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124226"/>
  <mc:AlternateContent xmlns:mc="http://schemas.openxmlformats.org/markup-compatibility/2006">
    <mc:Choice Requires="x15">
      <x15ac:absPath xmlns:x15ac="http://schemas.microsoft.com/office/spreadsheetml/2010/11/ac" url="D:\วัดผล 68\แบบฟอร์มวัดผล 68\แบบฟอร์ม 68\"/>
    </mc:Choice>
  </mc:AlternateContent>
  <xr:revisionPtr revIDLastSave="0" documentId="13_ncr:1_{DC354087-1A2A-4F77-87F6-8B5457BAF940}" xr6:coauthVersionLast="47" xr6:coauthVersionMax="47" xr10:uidLastSave="{00000000-0000-0000-0000-000000000000}"/>
  <bookViews>
    <workbookView xWindow="-108" yWindow="-108" windowWidth="23256" windowHeight="12456" tabRatio="861" firstSheet="2" activeTab="13" xr2:uid="{00000000-000D-0000-FFFF-FFFF00000000}"/>
  </bookViews>
  <sheets>
    <sheet name="01.ข้อมูลเบื้องต้น" sheetId="7" r:id="rId1"/>
    <sheet name="02.คีย์เทอม1" sheetId="108" r:id="rId2"/>
    <sheet name="03.คีย์เทอม2" sheetId="258" r:id="rId3"/>
    <sheet name="1.ปถ.07" sheetId="252" r:id="rId4"/>
    <sheet name="1.1ปถ.07 (เสริม)" sheetId="261" r:id="rId5"/>
    <sheet name="2.ชื่อนักเรียน" sheetId="9" r:id="rId6"/>
    <sheet name="3.เวลาเรียน" sheetId="254" r:id="rId7"/>
    <sheet name="4เทอม1" sheetId="60" r:id="rId8"/>
    <sheet name="5เทอม2" sheetId="259" r:id="rId9"/>
    <sheet name="6ประกาศปลายภาค" sheetId="260" r:id="rId10"/>
    <sheet name="7.พัฒนาผู้เรียน" sheetId="8" r:id="rId11"/>
    <sheet name="8.อ่านคิดวิเคราะห์" sheetId="10" state="hidden" r:id="rId12"/>
    <sheet name="9.คุณลักษณะ" sheetId="11" r:id="rId13"/>
    <sheet name="10.รายงาน" sheetId="14" r:id="rId14"/>
    <sheet name="ข้อมูล1" sheetId="257" state="hidden" r:id="rId15"/>
    <sheet name="Subject" sheetId="248" state="hidden" r:id="rId16"/>
    <sheet name="3.คีย์เทอม1 mlp" sheetId="255" state="hidden" r:id="rId17"/>
    <sheet name="3.1เทอม1 (mlp)" sheetId="256" state="hidden" r:id="rId18"/>
    <sheet name="5.3 mep กรอกคะแนน" sheetId="253" state="hidden" r:id="rId19"/>
    <sheet name="3.2คีย์กลางภาค1" sheetId="244" state="hidden" r:id="rId20"/>
    <sheet name="3.2กลางภาค1" sheetId="245" state="hidden" r:id="rId21"/>
    <sheet name="4.2คีย์กลางภาค2" sheetId="246" state="hidden" r:id="rId22"/>
    <sheet name="4.2กลางภาค2" sheetId="247" state="hidden" r:id="rId23"/>
  </sheets>
  <definedNames>
    <definedName name="_xlnm._FilterDatabase" localSheetId="0" hidden="1">'01.ข้อมูลเบื้องต้น'!$A$1:$E$16</definedName>
    <definedName name="ActAll_1">#REF!</definedName>
    <definedName name="Activities">#REF!</definedName>
    <definedName name="Activity1">#REF!</definedName>
    <definedName name="Activity2">#REF!</definedName>
    <definedName name="Activity3">#REF!</definedName>
    <definedName name="Activity4">#REF!</definedName>
    <definedName name="Advisor">#REF!</definedName>
    <definedName name="AppDate">#REF!</definedName>
    <definedName name="AppMonth">#REF!</definedName>
    <definedName name="AppYear">#REF!</definedName>
    <definedName name="AssDirector">#REF!</definedName>
    <definedName name="Attribute">#REF!</definedName>
    <definedName name="Class">#REF!</definedName>
    <definedName name="CodeEle1">#REF!</definedName>
    <definedName name="CodeEle10">#REF!</definedName>
    <definedName name="CodeEle11">#REF!</definedName>
    <definedName name="CodeEle12">#REF!</definedName>
    <definedName name="CodeEle2">#REF!</definedName>
    <definedName name="CodeEle3">#REF!</definedName>
    <definedName name="CodeEle4">#REF!</definedName>
    <definedName name="CodeEle5">#REF!</definedName>
    <definedName name="CodeEle6">#REF!</definedName>
    <definedName name="CodeEle7">#REF!</definedName>
    <definedName name="CodeEle8">#REF!</definedName>
    <definedName name="CodeEle9">#REF!</definedName>
    <definedName name="codegen1">#REF!</definedName>
    <definedName name="codegen10">#REF!</definedName>
    <definedName name="codegen11">#REF!</definedName>
    <definedName name="codegen12">#REF!</definedName>
    <definedName name="codegen2">#REF!</definedName>
    <definedName name="codegen3">#REF!</definedName>
    <definedName name="codegen4">#REF!</definedName>
    <definedName name="codegen5">#REF!</definedName>
    <definedName name="codegen6">#REF!</definedName>
    <definedName name="codegen7">#REF!</definedName>
    <definedName name="codegen8">#REF!</definedName>
    <definedName name="codegen9">#REF!</definedName>
    <definedName name="CreditEle1">#REF!</definedName>
    <definedName name="CreditEle10">#REF!</definedName>
    <definedName name="CreditEle11">#REF!</definedName>
    <definedName name="CreditEle12">#REF!</definedName>
    <definedName name="CreditEle2">#REF!</definedName>
    <definedName name="CreditEle3">#REF!</definedName>
    <definedName name="CreditEle4">#REF!</definedName>
    <definedName name="CreditEle5">#REF!</definedName>
    <definedName name="CreditEle6">#REF!</definedName>
    <definedName name="CreditEle7">#REF!</definedName>
    <definedName name="CreditEle8">#REF!</definedName>
    <definedName name="CreditEle9">#REF!</definedName>
    <definedName name="CreditGen1">#REF!</definedName>
    <definedName name="CreditGen10">#REF!</definedName>
    <definedName name="CreditGen11">#REF!</definedName>
    <definedName name="CreditGen12">#REF!</definedName>
    <definedName name="CreditGen2">#REF!</definedName>
    <definedName name="CreditGen3">#REF!</definedName>
    <definedName name="CreditGen4">#REF!</definedName>
    <definedName name="CreditGen5">#REF!</definedName>
    <definedName name="CreditGen6">#REF!</definedName>
    <definedName name="CreditGen7">#REF!</definedName>
    <definedName name="CreditGen8">#REF!</definedName>
    <definedName name="CreditGen9">#REF!</definedName>
    <definedName name="Director">#REF!</definedName>
    <definedName name="EleGrade1">#REF!</definedName>
    <definedName name="EleGrade10">#REF!</definedName>
    <definedName name="EleGrade11">#REF!</definedName>
    <definedName name="EleGrade12">#REF!</definedName>
    <definedName name="EleGrade2">#REF!</definedName>
    <definedName name="EleGrade3">#REF!</definedName>
    <definedName name="EleGrade4">#REF!</definedName>
    <definedName name="EleGrade5">#REF!</definedName>
    <definedName name="EleGrade6">#REF!</definedName>
    <definedName name="EleGrade7">#REF!</definedName>
    <definedName name="EleGrade8">#REF!</definedName>
    <definedName name="EleGrade9">#REF!</definedName>
    <definedName name="Eval">#REF!</definedName>
    <definedName name="Gengrade1">#REF!</definedName>
    <definedName name="Gengrade10">#REF!</definedName>
    <definedName name="Gengrade11">#REF!</definedName>
    <definedName name="Gengrade12">#REF!</definedName>
    <definedName name="Gengrade2">#REF!</definedName>
    <definedName name="Gengrade3">#REF!</definedName>
    <definedName name="Gengrade4">#REF!</definedName>
    <definedName name="Gengrade5">#REF!</definedName>
    <definedName name="Gengrade6">#REF!</definedName>
    <definedName name="Gengrade7">#REF!</definedName>
    <definedName name="Gengrade8">#REF!</definedName>
    <definedName name="Gengrade9">#REF!</definedName>
    <definedName name="IDstu_1">#REF!</definedName>
    <definedName name="IDstu1">#REF!</definedName>
    <definedName name="IDstu10">#REF!</definedName>
    <definedName name="IDstu11">#REF!</definedName>
    <definedName name="IDstu12">#REF!</definedName>
    <definedName name="IDstu13">#REF!</definedName>
    <definedName name="IDstu14">#REF!</definedName>
    <definedName name="IDstu15">#REF!</definedName>
    <definedName name="IDstu16">#REF!</definedName>
    <definedName name="IDstu17">#REF!</definedName>
    <definedName name="IDstu18">#REF!</definedName>
    <definedName name="IDstu19">#REF!</definedName>
    <definedName name="IDstu2">#REF!</definedName>
    <definedName name="IDstu20">#REF!</definedName>
    <definedName name="IDstu21">#REF!</definedName>
    <definedName name="IDstu22">#REF!</definedName>
    <definedName name="IDstu23">#REF!</definedName>
    <definedName name="IDstu24">#REF!</definedName>
    <definedName name="IDstu25">#REF!</definedName>
    <definedName name="IDstu26">#REF!</definedName>
    <definedName name="IDstu27">#REF!</definedName>
    <definedName name="IDstu28">#REF!</definedName>
    <definedName name="IDstu29">#REF!</definedName>
    <definedName name="IDstu3">#REF!</definedName>
    <definedName name="IDstu30">#REF!</definedName>
    <definedName name="IDstu31">#REF!</definedName>
    <definedName name="IDstu32">#REF!</definedName>
    <definedName name="IDstu33">#REF!</definedName>
    <definedName name="IDstu34">#REF!</definedName>
    <definedName name="IDstu35">#REF!</definedName>
    <definedName name="IDstu36">#REF!</definedName>
    <definedName name="IDstu37">#REF!</definedName>
    <definedName name="IDstu38">#REF!</definedName>
    <definedName name="IDstu39">#REF!</definedName>
    <definedName name="IDstu4">#REF!</definedName>
    <definedName name="IDstu40">#REF!</definedName>
    <definedName name="IDstu41">#REF!</definedName>
    <definedName name="IDstu42">#REF!</definedName>
    <definedName name="IDstu43">#REF!</definedName>
    <definedName name="IDstu44">#REF!</definedName>
    <definedName name="IDstu45">#REF!</definedName>
    <definedName name="IDstu5">#REF!</definedName>
    <definedName name="IDstu6">#REF!</definedName>
    <definedName name="IDstu7">#REF!</definedName>
    <definedName name="IDstu8">#REF!</definedName>
    <definedName name="IDstu9">#REF!</definedName>
    <definedName name="Name_1">#REF!</definedName>
    <definedName name="Name_10">#REF!</definedName>
    <definedName name="Name_11">#REF!</definedName>
    <definedName name="Name_12">#REF!</definedName>
    <definedName name="Name_13">#REF!</definedName>
    <definedName name="Name_14">#REF!</definedName>
    <definedName name="Name_15">#REF!</definedName>
    <definedName name="Name_16">#REF!</definedName>
    <definedName name="Name_17">#REF!</definedName>
    <definedName name="Name_18">#REF!</definedName>
    <definedName name="Name_19">#REF!</definedName>
    <definedName name="Name_2">#REF!</definedName>
    <definedName name="Name_20">#REF!</definedName>
    <definedName name="Name_21">#REF!</definedName>
    <definedName name="Name_22">#REF!</definedName>
    <definedName name="Name_23">#REF!</definedName>
    <definedName name="Name_24">#REF!</definedName>
    <definedName name="Name_25">#REF!</definedName>
    <definedName name="Name_26">#REF!</definedName>
    <definedName name="Name_27">#REF!</definedName>
    <definedName name="Name_28">#REF!</definedName>
    <definedName name="Name_29">#REF!</definedName>
    <definedName name="Name_3">#REF!</definedName>
    <definedName name="Name_30">#REF!</definedName>
    <definedName name="Name_31">#REF!</definedName>
    <definedName name="Name_32">#REF!</definedName>
    <definedName name="Name_33">#REF!</definedName>
    <definedName name="Name_34">#REF!</definedName>
    <definedName name="Name_35">#REF!</definedName>
    <definedName name="Name_36">#REF!</definedName>
    <definedName name="Name_37">#REF!</definedName>
    <definedName name="Name_38">#REF!</definedName>
    <definedName name="Name_39">#REF!</definedName>
    <definedName name="Name_4">#REF!</definedName>
    <definedName name="Name_40">#REF!</definedName>
    <definedName name="Name_41">#REF!</definedName>
    <definedName name="Name_42">#REF!</definedName>
    <definedName name="Name_43">#REF!</definedName>
    <definedName name="Name_44">#REF!</definedName>
    <definedName name="Name_45">#REF!</definedName>
    <definedName name="Name_5">#REF!</definedName>
    <definedName name="Name_6">#REF!</definedName>
    <definedName name="Name_7">#REF!</definedName>
    <definedName name="Name_8">#REF!</definedName>
    <definedName name="Name_9">#REF!</definedName>
    <definedName name="Name1">#REF!</definedName>
    <definedName name="Name10">#REF!</definedName>
    <definedName name="Name11">#REF!</definedName>
    <definedName name="Name12">#REF!</definedName>
    <definedName name="Name13">#REF!</definedName>
    <definedName name="Name14">#REF!</definedName>
    <definedName name="Name15">#REF!</definedName>
    <definedName name="Name16">#REF!</definedName>
    <definedName name="Name17">#REF!</definedName>
    <definedName name="Name18">#REF!</definedName>
    <definedName name="Name19">#REF!</definedName>
    <definedName name="Name2">#REF!</definedName>
    <definedName name="Name20">#REF!</definedName>
    <definedName name="Name21">#REF!</definedName>
    <definedName name="Name22">#REF!</definedName>
    <definedName name="Name23">#REF!</definedName>
    <definedName name="Name24">#REF!</definedName>
    <definedName name="Name25">#REF!</definedName>
    <definedName name="Name26">#REF!</definedName>
    <definedName name="Name27">#REF!</definedName>
    <definedName name="Name28">#REF!</definedName>
    <definedName name="Name29">#REF!</definedName>
    <definedName name="Name3">#REF!</definedName>
    <definedName name="Name30">#REF!</definedName>
    <definedName name="Name31">#REF!</definedName>
    <definedName name="Name32">#REF!</definedName>
    <definedName name="Name33">#REF!</definedName>
    <definedName name="Name34">#REF!</definedName>
    <definedName name="Name35">#REF!</definedName>
    <definedName name="Name36">#REF!</definedName>
    <definedName name="Name37">#REF!</definedName>
    <definedName name="Name38">#REF!</definedName>
    <definedName name="Name39">#REF!</definedName>
    <definedName name="Name4">#REF!</definedName>
    <definedName name="Name40">#REF!</definedName>
    <definedName name="Name41">#REF!</definedName>
    <definedName name="Name42">#REF!</definedName>
    <definedName name="Name43">#REF!</definedName>
    <definedName name="Name44">#REF!</definedName>
    <definedName name="Name45">#REF!</definedName>
    <definedName name="Name5">#REF!</definedName>
    <definedName name="Name6">#REF!</definedName>
    <definedName name="Name7">#REF!</definedName>
    <definedName name="Name8">#REF!</definedName>
    <definedName name="Name9">#REF!</definedName>
    <definedName name="Number_1">#REF!</definedName>
    <definedName name="_xlnm.Print_Area" localSheetId="1">'02.คีย์เทอม1'!$A$2:$GD$64</definedName>
    <definedName name="_xlnm.Print_Area" localSheetId="2">'03.คีย์เทอม2'!$A$2:$GY$64</definedName>
    <definedName name="_xlnm.Print_Area" localSheetId="4">'1.1ปถ.07 (เสริม)'!$A$1:$BY$42</definedName>
    <definedName name="_xlnm.Print_Area" localSheetId="3">'1.ปถ.07'!$A$1:$BY$46</definedName>
    <definedName name="_xlnm.Print_Area" localSheetId="13">'10.รายงาน'!$A$4:$JI$105</definedName>
    <definedName name="_xlnm.Print_Area" localSheetId="5">'2.ชื่อนักเรียน'!$A$1:$U$60</definedName>
    <definedName name="_xlnm.Print_Area" localSheetId="17">'3.1เทอม1 (mlp)'!$A$1:$Z$65</definedName>
    <definedName name="_xlnm.Print_Area" localSheetId="20">'3.2กลางภาค1'!$A$1:$V$64</definedName>
    <definedName name="_xlnm.Print_Area" localSheetId="19">'3.2คีย์กลางภาค1'!$A$1:$AJ$60</definedName>
    <definedName name="_xlnm.Print_Area" localSheetId="16">'3.คีย์เทอม1 mlp'!$A$1:$DF$63</definedName>
    <definedName name="_xlnm.Print_Area" localSheetId="6">'3.เวลาเรียน'!$D$1:$RH$56</definedName>
    <definedName name="_xlnm.Print_Area" localSheetId="22">'4.2กลางภาค2'!$A$1:$V$64</definedName>
    <definedName name="_xlnm.Print_Area" localSheetId="21">'4.2คีย์กลางภาค2'!$A$1:$AJ$60</definedName>
    <definedName name="_xlnm.Print_Area" localSheetId="7">'4เทอม1'!$A$1:$AA$206</definedName>
    <definedName name="_xlnm.Print_Area" localSheetId="18">'5.3 mep กรอกคะแนน'!$A$1:$BT$67</definedName>
    <definedName name="_xlnm.Print_Area" localSheetId="8">'5เทอม2'!$A$1:$AA$206</definedName>
    <definedName name="_xlnm.Print_Area" localSheetId="9">'6ประกาศปลายภาค'!$A$1:$AC$202</definedName>
    <definedName name="_xlnm.Print_Area" localSheetId="10">'7.พัฒนาผู้เรียน'!$A$1:$G$60</definedName>
    <definedName name="_xlnm.Print_Area" localSheetId="12">'9.คุณลักษณะ'!$A$1:$I$60</definedName>
    <definedName name="_xlnm.Print_Area" localSheetId="15">Subject!$A$1:$H$135</definedName>
    <definedName name="_xlnm.Print_Titles" localSheetId="15">Subject!$2:$2</definedName>
    <definedName name="Read">#REF!</definedName>
    <definedName name="Semester">#REF!</definedName>
    <definedName name="SubEle1">#REF!</definedName>
    <definedName name="SubEle10">#REF!</definedName>
    <definedName name="SubEle11">#REF!</definedName>
    <definedName name="SubEle12">#REF!</definedName>
    <definedName name="SubEle2">#REF!</definedName>
    <definedName name="SubEle3">#REF!</definedName>
    <definedName name="SubEle4">#REF!</definedName>
    <definedName name="SubEle5">#REF!</definedName>
    <definedName name="SubEle6">#REF!</definedName>
    <definedName name="SubEle7">#REF!</definedName>
    <definedName name="SubEle8">#REF!</definedName>
    <definedName name="SubEle9">#REF!</definedName>
    <definedName name="SubGen1">#REF!</definedName>
    <definedName name="SubGen10">#REF!</definedName>
    <definedName name="SubGen11">#REF!</definedName>
    <definedName name="SubGen12">#REF!</definedName>
    <definedName name="SubGen2">#REF!</definedName>
    <definedName name="SubGen3">#REF!</definedName>
    <definedName name="SubGen4">#REF!</definedName>
    <definedName name="SubGen5">#REF!</definedName>
    <definedName name="SubGen6">#REF!</definedName>
    <definedName name="SubGen7">#REF!</definedName>
    <definedName name="SubGen8">#REF!</definedName>
    <definedName name="SubGen9">#REF!</definedName>
    <definedName name="Surname_1">#REF!</definedName>
    <definedName name="Surname_10">#REF!</definedName>
    <definedName name="Surname_11">#REF!</definedName>
    <definedName name="Surname_12">#REF!</definedName>
    <definedName name="Surname_13">#REF!</definedName>
    <definedName name="Surname_14">#REF!</definedName>
    <definedName name="Surname_15">#REF!</definedName>
    <definedName name="Surname_16">#REF!</definedName>
    <definedName name="Surname_17">#REF!</definedName>
    <definedName name="Surname_18">#REF!</definedName>
    <definedName name="Surname_19">#REF!</definedName>
    <definedName name="Surname_2">#REF!</definedName>
    <definedName name="Surname_20">#REF!</definedName>
    <definedName name="Surname_21">#REF!</definedName>
    <definedName name="Surname_22">#REF!</definedName>
    <definedName name="Surname_23">#REF!</definedName>
    <definedName name="Surname_24">#REF!</definedName>
    <definedName name="Surname_25">#REF!</definedName>
    <definedName name="Surname_26">#REF!</definedName>
    <definedName name="Surname_27">#REF!</definedName>
    <definedName name="Surname_28">#REF!</definedName>
    <definedName name="Surname_29">#REF!</definedName>
    <definedName name="Surname_3">#REF!</definedName>
    <definedName name="Surname_30">#REF!</definedName>
    <definedName name="Surname_31">#REF!</definedName>
    <definedName name="Surname_32">#REF!</definedName>
    <definedName name="Surname_33">#REF!</definedName>
    <definedName name="Surname_34">#REF!</definedName>
    <definedName name="Surname_35">#REF!</definedName>
    <definedName name="Surname_36">#REF!</definedName>
    <definedName name="Surname_37">#REF!</definedName>
    <definedName name="Surname_38">#REF!</definedName>
    <definedName name="Surname_39">#REF!</definedName>
    <definedName name="Surname_4">#REF!</definedName>
    <definedName name="Surname_40">#REF!</definedName>
    <definedName name="Surname_41">#REF!</definedName>
    <definedName name="Surname_42">#REF!</definedName>
    <definedName name="Surname_43">#REF!</definedName>
    <definedName name="Surname_44">#REF!</definedName>
    <definedName name="Surname_45">#REF!</definedName>
    <definedName name="Surname_5">#REF!</definedName>
    <definedName name="Surname_6">#REF!</definedName>
    <definedName name="Surname_7">#REF!</definedName>
    <definedName name="Surname_8">#REF!</definedName>
    <definedName name="Surname_9">#REF!</definedName>
    <definedName name="Surname1">#REF!</definedName>
    <definedName name="Surname10">#REF!</definedName>
    <definedName name="Surname11">#REF!</definedName>
    <definedName name="Surname12">#REF!</definedName>
    <definedName name="Surname13">#REF!</definedName>
    <definedName name="Surname14">#REF!</definedName>
    <definedName name="Surname15">#REF!</definedName>
    <definedName name="Surname16">#REF!</definedName>
    <definedName name="Surname17">#REF!</definedName>
    <definedName name="Surname18">#REF!</definedName>
    <definedName name="Surname19">#REF!</definedName>
    <definedName name="Surname2">#REF!</definedName>
    <definedName name="Surname20">#REF!</definedName>
    <definedName name="Surname21">#REF!</definedName>
    <definedName name="Surname22">#REF!</definedName>
    <definedName name="Surname23">#REF!</definedName>
    <definedName name="Surname24">#REF!</definedName>
    <definedName name="Surname25">#REF!</definedName>
    <definedName name="Surname26">#REF!</definedName>
    <definedName name="Surname27">#REF!</definedName>
    <definedName name="Surname28">#REF!</definedName>
    <definedName name="Surname29">#REF!</definedName>
    <definedName name="Surname3">#REF!</definedName>
    <definedName name="Surname30">#REF!</definedName>
    <definedName name="Surname31">#REF!</definedName>
    <definedName name="Surname32">#REF!</definedName>
    <definedName name="Surname33">#REF!</definedName>
    <definedName name="Surname34">#REF!</definedName>
    <definedName name="Surname35">#REF!</definedName>
    <definedName name="Surname36">#REF!</definedName>
    <definedName name="Surname37">#REF!</definedName>
    <definedName name="Surname38">#REF!</definedName>
    <definedName name="Surname39">#REF!</definedName>
    <definedName name="Surname4">#REF!</definedName>
    <definedName name="Surname40">#REF!</definedName>
    <definedName name="Surname41">#REF!</definedName>
    <definedName name="Surname42">#REF!</definedName>
    <definedName name="Surname43">#REF!</definedName>
    <definedName name="Surname44">#REF!</definedName>
    <definedName name="Surname45">#REF!</definedName>
    <definedName name="Surname5">#REF!</definedName>
    <definedName name="Surname6">#REF!</definedName>
    <definedName name="Surname7">#REF!</definedName>
    <definedName name="Surname8">#REF!</definedName>
    <definedName name="Surname9">#REF!</definedName>
    <definedName name="Time1">#REF!</definedName>
    <definedName name="Time2">#REF!</definedName>
    <definedName name="Time3">#REF!</definedName>
    <definedName name="Time4">#REF!</definedName>
    <definedName name="top" localSheetId="6">#REF!</definedName>
    <definedName name="top" localSheetId="18">'5.3 mep กรอกคะแนน'!$X$9:$AH$9</definedName>
    <definedName name="top">#REF!</definedName>
    <definedName name="Year">#REF!</definedName>
    <definedName name="เกรด0" localSheetId="6">#REF!</definedName>
    <definedName name="เกรด0" localSheetId="14">#REF!</definedName>
    <definedName name="เกรด0">#REF!</definedName>
    <definedName name="เกรด1" localSheetId="6">#REF!</definedName>
    <definedName name="เกรด1" localSheetId="14">#REF!</definedName>
    <definedName name="เกรด1">#REF!</definedName>
    <definedName name="เกรด1.5" localSheetId="6">#REF!</definedName>
    <definedName name="เกรด1.5" localSheetId="14">#REF!</definedName>
    <definedName name="เกรด1.5">#REF!</definedName>
    <definedName name="เกรด2" localSheetId="6">#REF!</definedName>
    <definedName name="เกรด2" localSheetId="14">#REF!</definedName>
    <definedName name="เกรด2">#REF!</definedName>
    <definedName name="เกรด2.5" localSheetId="6">#REF!</definedName>
    <definedName name="เกรด2.5" localSheetId="14">#REF!</definedName>
    <definedName name="เกรด2.5">#REF!</definedName>
    <definedName name="เกรด3.5" localSheetId="6">#REF!</definedName>
    <definedName name="เกรด3.5" localSheetId="14">#REF!</definedName>
    <definedName name="เกรด3.5">#REF!</definedName>
    <definedName name="เกรดสาม" localSheetId="6">#REF!</definedName>
    <definedName name="เกรดสาม" localSheetId="14">#REF!</definedName>
    <definedName name="เกรดสาม">#REF!</definedName>
    <definedName name="เกรดสี่" localSheetId="6">#REF!</definedName>
    <definedName name="เกรดสี่" localSheetId="14">#REF!</definedName>
    <definedName name="เกรดสี่">#REF!</definedName>
    <definedName name="ครูประจำชั้น">#REF!</definedName>
    <definedName name="ครูประจำชั้น1" localSheetId="6">#REF!</definedName>
    <definedName name="ครูประจำชั้น1">#REF!</definedName>
    <definedName name="ครูประจำชั้น2" localSheetId="6">#REF!</definedName>
    <definedName name="ครูประจำชั้น2" localSheetId="14">#REF!</definedName>
    <definedName name="ครูประจำชั้น2">#REF!</definedName>
    <definedName name="ชั้น" localSheetId="6">#REF!</definedName>
    <definedName name="ชั้น" localSheetId="14">#REF!</definedName>
    <definedName name="ชั้น">#REF!</definedName>
    <definedName name="เดือนอนุมัติ" localSheetId="6">#REF!</definedName>
    <definedName name="เดือนอนุมัติ" localSheetId="14">#REF!</definedName>
    <definedName name="เดือนอนุมัติ">#REF!</definedName>
    <definedName name="ปีการศึกษา" localSheetId="6">#REF!</definedName>
    <definedName name="ปีการศึกษา" localSheetId="14">#REF!</definedName>
    <definedName name="ปีการศึกษา">#REF!</definedName>
    <definedName name="ปีอนุมัติ" localSheetId="6">#REF!</definedName>
    <definedName name="ปีอนุมัติ" localSheetId="14">#REF!</definedName>
    <definedName name="ปีอนุมัติ">#REF!</definedName>
    <definedName name="ผอ" localSheetId="6">#REF!</definedName>
    <definedName name="ผอ" localSheetId="14">#REF!</definedName>
    <definedName name="ผอ">#REF!</definedName>
    <definedName name="ผู้สอน" localSheetId="6">#REF!</definedName>
    <definedName name="ผู้สอน" localSheetId="14">#REF!</definedName>
    <definedName name="ผู้สอน">#REF!</definedName>
    <definedName name="ภาคเรียน" localSheetId="6">#REF!</definedName>
    <definedName name="ภาคเรียน" localSheetId="14">#REF!</definedName>
    <definedName name="ภาคเรียน">#REF!</definedName>
    <definedName name="มส" localSheetId="6">#REF!</definedName>
    <definedName name="มส" localSheetId="14">#REF!</definedName>
    <definedName name="มส">#REF!</definedName>
    <definedName name="ร" localSheetId="6">#REF!</definedName>
    <definedName name="ร" localSheetId="14">#REF!</definedName>
    <definedName name="ร">#REF!</definedName>
    <definedName name="รหัสวิชา" localSheetId="6">#REF!</definedName>
    <definedName name="รหัสวิชา" localSheetId="14">#REF!</definedName>
    <definedName name="รหัสวิชา">#REF!</definedName>
    <definedName name="รอง" localSheetId="14">#REF!</definedName>
    <definedName name="รอง">#REF!</definedName>
    <definedName name="รายวิชา" localSheetId="6">#REF!</definedName>
    <definedName name="รายวิชา" localSheetId="14">#REF!</definedName>
    <definedName name="รายวิชา">#REF!</definedName>
    <definedName name="วัดผล" localSheetId="6">#REF!</definedName>
    <definedName name="วัดผล">#REF!</definedName>
    <definedName name="วันอนุมัติ" localSheetId="6">#REF!</definedName>
    <definedName name="วันอนุมัติ" localSheetId="14">#REF!</definedName>
    <definedName name="วันอนุมัติ">#REF!</definedName>
    <definedName name="หน่วยกิต" localSheetId="6">#REF!</definedName>
    <definedName name="หน่วยกิต" localSheetId="14">#REF!</definedName>
    <definedName name="หน่วยกิต">#REF!</definedName>
  </definedNames>
  <calcPr calcId="191029"/>
</workbook>
</file>

<file path=xl/calcChain.xml><?xml version="1.0" encoding="utf-8"?>
<calcChain xmlns="http://schemas.openxmlformats.org/spreadsheetml/2006/main">
  <c r="DB19" i="258" l="1"/>
  <c r="DB15" i="258"/>
  <c r="DD59" i="258"/>
  <c r="DD58" i="258"/>
  <c r="DD57" i="258"/>
  <c r="DD56" i="258"/>
  <c r="DD55" i="258"/>
  <c r="DD54" i="258"/>
  <c r="DD53" i="258"/>
  <c r="DD52" i="258"/>
  <c r="DD51" i="258"/>
  <c r="DD50" i="258"/>
  <c r="DD49" i="258"/>
  <c r="DD48" i="258"/>
  <c r="DD47" i="258"/>
  <c r="DD46" i="258"/>
  <c r="DD45" i="258"/>
  <c r="DD44" i="258"/>
  <c r="DD43" i="258"/>
  <c r="DD42" i="258"/>
  <c r="DD41" i="258"/>
  <c r="DD40" i="258"/>
  <c r="DD39" i="258"/>
  <c r="DD38" i="258"/>
  <c r="DD37" i="258"/>
  <c r="DD36" i="258"/>
  <c r="DD35" i="258"/>
  <c r="DD34" i="258"/>
  <c r="DD33" i="258"/>
  <c r="DD32" i="258"/>
  <c r="DD31" i="258"/>
  <c r="DD30" i="258"/>
  <c r="DD29" i="258"/>
  <c r="DD28" i="258"/>
  <c r="DD27" i="258"/>
  <c r="DD26" i="258"/>
  <c r="DD25" i="258"/>
  <c r="DD24" i="258"/>
  <c r="DD23" i="258"/>
  <c r="DD22" i="258"/>
  <c r="DD21" i="258"/>
  <c r="DD20" i="258"/>
  <c r="DD19" i="258"/>
  <c r="DD18" i="258"/>
  <c r="DD17" i="258"/>
  <c r="DD16" i="258"/>
  <c r="DD15" i="258"/>
  <c r="DD14" i="258"/>
  <c r="DD13" i="258"/>
  <c r="DD12" i="258"/>
  <c r="DD11" i="258"/>
  <c r="DD10" i="258"/>
  <c r="DI59" i="258"/>
  <c r="DI58" i="258"/>
  <c r="DI57" i="258"/>
  <c r="DI56" i="258"/>
  <c r="DI55" i="258"/>
  <c r="DI54" i="258"/>
  <c r="DI53" i="258"/>
  <c r="DI52" i="258"/>
  <c r="DI51" i="258"/>
  <c r="DI50" i="258"/>
  <c r="DI49" i="258"/>
  <c r="DI48" i="258"/>
  <c r="DI47" i="258"/>
  <c r="DI46" i="258"/>
  <c r="DI45" i="258"/>
  <c r="DI44" i="258"/>
  <c r="DI43" i="258"/>
  <c r="DI42" i="258"/>
  <c r="DI41" i="258"/>
  <c r="DI40" i="258"/>
  <c r="DI39" i="258"/>
  <c r="DI38" i="258"/>
  <c r="DI37" i="258"/>
  <c r="DI36" i="258"/>
  <c r="DI35" i="258"/>
  <c r="DI34" i="258"/>
  <c r="DI33" i="258"/>
  <c r="DI32" i="258"/>
  <c r="DI31" i="258"/>
  <c r="DI30" i="258"/>
  <c r="DI29" i="258"/>
  <c r="DI28" i="258"/>
  <c r="DI27" i="258"/>
  <c r="DI26" i="258"/>
  <c r="DI25" i="258"/>
  <c r="DI24" i="258"/>
  <c r="DI23" i="258"/>
  <c r="DI22" i="258"/>
  <c r="DI21" i="258"/>
  <c r="DI20" i="258"/>
  <c r="DI19" i="258"/>
  <c r="DI18" i="258"/>
  <c r="DI17" i="258"/>
  <c r="DI16" i="258"/>
  <c r="DI15" i="258"/>
  <c r="DI14" i="258"/>
  <c r="DI13" i="258"/>
  <c r="DI12" i="258"/>
  <c r="DI11" i="258"/>
  <c r="DI10" i="258"/>
  <c r="DN59" i="258"/>
  <c r="DN58" i="258"/>
  <c r="DN57" i="258"/>
  <c r="DN56" i="258"/>
  <c r="DN55" i="258"/>
  <c r="DN54" i="258"/>
  <c r="DN53" i="258"/>
  <c r="DN52" i="258"/>
  <c r="DN51" i="258"/>
  <c r="DN50" i="258"/>
  <c r="DN49" i="258"/>
  <c r="DN48" i="258"/>
  <c r="DN47" i="258"/>
  <c r="DN46" i="258"/>
  <c r="DN45" i="258"/>
  <c r="DN44" i="258"/>
  <c r="DN43" i="258"/>
  <c r="DN42" i="258"/>
  <c r="DN41" i="258"/>
  <c r="DN40" i="258"/>
  <c r="DN39" i="258"/>
  <c r="DN38" i="258"/>
  <c r="DN37" i="258"/>
  <c r="DN36" i="258"/>
  <c r="DN35" i="258"/>
  <c r="DN34" i="258"/>
  <c r="DN33" i="258"/>
  <c r="DN32" i="258"/>
  <c r="DN31" i="258"/>
  <c r="DN30" i="258"/>
  <c r="DN29" i="258"/>
  <c r="DN28" i="258"/>
  <c r="DN27" i="258"/>
  <c r="DN26" i="258"/>
  <c r="DN25" i="258"/>
  <c r="DN24" i="258"/>
  <c r="DN23" i="258"/>
  <c r="DN22" i="258"/>
  <c r="DN21" i="258"/>
  <c r="DN20" i="258"/>
  <c r="DN19" i="258"/>
  <c r="DN18" i="258"/>
  <c r="DN17" i="258"/>
  <c r="DN16" i="258"/>
  <c r="DN15" i="258"/>
  <c r="DN14" i="258"/>
  <c r="DN13" i="258"/>
  <c r="DN12" i="258"/>
  <c r="DN11" i="258"/>
  <c r="DN10" i="258"/>
  <c r="DS59" i="258"/>
  <c r="DS58" i="258"/>
  <c r="DS57" i="258"/>
  <c r="DS56" i="258"/>
  <c r="DS55" i="258"/>
  <c r="DS54" i="258"/>
  <c r="DS53" i="258"/>
  <c r="DS52" i="258"/>
  <c r="DS51" i="258"/>
  <c r="DS50" i="258"/>
  <c r="DS49" i="258"/>
  <c r="DS48" i="258"/>
  <c r="DS47" i="258"/>
  <c r="DS46" i="258"/>
  <c r="DS45" i="258"/>
  <c r="DS44" i="258"/>
  <c r="DS43" i="258"/>
  <c r="DS42" i="258"/>
  <c r="DS41" i="258"/>
  <c r="DS40" i="258"/>
  <c r="DS39" i="258"/>
  <c r="DS38" i="258"/>
  <c r="DS37" i="258"/>
  <c r="DS36" i="258"/>
  <c r="DS33" i="258"/>
  <c r="DS32" i="258"/>
  <c r="DS31" i="258"/>
  <c r="DS30" i="258"/>
  <c r="DS29" i="258"/>
  <c r="DS28" i="258"/>
  <c r="DS27" i="258"/>
  <c r="DS26" i="258"/>
  <c r="DS25" i="258"/>
  <c r="DS24" i="258"/>
  <c r="DS23" i="258"/>
  <c r="DS22" i="258"/>
  <c r="DS21" i="258"/>
  <c r="DS20" i="258"/>
  <c r="DS19" i="258"/>
  <c r="DS18" i="258"/>
  <c r="DS17" i="258"/>
  <c r="DS16" i="258"/>
  <c r="DS15" i="258"/>
  <c r="DS14" i="258"/>
  <c r="DS13" i="258"/>
  <c r="DS12" i="258"/>
  <c r="DS11" i="258"/>
  <c r="DS10" i="258"/>
  <c r="DX59" i="258"/>
  <c r="DX58" i="258"/>
  <c r="DX57" i="258"/>
  <c r="DX56" i="258"/>
  <c r="DX55" i="258"/>
  <c r="DX54" i="258"/>
  <c r="DX53" i="258"/>
  <c r="DX52" i="258"/>
  <c r="DX51" i="258"/>
  <c r="DX50" i="258"/>
  <c r="DX49" i="258"/>
  <c r="DX48" i="258"/>
  <c r="DX47" i="258"/>
  <c r="DX46" i="258"/>
  <c r="DX45" i="258"/>
  <c r="DX44" i="258"/>
  <c r="DX43" i="258"/>
  <c r="DX42" i="258"/>
  <c r="DX41" i="258"/>
  <c r="DX40" i="258"/>
  <c r="DX39" i="258"/>
  <c r="DX38" i="258"/>
  <c r="DX37" i="258"/>
  <c r="DX36" i="258"/>
  <c r="DX33" i="258"/>
  <c r="DX32" i="258"/>
  <c r="DX31" i="258"/>
  <c r="DX30" i="258"/>
  <c r="DX29" i="258"/>
  <c r="DX28" i="258"/>
  <c r="DX27" i="258"/>
  <c r="DX26" i="258"/>
  <c r="DX25" i="258"/>
  <c r="DX24" i="258"/>
  <c r="DX23" i="258"/>
  <c r="DX22" i="258"/>
  <c r="DX21" i="258"/>
  <c r="DX20" i="258"/>
  <c r="DX19" i="258"/>
  <c r="DX18" i="258"/>
  <c r="DX17" i="258"/>
  <c r="DX16" i="258"/>
  <c r="DX15" i="258"/>
  <c r="DX14" i="258"/>
  <c r="DX13" i="258"/>
  <c r="DX12" i="258"/>
  <c r="DX11" i="258"/>
  <c r="DX10" i="258"/>
  <c r="EC59" i="258"/>
  <c r="EC58" i="258"/>
  <c r="EC57" i="258"/>
  <c r="EC56" i="258"/>
  <c r="EC55" i="258"/>
  <c r="EC54" i="258"/>
  <c r="EC53" i="258"/>
  <c r="EC52" i="258"/>
  <c r="EC51" i="258"/>
  <c r="EC50" i="258"/>
  <c r="EC49" i="258"/>
  <c r="EC48" i="258"/>
  <c r="EC47" i="258"/>
  <c r="EC46" i="258"/>
  <c r="EC45" i="258"/>
  <c r="EC44" i="258"/>
  <c r="EC43" i="258"/>
  <c r="EC42" i="258"/>
  <c r="EC41" i="258"/>
  <c r="EC40" i="258"/>
  <c r="EC39" i="258"/>
  <c r="EC38" i="258"/>
  <c r="EC37" i="258"/>
  <c r="EC36" i="258"/>
  <c r="EC33" i="258"/>
  <c r="EC32" i="258"/>
  <c r="EC31" i="258"/>
  <c r="EC30" i="258"/>
  <c r="EC29" i="258"/>
  <c r="EC28" i="258"/>
  <c r="EC27" i="258"/>
  <c r="EC26" i="258"/>
  <c r="EC25" i="258"/>
  <c r="EC24" i="258"/>
  <c r="EC23" i="258"/>
  <c r="EC22" i="258"/>
  <c r="EC21" i="258"/>
  <c r="EC20" i="258"/>
  <c r="EC19" i="258"/>
  <c r="EC18" i="258"/>
  <c r="EC17" i="258"/>
  <c r="EC16" i="258"/>
  <c r="EC15" i="258"/>
  <c r="EC14" i="258"/>
  <c r="EC13" i="258"/>
  <c r="EC12" i="258"/>
  <c r="EC11" i="258"/>
  <c r="EC10" i="258"/>
  <c r="EH59" i="258"/>
  <c r="EH58" i="258"/>
  <c r="EH57" i="258"/>
  <c r="EH56" i="258"/>
  <c r="EH55" i="258"/>
  <c r="EH54" i="258"/>
  <c r="EH53" i="258"/>
  <c r="EH52" i="258"/>
  <c r="EH51" i="258"/>
  <c r="EH50" i="258"/>
  <c r="EH49" i="258"/>
  <c r="EH48" i="258"/>
  <c r="EH47" i="258"/>
  <c r="EH46" i="258"/>
  <c r="EH45" i="258"/>
  <c r="EH44" i="258"/>
  <c r="EH43" i="258"/>
  <c r="EH42" i="258"/>
  <c r="EH41" i="258"/>
  <c r="EH40" i="258"/>
  <c r="EH39" i="258"/>
  <c r="EH38" i="258"/>
  <c r="EH37" i="258"/>
  <c r="EH36" i="258"/>
  <c r="EH33" i="258"/>
  <c r="EH32" i="258"/>
  <c r="EH31" i="258"/>
  <c r="EH30" i="258"/>
  <c r="EH29" i="258"/>
  <c r="EH28" i="258"/>
  <c r="EH27" i="258"/>
  <c r="EH26" i="258"/>
  <c r="EH25" i="258"/>
  <c r="EH24" i="258"/>
  <c r="EH23" i="258"/>
  <c r="EH22" i="258"/>
  <c r="EH21" i="258"/>
  <c r="EH20" i="258"/>
  <c r="EH19" i="258"/>
  <c r="EH18" i="258"/>
  <c r="EH17" i="258"/>
  <c r="EH16" i="258"/>
  <c r="EH15" i="258"/>
  <c r="EH14" i="258"/>
  <c r="EH13" i="258"/>
  <c r="EH12" i="258"/>
  <c r="EH11" i="258"/>
  <c r="EH10" i="258"/>
  <c r="EM59" i="258"/>
  <c r="EM58" i="258"/>
  <c r="EM57" i="258"/>
  <c r="EM56" i="258"/>
  <c r="EM55" i="258"/>
  <c r="EM54" i="258"/>
  <c r="EM53" i="258"/>
  <c r="EM52" i="258"/>
  <c r="EM51" i="258"/>
  <c r="EM50" i="258"/>
  <c r="EM49" i="258"/>
  <c r="EM48" i="258"/>
  <c r="EM47" i="258"/>
  <c r="EM46" i="258"/>
  <c r="EM45" i="258"/>
  <c r="EM44" i="258"/>
  <c r="EM43" i="258"/>
  <c r="EM42" i="258"/>
  <c r="EM41" i="258"/>
  <c r="EM40" i="258"/>
  <c r="EM39" i="258"/>
  <c r="EM38" i="258"/>
  <c r="EM37" i="258"/>
  <c r="EM36" i="258"/>
  <c r="EM33" i="258"/>
  <c r="EM32" i="258"/>
  <c r="EM31" i="258"/>
  <c r="EM30" i="258"/>
  <c r="EM29" i="258"/>
  <c r="EM28" i="258"/>
  <c r="EM27" i="258"/>
  <c r="EM26" i="258"/>
  <c r="EM25" i="258"/>
  <c r="EM24" i="258"/>
  <c r="EM23" i="258"/>
  <c r="EM22" i="258"/>
  <c r="EM21" i="258"/>
  <c r="EM20" i="258"/>
  <c r="EM19" i="258"/>
  <c r="EM18" i="258"/>
  <c r="EM17" i="258"/>
  <c r="EM16" i="258"/>
  <c r="EM15" i="258"/>
  <c r="EM14" i="258"/>
  <c r="EM13" i="258"/>
  <c r="EM12" i="258"/>
  <c r="EM11" i="258"/>
  <c r="EM10" i="258"/>
  <c r="ER59" i="258"/>
  <c r="ER58" i="258"/>
  <c r="ER57" i="258"/>
  <c r="ER56" i="258"/>
  <c r="ER55" i="258"/>
  <c r="ER54" i="258"/>
  <c r="ER53" i="258"/>
  <c r="ER52" i="258"/>
  <c r="ER51" i="258"/>
  <c r="ER50" i="258"/>
  <c r="ER49" i="258"/>
  <c r="ER48" i="258"/>
  <c r="ER47" i="258"/>
  <c r="ER46" i="258"/>
  <c r="ER45" i="258"/>
  <c r="ER44" i="258"/>
  <c r="ER43" i="258"/>
  <c r="ER42" i="258"/>
  <c r="ER41" i="258"/>
  <c r="ER40" i="258"/>
  <c r="ER39" i="258"/>
  <c r="ER38" i="258"/>
  <c r="ER37" i="258"/>
  <c r="ER36" i="258"/>
  <c r="ER33" i="258"/>
  <c r="ER32" i="258"/>
  <c r="ER31" i="258"/>
  <c r="ER30" i="258"/>
  <c r="ER29" i="258"/>
  <c r="ER28" i="258"/>
  <c r="ER27" i="258"/>
  <c r="ER26" i="258"/>
  <c r="ER25" i="258"/>
  <c r="ER24" i="258"/>
  <c r="ER23" i="258"/>
  <c r="ER22" i="258"/>
  <c r="ER21" i="258"/>
  <c r="ER20" i="258"/>
  <c r="ER19" i="258"/>
  <c r="ER18" i="258"/>
  <c r="ER17" i="258"/>
  <c r="ER16" i="258"/>
  <c r="ER15" i="258"/>
  <c r="ER14" i="258"/>
  <c r="ER13" i="258"/>
  <c r="ER12" i="258"/>
  <c r="ER11" i="258"/>
  <c r="ER10" i="258"/>
  <c r="EW59" i="258"/>
  <c r="EW58" i="258"/>
  <c r="EW57" i="258"/>
  <c r="EW56" i="258"/>
  <c r="EW55" i="258"/>
  <c r="EW54" i="258"/>
  <c r="EW53" i="258"/>
  <c r="EW52" i="258"/>
  <c r="EW51" i="258"/>
  <c r="EW50" i="258"/>
  <c r="EW49" i="258"/>
  <c r="EW48" i="258"/>
  <c r="EW47" i="258"/>
  <c r="EW46" i="258"/>
  <c r="EW45" i="258"/>
  <c r="EW44" i="258"/>
  <c r="EW43" i="258"/>
  <c r="EW42" i="258"/>
  <c r="EW41" i="258"/>
  <c r="EW40" i="258"/>
  <c r="EW39" i="258"/>
  <c r="EW38" i="258"/>
  <c r="EW37" i="258"/>
  <c r="EW36" i="258"/>
  <c r="EW33" i="258"/>
  <c r="EW32" i="258"/>
  <c r="EW31" i="258"/>
  <c r="EW30" i="258"/>
  <c r="EW29" i="258"/>
  <c r="EW28" i="258"/>
  <c r="EW27" i="258"/>
  <c r="EW26" i="258"/>
  <c r="EW25" i="258"/>
  <c r="EW24" i="258"/>
  <c r="EW23" i="258"/>
  <c r="EW22" i="258"/>
  <c r="EW21" i="258"/>
  <c r="EW20" i="258"/>
  <c r="EW19" i="258"/>
  <c r="EW18" i="258"/>
  <c r="EW17" i="258"/>
  <c r="EW16" i="258"/>
  <c r="EW15" i="258"/>
  <c r="EW14" i="258"/>
  <c r="EW13" i="258"/>
  <c r="EW12" i="258"/>
  <c r="EW11" i="258"/>
  <c r="EW10" i="258"/>
  <c r="FB59" i="258"/>
  <c r="FB58" i="258"/>
  <c r="FB57" i="258"/>
  <c r="FB56" i="258"/>
  <c r="FB55" i="258"/>
  <c r="FB54" i="258"/>
  <c r="FB53" i="258"/>
  <c r="FB52" i="258"/>
  <c r="FB51" i="258"/>
  <c r="FB50" i="258"/>
  <c r="FB49" i="258"/>
  <c r="FB48" i="258"/>
  <c r="FB47" i="258"/>
  <c r="FB46" i="258"/>
  <c r="FB45" i="258"/>
  <c r="FB44" i="258"/>
  <c r="FB43" i="258"/>
  <c r="FB42" i="258"/>
  <c r="FB41" i="258"/>
  <c r="FB40" i="258"/>
  <c r="FB39" i="258"/>
  <c r="FB38" i="258"/>
  <c r="FB37" i="258"/>
  <c r="FB36" i="258"/>
  <c r="FB33" i="258"/>
  <c r="FB32" i="258"/>
  <c r="FB31" i="258"/>
  <c r="FB30" i="258"/>
  <c r="FB29" i="258"/>
  <c r="FB28" i="258"/>
  <c r="FB27" i="258"/>
  <c r="FB26" i="258"/>
  <c r="FB25" i="258"/>
  <c r="FB24" i="258"/>
  <c r="FB23" i="258"/>
  <c r="FB22" i="258"/>
  <c r="FB21" i="258"/>
  <c r="FB20" i="258"/>
  <c r="FB19" i="258"/>
  <c r="FB18" i="258"/>
  <c r="FB17" i="258"/>
  <c r="FB16" i="258"/>
  <c r="FB15" i="258"/>
  <c r="FB14" i="258"/>
  <c r="FB13" i="258"/>
  <c r="FB12" i="258"/>
  <c r="FB11" i="258"/>
  <c r="FB10" i="258"/>
  <c r="FG59" i="258"/>
  <c r="FG58" i="258"/>
  <c r="FG57" i="258"/>
  <c r="FG56" i="258"/>
  <c r="FG55" i="258"/>
  <c r="FG54" i="258"/>
  <c r="FG53" i="258"/>
  <c r="FG52" i="258"/>
  <c r="FG51" i="258"/>
  <c r="FG50" i="258"/>
  <c r="FG49" i="258"/>
  <c r="FG48" i="258"/>
  <c r="FG47" i="258"/>
  <c r="FG46" i="258"/>
  <c r="FG45" i="258"/>
  <c r="FG44" i="258"/>
  <c r="FG43" i="258"/>
  <c r="FG42" i="258"/>
  <c r="FG41" i="258"/>
  <c r="FG40" i="258"/>
  <c r="FG39" i="258"/>
  <c r="FG38" i="258"/>
  <c r="FG37" i="258"/>
  <c r="FG36" i="258"/>
  <c r="FG33" i="258"/>
  <c r="FG32" i="258"/>
  <c r="FG31" i="258"/>
  <c r="FG30" i="258"/>
  <c r="FG29" i="258"/>
  <c r="FG28" i="258"/>
  <c r="FG27" i="258"/>
  <c r="FG26" i="258"/>
  <c r="FG25" i="258"/>
  <c r="FG24" i="258"/>
  <c r="FG23" i="258"/>
  <c r="FG22" i="258"/>
  <c r="FG21" i="258"/>
  <c r="FG20" i="258"/>
  <c r="FG19" i="258"/>
  <c r="FG18" i="258"/>
  <c r="FG17" i="258"/>
  <c r="FG16" i="258"/>
  <c r="FG15" i="258"/>
  <c r="FG14" i="258"/>
  <c r="FG13" i="258"/>
  <c r="FG12" i="258"/>
  <c r="FG11" i="258"/>
  <c r="FG10" i="258"/>
  <c r="FL59" i="258"/>
  <c r="FL58" i="258"/>
  <c r="FL57" i="258"/>
  <c r="FL56" i="258"/>
  <c r="FL55" i="258"/>
  <c r="FL54" i="258"/>
  <c r="FL53" i="258"/>
  <c r="FL52" i="258"/>
  <c r="FL51" i="258"/>
  <c r="FL50" i="258"/>
  <c r="FL49" i="258"/>
  <c r="FL48" i="258"/>
  <c r="FL47" i="258"/>
  <c r="FL46" i="258"/>
  <c r="FL45" i="258"/>
  <c r="FL44" i="258"/>
  <c r="FL43" i="258"/>
  <c r="FL42" i="258"/>
  <c r="FL41" i="258"/>
  <c r="FL40" i="258"/>
  <c r="FL39" i="258"/>
  <c r="FL38" i="258"/>
  <c r="FL37" i="258"/>
  <c r="FL36" i="258"/>
  <c r="FL33" i="258"/>
  <c r="FL32" i="258"/>
  <c r="FL31" i="258"/>
  <c r="FL30" i="258"/>
  <c r="FL29" i="258"/>
  <c r="FL28" i="258"/>
  <c r="FL27" i="258"/>
  <c r="FL26" i="258"/>
  <c r="FL25" i="258"/>
  <c r="FL24" i="258"/>
  <c r="FL23" i="258"/>
  <c r="FL22" i="258"/>
  <c r="FL21" i="258"/>
  <c r="FL20" i="258"/>
  <c r="FL19" i="258"/>
  <c r="FL18" i="258"/>
  <c r="FL17" i="258"/>
  <c r="FL16" i="258"/>
  <c r="FL15" i="258"/>
  <c r="FL14" i="258"/>
  <c r="FL13" i="258"/>
  <c r="FL12" i="258"/>
  <c r="FL11" i="258"/>
  <c r="FL10" i="258"/>
  <c r="FQ10" i="258"/>
  <c r="FQ59" i="258"/>
  <c r="FQ58" i="258"/>
  <c r="FQ57" i="258"/>
  <c r="FQ56" i="258"/>
  <c r="FQ55" i="258"/>
  <c r="FQ54" i="258"/>
  <c r="FQ53" i="258"/>
  <c r="FQ52" i="258"/>
  <c r="FQ51" i="258"/>
  <c r="FQ50" i="258"/>
  <c r="FQ49" i="258"/>
  <c r="FQ48" i="258"/>
  <c r="FQ47" i="258"/>
  <c r="FQ46" i="258"/>
  <c r="FQ45" i="258"/>
  <c r="FQ44" i="258"/>
  <c r="FQ43" i="258"/>
  <c r="FQ42" i="258"/>
  <c r="FQ41" i="258"/>
  <c r="FQ40" i="258"/>
  <c r="FQ39" i="258"/>
  <c r="FQ38" i="258"/>
  <c r="FQ37" i="258"/>
  <c r="FQ36" i="258"/>
  <c r="FQ33" i="258"/>
  <c r="FQ32" i="258"/>
  <c r="FQ31" i="258"/>
  <c r="FQ30" i="258"/>
  <c r="FQ29" i="258"/>
  <c r="FQ28" i="258"/>
  <c r="FQ27" i="258"/>
  <c r="FQ26" i="258"/>
  <c r="FQ25" i="258"/>
  <c r="FQ24" i="258"/>
  <c r="FQ23" i="258"/>
  <c r="FQ22" i="258"/>
  <c r="FQ21" i="258"/>
  <c r="FQ20" i="258"/>
  <c r="FQ19" i="258"/>
  <c r="FQ18" i="258"/>
  <c r="FQ17" i="258"/>
  <c r="FQ16" i="258"/>
  <c r="FQ15" i="258"/>
  <c r="FQ14" i="258"/>
  <c r="FQ13" i="258"/>
  <c r="FQ12" i="258"/>
  <c r="FQ11" i="258"/>
  <c r="FV13" i="258"/>
  <c r="FV12" i="258"/>
  <c r="FV11" i="258"/>
  <c r="FV10" i="258"/>
  <c r="FV59" i="258"/>
  <c r="FV58" i="258"/>
  <c r="FV57" i="258"/>
  <c r="FV56" i="258"/>
  <c r="FV55" i="258"/>
  <c r="FV54" i="258"/>
  <c r="FV53" i="258"/>
  <c r="FV52" i="258"/>
  <c r="FV51" i="258"/>
  <c r="FV50" i="258"/>
  <c r="FV49" i="258"/>
  <c r="FV48" i="258"/>
  <c r="FV47" i="258"/>
  <c r="FV46" i="258"/>
  <c r="FV45" i="258"/>
  <c r="FV44" i="258"/>
  <c r="FV43" i="258"/>
  <c r="FV42" i="258"/>
  <c r="FV41" i="258"/>
  <c r="FV40" i="258"/>
  <c r="FV39" i="258"/>
  <c r="FV38" i="258"/>
  <c r="FV37" i="258"/>
  <c r="FV34" i="258"/>
  <c r="FV33" i="258"/>
  <c r="FV32" i="258"/>
  <c r="FV31" i="258"/>
  <c r="FV30" i="258"/>
  <c r="FV29" i="258"/>
  <c r="FV28" i="258"/>
  <c r="FV27" i="258"/>
  <c r="FV26" i="258"/>
  <c r="FV25" i="258"/>
  <c r="FV24" i="258"/>
  <c r="FV23" i="258"/>
  <c r="FV22" i="258"/>
  <c r="FV21" i="258"/>
  <c r="FV20" i="258"/>
  <c r="FV19" i="258"/>
  <c r="FV18" i="258"/>
  <c r="FV17" i="258"/>
  <c r="FV16" i="258"/>
  <c r="FV15" i="258"/>
  <c r="FV14" i="258"/>
  <c r="FV10" i="108"/>
  <c r="FV59" i="108"/>
  <c r="FV58" i="108"/>
  <c r="FV57" i="108"/>
  <c r="FV56" i="108"/>
  <c r="FV55" i="108"/>
  <c r="FV54" i="108"/>
  <c r="FV53" i="108"/>
  <c r="FV52" i="108"/>
  <c r="FV51" i="108"/>
  <c r="FV50" i="108"/>
  <c r="FV49" i="108"/>
  <c r="FV48" i="108"/>
  <c r="FV47" i="108"/>
  <c r="FV46" i="108"/>
  <c r="FV45" i="108"/>
  <c r="FV44" i="108"/>
  <c r="FV43" i="108"/>
  <c r="FV42" i="108"/>
  <c r="FV41" i="108"/>
  <c r="FV40" i="108"/>
  <c r="FV39" i="108"/>
  <c r="FV38" i="108"/>
  <c r="FV37" i="108"/>
  <c r="FV36" i="108"/>
  <c r="FV33" i="108"/>
  <c r="FV32" i="108"/>
  <c r="FV31" i="108"/>
  <c r="FV30" i="108"/>
  <c r="FV29" i="108"/>
  <c r="FV28" i="108"/>
  <c r="FV27" i="108"/>
  <c r="FV26" i="108"/>
  <c r="FV25" i="108"/>
  <c r="FV24" i="108"/>
  <c r="FV23" i="108"/>
  <c r="FV22" i="108"/>
  <c r="FV21" i="108"/>
  <c r="FV20" i="108"/>
  <c r="FV19" i="108"/>
  <c r="FV18" i="108"/>
  <c r="FV17" i="108"/>
  <c r="FV16" i="108"/>
  <c r="FV15" i="108"/>
  <c r="FV14" i="108"/>
  <c r="FV13" i="108"/>
  <c r="FV12" i="108"/>
  <c r="FV11" i="108"/>
  <c r="B13" i="108"/>
  <c r="FQ13" i="108" s="1"/>
  <c r="B12" i="108"/>
  <c r="FQ59" i="108"/>
  <c r="FQ58" i="108"/>
  <c r="FQ57" i="108"/>
  <c r="FQ56" i="108"/>
  <c r="FQ55" i="108"/>
  <c r="FQ54" i="108"/>
  <c r="FQ53" i="108"/>
  <c r="FQ52" i="108"/>
  <c r="FQ51" i="108"/>
  <c r="FQ50" i="108"/>
  <c r="FQ49" i="108"/>
  <c r="FQ48" i="108"/>
  <c r="FQ47" i="108"/>
  <c r="FQ46" i="108"/>
  <c r="FQ45" i="108"/>
  <c r="FQ44" i="108"/>
  <c r="FQ43" i="108"/>
  <c r="FQ42" i="108"/>
  <c r="FQ41" i="108"/>
  <c r="FQ40" i="108"/>
  <c r="FQ39" i="108"/>
  <c r="FQ38" i="108"/>
  <c r="FQ37" i="108"/>
  <c r="FQ36" i="108"/>
  <c r="FQ33" i="108"/>
  <c r="FQ32" i="108"/>
  <c r="FQ31" i="108"/>
  <c r="FQ30" i="108"/>
  <c r="FQ29" i="108"/>
  <c r="FQ28" i="108"/>
  <c r="FQ27" i="108"/>
  <c r="FQ26" i="108"/>
  <c r="FQ25" i="108"/>
  <c r="FQ24" i="108"/>
  <c r="FQ23" i="108"/>
  <c r="FQ22" i="108"/>
  <c r="FQ21" i="108"/>
  <c r="FQ20" i="108"/>
  <c r="FQ19" i="108"/>
  <c r="FQ18" i="108"/>
  <c r="FQ17" i="108"/>
  <c r="FQ16" i="108"/>
  <c r="FQ15" i="108"/>
  <c r="FQ14" i="108"/>
  <c r="FQ12" i="108"/>
  <c r="FQ11" i="108"/>
  <c r="FQ10" i="108"/>
  <c r="FL59" i="108"/>
  <c r="FL58" i="108"/>
  <c r="FL57" i="108"/>
  <c r="FL56" i="108"/>
  <c r="FL55" i="108"/>
  <c r="FL54" i="108"/>
  <c r="FL53" i="108"/>
  <c r="FL52" i="108"/>
  <c r="FL51" i="108"/>
  <c r="FL50" i="108"/>
  <c r="FL49" i="108"/>
  <c r="FL48" i="108"/>
  <c r="FL47" i="108"/>
  <c r="FL46" i="108"/>
  <c r="FL45" i="108"/>
  <c r="FL44" i="108"/>
  <c r="FL43" i="108"/>
  <c r="FL42" i="108"/>
  <c r="FL41" i="108"/>
  <c r="FL40" i="108"/>
  <c r="FL39" i="108"/>
  <c r="FL38" i="108"/>
  <c r="FL37" i="108"/>
  <c r="FL36" i="108"/>
  <c r="FL33" i="108"/>
  <c r="FL32" i="108"/>
  <c r="FL31" i="108"/>
  <c r="FL30" i="108"/>
  <c r="FL29" i="108"/>
  <c r="FL28" i="108"/>
  <c r="FL27" i="108"/>
  <c r="FL26" i="108"/>
  <c r="FL25" i="108"/>
  <c r="FL24" i="108"/>
  <c r="FL23" i="108"/>
  <c r="FL22" i="108"/>
  <c r="FL21" i="108"/>
  <c r="FL20" i="108"/>
  <c r="FL19" i="108"/>
  <c r="FL18" i="108"/>
  <c r="FL17" i="108"/>
  <c r="FL16" i="108"/>
  <c r="FL15" i="108"/>
  <c r="FL14" i="108"/>
  <c r="FL13" i="108"/>
  <c r="FL11" i="108"/>
  <c r="FL10" i="108"/>
  <c r="FG10" i="108"/>
  <c r="FG59" i="108"/>
  <c r="FG58" i="108"/>
  <c r="FG57" i="108"/>
  <c r="FG56" i="108"/>
  <c r="FG55" i="108"/>
  <c r="FG54" i="108"/>
  <c r="FG53" i="108"/>
  <c r="FG52" i="108"/>
  <c r="FG51" i="108"/>
  <c r="FG50" i="108"/>
  <c r="FG49" i="108"/>
  <c r="FG48" i="108"/>
  <c r="FG47" i="108"/>
  <c r="FG46" i="108"/>
  <c r="FG45" i="108"/>
  <c r="FG44" i="108"/>
  <c r="FG43" i="108"/>
  <c r="FG42" i="108"/>
  <c r="FG41" i="108"/>
  <c r="FG40" i="108"/>
  <c r="FG39" i="108"/>
  <c r="FG38" i="108"/>
  <c r="FG37" i="108"/>
  <c r="FG36" i="108"/>
  <c r="FG33" i="108"/>
  <c r="FG32" i="108"/>
  <c r="FG31" i="108"/>
  <c r="FG30" i="108"/>
  <c r="FG29" i="108"/>
  <c r="FG28" i="108"/>
  <c r="FG27" i="108"/>
  <c r="FG26" i="108"/>
  <c r="FG25" i="108"/>
  <c r="FG24" i="108"/>
  <c r="FG23" i="108"/>
  <c r="FG22" i="108"/>
  <c r="FG21" i="108"/>
  <c r="FG20" i="108"/>
  <c r="FG19" i="108"/>
  <c r="FG18" i="108"/>
  <c r="FG17" i="108"/>
  <c r="FG16" i="108"/>
  <c r="FG15" i="108"/>
  <c r="FG14" i="108"/>
  <c r="FG12" i="108"/>
  <c r="FG11" i="108"/>
  <c r="FB10" i="108"/>
  <c r="FB59" i="108"/>
  <c r="FB58" i="108"/>
  <c r="FB57" i="108"/>
  <c r="FB56" i="108"/>
  <c r="FB55" i="108"/>
  <c r="FB54" i="108"/>
  <c r="FB53" i="108"/>
  <c r="FB52" i="108"/>
  <c r="FB51" i="108"/>
  <c r="FB50" i="108"/>
  <c r="FB49" i="108"/>
  <c r="FB48" i="108"/>
  <c r="FB47" i="108"/>
  <c r="FB46" i="108"/>
  <c r="FB45" i="108"/>
  <c r="FB44" i="108"/>
  <c r="FB43" i="108"/>
  <c r="FB42" i="108"/>
  <c r="FB41" i="108"/>
  <c r="FB40" i="108"/>
  <c r="FB39" i="108"/>
  <c r="FB38" i="108"/>
  <c r="FB37" i="108"/>
  <c r="FB36" i="108"/>
  <c r="FB33" i="108"/>
  <c r="FB32" i="108"/>
  <c r="FB31" i="108"/>
  <c r="FB30" i="108"/>
  <c r="FB29" i="108"/>
  <c r="FB28" i="108"/>
  <c r="FB27" i="108"/>
  <c r="FB26" i="108"/>
  <c r="FB25" i="108"/>
  <c r="FB24" i="108"/>
  <c r="FB23" i="108"/>
  <c r="FB22" i="108"/>
  <c r="FB21" i="108"/>
  <c r="FB20" i="108"/>
  <c r="FB19" i="108"/>
  <c r="FB18" i="108"/>
  <c r="FB17" i="108"/>
  <c r="FB16" i="108"/>
  <c r="FB15" i="108"/>
  <c r="FB14" i="108"/>
  <c r="FB13" i="108"/>
  <c r="FB11" i="108"/>
  <c r="EW10" i="108"/>
  <c r="EW59" i="108"/>
  <c r="EW58" i="108"/>
  <c r="EW57" i="108"/>
  <c r="EW56" i="108"/>
  <c r="EW55" i="108"/>
  <c r="EW54" i="108"/>
  <c r="EW53" i="108"/>
  <c r="EW52" i="108"/>
  <c r="EW51" i="108"/>
  <c r="EW50" i="108"/>
  <c r="EW49" i="108"/>
  <c r="EW48" i="108"/>
  <c r="EW47" i="108"/>
  <c r="EW46" i="108"/>
  <c r="EW45" i="108"/>
  <c r="EW44" i="108"/>
  <c r="EW43" i="108"/>
  <c r="EW42" i="108"/>
  <c r="EW41" i="108"/>
  <c r="EW40" i="108"/>
  <c r="EW39" i="108"/>
  <c r="EW38" i="108"/>
  <c r="EW37" i="108"/>
  <c r="EW36" i="108"/>
  <c r="EW33" i="108"/>
  <c r="EW32" i="108"/>
  <c r="EW31" i="108"/>
  <c r="EW30" i="108"/>
  <c r="EW29" i="108"/>
  <c r="EW28" i="108"/>
  <c r="EW27" i="108"/>
  <c r="EW26" i="108"/>
  <c r="EW25" i="108"/>
  <c r="EW24" i="108"/>
  <c r="EW23" i="108"/>
  <c r="EW22" i="108"/>
  <c r="EW21" i="108"/>
  <c r="EW20" i="108"/>
  <c r="EW19" i="108"/>
  <c r="EW18" i="108"/>
  <c r="EW17" i="108"/>
  <c r="EW16" i="108"/>
  <c r="EW15" i="108"/>
  <c r="EW14" i="108"/>
  <c r="EW11" i="108"/>
  <c r="ER10" i="108"/>
  <c r="ER59" i="108"/>
  <c r="ER58" i="108"/>
  <c r="ER57" i="108"/>
  <c r="ER56" i="108"/>
  <c r="ER55" i="108"/>
  <c r="ER54" i="108"/>
  <c r="ER53" i="108"/>
  <c r="ER52" i="108"/>
  <c r="ER51" i="108"/>
  <c r="ER50" i="108"/>
  <c r="ER49" i="108"/>
  <c r="ER48" i="108"/>
  <c r="ER47" i="108"/>
  <c r="ER46" i="108"/>
  <c r="ER45" i="108"/>
  <c r="ER44" i="108"/>
  <c r="ER43" i="108"/>
  <c r="ER42" i="108"/>
  <c r="ER41" i="108"/>
  <c r="ER40" i="108"/>
  <c r="ER39" i="108"/>
  <c r="ER38" i="108"/>
  <c r="ER37" i="108"/>
  <c r="ER36" i="108"/>
  <c r="ER33" i="108"/>
  <c r="ER32" i="108"/>
  <c r="ER31" i="108"/>
  <c r="ER30" i="108"/>
  <c r="ER29" i="108"/>
  <c r="ER28" i="108"/>
  <c r="ER27" i="108"/>
  <c r="ER26" i="108"/>
  <c r="ER25" i="108"/>
  <c r="ER24" i="108"/>
  <c r="ER23" i="108"/>
  <c r="ER22" i="108"/>
  <c r="ER21" i="108"/>
  <c r="ER20" i="108"/>
  <c r="ER19" i="108"/>
  <c r="ER18" i="108"/>
  <c r="ER17" i="108"/>
  <c r="ER16" i="108"/>
  <c r="ER15" i="108"/>
  <c r="ER14" i="108"/>
  <c r="ER13" i="108"/>
  <c r="ER12" i="108"/>
  <c r="ER11" i="108"/>
  <c r="EM59" i="108"/>
  <c r="EM58" i="108"/>
  <c r="EM57" i="108"/>
  <c r="EM56" i="108"/>
  <c r="EM55" i="108"/>
  <c r="EM54" i="108"/>
  <c r="EM53" i="108"/>
  <c r="EM52" i="108"/>
  <c r="EM51" i="108"/>
  <c r="EM50" i="108"/>
  <c r="EM49" i="108"/>
  <c r="EM48" i="108"/>
  <c r="EM47" i="108"/>
  <c r="EM46" i="108"/>
  <c r="EM45" i="108"/>
  <c r="EM44" i="108"/>
  <c r="EM43" i="108"/>
  <c r="EM42" i="108"/>
  <c r="EM41" i="108"/>
  <c r="EM40" i="108"/>
  <c r="EM39" i="108"/>
  <c r="EM38" i="108"/>
  <c r="EM37" i="108"/>
  <c r="EM36" i="108"/>
  <c r="EM33" i="108"/>
  <c r="EM32" i="108"/>
  <c r="EM31" i="108"/>
  <c r="EM30" i="108"/>
  <c r="EM29" i="108"/>
  <c r="EM28" i="108"/>
  <c r="EM27" i="108"/>
  <c r="EM26" i="108"/>
  <c r="EM25" i="108"/>
  <c r="EM24" i="108"/>
  <c r="EM23" i="108"/>
  <c r="EM22" i="108"/>
  <c r="EM21" i="108"/>
  <c r="EM20" i="108"/>
  <c r="EM19" i="108"/>
  <c r="EM18" i="108"/>
  <c r="EM17" i="108"/>
  <c r="EM16" i="108"/>
  <c r="EM15" i="108"/>
  <c r="EM14" i="108"/>
  <c r="EM12" i="108"/>
  <c r="EM11" i="108"/>
  <c r="EM10" i="108"/>
  <c r="EH10" i="108"/>
  <c r="EH59" i="108"/>
  <c r="EH58" i="108"/>
  <c r="EH57" i="108"/>
  <c r="EH56" i="108"/>
  <c r="EH55" i="108"/>
  <c r="EH54" i="108"/>
  <c r="EH53" i="108"/>
  <c r="EH52" i="108"/>
  <c r="EH51" i="108"/>
  <c r="EH50" i="108"/>
  <c r="EH49" i="108"/>
  <c r="EH48" i="108"/>
  <c r="EH47" i="108"/>
  <c r="EH46" i="108"/>
  <c r="EH45" i="108"/>
  <c r="EH44" i="108"/>
  <c r="EH43" i="108"/>
  <c r="EH42" i="108"/>
  <c r="EH41" i="108"/>
  <c r="EH40" i="108"/>
  <c r="EH39" i="108"/>
  <c r="EH38" i="108"/>
  <c r="EH37" i="108"/>
  <c r="EH36" i="108"/>
  <c r="EH33" i="108"/>
  <c r="EH32" i="108"/>
  <c r="EH31" i="108"/>
  <c r="EH30" i="108"/>
  <c r="EH29" i="108"/>
  <c r="EH28" i="108"/>
  <c r="EH27" i="108"/>
  <c r="EH26" i="108"/>
  <c r="EH25" i="108"/>
  <c r="EH24" i="108"/>
  <c r="EH23" i="108"/>
  <c r="EH22" i="108"/>
  <c r="EH21" i="108"/>
  <c r="EH20" i="108"/>
  <c r="EH19" i="108"/>
  <c r="EH18" i="108"/>
  <c r="EH17" i="108"/>
  <c r="EH16" i="108"/>
  <c r="EH15" i="108"/>
  <c r="EH14" i="108"/>
  <c r="EH13" i="108"/>
  <c r="EH11" i="108"/>
  <c r="EC10" i="108"/>
  <c r="EC59" i="108"/>
  <c r="EC58" i="108"/>
  <c r="EC57" i="108"/>
  <c r="EC56" i="108"/>
  <c r="EC55" i="108"/>
  <c r="EC54" i="108"/>
  <c r="EC53" i="108"/>
  <c r="EC52" i="108"/>
  <c r="EC51" i="108"/>
  <c r="EC50" i="108"/>
  <c r="EC49" i="108"/>
  <c r="EC48" i="108"/>
  <c r="EC47" i="108"/>
  <c r="EC46" i="108"/>
  <c r="EC45" i="108"/>
  <c r="EC44" i="108"/>
  <c r="EC43" i="108"/>
  <c r="EC42" i="108"/>
  <c r="EC41" i="108"/>
  <c r="EC40" i="108"/>
  <c r="EC39" i="108"/>
  <c r="EC38" i="108"/>
  <c r="EC37" i="108"/>
  <c r="EC36" i="108"/>
  <c r="EC33" i="108"/>
  <c r="EC32" i="108"/>
  <c r="EC31" i="108"/>
  <c r="EC30" i="108"/>
  <c r="EC29" i="108"/>
  <c r="EC28" i="108"/>
  <c r="EC27" i="108"/>
  <c r="EC26" i="108"/>
  <c r="EC25" i="108"/>
  <c r="EC24" i="108"/>
  <c r="EC23" i="108"/>
  <c r="EC22" i="108"/>
  <c r="EC21" i="108"/>
  <c r="EC20" i="108"/>
  <c r="EC19" i="108"/>
  <c r="EC18" i="108"/>
  <c r="EC17" i="108"/>
  <c r="EC16" i="108"/>
  <c r="EC15" i="108"/>
  <c r="EC14" i="108"/>
  <c r="EC12" i="108"/>
  <c r="EC11" i="108"/>
  <c r="DX59" i="108"/>
  <c r="DX58" i="108"/>
  <c r="DX57" i="108"/>
  <c r="DX56" i="108"/>
  <c r="DX55" i="108"/>
  <c r="DX54" i="108"/>
  <c r="DX53" i="108"/>
  <c r="DX52" i="108"/>
  <c r="DX51" i="108"/>
  <c r="DX50" i="108"/>
  <c r="DX49" i="108"/>
  <c r="DX48" i="108"/>
  <c r="DX47" i="108"/>
  <c r="DX46" i="108"/>
  <c r="DX45" i="108"/>
  <c r="DX44" i="108"/>
  <c r="DX43" i="108"/>
  <c r="DX42" i="108"/>
  <c r="DX41" i="108"/>
  <c r="DX40" i="108"/>
  <c r="DX39" i="108"/>
  <c r="DX38" i="108"/>
  <c r="DX37" i="108"/>
  <c r="DX36" i="108"/>
  <c r="DX33" i="108"/>
  <c r="DX32" i="108"/>
  <c r="DX31" i="108"/>
  <c r="DX30" i="108"/>
  <c r="DX29" i="108"/>
  <c r="DX28" i="108"/>
  <c r="DX27" i="108"/>
  <c r="DX26" i="108"/>
  <c r="DX25" i="108"/>
  <c r="DX24" i="108"/>
  <c r="DX23" i="108"/>
  <c r="DX22" i="108"/>
  <c r="DX21" i="108"/>
  <c r="DX20" i="108"/>
  <c r="DX19" i="108"/>
  <c r="DX18" i="108"/>
  <c r="DX17" i="108"/>
  <c r="DX16" i="108"/>
  <c r="DX15" i="108"/>
  <c r="DX14" i="108"/>
  <c r="DX13" i="108"/>
  <c r="DX12" i="108"/>
  <c r="DX11" i="108"/>
  <c r="DX10" i="108"/>
  <c r="DS10" i="108"/>
  <c r="DS59" i="108"/>
  <c r="DS58" i="108"/>
  <c r="DS57" i="108"/>
  <c r="DS56" i="108"/>
  <c r="DS55" i="108"/>
  <c r="DS54" i="108"/>
  <c r="DS53" i="108"/>
  <c r="DS52" i="108"/>
  <c r="DS51" i="108"/>
  <c r="DS50" i="108"/>
  <c r="DS49" i="108"/>
  <c r="DS48" i="108"/>
  <c r="DS47" i="108"/>
  <c r="DS46" i="108"/>
  <c r="DS45" i="108"/>
  <c r="DS44" i="108"/>
  <c r="DS43" i="108"/>
  <c r="DS42" i="108"/>
  <c r="DS41" i="108"/>
  <c r="DS40" i="108"/>
  <c r="DS39" i="108"/>
  <c r="DS38" i="108"/>
  <c r="DS37" i="108"/>
  <c r="DS36" i="108"/>
  <c r="DS33" i="108"/>
  <c r="DS32" i="108"/>
  <c r="DS31" i="108"/>
  <c r="DS30" i="108"/>
  <c r="DS29" i="108"/>
  <c r="DS28" i="108"/>
  <c r="DS27" i="108"/>
  <c r="DS26" i="108"/>
  <c r="DS25" i="108"/>
  <c r="DS24" i="108"/>
  <c r="DS23" i="108"/>
  <c r="DS22" i="108"/>
  <c r="DS21" i="108"/>
  <c r="DS20" i="108"/>
  <c r="DS19" i="108"/>
  <c r="DS18" i="108"/>
  <c r="DS17" i="108"/>
  <c r="DS16" i="108"/>
  <c r="DS15" i="108"/>
  <c r="DS14" i="108"/>
  <c r="DS11" i="108"/>
  <c r="DN10" i="108"/>
  <c r="DN59" i="108"/>
  <c r="DN58" i="108"/>
  <c r="DN57" i="108"/>
  <c r="DN56" i="108"/>
  <c r="DN55" i="108"/>
  <c r="DN54" i="108"/>
  <c r="DN53" i="108"/>
  <c r="DN52" i="108"/>
  <c r="DN51" i="108"/>
  <c r="DN50" i="108"/>
  <c r="DN49" i="108"/>
  <c r="DN48" i="108"/>
  <c r="DN47" i="108"/>
  <c r="DN46" i="108"/>
  <c r="DN45" i="108"/>
  <c r="DN44" i="108"/>
  <c r="DN43" i="108"/>
  <c r="DN42" i="108"/>
  <c r="DN41" i="108"/>
  <c r="DN40" i="108"/>
  <c r="DN39" i="108"/>
  <c r="DN38" i="108"/>
  <c r="DN37" i="108"/>
  <c r="DN36" i="108"/>
  <c r="DN33" i="108"/>
  <c r="DN32" i="108"/>
  <c r="DN31" i="108"/>
  <c r="DN30" i="108"/>
  <c r="DN29" i="108"/>
  <c r="DN28" i="108"/>
  <c r="DN27" i="108"/>
  <c r="DN26" i="108"/>
  <c r="DN25" i="108"/>
  <c r="DN24" i="108"/>
  <c r="DN23" i="108"/>
  <c r="DN22" i="108"/>
  <c r="DN21" i="108"/>
  <c r="DN20" i="108"/>
  <c r="DN19" i="108"/>
  <c r="DN18" i="108"/>
  <c r="DN17" i="108"/>
  <c r="DN16" i="108"/>
  <c r="DN15" i="108"/>
  <c r="DN14" i="108"/>
  <c r="DN13" i="108"/>
  <c r="DN12" i="108"/>
  <c r="DN11" i="108"/>
  <c r="DI10" i="108"/>
  <c r="DI59" i="108"/>
  <c r="DI58" i="108"/>
  <c r="DI57" i="108"/>
  <c r="DI56" i="108"/>
  <c r="DI55" i="108"/>
  <c r="DI54" i="108"/>
  <c r="DI53" i="108"/>
  <c r="DI52" i="108"/>
  <c r="DI51" i="108"/>
  <c r="DI50" i="108"/>
  <c r="DI49" i="108"/>
  <c r="DI48" i="108"/>
  <c r="DI47" i="108"/>
  <c r="DI46" i="108"/>
  <c r="DI45" i="108"/>
  <c r="DI44" i="108"/>
  <c r="DI43" i="108"/>
  <c r="DI42" i="108"/>
  <c r="DI41" i="108"/>
  <c r="DI40" i="108"/>
  <c r="DI39" i="108"/>
  <c r="DI38" i="108"/>
  <c r="DI37" i="108"/>
  <c r="DI36" i="108"/>
  <c r="DI33" i="108"/>
  <c r="DI32" i="108"/>
  <c r="DI31" i="108"/>
  <c r="DI30" i="108"/>
  <c r="DI29" i="108"/>
  <c r="DI28" i="108"/>
  <c r="DI27" i="108"/>
  <c r="DI26" i="108"/>
  <c r="DI25" i="108"/>
  <c r="DI24" i="108"/>
  <c r="DI23" i="108"/>
  <c r="DI22" i="108"/>
  <c r="DI21" i="108"/>
  <c r="DI20" i="108"/>
  <c r="DI19" i="108"/>
  <c r="DI18" i="108"/>
  <c r="DI17" i="108"/>
  <c r="DI16" i="108"/>
  <c r="DI15" i="108"/>
  <c r="DI14" i="108"/>
  <c r="DI11" i="108"/>
  <c r="DD10" i="108"/>
  <c r="DD59" i="108"/>
  <c r="DD58" i="108"/>
  <c r="DD57" i="108"/>
  <c r="DD56" i="108"/>
  <c r="DD55" i="108"/>
  <c r="DD54" i="108"/>
  <c r="DD53" i="108"/>
  <c r="DD52" i="108"/>
  <c r="DD51" i="108"/>
  <c r="DD50" i="108"/>
  <c r="DD49" i="108"/>
  <c r="DD48" i="108"/>
  <c r="DD47" i="108"/>
  <c r="DD46" i="108"/>
  <c r="DD45" i="108"/>
  <c r="DD44" i="108"/>
  <c r="DD43" i="108"/>
  <c r="DD42" i="108"/>
  <c r="DD41" i="108"/>
  <c r="DD40" i="108"/>
  <c r="DD39" i="108"/>
  <c r="DD38" i="108"/>
  <c r="DD37" i="108"/>
  <c r="DD36" i="108"/>
  <c r="DD33" i="108"/>
  <c r="DD32" i="108"/>
  <c r="DD31" i="108"/>
  <c r="DD30" i="108"/>
  <c r="DD29" i="108"/>
  <c r="DD28" i="108"/>
  <c r="DD27" i="108"/>
  <c r="DD26" i="108"/>
  <c r="DD25" i="108"/>
  <c r="DD24" i="108"/>
  <c r="DD23" i="108"/>
  <c r="DD22" i="108"/>
  <c r="DD21" i="108"/>
  <c r="DD20" i="108"/>
  <c r="DD19" i="108"/>
  <c r="DD18" i="108"/>
  <c r="DD17" i="108"/>
  <c r="DD16" i="108"/>
  <c r="DD15" i="108"/>
  <c r="DD14" i="108"/>
  <c r="DD13" i="108"/>
  <c r="DD11" i="108"/>
  <c r="CY10" i="108"/>
  <c r="BA19" i="108"/>
  <c r="A81" i="14"/>
  <c r="C8" i="252"/>
  <c r="GW90" i="14"/>
  <c r="GW97" i="14"/>
  <c r="GW96" i="14"/>
  <c r="GW95" i="14"/>
  <c r="GW94" i="14"/>
  <c r="GW93" i="14"/>
  <c r="GW92" i="14"/>
  <c r="GW91" i="14"/>
  <c r="EI90" i="14"/>
  <c r="EI91" i="14"/>
  <c r="EI92" i="14"/>
  <c r="EI93" i="14"/>
  <c r="EI94" i="14"/>
  <c r="EI95" i="14"/>
  <c r="EI96" i="14"/>
  <c r="EI97" i="14"/>
  <c r="GW89" i="14"/>
  <c r="EI89" i="14"/>
  <c r="GW88" i="14"/>
  <c r="GW87" i="14"/>
  <c r="GW86" i="14"/>
  <c r="GW85" i="14"/>
  <c r="GW84" i="14"/>
  <c r="GW83" i="14"/>
  <c r="GW82" i="14"/>
  <c r="EI81" i="14"/>
  <c r="EI88" i="14"/>
  <c r="EI87" i="14"/>
  <c r="EI86" i="14"/>
  <c r="EI85" i="14"/>
  <c r="EI84" i="14"/>
  <c r="EI83" i="14"/>
  <c r="EI82" i="14"/>
  <c r="GW81" i="14"/>
  <c r="GW80" i="14"/>
  <c r="EI80" i="14"/>
  <c r="A80" i="14"/>
  <c r="A90" i="14"/>
  <c r="A97" i="14"/>
  <c r="A96" i="14"/>
  <c r="A95" i="14"/>
  <c r="A94" i="14"/>
  <c r="A93" i="14"/>
  <c r="A92" i="14"/>
  <c r="A91" i="14"/>
  <c r="A89" i="14"/>
  <c r="DH97" i="14"/>
  <c r="DD97" i="14"/>
  <c r="CV97" i="14"/>
  <c r="CO97" i="14"/>
  <c r="BV97" i="14"/>
  <c r="BO97" i="14"/>
  <c r="DH96" i="14"/>
  <c r="DD96" i="14"/>
  <c r="CV96" i="14"/>
  <c r="CO96" i="14"/>
  <c r="BV96" i="14"/>
  <c r="BO96" i="14"/>
  <c r="DH95" i="14"/>
  <c r="DD95" i="14"/>
  <c r="CV95" i="14"/>
  <c r="CO95" i="14"/>
  <c r="BV95" i="14"/>
  <c r="BO95" i="14"/>
  <c r="DH94" i="14"/>
  <c r="DD94" i="14"/>
  <c r="CV94" i="14"/>
  <c r="CO94" i="14"/>
  <c r="BV94" i="14"/>
  <c r="BO94" i="14"/>
  <c r="DH93" i="14"/>
  <c r="DD93" i="14"/>
  <c r="CV93" i="14"/>
  <c r="CO93" i="14"/>
  <c r="BV93" i="14"/>
  <c r="BO93" i="14"/>
  <c r="DH92" i="14"/>
  <c r="DD92" i="14"/>
  <c r="CV92" i="14"/>
  <c r="CO92" i="14"/>
  <c r="BV92" i="14"/>
  <c r="BO92" i="14"/>
  <c r="DH91" i="14"/>
  <c r="DD91" i="14"/>
  <c r="CV91" i="14"/>
  <c r="CO91" i="14"/>
  <c r="BV91" i="14"/>
  <c r="BO91" i="14"/>
  <c r="DH90" i="14"/>
  <c r="DD90" i="14"/>
  <c r="CV90" i="14"/>
  <c r="CO90" i="14"/>
  <c r="BV90" i="14"/>
  <c r="BO90" i="14"/>
  <c r="AK105" i="14"/>
  <c r="FS105" i="14"/>
  <c r="IG105" i="14"/>
  <c r="A88" i="14"/>
  <c r="A87" i="14"/>
  <c r="A86" i="14"/>
  <c r="A85" i="14"/>
  <c r="A84" i="14"/>
  <c r="A83" i="14"/>
  <c r="A82" i="14"/>
  <c r="D9" i="260"/>
  <c r="C17" i="8"/>
  <c r="GJ10" i="108"/>
  <c r="GI10" i="108"/>
  <c r="GF10" i="108"/>
  <c r="C8" i="261"/>
  <c r="BS59" i="260"/>
  <c r="BS58" i="260"/>
  <c r="BS57" i="260"/>
  <c r="BS56" i="260"/>
  <c r="BS55" i="260"/>
  <c r="BS54" i="260"/>
  <c r="BS53" i="260"/>
  <c r="BS52" i="260"/>
  <c r="BS51" i="260"/>
  <c r="BS50" i="260"/>
  <c r="BS49" i="260"/>
  <c r="BS48" i="260"/>
  <c r="BS47" i="260"/>
  <c r="BS46" i="260"/>
  <c r="DS59" i="260"/>
  <c r="DS58" i="260"/>
  <c r="DS57" i="260"/>
  <c r="DS56" i="260"/>
  <c r="DS55" i="260"/>
  <c r="DS54" i="260"/>
  <c r="DS53" i="260"/>
  <c r="DS52" i="260"/>
  <c r="DS51" i="260"/>
  <c r="DS50" i="260"/>
  <c r="DS49" i="260"/>
  <c r="DS48" i="260"/>
  <c r="DS47" i="260"/>
  <c r="DS46" i="260"/>
  <c r="DO59" i="260"/>
  <c r="DO58" i="260"/>
  <c r="DO57" i="260"/>
  <c r="DO56" i="260"/>
  <c r="DO55" i="260"/>
  <c r="DO54" i="260"/>
  <c r="DO53" i="260"/>
  <c r="DO52" i="260"/>
  <c r="DO51" i="260"/>
  <c r="DO50" i="260"/>
  <c r="DO49" i="260"/>
  <c r="DO48" i="260"/>
  <c r="DO47" i="260"/>
  <c r="DO46" i="260"/>
  <c r="DK59" i="260"/>
  <c r="DK58" i="260"/>
  <c r="DK57" i="260"/>
  <c r="DK56" i="260"/>
  <c r="DK55" i="260"/>
  <c r="DK54" i="260"/>
  <c r="DK53" i="260"/>
  <c r="DK52" i="260"/>
  <c r="DK51" i="260"/>
  <c r="DK50" i="260"/>
  <c r="DK49" i="260"/>
  <c r="DK48" i="260"/>
  <c r="DK47" i="260"/>
  <c r="DK46" i="260"/>
  <c r="DG59" i="260"/>
  <c r="DG58" i="260"/>
  <c r="DG57" i="260"/>
  <c r="DG56" i="260"/>
  <c r="DG55" i="260"/>
  <c r="DG54" i="260"/>
  <c r="DG53" i="260"/>
  <c r="DG52" i="260"/>
  <c r="DG51" i="260"/>
  <c r="DG50" i="260"/>
  <c r="DG49" i="260"/>
  <c r="DG48" i="260"/>
  <c r="DG47" i="260"/>
  <c r="DG46" i="260"/>
  <c r="DC59" i="260"/>
  <c r="DC58" i="260"/>
  <c r="DC57" i="260"/>
  <c r="DC56" i="260"/>
  <c r="DC55" i="260"/>
  <c r="DC54" i="260"/>
  <c r="DC53" i="260"/>
  <c r="DC52" i="260"/>
  <c r="DC51" i="260"/>
  <c r="DC50" i="260"/>
  <c r="DC49" i="260"/>
  <c r="DC48" i="260"/>
  <c r="DC47" i="260"/>
  <c r="DC46" i="260"/>
  <c r="CY59" i="260"/>
  <c r="CY58" i="260"/>
  <c r="CY57" i="260"/>
  <c r="CY56" i="260"/>
  <c r="CY55" i="260"/>
  <c r="CY54" i="260"/>
  <c r="CY53" i="260"/>
  <c r="CY52" i="260"/>
  <c r="CY51" i="260"/>
  <c r="CY50" i="260"/>
  <c r="CY49" i="260"/>
  <c r="CY48" i="260"/>
  <c r="CY47" i="260"/>
  <c r="CY46" i="260"/>
  <c r="CU59" i="260"/>
  <c r="CU58" i="260"/>
  <c r="CU57" i="260"/>
  <c r="CU56" i="260"/>
  <c r="CU55" i="260"/>
  <c r="CU54" i="260"/>
  <c r="CU53" i="260"/>
  <c r="CU52" i="260"/>
  <c r="CU51" i="260"/>
  <c r="CU50" i="260"/>
  <c r="CU49" i="260"/>
  <c r="CU48" i="260"/>
  <c r="CU47" i="260"/>
  <c r="CU46" i="260"/>
  <c r="CQ59" i="260"/>
  <c r="CQ58" i="260"/>
  <c r="CQ57" i="260"/>
  <c r="CQ56" i="260"/>
  <c r="CQ55" i="260"/>
  <c r="CQ54" i="260"/>
  <c r="CQ53" i="260"/>
  <c r="CQ52" i="260"/>
  <c r="CQ51" i="260"/>
  <c r="CQ50" i="260"/>
  <c r="CQ49" i="260"/>
  <c r="CQ48" i="260"/>
  <c r="CQ47" i="260"/>
  <c r="CQ46" i="260"/>
  <c r="CM59" i="260"/>
  <c r="CM58" i="260"/>
  <c r="CM57" i="260"/>
  <c r="CM56" i="260"/>
  <c r="CM55" i="260"/>
  <c r="CM54" i="260"/>
  <c r="CM53" i="260"/>
  <c r="CM52" i="260"/>
  <c r="CM51" i="260"/>
  <c r="CM50" i="260"/>
  <c r="CM49" i="260"/>
  <c r="CM48" i="260"/>
  <c r="CM47" i="260"/>
  <c r="CM46" i="260"/>
  <c r="CI59" i="260"/>
  <c r="CI58" i="260"/>
  <c r="CI57" i="260"/>
  <c r="CI56" i="260"/>
  <c r="CI55" i="260"/>
  <c r="CI54" i="260"/>
  <c r="CI53" i="260"/>
  <c r="CI52" i="260"/>
  <c r="CI51" i="260"/>
  <c r="CI50" i="260"/>
  <c r="CI49" i="260"/>
  <c r="CI48" i="260"/>
  <c r="CI47" i="260"/>
  <c r="CI46" i="260"/>
  <c r="CE59" i="260"/>
  <c r="CE58" i="260"/>
  <c r="CE57" i="260"/>
  <c r="CE56" i="260"/>
  <c r="CE55" i="260"/>
  <c r="CE54" i="260"/>
  <c r="CE53" i="260"/>
  <c r="CE52" i="260"/>
  <c r="CE51" i="260"/>
  <c r="CE50" i="260"/>
  <c r="CE49" i="260"/>
  <c r="CE48" i="260"/>
  <c r="CE47" i="260"/>
  <c r="CE46" i="260"/>
  <c r="CA59" i="260"/>
  <c r="CA58" i="260"/>
  <c r="CA57" i="260"/>
  <c r="CA56" i="260"/>
  <c r="CA55" i="260"/>
  <c r="CA54" i="260"/>
  <c r="CA53" i="260"/>
  <c r="CA52" i="260"/>
  <c r="CA51" i="260"/>
  <c r="CA50" i="260"/>
  <c r="CA49" i="260"/>
  <c r="CA48" i="260"/>
  <c r="CA47" i="260"/>
  <c r="CA46" i="260"/>
  <c r="BW59" i="260"/>
  <c r="BW58" i="260"/>
  <c r="BW57" i="260"/>
  <c r="BW56" i="260"/>
  <c r="BW55" i="260"/>
  <c r="BW54" i="260"/>
  <c r="BW53" i="260"/>
  <c r="BW52" i="260"/>
  <c r="BW51" i="260"/>
  <c r="BW50" i="260"/>
  <c r="BW49" i="260"/>
  <c r="BW48" i="260"/>
  <c r="BW47" i="260"/>
  <c r="BW46" i="260"/>
  <c r="G31" i="261"/>
  <c r="C14" i="261"/>
  <c r="C28" i="261"/>
  <c r="C27" i="261"/>
  <c r="C26" i="261"/>
  <c r="C25" i="261"/>
  <c r="C24" i="261"/>
  <c r="C23" i="261"/>
  <c r="C22" i="261"/>
  <c r="C21" i="261"/>
  <c r="C20" i="261"/>
  <c r="C19" i="261"/>
  <c r="C18" i="261"/>
  <c r="C17" i="261"/>
  <c r="C16" i="261"/>
  <c r="C15" i="261"/>
  <c r="M139" i="60"/>
  <c r="G139" i="60"/>
  <c r="A139" i="60"/>
  <c r="M70" i="60"/>
  <c r="G70" i="60"/>
  <c r="A70" i="60"/>
  <c r="M1" i="60"/>
  <c r="G1" i="60"/>
  <c r="M139" i="259"/>
  <c r="G139" i="259"/>
  <c r="A139" i="259"/>
  <c r="M70" i="259"/>
  <c r="G70" i="259"/>
  <c r="A70" i="259"/>
  <c r="M1" i="259"/>
  <c r="G1" i="259"/>
  <c r="M137" i="260"/>
  <c r="G137" i="260"/>
  <c r="A137" i="260"/>
  <c r="M70" i="260"/>
  <c r="G70" i="260"/>
  <c r="A70" i="260"/>
  <c r="M1" i="260"/>
  <c r="G1" i="260"/>
  <c r="A1" i="260"/>
  <c r="DS13" i="108" l="1"/>
  <c r="EM13" i="108"/>
  <c r="FG13" i="108"/>
  <c r="DI13" i="108"/>
  <c r="EW13" i="108"/>
  <c r="EC13" i="108"/>
  <c r="DD12" i="108"/>
  <c r="DS12" i="108"/>
  <c r="EH12" i="108"/>
  <c r="EW12" i="108"/>
  <c r="FL12" i="108"/>
  <c r="DI12" i="108"/>
  <c r="FB12" i="108"/>
  <c r="DL93" i="14"/>
  <c r="DQ93" i="14" s="1"/>
  <c r="EC93" i="14" s="1"/>
  <c r="DL90" i="14"/>
  <c r="DQ90" i="14" s="1"/>
  <c r="EC90" i="14" s="1"/>
  <c r="DL94" i="14"/>
  <c r="DQ94" i="14" s="1"/>
  <c r="EC94" i="14" s="1"/>
  <c r="DL97" i="14"/>
  <c r="DQ97" i="14" s="1"/>
  <c r="EC97" i="14" s="1"/>
  <c r="DL92" i="14"/>
  <c r="DQ92" i="14" s="1"/>
  <c r="DW92" i="14" s="1"/>
  <c r="DL95" i="14"/>
  <c r="DQ95" i="14" s="1"/>
  <c r="EC95" i="14" s="1"/>
  <c r="DL91" i="14"/>
  <c r="DQ91" i="14" s="1"/>
  <c r="EC91" i="14" s="1"/>
  <c r="DL96" i="14"/>
  <c r="DQ96" i="14" s="1"/>
  <c r="EC96" i="14" s="1"/>
  <c r="DW94" i="14" l="1"/>
  <c r="DW90" i="14"/>
  <c r="DW93" i="14"/>
  <c r="EC92" i="14"/>
  <c r="DW97" i="14"/>
  <c r="DW91" i="14"/>
  <c r="DW96" i="14"/>
  <c r="DW95" i="14"/>
  <c r="AS42" i="261" l="1"/>
  <c r="AF42" i="261"/>
  <c r="X42" i="261"/>
  <c r="Y41" i="261"/>
  <c r="Y36" i="261"/>
  <c r="AO31" i="261"/>
  <c r="AP40" i="261" l="1"/>
  <c r="A1" i="259" l="1"/>
  <c r="GW13" i="14"/>
  <c r="C28" i="7"/>
  <c r="DW195" i="260"/>
  <c r="DS195" i="260"/>
  <c r="DO195" i="260"/>
  <c r="DK195" i="260"/>
  <c r="DG195" i="260"/>
  <c r="DC195" i="260"/>
  <c r="CY195" i="260"/>
  <c r="CU195" i="260"/>
  <c r="CQ195" i="260"/>
  <c r="CM195" i="260"/>
  <c r="CI195" i="260"/>
  <c r="CE195" i="260"/>
  <c r="CA195" i="260"/>
  <c r="BW195" i="260"/>
  <c r="BS195" i="260"/>
  <c r="BO195" i="260"/>
  <c r="BM195" i="260"/>
  <c r="BI195" i="260"/>
  <c r="BE195" i="260"/>
  <c r="BA195" i="260"/>
  <c r="AW195" i="260"/>
  <c r="AS195" i="260"/>
  <c r="AO195" i="260"/>
  <c r="AK195" i="260"/>
  <c r="DW194" i="260"/>
  <c r="DS194" i="260"/>
  <c r="DO194" i="260"/>
  <c r="DK194" i="260"/>
  <c r="DG194" i="260"/>
  <c r="DC194" i="260"/>
  <c r="CY194" i="260"/>
  <c r="CU194" i="260"/>
  <c r="CQ194" i="260"/>
  <c r="CM194" i="260"/>
  <c r="CI194" i="260"/>
  <c r="CE194" i="260"/>
  <c r="CA194" i="260"/>
  <c r="BW194" i="260"/>
  <c r="BS194" i="260"/>
  <c r="BO194" i="260"/>
  <c r="BM194" i="260"/>
  <c r="BI194" i="260"/>
  <c r="BE194" i="260"/>
  <c r="BA194" i="260"/>
  <c r="AW194" i="260"/>
  <c r="AS194" i="260"/>
  <c r="AO194" i="260"/>
  <c r="AK194" i="260"/>
  <c r="DW193" i="260"/>
  <c r="DS193" i="260"/>
  <c r="DO193" i="260"/>
  <c r="DK193" i="260"/>
  <c r="DG193" i="260"/>
  <c r="DC193" i="260"/>
  <c r="CY193" i="260"/>
  <c r="CU193" i="260"/>
  <c r="CQ193" i="260"/>
  <c r="CM193" i="260"/>
  <c r="CI193" i="260"/>
  <c r="CE193" i="260"/>
  <c r="CA193" i="260"/>
  <c r="BW193" i="260"/>
  <c r="BS193" i="260"/>
  <c r="BO193" i="260"/>
  <c r="BM193" i="260"/>
  <c r="BI193" i="260"/>
  <c r="BE193" i="260"/>
  <c r="BA193" i="260"/>
  <c r="AW193" i="260"/>
  <c r="AS193" i="260"/>
  <c r="AO193" i="260"/>
  <c r="AK193" i="260"/>
  <c r="DW192" i="260"/>
  <c r="DS192" i="260"/>
  <c r="DO192" i="260"/>
  <c r="DK192" i="260"/>
  <c r="DG192" i="260"/>
  <c r="DC192" i="260"/>
  <c r="CY192" i="260"/>
  <c r="CU192" i="260"/>
  <c r="CQ192" i="260"/>
  <c r="CM192" i="260"/>
  <c r="CI192" i="260"/>
  <c r="CE192" i="260"/>
  <c r="CA192" i="260"/>
  <c r="BW192" i="260"/>
  <c r="BS192" i="260"/>
  <c r="BO192" i="260"/>
  <c r="BM192" i="260"/>
  <c r="BI192" i="260"/>
  <c r="BE192" i="260"/>
  <c r="BA192" i="260"/>
  <c r="AW192" i="260"/>
  <c r="AS192" i="260"/>
  <c r="AO192" i="260"/>
  <c r="AK192" i="260"/>
  <c r="DW191" i="260"/>
  <c r="DS191" i="260"/>
  <c r="DO191" i="260"/>
  <c r="DK191" i="260"/>
  <c r="DG191" i="260"/>
  <c r="DC191" i="260"/>
  <c r="CY191" i="260"/>
  <c r="CU191" i="260"/>
  <c r="CQ191" i="260"/>
  <c r="CM191" i="260"/>
  <c r="CI191" i="260"/>
  <c r="CE191" i="260"/>
  <c r="CA191" i="260"/>
  <c r="BW191" i="260"/>
  <c r="BS191" i="260"/>
  <c r="BO191" i="260"/>
  <c r="BM191" i="260"/>
  <c r="BI191" i="260"/>
  <c r="BE191" i="260"/>
  <c r="BA191" i="260"/>
  <c r="AW191" i="260"/>
  <c r="AS191" i="260"/>
  <c r="AO191" i="260"/>
  <c r="AK191" i="260"/>
  <c r="DW190" i="260"/>
  <c r="DS190" i="260"/>
  <c r="DO190" i="260"/>
  <c r="DK190" i="260"/>
  <c r="DG190" i="260"/>
  <c r="DC190" i="260"/>
  <c r="CY190" i="260"/>
  <c r="CU190" i="260"/>
  <c r="CQ190" i="260"/>
  <c r="CM190" i="260"/>
  <c r="CI190" i="260"/>
  <c r="CE190" i="260"/>
  <c r="CA190" i="260"/>
  <c r="BW190" i="260"/>
  <c r="BS190" i="260"/>
  <c r="BO190" i="260"/>
  <c r="BM190" i="260"/>
  <c r="BI190" i="260"/>
  <c r="BE190" i="260"/>
  <c r="BA190" i="260"/>
  <c r="AW190" i="260"/>
  <c r="AS190" i="260"/>
  <c r="AO190" i="260"/>
  <c r="AK190" i="260"/>
  <c r="DW189" i="260"/>
  <c r="DS189" i="260"/>
  <c r="DO189" i="260"/>
  <c r="DK189" i="260"/>
  <c r="DG189" i="260"/>
  <c r="DC189" i="260"/>
  <c r="CY189" i="260"/>
  <c r="CU189" i="260"/>
  <c r="CQ189" i="260"/>
  <c r="CM189" i="260"/>
  <c r="CI189" i="260"/>
  <c r="CE189" i="260"/>
  <c r="CA189" i="260"/>
  <c r="BW189" i="260"/>
  <c r="BS189" i="260"/>
  <c r="BO189" i="260"/>
  <c r="BM189" i="260"/>
  <c r="BI189" i="260"/>
  <c r="BE189" i="260"/>
  <c r="BA189" i="260"/>
  <c r="AW189" i="260"/>
  <c r="AS189" i="260"/>
  <c r="AO189" i="260"/>
  <c r="AK189" i="260"/>
  <c r="DW188" i="260"/>
  <c r="DS188" i="260"/>
  <c r="DO188" i="260"/>
  <c r="DK188" i="260"/>
  <c r="DG188" i="260"/>
  <c r="DC188" i="260"/>
  <c r="CY188" i="260"/>
  <c r="CU188" i="260"/>
  <c r="CQ188" i="260"/>
  <c r="CM188" i="260"/>
  <c r="CI188" i="260"/>
  <c r="CE188" i="260"/>
  <c r="CA188" i="260"/>
  <c r="BW188" i="260"/>
  <c r="BS188" i="260"/>
  <c r="BO188" i="260"/>
  <c r="BM188" i="260"/>
  <c r="BI188" i="260"/>
  <c r="BE188" i="260"/>
  <c r="BA188" i="260"/>
  <c r="AW188" i="260"/>
  <c r="AS188" i="260"/>
  <c r="AO188" i="260"/>
  <c r="AK188" i="260"/>
  <c r="DW187" i="260"/>
  <c r="DS187" i="260"/>
  <c r="DO187" i="260"/>
  <c r="DK187" i="260"/>
  <c r="DG187" i="260"/>
  <c r="DC187" i="260"/>
  <c r="CY187" i="260"/>
  <c r="CU187" i="260"/>
  <c r="CQ187" i="260"/>
  <c r="CM187" i="260"/>
  <c r="CI187" i="260"/>
  <c r="CE187" i="260"/>
  <c r="CA187" i="260"/>
  <c r="BW187" i="260"/>
  <c r="BS187" i="260"/>
  <c r="BO187" i="260"/>
  <c r="BM187" i="260"/>
  <c r="BI187" i="260"/>
  <c r="BE187" i="260"/>
  <c r="BA187" i="260"/>
  <c r="AW187" i="260"/>
  <c r="AS187" i="260"/>
  <c r="AO187" i="260"/>
  <c r="AK187" i="260"/>
  <c r="DW186" i="260"/>
  <c r="DS186" i="260"/>
  <c r="DO186" i="260"/>
  <c r="DK186" i="260"/>
  <c r="DG186" i="260"/>
  <c r="DC186" i="260"/>
  <c r="CY186" i="260"/>
  <c r="CU186" i="260"/>
  <c r="CQ186" i="260"/>
  <c r="CM186" i="260"/>
  <c r="CI186" i="260"/>
  <c r="CE186" i="260"/>
  <c r="CA186" i="260"/>
  <c r="BW186" i="260"/>
  <c r="BS186" i="260"/>
  <c r="BO186" i="260"/>
  <c r="BM186" i="260"/>
  <c r="BI186" i="260"/>
  <c r="BE186" i="260"/>
  <c r="BA186" i="260"/>
  <c r="AW186" i="260"/>
  <c r="AS186" i="260"/>
  <c r="AO186" i="260"/>
  <c r="AK186" i="260"/>
  <c r="DW185" i="260"/>
  <c r="DS185" i="260"/>
  <c r="DO185" i="260"/>
  <c r="DK185" i="260"/>
  <c r="DG185" i="260"/>
  <c r="DC185" i="260"/>
  <c r="CY185" i="260"/>
  <c r="CU185" i="260"/>
  <c r="CQ185" i="260"/>
  <c r="CM185" i="260"/>
  <c r="CI185" i="260"/>
  <c r="CE185" i="260"/>
  <c r="CA185" i="260"/>
  <c r="BW185" i="260"/>
  <c r="BS185" i="260"/>
  <c r="BO185" i="260"/>
  <c r="BM185" i="260"/>
  <c r="BI185" i="260"/>
  <c r="BE185" i="260"/>
  <c r="BA185" i="260"/>
  <c r="AW185" i="260"/>
  <c r="AS185" i="260"/>
  <c r="AO185" i="260"/>
  <c r="AK185" i="260"/>
  <c r="DW184" i="260"/>
  <c r="DS184" i="260"/>
  <c r="DO184" i="260"/>
  <c r="DK184" i="260"/>
  <c r="DG184" i="260"/>
  <c r="DC184" i="260"/>
  <c r="CY184" i="260"/>
  <c r="CU184" i="260"/>
  <c r="CQ184" i="260"/>
  <c r="CM184" i="260"/>
  <c r="CI184" i="260"/>
  <c r="CE184" i="260"/>
  <c r="CA184" i="260"/>
  <c r="BW184" i="260"/>
  <c r="BS184" i="260"/>
  <c r="BO184" i="260"/>
  <c r="BM184" i="260"/>
  <c r="BI184" i="260"/>
  <c r="BE184" i="260"/>
  <c r="BA184" i="260"/>
  <c r="AW184" i="260"/>
  <c r="AS184" i="260"/>
  <c r="AO184" i="260"/>
  <c r="AK184" i="260"/>
  <c r="DW183" i="260"/>
  <c r="DS183" i="260"/>
  <c r="DO183" i="260"/>
  <c r="DK183" i="260"/>
  <c r="DG183" i="260"/>
  <c r="DC183" i="260"/>
  <c r="CY183" i="260"/>
  <c r="CU183" i="260"/>
  <c r="CQ183" i="260"/>
  <c r="CM183" i="260"/>
  <c r="CI183" i="260"/>
  <c r="CE183" i="260"/>
  <c r="CA183" i="260"/>
  <c r="BW183" i="260"/>
  <c r="BS183" i="260"/>
  <c r="BO183" i="260"/>
  <c r="BM183" i="260"/>
  <c r="BI183" i="260"/>
  <c r="BE183" i="260"/>
  <c r="BA183" i="260"/>
  <c r="AW183" i="260"/>
  <c r="AS183" i="260"/>
  <c r="AO183" i="260"/>
  <c r="AK183" i="260"/>
  <c r="DW182" i="260"/>
  <c r="DS182" i="260"/>
  <c r="DO182" i="260"/>
  <c r="DK182" i="260"/>
  <c r="DG182" i="260"/>
  <c r="DC182" i="260"/>
  <c r="CY182" i="260"/>
  <c r="CU182" i="260"/>
  <c r="CQ182" i="260"/>
  <c r="CM182" i="260"/>
  <c r="CI182" i="260"/>
  <c r="CE182" i="260"/>
  <c r="CA182" i="260"/>
  <c r="BW182" i="260"/>
  <c r="BS182" i="260"/>
  <c r="BO182" i="260"/>
  <c r="BM182" i="260"/>
  <c r="BI182" i="260"/>
  <c r="BE182" i="260"/>
  <c r="BA182" i="260"/>
  <c r="AW182" i="260"/>
  <c r="AS182" i="260"/>
  <c r="AO182" i="260"/>
  <c r="AK182" i="260"/>
  <c r="DW128" i="260"/>
  <c r="DS128" i="260"/>
  <c r="DO128" i="260"/>
  <c r="DK128" i="260"/>
  <c r="DG128" i="260"/>
  <c r="DC128" i="260"/>
  <c r="CY128" i="260"/>
  <c r="CU128" i="260"/>
  <c r="CQ128" i="260"/>
  <c r="CM128" i="260"/>
  <c r="CI128" i="260"/>
  <c r="CE128" i="260"/>
  <c r="CA128" i="260"/>
  <c r="BW128" i="260"/>
  <c r="BS128" i="260"/>
  <c r="BO128" i="260"/>
  <c r="BM128" i="260"/>
  <c r="BI128" i="260"/>
  <c r="BE128" i="260"/>
  <c r="BA128" i="260"/>
  <c r="AW128" i="260"/>
  <c r="AS128" i="260"/>
  <c r="AO128" i="260"/>
  <c r="AK128" i="260"/>
  <c r="DW127" i="260"/>
  <c r="DS127" i="260"/>
  <c r="DO127" i="260"/>
  <c r="DK127" i="260"/>
  <c r="DG127" i="260"/>
  <c r="DC127" i="260"/>
  <c r="CY127" i="260"/>
  <c r="CU127" i="260"/>
  <c r="CQ127" i="260"/>
  <c r="CM127" i="260"/>
  <c r="CI127" i="260"/>
  <c r="CE127" i="260"/>
  <c r="CA127" i="260"/>
  <c r="BW127" i="260"/>
  <c r="BS127" i="260"/>
  <c r="BO127" i="260"/>
  <c r="BM127" i="260"/>
  <c r="BI127" i="260"/>
  <c r="BE127" i="260"/>
  <c r="BA127" i="260"/>
  <c r="AW127" i="260"/>
  <c r="AS127" i="260"/>
  <c r="AO127" i="260"/>
  <c r="AK127" i="260"/>
  <c r="DW126" i="260"/>
  <c r="DS126" i="260"/>
  <c r="DO126" i="260"/>
  <c r="DK126" i="260"/>
  <c r="DG126" i="260"/>
  <c r="DC126" i="260"/>
  <c r="CY126" i="260"/>
  <c r="CU126" i="260"/>
  <c r="CQ126" i="260"/>
  <c r="CM126" i="260"/>
  <c r="CI126" i="260"/>
  <c r="CE126" i="260"/>
  <c r="CA126" i="260"/>
  <c r="BW126" i="260"/>
  <c r="BS126" i="260"/>
  <c r="BO126" i="260"/>
  <c r="BM126" i="260"/>
  <c r="BI126" i="260"/>
  <c r="BE126" i="260"/>
  <c r="BA126" i="260"/>
  <c r="AW126" i="260"/>
  <c r="AS126" i="260"/>
  <c r="AO126" i="260"/>
  <c r="AK126" i="260"/>
  <c r="DW125" i="260"/>
  <c r="DS125" i="260"/>
  <c r="DO125" i="260"/>
  <c r="DK125" i="260"/>
  <c r="DG125" i="260"/>
  <c r="DC125" i="260"/>
  <c r="CY125" i="260"/>
  <c r="CU125" i="260"/>
  <c r="CQ125" i="260"/>
  <c r="CM125" i="260"/>
  <c r="CI125" i="260"/>
  <c r="CE125" i="260"/>
  <c r="CA125" i="260"/>
  <c r="BW125" i="260"/>
  <c r="BS125" i="260"/>
  <c r="BO125" i="260"/>
  <c r="BM125" i="260"/>
  <c r="BI125" i="260"/>
  <c r="BE125" i="260"/>
  <c r="BA125" i="260"/>
  <c r="AW125" i="260"/>
  <c r="AS125" i="260"/>
  <c r="AO125" i="260"/>
  <c r="AK125" i="260"/>
  <c r="DW124" i="260"/>
  <c r="DS124" i="260"/>
  <c r="DO124" i="260"/>
  <c r="DK124" i="260"/>
  <c r="DG124" i="260"/>
  <c r="DC124" i="260"/>
  <c r="CY124" i="260"/>
  <c r="CU124" i="260"/>
  <c r="CQ124" i="260"/>
  <c r="CM124" i="260"/>
  <c r="CI124" i="260"/>
  <c r="CE124" i="260"/>
  <c r="CA124" i="260"/>
  <c r="BW124" i="260"/>
  <c r="BS124" i="260"/>
  <c r="BO124" i="260"/>
  <c r="BM124" i="260"/>
  <c r="BI124" i="260"/>
  <c r="BE124" i="260"/>
  <c r="BA124" i="260"/>
  <c r="AW124" i="260"/>
  <c r="AS124" i="260"/>
  <c r="AO124" i="260"/>
  <c r="AK124" i="260"/>
  <c r="DW123" i="260"/>
  <c r="DS123" i="260"/>
  <c r="DO123" i="260"/>
  <c r="DK123" i="260"/>
  <c r="DG123" i="260"/>
  <c r="DC123" i="260"/>
  <c r="CY123" i="260"/>
  <c r="CU123" i="260"/>
  <c r="CQ123" i="260"/>
  <c r="CM123" i="260"/>
  <c r="CI123" i="260"/>
  <c r="CE123" i="260"/>
  <c r="CA123" i="260"/>
  <c r="BW123" i="260"/>
  <c r="BS123" i="260"/>
  <c r="BO123" i="260"/>
  <c r="BM123" i="260"/>
  <c r="BI123" i="260"/>
  <c r="BE123" i="260"/>
  <c r="BA123" i="260"/>
  <c r="AW123" i="260"/>
  <c r="AS123" i="260"/>
  <c r="AO123" i="260"/>
  <c r="AK123" i="260"/>
  <c r="DW122" i="260"/>
  <c r="DS122" i="260"/>
  <c r="DO122" i="260"/>
  <c r="DK122" i="260"/>
  <c r="DG122" i="260"/>
  <c r="DC122" i="260"/>
  <c r="CY122" i="260"/>
  <c r="CU122" i="260"/>
  <c r="CQ122" i="260"/>
  <c r="CM122" i="260"/>
  <c r="CI122" i="260"/>
  <c r="CE122" i="260"/>
  <c r="CA122" i="260"/>
  <c r="BW122" i="260"/>
  <c r="BS122" i="260"/>
  <c r="BO122" i="260"/>
  <c r="BM122" i="260"/>
  <c r="BI122" i="260"/>
  <c r="BE122" i="260"/>
  <c r="BA122" i="260"/>
  <c r="AW122" i="260"/>
  <c r="AS122" i="260"/>
  <c r="AO122" i="260"/>
  <c r="AK122" i="260"/>
  <c r="DW121" i="260"/>
  <c r="DS121" i="260"/>
  <c r="DO121" i="260"/>
  <c r="DK121" i="260"/>
  <c r="DG121" i="260"/>
  <c r="DC121" i="260"/>
  <c r="CY121" i="260"/>
  <c r="CU121" i="260"/>
  <c r="CQ121" i="260"/>
  <c r="CM121" i="260"/>
  <c r="CI121" i="260"/>
  <c r="CE121" i="260"/>
  <c r="CA121" i="260"/>
  <c r="BW121" i="260"/>
  <c r="BS121" i="260"/>
  <c r="BO121" i="260"/>
  <c r="BM121" i="260"/>
  <c r="BI121" i="260"/>
  <c r="BE121" i="260"/>
  <c r="BA121" i="260"/>
  <c r="AW121" i="260"/>
  <c r="AS121" i="260"/>
  <c r="AO121" i="260"/>
  <c r="AK121" i="260"/>
  <c r="DW120" i="260"/>
  <c r="DS120" i="260"/>
  <c r="DO120" i="260"/>
  <c r="DK120" i="260"/>
  <c r="DG120" i="260"/>
  <c r="DC120" i="260"/>
  <c r="CY120" i="260"/>
  <c r="CU120" i="260"/>
  <c r="CQ120" i="260"/>
  <c r="CM120" i="260"/>
  <c r="CI120" i="260"/>
  <c r="CE120" i="260"/>
  <c r="CA120" i="260"/>
  <c r="BW120" i="260"/>
  <c r="BS120" i="260"/>
  <c r="BO120" i="260"/>
  <c r="BM120" i="260"/>
  <c r="BI120" i="260"/>
  <c r="BE120" i="260"/>
  <c r="BA120" i="260"/>
  <c r="AW120" i="260"/>
  <c r="AS120" i="260"/>
  <c r="AO120" i="260"/>
  <c r="AK120" i="260"/>
  <c r="DW119" i="260"/>
  <c r="DS119" i="260"/>
  <c r="DO119" i="260"/>
  <c r="DK119" i="260"/>
  <c r="DG119" i="260"/>
  <c r="DC119" i="260"/>
  <c r="CY119" i="260"/>
  <c r="CU119" i="260"/>
  <c r="CQ119" i="260"/>
  <c r="CM119" i="260"/>
  <c r="CI119" i="260"/>
  <c r="CE119" i="260"/>
  <c r="CA119" i="260"/>
  <c r="BW119" i="260"/>
  <c r="BS119" i="260"/>
  <c r="BO119" i="260"/>
  <c r="BM119" i="260"/>
  <c r="BI119" i="260"/>
  <c r="BE119" i="260"/>
  <c r="BA119" i="260"/>
  <c r="AW119" i="260"/>
  <c r="AS119" i="260"/>
  <c r="AO119" i="260"/>
  <c r="AK119" i="260"/>
  <c r="DW118" i="260"/>
  <c r="DS118" i="260"/>
  <c r="DO118" i="260"/>
  <c r="DK118" i="260"/>
  <c r="DG118" i="260"/>
  <c r="DC118" i="260"/>
  <c r="CY118" i="260"/>
  <c r="CU118" i="260"/>
  <c r="CQ118" i="260"/>
  <c r="CM118" i="260"/>
  <c r="CI118" i="260"/>
  <c r="CE118" i="260"/>
  <c r="CA118" i="260"/>
  <c r="BW118" i="260"/>
  <c r="BS118" i="260"/>
  <c r="BO118" i="260"/>
  <c r="BM118" i="260"/>
  <c r="BI118" i="260"/>
  <c r="BE118" i="260"/>
  <c r="BA118" i="260"/>
  <c r="AW118" i="260"/>
  <c r="AS118" i="260"/>
  <c r="AO118" i="260"/>
  <c r="AK118" i="260"/>
  <c r="DW117" i="260"/>
  <c r="DS117" i="260"/>
  <c r="DO117" i="260"/>
  <c r="DK117" i="260"/>
  <c r="DG117" i="260"/>
  <c r="DC117" i="260"/>
  <c r="CY117" i="260"/>
  <c r="CU117" i="260"/>
  <c r="CQ117" i="260"/>
  <c r="CM117" i="260"/>
  <c r="CI117" i="260"/>
  <c r="CE117" i="260"/>
  <c r="CA117" i="260"/>
  <c r="BW117" i="260"/>
  <c r="BS117" i="260"/>
  <c r="BO117" i="260"/>
  <c r="BM117" i="260"/>
  <c r="BI117" i="260"/>
  <c r="BE117" i="260"/>
  <c r="BA117" i="260"/>
  <c r="AW117" i="260"/>
  <c r="AS117" i="260"/>
  <c r="AO117" i="260"/>
  <c r="AK117" i="260"/>
  <c r="DW116" i="260"/>
  <c r="DS116" i="260"/>
  <c r="DO116" i="260"/>
  <c r="DK116" i="260"/>
  <c r="DG116" i="260"/>
  <c r="DC116" i="260"/>
  <c r="CY116" i="260"/>
  <c r="CU116" i="260"/>
  <c r="CQ116" i="260"/>
  <c r="CM116" i="260"/>
  <c r="CI116" i="260"/>
  <c r="CE116" i="260"/>
  <c r="CA116" i="260"/>
  <c r="BW116" i="260"/>
  <c r="BS116" i="260"/>
  <c r="BO116" i="260"/>
  <c r="BM116" i="260"/>
  <c r="BI116" i="260"/>
  <c r="BE116" i="260"/>
  <c r="BA116" i="260"/>
  <c r="AW116" i="260"/>
  <c r="AS116" i="260"/>
  <c r="AO116" i="260"/>
  <c r="AK116" i="260"/>
  <c r="DW115" i="260"/>
  <c r="DS115" i="260"/>
  <c r="DO115" i="260"/>
  <c r="DK115" i="260"/>
  <c r="DG115" i="260"/>
  <c r="DC115" i="260"/>
  <c r="CY115" i="260"/>
  <c r="CU115" i="260"/>
  <c r="CQ115" i="260"/>
  <c r="CM115" i="260"/>
  <c r="CI115" i="260"/>
  <c r="CE115" i="260"/>
  <c r="CA115" i="260"/>
  <c r="BW115" i="260"/>
  <c r="BS115" i="260"/>
  <c r="BO115" i="260"/>
  <c r="BM115" i="260"/>
  <c r="BI115" i="260"/>
  <c r="BE115" i="260"/>
  <c r="BA115" i="260"/>
  <c r="AW115" i="260"/>
  <c r="AS115" i="260"/>
  <c r="AO115" i="260"/>
  <c r="AK115" i="260"/>
  <c r="BO59" i="260"/>
  <c r="BO58" i="260"/>
  <c r="BO57" i="260"/>
  <c r="BO56" i="260"/>
  <c r="BO55" i="260"/>
  <c r="BO54" i="260"/>
  <c r="BO53" i="260"/>
  <c r="BO52" i="260"/>
  <c r="BO51" i="260"/>
  <c r="BO50" i="260"/>
  <c r="BO49" i="260"/>
  <c r="BO48" i="260"/>
  <c r="BO47" i="260"/>
  <c r="BO46" i="260"/>
  <c r="BM59" i="260"/>
  <c r="BM58" i="260"/>
  <c r="BM57" i="260"/>
  <c r="BM56" i="260"/>
  <c r="BM55" i="260"/>
  <c r="BM54" i="260"/>
  <c r="BM53" i="260"/>
  <c r="BM52" i="260"/>
  <c r="BM51" i="260"/>
  <c r="BM50" i="260"/>
  <c r="BM49" i="260"/>
  <c r="BM48" i="260"/>
  <c r="BM47" i="260"/>
  <c r="BM46" i="260"/>
  <c r="BI59" i="260"/>
  <c r="BI58" i="260"/>
  <c r="BI57" i="260"/>
  <c r="BI56" i="260"/>
  <c r="BI55" i="260"/>
  <c r="BI54" i="260"/>
  <c r="BI53" i="260"/>
  <c r="BI52" i="260"/>
  <c r="BI51" i="260"/>
  <c r="BI50" i="260"/>
  <c r="BI49" i="260"/>
  <c r="BI48" i="260"/>
  <c r="BI47" i="260"/>
  <c r="BI46" i="260"/>
  <c r="BE59" i="260"/>
  <c r="BE58" i="260"/>
  <c r="BE57" i="260"/>
  <c r="BE56" i="260"/>
  <c r="BE55" i="260"/>
  <c r="BE54" i="260"/>
  <c r="BE53" i="260"/>
  <c r="BE52" i="260"/>
  <c r="BE51" i="260"/>
  <c r="BE50" i="260"/>
  <c r="BE49" i="260"/>
  <c r="BE48" i="260"/>
  <c r="BE47" i="260"/>
  <c r="BE46" i="260"/>
  <c r="BA59" i="260"/>
  <c r="BA58" i="260"/>
  <c r="BA57" i="260"/>
  <c r="BA56" i="260"/>
  <c r="BA55" i="260"/>
  <c r="BA54" i="260"/>
  <c r="BA53" i="260"/>
  <c r="BA52" i="260"/>
  <c r="BA51" i="260"/>
  <c r="BA50" i="260"/>
  <c r="BA49" i="260"/>
  <c r="BA48" i="260"/>
  <c r="BA47" i="260"/>
  <c r="BA46" i="260"/>
  <c r="AW59" i="260"/>
  <c r="AW58" i="260"/>
  <c r="AW57" i="260"/>
  <c r="AW56" i="260"/>
  <c r="AW55" i="260"/>
  <c r="AW54" i="260"/>
  <c r="AW53" i="260"/>
  <c r="AW52" i="260"/>
  <c r="AW51" i="260"/>
  <c r="AW50" i="260"/>
  <c r="AW49" i="260"/>
  <c r="AW48" i="260"/>
  <c r="AW47" i="260"/>
  <c r="AW46" i="260"/>
  <c r="AS59" i="260"/>
  <c r="AS58" i="260"/>
  <c r="AS57" i="260"/>
  <c r="AS56" i="260"/>
  <c r="AS55" i="260"/>
  <c r="AS54" i="260"/>
  <c r="AS53" i="260"/>
  <c r="AS52" i="260"/>
  <c r="AS51" i="260"/>
  <c r="AS50" i="260"/>
  <c r="AS49" i="260"/>
  <c r="AS48" i="260"/>
  <c r="AS47" i="260"/>
  <c r="AS46" i="260"/>
  <c r="AO59" i="260"/>
  <c r="AO58" i="260"/>
  <c r="AO57" i="260"/>
  <c r="AO56" i="260"/>
  <c r="AO55" i="260"/>
  <c r="AO54" i="260"/>
  <c r="AO53" i="260"/>
  <c r="AO52" i="260"/>
  <c r="AO51" i="260"/>
  <c r="AO50" i="260"/>
  <c r="AO49" i="260"/>
  <c r="AO48" i="260"/>
  <c r="AO47" i="260"/>
  <c r="AO46" i="260"/>
  <c r="DW59" i="260"/>
  <c r="DW58" i="260"/>
  <c r="DW57" i="260"/>
  <c r="DW56" i="260"/>
  <c r="DW55" i="260"/>
  <c r="DW54" i="260"/>
  <c r="DW53" i="260"/>
  <c r="DW52" i="260"/>
  <c r="DW51" i="260"/>
  <c r="DW50" i="260"/>
  <c r="DW49" i="260"/>
  <c r="DW48" i="260"/>
  <c r="DW47" i="260"/>
  <c r="DW46" i="260"/>
  <c r="AK59" i="260"/>
  <c r="AK58" i="260"/>
  <c r="AK57" i="260"/>
  <c r="AK56" i="260"/>
  <c r="AK55" i="260"/>
  <c r="AK54" i="260"/>
  <c r="AK53" i="260"/>
  <c r="AK52" i="260"/>
  <c r="AK51" i="260"/>
  <c r="AK50" i="260"/>
  <c r="AK49" i="260"/>
  <c r="AK48" i="260"/>
  <c r="AK47" i="260"/>
  <c r="AK46" i="260"/>
  <c r="K10" i="108"/>
  <c r="CZ90" i="14" s="1"/>
  <c r="K11" i="108" l="1"/>
  <c r="AC3" i="9" l="1"/>
  <c r="AD3" i="9"/>
  <c r="AE3" i="9"/>
  <c r="AF3" i="9"/>
  <c r="AD11" i="9"/>
  <c r="AE11" i="9"/>
  <c r="AF11" i="9"/>
  <c r="AD54" i="9"/>
  <c r="AE54" i="9"/>
  <c r="AF54" i="9"/>
  <c r="AD55" i="9"/>
  <c r="AE55" i="9"/>
  <c r="AF55" i="9"/>
  <c r="AD56" i="9"/>
  <c r="AE56" i="9"/>
  <c r="AF56" i="9"/>
  <c r="AD57" i="9"/>
  <c r="AE57" i="9"/>
  <c r="AF57" i="9"/>
  <c r="AD58" i="9"/>
  <c r="AE58" i="9"/>
  <c r="AF58" i="9"/>
  <c r="AD59" i="9"/>
  <c r="AE59" i="9"/>
  <c r="AF59" i="9"/>
  <c r="AD60" i="9"/>
  <c r="AE60" i="9"/>
  <c r="AF60" i="9"/>
  <c r="HQ68" i="14"/>
  <c r="HQ67" i="14"/>
  <c r="HQ66" i="14"/>
  <c r="FC68" i="14"/>
  <c r="FC67" i="14"/>
  <c r="FC66" i="14"/>
  <c r="EI13" i="14"/>
  <c r="A13" i="14"/>
  <c r="A33" i="14"/>
  <c r="EI33" i="14"/>
  <c r="GW33" i="14"/>
  <c r="AK50" i="14"/>
  <c r="FS50" i="14"/>
  <c r="IG50" i="14"/>
  <c r="DM29" i="14"/>
  <c r="DW29" i="14"/>
  <c r="DU59" i="260"/>
  <c r="DT59" i="260"/>
  <c r="DU58" i="260"/>
  <c r="DT58" i="260"/>
  <c r="DU57" i="260"/>
  <c r="DT57" i="260"/>
  <c r="DU56" i="260"/>
  <c r="DT56" i="260"/>
  <c r="DU55" i="260"/>
  <c r="DT55" i="260"/>
  <c r="DU54" i="260"/>
  <c r="DT54" i="260"/>
  <c r="DU53" i="260"/>
  <c r="DT53" i="260"/>
  <c r="DU52" i="260"/>
  <c r="DT52" i="260"/>
  <c r="DU51" i="260"/>
  <c r="DT51" i="260"/>
  <c r="DU50" i="260"/>
  <c r="DT50" i="260"/>
  <c r="DU49" i="260"/>
  <c r="DT49" i="260"/>
  <c r="DU48" i="260"/>
  <c r="DT48" i="260"/>
  <c r="DU47" i="260"/>
  <c r="DT47" i="260"/>
  <c r="DU46" i="260"/>
  <c r="DT46" i="260"/>
  <c r="DU45" i="260"/>
  <c r="DT45" i="260"/>
  <c r="DU44" i="260"/>
  <c r="DT44" i="260"/>
  <c r="DU43" i="260"/>
  <c r="DT43" i="260"/>
  <c r="DU42" i="260"/>
  <c r="DT42" i="260"/>
  <c r="DU41" i="260"/>
  <c r="DT41" i="260"/>
  <c r="DU40" i="260"/>
  <c r="DT40" i="260"/>
  <c r="DU39" i="260"/>
  <c r="DT39" i="260"/>
  <c r="DU38" i="260"/>
  <c r="DT38" i="260"/>
  <c r="DU37" i="260"/>
  <c r="DT37" i="260"/>
  <c r="DU36" i="260"/>
  <c r="DT36" i="260"/>
  <c r="DU35" i="260"/>
  <c r="DT35" i="260"/>
  <c r="DU34" i="260"/>
  <c r="DT34" i="260"/>
  <c r="DU33" i="260"/>
  <c r="DT33" i="260"/>
  <c r="DU32" i="260"/>
  <c r="DT32" i="260"/>
  <c r="DU31" i="260"/>
  <c r="DT31" i="260"/>
  <c r="DU30" i="260"/>
  <c r="DT30" i="260"/>
  <c r="DU29" i="260"/>
  <c r="DT29" i="260"/>
  <c r="DU28" i="260"/>
  <c r="DT28" i="260"/>
  <c r="DU27" i="260"/>
  <c r="DT27" i="260"/>
  <c r="DU26" i="260"/>
  <c r="DT26" i="260"/>
  <c r="DU25" i="260"/>
  <c r="DT25" i="260"/>
  <c r="DU24" i="260"/>
  <c r="DT24" i="260"/>
  <c r="DU23" i="260"/>
  <c r="DT23" i="260"/>
  <c r="DU22" i="260"/>
  <c r="DT22" i="260"/>
  <c r="DU21" i="260"/>
  <c r="DT21" i="260"/>
  <c r="DU20" i="260"/>
  <c r="DT20" i="260"/>
  <c r="DU19" i="260"/>
  <c r="DT19" i="260"/>
  <c r="DU18" i="260"/>
  <c r="DT18" i="260"/>
  <c r="DU17" i="260"/>
  <c r="DT17" i="260"/>
  <c r="DU16" i="260"/>
  <c r="DT16" i="260"/>
  <c r="DU15" i="260"/>
  <c r="DT15" i="260"/>
  <c r="DU14" i="260"/>
  <c r="DT14" i="260"/>
  <c r="DU13" i="260"/>
  <c r="DT13" i="260"/>
  <c r="DU12" i="260"/>
  <c r="DT12" i="260"/>
  <c r="DU11" i="260"/>
  <c r="DT11" i="260"/>
  <c r="DQ59" i="260"/>
  <c r="DP59" i="260"/>
  <c r="DQ58" i="260"/>
  <c r="DP58" i="260"/>
  <c r="DQ57" i="260"/>
  <c r="DP57" i="260"/>
  <c r="DQ56" i="260"/>
  <c r="DP56" i="260"/>
  <c r="DQ55" i="260"/>
  <c r="DP55" i="260"/>
  <c r="DQ54" i="260"/>
  <c r="DP54" i="260"/>
  <c r="DQ53" i="260"/>
  <c r="DP53" i="260"/>
  <c r="DQ52" i="260"/>
  <c r="DP52" i="260"/>
  <c r="DQ51" i="260"/>
  <c r="DP51" i="260"/>
  <c r="DQ50" i="260"/>
  <c r="DP50" i="260"/>
  <c r="DQ49" i="260"/>
  <c r="DP49" i="260"/>
  <c r="DQ48" i="260"/>
  <c r="DP48" i="260"/>
  <c r="DQ47" i="260"/>
  <c r="DP47" i="260"/>
  <c r="DQ46" i="260"/>
  <c r="DP46" i="260"/>
  <c r="DQ45" i="260"/>
  <c r="DP45" i="260"/>
  <c r="DQ44" i="260"/>
  <c r="DP44" i="260"/>
  <c r="DQ43" i="260"/>
  <c r="DP43" i="260"/>
  <c r="DQ42" i="260"/>
  <c r="DP42" i="260"/>
  <c r="DQ41" i="260"/>
  <c r="DP41" i="260"/>
  <c r="DQ40" i="260"/>
  <c r="DP40" i="260"/>
  <c r="DQ39" i="260"/>
  <c r="DP39" i="260"/>
  <c r="DQ38" i="260"/>
  <c r="DP38" i="260"/>
  <c r="DQ37" i="260"/>
  <c r="DP37" i="260"/>
  <c r="DQ36" i="260"/>
  <c r="DP36" i="260"/>
  <c r="DQ35" i="260"/>
  <c r="DP35" i="260"/>
  <c r="DQ34" i="260"/>
  <c r="DP34" i="260"/>
  <c r="DQ33" i="260"/>
  <c r="DP33" i="260"/>
  <c r="DQ32" i="260"/>
  <c r="DP32" i="260"/>
  <c r="DQ31" i="260"/>
  <c r="DP31" i="260"/>
  <c r="DQ30" i="260"/>
  <c r="DP30" i="260"/>
  <c r="DQ29" i="260"/>
  <c r="DP29" i="260"/>
  <c r="DQ28" i="260"/>
  <c r="DP28" i="260"/>
  <c r="DQ27" i="260"/>
  <c r="DP27" i="260"/>
  <c r="DQ26" i="260"/>
  <c r="DP26" i="260"/>
  <c r="DQ25" i="260"/>
  <c r="DP25" i="260"/>
  <c r="DQ24" i="260"/>
  <c r="DP24" i="260"/>
  <c r="DQ23" i="260"/>
  <c r="DP23" i="260"/>
  <c r="DQ22" i="260"/>
  <c r="DP22" i="260"/>
  <c r="DQ21" i="260"/>
  <c r="DP21" i="260"/>
  <c r="DQ20" i="260"/>
  <c r="DP20" i="260"/>
  <c r="DQ19" i="260"/>
  <c r="DP19" i="260"/>
  <c r="DQ18" i="260"/>
  <c r="DP18" i="260"/>
  <c r="DQ17" i="260"/>
  <c r="DP17" i="260"/>
  <c r="DQ16" i="260"/>
  <c r="DP16" i="260"/>
  <c r="DQ15" i="260"/>
  <c r="DP15" i="260"/>
  <c r="DQ14" i="260"/>
  <c r="DP14" i="260"/>
  <c r="DQ13" i="260"/>
  <c r="DP13" i="260"/>
  <c r="DQ12" i="260"/>
  <c r="DP12" i="260"/>
  <c r="DQ11" i="260"/>
  <c r="DP11" i="260"/>
  <c r="DM59" i="260"/>
  <c r="DL59" i="260"/>
  <c r="DM58" i="260"/>
  <c r="DL58" i="260"/>
  <c r="DM57" i="260"/>
  <c r="DL57" i="260"/>
  <c r="DM56" i="260"/>
  <c r="DL56" i="260"/>
  <c r="DM55" i="260"/>
  <c r="DL55" i="260"/>
  <c r="DM54" i="260"/>
  <c r="DL54" i="260"/>
  <c r="DM53" i="260"/>
  <c r="DL53" i="260"/>
  <c r="DM52" i="260"/>
  <c r="DL52" i="260"/>
  <c r="DM51" i="260"/>
  <c r="DL51" i="260"/>
  <c r="DM50" i="260"/>
  <c r="DL50" i="260"/>
  <c r="DM49" i="260"/>
  <c r="DL49" i="260"/>
  <c r="DM48" i="260"/>
  <c r="DL48" i="260"/>
  <c r="DM47" i="260"/>
  <c r="DL47" i="260"/>
  <c r="DM46" i="260"/>
  <c r="DL46" i="260"/>
  <c r="DM45" i="260"/>
  <c r="DL45" i="260"/>
  <c r="DM44" i="260"/>
  <c r="DL44" i="260"/>
  <c r="DM43" i="260"/>
  <c r="DL43" i="260"/>
  <c r="DM42" i="260"/>
  <c r="DL42" i="260"/>
  <c r="DM41" i="260"/>
  <c r="DL41" i="260"/>
  <c r="DM40" i="260"/>
  <c r="DL40" i="260"/>
  <c r="DM39" i="260"/>
  <c r="DL39" i="260"/>
  <c r="DM38" i="260"/>
  <c r="DL38" i="260"/>
  <c r="DM37" i="260"/>
  <c r="DL37" i="260"/>
  <c r="DM36" i="260"/>
  <c r="DL36" i="260"/>
  <c r="DM35" i="260"/>
  <c r="DL35" i="260"/>
  <c r="DM34" i="260"/>
  <c r="DL34" i="260"/>
  <c r="DM33" i="260"/>
  <c r="DL33" i="260"/>
  <c r="DM32" i="260"/>
  <c r="DL32" i="260"/>
  <c r="DM31" i="260"/>
  <c r="DL31" i="260"/>
  <c r="DM30" i="260"/>
  <c r="DL30" i="260"/>
  <c r="DM29" i="260"/>
  <c r="DL29" i="260"/>
  <c r="DM28" i="260"/>
  <c r="DL28" i="260"/>
  <c r="DM27" i="260"/>
  <c r="DL27" i="260"/>
  <c r="DM26" i="260"/>
  <c r="DL26" i="260"/>
  <c r="DM25" i="260"/>
  <c r="DL25" i="260"/>
  <c r="DM24" i="260"/>
  <c r="DL24" i="260"/>
  <c r="DM23" i="260"/>
  <c r="DL23" i="260"/>
  <c r="DM22" i="260"/>
  <c r="DL22" i="260"/>
  <c r="DM21" i="260"/>
  <c r="DL21" i="260"/>
  <c r="DM20" i="260"/>
  <c r="DL20" i="260"/>
  <c r="DM19" i="260"/>
  <c r="DL19" i="260"/>
  <c r="DM18" i="260"/>
  <c r="DL18" i="260"/>
  <c r="DM17" i="260"/>
  <c r="DL17" i="260"/>
  <c r="DM16" i="260"/>
  <c r="DL16" i="260"/>
  <c r="DM15" i="260"/>
  <c r="DL15" i="260"/>
  <c r="DM14" i="260"/>
  <c r="DL14" i="260"/>
  <c r="DM13" i="260"/>
  <c r="DL13" i="260"/>
  <c r="DM12" i="260"/>
  <c r="DL12" i="260"/>
  <c r="DM11" i="260"/>
  <c r="DL11" i="260"/>
  <c r="DI59" i="260"/>
  <c r="DH59" i="260"/>
  <c r="DI58" i="260"/>
  <c r="DH58" i="260"/>
  <c r="DI57" i="260"/>
  <c r="DH57" i="260"/>
  <c r="DI56" i="260"/>
  <c r="DH56" i="260"/>
  <c r="DI55" i="260"/>
  <c r="DH55" i="260"/>
  <c r="DI54" i="260"/>
  <c r="DH54" i="260"/>
  <c r="DI53" i="260"/>
  <c r="DH53" i="260"/>
  <c r="DI52" i="260"/>
  <c r="DH52" i="260"/>
  <c r="DI51" i="260"/>
  <c r="DH51" i="260"/>
  <c r="DI50" i="260"/>
  <c r="DH50" i="260"/>
  <c r="DI49" i="260"/>
  <c r="DH49" i="260"/>
  <c r="DI48" i="260"/>
  <c r="DH48" i="260"/>
  <c r="DI47" i="260"/>
  <c r="DH47" i="260"/>
  <c r="DI46" i="260"/>
  <c r="DH46" i="260"/>
  <c r="DI45" i="260"/>
  <c r="DH45" i="260"/>
  <c r="DI44" i="260"/>
  <c r="DH44" i="260"/>
  <c r="DI43" i="260"/>
  <c r="DH43" i="260"/>
  <c r="DI42" i="260"/>
  <c r="DH42" i="260"/>
  <c r="DI41" i="260"/>
  <c r="DH41" i="260"/>
  <c r="DI40" i="260"/>
  <c r="DH40" i="260"/>
  <c r="DI39" i="260"/>
  <c r="DH39" i="260"/>
  <c r="DI38" i="260"/>
  <c r="DH38" i="260"/>
  <c r="DI37" i="260"/>
  <c r="DH37" i="260"/>
  <c r="DI36" i="260"/>
  <c r="DH36" i="260"/>
  <c r="DI35" i="260"/>
  <c r="DH35" i="260"/>
  <c r="DI34" i="260"/>
  <c r="DH34" i="260"/>
  <c r="DI33" i="260"/>
  <c r="DH33" i="260"/>
  <c r="DI32" i="260"/>
  <c r="DH32" i="260"/>
  <c r="DI31" i="260"/>
  <c r="DH31" i="260"/>
  <c r="DI30" i="260"/>
  <c r="DH30" i="260"/>
  <c r="DI29" i="260"/>
  <c r="DH29" i="260"/>
  <c r="DI28" i="260"/>
  <c r="DH28" i="260"/>
  <c r="DI27" i="260"/>
  <c r="DH27" i="260"/>
  <c r="DI26" i="260"/>
  <c r="DH26" i="260"/>
  <c r="DI25" i="260"/>
  <c r="DH25" i="260"/>
  <c r="DI24" i="260"/>
  <c r="DH24" i="260"/>
  <c r="DI23" i="260"/>
  <c r="DH23" i="260"/>
  <c r="DI22" i="260"/>
  <c r="DH22" i="260"/>
  <c r="DI21" i="260"/>
  <c r="DH21" i="260"/>
  <c r="DI20" i="260"/>
  <c r="DH20" i="260"/>
  <c r="DI19" i="260"/>
  <c r="DH19" i="260"/>
  <c r="DI18" i="260"/>
  <c r="DH18" i="260"/>
  <c r="DI17" i="260"/>
  <c r="DH17" i="260"/>
  <c r="DI16" i="260"/>
  <c r="DH16" i="260"/>
  <c r="DI15" i="260"/>
  <c r="DH15" i="260"/>
  <c r="DI14" i="260"/>
  <c r="DH14" i="260"/>
  <c r="DI13" i="260"/>
  <c r="DH13" i="260"/>
  <c r="DI12" i="260"/>
  <c r="DH12" i="260"/>
  <c r="DI11" i="260"/>
  <c r="DH11" i="260"/>
  <c r="DE59" i="260"/>
  <c r="DD59" i="260"/>
  <c r="DE58" i="260"/>
  <c r="DD58" i="260"/>
  <c r="DE57" i="260"/>
  <c r="DD57" i="260"/>
  <c r="DE56" i="260"/>
  <c r="DD56" i="260"/>
  <c r="DE55" i="260"/>
  <c r="DD55" i="260"/>
  <c r="DE54" i="260"/>
  <c r="DD54" i="260"/>
  <c r="DE53" i="260"/>
  <c r="DD53" i="260"/>
  <c r="DE52" i="260"/>
  <c r="DD52" i="260"/>
  <c r="DE51" i="260"/>
  <c r="DD51" i="260"/>
  <c r="DE50" i="260"/>
  <c r="DD50" i="260"/>
  <c r="DE49" i="260"/>
  <c r="DD49" i="260"/>
  <c r="DE48" i="260"/>
  <c r="DD48" i="260"/>
  <c r="DE47" i="260"/>
  <c r="DD47" i="260"/>
  <c r="DE46" i="260"/>
  <c r="DD46" i="260"/>
  <c r="DE45" i="260"/>
  <c r="DD45" i="260"/>
  <c r="DE44" i="260"/>
  <c r="DD44" i="260"/>
  <c r="DE43" i="260"/>
  <c r="DD43" i="260"/>
  <c r="DE42" i="260"/>
  <c r="DD42" i="260"/>
  <c r="DE41" i="260"/>
  <c r="DD41" i="260"/>
  <c r="DE40" i="260"/>
  <c r="DD40" i="260"/>
  <c r="DE39" i="260"/>
  <c r="DD39" i="260"/>
  <c r="DE38" i="260"/>
  <c r="DD38" i="260"/>
  <c r="DE37" i="260"/>
  <c r="DD37" i="260"/>
  <c r="DE36" i="260"/>
  <c r="DD36" i="260"/>
  <c r="DE35" i="260"/>
  <c r="DD35" i="260"/>
  <c r="DE34" i="260"/>
  <c r="DD34" i="260"/>
  <c r="DE33" i="260"/>
  <c r="DD33" i="260"/>
  <c r="DE32" i="260"/>
  <c r="DD32" i="260"/>
  <c r="DE31" i="260"/>
  <c r="DD31" i="260"/>
  <c r="DE30" i="260"/>
  <c r="DD30" i="260"/>
  <c r="DE29" i="260"/>
  <c r="DD29" i="260"/>
  <c r="DE28" i="260"/>
  <c r="DD28" i="260"/>
  <c r="DE27" i="260"/>
  <c r="DD27" i="260"/>
  <c r="DE26" i="260"/>
  <c r="DD26" i="260"/>
  <c r="DE25" i="260"/>
  <c r="DD25" i="260"/>
  <c r="DE24" i="260"/>
  <c r="DD24" i="260"/>
  <c r="DE23" i="260"/>
  <c r="DD23" i="260"/>
  <c r="DE22" i="260"/>
  <c r="DD22" i="260"/>
  <c r="DE21" i="260"/>
  <c r="DD21" i="260"/>
  <c r="DE20" i="260"/>
  <c r="DD20" i="260"/>
  <c r="DE19" i="260"/>
  <c r="DD19" i="260"/>
  <c r="DE18" i="260"/>
  <c r="DD18" i="260"/>
  <c r="DE17" i="260"/>
  <c r="DD17" i="260"/>
  <c r="DE16" i="260"/>
  <c r="DD16" i="260"/>
  <c r="DE15" i="260"/>
  <c r="DD15" i="260"/>
  <c r="DE14" i="260"/>
  <c r="DD14" i="260"/>
  <c r="DE13" i="260"/>
  <c r="DD13" i="260"/>
  <c r="DE12" i="260"/>
  <c r="DD12" i="260"/>
  <c r="DE11" i="260"/>
  <c r="DD11" i="260"/>
  <c r="DA59" i="260"/>
  <c r="CZ59" i="260"/>
  <c r="DA58" i="260"/>
  <c r="CZ58" i="260"/>
  <c r="DA57" i="260"/>
  <c r="CZ57" i="260"/>
  <c r="DA56" i="260"/>
  <c r="CZ56" i="260"/>
  <c r="DA55" i="260"/>
  <c r="CZ55" i="260"/>
  <c r="DA54" i="260"/>
  <c r="CZ54" i="260"/>
  <c r="DA53" i="260"/>
  <c r="CZ53" i="260"/>
  <c r="DA52" i="260"/>
  <c r="CZ52" i="260"/>
  <c r="DA51" i="260"/>
  <c r="CZ51" i="260"/>
  <c r="DA50" i="260"/>
  <c r="CZ50" i="260"/>
  <c r="DA49" i="260"/>
  <c r="CZ49" i="260"/>
  <c r="DA48" i="260"/>
  <c r="CZ48" i="260"/>
  <c r="DA47" i="260"/>
  <c r="CZ47" i="260"/>
  <c r="DA46" i="260"/>
  <c r="CZ46" i="260"/>
  <c r="DA45" i="260"/>
  <c r="CZ45" i="260"/>
  <c r="DA44" i="260"/>
  <c r="CZ44" i="260"/>
  <c r="DA43" i="260"/>
  <c r="CZ43" i="260"/>
  <c r="DA42" i="260"/>
  <c r="CZ42" i="260"/>
  <c r="DA41" i="260"/>
  <c r="CZ41" i="260"/>
  <c r="DA40" i="260"/>
  <c r="CZ40" i="260"/>
  <c r="DA39" i="260"/>
  <c r="CZ39" i="260"/>
  <c r="DA38" i="260"/>
  <c r="CZ38" i="260"/>
  <c r="DA37" i="260"/>
  <c r="CZ37" i="260"/>
  <c r="DA36" i="260"/>
  <c r="CZ36" i="260"/>
  <c r="DA35" i="260"/>
  <c r="CZ35" i="260"/>
  <c r="DA34" i="260"/>
  <c r="CZ34" i="260"/>
  <c r="DA33" i="260"/>
  <c r="CZ33" i="260"/>
  <c r="DA32" i="260"/>
  <c r="CZ32" i="260"/>
  <c r="DA31" i="260"/>
  <c r="CZ31" i="260"/>
  <c r="DA30" i="260"/>
  <c r="CZ30" i="260"/>
  <c r="DA29" i="260"/>
  <c r="CZ29" i="260"/>
  <c r="DA28" i="260"/>
  <c r="CZ28" i="260"/>
  <c r="DA27" i="260"/>
  <c r="CZ27" i="260"/>
  <c r="DA26" i="260"/>
  <c r="CZ26" i="260"/>
  <c r="DA25" i="260"/>
  <c r="CZ25" i="260"/>
  <c r="DA24" i="260"/>
  <c r="CZ24" i="260"/>
  <c r="DA23" i="260"/>
  <c r="CZ23" i="260"/>
  <c r="DA22" i="260"/>
  <c r="CZ22" i="260"/>
  <c r="DA21" i="260"/>
  <c r="CZ21" i="260"/>
  <c r="DA20" i="260"/>
  <c r="CZ20" i="260"/>
  <c r="DA19" i="260"/>
  <c r="CZ19" i="260"/>
  <c r="DA18" i="260"/>
  <c r="CZ18" i="260"/>
  <c r="DA17" i="260"/>
  <c r="CZ17" i="260"/>
  <c r="DA16" i="260"/>
  <c r="CZ16" i="260"/>
  <c r="DA15" i="260"/>
  <c r="CZ15" i="260"/>
  <c r="DA14" i="260"/>
  <c r="CZ14" i="260"/>
  <c r="DA13" i="260"/>
  <c r="CZ13" i="260"/>
  <c r="DA12" i="260"/>
  <c r="CZ12" i="260"/>
  <c r="DA11" i="260"/>
  <c r="CZ11" i="260"/>
  <c r="CW59" i="260"/>
  <c r="CV59" i="260"/>
  <c r="CW58" i="260"/>
  <c r="CV58" i="260"/>
  <c r="CW57" i="260"/>
  <c r="CV57" i="260"/>
  <c r="CW56" i="260"/>
  <c r="CV56" i="260"/>
  <c r="CW55" i="260"/>
  <c r="CV55" i="260"/>
  <c r="CW54" i="260"/>
  <c r="CV54" i="260"/>
  <c r="CW53" i="260"/>
  <c r="CV53" i="260"/>
  <c r="CW52" i="260"/>
  <c r="CV52" i="260"/>
  <c r="CW51" i="260"/>
  <c r="CV51" i="260"/>
  <c r="CW50" i="260"/>
  <c r="CV50" i="260"/>
  <c r="CW49" i="260"/>
  <c r="CV49" i="260"/>
  <c r="CW48" i="260"/>
  <c r="CV48" i="260"/>
  <c r="CW47" i="260"/>
  <c r="CV47" i="260"/>
  <c r="CW46" i="260"/>
  <c r="CV46" i="260"/>
  <c r="CW45" i="260"/>
  <c r="CV45" i="260"/>
  <c r="CW44" i="260"/>
  <c r="CV44" i="260"/>
  <c r="CW43" i="260"/>
  <c r="CV43" i="260"/>
  <c r="CW42" i="260"/>
  <c r="CV42" i="260"/>
  <c r="CW41" i="260"/>
  <c r="CV41" i="260"/>
  <c r="CW40" i="260"/>
  <c r="CV40" i="260"/>
  <c r="CW39" i="260"/>
  <c r="CV39" i="260"/>
  <c r="CW38" i="260"/>
  <c r="CV38" i="260"/>
  <c r="CW37" i="260"/>
  <c r="CV37" i="260"/>
  <c r="CW36" i="260"/>
  <c r="CV36" i="260"/>
  <c r="CW35" i="260"/>
  <c r="CV35" i="260"/>
  <c r="CW34" i="260"/>
  <c r="CV34" i="260"/>
  <c r="CW33" i="260"/>
  <c r="CV33" i="260"/>
  <c r="CW32" i="260"/>
  <c r="CV32" i="260"/>
  <c r="CW31" i="260"/>
  <c r="CV31" i="260"/>
  <c r="CW30" i="260"/>
  <c r="CV30" i="260"/>
  <c r="CW29" i="260"/>
  <c r="CV29" i="260"/>
  <c r="CW28" i="260"/>
  <c r="CV28" i="260"/>
  <c r="CW27" i="260"/>
  <c r="CV27" i="260"/>
  <c r="CW26" i="260"/>
  <c r="CV26" i="260"/>
  <c r="CW25" i="260"/>
  <c r="CV25" i="260"/>
  <c r="CW24" i="260"/>
  <c r="CV24" i="260"/>
  <c r="CW23" i="260"/>
  <c r="CV23" i="260"/>
  <c r="CW22" i="260"/>
  <c r="CV22" i="260"/>
  <c r="CW21" i="260"/>
  <c r="CV21" i="260"/>
  <c r="CW20" i="260"/>
  <c r="CV20" i="260"/>
  <c r="CW19" i="260"/>
  <c r="CV19" i="260"/>
  <c r="CW18" i="260"/>
  <c r="CV18" i="260"/>
  <c r="CW17" i="260"/>
  <c r="CV17" i="260"/>
  <c r="CW16" i="260"/>
  <c r="CV16" i="260"/>
  <c r="CW15" i="260"/>
  <c r="CV15" i="260"/>
  <c r="CW14" i="260"/>
  <c r="CV14" i="260"/>
  <c r="CW13" i="260"/>
  <c r="CV13" i="260"/>
  <c r="CW12" i="260"/>
  <c r="CV12" i="260"/>
  <c r="CW11" i="260"/>
  <c r="CV11" i="260"/>
  <c r="CS59" i="260"/>
  <c r="CR59" i="260"/>
  <c r="CS58" i="260"/>
  <c r="CR58" i="260"/>
  <c r="CS57" i="260"/>
  <c r="CR57" i="260"/>
  <c r="CS56" i="260"/>
  <c r="CR56" i="260"/>
  <c r="CS55" i="260"/>
  <c r="CR55" i="260"/>
  <c r="CS54" i="260"/>
  <c r="CR54" i="260"/>
  <c r="CS53" i="260"/>
  <c r="CR53" i="260"/>
  <c r="CS52" i="260"/>
  <c r="CR52" i="260"/>
  <c r="CS51" i="260"/>
  <c r="CR51" i="260"/>
  <c r="CS50" i="260"/>
  <c r="CR50" i="260"/>
  <c r="CS49" i="260"/>
  <c r="CR49" i="260"/>
  <c r="CS48" i="260"/>
  <c r="CR48" i="260"/>
  <c r="CS47" i="260"/>
  <c r="CR47" i="260"/>
  <c r="CS46" i="260"/>
  <c r="CR46" i="260"/>
  <c r="CS45" i="260"/>
  <c r="CR45" i="260"/>
  <c r="CS44" i="260"/>
  <c r="CR44" i="260"/>
  <c r="CS43" i="260"/>
  <c r="CR43" i="260"/>
  <c r="CS42" i="260"/>
  <c r="CR42" i="260"/>
  <c r="CS41" i="260"/>
  <c r="CR41" i="260"/>
  <c r="CS40" i="260"/>
  <c r="CR40" i="260"/>
  <c r="CS39" i="260"/>
  <c r="CR39" i="260"/>
  <c r="CS38" i="260"/>
  <c r="CR38" i="260"/>
  <c r="CS37" i="260"/>
  <c r="CR37" i="260"/>
  <c r="CS36" i="260"/>
  <c r="CR36" i="260"/>
  <c r="CS35" i="260"/>
  <c r="CR35" i="260"/>
  <c r="CS34" i="260"/>
  <c r="CR34" i="260"/>
  <c r="CS33" i="260"/>
  <c r="CR33" i="260"/>
  <c r="CS32" i="260"/>
  <c r="CR32" i="260"/>
  <c r="CS31" i="260"/>
  <c r="CR31" i="260"/>
  <c r="CS30" i="260"/>
  <c r="CR30" i="260"/>
  <c r="CS29" i="260"/>
  <c r="CR29" i="260"/>
  <c r="CS28" i="260"/>
  <c r="CR28" i="260"/>
  <c r="CS27" i="260"/>
  <c r="CR27" i="260"/>
  <c r="CS26" i="260"/>
  <c r="CR26" i="260"/>
  <c r="CS25" i="260"/>
  <c r="CR25" i="260"/>
  <c r="CS24" i="260"/>
  <c r="CR24" i="260"/>
  <c r="CS23" i="260"/>
  <c r="CR23" i="260"/>
  <c r="CS22" i="260"/>
  <c r="CR22" i="260"/>
  <c r="CS21" i="260"/>
  <c r="CR21" i="260"/>
  <c r="CS20" i="260"/>
  <c r="CR20" i="260"/>
  <c r="CS19" i="260"/>
  <c r="CR19" i="260"/>
  <c r="CS18" i="260"/>
  <c r="CR18" i="260"/>
  <c r="CS17" i="260"/>
  <c r="CR17" i="260"/>
  <c r="CS16" i="260"/>
  <c r="CR16" i="260"/>
  <c r="CS15" i="260"/>
  <c r="CR15" i="260"/>
  <c r="CS14" i="260"/>
  <c r="CR14" i="260"/>
  <c r="CS13" i="260"/>
  <c r="CR13" i="260"/>
  <c r="CS12" i="260"/>
  <c r="CR12" i="260"/>
  <c r="CS11" i="260"/>
  <c r="CR11" i="260"/>
  <c r="CO59" i="260"/>
  <c r="CN59" i="260"/>
  <c r="CO58" i="260"/>
  <c r="CN58" i="260"/>
  <c r="CO57" i="260"/>
  <c r="CN57" i="260"/>
  <c r="CO56" i="260"/>
  <c r="CN56" i="260"/>
  <c r="CO55" i="260"/>
  <c r="CN55" i="260"/>
  <c r="CO54" i="260"/>
  <c r="CN54" i="260"/>
  <c r="CO53" i="260"/>
  <c r="CN53" i="260"/>
  <c r="CO52" i="260"/>
  <c r="CN52" i="260"/>
  <c r="CO51" i="260"/>
  <c r="CN51" i="260"/>
  <c r="CO50" i="260"/>
  <c r="CN50" i="260"/>
  <c r="CO49" i="260"/>
  <c r="CN49" i="260"/>
  <c r="CO48" i="260"/>
  <c r="CN48" i="260"/>
  <c r="CO47" i="260"/>
  <c r="CN47" i="260"/>
  <c r="CO46" i="260"/>
  <c r="CN46" i="260"/>
  <c r="CO45" i="260"/>
  <c r="CN45" i="260"/>
  <c r="CO44" i="260"/>
  <c r="CN44" i="260"/>
  <c r="CO43" i="260"/>
  <c r="CN43" i="260"/>
  <c r="CO42" i="260"/>
  <c r="CN42" i="260"/>
  <c r="CO41" i="260"/>
  <c r="CN41" i="260"/>
  <c r="CO40" i="260"/>
  <c r="CN40" i="260"/>
  <c r="CO39" i="260"/>
  <c r="CN39" i="260"/>
  <c r="CO38" i="260"/>
  <c r="CN38" i="260"/>
  <c r="CO37" i="260"/>
  <c r="CN37" i="260"/>
  <c r="CO36" i="260"/>
  <c r="CN36" i="260"/>
  <c r="CO35" i="260"/>
  <c r="CN35" i="260"/>
  <c r="CO34" i="260"/>
  <c r="CN34" i="260"/>
  <c r="CO33" i="260"/>
  <c r="CN33" i="260"/>
  <c r="CO32" i="260"/>
  <c r="CN32" i="260"/>
  <c r="CO31" i="260"/>
  <c r="CN31" i="260"/>
  <c r="CO30" i="260"/>
  <c r="CN30" i="260"/>
  <c r="CO29" i="260"/>
  <c r="CN29" i="260"/>
  <c r="CO28" i="260"/>
  <c r="CN28" i="260"/>
  <c r="CO27" i="260"/>
  <c r="CN27" i="260"/>
  <c r="CO26" i="260"/>
  <c r="CN26" i="260"/>
  <c r="CO25" i="260"/>
  <c r="CN25" i="260"/>
  <c r="CO24" i="260"/>
  <c r="CN24" i="260"/>
  <c r="CO23" i="260"/>
  <c r="CN23" i="260"/>
  <c r="CO22" i="260"/>
  <c r="CN22" i="260"/>
  <c r="CO21" i="260"/>
  <c r="CN21" i="260"/>
  <c r="CO20" i="260"/>
  <c r="CN20" i="260"/>
  <c r="CO19" i="260"/>
  <c r="CN19" i="260"/>
  <c r="CO18" i="260"/>
  <c r="CN18" i="260"/>
  <c r="CO17" i="260"/>
  <c r="CN17" i="260"/>
  <c r="CO16" i="260"/>
  <c r="CN16" i="260"/>
  <c r="CO15" i="260"/>
  <c r="CN15" i="260"/>
  <c r="CO14" i="260"/>
  <c r="CN14" i="260"/>
  <c r="CO13" i="260"/>
  <c r="CN13" i="260"/>
  <c r="CO12" i="260"/>
  <c r="CN12" i="260"/>
  <c r="CO11" i="260"/>
  <c r="CN11" i="260"/>
  <c r="CK59" i="260"/>
  <c r="CJ59" i="260"/>
  <c r="CK58" i="260"/>
  <c r="CJ58" i="260"/>
  <c r="CK57" i="260"/>
  <c r="CJ57" i="260"/>
  <c r="CK56" i="260"/>
  <c r="CJ56" i="260"/>
  <c r="CK55" i="260"/>
  <c r="CJ55" i="260"/>
  <c r="CK54" i="260"/>
  <c r="CJ54" i="260"/>
  <c r="CK53" i="260"/>
  <c r="CJ53" i="260"/>
  <c r="CK52" i="260"/>
  <c r="CJ52" i="260"/>
  <c r="CK51" i="260"/>
  <c r="CJ51" i="260"/>
  <c r="CK50" i="260"/>
  <c r="CJ50" i="260"/>
  <c r="CK49" i="260"/>
  <c r="CJ49" i="260"/>
  <c r="CK48" i="260"/>
  <c r="CJ48" i="260"/>
  <c r="CK47" i="260"/>
  <c r="CJ47" i="260"/>
  <c r="CK46" i="260"/>
  <c r="CJ46" i="260"/>
  <c r="CK45" i="260"/>
  <c r="CJ45" i="260"/>
  <c r="CK44" i="260"/>
  <c r="CJ44" i="260"/>
  <c r="CK43" i="260"/>
  <c r="CJ43" i="260"/>
  <c r="CK42" i="260"/>
  <c r="CJ42" i="260"/>
  <c r="CK41" i="260"/>
  <c r="CJ41" i="260"/>
  <c r="CK40" i="260"/>
  <c r="CJ40" i="260"/>
  <c r="CK39" i="260"/>
  <c r="CJ39" i="260"/>
  <c r="CK38" i="260"/>
  <c r="CJ38" i="260"/>
  <c r="CK37" i="260"/>
  <c r="CJ37" i="260"/>
  <c r="CK36" i="260"/>
  <c r="CJ36" i="260"/>
  <c r="CK35" i="260"/>
  <c r="CJ35" i="260"/>
  <c r="CK34" i="260"/>
  <c r="CJ34" i="260"/>
  <c r="CK33" i="260"/>
  <c r="CJ33" i="260"/>
  <c r="CK32" i="260"/>
  <c r="CJ32" i="260"/>
  <c r="CK31" i="260"/>
  <c r="CJ31" i="260"/>
  <c r="CK30" i="260"/>
  <c r="CJ30" i="260"/>
  <c r="CK29" i="260"/>
  <c r="CJ29" i="260"/>
  <c r="CK28" i="260"/>
  <c r="CJ28" i="260"/>
  <c r="CK27" i="260"/>
  <c r="CJ27" i="260"/>
  <c r="CK26" i="260"/>
  <c r="CJ26" i="260"/>
  <c r="CK25" i="260"/>
  <c r="CJ25" i="260"/>
  <c r="CK24" i="260"/>
  <c r="CJ24" i="260"/>
  <c r="CK23" i="260"/>
  <c r="CJ23" i="260"/>
  <c r="CK22" i="260"/>
  <c r="CJ22" i="260"/>
  <c r="CK21" i="260"/>
  <c r="CJ21" i="260"/>
  <c r="CK20" i="260"/>
  <c r="CJ20" i="260"/>
  <c r="CK19" i="260"/>
  <c r="CJ19" i="260"/>
  <c r="CK18" i="260"/>
  <c r="CJ18" i="260"/>
  <c r="CK17" i="260"/>
  <c r="CJ17" i="260"/>
  <c r="CK16" i="260"/>
  <c r="CJ16" i="260"/>
  <c r="CK15" i="260"/>
  <c r="CJ15" i="260"/>
  <c r="CK14" i="260"/>
  <c r="CJ14" i="260"/>
  <c r="CK13" i="260"/>
  <c r="CJ13" i="260"/>
  <c r="CK12" i="260"/>
  <c r="CJ12" i="260"/>
  <c r="CK11" i="260"/>
  <c r="CJ11" i="260"/>
  <c r="CG59" i="260"/>
  <c r="CF59" i="260"/>
  <c r="CG58" i="260"/>
  <c r="CF58" i="260"/>
  <c r="CG57" i="260"/>
  <c r="CF57" i="260"/>
  <c r="CG56" i="260"/>
  <c r="CF56" i="260"/>
  <c r="CG55" i="260"/>
  <c r="CF55" i="260"/>
  <c r="CG54" i="260"/>
  <c r="CF54" i="260"/>
  <c r="CG53" i="260"/>
  <c r="CF53" i="260"/>
  <c r="CG52" i="260"/>
  <c r="CF52" i="260"/>
  <c r="CG51" i="260"/>
  <c r="CF51" i="260"/>
  <c r="CG50" i="260"/>
  <c r="CF50" i="260"/>
  <c r="CG49" i="260"/>
  <c r="CF49" i="260"/>
  <c r="CG48" i="260"/>
  <c r="CF48" i="260"/>
  <c r="CG47" i="260"/>
  <c r="CF47" i="260"/>
  <c r="CG46" i="260"/>
  <c r="CF46" i="260"/>
  <c r="CG45" i="260"/>
  <c r="CF45" i="260"/>
  <c r="CG44" i="260"/>
  <c r="CF44" i="260"/>
  <c r="CG43" i="260"/>
  <c r="CF43" i="260"/>
  <c r="CG42" i="260"/>
  <c r="CF42" i="260"/>
  <c r="CG41" i="260"/>
  <c r="CF41" i="260"/>
  <c r="CG40" i="260"/>
  <c r="CF40" i="260"/>
  <c r="CG39" i="260"/>
  <c r="CF39" i="260"/>
  <c r="CG38" i="260"/>
  <c r="CF38" i="260"/>
  <c r="CG37" i="260"/>
  <c r="CF37" i="260"/>
  <c r="CG36" i="260"/>
  <c r="CF36" i="260"/>
  <c r="CG35" i="260"/>
  <c r="CF35" i="260"/>
  <c r="CG34" i="260"/>
  <c r="CF34" i="260"/>
  <c r="CG33" i="260"/>
  <c r="CF33" i="260"/>
  <c r="CG32" i="260"/>
  <c r="CF32" i="260"/>
  <c r="CG31" i="260"/>
  <c r="CF31" i="260"/>
  <c r="CG30" i="260"/>
  <c r="CF30" i="260"/>
  <c r="CG29" i="260"/>
  <c r="CF29" i="260"/>
  <c r="CG28" i="260"/>
  <c r="CF28" i="260"/>
  <c r="CG27" i="260"/>
  <c r="CF27" i="260"/>
  <c r="CG26" i="260"/>
  <c r="CF26" i="260"/>
  <c r="CG25" i="260"/>
  <c r="CF25" i="260"/>
  <c r="CG24" i="260"/>
  <c r="CF24" i="260"/>
  <c r="CG23" i="260"/>
  <c r="CF23" i="260"/>
  <c r="CG22" i="260"/>
  <c r="CF22" i="260"/>
  <c r="CG21" i="260"/>
  <c r="CF21" i="260"/>
  <c r="CG20" i="260"/>
  <c r="CF20" i="260"/>
  <c r="CG19" i="260"/>
  <c r="CF19" i="260"/>
  <c r="CG18" i="260"/>
  <c r="CF18" i="260"/>
  <c r="CG17" i="260"/>
  <c r="CF17" i="260"/>
  <c r="CG16" i="260"/>
  <c r="CF16" i="260"/>
  <c r="CG15" i="260"/>
  <c r="CF15" i="260"/>
  <c r="CG14" i="260"/>
  <c r="CF14" i="260"/>
  <c r="CG13" i="260"/>
  <c r="CF13" i="260"/>
  <c r="CG12" i="260"/>
  <c r="CF12" i="260"/>
  <c r="CG11" i="260"/>
  <c r="CF11" i="260"/>
  <c r="CC59" i="260"/>
  <c r="CB59" i="260"/>
  <c r="CC58" i="260"/>
  <c r="CB58" i="260"/>
  <c r="CC57" i="260"/>
  <c r="CB57" i="260"/>
  <c r="CC56" i="260"/>
  <c r="CB56" i="260"/>
  <c r="CC55" i="260"/>
  <c r="CB55" i="260"/>
  <c r="CC54" i="260"/>
  <c r="CB54" i="260"/>
  <c r="CC53" i="260"/>
  <c r="CB53" i="260"/>
  <c r="CC52" i="260"/>
  <c r="CB52" i="260"/>
  <c r="CC51" i="260"/>
  <c r="CB51" i="260"/>
  <c r="CC50" i="260"/>
  <c r="CB50" i="260"/>
  <c r="CC49" i="260"/>
  <c r="CB49" i="260"/>
  <c r="CC48" i="260"/>
  <c r="CB48" i="260"/>
  <c r="CC47" i="260"/>
  <c r="CB47" i="260"/>
  <c r="CC46" i="260"/>
  <c r="CB46" i="260"/>
  <c r="CC45" i="260"/>
  <c r="CB45" i="260"/>
  <c r="CC44" i="260"/>
  <c r="CB44" i="260"/>
  <c r="CC43" i="260"/>
  <c r="CB43" i="260"/>
  <c r="CC42" i="260"/>
  <c r="CB42" i="260"/>
  <c r="CC41" i="260"/>
  <c r="CB41" i="260"/>
  <c r="CC40" i="260"/>
  <c r="CB40" i="260"/>
  <c r="CC39" i="260"/>
  <c r="CB39" i="260"/>
  <c r="CC38" i="260"/>
  <c r="CB38" i="260"/>
  <c r="CC37" i="260"/>
  <c r="CB37" i="260"/>
  <c r="CC36" i="260"/>
  <c r="CB36" i="260"/>
  <c r="CC35" i="260"/>
  <c r="CB35" i="260"/>
  <c r="CC34" i="260"/>
  <c r="CB34" i="260"/>
  <c r="CC33" i="260"/>
  <c r="CB33" i="260"/>
  <c r="CC32" i="260"/>
  <c r="CB32" i="260"/>
  <c r="CC31" i="260"/>
  <c r="CB31" i="260"/>
  <c r="CC30" i="260"/>
  <c r="CB30" i="260"/>
  <c r="CC29" i="260"/>
  <c r="CB29" i="260"/>
  <c r="CC28" i="260"/>
  <c r="CB28" i="260"/>
  <c r="CC27" i="260"/>
  <c r="CB27" i="260"/>
  <c r="CC26" i="260"/>
  <c r="CB26" i="260"/>
  <c r="CC25" i="260"/>
  <c r="CB25" i="260"/>
  <c r="CC24" i="260"/>
  <c r="CB24" i="260"/>
  <c r="CC23" i="260"/>
  <c r="CB23" i="260"/>
  <c r="CC22" i="260"/>
  <c r="CB22" i="260"/>
  <c r="CC21" i="260"/>
  <c r="CB21" i="260"/>
  <c r="CC20" i="260"/>
  <c r="CB20" i="260"/>
  <c r="CC19" i="260"/>
  <c r="CB19" i="260"/>
  <c r="CC18" i="260"/>
  <c r="CB18" i="260"/>
  <c r="CC17" i="260"/>
  <c r="CB17" i="260"/>
  <c r="CC16" i="260"/>
  <c r="CB16" i="260"/>
  <c r="CC15" i="260"/>
  <c r="CB15" i="260"/>
  <c r="CC14" i="260"/>
  <c r="CB14" i="260"/>
  <c r="CC13" i="260"/>
  <c r="CB13" i="260"/>
  <c r="CC12" i="260"/>
  <c r="CB12" i="260"/>
  <c r="CC11" i="260"/>
  <c r="CB11" i="260"/>
  <c r="BY59" i="260"/>
  <c r="BX59" i="260"/>
  <c r="BY58" i="260"/>
  <c r="BX58" i="260"/>
  <c r="BY57" i="260"/>
  <c r="BX57" i="260"/>
  <c r="BY56" i="260"/>
  <c r="BX56" i="260"/>
  <c r="BY55" i="260"/>
  <c r="BX55" i="260"/>
  <c r="BY54" i="260"/>
  <c r="BX54" i="260"/>
  <c r="BY53" i="260"/>
  <c r="BX53" i="260"/>
  <c r="BY52" i="260"/>
  <c r="BX52" i="260"/>
  <c r="BY51" i="260"/>
  <c r="BX51" i="260"/>
  <c r="BY50" i="260"/>
  <c r="BX50" i="260"/>
  <c r="BY49" i="260"/>
  <c r="BX49" i="260"/>
  <c r="BY48" i="260"/>
  <c r="BX48" i="260"/>
  <c r="BY47" i="260"/>
  <c r="BX47" i="260"/>
  <c r="BY46" i="260"/>
  <c r="BX46" i="260"/>
  <c r="BY45" i="260"/>
  <c r="BX45" i="260"/>
  <c r="BY44" i="260"/>
  <c r="BX44" i="260"/>
  <c r="BY43" i="260"/>
  <c r="BX43" i="260"/>
  <c r="BY42" i="260"/>
  <c r="BX42" i="260"/>
  <c r="BY41" i="260"/>
  <c r="BX41" i="260"/>
  <c r="BY40" i="260"/>
  <c r="BX40" i="260"/>
  <c r="BY39" i="260"/>
  <c r="BX39" i="260"/>
  <c r="BY38" i="260"/>
  <c r="BX38" i="260"/>
  <c r="BY37" i="260"/>
  <c r="BX37" i="260"/>
  <c r="BY36" i="260"/>
  <c r="BX36" i="260"/>
  <c r="BY35" i="260"/>
  <c r="BX35" i="260"/>
  <c r="BY34" i="260"/>
  <c r="BX34" i="260"/>
  <c r="BY33" i="260"/>
  <c r="BX33" i="260"/>
  <c r="BY32" i="260"/>
  <c r="BX32" i="260"/>
  <c r="BY31" i="260"/>
  <c r="BX31" i="260"/>
  <c r="BY30" i="260"/>
  <c r="BX30" i="260"/>
  <c r="BY29" i="260"/>
  <c r="BX29" i="260"/>
  <c r="BY28" i="260"/>
  <c r="BX28" i="260"/>
  <c r="BY27" i="260"/>
  <c r="BX27" i="260"/>
  <c r="BY26" i="260"/>
  <c r="BX26" i="260"/>
  <c r="BY25" i="260"/>
  <c r="BX25" i="260"/>
  <c r="BY24" i="260"/>
  <c r="BX24" i="260"/>
  <c r="BY23" i="260"/>
  <c r="BX23" i="260"/>
  <c r="BY22" i="260"/>
  <c r="BX22" i="260"/>
  <c r="BY21" i="260"/>
  <c r="BX21" i="260"/>
  <c r="BY20" i="260"/>
  <c r="BX20" i="260"/>
  <c r="BY19" i="260"/>
  <c r="BX19" i="260"/>
  <c r="BY18" i="260"/>
  <c r="BX18" i="260"/>
  <c r="BY17" i="260"/>
  <c r="BX17" i="260"/>
  <c r="BY16" i="260"/>
  <c r="BX16" i="260"/>
  <c r="BY15" i="260"/>
  <c r="BX15" i="260"/>
  <c r="BY14" i="260"/>
  <c r="BX14" i="260"/>
  <c r="BY13" i="260"/>
  <c r="BX13" i="260"/>
  <c r="BY12" i="260"/>
  <c r="BX12" i="260"/>
  <c r="BY11" i="260"/>
  <c r="BX11" i="260"/>
  <c r="BU59" i="260"/>
  <c r="BT59" i="260"/>
  <c r="BU58" i="260"/>
  <c r="BT58" i="260"/>
  <c r="BU57" i="260"/>
  <c r="BT57" i="260"/>
  <c r="BU56" i="260"/>
  <c r="BT56" i="260"/>
  <c r="BU55" i="260"/>
  <c r="BT55" i="260"/>
  <c r="BU54" i="260"/>
  <c r="BT54" i="260"/>
  <c r="BU53" i="260"/>
  <c r="BT53" i="260"/>
  <c r="BU52" i="260"/>
  <c r="BT52" i="260"/>
  <c r="BU51" i="260"/>
  <c r="BT51" i="260"/>
  <c r="BU50" i="260"/>
  <c r="BT50" i="260"/>
  <c r="BU49" i="260"/>
  <c r="BT49" i="260"/>
  <c r="BU48" i="260"/>
  <c r="BT48" i="260"/>
  <c r="BU47" i="260"/>
  <c r="BT47" i="260"/>
  <c r="BU46" i="260"/>
  <c r="BT46" i="260"/>
  <c r="BU45" i="260"/>
  <c r="BT45" i="260"/>
  <c r="BU44" i="260"/>
  <c r="BT44" i="260"/>
  <c r="BU43" i="260"/>
  <c r="BT43" i="260"/>
  <c r="BU42" i="260"/>
  <c r="BT42" i="260"/>
  <c r="BU41" i="260"/>
  <c r="BT41" i="260"/>
  <c r="BU40" i="260"/>
  <c r="BT40" i="260"/>
  <c r="BU39" i="260"/>
  <c r="BT39" i="260"/>
  <c r="BU38" i="260"/>
  <c r="BT38" i="260"/>
  <c r="BU37" i="260"/>
  <c r="BT37" i="260"/>
  <c r="BU36" i="260"/>
  <c r="BT36" i="260"/>
  <c r="BU35" i="260"/>
  <c r="BT35" i="260"/>
  <c r="BU34" i="260"/>
  <c r="BT34" i="260"/>
  <c r="BU33" i="260"/>
  <c r="BT33" i="260"/>
  <c r="BU32" i="260"/>
  <c r="BT32" i="260"/>
  <c r="BU31" i="260"/>
  <c r="BT31" i="260"/>
  <c r="BU30" i="260"/>
  <c r="BT30" i="260"/>
  <c r="BU29" i="260"/>
  <c r="BT29" i="260"/>
  <c r="BU28" i="260"/>
  <c r="BT28" i="260"/>
  <c r="BU27" i="260"/>
  <c r="BT27" i="260"/>
  <c r="BU26" i="260"/>
  <c r="BT26" i="260"/>
  <c r="BU25" i="260"/>
  <c r="BT25" i="260"/>
  <c r="BU24" i="260"/>
  <c r="BT24" i="260"/>
  <c r="BU23" i="260"/>
  <c r="BT23" i="260"/>
  <c r="BU22" i="260"/>
  <c r="BT22" i="260"/>
  <c r="BU21" i="260"/>
  <c r="BT21" i="260"/>
  <c r="BU20" i="260"/>
  <c r="BT20" i="260"/>
  <c r="BU19" i="260"/>
  <c r="BT19" i="260"/>
  <c r="BU18" i="260"/>
  <c r="BT18" i="260"/>
  <c r="BU17" i="260"/>
  <c r="BT17" i="260"/>
  <c r="BU16" i="260"/>
  <c r="BT16" i="260"/>
  <c r="BU15" i="260"/>
  <c r="BT15" i="260"/>
  <c r="BU14" i="260"/>
  <c r="BT14" i="260"/>
  <c r="BU13" i="260"/>
  <c r="BT13" i="260"/>
  <c r="BU12" i="260"/>
  <c r="BT12" i="260"/>
  <c r="BU11" i="260"/>
  <c r="BT11" i="260"/>
  <c r="BQ59" i="260"/>
  <c r="BP59" i="260"/>
  <c r="BQ58" i="260"/>
  <c r="BP58" i="260"/>
  <c r="BQ57" i="260"/>
  <c r="BP57" i="260"/>
  <c r="BQ56" i="260"/>
  <c r="BP56" i="260"/>
  <c r="BQ55" i="260"/>
  <c r="BP55" i="260"/>
  <c r="BQ54" i="260"/>
  <c r="BP54" i="260"/>
  <c r="BQ53" i="260"/>
  <c r="BP53" i="260"/>
  <c r="BQ52" i="260"/>
  <c r="BP52" i="260"/>
  <c r="BQ51" i="260"/>
  <c r="BP51" i="260"/>
  <c r="BQ50" i="260"/>
  <c r="BP50" i="260"/>
  <c r="BQ49" i="260"/>
  <c r="BP49" i="260"/>
  <c r="BQ48" i="260"/>
  <c r="BP48" i="260"/>
  <c r="BQ47" i="260"/>
  <c r="BP47" i="260"/>
  <c r="BQ46" i="260"/>
  <c r="BP46" i="260"/>
  <c r="BQ45" i="260"/>
  <c r="BP45" i="260"/>
  <c r="BQ44" i="260"/>
  <c r="BP44" i="260"/>
  <c r="BQ43" i="260"/>
  <c r="BP43" i="260"/>
  <c r="BQ42" i="260"/>
  <c r="BP42" i="260"/>
  <c r="BQ41" i="260"/>
  <c r="BP41" i="260"/>
  <c r="BQ40" i="260"/>
  <c r="BP40" i="260"/>
  <c r="BQ39" i="260"/>
  <c r="BP39" i="260"/>
  <c r="BQ38" i="260"/>
  <c r="BP38" i="260"/>
  <c r="BQ37" i="260"/>
  <c r="BP37" i="260"/>
  <c r="BQ36" i="260"/>
  <c r="BP36" i="260"/>
  <c r="BQ35" i="260"/>
  <c r="BP35" i="260"/>
  <c r="BQ34" i="260"/>
  <c r="BP34" i="260"/>
  <c r="BQ33" i="260"/>
  <c r="BP33" i="260"/>
  <c r="BQ32" i="260"/>
  <c r="BP32" i="260"/>
  <c r="BQ31" i="260"/>
  <c r="BP31" i="260"/>
  <c r="BQ30" i="260"/>
  <c r="BP30" i="260"/>
  <c r="BQ29" i="260"/>
  <c r="BP29" i="260"/>
  <c r="BQ28" i="260"/>
  <c r="BP28" i="260"/>
  <c r="BQ27" i="260"/>
  <c r="BP27" i="260"/>
  <c r="BQ26" i="260"/>
  <c r="BP26" i="260"/>
  <c r="BQ25" i="260"/>
  <c r="BP25" i="260"/>
  <c r="BQ24" i="260"/>
  <c r="BP24" i="260"/>
  <c r="BQ23" i="260"/>
  <c r="BP23" i="260"/>
  <c r="BQ22" i="260"/>
  <c r="BP22" i="260"/>
  <c r="BQ21" i="260"/>
  <c r="BP21" i="260"/>
  <c r="BQ20" i="260"/>
  <c r="BP20" i="260"/>
  <c r="BQ19" i="260"/>
  <c r="BP19" i="260"/>
  <c r="BQ18" i="260"/>
  <c r="BP18" i="260"/>
  <c r="BQ17" i="260"/>
  <c r="BP17" i="260"/>
  <c r="BQ16" i="260"/>
  <c r="BP16" i="260"/>
  <c r="BQ15" i="260"/>
  <c r="BP15" i="260"/>
  <c r="BQ14" i="260"/>
  <c r="BP14" i="260"/>
  <c r="BQ13" i="260"/>
  <c r="BP13" i="260"/>
  <c r="BQ12" i="260"/>
  <c r="BP12" i="260"/>
  <c r="BQ11" i="260"/>
  <c r="BP11" i="260"/>
  <c r="BK59" i="260"/>
  <c r="BJ59" i="260"/>
  <c r="BK58" i="260"/>
  <c r="BJ58" i="260"/>
  <c r="BK57" i="260"/>
  <c r="BJ57" i="260"/>
  <c r="BK56" i="260"/>
  <c r="BJ56" i="260"/>
  <c r="BK55" i="260"/>
  <c r="BJ55" i="260"/>
  <c r="BK54" i="260"/>
  <c r="BJ54" i="260"/>
  <c r="BK53" i="260"/>
  <c r="BJ53" i="260"/>
  <c r="BK52" i="260"/>
  <c r="BJ52" i="260"/>
  <c r="BK51" i="260"/>
  <c r="BJ51" i="260"/>
  <c r="BK50" i="260"/>
  <c r="BJ50" i="260"/>
  <c r="BK49" i="260"/>
  <c r="BJ49" i="260"/>
  <c r="BK48" i="260"/>
  <c r="BJ48" i="260"/>
  <c r="BK47" i="260"/>
  <c r="BJ47" i="260"/>
  <c r="BK46" i="260"/>
  <c r="BJ46" i="260"/>
  <c r="BK45" i="260"/>
  <c r="BJ45" i="260"/>
  <c r="BK44" i="260"/>
  <c r="BJ44" i="260"/>
  <c r="BK43" i="260"/>
  <c r="BJ43" i="260"/>
  <c r="BJ42" i="260"/>
  <c r="BJ41" i="260"/>
  <c r="BJ40" i="260"/>
  <c r="BJ39" i="260"/>
  <c r="BJ38" i="260"/>
  <c r="BJ37" i="260"/>
  <c r="BJ36" i="260"/>
  <c r="BJ35" i="260"/>
  <c r="BJ34" i="260"/>
  <c r="BJ33" i="260"/>
  <c r="BJ32" i="260"/>
  <c r="BJ31" i="260"/>
  <c r="BJ30" i="260"/>
  <c r="BJ29" i="260"/>
  <c r="BJ28" i="260"/>
  <c r="BJ27" i="260"/>
  <c r="BJ26" i="260"/>
  <c r="BG59" i="260"/>
  <c r="BF59" i="260"/>
  <c r="BG58" i="260"/>
  <c r="BF58" i="260"/>
  <c r="BG57" i="260"/>
  <c r="BF57" i="260"/>
  <c r="BG56" i="260"/>
  <c r="BF56" i="260"/>
  <c r="BG55" i="260"/>
  <c r="BF55" i="260"/>
  <c r="BG54" i="260"/>
  <c r="BF54" i="260"/>
  <c r="BG53" i="260"/>
  <c r="BF53" i="260"/>
  <c r="BG52" i="260"/>
  <c r="BF52" i="260"/>
  <c r="BG51" i="260"/>
  <c r="BF51" i="260"/>
  <c r="BG50" i="260"/>
  <c r="BF50" i="260"/>
  <c r="BG49" i="260"/>
  <c r="BF49" i="260"/>
  <c r="BG48" i="260"/>
  <c r="BF48" i="260"/>
  <c r="BG47" i="260"/>
  <c r="BF47" i="260"/>
  <c r="BG46" i="260"/>
  <c r="BF46" i="260"/>
  <c r="BG45" i="260"/>
  <c r="BF45" i="260"/>
  <c r="BG44" i="260"/>
  <c r="BF44" i="260"/>
  <c r="BG43" i="260"/>
  <c r="BF43" i="260"/>
  <c r="BG42" i="260"/>
  <c r="BF42" i="260"/>
  <c r="BG41" i="260"/>
  <c r="BF41" i="260"/>
  <c r="BG40" i="260"/>
  <c r="BF40" i="260"/>
  <c r="BG39" i="260"/>
  <c r="BF39" i="260"/>
  <c r="BG38" i="260"/>
  <c r="BF38" i="260"/>
  <c r="BF37" i="260"/>
  <c r="BF36" i="260"/>
  <c r="BF35" i="260"/>
  <c r="BF34" i="260"/>
  <c r="BF33" i="260"/>
  <c r="BF32" i="260"/>
  <c r="BF31" i="260"/>
  <c r="BF30" i="260"/>
  <c r="BF29" i="260"/>
  <c r="BF28" i="260"/>
  <c r="BF27" i="260"/>
  <c r="BC59" i="260"/>
  <c r="BB59" i="260"/>
  <c r="BC58" i="260"/>
  <c r="BB58" i="260"/>
  <c r="BC57" i="260"/>
  <c r="BB57" i="260"/>
  <c r="BC56" i="260"/>
  <c r="BB56" i="260"/>
  <c r="BC55" i="260"/>
  <c r="BB55" i="260"/>
  <c r="BC54" i="260"/>
  <c r="BB54" i="260"/>
  <c r="BC53" i="260"/>
  <c r="BB53" i="260"/>
  <c r="BC52" i="260"/>
  <c r="BB52" i="260"/>
  <c r="BC51" i="260"/>
  <c r="BB51" i="260"/>
  <c r="BC50" i="260"/>
  <c r="BB50" i="260"/>
  <c r="BC49" i="260"/>
  <c r="BB49" i="260"/>
  <c r="BC48" i="260"/>
  <c r="BB48" i="260"/>
  <c r="BC47" i="260"/>
  <c r="BB47" i="260"/>
  <c r="BC46" i="260"/>
  <c r="BB46" i="260"/>
  <c r="BC45" i="260"/>
  <c r="BB45" i="260"/>
  <c r="BC44" i="260"/>
  <c r="BB44" i="260"/>
  <c r="BC43" i="260"/>
  <c r="BB43" i="260"/>
  <c r="BC42" i="260"/>
  <c r="BB42" i="260"/>
  <c r="BC41" i="260"/>
  <c r="BB41" i="260"/>
  <c r="BC40" i="260"/>
  <c r="BB40" i="260"/>
  <c r="BC39" i="260"/>
  <c r="BB39" i="260"/>
  <c r="BC38" i="260"/>
  <c r="BB38" i="260"/>
  <c r="BC37" i="260"/>
  <c r="BB37" i="260"/>
  <c r="BC36" i="260"/>
  <c r="BB36" i="260"/>
  <c r="BB35" i="260"/>
  <c r="BB34" i="260"/>
  <c r="BB33" i="260"/>
  <c r="BB32" i="260"/>
  <c r="BB31" i="260"/>
  <c r="BB30" i="260"/>
  <c r="BB29" i="260"/>
  <c r="BB28" i="260"/>
  <c r="BB27" i="260"/>
  <c r="BB26" i="260"/>
  <c r="BB25" i="260"/>
  <c r="BB24" i="260"/>
  <c r="BB23" i="260"/>
  <c r="BB22" i="260"/>
  <c r="AY59" i="260"/>
  <c r="AX59" i="260"/>
  <c r="AY58" i="260"/>
  <c r="AX58" i="260"/>
  <c r="AY57" i="260"/>
  <c r="AX57" i="260"/>
  <c r="AY56" i="260"/>
  <c r="AX56" i="260"/>
  <c r="AY55" i="260"/>
  <c r="AX55" i="260"/>
  <c r="AY54" i="260"/>
  <c r="AX54" i="260"/>
  <c r="AY53" i="260"/>
  <c r="AX53" i="260"/>
  <c r="AY52" i="260"/>
  <c r="AX52" i="260"/>
  <c r="AY51" i="260"/>
  <c r="AX51" i="260"/>
  <c r="AY50" i="260"/>
  <c r="AX50" i="260"/>
  <c r="AY49" i="260"/>
  <c r="AX49" i="260"/>
  <c r="AY48" i="260"/>
  <c r="AX48" i="260"/>
  <c r="AY47" i="260"/>
  <c r="AX47" i="260"/>
  <c r="AY46" i="260"/>
  <c r="AX46" i="260"/>
  <c r="AY45" i="260"/>
  <c r="AX45" i="260"/>
  <c r="AY44" i="260"/>
  <c r="AX44" i="260"/>
  <c r="AY43" i="260"/>
  <c r="AX43" i="260"/>
  <c r="AX42" i="260"/>
  <c r="AX41" i="260"/>
  <c r="AX40" i="260"/>
  <c r="AX39" i="260"/>
  <c r="AX38" i="260"/>
  <c r="AX37" i="260"/>
  <c r="AX36" i="260"/>
  <c r="AX35" i="260"/>
  <c r="AX34" i="260"/>
  <c r="AX33" i="260"/>
  <c r="AX32" i="260"/>
  <c r="AX31" i="260"/>
  <c r="AX30" i="260"/>
  <c r="AX29" i="260"/>
  <c r="AX28" i="260"/>
  <c r="AX27" i="260"/>
  <c r="AX26" i="260"/>
  <c r="AX25" i="260"/>
  <c r="AX24" i="260"/>
  <c r="AX23" i="260"/>
  <c r="AX22" i="260"/>
  <c r="AX21" i="260"/>
  <c r="AU59" i="260"/>
  <c r="AT59" i="260"/>
  <c r="AU58" i="260"/>
  <c r="AT58" i="260"/>
  <c r="AU57" i="260"/>
  <c r="AT57" i="260"/>
  <c r="AU56" i="260"/>
  <c r="AT56" i="260"/>
  <c r="AU55" i="260"/>
  <c r="AT55" i="260"/>
  <c r="AU54" i="260"/>
  <c r="AT54" i="260"/>
  <c r="AU53" i="260"/>
  <c r="AT53" i="260"/>
  <c r="AU52" i="260"/>
  <c r="AT52" i="260"/>
  <c r="AU51" i="260"/>
  <c r="AT51" i="260"/>
  <c r="AU50" i="260"/>
  <c r="AT50" i="260"/>
  <c r="AU49" i="260"/>
  <c r="AT49" i="260"/>
  <c r="AU48" i="260"/>
  <c r="AT48" i="260"/>
  <c r="AU47" i="260"/>
  <c r="AT47" i="260"/>
  <c r="AU46" i="260"/>
  <c r="AT46" i="260"/>
  <c r="AU45" i="260"/>
  <c r="AT45" i="260"/>
  <c r="AU44" i="260"/>
  <c r="AT44" i="260"/>
  <c r="AU43" i="260"/>
  <c r="AT43" i="260"/>
  <c r="AU42" i="260"/>
  <c r="AT42" i="260"/>
  <c r="AU41" i="260"/>
  <c r="AT41" i="260"/>
  <c r="AU40" i="260"/>
  <c r="AT40" i="260"/>
  <c r="AU39" i="260"/>
  <c r="AT39" i="260"/>
  <c r="AT38" i="260"/>
  <c r="AT37" i="260"/>
  <c r="AT36" i="260"/>
  <c r="AT35" i="260"/>
  <c r="AT34" i="260"/>
  <c r="AT33" i="260"/>
  <c r="AT32" i="260"/>
  <c r="AT31" i="260"/>
  <c r="AT30" i="260"/>
  <c r="DU10" i="260"/>
  <c r="DT10" i="260"/>
  <c r="DQ10" i="260"/>
  <c r="DP10" i="260"/>
  <c r="DM10" i="260"/>
  <c r="DL10" i="260"/>
  <c r="DI10" i="260"/>
  <c r="DH10" i="260"/>
  <c r="DE10" i="260"/>
  <c r="DD10" i="260"/>
  <c r="DA10" i="260"/>
  <c r="CZ10" i="260"/>
  <c r="CW10" i="260"/>
  <c r="CV10" i="260"/>
  <c r="CS10" i="260"/>
  <c r="CR10" i="260"/>
  <c r="CO10" i="260"/>
  <c r="CN10" i="260"/>
  <c r="CK10" i="260"/>
  <c r="CJ10" i="260"/>
  <c r="CG10" i="260"/>
  <c r="CF10" i="260"/>
  <c r="CC10" i="260"/>
  <c r="CB10" i="260"/>
  <c r="BY10" i="260"/>
  <c r="BX10" i="260"/>
  <c r="BU10" i="260"/>
  <c r="BT10" i="260"/>
  <c r="BQ10" i="260"/>
  <c r="BP10" i="260"/>
  <c r="AL26" i="260"/>
  <c r="AL27" i="260"/>
  <c r="AL28" i="260"/>
  <c r="AL29" i="260"/>
  <c r="AL30" i="260"/>
  <c r="AP30" i="260"/>
  <c r="AL31" i="260"/>
  <c r="AP31" i="260"/>
  <c r="AL32" i="260"/>
  <c r="AP32" i="260"/>
  <c r="AL33" i="260"/>
  <c r="AP33" i="260"/>
  <c r="AH34" i="260"/>
  <c r="AL34" i="260"/>
  <c r="AP34" i="260"/>
  <c r="AH35" i="260"/>
  <c r="AL35" i="260"/>
  <c r="AP35" i="260"/>
  <c r="AH36" i="260"/>
  <c r="AI36" i="260"/>
  <c r="AL36" i="260"/>
  <c r="AP36" i="260"/>
  <c r="AH37" i="260"/>
  <c r="AI37" i="260"/>
  <c r="AL37" i="260"/>
  <c r="AP37" i="260"/>
  <c r="AH38" i="260"/>
  <c r="AI38" i="260"/>
  <c r="AL38" i="260"/>
  <c r="AP38" i="260"/>
  <c r="AH39" i="260"/>
  <c r="AI39" i="260"/>
  <c r="AL39" i="260"/>
  <c r="AP39" i="260"/>
  <c r="AH40" i="260"/>
  <c r="AI40" i="260"/>
  <c r="AL40" i="260"/>
  <c r="AP40" i="260"/>
  <c r="AH41" i="260"/>
  <c r="AI41" i="260"/>
  <c r="AL41" i="260"/>
  <c r="AM41" i="260"/>
  <c r="AP41" i="260"/>
  <c r="AQ41" i="260"/>
  <c r="AH42" i="260"/>
  <c r="AI42" i="260"/>
  <c r="AL42" i="260"/>
  <c r="AM42" i="260"/>
  <c r="AP42" i="260"/>
  <c r="AQ42" i="260"/>
  <c r="AH43" i="260"/>
  <c r="AI43" i="260"/>
  <c r="AL43" i="260"/>
  <c r="AM43" i="260"/>
  <c r="AP43" i="260"/>
  <c r="AQ43" i="260"/>
  <c r="AH44" i="260"/>
  <c r="AI44" i="260"/>
  <c r="AL44" i="260"/>
  <c r="AM44" i="260"/>
  <c r="AP44" i="260"/>
  <c r="AQ44" i="260"/>
  <c r="AH45" i="260"/>
  <c r="AI45" i="260"/>
  <c r="AL45" i="260"/>
  <c r="AM45" i="260"/>
  <c r="AP45" i="260"/>
  <c r="AQ45" i="260"/>
  <c r="AH46" i="260"/>
  <c r="AI46" i="260"/>
  <c r="AL46" i="260"/>
  <c r="AM46" i="260"/>
  <c r="AP46" i="260"/>
  <c r="AQ46" i="260"/>
  <c r="AH47" i="260"/>
  <c r="AI47" i="260"/>
  <c r="AL47" i="260"/>
  <c r="AM47" i="260"/>
  <c r="AP47" i="260"/>
  <c r="AQ47" i="260"/>
  <c r="AH48" i="260"/>
  <c r="AI48" i="260"/>
  <c r="AL48" i="260"/>
  <c r="AM48" i="260"/>
  <c r="AP48" i="260"/>
  <c r="AQ48" i="260"/>
  <c r="AH49" i="260"/>
  <c r="AI49" i="260"/>
  <c r="AL49" i="260"/>
  <c r="AM49" i="260"/>
  <c r="AP49" i="260"/>
  <c r="AQ49" i="260"/>
  <c r="AH50" i="260"/>
  <c r="AI50" i="260"/>
  <c r="AL50" i="260"/>
  <c r="AM50" i="260"/>
  <c r="AP50" i="260"/>
  <c r="AQ50" i="260"/>
  <c r="AH51" i="260"/>
  <c r="AI51" i="260"/>
  <c r="AL51" i="260"/>
  <c r="AM51" i="260"/>
  <c r="AP51" i="260"/>
  <c r="AQ51" i="260"/>
  <c r="AH52" i="260"/>
  <c r="AI52" i="260"/>
  <c r="AL52" i="260"/>
  <c r="AM52" i="260"/>
  <c r="AP52" i="260"/>
  <c r="AQ52" i="260"/>
  <c r="AH53" i="260"/>
  <c r="AI53" i="260"/>
  <c r="AL53" i="260"/>
  <c r="AM53" i="260"/>
  <c r="AP53" i="260"/>
  <c r="AQ53" i="260"/>
  <c r="AH54" i="260"/>
  <c r="AI54" i="260"/>
  <c r="AL54" i="260"/>
  <c r="AM54" i="260"/>
  <c r="AP54" i="260"/>
  <c r="AQ54" i="260"/>
  <c r="AH55" i="260"/>
  <c r="AI55" i="260"/>
  <c r="AL55" i="260"/>
  <c r="AM55" i="260"/>
  <c r="AP55" i="260"/>
  <c r="AQ55" i="260"/>
  <c r="AH56" i="260"/>
  <c r="AI56" i="260"/>
  <c r="AL56" i="260"/>
  <c r="AM56" i="260"/>
  <c r="AP56" i="260"/>
  <c r="AQ56" i="260"/>
  <c r="AH57" i="260"/>
  <c r="AI57" i="260"/>
  <c r="AL57" i="260"/>
  <c r="AM57" i="260"/>
  <c r="AP57" i="260"/>
  <c r="AQ57" i="260"/>
  <c r="AH58" i="260"/>
  <c r="AI58" i="260"/>
  <c r="AL58" i="260"/>
  <c r="AM58" i="260"/>
  <c r="AP58" i="260"/>
  <c r="AQ58" i="260"/>
  <c r="AH59" i="260"/>
  <c r="AI59" i="260"/>
  <c r="AL59" i="260"/>
  <c r="AM59" i="260"/>
  <c r="AP59" i="260"/>
  <c r="AQ59" i="260"/>
  <c r="G35" i="252"/>
  <c r="AR52" i="260" l="1"/>
  <c r="AR56" i="260"/>
  <c r="AR48" i="260"/>
  <c r="AR44" i="260"/>
  <c r="AJ50" i="260"/>
  <c r="AJ46" i="260"/>
  <c r="AJ42" i="260"/>
  <c r="AJ38" i="260"/>
  <c r="AN58" i="260"/>
  <c r="AN56" i="260"/>
  <c r="AN54" i="260"/>
  <c r="AN52" i="260"/>
  <c r="AN50" i="260"/>
  <c r="AN48" i="260"/>
  <c r="AN46" i="260"/>
  <c r="AN44" i="260"/>
  <c r="AN42" i="260"/>
  <c r="AR59" i="260"/>
  <c r="AR57" i="260"/>
  <c r="AR55" i="260"/>
  <c r="AR53" i="260"/>
  <c r="AR51" i="260"/>
  <c r="AR49" i="260"/>
  <c r="AR47" i="260"/>
  <c r="AR45" i="260"/>
  <c r="AR43" i="260"/>
  <c r="AR41" i="260"/>
  <c r="AJ54" i="260"/>
  <c r="AN59" i="260"/>
  <c r="AN55" i="260"/>
  <c r="AN51" i="260"/>
  <c r="AN47" i="260"/>
  <c r="AN43" i="260"/>
  <c r="AJ59" i="260"/>
  <c r="AJ57" i="260"/>
  <c r="AJ53" i="260"/>
  <c r="AJ51" i="260"/>
  <c r="AJ49" i="260"/>
  <c r="AJ47" i="260"/>
  <c r="AJ45" i="260"/>
  <c r="AJ43" i="260"/>
  <c r="AJ41" i="260"/>
  <c r="AJ39" i="260"/>
  <c r="AJ37" i="260"/>
  <c r="AJ55" i="260"/>
  <c r="AJ58" i="260"/>
  <c r="AN57" i="260"/>
  <c r="AR54" i="260"/>
  <c r="AJ52" i="260"/>
  <c r="AN49" i="260"/>
  <c r="AJ48" i="260"/>
  <c r="AR46" i="260"/>
  <c r="AN45" i="260"/>
  <c r="AJ44" i="260"/>
  <c r="AR42" i="260"/>
  <c r="AN41" i="260"/>
  <c r="AJ40" i="260"/>
  <c r="AJ36" i="260"/>
  <c r="AR58" i="260"/>
  <c r="AJ56" i="260"/>
  <c r="AN53" i="260"/>
  <c r="AR50" i="260"/>
  <c r="AO21" i="260" l="1"/>
  <c r="AK16" i="260"/>
  <c r="AS13" i="260"/>
  <c r="I60" i="11"/>
  <c r="I59" i="11"/>
  <c r="I58" i="11"/>
  <c r="I57" i="11"/>
  <c r="I56" i="11"/>
  <c r="I55" i="11"/>
  <c r="I54" i="11"/>
  <c r="I53" i="11"/>
  <c r="I52" i="11"/>
  <c r="I51" i="11"/>
  <c r="I50" i="11"/>
  <c r="I49" i="11"/>
  <c r="I48" i="11"/>
  <c r="I47" i="11"/>
  <c r="I46" i="11"/>
  <c r="I45" i="11"/>
  <c r="I44" i="11"/>
  <c r="I43" i="11"/>
  <c r="I42" i="11"/>
  <c r="I41" i="11"/>
  <c r="I40" i="11"/>
  <c r="I39" i="11"/>
  <c r="I38" i="11"/>
  <c r="I37" i="11"/>
  <c r="I36" i="11"/>
  <c r="I35" i="11"/>
  <c r="I34" i="11"/>
  <c r="I33" i="11"/>
  <c r="I32" i="11"/>
  <c r="I31" i="11"/>
  <c r="I30" i="11"/>
  <c r="I29" i="11"/>
  <c r="I28" i="11"/>
  <c r="I27" i="11"/>
  <c r="I26" i="11"/>
  <c r="I25" i="11"/>
  <c r="I24" i="11"/>
  <c r="I23" i="11"/>
  <c r="I22" i="11"/>
  <c r="I21" i="11"/>
  <c r="I20" i="11"/>
  <c r="I19" i="11"/>
  <c r="I18" i="11"/>
  <c r="I17" i="11"/>
  <c r="I16" i="11"/>
  <c r="I15" i="11"/>
  <c r="I14" i="11"/>
  <c r="I13" i="11"/>
  <c r="I12" i="11"/>
  <c r="I11" i="11"/>
  <c r="G11" i="8"/>
  <c r="G60" i="8"/>
  <c r="G59" i="8"/>
  <c r="G58" i="8"/>
  <c r="G57" i="8"/>
  <c r="G56" i="8"/>
  <c r="G55" i="8"/>
  <c r="G54" i="8"/>
  <c r="G53" i="8"/>
  <c r="G52" i="8"/>
  <c r="G51" i="8"/>
  <c r="G50" i="8"/>
  <c r="G49" i="8"/>
  <c r="G48" i="8"/>
  <c r="G47" i="8"/>
  <c r="G46" i="8"/>
  <c r="G45" i="8"/>
  <c r="G44" i="8"/>
  <c r="G43" i="8"/>
  <c r="G42" i="8"/>
  <c r="G41" i="8"/>
  <c r="G40" i="8"/>
  <c r="G39" i="8"/>
  <c r="G38" i="8"/>
  <c r="G37" i="8"/>
  <c r="G36" i="8"/>
  <c r="G35" i="8"/>
  <c r="G34" i="8"/>
  <c r="G33" i="8"/>
  <c r="G32" i="8"/>
  <c r="G31" i="8"/>
  <c r="G30" i="8"/>
  <c r="G29" i="8"/>
  <c r="G28" i="8"/>
  <c r="G27" i="8"/>
  <c r="G26" i="8"/>
  <c r="G25" i="8"/>
  <c r="G24" i="8"/>
  <c r="G23" i="8"/>
  <c r="G22" i="8"/>
  <c r="G21" i="8"/>
  <c r="G20" i="8"/>
  <c r="G19" i="8"/>
  <c r="G18" i="8"/>
  <c r="G17" i="8"/>
  <c r="G16" i="8"/>
  <c r="G15" i="8"/>
  <c r="G14" i="8"/>
  <c r="G13" i="8"/>
  <c r="G12" i="8"/>
  <c r="DH88" i="14"/>
  <c r="DD88" i="14"/>
  <c r="CV88" i="14"/>
  <c r="CO88" i="14"/>
  <c r="BV88" i="14"/>
  <c r="BO88" i="14"/>
  <c r="DH87" i="14"/>
  <c r="DD87" i="14"/>
  <c r="CV87" i="14"/>
  <c r="CO87" i="14"/>
  <c r="BV87" i="14"/>
  <c r="BO87" i="14"/>
  <c r="DH86" i="14"/>
  <c r="DD86" i="14"/>
  <c r="CV86" i="14"/>
  <c r="CO86" i="14"/>
  <c r="BV86" i="14"/>
  <c r="BO86" i="14"/>
  <c r="DH85" i="14"/>
  <c r="DD85" i="14"/>
  <c r="CV85" i="14"/>
  <c r="CO85" i="14"/>
  <c r="BV85" i="14"/>
  <c r="BO85" i="14"/>
  <c r="DH84" i="14"/>
  <c r="DD84" i="14"/>
  <c r="CV84" i="14"/>
  <c r="CO84" i="14"/>
  <c r="BV84" i="14"/>
  <c r="BO84" i="14"/>
  <c r="DH83" i="14"/>
  <c r="DD83" i="14"/>
  <c r="CV83" i="14"/>
  <c r="CO83" i="14"/>
  <c r="BV83" i="14"/>
  <c r="BO83" i="14"/>
  <c r="DH82" i="14"/>
  <c r="DD82" i="14"/>
  <c r="CV82" i="14"/>
  <c r="CO82" i="14"/>
  <c r="BV82" i="14"/>
  <c r="BO82" i="14"/>
  <c r="DH81" i="14"/>
  <c r="DD81" i="14"/>
  <c r="CV81" i="14"/>
  <c r="CO81" i="14"/>
  <c r="BV81" i="14"/>
  <c r="BO81" i="14"/>
  <c r="BO74" i="14"/>
  <c r="DW60" i="260"/>
  <c r="DS60" i="260"/>
  <c r="DO60" i="260"/>
  <c r="DK60" i="260"/>
  <c r="DG60" i="260"/>
  <c r="DC60" i="260"/>
  <c r="CY60" i="260"/>
  <c r="CU60" i="260"/>
  <c r="CQ60" i="260"/>
  <c r="CM60" i="260"/>
  <c r="CI60" i="260"/>
  <c r="CE60" i="260"/>
  <c r="CA60" i="260"/>
  <c r="BW60" i="260"/>
  <c r="BS60" i="260"/>
  <c r="BO60" i="260"/>
  <c r="BM60" i="260"/>
  <c r="BI60" i="260"/>
  <c r="BE60" i="260"/>
  <c r="BA60" i="260"/>
  <c r="AW60" i="260"/>
  <c r="AS60" i="260"/>
  <c r="AO60" i="260"/>
  <c r="AK60" i="260"/>
  <c r="AA202" i="260"/>
  <c r="Z202" i="260"/>
  <c r="Y202" i="260"/>
  <c r="X202" i="260"/>
  <c r="W202" i="260"/>
  <c r="K202" i="260"/>
  <c r="F202" i="260"/>
  <c r="AA201" i="260"/>
  <c r="Z201" i="260"/>
  <c r="Y201" i="260"/>
  <c r="X201" i="260"/>
  <c r="W201" i="260"/>
  <c r="U201" i="260"/>
  <c r="T201" i="260"/>
  <c r="S201" i="260"/>
  <c r="R201" i="260"/>
  <c r="P201" i="260"/>
  <c r="O201" i="260"/>
  <c r="N201" i="260"/>
  <c r="M201" i="260"/>
  <c r="K201" i="260"/>
  <c r="I201" i="260"/>
  <c r="G201" i="260"/>
  <c r="F201" i="260"/>
  <c r="D201" i="260"/>
  <c r="B201" i="260"/>
  <c r="C195" i="260"/>
  <c r="B195" i="260"/>
  <c r="C194" i="260"/>
  <c r="B194" i="260"/>
  <c r="C193" i="260"/>
  <c r="B193" i="260"/>
  <c r="C192" i="260"/>
  <c r="B192" i="260"/>
  <c r="C191" i="260"/>
  <c r="B191" i="260"/>
  <c r="C190" i="260"/>
  <c r="B190" i="260"/>
  <c r="C189" i="260"/>
  <c r="B189" i="260"/>
  <c r="C188" i="260"/>
  <c r="B188" i="260"/>
  <c r="C187" i="260"/>
  <c r="B187" i="260"/>
  <c r="C186" i="260"/>
  <c r="B186" i="260"/>
  <c r="C185" i="260"/>
  <c r="B185" i="260"/>
  <c r="C184" i="260"/>
  <c r="B184" i="260"/>
  <c r="C183" i="260"/>
  <c r="B183" i="260"/>
  <c r="C182" i="260"/>
  <c r="B182" i="260"/>
  <c r="C181" i="260"/>
  <c r="B181" i="260"/>
  <c r="C180" i="260"/>
  <c r="B180" i="260"/>
  <c r="C179" i="260"/>
  <c r="B179" i="260"/>
  <c r="C178" i="260"/>
  <c r="B178" i="260"/>
  <c r="C177" i="260"/>
  <c r="B177" i="260"/>
  <c r="C176" i="260"/>
  <c r="B176" i="260"/>
  <c r="C175" i="260"/>
  <c r="B175" i="260"/>
  <c r="C174" i="260"/>
  <c r="B174" i="260"/>
  <c r="C173" i="260"/>
  <c r="B173" i="260"/>
  <c r="C172" i="260"/>
  <c r="B172" i="260"/>
  <c r="C171" i="260"/>
  <c r="B171" i="260"/>
  <c r="C170" i="260"/>
  <c r="B170" i="260"/>
  <c r="C169" i="260"/>
  <c r="B169" i="260"/>
  <c r="C168" i="260"/>
  <c r="B168" i="260"/>
  <c r="C167" i="260"/>
  <c r="B167" i="260"/>
  <c r="C166" i="260"/>
  <c r="B166" i="260"/>
  <c r="C165" i="260"/>
  <c r="B165" i="260"/>
  <c r="C164" i="260"/>
  <c r="B164" i="260"/>
  <c r="C163" i="260"/>
  <c r="B163" i="260"/>
  <c r="C162" i="260"/>
  <c r="B162" i="260"/>
  <c r="C161" i="260"/>
  <c r="B161" i="260"/>
  <c r="C160" i="260"/>
  <c r="B160" i="260"/>
  <c r="C159" i="260"/>
  <c r="B159" i="260"/>
  <c r="C158" i="260"/>
  <c r="B158" i="260"/>
  <c r="C157" i="260"/>
  <c r="B157" i="260"/>
  <c r="C156" i="260"/>
  <c r="B156" i="260"/>
  <c r="C155" i="260"/>
  <c r="B155" i="260"/>
  <c r="C154" i="260"/>
  <c r="B154" i="260"/>
  <c r="C153" i="260"/>
  <c r="B153" i="260"/>
  <c r="C152" i="260"/>
  <c r="B152" i="260"/>
  <c r="C151" i="260"/>
  <c r="B151" i="260"/>
  <c r="C150" i="260"/>
  <c r="B150" i="260"/>
  <c r="C149" i="260"/>
  <c r="B149" i="260"/>
  <c r="C148" i="260"/>
  <c r="B148" i="260"/>
  <c r="C147" i="260"/>
  <c r="B147" i="260"/>
  <c r="C146" i="260"/>
  <c r="B146" i="260"/>
  <c r="AA145" i="260"/>
  <c r="Z145" i="260"/>
  <c r="Y145" i="260"/>
  <c r="X145" i="260"/>
  <c r="W145" i="260"/>
  <c r="V145" i="260"/>
  <c r="U145" i="260"/>
  <c r="T145" i="260"/>
  <c r="S145" i="260"/>
  <c r="R145" i="260"/>
  <c r="Q145" i="260"/>
  <c r="P145" i="260"/>
  <c r="O145" i="260"/>
  <c r="N145" i="260"/>
  <c r="M145" i="260"/>
  <c r="K145" i="260"/>
  <c r="J145" i="260"/>
  <c r="I145" i="260"/>
  <c r="H145" i="260"/>
  <c r="G145" i="260"/>
  <c r="F145" i="260"/>
  <c r="E145" i="260"/>
  <c r="D145" i="260"/>
  <c r="AA135" i="260"/>
  <c r="Z135" i="260"/>
  <c r="Y135" i="260"/>
  <c r="X135" i="260"/>
  <c r="W135" i="260"/>
  <c r="K135" i="260"/>
  <c r="F135" i="260"/>
  <c r="AA134" i="260"/>
  <c r="Z134" i="260"/>
  <c r="Y134" i="260"/>
  <c r="X134" i="260"/>
  <c r="W134" i="260"/>
  <c r="U134" i="260"/>
  <c r="T134" i="260"/>
  <c r="S134" i="260"/>
  <c r="R134" i="260"/>
  <c r="P134" i="260"/>
  <c r="O134" i="260"/>
  <c r="N134" i="260"/>
  <c r="M134" i="260"/>
  <c r="K134" i="260"/>
  <c r="I134" i="260"/>
  <c r="G134" i="260"/>
  <c r="F134" i="260"/>
  <c r="D134" i="260"/>
  <c r="B134" i="260"/>
  <c r="C128" i="260"/>
  <c r="B128" i="260"/>
  <c r="C127" i="260"/>
  <c r="B127" i="260"/>
  <c r="C126" i="260"/>
  <c r="B126" i="260"/>
  <c r="C125" i="260"/>
  <c r="B125" i="260"/>
  <c r="C124" i="260"/>
  <c r="B124" i="260"/>
  <c r="C123" i="260"/>
  <c r="B123" i="260"/>
  <c r="C122" i="260"/>
  <c r="B122" i="260"/>
  <c r="C121" i="260"/>
  <c r="B121" i="260"/>
  <c r="C120" i="260"/>
  <c r="B120" i="260"/>
  <c r="C119" i="260"/>
  <c r="B119" i="260"/>
  <c r="C118" i="260"/>
  <c r="B118" i="260"/>
  <c r="C117" i="260"/>
  <c r="B117" i="260"/>
  <c r="C116" i="260"/>
  <c r="B116" i="260"/>
  <c r="C115" i="260"/>
  <c r="B115" i="260"/>
  <c r="C114" i="260"/>
  <c r="B114" i="260"/>
  <c r="C113" i="260"/>
  <c r="B113" i="260"/>
  <c r="C112" i="260"/>
  <c r="B112" i="260"/>
  <c r="C111" i="260"/>
  <c r="B111" i="260"/>
  <c r="C110" i="260"/>
  <c r="B110" i="260"/>
  <c r="C109" i="260"/>
  <c r="B109" i="260"/>
  <c r="C108" i="260"/>
  <c r="B108" i="260"/>
  <c r="C107" i="260"/>
  <c r="B107" i="260"/>
  <c r="C106" i="260"/>
  <c r="B106" i="260"/>
  <c r="C105" i="260"/>
  <c r="B105" i="260"/>
  <c r="C104" i="260"/>
  <c r="B104" i="260"/>
  <c r="C103" i="260"/>
  <c r="B103" i="260"/>
  <c r="C102" i="260"/>
  <c r="B102" i="260"/>
  <c r="C101" i="260"/>
  <c r="B101" i="260"/>
  <c r="C100" i="260"/>
  <c r="B100" i="260"/>
  <c r="C99" i="260"/>
  <c r="B99" i="260"/>
  <c r="C98" i="260"/>
  <c r="B98" i="260"/>
  <c r="C97" i="260"/>
  <c r="B97" i="260"/>
  <c r="C96" i="260"/>
  <c r="B96" i="260"/>
  <c r="C95" i="260"/>
  <c r="B95" i="260"/>
  <c r="C94" i="260"/>
  <c r="B94" i="260"/>
  <c r="C93" i="260"/>
  <c r="B93" i="260"/>
  <c r="C92" i="260"/>
  <c r="B92" i="260"/>
  <c r="C91" i="260"/>
  <c r="B91" i="260"/>
  <c r="C90" i="260"/>
  <c r="B90" i="260"/>
  <c r="C89" i="260"/>
  <c r="B89" i="260"/>
  <c r="C88" i="260"/>
  <c r="B88" i="260"/>
  <c r="C87" i="260"/>
  <c r="B87" i="260"/>
  <c r="C86" i="260"/>
  <c r="B86" i="260"/>
  <c r="C85" i="260"/>
  <c r="B85" i="260"/>
  <c r="C84" i="260"/>
  <c r="B84" i="260"/>
  <c r="C83" i="260"/>
  <c r="B83" i="260"/>
  <c r="C82" i="260"/>
  <c r="B82" i="260"/>
  <c r="C81" i="260"/>
  <c r="B81" i="260"/>
  <c r="C80" i="260"/>
  <c r="B80" i="260"/>
  <c r="C79" i="260"/>
  <c r="B79" i="260"/>
  <c r="AA78" i="260"/>
  <c r="Z78" i="260"/>
  <c r="Y78" i="260"/>
  <c r="X78" i="260"/>
  <c r="W78" i="260"/>
  <c r="V78" i="260"/>
  <c r="U78" i="260"/>
  <c r="T78" i="260"/>
  <c r="S78" i="260"/>
  <c r="R78" i="260"/>
  <c r="Q78" i="260"/>
  <c r="P78" i="260"/>
  <c r="O78" i="260"/>
  <c r="N78" i="260"/>
  <c r="M78" i="260"/>
  <c r="K78" i="260"/>
  <c r="J78" i="260"/>
  <c r="I78" i="260"/>
  <c r="H78" i="260"/>
  <c r="G78" i="260"/>
  <c r="F78" i="260"/>
  <c r="E78" i="260"/>
  <c r="D78" i="260"/>
  <c r="AA68" i="260"/>
  <c r="Z68" i="260"/>
  <c r="Y68" i="260"/>
  <c r="X68" i="260"/>
  <c r="W68" i="260"/>
  <c r="K68" i="260"/>
  <c r="F68" i="260"/>
  <c r="AA67" i="260"/>
  <c r="Z67" i="260"/>
  <c r="Y67" i="260"/>
  <c r="X67" i="260"/>
  <c r="W67" i="260"/>
  <c r="U67" i="260"/>
  <c r="T67" i="260"/>
  <c r="S67" i="260"/>
  <c r="R67" i="260"/>
  <c r="P67" i="260"/>
  <c r="O67" i="260"/>
  <c r="N67" i="260"/>
  <c r="M67" i="260"/>
  <c r="K67" i="260"/>
  <c r="I67" i="260"/>
  <c r="G67" i="260"/>
  <c r="F67" i="260"/>
  <c r="D67" i="260"/>
  <c r="B67" i="260"/>
  <c r="C59" i="260"/>
  <c r="B59" i="260"/>
  <c r="C58" i="260"/>
  <c r="B58" i="260"/>
  <c r="C57" i="260"/>
  <c r="B57" i="260"/>
  <c r="C56" i="260"/>
  <c r="B56" i="260"/>
  <c r="C55" i="260"/>
  <c r="B55" i="260"/>
  <c r="C54" i="260"/>
  <c r="B54" i="260"/>
  <c r="C53" i="260"/>
  <c r="B53" i="260"/>
  <c r="C52" i="260"/>
  <c r="B52" i="260"/>
  <c r="C51" i="260"/>
  <c r="B51" i="260"/>
  <c r="C50" i="260"/>
  <c r="B50" i="260"/>
  <c r="C49" i="260"/>
  <c r="B49" i="260"/>
  <c r="C48" i="260"/>
  <c r="B48" i="260"/>
  <c r="C47" i="260"/>
  <c r="B47" i="260"/>
  <c r="C46" i="260"/>
  <c r="B46" i="260"/>
  <c r="C45" i="260"/>
  <c r="B45" i="260"/>
  <c r="C44" i="260"/>
  <c r="B44" i="260"/>
  <c r="C43" i="260"/>
  <c r="B43" i="260"/>
  <c r="C42" i="260"/>
  <c r="B42" i="260"/>
  <c r="C41" i="260"/>
  <c r="B41" i="260"/>
  <c r="C40" i="260"/>
  <c r="B40" i="260"/>
  <c r="C39" i="260"/>
  <c r="B39" i="260"/>
  <c r="C38" i="260"/>
  <c r="B38" i="260"/>
  <c r="C37" i="260"/>
  <c r="B37" i="260"/>
  <c r="C36" i="260"/>
  <c r="B36" i="260"/>
  <c r="C35" i="260"/>
  <c r="B35" i="260"/>
  <c r="C34" i="260"/>
  <c r="B34" i="260"/>
  <c r="C33" i="260"/>
  <c r="B33" i="260"/>
  <c r="C32" i="260"/>
  <c r="B32" i="260"/>
  <c r="C31" i="260"/>
  <c r="B31" i="260"/>
  <c r="C30" i="260"/>
  <c r="B30" i="260"/>
  <c r="C29" i="260"/>
  <c r="B29" i="260"/>
  <c r="C28" i="260"/>
  <c r="B28" i="260"/>
  <c r="C27" i="260"/>
  <c r="B27" i="260"/>
  <c r="C26" i="260"/>
  <c r="B26" i="260"/>
  <c r="AO26" i="260" s="1"/>
  <c r="C25" i="260"/>
  <c r="B25" i="260"/>
  <c r="AK25" i="260" s="1"/>
  <c r="C24" i="260"/>
  <c r="B24" i="260"/>
  <c r="AS24" i="260" s="1"/>
  <c r="C23" i="260"/>
  <c r="B23" i="260"/>
  <c r="AK23" i="260" s="1"/>
  <c r="C22" i="260"/>
  <c r="B22" i="260"/>
  <c r="AS22" i="260" s="1"/>
  <c r="C21" i="260"/>
  <c r="B21" i="260"/>
  <c r="AS21" i="260" s="1"/>
  <c r="C20" i="260"/>
  <c r="B20" i="260"/>
  <c r="AO20" i="260" s="1"/>
  <c r="C19" i="260"/>
  <c r="B19" i="260"/>
  <c r="AK19" i="260" s="1"/>
  <c r="C18" i="260"/>
  <c r="B18" i="260"/>
  <c r="AO18" i="260" s="1"/>
  <c r="C17" i="260"/>
  <c r="B17" i="260"/>
  <c r="AS17" i="260" s="1"/>
  <c r="C16" i="260"/>
  <c r="B16" i="260"/>
  <c r="AO16" i="260" s="1"/>
  <c r="C15" i="260"/>
  <c r="B15" i="260"/>
  <c r="AO15" i="260" s="1"/>
  <c r="C14" i="260"/>
  <c r="B14" i="260"/>
  <c r="AO14" i="260" s="1"/>
  <c r="C13" i="260"/>
  <c r="B13" i="260"/>
  <c r="AO13" i="260" s="1"/>
  <c r="C12" i="260"/>
  <c r="B12" i="260"/>
  <c r="C11" i="260"/>
  <c r="B11" i="260"/>
  <c r="C10" i="260"/>
  <c r="B10" i="260"/>
  <c r="AA9" i="260"/>
  <c r="Z9" i="260"/>
  <c r="Y9" i="260"/>
  <c r="X9" i="260"/>
  <c r="W9" i="260"/>
  <c r="V9" i="260"/>
  <c r="U9" i="260"/>
  <c r="T9" i="260"/>
  <c r="S9" i="260"/>
  <c r="R9" i="260"/>
  <c r="Q9" i="260"/>
  <c r="P9" i="260"/>
  <c r="O9" i="260"/>
  <c r="N9" i="260"/>
  <c r="M9" i="260"/>
  <c r="K9" i="260"/>
  <c r="J9" i="260"/>
  <c r="I9" i="260"/>
  <c r="H9" i="260"/>
  <c r="G9" i="260"/>
  <c r="F9" i="260"/>
  <c r="E9" i="260"/>
  <c r="D9" i="259"/>
  <c r="AA206" i="259"/>
  <c r="Z206" i="259"/>
  <c r="Y206" i="259"/>
  <c r="X206" i="259"/>
  <c r="W206" i="259"/>
  <c r="K206" i="259"/>
  <c r="F206" i="259"/>
  <c r="AA205" i="259"/>
  <c r="Z205" i="259"/>
  <c r="Y205" i="259"/>
  <c r="X205" i="259"/>
  <c r="W205" i="259"/>
  <c r="U205" i="259"/>
  <c r="T205" i="259"/>
  <c r="S205" i="259"/>
  <c r="R205" i="259"/>
  <c r="P205" i="259"/>
  <c r="O205" i="259"/>
  <c r="N205" i="259"/>
  <c r="M205" i="259"/>
  <c r="K205" i="259"/>
  <c r="I205" i="259"/>
  <c r="G205" i="259"/>
  <c r="F205" i="259"/>
  <c r="D205" i="259"/>
  <c r="B205" i="259"/>
  <c r="C197" i="259"/>
  <c r="B197" i="259"/>
  <c r="C196" i="259"/>
  <c r="B196" i="259"/>
  <c r="C195" i="259"/>
  <c r="B195" i="259"/>
  <c r="C194" i="259"/>
  <c r="B194" i="259"/>
  <c r="C193" i="259"/>
  <c r="B193" i="259"/>
  <c r="C192" i="259"/>
  <c r="B192" i="259"/>
  <c r="C191" i="259"/>
  <c r="B191" i="259"/>
  <c r="C190" i="259"/>
  <c r="B190" i="259"/>
  <c r="C189" i="259"/>
  <c r="B189" i="259"/>
  <c r="C188" i="259"/>
  <c r="B188" i="259"/>
  <c r="C187" i="259"/>
  <c r="B187" i="259"/>
  <c r="C186" i="259"/>
  <c r="B186" i="259"/>
  <c r="C185" i="259"/>
  <c r="B185" i="259"/>
  <c r="C184" i="259"/>
  <c r="B184" i="259"/>
  <c r="C183" i="259"/>
  <c r="B183" i="259"/>
  <c r="C182" i="259"/>
  <c r="B182" i="259"/>
  <c r="C181" i="259"/>
  <c r="B181" i="259"/>
  <c r="C180" i="259"/>
  <c r="B180" i="259"/>
  <c r="C179" i="259"/>
  <c r="B179" i="259"/>
  <c r="C178" i="259"/>
  <c r="B178" i="259"/>
  <c r="C177" i="259"/>
  <c r="B177" i="259"/>
  <c r="C176" i="259"/>
  <c r="B176" i="259"/>
  <c r="C175" i="259"/>
  <c r="B175" i="259"/>
  <c r="C174" i="259"/>
  <c r="B174" i="259"/>
  <c r="C173" i="259"/>
  <c r="B173" i="259"/>
  <c r="C172" i="259"/>
  <c r="B172" i="259"/>
  <c r="C171" i="259"/>
  <c r="B171" i="259"/>
  <c r="C170" i="259"/>
  <c r="B170" i="259"/>
  <c r="C169" i="259"/>
  <c r="B169" i="259"/>
  <c r="C168" i="259"/>
  <c r="B168" i="259"/>
  <c r="C167" i="259"/>
  <c r="B167" i="259"/>
  <c r="C166" i="259"/>
  <c r="B166" i="259"/>
  <c r="C165" i="259"/>
  <c r="B165" i="259"/>
  <c r="C164" i="259"/>
  <c r="B164" i="259"/>
  <c r="C163" i="259"/>
  <c r="B163" i="259"/>
  <c r="C162" i="259"/>
  <c r="B162" i="259"/>
  <c r="C161" i="259"/>
  <c r="B161" i="259"/>
  <c r="C160" i="259"/>
  <c r="B160" i="259"/>
  <c r="C159" i="259"/>
  <c r="B159" i="259"/>
  <c r="C158" i="259"/>
  <c r="B158" i="259"/>
  <c r="C157" i="259"/>
  <c r="B157" i="259"/>
  <c r="C156" i="259"/>
  <c r="B156" i="259"/>
  <c r="C155" i="259"/>
  <c r="B155" i="259"/>
  <c r="C154" i="259"/>
  <c r="B154" i="259"/>
  <c r="C153" i="259"/>
  <c r="B153" i="259"/>
  <c r="C152" i="259"/>
  <c r="B152" i="259"/>
  <c r="C151" i="259"/>
  <c r="B151" i="259"/>
  <c r="C150" i="259"/>
  <c r="B150" i="259"/>
  <c r="C149" i="259"/>
  <c r="B149" i="259"/>
  <c r="C148" i="259"/>
  <c r="B148" i="259"/>
  <c r="AA147" i="259"/>
  <c r="Z147" i="259"/>
  <c r="Y147" i="259"/>
  <c r="X147" i="259"/>
  <c r="W147" i="259"/>
  <c r="V147" i="259"/>
  <c r="U147" i="259"/>
  <c r="T147" i="259"/>
  <c r="S147" i="259"/>
  <c r="R147" i="259"/>
  <c r="Q147" i="259"/>
  <c r="P147" i="259"/>
  <c r="O147" i="259"/>
  <c r="N147" i="259"/>
  <c r="M147" i="259"/>
  <c r="K147" i="259"/>
  <c r="J147" i="259"/>
  <c r="I147" i="259"/>
  <c r="H147" i="259"/>
  <c r="G147" i="259"/>
  <c r="F147" i="259"/>
  <c r="E147" i="259"/>
  <c r="D147" i="259"/>
  <c r="AA137" i="259"/>
  <c r="Z137" i="259"/>
  <c r="Y137" i="259"/>
  <c r="X137" i="259"/>
  <c r="W137" i="259"/>
  <c r="K137" i="259"/>
  <c r="F137" i="259"/>
  <c r="AA136" i="259"/>
  <c r="Z136" i="259"/>
  <c r="Y136" i="259"/>
  <c r="X136" i="259"/>
  <c r="W136" i="259"/>
  <c r="U136" i="259"/>
  <c r="T136" i="259"/>
  <c r="S136" i="259"/>
  <c r="R136" i="259"/>
  <c r="P136" i="259"/>
  <c r="O136" i="259"/>
  <c r="N136" i="259"/>
  <c r="M136" i="259"/>
  <c r="K136" i="259"/>
  <c r="I136" i="259"/>
  <c r="G136" i="259"/>
  <c r="F136" i="259"/>
  <c r="D136" i="259"/>
  <c r="B136" i="259"/>
  <c r="C128" i="259"/>
  <c r="B128" i="259"/>
  <c r="C127" i="259"/>
  <c r="B127" i="259"/>
  <c r="C126" i="259"/>
  <c r="B126" i="259"/>
  <c r="C125" i="259"/>
  <c r="B125" i="259"/>
  <c r="C124" i="259"/>
  <c r="B124" i="259"/>
  <c r="C123" i="259"/>
  <c r="B123" i="259"/>
  <c r="C122" i="259"/>
  <c r="B122" i="259"/>
  <c r="C121" i="259"/>
  <c r="B121" i="259"/>
  <c r="C120" i="259"/>
  <c r="B120" i="259"/>
  <c r="C119" i="259"/>
  <c r="B119" i="259"/>
  <c r="C118" i="259"/>
  <c r="B118" i="259"/>
  <c r="C117" i="259"/>
  <c r="B117" i="259"/>
  <c r="C116" i="259"/>
  <c r="B116" i="259"/>
  <c r="C115" i="259"/>
  <c r="B115" i="259"/>
  <c r="C114" i="259"/>
  <c r="B114" i="259"/>
  <c r="C113" i="259"/>
  <c r="B113" i="259"/>
  <c r="C112" i="259"/>
  <c r="B112" i="259"/>
  <c r="C111" i="259"/>
  <c r="B111" i="259"/>
  <c r="C110" i="259"/>
  <c r="B110" i="259"/>
  <c r="C109" i="259"/>
  <c r="B109" i="259"/>
  <c r="C108" i="259"/>
  <c r="B108" i="259"/>
  <c r="C107" i="259"/>
  <c r="B107" i="259"/>
  <c r="C106" i="259"/>
  <c r="B106" i="259"/>
  <c r="C105" i="259"/>
  <c r="B105" i="259"/>
  <c r="C104" i="259"/>
  <c r="B104" i="259"/>
  <c r="C103" i="259"/>
  <c r="B103" i="259"/>
  <c r="C102" i="259"/>
  <c r="B102" i="259"/>
  <c r="C101" i="259"/>
  <c r="B101" i="259"/>
  <c r="C100" i="259"/>
  <c r="B100" i="259"/>
  <c r="C99" i="259"/>
  <c r="B99" i="259"/>
  <c r="C98" i="259"/>
  <c r="B98" i="259"/>
  <c r="C97" i="259"/>
  <c r="B97" i="259"/>
  <c r="C96" i="259"/>
  <c r="B96" i="259"/>
  <c r="C95" i="259"/>
  <c r="B95" i="259"/>
  <c r="C94" i="259"/>
  <c r="B94" i="259"/>
  <c r="C93" i="259"/>
  <c r="B93" i="259"/>
  <c r="C92" i="259"/>
  <c r="B92" i="259"/>
  <c r="C91" i="259"/>
  <c r="B91" i="259"/>
  <c r="C90" i="259"/>
  <c r="B90" i="259"/>
  <c r="C89" i="259"/>
  <c r="B89" i="259"/>
  <c r="C88" i="259"/>
  <c r="B88" i="259"/>
  <c r="C87" i="259"/>
  <c r="B87" i="259"/>
  <c r="C86" i="259"/>
  <c r="B86" i="259"/>
  <c r="C85" i="259"/>
  <c r="B85" i="259"/>
  <c r="C84" i="259"/>
  <c r="B84" i="259"/>
  <c r="C83" i="259"/>
  <c r="B83" i="259"/>
  <c r="C82" i="259"/>
  <c r="B82" i="259"/>
  <c r="C81" i="259"/>
  <c r="B81" i="259"/>
  <c r="C80" i="259"/>
  <c r="B80" i="259"/>
  <c r="C79" i="259"/>
  <c r="B79" i="259"/>
  <c r="AA78" i="259"/>
  <c r="Z78" i="259"/>
  <c r="Y78" i="259"/>
  <c r="X78" i="259"/>
  <c r="W78" i="259"/>
  <c r="V78" i="259"/>
  <c r="U78" i="259"/>
  <c r="T78" i="259"/>
  <c r="S78" i="259"/>
  <c r="R78" i="259"/>
  <c r="Q78" i="259"/>
  <c r="P78" i="259"/>
  <c r="O78" i="259"/>
  <c r="N78" i="259"/>
  <c r="M78" i="259"/>
  <c r="K78" i="259"/>
  <c r="J78" i="259"/>
  <c r="I78" i="259"/>
  <c r="H78" i="259"/>
  <c r="G78" i="259"/>
  <c r="F78" i="259"/>
  <c r="E78" i="259"/>
  <c r="D78" i="259"/>
  <c r="AA68" i="259"/>
  <c r="Z68" i="259"/>
  <c r="Y68" i="259"/>
  <c r="X68" i="259"/>
  <c r="W68" i="259"/>
  <c r="K68" i="259"/>
  <c r="F68" i="259"/>
  <c r="AA67" i="259"/>
  <c r="Z67" i="259"/>
  <c r="Y67" i="259"/>
  <c r="X67" i="259"/>
  <c r="W67" i="259"/>
  <c r="U67" i="259"/>
  <c r="T67" i="259"/>
  <c r="S67" i="259"/>
  <c r="R67" i="259"/>
  <c r="P67" i="259"/>
  <c r="O67" i="259"/>
  <c r="N67" i="259"/>
  <c r="M67" i="259"/>
  <c r="K67" i="259"/>
  <c r="I67" i="259"/>
  <c r="G67" i="259"/>
  <c r="F67" i="259"/>
  <c r="D67" i="259"/>
  <c r="B67" i="259"/>
  <c r="C59" i="259"/>
  <c r="B59" i="259"/>
  <c r="C58" i="259"/>
  <c r="B58" i="259"/>
  <c r="C57" i="259"/>
  <c r="B57" i="259"/>
  <c r="C56" i="259"/>
  <c r="B56" i="259"/>
  <c r="C55" i="259"/>
  <c r="B55" i="259"/>
  <c r="C54" i="259"/>
  <c r="B54" i="259"/>
  <c r="C53" i="259"/>
  <c r="B53" i="259"/>
  <c r="C52" i="259"/>
  <c r="B52" i="259"/>
  <c r="C51" i="259"/>
  <c r="B51" i="259"/>
  <c r="C50" i="259"/>
  <c r="B50" i="259"/>
  <c r="C49" i="259"/>
  <c r="B49" i="259"/>
  <c r="C48" i="259"/>
  <c r="B48" i="259"/>
  <c r="C47" i="259"/>
  <c r="B47" i="259"/>
  <c r="C46" i="259"/>
  <c r="B46" i="259"/>
  <c r="C45" i="259"/>
  <c r="B45" i="259"/>
  <c r="C44" i="259"/>
  <c r="B44" i="259"/>
  <c r="C43" i="259"/>
  <c r="B43" i="259"/>
  <c r="C42" i="259"/>
  <c r="B42" i="259"/>
  <c r="C41" i="259"/>
  <c r="B41" i="259"/>
  <c r="C40" i="259"/>
  <c r="B40" i="259"/>
  <c r="C39" i="259"/>
  <c r="B39" i="259"/>
  <c r="C38" i="259"/>
  <c r="B38" i="259"/>
  <c r="C37" i="259"/>
  <c r="B37" i="259"/>
  <c r="C36" i="259"/>
  <c r="B36" i="259"/>
  <c r="C35" i="259"/>
  <c r="B35" i="259"/>
  <c r="C34" i="259"/>
  <c r="B34" i="259"/>
  <c r="C33" i="259"/>
  <c r="B33" i="259"/>
  <c r="C32" i="259"/>
  <c r="B32" i="259"/>
  <c r="C31" i="259"/>
  <c r="B31" i="259"/>
  <c r="C30" i="259"/>
  <c r="B30" i="259"/>
  <c r="C29" i="259"/>
  <c r="B29" i="259"/>
  <c r="C28" i="259"/>
  <c r="B28" i="259"/>
  <c r="C27" i="259"/>
  <c r="B27" i="259"/>
  <c r="C26" i="259"/>
  <c r="B26" i="259"/>
  <c r="C25" i="259"/>
  <c r="B25" i="259"/>
  <c r="C24" i="259"/>
  <c r="B24" i="259"/>
  <c r="C23" i="259"/>
  <c r="B23" i="259"/>
  <c r="C22" i="259"/>
  <c r="B22" i="259"/>
  <c r="C21" i="259"/>
  <c r="B21" i="259"/>
  <c r="C20" i="259"/>
  <c r="B20" i="259"/>
  <c r="C19" i="259"/>
  <c r="B19" i="259"/>
  <c r="C18" i="259"/>
  <c r="B18" i="259"/>
  <c r="C17" i="259"/>
  <c r="B17" i="259"/>
  <c r="C16" i="259"/>
  <c r="B16" i="259"/>
  <c r="C15" i="259"/>
  <c r="B15" i="259"/>
  <c r="C14" i="259"/>
  <c r="B14" i="259"/>
  <c r="C13" i="259"/>
  <c r="B13" i="259"/>
  <c r="C12" i="259"/>
  <c r="B12" i="259"/>
  <c r="C11" i="259"/>
  <c r="B11" i="259"/>
  <c r="C10" i="259"/>
  <c r="B10" i="259"/>
  <c r="AA9" i="259"/>
  <c r="Z9" i="259"/>
  <c r="Y9" i="259"/>
  <c r="X9" i="259"/>
  <c r="W9" i="259"/>
  <c r="V9" i="259"/>
  <c r="U9" i="259"/>
  <c r="T9" i="259"/>
  <c r="S9" i="259"/>
  <c r="R9" i="259"/>
  <c r="Q9" i="259"/>
  <c r="P9" i="259"/>
  <c r="O9" i="259"/>
  <c r="N9" i="259"/>
  <c r="M9" i="259"/>
  <c r="K9" i="259"/>
  <c r="J9" i="259"/>
  <c r="I9" i="259"/>
  <c r="H9" i="259"/>
  <c r="G9" i="259"/>
  <c r="F9" i="259"/>
  <c r="E9" i="259"/>
  <c r="FX60" i="258"/>
  <c r="FS60" i="258"/>
  <c r="FN60" i="258"/>
  <c r="FI60" i="258"/>
  <c r="FD60" i="258"/>
  <c r="EY60" i="258"/>
  <c r="ET60" i="258"/>
  <c r="EO60" i="258"/>
  <c r="EJ60" i="258"/>
  <c r="EE60" i="258"/>
  <c r="DZ60" i="258"/>
  <c r="DU60" i="258"/>
  <c r="DP60" i="258"/>
  <c r="DK60" i="258"/>
  <c r="DF60" i="258"/>
  <c r="DA60" i="258"/>
  <c r="CV60" i="258"/>
  <c r="CQ60" i="258"/>
  <c r="CL60" i="258"/>
  <c r="CG60" i="258"/>
  <c r="CB60" i="258"/>
  <c r="BW60" i="258"/>
  <c r="BR60" i="258"/>
  <c r="BR63" i="258" s="1"/>
  <c r="BM60" i="258"/>
  <c r="BH60" i="258"/>
  <c r="BC60" i="258"/>
  <c r="AX60" i="258"/>
  <c r="AS60" i="258"/>
  <c r="AN60" i="258"/>
  <c r="AI60" i="258"/>
  <c r="AD60" i="258"/>
  <c r="Y60" i="258"/>
  <c r="T60" i="258"/>
  <c r="O60" i="258"/>
  <c r="J60" i="258"/>
  <c r="J63" i="258" s="1"/>
  <c r="GR59" i="258"/>
  <c r="GQ59" i="258"/>
  <c r="GP59" i="258"/>
  <c r="GO59" i="258"/>
  <c r="GN59" i="258"/>
  <c r="GS59" i="258" s="1"/>
  <c r="GM59" i="258"/>
  <c r="GJ59" i="258"/>
  <c r="GI59" i="258"/>
  <c r="GF59" i="258"/>
  <c r="GE59" i="258"/>
  <c r="GG59" i="258" s="1"/>
  <c r="GC59" i="258"/>
  <c r="FY59" i="258"/>
  <c r="FT59" i="258"/>
  <c r="FO59" i="258"/>
  <c r="FJ59" i="258"/>
  <c r="FE59" i="258"/>
  <c r="EZ59" i="258"/>
  <c r="EU59" i="258"/>
  <c r="EP59" i="258"/>
  <c r="EK59" i="258"/>
  <c r="EF59" i="258"/>
  <c r="EA59" i="258"/>
  <c r="DV59" i="258"/>
  <c r="DQ59" i="258"/>
  <c r="DL59" i="258"/>
  <c r="DG59" i="258"/>
  <c r="DB59" i="258"/>
  <c r="CW59" i="258"/>
  <c r="CT59" i="258"/>
  <c r="CR59" i="258"/>
  <c r="CM59" i="258"/>
  <c r="CH59" i="258"/>
  <c r="CC59" i="258"/>
  <c r="BX59" i="258"/>
  <c r="BS59" i="258"/>
  <c r="BN59" i="258"/>
  <c r="BI59" i="258"/>
  <c r="BF59" i="258"/>
  <c r="BD59" i="258"/>
  <c r="BB59" i="258"/>
  <c r="BA59" i="258"/>
  <c r="AY59" i="258"/>
  <c r="AW59" i="258"/>
  <c r="AV59" i="258"/>
  <c r="AT59" i="258"/>
  <c r="AR59" i="258"/>
  <c r="AQ59" i="258"/>
  <c r="AO59" i="258"/>
  <c r="AM59" i="258"/>
  <c r="AL59" i="258"/>
  <c r="AJ59" i="258"/>
  <c r="AG59" i="258"/>
  <c r="AE59" i="258"/>
  <c r="Z59" i="258"/>
  <c r="U59" i="258"/>
  <c r="R59" i="258"/>
  <c r="P59" i="258"/>
  <c r="K59" i="258"/>
  <c r="D59" i="258"/>
  <c r="GT59" i="258" s="1"/>
  <c r="C59" i="258"/>
  <c r="B59" i="258"/>
  <c r="GT58" i="258"/>
  <c r="GS58" i="258"/>
  <c r="GR58" i="258"/>
  <c r="GQ58" i="258"/>
  <c r="GP58" i="258"/>
  <c r="GO58" i="258"/>
  <c r="GN58" i="258"/>
  <c r="GM58" i="258"/>
  <c r="GJ58" i="258"/>
  <c r="GI58" i="258"/>
  <c r="GK58" i="258" s="1"/>
  <c r="GH58" i="258"/>
  <c r="GG58" i="258"/>
  <c r="GF58" i="258"/>
  <c r="GE58" i="258"/>
  <c r="GC58" i="258"/>
  <c r="FY58" i="258"/>
  <c r="FT58" i="258"/>
  <c r="FO58" i="258"/>
  <c r="FJ58" i="258"/>
  <c r="FE58" i="258"/>
  <c r="EZ58" i="258"/>
  <c r="EU58" i="258"/>
  <c r="EP58" i="258"/>
  <c r="EK58" i="258"/>
  <c r="EF58" i="258"/>
  <c r="EA58" i="258"/>
  <c r="DV58" i="258"/>
  <c r="DQ58" i="258"/>
  <c r="DL58" i="258"/>
  <c r="DG58" i="258"/>
  <c r="DB58" i="258"/>
  <c r="CW58" i="258"/>
  <c r="CR58" i="258"/>
  <c r="CO58" i="258"/>
  <c r="CM58" i="258"/>
  <c r="CH58" i="258"/>
  <c r="CC58" i="258"/>
  <c r="BX58" i="258"/>
  <c r="BS58" i="258"/>
  <c r="BN58" i="258"/>
  <c r="BI58" i="258"/>
  <c r="BD58" i="258"/>
  <c r="BB58" i="258"/>
  <c r="BA58" i="258"/>
  <c r="AY58" i="258"/>
  <c r="AW58" i="258"/>
  <c r="AV58" i="258"/>
  <c r="AT58" i="258"/>
  <c r="AR58" i="258"/>
  <c r="AQ58" i="258"/>
  <c r="AO58" i="258"/>
  <c r="AM58" i="258"/>
  <c r="AL58" i="258"/>
  <c r="AJ58" i="258"/>
  <c r="AG58" i="258"/>
  <c r="AE58" i="258"/>
  <c r="Z58" i="258"/>
  <c r="U58" i="258"/>
  <c r="P58" i="258"/>
  <c r="K58" i="258"/>
  <c r="D58" i="258"/>
  <c r="C58" i="258"/>
  <c r="B58" i="258"/>
  <c r="GR57" i="258"/>
  <c r="GQ57" i="258"/>
  <c r="GP57" i="258"/>
  <c r="GO57" i="258"/>
  <c r="GN57" i="258"/>
  <c r="GS57" i="258" s="1"/>
  <c r="GM57" i="258"/>
  <c r="GJ57" i="258"/>
  <c r="GI57" i="258"/>
  <c r="GK57" i="258" s="1"/>
  <c r="GF57" i="258"/>
  <c r="GE57" i="258"/>
  <c r="GG57" i="258" s="1"/>
  <c r="GC57" i="258"/>
  <c r="FY57" i="258"/>
  <c r="FT57" i="258"/>
  <c r="FO57" i="258"/>
  <c r="FJ57" i="258"/>
  <c r="FE57" i="258"/>
  <c r="EZ57" i="258"/>
  <c r="EU57" i="258"/>
  <c r="EP57" i="258"/>
  <c r="EK57" i="258"/>
  <c r="EF57" i="258"/>
  <c r="EA57" i="258"/>
  <c r="DV57" i="258"/>
  <c r="DQ57" i="258"/>
  <c r="DL57" i="258"/>
  <c r="DG57" i="258"/>
  <c r="DB57" i="258"/>
  <c r="CW57" i="258"/>
  <c r="CR57" i="258"/>
  <c r="CM57" i="258"/>
  <c r="CH57" i="258"/>
  <c r="CC57" i="258"/>
  <c r="BX57" i="258"/>
  <c r="BS57" i="258"/>
  <c r="BN57" i="258"/>
  <c r="BI57" i="258"/>
  <c r="BD57" i="258"/>
  <c r="BB57" i="258"/>
  <c r="BA57" i="258"/>
  <c r="AY57" i="258"/>
  <c r="AW57" i="258"/>
  <c r="AV57" i="258"/>
  <c r="AT57" i="258"/>
  <c r="AR57" i="258"/>
  <c r="AQ57" i="258"/>
  <c r="AO57" i="258"/>
  <c r="AM57" i="258"/>
  <c r="AL57" i="258"/>
  <c r="AJ57" i="258"/>
  <c r="AG57" i="258"/>
  <c r="AE57" i="258"/>
  <c r="Z57" i="258"/>
  <c r="U57" i="258"/>
  <c r="P57" i="258"/>
  <c r="K57" i="258"/>
  <c r="D57" i="258"/>
  <c r="GT57" i="258" s="1"/>
  <c r="C57" i="258"/>
  <c r="B57" i="258"/>
  <c r="GR56" i="258"/>
  <c r="GQ56" i="258"/>
  <c r="GP56" i="258"/>
  <c r="GO56" i="258"/>
  <c r="GN56" i="258"/>
  <c r="GS56" i="258" s="1"/>
  <c r="GM56" i="258"/>
  <c r="GK56" i="258"/>
  <c r="GJ56" i="258"/>
  <c r="GI56" i="258"/>
  <c r="GF56" i="258"/>
  <c r="GE56" i="258"/>
  <c r="GG56" i="258" s="1"/>
  <c r="GC56" i="258"/>
  <c r="FY56" i="258"/>
  <c r="FT56" i="258"/>
  <c r="FO56" i="258"/>
  <c r="FJ56" i="258"/>
  <c r="FE56" i="258"/>
  <c r="EZ56" i="258"/>
  <c r="EU56" i="258"/>
  <c r="EP56" i="258"/>
  <c r="EK56" i="258"/>
  <c r="EF56" i="258"/>
  <c r="EA56" i="258"/>
  <c r="DV56" i="258"/>
  <c r="DQ56" i="258"/>
  <c r="DL56" i="258"/>
  <c r="DG56" i="258"/>
  <c r="DB56" i="258"/>
  <c r="CW56" i="258"/>
  <c r="CR56" i="258"/>
  <c r="CM56" i="258"/>
  <c r="CH56" i="258"/>
  <c r="CC56" i="258"/>
  <c r="BX56" i="258"/>
  <c r="BS56" i="258"/>
  <c r="BN56" i="258"/>
  <c r="BI56" i="258"/>
  <c r="BD56" i="258"/>
  <c r="BB56" i="258"/>
  <c r="BA56" i="258"/>
  <c r="AY56" i="258"/>
  <c r="AW56" i="258"/>
  <c r="AV56" i="258"/>
  <c r="AT56" i="258"/>
  <c r="AR56" i="258"/>
  <c r="AQ56" i="258"/>
  <c r="AO56" i="258"/>
  <c r="AM56" i="258"/>
  <c r="AL56" i="258"/>
  <c r="AJ56" i="258"/>
  <c r="AG56" i="258"/>
  <c r="AE56" i="258"/>
  <c r="Z56" i="258"/>
  <c r="U56" i="258"/>
  <c r="P56" i="258"/>
  <c r="K56" i="258"/>
  <c r="D56" i="258"/>
  <c r="GT56" i="258" s="1"/>
  <c r="C56" i="258"/>
  <c r="B56" i="258"/>
  <c r="GR55" i="258"/>
  <c r="GQ55" i="258"/>
  <c r="GP55" i="258"/>
  <c r="GO55" i="258"/>
  <c r="GN55" i="258"/>
  <c r="GS55" i="258" s="1"/>
  <c r="GM55" i="258"/>
  <c r="GJ55" i="258"/>
  <c r="GI55" i="258"/>
  <c r="GK55" i="258" s="1"/>
  <c r="GF55" i="258"/>
  <c r="GE55" i="258"/>
  <c r="GG55" i="258" s="1"/>
  <c r="GC55" i="258"/>
  <c r="FY55" i="258"/>
  <c r="FT55" i="258"/>
  <c r="FO55" i="258"/>
  <c r="FJ55" i="258"/>
  <c r="FE55" i="258"/>
  <c r="EZ55" i="258"/>
  <c r="EU55" i="258"/>
  <c r="EP55" i="258"/>
  <c r="EK55" i="258"/>
  <c r="EF55" i="258"/>
  <c r="EA55" i="258"/>
  <c r="DV55" i="258"/>
  <c r="DQ55" i="258"/>
  <c r="DL55" i="258"/>
  <c r="DG55" i="258"/>
  <c r="DB55" i="258"/>
  <c r="CW55" i="258"/>
  <c r="CR55" i="258"/>
  <c r="CM55" i="258"/>
  <c r="CH55" i="258"/>
  <c r="CC55" i="258"/>
  <c r="BX55" i="258"/>
  <c r="BS55" i="258"/>
  <c r="BN55" i="258"/>
  <c r="BI55" i="258"/>
  <c r="BD55" i="258"/>
  <c r="BB55" i="258"/>
  <c r="BA55" i="258"/>
  <c r="AY55" i="258"/>
  <c r="AW55" i="258"/>
  <c r="AV55" i="258"/>
  <c r="AT55" i="258"/>
  <c r="AR55" i="258"/>
  <c r="AQ55" i="258"/>
  <c r="AO55" i="258"/>
  <c r="AM55" i="258"/>
  <c r="AL55" i="258"/>
  <c r="AJ55" i="258"/>
  <c r="AG55" i="258"/>
  <c r="AE55" i="258"/>
  <c r="Z55" i="258"/>
  <c r="U55" i="258"/>
  <c r="P55" i="258"/>
  <c r="K55" i="258"/>
  <c r="E55" i="258"/>
  <c r="D55" i="258"/>
  <c r="C55" i="258"/>
  <c r="B55" i="258"/>
  <c r="GS54" i="258"/>
  <c r="GR54" i="258"/>
  <c r="GQ54" i="258"/>
  <c r="GP54" i="258"/>
  <c r="GO54" i="258"/>
  <c r="GN54" i="258"/>
  <c r="GM54" i="258"/>
  <c r="GK54" i="258"/>
  <c r="GJ54" i="258"/>
  <c r="GI54" i="258"/>
  <c r="GG54" i="258"/>
  <c r="GF54" i="258"/>
  <c r="GE54" i="258"/>
  <c r="GC54" i="258"/>
  <c r="FY54" i="258"/>
  <c r="FT54" i="258"/>
  <c r="FO54" i="258"/>
  <c r="FJ54" i="258"/>
  <c r="FE54" i="258"/>
  <c r="EZ54" i="258"/>
  <c r="EU54" i="258"/>
  <c r="EP54" i="258"/>
  <c r="EK54" i="258"/>
  <c r="EF54" i="258"/>
  <c r="EA54" i="258"/>
  <c r="DV54" i="258"/>
  <c r="DQ54" i="258"/>
  <c r="DL54" i="258"/>
  <c r="DG54" i="258"/>
  <c r="DB54" i="258"/>
  <c r="CW54" i="258"/>
  <c r="CR54" i="258"/>
  <c r="CM54" i="258"/>
  <c r="CH54" i="258"/>
  <c r="CC54" i="258"/>
  <c r="BX54" i="258"/>
  <c r="BS54" i="258"/>
  <c r="BN54" i="258"/>
  <c r="BI54" i="258"/>
  <c r="BD54" i="258"/>
  <c r="BB54" i="258"/>
  <c r="BA54" i="258"/>
  <c r="AY54" i="258"/>
  <c r="AW54" i="258"/>
  <c r="AV54" i="258"/>
  <c r="AT54" i="258"/>
  <c r="AR54" i="258"/>
  <c r="AQ54" i="258"/>
  <c r="AO54" i="258"/>
  <c r="AM54" i="258"/>
  <c r="AL54" i="258"/>
  <c r="AJ54" i="258"/>
  <c r="AG54" i="258"/>
  <c r="AE54" i="258"/>
  <c r="Z54" i="258"/>
  <c r="U54" i="258"/>
  <c r="P54" i="258"/>
  <c r="K54" i="258"/>
  <c r="D54" i="258"/>
  <c r="GT54" i="258" s="1"/>
  <c r="C54" i="258"/>
  <c r="B54" i="258"/>
  <c r="GR53" i="258"/>
  <c r="GQ53" i="258"/>
  <c r="GP53" i="258"/>
  <c r="GO53" i="258"/>
  <c r="GN53" i="258"/>
  <c r="GS53" i="258" s="1"/>
  <c r="GM53" i="258"/>
  <c r="GJ53" i="258"/>
  <c r="GI53" i="258"/>
  <c r="GK53" i="258" s="1"/>
  <c r="GF53" i="258"/>
  <c r="GE53" i="258"/>
  <c r="GG53" i="258" s="1"/>
  <c r="GC53" i="258"/>
  <c r="FY53" i="258"/>
  <c r="FT53" i="258"/>
  <c r="FO53" i="258"/>
  <c r="FJ53" i="258"/>
  <c r="FE53" i="258"/>
  <c r="EZ53" i="258"/>
  <c r="EU53" i="258"/>
  <c r="EP53" i="258"/>
  <c r="EK53" i="258"/>
  <c r="EF53" i="258"/>
  <c r="EA53" i="258"/>
  <c r="DV53" i="258"/>
  <c r="DQ53" i="258"/>
  <c r="DL53" i="258"/>
  <c r="DG53" i="258"/>
  <c r="DB53" i="258"/>
  <c r="CW53" i="258"/>
  <c r="CR53" i="258"/>
  <c r="CM53" i="258"/>
  <c r="CH53" i="258"/>
  <c r="CC53" i="258"/>
  <c r="BX53" i="258"/>
  <c r="BS53" i="258"/>
  <c r="BN53" i="258"/>
  <c r="BI53" i="258"/>
  <c r="BD53" i="258"/>
  <c r="BB53" i="258"/>
  <c r="BA53" i="258"/>
  <c r="AY53" i="258"/>
  <c r="AW53" i="258"/>
  <c r="AV53" i="258"/>
  <c r="AT53" i="258"/>
  <c r="AR53" i="258"/>
  <c r="AQ53" i="258"/>
  <c r="AO53" i="258"/>
  <c r="AM53" i="258"/>
  <c r="AL53" i="258"/>
  <c r="AJ53" i="258"/>
  <c r="AG53" i="258"/>
  <c r="AE53" i="258"/>
  <c r="Z53" i="258"/>
  <c r="U53" i="258"/>
  <c r="P53" i="258"/>
  <c r="K53" i="258"/>
  <c r="D53" i="258"/>
  <c r="GT53" i="258" s="1"/>
  <c r="C53" i="258"/>
  <c r="B53" i="258"/>
  <c r="GS52" i="258"/>
  <c r="GR52" i="258"/>
  <c r="GQ52" i="258"/>
  <c r="GP52" i="258"/>
  <c r="GO52" i="258"/>
  <c r="GN52" i="258"/>
  <c r="GM52" i="258"/>
  <c r="GJ52" i="258"/>
  <c r="GI52" i="258"/>
  <c r="GK52" i="258" s="1"/>
  <c r="GG52" i="258"/>
  <c r="GF52" i="258"/>
  <c r="GE52" i="258"/>
  <c r="GC52" i="258"/>
  <c r="FY52" i="258"/>
  <c r="FT52" i="258"/>
  <c r="FO52" i="258"/>
  <c r="FJ52" i="258"/>
  <c r="FE52" i="258"/>
  <c r="EZ52" i="258"/>
  <c r="EU52" i="258"/>
  <c r="EP52" i="258"/>
  <c r="EK52" i="258"/>
  <c r="EF52" i="258"/>
  <c r="EA52" i="258"/>
  <c r="DV52" i="258"/>
  <c r="DQ52" i="258"/>
  <c r="DL52" i="258"/>
  <c r="DG52" i="258"/>
  <c r="DB52" i="258"/>
  <c r="CW52" i="258"/>
  <c r="CR52" i="258"/>
  <c r="CM52" i="258"/>
  <c r="CH52" i="258"/>
  <c r="CC52" i="258"/>
  <c r="BX52" i="258"/>
  <c r="BS52" i="258"/>
  <c r="BN52" i="258"/>
  <c r="BI52" i="258"/>
  <c r="BD52" i="258"/>
  <c r="BB52" i="258"/>
  <c r="BA52" i="258"/>
  <c r="AY52" i="258"/>
  <c r="AW52" i="258"/>
  <c r="AV52" i="258"/>
  <c r="AT52" i="258"/>
  <c r="AR52" i="258"/>
  <c r="AQ52" i="258"/>
  <c r="AO52" i="258"/>
  <c r="AM52" i="258"/>
  <c r="AL52" i="258"/>
  <c r="AJ52" i="258"/>
  <c r="AG52" i="258"/>
  <c r="AE52" i="258"/>
  <c r="Z52" i="258"/>
  <c r="U52" i="258"/>
  <c r="P52" i="258"/>
  <c r="K52" i="258"/>
  <c r="D52" i="258"/>
  <c r="GH52" i="258" s="1"/>
  <c r="C52" i="258"/>
  <c r="B52" i="258"/>
  <c r="GR51" i="258"/>
  <c r="GQ51" i="258"/>
  <c r="GP51" i="258"/>
  <c r="GO51" i="258"/>
  <c r="GN51" i="258"/>
  <c r="GS51" i="258" s="1"/>
  <c r="GM51" i="258"/>
  <c r="GK51" i="258"/>
  <c r="GJ51" i="258"/>
  <c r="GI51" i="258"/>
  <c r="GF51" i="258"/>
  <c r="GE51" i="258"/>
  <c r="GG51" i="258" s="1"/>
  <c r="GC51" i="258"/>
  <c r="FY51" i="258"/>
  <c r="FT51" i="258"/>
  <c r="FO51" i="258"/>
  <c r="FJ51" i="258"/>
  <c r="FE51" i="258"/>
  <c r="EZ51" i="258"/>
  <c r="EU51" i="258"/>
  <c r="EP51" i="258"/>
  <c r="EK51" i="258"/>
  <c r="EF51" i="258"/>
  <c r="EA51" i="258"/>
  <c r="DV51" i="258"/>
  <c r="DQ51" i="258"/>
  <c r="DL51" i="258"/>
  <c r="DG51" i="258"/>
  <c r="DB51" i="258"/>
  <c r="CW51" i="258"/>
  <c r="CR51" i="258"/>
  <c r="CM51" i="258"/>
  <c r="CH51" i="258"/>
  <c r="CC51" i="258"/>
  <c r="BX51" i="258"/>
  <c r="BS51" i="258"/>
  <c r="BN51" i="258"/>
  <c r="BI51" i="258"/>
  <c r="BD51" i="258"/>
  <c r="BB51" i="258"/>
  <c r="BA51" i="258"/>
  <c r="AY51" i="258"/>
  <c r="AW51" i="258"/>
  <c r="AV51" i="258"/>
  <c r="AT51" i="258"/>
  <c r="AR51" i="258"/>
  <c r="AQ51" i="258"/>
  <c r="AO51" i="258"/>
  <c r="AM51" i="258"/>
  <c r="AL51" i="258"/>
  <c r="AJ51" i="258"/>
  <c r="AG51" i="258"/>
  <c r="AE51" i="258"/>
  <c r="Z51" i="258"/>
  <c r="U51" i="258"/>
  <c r="P51" i="258"/>
  <c r="M51" i="258"/>
  <c r="K51" i="258"/>
  <c r="D51" i="258"/>
  <c r="GT51" i="258" s="1"/>
  <c r="C51" i="258"/>
  <c r="B51" i="258"/>
  <c r="GR50" i="258"/>
  <c r="GQ50" i="258"/>
  <c r="GP50" i="258"/>
  <c r="GO50" i="258"/>
  <c r="GN50" i="258"/>
  <c r="GS50" i="258" s="1"/>
  <c r="GM50" i="258"/>
  <c r="GK50" i="258"/>
  <c r="GJ50" i="258"/>
  <c r="GI50" i="258"/>
  <c r="GF50" i="258"/>
  <c r="GE50" i="258"/>
  <c r="GG50" i="258" s="1"/>
  <c r="GC50" i="258"/>
  <c r="FY50" i="258"/>
  <c r="FT50" i="258"/>
  <c r="FO50" i="258"/>
  <c r="FJ50" i="258"/>
  <c r="FE50" i="258"/>
  <c r="EZ50" i="258"/>
  <c r="EU50" i="258"/>
  <c r="EP50" i="258"/>
  <c r="EK50" i="258"/>
  <c r="EF50" i="258"/>
  <c r="EA50" i="258"/>
  <c r="DV50" i="258"/>
  <c r="DQ50" i="258"/>
  <c r="DL50" i="258"/>
  <c r="DG50" i="258"/>
  <c r="DB50" i="258"/>
  <c r="CW50" i="258"/>
  <c r="CR50" i="258"/>
  <c r="CM50" i="258"/>
  <c r="CJ50" i="258"/>
  <c r="CH50" i="258"/>
  <c r="CC50" i="258"/>
  <c r="BX50" i="258"/>
  <c r="BS50" i="258"/>
  <c r="BN50" i="258"/>
  <c r="BI50" i="258"/>
  <c r="BD50" i="258"/>
  <c r="BB50" i="258"/>
  <c r="BA50" i="258"/>
  <c r="AY50" i="258"/>
  <c r="AW50" i="258"/>
  <c r="AV50" i="258"/>
  <c r="AT50" i="258"/>
  <c r="AR50" i="258"/>
  <c r="AQ50" i="258"/>
  <c r="AO50" i="258"/>
  <c r="AM50" i="258"/>
  <c r="AL50" i="258"/>
  <c r="AJ50" i="258"/>
  <c r="AG50" i="258"/>
  <c r="AE50" i="258"/>
  <c r="AB50" i="258"/>
  <c r="Z50" i="258"/>
  <c r="U50" i="258"/>
  <c r="P50" i="258"/>
  <c r="K50" i="258"/>
  <c r="D50" i="258"/>
  <c r="GT50" i="258" s="1"/>
  <c r="C50" i="258"/>
  <c r="B50" i="258"/>
  <c r="GR49" i="258"/>
  <c r="GQ49" i="258"/>
  <c r="GP49" i="258"/>
  <c r="GO49" i="258"/>
  <c r="GN49" i="258"/>
  <c r="GS49" i="258" s="1"/>
  <c r="GM49" i="258"/>
  <c r="GJ49" i="258"/>
  <c r="GI49" i="258"/>
  <c r="GG49" i="258"/>
  <c r="GF49" i="258"/>
  <c r="GE49" i="258"/>
  <c r="GC49" i="258"/>
  <c r="FY49" i="258"/>
  <c r="FT49" i="258"/>
  <c r="FO49" i="258"/>
  <c r="FJ49" i="258"/>
  <c r="FE49" i="258"/>
  <c r="EZ49" i="258"/>
  <c r="EU49" i="258"/>
  <c r="EP49" i="258"/>
  <c r="EK49" i="258"/>
  <c r="EF49" i="258"/>
  <c r="EA49" i="258"/>
  <c r="DV49" i="258"/>
  <c r="DQ49" i="258"/>
  <c r="DL49" i="258"/>
  <c r="DG49" i="258"/>
  <c r="DB49" i="258"/>
  <c r="CW49" i="258"/>
  <c r="CR49" i="258"/>
  <c r="CM49" i="258"/>
  <c r="CH49" i="258"/>
  <c r="CC49" i="258"/>
  <c r="BX49" i="258"/>
  <c r="BS49" i="258"/>
  <c r="BN49" i="258"/>
  <c r="BI49" i="258"/>
  <c r="BF49" i="258"/>
  <c r="BD49" i="258"/>
  <c r="BB49" i="258"/>
  <c r="BA49" i="258"/>
  <c r="AY49" i="258"/>
  <c r="AW49" i="258"/>
  <c r="AV49" i="258"/>
  <c r="AT49" i="258"/>
  <c r="AR49" i="258"/>
  <c r="AQ49" i="258"/>
  <c r="AO49" i="258"/>
  <c r="AM49" i="258"/>
  <c r="AL49" i="258"/>
  <c r="AJ49" i="258"/>
  <c r="AG49" i="258"/>
  <c r="AE49" i="258"/>
  <c r="Z49" i="258"/>
  <c r="U49" i="258"/>
  <c r="P49" i="258"/>
  <c r="K49" i="258"/>
  <c r="D49" i="258"/>
  <c r="C49" i="258"/>
  <c r="B49" i="258"/>
  <c r="GS48" i="258"/>
  <c r="GR48" i="258"/>
  <c r="GQ48" i="258"/>
  <c r="GP48" i="258"/>
  <c r="GO48" i="258"/>
  <c r="GN48" i="258"/>
  <c r="GM48" i="258"/>
  <c r="GK48" i="258"/>
  <c r="GJ48" i="258"/>
  <c r="GI48" i="258"/>
  <c r="GG48" i="258"/>
  <c r="GF48" i="258"/>
  <c r="GE48" i="258"/>
  <c r="GC48" i="258"/>
  <c r="FY48" i="258"/>
  <c r="FT48" i="258"/>
  <c r="FO48" i="258"/>
  <c r="FJ48" i="258"/>
  <c r="FE48" i="258"/>
  <c r="EZ48" i="258"/>
  <c r="EU48" i="258"/>
  <c r="EP48" i="258"/>
  <c r="EK48" i="258"/>
  <c r="EF48" i="258"/>
  <c r="EA48" i="258"/>
  <c r="DV48" i="258"/>
  <c r="DQ48" i="258"/>
  <c r="DL48" i="258"/>
  <c r="DG48" i="258"/>
  <c r="DB48" i="258"/>
  <c r="CW48" i="258"/>
  <c r="CR48" i="258"/>
  <c r="CM48" i="258"/>
  <c r="CH48" i="258"/>
  <c r="CC48" i="258"/>
  <c r="BX48" i="258"/>
  <c r="BS48" i="258"/>
  <c r="BN48" i="258"/>
  <c r="BI48" i="258"/>
  <c r="BD48" i="258"/>
  <c r="BB48" i="258"/>
  <c r="BA48" i="258"/>
  <c r="AY48" i="258"/>
  <c r="AW48" i="258"/>
  <c r="AV48" i="258"/>
  <c r="AT48" i="258"/>
  <c r="AR48" i="258"/>
  <c r="AQ48" i="258"/>
  <c r="AO48" i="258"/>
  <c r="AM48" i="258"/>
  <c r="AL48" i="258"/>
  <c r="AJ48" i="258"/>
  <c r="AG48" i="258"/>
  <c r="AE48" i="258"/>
  <c r="Z48" i="258"/>
  <c r="U48" i="258"/>
  <c r="P48" i="258"/>
  <c r="K48" i="258"/>
  <c r="D48" i="258"/>
  <c r="GT48" i="258" s="1"/>
  <c r="C48" i="258"/>
  <c r="B48" i="258"/>
  <c r="GS47" i="258"/>
  <c r="GR47" i="258"/>
  <c r="GQ47" i="258"/>
  <c r="GP47" i="258"/>
  <c r="GO47" i="258"/>
  <c r="GN47" i="258"/>
  <c r="GM47" i="258"/>
  <c r="GJ47" i="258"/>
  <c r="GI47" i="258"/>
  <c r="GK47" i="258" s="1"/>
  <c r="GG47" i="258"/>
  <c r="GF47" i="258"/>
  <c r="GE47" i="258"/>
  <c r="GC47" i="258"/>
  <c r="FY47" i="258"/>
  <c r="FT47" i="258"/>
  <c r="FO47" i="258"/>
  <c r="FJ47" i="258"/>
  <c r="FE47" i="258"/>
  <c r="EZ47" i="258"/>
  <c r="EU47" i="258"/>
  <c r="EP47" i="258"/>
  <c r="EK47" i="258"/>
  <c r="EF47" i="258"/>
  <c r="EA47" i="258"/>
  <c r="DV47" i="258"/>
  <c r="DQ47" i="258"/>
  <c r="DL47" i="258"/>
  <c r="DG47" i="258"/>
  <c r="DB47" i="258"/>
  <c r="CW47" i="258"/>
  <c r="CR47" i="258"/>
  <c r="CM47" i="258"/>
  <c r="CH47" i="258"/>
  <c r="CC47" i="258"/>
  <c r="BX47" i="258"/>
  <c r="BU47" i="258"/>
  <c r="BS47" i="258"/>
  <c r="BP47" i="258"/>
  <c r="BN47" i="258"/>
  <c r="BI47" i="258"/>
  <c r="BD47" i="258"/>
  <c r="BB47" i="258"/>
  <c r="BA47" i="258"/>
  <c r="AY47" i="258"/>
  <c r="AW47" i="258"/>
  <c r="AV47" i="258"/>
  <c r="AT47" i="258"/>
  <c r="AR47" i="258"/>
  <c r="AQ47" i="258"/>
  <c r="AO47" i="258"/>
  <c r="AM47" i="258"/>
  <c r="AL47" i="258"/>
  <c r="AJ47" i="258"/>
  <c r="AG47" i="258"/>
  <c r="AE47" i="258"/>
  <c r="Z47" i="258"/>
  <c r="U47" i="258"/>
  <c r="R47" i="258"/>
  <c r="P47" i="258"/>
  <c r="M47" i="258"/>
  <c r="K47" i="258"/>
  <c r="D47" i="258"/>
  <c r="C47" i="258"/>
  <c r="B47" i="258"/>
  <c r="GR46" i="258"/>
  <c r="GQ46" i="258"/>
  <c r="GP46" i="258"/>
  <c r="GO46" i="258"/>
  <c r="GN46" i="258"/>
  <c r="GS46" i="258" s="1"/>
  <c r="GM46" i="258"/>
  <c r="GK46" i="258"/>
  <c r="GJ46" i="258"/>
  <c r="GI46" i="258"/>
  <c r="GG46" i="258"/>
  <c r="GF46" i="258"/>
  <c r="GE46" i="258"/>
  <c r="GC46" i="258"/>
  <c r="FY46" i="258"/>
  <c r="FT46" i="258"/>
  <c r="FO46" i="258"/>
  <c r="FJ46" i="258"/>
  <c r="FE46" i="258"/>
  <c r="EZ46" i="258"/>
  <c r="EU46" i="258"/>
  <c r="EP46" i="258"/>
  <c r="EK46" i="258"/>
  <c r="EF46" i="258"/>
  <c r="EA46" i="258"/>
  <c r="DV46" i="258"/>
  <c r="DQ46" i="258"/>
  <c r="DL46" i="258"/>
  <c r="DG46" i="258"/>
  <c r="DB46" i="258"/>
  <c r="CW46" i="258"/>
  <c r="CR46" i="258"/>
  <c r="CM46" i="258"/>
  <c r="CJ46" i="258"/>
  <c r="CH46" i="258"/>
  <c r="CE46" i="258"/>
  <c r="CC46" i="258"/>
  <c r="BX46" i="258"/>
  <c r="BS46" i="258"/>
  <c r="BN46" i="258"/>
  <c r="BI46" i="258"/>
  <c r="BD46" i="258"/>
  <c r="BB46" i="258"/>
  <c r="BA46" i="258"/>
  <c r="AY46" i="258"/>
  <c r="AW46" i="258"/>
  <c r="AV46" i="258"/>
  <c r="AT46" i="258"/>
  <c r="AR46" i="258"/>
  <c r="AQ46" i="258"/>
  <c r="AO46" i="258"/>
  <c r="AM46" i="258"/>
  <c r="AL46" i="258"/>
  <c r="AJ46" i="258"/>
  <c r="AG46" i="258"/>
  <c r="AE46" i="258"/>
  <c r="Z46" i="258"/>
  <c r="U46" i="258"/>
  <c r="P46" i="258"/>
  <c r="M46" i="258"/>
  <c r="K46" i="258"/>
  <c r="D46" i="258"/>
  <c r="GT46" i="258" s="1"/>
  <c r="C46" i="258"/>
  <c r="B46" i="258"/>
  <c r="GR45" i="258"/>
  <c r="GQ45" i="258"/>
  <c r="GP45" i="258"/>
  <c r="GO45" i="258"/>
  <c r="GN45" i="258"/>
  <c r="GS45" i="258" s="1"/>
  <c r="GM45" i="258"/>
  <c r="GJ45" i="258"/>
  <c r="GK45" i="258" s="1"/>
  <c r="GI45" i="258"/>
  <c r="GF45" i="258"/>
  <c r="GE45" i="258"/>
  <c r="GG45" i="258" s="1"/>
  <c r="GC45" i="258"/>
  <c r="FY45" i="258"/>
  <c r="FT45" i="258"/>
  <c r="FO45" i="258"/>
  <c r="FJ45" i="258"/>
  <c r="FE45" i="258"/>
  <c r="EZ45" i="258"/>
  <c r="EU45" i="258"/>
  <c r="EP45" i="258"/>
  <c r="EK45" i="258"/>
  <c r="EF45" i="258"/>
  <c r="EA45" i="258"/>
  <c r="DV45" i="258"/>
  <c r="DQ45" i="258"/>
  <c r="DL45" i="258"/>
  <c r="DG45" i="258"/>
  <c r="DB45" i="258"/>
  <c r="CW45" i="258"/>
  <c r="CR45" i="258"/>
  <c r="CM45" i="258"/>
  <c r="CH45" i="258"/>
  <c r="CC45" i="258"/>
  <c r="BX45" i="258"/>
  <c r="BS45" i="258"/>
  <c r="BN45" i="258"/>
  <c r="BI45" i="258"/>
  <c r="BD45" i="258"/>
  <c r="BB45" i="258"/>
  <c r="BA45" i="258"/>
  <c r="AY45" i="258"/>
  <c r="AW45" i="258"/>
  <c r="AV45" i="258"/>
  <c r="AT45" i="258"/>
  <c r="AR45" i="258"/>
  <c r="AQ45" i="258"/>
  <c r="AO45" i="258"/>
  <c r="AM45" i="258"/>
  <c r="AL45" i="258"/>
  <c r="AJ45" i="258"/>
  <c r="AG45" i="258"/>
  <c r="AE45" i="258"/>
  <c r="Z45" i="258"/>
  <c r="U45" i="258"/>
  <c r="P45" i="258"/>
  <c r="K45" i="258"/>
  <c r="D45" i="258"/>
  <c r="GT45" i="258" s="1"/>
  <c r="C45" i="258"/>
  <c r="B45" i="258"/>
  <c r="GR44" i="258"/>
  <c r="GQ44" i="258"/>
  <c r="GP44" i="258"/>
  <c r="GO44" i="258"/>
  <c r="GN44" i="258"/>
  <c r="GS44" i="258" s="1"/>
  <c r="GM44" i="258"/>
  <c r="GJ44" i="258"/>
  <c r="GI44" i="258"/>
  <c r="GK44" i="258" s="1"/>
  <c r="GF44" i="258"/>
  <c r="GE44" i="258"/>
  <c r="GG44" i="258" s="1"/>
  <c r="GC44" i="258"/>
  <c r="FY44" i="258"/>
  <c r="FT44" i="258"/>
  <c r="FO44" i="258"/>
  <c r="FJ44" i="258"/>
  <c r="FE44" i="258"/>
  <c r="EZ44" i="258"/>
  <c r="EU44" i="258"/>
  <c r="EP44" i="258"/>
  <c r="EK44" i="258"/>
  <c r="EF44" i="258"/>
  <c r="EA44" i="258"/>
  <c r="DV44" i="258"/>
  <c r="DQ44" i="258"/>
  <c r="DL44" i="258"/>
  <c r="DG44" i="258"/>
  <c r="DB44" i="258"/>
  <c r="CW44" i="258"/>
  <c r="CR44" i="258"/>
  <c r="CM44" i="258"/>
  <c r="CH44" i="258"/>
  <c r="CC44" i="258"/>
  <c r="BX44" i="258"/>
  <c r="BS44" i="258"/>
  <c r="BN44" i="258"/>
  <c r="BI44" i="258"/>
  <c r="BD44" i="258"/>
  <c r="BB44" i="258"/>
  <c r="BA44" i="258"/>
  <c r="AY44" i="258"/>
  <c r="AW44" i="258"/>
  <c r="AV44" i="258"/>
  <c r="AT44" i="258"/>
  <c r="AR44" i="258"/>
  <c r="AQ44" i="258"/>
  <c r="AO44" i="258"/>
  <c r="AM44" i="258"/>
  <c r="AL44" i="258"/>
  <c r="AJ44" i="258"/>
  <c r="AG44" i="258"/>
  <c r="AE44" i="258"/>
  <c r="Z44" i="258"/>
  <c r="U44" i="258"/>
  <c r="P44" i="258"/>
  <c r="K44" i="258"/>
  <c r="D44" i="258"/>
  <c r="GH44" i="258" s="1"/>
  <c r="C44" i="258"/>
  <c r="B44" i="258"/>
  <c r="F44" i="258" s="1"/>
  <c r="GR43" i="258"/>
  <c r="GS43" i="258" s="1"/>
  <c r="GQ43" i="258"/>
  <c r="GP43" i="258"/>
  <c r="GO43" i="258"/>
  <c r="GN43" i="258"/>
  <c r="GM43" i="258"/>
  <c r="GJ43" i="258"/>
  <c r="GI43" i="258"/>
  <c r="GK43" i="258" s="1"/>
  <c r="GF43" i="258"/>
  <c r="GG43" i="258" s="1"/>
  <c r="GE43" i="258"/>
  <c r="GC43" i="258"/>
  <c r="FY43" i="258"/>
  <c r="FT43" i="258"/>
  <c r="FO43" i="258"/>
  <c r="FJ43" i="258"/>
  <c r="FE43" i="258"/>
  <c r="EZ43" i="258"/>
  <c r="EU43" i="258"/>
  <c r="EP43" i="258"/>
  <c r="EK43" i="258"/>
  <c r="EF43" i="258"/>
  <c r="EA43" i="258"/>
  <c r="DV43" i="258"/>
  <c r="DQ43" i="258"/>
  <c r="DL43" i="258"/>
  <c r="DG43" i="258"/>
  <c r="DB43" i="258"/>
  <c r="CW43" i="258"/>
  <c r="CR43" i="258"/>
  <c r="CM43" i="258"/>
  <c r="CH43" i="258"/>
  <c r="CC43" i="258"/>
  <c r="BX43" i="258"/>
  <c r="BS43" i="258"/>
  <c r="BN43" i="258"/>
  <c r="BI43" i="258"/>
  <c r="BF43" i="258"/>
  <c r="BD43" i="258"/>
  <c r="BB43" i="258"/>
  <c r="BA43" i="258"/>
  <c r="AY43" i="258"/>
  <c r="AW43" i="258"/>
  <c r="AV43" i="258"/>
  <c r="AT43" i="258"/>
  <c r="AR43" i="258"/>
  <c r="AQ43" i="258"/>
  <c r="AO43" i="258"/>
  <c r="AM43" i="258"/>
  <c r="AL43" i="258"/>
  <c r="AJ43" i="258"/>
  <c r="AG43" i="258"/>
  <c r="AE43" i="258"/>
  <c r="Z43" i="258"/>
  <c r="U43" i="258"/>
  <c r="P43" i="258"/>
  <c r="K43" i="258"/>
  <c r="D43" i="258"/>
  <c r="GH43" i="258" s="1"/>
  <c r="C43" i="258"/>
  <c r="B43" i="258"/>
  <c r="GR42" i="258"/>
  <c r="BK42" i="260" s="1"/>
  <c r="GQ42" i="258"/>
  <c r="GP42" i="258"/>
  <c r="GO42" i="258"/>
  <c r="AY42" i="260" s="1"/>
  <c r="GN42" i="258"/>
  <c r="GM42" i="258"/>
  <c r="GK42" i="258"/>
  <c r="GJ42" i="258"/>
  <c r="GI42" i="258"/>
  <c r="GF42" i="258"/>
  <c r="GE42" i="258"/>
  <c r="GC42" i="258"/>
  <c r="FY42" i="258"/>
  <c r="FT42" i="258"/>
  <c r="FO42" i="258"/>
  <c r="FJ42" i="258"/>
  <c r="FE42" i="258"/>
  <c r="EZ42" i="258"/>
  <c r="EU42" i="258"/>
  <c r="EP42" i="258"/>
  <c r="EK42" i="258"/>
  <c r="EF42" i="258"/>
  <c r="EA42" i="258"/>
  <c r="DV42" i="258"/>
  <c r="DQ42" i="258"/>
  <c r="DL42" i="258"/>
  <c r="DG42" i="258"/>
  <c r="DB42" i="258"/>
  <c r="CW42" i="258"/>
  <c r="CR42" i="258"/>
  <c r="CM42" i="258"/>
  <c r="CJ42" i="258"/>
  <c r="CH42" i="258"/>
  <c r="CC42" i="258"/>
  <c r="BX42" i="258"/>
  <c r="BS42" i="258"/>
  <c r="BP42" i="258"/>
  <c r="BN42" i="258"/>
  <c r="BI42" i="258"/>
  <c r="BD42" i="258"/>
  <c r="BB42" i="258"/>
  <c r="BA42" i="258"/>
  <c r="AY42" i="258"/>
  <c r="AW42" i="258"/>
  <c r="AV42" i="258"/>
  <c r="AT42" i="258"/>
  <c r="AR42" i="258"/>
  <c r="AQ42" i="258"/>
  <c r="AO42" i="258"/>
  <c r="AM42" i="258"/>
  <c r="AL42" i="258"/>
  <c r="AJ42" i="258"/>
  <c r="AG42" i="258"/>
  <c r="AE42" i="258"/>
  <c r="Z42" i="258"/>
  <c r="U42" i="258"/>
  <c r="P42" i="258"/>
  <c r="K42" i="258"/>
  <c r="D42" i="258"/>
  <c r="GH42" i="258" s="1"/>
  <c r="C42" i="258"/>
  <c r="B42" i="258"/>
  <c r="F42" i="258" s="1"/>
  <c r="GR41" i="258"/>
  <c r="BK41" i="260" s="1"/>
  <c r="GQ41" i="258"/>
  <c r="GP41" i="258"/>
  <c r="GO41" i="258"/>
  <c r="AY41" i="260" s="1"/>
  <c r="GN41" i="258"/>
  <c r="GM41" i="258"/>
  <c r="GJ41" i="258"/>
  <c r="GI41" i="258"/>
  <c r="GK41" i="258" s="1"/>
  <c r="GF41" i="258"/>
  <c r="GE41" i="258"/>
  <c r="GG41" i="258" s="1"/>
  <c r="GC41" i="258"/>
  <c r="FY41" i="258"/>
  <c r="FT41" i="258"/>
  <c r="FO41" i="258"/>
  <c r="FJ41" i="258"/>
  <c r="FE41" i="258"/>
  <c r="EZ41" i="258"/>
  <c r="EU41" i="258"/>
  <c r="EP41" i="258"/>
  <c r="EK41" i="258"/>
  <c r="EF41" i="258"/>
  <c r="EA41" i="258"/>
  <c r="DV41" i="258"/>
  <c r="DQ41" i="258"/>
  <c r="DL41" i="258"/>
  <c r="DG41" i="258"/>
  <c r="DB41" i="258"/>
  <c r="CW41" i="258"/>
  <c r="CR41" i="258"/>
  <c r="CM41" i="258"/>
  <c r="CH41" i="258"/>
  <c r="CC41" i="258"/>
  <c r="BZ41" i="258"/>
  <c r="BX41" i="258"/>
  <c r="BS41" i="258"/>
  <c r="BN41" i="258"/>
  <c r="BI41" i="258"/>
  <c r="BD41" i="258"/>
  <c r="BB41" i="258"/>
  <c r="BA41" i="258"/>
  <c r="AY41" i="258"/>
  <c r="AW41" i="258"/>
  <c r="AV41" i="258"/>
  <c r="AT41" i="258"/>
  <c r="AR41" i="258"/>
  <c r="AQ41" i="258"/>
  <c r="AO41" i="258"/>
  <c r="AM41" i="258"/>
  <c r="AL41" i="258"/>
  <c r="AJ41" i="258"/>
  <c r="AG41" i="258"/>
  <c r="AE41" i="258"/>
  <c r="Z41" i="258"/>
  <c r="U41" i="258"/>
  <c r="R41" i="258"/>
  <c r="P41" i="258"/>
  <c r="M41" i="258"/>
  <c r="K41" i="258"/>
  <c r="D41" i="258"/>
  <c r="GH41" i="258" s="1"/>
  <c r="C41" i="258"/>
  <c r="B41" i="258"/>
  <c r="GR40" i="258"/>
  <c r="BK40" i="260" s="1"/>
  <c r="GQ40" i="258"/>
  <c r="GP40" i="258"/>
  <c r="GO40" i="258"/>
  <c r="AY40" i="260" s="1"/>
  <c r="GN40" i="258"/>
  <c r="GM40" i="258"/>
  <c r="AQ40" i="260" s="1"/>
  <c r="AR40" i="260" s="1"/>
  <c r="GJ40" i="258"/>
  <c r="GI40" i="258"/>
  <c r="GK40" i="258" s="1"/>
  <c r="AM40" i="260" s="1"/>
  <c r="AN40" i="260" s="1"/>
  <c r="GG40" i="258"/>
  <c r="GF40" i="258"/>
  <c r="GE40" i="258"/>
  <c r="GC40" i="258"/>
  <c r="FY40" i="258"/>
  <c r="FT40" i="258"/>
  <c r="FO40" i="258"/>
  <c r="FJ40" i="258"/>
  <c r="FE40" i="258"/>
  <c r="EZ40" i="258"/>
  <c r="EU40" i="258"/>
  <c r="EP40" i="258"/>
  <c r="EK40" i="258"/>
  <c r="EF40" i="258"/>
  <c r="EA40" i="258"/>
  <c r="DV40" i="258"/>
  <c r="DQ40" i="258"/>
  <c r="DL40" i="258"/>
  <c r="DG40" i="258"/>
  <c r="DB40" i="258"/>
  <c r="CY40" i="258"/>
  <c r="CW40" i="258"/>
  <c r="CR40" i="258"/>
  <c r="CM40" i="258"/>
  <c r="CH40" i="258"/>
  <c r="CC40" i="258"/>
  <c r="BX40" i="258"/>
  <c r="BS40" i="258"/>
  <c r="BN40" i="258"/>
  <c r="BI40" i="258"/>
  <c r="BD40" i="258"/>
  <c r="BB40" i="258"/>
  <c r="BA40" i="258"/>
  <c r="AY40" i="258"/>
  <c r="AW40" i="258"/>
  <c r="AV40" i="258"/>
  <c r="AT40" i="258"/>
  <c r="AR40" i="258"/>
  <c r="AQ40" i="258"/>
  <c r="AO40" i="258"/>
  <c r="AM40" i="258"/>
  <c r="AL40" i="258"/>
  <c r="AJ40" i="258"/>
  <c r="AG40" i="258"/>
  <c r="AE40" i="258"/>
  <c r="Z40" i="258"/>
  <c r="U40" i="258"/>
  <c r="P40" i="258"/>
  <c r="K40" i="258"/>
  <c r="D40" i="258"/>
  <c r="C40" i="258"/>
  <c r="B40" i="258"/>
  <c r="GR39" i="258"/>
  <c r="BK39" i="260" s="1"/>
  <c r="GQ39" i="258"/>
  <c r="GP39" i="258"/>
  <c r="GO39" i="258"/>
  <c r="AY39" i="260" s="1"/>
  <c r="GN39" i="258"/>
  <c r="GM39" i="258"/>
  <c r="AQ39" i="260" s="1"/>
  <c r="AR39" i="260" s="1"/>
  <c r="GJ39" i="258"/>
  <c r="GI39" i="258"/>
  <c r="GF39" i="258"/>
  <c r="GE39" i="258"/>
  <c r="GG39" i="258" s="1"/>
  <c r="GC39" i="258"/>
  <c r="FY39" i="258"/>
  <c r="FT39" i="258"/>
  <c r="FO39" i="258"/>
  <c r="FJ39" i="258"/>
  <c r="FE39" i="258"/>
  <c r="EZ39" i="258"/>
  <c r="EU39" i="258"/>
  <c r="EP39" i="258"/>
  <c r="EK39" i="258"/>
  <c r="EF39" i="258"/>
  <c r="EA39" i="258"/>
  <c r="DV39" i="258"/>
  <c r="DQ39" i="258"/>
  <c r="DL39" i="258"/>
  <c r="DG39" i="258"/>
  <c r="DB39" i="258"/>
  <c r="CW39" i="258"/>
  <c r="CR39" i="258"/>
  <c r="CM39" i="258"/>
  <c r="CH39" i="258"/>
  <c r="CC39" i="258"/>
  <c r="BX39" i="258"/>
  <c r="BS39" i="258"/>
  <c r="BN39" i="258"/>
  <c r="BI39" i="258"/>
  <c r="BD39" i="258"/>
  <c r="BB39" i="258"/>
  <c r="BA39" i="258"/>
  <c r="AY39" i="258"/>
  <c r="AW39" i="258"/>
  <c r="AV39" i="258"/>
  <c r="AT39" i="258"/>
  <c r="AR39" i="258"/>
  <c r="AQ39" i="258"/>
  <c r="AO39" i="258"/>
  <c r="AM39" i="258"/>
  <c r="AL39" i="258"/>
  <c r="AJ39" i="258"/>
  <c r="AG39" i="258"/>
  <c r="AE39" i="258"/>
  <c r="Z39" i="258"/>
  <c r="U39" i="258"/>
  <c r="P39" i="258"/>
  <c r="K39" i="258"/>
  <c r="D39" i="258"/>
  <c r="GT39" i="258" s="1"/>
  <c r="C39" i="258"/>
  <c r="B39" i="258"/>
  <c r="GR38" i="258"/>
  <c r="BK38" i="260" s="1"/>
  <c r="GQ38" i="258"/>
  <c r="GP38" i="258"/>
  <c r="GO38" i="258"/>
  <c r="AY38" i="260" s="1"/>
  <c r="GN38" i="258"/>
  <c r="AU38" i="260" s="1"/>
  <c r="GM38" i="258"/>
  <c r="AQ38" i="260" s="1"/>
  <c r="AR38" i="260" s="1"/>
  <c r="GJ38" i="258"/>
  <c r="GI38" i="258"/>
  <c r="GF38" i="258"/>
  <c r="GG38" i="258" s="1"/>
  <c r="GE38" i="258"/>
  <c r="GC38" i="258"/>
  <c r="FY38" i="258"/>
  <c r="FT38" i="258"/>
  <c r="FO38" i="258"/>
  <c r="FJ38" i="258"/>
  <c r="FE38" i="258"/>
  <c r="EZ38" i="258"/>
  <c r="EU38" i="258"/>
  <c r="EP38" i="258"/>
  <c r="EK38" i="258"/>
  <c r="EF38" i="258"/>
  <c r="EA38" i="258"/>
  <c r="DV38" i="258"/>
  <c r="DQ38" i="258"/>
  <c r="DL38" i="258"/>
  <c r="DG38" i="258"/>
  <c r="DB38" i="258"/>
  <c r="CW38" i="258"/>
  <c r="CR38" i="258"/>
  <c r="CM38" i="258"/>
  <c r="CH38" i="258"/>
  <c r="CC38" i="258"/>
  <c r="BX38" i="258"/>
  <c r="BS38" i="258"/>
  <c r="BN38" i="258"/>
  <c r="BI38" i="258"/>
  <c r="BD38" i="258"/>
  <c r="BB38" i="258"/>
  <c r="BA38" i="258"/>
  <c r="AY38" i="258"/>
  <c r="AW38" i="258"/>
  <c r="AV38" i="258"/>
  <c r="AT38" i="258"/>
  <c r="AR38" i="258"/>
  <c r="AQ38" i="258"/>
  <c r="AO38" i="258"/>
  <c r="AM38" i="258"/>
  <c r="AL38" i="258"/>
  <c r="AJ38" i="258"/>
  <c r="AG38" i="258"/>
  <c r="AE38" i="258"/>
  <c r="Z38" i="258"/>
  <c r="U38" i="258"/>
  <c r="P38" i="258"/>
  <c r="K38" i="258"/>
  <c r="E38" i="258"/>
  <c r="D38" i="258"/>
  <c r="GH38" i="258" s="1"/>
  <c r="C38" i="258"/>
  <c r="B38" i="258"/>
  <c r="GR37" i="258"/>
  <c r="BK37" i="260" s="1"/>
  <c r="GQ37" i="258"/>
  <c r="BG37" i="260" s="1"/>
  <c r="GP37" i="258"/>
  <c r="GO37" i="258"/>
  <c r="AY37" i="260" s="1"/>
  <c r="GN37" i="258"/>
  <c r="AU37" i="260" s="1"/>
  <c r="GM37" i="258"/>
  <c r="AQ37" i="260" s="1"/>
  <c r="AR37" i="260" s="1"/>
  <c r="GJ37" i="258"/>
  <c r="GI37" i="258"/>
  <c r="GK37" i="258" s="1"/>
  <c r="AM37" i="260" s="1"/>
  <c r="AN37" i="260" s="1"/>
  <c r="GF37" i="258"/>
  <c r="GG37" i="258" s="1"/>
  <c r="GE37" i="258"/>
  <c r="GC37" i="258"/>
  <c r="FY37" i="258"/>
  <c r="FT37" i="258"/>
  <c r="FO37" i="258"/>
  <c r="FJ37" i="258"/>
  <c r="FE37" i="258"/>
  <c r="EZ37" i="258"/>
  <c r="EU37" i="258"/>
  <c r="EP37" i="258"/>
  <c r="EK37" i="258"/>
  <c r="EF37" i="258"/>
  <c r="EA37" i="258"/>
  <c r="DV37" i="258"/>
  <c r="DQ37" i="258"/>
  <c r="DL37" i="258"/>
  <c r="DG37" i="258"/>
  <c r="DB37" i="258"/>
  <c r="CW37" i="258"/>
  <c r="CR37" i="258"/>
  <c r="CM37" i="258"/>
  <c r="CH37" i="258"/>
  <c r="CC37" i="258"/>
  <c r="BZ37" i="258"/>
  <c r="BX37" i="258"/>
  <c r="BS37" i="258"/>
  <c r="BN37" i="258"/>
  <c r="BI37" i="258"/>
  <c r="BD37" i="258"/>
  <c r="BB37" i="258"/>
  <c r="BA37" i="258"/>
  <c r="AY37" i="258"/>
  <c r="AW37" i="258"/>
  <c r="AV37" i="258"/>
  <c r="AT37" i="258"/>
  <c r="AR37" i="258"/>
  <c r="AQ37" i="258"/>
  <c r="AO37" i="258"/>
  <c r="AM37" i="258"/>
  <c r="AL37" i="258"/>
  <c r="AJ37" i="258"/>
  <c r="AG37" i="258"/>
  <c r="AE37" i="258"/>
  <c r="Z37" i="258"/>
  <c r="U37" i="258"/>
  <c r="P37" i="258"/>
  <c r="K37" i="258"/>
  <c r="D37" i="258"/>
  <c r="GH37" i="258" s="1"/>
  <c r="C37" i="258"/>
  <c r="B37" i="258"/>
  <c r="GR36" i="258"/>
  <c r="BK36" i="260" s="1"/>
  <c r="GQ36" i="258"/>
  <c r="BG36" i="260" s="1"/>
  <c r="GP36" i="258"/>
  <c r="GO36" i="258"/>
  <c r="AY36" i="260" s="1"/>
  <c r="GN36" i="258"/>
  <c r="AU36" i="260" s="1"/>
  <c r="GM36" i="258"/>
  <c r="AQ36" i="260" s="1"/>
  <c r="AR36" i="260" s="1"/>
  <c r="GJ36" i="258"/>
  <c r="GK36" i="258" s="1"/>
  <c r="AM36" i="260" s="1"/>
  <c r="AN36" i="260" s="1"/>
  <c r="GI36" i="258"/>
  <c r="GF36" i="258"/>
  <c r="GE36" i="258"/>
  <c r="GG36" i="258" s="1"/>
  <c r="GC36" i="258"/>
  <c r="FY36" i="258"/>
  <c r="FT36" i="258"/>
  <c r="FO36" i="258"/>
  <c r="FJ36" i="258"/>
  <c r="FE36" i="258"/>
  <c r="EZ36" i="258"/>
  <c r="EU36" i="258"/>
  <c r="EP36" i="258"/>
  <c r="EK36" i="258"/>
  <c r="EF36" i="258"/>
  <c r="EA36" i="258"/>
  <c r="DV36" i="258"/>
  <c r="DQ36" i="258"/>
  <c r="DL36" i="258"/>
  <c r="DG36" i="258"/>
  <c r="DB36" i="258"/>
  <c r="CW36" i="258"/>
  <c r="CR36" i="258"/>
  <c r="CM36" i="258"/>
  <c r="CH36" i="258"/>
  <c r="CC36" i="258"/>
  <c r="BX36" i="258"/>
  <c r="BS36" i="258"/>
  <c r="BN36" i="258"/>
  <c r="BI36" i="258"/>
  <c r="BD36" i="258"/>
  <c r="BB36" i="258"/>
  <c r="BA36" i="258"/>
  <c r="AY36" i="258"/>
  <c r="AW36" i="258"/>
  <c r="AV36" i="258"/>
  <c r="AT36" i="258"/>
  <c r="AR36" i="258"/>
  <c r="AQ36" i="258"/>
  <c r="AO36" i="258"/>
  <c r="AM36" i="258"/>
  <c r="AL36" i="258"/>
  <c r="AJ36" i="258"/>
  <c r="AG36" i="258"/>
  <c r="AE36" i="258"/>
  <c r="Z36" i="258"/>
  <c r="U36" i="258"/>
  <c r="P36" i="258"/>
  <c r="K36" i="258"/>
  <c r="D36" i="258"/>
  <c r="C36" i="258"/>
  <c r="B36" i="258"/>
  <c r="CJ36" i="258" s="1"/>
  <c r="GR35" i="258"/>
  <c r="BK35" i="260" s="1"/>
  <c r="GQ35" i="258"/>
  <c r="BG35" i="260" s="1"/>
  <c r="GP35" i="258"/>
  <c r="BC35" i="260" s="1"/>
  <c r="GO35" i="258"/>
  <c r="AY35" i="260" s="1"/>
  <c r="GN35" i="258"/>
  <c r="AU35" i="260" s="1"/>
  <c r="GM35" i="258"/>
  <c r="AQ35" i="260" s="1"/>
  <c r="AR35" i="260" s="1"/>
  <c r="GJ35" i="258"/>
  <c r="GI35" i="258"/>
  <c r="GK35" i="258" s="1"/>
  <c r="AM35" i="260" s="1"/>
  <c r="AN35" i="260" s="1"/>
  <c r="GF35" i="258"/>
  <c r="GG35" i="258" s="1"/>
  <c r="AI35" i="260" s="1"/>
  <c r="AJ35" i="260" s="1"/>
  <c r="GE35" i="258"/>
  <c r="GC35" i="258"/>
  <c r="FY35" i="258"/>
  <c r="FT35" i="258"/>
  <c r="FO35" i="258"/>
  <c r="FJ35" i="258"/>
  <c r="FE35" i="258"/>
  <c r="EZ35" i="258"/>
  <c r="EU35" i="258"/>
  <c r="EP35" i="258"/>
  <c r="EK35" i="258"/>
  <c r="EF35" i="258"/>
  <c r="EA35" i="258"/>
  <c r="DV35" i="258"/>
  <c r="DQ35" i="258"/>
  <c r="DL35" i="258"/>
  <c r="DG35" i="258"/>
  <c r="DB35" i="258"/>
  <c r="CW35" i="258"/>
  <c r="CR35" i="258"/>
  <c r="CM35" i="258"/>
  <c r="CH35" i="258"/>
  <c r="CC35" i="258"/>
  <c r="BX35" i="258"/>
  <c r="BS35" i="258"/>
  <c r="BN35" i="258"/>
  <c r="BI35" i="258"/>
  <c r="BD35" i="258"/>
  <c r="BB35" i="258"/>
  <c r="BA35" i="258"/>
  <c r="AY35" i="258"/>
  <c r="AW35" i="258"/>
  <c r="AV35" i="258"/>
  <c r="AT35" i="258"/>
  <c r="AR35" i="258"/>
  <c r="AQ35" i="258"/>
  <c r="AO35" i="258"/>
  <c r="AM35" i="258"/>
  <c r="AL35" i="258"/>
  <c r="AJ35" i="258"/>
  <c r="AG35" i="258"/>
  <c r="AE35" i="258"/>
  <c r="Z35" i="258"/>
  <c r="U35" i="258"/>
  <c r="P35" i="258"/>
  <c r="K35" i="258"/>
  <c r="D35" i="258"/>
  <c r="FV35" i="258" s="1"/>
  <c r="C35" i="258"/>
  <c r="B35" i="258"/>
  <c r="F35" i="258" s="1"/>
  <c r="GR34" i="258"/>
  <c r="BK34" i="260" s="1"/>
  <c r="GQ34" i="258"/>
  <c r="GP34" i="258"/>
  <c r="BC34" i="260" s="1"/>
  <c r="GO34" i="258"/>
  <c r="AY34" i="260" s="1"/>
  <c r="GN34" i="258"/>
  <c r="AU34" i="260" s="1"/>
  <c r="GM34" i="258"/>
  <c r="AQ34" i="260" s="1"/>
  <c r="AR34" i="260" s="1"/>
  <c r="GJ34" i="258"/>
  <c r="GI34" i="258"/>
  <c r="GF34" i="258"/>
  <c r="GE34" i="258"/>
  <c r="GC34" i="258"/>
  <c r="FY34" i="258"/>
  <c r="FT34" i="258"/>
  <c r="FO34" i="258"/>
  <c r="FJ34" i="258"/>
  <c r="FE34" i="258"/>
  <c r="EZ34" i="258"/>
  <c r="EU34" i="258"/>
  <c r="EP34" i="258"/>
  <c r="EK34" i="258"/>
  <c r="EF34" i="258"/>
  <c r="EA34" i="258"/>
  <c r="DV34" i="258"/>
  <c r="DQ34" i="258"/>
  <c r="DL34" i="258"/>
  <c r="DG34" i="258"/>
  <c r="DB34" i="258"/>
  <c r="CW34" i="258"/>
  <c r="CR34" i="258"/>
  <c r="CM34" i="258"/>
  <c r="CH34" i="258"/>
  <c r="CC34" i="258"/>
  <c r="BX34" i="258"/>
  <c r="BS34" i="258"/>
  <c r="BN34" i="258"/>
  <c r="BI34" i="258"/>
  <c r="BD34" i="258"/>
  <c r="BB34" i="258"/>
  <c r="BA34" i="258"/>
  <c r="AY34" i="258"/>
  <c r="AW34" i="258"/>
  <c r="AV34" i="258"/>
  <c r="AT34" i="258"/>
  <c r="AR34" i="258"/>
  <c r="AQ34" i="258"/>
  <c r="AO34" i="258"/>
  <c r="AM34" i="258"/>
  <c r="AL34" i="258"/>
  <c r="AJ34" i="258"/>
  <c r="AG34" i="258"/>
  <c r="AE34" i="258"/>
  <c r="Z34" i="258"/>
  <c r="U34" i="258"/>
  <c r="P34" i="258"/>
  <c r="K34" i="258"/>
  <c r="D34" i="258"/>
  <c r="GT34" i="258" s="1"/>
  <c r="C34" i="258"/>
  <c r="B34" i="258"/>
  <c r="GR33" i="258"/>
  <c r="BK33" i="260" s="1"/>
  <c r="GQ33" i="258"/>
  <c r="BG33" i="260" s="1"/>
  <c r="GP33" i="258"/>
  <c r="BC33" i="260" s="1"/>
  <c r="GO33" i="258"/>
  <c r="AY33" i="260" s="1"/>
  <c r="GN33" i="258"/>
  <c r="AU33" i="260" s="1"/>
  <c r="GM33" i="258"/>
  <c r="AQ33" i="260" s="1"/>
  <c r="AR33" i="260" s="1"/>
  <c r="GJ33" i="258"/>
  <c r="GI33" i="258"/>
  <c r="GF33" i="258"/>
  <c r="GE33" i="258"/>
  <c r="GG33" i="258" s="1"/>
  <c r="AI33" i="260" s="1"/>
  <c r="GC33" i="258"/>
  <c r="FY33" i="258"/>
  <c r="FT33" i="258"/>
  <c r="FO33" i="258"/>
  <c r="FJ33" i="258"/>
  <c r="FE33" i="258"/>
  <c r="EZ33" i="258"/>
  <c r="EU33" i="258"/>
  <c r="EP33" i="258"/>
  <c r="EK33" i="258"/>
  <c r="EF33" i="258"/>
  <c r="EA33" i="258"/>
  <c r="DV33" i="258"/>
  <c r="DQ33" i="258"/>
  <c r="DL33" i="258"/>
  <c r="DG33" i="258"/>
  <c r="DB33" i="258"/>
  <c r="CW33" i="258"/>
  <c r="CR33" i="258"/>
  <c r="CM33" i="258"/>
  <c r="CH33" i="258"/>
  <c r="CC33" i="258"/>
  <c r="BX33" i="258"/>
  <c r="BS33" i="258"/>
  <c r="BN33" i="258"/>
  <c r="BI33" i="258"/>
  <c r="BD33" i="258"/>
  <c r="BB33" i="258"/>
  <c r="BA33" i="258"/>
  <c r="AY33" i="258"/>
  <c r="AW33" i="258"/>
  <c r="AV33" i="258"/>
  <c r="AT33" i="258"/>
  <c r="AR33" i="258"/>
  <c r="AQ33" i="258"/>
  <c r="AO33" i="258"/>
  <c r="AM33" i="258"/>
  <c r="AL33" i="258"/>
  <c r="AJ33" i="258"/>
  <c r="AG33" i="258"/>
  <c r="AE33" i="258"/>
  <c r="Z33" i="258"/>
  <c r="U33" i="258"/>
  <c r="P33" i="258"/>
  <c r="K33" i="258"/>
  <c r="D33" i="258"/>
  <c r="GH33" i="258" s="1"/>
  <c r="C33" i="258"/>
  <c r="B33" i="258"/>
  <c r="GR32" i="258"/>
  <c r="GQ32" i="258"/>
  <c r="BG32" i="260" s="1"/>
  <c r="GP32" i="258"/>
  <c r="BC32" i="260" s="1"/>
  <c r="GO32" i="258"/>
  <c r="AY32" i="260" s="1"/>
  <c r="GN32" i="258"/>
  <c r="AU32" i="260" s="1"/>
  <c r="GM32" i="258"/>
  <c r="AQ32" i="260" s="1"/>
  <c r="AR32" i="260" s="1"/>
  <c r="GJ32" i="258"/>
  <c r="GI32" i="258"/>
  <c r="GK32" i="258" s="1"/>
  <c r="AM32" i="260" s="1"/>
  <c r="AN32" i="260" s="1"/>
  <c r="GF32" i="258"/>
  <c r="GG32" i="258" s="1"/>
  <c r="AI32" i="260" s="1"/>
  <c r="GE32" i="258"/>
  <c r="GC32" i="258"/>
  <c r="FY32" i="258"/>
  <c r="FT32" i="258"/>
  <c r="FO32" i="258"/>
  <c r="FJ32" i="258"/>
  <c r="FE32" i="258"/>
  <c r="EZ32" i="258"/>
  <c r="EU32" i="258"/>
  <c r="EP32" i="258"/>
  <c r="EK32" i="258"/>
  <c r="EF32" i="258"/>
  <c r="EA32" i="258"/>
  <c r="DV32" i="258"/>
  <c r="DQ32" i="258"/>
  <c r="DL32" i="258"/>
  <c r="DG32" i="258"/>
  <c r="DB32" i="258"/>
  <c r="CW32" i="258"/>
  <c r="CR32" i="258"/>
  <c r="CM32" i="258"/>
  <c r="CH32" i="258"/>
  <c r="CE32" i="258"/>
  <c r="CC32" i="258"/>
  <c r="BX32" i="258"/>
  <c r="BS32" i="258"/>
  <c r="BP32" i="258"/>
  <c r="BN32" i="258"/>
  <c r="BK32" i="258"/>
  <c r="BI32" i="258"/>
  <c r="BD32" i="258"/>
  <c r="BB32" i="258"/>
  <c r="BA32" i="258"/>
  <c r="AY32" i="258"/>
  <c r="AW32" i="258"/>
  <c r="AV32" i="258"/>
  <c r="AT32" i="258"/>
  <c r="AR32" i="258"/>
  <c r="AQ32" i="258"/>
  <c r="AO32" i="258"/>
  <c r="AM32" i="258"/>
  <c r="AL32" i="258"/>
  <c r="AJ32" i="258"/>
  <c r="AG32" i="258"/>
  <c r="AE32" i="258"/>
  <c r="Z32" i="258"/>
  <c r="U32" i="258"/>
  <c r="P32" i="258"/>
  <c r="M32" i="258"/>
  <c r="K32" i="258"/>
  <c r="D32" i="258"/>
  <c r="GT32" i="258" s="1"/>
  <c r="C32" i="258"/>
  <c r="B32" i="258"/>
  <c r="F32" i="258" s="1"/>
  <c r="GR31" i="258"/>
  <c r="BK31" i="260" s="1"/>
  <c r="GQ31" i="258"/>
  <c r="BG31" i="260" s="1"/>
  <c r="GP31" i="258"/>
  <c r="BC31" i="260" s="1"/>
  <c r="GO31" i="258"/>
  <c r="AY31" i="260" s="1"/>
  <c r="GN31" i="258"/>
  <c r="AU31" i="260" s="1"/>
  <c r="GM31" i="258"/>
  <c r="AQ31" i="260" s="1"/>
  <c r="AR31" i="260" s="1"/>
  <c r="GJ31" i="258"/>
  <c r="GK31" i="258" s="1"/>
  <c r="AM31" i="260" s="1"/>
  <c r="AN31" i="260" s="1"/>
  <c r="GI31" i="258"/>
  <c r="GF31" i="258"/>
  <c r="GE31" i="258"/>
  <c r="GG31" i="258" s="1"/>
  <c r="AI31" i="260" s="1"/>
  <c r="GC31" i="258"/>
  <c r="FY31" i="258"/>
  <c r="FT31" i="258"/>
  <c r="FO31" i="258"/>
  <c r="FJ31" i="258"/>
  <c r="FE31" i="258"/>
  <c r="EZ31" i="258"/>
  <c r="EU31" i="258"/>
  <c r="EP31" i="258"/>
  <c r="EK31" i="258"/>
  <c r="EF31" i="258"/>
  <c r="EA31" i="258"/>
  <c r="DV31" i="258"/>
  <c r="DQ31" i="258"/>
  <c r="DL31" i="258"/>
  <c r="DG31" i="258"/>
  <c r="DB31" i="258"/>
  <c r="CW31" i="258"/>
  <c r="CR31" i="258"/>
  <c r="CM31" i="258"/>
  <c r="CJ31" i="258"/>
  <c r="CH31" i="258"/>
  <c r="CC31" i="258"/>
  <c r="BX31" i="258"/>
  <c r="BS31" i="258"/>
  <c r="BN31" i="258"/>
  <c r="BI31" i="258"/>
  <c r="BD31" i="258"/>
  <c r="BB31" i="258"/>
  <c r="BA31" i="258"/>
  <c r="AY31" i="258"/>
  <c r="AW31" i="258"/>
  <c r="AV31" i="258"/>
  <c r="AT31" i="258"/>
  <c r="AR31" i="258"/>
  <c r="AQ31" i="258"/>
  <c r="AO31" i="258"/>
  <c r="AM31" i="258"/>
  <c r="AL31" i="258"/>
  <c r="AJ31" i="258"/>
  <c r="AG31" i="258"/>
  <c r="AE31" i="258"/>
  <c r="Z31" i="258"/>
  <c r="U31" i="258"/>
  <c r="P31" i="258"/>
  <c r="K31" i="258"/>
  <c r="H31" i="258"/>
  <c r="GL31" i="258" s="1"/>
  <c r="E31" i="258"/>
  <c r="D31" i="258"/>
  <c r="GT31" i="258" s="1"/>
  <c r="C31" i="258"/>
  <c r="B31" i="258"/>
  <c r="F31" i="258" s="1"/>
  <c r="GR30" i="258"/>
  <c r="BK30" i="260" s="1"/>
  <c r="GQ30" i="258"/>
  <c r="BG30" i="260" s="1"/>
  <c r="GP30" i="258"/>
  <c r="BC30" i="260" s="1"/>
  <c r="GO30" i="258"/>
  <c r="AY30" i="260" s="1"/>
  <c r="GN30" i="258"/>
  <c r="AU30" i="260" s="1"/>
  <c r="GM30" i="258"/>
  <c r="AQ30" i="260" s="1"/>
  <c r="AR30" i="260" s="1"/>
  <c r="GJ30" i="258"/>
  <c r="GI30" i="258"/>
  <c r="GK30" i="258" s="1"/>
  <c r="AM30" i="260" s="1"/>
  <c r="AN30" i="260" s="1"/>
  <c r="GF30" i="258"/>
  <c r="GE30" i="258"/>
  <c r="GC30" i="258"/>
  <c r="FY30" i="258"/>
  <c r="FT30" i="258"/>
  <c r="FO30" i="258"/>
  <c r="FJ30" i="258"/>
  <c r="FE30" i="258"/>
  <c r="EZ30" i="258"/>
  <c r="EU30" i="258"/>
  <c r="EP30" i="258"/>
  <c r="EK30" i="258"/>
  <c r="EF30" i="258"/>
  <c r="EA30" i="258"/>
  <c r="DV30" i="258"/>
  <c r="DQ30" i="258"/>
  <c r="DL30" i="258"/>
  <c r="DG30" i="258"/>
  <c r="DB30" i="258"/>
  <c r="CW30" i="258"/>
  <c r="CR30" i="258"/>
  <c r="CM30" i="258"/>
  <c r="CJ30" i="258"/>
  <c r="CH30" i="258"/>
  <c r="CC30" i="258"/>
  <c r="BX30" i="258"/>
  <c r="BS30" i="258"/>
  <c r="BP30" i="258"/>
  <c r="BN30" i="258"/>
  <c r="BI30" i="258"/>
  <c r="BD30" i="258"/>
  <c r="BB30" i="258"/>
  <c r="BA30" i="258"/>
  <c r="AY30" i="258"/>
  <c r="AW30" i="258"/>
  <c r="AV30" i="258"/>
  <c r="AT30" i="258"/>
  <c r="AR30" i="258"/>
  <c r="AQ30" i="258"/>
  <c r="AO30" i="258"/>
  <c r="AM30" i="258"/>
  <c r="AL30" i="258"/>
  <c r="AJ30" i="258"/>
  <c r="AG30" i="258"/>
  <c r="AE30" i="258"/>
  <c r="Z30" i="258"/>
  <c r="U30" i="258"/>
  <c r="R30" i="258"/>
  <c r="P30" i="258"/>
  <c r="K30" i="258"/>
  <c r="H30" i="258"/>
  <c r="GL30" i="258" s="1"/>
  <c r="D30" i="258"/>
  <c r="GT30" i="258" s="1"/>
  <c r="C30" i="258"/>
  <c r="B30" i="258"/>
  <c r="F30" i="258" s="1"/>
  <c r="GR29" i="258"/>
  <c r="BK29" i="260" s="1"/>
  <c r="GQ29" i="258"/>
  <c r="BG29" i="260" s="1"/>
  <c r="GP29" i="258"/>
  <c r="BC29" i="260" s="1"/>
  <c r="GO29" i="258"/>
  <c r="AY29" i="260" s="1"/>
  <c r="GN29" i="258"/>
  <c r="AU29" i="260" s="1"/>
  <c r="GM29" i="258"/>
  <c r="AQ29" i="260" s="1"/>
  <c r="GJ29" i="258"/>
  <c r="GI29" i="258"/>
  <c r="GK29" i="258" s="1"/>
  <c r="AM29" i="260" s="1"/>
  <c r="AN29" i="260" s="1"/>
  <c r="GF29" i="258"/>
  <c r="GG29" i="258" s="1"/>
  <c r="AI29" i="260" s="1"/>
  <c r="GE29" i="258"/>
  <c r="GC29" i="258"/>
  <c r="FY29" i="258"/>
  <c r="FT29" i="258"/>
  <c r="FO29" i="258"/>
  <c r="FJ29" i="258"/>
  <c r="FE29" i="258"/>
  <c r="EZ29" i="258"/>
  <c r="EU29" i="258"/>
  <c r="EP29" i="258"/>
  <c r="EK29" i="258"/>
  <c r="EF29" i="258"/>
  <c r="EA29" i="258"/>
  <c r="DV29" i="258"/>
  <c r="DQ29" i="258"/>
  <c r="DL29" i="258"/>
  <c r="DG29" i="258"/>
  <c r="DB29" i="258"/>
  <c r="CW29" i="258"/>
  <c r="CR29" i="258"/>
  <c r="CM29" i="258"/>
  <c r="CH29" i="258"/>
  <c r="CE29" i="258"/>
  <c r="CC29" i="258"/>
  <c r="BX29" i="258"/>
  <c r="BS29" i="258"/>
  <c r="BN29" i="258"/>
  <c r="BI29" i="258"/>
  <c r="BD29" i="258"/>
  <c r="BB29" i="258"/>
  <c r="BA29" i="258"/>
  <c r="AY29" i="258"/>
  <c r="AW29" i="258"/>
  <c r="AV29" i="258"/>
  <c r="AT29" i="258"/>
  <c r="AR29" i="258"/>
  <c r="AQ29" i="258"/>
  <c r="AO29" i="258"/>
  <c r="AM29" i="258"/>
  <c r="AL29" i="258"/>
  <c r="AJ29" i="258"/>
  <c r="AG29" i="258"/>
  <c r="AE29" i="258"/>
  <c r="Z29" i="258"/>
  <c r="W29" i="258"/>
  <c r="U29" i="258"/>
  <c r="P29" i="258"/>
  <c r="K29" i="258"/>
  <c r="D29" i="258"/>
  <c r="GT29" i="258" s="1"/>
  <c r="C29" i="258"/>
  <c r="B29" i="258"/>
  <c r="GR28" i="258"/>
  <c r="BK28" i="260" s="1"/>
  <c r="GQ28" i="258"/>
  <c r="BG28" i="260" s="1"/>
  <c r="GP28" i="258"/>
  <c r="BC28" i="260" s="1"/>
  <c r="GO28" i="258"/>
  <c r="AY28" i="260" s="1"/>
  <c r="GN28" i="258"/>
  <c r="AU28" i="260" s="1"/>
  <c r="GM28" i="258"/>
  <c r="AQ28" i="260" s="1"/>
  <c r="GJ28" i="258"/>
  <c r="GK28" i="258" s="1"/>
  <c r="AM28" i="260" s="1"/>
  <c r="AN28" i="260" s="1"/>
  <c r="GI28" i="258"/>
  <c r="GF28" i="258"/>
  <c r="GE28" i="258"/>
  <c r="GC28" i="258"/>
  <c r="FY28" i="258"/>
  <c r="FT28" i="258"/>
  <c r="FO28" i="258"/>
  <c r="FJ28" i="258"/>
  <c r="FE28" i="258"/>
  <c r="EZ28" i="258"/>
  <c r="EU28" i="258"/>
  <c r="EP28" i="258"/>
  <c r="EK28" i="258"/>
  <c r="EF28" i="258"/>
  <c r="EA28" i="258"/>
  <c r="DV28" i="258"/>
  <c r="DQ28" i="258"/>
  <c r="DL28" i="258"/>
  <c r="DG28" i="258"/>
  <c r="DB28" i="258"/>
  <c r="CW28" i="258"/>
  <c r="CR28" i="258"/>
  <c r="CM28" i="258"/>
  <c r="CH28" i="258"/>
  <c r="CC28" i="258"/>
  <c r="BX28" i="258"/>
  <c r="BS28" i="258"/>
  <c r="BN28" i="258"/>
  <c r="BI28" i="258"/>
  <c r="BD28" i="258"/>
  <c r="BB28" i="258"/>
  <c r="BA28" i="258"/>
  <c r="AY28" i="258"/>
  <c r="AW28" i="258"/>
  <c r="AV28" i="258"/>
  <c r="AT28" i="258"/>
  <c r="AR28" i="258"/>
  <c r="AQ28" i="258"/>
  <c r="AO28" i="258"/>
  <c r="AM28" i="258"/>
  <c r="AL28" i="258"/>
  <c r="AJ28" i="258"/>
  <c r="AG28" i="258"/>
  <c r="AE28" i="258"/>
  <c r="Z28" i="258"/>
  <c r="U28" i="258"/>
  <c r="P28" i="258"/>
  <c r="K28" i="258"/>
  <c r="D28" i="258"/>
  <c r="GH28" i="258" s="1"/>
  <c r="C28" i="258"/>
  <c r="B28" i="258"/>
  <c r="GR27" i="258"/>
  <c r="BK27" i="260" s="1"/>
  <c r="GQ27" i="258"/>
  <c r="BG27" i="260" s="1"/>
  <c r="GP27" i="258"/>
  <c r="BC27" i="260" s="1"/>
  <c r="GO27" i="258"/>
  <c r="AY27" i="260" s="1"/>
  <c r="GN27" i="258"/>
  <c r="AU27" i="260" s="1"/>
  <c r="GM27" i="258"/>
  <c r="AQ27" i="260" s="1"/>
  <c r="GJ27" i="258"/>
  <c r="GI27" i="258"/>
  <c r="GF27" i="258"/>
  <c r="GG27" i="258" s="1"/>
  <c r="AI27" i="260" s="1"/>
  <c r="GE27" i="258"/>
  <c r="GC27" i="258"/>
  <c r="FY27" i="258"/>
  <c r="FT27" i="258"/>
  <c r="FO27" i="258"/>
  <c r="FJ27" i="258"/>
  <c r="FE27" i="258"/>
  <c r="EZ27" i="258"/>
  <c r="EU27" i="258"/>
  <c r="EP27" i="258"/>
  <c r="EK27" i="258"/>
  <c r="EF27" i="258"/>
  <c r="EA27" i="258"/>
  <c r="DV27" i="258"/>
  <c r="DQ27" i="258"/>
  <c r="DL27" i="258"/>
  <c r="DG27" i="258"/>
  <c r="DB27" i="258"/>
  <c r="CW27" i="258"/>
  <c r="CR27" i="258"/>
  <c r="CM27" i="258"/>
  <c r="CH27" i="258"/>
  <c r="CC27" i="258"/>
  <c r="BX27" i="258"/>
  <c r="BS27" i="258"/>
  <c r="BN27" i="258"/>
  <c r="BI27" i="258"/>
  <c r="BD27" i="258"/>
  <c r="BB27" i="258"/>
  <c r="BA27" i="258"/>
  <c r="AY27" i="258"/>
  <c r="AW27" i="258"/>
  <c r="AV27" i="258"/>
  <c r="AT27" i="258"/>
  <c r="AR27" i="258"/>
  <c r="AQ27" i="258"/>
  <c r="AO27" i="258"/>
  <c r="AM27" i="258"/>
  <c r="AL27" i="258"/>
  <c r="AJ27" i="258"/>
  <c r="AG27" i="258"/>
  <c r="AE27" i="258"/>
  <c r="Z27" i="258"/>
  <c r="U27" i="258"/>
  <c r="P27" i="258"/>
  <c r="K27" i="258"/>
  <c r="D27" i="258"/>
  <c r="GT27" i="258" s="1"/>
  <c r="C27" i="258"/>
  <c r="B27" i="258"/>
  <c r="GR26" i="258"/>
  <c r="BK26" i="260" s="1"/>
  <c r="GQ26" i="258"/>
  <c r="BG26" i="260" s="1"/>
  <c r="GP26" i="258"/>
  <c r="BC26" i="260" s="1"/>
  <c r="GO26" i="258"/>
  <c r="AY26" i="260" s="1"/>
  <c r="GN26" i="258"/>
  <c r="AU26" i="260" s="1"/>
  <c r="GM26" i="258"/>
  <c r="AQ26" i="260" s="1"/>
  <c r="GJ26" i="258"/>
  <c r="GI26" i="258"/>
  <c r="GK26" i="258" s="1"/>
  <c r="AM26" i="260" s="1"/>
  <c r="AN26" i="260" s="1"/>
  <c r="GF26" i="258"/>
  <c r="GG26" i="258" s="1"/>
  <c r="AI26" i="260" s="1"/>
  <c r="GE26" i="258"/>
  <c r="GC26" i="258"/>
  <c r="FY26" i="258"/>
  <c r="FT26" i="258"/>
  <c r="FO26" i="258"/>
  <c r="FJ26" i="258"/>
  <c r="FE26" i="258"/>
  <c r="EZ26" i="258"/>
  <c r="EU26" i="258"/>
  <c r="EP26" i="258"/>
  <c r="EK26" i="258"/>
  <c r="EF26" i="258"/>
  <c r="EA26" i="258"/>
  <c r="DV26" i="258"/>
  <c r="DQ26" i="258"/>
  <c r="DL26" i="258"/>
  <c r="DG26" i="258"/>
  <c r="DB26" i="258"/>
  <c r="CW26" i="258"/>
  <c r="CR26" i="258"/>
  <c r="CM26" i="258"/>
  <c r="CH26" i="258"/>
  <c r="CC26" i="258"/>
  <c r="BX26" i="258"/>
  <c r="BS26" i="258"/>
  <c r="BN26" i="258"/>
  <c r="BI26" i="258"/>
  <c r="BD26" i="258"/>
  <c r="BB26" i="258"/>
  <c r="BA26" i="258"/>
  <c r="AY26" i="258"/>
  <c r="AW26" i="258"/>
  <c r="AV26" i="258"/>
  <c r="AT26" i="258"/>
  <c r="AR26" i="258"/>
  <c r="AQ26" i="258"/>
  <c r="AO26" i="258"/>
  <c r="AM26" i="258"/>
  <c r="AL26" i="258"/>
  <c r="AJ26" i="258"/>
  <c r="AG26" i="258"/>
  <c r="AE26" i="258"/>
  <c r="Z26" i="258"/>
  <c r="U26" i="258"/>
  <c r="P26" i="258"/>
  <c r="K26" i="258"/>
  <c r="D26" i="258"/>
  <c r="C26" i="258"/>
  <c r="B26" i="258"/>
  <c r="GR25" i="258"/>
  <c r="BK25" i="260" s="1"/>
  <c r="GQ25" i="258"/>
  <c r="BG25" i="260" s="1"/>
  <c r="GP25" i="258"/>
  <c r="BC25" i="260" s="1"/>
  <c r="GO25" i="258"/>
  <c r="AY25" i="260" s="1"/>
  <c r="GN25" i="258"/>
  <c r="AU25" i="260" s="1"/>
  <c r="GM25" i="258"/>
  <c r="AQ25" i="260" s="1"/>
  <c r="GJ25" i="258"/>
  <c r="GI25" i="258"/>
  <c r="GF25" i="258"/>
  <c r="GE25" i="258"/>
  <c r="GC25" i="258"/>
  <c r="FY25" i="258"/>
  <c r="FT25" i="258"/>
  <c r="FO25" i="258"/>
  <c r="FJ25" i="258"/>
  <c r="FE25" i="258"/>
  <c r="EZ25" i="258"/>
  <c r="EU25" i="258"/>
  <c r="EP25" i="258"/>
  <c r="EK25" i="258"/>
  <c r="EF25" i="258"/>
  <c r="EA25" i="258"/>
  <c r="DV25" i="258"/>
  <c r="DQ25" i="258"/>
  <c r="DL25" i="258"/>
  <c r="DG25" i="258"/>
  <c r="DB25" i="258"/>
  <c r="CW25" i="258"/>
  <c r="CR25" i="258"/>
  <c r="CM25" i="258"/>
  <c r="CH25" i="258"/>
  <c r="CC25" i="258"/>
  <c r="BX25" i="258"/>
  <c r="BS25" i="258"/>
  <c r="BN25" i="258"/>
  <c r="BI25" i="258"/>
  <c r="BD25" i="258"/>
  <c r="BB25" i="258"/>
  <c r="BA25" i="258"/>
  <c r="AY25" i="258"/>
  <c r="AW25" i="258"/>
  <c r="AV25" i="258"/>
  <c r="AT25" i="258"/>
  <c r="AR25" i="258"/>
  <c r="AQ25" i="258"/>
  <c r="AO25" i="258"/>
  <c r="AM25" i="258"/>
  <c r="AL25" i="258"/>
  <c r="AJ25" i="258"/>
  <c r="AG25" i="258"/>
  <c r="AE25" i="258"/>
  <c r="Z25" i="258"/>
  <c r="U25" i="258"/>
  <c r="P25" i="258"/>
  <c r="K25" i="258"/>
  <c r="D25" i="258"/>
  <c r="GT25" i="258" s="1"/>
  <c r="C25" i="258"/>
  <c r="B25" i="258"/>
  <c r="GR24" i="258"/>
  <c r="BK24" i="260" s="1"/>
  <c r="GQ24" i="258"/>
  <c r="BG24" i="260" s="1"/>
  <c r="GP24" i="258"/>
  <c r="BC24" i="260" s="1"/>
  <c r="GO24" i="258"/>
  <c r="AY24" i="260" s="1"/>
  <c r="GN24" i="258"/>
  <c r="AU24" i="260" s="1"/>
  <c r="GM24" i="258"/>
  <c r="AQ24" i="260" s="1"/>
  <c r="GJ24" i="258"/>
  <c r="GI24" i="258"/>
  <c r="GF24" i="258"/>
  <c r="GG24" i="258" s="1"/>
  <c r="AI24" i="260" s="1"/>
  <c r="GE24" i="258"/>
  <c r="GC24" i="258"/>
  <c r="FY24" i="258"/>
  <c r="FT24" i="258"/>
  <c r="FO24" i="258"/>
  <c r="FJ24" i="258"/>
  <c r="FE24" i="258"/>
  <c r="EZ24" i="258"/>
  <c r="EU24" i="258"/>
  <c r="EP24" i="258"/>
  <c r="EK24" i="258"/>
  <c r="EF24" i="258"/>
  <c r="EA24" i="258"/>
  <c r="DV24" i="258"/>
  <c r="DQ24" i="258"/>
  <c r="DL24" i="258"/>
  <c r="DG24" i="258"/>
  <c r="DB24" i="258"/>
  <c r="CW24" i="258"/>
  <c r="CR24" i="258"/>
  <c r="CM24" i="258"/>
  <c r="CH24" i="258"/>
  <c r="CC24" i="258"/>
  <c r="BX24" i="258"/>
  <c r="BS24" i="258"/>
  <c r="BN24" i="258"/>
  <c r="BI24" i="258"/>
  <c r="BD24" i="258"/>
  <c r="BB24" i="258"/>
  <c r="BA24" i="258"/>
  <c r="AY24" i="258"/>
  <c r="AW24" i="258"/>
  <c r="AV24" i="258"/>
  <c r="AT24" i="258"/>
  <c r="AR24" i="258"/>
  <c r="AQ24" i="258"/>
  <c r="AO24" i="258"/>
  <c r="AM24" i="258"/>
  <c r="AL24" i="258"/>
  <c r="AJ24" i="258"/>
  <c r="AG24" i="258"/>
  <c r="AE24" i="258"/>
  <c r="Z24" i="258"/>
  <c r="U24" i="258"/>
  <c r="P24" i="258"/>
  <c r="K24" i="258"/>
  <c r="D24" i="258"/>
  <c r="C24" i="258"/>
  <c r="B24" i="258"/>
  <c r="GR23" i="258"/>
  <c r="BK23" i="260" s="1"/>
  <c r="GQ23" i="258"/>
  <c r="BG23" i="260" s="1"/>
  <c r="GP23" i="258"/>
  <c r="BC23" i="260" s="1"/>
  <c r="GO23" i="258"/>
  <c r="AY23" i="260" s="1"/>
  <c r="GN23" i="258"/>
  <c r="AU23" i="260" s="1"/>
  <c r="GM23" i="258"/>
  <c r="AQ23" i="260" s="1"/>
  <c r="GJ23" i="258"/>
  <c r="GI23" i="258"/>
  <c r="GF23" i="258"/>
  <c r="GE23" i="258"/>
  <c r="GC23" i="258"/>
  <c r="FY23" i="258"/>
  <c r="FT23" i="258"/>
  <c r="FO23" i="258"/>
  <c r="FJ23" i="258"/>
  <c r="FE23" i="258"/>
  <c r="EZ23" i="258"/>
  <c r="EU23" i="258"/>
  <c r="EP23" i="258"/>
  <c r="EK23" i="258"/>
  <c r="EF23" i="258"/>
  <c r="EA23" i="258"/>
  <c r="DV23" i="258"/>
  <c r="DQ23" i="258"/>
  <c r="DL23" i="258"/>
  <c r="DG23" i="258"/>
  <c r="DB23" i="258"/>
  <c r="CW23" i="258"/>
  <c r="CR23" i="258"/>
  <c r="CM23" i="258"/>
  <c r="CH23" i="258"/>
  <c r="CC23" i="258"/>
  <c r="BX23" i="258"/>
  <c r="BS23" i="258"/>
  <c r="BN23" i="258"/>
  <c r="BI23" i="258"/>
  <c r="BD23" i="258"/>
  <c r="BB23" i="258"/>
  <c r="BA23" i="258"/>
  <c r="AY23" i="258"/>
  <c r="AW23" i="258"/>
  <c r="AV23" i="258"/>
  <c r="AT23" i="258"/>
  <c r="AR23" i="258"/>
  <c r="AQ23" i="258"/>
  <c r="AO23" i="258"/>
  <c r="AM23" i="258"/>
  <c r="AL23" i="258"/>
  <c r="AJ23" i="258"/>
  <c r="AG23" i="258"/>
  <c r="AE23" i="258"/>
  <c r="Z23" i="258"/>
  <c r="U23" i="258"/>
  <c r="P23" i="258"/>
  <c r="K23" i="258"/>
  <c r="D23" i="258"/>
  <c r="GH23" i="258" s="1"/>
  <c r="C23" i="258"/>
  <c r="B23" i="258"/>
  <c r="GR22" i="258"/>
  <c r="BK22" i="260" s="1"/>
  <c r="GQ22" i="258"/>
  <c r="BG22" i="260" s="1"/>
  <c r="GP22" i="258"/>
  <c r="BC22" i="260" s="1"/>
  <c r="GO22" i="258"/>
  <c r="AY22" i="260" s="1"/>
  <c r="GN22" i="258"/>
  <c r="AU22" i="260" s="1"/>
  <c r="GM22" i="258"/>
  <c r="AQ22" i="260" s="1"/>
  <c r="GJ22" i="258"/>
  <c r="GI22" i="258"/>
  <c r="GF22" i="258"/>
  <c r="GG22" i="258" s="1"/>
  <c r="AI22" i="260" s="1"/>
  <c r="GE22" i="258"/>
  <c r="GC22" i="258"/>
  <c r="FY22" i="258"/>
  <c r="FT22" i="258"/>
  <c r="FO22" i="258"/>
  <c r="FJ22" i="258"/>
  <c r="FE22" i="258"/>
  <c r="EZ22" i="258"/>
  <c r="EU22" i="258"/>
  <c r="EP22" i="258"/>
  <c r="EK22" i="258"/>
  <c r="EF22" i="258"/>
  <c r="EA22" i="258"/>
  <c r="DV22" i="258"/>
  <c r="DQ22" i="258"/>
  <c r="DL22" i="258"/>
  <c r="DG22" i="258"/>
  <c r="DB22" i="258"/>
  <c r="CW22" i="258"/>
  <c r="CR22" i="258"/>
  <c r="CM22" i="258"/>
  <c r="CH22" i="258"/>
  <c r="CC22" i="258"/>
  <c r="BX22" i="258"/>
  <c r="BS22" i="258"/>
  <c r="BN22" i="258"/>
  <c r="BI22" i="258"/>
  <c r="BD22" i="258"/>
  <c r="BB22" i="258"/>
  <c r="BA22" i="258"/>
  <c r="AY22" i="258"/>
  <c r="AW22" i="258"/>
  <c r="AV22" i="258"/>
  <c r="AT22" i="258"/>
  <c r="AR22" i="258"/>
  <c r="AQ22" i="258"/>
  <c r="AO22" i="258"/>
  <c r="AM22" i="258"/>
  <c r="AL22" i="258"/>
  <c r="AJ22" i="258"/>
  <c r="AG22" i="258"/>
  <c r="AE22" i="258"/>
  <c r="Z22" i="258"/>
  <c r="U22" i="258"/>
  <c r="P22" i="258"/>
  <c r="K22" i="258"/>
  <c r="D22" i="258"/>
  <c r="GT22" i="258" s="1"/>
  <c r="C22" i="258"/>
  <c r="B22" i="258"/>
  <c r="GR21" i="258"/>
  <c r="BK21" i="260" s="1"/>
  <c r="GQ21" i="258"/>
  <c r="BG21" i="260" s="1"/>
  <c r="GP21" i="258"/>
  <c r="BC21" i="260" s="1"/>
  <c r="GO21" i="258"/>
  <c r="AY21" i="260" s="1"/>
  <c r="GN21" i="258"/>
  <c r="AU21" i="260" s="1"/>
  <c r="GM21" i="258"/>
  <c r="AQ21" i="260" s="1"/>
  <c r="GK21" i="258"/>
  <c r="AM21" i="260" s="1"/>
  <c r="GJ21" i="258"/>
  <c r="GI21" i="258"/>
  <c r="GF21" i="258"/>
  <c r="GE21" i="258"/>
  <c r="GC21" i="258"/>
  <c r="FY21" i="258"/>
  <c r="FT21" i="258"/>
  <c r="FO21" i="258"/>
  <c r="FJ21" i="258"/>
  <c r="FE21" i="258"/>
  <c r="EZ21" i="258"/>
  <c r="EU21" i="258"/>
  <c r="EP21" i="258"/>
  <c r="EK21" i="258"/>
  <c r="EF21" i="258"/>
  <c r="EA21" i="258"/>
  <c r="DV21" i="258"/>
  <c r="DQ21" i="258"/>
  <c r="DL21" i="258"/>
  <c r="DG21" i="258"/>
  <c r="DB21" i="258"/>
  <c r="CW21" i="258"/>
  <c r="CR21" i="258"/>
  <c r="CM21" i="258"/>
  <c r="CH21" i="258"/>
  <c r="CC21" i="258"/>
  <c r="BX21" i="258"/>
  <c r="BS21" i="258"/>
  <c r="BN21" i="258"/>
  <c r="BI21" i="258"/>
  <c r="BD21" i="258"/>
  <c r="BB21" i="258"/>
  <c r="BA21" i="258"/>
  <c r="AY21" i="258"/>
  <c r="AW21" i="258"/>
  <c r="AV21" i="258"/>
  <c r="AT21" i="258"/>
  <c r="AR21" i="258"/>
  <c r="AQ21" i="258"/>
  <c r="AO21" i="258"/>
  <c r="AM21" i="258"/>
  <c r="AL21" i="258"/>
  <c r="AJ21" i="258"/>
  <c r="AG21" i="258"/>
  <c r="AE21" i="258"/>
  <c r="Z21" i="258"/>
  <c r="U21" i="258"/>
  <c r="P21" i="258"/>
  <c r="K21" i="258"/>
  <c r="D21" i="258"/>
  <c r="GT21" i="258" s="1"/>
  <c r="C21" i="258"/>
  <c r="B21" i="258"/>
  <c r="F21" i="258" s="1"/>
  <c r="GR20" i="258"/>
  <c r="BK20" i="260" s="1"/>
  <c r="GQ20" i="258"/>
  <c r="BG20" i="260" s="1"/>
  <c r="GP20" i="258"/>
  <c r="BC20" i="260" s="1"/>
  <c r="GO20" i="258"/>
  <c r="AY20" i="260" s="1"/>
  <c r="GN20" i="258"/>
  <c r="AU20" i="260" s="1"/>
  <c r="GM20" i="258"/>
  <c r="AQ20" i="260" s="1"/>
  <c r="GJ20" i="258"/>
  <c r="GI20" i="258"/>
  <c r="GF20" i="258"/>
  <c r="GE20" i="258"/>
  <c r="GC20" i="258"/>
  <c r="FY20" i="258"/>
  <c r="FT20" i="258"/>
  <c r="FO20" i="258"/>
  <c r="FJ20" i="258"/>
  <c r="FE20" i="258"/>
  <c r="EZ20" i="258"/>
  <c r="EU20" i="258"/>
  <c r="EP20" i="258"/>
  <c r="EK20" i="258"/>
  <c r="EF20" i="258"/>
  <c r="EA20" i="258"/>
  <c r="DV20" i="258"/>
  <c r="DQ20" i="258"/>
  <c r="DL20" i="258"/>
  <c r="DG20" i="258"/>
  <c r="DB20" i="258"/>
  <c r="CW20" i="258"/>
  <c r="CR20" i="258"/>
  <c r="CM20" i="258"/>
  <c r="CH20" i="258"/>
  <c r="CC20" i="258"/>
  <c r="BX20" i="258"/>
  <c r="BS20" i="258"/>
  <c r="BN20" i="258"/>
  <c r="BI20" i="258"/>
  <c r="BD20" i="258"/>
  <c r="BB20" i="258"/>
  <c r="BA20" i="258"/>
  <c r="AY20" i="258"/>
  <c r="AW20" i="258"/>
  <c r="AV20" i="258"/>
  <c r="AT20" i="258"/>
  <c r="AR20" i="258"/>
  <c r="AQ20" i="258"/>
  <c r="AO20" i="258"/>
  <c r="AM20" i="258"/>
  <c r="AL20" i="258"/>
  <c r="AJ20" i="258"/>
  <c r="AG20" i="258"/>
  <c r="AE20" i="258"/>
  <c r="Z20" i="258"/>
  <c r="U20" i="258"/>
  <c r="P20" i="258"/>
  <c r="K20" i="258"/>
  <c r="D20" i="258"/>
  <c r="GT20" i="258" s="1"/>
  <c r="C20" i="258"/>
  <c r="B20" i="258"/>
  <c r="E20" i="258" s="1"/>
  <c r="GR19" i="258"/>
  <c r="BK19" i="260" s="1"/>
  <c r="GQ19" i="258"/>
  <c r="BG19" i="260" s="1"/>
  <c r="GP19" i="258"/>
  <c r="BC19" i="260" s="1"/>
  <c r="GO19" i="258"/>
  <c r="AY19" i="260" s="1"/>
  <c r="GN19" i="258"/>
  <c r="AU19" i="260" s="1"/>
  <c r="GM19" i="258"/>
  <c r="AQ19" i="260" s="1"/>
  <c r="GJ19" i="258"/>
  <c r="GI19" i="258"/>
  <c r="GF19" i="258"/>
  <c r="GG19" i="258" s="1"/>
  <c r="AI19" i="260" s="1"/>
  <c r="GE19" i="258"/>
  <c r="GC19" i="258"/>
  <c r="FY19" i="258"/>
  <c r="FT19" i="258"/>
  <c r="FO19" i="258"/>
  <c r="FJ19" i="258"/>
  <c r="FE19" i="258"/>
  <c r="EZ19" i="258"/>
  <c r="EU19" i="258"/>
  <c r="EP19" i="258"/>
  <c r="EK19" i="258"/>
  <c r="EF19" i="258"/>
  <c r="EA19" i="258"/>
  <c r="DV19" i="258"/>
  <c r="DQ19" i="258"/>
  <c r="DL19" i="258"/>
  <c r="DG19" i="258"/>
  <c r="CW19" i="258"/>
  <c r="CR19" i="258"/>
  <c r="CM19" i="258"/>
  <c r="CH19" i="258"/>
  <c r="CC19" i="258"/>
  <c r="BX19" i="258"/>
  <c r="BS19" i="258"/>
  <c r="BN19" i="258"/>
  <c r="BI19" i="258"/>
  <c r="BD19" i="258"/>
  <c r="BB19" i="258"/>
  <c r="BA19" i="258"/>
  <c r="AY19" i="258"/>
  <c r="AW19" i="258"/>
  <c r="AV19" i="258"/>
  <c r="AT19" i="258"/>
  <c r="AR19" i="258"/>
  <c r="AQ19" i="258"/>
  <c r="AO19" i="258"/>
  <c r="AM19" i="258"/>
  <c r="AL19" i="258"/>
  <c r="AJ19" i="258"/>
  <c r="AG19" i="258"/>
  <c r="AE19" i="258"/>
  <c r="Z19" i="258"/>
  <c r="U19" i="258"/>
  <c r="P19" i="258"/>
  <c r="K19" i="258"/>
  <c r="D19" i="258"/>
  <c r="C19" i="258"/>
  <c r="B19" i="258"/>
  <c r="GR18" i="258"/>
  <c r="BK18" i="260" s="1"/>
  <c r="GQ18" i="258"/>
  <c r="BG18" i="260" s="1"/>
  <c r="GP18" i="258"/>
  <c r="BC18" i="260" s="1"/>
  <c r="GO18" i="258"/>
  <c r="AY18" i="260" s="1"/>
  <c r="GN18" i="258"/>
  <c r="AU18" i="260" s="1"/>
  <c r="GM18" i="258"/>
  <c r="AQ18" i="260" s="1"/>
  <c r="GJ18" i="258"/>
  <c r="GI18" i="258"/>
  <c r="GF18" i="258"/>
  <c r="GE18" i="258"/>
  <c r="GC18" i="258"/>
  <c r="FY18" i="258"/>
  <c r="FT18" i="258"/>
  <c r="FO18" i="258"/>
  <c r="FJ18" i="258"/>
  <c r="FE18" i="258"/>
  <c r="EZ18" i="258"/>
  <c r="EU18" i="258"/>
  <c r="EP18" i="258"/>
  <c r="EK18" i="258"/>
  <c r="EF18" i="258"/>
  <c r="EA18" i="258"/>
  <c r="DV18" i="258"/>
  <c r="DQ18" i="258"/>
  <c r="DL18" i="258"/>
  <c r="DG18" i="258"/>
  <c r="DB18" i="258"/>
  <c r="CW18" i="258"/>
  <c r="CR18" i="258"/>
  <c r="CM18" i="258"/>
  <c r="CH18" i="258"/>
  <c r="CC18" i="258"/>
  <c r="BX18" i="258"/>
  <c r="BS18" i="258"/>
  <c r="BN18" i="258"/>
  <c r="BI18" i="258"/>
  <c r="BD18" i="258"/>
  <c r="BB18" i="258"/>
  <c r="BA18" i="258"/>
  <c r="AY18" i="258"/>
  <c r="AW18" i="258"/>
  <c r="AV18" i="258"/>
  <c r="AT18" i="258"/>
  <c r="AR18" i="258"/>
  <c r="AQ18" i="258"/>
  <c r="AO18" i="258"/>
  <c r="AM18" i="258"/>
  <c r="AL18" i="258"/>
  <c r="AJ18" i="258"/>
  <c r="AG18" i="258"/>
  <c r="AE18" i="258"/>
  <c r="Z18" i="258"/>
  <c r="U18" i="258"/>
  <c r="P18" i="258"/>
  <c r="K18" i="258"/>
  <c r="D18" i="258"/>
  <c r="C18" i="258"/>
  <c r="B18" i="258"/>
  <c r="GR17" i="258"/>
  <c r="BK17" i="260" s="1"/>
  <c r="GQ17" i="258"/>
  <c r="BG17" i="260" s="1"/>
  <c r="GP17" i="258"/>
  <c r="BC17" i="260" s="1"/>
  <c r="GO17" i="258"/>
  <c r="AY17" i="260" s="1"/>
  <c r="GN17" i="258"/>
  <c r="AU17" i="260" s="1"/>
  <c r="GM17" i="258"/>
  <c r="AQ17" i="260" s="1"/>
  <c r="GJ17" i="258"/>
  <c r="GI17" i="258"/>
  <c r="GK17" i="258" s="1"/>
  <c r="AM17" i="260" s="1"/>
  <c r="GF17" i="258"/>
  <c r="GE17" i="258"/>
  <c r="GC17" i="258"/>
  <c r="FY17" i="258"/>
  <c r="FT17" i="258"/>
  <c r="FO17" i="258"/>
  <c r="FJ17" i="258"/>
  <c r="FE17" i="258"/>
  <c r="EZ17" i="258"/>
  <c r="EU17" i="258"/>
  <c r="EP17" i="258"/>
  <c r="EK17" i="258"/>
  <c r="EF17" i="258"/>
  <c r="EA17" i="258"/>
  <c r="DV17" i="258"/>
  <c r="DQ17" i="258"/>
  <c r="DL17" i="258"/>
  <c r="DG17" i="258"/>
  <c r="DB17" i="258"/>
  <c r="CW17" i="258"/>
  <c r="CR17" i="258"/>
  <c r="CM17" i="258"/>
  <c r="CH17" i="258"/>
  <c r="CC17" i="258"/>
  <c r="BX17" i="258"/>
  <c r="BS17" i="258"/>
  <c r="BN17" i="258"/>
  <c r="BI17" i="258"/>
  <c r="BD17" i="258"/>
  <c r="BB17" i="258"/>
  <c r="BA17" i="258"/>
  <c r="AY17" i="258"/>
  <c r="AW17" i="258"/>
  <c r="AV17" i="258"/>
  <c r="AT17" i="258"/>
  <c r="AR17" i="258"/>
  <c r="AQ17" i="258"/>
  <c r="AO17" i="258"/>
  <c r="AM17" i="258"/>
  <c r="AL17" i="258"/>
  <c r="AJ17" i="258"/>
  <c r="AG17" i="258"/>
  <c r="AE17" i="258"/>
  <c r="Z17" i="258"/>
  <c r="U17" i="258"/>
  <c r="P17" i="258"/>
  <c r="K17" i="258"/>
  <c r="D17" i="258"/>
  <c r="C17" i="258"/>
  <c r="B17" i="258"/>
  <c r="GR16" i="258"/>
  <c r="BK16" i="260" s="1"/>
  <c r="GQ16" i="258"/>
  <c r="BG16" i="260" s="1"/>
  <c r="GP16" i="258"/>
  <c r="BC16" i="260" s="1"/>
  <c r="GO16" i="258"/>
  <c r="AY16" i="260" s="1"/>
  <c r="GN16" i="258"/>
  <c r="AU16" i="260" s="1"/>
  <c r="GM16" i="258"/>
  <c r="AQ16" i="260" s="1"/>
  <c r="GJ16" i="258"/>
  <c r="GI16" i="258"/>
  <c r="GF16" i="258"/>
  <c r="GE16" i="258"/>
  <c r="GC16" i="258"/>
  <c r="FY16" i="258"/>
  <c r="FT16" i="258"/>
  <c r="FO16" i="258"/>
  <c r="FJ16" i="258"/>
  <c r="FE16" i="258"/>
  <c r="EZ16" i="258"/>
  <c r="EU16" i="258"/>
  <c r="EP16" i="258"/>
  <c r="EK16" i="258"/>
  <c r="EF16" i="258"/>
  <c r="EA16" i="258"/>
  <c r="DV16" i="258"/>
  <c r="DQ16" i="258"/>
  <c r="DL16" i="258"/>
  <c r="DG16" i="258"/>
  <c r="DB16" i="258"/>
  <c r="CW16" i="258"/>
  <c r="CR16" i="258"/>
  <c r="CM16" i="258"/>
  <c r="CH16" i="258"/>
  <c r="CC16" i="258"/>
  <c r="BX16" i="258"/>
  <c r="BS16" i="258"/>
  <c r="BN16" i="258"/>
  <c r="BI16" i="258"/>
  <c r="BD16" i="258"/>
  <c r="BB16" i="258"/>
  <c r="BA16" i="258"/>
  <c r="AY16" i="258"/>
  <c r="AW16" i="258"/>
  <c r="AV16" i="258"/>
  <c r="AT16" i="258"/>
  <c r="AR16" i="258"/>
  <c r="AQ16" i="258"/>
  <c r="AO16" i="258"/>
  <c r="AM16" i="258"/>
  <c r="AL16" i="258"/>
  <c r="AJ16" i="258"/>
  <c r="AG16" i="258"/>
  <c r="AE16" i="258"/>
  <c r="Z16" i="258"/>
  <c r="U16" i="258"/>
  <c r="P16" i="258"/>
  <c r="K16" i="258"/>
  <c r="D16" i="258"/>
  <c r="C16" i="258"/>
  <c r="B16" i="258"/>
  <c r="GR15" i="258"/>
  <c r="BK15" i="260" s="1"/>
  <c r="GQ15" i="258"/>
  <c r="BG15" i="260" s="1"/>
  <c r="GP15" i="258"/>
  <c r="BC15" i="260" s="1"/>
  <c r="GO15" i="258"/>
  <c r="AY15" i="260" s="1"/>
  <c r="GN15" i="258"/>
  <c r="AU15" i="260" s="1"/>
  <c r="GM15" i="258"/>
  <c r="AQ15" i="260" s="1"/>
  <c r="GJ15" i="258"/>
  <c r="GI15" i="258"/>
  <c r="GF15" i="258"/>
  <c r="GE15" i="258"/>
  <c r="GC15" i="258"/>
  <c r="FY15" i="258"/>
  <c r="FT15" i="258"/>
  <c r="FO15" i="258"/>
  <c r="FJ15" i="258"/>
  <c r="FE15" i="258"/>
  <c r="EZ15" i="258"/>
  <c r="EU15" i="258"/>
  <c r="EP15" i="258"/>
  <c r="EK15" i="258"/>
  <c r="EF15" i="258"/>
  <c r="EA15" i="258"/>
  <c r="DV15" i="258"/>
  <c r="DQ15" i="258"/>
  <c r="DL15" i="258"/>
  <c r="DG15" i="258"/>
  <c r="CW15" i="258"/>
  <c r="CR15" i="258"/>
  <c r="CM15" i="258"/>
  <c r="CH15" i="258"/>
  <c r="CC15" i="258"/>
  <c r="BX15" i="258"/>
  <c r="BS15" i="258"/>
  <c r="BN15" i="258"/>
  <c r="BI15" i="258"/>
  <c r="BD15" i="258"/>
  <c r="BB15" i="258"/>
  <c r="BA15" i="258"/>
  <c r="AY15" i="258"/>
  <c r="AW15" i="258"/>
  <c r="AV15" i="258"/>
  <c r="AT15" i="258"/>
  <c r="AR15" i="258"/>
  <c r="AQ15" i="258"/>
  <c r="AO15" i="258"/>
  <c r="AM15" i="258"/>
  <c r="AL15" i="258"/>
  <c r="AJ15" i="258"/>
  <c r="AG15" i="258"/>
  <c r="AE15" i="258"/>
  <c r="Z15" i="258"/>
  <c r="U15" i="258"/>
  <c r="P15" i="258"/>
  <c r="K15" i="258"/>
  <c r="D15" i="258"/>
  <c r="C15" i="258"/>
  <c r="B15" i="258"/>
  <c r="GR14" i="258"/>
  <c r="BK14" i="260" s="1"/>
  <c r="GQ14" i="258"/>
  <c r="BG14" i="260" s="1"/>
  <c r="GP14" i="258"/>
  <c r="BC14" i="260" s="1"/>
  <c r="GO14" i="258"/>
  <c r="AY14" i="260" s="1"/>
  <c r="GN14" i="258"/>
  <c r="AU14" i="260" s="1"/>
  <c r="GM14" i="258"/>
  <c r="AQ14" i="260" s="1"/>
  <c r="GJ14" i="258"/>
  <c r="GI14" i="258"/>
  <c r="GF14" i="258"/>
  <c r="GE14" i="258"/>
  <c r="GG14" i="258" s="1"/>
  <c r="AI14" i="260" s="1"/>
  <c r="GC14" i="258"/>
  <c r="FY14" i="258"/>
  <c r="FT14" i="258"/>
  <c r="FO14" i="258"/>
  <c r="FJ14" i="258"/>
  <c r="FE14" i="258"/>
  <c r="EZ14" i="258"/>
  <c r="EU14" i="258"/>
  <c r="EP14" i="258"/>
  <c r="EK14" i="258"/>
  <c r="EF14" i="258"/>
  <c r="EA14" i="258"/>
  <c r="DV14" i="258"/>
  <c r="DQ14" i="258"/>
  <c r="DL14" i="258"/>
  <c r="DG14" i="258"/>
  <c r="DB14" i="258"/>
  <c r="CW14" i="258"/>
  <c r="CR14" i="258"/>
  <c r="CM14" i="258"/>
  <c r="CH14" i="258"/>
  <c r="CC14" i="258"/>
  <c r="BX14" i="258"/>
  <c r="BS14" i="258"/>
  <c r="BN14" i="258"/>
  <c r="BI14" i="258"/>
  <c r="BD14" i="258"/>
  <c r="BB14" i="258"/>
  <c r="BA14" i="258"/>
  <c r="AY14" i="258"/>
  <c r="AW14" i="258"/>
  <c r="AV14" i="258"/>
  <c r="AT14" i="258"/>
  <c r="AR14" i="258"/>
  <c r="AQ14" i="258"/>
  <c r="AO14" i="258"/>
  <c r="AM14" i="258"/>
  <c r="AL14" i="258"/>
  <c r="AJ14" i="258"/>
  <c r="AG14" i="258"/>
  <c r="AE14" i="258"/>
  <c r="Z14" i="258"/>
  <c r="U14" i="258"/>
  <c r="P14" i="258"/>
  <c r="K14" i="258"/>
  <c r="D14" i="258"/>
  <c r="C14" i="258"/>
  <c r="B14" i="258"/>
  <c r="GR13" i="258"/>
  <c r="BK13" i="260" s="1"/>
  <c r="GQ13" i="258"/>
  <c r="BG13" i="260" s="1"/>
  <c r="GP13" i="258"/>
  <c r="BC13" i="260" s="1"/>
  <c r="GO13" i="258"/>
  <c r="AY13" i="260" s="1"/>
  <c r="GN13" i="258"/>
  <c r="AU13" i="260" s="1"/>
  <c r="GM13" i="258"/>
  <c r="AQ13" i="260" s="1"/>
  <c r="GJ13" i="258"/>
  <c r="GI13" i="258"/>
  <c r="GF13" i="258"/>
  <c r="GG13" i="258" s="1"/>
  <c r="AI13" i="260" s="1"/>
  <c r="GE13" i="258"/>
  <c r="GC13" i="258"/>
  <c r="FY13" i="258"/>
  <c r="FT13" i="258"/>
  <c r="FO13" i="258"/>
  <c r="FJ13" i="258"/>
  <c r="FE13" i="258"/>
  <c r="EZ13" i="258"/>
  <c r="EU13" i="258"/>
  <c r="EP13" i="258"/>
  <c r="EK13" i="258"/>
  <c r="EF13" i="258"/>
  <c r="EA13" i="258"/>
  <c r="DV13" i="258"/>
  <c r="DQ13" i="258"/>
  <c r="DL13" i="258"/>
  <c r="DG13" i="258"/>
  <c r="DB13" i="258"/>
  <c r="CW13" i="258"/>
  <c r="CT13" i="258"/>
  <c r="CR13" i="258"/>
  <c r="CO13" i="258"/>
  <c r="CM13" i="258"/>
  <c r="CH13" i="258"/>
  <c r="CE13" i="258"/>
  <c r="CC13" i="258"/>
  <c r="BX13" i="258"/>
  <c r="BS13" i="258"/>
  <c r="BN13" i="258"/>
  <c r="BK13" i="258"/>
  <c r="BI13" i="258"/>
  <c r="BF13" i="258"/>
  <c r="BD13" i="258"/>
  <c r="BB13" i="258"/>
  <c r="BA13" i="258"/>
  <c r="AY13" i="258"/>
  <c r="AW13" i="258"/>
  <c r="AV13" i="258"/>
  <c r="AT13" i="258"/>
  <c r="AR13" i="258"/>
  <c r="AQ13" i="258"/>
  <c r="AO13" i="258"/>
  <c r="AM13" i="258"/>
  <c r="AL13" i="258"/>
  <c r="AJ13" i="258"/>
  <c r="AG13" i="258"/>
  <c r="AE13" i="258"/>
  <c r="Z13" i="258"/>
  <c r="U13" i="258"/>
  <c r="R13" i="258"/>
  <c r="P13" i="258"/>
  <c r="M13" i="258"/>
  <c r="K13" i="258"/>
  <c r="D13" i="258"/>
  <c r="C13" i="258"/>
  <c r="B13" i="258"/>
  <c r="GR12" i="258"/>
  <c r="BK12" i="260" s="1"/>
  <c r="GQ12" i="258"/>
  <c r="BG12" i="260" s="1"/>
  <c r="GP12" i="258"/>
  <c r="BC12" i="260" s="1"/>
  <c r="GO12" i="258"/>
  <c r="AY12" i="260" s="1"/>
  <c r="GN12" i="258"/>
  <c r="AU12" i="260" s="1"/>
  <c r="GM12" i="258"/>
  <c r="AQ12" i="260" s="1"/>
  <c r="GJ12" i="258"/>
  <c r="GI12" i="258"/>
  <c r="GF12" i="258"/>
  <c r="GG12" i="258" s="1"/>
  <c r="AI12" i="260" s="1"/>
  <c r="GE12" i="258"/>
  <c r="GC12" i="258"/>
  <c r="FY12" i="258"/>
  <c r="FT12" i="258"/>
  <c r="FO12" i="258"/>
  <c r="FJ12" i="258"/>
  <c r="FE12" i="258"/>
  <c r="EZ12" i="258"/>
  <c r="EU12" i="258"/>
  <c r="EP12" i="258"/>
  <c r="EK12" i="258"/>
  <c r="EF12" i="258"/>
  <c r="EA12" i="258"/>
  <c r="DV12" i="258"/>
  <c r="DQ12" i="258"/>
  <c r="DL12" i="258"/>
  <c r="DG12" i="258"/>
  <c r="DB12" i="258"/>
  <c r="CW12" i="258"/>
  <c r="CR12" i="258"/>
  <c r="CM12" i="258"/>
  <c r="CH12" i="258"/>
  <c r="CC12" i="258"/>
  <c r="BX12" i="258"/>
  <c r="BS12" i="258"/>
  <c r="BN12" i="258"/>
  <c r="BI12" i="258"/>
  <c r="BD12" i="258"/>
  <c r="BB12" i="258"/>
  <c r="BA12" i="258"/>
  <c r="AY12" i="258"/>
  <c r="AW12" i="258"/>
  <c r="AV12" i="258"/>
  <c r="AT12" i="258"/>
  <c r="AR12" i="258"/>
  <c r="AQ12" i="258"/>
  <c r="AO12" i="258"/>
  <c r="AM12" i="258"/>
  <c r="AL12" i="258"/>
  <c r="AJ12" i="258"/>
  <c r="AG12" i="258"/>
  <c r="AE12" i="258"/>
  <c r="Z12" i="258"/>
  <c r="U12" i="258"/>
  <c r="P12" i="258"/>
  <c r="K12" i="258"/>
  <c r="D12" i="258"/>
  <c r="C12" i="258"/>
  <c r="B12" i="258"/>
  <c r="GR11" i="258"/>
  <c r="BK11" i="260" s="1"/>
  <c r="GQ11" i="258"/>
  <c r="BG11" i="260" s="1"/>
  <c r="GP11" i="258"/>
  <c r="BC11" i="260" s="1"/>
  <c r="GO11" i="258"/>
  <c r="AY11" i="260" s="1"/>
  <c r="GN11" i="258"/>
  <c r="AU11" i="260" s="1"/>
  <c r="GM11" i="258"/>
  <c r="AQ11" i="260" s="1"/>
  <c r="GJ11" i="258"/>
  <c r="GI11" i="258"/>
  <c r="GF11" i="258"/>
  <c r="GE11" i="258"/>
  <c r="GC11" i="258"/>
  <c r="FY11" i="258"/>
  <c r="FT11" i="258"/>
  <c r="FO11" i="258"/>
  <c r="FJ11" i="258"/>
  <c r="FE11" i="258"/>
  <c r="EZ11" i="258"/>
  <c r="EU11" i="258"/>
  <c r="EP11" i="258"/>
  <c r="EK11" i="258"/>
  <c r="EF11" i="258"/>
  <c r="EA11" i="258"/>
  <c r="DV11" i="258"/>
  <c r="DQ11" i="258"/>
  <c r="DL11" i="258"/>
  <c r="DG11" i="258"/>
  <c r="DB11" i="258"/>
  <c r="CW11" i="258"/>
  <c r="CR11" i="258"/>
  <c r="CM11" i="258"/>
  <c r="CH11" i="258"/>
  <c r="CC11" i="258"/>
  <c r="BX11" i="258"/>
  <c r="BS11" i="258"/>
  <c r="BN11" i="258"/>
  <c r="BI11" i="258"/>
  <c r="BD11" i="258"/>
  <c r="BB11" i="258"/>
  <c r="BA11" i="258"/>
  <c r="AY11" i="258"/>
  <c r="AW11" i="258"/>
  <c r="AV11" i="258"/>
  <c r="AT11" i="258"/>
  <c r="AR11" i="258"/>
  <c r="AQ11" i="258"/>
  <c r="AO11" i="258"/>
  <c r="AM11" i="258"/>
  <c r="AL11" i="258"/>
  <c r="AJ11" i="258"/>
  <c r="AG11" i="258"/>
  <c r="AE11" i="258"/>
  <c r="Z11" i="258"/>
  <c r="U11" i="258"/>
  <c r="P11" i="258"/>
  <c r="K11" i="258"/>
  <c r="D11" i="258"/>
  <c r="C11" i="258"/>
  <c r="B11" i="258"/>
  <c r="GR10" i="258"/>
  <c r="BK10" i="260" s="1"/>
  <c r="GQ10" i="258"/>
  <c r="BG10" i="260" s="1"/>
  <c r="GP10" i="258"/>
  <c r="BC10" i="260" s="1"/>
  <c r="GO10" i="258"/>
  <c r="AY10" i="260" s="1"/>
  <c r="GN10" i="258"/>
  <c r="GM10" i="258"/>
  <c r="AQ10" i="260" s="1"/>
  <c r="GJ10" i="258"/>
  <c r="GI10" i="258"/>
  <c r="GF10" i="258"/>
  <c r="GE10" i="258"/>
  <c r="GC10" i="258"/>
  <c r="FY10" i="258"/>
  <c r="FT10" i="258"/>
  <c r="FO10" i="258"/>
  <c r="FJ10" i="258"/>
  <c r="FE10" i="258"/>
  <c r="EZ10" i="258"/>
  <c r="EU10" i="258"/>
  <c r="EP10" i="258"/>
  <c r="EK10" i="258"/>
  <c r="EF10" i="258"/>
  <c r="EA10" i="258"/>
  <c r="DV10" i="258"/>
  <c r="DQ10" i="258"/>
  <c r="DL10" i="258"/>
  <c r="DG10" i="258"/>
  <c r="DB10" i="258"/>
  <c r="CW10" i="258"/>
  <c r="CR10" i="258"/>
  <c r="CM10" i="258"/>
  <c r="CH10" i="258"/>
  <c r="CC10" i="258"/>
  <c r="BX10" i="258"/>
  <c r="BS10" i="258"/>
  <c r="BN10" i="258"/>
  <c r="BI10" i="258"/>
  <c r="BD10" i="258"/>
  <c r="BB10" i="258"/>
  <c r="BA10" i="258"/>
  <c r="BC9" i="258" s="1"/>
  <c r="AY10" i="258"/>
  <c r="AW10" i="258"/>
  <c r="AV10" i="258"/>
  <c r="AX9" i="258" s="1"/>
  <c r="AT10" i="258"/>
  <c r="AR10" i="258"/>
  <c r="AQ10" i="258"/>
  <c r="AS9" i="258" s="1"/>
  <c r="AO10" i="258"/>
  <c r="AM10" i="258"/>
  <c r="AL10" i="258"/>
  <c r="AN9" i="258" s="1"/>
  <c r="AJ10" i="258"/>
  <c r="AG10" i="258"/>
  <c r="AI9" i="258" s="1"/>
  <c r="AE10" i="258"/>
  <c r="Z10" i="258"/>
  <c r="U10" i="258"/>
  <c r="P10" i="258"/>
  <c r="K10" i="258"/>
  <c r="D10" i="258"/>
  <c r="C10" i="258"/>
  <c r="B10" i="258"/>
  <c r="EJ9" i="258" s="1"/>
  <c r="GB7" i="258"/>
  <c r="GA7" i="258"/>
  <c r="FZ7" i="258"/>
  <c r="FY7" i="258"/>
  <c r="FX7" i="258"/>
  <c r="FW7" i="258"/>
  <c r="FV7" i="258"/>
  <c r="FU7" i="258"/>
  <c r="FT7" i="258"/>
  <c r="FS7" i="258"/>
  <c r="FR7" i="258"/>
  <c r="FQ7" i="258"/>
  <c r="FP7" i="258"/>
  <c r="FO7" i="258"/>
  <c r="FN7" i="258"/>
  <c r="FM7" i="258"/>
  <c r="FL7" i="258"/>
  <c r="FK7" i="258"/>
  <c r="FJ7" i="258"/>
  <c r="FI7" i="258"/>
  <c r="FH7" i="258"/>
  <c r="FG7" i="258"/>
  <c r="FF7" i="258"/>
  <c r="FE7" i="258"/>
  <c r="FD7" i="258"/>
  <c r="FC7" i="258"/>
  <c r="FB7" i="258"/>
  <c r="FA7" i="258"/>
  <c r="EZ7" i="258"/>
  <c r="EY7" i="258"/>
  <c r="EX7" i="258"/>
  <c r="EW7" i="258"/>
  <c r="EV7" i="258"/>
  <c r="EU7" i="258"/>
  <c r="ET7" i="258"/>
  <c r="ES7" i="258"/>
  <c r="ER7" i="258"/>
  <c r="EQ7" i="258"/>
  <c r="EP7" i="258"/>
  <c r="EO7" i="258"/>
  <c r="EN7" i="258"/>
  <c r="EM7" i="258"/>
  <c r="EL7" i="258"/>
  <c r="EK7" i="258"/>
  <c r="EJ7" i="258"/>
  <c r="EI7" i="258"/>
  <c r="EH7" i="258"/>
  <c r="EG7" i="258"/>
  <c r="EF7" i="258"/>
  <c r="EE7" i="258"/>
  <c r="ED7" i="258"/>
  <c r="EC7" i="258"/>
  <c r="EB7" i="258"/>
  <c r="EA7" i="258"/>
  <c r="DZ7" i="258"/>
  <c r="DY7" i="258"/>
  <c r="DX7" i="258"/>
  <c r="DW7" i="258"/>
  <c r="DV7" i="258"/>
  <c r="DU7" i="258"/>
  <c r="DT7" i="258"/>
  <c r="DS7" i="258"/>
  <c r="DR7" i="258"/>
  <c r="DQ7" i="258"/>
  <c r="DP7" i="258"/>
  <c r="DO7" i="258"/>
  <c r="DN7" i="258"/>
  <c r="DM7" i="258"/>
  <c r="DL7" i="258"/>
  <c r="DK7" i="258"/>
  <c r="DJ7" i="258"/>
  <c r="DI7" i="258"/>
  <c r="DH7" i="258"/>
  <c r="DG7" i="258"/>
  <c r="DF7" i="258"/>
  <c r="DE7" i="258"/>
  <c r="DD7" i="258"/>
  <c r="DC7" i="258"/>
  <c r="DB7" i="258"/>
  <c r="DA7" i="258"/>
  <c r="CZ7" i="258"/>
  <c r="CY7" i="258"/>
  <c r="CX7" i="258"/>
  <c r="CW7" i="258"/>
  <c r="CV7" i="258"/>
  <c r="CU7" i="258"/>
  <c r="CT7" i="258"/>
  <c r="CS7" i="258"/>
  <c r="CR7" i="258"/>
  <c r="CQ7" i="258"/>
  <c r="CP7" i="258"/>
  <c r="CO7" i="258"/>
  <c r="CN7" i="258"/>
  <c r="CM7" i="258"/>
  <c r="CL7" i="258"/>
  <c r="CK7" i="258"/>
  <c r="CJ7" i="258"/>
  <c r="CI7" i="258"/>
  <c r="CH7" i="258"/>
  <c r="CG7" i="258"/>
  <c r="CF7" i="258"/>
  <c r="CE7" i="258"/>
  <c r="CD7" i="258"/>
  <c r="CC7" i="258"/>
  <c r="CB7" i="258"/>
  <c r="CA7" i="258"/>
  <c r="BZ7" i="258"/>
  <c r="BY7" i="258"/>
  <c r="BX7" i="258"/>
  <c r="BW7" i="258"/>
  <c r="BV7" i="258"/>
  <c r="BU7" i="258"/>
  <c r="BT7" i="258"/>
  <c r="BS7" i="258"/>
  <c r="BR7" i="258"/>
  <c r="BQ7" i="258"/>
  <c r="BP7" i="258"/>
  <c r="BO7" i="258"/>
  <c r="BN7" i="258"/>
  <c r="BM7" i="258"/>
  <c r="BL7" i="258"/>
  <c r="BK7" i="258"/>
  <c r="BJ7" i="258"/>
  <c r="BI7" i="258"/>
  <c r="BH7" i="258"/>
  <c r="BG7" i="258"/>
  <c r="BF7" i="258"/>
  <c r="BE7" i="258"/>
  <c r="BD7" i="258"/>
  <c r="BC7" i="258"/>
  <c r="BB7" i="258"/>
  <c r="BA7" i="258"/>
  <c r="AZ7" i="258"/>
  <c r="AY7" i="258"/>
  <c r="AX7" i="258"/>
  <c r="AW7" i="258"/>
  <c r="AV7" i="258"/>
  <c r="AU7" i="258"/>
  <c r="AT7" i="258"/>
  <c r="AS7" i="258"/>
  <c r="AR7" i="258"/>
  <c r="AQ7" i="258"/>
  <c r="AP7" i="258"/>
  <c r="AO7" i="258"/>
  <c r="AN7" i="258"/>
  <c r="AM7" i="258"/>
  <c r="AL7" i="258"/>
  <c r="AK7" i="258"/>
  <c r="AJ7" i="258"/>
  <c r="AI7" i="258"/>
  <c r="AH7" i="258"/>
  <c r="AG7" i="258"/>
  <c r="AF7" i="258"/>
  <c r="AE7" i="258"/>
  <c r="AD7" i="258"/>
  <c r="AC7" i="258"/>
  <c r="AB7" i="258"/>
  <c r="AA7" i="258"/>
  <c r="Z7" i="258"/>
  <c r="Y7" i="258"/>
  <c r="X7" i="258"/>
  <c r="W7" i="258"/>
  <c r="V7" i="258"/>
  <c r="U7" i="258"/>
  <c r="T7" i="258"/>
  <c r="S7" i="258"/>
  <c r="R7" i="258"/>
  <c r="Q7" i="258"/>
  <c r="P7" i="258"/>
  <c r="O7" i="258"/>
  <c r="N7" i="258"/>
  <c r="M7" i="258"/>
  <c r="L7" i="258"/>
  <c r="K7" i="258"/>
  <c r="J7" i="258"/>
  <c r="I7" i="258"/>
  <c r="H7" i="258"/>
  <c r="G7" i="258"/>
  <c r="F7" i="258"/>
  <c r="E7" i="258"/>
  <c r="D7" i="258"/>
  <c r="C7" i="258"/>
  <c r="B7" i="258"/>
  <c r="A7" i="258"/>
  <c r="GR6" i="258"/>
  <c r="GQ6" i="258"/>
  <c r="GP6" i="258"/>
  <c r="GO6" i="258"/>
  <c r="GN6" i="258"/>
  <c r="GM6" i="258"/>
  <c r="A4" i="258"/>
  <c r="GJ2" i="258"/>
  <c r="GI2" i="258"/>
  <c r="GF2" i="258"/>
  <c r="GE2" i="258"/>
  <c r="A2" i="258"/>
  <c r="GY1" i="258"/>
  <c r="GX1" i="258"/>
  <c r="GW1" i="258"/>
  <c r="GV1" i="258"/>
  <c r="GU1" i="258"/>
  <c r="GT1" i="258"/>
  <c r="GS1" i="258"/>
  <c r="GR1" i="258"/>
  <c r="GQ1" i="258"/>
  <c r="GP1" i="258"/>
  <c r="GO1" i="258"/>
  <c r="GN1" i="258"/>
  <c r="GM1" i="258"/>
  <c r="GL1" i="258"/>
  <c r="GK1" i="258"/>
  <c r="GJ1" i="258"/>
  <c r="GI1" i="258"/>
  <c r="GH1" i="258"/>
  <c r="GG1" i="258"/>
  <c r="GF1" i="258"/>
  <c r="GE1" i="258"/>
  <c r="GD1" i="258"/>
  <c r="GC1" i="258"/>
  <c r="GB1" i="258"/>
  <c r="GA1" i="258"/>
  <c r="FZ1" i="258"/>
  <c r="FY1" i="258"/>
  <c r="FX1" i="258"/>
  <c r="FW1" i="258"/>
  <c r="FV1" i="258"/>
  <c r="FU1" i="258"/>
  <c r="FT1" i="258"/>
  <c r="FS1" i="258"/>
  <c r="FR1" i="258"/>
  <c r="FQ1" i="258"/>
  <c r="FP1" i="258"/>
  <c r="FO1" i="258"/>
  <c r="FN1" i="258"/>
  <c r="FM1" i="258"/>
  <c r="FL1" i="258"/>
  <c r="FK1" i="258"/>
  <c r="FJ1" i="258"/>
  <c r="FI1" i="258"/>
  <c r="FH1" i="258"/>
  <c r="FG1" i="258"/>
  <c r="FF1" i="258"/>
  <c r="FE1" i="258"/>
  <c r="FD1" i="258"/>
  <c r="FC1" i="258"/>
  <c r="FB1" i="258"/>
  <c r="FA1" i="258"/>
  <c r="EZ1" i="258"/>
  <c r="EY1" i="258"/>
  <c r="EX1" i="258"/>
  <c r="EW1" i="258"/>
  <c r="EV1" i="258"/>
  <c r="EU1" i="258"/>
  <c r="ET1" i="258"/>
  <c r="ES1" i="258"/>
  <c r="ER1" i="258"/>
  <c r="EQ1" i="258"/>
  <c r="EP1" i="258"/>
  <c r="EO1" i="258"/>
  <c r="EN1" i="258"/>
  <c r="EM1" i="258"/>
  <c r="EL1" i="258"/>
  <c r="EK1" i="258"/>
  <c r="EJ1" i="258"/>
  <c r="EI1" i="258"/>
  <c r="EH1" i="258"/>
  <c r="EG1" i="258"/>
  <c r="EF1" i="258"/>
  <c r="EE1" i="258"/>
  <c r="ED1" i="258"/>
  <c r="EC1" i="258"/>
  <c r="EB1" i="258"/>
  <c r="EA1" i="258"/>
  <c r="DZ1" i="258"/>
  <c r="DY1" i="258"/>
  <c r="DX1" i="258"/>
  <c r="DW1" i="258"/>
  <c r="DV1" i="258"/>
  <c r="DU1" i="258"/>
  <c r="DT1" i="258"/>
  <c r="DS1" i="258"/>
  <c r="DR1" i="258"/>
  <c r="DQ1" i="258"/>
  <c r="DP1" i="258"/>
  <c r="DO1" i="258"/>
  <c r="DN1" i="258"/>
  <c r="DM1" i="258"/>
  <c r="DL1" i="258"/>
  <c r="DK1" i="258"/>
  <c r="DJ1" i="258"/>
  <c r="DI1" i="258"/>
  <c r="DH1" i="258"/>
  <c r="DG1" i="258"/>
  <c r="DF1" i="258"/>
  <c r="DE1" i="258"/>
  <c r="DD1" i="258"/>
  <c r="DC1" i="258"/>
  <c r="DB1" i="258"/>
  <c r="DA1" i="258"/>
  <c r="CZ1" i="258"/>
  <c r="CY1" i="258"/>
  <c r="CX1" i="258"/>
  <c r="CW1" i="258"/>
  <c r="CV1" i="258"/>
  <c r="CU1" i="258"/>
  <c r="CT1" i="258"/>
  <c r="CS1" i="258"/>
  <c r="CR1" i="258"/>
  <c r="CQ1" i="258"/>
  <c r="CP1" i="258"/>
  <c r="CO1" i="258"/>
  <c r="CN1" i="258"/>
  <c r="CM1" i="258"/>
  <c r="CL1" i="258"/>
  <c r="CK1" i="258"/>
  <c r="CJ1" i="258"/>
  <c r="CI1" i="258"/>
  <c r="CH1" i="258"/>
  <c r="CG1" i="258"/>
  <c r="CF1" i="258"/>
  <c r="CE1" i="258"/>
  <c r="CD1" i="258"/>
  <c r="CC1" i="258"/>
  <c r="CB1" i="258"/>
  <c r="CA1" i="258"/>
  <c r="BZ1" i="258"/>
  <c r="BY1" i="258"/>
  <c r="BX1" i="258"/>
  <c r="BW1" i="258"/>
  <c r="BV1" i="258"/>
  <c r="BU1" i="258"/>
  <c r="BT1" i="258"/>
  <c r="BS1" i="258"/>
  <c r="BR1" i="258"/>
  <c r="BQ1" i="258"/>
  <c r="BP1" i="258"/>
  <c r="BO1" i="258"/>
  <c r="BN1" i="258"/>
  <c r="BM1" i="258"/>
  <c r="BL1" i="258"/>
  <c r="BK1" i="258"/>
  <c r="BJ1" i="258"/>
  <c r="BI1" i="258"/>
  <c r="BH1" i="258"/>
  <c r="BG1" i="258"/>
  <c r="BF1" i="258"/>
  <c r="BE1" i="258"/>
  <c r="BD1" i="258"/>
  <c r="BC1" i="258"/>
  <c r="BB1" i="258"/>
  <c r="BA1" i="258"/>
  <c r="AZ1" i="258"/>
  <c r="AY1" i="258"/>
  <c r="AX1" i="258"/>
  <c r="AW1" i="258"/>
  <c r="AV1" i="258"/>
  <c r="AU1" i="258"/>
  <c r="AT1" i="258"/>
  <c r="AS1" i="258"/>
  <c r="AR1" i="258"/>
  <c r="AQ1" i="258"/>
  <c r="AP1" i="258"/>
  <c r="AO1" i="258"/>
  <c r="AN1" i="258"/>
  <c r="AM1" i="258"/>
  <c r="AL1" i="258"/>
  <c r="AK1" i="258"/>
  <c r="AJ1" i="258"/>
  <c r="AI1" i="258"/>
  <c r="AH1" i="258"/>
  <c r="AG1" i="258"/>
  <c r="AF1" i="258"/>
  <c r="AE1" i="258"/>
  <c r="AD1" i="258"/>
  <c r="AC1" i="258"/>
  <c r="AB1" i="258"/>
  <c r="AA1" i="258"/>
  <c r="Z1" i="258"/>
  <c r="Y1" i="258"/>
  <c r="X1" i="258"/>
  <c r="W1" i="258"/>
  <c r="V1" i="258"/>
  <c r="U1" i="258"/>
  <c r="T1" i="258"/>
  <c r="S1" i="258"/>
  <c r="R1" i="258"/>
  <c r="Q1" i="258"/>
  <c r="P1" i="258"/>
  <c r="O1" i="258"/>
  <c r="N1" i="258"/>
  <c r="M1" i="258"/>
  <c r="L1" i="258"/>
  <c r="K1" i="258"/>
  <c r="J1" i="258"/>
  <c r="I1" i="258"/>
  <c r="H1" i="258"/>
  <c r="G1" i="258"/>
  <c r="F1" i="258"/>
  <c r="E1" i="258"/>
  <c r="D1" i="258"/>
  <c r="C1" i="258"/>
  <c r="B1" i="258"/>
  <c r="A1" i="258"/>
  <c r="AA206" i="60"/>
  <c r="Z206" i="60"/>
  <c r="Y206" i="60"/>
  <c r="X206" i="60"/>
  <c r="W206" i="60"/>
  <c r="AA205" i="60"/>
  <c r="Z205" i="60"/>
  <c r="Y205" i="60"/>
  <c r="X205" i="60"/>
  <c r="W205" i="60"/>
  <c r="U205" i="60"/>
  <c r="T205" i="60"/>
  <c r="S205" i="60"/>
  <c r="R205" i="60"/>
  <c r="P205" i="60"/>
  <c r="O205" i="60"/>
  <c r="N205" i="60"/>
  <c r="M205" i="60"/>
  <c r="AA137" i="60"/>
  <c r="Z137" i="60"/>
  <c r="Y137" i="60"/>
  <c r="X137" i="60"/>
  <c r="W137" i="60"/>
  <c r="AA136" i="60"/>
  <c r="Z136" i="60"/>
  <c r="Y136" i="60"/>
  <c r="X136" i="60"/>
  <c r="W136" i="60"/>
  <c r="U136" i="60"/>
  <c r="T136" i="60"/>
  <c r="S136" i="60"/>
  <c r="R136" i="60"/>
  <c r="P136" i="60"/>
  <c r="O136" i="60"/>
  <c r="N136" i="60"/>
  <c r="M136" i="60"/>
  <c r="AA68" i="60"/>
  <c r="Z68" i="60"/>
  <c r="Y68" i="60"/>
  <c r="X68" i="60"/>
  <c r="W68" i="60"/>
  <c r="AA67" i="60"/>
  <c r="Z67" i="60"/>
  <c r="Y67" i="60"/>
  <c r="X67" i="60"/>
  <c r="W67" i="60"/>
  <c r="U67" i="60"/>
  <c r="T67" i="60"/>
  <c r="S67" i="60"/>
  <c r="R67" i="60"/>
  <c r="P67" i="60"/>
  <c r="O67" i="60"/>
  <c r="N67" i="60"/>
  <c r="M67" i="60"/>
  <c r="K206" i="60"/>
  <c r="F206" i="60"/>
  <c r="K205" i="60"/>
  <c r="I205" i="60"/>
  <c r="G205" i="60"/>
  <c r="F205" i="60"/>
  <c r="D205" i="60"/>
  <c r="B205" i="60"/>
  <c r="K137" i="60"/>
  <c r="F137" i="60"/>
  <c r="K136" i="60"/>
  <c r="I136" i="60"/>
  <c r="G136" i="60"/>
  <c r="F136" i="60"/>
  <c r="D136" i="60"/>
  <c r="B136" i="60"/>
  <c r="K68" i="60"/>
  <c r="K67" i="60"/>
  <c r="I67" i="60"/>
  <c r="G67" i="60"/>
  <c r="F68" i="60"/>
  <c r="F67" i="60"/>
  <c r="D67" i="60"/>
  <c r="B67" i="60"/>
  <c r="GG21" i="258" l="1"/>
  <c r="AI21" i="260" s="1"/>
  <c r="GG11" i="258"/>
  <c r="AI11" i="260" s="1"/>
  <c r="GG30" i="258"/>
  <c r="AI30" i="260" s="1"/>
  <c r="GG34" i="258"/>
  <c r="AI34" i="260" s="1"/>
  <c r="AJ34" i="260" s="1"/>
  <c r="GG18" i="258"/>
  <c r="AI18" i="260" s="1"/>
  <c r="GK39" i="258"/>
  <c r="AM39" i="260" s="1"/>
  <c r="AN39" i="260" s="1"/>
  <c r="GK18" i="258"/>
  <c r="AM18" i="260" s="1"/>
  <c r="GK34" i="258"/>
  <c r="AM34" i="260" s="1"/>
  <c r="AN34" i="260" s="1"/>
  <c r="GK12" i="258"/>
  <c r="AM12" i="260" s="1"/>
  <c r="GK22" i="258"/>
  <c r="AM22" i="260" s="1"/>
  <c r="GK33" i="258"/>
  <c r="AM33" i="260" s="1"/>
  <c r="AN33" i="260" s="1"/>
  <c r="AU10" i="260"/>
  <c r="AU148" i="259"/>
  <c r="GS33" i="258"/>
  <c r="GS34" i="258"/>
  <c r="BG34" i="260"/>
  <c r="GS39" i="258"/>
  <c r="GS40" i="258"/>
  <c r="GS32" i="258"/>
  <c r="BK32" i="260"/>
  <c r="GS38" i="258"/>
  <c r="GS12" i="258"/>
  <c r="GS11" i="258"/>
  <c r="GT11" i="258" s="1"/>
  <c r="GS42" i="258"/>
  <c r="GS37" i="258"/>
  <c r="GS35" i="258"/>
  <c r="DK28" i="260"/>
  <c r="CU28" i="260"/>
  <c r="CE28" i="260"/>
  <c r="DO28" i="260"/>
  <c r="CY28" i="260"/>
  <c r="CI28" i="260"/>
  <c r="CM28" i="260"/>
  <c r="DS28" i="260"/>
  <c r="DC28" i="260"/>
  <c r="BW28" i="260"/>
  <c r="BS28" i="260"/>
  <c r="DG28" i="260"/>
  <c r="CQ28" i="260"/>
  <c r="CA28" i="260"/>
  <c r="BI28" i="260"/>
  <c r="BA28" i="260"/>
  <c r="AO28" i="260"/>
  <c r="BM28" i="260"/>
  <c r="BE28" i="260"/>
  <c r="AS28" i="260"/>
  <c r="BO28" i="260"/>
  <c r="AW28" i="260"/>
  <c r="AK28" i="260"/>
  <c r="DW28" i="260"/>
  <c r="DS34" i="260"/>
  <c r="DC34" i="260"/>
  <c r="CM34" i="260"/>
  <c r="BW34" i="260"/>
  <c r="BS34" i="260"/>
  <c r="DG34" i="260"/>
  <c r="CQ34" i="260"/>
  <c r="CA34" i="260"/>
  <c r="CU34" i="260"/>
  <c r="CE34" i="260"/>
  <c r="DK34" i="260"/>
  <c r="DO34" i="260"/>
  <c r="CY34" i="260"/>
  <c r="CI34" i="260"/>
  <c r="BE34" i="260"/>
  <c r="AS34" i="260"/>
  <c r="BO34" i="260"/>
  <c r="BI34" i="260"/>
  <c r="BA34" i="260"/>
  <c r="AO34" i="260"/>
  <c r="BM34" i="260"/>
  <c r="AK34" i="260"/>
  <c r="AW34" i="260"/>
  <c r="DW34" i="260"/>
  <c r="BS40" i="260"/>
  <c r="DK40" i="260"/>
  <c r="CU40" i="260"/>
  <c r="CE40" i="260"/>
  <c r="DG40" i="260"/>
  <c r="DO40" i="260"/>
  <c r="CY40" i="260"/>
  <c r="CI40" i="260"/>
  <c r="CA40" i="260"/>
  <c r="DS40" i="260"/>
  <c r="DC40" i="260"/>
  <c r="CM40" i="260"/>
  <c r="BW40" i="260"/>
  <c r="CQ40" i="260"/>
  <c r="AW40" i="260"/>
  <c r="BI40" i="260"/>
  <c r="BM40" i="260"/>
  <c r="BE40" i="260"/>
  <c r="AS40" i="260"/>
  <c r="BO40" i="260"/>
  <c r="DW40" i="260"/>
  <c r="AK40" i="260"/>
  <c r="BA40" i="260"/>
  <c r="AO40" i="260"/>
  <c r="CM165" i="260"/>
  <c r="AS165" i="260"/>
  <c r="CI165" i="260"/>
  <c r="AO165" i="260"/>
  <c r="CE165" i="260"/>
  <c r="AK165" i="260"/>
  <c r="DW165" i="260"/>
  <c r="CA165" i="260"/>
  <c r="DS165" i="260"/>
  <c r="BW165" i="260"/>
  <c r="DO165" i="260"/>
  <c r="BS165" i="260"/>
  <c r="DK165" i="260"/>
  <c r="BO165" i="260"/>
  <c r="DG165" i="260"/>
  <c r="BM165" i="260"/>
  <c r="DC165" i="260"/>
  <c r="BI165" i="260"/>
  <c r="CY165" i="260"/>
  <c r="BE165" i="260"/>
  <c r="CU165" i="260"/>
  <c r="BA165" i="260"/>
  <c r="CQ165" i="260"/>
  <c r="AW165" i="260"/>
  <c r="CM177" i="260"/>
  <c r="AS177" i="260"/>
  <c r="CI177" i="260"/>
  <c r="AO177" i="260"/>
  <c r="CE177" i="260"/>
  <c r="AK177" i="260"/>
  <c r="DW177" i="260"/>
  <c r="CA177" i="260"/>
  <c r="DS177" i="260"/>
  <c r="BW177" i="260"/>
  <c r="DO177" i="260"/>
  <c r="BS177" i="260"/>
  <c r="DK177" i="260"/>
  <c r="BO177" i="260"/>
  <c r="DG177" i="260"/>
  <c r="BM177" i="260"/>
  <c r="DC177" i="260"/>
  <c r="BI177" i="260"/>
  <c r="CY177" i="260"/>
  <c r="BE177" i="260"/>
  <c r="CU177" i="260"/>
  <c r="BA177" i="260"/>
  <c r="CQ177" i="260"/>
  <c r="AW177" i="260"/>
  <c r="AK17" i="260"/>
  <c r="AO24" i="260"/>
  <c r="AK26" i="260"/>
  <c r="CM101" i="260"/>
  <c r="AS101" i="260"/>
  <c r="CI101" i="260"/>
  <c r="AO101" i="260"/>
  <c r="CE101" i="260"/>
  <c r="AK101" i="260"/>
  <c r="DW101" i="260"/>
  <c r="CA101" i="260"/>
  <c r="DS101" i="260"/>
  <c r="BW101" i="260"/>
  <c r="DO101" i="260"/>
  <c r="BS101" i="260"/>
  <c r="DK101" i="260"/>
  <c r="BO101" i="260"/>
  <c r="DG101" i="260"/>
  <c r="BM101" i="260"/>
  <c r="DC101" i="260"/>
  <c r="BI101" i="260"/>
  <c r="CY101" i="260"/>
  <c r="BE101" i="260"/>
  <c r="CU101" i="260"/>
  <c r="BA101" i="260"/>
  <c r="CQ101" i="260"/>
  <c r="AW101" i="260"/>
  <c r="CM107" i="260"/>
  <c r="AS107" i="260"/>
  <c r="CI107" i="260"/>
  <c r="AO107" i="260"/>
  <c r="CE107" i="260"/>
  <c r="AK107" i="260"/>
  <c r="DW107" i="260"/>
  <c r="CA107" i="260"/>
  <c r="DS107" i="260"/>
  <c r="BW107" i="260"/>
  <c r="DO107" i="260"/>
  <c r="BS107" i="260"/>
  <c r="DK107" i="260"/>
  <c r="BO107" i="260"/>
  <c r="DG107" i="260"/>
  <c r="BM107" i="260"/>
  <c r="DC107" i="260"/>
  <c r="BI107" i="260"/>
  <c r="CY107" i="260"/>
  <c r="BE107" i="260"/>
  <c r="CU107" i="260"/>
  <c r="BA107" i="260"/>
  <c r="CQ107" i="260"/>
  <c r="AW107" i="260"/>
  <c r="CM113" i="260"/>
  <c r="AS113" i="260"/>
  <c r="CI113" i="260"/>
  <c r="AO113" i="260"/>
  <c r="CE113" i="260"/>
  <c r="AK113" i="260"/>
  <c r="DW113" i="260"/>
  <c r="CA113" i="260"/>
  <c r="DS113" i="260"/>
  <c r="BW113" i="260"/>
  <c r="DO113" i="260"/>
  <c r="BS113" i="260"/>
  <c r="DK113" i="260"/>
  <c r="BO113" i="260"/>
  <c r="DG113" i="260"/>
  <c r="BM113" i="260"/>
  <c r="DC113" i="260"/>
  <c r="BI113" i="260"/>
  <c r="CY113" i="260"/>
  <c r="BE113" i="260"/>
  <c r="CU113" i="260"/>
  <c r="BA113" i="260"/>
  <c r="CQ113" i="260"/>
  <c r="AW113" i="260"/>
  <c r="AS16" i="260"/>
  <c r="AS15" i="260"/>
  <c r="AK21" i="260"/>
  <c r="BS11" i="260"/>
  <c r="DG11" i="260"/>
  <c r="CQ11" i="260"/>
  <c r="CA11" i="260"/>
  <c r="BW11" i="260"/>
  <c r="CI11" i="260"/>
  <c r="DK11" i="260"/>
  <c r="CU11" i="260"/>
  <c r="CE11" i="260"/>
  <c r="CY11" i="260"/>
  <c r="DO11" i="260"/>
  <c r="DS11" i="260"/>
  <c r="DC11" i="260"/>
  <c r="CM11" i="260"/>
  <c r="AK11" i="260"/>
  <c r="BW29" i="260"/>
  <c r="CE29" i="260"/>
  <c r="DO29" i="260"/>
  <c r="CY29" i="260"/>
  <c r="CI29" i="260"/>
  <c r="CU29" i="260"/>
  <c r="DS29" i="260"/>
  <c r="DC29" i="260"/>
  <c r="CM29" i="260"/>
  <c r="BS29" i="260"/>
  <c r="DG29" i="260"/>
  <c r="CQ29" i="260"/>
  <c r="CA29" i="260"/>
  <c r="DK29" i="260"/>
  <c r="BA29" i="260"/>
  <c r="AO29" i="260"/>
  <c r="BM29" i="260"/>
  <c r="BE29" i="260"/>
  <c r="AS29" i="260"/>
  <c r="BO29" i="260"/>
  <c r="AW29" i="260"/>
  <c r="BI29" i="260"/>
  <c r="DW29" i="260"/>
  <c r="AK29" i="260"/>
  <c r="DK41" i="260"/>
  <c r="CU41" i="260"/>
  <c r="CE41" i="260"/>
  <c r="CI41" i="260"/>
  <c r="DO41" i="260"/>
  <c r="CY41" i="260"/>
  <c r="DS41" i="260"/>
  <c r="DC41" i="260"/>
  <c r="CM41" i="260"/>
  <c r="BW41" i="260"/>
  <c r="BS41" i="260"/>
  <c r="DG41" i="260"/>
  <c r="CQ41" i="260"/>
  <c r="CA41" i="260"/>
  <c r="AW41" i="260"/>
  <c r="BI41" i="260"/>
  <c r="BM41" i="260"/>
  <c r="BE41" i="260"/>
  <c r="AS41" i="260"/>
  <c r="BO41" i="260"/>
  <c r="BA41" i="260"/>
  <c r="AO41" i="260"/>
  <c r="DW41" i="260"/>
  <c r="AK41" i="260"/>
  <c r="CM148" i="260"/>
  <c r="AS148" i="260"/>
  <c r="CI148" i="260"/>
  <c r="AO148" i="260"/>
  <c r="CE148" i="260"/>
  <c r="AK148" i="260"/>
  <c r="DW148" i="260"/>
  <c r="CA148" i="260"/>
  <c r="DS148" i="260"/>
  <c r="BW148" i="260"/>
  <c r="DO148" i="260"/>
  <c r="BS148" i="260"/>
  <c r="DK148" i="260"/>
  <c r="BO148" i="260"/>
  <c r="DG148" i="260"/>
  <c r="BM148" i="260"/>
  <c r="DC148" i="260"/>
  <c r="BI148" i="260"/>
  <c r="CY148" i="260"/>
  <c r="BE148" i="260"/>
  <c r="CU148" i="260"/>
  <c r="BA148" i="260"/>
  <c r="CQ148" i="260"/>
  <c r="AW148" i="260"/>
  <c r="CM166" i="260"/>
  <c r="AS166" i="260"/>
  <c r="CI166" i="260"/>
  <c r="AO166" i="260"/>
  <c r="CE166" i="260"/>
  <c r="AK166" i="260"/>
  <c r="DW166" i="260"/>
  <c r="CA166" i="260"/>
  <c r="DS166" i="260"/>
  <c r="BW166" i="260"/>
  <c r="DO166" i="260"/>
  <c r="BS166" i="260"/>
  <c r="DK166" i="260"/>
  <c r="BO166" i="260"/>
  <c r="DG166" i="260"/>
  <c r="BM166" i="260"/>
  <c r="DC166" i="260"/>
  <c r="BI166" i="260"/>
  <c r="CY166" i="260"/>
  <c r="BE166" i="260"/>
  <c r="CU166" i="260"/>
  <c r="BA166" i="260"/>
  <c r="CQ166" i="260"/>
  <c r="AW166" i="260"/>
  <c r="CM178" i="260"/>
  <c r="AS178" i="260"/>
  <c r="CI178" i="260"/>
  <c r="AO178" i="260"/>
  <c r="CE178" i="260"/>
  <c r="AK178" i="260"/>
  <c r="DW178" i="260"/>
  <c r="CA178" i="260"/>
  <c r="DS178" i="260"/>
  <c r="BW178" i="260"/>
  <c r="DO178" i="260"/>
  <c r="BS178" i="260"/>
  <c r="DK178" i="260"/>
  <c r="BO178" i="260"/>
  <c r="DG178" i="260"/>
  <c r="BM178" i="260"/>
  <c r="DC178" i="260"/>
  <c r="BI178" i="260"/>
  <c r="CY178" i="260"/>
  <c r="BE178" i="260"/>
  <c r="CU178" i="260"/>
  <c r="BA178" i="260"/>
  <c r="CQ178" i="260"/>
  <c r="AW178" i="260"/>
  <c r="BI29" i="252"/>
  <c r="AR29" i="252"/>
  <c r="AK20" i="260"/>
  <c r="AK14" i="260"/>
  <c r="GT28" i="258"/>
  <c r="CM96" i="260"/>
  <c r="AS96" i="260"/>
  <c r="CI96" i="260"/>
  <c r="AO96" i="260"/>
  <c r="CE96" i="260"/>
  <c r="AK96" i="260"/>
  <c r="DW96" i="260"/>
  <c r="CA96" i="260"/>
  <c r="DS96" i="260"/>
  <c r="BW96" i="260"/>
  <c r="DO96" i="260"/>
  <c r="BS96" i="260"/>
  <c r="DK96" i="260"/>
  <c r="BO96" i="260"/>
  <c r="DG96" i="260"/>
  <c r="BM96" i="260"/>
  <c r="DC96" i="260"/>
  <c r="BI96" i="260"/>
  <c r="CY96" i="260"/>
  <c r="BE96" i="260"/>
  <c r="CU96" i="260"/>
  <c r="BA96" i="260"/>
  <c r="CQ96" i="260"/>
  <c r="AW96" i="260"/>
  <c r="CM102" i="260"/>
  <c r="AS102" i="260"/>
  <c r="CI102" i="260"/>
  <c r="AO102" i="260"/>
  <c r="CE102" i="260"/>
  <c r="AK102" i="260"/>
  <c r="DW102" i="260"/>
  <c r="CA102" i="260"/>
  <c r="DS102" i="260"/>
  <c r="BW102" i="260"/>
  <c r="DO102" i="260"/>
  <c r="BS102" i="260"/>
  <c r="DK102" i="260"/>
  <c r="BO102" i="260"/>
  <c r="DG102" i="260"/>
  <c r="BM102" i="260"/>
  <c r="DC102" i="260"/>
  <c r="BI102" i="260"/>
  <c r="CY102" i="260"/>
  <c r="BE102" i="260"/>
  <c r="CU102" i="260"/>
  <c r="BA102" i="260"/>
  <c r="CQ102" i="260"/>
  <c r="AW102" i="260"/>
  <c r="CM108" i="260"/>
  <c r="AS108" i="260"/>
  <c r="CI108" i="260"/>
  <c r="AO108" i="260"/>
  <c r="CE108" i="260"/>
  <c r="AK108" i="260"/>
  <c r="DW108" i="260"/>
  <c r="CA108" i="260"/>
  <c r="DS108" i="260"/>
  <c r="BW108" i="260"/>
  <c r="DO108" i="260"/>
  <c r="BS108" i="260"/>
  <c r="DK108" i="260"/>
  <c r="BO108" i="260"/>
  <c r="DG108" i="260"/>
  <c r="BM108" i="260"/>
  <c r="DC108" i="260"/>
  <c r="BI108" i="260"/>
  <c r="CY108" i="260"/>
  <c r="BE108" i="260"/>
  <c r="CU108" i="260"/>
  <c r="BA108" i="260"/>
  <c r="CQ108" i="260"/>
  <c r="AW108" i="260"/>
  <c r="CM114" i="260"/>
  <c r="AS114" i="260"/>
  <c r="CI114" i="260"/>
  <c r="AO114" i="260"/>
  <c r="CE114" i="260"/>
  <c r="AK114" i="260"/>
  <c r="DW114" i="260"/>
  <c r="CA114" i="260"/>
  <c r="DS114" i="260"/>
  <c r="BW114" i="260"/>
  <c r="DO114" i="260"/>
  <c r="BS114" i="260"/>
  <c r="DK114" i="260"/>
  <c r="BO114" i="260"/>
  <c r="DG114" i="260"/>
  <c r="BM114" i="260"/>
  <c r="DC114" i="260"/>
  <c r="BI114" i="260"/>
  <c r="CY114" i="260"/>
  <c r="BE114" i="260"/>
  <c r="CU114" i="260"/>
  <c r="BA114" i="260"/>
  <c r="CQ114" i="260"/>
  <c r="AW114" i="260"/>
  <c r="AS19" i="260"/>
  <c r="AO22" i="260"/>
  <c r="AO19" i="260"/>
  <c r="BI12" i="260"/>
  <c r="CQ12" i="260"/>
  <c r="DK12" i="260"/>
  <c r="CU12" i="260"/>
  <c r="CE12" i="260"/>
  <c r="DO12" i="260"/>
  <c r="CY12" i="260"/>
  <c r="CI12" i="260"/>
  <c r="DG12" i="260"/>
  <c r="DS12" i="260"/>
  <c r="DC12" i="260"/>
  <c r="CM12" i="260"/>
  <c r="BW12" i="260"/>
  <c r="BS12" i="260"/>
  <c r="CA12" i="260"/>
  <c r="AW12" i="260"/>
  <c r="BM12" i="260"/>
  <c r="BE12" i="260"/>
  <c r="AS12" i="260"/>
  <c r="BO12" i="260"/>
  <c r="BA12" i="260"/>
  <c r="DW12" i="260"/>
  <c r="AO12" i="260"/>
  <c r="AK12" i="260"/>
  <c r="DO30" i="260"/>
  <c r="CY30" i="260"/>
  <c r="CI30" i="260"/>
  <c r="DC30" i="260"/>
  <c r="CM30" i="260"/>
  <c r="DS30" i="260"/>
  <c r="BW30" i="260"/>
  <c r="BS30" i="260"/>
  <c r="DG30" i="260"/>
  <c r="CQ30" i="260"/>
  <c r="CA30" i="260"/>
  <c r="DK30" i="260"/>
  <c r="CU30" i="260"/>
  <c r="CE30" i="260"/>
  <c r="BA30" i="260"/>
  <c r="AO30" i="260"/>
  <c r="BM30" i="260"/>
  <c r="BE30" i="260"/>
  <c r="BO30" i="260"/>
  <c r="AW30" i="260"/>
  <c r="BI30" i="260"/>
  <c r="AK30" i="260"/>
  <c r="AS30" i="260"/>
  <c r="DW30" i="260"/>
  <c r="DK42" i="260"/>
  <c r="CU42" i="260"/>
  <c r="CE42" i="260"/>
  <c r="DO42" i="260"/>
  <c r="CY42" i="260"/>
  <c r="CI42" i="260"/>
  <c r="CM42" i="260"/>
  <c r="DS42" i="260"/>
  <c r="DC42" i="260"/>
  <c r="BW42" i="260"/>
  <c r="BS42" i="260"/>
  <c r="DG42" i="260"/>
  <c r="CQ42" i="260"/>
  <c r="CA42" i="260"/>
  <c r="BI42" i="260"/>
  <c r="BA42" i="260"/>
  <c r="AO42" i="260"/>
  <c r="BM42" i="260"/>
  <c r="BE42" i="260"/>
  <c r="AS42" i="260"/>
  <c r="BO42" i="260"/>
  <c r="AW42" i="260"/>
  <c r="DW42" i="260"/>
  <c r="AK42" i="260"/>
  <c r="CM167" i="260"/>
  <c r="AS167" i="260"/>
  <c r="CI167" i="260"/>
  <c r="AO167" i="260"/>
  <c r="CE167" i="260"/>
  <c r="AK167" i="260"/>
  <c r="DW167" i="260"/>
  <c r="CA167" i="260"/>
  <c r="DS167" i="260"/>
  <c r="BW167" i="260"/>
  <c r="DO167" i="260"/>
  <c r="BS167" i="260"/>
  <c r="DK167" i="260"/>
  <c r="BO167" i="260"/>
  <c r="DG167" i="260"/>
  <c r="BM167" i="260"/>
  <c r="DC167" i="260"/>
  <c r="BI167" i="260"/>
  <c r="CY167" i="260"/>
  <c r="BE167" i="260"/>
  <c r="CU167" i="260"/>
  <c r="BA167" i="260"/>
  <c r="CQ167" i="260"/>
  <c r="AW167" i="260"/>
  <c r="CM173" i="260"/>
  <c r="AS173" i="260"/>
  <c r="CI173" i="260"/>
  <c r="AO173" i="260"/>
  <c r="CE173" i="260"/>
  <c r="AK173" i="260"/>
  <c r="DW173" i="260"/>
  <c r="CA173" i="260"/>
  <c r="DS173" i="260"/>
  <c r="BW173" i="260"/>
  <c r="DO173" i="260"/>
  <c r="BS173" i="260"/>
  <c r="DK173" i="260"/>
  <c r="BO173" i="260"/>
  <c r="DG173" i="260"/>
  <c r="BM173" i="260"/>
  <c r="DC173" i="260"/>
  <c r="BI173" i="260"/>
  <c r="CY173" i="260"/>
  <c r="BE173" i="260"/>
  <c r="CU173" i="260"/>
  <c r="BA173" i="260"/>
  <c r="CQ173" i="260"/>
  <c r="AW173" i="260"/>
  <c r="CM179" i="260"/>
  <c r="AS179" i="260"/>
  <c r="CI179" i="260"/>
  <c r="AO179" i="260"/>
  <c r="CE179" i="260"/>
  <c r="AK179" i="260"/>
  <c r="DW179" i="260"/>
  <c r="CA179" i="260"/>
  <c r="DS179" i="260"/>
  <c r="BW179" i="260"/>
  <c r="DO179" i="260"/>
  <c r="BS179" i="260"/>
  <c r="DK179" i="260"/>
  <c r="BO179" i="260"/>
  <c r="DG179" i="260"/>
  <c r="BM179" i="260"/>
  <c r="DC179" i="260"/>
  <c r="BI179" i="260"/>
  <c r="CY179" i="260"/>
  <c r="BE179" i="260"/>
  <c r="CU179" i="260"/>
  <c r="BA179" i="260"/>
  <c r="CQ179" i="260"/>
  <c r="AW179" i="260"/>
  <c r="AS20" i="260"/>
  <c r="AS11" i="260"/>
  <c r="AO25" i="260"/>
  <c r="AK13" i="260"/>
  <c r="CM112" i="260"/>
  <c r="AS112" i="260"/>
  <c r="CI112" i="260"/>
  <c r="AO112" i="260"/>
  <c r="CE112" i="260"/>
  <c r="AK112" i="260"/>
  <c r="DW112" i="260"/>
  <c r="CA112" i="260"/>
  <c r="DS112" i="260"/>
  <c r="BW112" i="260"/>
  <c r="DO112" i="260"/>
  <c r="BS112" i="260"/>
  <c r="DK112" i="260"/>
  <c r="BO112" i="260"/>
  <c r="DG112" i="260"/>
  <c r="BM112" i="260"/>
  <c r="DC112" i="260"/>
  <c r="BI112" i="260"/>
  <c r="CY112" i="260"/>
  <c r="BE112" i="260"/>
  <c r="CU112" i="260"/>
  <c r="BA112" i="260"/>
  <c r="CQ112" i="260"/>
  <c r="AW112" i="260"/>
  <c r="GH32" i="258"/>
  <c r="CM97" i="260"/>
  <c r="AS97" i="260"/>
  <c r="CI97" i="260"/>
  <c r="AO97" i="260"/>
  <c r="CE97" i="260"/>
  <c r="AK97" i="260"/>
  <c r="DW97" i="260"/>
  <c r="CA97" i="260"/>
  <c r="DS97" i="260"/>
  <c r="BW97" i="260"/>
  <c r="DO97" i="260"/>
  <c r="BS97" i="260"/>
  <c r="DK97" i="260"/>
  <c r="BO97" i="260"/>
  <c r="DG97" i="260"/>
  <c r="BM97" i="260"/>
  <c r="DC97" i="260"/>
  <c r="BI97" i="260"/>
  <c r="CY97" i="260"/>
  <c r="BE97" i="260"/>
  <c r="CU97" i="260"/>
  <c r="BA97" i="260"/>
  <c r="CQ97" i="260"/>
  <c r="AW97" i="260"/>
  <c r="CM103" i="260"/>
  <c r="AS103" i="260"/>
  <c r="CI103" i="260"/>
  <c r="AO103" i="260"/>
  <c r="CE103" i="260"/>
  <c r="AK103" i="260"/>
  <c r="DW103" i="260"/>
  <c r="CA103" i="260"/>
  <c r="DS103" i="260"/>
  <c r="BW103" i="260"/>
  <c r="DO103" i="260"/>
  <c r="BS103" i="260"/>
  <c r="DK103" i="260"/>
  <c r="BO103" i="260"/>
  <c r="DG103" i="260"/>
  <c r="BM103" i="260"/>
  <c r="DC103" i="260"/>
  <c r="BI103" i="260"/>
  <c r="CY103" i="260"/>
  <c r="BE103" i="260"/>
  <c r="CU103" i="260"/>
  <c r="BA103" i="260"/>
  <c r="CQ103" i="260"/>
  <c r="AW103" i="260"/>
  <c r="CM109" i="260"/>
  <c r="AS109" i="260"/>
  <c r="CI109" i="260"/>
  <c r="AO109" i="260"/>
  <c r="CE109" i="260"/>
  <c r="AK109" i="260"/>
  <c r="DW109" i="260"/>
  <c r="CA109" i="260"/>
  <c r="DS109" i="260"/>
  <c r="BW109" i="260"/>
  <c r="DO109" i="260"/>
  <c r="BS109" i="260"/>
  <c r="DK109" i="260"/>
  <c r="BO109" i="260"/>
  <c r="DG109" i="260"/>
  <c r="BM109" i="260"/>
  <c r="DC109" i="260"/>
  <c r="BI109" i="260"/>
  <c r="CY109" i="260"/>
  <c r="BE109" i="260"/>
  <c r="CU109" i="260"/>
  <c r="BA109" i="260"/>
  <c r="CQ109" i="260"/>
  <c r="AW109" i="260"/>
  <c r="AK24" i="260"/>
  <c r="AO17" i="260"/>
  <c r="AS25" i="260"/>
  <c r="AS26" i="260"/>
  <c r="CM100" i="260"/>
  <c r="AS100" i="260"/>
  <c r="CI100" i="260"/>
  <c r="AO100" i="260"/>
  <c r="CE100" i="260"/>
  <c r="AK100" i="260"/>
  <c r="DW100" i="260"/>
  <c r="CA100" i="260"/>
  <c r="DS100" i="260"/>
  <c r="BW100" i="260"/>
  <c r="DO100" i="260"/>
  <c r="BS100" i="260"/>
  <c r="DK100" i="260"/>
  <c r="BO100" i="260"/>
  <c r="DG100" i="260"/>
  <c r="BM100" i="260"/>
  <c r="DC100" i="260"/>
  <c r="BI100" i="260"/>
  <c r="CY100" i="260"/>
  <c r="BE100" i="260"/>
  <c r="CU100" i="260"/>
  <c r="BA100" i="260"/>
  <c r="CQ100" i="260"/>
  <c r="AW100" i="260"/>
  <c r="GT41" i="258"/>
  <c r="DO31" i="260"/>
  <c r="CY31" i="260"/>
  <c r="CI31" i="260"/>
  <c r="CA31" i="260"/>
  <c r="DS31" i="260"/>
  <c r="DC31" i="260"/>
  <c r="CM31" i="260"/>
  <c r="BW31" i="260"/>
  <c r="CQ31" i="260"/>
  <c r="BS31" i="260"/>
  <c r="DG31" i="260"/>
  <c r="DK31" i="260"/>
  <c r="CU31" i="260"/>
  <c r="CE31" i="260"/>
  <c r="BA31" i="260"/>
  <c r="AO31" i="260"/>
  <c r="BM31" i="260"/>
  <c r="BE31" i="260"/>
  <c r="BO31" i="260"/>
  <c r="AW31" i="260"/>
  <c r="BI31" i="260"/>
  <c r="AS31" i="260"/>
  <c r="AK31" i="260"/>
  <c r="DW31" i="260"/>
  <c r="BW37" i="260"/>
  <c r="BS37" i="260"/>
  <c r="DG37" i="260"/>
  <c r="CQ37" i="260"/>
  <c r="CA37" i="260"/>
  <c r="DK37" i="260"/>
  <c r="CU37" i="260"/>
  <c r="CE37" i="260"/>
  <c r="DO37" i="260"/>
  <c r="CY37" i="260"/>
  <c r="CI37" i="260"/>
  <c r="DS37" i="260"/>
  <c r="DC37" i="260"/>
  <c r="CM37" i="260"/>
  <c r="BE37" i="260"/>
  <c r="AS37" i="260"/>
  <c r="BO37" i="260"/>
  <c r="BI37" i="260"/>
  <c r="BA37" i="260"/>
  <c r="AO37" i="260"/>
  <c r="BM37" i="260"/>
  <c r="AK37" i="260"/>
  <c r="AW37" i="260"/>
  <c r="DW37" i="260"/>
  <c r="DO43" i="260"/>
  <c r="CY43" i="260"/>
  <c r="CI43" i="260"/>
  <c r="BW43" i="260"/>
  <c r="DS43" i="260"/>
  <c r="DC43" i="260"/>
  <c r="CM43" i="260"/>
  <c r="CU43" i="260"/>
  <c r="BS43" i="260"/>
  <c r="DG43" i="260"/>
  <c r="CQ43" i="260"/>
  <c r="CA43" i="260"/>
  <c r="CE43" i="260"/>
  <c r="DK43" i="260"/>
  <c r="BA43" i="260"/>
  <c r="AO43" i="260"/>
  <c r="BM43" i="260"/>
  <c r="BE43" i="260"/>
  <c r="AS43" i="260"/>
  <c r="BO43" i="260"/>
  <c r="AW43" i="260"/>
  <c r="BI43" i="260"/>
  <c r="DW43" i="260"/>
  <c r="AK43" i="260"/>
  <c r="CM168" i="260"/>
  <c r="AS168" i="260"/>
  <c r="CI168" i="260"/>
  <c r="AO168" i="260"/>
  <c r="CE168" i="260"/>
  <c r="AK168" i="260"/>
  <c r="DW168" i="260"/>
  <c r="CA168" i="260"/>
  <c r="DS168" i="260"/>
  <c r="BW168" i="260"/>
  <c r="DO168" i="260"/>
  <c r="BS168" i="260"/>
  <c r="DK168" i="260"/>
  <c r="BO168" i="260"/>
  <c r="DG168" i="260"/>
  <c r="BM168" i="260"/>
  <c r="DC168" i="260"/>
  <c r="BI168" i="260"/>
  <c r="CY168" i="260"/>
  <c r="BE168" i="260"/>
  <c r="CU168" i="260"/>
  <c r="BA168" i="260"/>
  <c r="CQ168" i="260"/>
  <c r="AW168" i="260"/>
  <c r="CM174" i="260"/>
  <c r="AS174" i="260"/>
  <c r="CI174" i="260"/>
  <c r="AO174" i="260"/>
  <c r="CE174" i="260"/>
  <c r="AK174" i="260"/>
  <c r="DW174" i="260"/>
  <c r="CA174" i="260"/>
  <c r="DS174" i="260"/>
  <c r="BW174" i="260"/>
  <c r="DO174" i="260"/>
  <c r="BS174" i="260"/>
  <c r="DK174" i="260"/>
  <c r="BO174" i="260"/>
  <c r="DG174" i="260"/>
  <c r="BM174" i="260"/>
  <c r="DC174" i="260"/>
  <c r="BI174" i="260"/>
  <c r="CY174" i="260"/>
  <c r="BE174" i="260"/>
  <c r="CU174" i="260"/>
  <c r="BA174" i="260"/>
  <c r="CQ174" i="260"/>
  <c r="AW174" i="260"/>
  <c r="CM180" i="260"/>
  <c r="AS180" i="260"/>
  <c r="CI180" i="260"/>
  <c r="AO180" i="260"/>
  <c r="CE180" i="260"/>
  <c r="AK180" i="260"/>
  <c r="DW180" i="260"/>
  <c r="CA180" i="260"/>
  <c r="DS180" i="260"/>
  <c r="BW180" i="260"/>
  <c r="DO180" i="260"/>
  <c r="BS180" i="260"/>
  <c r="DK180" i="260"/>
  <c r="BO180" i="260"/>
  <c r="DG180" i="260"/>
  <c r="BM180" i="260"/>
  <c r="DC180" i="260"/>
  <c r="BI180" i="260"/>
  <c r="CY180" i="260"/>
  <c r="BE180" i="260"/>
  <c r="CU180" i="260"/>
  <c r="BA180" i="260"/>
  <c r="CQ180" i="260"/>
  <c r="AW180" i="260"/>
  <c r="AS23" i="260"/>
  <c r="AS14" i="260"/>
  <c r="CM98" i="260"/>
  <c r="AS98" i="260"/>
  <c r="CI98" i="260"/>
  <c r="AO98" i="260"/>
  <c r="CE98" i="260"/>
  <c r="AK98" i="260"/>
  <c r="DW98" i="260"/>
  <c r="CA98" i="260"/>
  <c r="DS98" i="260"/>
  <c r="BW98" i="260"/>
  <c r="DO98" i="260"/>
  <c r="BS98" i="260"/>
  <c r="DK98" i="260"/>
  <c r="BO98" i="260"/>
  <c r="DG98" i="260"/>
  <c r="BM98" i="260"/>
  <c r="DC98" i="260"/>
  <c r="BI98" i="260"/>
  <c r="CY98" i="260"/>
  <c r="BE98" i="260"/>
  <c r="CU98" i="260"/>
  <c r="BA98" i="260"/>
  <c r="CQ98" i="260"/>
  <c r="AW98" i="260"/>
  <c r="CM110" i="260"/>
  <c r="AS110" i="260"/>
  <c r="CI110" i="260"/>
  <c r="AO110" i="260"/>
  <c r="CE110" i="260"/>
  <c r="AK110" i="260"/>
  <c r="DW110" i="260"/>
  <c r="CA110" i="260"/>
  <c r="DS110" i="260"/>
  <c r="BW110" i="260"/>
  <c r="DO110" i="260"/>
  <c r="BS110" i="260"/>
  <c r="DK110" i="260"/>
  <c r="BO110" i="260"/>
  <c r="DG110" i="260"/>
  <c r="BM110" i="260"/>
  <c r="DC110" i="260"/>
  <c r="BI110" i="260"/>
  <c r="CY110" i="260"/>
  <c r="BE110" i="260"/>
  <c r="CU110" i="260"/>
  <c r="BA110" i="260"/>
  <c r="CQ110" i="260"/>
  <c r="AW110" i="260"/>
  <c r="AO11" i="260"/>
  <c r="AK18" i="260"/>
  <c r="DO32" i="260"/>
  <c r="DS32" i="260"/>
  <c r="DC32" i="260"/>
  <c r="CM32" i="260"/>
  <c r="BW32" i="260"/>
  <c r="BS32" i="260"/>
  <c r="DG32" i="260"/>
  <c r="CQ32" i="260"/>
  <c r="CA32" i="260"/>
  <c r="CI32" i="260"/>
  <c r="CY32" i="260"/>
  <c r="DK32" i="260"/>
  <c r="CU32" i="260"/>
  <c r="CE32" i="260"/>
  <c r="BM32" i="260"/>
  <c r="BE32" i="260"/>
  <c r="AS32" i="260"/>
  <c r="BO32" i="260"/>
  <c r="AW32" i="260"/>
  <c r="BI32" i="260"/>
  <c r="BA32" i="260"/>
  <c r="AO32" i="260"/>
  <c r="AK32" i="260"/>
  <c r="DW32" i="260"/>
  <c r="BS38" i="260"/>
  <c r="DG38" i="260"/>
  <c r="CQ38" i="260"/>
  <c r="CA38" i="260"/>
  <c r="CU38" i="260"/>
  <c r="DK38" i="260"/>
  <c r="CE38" i="260"/>
  <c r="DO38" i="260"/>
  <c r="CY38" i="260"/>
  <c r="CI38" i="260"/>
  <c r="BW38" i="260"/>
  <c r="DS38" i="260"/>
  <c r="DC38" i="260"/>
  <c r="CM38" i="260"/>
  <c r="BO38" i="260"/>
  <c r="AW38" i="260"/>
  <c r="BI38" i="260"/>
  <c r="BA38" i="260"/>
  <c r="AO38" i="260"/>
  <c r="BM38" i="260"/>
  <c r="BE38" i="260"/>
  <c r="AS38" i="260"/>
  <c r="DW38" i="260"/>
  <c r="AK38" i="260"/>
  <c r="DO44" i="260"/>
  <c r="CY44" i="260"/>
  <c r="CI44" i="260"/>
  <c r="DC44" i="260"/>
  <c r="CM44" i="260"/>
  <c r="DS44" i="260"/>
  <c r="BW44" i="260"/>
  <c r="BS44" i="260"/>
  <c r="DG44" i="260"/>
  <c r="CQ44" i="260"/>
  <c r="CA44" i="260"/>
  <c r="DK44" i="260"/>
  <c r="CU44" i="260"/>
  <c r="CE44" i="260"/>
  <c r="BA44" i="260"/>
  <c r="AO44" i="260"/>
  <c r="BM44" i="260"/>
  <c r="BE44" i="260"/>
  <c r="BO44" i="260"/>
  <c r="AW44" i="260"/>
  <c r="BI44" i="260"/>
  <c r="AK44" i="260"/>
  <c r="AS44" i="260"/>
  <c r="DW44" i="260"/>
  <c r="CM163" i="260"/>
  <c r="AS163" i="260"/>
  <c r="CI163" i="260"/>
  <c r="AO163" i="260"/>
  <c r="CE163" i="260"/>
  <c r="AK163" i="260"/>
  <c r="DW163" i="260"/>
  <c r="CA163" i="260"/>
  <c r="DS163" i="260"/>
  <c r="BW163" i="260"/>
  <c r="DO163" i="260"/>
  <c r="BS163" i="260"/>
  <c r="DK163" i="260"/>
  <c r="BO163" i="260"/>
  <c r="DG163" i="260"/>
  <c r="BM163" i="260"/>
  <c r="DC163" i="260"/>
  <c r="BI163" i="260"/>
  <c r="CY163" i="260"/>
  <c r="BE163" i="260"/>
  <c r="CU163" i="260"/>
  <c r="BA163" i="260"/>
  <c r="CQ163" i="260"/>
  <c r="AW163" i="260"/>
  <c r="CM169" i="260"/>
  <c r="AS169" i="260"/>
  <c r="CI169" i="260"/>
  <c r="AO169" i="260"/>
  <c r="CE169" i="260"/>
  <c r="AK169" i="260"/>
  <c r="DW169" i="260"/>
  <c r="CA169" i="260"/>
  <c r="DS169" i="260"/>
  <c r="BW169" i="260"/>
  <c r="DO169" i="260"/>
  <c r="BS169" i="260"/>
  <c r="DK169" i="260"/>
  <c r="BO169" i="260"/>
  <c r="DG169" i="260"/>
  <c r="BM169" i="260"/>
  <c r="DC169" i="260"/>
  <c r="BI169" i="260"/>
  <c r="CY169" i="260"/>
  <c r="BE169" i="260"/>
  <c r="CU169" i="260"/>
  <c r="BA169" i="260"/>
  <c r="CQ169" i="260"/>
  <c r="AW169" i="260"/>
  <c r="CM175" i="260"/>
  <c r="AS175" i="260"/>
  <c r="CI175" i="260"/>
  <c r="AO175" i="260"/>
  <c r="CE175" i="260"/>
  <c r="AK175" i="260"/>
  <c r="DW175" i="260"/>
  <c r="CA175" i="260"/>
  <c r="DS175" i="260"/>
  <c r="BW175" i="260"/>
  <c r="DO175" i="260"/>
  <c r="BS175" i="260"/>
  <c r="DK175" i="260"/>
  <c r="BO175" i="260"/>
  <c r="DG175" i="260"/>
  <c r="BM175" i="260"/>
  <c r="DC175" i="260"/>
  <c r="BI175" i="260"/>
  <c r="CY175" i="260"/>
  <c r="BE175" i="260"/>
  <c r="CU175" i="260"/>
  <c r="BA175" i="260"/>
  <c r="CQ175" i="260"/>
  <c r="AW175" i="260"/>
  <c r="CM181" i="260"/>
  <c r="AS181" i="260"/>
  <c r="CI181" i="260"/>
  <c r="AO181" i="260"/>
  <c r="CE181" i="260"/>
  <c r="AK181" i="260"/>
  <c r="DW181" i="260"/>
  <c r="CA181" i="260"/>
  <c r="DS181" i="260"/>
  <c r="BW181" i="260"/>
  <c r="DO181" i="260"/>
  <c r="BS181" i="260"/>
  <c r="DK181" i="260"/>
  <c r="BO181" i="260"/>
  <c r="DG181" i="260"/>
  <c r="BM181" i="260"/>
  <c r="DC181" i="260"/>
  <c r="BI181" i="260"/>
  <c r="CY181" i="260"/>
  <c r="BE181" i="260"/>
  <c r="CU181" i="260"/>
  <c r="BA181" i="260"/>
  <c r="CQ181" i="260"/>
  <c r="AW181" i="260"/>
  <c r="AS18" i="260"/>
  <c r="AO23" i="260"/>
  <c r="CM106" i="260"/>
  <c r="AS106" i="260"/>
  <c r="CI106" i="260"/>
  <c r="AO106" i="260"/>
  <c r="CE106" i="260"/>
  <c r="AK106" i="260"/>
  <c r="DW106" i="260"/>
  <c r="CA106" i="260"/>
  <c r="DS106" i="260"/>
  <c r="BW106" i="260"/>
  <c r="DO106" i="260"/>
  <c r="BS106" i="260"/>
  <c r="DK106" i="260"/>
  <c r="BO106" i="260"/>
  <c r="DG106" i="260"/>
  <c r="BM106" i="260"/>
  <c r="DC106" i="260"/>
  <c r="BI106" i="260"/>
  <c r="CY106" i="260"/>
  <c r="BE106" i="260"/>
  <c r="CU106" i="260"/>
  <c r="BA106" i="260"/>
  <c r="CQ106" i="260"/>
  <c r="AW106" i="260"/>
  <c r="CM81" i="260"/>
  <c r="AS81" i="260"/>
  <c r="CI81" i="260"/>
  <c r="AO81" i="260"/>
  <c r="CE81" i="260"/>
  <c r="AK81" i="260"/>
  <c r="DW81" i="260"/>
  <c r="CA81" i="260"/>
  <c r="DS81" i="260"/>
  <c r="BW81" i="260"/>
  <c r="DO81" i="260"/>
  <c r="BS81" i="260"/>
  <c r="DK81" i="260"/>
  <c r="BO81" i="260"/>
  <c r="DG81" i="260"/>
  <c r="BM81" i="260"/>
  <c r="DC81" i="260"/>
  <c r="BI81" i="260"/>
  <c r="CY81" i="260"/>
  <c r="BE81" i="260"/>
  <c r="CU81" i="260"/>
  <c r="BA81" i="260"/>
  <c r="CQ81" i="260"/>
  <c r="AW81" i="260"/>
  <c r="CM99" i="260"/>
  <c r="AS99" i="260"/>
  <c r="CI99" i="260"/>
  <c r="AO99" i="260"/>
  <c r="CE99" i="260"/>
  <c r="AK99" i="260"/>
  <c r="DW99" i="260"/>
  <c r="CA99" i="260"/>
  <c r="DS99" i="260"/>
  <c r="BW99" i="260"/>
  <c r="DO99" i="260"/>
  <c r="BS99" i="260"/>
  <c r="DK99" i="260"/>
  <c r="BO99" i="260"/>
  <c r="DG99" i="260"/>
  <c r="BM99" i="260"/>
  <c r="DC99" i="260"/>
  <c r="BI99" i="260"/>
  <c r="CY99" i="260"/>
  <c r="BE99" i="260"/>
  <c r="CU99" i="260"/>
  <c r="BA99" i="260"/>
  <c r="CQ99" i="260"/>
  <c r="AW99" i="260"/>
  <c r="CM111" i="260"/>
  <c r="AS111" i="260"/>
  <c r="CI111" i="260"/>
  <c r="AO111" i="260"/>
  <c r="CE111" i="260"/>
  <c r="AK111" i="260"/>
  <c r="DW111" i="260"/>
  <c r="CA111" i="260"/>
  <c r="DS111" i="260"/>
  <c r="BW111" i="260"/>
  <c r="DO111" i="260"/>
  <c r="BS111" i="260"/>
  <c r="DK111" i="260"/>
  <c r="BO111" i="260"/>
  <c r="DG111" i="260"/>
  <c r="BM111" i="260"/>
  <c r="DC111" i="260"/>
  <c r="BI111" i="260"/>
  <c r="CY111" i="260"/>
  <c r="BE111" i="260"/>
  <c r="CU111" i="260"/>
  <c r="BA111" i="260"/>
  <c r="CQ111" i="260"/>
  <c r="AW111" i="260"/>
  <c r="AK22" i="260"/>
  <c r="DK27" i="260"/>
  <c r="CU27" i="260"/>
  <c r="CE27" i="260"/>
  <c r="CI27" i="260"/>
  <c r="DO27" i="260"/>
  <c r="CY27" i="260"/>
  <c r="DS27" i="260"/>
  <c r="DC27" i="260"/>
  <c r="CM27" i="260"/>
  <c r="BW27" i="260"/>
  <c r="BS27" i="260"/>
  <c r="DG27" i="260"/>
  <c r="CQ27" i="260"/>
  <c r="CA27" i="260"/>
  <c r="AW27" i="260"/>
  <c r="BI27" i="260"/>
  <c r="BM27" i="260"/>
  <c r="BE27" i="260"/>
  <c r="AS27" i="260"/>
  <c r="BO27" i="260"/>
  <c r="BA27" i="260"/>
  <c r="DW27" i="260"/>
  <c r="AO27" i="260"/>
  <c r="AK27" i="260"/>
  <c r="DS33" i="260"/>
  <c r="DC33" i="260"/>
  <c r="CM33" i="260"/>
  <c r="BW33" i="260"/>
  <c r="CQ33" i="260"/>
  <c r="CA33" i="260"/>
  <c r="BS33" i="260"/>
  <c r="DG33" i="260"/>
  <c r="DK33" i="260"/>
  <c r="CU33" i="260"/>
  <c r="CE33" i="260"/>
  <c r="DO33" i="260"/>
  <c r="CY33" i="260"/>
  <c r="CI33" i="260"/>
  <c r="BE33" i="260"/>
  <c r="AS33" i="260"/>
  <c r="BO33" i="260"/>
  <c r="AW33" i="260"/>
  <c r="BI33" i="260"/>
  <c r="BA33" i="260"/>
  <c r="AO33" i="260"/>
  <c r="BM33" i="260"/>
  <c r="DW33" i="260"/>
  <c r="AK33" i="260"/>
  <c r="BS39" i="260"/>
  <c r="DG39" i="260"/>
  <c r="CQ39" i="260"/>
  <c r="CA39" i="260"/>
  <c r="CI39" i="260"/>
  <c r="DK39" i="260"/>
  <c r="CU39" i="260"/>
  <c r="CE39" i="260"/>
  <c r="DO39" i="260"/>
  <c r="CY39" i="260"/>
  <c r="DS39" i="260"/>
  <c r="DC39" i="260"/>
  <c r="CM39" i="260"/>
  <c r="BW39" i="260"/>
  <c r="AW39" i="260"/>
  <c r="BI39" i="260"/>
  <c r="BA39" i="260"/>
  <c r="AO39" i="260"/>
  <c r="BM39" i="260"/>
  <c r="BE39" i="260"/>
  <c r="AS39" i="260"/>
  <c r="BO39" i="260"/>
  <c r="AK39" i="260"/>
  <c r="DW39" i="260"/>
  <c r="DO45" i="260"/>
  <c r="CY45" i="260"/>
  <c r="CI45" i="260"/>
  <c r="BW45" i="260"/>
  <c r="DS45" i="260"/>
  <c r="DC45" i="260"/>
  <c r="CM45" i="260"/>
  <c r="CA45" i="260"/>
  <c r="BS45" i="260"/>
  <c r="DG45" i="260"/>
  <c r="CQ45" i="260"/>
  <c r="DK45" i="260"/>
  <c r="CU45" i="260"/>
  <c r="CE45" i="260"/>
  <c r="BA45" i="260"/>
  <c r="AO45" i="260"/>
  <c r="BM45" i="260"/>
  <c r="BE45" i="260"/>
  <c r="BO45" i="260"/>
  <c r="AW45" i="260"/>
  <c r="BI45" i="260"/>
  <c r="AK45" i="260"/>
  <c r="AS45" i="260"/>
  <c r="DW45" i="260"/>
  <c r="CM164" i="260"/>
  <c r="AS164" i="260"/>
  <c r="CI164" i="260"/>
  <c r="AO164" i="260"/>
  <c r="CE164" i="260"/>
  <c r="AK164" i="260"/>
  <c r="DW164" i="260"/>
  <c r="CA164" i="260"/>
  <c r="DS164" i="260"/>
  <c r="BW164" i="260"/>
  <c r="DO164" i="260"/>
  <c r="BS164" i="260"/>
  <c r="DK164" i="260"/>
  <c r="BO164" i="260"/>
  <c r="DG164" i="260"/>
  <c r="BM164" i="260"/>
  <c r="DC164" i="260"/>
  <c r="BI164" i="260"/>
  <c r="CY164" i="260"/>
  <c r="BE164" i="260"/>
  <c r="CU164" i="260"/>
  <c r="BA164" i="260"/>
  <c r="CQ164" i="260"/>
  <c r="AW164" i="260"/>
  <c r="CM170" i="260"/>
  <c r="AS170" i="260"/>
  <c r="CI170" i="260"/>
  <c r="AO170" i="260"/>
  <c r="CE170" i="260"/>
  <c r="AK170" i="260"/>
  <c r="DW170" i="260"/>
  <c r="CA170" i="260"/>
  <c r="DS170" i="260"/>
  <c r="BW170" i="260"/>
  <c r="DO170" i="260"/>
  <c r="BS170" i="260"/>
  <c r="DK170" i="260"/>
  <c r="BO170" i="260"/>
  <c r="DG170" i="260"/>
  <c r="BM170" i="260"/>
  <c r="DC170" i="260"/>
  <c r="BI170" i="260"/>
  <c r="CY170" i="260"/>
  <c r="BE170" i="260"/>
  <c r="CU170" i="260"/>
  <c r="BA170" i="260"/>
  <c r="CQ170" i="260"/>
  <c r="AW170" i="260"/>
  <c r="CM176" i="260"/>
  <c r="AS176" i="260"/>
  <c r="CI176" i="260"/>
  <c r="AO176" i="260"/>
  <c r="CE176" i="260"/>
  <c r="AK176" i="260"/>
  <c r="DW176" i="260"/>
  <c r="CA176" i="260"/>
  <c r="DS176" i="260"/>
  <c r="BW176" i="260"/>
  <c r="DO176" i="260"/>
  <c r="BS176" i="260"/>
  <c r="DK176" i="260"/>
  <c r="BO176" i="260"/>
  <c r="DG176" i="260"/>
  <c r="BM176" i="260"/>
  <c r="DC176" i="260"/>
  <c r="BI176" i="260"/>
  <c r="CY176" i="260"/>
  <c r="BE176" i="260"/>
  <c r="CU176" i="260"/>
  <c r="BA176" i="260"/>
  <c r="CQ176" i="260"/>
  <c r="AW176" i="260"/>
  <c r="BI30" i="252"/>
  <c r="AR30" i="252"/>
  <c r="CY35" i="258"/>
  <c r="BK35" i="258"/>
  <c r="AS36" i="260"/>
  <c r="AK36" i="260"/>
  <c r="AO36" i="260"/>
  <c r="GT36" i="258"/>
  <c r="FV36" i="258"/>
  <c r="AO35" i="260"/>
  <c r="AS35" i="260"/>
  <c r="AK35" i="260"/>
  <c r="GH36" i="258"/>
  <c r="F10" i="258"/>
  <c r="H11" i="258"/>
  <c r="BU37" i="258"/>
  <c r="CY37" i="258"/>
  <c r="CJ21" i="258"/>
  <c r="BZ30" i="258"/>
  <c r="CJ32" i="258"/>
  <c r="CJ33" i="258"/>
  <c r="E35" i="258"/>
  <c r="AB37" i="258"/>
  <c r="M43" i="258"/>
  <c r="CO46" i="258"/>
  <c r="BZ47" i="258"/>
  <c r="R53" i="258"/>
  <c r="M25" i="258"/>
  <c r="AB27" i="258"/>
  <c r="CJ27" i="258"/>
  <c r="F29" i="258"/>
  <c r="GH29" i="258"/>
  <c r="E30" i="258"/>
  <c r="F38" i="258"/>
  <c r="R43" i="258"/>
  <c r="H46" i="258"/>
  <c r="GL46" i="258" s="1"/>
  <c r="AB48" i="258"/>
  <c r="F49" i="258"/>
  <c r="BZ59" i="258"/>
  <c r="BF33" i="258"/>
  <c r="H38" i="258"/>
  <c r="GL38" i="258" s="1"/>
  <c r="BU43" i="258"/>
  <c r="R44" i="258"/>
  <c r="BK49" i="258"/>
  <c r="F50" i="258"/>
  <c r="F56" i="258"/>
  <c r="CY16" i="258"/>
  <c r="H33" i="258"/>
  <c r="GL33" i="258" s="1"/>
  <c r="M16" i="258"/>
  <c r="BP16" i="258"/>
  <c r="CY24" i="258"/>
  <c r="CT27" i="258"/>
  <c r="BF30" i="258"/>
  <c r="BU32" i="258"/>
  <c r="CY32" i="258"/>
  <c r="R35" i="258"/>
  <c r="H37" i="258"/>
  <c r="GL37" i="258" s="1"/>
  <c r="CJ37" i="258"/>
  <c r="H41" i="258"/>
  <c r="GL41" i="258" s="1"/>
  <c r="BZ43" i="258"/>
  <c r="BZ44" i="258"/>
  <c r="H47" i="258"/>
  <c r="GL47" i="258" s="1"/>
  <c r="E37" i="258"/>
  <c r="GH11" i="258"/>
  <c r="F13" i="258"/>
  <c r="BP31" i="258"/>
  <c r="AB32" i="258"/>
  <c r="BK37" i="258"/>
  <c r="R38" i="258"/>
  <c r="AB44" i="258"/>
  <c r="W49" i="258"/>
  <c r="R33" i="258"/>
  <c r="BZ38" i="258"/>
  <c r="BZ16" i="258"/>
  <c r="BZ28" i="258"/>
  <c r="CT30" i="258"/>
  <c r="E32" i="258"/>
  <c r="R37" i="258"/>
  <c r="CT37" i="258"/>
  <c r="CY55" i="258"/>
  <c r="CJ56" i="258"/>
  <c r="R28" i="258"/>
  <c r="BZ33" i="258"/>
  <c r="AB56" i="258"/>
  <c r="AB33" i="258"/>
  <c r="W37" i="258"/>
  <c r="BP13" i="258"/>
  <c r="CJ16" i="258"/>
  <c r="H24" i="258"/>
  <c r="GL24" i="258" s="1"/>
  <c r="R27" i="258"/>
  <c r="BZ27" i="258"/>
  <c r="AB30" i="258"/>
  <c r="H44" i="258"/>
  <c r="GL44" i="258" s="1"/>
  <c r="BF44" i="258"/>
  <c r="CT44" i="258"/>
  <c r="CT49" i="258"/>
  <c r="BF17" i="258"/>
  <c r="H13" i="258"/>
  <c r="GL13" i="258" s="1"/>
  <c r="H22" i="258"/>
  <c r="GL22" i="258" s="1"/>
  <c r="BK22" i="258"/>
  <c r="R23" i="258"/>
  <c r="BZ24" i="258"/>
  <c r="E25" i="258"/>
  <c r="F27" i="258"/>
  <c r="GH27" i="258"/>
  <c r="CY29" i="258"/>
  <c r="H32" i="258"/>
  <c r="GL32" i="258" s="1"/>
  <c r="GT33" i="258"/>
  <c r="CE35" i="258"/>
  <c r="M37" i="258"/>
  <c r="F40" i="258"/>
  <c r="AB40" i="258"/>
  <c r="BF41" i="258"/>
  <c r="CJ41" i="258"/>
  <c r="AB42" i="258"/>
  <c r="E43" i="258"/>
  <c r="CT45" i="258"/>
  <c r="E46" i="258"/>
  <c r="AB46" i="258"/>
  <c r="E47" i="258"/>
  <c r="CO47" i="258"/>
  <c r="BU48" i="258"/>
  <c r="R49" i="258"/>
  <c r="BK52" i="258"/>
  <c r="CJ52" i="258"/>
  <c r="F57" i="258"/>
  <c r="F58" i="258"/>
  <c r="CJ58" i="258"/>
  <c r="BZ13" i="258"/>
  <c r="CY13" i="258"/>
  <c r="H27" i="258"/>
  <c r="GL27" i="258" s="1"/>
  <c r="BF27" i="258"/>
  <c r="E29" i="258"/>
  <c r="BZ29" i="258"/>
  <c r="M35" i="258"/>
  <c r="BF35" i="258"/>
  <c r="BF37" i="258"/>
  <c r="CE37" i="258"/>
  <c r="AB38" i="258"/>
  <c r="H40" i="258"/>
  <c r="GL40" i="258" s="1"/>
  <c r="BU40" i="258"/>
  <c r="CE43" i="258"/>
  <c r="BP44" i="258"/>
  <c r="GT44" i="258"/>
  <c r="F46" i="258"/>
  <c r="BU46" i="258"/>
  <c r="F47" i="258"/>
  <c r="AB47" i="258"/>
  <c r="W48" i="258"/>
  <c r="CY49" i="258"/>
  <c r="BZ53" i="258"/>
  <c r="CE55" i="258"/>
  <c r="H57" i="258"/>
  <c r="GL57" i="258" s="1"/>
  <c r="H58" i="258"/>
  <c r="GL58" i="258" s="1"/>
  <c r="CY22" i="258"/>
  <c r="BF45" i="258"/>
  <c r="W52" i="258"/>
  <c r="CE57" i="258"/>
  <c r="CY19" i="258"/>
  <c r="R22" i="258"/>
  <c r="BP36" i="258"/>
  <c r="CY46" i="258"/>
  <c r="CT47" i="258"/>
  <c r="CE51" i="258"/>
  <c r="BP52" i="258"/>
  <c r="CO52" i="258"/>
  <c r="F55" i="258"/>
  <c r="H56" i="258"/>
  <c r="GL56" i="258" s="1"/>
  <c r="BP56" i="258"/>
  <c r="M58" i="258"/>
  <c r="CT11" i="258"/>
  <c r="BU22" i="258"/>
  <c r="BP27" i="258"/>
  <c r="M29" i="258"/>
  <c r="BF29" i="258"/>
  <c r="CO35" i="258"/>
  <c r="M40" i="258"/>
  <c r="BP41" i="258"/>
  <c r="CT41" i="258"/>
  <c r="BK43" i="258"/>
  <c r="CO43" i="258"/>
  <c r="BZ49" i="258"/>
  <c r="GT52" i="258"/>
  <c r="H55" i="258"/>
  <c r="GL55" i="258" s="1"/>
  <c r="BF55" i="258"/>
  <c r="M57" i="258"/>
  <c r="E26" i="258"/>
  <c r="CE40" i="258"/>
  <c r="GT43" i="258"/>
  <c r="E51" i="258"/>
  <c r="E52" i="258"/>
  <c r="AB52" i="258"/>
  <c r="BK57" i="258"/>
  <c r="CJ57" i="258"/>
  <c r="BP58" i="258"/>
  <c r="BP11" i="258"/>
  <c r="CJ13" i="258"/>
  <c r="AB22" i="258"/>
  <c r="BZ22" i="258"/>
  <c r="CT24" i="258"/>
  <c r="H26" i="258"/>
  <c r="GL26" i="258" s="1"/>
  <c r="BK29" i="258"/>
  <c r="AB31" i="258"/>
  <c r="CT33" i="258"/>
  <c r="W35" i="258"/>
  <c r="BP37" i="258"/>
  <c r="CO37" i="258"/>
  <c r="BF38" i="258"/>
  <c r="CJ38" i="258"/>
  <c r="E41" i="258"/>
  <c r="AB41" i="258"/>
  <c r="H42" i="258"/>
  <c r="GL42" i="258" s="1"/>
  <c r="CE49" i="258"/>
  <c r="F52" i="258"/>
  <c r="BU52" i="258"/>
  <c r="BK55" i="258"/>
  <c r="CT55" i="258"/>
  <c r="R11" i="258"/>
  <c r="W13" i="258"/>
  <c r="CO16" i="258"/>
  <c r="GH18" i="258"/>
  <c r="BU26" i="258"/>
  <c r="R29" i="258"/>
  <c r="CO29" i="258"/>
  <c r="W32" i="258"/>
  <c r="CO32" i="258"/>
  <c r="BP33" i="258"/>
  <c r="BU35" i="258"/>
  <c r="CT35" i="258"/>
  <c r="R40" i="258"/>
  <c r="BK40" i="258"/>
  <c r="F41" i="258"/>
  <c r="W43" i="258"/>
  <c r="CT43" i="258"/>
  <c r="R45" i="258"/>
  <c r="BZ45" i="258"/>
  <c r="BK46" i="258"/>
  <c r="BF47" i="258"/>
  <c r="E49" i="258"/>
  <c r="H52" i="258"/>
  <c r="GL52" i="258" s="1"/>
  <c r="CY52" i="258"/>
  <c r="BF53" i="258"/>
  <c r="CT53" i="258"/>
  <c r="R55" i="258"/>
  <c r="W57" i="258"/>
  <c r="BU58" i="258"/>
  <c r="GT38" i="258"/>
  <c r="CJ40" i="258"/>
  <c r="GT42" i="258"/>
  <c r="BK51" i="258"/>
  <c r="BP57" i="258"/>
  <c r="CO57" i="258"/>
  <c r="M19" i="258"/>
  <c r="BZ19" i="258"/>
  <c r="AB21" i="258"/>
  <c r="CJ22" i="258"/>
  <c r="CJ25" i="258"/>
  <c r="W40" i="258"/>
  <c r="CY43" i="258"/>
  <c r="W46" i="258"/>
  <c r="CJ47" i="258"/>
  <c r="H50" i="258"/>
  <c r="GL50" i="258" s="1"/>
  <c r="BP50" i="258"/>
  <c r="W55" i="258"/>
  <c r="AB58" i="258"/>
  <c r="E13" i="258"/>
  <c r="AB13" i="258"/>
  <c r="BU13" i="258"/>
  <c r="GH14" i="258"/>
  <c r="M24" i="258"/>
  <c r="BU24" i="258"/>
  <c r="BU29" i="258"/>
  <c r="CT29" i="258"/>
  <c r="BZ35" i="258"/>
  <c r="BP38" i="258"/>
  <c r="CT38" i="258"/>
  <c r="BP40" i="258"/>
  <c r="CO40" i="258"/>
  <c r="BP46" i="258"/>
  <c r="W47" i="258"/>
  <c r="M49" i="258"/>
  <c r="CY51" i="258"/>
  <c r="M52" i="258"/>
  <c r="CE52" i="258"/>
  <c r="AB57" i="258"/>
  <c r="E22" i="258"/>
  <c r="BU23" i="258"/>
  <c r="E40" i="258"/>
  <c r="W51" i="258"/>
  <c r="BZ55" i="258"/>
  <c r="E57" i="258"/>
  <c r="BU57" i="258"/>
  <c r="CY57" i="258"/>
  <c r="E58" i="258"/>
  <c r="FD9" i="258"/>
  <c r="DL81" i="14"/>
  <c r="DQ81" i="14" s="1"/>
  <c r="DW81" i="14" s="1"/>
  <c r="DL87" i="14"/>
  <c r="DQ87" i="14" s="1"/>
  <c r="EC87" i="14" s="1"/>
  <c r="DL88" i="14"/>
  <c r="DQ88" i="14" s="1"/>
  <c r="DW88" i="14" s="1"/>
  <c r="DL82" i="14"/>
  <c r="DQ82" i="14" s="1"/>
  <c r="EC82" i="14" s="1"/>
  <c r="DL83" i="14"/>
  <c r="DQ83" i="14" s="1"/>
  <c r="EC83" i="14" s="1"/>
  <c r="DL85" i="14"/>
  <c r="DQ85" i="14" s="1"/>
  <c r="EC85" i="14" s="1"/>
  <c r="DL84" i="14"/>
  <c r="DQ84" i="14" s="1"/>
  <c r="EC84" i="14" s="1"/>
  <c r="DL86" i="14"/>
  <c r="DQ86" i="14" s="1"/>
  <c r="DW86" i="14" s="1"/>
  <c r="GT23" i="258"/>
  <c r="E16" i="258"/>
  <c r="AB16" i="258"/>
  <c r="BU16" i="258"/>
  <c r="CT17" i="258"/>
  <c r="R18" i="258"/>
  <c r="CO18" i="258"/>
  <c r="BF19" i="258"/>
  <c r="CE19" i="258"/>
  <c r="H21" i="258"/>
  <c r="GL21" i="258" s="1"/>
  <c r="BP21" i="258"/>
  <c r="M22" i="258"/>
  <c r="BF24" i="258"/>
  <c r="CE24" i="258"/>
  <c r="BP25" i="258"/>
  <c r="CE26" i="258"/>
  <c r="F16" i="258"/>
  <c r="CT16" i="258"/>
  <c r="BF22" i="258"/>
  <c r="CE22" i="258"/>
  <c r="R24" i="258"/>
  <c r="H15" i="258"/>
  <c r="GL15" i="258" s="1"/>
  <c r="BK15" i="258"/>
  <c r="CY15" i="258"/>
  <c r="H16" i="258"/>
  <c r="GL16" i="258" s="1"/>
  <c r="R17" i="258"/>
  <c r="R19" i="258"/>
  <c r="BK19" i="258"/>
  <c r="CE23" i="258"/>
  <c r="BK24" i="258"/>
  <c r="AB25" i="258"/>
  <c r="M26" i="258"/>
  <c r="BU18" i="258"/>
  <c r="CT18" i="258"/>
  <c r="CJ19" i="258"/>
  <c r="W24" i="258"/>
  <c r="CJ24" i="258"/>
  <c r="BK26" i="258"/>
  <c r="CJ26" i="258"/>
  <c r="BP15" i="258"/>
  <c r="W19" i="258"/>
  <c r="BF16" i="258"/>
  <c r="CE16" i="258"/>
  <c r="BZ17" i="258"/>
  <c r="BP19" i="258"/>
  <c r="CO19" i="258"/>
  <c r="W22" i="258"/>
  <c r="F23" i="258"/>
  <c r="BP24" i="258"/>
  <c r="H25" i="258"/>
  <c r="GL25" i="258" s="1"/>
  <c r="CO26" i="258"/>
  <c r="W15" i="258"/>
  <c r="E18" i="258"/>
  <c r="BZ18" i="258"/>
  <c r="BP22" i="258"/>
  <c r="CO22" i="258"/>
  <c r="BF23" i="258"/>
  <c r="CO23" i="258"/>
  <c r="E24" i="258"/>
  <c r="AB24" i="258"/>
  <c r="CO24" i="258"/>
  <c r="W26" i="258"/>
  <c r="BP26" i="258"/>
  <c r="R16" i="258"/>
  <c r="BK16" i="258"/>
  <c r="E19" i="258"/>
  <c r="AB19" i="258"/>
  <c r="BU19" i="258"/>
  <c r="F24" i="258"/>
  <c r="F19" i="258"/>
  <c r="CT19" i="258"/>
  <c r="CJ15" i="258"/>
  <c r="W16" i="258"/>
  <c r="F17" i="258"/>
  <c r="M18" i="258"/>
  <c r="BF18" i="258"/>
  <c r="H19" i="258"/>
  <c r="GL19" i="258" s="1"/>
  <c r="F22" i="258"/>
  <c r="CT22" i="258"/>
  <c r="CT23" i="258"/>
  <c r="AB26" i="258"/>
  <c r="CY26" i="258"/>
  <c r="GH20" i="258"/>
  <c r="GS10" i="258"/>
  <c r="GT10" i="258" s="1"/>
  <c r="GS19" i="258"/>
  <c r="GS23" i="258"/>
  <c r="GS27" i="258"/>
  <c r="GS17" i="258"/>
  <c r="GT17" i="258" s="1"/>
  <c r="GS28" i="258"/>
  <c r="BR61" i="258"/>
  <c r="GS18" i="258"/>
  <c r="GT18" i="258" s="1"/>
  <c r="GS14" i="258"/>
  <c r="GT14" i="258" s="1"/>
  <c r="GT19" i="258"/>
  <c r="GS20" i="258"/>
  <c r="GS26" i="258"/>
  <c r="GS29" i="258"/>
  <c r="GS15" i="258"/>
  <c r="GT15" i="258" s="1"/>
  <c r="GS21" i="258"/>
  <c r="GT12" i="258"/>
  <c r="GS16" i="258"/>
  <c r="GT16" i="258" s="1"/>
  <c r="GS22" i="258"/>
  <c r="GS24" i="258"/>
  <c r="GS13" i="258"/>
  <c r="GT13" i="258" s="1"/>
  <c r="GK19" i="258"/>
  <c r="AM19" i="260" s="1"/>
  <c r="GK16" i="258"/>
  <c r="AM16" i="260" s="1"/>
  <c r="GK23" i="258"/>
  <c r="AM23" i="260" s="1"/>
  <c r="GK13" i="258"/>
  <c r="AM13" i="260" s="1"/>
  <c r="GK11" i="258"/>
  <c r="GK15" i="258"/>
  <c r="AM15" i="260" s="1"/>
  <c r="GK14" i="258"/>
  <c r="AM14" i="260" s="1"/>
  <c r="GK25" i="258"/>
  <c r="AM25" i="260" s="1"/>
  <c r="GK20" i="258"/>
  <c r="AM20" i="260" s="1"/>
  <c r="GG25" i="258"/>
  <c r="AI25" i="260" s="1"/>
  <c r="GG23" i="258"/>
  <c r="AI23" i="260" s="1"/>
  <c r="GG20" i="258"/>
  <c r="AI20" i="260" s="1"/>
  <c r="GG17" i="258"/>
  <c r="GG15" i="258"/>
  <c r="AI15" i="260" s="1"/>
  <c r="GG16" i="258"/>
  <c r="AI16" i="260" s="1"/>
  <c r="GC9" i="258"/>
  <c r="FZ9" i="258" s="1"/>
  <c r="GG10" i="258"/>
  <c r="J61" i="258"/>
  <c r="R10" i="258"/>
  <c r="T9" i="258" s="1"/>
  <c r="BF10" i="258"/>
  <c r="BH9" i="258" s="1"/>
  <c r="BZ10" i="258"/>
  <c r="CB9" i="258" s="1"/>
  <c r="CT10" i="258"/>
  <c r="CV9" i="258" s="1"/>
  <c r="CV64" i="258" s="1"/>
  <c r="DP9" i="258"/>
  <c r="CO12" i="258"/>
  <c r="CJ12" i="258"/>
  <c r="BP12" i="258"/>
  <c r="AB12" i="258"/>
  <c r="H12" i="258"/>
  <c r="GL12" i="258" s="1"/>
  <c r="F12" i="258"/>
  <c r="CY12" i="258"/>
  <c r="CE12" i="258"/>
  <c r="BK12" i="258"/>
  <c r="GH15" i="258"/>
  <c r="FI9" i="258"/>
  <c r="BZ11" i="258"/>
  <c r="W12" i="258"/>
  <c r="E12" i="258"/>
  <c r="BU12" i="258"/>
  <c r="W10" i="258"/>
  <c r="Y9" i="258" s="1"/>
  <c r="BK10" i="258"/>
  <c r="BM9" i="258" s="1"/>
  <c r="CE10" i="258"/>
  <c r="CG9" i="258" s="1"/>
  <c r="CY10" i="258"/>
  <c r="DA9" i="258" s="1"/>
  <c r="DU9" i="258"/>
  <c r="EO9" i="258"/>
  <c r="BF11" i="258"/>
  <c r="CT12" i="258"/>
  <c r="GH12" i="258"/>
  <c r="E10" i="258"/>
  <c r="FN9" i="258"/>
  <c r="CY14" i="258"/>
  <c r="CE14" i="258"/>
  <c r="BK14" i="258"/>
  <c r="W14" i="258"/>
  <c r="CT14" i="258"/>
  <c r="BZ14" i="258"/>
  <c r="BF14" i="258"/>
  <c r="R14" i="258"/>
  <c r="CO14" i="258"/>
  <c r="BU14" i="258"/>
  <c r="M14" i="258"/>
  <c r="CJ14" i="258"/>
  <c r="BP14" i="258"/>
  <c r="AB14" i="258"/>
  <c r="H14" i="258"/>
  <c r="GL14" i="258" s="1"/>
  <c r="F14" i="258"/>
  <c r="M12" i="258"/>
  <c r="BZ12" i="258"/>
  <c r="GH26" i="258"/>
  <c r="GT26" i="258"/>
  <c r="H10" i="258"/>
  <c r="AB10" i="258"/>
  <c r="AD9" i="258" s="1"/>
  <c r="BP10" i="258"/>
  <c r="BR9" i="258" s="1"/>
  <c r="BR64" i="258" s="1"/>
  <c r="CJ10" i="258"/>
  <c r="CL9" i="258" s="1"/>
  <c r="DF9" i="258"/>
  <c r="DZ9" i="258"/>
  <c r="ET9" i="258"/>
  <c r="FS9" i="258"/>
  <c r="CO11" i="258"/>
  <c r="BU11" i="258"/>
  <c r="M11" i="258"/>
  <c r="CY11" i="258"/>
  <c r="CE11" i="258"/>
  <c r="BK11" i="258"/>
  <c r="W11" i="258"/>
  <c r="CJ11" i="258"/>
  <c r="GH13" i="258"/>
  <c r="GK10" i="258"/>
  <c r="AM10" i="260" s="1"/>
  <c r="BF12" i="258"/>
  <c r="E14" i="258"/>
  <c r="AB15" i="258"/>
  <c r="EY9" i="258"/>
  <c r="R12" i="258"/>
  <c r="GH16" i="258"/>
  <c r="M10" i="258"/>
  <c r="O9" i="258" s="1"/>
  <c r="BU10" i="258"/>
  <c r="BW9" i="258" s="1"/>
  <c r="CO10" i="258"/>
  <c r="CQ9" i="258" s="1"/>
  <c r="DK9" i="258"/>
  <c r="DK64" i="258" s="1"/>
  <c r="EE9" i="258"/>
  <c r="FX9" i="258"/>
  <c r="E11" i="258"/>
  <c r="AB11" i="258"/>
  <c r="F15" i="258"/>
  <c r="E15" i="258"/>
  <c r="CT15" i="258"/>
  <c r="BZ15" i="258"/>
  <c r="BF15" i="258"/>
  <c r="R15" i="258"/>
  <c r="CO15" i="258"/>
  <c r="BU15" i="258"/>
  <c r="M15" i="258"/>
  <c r="CE15" i="258"/>
  <c r="F11" i="258"/>
  <c r="F20" i="258"/>
  <c r="BZ23" i="258"/>
  <c r="GK24" i="258"/>
  <c r="AM24" i="260" s="1"/>
  <c r="GT55" i="258"/>
  <c r="GH55" i="258"/>
  <c r="H20" i="258"/>
  <c r="GL20" i="258" s="1"/>
  <c r="AB20" i="258"/>
  <c r="BP20" i="258"/>
  <c r="CJ20" i="258"/>
  <c r="GH22" i="258"/>
  <c r="W18" i="258"/>
  <c r="BK18" i="258"/>
  <c r="CE18" i="258"/>
  <c r="CY18" i="258"/>
  <c r="M21" i="258"/>
  <c r="BU21" i="258"/>
  <c r="CO21" i="258"/>
  <c r="CJ23" i="258"/>
  <c r="BP23" i="258"/>
  <c r="CY23" i="258"/>
  <c r="GH21" i="258"/>
  <c r="W17" i="258"/>
  <c r="BK17" i="258"/>
  <c r="CE17" i="258"/>
  <c r="CY17" i="258"/>
  <c r="F18" i="258"/>
  <c r="M20" i="258"/>
  <c r="BU20" i="258"/>
  <c r="CO20" i="258"/>
  <c r="W23" i="258"/>
  <c r="BK23" i="258"/>
  <c r="GS25" i="258"/>
  <c r="CO28" i="258"/>
  <c r="BU28" i="258"/>
  <c r="M28" i="258"/>
  <c r="CJ28" i="258"/>
  <c r="BP28" i="258"/>
  <c r="AB28" i="258"/>
  <c r="H28" i="258"/>
  <c r="GL28" i="258" s="1"/>
  <c r="F28" i="258"/>
  <c r="E28" i="258"/>
  <c r="CY28" i="258"/>
  <c r="CE28" i="258"/>
  <c r="BK28" i="258"/>
  <c r="W28" i="258"/>
  <c r="E17" i="258"/>
  <c r="H18" i="258"/>
  <c r="GL18" i="258" s="1"/>
  <c r="AB18" i="258"/>
  <c r="BP18" i="258"/>
  <c r="CJ18" i="258"/>
  <c r="R21" i="258"/>
  <c r="BF21" i="258"/>
  <c r="BZ21" i="258"/>
  <c r="CT21" i="258"/>
  <c r="E23" i="258"/>
  <c r="BF28" i="258"/>
  <c r="CT28" i="258"/>
  <c r="H17" i="258"/>
  <c r="GL17" i="258" s="1"/>
  <c r="AB17" i="258"/>
  <c r="BP17" i="258"/>
  <c r="CJ17" i="258"/>
  <c r="GH19" i="258"/>
  <c r="R20" i="258"/>
  <c r="BF20" i="258"/>
  <c r="BZ20" i="258"/>
  <c r="CT20" i="258"/>
  <c r="H23" i="258"/>
  <c r="GL23" i="258" s="1"/>
  <c r="AB23" i="258"/>
  <c r="GK27" i="258"/>
  <c r="AM27" i="260" s="1"/>
  <c r="AN27" i="260" s="1"/>
  <c r="GH35" i="258"/>
  <c r="GT35" i="258"/>
  <c r="W21" i="258"/>
  <c r="BK21" i="258"/>
  <c r="CE21" i="258"/>
  <c r="CY21" i="258"/>
  <c r="GT24" i="258"/>
  <c r="GH24" i="258"/>
  <c r="E21" i="258"/>
  <c r="GG28" i="258"/>
  <c r="AI28" i="260" s="1"/>
  <c r="GS30" i="258"/>
  <c r="GS31" i="258"/>
  <c r="CT34" i="258"/>
  <c r="BZ34" i="258"/>
  <c r="BF34" i="258"/>
  <c r="R34" i="258"/>
  <c r="CO34" i="258"/>
  <c r="BU34" i="258"/>
  <c r="M34" i="258"/>
  <c r="CJ34" i="258"/>
  <c r="BP34" i="258"/>
  <c r="AB34" i="258"/>
  <c r="H34" i="258"/>
  <c r="GL34" i="258" s="1"/>
  <c r="F34" i="258"/>
  <c r="E34" i="258"/>
  <c r="CY34" i="258"/>
  <c r="CE34" i="258"/>
  <c r="BK34" i="258"/>
  <c r="W34" i="258"/>
  <c r="M17" i="258"/>
  <c r="BU17" i="258"/>
  <c r="CO17" i="258"/>
  <c r="W20" i="258"/>
  <c r="BK20" i="258"/>
  <c r="CE20" i="258"/>
  <c r="CY20" i="258"/>
  <c r="M23" i="258"/>
  <c r="F25" i="258"/>
  <c r="CY25" i="258"/>
  <c r="CE25" i="258"/>
  <c r="BK25" i="258"/>
  <c r="W25" i="258"/>
  <c r="CT25" i="258"/>
  <c r="BZ25" i="258"/>
  <c r="BF25" i="258"/>
  <c r="R25" i="258"/>
  <c r="CO25" i="258"/>
  <c r="BU25" i="258"/>
  <c r="AB36" i="258"/>
  <c r="R39" i="258"/>
  <c r="M31" i="258"/>
  <c r="BU31" i="258"/>
  <c r="CO31" i="258"/>
  <c r="E36" i="258"/>
  <c r="GH25" i="258"/>
  <c r="R26" i="258"/>
  <c r="BF26" i="258"/>
  <c r="BZ26" i="258"/>
  <c r="CT26" i="258"/>
  <c r="H29" i="258"/>
  <c r="GL29" i="258" s="1"/>
  <c r="AB29" i="258"/>
  <c r="BP29" i="258"/>
  <c r="CJ29" i="258"/>
  <c r="GH31" i="258"/>
  <c r="R32" i="258"/>
  <c r="BF32" i="258"/>
  <c r="BZ32" i="258"/>
  <c r="CT32" i="258"/>
  <c r="H35" i="258"/>
  <c r="GL35" i="258" s="1"/>
  <c r="AB35" i="258"/>
  <c r="BP35" i="258"/>
  <c r="CJ35" i="258"/>
  <c r="H36" i="258"/>
  <c r="GL36" i="258" s="1"/>
  <c r="CT36" i="258"/>
  <c r="BZ39" i="258"/>
  <c r="GT40" i="258"/>
  <c r="GH40" i="258"/>
  <c r="W27" i="258"/>
  <c r="BK27" i="258"/>
  <c r="CE27" i="258"/>
  <c r="CY27" i="258"/>
  <c r="M30" i="258"/>
  <c r="BU30" i="258"/>
  <c r="CO30" i="258"/>
  <c r="W33" i="258"/>
  <c r="BK33" i="258"/>
  <c r="CE33" i="258"/>
  <c r="CY33" i="258"/>
  <c r="E27" i="258"/>
  <c r="GH30" i="258"/>
  <c r="R31" i="258"/>
  <c r="BF31" i="258"/>
  <c r="BZ31" i="258"/>
  <c r="CT31" i="258"/>
  <c r="E33" i="258"/>
  <c r="BZ36" i="258"/>
  <c r="GS36" i="258"/>
  <c r="GG42" i="258"/>
  <c r="F33" i="258"/>
  <c r="GS41" i="258"/>
  <c r="BF36" i="258"/>
  <c r="CO39" i="258"/>
  <c r="BU39" i="258"/>
  <c r="M39" i="258"/>
  <c r="CJ39" i="258"/>
  <c r="BP39" i="258"/>
  <c r="AB39" i="258"/>
  <c r="H39" i="258"/>
  <c r="GL39" i="258" s="1"/>
  <c r="F39" i="258"/>
  <c r="E39" i="258"/>
  <c r="CY39" i="258"/>
  <c r="CE39" i="258"/>
  <c r="BK39" i="258"/>
  <c r="W39" i="258"/>
  <c r="F26" i="258"/>
  <c r="W31" i="258"/>
  <c r="BK31" i="258"/>
  <c r="CE31" i="258"/>
  <c r="CY31" i="258"/>
  <c r="R36" i="258"/>
  <c r="GT37" i="258"/>
  <c r="GH34" i="258"/>
  <c r="BF39" i="258"/>
  <c r="CT39" i="258"/>
  <c r="M27" i="258"/>
  <c r="BU27" i="258"/>
  <c r="CO27" i="258"/>
  <c r="W30" i="258"/>
  <c r="BK30" i="258"/>
  <c r="CE30" i="258"/>
  <c r="CY30" i="258"/>
  <c r="M33" i="258"/>
  <c r="BU33" i="258"/>
  <c r="CO33" i="258"/>
  <c r="GK38" i="258"/>
  <c r="AM38" i="260" s="1"/>
  <c r="AN38" i="260" s="1"/>
  <c r="O62" i="258"/>
  <c r="O63" i="258"/>
  <c r="O61" i="258"/>
  <c r="BW62" i="258"/>
  <c r="BW63" i="258"/>
  <c r="BW61" i="258"/>
  <c r="EE62" i="258"/>
  <c r="EE63" i="258"/>
  <c r="EE61" i="258"/>
  <c r="F36" i="258"/>
  <c r="CY36" i="258"/>
  <c r="CE36" i="258"/>
  <c r="BK36" i="258"/>
  <c r="W36" i="258"/>
  <c r="CO36" i="258"/>
  <c r="BU36" i="258"/>
  <c r="M36" i="258"/>
  <c r="CT48" i="258"/>
  <c r="BZ48" i="258"/>
  <c r="BF48" i="258"/>
  <c r="R48" i="258"/>
  <c r="CJ48" i="258"/>
  <c r="BP48" i="258"/>
  <c r="F48" i="258"/>
  <c r="E48" i="258"/>
  <c r="GK49" i="258"/>
  <c r="CT54" i="258"/>
  <c r="BZ54" i="258"/>
  <c r="BF54" i="258"/>
  <c r="R54" i="258"/>
  <c r="CO54" i="258"/>
  <c r="BU54" i="258"/>
  <c r="M54" i="258"/>
  <c r="CJ54" i="258"/>
  <c r="BP54" i="258"/>
  <c r="AB54" i="258"/>
  <c r="H54" i="258"/>
  <c r="GL54" i="258" s="1"/>
  <c r="F54" i="258"/>
  <c r="E54" i="258"/>
  <c r="CY54" i="258"/>
  <c r="CE54" i="258"/>
  <c r="BK54" i="258"/>
  <c r="W54" i="258"/>
  <c r="M42" i="258"/>
  <c r="BU42" i="258"/>
  <c r="CO42" i="258"/>
  <c r="W45" i="258"/>
  <c r="BK45" i="258"/>
  <c r="CE45" i="258"/>
  <c r="CY45" i="258"/>
  <c r="E45" i="258"/>
  <c r="H48" i="258"/>
  <c r="GL48" i="258" s="1"/>
  <c r="CY48" i="258"/>
  <c r="DZ61" i="258"/>
  <c r="DZ63" i="258"/>
  <c r="W38" i="258"/>
  <c r="BK38" i="258"/>
  <c r="CE38" i="258"/>
  <c r="CY38" i="258"/>
  <c r="BU41" i="258"/>
  <c r="CO41" i="258"/>
  <c r="W44" i="258"/>
  <c r="BK44" i="258"/>
  <c r="CE44" i="258"/>
  <c r="CY44" i="258"/>
  <c r="F45" i="258"/>
  <c r="GH48" i="258"/>
  <c r="GK59" i="258"/>
  <c r="R42" i="258"/>
  <c r="BF42" i="258"/>
  <c r="BZ42" i="258"/>
  <c r="CT42" i="258"/>
  <c r="E44" i="258"/>
  <c r="H45" i="258"/>
  <c r="GL45" i="258" s="1"/>
  <c r="AB45" i="258"/>
  <c r="BP45" i="258"/>
  <c r="CJ45" i="258"/>
  <c r="AI64" i="258"/>
  <c r="J62" i="258"/>
  <c r="M48" i="258"/>
  <c r="CE48" i="258"/>
  <c r="CJ44" i="258"/>
  <c r="GH46" i="258"/>
  <c r="GT49" i="258"/>
  <c r="GH49" i="258"/>
  <c r="BR62" i="258"/>
  <c r="F37" i="258"/>
  <c r="W42" i="258"/>
  <c r="BK42" i="258"/>
  <c r="CE42" i="258"/>
  <c r="CY42" i="258"/>
  <c r="F43" i="258"/>
  <c r="M45" i="258"/>
  <c r="BU45" i="258"/>
  <c r="CO45" i="258"/>
  <c r="GH39" i="258"/>
  <c r="BF40" i="258"/>
  <c r="BZ40" i="258"/>
  <c r="CT40" i="258"/>
  <c r="E42" i="258"/>
  <c r="H43" i="258"/>
  <c r="GL43" i="258" s="1"/>
  <c r="AB43" i="258"/>
  <c r="BP43" i="258"/>
  <c r="CJ43" i="258"/>
  <c r="GH45" i="258"/>
  <c r="R46" i="258"/>
  <c r="BF46" i="258"/>
  <c r="BZ46" i="258"/>
  <c r="CT46" i="258"/>
  <c r="BK48" i="258"/>
  <c r="DZ62" i="258"/>
  <c r="M38" i="258"/>
  <c r="BU38" i="258"/>
  <c r="CO38" i="258"/>
  <c r="W41" i="258"/>
  <c r="BK41" i="258"/>
  <c r="CE41" i="258"/>
  <c r="CY41" i="258"/>
  <c r="M44" i="258"/>
  <c r="BU44" i="258"/>
  <c r="CO44" i="258"/>
  <c r="GT47" i="258"/>
  <c r="GH47" i="258"/>
  <c r="BK47" i="258"/>
  <c r="CE47" i="258"/>
  <c r="CY47" i="258"/>
  <c r="CO48" i="258"/>
  <c r="BU51" i="258"/>
  <c r="CO51" i="258"/>
  <c r="T61" i="258"/>
  <c r="CB61" i="258"/>
  <c r="EJ61" i="258"/>
  <c r="T62" i="258"/>
  <c r="CB62" i="258"/>
  <c r="EJ62" i="258"/>
  <c r="T63" i="258"/>
  <c r="T64" i="258" s="1"/>
  <c r="CB63" i="258"/>
  <c r="CB64" i="258" s="1"/>
  <c r="EJ63" i="258"/>
  <c r="EJ64" i="258" s="1"/>
  <c r="H49" i="258"/>
  <c r="GL49" i="258" s="1"/>
  <c r="AB49" i="258"/>
  <c r="BP49" i="258"/>
  <c r="CJ49" i="258"/>
  <c r="GH51" i="258"/>
  <c r="R52" i="258"/>
  <c r="BF52" i="258"/>
  <c r="BZ52" i="258"/>
  <c r="CT52" i="258"/>
  <c r="AB55" i="258"/>
  <c r="BP55" i="258"/>
  <c r="CJ55" i="258"/>
  <c r="GH57" i="258"/>
  <c r="R58" i="258"/>
  <c r="BF58" i="258"/>
  <c r="BZ58" i="258"/>
  <c r="CT58" i="258"/>
  <c r="Y61" i="258"/>
  <c r="CG61" i="258"/>
  <c r="EO61" i="258"/>
  <c r="Y62" i="258"/>
  <c r="CG62" i="258"/>
  <c r="EO62" i="258"/>
  <c r="Y63" i="258"/>
  <c r="CG63" i="258"/>
  <c r="EO63" i="258"/>
  <c r="M50" i="258"/>
  <c r="BU50" i="258"/>
  <c r="CO50" i="258"/>
  <c r="W53" i="258"/>
  <c r="BK53" i="258"/>
  <c r="CE53" i="258"/>
  <c r="CY53" i="258"/>
  <c r="M56" i="258"/>
  <c r="BU56" i="258"/>
  <c r="CO56" i="258"/>
  <c r="W59" i="258"/>
  <c r="BK59" i="258"/>
  <c r="CE59" i="258"/>
  <c r="CY59" i="258"/>
  <c r="AD61" i="258"/>
  <c r="CL61" i="258"/>
  <c r="ET61" i="258"/>
  <c r="AD62" i="258"/>
  <c r="CL62" i="258"/>
  <c r="ET62" i="258"/>
  <c r="AD63" i="258"/>
  <c r="CL63" i="258"/>
  <c r="ET63" i="258"/>
  <c r="GH50" i="258"/>
  <c r="R51" i="258"/>
  <c r="BF51" i="258"/>
  <c r="BZ51" i="258"/>
  <c r="CT51" i="258"/>
  <c r="E53" i="258"/>
  <c r="GH56" i="258"/>
  <c r="R57" i="258"/>
  <c r="BF57" i="258"/>
  <c r="BZ57" i="258"/>
  <c r="CT57" i="258"/>
  <c r="E59" i="258"/>
  <c r="AI61" i="258"/>
  <c r="CQ61" i="258"/>
  <c r="EY61" i="258"/>
  <c r="AI62" i="258"/>
  <c r="CQ62" i="258"/>
  <c r="EY62" i="258"/>
  <c r="AI63" i="258"/>
  <c r="CQ63" i="258"/>
  <c r="EY63" i="258"/>
  <c r="EY64" i="258" s="1"/>
  <c r="BU49" i="258"/>
  <c r="CO49" i="258"/>
  <c r="F53" i="258"/>
  <c r="M55" i="258"/>
  <c r="BU55" i="258"/>
  <c r="CO55" i="258"/>
  <c r="W58" i="258"/>
  <c r="BK58" i="258"/>
  <c r="CE58" i="258"/>
  <c r="CY58" i="258"/>
  <c r="F59" i="258"/>
  <c r="AN61" i="258"/>
  <c r="CV61" i="258"/>
  <c r="FD61" i="258"/>
  <c r="AN62" i="258"/>
  <c r="CV62" i="258"/>
  <c r="FD62" i="258"/>
  <c r="AN63" i="258"/>
  <c r="AN64" i="258" s="1"/>
  <c r="CV63" i="258"/>
  <c r="FD63" i="258"/>
  <c r="R50" i="258"/>
  <c r="BF50" i="258"/>
  <c r="BZ50" i="258"/>
  <c r="CT50" i="258"/>
  <c r="H53" i="258"/>
  <c r="GL53" i="258" s="1"/>
  <c r="AB53" i="258"/>
  <c r="BP53" i="258"/>
  <c r="CJ53" i="258"/>
  <c r="R56" i="258"/>
  <c r="BF56" i="258"/>
  <c r="BZ56" i="258"/>
  <c r="CT56" i="258"/>
  <c r="H59" i="258"/>
  <c r="GL59" i="258" s="1"/>
  <c r="AB59" i="258"/>
  <c r="BP59" i="258"/>
  <c r="CJ59" i="258"/>
  <c r="AS61" i="258"/>
  <c r="DA61" i="258"/>
  <c r="FI61" i="258"/>
  <c r="AS62" i="258"/>
  <c r="DA62" i="258"/>
  <c r="FI62" i="258"/>
  <c r="AS63" i="258"/>
  <c r="AS64" i="258" s="1"/>
  <c r="DA63" i="258"/>
  <c r="FI63" i="258"/>
  <c r="AX61" i="258"/>
  <c r="DF61" i="258"/>
  <c r="FN61" i="258"/>
  <c r="AX62" i="258"/>
  <c r="DF62" i="258"/>
  <c r="FN62" i="258"/>
  <c r="AX63" i="258"/>
  <c r="AX64" i="258" s="1"/>
  <c r="DF63" i="258"/>
  <c r="FN63" i="258"/>
  <c r="GH54" i="258"/>
  <c r="BC61" i="258"/>
  <c r="DK61" i="258"/>
  <c r="FS61" i="258"/>
  <c r="BC62" i="258"/>
  <c r="DK62" i="258"/>
  <c r="FS62" i="258"/>
  <c r="BC63" i="258"/>
  <c r="BC64" i="258" s="1"/>
  <c r="DK63" i="258"/>
  <c r="FS63" i="258"/>
  <c r="W50" i="258"/>
  <c r="BK50" i="258"/>
  <c r="CE50" i="258"/>
  <c r="CY50" i="258"/>
  <c r="F51" i="258"/>
  <c r="M53" i="258"/>
  <c r="BU53" i="258"/>
  <c r="CO53" i="258"/>
  <c r="W56" i="258"/>
  <c r="BK56" i="258"/>
  <c r="CE56" i="258"/>
  <c r="CY56" i="258"/>
  <c r="M59" i="258"/>
  <c r="BU59" i="258"/>
  <c r="CO59" i="258"/>
  <c r="BH61" i="258"/>
  <c r="DP61" i="258"/>
  <c r="FX61" i="258"/>
  <c r="BH62" i="258"/>
  <c r="DP62" i="258"/>
  <c r="FX62" i="258"/>
  <c r="BH63" i="258"/>
  <c r="DP63" i="258"/>
  <c r="FX63" i="258"/>
  <c r="E50" i="258"/>
  <c r="H51" i="258"/>
  <c r="GL51" i="258" s="1"/>
  <c r="AB51" i="258"/>
  <c r="BP51" i="258"/>
  <c r="CJ51" i="258"/>
  <c r="GH53" i="258"/>
  <c r="E56" i="258"/>
  <c r="GH59" i="258"/>
  <c r="BM61" i="258"/>
  <c r="DU61" i="258"/>
  <c r="BM62" i="258"/>
  <c r="DU62" i="258"/>
  <c r="BM63" i="258"/>
  <c r="DU63" i="258"/>
  <c r="DU64" i="258" s="1"/>
  <c r="GH17" i="258" l="1"/>
  <c r="AI17" i="260"/>
  <c r="GL11" i="258"/>
  <c r="AM11" i="260"/>
  <c r="FS64" i="258"/>
  <c r="FN64" i="258"/>
  <c r="BW64" i="258"/>
  <c r="CQ64" i="258"/>
  <c r="AD64" i="258"/>
  <c r="DP64" i="258"/>
  <c r="FX64" i="258"/>
  <c r="FI64" i="258"/>
  <c r="EO64" i="258"/>
  <c r="GH10" i="258"/>
  <c r="AI10" i="260"/>
  <c r="ET64" i="258"/>
  <c r="O64" i="258"/>
  <c r="CL64" i="258"/>
  <c r="EC88" i="14"/>
  <c r="DA64" i="258"/>
  <c r="DZ64" i="258"/>
  <c r="EE64" i="258"/>
  <c r="BM64" i="258"/>
  <c r="DW87" i="14"/>
  <c r="EC81" i="14"/>
  <c r="DW84" i="14"/>
  <c r="DW85" i="14"/>
  <c r="DW83" i="14"/>
  <c r="Y64" i="258"/>
  <c r="FD64" i="258"/>
  <c r="BH64" i="258"/>
  <c r="DF64" i="258"/>
  <c r="CG64" i="258"/>
  <c r="DW82" i="14"/>
  <c r="EC86" i="14"/>
  <c r="GL10" i="258"/>
  <c r="J9" i="258"/>
  <c r="FZ10" i="258" s="1"/>
  <c r="GA10" i="258" s="1"/>
  <c r="FZ56" i="258" l="1"/>
  <c r="GA56" i="258" s="1"/>
  <c r="GB56" i="258" s="1"/>
  <c r="FZ50" i="258"/>
  <c r="GA50" i="258" s="1"/>
  <c r="GB50" i="258" s="1"/>
  <c r="FZ57" i="258"/>
  <c r="GA57" i="258" s="1"/>
  <c r="GB57" i="258" s="1"/>
  <c r="FZ51" i="258"/>
  <c r="GA51" i="258" s="1"/>
  <c r="GB51" i="258" s="1"/>
  <c r="FZ58" i="258"/>
  <c r="GA58" i="258" s="1"/>
  <c r="GB58" i="258" s="1"/>
  <c r="FZ52" i="258"/>
  <c r="GA52" i="258" s="1"/>
  <c r="GB52" i="258" s="1"/>
  <c r="FZ59" i="258"/>
  <c r="GA59" i="258" s="1"/>
  <c r="GB59" i="258" s="1"/>
  <c r="FZ53" i="258"/>
  <c r="GA53" i="258" s="1"/>
  <c r="GB53" i="258" s="1"/>
  <c r="FZ47" i="258"/>
  <c r="GA47" i="258" s="1"/>
  <c r="GB47" i="258" s="1"/>
  <c r="FZ54" i="258"/>
  <c r="GA54" i="258" s="1"/>
  <c r="GB54" i="258" s="1"/>
  <c r="FZ48" i="258"/>
  <c r="GA48" i="258" s="1"/>
  <c r="GB48" i="258" s="1"/>
  <c r="FZ41" i="258"/>
  <c r="GA41" i="258" s="1"/>
  <c r="GB41" i="258" s="1"/>
  <c r="FZ35" i="258"/>
  <c r="GA35" i="258" s="1"/>
  <c r="FZ42" i="258"/>
  <c r="GA42" i="258" s="1"/>
  <c r="GB42" i="258" s="1"/>
  <c r="FZ36" i="258"/>
  <c r="GA36" i="258" s="1"/>
  <c r="FZ49" i="258"/>
  <c r="GA49" i="258" s="1"/>
  <c r="GB49" i="258" s="1"/>
  <c r="FZ43" i="258"/>
  <c r="GA43" i="258" s="1"/>
  <c r="GB43" i="258" s="1"/>
  <c r="FZ44" i="258"/>
  <c r="GA44" i="258" s="1"/>
  <c r="GB44" i="258" s="1"/>
  <c r="FZ38" i="258"/>
  <c r="GA38" i="258" s="1"/>
  <c r="GB38" i="258" s="1"/>
  <c r="FZ45" i="258"/>
  <c r="GA45" i="258" s="1"/>
  <c r="GB45" i="258" s="1"/>
  <c r="FZ39" i="258"/>
  <c r="GA39" i="258" s="1"/>
  <c r="GB39" i="258" s="1"/>
  <c r="FZ55" i="258"/>
  <c r="GA55" i="258" s="1"/>
  <c r="GB55" i="258" s="1"/>
  <c r="FZ46" i="258"/>
  <c r="GA46" i="258" s="1"/>
  <c r="GB46" i="258" s="1"/>
  <c r="FZ30" i="258"/>
  <c r="GA30" i="258" s="1"/>
  <c r="FZ31" i="258"/>
  <c r="GA31" i="258" s="1"/>
  <c r="FZ25" i="258"/>
  <c r="GA25" i="258" s="1"/>
  <c r="FZ40" i="258"/>
  <c r="GA40" i="258" s="1"/>
  <c r="GB40" i="258" s="1"/>
  <c r="FZ32" i="258"/>
  <c r="GA32" i="258" s="1"/>
  <c r="FZ26" i="258"/>
  <c r="GA26" i="258" s="1"/>
  <c r="FZ37" i="258"/>
  <c r="GA37" i="258" s="1"/>
  <c r="GB37" i="258" s="1"/>
  <c r="FZ33" i="258"/>
  <c r="GA33" i="258" s="1"/>
  <c r="FZ27" i="258"/>
  <c r="GA27" i="258" s="1"/>
  <c r="FZ34" i="258"/>
  <c r="GA34" i="258" s="1"/>
  <c r="FZ28" i="258"/>
  <c r="GA28" i="258" s="1"/>
  <c r="FZ23" i="258"/>
  <c r="GA23" i="258" s="1"/>
  <c r="FZ20" i="258"/>
  <c r="GA20" i="258" s="1"/>
  <c r="FZ14" i="258"/>
  <c r="GA14" i="258" s="1"/>
  <c r="FZ21" i="258"/>
  <c r="GA21" i="258" s="1"/>
  <c r="FZ15" i="258"/>
  <c r="GA15" i="258" s="1"/>
  <c r="FZ22" i="258"/>
  <c r="GA22" i="258" s="1"/>
  <c r="FZ16" i="258"/>
  <c r="GA16" i="258" s="1"/>
  <c r="FZ24" i="258"/>
  <c r="GA24" i="258" s="1"/>
  <c r="FZ17" i="258"/>
  <c r="GA17" i="258" s="1"/>
  <c r="FZ11" i="258"/>
  <c r="GA11" i="258" s="1"/>
  <c r="FZ18" i="258"/>
  <c r="GA18" i="258" s="1"/>
  <c r="FZ12" i="258"/>
  <c r="GA12" i="258" s="1"/>
  <c r="FZ29" i="258"/>
  <c r="GA29" i="258" s="1"/>
  <c r="FZ19" i="258"/>
  <c r="GA19" i="258" s="1"/>
  <c r="FZ13" i="258"/>
  <c r="GA13" i="258" s="1"/>
  <c r="J64" i="258"/>
  <c r="FZ60" i="258" l="1"/>
  <c r="GB10" i="258"/>
  <c r="GB31" i="258" l="1"/>
  <c r="GB35" i="258"/>
  <c r="GB36" i="258"/>
  <c r="GB30" i="258"/>
  <c r="GB32" i="258"/>
  <c r="GB33" i="258"/>
  <c r="GB34" i="258"/>
  <c r="GB25" i="258"/>
  <c r="GB28" i="258"/>
  <c r="GB26" i="258"/>
  <c r="GB24" i="258"/>
  <c r="GB29" i="258"/>
  <c r="GB27" i="258"/>
  <c r="GB23" i="258"/>
  <c r="GB22" i="258"/>
  <c r="GB21" i="258"/>
  <c r="GB19" i="258"/>
  <c r="GB18" i="258"/>
  <c r="GB20" i="258"/>
  <c r="GB17" i="258"/>
  <c r="GB16" i="258"/>
  <c r="GB15" i="258"/>
  <c r="GB14" i="258"/>
  <c r="GB13" i="258"/>
  <c r="FZ63" i="258"/>
  <c r="FZ64" i="258" s="1"/>
  <c r="FZ62" i="258"/>
  <c r="FZ61" i="258"/>
  <c r="GB11" i="258"/>
  <c r="GB12" i="258"/>
  <c r="C197" i="60" l="1"/>
  <c r="B197" i="60"/>
  <c r="C196" i="60"/>
  <c r="B196" i="60"/>
  <c r="C195" i="60"/>
  <c r="B195" i="60"/>
  <c r="C194" i="60"/>
  <c r="B194" i="60"/>
  <c r="C193" i="60"/>
  <c r="B193" i="60"/>
  <c r="C192" i="60"/>
  <c r="B192" i="60"/>
  <c r="C191" i="60"/>
  <c r="B191" i="60"/>
  <c r="C190" i="60"/>
  <c r="B190" i="60"/>
  <c r="C189" i="60"/>
  <c r="B189" i="60"/>
  <c r="C188" i="60"/>
  <c r="B188" i="60"/>
  <c r="C187" i="60"/>
  <c r="B187" i="60"/>
  <c r="C186" i="60"/>
  <c r="B186" i="60"/>
  <c r="C185" i="60"/>
  <c r="B185" i="60"/>
  <c r="C184" i="60"/>
  <c r="B184" i="60"/>
  <c r="C183" i="60"/>
  <c r="B183" i="60"/>
  <c r="C182" i="60"/>
  <c r="B182" i="60"/>
  <c r="C181" i="60"/>
  <c r="B181" i="60"/>
  <c r="C180" i="60"/>
  <c r="B180" i="60"/>
  <c r="C179" i="60"/>
  <c r="B179" i="60"/>
  <c r="C178" i="60"/>
  <c r="B178" i="60"/>
  <c r="C177" i="60"/>
  <c r="B177" i="60"/>
  <c r="C176" i="60"/>
  <c r="B176" i="60"/>
  <c r="C175" i="60"/>
  <c r="B175" i="60"/>
  <c r="C174" i="60"/>
  <c r="B174" i="60"/>
  <c r="C173" i="60"/>
  <c r="B173" i="60"/>
  <c r="C172" i="60"/>
  <c r="B172" i="60"/>
  <c r="C171" i="60"/>
  <c r="B171" i="60"/>
  <c r="C170" i="60"/>
  <c r="B170" i="60"/>
  <c r="C169" i="60"/>
  <c r="B169" i="60"/>
  <c r="C168" i="60"/>
  <c r="B168" i="60"/>
  <c r="C167" i="60"/>
  <c r="B167" i="60"/>
  <c r="C166" i="60"/>
  <c r="B166" i="60"/>
  <c r="C165" i="60"/>
  <c r="B165" i="60"/>
  <c r="C164" i="60"/>
  <c r="B164" i="60"/>
  <c r="C163" i="60"/>
  <c r="B163" i="60"/>
  <c r="C162" i="60"/>
  <c r="B162" i="60"/>
  <c r="C161" i="60"/>
  <c r="B161" i="60"/>
  <c r="C160" i="60"/>
  <c r="B160" i="60"/>
  <c r="C159" i="60"/>
  <c r="B159" i="60"/>
  <c r="C158" i="60"/>
  <c r="B158" i="60"/>
  <c r="C157" i="60"/>
  <c r="B157" i="60"/>
  <c r="C156" i="60"/>
  <c r="B156" i="60"/>
  <c r="C155" i="60"/>
  <c r="B155" i="60"/>
  <c r="C154" i="60"/>
  <c r="B154" i="60"/>
  <c r="C153" i="60"/>
  <c r="B153" i="60"/>
  <c r="C152" i="60"/>
  <c r="B152" i="60"/>
  <c r="C151" i="60"/>
  <c r="B151" i="60"/>
  <c r="C150" i="60"/>
  <c r="B150" i="60"/>
  <c r="C149" i="60"/>
  <c r="B149" i="60"/>
  <c r="C148" i="60"/>
  <c r="B148" i="60"/>
  <c r="C128" i="60"/>
  <c r="C127" i="60"/>
  <c r="C126" i="60"/>
  <c r="C125" i="60"/>
  <c r="C124" i="60"/>
  <c r="C123" i="60"/>
  <c r="C122" i="60"/>
  <c r="C121" i="60"/>
  <c r="C120" i="60"/>
  <c r="C119" i="60"/>
  <c r="C118" i="60"/>
  <c r="C117" i="60"/>
  <c r="C116" i="60"/>
  <c r="C115" i="60"/>
  <c r="C114" i="60"/>
  <c r="C113" i="60"/>
  <c r="C112" i="60"/>
  <c r="C111" i="60"/>
  <c r="C110" i="60"/>
  <c r="C109" i="60"/>
  <c r="C108" i="60"/>
  <c r="C107" i="60"/>
  <c r="C106" i="60"/>
  <c r="C105" i="60"/>
  <c r="C104" i="60"/>
  <c r="C103" i="60"/>
  <c r="C102" i="60"/>
  <c r="C101" i="60"/>
  <c r="C100" i="60"/>
  <c r="C99" i="60"/>
  <c r="C98" i="60"/>
  <c r="C97" i="60"/>
  <c r="C96" i="60"/>
  <c r="C95" i="60"/>
  <c r="C94" i="60"/>
  <c r="C93" i="60"/>
  <c r="C92" i="60"/>
  <c r="C91" i="60"/>
  <c r="C90" i="60"/>
  <c r="C89" i="60"/>
  <c r="C88" i="60"/>
  <c r="C87" i="60"/>
  <c r="C86" i="60"/>
  <c r="C85" i="60"/>
  <c r="C84" i="60"/>
  <c r="C83" i="60"/>
  <c r="C82" i="60"/>
  <c r="C81" i="60"/>
  <c r="C80" i="60"/>
  <c r="C79" i="60"/>
  <c r="B128" i="60"/>
  <c r="B127" i="60"/>
  <c r="B126" i="60"/>
  <c r="B125" i="60"/>
  <c r="B124" i="60"/>
  <c r="B123" i="60"/>
  <c r="B122" i="60"/>
  <c r="B121" i="60"/>
  <c r="B120" i="60"/>
  <c r="B119" i="60"/>
  <c r="B118" i="60"/>
  <c r="B117" i="60"/>
  <c r="B116" i="60"/>
  <c r="B115" i="60"/>
  <c r="B114" i="60"/>
  <c r="B113" i="60"/>
  <c r="B112" i="60"/>
  <c r="B111" i="60"/>
  <c r="B110" i="60"/>
  <c r="B109" i="60"/>
  <c r="B108" i="60"/>
  <c r="B107" i="60"/>
  <c r="B106" i="60"/>
  <c r="B105" i="60"/>
  <c r="B104" i="60"/>
  <c r="B103" i="60"/>
  <c r="B102" i="60"/>
  <c r="B101" i="60"/>
  <c r="B100" i="60"/>
  <c r="B99" i="60"/>
  <c r="B98" i="60"/>
  <c r="B97" i="60"/>
  <c r="B96" i="60"/>
  <c r="B95" i="60"/>
  <c r="B94" i="60"/>
  <c r="B93" i="60"/>
  <c r="B92" i="60"/>
  <c r="B91" i="60"/>
  <c r="B90" i="60"/>
  <c r="B89" i="60"/>
  <c r="B88" i="60"/>
  <c r="B87" i="60"/>
  <c r="B86" i="60"/>
  <c r="B85" i="60"/>
  <c r="B84" i="60"/>
  <c r="B83" i="60"/>
  <c r="B82" i="60"/>
  <c r="B81" i="60"/>
  <c r="B80" i="60"/>
  <c r="B79" i="60"/>
  <c r="EA12" i="108"/>
  <c r="DB59" i="108"/>
  <c r="DB58" i="108"/>
  <c r="DB57" i="108"/>
  <c r="DB56" i="108"/>
  <c r="DB55" i="108"/>
  <c r="DB54" i="108"/>
  <c r="DB53" i="108"/>
  <c r="DB52" i="108"/>
  <c r="DB51" i="108"/>
  <c r="DB50" i="108"/>
  <c r="DB49" i="108"/>
  <c r="DB48" i="108"/>
  <c r="DB47" i="108"/>
  <c r="DB46" i="108"/>
  <c r="DB45" i="108"/>
  <c r="DB44" i="108"/>
  <c r="DB43" i="108"/>
  <c r="DB42" i="108"/>
  <c r="DB41" i="108"/>
  <c r="DB40" i="108"/>
  <c r="DB39" i="108"/>
  <c r="DB38" i="108"/>
  <c r="DB37" i="108"/>
  <c r="DB36" i="108"/>
  <c r="DB35" i="108"/>
  <c r="DB34" i="108"/>
  <c r="DB33" i="108"/>
  <c r="DB32" i="108"/>
  <c r="DB31" i="108"/>
  <c r="DB30" i="108"/>
  <c r="DB29" i="108"/>
  <c r="DB28" i="108"/>
  <c r="DB27" i="108"/>
  <c r="DB26" i="108"/>
  <c r="DB25" i="108"/>
  <c r="DB24" i="108"/>
  <c r="DB23" i="108"/>
  <c r="DB22" i="108"/>
  <c r="DB21" i="108"/>
  <c r="DB20" i="108"/>
  <c r="DB19" i="108"/>
  <c r="DB18" i="108"/>
  <c r="DB17" i="108"/>
  <c r="DB16" i="108"/>
  <c r="DB15" i="108"/>
  <c r="DB14" i="108"/>
  <c r="DB13" i="108"/>
  <c r="DB12" i="108"/>
  <c r="DB11" i="108"/>
  <c r="DB10" i="108"/>
  <c r="CW59" i="108"/>
  <c r="CW58" i="108"/>
  <c r="CW57" i="108"/>
  <c r="CW56" i="108"/>
  <c r="CW55" i="108"/>
  <c r="CW54" i="108"/>
  <c r="CW53" i="108"/>
  <c r="CW52" i="108"/>
  <c r="CW51" i="108"/>
  <c r="CW50" i="108"/>
  <c r="CW49" i="108"/>
  <c r="CW48" i="108"/>
  <c r="CW47" i="108"/>
  <c r="CW46" i="108"/>
  <c r="CW45" i="108"/>
  <c r="CW44" i="108"/>
  <c r="CW43" i="108"/>
  <c r="CW42" i="108"/>
  <c r="CW41" i="108"/>
  <c r="CW40" i="108"/>
  <c r="CW39" i="108"/>
  <c r="CW38" i="108"/>
  <c r="CW37" i="108"/>
  <c r="CW36" i="108"/>
  <c r="CW35" i="108"/>
  <c r="CW34" i="108"/>
  <c r="CW33" i="108"/>
  <c r="CW32" i="108"/>
  <c r="CW31" i="108"/>
  <c r="CW30" i="108"/>
  <c r="CW29" i="108"/>
  <c r="CW28" i="108"/>
  <c r="CW27" i="108"/>
  <c r="CW26" i="108"/>
  <c r="CW25" i="108"/>
  <c r="CW24" i="108"/>
  <c r="CW23" i="108"/>
  <c r="CW22" i="108"/>
  <c r="CW21" i="108"/>
  <c r="CW20" i="108"/>
  <c r="CW19" i="108"/>
  <c r="CW18" i="108"/>
  <c r="CW17" i="108"/>
  <c r="CW16" i="108"/>
  <c r="CW15" i="108"/>
  <c r="CW14" i="108"/>
  <c r="CW13" i="108"/>
  <c r="CW12" i="108"/>
  <c r="CW11" i="108"/>
  <c r="CW10" i="108"/>
  <c r="CR14" i="108"/>
  <c r="CR12" i="108"/>
  <c r="CR59" i="108"/>
  <c r="CR58" i="108"/>
  <c r="CR57" i="108"/>
  <c r="CR56" i="108"/>
  <c r="CR55" i="108"/>
  <c r="CR54" i="108"/>
  <c r="CR53" i="108"/>
  <c r="CR52" i="108"/>
  <c r="CR51" i="108"/>
  <c r="CR50" i="108"/>
  <c r="CR49" i="108"/>
  <c r="CR48" i="108"/>
  <c r="CR47" i="108"/>
  <c r="CR46" i="108"/>
  <c r="CR45" i="108"/>
  <c r="CR44" i="108"/>
  <c r="CR43" i="108"/>
  <c r="CR42" i="108"/>
  <c r="CR41" i="108"/>
  <c r="CR40" i="108"/>
  <c r="CR39" i="108"/>
  <c r="CR38" i="108"/>
  <c r="CR37" i="108"/>
  <c r="CR36" i="108"/>
  <c r="CR35" i="108"/>
  <c r="CR34" i="108"/>
  <c r="CR33" i="108"/>
  <c r="CR32" i="108"/>
  <c r="CR31" i="108"/>
  <c r="CR30" i="108"/>
  <c r="CR29" i="108"/>
  <c r="CR28" i="108"/>
  <c r="CR27" i="108"/>
  <c r="CR26" i="108"/>
  <c r="CR25" i="108"/>
  <c r="CR24" i="108"/>
  <c r="CR23" i="108"/>
  <c r="CR22" i="108"/>
  <c r="CR21" i="108"/>
  <c r="CR20" i="108"/>
  <c r="CR19" i="108"/>
  <c r="CR18" i="108"/>
  <c r="CR17" i="108"/>
  <c r="CR16" i="108"/>
  <c r="CR15" i="108"/>
  <c r="CR13" i="108"/>
  <c r="CR11" i="108"/>
  <c r="CR10" i="108"/>
  <c r="CM20" i="108"/>
  <c r="CM19" i="108"/>
  <c r="CM59" i="108"/>
  <c r="CM58" i="108"/>
  <c r="CM57" i="108"/>
  <c r="CM56" i="108"/>
  <c r="CM55" i="108"/>
  <c r="CM54" i="108"/>
  <c r="CM53" i="108"/>
  <c r="CM52" i="108"/>
  <c r="CM51" i="108"/>
  <c r="CM50" i="108"/>
  <c r="CM49" i="108"/>
  <c r="CM48" i="108"/>
  <c r="CM47" i="108"/>
  <c r="CM46" i="108"/>
  <c r="CM45" i="108"/>
  <c r="CM44" i="108"/>
  <c r="CM43" i="108"/>
  <c r="CM42" i="108"/>
  <c r="CM41" i="108"/>
  <c r="CM40" i="108"/>
  <c r="CM39" i="108"/>
  <c r="CM38" i="108"/>
  <c r="CM37" i="108"/>
  <c r="CM36" i="108"/>
  <c r="CM35" i="108"/>
  <c r="CM34" i="108"/>
  <c r="CM33" i="108"/>
  <c r="CM32" i="108"/>
  <c r="CM31" i="108"/>
  <c r="CM30" i="108"/>
  <c r="CM29" i="108"/>
  <c r="CM28" i="108"/>
  <c r="CM27" i="108"/>
  <c r="CM26" i="108"/>
  <c r="CM25" i="108"/>
  <c r="CM24" i="108"/>
  <c r="CM23" i="108"/>
  <c r="CM22" i="108"/>
  <c r="CM21" i="108"/>
  <c r="CM18" i="108"/>
  <c r="CM17" i="108"/>
  <c r="CM16" i="108"/>
  <c r="CM15" i="108"/>
  <c r="CM14" i="108"/>
  <c r="CM13" i="108"/>
  <c r="CM12" i="108"/>
  <c r="CM11" i="108"/>
  <c r="CM10" i="108"/>
  <c r="CH13" i="108"/>
  <c r="CH12" i="108"/>
  <c r="CH11" i="108"/>
  <c r="CH10" i="108"/>
  <c r="CH59" i="108"/>
  <c r="CH58" i="108"/>
  <c r="CH57" i="108"/>
  <c r="CH56" i="108"/>
  <c r="CH55" i="108"/>
  <c r="CH54" i="108"/>
  <c r="CH53" i="108"/>
  <c r="CH52" i="108"/>
  <c r="CH51" i="108"/>
  <c r="CH50" i="108"/>
  <c r="CH49" i="108"/>
  <c r="CH48" i="108"/>
  <c r="CH47" i="108"/>
  <c r="CH46" i="108"/>
  <c r="CH45" i="108"/>
  <c r="CH44" i="108"/>
  <c r="CH43" i="108"/>
  <c r="CH42" i="108"/>
  <c r="CH41" i="108"/>
  <c r="CH40" i="108"/>
  <c r="CH39" i="108"/>
  <c r="CH38" i="108"/>
  <c r="CH37" i="108"/>
  <c r="CH36" i="108"/>
  <c r="CH35" i="108"/>
  <c r="CH34" i="108"/>
  <c r="CH33" i="108"/>
  <c r="CH32" i="108"/>
  <c r="CH31" i="108"/>
  <c r="CH30" i="108"/>
  <c r="CH29" i="108"/>
  <c r="CH28" i="108"/>
  <c r="CH27" i="108"/>
  <c r="CH26" i="108"/>
  <c r="CH25" i="108"/>
  <c r="CH24" i="108"/>
  <c r="CH23" i="108"/>
  <c r="CH22" i="108"/>
  <c r="CH21" i="108"/>
  <c r="CH20" i="108"/>
  <c r="CH19" i="108"/>
  <c r="CH18" i="108"/>
  <c r="CH17" i="108"/>
  <c r="CH16" i="108"/>
  <c r="CH15" i="108"/>
  <c r="CH14" i="108"/>
  <c r="CC10" i="108"/>
  <c r="CC20" i="108"/>
  <c r="CC59" i="108"/>
  <c r="CC58" i="108"/>
  <c r="CC57" i="108"/>
  <c r="CC56" i="108"/>
  <c r="CC55" i="108"/>
  <c r="CC54" i="108"/>
  <c r="CC53" i="108"/>
  <c r="CC52" i="108"/>
  <c r="CC51" i="108"/>
  <c r="CC50" i="108"/>
  <c r="CC49" i="108"/>
  <c r="CC48" i="108"/>
  <c r="CC47" i="108"/>
  <c r="CC46" i="108"/>
  <c r="CC45" i="108"/>
  <c r="CC44" i="108"/>
  <c r="CC43" i="108"/>
  <c r="CC42" i="108"/>
  <c r="CC41" i="108"/>
  <c r="CC40" i="108"/>
  <c r="CC39" i="108"/>
  <c r="CC38" i="108"/>
  <c r="CC37" i="108"/>
  <c r="CC36" i="108"/>
  <c r="CC35" i="108"/>
  <c r="CC34" i="108"/>
  <c r="CC33" i="108"/>
  <c r="CC32" i="108"/>
  <c r="CC31" i="108"/>
  <c r="CC30" i="108"/>
  <c r="CC29" i="108"/>
  <c r="CC28" i="108"/>
  <c r="CC27" i="108"/>
  <c r="CC26" i="108"/>
  <c r="CC25" i="108"/>
  <c r="CC24" i="108"/>
  <c r="CC23" i="108"/>
  <c r="CC22" i="108"/>
  <c r="CC21" i="108"/>
  <c r="CC19" i="108"/>
  <c r="CC18" i="108"/>
  <c r="CC17" i="108"/>
  <c r="CC16" i="108"/>
  <c r="CC15" i="108"/>
  <c r="CC14" i="108"/>
  <c r="CC13" i="108"/>
  <c r="CC12" i="108"/>
  <c r="CC11" i="108"/>
  <c r="BX48" i="108"/>
  <c r="BX59" i="108"/>
  <c r="BX58" i="108"/>
  <c r="BX57" i="108"/>
  <c r="BX56" i="108"/>
  <c r="BX55" i="108"/>
  <c r="BX54" i="108"/>
  <c r="BX53" i="108"/>
  <c r="BX52" i="108"/>
  <c r="BX51" i="108"/>
  <c r="BX50" i="108"/>
  <c r="BX49" i="108"/>
  <c r="BX47" i="108"/>
  <c r="BX46" i="108"/>
  <c r="BX45" i="108"/>
  <c r="BX44" i="108"/>
  <c r="BX43" i="108"/>
  <c r="BX42" i="108"/>
  <c r="BX41" i="108"/>
  <c r="BX40" i="108"/>
  <c r="BX39" i="108"/>
  <c r="BX38" i="108"/>
  <c r="BX37" i="108"/>
  <c r="BX36" i="108"/>
  <c r="BX35" i="108"/>
  <c r="BX34" i="108"/>
  <c r="BX33" i="108"/>
  <c r="BX32" i="108"/>
  <c r="BX31" i="108"/>
  <c r="BX30" i="108"/>
  <c r="BX29" i="108"/>
  <c r="BX28" i="108"/>
  <c r="BX27" i="108"/>
  <c r="BX26" i="108"/>
  <c r="BX25" i="108"/>
  <c r="BX24" i="108"/>
  <c r="BX23" i="108"/>
  <c r="BX22" i="108"/>
  <c r="BX21" i="108"/>
  <c r="BX20" i="108"/>
  <c r="BX19" i="108"/>
  <c r="BX18" i="108"/>
  <c r="BX17" i="108"/>
  <c r="BX16" i="108"/>
  <c r="BX15" i="108"/>
  <c r="BX14" i="108"/>
  <c r="BX13" i="108"/>
  <c r="BX12" i="108"/>
  <c r="BX11" i="108"/>
  <c r="BX10" i="108"/>
  <c r="BS15" i="108"/>
  <c r="BS59" i="108"/>
  <c r="BS58" i="108"/>
  <c r="BS57" i="108"/>
  <c r="BS56" i="108"/>
  <c r="BS55" i="108"/>
  <c r="BS54" i="108"/>
  <c r="BS53" i="108"/>
  <c r="BS52" i="108"/>
  <c r="BS51" i="108"/>
  <c r="BS50" i="108"/>
  <c r="BS49" i="108"/>
  <c r="BS48" i="108"/>
  <c r="BS47" i="108"/>
  <c r="BS46" i="108"/>
  <c r="BS45" i="108"/>
  <c r="BS44" i="108"/>
  <c r="BS43" i="108"/>
  <c r="BS42" i="108"/>
  <c r="BS41" i="108"/>
  <c r="BS40" i="108"/>
  <c r="BS39" i="108"/>
  <c r="BS38" i="108"/>
  <c r="BS37" i="108"/>
  <c r="BS36" i="108"/>
  <c r="BS35" i="108"/>
  <c r="BS34" i="108"/>
  <c r="BS33" i="108"/>
  <c r="BS32" i="108"/>
  <c r="BS31" i="108"/>
  <c r="BS30" i="108"/>
  <c r="BS29" i="108"/>
  <c r="BS28" i="108"/>
  <c r="BS27" i="108"/>
  <c r="BS26" i="108"/>
  <c r="BS25" i="108"/>
  <c r="BS24" i="108"/>
  <c r="BS23" i="108"/>
  <c r="BS22" i="108"/>
  <c r="BS21" i="108"/>
  <c r="BS20" i="108"/>
  <c r="BS19" i="108"/>
  <c r="BS18" i="108"/>
  <c r="BS17" i="108"/>
  <c r="BS16" i="108"/>
  <c r="BS14" i="108"/>
  <c r="BS13" i="108"/>
  <c r="BS12" i="108"/>
  <c r="BS11" i="108"/>
  <c r="BS10" i="108"/>
  <c r="BN18" i="108"/>
  <c r="BN59" i="108"/>
  <c r="BN58" i="108"/>
  <c r="BN57" i="108"/>
  <c r="BN56" i="108"/>
  <c r="BN55" i="108"/>
  <c r="BN54" i="108"/>
  <c r="BN53" i="108"/>
  <c r="BN52" i="108"/>
  <c r="BN51" i="108"/>
  <c r="BN50" i="108"/>
  <c r="BN49" i="108"/>
  <c r="BN48" i="108"/>
  <c r="BN47" i="108"/>
  <c r="BN46" i="108"/>
  <c r="BN45" i="108"/>
  <c r="BN44" i="108"/>
  <c r="BN43" i="108"/>
  <c r="BN42" i="108"/>
  <c r="BN41" i="108"/>
  <c r="BN40" i="108"/>
  <c r="BN39" i="108"/>
  <c r="BN38" i="108"/>
  <c r="BN37" i="108"/>
  <c r="BN36" i="108"/>
  <c r="BN35" i="108"/>
  <c r="BN34" i="108"/>
  <c r="BN33" i="108"/>
  <c r="BN32" i="108"/>
  <c r="BN31" i="108"/>
  <c r="BN30" i="108"/>
  <c r="BN29" i="108"/>
  <c r="BN28" i="108"/>
  <c r="BN27" i="108"/>
  <c r="BN26" i="108"/>
  <c r="BN25" i="108"/>
  <c r="BN24" i="108"/>
  <c r="BN23" i="108"/>
  <c r="BN22" i="108"/>
  <c r="BN21" i="108"/>
  <c r="BN20" i="108"/>
  <c r="BN19" i="108"/>
  <c r="BN17" i="108"/>
  <c r="BN16" i="108"/>
  <c r="BN15" i="108"/>
  <c r="BN14" i="108"/>
  <c r="BN13" i="108"/>
  <c r="BN12" i="108"/>
  <c r="BN11" i="108"/>
  <c r="BN10" i="108"/>
  <c r="BI59" i="108"/>
  <c r="BI58" i="108"/>
  <c r="BI57" i="108"/>
  <c r="BI56" i="108"/>
  <c r="BI55" i="108"/>
  <c r="BI54" i="108"/>
  <c r="BI53" i="108"/>
  <c r="BI52" i="108"/>
  <c r="BI51" i="108"/>
  <c r="BI50" i="108"/>
  <c r="BI49" i="108"/>
  <c r="BI48" i="108"/>
  <c r="BI47" i="108"/>
  <c r="BI46" i="108"/>
  <c r="BI45" i="108"/>
  <c r="BI44" i="108"/>
  <c r="BI43" i="108"/>
  <c r="BI42" i="108"/>
  <c r="BI41" i="108"/>
  <c r="BI40" i="108"/>
  <c r="BI39" i="108"/>
  <c r="BI38" i="108"/>
  <c r="BI37" i="108"/>
  <c r="BI36" i="108"/>
  <c r="BI35" i="108"/>
  <c r="BI34" i="108"/>
  <c r="BI33" i="108"/>
  <c r="BI32" i="108"/>
  <c r="BI31" i="108"/>
  <c r="BI30" i="108"/>
  <c r="BI29" i="108"/>
  <c r="BI28" i="108"/>
  <c r="BI27" i="108"/>
  <c r="BI26" i="108"/>
  <c r="BI25" i="108"/>
  <c r="BI24" i="108"/>
  <c r="BI23" i="108"/>
  <c r="BI22" i="108"/>
  <c r="BI21" i="108"/>
  <c r="BI20" i="108"/>
  <c r="BI19" i="108"/>
  <c r="BI18" i="108"/>
  <c r="BI17" i="108"/>
  <c r="BI16" i="108"/>
  <c r="BI15" i="108"/>
  <c r="BI14" i="108"/>
  <c r="BI13" i="108"/>
  <c r="BI12" i="108"/>
  <c r="BI11" i="108"/>
  <c r="BI10" i="108"/>
  <c r="BD59" i="108"/>
  <c r="BD58" i="108"/>
  <c r="BD57" i="108"/>
  <c r="BD56" i="108"/>
  <c r="BD55" i="108"/>
  <c r="BD54" i="108"/>
  <c r="BD53" i="108"/>
  <c r="BD52" i="108"/>
  <c r="BD51" i="108"/>
  <c r="BD50" i="108"/>
  <c r="BD49" i="108"/>
  <c r="BD48" i="108"/>
  <c r="BD47" i="108"/>
  <c r="BD46" i="108"/>
  <c r="BD45" i="108"/>
  <c r="BD44" i="108"/>
  <c r="BD43" i="108"/>
  <c r="BD42" i="108"/>
  <c r="BD41" i="108"/>
  <c r="BD40" i="108"/>
  <c r="BD39" i="108"/>
  <c r="BD38" i="108"/>
  <c r="BD37" i="108"/>
  <c r="BD36" i="108"/>
  <c r="BD35" i="108"/>
  <c r="BD34" i="108"/>
  <c r="BD33" i="108"/>
  <c r="BD32" i="108"/>
  <c r="BD31" i="108"/>
  <c r="BD30" i="108"/>
  <c r="BD29" i="108"/>
  <c r="BD28" i="108"/>
  <c r="BD27" i="108"/>
  <c r="BD26" i="108"/>
  <c r="BD25" i="108"/>
  <c r="BD24" i="108"/>
  <c r="BD23" i="108"/>
  <c r="BD22" i="108"/>
  <c r="BD21" i="108"/>
  <c r="BD20" i="108"/>
  <c r="BD19" i="108"/>
  <c r="BD18" i="108"/>
  <c r="BD17" i="108"/>
  <c r="BD16" i="108"/>
  <c r="BD15" i="108"/>
  <c r="BD14" i="108"/>
  <c r="BD13" i="108"/>
  <c r="BD12" i="108"/>
  <c r="BD11" i="108"/>
  <c r="BD10" i="108"/>
  <c r="AY59" i="108"/>
  <c r="AY58" i="108"/>
  <c r="AY57" i="108"/>
  <c r="AY56" i="108"/>
  <c r="AY55" i="108"/>
  <c r="AY54" i="108"/>
  <c r="AY53" i="108"/>
  <c r="AY52" i="108"/>
  <c r="AY51" i="108"/>
  <c r="AY50" i="108"/>
  <c r="AY49" i="108"/>
  <c r="AY48" i="108"/>
  <c r="AY47" i="108"/>
  <c r="AY46" i="108"/>
  <c r="AY45" i="108"/>
  <c r="AY44" i="108"/>
  <c r="AY43" i="108"/>
  <c r="AY42" i="108"/>
  <c r="AY41" i="108"/>
  <c r="AY40" i="108"/>
  <c r="AY39" i="108"/>
  <c r="AY38" i="108"/>
  <c r="AY37" i="108"/>
  <c r="AY36" i="108"/>
  <c r="AY35" i="108"/>
  <c r="AY34" i="108"/>
  <c r="AY33" i="108"/>
  <c r="AY32" i="108"/>
  <c r="AY31" i="108"/>
  <c r="AY30" i="108"/>
  <c r="AY29" i="108"/>
  <c r="AY28" i="108"/>
  <c r="AY27" i="108"/>
  <c r="AY26" i="108"/>
  <c r="AY25" i="108"/>
  <c r="AY24" i="108"/>
  <c r="AY23" i="108"/>
  <c r="AY22" i="108"/>
  <c r="AY21" i="108"/>
  <c r="AY20" i="108"/>
  <c r="AY19" i="108"/>
  <c r="AY18" i="108"/>
  <c r="AY17" i="108"/>
  <c r="AY16" i="108"/>
  <c r="AY15" i="108"/>
  <c r="AY14" i="108"/>
  <c r="AY13" i="108"/>
  <c r="AY12" i="108"/>
  <c r="AY11" i="108"/>
  <c r="AY10" i="108"/>
  <c r="AT59" i="108"/>
  <c r="AT58" i="108"/>
  <c r="AT57" i="108"/>
  <c r="AT56" i="108"/>
  <c r="AT55" i="108"/>
  <c r="AT54" i="108"/>
  <c r="AT53" i="108"/>
  <c r="AT52" i="108"/>
  <c r="AT51" i="108"/>
  <c r="AT50" i="108"/>
  <c r="AT49" i="108"/>
  <c r="AT48" i="108"/>
  <c r="AT47" i="108"/>
  <c r="AT46" i="108"/>
  <c r="AT45" i="108"/>
  <c r="AT44" i="108"/>
  <c r="AT43" i="108"/>
  <c r="AT42" i="108"/>
  <c r="AT41" i="108"/>
  <c r="AT40" i="108"/>
  <c r="AT39" i="108"/>
  <c r="AT38" i="108"/>
  <c r="AT37" i="108"/>
  <c r="AT36" i="108"/>
  <c r="AT35" i="108"/>
  <c r="AT34" i="108"/>
  <c r="AT33" i="108"/>
  <c r="AT32" i="108"/>
  <c r="AT31" i="108"/>
  <c r="AT30" i="108"/>
  <c r="AT29" i="108"/>
  <c r="AT28" i="108"/>
  <c r="AT27" i="108"/>
  <c r="AT26" i="108"/>
  <c r="AT25" i="108"/>
  <c r="AT24" i="108"/>
  <c r="AT23" i="108"/>
  <c r="AT22" i="108"/>
  <c r="AT21" i="108"/>
  <c r="AT20" i="108"/>
  <c r="AT19" i="108"/>
  <c r="AT18" i="108"/>
  <c r="AT17" i="108"/>
  <c r="AT16" i="108"/>
  <c r="AT15" i="108"/>
  <c r="AT14" i="108"/>
  <c r="AT13" i="108"/>
  <c r="AT12" i="108"/>
  <c r="AT11" i="108"/>
  <c r="AT10" i="108"/>
  <c r="AO59" i="108"/>
  <c r="AO58" i="108"/>
  <c r="AO57" i="108"/>
  <c r="AO56" i="108"/>
  <c r="AO55" i="108"/>
  <c r="AO54" i="108"/>
  <c r="AO53" i="108"/>
  <c r="AO52" i="108"/>
  <c r="AO51" i="108"/>
  <c r="AO50" i="108"/>
  <c r="AO49" i="108"/>
  <c r="AO48" i="108"/>
  <c r="AO47" i="108"/>
  <c r="AO46" i="108"/>
  <c r="AO45" i="108"/>
  <c r="AO44" i="108"/>
  <c r="AO43" i="108"/>
  <c r="AO42" i="108"/>
  <c r="AO41" i="108"/>
  <c r="AO40" i="108"/>
  <c r="AO39" i="108"/>
  <c r="AO38" i="108"/>
  <c r="AO37" i="108"/>
  <c r="AO36" i="108"/>
  <c r="AO35" i="108"/>
  <c r="AO34" i="108"/>
  <c r="AO33" i="108"/>
  <c r="AO32" i="108"/>
  <c r="AO31" i="108"/>
  <c r="AO30" i="108"/>
  <c r="AO29" i="108"/>
  <c r="AO28" i="108"/>
  <c r="AO27" i="108"/>
  <c r="AO26" i="108"/>
  <c r="AO25" i="108"/>
  <c r="AO24" i="108"/>
  <c r="AO23" i="108"/>
  <c r="AO22" i="108"/>
  <c r="AO21" i="108"/>
  <c r="AO20" i="108"/>
  <c r="AO19" i="108"/>
  <c r="AO18" i="108"/>
  <c r="AO17" i="108"/>
  <c r="AO16" i="108"/>
  <c r="AO15" i="108"/>
  <c r="AO14" i="108"/>
  <c r="AO13" i="108"/>
  <c r="AO12" i="108"/>
  <c r="AO11" i="108"/>
  <c r="AO10" i="108"/>
  <c r="AJ52" i="108"/>
  <c r="AJ59" i="108"/>
  <c r="AJ58" i="108"/>
  <c r="AJ57" i="108"/>
  <c r="AJ56" i="108"/>
  <c r="AJ55" i="108"/>
  <c r="AJ54" i="108"/>
  <c r="AJ53" i="108"/>
  <c r="AJ51" i="108"/>
  <c r="AJ50" i="108"/>
  <c r="AJ49" i="108"/>
  <c r="AJ48" i="108"/>
  <c r="AJ47" i="108"/>
  <c r="AJ46" i="108"/>
  <c r="AJ45" i="108"/>
  <c r="AJ44" i="108"/>
  <c r="AJ43" i="108"/>
  <c r="AJ42" i="108"/>
  <c r="AJ41" i="108"/>
  <c r="AJ40" i="108"/>
  <c r="AJ39" i="108"/>
  <c r="AJ38" i="108"/>
  <c r="AJ37" i="108"/>
  <c r="AJ36" i="108"/>
  <c r="AJ35" i="108"/>
  <c r="AJ34" i="108"/>
  <c r="AJ33" i="108"/>
  <c r="AJ32" i="108"/>
  <c r="AJ31" i="108"/>
  <c r="AJ30" i="108"/>
  <c r="AJ29" i="108"/>
  <c r="AJ28" i="108"/>
  <c r="AJ27" i="108"/>
  <c r="AJ26" i="108"/>
  <c r="AJ25" i="108"/>
  <c r="AJ24" i="108"/>
  <c r="AJ23" i="108"/>
  <c r="AJ22" i="108"/>
  <c r="AJ21" i="108"/>
  <c r="AJ20" i="108"/>
  <c r="AJ19" i="108"/>
  <c r="AJ18" i="108"/>
  <c r="AJ17" i="108"/>
  <c r="AJ16" i="108"/>
  <c r="AJ15" i="108"/>
  <c r="AJ14" i="108"/>
  <c r="AJ13" i="108"/>
  <c r="AJ12" i="108"/>
  <c r="AJ11" i="108"/>
  <c r="AJ10" i="108"/>
  <c r="AE10" i="108"/>
  <c r="GU1" i="108"/>
  <c r="GV1" i="108"/>
  <c r="GW1" i="108"/>
  <c r="GX1" i="108"/>
  <c r="GY1" i="108"/>
  <c r="AA147" i="60"/>
  <c r="Z147" i="60"/>
  <c r="Y147" i="60"/>
  <c r="X147" i="60"/>
  <c r="W147" i="60"/>
  <c r="V147" i="60"/>
  <c r="U147" i="60"/>
  <c r="T147" i="60"/>
  <c r="S147" i="60"/>
  <c r="R147" i="60"/>
  <c r="Q147" i="60"/>
  <c r="P147" i="60"/>
  <c r="O147" i="60"/>
  <c r="N147" i="60"/>
  <c r="M147" i="60"/>
  <c r="K147" i="60"/>
  <c r="J147" i="60"/>
  <c r="I147" i="60"/>
  <c r="H147" i="60"/>
  <c r="G147" i="60"/>
  <c r="F147" i="60"/>
  <c r="E147" i="60"/>
  <c r="D147" i="60"/>
  <c r="K78" i="60"/>
  <c r="J78" i="60"/>
  <c r="I78" i="60"/>
  <c r="H78" i="60"/>
  <c r="G78" i="60"/>
  <c r="F78" i="60"/>
  <c r="E78" i="60"/>
  <c r="D78" i="60"/>
  <c r="GM1" i="108"/>
  <c r="GN1" i="108"/>
  <c r="GO1" i="108"/>
  <c r="GP1" i="108"/>
  <c r="GQ1" i="108"/>
  <c r="GR1" i="108"/>
  <c r="GS1" i="108"/>
  <c r="GT1" i="108"/>
  <c r="GR59" i="108"/>
  <c r="GQ59" i="108"/>
  <c r="GS59" i="108" s="1"/>
  <c r="GP59" i="108"/>
  <c r="GO59" i="108"/>
  <c r="GN59" i="108"/>
  <c r="GM59" i="108"/>
  <c r="GR58" i="108"/>
  <c r="GQ58" i="108"/>
  <c r="GP58" i="108"/>
  <c r="GO58" i="108"/>
  <c r="GN58" i="108"/>
  <c r="GS58" i="108" s="1"/>
  <c r="GM58" i="108"/>
  <c r="GR57" i="108"/>
  <c r="GQ57" i="108"/>
  <c r="GP57" i="108"/>
  <c r="GO57" i="108"/>
  <c r="GS57" i="108" s="1"/>
  <c r="GN57" i="108"/>
  <c r="GM57" i="108"/>
  <c r="GR56" i="108"/>
  <c r="GQ56" i="108"/>
  <c r="GS56" i="108" s="1"/>
  <c r="GP56" i="108"/>
  <c r="GO56" i="108"/>
  <c r="GN56" i="108"/>
  <c r="GM56" i="108"/>
  <c r="GR55" i="108"/>
  <c r="GQ55" i="108"/>
  <c r="GP55" i="108"/>
  <c r="GO55" i="108"/>
  <c r="GN55" i="108"/>
  <c r="GS55" i="108" s="1"/>
  <c r="GM55" i="108"/>
  <c r="GS54" i="108"/>
  <c r="GR54" i="108"/>
  <c r="GQ54" i="108"/>
  <c r="GP54" i="108"/>
  <c r="GO54" i="108"/>
  <c r="GN54" i="108"/>
  <c r="GM54" i="108"/>
  <c r="GR53" i="108"/>
  <c r="GQ53" i="108"/>
  <c r="GP53" i="108"/>
  <c r="GO53" i="108"/>
  <c r="GN53" i="108"/>
  <c r="GS53" i="108" s="1"/>
  <c r="GM53" i="108"/>
  <c r="GR52" i="108"/>
  <c r="GQ52" i="108"/>
  <c r="GP52" i="108"/>
  <c r="GO52" i="108"/>
  <c r="GN52" i="108"/>
  <c r="GS52" i="108" s="1"/>
  <c r="GM52" i="108"/>
  <c r="GR51" i="108"/>
  <c r="GQ51" i="108"/>
  <c r="GP51" i="108"/>
  <c r="GO51" i="108"/>
  <c r="GS51" i="108" s="1"/>
  <c r="GN51" i="108"/>
  <c r="GM51" i="108"/>
  <c r="GR50" i="108"/>
  <c r="GQ50" i="108"/>
  <c r="GP50" i="108"/>
  <c r="GO50" i="108"/>
  <c r="GN50" i="108"/>
  <c r="GS50" i="108" s="1"/>
  <c r="GM50" i="108"/>
  <c r="GR49" i="108"/>
  <c r="GS49" i="108" s="1"/>
  <c r="GQ49" i="108"/>
  <c r="GP49" i="108"/>
  <c r="GO49" i="108"/>
  <c r="GN49" i="108"/>
  <c r="GM49" i="108"/>
  <c r="GR48" i="108"/>
  <c r="GQ48" i="108"/>
  <c r="GP48" i="108"/>
  <c r="GO48" i="108"/>
  <c r="GN48" i="108"/>
  <c r="GS48" i="108" s="1"/>
  <c r="GM48" i="108"/>
  <c r="GR47" i="108"/>
  <c r="GQ47" i="108"/>
  <c r="GS47" i="108" s="1"/>
  <c r="GP47" i="108"/>
  <c r="GO47" i="108"/>
  <c r="GN47" i="108"/>
  <c r="GM47" i="108"/>
  <c r="GR46" i="108"/>
  <c r="GQ46" i="108"/>
  <c r="GP46" i="108"/>
  <c r="GO46" i="108"/>
  <c r="GN46" i="108"/>
  <c r="GS46" i="108" s="1"/>
  <c r="GM46" i="108"/>
  <c r="GR45" i="108"/>
  <c r="GQ45" i="108"/>
  <c r="GP45" i="108"/>
  <c r="GO45" i="108"/>
  <c r="GS45" i="108" s="1"/>
  <c r="GN45" i="108"/>
  <c r="GM45" i="108"/>
  <c r="GR44" i="108"/>
  <c r="GQ44" i="108"/>
  <c r="GS44" i="108" s="1"/>
  <c r="GP44" i="108"/>
  <c r="GO44" i="108"/>
  <c r="GN44" i="108"/>
  <c r="GM44" i="108"/>
  <c r="GR43" i="108"/>
  <c r="GQ43" i="108"/>
  <c r="GP43" i="108"/>
  <c r="GO43" i="108"/>
  <c r="GN43" i="108"/>
  <c r="GS43" i="108" s="1"/>
  <c r="GM43" i="108"/>
  <c r="GS42" i="108"/>
  <c r="GR42" i="108"/>
  <c r="GQ42" i="108"/>
  <c r="GP42" i="108"/>
  <c r="GO42" i="108"/>
  <c r="GN42" i="108"/>
  <c r="GM42" i="108"/>
  <c r="GR41" i="108"/>
  <c r="GQ41" i="108"/>
  <c r="GP41" i="108"/>
  <c r="GO41" i="108"/>
  <c r="GN41" i="108"/>
  <c r="GS41" i="108" s="1"/>
  <c r="GM41" i="108"/>
  <c r="GR40" i="108"/>
  <c r="GQ40" i="108"/>
  <c r="GP40" i="108"/>
  <c r="GO40" i="108"/>
  <c r="GN40" i="108"/>
  <c r="GS40" i="108" s="1"/>
  <c r="GM40" i="108"/>
  <c r="GR39" i="108"/>
  <c r="GQ39" i="108"/>
  <c r="GP39" i="108"/>
  <c r="GO39" i="108"/>
  <c r="GS39" i="108" s="1"/>
  <c r="GN39" i="108"/>
  <c r="GM39" i="108"/>
  <c r="GR38" i="108"/>
  <c r="GQ38" i="108"/>
  <c r="GP38" i="108"/>
  <c r="GO38" i="108"/>
  <c r="GN38" i="108"/>
  <c r="GS38" i="108" s="1"/>
  <c r="GM38" i="108"/>
  <c r="GR37" i="108"/>
  <c r="GS37" i="108" s="1"/>
  <c r="GQ37" i="108"/>
  <c r="GP37" i="108"/>
  <c r="GO37" i="108"/>
  <c r="GN37" i="108"/>
  <c r="GM37" i="108"/>
  <c r="GR36" i="108"/>
  <c r="GQ36" i="108"/>
  <c r="GP36" i="108"/>
  <c r="GO36" i="108"/>
  <c r="GN36" i="108"/>
  <c r="GS36" i="108" s="1"/>
  <c r="GM36" i="108"/>
  <c r="GR35" i="108"/>
  <c r="GQ35" i="108"/>
  <c r="GS35" i="108" s="1"/>
  <c r="GP35" i="108"/>
  <c r="GO35" i="108"/>
  <c r="GN35" i="108"/>
  <c r="GM35" i="108"/>
  <c r="GR34" i="108"/>
  <c r="GQ34" i="108"/>
  <c r="GP34" i="108"/>
  <c r="GO34" i="108"/>
  <c r="GN34" i="108"/>
  <c r="GS34" i="108" s="1"/>
  <c r="GM34" i="108"/>
  <c r="GR33" i="108"/>
  <c r="GQ33" i="108"/>
  <c r="GP33" i="108"/>
  <c r="GO33" i="108"/>
  <c r="GS33" i="108" s="1"/>
  <c r="GN33" i="108"/>
  <c r="GM33" i="108"/>
  <c r="GR32" i="108"/>
  <c r="GQ32" i="108"/>
  <c r="GS32" i="108" s="1"/>
  <c r="GP32" i="108"/>
  <c r="GO32" i="108"/>
  <c r="GN32" i="108"/>
  <c r="GM32" i="108"/>
  <c r="GR31" i="108"/>
  <c r="GQ31" i="108"/>
  <c r="GP31" i="108"/>
  <c r="GO31" i="108"/>
  <c r="GN31" i="108"/>
  <c r="GS31" i="108" s="1"/>
  <c r="GM31" i="108"/>
  <c r="GS30" i="108"/>
  <c r="GR30" i="108"/>
  <c r="GQ30" i="108"/>
  <c r="GP30" i="108"/>
  <c r="GO30" i="108"/>
  <c r="GN30" i="108"/>
  <c r="GM30" i="108"/>
  <c r="GR29" i="108"/>
  <c r="GQ29" i="108"/>
  <c r="GP29" i="108"/>
  <c r="GO29" i="108"/>
  <c r="GN29" i="108"/>
  <c r="GM29" i="108"/>
  <c r="AP29" i="260" s="1"/>
  <c r="AR29" i="260" s="1"/>
  <c r="GR28" i="108"/>
  <c r="GQ28" i="108"/>
  <c r="GP28" i="108"/>
  <c r="GO28" i="108"/>
  <c r="GN28" i="108"/>
  <c r="GM28" i="108"/>
  <c r="AP28" i="260" s="1"/>
  <c r="AR28" i="260" s="1"/>
  <c r="GR27" i="108"/>
  <c r="GQ27" i="108"/>
  <c r="GP27" i="108"/>
  <c r="GO27" i="108"/>
  <c r="GN27" i="108"/>
  <c r="AT27" i="260" s="1"/>
  <c r="GM27" i="108"/>
  <c r="AP27" i="260" s="1"/>
  <c r="AR27" i="260" s="1"/>
  <c r="GR26" i="108"/>
  <c r="GQ26" i="108"/>
  <c r="BF26" i="260" s="1"/>
  <c r="GP26" i="108"/>
  <c r="GO26" i="108"/>
  <c r="GN26" i="108"/>
  <c r="GM26" i="108"/>
  <c r="AP26" i="260" s="1"/>
  <c r="AR26" i="260" s="1"/>
  <c r="GR25" i="108"/>
  <c r="BJ25" i="260" s="1"/>
  <c r="GQ25" i="108"/>
  <c r="BF25" i="260" s="1"/>
  <c r="GP25" i="108"/>
  <c r="GO25" i="108"/>
  <c r="GN25" i="108"/>
  <c r="AT25" i="260" s="1"/>
  <c r="GM25" i="108"/>
  <c r="AP25" i="260" s="1"/>
  <c r="AR25" i="260" s="1"/>
  <c r="GR24" i="108"/>
  <c r="BJ24" i="260" s="1"/>
  <c r="GQ24" i="108"/>
  <c r="BF24" i="260" s="1"/>
  <c r="GP24" i="108"/>
  <c r="GO24" i="108"/>
  <c r="GN24" i="108"/>
  <c r="GM24" i="108"/>
  <c r="AP24" i="260" s="1"/>
  <c r="AR24" i="260" s="1"/>
  <c r="GR23" i="108"/>
  <c r="BJ23" i="260" s="1"/>
  <c r="GQ23" i="108"/>
  <c r="BF23" i="260" s="1"/>
  <c r="GP23" i="108"/>
  <c r="GO23" i="108"/>
  <c r="GN23" i="108"/>
  <c r="AT23" i="260" s="1"/>
  <c r="GM23" i="108"/>
  <c r="AP23" i="260" s="1"/>
  <c r="AR23" i="260" s="1"/>
  <c r="GR22" i="108"/>
  <c r="BJ22" i="260" s="1"/>
  <c r="GQ22" i="108"/>
  <c r="BF22" i="260" s="1"/>
  <c r="GP22" i="108"/>
  <c r="GO22" i="108"/>
  <c r="GN22" i="108"/>
  <c r="GM22" i="108"/>
  <c r="AP22" i="260" s="1"/>
  <c r="AR22" i="260" s="1"/>
  <c r="GR21" i="108"/>
  <c r="BJ21" i="260" s="1"/>
  <c r="GQ21" i="108"/>
  <c r="BF21" i="260" s="1"/>
  <c r="GP21" i="108"/>
  <c r="BB21" i="260" s="1"/>
  <c r="GO21" i="108"/>
  <c r="GN21" i="108"/>
  <c r="AT21" i="260" s="1"/>
  <c r="GM21" i="108"/>
  <c r="AP21" i="260" s="1"/>
  <c r="AR21" i="260" s="1"/>
  <c r="GR20" i="108"/>
  <c r="BJ20" i="260" s="1"/>
  <c r="GQ20" i="108"/>
  <c r="BF20" i="260" s="1"/>
  <c r="GP20" i="108"/>
  <c r="BB20" i="260" s="1"/>
  <c r="GO20" i="108"/>
  <c r="AX20" i="260" s="1"/>
  <c r="GN20" i="108"/>
  <c r="AT20" i="260" s="1"/>
  <c r="GM20" i="108"/>
  <c r="AP20" i="260" s="1"/>
  <c r="AR20" i="260" s="1"/>
  <c r="GR19" i="108"/>
  <c r="BJ19" i="260" s="1"/>
  <c r="GQ19" i="108"/>
  <c r="BF19" i="260" s="1"/>
  <c r="GP19" i="108"/>
  <c r="BB19" i="260" s="1"/>
  <c r="GO19" i="108"/>
  <c r="AX19" i="260" s="1"/>
  <c r="GN19" i="108"/>
  <c r="GM19" i="108"/>
  <c r="AP19" i="260" s="1"/>
  <c r="AR19" i="260" s="1"/>
  <c r="GR18" i="108"/>
  <c r="BJ18" i="260" s="1"/>
  <c r="GQ18" i="108"/>
  <c r="BF18" i="260" s="1"/>
  <c r="GP18" i="108"/>
  <c r="BB18" i="260" s="1"/>
  <c r="GO18" i="108"/>
  <c r="AX18" i="260" s="1"/>
  <c r="GN18" i="108"/>
  <c r="AT18" i="260" s="1"/>
  <c r="GM18" i="108"/>
  <c r="AP18" i="260" s="1"/>
  <c r="AR18" i="260" s="1"/>
  <c r="GR17" i="108"/>
  <c r="BJ17" i="260" s="1"/>
  <c r="GQ17" i="108"/>
  <c r="BF17" i="260" s="1"/>
  <c r="GP17" i="108"/>
  <c r="BB17" i="260" s="1"/>
  <c r="GO17" i="108"/>
  <c r="AX17" i="260" s="1"/>
  <c r="GN17" i="108"/>
  <c r="GM17" i="108"/>
  <c r="AP17" i="260" s="1"/>
  <c r="AR17" i="260" s="1"/>
  <c r="GR16" i="108"/>
  <c r="BJ16" i="260" s="1"/>
  <c r="GQ16" i="108"/>
  <c r="BF16" i="260" s="1"/>
  <c r="GP16" i="108"/>
  <c r="BB16" i="260" s="1"/>
  <c r="GO16" i="108"/>
  <c r="AX16" i="260" s="1"/>
  <c r="GN16" i="108"/>
  <c r="AT16" i="260" s="1"/>
  <c r="GM16" i="108"/>
  <c r="AP16" i="260" s="1"/>
  <c r="AR16" i="260" s="1"/>
  <c r="GR15" i="108"/>
  <c r="BJ15" i="260" s="1"/>
  <c r="GQ15" i="108"/>
  <c r="BF15" i="260" s="1"/>
  <c r="GP15" i="108"/>
  <c r="BB15" i="260" s="1"/>
  <c r="GO15" i="108"/>
  <c r="AX15" i="260" s="1"/>
  <c r="GN15" i="108"/>
  <c r="AT15" i="260" s="1"/>
  <c r="GM15" i="108"/>
  <c r="AP15" i="260" s="1"/>
  <c r="AR15" i="260" s="1"/>
  <c r="GR14" i="108"/>
  <c r="BJ14" i="260" s="1"/>
  <c r="GQ14" i="108"/>
  <c r="BF14" i="260" s="1"/>
  <c r="GP14" i="108"/>
  <c r="BB14" i="260" s="1"/>
  <c r="GO14" i="108"/>
  <c r="AX14" i="260" s="1"/>
  <c r="GN14" i="108"/>
  <c r="AT14" i="260" s="1"/>
  <c r="GM14" i="108"/>
  <c r="AP14" i="260" s="1"/>
  <c r="AR14" i="260" s="1"/>
  <c r="GR13" i="108"/>
  <c r="BJ13" i="260" s="1"/>
  <c r="GQ13" i="108"/>
  <c r="BF13" i="260" s="1"/>
  <c r="GP13" i="108"/>
  <c r="BB13" i="260" s="1"/>
  <c r="GO13" i="108"/>
  <c r="AX13" i="260" s="1"/>
  <c r="GN13" i="108"/>
  <c r="AT13" i="260" s="1"/>
  <c r="GM13" i="108"/>
  <c r="AP13" i="260" s="1"/>
  <c r="AR13" i="260" s="1"/>
  <c r="GR12" i="108"/>
  <c r="BJ12" i="260" s="1"/>
  <c r="GQ12" i="108"/>
  <c r="BF12" i="260" s="1"/>
  <c r="GP12" i="108"/>
  <c r="BB12" i="260" s="1"/>
  <c r="GO12" i="108"/>
  <c r="AX12" i="260" s="1"/>
  <c r="GN12" i="108"/>
  <c r="AT12" i="260" s="1"/>
  <c r="GM12" i="108"/>
  <c r="AP12" i="260" s="1"/>
  <c r="AR12" i="260" s="1"/>
  <c r="GR11" i="108"/>
  <c r="BJ11" i="260" s="1"/>
  <c r="GQ11" i="108"/>
  <c r="BF11" i="260" s="1"/>
  <c r="GP11" i="108"/>
  <c r="BB11" i="260" s="1"/>
  <c r="GO11" i="108"/>
  <c r="AX11" i="260" s="1"/>
  <c r="GN11" i="108"/>
  <c r="AT11" i="260" s="1"/>
  <c r="GM11" i="108"/>
  <c r="AP11" i="260" s="1"/>
  <c r="AR11" i="260" s="1"/>
  <c r="GM10" i="108"/>
  <c r="AP10" i="260" s="1"/>
  <c r="GR10" i="108"/>
  <c r="BJ10" i="260" s="1"/>
  <c r="GP10" i="108"/>
  <c r="BB10" i="260" s="1"/>
  <c r="GO10" i="108"/>
  <c r="AX10" i="260" s="1"/>
  <c r="GN10" i="108"/>
  <c r="GQ10" i="108"/>
  <c r="BF10" i="260" s="1"/>
  <c r="GE10" i="108"/>
  <c r="GG10" i="108" s="1"/>
  <c r="AH10" i="260" s="1"/>
  <c r="AJ10" i="260" s="1"/>
  <c r="GK10" i="108"/>
  <c r="AL10" i="260" s="1"/>
  <c r="GR6" i="108"/>
  <c r="GQ6" i="108"/>
  <c r="GP6" i="108"/>
  <c r="GO6" i="108"/>
  <c r="GN6" i="108"/>
  <c r="GM6" i="108"/>
  <c r="AE59" i="108"/>
  <c r="AE58" i="108"/>
  <c r="AE57" i="108"/>
  <c r="AE56" i="108"/>
  <c r="AE55" i="108"/>
  <c r="AE54" i="108"/>
  <c r="AE53" i="108"/>
  <c r="AE52" i="108"/>
  <c r="AE51" i="108"/>
  <c r="AE50" i="108"/>
  <c r="AE49" i="108"/>
  <c r="AE48" i="108"/>
  <c r="AE47" i="108"/>
  <c r="AE46" i="108"/>
  <c r="AE45" i="108"/>
  <c r="AE44" i="108"/>
  <c r="AE43" i="108"/>
  <c r="AE42" i="108"/>
  <c r="AE41" i="108"/>
  <c r="AE40" i="108"/>
  <c r="AE39" i="108"/>
  <c r="AE38" i="108"/>
  <c r="AE37" i="108"/>
  <c r="AE36" i="108"/>
  <c r="AE35" i="108"/>
  <c r="AE34" i="108"/>
  <c r="AE33" i="108"/>
  <c r="AE32" i="108"/>
  <c r="AE31" i="108"/>
  <c r="AE30" i="108"/>
  <c r="AE29" i="108"/>
  <c r="AE28" i="108"/>
  <c r="AE27" i="108"/>
  <c r="AE26" i="108"/>
  <c r="AE25" i="108"/>
  <c r="AE24" i="108"/>
  <c r="AE23" i="108"/>
  <c r="AE22" i="108"/>
  <c r="AE21" i="108"/>
  <c r="AE20" i="108"/>
  <c r="AE19" i="108"/>
  <c r="AE18" i="108"/>
  <c r="AE17" i="108"/>
  <c r="AE16" i="108"/>
  <c r="AE15" i="108"/>
  <c r="AE14" i="108"/>
  <c r="AE13" i="108"/>
  <c r="AE12" i="108"/>
  <c r="AE11" i="108"/>
  <c r="N2" i="7"/>
  <c r="GJ59" i="108"/>
  <c r="GI59" i="108"/>
  <c r="GK59" i="108" s="1"/>
  <c r="GJ58" i="108"/>
  <c r="GI58" i="108"/>
  <c r="GK58" i="108" s="1"/>
  <c r="GJ57" i="108"/>
  <c r="GI57" i="108"/>
  <c r="GK57" i="108" s="1"/>
  <c r="GJ56" i="108"/>
  <c r="GI56" i="108"/>
  <c r="GK56" i="108" s="1"/>
  <c r="GJ55" i="108"/>
  <c r="GI55" i="108"/>
  <c r="GK55" i="108" s="1"/>
  <c r="GJ54" i="108"/>
  <c r="GI54" i="108"/>
  <c r="GK54" i="108" s="1"/>
  <c r="GJ53" i="108"/>
  <c r="GI53" i="108"/>
  <c r="GK53" i="108" s="1"/>
  <c r="GJ52" i="108"/>
  <c r="GI52" i="108"/>
  <c r="GK52" i="108" s="1"/>
  <c r="GJ51" i="108"/>
  <c r="GI51" i="108"/>
  <c r="GK51" i="108" s="1"/>
  <c r="GJ50" i="108"/>
  <c r="GI50" i="108"/>
  <c r="GK50" i="108" s="1"/>
  <c r="GJ49" i="108"/>
  <c r="GI49" i="108"/>
  <c r="GK49" i="108" s="1"/>
  <c r="GJ48" i="108"/>
  <c r="GI48" i="108"/>
  <c r="GK48" i="108" s="1"/>
  <c r="GJ47" i="108"/>
  <c r="GI47" i="108"/>
  <c r="GK47" i="108" s="1"/>
  <c r="GJ46" i="108"/>
  <c r="GI46" i="108"/>
  <c r="GK46" i="108" s="1"/>
  <c r="GJ45" i="108"/>
  <c r="GI45" i="108"/>
  <c r="GK45" i="108" s="1"/>
  <c r="GJ44" i="108"/>
  <c r="GI44" i="108"/>
  <c r="GK44" i="108" s="1"/>
  <c r="GJ43" i="108"/>
  <c r="GI43" i="108"/>
  <c r="GK43" i="108" s="1"/>
  <c r="GJ42" i="108"/>
  <c r="GI42" i="108"/>
  <c r="GK42" i="108" s="1"/>
  <c r="GJ41" i="108"/>
  <c r="GI41" i="108"/>
  <c r="GK41" i="108" s="1"/>
  <c r="GJ40" i="108"/>
  <c r="GI40" i="108"/>
  <c r="GK40" i="108" s="1"/>
  <c r="GJ39" i="108"/>
  <c r="GI39" i="108"/>
  <c r="GK39" i="108" s="1"/>
  <c r="GJ38" i="108"/>
  <c r="GI38" i="108"/>
  <c r="GK38" i="108" s="1"/>
  <c r="GJ37" i="108"/>
  <c r="GI37" i="108"/>
  <c r="GK37" i="108" s="1"/>
  <c r="GJ36" i="108"/>
  <c r="GI36" i="108"/>
  <c r="GK36" i="108" s="1"/>
  <c r="GJ35" i="108"/>
  <c r="GI35" i="108"/>
  <c r="GK35" i="108" s="1"/>
  <c r="GJ34" i="108"/>
  <c r="GI34" i="108"/>
  <c r="GK34" i="108" s="1"/>
  <c r="GJ33" i="108"/>
  <c r="GI33" i="108"/>
  <c r="GK33" i="108" s="1"/>
  <c r="GJ32" i="108"/>
  <c r="GI32" i="108"/>
  <c r="GK32" i="108" s="1"/>
  <c r="GJ31" i="108"/>
  <c r="GI31" i="108"/>
  <c r="GK31" i="108" s="1"/>
  <c r="GJ30" i="108"/>
  <c r="GI30" i="108"/>
  <c r="GK30" i="108" s="1"/>
  <c r="GJ29" i="108"/>
  <c r="GI29" i="108"/>
  <c r="GK29" i="108" s="1"/>
  <c r="GJ28" i="108"/>
  <c r="GI28" i="108"/>
  <c r="GK28" i="108" s="1"/>
  <c r="GJ27" i="108"/>
  <c r="GI27" i="108"/>
  <c r="GK27" i="108" s="1"/>
  <c r="GJ26" i="108"/>
  <c r="GI26" i="108"/>
  <c r="GK26" i="108" s="1"/>
  <c r="GJ25" i="108"/>
  <c r="GI25" i="108"/>
  <c r="GK25" i="108" s="1"/>
  <c r="AL25" i="260" s="1"/>
  <c r="AN25" i="260" s="1"/>
  <c r="GJ24" i="108"/>
  <c r="GI24" i="108"/>
  <c r="GK24" i="108" s="1"/>
  <c r="AL24" i="260" s="1"/>
  <c r="AN24" i="260" s="1"/>
  <c r="GJ23" i="108"/>
  <c r="GI23" i="108"/>
  <c r="GJ22" i="108"/>
  <c r="GI22" i="108"/>
  <c r="GJ21" i="108"/>
  <c r="GI21" i="108"/>
  <c r="GJ20" i="108"/>
  <c r="GI20" i="108"/>
  <c r="GJ19" i="108"/>
  <c r="GI19" i="108"/>
  <c r="GK19" i="108" s="1"/>
  <c r="AL19" i="260" s="1"/>
  <c r="AN19" i="260" s="1"/>
  <c r="GJ18" i="108"/>
  <c r="GI18" i="108"/>
  <c r="GK18" i="108" s="1"/>
  <c r="AL18" i="260" s="1"/>
  <c r="AN18" i="260" s="1"/>
  <c r="GJ17" i="108"/>
  <c r="GI17" i="108"/>
  <c r="GJ16" i="108"/>
  <c r="GI16" i="108"/>
  <c r="GJ15" i="108"/>
  <c r="GI15" i="108"/>
  <c r="GJ14" i="108"/>
  <c r="GI14" i="108"/>
  <c r="GJ13" i="108"/>
  <c r="GI13" i="108"/>
  <c r="GK13" i="108" s="1"/>
  <c r="AL13" i="260" s="1"/>
  <c r="AN13" i="260" s="1"/>
  <c r="GJ12" i="108"/>
  <c r="GI12" i="108"/>
  <c r="GK12" i="108" s="1"/>
  <c r="AL12" i="260" s="1"/>
  <c r="AN12" i="260" s="1"/>
  <c r="GJ11" i="108"/>
  <c r="GI11" i="108"/>
  <c r="K12" i="108"/>
  <c r="K13" i="108"/>
  <c r="K14" i="108"/>
  <c r="K15" i="108"/>
  <c r="K16" i="108"/>
  <c r="K17" i="108"/>
  <c r="K18" i="108"/>
  <c r="K19" i="108"/>
  <c r="K20" i="108"/>
  <c r="K21" i="108"/>
  <c r="K22" i="108"/>
  <c r="K23" i="108"/>
  <c r="K24" i="108"/>
  <c r="K25" i="108"/>
  <c r="K26" i="108"/>
  <c r="K27" i="108"/>
  <c r="K28" i="108"/>
  <c r="K29" i="108"/>
  <c r="K30" i="108"/>
  <c r="K31" i="108"/>
  <c r="K32" i="108"/>
  <c r="K33" i="108"/>
  <c r="K34" i="108"/>
  <c r="K35" i="108"/>
  <c r="K36" i="108"/>
  <c r="K37" i="108"/>
  <c r="K38" i="108"/>
  <c r="K39" i="108"/>
  <c r="K40" i="108"/>
  <c r="K41" i="108"/>
  <c r="K42" i="108"/>
  <c r="K43" i="108"/>
  <c r="K44" i="108"/>
  <c r="K45" i="108"/>
  <c r="K46" i="108"/>
  <c r="K47" i="108"/>
  <c r="K48" i="108"/>
  <c r="K49" i="108"/>
  <c r="K50" i="108"/>
  <c r="K51" i="108"/>
  <c r="K52" i="108"/>
  <c r="K53" i="108"/>
  <c r="K54" i="108"/>
  <c r="K55" i="108"/>
  <c r="K56" i="108"/>
  <c r="K57" i="108"/>
  <c r="K58" i="108"/>
  <c r="K59" i="108"/>
  <c r="CZ81" i="14"/>
  <c r="GF59" i="108"/>
  <c r="GE59" i="108"/>
  <c r="GG59" i="108" s="1"/>
  <c r="GF58" i="108"/>
  <c r="GE58" i="108"/>
  <c r="GG58" i="108" s="1"/>
  <c r="GF57" i="108"/>
  <c r="GE57" i="108"/>
  <c r="GG57" i="108" s="1"/>
  <c r="GF56" i="108"/>
  <c r="GE56" i="108"/>
  <c r="GG56" i="108" s="1"/>
  <c r="GF55" i="108"/>
  <c r="GE55" i="108"/>
  <c r="GG55" i="108" s="1"/>
  <c r="GF54" i="108"/>
  <c r="GE54" i="108"/>
  <c r="GG54" i="108" s="1"/>
  <c r="GF53" i="108"/>
  <c r="GE53" i="108"/>
  <c r="GG53" i="108" s="1"/>
  <c r="GF52" i="108"/>
  <c r="GE52" i="108"/>
  <c r="GG52" i="108" s="1"/>
  <c r="GF51" i="108"/>
  <c r="GE51" i="108"/>
  <c r="GG51" i="108" s="1"/>
  <c r="GF50" i="108"/>
  <c r="GE50" i="108"/>
  <c r="GG50" i="108" s="1"/>
  <c r="GF49" i="108"/>
  <c r="GE49" i="108"/>
  <c r="GG49" i="108" s="1"/>
  <c r="GF48" i="108"/>
  <c r="GE48" i="108"/>
  <c r="GG48" i="108" s="1"/>
  <c r="GF47" i="108"/>
  <c r="GE47" i="108"/>
  <c r="GG47" i="108" s="1"/>
  <c r="GF46" i="108"/>
  <c r="GE46" i="108"/>
  <c r="GG46" i="108" s="1"/>
  <c r="GF45" i="108"/>
  <c r="GE45" i="108"/>
  <c r="GG45" i="108" s="1"/>
  <c r="GF44" i="108"/>
  <c r="GE44" i="108"/>
  <c r="GG44" i="108" s="1"/>
  <c r="GF43" i="108"/>
  <c r="GE43" i="108"/>
  <c r="GG43" i="108" s="1"/>
  <c r="GF42" i="108"/>
  <c r="GE42" i="108"/>
  <c r="GG42" i="108" s="1"/>
  <c r="GF41" i="108"/>
  <c r="GE41" i="108"/>
  <c r="GG41" i="108" s="1"/>
  <c r="GF40" i="108"/>
  <c r="GE40" i="108"/>
  <c r="GG40" i="108" s="1"/>
  <c r="GF39" i="108"/>
  <c r="GE39" i="108"/>
  <c r="GG39" i="108" s="1"/>
  <c r="GF38" i="108"/>
  <c r="GE38" i="108"/>
  <c r="GG38" i="108" s="1"/>
  <c r="GF37" i="108"/>
  <c r="GE37" i="108"/>
  <c r="GG37" i="108" s="1"/>
  <c r="GF36" i="108"/>
  <c r="GE36" i="108"/>
  <c r="GG36" i="108" s="1"/>
  <c r="GF35" i="108"/>
  <c r="GE35" i="108"/>
  <c r="GG35" i="108" s="1"/>
  <c r="GF34" i="108"/>
  <c r="GE34" i="108"/>
  <c r="GG34" i="108" s="1"/>
  <c r="GF33" i="108"/>
  <c r="GE33" i="108"/>
  <c r="GF32" i="108"/>
  <c r="GE32" i="108"/>
  <c r="GF31" i="108"/>
  <c r="GE31" i="108"/>
  <c r="GF30" i="108"/>
  <c r="GE30" i="108"/>
  <c r="GG30" i="108" s="1"/>
  <c r="AH30" i="260" s="1"/>
  <c r="AJ30" i="260" s="1"/>
  <c r="GF29" i="108"/>
  <c r="GE29" i="108"/>
  <c r="GF28" i="108"/>
  <c r="GE28" i="108"/>
  <c r="GF27" i="108"/>
  <c r="GE27" i="108"/>
  <c r="GF26" i="108"/>
  <c r="GE26" i="108"/>
  <c r="GF25" i="108"/>
  <c r="GE25" i="108"/>
  <c r="GF24" i="108"/>
  <c r="GE24" i="108"/>
  <c r="GG24" i="108" s="1"/>
  <c r="AH24" i="260" s="1"/>
  <c r="AJ24" i="260" s="1"/>
  <c r="GF23" i="108"/>
  <c r="GE23" i="108"/>
  <c r="GF22" i="108"/>
  <c r="GE22" i="108"/>
  <c r="GF21" i="108"/>
  <c r="GE21" i="108"/>
  <c r="GF20" i="108"/>
  <c r="GE20" i="108"/>
  <c r="GF19" i="108"/>
  <c r="GE19" i="108"/>
  <c r="GF18" i="108"/>
  <c r="GE18" i="108"/>
  <c r="GG18" i="108" s="1"/>
  <c r="AH18" i="260" s="1"/>
  <c r="AJ18" i="260" s="1"/>
  <c r="GF17" i="108"/>
  <c r="GE17" i="108"/>
  <c r="GF16" i="108"/>
  <c r="GE16" i="108"/>
  <c r="GF15" i="108"/>
  <c r="GE15" i="108"/>
  <c r="GF14" i="108"/>
  <c r="GE14" i="108"/>
  <c r="GF13" i="108"/>
  <c r="GE13" i="108"/>
  <c r="GF12" i="108"/>
  <c r="GE12" i="108"/>
  <c r="GG12" i="108" s="1"/>
  <c r="AH12" i="260" s="1"/>
  <c r="AJ12" i="260" s="1"/>
  <c r="GF11" i="108"/>
  <c r="GE11" i="108"/>
  <c r="B1" i="108"/>
  <c r="C1" i="108"/>
  <c r="D1" i="108"/>
  <c r="E1" i="108"/>
  <c r="F1" i="108"/>
  <c r="G1" i="108"/>
  <c r="H1" i="108"/>
  <c r="I1" i="108"/>
  <c r="J1" i="108"/>
  <c r="K1" i="108"/>
  <c r="L1" i="108"/>
  <c r="M1" i="108"/>
  <c r="N1" i="108"/>
  <c r="O1" i="108"/>
  <c r="P1" i="108"/>
  <c r="Q1" i="108"/>
  <c r="R1" i="108"/>
  <c r="S1" i="108"/>
  <c r="T1" i="108"/>
  <c r="U1" i="108"/>
  <c r="V1" i="108"/>
  <c r="W1" i="108"/>
  <c r="X1" i="108"/>
  <c r="Y1" i="108"/>
  <c r="Z1" i="108"/>
  <c r="AA1" i="108"/>
  <c r="AB1" i="108"/>
  <c r="AC1" i="108"/>
  <c r="AD1" i="108"/>
  <c r="AE1" i="108"/>
  <c r="AF1" i="108"/>
  <c r="AG1" i="108"/>
  <c r="AH1" i="108"/>
  <c r="AI1" i="108"/>
  <c r="AJ1" i="108"/>
  <c r="AK1" i="108"/>
  <c r="AL1" i="108"/>
  <c r="AM1" i="108"/>
  <c r="AN1" i="108"/>
  <c r="AO1" i="108"/>
  <c r="AP1" i="108"/>
  <c r="AQ1" i="108"/>
  <c r="AR1" i="108"/>
  <c r="AS1" i="108"/>
  <c r="AT1" i="108"/>
  <c r="AU1" i="108"/>
  <c r="AV1" i="108"/>
  <c r="AW1" i="108"/>
  <c r="AX1" i="108"/>
  <c r="AY1" i="108"/>
  <c r="AZ1" i="108"/>
  <c r="BA1" i="108"/>
  <c r="BB1" i="108"/>
  <c r="BC1" i="108"/>
  <c r="BD1" i="108"/>
  <c r="BE1" i="108"/>
  <c r="BF1" i="108"/>
  <c r="BG1" i="108"/>
  <c r="BH1" i="108"/>
  <c r="BI1" i="108"/>
  <c r="BJ1" i="108"/>
  <c r="BK1" i="108"/>
  <c r="BL1" i="108"/>
  <c r="BM1" i="108"/>
  <c r="BN1" i="108"/>
  <c r="BO1" i="108"/>
  <c r="BP1" i="108"/>
  <c r="BQ1" i="108"/>
  <c r="BR1" i="108"/>
  <c r="BS1" i="108"/>
  <c r="BT1" i="108"/>
  <c r="BU1" i="108"/>
  <c r="BV1" i="108"/>
  <c r="BW1" i="108"/>
  <c r="BX1" i="108"/>
  <c r="BY1" i="108"/>
  <c r="BZ1" i="108"/>
  <c r="CA1" i="108"/>
  <c r="CB1" i="108"/>
  <c r="CC1" i="108"/>
  <c r="CD1" i="108"/>
  <c r="CE1" i="108"/>
  <c r="CF1" i="108"/>
  <c r="CG1" i="108"/>
  <c r="CH1" i="108"/>
  <c r="CI1" i="108"/>
  <c r="CJ1" i="108"/>
  <c r="CK1" i="108"/>
  <c r="CL1" i="108"/>
  <c r="CM1" i="108"/>
  <c r="CN1" i="108"/>
  <c r="CO1" i="108"/>
  <c r="CP1" i="108"/>
  <c r="CQ1" i="108"/>
  <c r="CR1" i="108"/>
  <c r="CS1" i="108"/>
  <c r="CT1" i="108"/>
  <c r="CU1" i="108"/>
  <c r="CV1" i="108"/>
  <c r="CW1" i="108"/>
  <c r="CX1" i="108"/>
  <c r="CY1" i="108"/>
  <c r="CZ1" i="108"/>
  <c r="DA1" i="108"/>
  <c r="DB1" i="108"/>
  <c r="DC1" i="108"/>
  <c r="DD1" i="108"/>
  <c r="DE1" i="108"/>
  <c r="DF1" i="108"/>
  <c r="DG1" i="108"/>
  <c r="DH1" i="108"/>
  <c r="DI1" i="108"/>
  <c r="DJ1" i="108"/>
  <c r="DK1" i="108"/>
  <c r="DL1" i="108"/>
  <c r="DM1" i="108"/>
  <c r="DN1" i="108"/>
  <c r="DO1" i="108"/>
  <c r="DP1" i="108"/>
  <c r="DQ1" i="108"/>
  <c r="DR1" i="108"/>
  <c r="DS1" i="108"/>
  <c r="DT1" i="108"/>
  <c r="DU1" i="108"/>
  <c r="DV1" i="108"/>
  <c r="DW1" i="108"/>
  <c r="DX1" i="108"/>
  <c r="DY1" i="108"/>
  <c r="DZ1" i="108"/>
  <c r="EA1" i="108"/>
  <c r="EB1" i="108"/>
  <c r="EC1" i="108"/>
  <c r="ED1" i="108"/>
  <c r="EE1" i="108"/>
  <c r="EF1" i="108"/>
  <c r="EG1" i="108"/>
  <c r="EH1" i="108"/>
  <c r="EI1" i="108"/>
  <c r="EJ1" i="108"/>
  <c r="EK1" i="108"/>
  <c r="EL1" i="108"/>
  <c r="EM1" i="108"/>
  <c r="EN1" i="108"/>
  <c r="EO1" i="108"/>
  <c r="EP1" i="108"/>
  <c r="EQ1" i="108"/>
  <c r="ER1" i="108"/>
  <c r="ES1" i="108"/>
  <c r="ET1" i="108"/>
  <c r="EU1" i="108"/>
  <c r="EV1" i="108"/>
  <c r="EW1" i="108"/>
  <c r="EX1" i="108"/>
  <c r="EY1" i="108"/>
  <c r="EZ1" i="108"/>
  <c r="FA1" i="108"/>
  <c r="FB1" i="108"/>
  <c r="FC1" i="108"/>
  <c r="FD1" i="108"/>
  <c r="FE1" i="108"/>
  <c r="FF1" i="108"/>
  <c r="FG1" i="108"/>
  <c r="FH1" i="108"/>
  <c r="FI1" i="108"/>
  <c r="FJ1" i="108"/>
  <c r="FK1" i="108"/>
  <c r="FL1" i="108"/>
  <c r="FM1" i="108"/>
  <c r="FN1" i="108"/>
  <c r="FO1" i="108"/>
  <c r="FP1" i="108"/>
  <c r="FQ1" i="108"/>
  <c r="FR1" i="108"/>
  <c r="FS1" i="108"/>
  <c r="FT1" i="108"/>
  <c r="FU1" i="108"/>
  <c r="FV1" i="108"/>
  <c r="FW1" i="108"/>
  <c r="FX1" i="108"/>
  <c r="FY1" i="108"/>
  <c r="FZ1" i="108"/>
  <c r="GA1" i="108"/>
  <c r="GB1" i="108"/>
  <c r="GC1" i="108"/>
  <c r="GD1" i="108"/>
  <c r="GE1" i="108"/>
  <c r="GF1" i="108"/>
  <c r="GG1" i="108"/>
  <c r="GH1" i="108"/>
  <c r="GI1" i="108"/>
  <c r="GJ1" i="108"/>
  <c r="GK1" i="108"/>
  <c r="GL1" i="108"/>
  <c r="A1" i="108"/>
  <c r="FX60" i="108"/>
  <c r="FX62" i="108" s="1"/>
  <c r="FS60" i="108"/>
  <c r="FS63" i="108" s="1"/>
  <c r="FN60" i="108"/>
  <c r="FN63" i="108" s="1"/>
  <c r="FI60" i="108"/>
  <c r="FD60" i="108"/>
  <c r="FD63" i="108" s="1"/>
  <c r="EY60" i="108"/>
  <c r="EY63" i="108" s="1"/>
  <c r="ET60" i="108"/>
  <c r="ET63" i="108" s="1"/>
  <c r="EO60" i="108"/>
  <c r="FY59" i="108"/>
  <c r="FT59" i="108"/>
  <c r="FO59" i="108"/>
  <c r="FJ59" i="108"/>
  <c r="FE59" i="108"/>
  <c r="EZ59" i="108"/>
  <c r="EU59" i="108"/>
  <c r="EP59" i="108"/>
  <c r="FY58" i="108"/>
  <c r="FT58" i="108"/>
  <c r="FO58" i="108"/>
  <c r="FJ58" i="108"/>
  <c r="FE58" i="108"/>
  <c r="EZ58" i="108"/>
  <c r="EU58" i="108"/>
  <c r="EP58" i="108"/>
  <c r="FY57" i="108"/>
  <c r="FT57" i="108"/>
  <c r="FO57" i="108"/>
  <c r="FJ57" i="108"/>
  <c r="FE57" i="108"/>
  <c r="EZ57" i="108"/>
  <c r="EU57" i="108"/>
  <c r="EP57" i="108"/>
  <c r="FY56" i="108"/>
  <c r="FT56" i="108"/>
  <c r="FO56" i="108"/>
  <c r="FJ56" i="108"/>
  <c r="FE56" i="108"/>
  <c r="EZ56" i="108"/>
  <c r="EU56" i="108"/>
  <c r="EP56" i="108"/>
  <c r="FY55" i="108"/>
  <c r="FT55" i="108"/>
  <c r="FO55" i="108"/>
  <c r="FJ55" i="108"/>
  <c r="FE55" i="108"/>
  <c r="EZ55" i="108"/>
  <c r="EU55" i="108"/>
  <c r="EP55" i="108"/>
  <c r="FY54" i="108"/>
  <c r="FT54" i="108"/>
  <c r="FO54" i="108"/>
  <c r="FJ54" i="108"/>
  <c r="FE54" i="108"/>
  <c r="EZ54" i="108"/>
  <c r="EU54" i="108"/>
  <c r="EP54" i="108"/>
  <c r="FY53" i="108"/>
  <c r="FT53" i="108"/>
  <c r="FO53" i="108"/>
  <c r="FJ53" i="108"/>
  <c r="FE53" i="108"/>
  <c r="EZ53" i="108"/>
  <c r="EU53" i="108"/>
  <c r="EP53" i="108"/>
  <c r="FY52" i="108"/>
  <c r="FT52" i="108"/>
  <c r="FO52" i="108"/>
  <c r="FJ52" i="108"/>
  <c r="FE52" i="108"/>
  <c r="EZ52" i="108"/>
  <c r="EU52" i="108"/>
  <c r="EP52" i="108"/>
  <c r="FY51" i="108"/>
  <c r="FT51" i="108"/>
  <c r="FO51" i="108"/>
  <c r="FJ51" i="108"/>
  <c r="FE51" i="108"/>
  <c r="EZ51" i="108"/>
  <c r="EU51" i="108"/>
  <c r="EP51" i="108"/>
  <c r="FY50" i="108"/>
  <c r="FT50" i="108"/>
  <c r="FO50" i="108"/>
  <c r="FJ50" i="108"/>
  <c r="FE50" i="108"/>
  <c r="EZ50" i="108"/>
  <c r="EU50" i="108"/>
  <c r="EP50" i="108"/>
  <c r="FY49" i="108"/>
  <c r="FT49" i="108"/>
  <c r="FO49" i="108"/>
  <c r="FJ49" i="108"/>
  <c r="FE49" i="108"/>
  <c r="EZ49" i="108"/>
  <c r="EU49" i="108"/>
  <c r="EP49" i="108"/>
  <c r="FY48" i="108"/>
  <c r="FT48" i="108"/>
  <c r="FO48" i="108"/>
  <c r="FJ48" i="108"/>
  <c r="FE48" i="108"/>
  <c r="EZ48" i="108"/>
  <c r="EU48" i="108"/>
  <c r="EP48" i="108"/>
  <c r="FY47" i="108"/>
  <c r="FT47" i="108"/>
  <c r="FO47" i="108"/>
  <c r="FJ47" i="108"/>
  <c r="FE47" i="108"/>
  <c r="EZ47" i="108"/>
  <c r="EU47" i="108"/>
  <c r="EP47" i="108"/>
  <c r="FY46" i="108"/>
  <c r="FT46" i="108"/>
  <c r="FO46" i="108"/>
  <c r="FJ46" i="108"/>
  <c r="FE46" i="108"/>
  <c r="EZ46" i="108"/>
  <c r="EU46" i="108"/>
  <c r="EP46" i="108"/>
  <c r="FY45" i="108"/>
  <c r="FT45" i="108"/>
  <c r="FO45" i="108"/>
  <c r="FJ45" i="108"/>
  <c r="FE45" i="108"/>
  <c r="EZ45" i="108"/>
  <c r="EU45" i="108"/>
  <c r="EP45" i="108"/>
  <c r="FY44" i="108"/>
  <c r="FT44" i="108"/>
  <c r="FO44" i="108"/>
  <c r="FJ44" i="108"/>
  <c r="FE44" i="108"/>
  <c r="EZ44" i="108"/>
  <c r="EU44" i="108"/>
  <c r="EP44" i="108"/>
  <c r="FY43" i="108"/>
  <c r="FT43" i="108"/>
  <c r="FO43" i="108"/>
  <c r="FJ43" i="108"/>
  <c r="FE43" i="108"/>
  <c r="EZ43" i="108"/>
  <c r="EU43" i="108"/>
  <c r="EP43" i="108"/>
  <c r="FY42" i="108"/>
  <c r="FT42" i="108"/>
  <c r="FO42" i="108"/>
  <c r="FJ42" i="108"/>
  <c r="FE42" i="108"/>
  <c r="EZ42" i="108"/>
  <c r="EU42" i="108"/>
  <c r="EP42" i="108"/>
  <c r="FY41" i="108"/>
  <c r="FT41" i="108"/>
  <c r="FO41" i="108"/>
  <c r="FJ41" i="108"/>
  <c r="FE41" i="108"/>
  <c r="EZ41" i="108"/>
  <c r="EU41" i="108"/>
  <c r="EP41" i="108"/>
  <c r="FY40" i="108"/>
  <c r="FT40" i="108"/>
  <c r="FO40" i="108"/>
  <c r="FJ40" i="108"/>
  <c r="FE40" i="108"/>
  <c r="EZ40" i="108"/>
  <c r="EU40" i="108"/>
  <c r="EP40" i="108"/>
  <c r="FY39" i="108"/>
  <c r="FT39" i="108"/>
  <c r="FO39" i="108"/>
  <c r="FJ39" i="108"/>
  <c r="FE39" i="108"/>
  <c r="EZ39" i="108"/>
  <c r="EU39" i="108"/>
  <c r="EP39" i="108"/>
  <c r="FY38" i="108"/>
  <c r="FT38" i="108"/>
  <c r="FO38" i="108"/>
  <c r="FJ38" i="108"/>
  <c r="FE38" i="108"/>
  <c r="EZ38" i="108"/>
  <c r="EU38" i="108"/>
  <c r="EP38" i="108"/>
  <c r="FY37" i="108"/>
  <c r="FT37" i="108"/>
  <c r="FO37" i="108"/>
  <c r="FJ37" i="108"/>
  <c r="FE37" i="108"/>
  <c r="EZ37" i="108"/>
  <c r="EU37" i="108"/>
  <c r="EP37" i="108"/>
  <c r="FY36" i="108"/>
  <c r="FT36" i="108"/>
  <c r="FO36" i="108"/>
  <c r="FJ36" i="108"/>
  <c r="FE36" i="108"/>
  <c r="EZ36" i="108"/>
  <c r="EU36" i="108"/>
  <c r="EP36" i="108"/>
  <c r="FY35" i="108"/>
  <c r="FT35" i="108"/>
  <c r="FO35" i="108"/>
  <c r="FJ35" i="108"/>
  <c r="FE35" i="108"/>
  <c r="EZ35" i="108"/>
  <c r="EU35" i="108"/>
  <c r="EP35" i="108"/>
  <c r="FY34" i="108"/>
  <c r="FT34" i="108"/>
  <c r="FO34" i="108"/>
  <c r="FJ34" i="108"/>
  <c r="FE34" i="108"/>
  <c r="EZ34" i="108"/>
  <c r="EU34" i="108"/>
  <c r="EP34" i="108"/>
  <c r="FY33" i="108"/>
  <c r="FT33" i="108"/>
  <c r="FO33" i="108"/>
  <c r="FJ33" i="108"/>
  <c r="FE33" i="108"/>
  <c r="EZ33" i="108"/>
  <c r="EU33" i="108"/>
  <c r="EP33" i="108"/>
  <c r="FY32" i="108"/>
  <c r="FT32" i="108"/>
  <c r="FO32" i="108"/>
  <c r="FJ32" i="108"/>
  <c r="FE32" i="108"/>
  <c r="EZ32" i="108"/>
  <c r="EU32" i="108"/>
  <c r="EP32" i="108"/>
  <c r="FY31" i="108"/>
  <c r="FT31" i="108"/>
  <c r="FO31" i="108"/>
  <c r="FJ31" i="108"/>
  <c r="FE31" i="108"/>
  <c r="EZ31" i="108"/>
  <c r="EU31" i="108"/>
  <c r="EP31" i="108"/>
  <c r="FY30" i="108"/>
  <c r="FT30" i="108"/>
  <c r="FO30" i="108"/>
  <c r="FJ30" i="108"/>
  <c r="FE30" i="108"/>
  <c r="EZ30" i="108"/>
  <c r="EU30" i="108"/>
  <c r="EP30" i="108"/>
  <c r="FY29" i="108"/>
  <c r="FT29" i="108"/>
  <c r="FO29" i="108"/>
  <c r="FJ29" i="108"/>
  <c r="FE29" i="108"/>
  <c r="EZ29" i="108"/>
  <c r="EU29" i="108"/>
  <c r="EP29" i="108"/>
  <c r="FY28" i="108"/>
  <c r="FT28" i="108"/>
  <c r="FO28" i="108"/>
  <c r="FJ28" i="108"/>
  <c r="FE28" i="108"/>
  <c r="EZ28" i="108"/>
  <c r="EU28" i="108"/>
  <c r="EP28" i="108"/>
  <c r="FY27" i="108"/>
  <c r="FT27" i="108"/>
  <c r="FO27" i="108"/>
  <c r="FJ27" i="108"/>
  <c r="FE27" i="108"/>
  <c r="EZ27" i="108"/>
  <c r="EU27" i="108"/>
  <c r="EP27" i="108"/>
  <c r="FY26" i="108"/>
  <c r="FT26" i="108"/>
  <c r="FO26" i="108"/>
  <c r="FJ26" i="108"/>
  <c r="FE26" i="108"/>
  <c r="EZ26" i="108"/>
  <c r="EU26" i="108"/>
  <c r="EP26" i="108"/>
  <c r="FY25" i="108"/>
  <c r="FT25" i="108"/>
  <c r="FO25" i="108"/>
  <c r="FJ25" i="108"/>
  <c r="FE25" i="108"/>
  <c r="EZ25" i="108"/>
  <c r="EU25" i="108"/>
  <c r="EP25" i="108"/>
  <c r="FY24" i="108"/>
  <c r="FT24" i="108"/>
  <c r="FO24" i="108"/>
  <c r="FJ24" i="108"/>
  <c r="FE24" i="108"/>
  <c r="EZ24" i="108"/>
  <c r="EU24" i="108"/>
  <c r="EP24" i="108"/>
  <c r="FY23" i="108"/>
  <c r="FT23" i="108"/>
  <c r="FO23" i="108"/>
  <c r="FJ23" i="108"/>
  <c r="FE23" i="108"/>
  <c r="EZ23" i="108"/>
  <c r="EU23" i="108"/>
  <c r="EP23" i="108"/>
  <c r="FY22" i="108"/>
  <c r="FT22" i="108"/>
  <c r="FO22" i="108"/>
  <c r="FJ22" i="108"/>
  <c r="FE22" i="108"/>
  <c r="EZ22" i="108"/>
  <c r="EU22" i="108"/>
  <c r="EP22" i="108"/>
  <c r="FY21" i="108"/>
  <c r="FT21" i="108"/>
  <c r="FO21" i="108"/>
  <c r="FJ21" i="108"/>
  <c r="FE21" i="108"/>
  <c r="EZ21" i="108"/>
  <c r="EU21" i="108"/>
  <c r="EP21" i="108"/>
  <c r="FY20" i="108"/>
  <c r="FT20" i="108"/>
  <c r="FO20" i="108"/>
  <c r="FJ20" i="108"/>
  <c r="FE20" i="108"/>
  <c r="EZ20" i="108"/>
  <c r="EU20" i="108"/>
  <c r="EP20" i="108"/>
  <c r="FY19" i="108"/>
  <c r="FT19" i="108"/>
  <c r="FO19" i="108"/>
  <c r="FJ19" i="108"/>
  <c r="FE19" i="108"/>
  <c r="EZ19" i="108"/>
  <c r="EU19" i="108"/>
  <c r="EP19" i="108"/>
  <c r="FY18" i="108"/>
  <c r="FT18" i="108"/>
  <c r="FO18" i="108"/>
  <c r="FJ18" i="108"/>
  <c r="FE18" i="108"/>
  <c r="EZ18" i="108"/>
  <c r="EU18" i="108"/>
  <c r="EP18" i="108"/>
  <c r="FY17" i="108"/>
  <c r="FT17" i="108"/>
  <c r="FO17" i="108"/>
  <c r="FJ17" i="108"/>
  <c r="FE17" i="108"/>
  <c r="EZ17" i="108"/>
  <c r="EU17" i="108"/>
  <c r="EP17" i="108"/>
  <c r="FY16" i="108"/>
  <c r="FT16" i="108"/>
  <c r="FO16" i="108"/>
  <c r="FJ16" i="108"/>
  <c r="FE16" i="108"/>
  <c r="EZ16" i="108"/>
  <c r="EU16" i="108"/>
  <c r="EP16" i="108"/>
  <c r="FY15" i="108"/>
  <c r="FT15" i="108"/>
  <c r="FO15" i="108"/>
  <c r="FJ15" i="108"/>
  <c r="FE15" i="108"/>
  <c r="EZ15" i="108"/>
  <c r="EU15" i="108"/>
  <c r="EP15" i="108"/>
  <c r="FY14" i="108"/>
  <c r="FT14" i="108"/>
  <c r="FO14" i="108"/>
  <c r="FJ14" i="108"/>
  <c r="FE14" i="108"/>
  <c r="EZ14" i="108"/>
  <c r="EU14" i="108"/>
  <c r="EP14" i="108"/>
  <c r="FY13" i="108"/>
  <c r="FT13" i="108"/>
  <c r="FO13" i="108"/>
  <c r="FJ13" i="108"/>
  <c r="FE13" i="108"/>
  <c r="EZ13" i="108"/>
  <c r="EU13" i="108"/>
  <c r="EP13" i="108"/>
  <c r="FY12" i="108"/>
  <c r="FT12" i="108"/>
  <c r="FO12" i="108"/>
  <c r="FJ12" i="108"/>
  <c r="FE12" i="108"/>
  <c r="EZ12" i="108"/>
  <c r="EU12" i="108"/>
  <c r="EP12" i="108"/>
  <c r="FY11" i="108"/>
  <c r="FT11" i="108"/>
  <c r="FO11" i="108"/>
  <c r="FJ11" i="108"/>
  <c r="FE11" i="108"/>
  <c r="EZ11" i="108"/>
  <c r="EU11" i="108"/>
  <c r="EP11" i="108"/>
  <c r="FY10" i="108"/>
  <c r="FT10" i="108"/>
  <c r="FO10" i="108"/>
  <c r="FJ10" i="108"/>
  <c r="FE10" i="108"/>
  <c r="EZ10" i="108"/>
  <c r="EU10" i="108"/>
  <c r="EP10" i="108"/>
  <c r="FY7" i="108"/>
  <c r="FX7" i="108"/>
  <c r="FW7" i="108"/>
  <c r="FV7" i="108"/>
  <c r="FU7" i="108"/>
  <c r="FT7" i="108"/>
  <c r="FS7" i="108"/>
  <c r="FR7" i="108"/>
  <c r="FQ7" i="108"/>
  <c r="FP7" i="108"/>
  <c r="FO7" i="108"/>
  <c r="FN7" i="108"/>
  <c r="FM7" i="108"/>
  <c r="FL7" i="108"/>
  <c r="FK7" i="108"/>
  <c r="FJ7" i="108"/>
  <c r="FI7" i="108"/>
  <c r="FH7" i="108"/>
  <c r="FG7" i="108"/>
  <c r="FF7" i="108"/>
  <c r="FE7" i="108"/>
  <c r="FD7" i="108"/>
  <c r="FC7" i="108"/>
  <c r="FB7" i="108"/>
  <c r="FA7" i="108"/>
  <c r="EZ7" i="108"/>
  <c r="EY7" i="108"/>
  <c r="EX7" i="108"/>
  <c r="EW7" i="108"/>
  <c r="EV7" i="108"/>
  <c r="EU7" i="108"/>
  <c r="ET7" i="108"/>
  <c r="ES7" i="108"/>
  <c r="ER7" i="108"/>
  <c r="EQ7" i="108"/>
  <c r="EP7" i="108"/>
  <c r="EO7" i="108"/>
  <c r="EN7" i="108"/>
  <c r="EM7" i="108"/>
  <c r="EL7" i="108"/>
  <c r="EJ60" i="108"/>
  <c r="EE60" i="108"/>
  <c r="DZ60" i="108"/>
  <c r="DU60" i="108"/>
  <c r="EK59" i="108"/>
  <c r="EF59" i="108"/>
  <c r="EA59" i="108"/>
  <c r="DV59" i="108"/>
  <c r="EK58" i="108"/>
  <c r="EF58" i="108"/>
  <c r="EA58" i="108"/>
  <c r="DV58" i="108"/>
  <c r="EK57" i="108"/>
  <c r="EF57" i="108"/>
  <c r="EA57" i="108"/>
  <c r="DV57" i="108"/>
  <c r="EK56" i="108"/>
  <c r="EF56" i="108"/>
  <c r="EA56" i="108"/>
  <c r="DV56" i="108"/>
  <c r="EK55" i="108"/>
  <c r="EF55" i="108"/>
  <c r="EA55" i="108"/>
  <c r="DV55" i="108"/>
  <c r="EK54" i="108"/>
  <c r="EF54" i="108"/>
  <c r="EA54" i="108"/>
  <c r="DV54" i="108"/>
  <c r="EK53" i="108"/>
  <c r="EF53" i="108"/>
  <c r="EA53" i="108"/>
  <c r="DV53" i="108"/>
  <c r="EK52" i="108"/>
  <c r="EF52" i="108"/>
  <c r="EA52" i="108"/>
  <c r="DV52" i="108"/>
  <c r="EK51" i="108"/>
  <c r="EF51" i="108"/>
  <c r="EA51" i="108"/>
  <c r="DV51" i="108"/>
  <c r="EK50" i="108"/>
  <c r="EF50" i="108"/>
  <c r="EA50" i="108"/>
  <c r="DV50" i="108"/>
  <c r="EK49" i="108"/>
  <c r="EF49" i="108"/>
  <c r="EA49" i="108"/>
  <c r="DV49" i="108"/>
  <c r="EK48" i="108"/>
  <c r="EF48" i="108"/>
  <c r="EA48" i="108"/>
  <c r="DV48" i="108"/>
  <c r="EK47" i="108"/>
  <c r="EF47" i="108"/>
  <c r="EA47" i="108"/>
  <c r="DV47" i="108"/>
  <c r="EK46" i="108"/>
  <c r="EF46" i="108"/>
  <c r="EA46" i="108"/>
  <c r="DV46" i="108"/>
  <c r="EK45" i="108"/>
  <c r="EF45" i="108"/>
  <c r="EA45" i="108"/>
  <c r="DV45" i="108"/>
  <c r="EK44" i="108"/>
  <c r="EF44" i="108"/>
  <c r="EA44" i="108"/>
  <c r="DV44" i="108"/>
  <c r="EK43" i="108"/>
  <c r="EF43" i="108"/>
  <c r="EA43" i="108"/>
  <c r="DV43" i="108"/>
  <c r="EK42" i="108"/>
  <c r="EF42" i="108"/>
  <c r="EA42" i="108"/>
  <c r="DV42" i="108"/>
  <c r="EK41" i="108"/>
  <c r="EF41" i="108"/>
  <c r="EA41" i="108"/>
  <c r="DV41" i="108"/>
  <c r="EK40" i="108"/>
  <c r="EF40" i="108"/>
  <c r="EA40" i="108"/>
  <c r="DV40" i="108"/>
  <c r="EK39" i="108"/>
  <c r="EF39" i="108"/>
  <c r="EA39" i="108"/>
  <c r="DV39" i="108"/>
  <c r="EK38" i="108"/>
  <c r="EF38" i="108"/>
  <c r="EA38" i="108"/>
  <c r="DV38" i="108"/>
  <c r="EK37" i="108"/>
  <c r="EF37" i="108"/>
  <c r="EA37" i="108"/>
  <c r="DV37" i="108"/>
  <c r="EK36" i="108"/>
  <c r="EF36" i="108"/>
  <c r="EA36" i="108"/>
  <c r="DV36" i="108"/>
  <c r="EK35" i="108"/>
  <c r="EF35" i="108"/>
  <c r="EA35" i="108"/>
  <c r="DV35" i="108"/>
  <c r="EK34" i="108"/>
  <c r="EF34" i="108"/>
  <c r="EA34" i="108"/>
  <c r="DV34" i="108"/>
  <c r="EK33" i="108"/>
  <c r="EF33" i="108"/>
  <c r="EA33" i="108"/>
  <c r="DV33" i="108"/>
  <c r="EK32" i="108"/>
  <c r="EF32" i="108"/>
  <c r="EA32" i="108"/>
  <c r="DV32" i="108"/>
  <c r="EK31" i="108"/>
  <c r="EF31" i="108"/>
  <c r="EA31" i="108"/>
  <c r="DV31" i="108"/>
  <c r="EK30" i="108"/>
  <c r="EF30" i="108"/>
  <c r="EA30" i="108"/>
  <c r="DV30" i="108"/>
  <c r="EK29" i="108"/>
  <c r="EF29" i="108"/>
  <c r="EA29" i="108"/>
  <c r="DV29" i="108"/>
  <c r="EK28" i="108"/>
  <c r="EF28" i="108"/>
  <c r="EA28" i="108"/>
  <c r="DV28" i="108"/>
  <c r="EK27" i="108"/>
  <c r="EF27" i="108"/>
  <c r="EA27" i="108"/>
  <c r="DV27" i="108"/>
  <c r="EK26" i="108"/>
  <c r="EF26" i="108"/>
  <c r="EA26" i="108"/>
  <c r="DV26" i="108"/>
  <c r="EK25" i="108"/>
  <c r="EF25" i="108"/>
  <c r="EA25" i="108"/>
  <c r="DV25" i="108"/>
  <c r="EK24" i="108"/>
  <c r="EF24" i="108"/>
  <c r="EA24" i="108"/>
  <c r="DV24" i="108"/>
  <c r="EK23" i="108"/>
  <c r="EF23" i="108"/>
  <c r="EA23" i="108"/>
  <c r="DV23" i="108"/>
  <c r="EK22" i="108"/>
  <c r="EF22" i="108"/>
  <c r="EA22" i="108"/>
  <c r="DV22" i="108"/>
  <c r="EK21" i="108"/>
  <c r="EF21" i="108"/>
  <c r="EA21" i="108"/>
  <c r="DV21" i="108"/>
  <c r="EK20" i="108"/>
  <c r="EF20" i="108"/>
  <c r="EA20" i="108"/>
  <c r="DV20" i="108"/>
  <c r="EK19" i="108"/>
  <c r="EF19" i="108"/>
  <c r="EA19" i="108"/>
  <c r="DV19" i="108"/>
  <c r="EK18" i="108"/>
  <c r="EF18" i="108"/>
  <c r="EA18" i="108"/>
  <c r="DV18" i="108"/>
  <c r="EK17" i="108"/>
  <c r="EF17" i="108"/>
  <c r="EA17" i="108"/>
  <c r="DV17" i="108"/>
  <c r="EK16" i="108"/>
  <c r="EF16" i="108"/>
  <c r="EA16" i="108"/>
  <c r="DV16" i="108"/>
  <c r="EK15" i="108"/>
  <c r="EF15" i="108"/>
  <c r="EA15" i="108"/>
  <c r="DV15" i="108"/>
  <c r="EK14" i="108"/>
  <c r="EF14" i="108"/>
  <c r="EA14" i="108"/>
  <c r="DV14" i="108"/>
  <c r="EK13" i="108"/>
  <c r="EF13" i="108"/>
  <c r="EA13" i="108"/>
  <c r="DV13" i="108"/>
  <c r="EK12" i="108"/>
  <c r="EF12" i="108"/>
  <c r="DV12" i="108"/>
  <c r="EK11" i="108"/>
  <c r="EF11" i="108"/>
  <c r="EA11" i="108"/>
  <c r="DV11" i="108"/>
  <c r="EK10" i="108"/>
  <c r="EF10" i="108"/>
  <c r="EA10" i="108"/>
  <c r="DV10" i="108"/>
  <c r="EK7" i="108"/>
  <c r="EJ7" i="108"/>
  <c r="EI7" i="108"/>
  <c r="EH7" i="108"/>
  <c r="EG7" i="108"/>
  <c r="EF7" i="108"/>
  <c r="EE7" i="108"/>
  <c r="ED7" i="108"/>
  <c r="EC7" i="108"/>
  <c r="EB7" i="108"/>
  <c r="EA7" i="108"/>
  <c r="DZ7" i="108"/>
  <c r="DY7" i="108"/>
  <c r="DX7" i="108"/>
  <c r="DW7" i="108"/>
  <c r="DV7" i="108"/>
  <c r="DU7" i="108"/>
  <c r="DT7" i="108"/>
  <c r="DS7" i="108"/>
  <c r="DR7" i="108"/>
  <c r="DP60" i="108"/>
  <c r="DK60" i="108"/>
  <c r="DQ59" i="108"/>
  <c r="DL59" i="108"/>
  <c r="DQ58" i="108"/>
  <c r="DL58" i="108"/>
  <c r="DQ57" i="108"/>
  <c r="DL57" i="108"/>
  <c r="DQ56" i="108"/>
  <c r="DL56" i="108"/>
  <c r="DQ55" i="108"/>
  <c r="DL55" i="108"/>
  <c r="DQ54" i="108"/>
  <c r="DL54" i="108"/>
  <c r="DQ53" i="108"/>
  <c r="DL53" i="108"/>
  <c r="DQ52" i="108"/>
  <c r="DL52" i="108"/>
  <c r="DQ51" i="108"/>
  <c r="DL51" i="108"/>
  <c r="DQ50" i="108"/>
  <c r="DL50" i="108"/>
  <c r="DQ49" i="108"/>
  <c r="DL49" i="108"/>
  <c r="DQ48" i="108"/>
  <c r="DL48" i="108"/>
  <c r="DQ47" i="108"/>
  <c r="DL47" i="108"/>
  <c r="DQ46" i="108"/>
  <c r="DL46" i="108"/>
  <c r="DQ45" i="108"/>
  <c r="DL45" i="108"/>
  <c r="DQ44" i="108"/>
  <c r="DL44" i="108"/>
  <c r="DQ43" i="108"/>
  <c r="DL43" i="108"/>
  <c r="DQ42" i="108"/>
  <c r="DL42" i="108"/>
  <c r="DQ41" i="108"/>
  <c r="DL41" i="108"/>
  <c r="DQ40" i="108"/>
  <c r="DL40" i="108"/>
  <c r="DQ39" i="108"/>
  <c r="DL39" i="108"/>
  <c r="DQ38" i="108"/>
  <c r="DL38" i="108"/>
  <c r="DQ37" i="108"/>
  <c r="DL37" i="108"/>
  <c r="DQ36" i="108"/>
  <c r="DL36" i="108"/>
  <c r="DQ35" i="108"/>
  <c r="DL35" i="108"/>
  <c r="DQ34" i="108"/>
  <c r="DL34" i="108"/>
  <c r="DQ33" i="108"/>
  <c r="DL33" i="108"/>
  <c r="DQ32" i="108"/>
  <c r="DL32" i="108"/>
  <c r="DQ31" i="108"/>
  <c r="DL31" i="108"/>
  <c r="DQ30" i="108"/>
  <c r="DL30" i="108"/>
  <c r="DQ29" i="108"/>
  <c r="DL29" i="108"/>
  <c r="DQ28" i="108"/>
  <c r="DL28" i="108"/>
  <c r="DQ27" i="108"/>
  <c r="DL27" i="108"/>
  <c r="DQ26" i="108"/>
  <c r="DL26" i="108"/>
  <c r="DQ25" i="108"/>
  <c r="DL25" i="108"/>
  <c r="DQ24" i="108"/>
  <c r="DL24" i="108"/>
  <c r="DQ23" i="108"/>
  <c r="DL23" i="108"/>
  <c r="DQ22" i="108"/>
  <c r="DL22" i="108"/>
  <c r="DQ21" i="108"/>
  <c r="DL21" i="108"/>
  <c r="DQ20" i="108"/>
  <c r="DL20" i="108"/>
  <c r="DQ19" i="108"/>
  <c r="DL19" i="108"/>
  <c r="DQ18" i="108"/>
  <c r="DL18" i="108"/>
  <c r="DQ17" i="108"/>
  <c r="DL17" i="108"/>
  <c r="DQ16" i="108"/>
  <c r="DL16" i="108"/>
  <c r="DQ15" i="108"/>
  <c r="DL15" i="108"/>
  <c r="DQ14" i="108"/>
  <c r="DL14" i="108"/>
  <c r="DQ13" i="108"/>
  <c r="DL13" i="108"/>
  <c r="DQ12" i="108"/>
  <c r="DL12" i="108"/>
  <c r="DQ11" i="108"/>
  <c r="DL11" i="108"/>
  <c r="DQ10" i="108"/>
  <c r="DL10" i="108"/>
  <c r="DQ7" i="108"/>
  <c r="DP7" i="108"/>
  <c r="DO7" i="108"/>
  <c r="DN7" i="108"/>
  <c r="DM7" i="108"/>
  <c r="DL7" i="108"/>
  <c r="DK7" i="108"/>
  <c r="DJ7" i="108"/>
  <c r="DI7" i="108"/>
  <c r="DH7" i="108"/>
  <c r="DF60" i="108"/>
  <c r="DG59" i="108"/>
  <c r="DG58" i="108"/>
  <c r="DG57" i="108"/>
  <c r="DG56" i="108"/>
  <c r="DG55" i="108"/>
  <c r="DG54" i="108"/>
  <c r="DG53" i="108"/>
  <c r="DG52" i="108"/>
  <c r="DG51" i="108"/>
  <c r="DG50" i="108"/>
  <c r="DG49" i="108"/>
  <c r="DG48" i="108"/>
  <c r="DG47" i="108"/>
  <c r="DG46" i="108"/>
  <c r="DG45" i="108"/>
  <c r="DG44" i="108"/>
  <c r="DG43" i="108"/>
  <c r="DG42" i="108"/>
  <c r="DG41" i="108"/>
  <c r="DG40" i="108"/>
  <c r="DG39" i="108"/>
  <c r="DG38" i="108"/>
  <c r="DG37" i="108"/>
  <c r="DG36" i="108"/>
  <c r="DG35" i="108"/>
  <c r="DG34" i="108"/>
  <c r="DG33" i="108"/>
  <c r="DG32" i="108"/>
  <c r="DG31" i="108"/>
  <c r="DG30" i="108"/>
  <c r="DG29" i="108"/>
  <c r="DG28" i="108"/>
  <c r="DG27" i="108"/>
  <c r="DG26" i="108"/>
  <c r="DG25" i="108"/>
  <c r="DG24" i="108"/>
  <c r="DG23" i="108"/>
  <c r="DG22" i="108"/>
  <c r="DG21" i="108"/>
  <c r="DG20" i="108"/>
  <c r="DG19" i="108"/>
  <c r="DG18" i="108"/>
  <c r="DG17" i="108"/>
  <c r="DG16" i="108"/>
  <c r="DG15" i="108"/>
  <c r="DG14" i="108"/>
  <c r="DG13" i="108"/>
  <c r="DG12" i="108"/>
  <c r="DG11" i="108"/>
  <c r="DG10" i="108"/>
  <c r="DG7" i="108"/>
  <c r="DF7" i="108"/>
  <c r="DE7" i="108"/>
  <c r="DD7" i="108"/>
  <c r="DC7" i="108"/>
  <c r="Z10" i="108"/>
  <c r="Z59" i="108"/>
  <c r="Z58" i="108"/>
  <c r="Z57" i="108"/>
  <c r="Z56" i="108"/>
  <c r="Z55" i="108"/>
  <c r="Z54" i="108"/>
  <c r="Z53" i="108"/>
  <c r="Z52" i="108"/>
  <c r="Z51" i="108"/>
  <c r="Z50" i="108"/>
  <c r="Z49" i="108"/>
  <c r="Z48" i="108"/>
  <c r="Z47" i="108"/>
  <c r="Z46" i="108"/>
  <c r="Z45" i="108"/>
  <c r="Z44" i="108"/>
  <c r="Z43" i="108"/>
  <c r="Z42" i="108"/>
  <c r="Z41" i="108"/>
  <c r="Z40" i="108"/>
  <c r="Z39" i="108"/>
  <c r="Z38" i="108"/>
  <c r="Z37" i="108"/>
  <c r="Z36" i="108"/>
  <c r="Z35" i="108"/>
  <c r="Z34" i="108"/>
  <c r="Z33" i="108"/>
  <c r="Z32" i="108"/>
  <c r="Z31" i="108"/>
  <c r="Z30" i="108"/>
  <c r="Z29" i="108"/>
  <c r="Z28" i="108"/>
  <c r="Z27" i="108"/>
  <c r="Z26" i="108"/>
  <c r="Z25" i="108"/>
  <c r="Z24" i="108"/>
  <c r="Z23" i="108"/>
  <c r="Z22" i="108"/>
  <c r="Z21" i="108"/>
  <c r="Z20" i="108"/>
  <c r="Z19" i="108"/>
  <c r="Z18" i="108"/>
  <c r="Z17" i="108"/>
  <c r="Z16" i="108"/>
  <c r="Z15" i="108"/>
  <c r="Z14" i="108"/>
  <c r="Z13" i="108"/>
  <c r="Z12" i="108"/>
  <c r="Z11" i="108"/>
  <c r="U59" i="108"/>
  <c r="U58" i="108"/>
  <c r="U57" i="108"/>
  <c r="U56" i="108"/>
  <c r="U55" i="108"/>
  <c r="U54" i="108"/>
  <c r="U53" i="108"/>
  <c r="U52" i="108"/>
  <c r="U51" i="108"/>
  <c r="U50" i="108"/>
  <c r="U49" i="108"/>
  <c r="U48" i="108"/>
  <c r="U47" i="108"/>
  <c r="U46" i="108"/>
  <c r="U45" i="108"/>
  <c r="U44" i="108"/>
  <c r="U43" i="108"/>
  <c r="U42" i="108"/>
  <c r="U41" i="108"/>
  <c r="U40" i="108"/>
  <c r="U39" i="108"/>
  <c r="U38" i="108"/>
  <c r="U37" i="108"/>
  <c r="U36" i="108"/>
  <c r="U35" i="108"/>
  <c r="U34" i="108"/>
  <c r="U33" i="108"/>
  <c r="U32" i="108"/>
  <c r="U31" i="108"/>
  <c r="U30" i="108"/>
  <c r="U29" i="108"/>
  <c r="U28" i="108"/>
  <c r="U27" i="108"/>
  <c r="U26" i="108"/>
  <c r="U25" i="108"/>
  <c r="U24" i="108"/>
  <c r="U23" i="108"/>
  <c r="U22" i="108"/>
  <c r="U21" i="108"/>
  <c r="U20" i="108"/>
  <c r="U19" i="108"/>
  <c r="U18" i="108"/>
  <c r="U17" i="108"/>
  <c r="U16" i="108"/>
  <c r="U15" i="108"/>
  <c r="U14" i="108"/>
  <c r="U13" i="108"/>
  <c r="U12" i="108"/>
  <c r="U11" i="108"/>
  <c r="U10" i="108"/>
  <c r="P59" i="108"/>
  <c r="P58" i="108"/>
  <c r="P57" i="108"/>
  <c r="P56" i="108"/>
  <c r="P55" i="108"/>
  <c r="P54" i="108"/>
  <c r="P53" i="108"/>
  <c r="P52" i="108"/>
  <c r="P51" i="108"/>
  <c r="P50" i="108"/>
  <c r="P49" i="108"/>
  <c r="P48" i="108"/>
  <c r="P47" i="108"/>
  <c r="P46" i="108"/>
  <c r="P45" i="108"/>
  <c r="P44" i="108"/>
  <c r="P43" i="108"/>
  <c r="P42" i="108"/>
  <c r="P41" i="108"/>
  <c r="P40" i="108"/>
  <c r="P39" i="108"/>
  <c r="P38" i="108"/>
  <c r="P37" i="108"/>
  <c r="P36" i="108"/>
  <c r="P35" i="108"/>
  <c r="P34" i="108"/>
  <c r="P33" i="108"/>
  <c r="P32" i="108"/>
  <c r="P31" i="108"/>
  <c r="P30" i="108"/>
  <c r="P29" i="108"/>
  <c r="P28" i="108"/>
  <c r="P27" i="108"/>
  <c r="P26" i="108"/>
  <c r="P25" i="108"/>
  <c r="P24" i="108"/>
  <c r="P23" i="108"/>
  <c r="P22" i="108"/>
  <c r="P21" i="108"/>
  <c r="P20" i="108"/>
  <c r="P19" i="108"/>
  <c r="P18" i="108"/>
  <c r="P17" i="108"/>
  <c r="P16" i="108"/>
  <c r="P15" i="108"/>
  <c r="P14" i="108"/>
  <c r="P13" i="108"/>
  <c r="P12" i="108"/>
  <c r="P11" i="108"/>
  <c r="P10" i="108"/>
  <c r="GS18" i="108" l="1"/>
  <c r="GS17" i="108"/>
  <c r="AT17" i="260"/>
  <c r="GS15" i="108"/>
  <c r="GS19" i="108"/>
  <c r="AT19" i="260"/>
  <c r="GS11" i="108"/>
  <c r="GS29" i="108"/>
  <c r="AT29" i="260"/>
  <c r="GS13" i="108"/>
  <c r="GS27" i="108"/>
  <c r="GS10" i="108"/>
  <c r="AT10" i="260"/>
  <c r="GS21" i="108"/>
  <c r="GS23" i="108"/>
  <c r="GS25" i="108"/>
  <c r="GS22" i="108"/>
  <c r="AT22" i="260"/>
  <c r="GS14" i="108"/>
  <c r="GS24" i="108"/>
  <c r="AT24" i="260"/>
  <c r="GS26" i="108"/>
  <c r="AT26" i="260"/>
  <c r="GS28" i="108"/>
  <c r="AT28" i="260"/>
  <c r="GS20" i="108"/>
  <c r="CZ97" i="14"/>
  <c r="CZ88" i="14"/>
  <c r="CZ96" i="14"/>
  <c r="CZ87" i="14"/>
  <c r="CZ95" i="14"/>
  <c r="CZ86" i="14"/>
  <c r="CZ94" i="14"/>
  <c r="CZ85" i="14"/>
  <c r="GK14" i="108"/>
  <c r="AL14" i="260" s="1"/>
  <c r="AN14" i="260" s="1"/>
  <c r="GK20" i="108"/>
  <c r="AL20" i="260" s="1"/>
  <c r="AN20" i="260" s="1"/>
  <c r="CZ93" i="14"/>
  <c r="CZ84" i="14"/>
  <c r="GK15" i="108"/>
  <c r="AL15" i="260" s="1"/>
  <c r="AN15" i="260" s="1"/>
  <c r="GK21" i="108"/>
  <c r="AL21" i="260" s="1"/>
  <c r="AN21" i="260" s="1"/>
  <c r="GK16" i="108"/>
  <c r="AL16" i="260" s="1"/>
  <c r="AN16" i="260" s="1"/>
  <c r="GK22" i="108"/>
  <c r="AL22" i="260" s="1"/>
  <c r="AN22" i="260" s="1"/>
  <c r="GK11" i="108"/>
  <c r="AL11" i="260" s="1"/>
  <c r="AN11" i="260" s="1"/>
  <c r="GK17" i="108"/>
  <c r="AL17" i="260" s="1"/>
  <c r="AN17" i="260" s="1"/>
  <c r="GK23" i="108"/>
  <c r="AL23" i="260" s="1"/>
  <c r="AN23" i="260" s="1"/>
  <c r="CZ92" i="14"/>
  <c r="CZ83" i="14"/>
  <c r="GG16" i="108"/>
  <c r="AH16" i="260" s="1"/>
  <c r="AJ16" i="260" s="1"/>
  <c r="GG22" i="108"/>
  <c r="AH22" i="260" s="1"/>
  <c r="AJ22" i="260" s="1"/>
  <c r="GG28" i="108"/>
  <c r="AH28" i="260" s="1"/>
  <c r="AJ28" i="260" s="1"/>
  <c r="GG11" i="108"/>
  <c r="AH11" i="260" s="1"/>
  <c r="AJ11" i="260" s="1"/>
  <c r="GG17" i="108"/>
  <c r="AH17" i="260" s="1"/>
  <c r="AJ17" i="260" s="1"/>
  <c r="GG23" i="108"/>
  <c r="AH23" i="260" s="1"/>
  <c r="AJ23" i="260" s="1"/>
  <c r="GG29" i="108"/>
  <c r="AH29" i="260" s="1"/>
  <c r="AJ29" i="260" s="1"/>
  <c r="GG13" i="108"/>
  <c r="AH13" i="260" s="1"/>
  <c r="AJ13" i="260" s="1"/>
  <c r="GG19" i="108"/>
  <c r="AH19" i="260" s="1"/>
  <c r="AJ19" i="260" s="1"/>
  <c r="GG25" i="108"/>
  <c r="AH25" i="260" s="1"/>
  <c r="AJ25" i="260" s="1"/>
  <c r="GG31" i="108"/>
  <c r="AH31" i="260" s="1"/>
  <c r="AJ31" i="260" s="1"/>
  <c r="CZ91" i="14"/>
  <c r="CZ82" i="14"/>
  <c r="GG14" i="108"/>
  <c r="AH14" i="260" s="1"/>
  <c r="AJ14" i="260" s="1"/>
  <c r="GG20" i="108"/>
  <c r="AH20" i="260" s="1"/>
  <c r="AJ20" i="260" s="1"/>
  <c r="GG26" i="108"/>
  <c r="AH26" i="260" s="1"/>
  <c r="AJ26" i="260" s="1"/>
  <c r="GG32" i="108"/>
  <c r="AH32" i="260" s="1"/>
  <c r="AJ32" i="260" s="1"/>
  <c r="GG15" i="108"/>
  <c r="AH15" i="260" s="1"/>
  <c r="AJ15" i="260" s="1"/>
  <c r="AK15" i="260" s="1"/>
  <c r="GG21" i="108"/>
  <c r="AH21" i="260" s="1"/>
  <c r="AJ21" i="260" s="1"/>
  <c r="GG27" i="108"/>
  <c r="AH27" i="260" s="1"/>
  <c r="AJ27" i="260" s="1"/>
  <c r="GG33" i="108"/>
  <c r="AH33" i="260" s="1"/>
  <c r="AJ33" i="260" s="1"/>
  <c r="GS16" i="108"/>
  <c r="A6" i="14"/>
  <c r="GW74" i="14"/>
  <c r="EI74" i="14"/>
  <c r="EI6" i="14"/>
  <c r="A74" i="14"/>
  <c r="A139" i="260"/>
  <c r="G3" i="260"/>
  <c r="A3" i="260"/>
  <c r="M72" i="260"/>
  <c r="A72" i="260"/>
  <c r="M139" i="260"/>
  <c r="M3" i="260"/>
  <c r="G72" i="260"/>
  <c r="G139" i="260"/>
  <c r="M3" i="60"/>
  <c r="A72" i="259"/>
  <c r="L79" i="259" s="1"/>
  <c r="M141" i="259"/>
  <c r="G141" i="259"/>
  <c r="A141" i="259"/>
  <c r="M72" i="259"/>
  <c r="M3" i="259"/>
  <c r="G72" i="259"/>
  <c r="G3" i="259"/>
  <c r="A3" i="259"/>
  <c r="BN3" i="14"/>
  <c r="GW6" i="14"/>
  <c r="A3" i="14"/>
  <c r="GV3" i="14"/>
  <c r="GS12" i="108"/>
  <c r="G72" i="60"/>
  <c r="M72" i="60"/>
  <c r="A72" i="60"/>
  <c r="A141" i="60"/>
  <c r="G141" i="60"/>
  <c r="A3" i="60"/>
  <c r="M141" i="60"/>
  <c r="G3" i="60"/>
  <c r="EO61" i="108"/>
  <c r="FD62" i="108"/>
  <c r="FS62" i="108"/>
  <c r="EO63" i="108"/>
  <c r="FI63" i="108"/>
  <c r="ET61" i="108"/>
  <c r="EY61" i="108"/>
  <c r="FD61" i="108"/>
  <c r="ET62" i="108"/>
  <c r="EY62" i="108"/>
  <c r="FI61" i="108"/>
  <c r="EJ62" i="108"/>
  <c r="FX61" i="108"/>
  <c r="FX63" i="108"/>
  <c r="EO62" i="108"/>
  <c r="FN61" i="108"/>
  <c r="FI62" i="108"/>
  <c r="FS61" i="108"/>
  <c r="FN62" i="108"/>
  <c r="DU61" i="108"/>
  <c r="DZ61" i="108"/>
  <c r="EE61" i="108"/>
  <c r="DU62" i="108"/>
  <c r="DZ62" i="108"/>
  <c r="EE62" i="108"/>
  <c r="DU63" i="108"/>
  <c r="DZ63" i="108"/>
  <c r="EE63" i="108"/>
  <c r="EJ63" i="108"/>
  <c r="EJ61" i="108"/>
  <c r="DK61" i="108"/>
  <c r="DP61" i="108"/>
  <c r="DK62" i="108"/>
  <c r="DP62" i="108"/>
  <c r="DK63" i="108"/>
  <c r="DP63" i="108"/>
  <c r="DF62" i="108"/>
  <c r="DF61" i="108"/>
  <c r="DF63" i="108"/>
  <c r="AF13" i="14" l="1"/>
  <c r="IM93" i="14"/>
  <c r="IB87" i="14"/>
  <c r="IB81" i="14"/>
  <c r="FN88" i="14"/>
  <c r="FN82" i="14"/>
  <c r="AQ94" i="14"/>
  <c r="AQ84" i="14"/>
  <c r="AF83" i="14"/>
  <c r="IB93" i="14"/>
  <c r="IM86" i="14"/>
  <c r="FY91" i="14"/>
  <c r="FY93" i="14"/>
  <c r="FY87" i="14"/>
  <c r="FY81" i="14"/>
  <c r="AQ93" i="14"/>
  <c r="AQ82" i="14"/>
  <c r="AF82" i="14"/>
  <c r="IM92" i="14"/>
  <c r="IB86" i="14"/>
  <c r="FN93" i="14"/>
  <c r="FN87" i="14"/>
  <c r="AQ92" i="14"/>
  <c r="AF97" i="14"/>
  <c r="AF81" i="14"/>
  <c r="IM97" i="14"/>
  <c r="IB92" i="14"/>
  <c r="IM85" i="14"/>
  <c r="FY97" i="14"/>
  <c r="FY92" i="14"/>
  <c r="FY86" i="14"/>
  <c r="AQ91" i="14"/>
  <c r="AF96" i="14"/>
  <c r="IB97" i="14"/>
  <c r="IB85" i="14"/>
  <c r="FN97" i="14"/>
  <c r="FN92" i="14"/>
  <c r="FN86" i="14"/>
  <c r="AQ90" i="14"/>
  <c r="AF95" i="14"/>
  <c r="IM96" i="14"/>
  <c r="IM91" i="14"/>
  <c r="IM84" i="14"/>
  <c r="FY96" i="14"/>
  <c r="FN91" i="14"/>
  <c r="FY85" i="14"/>
  <c r="AQ88" i="14"/>
  <c r="AF94" i="14"/>
  <c r="AF16" i="14"/>
  <c r="IB96" i="14"/>
  <c r="IB91" i="14"/>
  <c r="IB84" i="14"/>
  <c r="FN96" i="14"/>
  <c r="FY90" i="14"/>
  <c r="FN85" i="14"/>
  <c r="AQ87" i="14"/>
  <c r="AF93" i="14"/>
  <c r="IM90" i="14"/>
  <c r="IM83" i="14"/>
  <c r="FN90" i="14"/>
  <c r="FY84" i="14"/>
  <c r="AQ86" i="14"/>
  <c r="AF92" i="14"/>
  <c r="IM95" i="14"/>
  <c r="IB90" i="14"/>
  <c r="IB83" i="14"/>
  <c r="FY95" i="14"/>
  <c r="FN84" i="14"/>
  <c r="AF87" i="14"/>
  <c r="AF91" i="14"/>
  <c r="IB95" i="14"/>
  <c r="IM88" i="14"/>
  <c r="IM82" i="14"/>
  <c r="FN95" i="14"/>
  <c r="FY83" i="14"/>
  <c r="AQ97" i="14"/>
  <c r="AF88" i="14"/>
  <c r="AF90" i="14"/>
  <c r="IM94" i="14"/>
  <c r="IB88" i="14"/>
  <c r="IB82" i="14"/>
  <c r="FY94" i="14"/>
  <c r="FN81" i="14"/>
  <c r="FN83" i="14"/>
  <c r="AQ96" i="14"/>
  <c r="AF86" i="14"/>
  <c r="BB86" i="14" s="1"/>
  <c r="AF85" i="14"/>
  <c r="IB94" i="14"/>
  <c r="IM87" i="14"/>
  <c r="IM81" i="14"/>
  <c r="FN94" i="14"/>
  <c r="FY88" i="14"/>
  <c r="FY82" i="14"/>
  <c r="AQ95" i="14"/>
  <c r="AQ85" i="14"/>
  <c r="AF84" i="14"/>
  <c r="AQ81" i="14"/>
  <c r="AQ83" i="14"/>
  <c r="AQ13" i="14"/>
  <c r="AJ99" i="14"/>
  <c r="FR101" i="14"/>
  <c r="FZ101" i="14"/>
  <c r="FR99" i="14"/>
  <c r="FZ99" i="14"/>
  <c r="AR99" i="14"/>
  <c r="AR101" i="14"/>
  <c r="AJ101" i="14"/>
  <c r="IF101" i="14"/>
  <c r="IF99" i="14"/>
  <c r="IN101" i="14"/>
  <c r="IN99" i="14"/>
  <c r="FN13" i="14"/>
  <c r="EI8" i="14" s="1"/>
  <c r="IB13" i="14"/>
  <c r="D96" i="260"/>
  <c r="D128" i="260"/>
  <c r="D127" i="260"/>
  <c r="D57" i="260"/>
  <c r="D59" i="260"/>
  <c r="AQ80" i="260"/>
  <c r="AM87" i="260"/>
  <c r="CV195" i="260"/>
  <c r="CG195" i="260"/>
  <c r="BG194" i="260"/>
  <c r="AT194" i="260"/>
  <c r="DT193" i="260"/>
  <c r="CG193" i="260"/>
  <c r="DQ192" i="260"/>
  <c r="CN192" i="260"/>
  <c r="BX192" i="260"/>
  <c r="BG192" i="260"/>
  <c r="AQ192" i="260"/>
  <c r="DA191" i="260"/>
  <c r="BX191" i="260"/>
  <c r="BJ191" i="260"/>
  <c r="BJ190" i="260"/>
  <c r="AT190" i="260"/>
  <c r="CS189" i="260"/>
  <c r="CF189" i="260"/>
  <c r="BC189" i="260"/>
  <c r="DL188" i="260"/>
  <c r="CV188" i="260"/>
  <c r="CF188" i="260"/>
  <c r="BP188" i="260"/>
  <c r="DI187" i="260"/>
  <c r="CG187" i="260"/>
  <c r="AQ187" i="260"/>
  <c r="DP186" i="260"/>
  <c r="CZ186" i="260"/>
  <c r="CJ186" i="260"/>
  <c r="BT186" i="260"/>
  <c r="AP186" i="260"/>
  <c r="CO185" i="260"/>
  <c r="CB185" i="260"/>
  <c r="AL185" i="260"/>
  <c r="CV184" i="260"/>
  <c r="CG184" i="260"/>
  <c r="BQ184" i="260"/>
  <c r="BB184" i="260"/>
  <c r="DM183" i="260"/>
  <c r="CK183" i="260"/>
  <c r="BG183" i="260"/>
  <c r="AT183" i="260"/>
  <c r="BG182" i="260"/>
  <c r="DQ181" i="260"/>
  <c r="DD181" i="260"/>
  <c r="BQ181" i="260"/>
  <c r="BB181" i="260"/>
  <c r="AM181" i="260"/>
  <c r="DL180" i="260"/>
  <c r="CW180" i="260"/>
  <c r="BC180" i="260"/>
  <c r="AM180" i="260"/>
  <c r="DL179" i="260"/>
  <c r="CW179" i="260"/>
  <c r="BT179" i="260"/>
  <c r="BG179" i="260"/>
  <c r="AT179" i="260"/>
  <c r="DI195" i="260"/>
  <c r="CF195" i="260"/>
  <c r="BQ195" i="260"/>
  <c r="DQ194" i="260"/>
  <c r="DA194" i="260"/>
  <c r="CK194" i="260"/>
  <c r="BU194" i="260"/>
  <c r="BF194" i="260"/>
  <c r="CS193" i="260"/>
  <c r="CF193" i="260"/>
  <c r="AQ193" i="260"/>
  <c r="DP192" i="260"/>
  <c r="BF192" i="260"/>
  <c r="BH192" i="260" s="1"/>
  <c r="AP192" i="260"/>
  <c r="CZ191" i="260"/>
  <c r="CK191" i="260"/>
  <c r="DU190" i="260"/>
  <c r="DE190" i="260"/>
  <c r="CO190" i="260"/>
  <c r="BY190" i="260"/>
  <c r="DE189" i="260"/>
  <c r="CR189" i="260"/>
  <c r="BQ189" i="260"/>
  <c r="BB189" i="260"/>
  <c r="AM189" i="260"/>
  <c r="AY188" i="260"/>
  <c r="DH187" i="260"/>
  <c r="CF187" i="260"/>
  <c r="CH187" i="260" s="1"/>
  <c r="BQ187" i="260"/>
  <c r="BC187" i="260"/>
  <c r="AP187" i="260"/>
  <c r="BC186" i="260"/>
  <c r="DA185" i="260"/>
  <c r="CN185" i="260"/>
  <c r="AY185" i="260"/>
  <c r="DI184" i="260"/>
  <c r="CF184" i="260"/>
  <c r="BP184" i="260"/>
  <c r="AM184" i="260"/>
  <c r="DL183" i="260"/>
  <c r="CJ183" i="260"/>
  <c r="BU183" i="260"/>
  <c r="BF183" i="260"/>
  <c r="DQ182" i="260"/>
  <c r="DA182" i="260"/>
  <c r="CK182" i="260"/>
  <c r="BU182" i="260"/>
  <c r="BF182" i="260"/>
  <c r="AQ182" i="260"/>
  <c r="DP181" i="260"/>
  <c r="CC181" i="260"/>
  <c r="BP181" i="260"/>
  <c r="AL181" i="260"/>
  <c r="CV180" i="260"/>
  <c r="CG180" i="260"/>
  <c r="BQ180" i="260"/>
  <c r="BB180" i="260"/>
  <c r="AL180" i="260"/>
  <c r="CV179" i="260"/>
  <c r="CG179" i="260"/>
  <c r="BF179" i="260"/>
  <c r="DQ178" i="260"/>
  <c r="DA178" i="260"/>
  <c r="CK178" i="260"/>
  <c r="BU178" i="260"/>
  <c r="BF178" i="260"/>
  <c r="AQ178" i="260"/>
  <c r="DE177" i="260"/>
  <c r="CR177" i="260"/>
  <c r="DH195" i="260"/>
  <c r="CS195" i="260"/>
  <c r="BP195" i="260"/>
  <c r="BC195" i="260"/>
  <c r="AQ195" i="260"/>
  <c r="DP194" i="260"/>
  <c r="CZ194" i="260"/>
  <c r="CJ194" i="260"/>
  <c r="BT194" i="260"/>
  <c r="DE193" i="260"/>
  <c r="CR193" i="260"/>
  <c r="BQ193" i="260"/>
  <c r="BC193" i="260"/>
  <c r="AP193" i="260"/>
  <c r="DA192" i="260"/>
  <c r="CK192" i="260"/>
  <c r="BU192" i="260"/>
  <c r="DM191" i="260"/>
  <c r="CJ191" i="260"/>
  <c r="CL191" i="260" s="1"/>
  <c r="BU191" i="260"/>
  <c r="AU191" i="260"/>
  <c r="DT190" i="260"/>
  <c r="DD190" i="260"/>
  <c r="CN190" i="260"/>
  <c r="BX190" i="260"/>
  <c r="BG190" i="260"/>
  <c r="AQ190" i="260"/>
  <c r="DQ189" i="260"/>
  <c r="DD189" i="260"/>
  <c r="CC189" i="260"/>
  <c r="BP189" i="260"/>
  <c r="AL189" i="260"/>
  <c r="DI188" i="260"/>
  <c r="CS188" i="260"/>
  <c r="CC188" i="260"/>
  <c r="AX188" i="260"/>
  <c r="DU187" i="260"/>
  <c r="CS187" i="260"/>
  <c r="BP187" i="260"/>
  <c r="BB187" i="260"/>
  <c r="DM186" i="260"/>
  <c r="CW186" i="260"/>
  <c r="CG186" i="260"/>
  <c r="BQ186" i="260"/>
  <c r="BB186" i="260"/>
  <c r="AM186" i="260"/>
  <c r="DM185" i="260"/>
  <c r="CZ185" i="260"/>
  <c r="DB185" i="260" s="1"/>
  <c r="AX185" i="260"/>
  <c r="DH184" i="260"/>
  <c r="CS184" i="260"/>
  <c r="AL184" i="260"/>
  <c r="CW183" i="260"/>
  <c r="BT183" i="260"/>
  <c r="DP182" i="260"/>
  <c r="CZ182" i="260"/>
  <c r="CJ182" i="260"/>
  <c r="BT182" i="260"/>
  <c r="AP182" i="260"/>
  <c r="CO181" i="260"/>
  <c r="CB181" i="260"/>
  <c r="AY181" i="260"/>
  <c r="DI180" i="260"/>
  <c r="CF180" i="260"/>
  <c r="BP180" i="260"/>
  <c r="DI179" i="260"/>
  <c r="CF179" i="260"/>
  <c r="AQ179" i="260"/>
  <c r="DP178" i="260"/>
  <c r="CZ178" i="260"/>
  <c r="CJ178" i="260"/>
  <c r="BT178" i="260"/>
  <c r="DU195" i="260"/>
  <c r="CR195" i="260"/>
  <c r="CC195" i="260"/>
  <c r="BB195" i="260"/>
  <c r="BD195" i="260" s="1"/>
  <c r="AP195" i="260"/>
  <c r="AR195" i="260" s="1"/>
  <c r="AQ194" i="260"/>
  <c r="DQ193" i="260"/>
  <c r="DD193" i="260"/>
  <c r="BP193" i="260"/>
  <c r="BB193" i="260"/>
  <c r="CZ192" i="260"/>
  <c r="CJ192" i="260"/>
  <c r="BT192" i="260"/>
  <c r="BC192" i="260"/>
  <c r="AM192" i="260"/>
  <c r="DL191" i="260"/>
  <c r="CW191" i="260"/>
  <c r="BT191" i="260"/>
  <c r="BG191" i="260"/>
  <c r="AT191" i="260"/>
  <c r="BF190" i="260"/>
  <c r="AP190" i="260"/>
  <c r="DP189" i="260"/>
  <c r="CO189" i="260"/>
  <c r="CB189" i="260"/>
  <c r="AY189" i="260"/>
  <c r="DH188" i="260"/>
  <c r="CR188" i="260"/>
  <c r="CB188" i="260"/>
  <c r="BK188" i="260"/>
  <c r="DT187" i="260"/>
  <c r="CR187" i="260"/>
  <c r="CC187" i="260"/>
  <c r="DL186" i="260"/>
  <c r="CV186" i="260"/>
  <c r="CF186" i="260"/>
  <c r="BP186" i="260"/>
  <c r="AL186" i="260"/>
  <c r="DL185" i="260"/>
  <c r="BY185" i="260"/>
  <c r="BK185" i="260"/>
  <c r="DU184" i="260"/>
  <c r="CR184" i="260"/>
  <c r="CC184" i="260"/>
  <c r="AY184" i="260"/>
  <c r="CV183" i="260"/>
  <c r="CG183" i="260"/>
  <c r="AQ183" i="260"/>
  <c r="BC182" i="260"/>
  <c r="DA181" i="260"/>
  <c r="CN181" i="260"/>
  <c r="AX181" i="260"/>
  <c r="DH180" i="260"/>
  <c r="AY180" i="260"/>
  <c r="DH179" i="260"/>
  <c r="CS179" i="260"/>
  <c r="BQ179" i="260"/>
  <c r="BC179" i="260"/>
  <c r="AP179" i="260"/>
  <c r="DT195" i="260"/>
  <c r="DE195" i="260"/>
  <c r="CB195" i="260"/>
  <c r="DM194" i="260"/>
  <c r="CW194" i="260"/>
  <c r="CG194" i="260"/>
  <c r="BQ194" i="260"/>
  <c r="BC194" i="260"/>
  <c r="AP194" i="260"/>
  <c r="DP193" i="260"/>
  <c r="CC193" i="260"/>
  <c r="DM192" i="260"/>
  <c r="BB192" i="260"/>
  <c r="AL192" i="260"/>
  <c r="CV191" i="260"/>
  <c r="CG191" i="260"/>
  <c r="BF191" i="260"/>
  <c r="DQ190" i="260"/>
  <c r="DA190" i="260"/>
  <c r="CK190" i="260"/>
  <c r="BU190" i="260"/>
  <c r="DA189" i="260"/>
  <c r="CN189" i="260"/>
  <c r="AX189" i="260"/>
  <c r="BJ188" i="260"/>
  <c r="AU188" i="260"/>
  <c r="DE187" i="260"/>
  <c r="CB187" i="260"/>
  <c r="AM187" i="260"/>
  <c r="AY186" i="260"/>
  <c r="CK185" i="260"/>
  <c r="BX185" i="260"/>
  <c r="BJ185" i="260"/>
  <c r="AU185" i="260"/>
  <c r="DT184" i="260"/>
  <c r="DE184" i="260"/>
  <c r="CB184" i="260"/>
  <c r="AX184" i="260"/>
  <c r="DI183" i="260"/>
  <c r="CF183" i="260"/>
  <c r="BQ183" i="260"/>
  <c r="BC183" i="260"/>
  <c r="AP183" i="260"/>
  <c r="DM182" i="260"/>
  <c r="CW182" i="260"/>
  <c r="CG182" i="260"/>
  <c r="BQ182" i="260"/>
  <c r="BB182" i="260"/>
  <c r="AM182" i="260"/>
  <c r="DM181" i="260"/>
  <c r="CZ181" i="260"/>
  <c r="BY181" i="260"/>
  <c r="BK181" i="260"/>
  <c r="DU180" i="260"/>
  <c r="CS180" i="260"/>
  <c r="CC180" i="260"/>
  <c r="AX180" i="260"/>
  <c r="DU179" i="260"/>
  <c r="CR179" i="260"/>
  <c r="BP179" i="260"/>
  <c r="BB179" i="260"/>
  <c r="DM178" i="260"/>
  <c r="CW178" i="260"/>
  <c r="CG178" i="260"/>
  <c r="BQ178" i="260"/>
  <c r="BB178" i="260"/>
  <c r="DD195" i="260"/>
  <c r="CO195" i="260"/>
  <c r="DL194" i="260"/>
  <c r="CV194" i="260"/>
  <c r="CF194" i="260"/>
  <c r="BP194" i="260"/>
  <c r="BB194" i="260"/>
  <c r="CO193" i="260"/>
  <c r="CB193" i="260"/>
  <c r="AM193" i="260"/>
  <c r="DL192" i="260"/>
  <c r="CW192" i="260"/>
  <c r="CG192" i="260"/>
  <c r="BQ192" i="260"/>
  <c r="DI191" i="260"/>
  <c r="CF191" i="260"/>
  <c r="AQ191" i="260"/>
  <c r="DP190" i="260"/>
  <c r="CZ190" i="260"/>
  <c r="CJ190" i="260"/>
  <c r="BT190" i="260"/>
  <c r="BC190" i="260"/>
  <c r="AM190" i="260"/>
  <c r="DM189" i="260"/>
  <c r="CZ189" i="260"/>
  <c r="BK189" i="260"/>
  <c r="DU188" i="260"/>
  <c r="DE188" i="260"/>
  <c r="CO188" i="260"/>
  <c r="BY188" i="260"/>
  <c r="AT188" i="260"/>
  <c r="DD187" i="260"/>
  <c r="CO187" i="260"/>
  <c r="AY187" i="260"/>
  <c r="AL187" i="260"/>
  <c r="AN187" i="260" s="1"/>
  <c r="DI186" i="260"/>
  <c r="CS186" i="260"/>
  <c r="CC186" i="260"/>
  <c r="AX186" i="260"/>
  <c r="CW185" i="260"/>
  <c r="CJ185" i="260"/>
  <c r="AT185" i="260"/>
  <c r="DD184" i="260"/>
  <c r="BK184" i="260"/>
  <c r="DH183" i="260"/>
  <c r="CS183" i="260"/>
  <c r="BP183" i="260"/>
  <c r="BR183" i="260" s="1"/>
  <c r="BB183" i="260"/>
  <c r="BD183" i="260" s="1"/>
  <c r="DL182" i="260"/>
  <c r="CV182" i="260"/>
  <c r="CF182" i="260"/>
  <c r="BP182" i="260"/>
  <c r="AL182" i="260"/>
  <c r="DL181" i="260"/>
  <c r="CK181" i="260"/>
  <c r="BX181" i="260"/>
  <c r="BJ181" i="260"/>
  <c r="AU181" i="260"/>
  <c r="DT180" i="260"/>
  <c r="CR180" i="260"/>
  <c r="CB180" i="260"/>
  <c r="BK180" i="260"/>
  <c r="DT179" i="260"/>
  <c r="DE179" i="260"/>
  <c r="CC179" i="260"/>
  <c r="DL178" i="260"/>
  <c r="CV178" i="260"/>
  <c r="CF178" i="260"/>
  <c r="BP178" i="260"/>
  <c r="AM178" i="260"/>
  <c r="DM177" i="260"/>
  <c r="DQ195" i="260"/>
  <c r="CN195" i="260"/>
  <c r="BK195" i="260"/>
  <c r="AY195" i="260"/>
  <c r="AM195" i="260"/>
  <c r="AM194" i="260"/>
  <c r="DA193" i="260"/>
  <c r="CN193" i="260"/>
  <c r="AY193" i="260"/>
  <c r="AL193" i="260"/>
  <c r="CV192" i="260"/>
  <c r="CF192" i="260"/>
  <c r="BP192" i="260"/>
  <c r="AY192" i="260"/>
  <c r="DH191" i="260"/>
  <c r="CS191" i="260"/>
  <c r="BQ191" i="260"/>
  <c r="BC191" i="260"/>
  <c r="AP191" i="260"/>
  <c r="BB190" i="260"/>
  <c r="AL190" i="260"/>
  <c r="DL189" i="260"/>
  <c r="BY189" i="260"/>
  <c r="BJ189" i="260"/>
  <c r="DT188" i="260"/>
  <c r="DD188" i="260"/>
  <c r="CN188" i="260"/>
  <c r="BX188" i="260"/>
  <c r="DQ187" i="260"/>
  <c r="CN187" i="260"/>
  <c r="BY187" i="260"/>
  <c r="BK187" i="260"/>
  <c r="AX187" i="260"/>
  <c r="DH186" i="260"/>
  <c r="CR186" i="260"/>
  <c r="CB186" i="260"/>
  <c r="BK186" i="260"/>
  <c r="DI185" i="260"/>
  <c r="CV185" i="260"/>
  <c r="BU185" i="260"/>
  <c r="BG185" i="260"/>
  <c r="DQ184" i="260"/>
  <c r="CO184" i="260"/>
  <c r="BY184" i="260"/>
  <c r="BJ184" i="260"/>
  <c r="AU184" i="260"/>
  <c r="DU183" i="260"/>
  <c r="CR183" i="260"/>
  <c r="CC183" i="260"/>
  <c r="AM183" i="260"/>
  <c r="AY182" i="260"/>
  <c r="CW181" i="260"/>
  <c r="CJ181" i="260"/>
  <c r="AT181" i="260"/>
  <c r="DE180" i="260"/>
  <c r="BJ180" i="260"/>
  <c r="AU180" i="260"/>
  <c r="DD179" i="260"/>
  <c r="DP195" i="260"/>
  <c r="DA195" i="260"/>
  <c r="BY195" i="260"/>
  <c r="BJ195" i="260"/>
  <c r="AX195" i="260"/>
  <c r="AL195" i="260"/>
  <c r="DI194" i="260"/>
  <c r="CS194" i="260"/>
  <c r="CC194" i="260"/>
  <c r="AY194" i="260"/>
  <c r="AL194" i="260"/>
  <c r="DM193" i="260"/>
  <c r="CZ193" i="260"/>
  <c r="BY193" i="260"/>
  <c r="BK193" i="260"/>
  <c r="AX193" i="260"/>
  <c r="DI192" i="260"/>
  <c r="AX192" i="260"/>
  <c r="DU191" i="260"/>
  <c r="CR191" i="260"/>
  <c r="BP191" i="260"/>
  <c r="BB191" i="260"/>
  <c r="DM190" i="260"/>
  <c r="CW190" i="260"/>
  <c r="CG190" i="260"/>
  <c r="BQ190" i="260"/>
  <c r="CK189" i="260"/>
  <c r="BX189" i="260"/>
  <c r="AU189" i="260"/>
  <c r="BG188" i="260"/>
  <c r="AQ188" i="260"/>
  <c r="DP187" i="260"/>
  <c r="DA187" i="260"/>
  <c r="BX187" i="260"/>
  <c r="BJ187" i="260"/>
  <c r="BJ186" i="260"/>
  <c r="AU186" i="260"/>
  <c r="DU185" i="260"/>
  <c r="DH185" i="260"/>
  <c r="CG185" i="260"/>
  <c r="BT185" i="260"/>
  <c r="BF185" i="260"/>
  <c r="AQ185" i="260"/>
  <c r="DP184" i="260"/>
  <c r="CN184" i="260"/>
  <c r="CP184" i="260" s="1"/>
  <c r="BX184" i="260"/>
  <c r="AT184" i="260"/>
  <c r="DT183" i="260"/>
  <c r="DE183" i="260"/>
  <c r="CB183" i="260"/>
  <c r="AY183" i="260"/>
  <c r="AL183" i="260"/>
  <c r="DI182" i="260"/>
  <c r="CS182" i="260"/>
  <c r="CC182" i="260"/>
  <c r="AX182" i="260"/>
  <c r="DI181" i="260"/>
  <c r="CV181" i="260"/>
  <c r="BG181" i="260"/>
  <c r="DD180" i="260"/>
  <c r="CO180" i="260"/>
  <c r="BY180" i="260"/>
  <c r="AT180" i="260"/>
  <c r="DQ179" i="260"/>
  <c r="CO179" i="260"/>
  <c r="AY179" i="260"/>
  <c r="AL179" i="260"/>
  <c r="DI178" i="260"/>
  <c r="CS178" i="260"/>
  <c r="CC178" i="260"/>
  <c r="CZ195" i="260"/>
  <c r="BX195" i="260"/>
  <c r="DH194" i="260"/>
  <c r="CR194" i="260"/>
  <c r="CB194" i="260"/>
  <c r="BK194" i="260"/>
  <c r="AX194" i="260"/>
  <c r="DL193" i="260"/>
  <c r="CK193" i="260"/>
  <c r="BX193" i="260"/>
  <c r="BJ193" i="260"/>
  <c r="DH192" i="260"/>
  <c r="CS192" i="260"/>
  <c r="CC192" i="260"/>
  <c r="DT191" i="260"/>
  <c r="DE191" i="260"/>
  <c r="CC191" i="260"/>
  <c r="DL190" i="260"/>
  <c r="CV190" i="260"/>
  <c r="CF190" i="260"/>
  <c r="BP190" i="260"/>
  <c r="AY190" i="260"/>
  <c r="CW189" i="260"/>
  <c r="CJ189" i="260"/>
  <c r="AT189" i="260"/>
  <c r="DQ188" i="260"/>
  <c r="DA188" i="260"/>
  <c r="CK188" i="260"/>
  <c r="BU188" i="260"/>
  <c r="BF188" i="260"/>
  <c r="AP188" i="260"/>
  <c r="CZ187" i="260"/>
  <c r="CK187" i="260"/>
  <c r="AU187" i="260"/>
  <c r="DU186" i="260"/>
  <c r="DE186" i="260"/>
  <c r="CO186" i="260"/>
  <c r="BY186" i="260"/>
  <c r="AT186" i="260"/>
  <c r="DT185" i="260"/>
  <c r="DV185" i="260" s="1"/>
  <c r="CS185" i="260"/>
  <c r="CF185" i="260"/>
  <c r="AP185" i="260"/>
  <c r="DA184" i="260"/>
  <c r="BG184" i="260"/>
  <c r="DD183" i="260"/>
  <c r="CO183" i="260"/>
  <c r="BK183" i="260"/>
  <c r="AX183" i="260"/>
  <c r="DH182" i="260"/>
  <c r="CR182" i="260"/>
  <c r="CB182" i="260"/>
  <c r="BK182" i="260"/>
  <c r="DU181" i="260"/>
  <c r="DH181" i="260"/>
  <c r="BU181" i="260"/>
  <c r="BF181" i="260"/>
  <c r="DQ180" i="260"/>
  <c r="CN180" i="260"/>
  <c r="BX180" i="260"/>
  <c r="BG180" i="260"/>
  <c r="DP179" i="260"/>
  <c r="CN179" i="260"/>
  <c r="BY179" i="260"/>
  <c r="BK179" i="260"/>
  <c r="AX179" i="260"/>
  <c r="DH178" i="260"/>
  <c r="CR178" i="260"/>
  <c r="CB178" i="260"/>
  <c r="AX178" i="260"/>
  <c r="DM195" i="260"/>
  <c r="CK195" i="260"/>
  <c r="BJ194" i="260"/>
  <c r="CW193" i="260"/>
  <c r="CJ193" i="260"/>
  <c r="AU193" i="260"/>
  <c r="DU192" i="260"/>
  <c r="CR192" i="260"/>
  <c r="CB192" i="260"/>
  <c r="BK192" i="260"/>
  <c r="AU192" i="260"/>
  <c r="DD191" i="260"/>
  <c r="CB191" i="260"/>
  <c r="AM191" i="260"/>
  <c r="AX190" i="260"/>
  <c r="DI189" i="260"/>
  <c r="CV189" i="260"/>
  <c r="BG189" i="260"/>
  <c r="DP188" i="260"/>
  <c r="CZ188" i="260"/>
  <c r="CJ188" i="260"/>
  <c r="BT188" i="260"/>
  <c r="DM187" i="260"/>
  <c r="CJ187" i="260"/>
  <c r="BG187" i="260"/>
  <c r="AT187" i="260"/>
  <c r="DT186" i="260"/>
  <c r="DD186" i="260"/>
  <c r="CN186" i="260"/>
  <c r="BX186" i="260"/>
  <c r="BG186" i="260"/>
  <c r="DE185" i="260"/>
  <c r="CR185" i="260"/>
  <c r="BC185" i="260"/>
  <c r="CZ184" i="260"/>
  <c r="CK184" i="260"/>
  <c r="BU184" i="260"/>
  <c r="BF184" i="260"/>
  <c r="AQ184" i="260"/>
  <c r="DQ183" i="260"/>
  <c r="CN183" i="260"/>
  <c r="BJ183" i="260"/>
  <c r="BJ182" i="260"/>
  <c r="DT181" i="260"/>
  <c r="CG181" i="260"/>
  <c r="BT181" i="260"/>
  <c r="BV181" i="260" s="1"/>
  <c r="AQ181" i="260"/>
  <c r="DP180" i="260"/>
  <c r="DR180" i="260" s="1"/>
  <c r="DA180" i="260"/>
  <c r="BF180" i="260"/>
  <c r="AQ180" i="260"/>
  <c r="DA179" i="260"/>
  <c r="DL195" i="260"/>
  <c r="CJ195" i="260"/>
  <c r="BU195" i="260"/>
  <c r="BG195" i="260"/>
  <c r="AU195" i="260"/>
  <c r="DU194" i="260"/>
  <c r="DE194" i="260"/>
  <c r="CO194" i="260"/>
  <c r="BY194" i="260"/>
  <c r="DI193" i="260"/>
  <c r="CV193" i="260"/>
  <c r="BU193" i="260"/>
  <c r="BG193" i="260"/>
  <c r="AT193" i="260"/>
  <c r="AV193" i="260" s="1"/>
  <c r="DT192" i="260"/>
  <c r="DE192" i="260"/>
  <c r="BJ192" i="260"/>
  <c r="AT192" i="260"/>
  <c r="DQ191" i="260"/>
  <c r="CO191" i="260"/>
  <c r="AY191" i="260"/>
  <c r="AL191" i="260"/>
  <c r="DI190" i="260"/>
  <c r="CS190" i="260"/>
  <c r="CC190" i="260"/>
  <c r="DU189" i="260"/>
  <c r="DH189" i="260"/>
  <c r="BU189" i="260"/>
  <c r="BF189" i="260"/>
  <c r="AQ189" i="260"/>
  <c r="BC188" i="260"/>
  <c r="AM188" i="260"/>
  <c r="DL187" i="260"/>
  <c r="CW187" i="260"/>
  <c r="BU187" i="260"/>
  <c r="BF187" i="260"/>
  <c r="BF186" i="260"/>
  <c r="DQ185" i="260"/>
  <c r="DD185" i="260"/>
  <c r="BQ185" i="260"/>
  <c r="BB185" i="260"/>
  <c r="DM184" i="260"/>
  <c r="CJ184" i="260"/>
  <c r="BT184" i="260"/>
  <c r="AP184" i="260"/>
  <c r="DP183" i="260"/>
  <c r="DA183" i="260"/>
  <c r="BY183" i="260"/>
  <c r="DU182" i="260"/>
  <c r="DE182" i="260"/>
  <c r="CO182" i="260"/>
  <c r="BY182" i="260"/>
  <c r="AU182" i="260"/>
  <c r="CS181" i="260"/>
  <c r="CF181" i="260"/>
  <c r="AP181" i="260"/>
  <c r="CZ180" i="260"/>
  <c r="CK180" i="260"/>
  <c r="BU180" i="260"/>
  <c r="AP180" i="260"/>
  <c r="CZ179" i="260"/>
  <c r="CK179" i="260"/>
  <c r="DU178" i="260"/>
  <c r="DE178" i="260"/>
  <c r="CO178" i="260"/>
  <c r="BY178" i="260"/>
  <c r="BJ178" i="260"/>
  <c r="AU178" i="260"/>
  <c r="DU177" i="260"/>
  <c r="DH177" i="260"/>
  <c r="DU193" i="260"/>
  <c r="CG188" i="260"/>
  <c r="CV187" i="260"/>
  <c r="AU179" i="260"/>
  <c r="DL177" i="260"/>
  <c r="CW177" i="260"/>
  <c r="BG177" i="260"/>
  <c r="DQ176" i="260"/>
  <c r="CN176" i="260"/>
  <c r="BX176" i="260"/>
  <c r="AT176" i="260"/>
  <c r="DD175" i="260"/>
  <c r="CO175" i="260"/>
  <c r="AY175" i="260"/>
  <c r="AL175" i="260"/>
  <c r="DI174" i="260"/>
  <c r="CS174" i="260"/>
  <c r="CC174" i="260"/>
  <c r="AX174" i="260"/>
  <c r="CW173" i="260"/>
  <c r="CJ173" i="260"/>
  <c r="AT173" i="260"/>
  <c r="DD172" i="260"/>
  <c r="CB172" i="260"/>
  <c r="AX172" i="260"/>
  <c r="DH171" i="260"/>
  <c r="CS171" i="260"/>
  <c r="BP171" i="260"/>
  <c r="BB171" i="260"/>
  <c r="DL170" i="260"/>
  <c r="CV170" i="260"/>
  <c r="CF170" i="260"/>
  <c r="BP170" i="260"/>
  <c r="AL170" i="260"/>
  <c r="DL169" i="260"/>
  <c r="CK169" i="260"/>
  <c r="BX169" i="260"/>
  <c r="BJ169" i="260"/>
  <c r="AU169" i="260"/>
  <c r="DT168" i="260"/>
  <c r="CR168" i="260"/>
  <c r="CC168" i="260"/>
  <c r="AX168" i="260"/>
  <c r="DU167" i="260"/>
  <c r="CR167" i="260"/>
  <c r="BP167" i="260"/>
  <c r="BB167" i="260"/>
  <c r="DM166" i="260"/>
  <c r="CW166" i="260"/>
  <c r="CG166" i="260"/>
  <c r="BQ166" i="260"/>
  <c r="BB166" i="260"/>
  <c r="DA165" i="260"/>
  <c r="CN165" i="260"/>
  <c r="AX165" i="260"/>
  <c r="DI164" i="260"/>
  <c r="CF164" i="260"/>
  <c r="BQ164" i="260"/>
  <c r="DI163" i="260"/>
  <c r="CG163" i="260"/>
  <c r="AQ163" i="260"/>
  <c r="AT195" i="260"/>
  <c r="BX183" i="260"/>
  <c r="CJ180" i="260"/>
  <c r="BU179" i="260"/>
  <c r="AP178" i="260"/>
  <c r="CV177" i="260"/>
  <c r="BU177" i="260"/>
  <c r="BF177" i="260"/>
  <c r="AQ177" i="260"/>
  <c r="DP176" i="260"/>
  <c r="DA176" i="260"/>
  <c r="BG176" i="260"/>
  <c r="DQ175" i="260"/>
  <c r="CN175" i="260"/>
  <c r="BY175" i="260"/>
  <c r="BK175" i="260"/>
  <c r="AX175" i="260"/>
  <c r="DH174" i="260"/>
  <c r="CR174" i="260"/>
  <c r="CB174" i="260"/>
  <c r="BK174" i="260"/>
  <c r="DI173" i="260"/>
  <c r="CV173" i="260"/>
  <c r="BU173" i="260"/>
  <c r="BG173" i="260"/>
  <c r="DQ172" i="260"/>
  <c r="CO172" i="260"/>
  <c r="DU171" i="260"/>
  <c r="CR171" i="260"/>
  <c r="CC171" i="260"/>
  <c r="AM171" i="260"/>
  <c r="AY170" i="260"/>
  <c r="CW169" i="260"/>
  <c r="CJ169" i="260"/>
  <c r="AT169" i="260"/>
  <c r="DE168" i="260"/>
  <c r="CB168" i="260"/>
  <c r="DT167" i="260"/>
  <c r="DE167" i="260"/>
  <c r="CC167" i="260"/>
  <c r="DL166" i="260"/>
  <c r="CV166" i="260"/>
  <c r="CF166" i="260"/>
  <c r="BP166" i="260"/>
  <c r="AM166" i="260"/>
  <c r="DM165" i="260"/>
  <c r="CZ165" i="260"/>
  <c r="BK165" i="260"/>
  <c r="DH164" i="260"/>
  <c r="CS164" i="260"/>
  <c r="BP164" i="260"/>
  <c r="AY164" i="260"/>
  <c r="DH163" i="260"/>
  <c r="CF163" i="260"/>
  <c r="BQ163" i="260"/>
  <c r="BC163" i="260"/>
  <c r="AP163" i="260"/>
  <c r="CO192" i="260"/>
  <c r="AU190" i="260"/>
  <c r="DM188" i="260"/>
  <c r="BU186" i="260"/>
  <c r="CN182" i="260"/>
  <c r="BK178" i="260"/>
  <c r="CG177" i="260"/>
  <c r="BT177" i="260"/>
  <c r="AP177" i="260"/>
  <c r="CZ176" i="260"/>
  <c r="CK176" i="260"/>
  <c r="BU176" i="260"/>
  <c r="BF176" i="260"/>
  <c r="AQ176" i="260"/>
  <c r="DP175" i="260"/>
  <c r="DA175" i="260"/>
  <c r="BX175" i="260"/>
  <c r="BJ175" i="260"/>
  <c r="BJ174" i="260"/>
  <c r="AU174" i="260"/>
  <c r="DU173" i="260"/>
  <c r="DH173" i="260"/>
  <c r="CG173" i="260"/>
  <c r="BT173" i="260"/>
  <c r="BF173" i="260"/>
  <c r="AQ173" i="260"/>
  <c r="DP172" i="260"/>
  <c r="CN172" i="260"/>
  <c r="BY172" i="260"/>
  <c r="BK172" i="260"/>
  <c r="AU172" i="260"/>
  <c r="DT171" i="260"/>
  <c r="DE171" i="260"/>
  <c r="CB171" i="260"/>
  <c r="AY171" i="260"/>
  <c r="AL171" i="260"/>
  <c r="DI170" i="260"/>
  <c r="CS170" i="260"/>
  <c r="CC170" i="260"/>
  <c r="AX170" i="260"/>
  <c r="DI169" i="260"/>
  <c r="CV169" i="260"/>
  <c r="BG169" i="260"/>
  <c r="DD168" i="260"/>
  <c r="CO168" i="260"/>
  <c r="BK168" i="260"/>
  <c r="AU168" i="260"/>
  <c r="DD167" i="260"/>
  <c r="CB167" i="260"/>
  <c r="AM167" i="260"/>
  <c r="AL166" i="260"/>
  <c r="DL165" i="260"/>
  <c r="BY165" i="260"/>
  <c r="BJ165" i="260"/>
  <c r="DU164" i="260"/>
  <c r="CR164" i="260"/>
  <c r="CC164" i="260"/>
  <c r="AX164" i="260"/>
  <c r="DU163" i="260"/>
  <c r="CS163" i="260"/>
  <c r="BP163" i="260"/>
  <c r="BB163" i="260"/>
  <c r="DL162" i="260"/>
  <c r="CO162" i="260"/>
  <c r="BU162" i="260"/>
  <c r="AY162" i="260"/>
  <c r="CB190" i="260"/>
  <c r="AL188" i="260"/>
  <c r="CW184" i="260"/>
  <c r="DE181" i="260"/>
  <c r="AM179" i="260"/>
  <c r="AL178" i="260"/>
  <c r="DI177" i="260"/>
  <c r="CF177" i="260"/>
  <c r="BC177" i="260"/>
  <c r="DM176" i="260"/>
  <c r="CJ176" i="260"/>
  <c r="BT176" i="260"/>
  <c r="AP176" i="260"/>
  <c r="CZ175" i="260"/>
  <c r="CK175" i="260"/>
  <c r="AU175" i="260"/>
  <c r="DU174" i="260"/>
  <c r="DE174" i="260"/>
  <c r="CO174" i="260"/>
  <c r="BY174" i="260"/>
  <c r="AT174" i="260"/>
  <c r="DT173" i="260"/>
  <c r="CS173" i="260"/>
  <c r="CF173" i="260"/>
  <c r="AP173" i="260"/>
  <c r="DA172" i="260"/>
  <c r="BX172" i="260"/>
  <c r="BJ172" i="260"/>
  <c r="AT172" i="260"/>
  <c r="DD171" i="260"/>
  <c r="CO171" i="260"/>
  <c r="BK171" i="260"/>
  <c r="AX171" i="260"/>
  <c r="DH170" i="260"/>
  <c r="CR170" i="260"/>
  <c r="CB170" i="260"/>
  <c r="BK170" i="260"/>
  <c r="DU169" i="260"/>
  <c r="DH169" i="260"/>
  <c r="BU169" i="260"/>
  <c r="BF169" i="260"/>
  <c r="DQ168" i="260"/>
  <c r="CN168" i="260"/>
  <c r="BY168" i="260"/>
  <c r="BJ168" i="260"/>
  <c r="AT168" i="260"/>
  <c r="DQ167" i="260"/>
  <c r="CO167" i="260"/>
  <c r="AY167" i="260"/>
  <c r="AL167" i="260"/>
  <c r="DI166" i="260"/>
  <c r="CS166" i="260"/>
  <c r="CC166" i="260"/>
  <c r="AY166" i="260"/>
  <c r="CK165" i="260"/>
  <c r="BX165" i="260"/>
  <c r="AU165" i="260"/>
  <c r="DT164" i="260"/>
  <c r="DE164" i="260"/>
  <c r="CB164" i="260"/>
  <c r="DT163" i="260"/>
  <c r="CR163" i="260"/>
  <c r="CC163" i="260"/>
  <c r="DI162" i="260"/>
  <c r="CN162" i="260"/>
  <c r="BT162" i="260"/>
  <c r="AX162" i="260"/>
  <c r="DT161" i="260"/>
  <c r="BT195" i="260"/>
  <c r="CN194" i="260"/>
  <c r="DH193" i="260"/>
  <c r="BT193" i="260"/>
  <c r="BK191" i="260"/>
  <c r="DA186" i="260"/>
  <c r="DP185" i="260"/>
  <c r="CC185" i="260"/>
  <c r="BC184" i="260"/>
  <c r="CZ183" i="260"/>
  <c r="DT182" i="260"/>
  <c r="CN178" i="260"/>
  <c r="BG178" i="260"/>
  <c r="CS177" i="260"/>
  <c r="BQ177" i="260"/>
  <c r="BB177" i="260"/>
  <c r="AM177" i="260"/>
  <c r="DL176" i="260"/>
  <c r="BC176" i="260"/>
  <c r="DM175" i="260"/>
  <c r="CJ175" i="260"/>
  <c r="BG175" i="260"/>
  <c r="AT175" i="260"/>
  <c r="DT174" i="260"/>
  <c r="DD174" i="260"/>
  <c r="CN174" i="260"/>
  <c r="BX174" i="260"/>
  <c r="BG174" i="260"/>
  <c r="DE173" i="260"/>
  <c r="CR173" i="260"/>
  <c r="BC173" i="260"/>
  <c r="CZ172" i="260"/>
  <c r="CK172" i="260"/>
  <c r="DQ171" i="260"/>
  <c r="CN171" i="260"/>
  <c r="CP171" i="260" s="1"/>
  <c r="CQ171" i="260" s="1"/>
  <c r="BJ171" i="260"/>
  <c r="BJ170" i="260"/>
  <c r="DT169" i="260"/>
  <c r="CG169" i="260"/>
  <c r="BT169" i="260"/>
  <c r="AQ169" i="260"/>
  <c r="DP168" i="260"/>
  <c r="DA168" i="260"/>
  <c r="BX168" i="260"/>
  <c r="DP167" i="260"/>
  <c r="CN167" i="260"/>
  <c r="BY167" i="260"/>
  <c r="BK167" i="260"/>
  <c r="AX167" i="260"/>
  <c r="DH166" i="260"/>
  <c r="CR166" i="260"/>
  <c r="CB166" i="260"/>
  <c r="AX166" i="260"/>
  <c r="CW165" i="260"/>
  <c r="CJ165" i="260"/>
  <c r="AT165" i="260"/>
  <c r="DD164" i="260"/>
  <c r="CO164" i="260"/>
  <c r="BK164" i="260"/>
  <c r="AU164" i="260"/>
  <c r="DE163" i="260"/>
  <c r="CB163" i="260"/>
  <c r="DH190" i="260"/>
  <c r="BQ188" i="260"/>
  <c r="AM185" i="260"/>
  <c r="AT182" i="260"/>
  <c r="DM180" i="260"/>
  <c r="DN180" i="260" s="1"/>
  <c r="BJ179" i="260"/>
  <c r="CC177" i="260"/>
  <c r="BP177" i="260"/>
  <c r="AL177" i="260"/>
  <c r="CW176" i="260"/>
  <c r="CG176" i="260"/>
  <c r="BQ176" i="260"/>
  <c r="BB176" i="260"/>
  <c r="AM176" i="260"/>
  <c r="DL175" i="260"/>
  <c r="CW175" i="260"/>
  <c r="BU175" i="260"/>
  <c r="BF175" i="260"/>
  <c r="BF174" i="260"/>
  <c r="DQ173" i="260"/>
  <c r="DD173" i="260"/>
  <c r="BQ173" i="260"/>
  <c r="BB173" i="260"/>
  <c r="DM172" i="260"/>
  <c r="CJ172" i="260"/>
  <c r="BU172" i="260"/>
  <c r="BG172" i="260"/>
  <c r="AQ172" i="260"/>
  <c r="DP171" i="260"/>
  <c r="DA171" i="260"/>
  <c r="BY171" i="260"/>
  <c r="DU170" i="260"/>
  <c r="DE170" i="260"/>
  <c r="CO170" i="260"/>
  <c r="BY170" i="260"/>
  <c r="AU170" i="260"/>
  <c r="CS169" i="260"/>
  <c r="CF169" i="260"/>
  <c r="AP169" i="260"/>
  <c r="CZ168" i="260"/>
  <c r="CK168" i="260"/>
  <c r="BG168" i="260"/>
  <c r="AQ168" i="260"/>
  <c r="DA167" i="260"/>
  <c r="BX167" i="260"/>
  <c r="BZ167" i="260" s="1"/>
  <c r="BJ167" i="260"/>
  <c r="BK166" i="260"/>
  <c r="DI165" i="260"/>
  <c r="CV165" i="260"/>
  <c r="BG165" i="260"/>
  <c r="DQ164" i="260"/>
  <c r="CN164" i="260"/>
  <c r="BJ164" i="260"/>
  <c r="AT164" i="260"/>
  <c r="DD163" i="260"/>
  <c r="CO163" i="260"/>
  <c r="AY163" i="260"/>
  <c r="AL163" i="260"/>
  <c r="CJ162" i="260"/>
  <c r="BP162" i="260"/>
  <c r="DT194" i="260"/>
  <c r="CN191" i="260"/>
  <c r="BT180" i="260"/>
  <c r="CJ179" i="260"/>
  <c r="DT178" i="260"/>
  <c r="BC178" i="260"/>
  <c r="DD177" i="260"/>
  <c r="CO177" i="260"/>
  <c r="CB177" i="260"/>
  <c r="AY177" i="260"/>
  <c r="CV176" i="260"/>
  <c r="CF176" i="260"/>
  <c r="BP176" i="260"/>
  <c r="AL176" i="260"/>
  <c r="AN176" i="260" s="1"/>
  <c r="CV175" i="260"/>
  <c r="BT175" i="260"/>
  <c r="DQ174" i="260"/>
  <c r="DA174" i="260"/>
  <c r="CK174" i="260"/>
  <c r="BU174" i="260"/>
  <c r="AQ174" i="260"/>
  <c r="DP173" i="260"/>
  <c r="CC173" i="260"/>
  <c r="BP173" i="260"/>
  <c r="AM173" i="260"/>
  <c r="DL172" i="260"/>
  <c r="CW172" i="260"/>
  <c r="BT172" i="260"/>
  <c r="BF172" i="260"/>
  <c r="AP172" i="260"/>
  <c r="CZ171" i="260"/>
  <c r="BX171" i="260"/>
  <c r="AU171" i="260"/>
  <c r="DT170" i="260"/>
  <c r="DD170" i="260"/>
  <c r="CN170" i="260"/>
  <c r="BX170" i="260"/>
  <c r="AT170" i="260"/>
  <c r="DE169" i="260"/>
  <c r="CR169" i="260"/>
  <c r="BC169" i="260"/>
  <c r="DM168" i="260"/>
  <c r="CJ168" i="260"/>
  <c r="BF168" i="260"/>
  <c r="AP168" i="260"/>
  <c r="CZ167" i="260"/>
  <c r="CK167" i="260"/>
  <c r="DU166" i="260"/>
  <c r="DE166" i="260"/>
  <c r="CO166" i="260"/>
  <c r="BY166" i="260"/>
  <c r="BJ166" i="260"/>
  <c r="AU166" i="260"/>
  <c r="DU165" i="260"/>
  <c r="DH165" i="260"/>
  <c r="BU165" i="260"/>
  <c r="BF165" i="260"/>
  <c r="AQ165" i="260"/>
  <c r="DP164" i="260"/>
  <c r="DA164" i="260"/>
  <c r="BY164" i="260"/>
  <c r="DQ163" i="260"/>
  <c r="CN163" i="260"/>
  <c r="BY163" i="260"/>
  <c r="BK163" i="260"/>
  <c r="AX163" i="260"/>
  <c r="DE162" i="260"/>
  <c r="CG162" i="260"/>
  <c r="BK162" i="260"/>
  <c r="AU194" i="260"/>
  <c r="BY192" i="260"/>
  <c r="DT189" i="260"/>
  <c r="CG189" i="260"/>
  <c r="CW188" i="260"/>
  <c r="BX182" i="260"/>
  <c r="CR181" i="260"/>
  <c r="DT177" i="260"/>
  <c r="CN177" i="260"/>
  <c r="AX177" i="260"/>
  <c r="DI176" i="260"/>
  <c r="AY176" i="260"/>
  <c r="DI175" i="260"/>
  <c r="CG175" i="260"/>
  <c r="AQ175" i="260"/>
  <c r="DP174" i="260"/>
  <c r="CZ174" i="260"/>
  <c r="CJ174" i="260"/>
  <c r="BT174" i="260"/>
  <c r="AP174" i="260"/>
  <c r="CO173" i="260"/>
  <c r="CB173" i="260"/>
  <c r="AL173" i="260"/>
  <c r="CV172" i="260"/>
  <c r="CG172" i="260"/>
  <c r="DM171" i="260"/>
  <c r="CK171" i="260"/>
  <c r="BG171" i="260"/>
  <c r="AT171" i="260"/>
  <c r="BG170" i="260"/>
  <c r="DQ169" i="260"/>
  <c r="DD169" i="260"/>
  <c r="BQ169" i="260"/>
  <c r="BB169" i="260"/>
  <c r="AM169" i="260"/>
  <c r="DL168" i="260"/>
  <c r="CW168" i="260"/>
  <c r="BU168" i="260"/>
  <c r="DM167" i="260"/>
  <c r="CJ167" i="260"/>
  <c r="BU167" i="260"/>
  <c r="AU167" i="260"/>
  <c r="DT166" i="260"/>
  <c r="DD166" i="260"/>
  <c r="CN166" i="260"/>
  <c r="BX166" i="260"/>
  <c r="AT166" i="260"/>
  <c r="DT165" i="260"/>
  <c r="CG165" i="260"/>
  <c r="BT165" i="260"/>
  <c r="AP165" i="260"/>
  <c r="CZ164" i="260"/>
  <c r="BX164" i="260"/>
  <c r="BG164" i="260"/>
  <c r="AQ164" i="260"/>
  <c r="DP163" i="260"/>
  <c r="DA163" i="260"/>
  <c r="BX163" i="260"/>
  <c r="BJ163" i="260"/>
  <c r="CW195" i="260"/>
  <c r="AX191" i="260"/>
  <c r="AP189" i="260"/>
  <c r="BP185" i="260"/>
  <c r="BC181" i="260"/>
  <c r="DA177" i="260"/>
  <c r="BK177" i="260"/>
  <c r="DH176" i="260"/>
  <c r="CS176" i="260"/>
  <c r="CC176" i="260"/>
  <c r="AX176" i="260"/>
  <c r="DH175" i="260"/>
  <c r="CF175" i="260"/>
  <c r="BQ175" i="260"/>
  <c r="BC175" i="260"/>
  <c r="AP175" i="260"/>
  <c r="BC174" i="260"/>
  <c r="DA173" i="260"/>
  <c r="CN173" i="260"/>
  <c r="AY173" i="260"/>
  <c r="DI172" i="260"/>
  <c r="CF172" i="260"/>
  <c r="BC172" i="260"/>
  <c r="AM172" i="260"/>
  <c r="DL171" i="260"/>
  <c r="CJ171" i="260"/>
  <c r="BU171" i="260"/>
  <c r="BF171" i="260"/>
  <c r="DQ170" i="260"/>
  <c r="DA170" i="260"/>
  <c r="CK170" i="260"/>
  <c r="BU170" i="260"/>
  <c r="BF170" i="260"/>
  <c r="AQ170" i="260"/>
  <c r="DP169" i="260"/>
  <c r="CC169" i="260"/>
  <c r="BP169" i="260"/>
  <c r="AL169" i="260"/>
  <c r="CV168" i="260"/>
  <c r="BT168" i="260"/>
  <c r="BC168" i="260"/>
  <c r="AM168" i="260"/>
  <c r="DL167" i="260"/>
  <c r="CW167" i="260"/>
  <c r="BT167" i="260"/>
  <c r="BG167" i="260"/>
  <c r="AT167" i="260"/>
  <c r="BG166" i="260"/>
  <c r="CS165" i="260"/>
  <c r="CF165" i="260"/>
  <c r="BC165" i="260"/>
  <c r="DM164" i="260"/>
  <c r="CK164" i="260"/>
  <c r="BF195" i="260"/>
  <c r="BX194" i="260"/>
  <c r="BF193" i="260"/>
  <c r="DD192" i="260"/>
  <c r="DP191" i="260"/>
  <c r="BK190" i="260"/>
  <c r="BL190" i="260" s="1"/>
  <c r="BT187" i="260"/>
  <c r="CK186" i="260"/>
  <c r="DD182" i="260"/>
  <c r="DM179" i="260"/>
  <c r="CB179" i="260"/>
  <c r="BX178" i="260"/>
  <c r="AY178" i="260"/>
  <c r="DQ177" i="260"/>
  <c r="CZ177" i="260"/>
  <c r="BY177" i="260"/>
  <c r="BJ177" i="260"/>
  <c r="DU176" i="260"/>
  <c r="CR176" i="260"/>
  <c r="CB176" i="260"/>
  <c r="BK176" i="260"/>
  <c r="DU175" i="260"/>
  <c r="CS175" i="260"/>
  <c r="BP175" i="260"/>
  <c r="BB175" i="260"/>
  <c r="DM174" i="260"/>
  <c r="CW174" i="260"/>
  <c r="CG174" i="260"/>
  <c r="BQ174" i="260"/>
  <c r="BB174" i="260"/>
  <c r="AM174" i="260"/>
  <c r="DM173" i="260"/>
  <c r="CZ173" i="260"/>
  <c r="AX173" i="260"/>
  <c r="DH172" i="260"/>
  <c r="CS172" i="260"/>
  <c r="BQ172" i="260"/>
  <c r="BB172" i="260"/>
  <c r="AL172" i="260"/>
  <c r="CW171" i="260"/>
  <c r="BT171" i="260"/>
  <c r="DP170" i="260"/>
  <c r="CZ170" i="260"/>
  <c r="CJ170" i="260"/>
  <c r="BT170" i="260"/>
  <c r="AP170" i="260"/>
  <c r="CO169" i="260"/>
  <c r="CB169" i="260"/>
  <c r="AY169" i="260"/>
  <c r="DI168" i="260"/>
  <c r="CG168" i="260"/>
  <c r="BB168" i="260"/>
  <c r="AL168" i="260"/>
  <c r="CV167" i="260"/>
  <c r="CG167" i="260"/>
  <c r="BF167" i="260"/>
  <c r="DQ166" i="260"/>
  <c r="DA166" i="260"/>
  <c r="CK166" i="260"/>
  <c r="BU166" i="260"/>
  <c r="BF166" i="260"/>
  <c r="AQ166" i="260"/>
  <c r="DE165" i="260"/>
  <c r="CR165" i="260"/>
  <c r="BQ165" i="260"/>
  <c r="BB165" i="260"/>
  <c r="AM165" i="260"/>
  <c r="DL164" i="260"/>
  <c r="CJ164" i="260"/>
  <c r="BU164" i="260"/>
  <c r="DM163" i="260"/>
  <c r="CR190" i="260"/>
  <c r="BB188" i="260"/>
  <c r="DL184" i="260"/>
  <c r="DP177" i="260"/>
  <c r="CK177" i="260"/>
  <c r="BX177" i="260"/>
  <c r="AU177" i="260"/>
  <c r="DT176" i="260"/>
  <c r="DE176" i="260"/>
  <c r="BJ176" i="260"/>
  <c r="DT175" i="260"/>
  <c r="CR175" i="260"/>
  <c r="CC175" i="260"/>
  <c r="DL174" i="260"/>
  <c r="CV174" i="260"/>
  <c r="CF174" i="260"/>
  <c r="BP174" i="260"/>
  <c r="AL174" i="260"/>
  <c r="DL173" i="260"/>
  <c r="BY173" i="260"/>
  <c r="BK173" i="260"/>
  <c r="DU172" i="260"/>
  <c r="CR172" i="260"/>
  <c r="BP172" i="260"/>
  <c r="CV171" i="260"/>
  <c r="CG171" i="260"/>
  <c r="AQ171" i="260"/>
  <c r="BC170" i="260"/>
  <c r="DA169" i="260"/>
  <c r="CN169" i="260"/>
  <c r="AX169" i="260"/>
  <c r="DH168" i="260"/>
  <c r="CF168" i="260"/>
  <c r="BQ168" i="260"/>
  <c r="DI167" i="260"/>
  <c r="CF167" i="260"/>
  <c r="AQ167" i="260"/>
  <c r="DP166" i="260"/>
  <c r="CZ166" i="260"/>
  <c r="CJ166" i="260"/>
  <c r="BT166" i="260"/>
  <c r="AP166" i="260"/>
  <c r="DQ165" i="260"/>
  <c r="DD165" i="260"/>
  <c r="CC165" i="260"/>
  <c r="BP165" i="260"/>
  <c r="AL165" i="260"/>
  <c r="CW164" i="260"/>
  <c r="BT164" i="260"/>
  <c r="BC164" i="260"/>
  <c r="AM164" i="260"/>
  <c r="DL163" i="260"/>
  <c r="CW163" i="260"/>
  <c r="BU163" i="260"/>
  <c r="BF163" i="260"/>
  <c r="DQ162" i="260"/>
  <c r="DE175" i="260"/>
  <c r="DP165" i="260"/>
  <c r="CB165" i="260"/>
  <c r="CF162" i="260"/>
  <c r="DU161" i="260"/>
  <c r="DA161" i="260"/>
  <c r="CF161" i="260"/>
  <c r="AT161" i="260"/>
  <c r="CV160" i="260"/>
  <c r="BJ160" i="260"/>
  <c r="AM160" i="260"/>
  <c r="DH159" i="260"/>
  <c r="CJ159" i="260"/>
  <c r="BK159" i="260"/>
  <c r="AT159" i="260"/>
  <c r="DP158" i="260"/>
  <c r="CS158" i="260"/>
  <c r="BY158" i="260"/>
  <c r="BF158" i="260"/>
  <c r="AM158" i="260"/>
  <c r="DH157" i="260"/>
  <c r="BQ157" i="260"/>
  <c r="AU157" i="260"/>
  <c r="DM156" i="260"/>
  <c r="CO156" i="260"/>
  <c r="BQ156" i="260"/>
  <c r="AT156" i="260"/>
  <c r="DM155" i="260"/>
  <c r="CS155" i="260"/>
  <c r="BY155" i="260"/>
  <c r="BB155" i="260"/>
  <c r="DT154" i="260"/>
  <c r="CZ154" i="260"/>
  <c r="BG154" i="260"/>
  <c r="CG153" i="260"/>
  <c r="BK153" i="260"/>
  <c r="AQ153" i="260"/>
  <c r="DH152" i="260"/>
  <c r="CJ152" i="260"/>
  <c r="BJ152" i="260"/>
  <c r="AP152" i="260"/>
  <c r="DH151" i="260"/>
  <c r="CN151" i="260"/>
  <c r="DP150" i="260"/>
  <c r="BY150" i="260"/>
  <c r="BB150" i="260"/>
  <c r="CW149" i="260"/>
  <c r="CC149" i="260"/>
  <c r="BG149" i="260"/>
  <c r="AL149" i="260"/>
  <c r="DI148" i="260"/>
  <c r="CS148" i="260"/>
  <c r="CC148" i="260"/>
  <c r="AY148" i="260"/>
  <c r="DI147" i="260"/>
  <c r="CG147" i="260"/>
  <c r="BC147" i="260"/>
  <c r="CW160" i="260"/>
  <c r="CO176" i="260"/>
  <c r="AU173" i="260"/>
  <c r="DI171" i="260"/>
  <c r="BB170" i="260"/>
  <c r="DU168" i="260"/>
  <c r="CS167" i="260"/>
  <c r="BB164" i="260"/>
  <c r="DP162" i="260"/>
  <c r="BC162" i="260"/>
  <c r="DQ161" i="260"/>
  <c r="CZ161" i="260"/>
  <c r="BK161" i="260"/>
  <c r="AQ161" i="260"/>
  <c r="DM160" i="260"/>
  <c r="CS160" i="260"/>
  <c r="CC160" i="260"/>
  <c r="BG160" i="260"/>
  <c r="AL160" i="260"/>
  <c r="DE159" i="260"/>
  <c r="CG159" i="260"/>
  <c r="BJ159" i="260"/>
  <c r="DM158" i="260"/>
  <c r="CR158" i="260"/>
  <c r="BX158" i="260"/>
  <c r="BC158" i="260"/>
  <c r="AL158" i="260"/>
  <c r="DE157" i="260"/>
  <c r="CK157" i="260"/>
  <c r="BP157" i="260"/>
  <c r="AT157" i="260"/>
  <c r="DL156" i="260"/>
  <c r="CN156" i="260"/>
  <c r="BP156" i="260"/>
  <c r="DL155" i="260"/>
  <c r="CR155" i="260"/>
  <c r="BX155" i="260"/>
  <c r="AY155" i="260"/>
  <c r="DQ154" i="260"/>
  <c r="CW154" i="260"/>
  <c r="CC154" i="260"/>
  <c r="BF154" i="260"/>
  <c r="DU153" i="260"/>
  <c r="DA153" i="260"/>
  <c r="CF153" i="260"/>
  <c r="BJ153" i="260"/>
  <c r="AP153" i="260"/>
  <c r="DE152" i="260"/>
  <c r="CG152" i="260"/>
  <c r="AM152" i="260"/>
  <c r="DE151" i="260"/>
  <c r="CK151" i="260"/>
  <c r="BQ151" i="260"/>
  <c r="AU151" i="260"/>
  <c r="DM150" i="260"/>
  <c r="CS150" i="260"/>
  <c r="BX150" i="260"/>
  <c r="AY150" i="260"/>
  <c r="DQ149" i="260"/>
  <c r="CV149" i="260"/>
  <c r="CB149" i="260"/>
  <c r="BF149" i="260"/>
  <c r="DH148" i="260"/>
  <c r="CR148" i="260"/>
  <c r="CB148" i="260"/>
  <c r="AX148" i="260"/>
  <c r="DH147" i="260"/>
  <c r="CF147" i="260"/>
  <c r="BQ147" i="260"/>
  <c r="BB147" i="260"/>
  <c r="BF164" i="260"/>
  <c r="CV158" i="260"/>
  <c r="CN157" i="260"/>
  <c r="CV155" i="260"/>
  <c r="DD178" i="260"/>
  <c r="BQ171" i="260"/>
  <c r="BC167" i="260"/>
  <c r="DM162" i="260"/>
  <c r="CC162" i="260"/>
  <c r="BB162" i="260"/>
  <c r="DP161" i="260"/>
  <c r="CW161" i="260"/>
  <c r="CC161" i="260"/>
  <c r="BJ161" i="260"/>
  <c r="AP161" i="260"/>
  <c r="DL160" i="260"/>
  <c r="CR160" i="260"/>
  <c r="CB160" i="260"/>
  <c r="BF160" i="260"/>
  <c r="DD159" i="260"/>
  <c r="CF159" i="260"/>
  <c r="AQ159" i="260"/>
  <c r="DL158" i="260"/>
  <c r="CO158" i="260"/>
  <c r="BU158" i="260"/>
  <c r="BB158" i="260"/>
  <c r="DD157" i="260"/>
  <c r="CJ157" i="260"/>
  <c r="AQ157" i="260"/>
  <c r="DI156" i="260"/>
  <c r="CK156" i="260"/>
  <c r="BK156" i="260"/>
  <c r="AQ156" i="260"/>
  <c r="CO155" i="260"/>
  <c r="BU155" i="260"/>
  <c r="AX155" i="260"/>
  <c r="DP154" i="260"/>
  <c r="CV154" i="260"/>
  <c r="CB154" i="260"/>
  <c r="BC154" i="260"/>
  <c r="DT153" i="260"/>
  <c r="CZ153" i="260"/>
  <c r="BG153" i="260"/>
  <c r="AM153" i="260"/>
  <c r="DD152" i="260"/>
  <c r="CF152" i="260"/>
  <c r="BG152" i="260"/>
  <c r="AL152" i="260"/>
  <c r="DD151" i="260"/>
  <c r="CJ151" i="260"/>
  <c r="BP151" i="260"/>
  <c r="AT151" i="260"/>
  <c r="DL150" i="260"/>
  <c r="CR150" i="260"/>
  <c r="AX150" i="260"/>
  <c r="DP149" i="260"/>
  <c r="BY149" i="260"/>
  <c r="BC149" i="260"/>
  <c r="BK148" i="260"/>
  <c r="DU147" i="260"/>
  <c r="CS147" i="260"/>
  <c r="BP147" i="260"/>
  <c r="AM147" i="260"/>
  <c r="AU159" i="260"/>
  <c r="BT156" i="260"/>
  <c r="CF154" i="260"/>
  <c r="BY191" i="260"/>
  <c r="AQ186" i="260"/>
  <c r="AU183" i="260"/>
  <c r="AU176" i="260"/>
  <c r="BX173" i="260"/>
  <c r="CG170" i="260"/>
  <c r="CZ169" i="260"/>
  <c r="CG164" i="260"/>
  <c r="CZ163" i="260"/>
  <c r="AU163" i="260"/>
  <c r="DH162" i="260"/>
  <c r="CB162" i="260"/>
  <c r="AU162" i="260"/>
  <c r="CV161" i="260"/>
  <c r="CB161" i="260"/>
  <c r="DI160" i="260"/>
  <c r="BY160" i="260"/>
  <c r="BC160" i="260"/>
  <c r="DA159" i="260"/>
  <c r="CC159" i="260"/>
  <c r="AP159" i="260"/>
  <c r="CN158" i="260"/>
  <c r="BT158" i="260"/>
  <c r="AY158" i="260"/>
  <c r="DU157" i="260"/>
  <c r="DA157" i="260"/>
  <c r="CG157" i="260"/>
  <c r="BK157" i="260"/>
  <c r="AP157" i="260"/>
  <c r="DH156" i="260"/>
  <c r="CJ156" i="260"/>
  <c r="BJ156" i="260"/>
  <c r="AP156" i="260"/>
  <c r="DI155" i="260"/>
  <c r="CN155" i="260"/>
  <c r="BT155" i="260"/>
  <c r="AU155" i="260"/>
  <c r="CS154" i="260"/>
  <c r="BY154" i="260"/>
  <c r="BB154" i="260"/>
  <c r="DQ153" i="260"/>
  <c r="CW153" i="260"/>
  <c r="CC153" i="260"/>
  <c r="BF153" i="260"/>
  <c r="AL153" i="260"/>
  <c r="DA152" i="260"/>
  <c r="CC152" i="260"/>
  <c r="BF152" i="260"/>
  <c r="CG151" i="260"/>
  <c r="BK151" i="260"/>
  <c r="AQ151" i="260"/>
  <c r="DI150" i="260"/>
  <c r="CO150" i="260"/>
  <c r="BU150" i="260"/>
  <c r="AU150" i="260"/>
  <c r="DM149" i="260"/>
  <c r="CS149" i="260"/>
  <c r="BX149" i="260"/>
  <c r="BB149" i="260"/>
  <c r="DU148" i="260"/>
  <c r="DE148" i="260"/>
  <c r="CO148" i="260"/>
  <c r="BY148" i="260"/>
  <c r="BJ148" i="260"/>
  <c r="AU148" i="260"/>
  <c r="DT147" i="260"/>
  <c r="DV147" i="260" s="1"/>
  <c r="DW147" i="260" s="1"/>
  <c r="CR147" i="260"/>
  <c r="CC147" i="260"/>
  <c r="AL147" i="260"/>
  <c r="AN147" i="260" s="1"/>
  <c r="AO147" i="260" s="1"/>
  <c r="BY169" i="260"/>
  <c r="DT162" i="260"/>
  <c r="DI157" i="260"/>
  <c r="AY172" i="260"/>
  <c r="BK169" i="260"/>
  <c r="BC166" i="260"/>
  <c r="AT163" i="260"/>
  <c r="DD162" i="260"/>
  <c r="BY162" i="260"/>
  <c r="AT162" i="260"/>
  <c r="DM161" i="260"/>
  <c r="CS161" i="260"/>
  <c r="BG161" i="260"/>
  <c r="AM161" i="260"/>
  <c r="DH160" i="260"/>
  <c r="BX160" i="260"/>
  <c r="BB160" i="260"/>
  <c r="DU159" i="260"/>
  <c r="CZ159" i="260"/>
  <c r="CB159" i="260"/>
  <c r="BG159" i="260"/>
  <c r="DI158" i="260"/>
  <c r="CK158" i="260"/>
  <c r="BQ158" i="260"/>
  <c r="AX158" i="260"/>
  <c r="DT157" i="260"/>
  <c r="CZ157" i="260"/>
  <c r="CF157" i="260"/>
  <c r="BJ157" i="260"/>
  <c r="DE156" i="260"/>
  <c r="CG156" i="260"/>
  <c r="BG156" i="260"/>
  <c r="AM156" i="260"/>
  <c r="DH155" i="260"/>
  <c r="BQ155" i="260"/>
  <c r="AT155" i="260"/>
  <c r="DM154" i="260"/>
  <c r="CR154" i="260"/>
  <c r="BX154" i="260"/>
  <c r="AY154" i="260"/>
  <c r="DP153" i="260"/>
  <c r="CV153" i="260"/>
  <c r="CB153" i="260"/>
  <c r="CZ152" i="260"/>
  <c r="CB152" i="260"/>
  <c r="BC152" i="260"/>
  <c r="DU151" i="260"/>
  <c r="DA151" i="260"/>
  <c r="CF151" i="260"/>
  <c r="BJ151" i="260"/>
  <c r="AP151" i="260"/>
  <c r="DH150" i="260"/>
  <c r="CN150" i="260"/>
  <c r="BT150" i="260"/>
  <c r="AT150" i="260"/>
  <c r="DL149" i="260"/>
  <c r="CR149" i="260"/>
  <c r="AY149" i="260"/>
  <c r="DT148" i="260"/>
  <c r="DD148" i="260"/>
  <c r="CN148" i="260"/>
  <c r="BX148" i="260"/>
  <c r="AT148" i="260"/>
  <c r="DE147" i="260"/>
  <c r="CB147" i="260"/>
  <c r="AY147" i="260"/>
  <c r="DM169" i="260"/>
  <c r="BP161" i="260"/>
  <c r="DP156" i="260"/>
  <c r="BJ154" i="260"/>
  <c r="BT189" i="260"/>
  <c r="DM170" i="260"/>
  <c r="BP168" i="260"/>
  <c r="AP164" i="260"/>
  <c r="CV163" i="260"/>
  <c r="BT163" i="260"/>
  <c r="DA162" i="260"/>
  <c r="BX162" i="260"/>
  <c r="DL161" i="260"/>
  <c r="CR161" i="260"/>
  <c r="BY161" i="260"/>
  <c r="BF161" i="260"/>
  <c r="AL161" i="260"/>
  <c r="DE160" i="260"/>
  <c r="CO160" i="260"/>
  <c r="BU160" i="260"/>
  <c r="AY160" i="260"/>
  <c r="DT159" i="260"/>
  <c r="CW159" i="260"/>
  <c r="BF159" i="260"/>
  <c r="AM159" i="260"/>
  <c r="DH158" i="260"/>
  <c r="CJ158" i="260"/>
  <c r="BP158" i="260"/>
  <c r="CW157" i="260"/>
  <c r="CC157" i="260"/>
  <c r="BG157" i="260"/>
  <c r="AM157" i="260"/>
  <c r="DD156" i="260"/>
  <c r="CF156" i="260"/>
  <c r="BF156" i="260"/>
  <c r="AL156" i="260"/>
  <c r="DE155" i="260"/>
  <c r="CK155" i="260"/>
  <c r="BP155" i="260"/>
  <c r="DL154" i="260"/>
  <c r="BU154" i="260"/>
  <c r="AX154" i="260"/>
  <c r="CS153" i="260"/>
  <c r="BY153" i="260"/>
  <c r="BC153" i="260"/>
  <c r="DU152" i="260"/>
  <c r="CW152" i="260"/>
  <c r="BY152" i="260"/>
  <c r="BB152" i="260"/>
  <c r="DT151" i="260"/>
  <c r="CZ151" i="260"/>
  <c r="AM151" i="260"/>
  <c r="CK150" i="260"/>
  <c r="BQ150" i="260"/>
  <c r="AQ150" i="260"/>
  <c r="DI149" i="260"/>
  <c r="CO149" i="260"/>
  <c r="BU149" i="260"/>
  <c r="AX149" i="260"/>
  <c r="BG148" i="260"/>
  <c r="DD147" i="260"/>
  <c r="CO147" i="260"/>
  <c r="AX147" i="260"/>
  <c r="BP159" i="260"/>
  <c r="DP155" i="260"/>
  <c r="DD194" i="260"/>
  <c r="DQ186" i="260"/>
  <c r="BY176" i="260"/>
  <c r="DT172" i="260"/>
  <c r="AM170" i="260"/>
  <c r="AP167" i="260"/>
  <c r="CZ162" i="260"/>
  <c r="AQ162" i="260"/>
  <c r="BX161" i="260"/>
  <c r="BC161" i="260"/>
  <c r="DD160" i="260"/>
  <c r="CN160" i="260"/>
  <c r="BT160" i="260"/>
  <c r="AX160" i="260"/>
  <c r="DQ159" i="260"/>
  <c r="CV159" i="260"/>
  <c r="BY159" i="260"/>
  <c r="BC159" i="260"/>
  <c r="AL159" i="260"/>
  <c r="DE158" i="260"/>
  <c r="AU158" i="260"/>
  <c r="DQ157" i="260"/>
  <c r="CV157" i="260"/>
  <c r="CB157" i="260"/>
  <c r="BF157" i="260"/>
  <c r="AL157" i="260"/>
  <c r="DA156" i="260"/>
  <c r="CC156" i="260"/>
  <c r="DD155" i="260"/>
  <c r="CJ155" i="260"/>
  <c r="BK155" i="260"/>
  <c r="AQ155" i="260"/>
  <c r="DI154" i="260"/>
  <c r="CO154" i="260"/>
  <c r="BT154" i="260"/>
  <c r="AU154" i="260"/>
  <c r="DM153" i="260"/>
  <c r="CR153" i="260"/>
  <c r="BX153" i="260"/>
  <c r="BB153" i="260"/>
  <c r="BD153" i="260" s="1"/>
  <c r="BE153" i="260" s="1"/>
  <c r="DT152" i="260"/>
  <c r="CV152" i="260"/>
  <c r="BX152" i="260"/>
  <c r="AY152" i="260"/>
  <c r="DQ151" i="260"/>
  <c r="CW151" i="260"/>
  <c r="CC151" i="260"/>
  <c r="BG151" i="260"/>
  <c r="AL151" i="260"/>
  <c r="DE150" i="260"/>
  <c r="CJ150" i="260"/>
  <c r="BP150" i="260"/>
  <c r="AP150" i="260"/>
  <c r="DH149" i="260"/>
  <c r="CN149" i="260"/>
  <c r="BT149" i="260"/>
  <c r="DQ148" i="260"/>
  <c r="DA148" i="260"/>
  <c r="CK148" i="260"/>
  <c r="BU148" i="260"/>
  <c r="BF148" i="260"/>
  <c r="AQ148" i="260"/>
  <c r="DQ147" i="260"/>
  <c r="CN147" i="260"/>
  <c r="BY147" i="260"/>
  <c r="BK147" i="260"/>
  <c r="DI159" i="260"/>
  <c r="BT157" i="260"/>
  <c r="DU154" i="260"/>
  <c r="AT178" i="260"/>
  <c r="AY174" i="260"/>
  <c r="CC172" i="260"/>
  <c r="BC171" i="260"/>
  <c r="AL164" i="260"/>
  <c r="CW162" i="260"/>
  <c r="BQ162" i="260"/>
  <c r="AP162" i="260"/>
  <c r="DI161" i="260"/>
  <c r="CO161" i="260"/>
  <c r="BU161" i="260"/>
  <c r="BB161" i="260"/>
  <c r="DU160" i="260"/>
  <c r="CK160" i="260"/>
  <c r="AU160" i="260"/>
  <c r="DP159" i="260"/>
  <c r="CS159" i="260"/>
  <c r="BX159" i="260"/>
  <c r="BB159" i="260"/>
  <c r="DD158" i="260"/>
  <c r="CG158" i="260"/>
  <c r="BK158" i="260"/>
  <c r="AT158" i="260"/>
  <c r="DP157" i="260"/>
  <c r="BC157" i="260"/>
  <c r="CZ156" i="260"/>
  <c r="CB156" i="260"/>
  <c r="BC156" i="260"/>
  <c r="DA155" i="260"/>
  <c r="CG155" i="260"/>
  <c r="BJ155" i="260"/>
  <c r="AP155" i="260"/>
  <c r="DH154" i="260"/>
  <c r="CN154" i="260"/>
  <c r="AT154" i="260"/>
  <c r="DL153" i="260"/>
  <c r="BU153" i="260"/>
  <c r="AY153" i="260"/>
  <c r="DQ152" i="260"/>
  <c r="CS152" i="260"/>
  <c r="BU152" i="260"/>
  <c r="AX152" i="260"/>
  <c r="DP151" i="260"/>
  <c r="CV151" i="260"/>
  <c r="CB151" i="260"/>
  <c r="BF151" i="260"/>
  <c r="DD150" i="260"/>
  <c r="BK150" i="260"/>
  <c r="AM150" i="260"/>
  <c r="CK149" i="260"/>
  <c r="BQ149" i="260"/>
  <c r="AU149" i="260"/>
  <c r="DP148" i="260"/>
  <c r="CZ148" i="260"/>
  <c r="CJ148" i="260"/>
  <c r="BT148" i="260"/>
  <c r="AP148" i="260"/>
  <c r="DP147" i="260"/>
  <c r="DA147" i="260"/>
  <c r="BX147" i="260"/>
  <c r="BJ147" i="260"/>
  <c r="AU147" i="260"/>
  <c r="AP171" i="260"/>
  <c r="CK162" i="260"/>
  <c r="AU161" i="260"/>
  <c r="BK160" i="260"/>
  <c r="CK159" i="260"/>
  <c r="BG158" i="260"/>
  <c r="AX157" i="260"/>
  <c r="DD176" i="260"/>
  <c r="CB175" i="260"/>
  <c r="CD175" i="260" s="1"/>
  <c r="BJ173" i="260"/>
  <c r="BQ170" i="260"/>
  <c r="DH167" i="260"/>
  <c r="CO165" i="260"/>
  <c r="AM163" i="260"/>
  <c r="CV162" i="260"/>
  <c r="BJ162" i="260"/>
  <c r="DH161" i="260"/>
  <c r="CN161" i="260"/>
  <c r="BT161" i="260"/>
  <c r="DT160" i="260"/>
  <c r="CJ160" i="260"/>
  <c r="AT160" i="260"/>
  <c r="DM159" i="260"/>
  <c r="CR159" i="260"/>
  <c r="BU159" i="260"/>
  <c r="AY159" i="260"/>
  <c r="DU158" i="260"/>
  <c r="DA158" i="260"/>
  <c r="CF158" i="260"/>
  <c r="BJ158" i="260"/>
  <c r="CS157" i="260"/>
  <c r="BY157" i="260"/>
  <c r="BB157" i="260"/>
  <c r="DU156" i="260"/>
  <c r="CW156" i="260"/>
  <c r="BY156" i="260"/>
  <c r="BB156" i="260"/>
  <c r="DU155" i="260"/>
  <c r="CZ155" i="260"/>
  <c r="CF155" i="260"/>
  <c r="CH155" i="260" s="1"/>
  <c r="CI155" i="260" s="1"/>
  <c r="BG155" i="260"/>
  <c r="AM155" i="260"/>
  <c r="DE154" i="260"/>
  <c r="CK154" i="260"/>
  <c r="BQ154" i="260"/>
  <c r="AQ154" i="260"/>
  <c r="DI153" i="260"/>
  <c r="CO153" i="260"/>
  <c r="BT153" i="260"/>
  <c r="AX153" i="260"/>
  <c r="DP152" i="260"/>
  <c r="CR152" i="260"/>
  <c r="BT152" i="260"/>
  <c r="CS151" i="260"/>
  <c r="BY151" i="260"/>
  <c r="BC151" i="260"/>
  <c r="DU150" i="260"/>
  <c r="DA150" i="260"/>
  <c r="CG150" i="260"/>
  <c r="BJ150" i="260"/>
  <c r="AL150" i="260"/>
  <c r="DE149" i="260"/>
  <c r="CJ149" i="260"/>
  <c r="BP149" i="260"/>
  <c r="AT149" i="260"/>
  <c r="BC148" i="260"/>
  <c r="CZ147" i="260"/>
  <c r="CK147" i="260"/>
  <c r="AT147" i="260"/>
  <c r="AT177" i="260"/>
  <c r="CK173" i="260"/>
  <c r="DE172" i="260"/>
  <c r="CG161" i="260"/>
  <c r="DQ158" i="260"/>
  <c r="AU156" i="260"/>
  <c r="BX179" i="260"/>
  <c r="AM175" i="260"/>
  <c r="CF171" i="260"/>
  <c r="CS168" i="260"/>
  <c r="BQ167" i="260"/>
  <c r="AY165" i="260"/>
  <c r="CK163" i="260"/>
  <c r="CS162" i="260"/>
  <c r="BG162" i="260"/>
  <c r="AM162" i="260"/>
  <c r="DE161" i="260"/>
  <c r="CK161" i="260"/>
  <c r="AY161" i="260"/>
  <c r="DQ160" i="260"/>
  <c r="DA160" i="260"/>
  <c r="CG160" i="260"/>
  <c r="BQ160" i="260"/>
  <c r="AQ160" i="260"/>
  <c r="DL159" i="260"/>
  <c r="CO159" i="260"/>
  <c r="BT159" i="260"/>
  <c r="AX159" i="260"/>
  <c r="DT158" i="260"/>
  <c r="CZ158" i="260"/>
  <c r="CC158" i="260"/>
  <c r="AQ158" i="260"/>
  <c r="DM157" i="260"/>
  <c r="CR157" i="260"/>
  <c r="BX157" i="260"/>
  <c r="BZ157" i="260" s="1"/>
  <c r="CA157" i="260" s="1"/>
  <c r="DT156" i="260"/>
  <c r="CV156" i="260"/>
  <c r="BX156" i="260"/>
  <c r="AY156" i="260"/>
  <c r="DT155" i="260"/>
  <c r="CC155" i="260"/>
  <c r="BF155" i="260"/>
  <c r="AL155" i="260"/>
  <c r="DD154" i="260"/>
  <c r="CJ154" i="260"/>
  <c r="BP154" i="260"/>
  <c r="AP154" i="260"/>
  <c r="DH153" i="260"/>
  <c r="CN153" i="260"/>
  <c r="AU153" i="260"/>
  <c r="DM152" i="260"/>
  <c r="CO152" i="260"/>
  <c r="BQ152" i="260"/>
  <c r="AU152" i="260"/>
  <c r="DM151" i="260"/>
  <c r="CR151" i="260"/>
  <c r="BX151" i="260"/>
  <c r="BB151" i="260"/>
  <c r="DT150" i="260"/>
  <c r="CZ150" i="260"/>
  <c r="CF150" i="260"/>
  <c r="BG150" i="260"/>
  <c r="DD149" i="260"/>
  <c r="BK149" i="260"/>
  <c r="AQ149" i="260"/>
  <c r="DM148" i="260"/>
  <c r="CW148" i="260"/>
  <c r="CG148" i="260"/>
  <c r="BQ148" i="260"/>
  <c r="BB148" i="260"/>
  <c r="DM147" i="260"/>
  <c r="CJ147" i="260"/>
  <c r="BG147" i="260"/>
  <c r="CJ177" i="260"/>
  <c r="CW170" i="260"/>
  <c r="CV164" i="260"/>
  <c r="CJ163" i="260"/>
  <c r="BG163" i="260"/>
  <c r="DU162" i="260"/>
  <c r="CR162" i="260"/>
  <c r="BF162" i="260"/>
  <c r="AL162" i="260"/>
  <c r="DD161" i="260"/>
  <c r="CJ161" i="260"/>
  <c r="BQ161" i="260"/>
  <c r="AX161" i="260"/>
  <c r="DP160" i="260"/>
  <c r="CZ160" i="260"/>
  <c r="CF160" i="260"/>
  <c r="BP160" i="260"/>
  <c r="AP160" i="260"/>
  <c r="CN159" i="260"/>
  <c r="BQ159" i="260"/>
  <c r="CW158" i="260"/>
  <c r="CB158" i="260"/>
  <c r="AP158" i="260"/>
  <c r="DL157" i="260"/>
  <c r="CO157" i="260"/>
  <c r="BU157" i="260"/>
  <c r="AY157" i="260"/>
  <c r="DQ156" i="260"/>
  <c r="CS156" i="260"/>
  <c r="BU156" i="260"/>
  <c r="BV156" i="260" s="1"/>
  <c r="BW156" i="260" s="1"/>
  <c r="AX156" i="260"/>
  <c r="DQ155" i="260"/>
  <c r="CW155" i="260"/>
  <c r="CB155" i="260"/>
  <c r="CG154" i="260"/>
  <c r="BK154" i="260"/>
  <c r="AM154" i="260"/>
  <c r="DE153" i="260"/>
  <c r="CK153" i="260"/>
  <c r="BQ153" i="260"/>
  <c r="AT153" i="260"/>
  <c r="DL152" i="260"/>
  <c r="CN152" i="260"/>
  <c r="BP152" i="260"/>
  <c r="AT152" i="260"/>
  <c r="DL151" i="260"/>
  <c r="BU151" i="260"/>
  <c r="AY151" i="260"/>
  <c r="CW150" i="260"/>
  <c r="CC150" i="260"/>
  <c r="BF150" i="260"/>
  <c r="DU149" i="260"/>
  <c r="DA149" i="260"/>
  <c r="CG149" i="260"/>
  <c r="BJ149" i="260"/>
  <c r="AP149" i="260"/>
  <c r="DL148" i="260"/>
  <c r="CV148" i="260"/>
  <c r="CF148" i="260"/>
  <c r="BP148" i="260"/>
  <c r="AM148" i="260"/>
  <c r="DL147" i="260"/>
  <c r="CW147" i="260"/>
  <c r="BU147" i="260"/>
  <c r="BF147" i="260"/>
  <c r="AQ147" i="260"/>
  <c r="AY168" i="260"/>
  <c r="CR156" i="260"/>
  <c r="DI151" i="260"/>
  <c r="AM149" i="260"/>
  <c r="BC155" i="260"/>
  <c r="CO151" i="260"/>
  <c r="AL148" i="260"/>
  <c r="DA154" i="260"/>
  <c r="BT151" i="260"/>
  <c r="AQ152" i="260"/>
  <c r="AL154" i="260"/>
  <c r="AX151" i="260"/>
  <c r="DD153" i="260"/>
  <c r="DQ150" i="260"/>
  <c r="AP147" i="260"/>
  <c r="CJ153" i="260"/>
  <c r="CV150" i="260"/>
  <c r="BP153" i="260"/>
  <c r="CB150" i="260"/>
  <c r="BC150" i="260"/>
  <c r="BT147" i="260"/>
  <c r="DI152" i="260"/>
  <c r="DT149" i="260"/>
  <c r="CK152" i="260"/>
  <c r="CZ149" i="260"/>
  <c r="BK152" i="260"/>
  <c r="CF149" i="260"/>
  <c r="CV147" i="260"/>
  <c r="DH128" i="260"/>
  <c r="CR128" i="260"/>
  <c r="CB128" i="260"/>
  <c r="AY128" i="260"/>
  <c r="AL128" i="260"/>
  <c r="DI127" i="260"/>
  <c r="CS127" i="260"/>
  <c r="CC127" i="260"/>
  <c r="AM127" i="260"/>
  <c r="DM126" i="260"/>
  <c r="CZ126" i="260"/>
  <c r="CK126" i="260"/>
  <c r="BG126" i="260"/>
  <c r="AQ126" i="260"/>
  <c r="DQ125" i="260"/>
  <c r="DD125" i="260"/>
  <c r="CC125" i="260"/>
  <c r="BP125" i="260"/>
  <c r="AY125" i="260"/>
  <c r="BJ124" i="260"/>
  <c r="BK123" i="260"/>
  <c r="AX123" i="260"/>
  <c r="CW122" i="260"/>
  <c r="CJ122" i="260"/>
  <c r="BU122" i="260"/>
  <c r="AP122" i="260"/>
  <c r="CO121" i="260"/>
  <c r="CB121" i="260"/>
  <c r="AX121" i="260"/>
  <c r="DU120" i="260"/>
  <c r="DE120" i="260"/>
  <c r="CO120" i="260"/>
  <c r="BY120" i="260"/>
  <c r="BJ120" i="260"/>
  <c r="BJ119" i="260"/>
  <c r="CW118" i="260"/>
  <c r="CJ118" i="260"/>
  <c r="BU118" i="260"/>
  <c r="BF118" i="260"/>
  <c r="AQ118" i="260"/>
  <c r="DP117" i="260"/>
  <c r="CC117" i="260"/>
  <c r="BP117" i="260"/>
  <c r="AY117" i="260"/>
  <c r="DH116" i="260"/>
  <c r="CS116" i="260"/>
  <c r="CC116" i="260"/>
  <c r="AM116" i="260"/>
  <c r="DA114" i="260"/>
  <c r="CN114" i="260"/>
  <c r="BY114" i="260"/>
  <c r="BK114" i="260"/>
  <c r="DI113" i="260"/>
  <c r="CV113" i="260"/>
  <c r="BF113" i="260"/>
  <c r="AP113" i="260"/>
  <c r="CZ112" i="260"/>
  <c r="CJ112" i="260"/>
  <c r="BT112" i="260"/>
  <c r="DP111" i="260"/>
  <c r="CZ111" i="260"/>
  <c r="CJ111" i="260"/>
  <c r="BT111" i="260"/>
  <c r="DE110" i="260"/>
  <c r="CR110" i="260"/>
  <c r="BP110" i="260"/>
  <c r="AL110" i="260"/>
  <c r="DL109" i="260"/>
  <c r="BK128" i="260"/>
  <c r="AX128" i="260"/>
  <c r="DH127" i="260"/>
  <c r="CR127" i="260"/>
  <c r="CB127" i="260"/>
  <c r="AY127" i="260"/>
  <c r="AL127" i="260"/>
  <c r="DL126" i="260"/>
  <c r="CJ126" i="260"/>
  <c r="BU126" i="260"/>
  <c r="BF126" i="260"/>
  <c r="AP126" i="260"/>
  <c r="DP125" i="260"/>
  <c r="CO125" i="260"/>
  <c r="CB125" i="260"/>
  <c r="AX125" i="260"/>
  <c r="DU124" i="260"/>
  <c r="DE124" i="260"/>
  <c r="CO124" i="260"/>
  <c r="BY124" i="260"/>
  <c r="DU123" i="260"/>
  <c r="DE123" i="260"/>
  <c r="CO123" i="260"/>
  <c r="BY123" i="260"/>
  <c r="BJ123" i="260"/>
  <c r="BL123" i="260" s="1"/>
  <c r="DI122" i="260"/>
  <c r="CV122" i="260"/>
  <c r="BT122" i="260"/>
  <c r="DA121" i="260"/>
  <c r="CN121" i="260"/>
  <c r="DT120" i="260"/>
  <c r="DD120" i="260"/>
  <c r="CN120" i="260"/>
  <c r="BX120" i="260"/>
  <c r="DU119" i="260"/>
  <c r="DE119" i="260"/>
  <c r="CO119" i="260"/>
  <c r="BY119" i="260"/>
  <c r="DI118" i="260"/>
  <c r="CV118" i="260"/>
  <c r="BT118" i="260"/>
  <c r="AP118" i="260"/>
  <c r="CO117" i="260"/>
  <c r="CB117" i="260"/>
  <c r="AX117" i="260"/>
  <c r="DU116" i="260"/>
  <c r="CR116" i="260"/>
  <c r="CB116" i="260"/>
  <c r="AY116" i="260"/>
  <c r="AL116" i="260"/>
  <c r="DI115" i="260"/>
  <c r="CS115" i="260"/>
  <c r="CC115" i="260"/>
  <c r="AM115" i="260"/>
  <c r="DM114" i="260"/>
  <c r="CZ114" i="260"/>
  <c r="BX114" i="260"/>
  <c r="BJ114" i="260"/>
  <c r="AU114" i="260"/>
  <c r="DU113" i="260"/>
  <c r="DH113" i="260"/>
  <c r="BU113" i="260"/>
  <c r="DM112" i="260"/>
  <c r="AQ112" i="260"/>
  <c r="AQ111" i="260"/>
  <c r="DQ110" i="260"/>
  <c r="DD110" i="260"/>
  <c r="CC110" i="260"/>
  <c r="AY110" i="260"/>
  <c r="DU128" i="260"/>
  <c r="DE128" i="260"/>
  <c r="CO128" i="260"/>
  <c r="BY128" i="260"/>
  <c r="BJ128" i="260"/>
  <c r="BK127" i="260"/>
  <c r="AX127" i="260"/>
  <c r="CW126" i="260"/>
  <c r="BT126" i="260"/>
  <c r="DA125" i="260"/>
  <c r="CN125" i="260"/>
  <c r="DT124" i="260"/>
  <c r="DD124" i="260"/>
  <c r="CN124" i="260"/>
  <c r="BX124" i="260"/>
  <c r="AU124" i="260"/>
  <c r="DT123" i="260"/>
  <c r="DD123" i="260"/>
  <c r="CN123" i="260"/>
  <c r="BX123" i="260"/>
  <c r="AU123" i="260"/>
  <c r="DU122" i="260"/>
  <c r="DH122" i="260"/>
  <c r="CG122" i="260"/>
  <c r="BC122" i="260"/>
  <c r="AM122" i="260"/>
  <c r="DM121" i="260"/>
  <c r="CZ121" i="260"/>
  <c r="BK121" i="260"/>
  <c r="AU121" i="260"/>
  <c r="AU120" i="260"/>
  <c r="DT119" i="260"/>
  <c r="DD119" i="260"/>
  <c r="CN119" i="260"/>
  <c r="BX119" i="260"/>
  <c r="AU119" i="260"/>
  <c r="DU118" i="260"/>
  <c r="DH118" i="260"/>
  <c r="BC118" i="260"/>
  <c r="DA117" i="260"/>
  <c r="CN117" i="260"/>
  <c r="DT116" i="260"/>
  <c r="BK116" i="260"/>
  <c r="AX116" i="260"/>
  <c r="DH115" i="260"/>
  <c r="CR115" i="260"/>
  <c r="CB115" i="260"/>
  <c r="AY115" i="260"/>
  <c r="AL115" i="260"/>
  <c r="DL114" i="260"/>
  <c r="CK114" i="260"/>
  <c r="AT114" i="260"/>
  <c r="DT113" i="260"/>
  <c r="CG113" i="260"/>
  <c r="BT113" i="260"/>
  <c r="BC113" i="260"/>
  <c r="AM113" i="260"/>
  <c r="DL112" i="260"/>
  <c r="CW112" i="260"/>
  <c r="CG112" i="260"/>
  <c r="BQ112" i="260"/>
  <c r="BC112" i="260"/>
  <c r="AP112" i="260"/>
  <c r="DM111" i="260"/>
  <c r="CW111" i="260"/>
  <c r="CG111" i="260"/>
  <c r="BQ111" i="260"/>
  <c r="BC111" i="260"/>
  <c r="AP111" i="260"/>
  <c r="DP110" i="260"/>
  <c r="CB110" i="260"/>
  <c r="AX110" i="260"/>
  <c r="CW109" i="260"/>
  <c r="DT128" i="260"/>
  <c r="DD128" i="260"/>
  <c r="CN128" i="260"/>
  <c r="BX128" i="260"/>
  <c r="AU128" i="260"/>
  <c r="DU127" i="260"/>
  <c r="DE127" i="260"/>
  <c r="CO127" i="260"/>
  <c r="BY127" i="260"/>
  <c r="BJ127" i="260"/>
  <c r="CV126" i="260"/>
  <c r="CG126" i="260"/>
  <c r="BC126" i="260"/>
  <c r="AM126" i="260"/>
  <c r="DM125" i="260"/>
  <c r="CZ125" i="260"/>
  <c r="BK125" i="260"/>
  <c r="AU125" i="260"/>
  <c r="BG124" i="260"/>
  <c r="AT124" i="260"/>
  <c r="BG123" i="260"/>
  <c r="AT123" i="260"/>
  <c r="DT122" i="260"/>
  <c r="CF122" i="260"/>
  <c r="BQ122" i="260"/>
  <c r="BB122" i="260"/>
  <c r="AL122" i="260"/>
  <c r="DL121" i="260"/>
  <c r="BY121" i="260"/>
  <c r="BJ121" i="260"/>
  <c r="AT121" i="260"/>
  <c r="DQ120" i="260"/>
  <c r="DA120" i="260"/>
  <c r="CK120" i="260"/>
  <c r="BU120" i="260"/>
  <c r="BG120" i="260"/>
  <c r="AT120" i="260"/>
  <c r="BG119" i="260"/>
  <c r="AT119" i="260"/>
  <c r="DT118" i="260"/>
  <c r="CG118" i="260"/>
  <c r="BQ118" i="260"/>
  <c r="BB118" i="260"/>
  <c r="AM118" i="260"/>
  <c r="DM117" i="260"/>
  <c r="CZ117" i="260"/>
  <c r="BY117" i="260"/>
  <c r="BK117" i="260"/>
  <c r="AU117" i="260"/>
  <c r="DE116" i="260"/>
  <c r="CO116" i="260"/>
  <c r="BY116" i="260"/>
  <c r="BJ116" i="260"/>
  <c r="BK115" i="260"/>
  <c r="AX115" i="260"/>
  <c r="CJ114" i="260"/>
  <c r="BU114" i="260"/>
  <c r="BG114" i="260"/>
  <c r="CS113" i="260"/>
  <c r="CF113" i="260"/>
  <c r="BB113" i="260"/>
  <c r="AL113" i="260"/>
  <c r="CV112" i="260"/>
  <c r="CF112" i="260"/>
  <c r="BP112" i="260"/>
  <c r="BB112" i="260"/>
  <c r="DL111" i="260"/>
  <c r="CV111" i="260"/>
  <c r="CF111" i="260"/>
  <c r="BP111" i="260"/>
  <c r="BB111" i="260"/>
  <c r="CO110" i="260"/>
  <c r="BK110" i="260"/>
  <c r="DI109" i="260"/>
  <c r="BG128" i="260"/>
  <c r="AT128" i="260"/>
  <c r="DT127" i="260"/>
  <c r="DD127" i="260"/>
  <c r="CN127" i="260"/>
  <c r="BX127" i="260"/>
  <c r="DI126" i="260"/>
  <c r="CF126" i="260"/>
  <c r="BQ126" i="260"/>
  <c r="BB126" i="260"/>
  <c r="AL126" i="260"/>
  <c r="DL125" i="260"/>
  <c r="BY125" i="260"/>
  <c r="BJ125" i="260"/>
  <c r="AT125" i="260"/>
  <c r="DQ124" i="260"/>
  <c r="DA124" i="260"/>
  <c r="CK124" i="260"/>
  <c r="BU124" i="260"/>
  <c r="BF124" i="260"/>
  <c r="DQ123" i="260"/>
  <c r="DA123" i="260"/>
  <c r="CK123" i="260"/>
  <c r="BU123" i="260"/>
  <c r="BF123" i="260"/>
  <c r="CS122" i="260"/>
  <c r="BP122" i="260"/>
  <c r="CK121" i="260"/>
  <c r="BX121" i="260"/>
  <c r="DP120" i="260"/>
  <c r="CZ120" i="260"/>
  <c r="CJ120" i="260"/>
  <c r="BT120" i="260"/>
  <c r="BF120" i="260"/>
  <c r="BH120" i="260" s="1"/>
  <c r="DQ119" i="260"/>
  <c r="DA119" i="260"/>
  <c r="CK119" i="260"/>
  <c r="BU119" i="260"/>
  <c r="BF119" i="260"/>
  <c r="CS118" i="260"/>
  <c r="CF118" i="260"/>
  <c r="BP118" i="260"/>
  <c r="AL118" i="260"/>
  <c r="DL117" i="260"/>
  <c r="CK117" i="260"/>
  <c r="BX117" i="260"/>
  <c r="BJ117" i="260"/>
  <c r="AT117" i="260"/>
  <c r="DD116" i="260"/>
  <c r="CN116" i="260"/>
  <c r="BX116" i="260"/>
  <c r="AU116" i="260"/>
  <c r="DU115" i="260"/>
  <c r="DE115" i="260"/>
  <c r="CO115" i="260"/>
  <c r="BY115" i="260"/>
  <c r="BJ115" i="260"/>
  <c r="CW114" i="260"/>
  <c r="BT114" i="260"/>
  <c r="BF114" i="260"/>
  <c r="AQ114" i="260"/>
  <c r="DE113" i="260"/>
  <c r="CR113" i="260"/>
  <c r="BQ113" i="260"/>
  <c r="AM112" i="260"/>
  <c r="DA110" i="260"/>
  <c r="CN110" i="260"/>
  <c r="BY110" i="260"/>
  <c r="BJ110" i="260"/>
  <c r="AU110" i="260"/>
  <c r="DU109" i="260"/>
  <c r="DH109" i="260"/>
  <c r="DQ128" i="260"/>
  <c r="DA128" i="260"/>
  <c r="CK128" i="260"/>
  <c r="BU128" i="260"/>
  <c r="BF128" i="260"/>
  <c r="AU127" i="260"/>
  <c r="DU126" i="260"/>
  <c r="DH126" i="260"/>
  <c r="CS126" i="260"/>
  <c r="BP126" i="260"/>
  <c r="CK125" i="260"/>
  <c r="BX125" i="260"/>
  <c r="DP124" i="260"/>
  <c r="CZ124" i="260"/>
  <c r="CJ124" i="260"/>
  <c r="BT124" i="260"/>
  <c r="DP123" i="260"/>
  <c r="CZ123" i="260"/>
  <c r="CJ123" i="260"/>
  <c r="BT123" i="260"/>
  <c r="DE122" i="260"/>
  <c r="CR122" i="260"/>
  <c r="AY122" i="260"/>
  <c r="CW121" i="260"/>
  <c r="CJ121" i="260"/>
  <c r="BG121" i="260"/>
  <c r="AQ121" i="260"/>
  <c r="AQ120" i="260"/>
  <c r="DP119" i="260"/>
  <c r="CZ119" i="260"/>
  <c r="CJ119" i="260"/>
  <c r="BT119" i="260"/>
  <c r="DE118" i="260"/>
  <c r="CR118" i="260"/>
  <c r="AY118" i="260"/>
  <c r="CW117" i="260"/>
  <c r="CJ117" i="260"/>
  <c r="DQ116" i="260"/>
  <c r="BG116" i="260"/>
  <c r="AT116" i="260"/>
  <c r="DT115" i="260"/>
  <c r="DD115" i="260"/>
  <c r="CN115" i="260"/>
  <c r="BX115" i="260"/>
  <c r="DI114" i="260"/>
  <c r="CV114" i="260"/>
  <c r="CG114" i="260"/>
  <c r="AP114" i="260"/>
  <c r="DQ113" i="260"/>
  <c r="DD113" i="260"/>
  <c r="CC113" i="260"/>
  <c r="BP113" i="260"/>
  <c r="AY113" i="260"/>
  <c r="DI112" i="260"/>
  <c r="CS112" i="260"/>
  <c r="CC112" i="260"/>
  <c r="AY112" i="260"/>
  <c r="AL112" i="260"/>
  <c r="DI111" i="260"/>
  <c r="CS111" i="260"/>
  <c r="CC111" i="260"/>
  <c r="AM111" i="260"/>
  <c r="DM110" i="260"/>
  <c r="CZ110" i="260"/>
  <c r="BX110" i="260"/>
  <c r="AT110" i="260"/>
  <c r="DT109" i="260"/>
  <c r="CS109" i="260"/>
  <c r="CF109" i="260"/>
  <c r="DP128" i="260"/>
  <c r="CZ128" i="260"/>
  <c r="CJ128" i="260"/>
  <c r="BT128" i="260"/>
  <c r="DQ127" i="260"/>
  <c r="DA127" i="260"/>
  <c r="CK127" i="260"/>
  <c r="BU127" i="260"/>
  <c r="BG127" i="260"/>
  <c r="AT127" i="260"/>
  <c r="DT126" i="260"/>
  <c r="CR126" i="260"/>
  <c r="AY126" i="260"/>
  <c r="CW125" i="260"/>
  <c r="CJ125" i="260"/>
  <c r="BG125" i="260"/>
  <c r="AQ125" i="260"/>
  <c r="AQ124" i="260"/>
  <c r="AQ123" i="260"/>
  <c r="DQ122" i="260"/>
  <c r="DD122" i="260"/>
  <c r="CC122" i="260"/>
  <c r="AX122" i="260"/>
  <c r="DI121" i="260"/>
  <c r="CV121" i="260"/>
  <c r="BU121" i="260"/>
  <c r="BF121" i="260"/>
  <c r="AP121" i="260"/>
  <c r="DM120" i="260"/>
  <c r="CW120" i="260"/>
  <c r="CG120" i="260"/>
  <c r="BQ120" i="260"/>
  <c r="BC120" i="260"/>
  <c r="AP120" i="260"/>
  <c r="AQ119" i="260"/>
  <c r="DQ118" i="260"/>
  <c r="DD118" i="260"/>
  <c r="CC118" i="260"/>
  <c r="AX118" i="260"/>
  <c r="DI117" i="260"/>
  <c r="CV117" i="260"/>
  <c r="BG117" i="260"/>
  <c r="AQ117" i="260"/>
  <c r="DP116" i="260"/>
  <c r="DA116" i="260"/>
  <c r="CK116" i="260"/>
  <c r="BU116" i="260"/>
  <c r="BF116" i="260"/>
  <c r="AU115" i="260"/>
  <c r="DU114" i="260"/>
  <c r="DH114" i="260"/>
  <c r="CF114" i="260"/>
  <c r="BC114" i="260"/>
  <c r="DP113" i="260"/>
  <c r="CO113" i="260"/>
  <c r="CB113" i="260"/>
  <c r="AX113" i="260"/>
  <c r="DH112" i="260"/>
  <c r="CR112" i="260"/>
  <c r="CB112" i="260"/>
  <c r="BK112" i="260"/>
  <c r="AX112" i="260"/>
  <c r="DH111" i="260"/>
  <c r="CR111" i="260"/>
  <c r="CB111" i="260"/>
  <c r="AY111" i="260"/>
  <c r="AL111" i="260"/>
  <c r="DL110" i="260"/>
  <c r="CK110" i="260"/>
  <c r="BG110" i="260"/>
  <c r="DE109" i="260"/>
  <c r="AQ128" i="260"/>
  <c r="DP127" i="260"/>
  <c r="CZ127" i="260"/>
  <c r="CJ127" i="260"/>
  <c r="BT127" i="260"/>
  <c r="BF127" i="260"/>
  <c r="DE126" i="260"/>
  <c r="CC126" i="260"/>
  <c r="AX126" i="260"/>
  <c r="DI125" i="260"/>
  <c r="CV125" i="260"/>
  <c r="BF125" i="260"/>
  <c r="AP125" i="260"/>
  <c r="DM124" i="260"/>
  <c r="CW124" i="260"/>
  <c r="CG124" i="260"/>
  <c r="BQ124" i="260"/>
  <c r="BC124" i="260"/>
  <c r="AP124" i="260"/>
  <c r="DM123" i="260"/>
  <c r="CW123" i="260"/>
  <c r="CG123" i="260"/>
  <c r="BQ123" i="260"/>
  <c r="BC123" i="260"/>
  <c r="AP123" i="260"/>
  <c r="DP122" i="260"/>
  <c r="CB122" i="260"/>
  <c r="BK122" i="260"/>
  <c r="DU121" i="260"/>
  <c r="DH121" i="260"/>
  <c r="CG121" i="260"/>
  <c r="BT121" i="260"/>
  <c r="DL120" i="260"/>
  <c r="CV120" i="260"/>
  <c r="CF120" i="260"/>
  <c r="BP120" i="260"/>
  <c r="BB120" i="260"/>
  <c r="DM119" i="260"/>
  <c r="CW119" i="260"/>
  <c r="CG119" i="260"/>
  <c r="BQ119" i="260"/>
  <c r="BC119" i="260"/>
  <c r="AP119" i="260"/>
  <c r="DP118" i="260"/>
  <c r="CO118" i="260"/>
  <c r="CB118" i="260"/>
  <c r="BK118" i="260"/>
  <c r="DU117" i="260"/>
  <c r="DH117" i="260"/>
  <c r="BU117" i="260"/>
  <c r="BF117" i="260"/>
  <c r="AP117" i="260"/>
  <c r="CZ116" i="260"/>
  <c r="CJ116" i="260"/>
  <c r="BT116" i="260"/>
  <c r="DQ115" i="260"/>
  <c r="DA115" i="260"/>
  <c r="CK115" i="260"/>
  <c r="BU115" i="260"/>
  <c r="BG115" i="260"/>
  <c r="AT115" i="260"/>
  <c r="DT114" i="260"/>
  <c r="CS114" i="260"/>
  <c r="BQ114" i="260"/>
  <c r="BB114" i="260"/>
  <c r="DA113" i="260"/>
  <c r="CN113" i="260"/>
  <c r="DU112" i="260"/>
  <c r="BJ112" i="260"/>
  <c r="BK111" i="260"/>
  <c r="AX111" i="260"/>
  <c r="CW110" i="260"/>
  <c r="CJ110" i="260"/>
  <c r="BF110" i="260"/>
  <c r="DQ109" i="260"/>
  <c r="DD109" i="260"/>
  <c r="DM128" i="260"/>
  <c r="CW128" i="260"/>
  <c r="CG128" i="260"/>
  <c r="BQ128" i="260"/>
  <c r="BC128" i="260"/>
  <c r="AP128" i="260"/>
  <c r="AQ127" i="260"/>
  <c r="DQ126" i="260"/>
  <c r="DD126" i="260"/>
  <c r="CB126" i="260"/>
  <c r="DU125" i="260"/>
  <c r="DH125" i="260"/>
  <c r="BU125" i="260"/>
  <c r="DL124" i="260"/>
  <c r="CV124" i="260"/>
  <c r="CF124" i="260"/>
  <c r="BP124" i="260"/>
  <c r="BB124" i="260"/>
  <c r="DL123" i="260"/>
  <c r="CV123" i="260"/>
  <c r="CF123" i="260"/>
  <c r="BP123" i="260"/>
  <c r="BB123" i="260"/>
  <c r="CO122" i="260"/>
  <c r="BJ122" i="260"/>
  <c r="AU122" i="260"/>
  <c r="DT121" i="260"/>
  <c r="CS121" i="260"/>
  <c r="CF121" i="260"/>
  <c r="BC121" i="260"/>
  <c r="AM121" i="260"/>
  <c r="DL119" i="260"/>
  <c r="CV119" i="260"/>
  <c r="CF119" i="260"/>
  <c r="BP119" i="260"/>
  <c r="BB119" i="260"/>
  <c r="DA118" i="260"/>
  <c r="CN118" i="260"/>
  <c r="BJ118" i="260"/>
  <c r="DT117" i="260"/>
  <c r="CG117" i="260"/>
  <c r="BT117" i="260"/>
  <c r="DM116" i="260"/>
  <c r="AQ116" i="260"/>
  <c r="DP115" i="260"/>
  <c r="CZ115" i="260"/>
  <c r="CJ115" i="260"/>
  <c r="BT115" i="260"/>
  <c r="BF115" i="260"/>
  <c r="DE114" i="260"/>
  <c r="CR114" i="260"/>
  <c r="BP114" i="260"/>
  <c r="AM114" i="260"/>
  <c r="DM113" i="260"/>
  <c r="CZ113" i="260"/>
  <c r="BK113" i="260"/>
  <c r="AU113" i="260"/>
  <c r="DT112" i="260"/>
  <c r="DE112" i="260"/>
  <c r="CO112" i="260"/>
  <c r="BY112" i="260"/>
  <c r="DU111" i="260"/>
  <c r="DE111" i="260"/>
  <c r="CO111" i="260"/>
  <c r="BY111" i="260"/>
  <c r="BJ111" i="260"/>
  <c r="DI110" i="260"/>
  <c r="CV110" i="260"/>
  <c r="BU110" i="260"/>
  <c r="AQ110" i="260"/>
  <c r="DP109" i="260"/>
  <c r="DL128" i="260"/>
  <c r="CV128" i="260"/>
  <c r="CF128" i="260"/>
  <c r="BP128" i="260"/>
  <c r="BB128" i="260"/>
  <c r="DM127" i="260"/>
  <c r="CW127" i="260"/>
  <c r="CG127" i="260"/>
  <c r="BQ127" i="260"/>
  <c r="BC127" i="260"/>
  <c r="AP127" i="260"/>
  <c r="DP126" i="260"/>
  <c r="CO126" i="260"/>
  <c r="BK126" i="260"/>
  <c r="AU126" i="260"/>
  <c r="DT125" i="260"/>
  <c r="CG125" i="260"/>
  <c r="BT125" i="260"/>
  <c r="BC125" i="260"/>
  <c r="AM125" i="260"/>
  <c r="AM124" i="260"/>
  <c r="DA122" i="260"/>
  <c r="CN122" i="260"/>
  <c r="BY122" i="260"/>
  <c r="AT122" i="260"/>
  <c r="DE121" i="260"/>
  <c r="CR121" i="260"/>
  <c r="BB121" i="260"/>
  <c r="AL121" i="260"/>
  <c r="DI120" i="260"/>
  <c r="CS120" i="260"/>
  <c r="CC120" i="260"/>
  <c r="AM120" i="260"/>
  <c r="AM119" i="260"/>
  <c r="DM118" i="260"/>
  <c r="CZ118" i="260"/>
  <c r="BY118" i="260"/>
  <c r="AU118" i="260"/>
  <c r="CS117" i="260"/>
  <c r="CF117" i="260"/>
  <c r="BC117" i="260"/>
  <c r="AM117" i="260"/>
  <c r="DL116" i="260"/>
  <c r="CW116" i="260"/>
  <c r="CG116" i="260"/>
  <c r="BQ116" i="260"/>
  <c r="BC116" i="260"/>
  <c r="AP116" i="260"/>
  <c r="AQ115" i="260"/>
  <c r="DQ114" i="260"/>
  <c r="DD114" i="260"/>
  <c r="CC114" i="260"/>
  <c r="AL114" i="260"/>
  <c r="DL113" i="260"/>
  <c r="BY113" i="260"/>
  <c r="BJ113" i="260"/>
  <c r="AT113" i="260"/>
  <c r="DD112" i="260"/>
  <c r="CN112" i="260"/>
  <c r="BX112" i="260"/>
  <c r="AU112" i="260"/>
  <c r="DT111" i="260"/>
  <c r="DD111" i="260"/>
  <c r="CN111" i="260"/>
  <c r="BX111" i="260"/>
  <c r="AU111" i="260"/>
  <c r="DU110" i="260"/>
  <c r="DH110" i="260"/>
  <c r="BT110" i="260"/>
  <c r="AP110" i="260"/>
  <c r="CO109" i="260"/>
  <c r="CB109" i="260"/>
  <c r="BJ126" i="260"/>
  <c r="AM123" i="260"/>
  <c r="DH120" i="260"/>
  <c r="AL119" i="260"/>
  <c r="DI116" i="260"/>
  <c r="CV115" i="260"/>
  <c r="BP115" i="260"/>
  <c r="BF111" i="260"/>
  <c r="CF110" i="260"/>
  <c r="BX109" i="260"/>
  <c r="DP108" i="260"/>
  <c r="AU108" i="260"/>
  <c r="DT107" i="260"/>
  <c r="DD107" i="260"/>
  <c r="CN107" i="260"/>
  <c r="BX107" i="260"/>
  <c r="AU107" i="260"/>
  <c r="DU106" i="260"/>
  <c r="CR106" i="260"/>
  <c r="CC106" i="260"/>
  <c r="AY106" i="260"/>
  <c r="CW105" i="260"/>
  <c r="CJ105" i="260"/>
  <c r="DQ104" i="260"/>
  <c r="BG104" i="260"/>
  <c r="AT104" i="260"/>
  <c r="DT103" i="260"/>
  <c r="DD103" i="260"/>
  <c r="CN103" i="260"/>
  <c r="BX103" i="260"/>
  <c r="DU102" i="260"/>
  <c r="CR102" i="260"/>
  <c r="BP102" i="260"/>
  <c r="AM102" i="260"/>
  <c r="DM101" i="260"/>
  <c r="CZ101" i="260"/>
  <c r="BK101" i="260"/>
  <c r="AU101" i="260"/>
  <c r="DT100" i="260"/>
  <c r="DE100" i="260"/>
  <c r="BK100" i="260"/>
  <c r="AY100" i="260"/>
  <c r="AM100" i="260"/>
  <c r="BP127" i="260"/>
  <c r="CN126" i="260"/>
  <c r="CF125" i="260"/>
  <c r="AL123" i="260"/>
  <c r="DQ121" i="260"/>
  <c r="DQ117" i="260"/>
  <c r="BB117" i="260"/>
  <c r="CO114" i="260"/>
  <c r="DA112" i="260"/>
  <c r="CK111" i="260"/>
  <c r="BG109" i="260"/>
  <c r="AQ109" i="260"/>
  <c r="DA108" i="260"/>
  <c r="CK108" i="260"/>
  <c r="BU108" i="260"/>
  <c r="BG108" i="260"/>
  <c r="AT108" i="260"/>
  <c r="BG107" i="260"/>
  <c r="AT107" i="260"/>
  <c r="DT106" i="260"/>
  <c r="DE106" i="260"/>
  <c r="CB106" i="260"/>
  <c r="AX106" i="260"/>
  <c r="DI105" i="260"/>
  <c r="CV105" i="260"/>
  <c r="BG105" i="260"/>
  <c r="AQ105" i="260"/>
  <c r="DP104" i="260"/>
  <c r="DA104" i="260"/>
  <c r="CK104" i="260"/>
  <c r="BU104" i="260"/>
  <c r="BF104" i="260"/>
  <c r="AU103" i="260"/>
  <c r="DT102" i="260"/>
  <c r="DE102" i="260"/>
  <c r="CC102" i="260"/>
  <c r="AL102" i="260"/>
  <c r="DL101" i="260"/>
  <c r="BY101" i="260"/>
  <c r="BJ101" i="260"/>
  <c r="AT101" i="260"/>
  <c r="DD100" i="260"/>
  <c r="CO100" i="260"/>
  <c r="BY100" i="260"/>
  <c r="BJ100" i="260"/>
  <c r="AX100" i="260"/>
  <c r="AL100" i="260"/>
  <c r="DI99" i="260"/>
  <c r="CS99" i="260"/>
  <c r="CC99" i="260"/>
  <c r="AM99" i="260"/>
  <c r="CO98" i="260"/>
  <c r="BK98" i="260"/>
  <c r="AU98" i="260"/>
  <c r="DT97" i="260"/>
  <c r="CS97" i="260"/>
  <c r="CF97" i="260"/>
  <c r="AP97" i="260"/>
  <c r="AL124" i="260"/>
  <c r="CS123" i="260"/>
  <c r="BG122" i="260"/>
  <c r="DP121" i="260"/>
  <c r="AL120" i="260"/>
  <c r="CS119" i="260"/>
  <c r="BG118" i="260"/>
  <c r="BP116" i="260"/>
  <c r="AQ113" i="260"/>
  <c r="DA109" i="260"/>
  <c r="CK109" i="260"/>
  <c r="BU109" i="260"/>
  <c r="BF109" i="260"/>
  <c r="AP109" i="260"/>
  <c r="CZ108" i="260"/>
  <c r="CJ108" i="260"/>
  <c r="BT108" i="260"/>
  <c r="BF108" i="260"/>
  <c r="DQ107" i="260"/>
  <c r="DA107" i="260"/>
  <c r="CK107" i="260"/>
  <c r="BU107" i="260"/>
  <c r="BF107" i="260"/>
  <c r="DD106" i="260"/>
  <c r="CO106" i="260"/>
  <c r="BK106" i="260"/>
  <c r="DU105" i="260"/>
  <c r="DH105" i="260"/>
  <c r="BU105" i="260"/>
  <c r="BF105" i="260"/>
  <c r="AP105" i="260"/>
  <c r="CZ104" i="260"/>
  <c r="CJ104" i="260"/>
  <c r="BT104" i="260"/>
  <c r="DQ103" i="260"/>
  <c r="DA103" i="260"/>
  <c r="CK103" i="260"/>
  <c r="BU103" i="260"/>
  <c r="BG103" i="260"/>
  <c r="AT103" i="260"/>
  <c r="DD102" i="260"/>
  <c r="CB102" i="260"/>
  <c r="AY102" i="260"/>
  <c r="CK101" i="260"/>
  <c r="BX101" i="260"/>
  <c r="DQ100" i="260"/>
  <c r="CN100" i="260"/>
  <c r="BX100" i="260"/>
  <c r="DH99" i="260"/>
  <c r="CR99" i="260"/>
  <c r="CB99" i="260"/>
  <c r="AY99" i="260"/>
  <c r="AL99" i="260"/>
  <c r="DM98" i="260"/>
  <c r="DA98" i="260"/>
  <c r="CN98" i="260"/>
  <c r="BY98" i="260"/>
  <c r="BJ98" i="260"/>
  <c r="AT98" i="260"/>
  <c r="DE97" i="260"/>
  <c r="CR97" i="260"/>
  <c r="BC97" i="260"/>
  <c r="DM96" i="260"/>
  <c r="CW96" i="260"/>
  <c r="CG96" i="260"/>
  <c r="BQ96" i="260"/>
  <c r="DQ95" i="260"/>
  <c r="CC128" i="260"/>
  <c r="CV127" i="260"/>
  <c r="CR123" i="260"/>
  <c r="BF122" i="260"/>
  <c r="AY121" i="260"/>
  <c r="CR119" i="260"/>
  <c r="BK119" i="260"/>
  <c r="CK118" i="260"/>
  <c r="DP114" i="260"/>
  <c r="AY114" i="260"/>
  <c r="BX113" i="260"/>
  <c r="DQ111" i="260"/>
  <c r="CZ109" i="260"/>
  <c r="CJ109" i="260"/>
  <c r="BT109" i="260"/>
  <c r="DM108" i="260"/>
  <c r="AQ108" i="260"/>
  <c r="DP107" i="260"/>
  <c r="CZ107" i="260"/>
  <c r="CJ107" i="260"/>
  <c r="BT107" i="260"/>
  <c r="DQ106" i="260"/>
  <c r="CN106" i="260"/>
  <c r="BJ106" i="260"/>
  <c r="DT105" i="260"/>
  <c r="CG105" i="260"/>
  <c r="BT105" i="260"/>
  <c r="DM104" i="260"/>
  <c r="AQ104" i="260"/>
  <c r="DP103" i="260"/>
  <c r="CZ103" i="260"/>
  <c r="CJ103" i="260"/>
  <c r="BT103" i="260"/>
  <c r="BF103" i="260"/>
  <c r="DQ102" i="260"/>
  <c r="CO102" i="260"/>
  <c r="AX102" i="260"/>
  <c r="CW101" i="260"/>
  <c r="CJ101" i="260"/>
  <c r="BG101" i="260"/>
  <c r="AQ101" i="260"/>
  <c r="DP100" i="260"/>
  <c r="DA100" i="260"/>
  <c r="BK99" i="260"/>
  <c r="AX99" i="260"/>
  <c r="DE125" i="260"/>
  <c r="AL125" i="260"/>
  <c r="CS124" i="260"/>
  <c r="CK122" i="260"/>
  <c r="CC121" i="260"/>
  <c r="CV116" i="260"/>
  <c r="AX114" i="260"/>
  <c r="BG112" i="260"/>
  <c r="AT111" i="260"/>
  <c r="AM110" i="260"/>
  <c r="BC109" i="260"/>
  <c r="AM109" i="260"/>
  <c r="DL108" i="260"/>
  <c r="CW108" i="260"/>
  <c r="CG108" i="260"/>
  <c r="BQ108" i="260"/>
  <c r="BC108" i="260"/>
  <c r="AP108" i="260"/>
  <c r="AQ107" i="260"/>
  <c r="DP106" i="260"/>
  <c r="DA106" i="260"/>
  <c r="BY106" i="260"/>
  <c r="AU106" i="260"/>
  <c r="CS105" i="260"/>
  <c r="CF105" i="260"/>
  <c r="BC105" i="260"/>
  <c r="AM105" i="260"/>
  <c r="DL104" i="260"/>
  <c r="CW104" i="260"/>
  <c r="CG104" i="260"/>
  <c r="BQ104" i="260"/>
  <c r="BC104" i="260"/>
  <c r="AP104" i="260"/>
  <c r="AQ103" i="260"/>
  <c r="DP102" i="260"/>
  <c r="CN102" i="260"/>
  <c r="BY102" i="260"/>
  <c r="BK102" i="260"/>
  <c r="DI101" i="260"/>
  <c r="CV101" i="260"/>
  <c r="BF101" i="260"/>
  <c r="AP101" i="260"/>
  <c r="CZ100" i="260"/>
  <c r="CK100" i="260"/>
  <c r="BU100" i="260"/>
  <c r="BG100" i="260"/>
  <c r="AU100" i="260"/>
  <c r="DU99" i="260"/>
  <c r="DE99" i="260"/>
  <c r="CO99" i="260"/>
  <c r="BY99" i="260"/>
  <c r="BJ99" i="260"/>
  <c r="CK98" i="260"/>
  <c r="BG98" i="260"/>
  <c r="AQ98" i="260"/>
  <c r="DP97" i="260"/>
  <c r="CC97" i="260"/>
  <c r="BP97" i="260"/>
  <c r="AM97" i="260"/>
  <c r="DI128" i="260"/>
  <c r="AM128" i="260"/>
  <c r="AT126" i="260"/>
  <c r="CR124" i="260"/>
  <c r="BK124" i="260"/>
  <c r="BL124" i="260" s="1"/>
  <c r="CR120" i="260"/>
  <c r="BK120" i="260"/>
  <c r="DL118" i="260"/>
  <c r="DE117" i="260"/>
  <c r="DM115" i="260"/>
  <c r="CG115" i="260"/>
  <c r="BC115" i="260"/>
  <c r="CB114" i="260"/>
  <c r="BF112" i="260"/>
  <c r="BQ110" i="260"/>
  <c r="CG109" i="260"/>
  <c r="BB109" i="260"/>
  <c r="AL109" i="260"/>
  <c r="CV108" i="260"/>
  <c r="CF108" i="260"/>
  <c r="BP108" i="260"/>
  <c r="BB108" i="260"/>
  <c r="DM107" i="260"/>
  <c r="CW107" i="260"/>
  <c r="CG107" i="260"/>
  <c r="BQ107" i="260"/>
  <c r="BC107" i="260"/>
  <c r="AP107" i="260"/>
  <c r="CZ106" i="260"/>
  <c r="BX106" i="260"/>
  <c r="AT106" i="260"/>
  <c r="DE105" i="260"/>
  <c r="CR105" i="260"/>
  <c r="BB105" i="260"/>
  <c r="AL105" i="260"/>
  <c r="CV104" i="260"/>
  <c r="CF104" i="260"/>
  <c r="BP104" i="260"/>
  <c r="BB104" i="260"/>
  <c r="DM103" i="260"/>
  <c r="CW103" i="260"/>
  <c r="CG103" i="260"/>
  <c r="BQ103" i="260"/>
  <c r="BC103" i="260"/>
  <c r="AP103" i="260"/>
  <c r="DA102" i="260"/>
  <c r="BX102" i="260"/>
  <c r="BJ102" i="260"/>
  <c r="AU102" i="260"/>
  <c r="DU101" i="260"/>
  <c r="DH101" i="260"/>
  <c r="BU101" i="260"/>
  <c r="DM100" i="260"/>
  <c r="CJ100" i="260"/>
  <c r="BT100" i="260"/>
  <c r="BF100" i="260"/>
  <c r="AT100" i="260"/>
  <c r="DT99" i="260"/>
  <c r="DD99" i="260"/>
  <c r="CN99" i="260"/>
  <c r="BX99" i="260"/>
  <c r="AU99" i="260"/>
  <c r="CW98" i="260"/>
  <c r="CJ98" i="260"/>
  <c r="BF98" i="260"/>
  <c r="AP98" i="260"/>
  <c r="CO97" i="260"/>
  <c r="CB97" i="260"/>
  <c r="AL97" i="260"/>
  <c r="BB127" i="260"/>
  <c r="BY126" i="260"/>
  <c r="BQ125" i="260"/>
  <c r="DM122" i="260"/>
  <c r="DD121" i="260"/>
  <c r="AT118" i="260"/>
  <c r="DD117" i="260"/>
  <c r="AL117" i="260"/>
  <c r="DL115" i="260"/>
  <c r="CF115" i="260"/>
  <c r="BB115" i="260"/>
  <c r="CW113" i="260"/>
  <c r="CK112" i="260"/>
  <c r="BU111" i="260"/>
  <c r="CV109" i="260"/>
  <c r="BQ109" i="260"/>
  <c r="DI108" i="260"/>
  <c r="DL107" i="260"/>
  <c r="CV107" i="260"/>
  <c r="CF107" i="260"/>
  <c r="BP107" i="260"/>
  <c r="BB107" i="260"/>
  <c r="DM106" i="260"/>
  <c r="CK106" i="260"/>
  <c r="BG106" i="260"/>
  <c r="DQ105" i="260"/>
  <c r="DD105" i="260"/>
  <c r="BQ105" i="260"/>
  <c r="DI104" i="260"/>
  <c r="DL103" i="260"/>
  <c r="CV103" i="260"/>
  <c r="CF103" i="260"/>
  <c r="BP103" i="260"/>
  <c r="BB103" i="260"/>
  <c r="CZ102" i="260"/>
  <c r="CK102" i="260"/>
  <c r="AT102" i="260"/>
  <c r="DT101" i="260"/>
  <c r="CG101" i="260"/>
  <c r="BT101" i="260"/>
  <c r="BC101" i="260"/>
  <c r="AM101" i="260"/>
  <c r="DL100" i="260"/>
  <c r="BG99" i="260"/>
  <c r="AT99" i="260"/>
  <c r="DU98" i="260"/>
  <c r="DI98" i="260"/>
  <c r="CV98" i="260"/>
  <c r="BU98" i="260"/>
  <c r="DA97" i="260"/>
  <c r="CN97" i="260"/>
  <c r="BX126" i="260"/>
  <c r="DL122" i="260"/>
  <c r="AY119" i="260"/>
  <c r="BX118" i="260"/>
  <c r="BB116" i="260"/>
  <c r="DQ112" i="260"/>
  <c r="CS110" i="260"/>
  <c r="BP109" i="260"/>
  <c r="AY109" i="260"/>
  <c r="DH108" i="260"/>
  <c r="CS108" i="260"/>
  <c r="CC108" i="260"/>
  <c r="AM108" i="260"/>
  <c r="AM107" i="260"/>
  <c r="DL106" i="260"/>
  <c r="CJ106" i="260"/>
  <c r="BU106" i="260"/>
  <c r="BF106" i="260"/>
  <c r="AQ106" i="260"/>
  <c r="DP105" i="260"/>
  <c r="CC105" i="260"/>
  <c r="BP105" i="260"/>
  <c r="AY105" i="260"/>
  <c r="DH104" i="260"/>
  <c r="CS104" i="260"/>
  <c r="CC104" i="260"/>
  <c r="AM104" i="260"/>
  <c r="DM102" i="260"/>
  <c r="CJ102" i="260"/>
  <c r="BU102" i="260"/>
  <c r="BG102" i="260"/>
  <c r="CS101" i="260"/>
  <c r="CF101" i="260"/>
  <c r="BB101" i="260"/>
  <c r="AL101" i="260"/>
  <c r="CW100" i="260"/>
  <c r="CG100" i="260"/>
  <c r="BQ100" i="260"/>
  <c r="DQ99" i="260"/>
  <c r="DA99" i="260"/>
  <c r="CK99" i="260"/>
  <c r="BU99" i="260"/>
  <c r="BF99" i="260"/>
  <c r="DT98" i="260"/>
  <c r="DH98" i="260"/>
  <c r="BT98" i="260"/>
  <c r="BC98" i="260"/>
  <c r="AM98" i="260"/>
  <c r="DM97" i="260"/>
  <c r="CZ97" i="260"/>
  <c r="AX97" i="260"/>
  <c r="BK96" i="260"/>
  <c r="CF127" i="260"/>
  <c r="CS125" i="260"/>
  <c r="DI123" i="260"/>
  <c r="CC123" i="260"/>
  <c r="AY123" i="260"/>
  <c r="BX122" i="260"/>
  <c r="AQ122" i="260"/>
  <c r="AR122" i="260" s="1"/>
  <c r="BQ121" i="260"/>
  <c r="DI119" i="260"/>
  <c r="CC119" i="260"/>
  <c r="AX119" i="260"/>
  <c r="AZ119" i="260" s="1"/>
  <c r="BQ117" i="260"/>
  <c r="DP112" i="260"/>
  <c r="DA111" i="260"/>
  <c r="CR109" i="260"/>
  <c r="CC109" i="260"/>
  <c r="AX109" i="260"/>
  <c r="DU108" i="260"/>
  <c r="CR108" i="260"/>
  <c r="CT108" i="260" s="1"/>
  <c r="CB108" i="260"/>
  <c r="AY108" i="260"/>
  <c r="AL108" i="260"/>
  <c r="DI107" i="260"/>
  <c r="CS107" i="260"/>
  <c r="CC107" i="260"/>
  <c r="AY107" i="260"/>
  <c r="AL107" i="260"/>
  <c r="CW106" i="260"/>
  <c r="BT106" i="260"/>
  <c r="AP106" i="260"/>
  <c r="CO105" i="260"/>
  <c r="CB105" i="260"/>
  <c r="AX105" i="260"/>
  <c r="DU104" i="260"/>
  <c r="CR104" i="260"/>
  <c r="CB104" i="260"/>
  <c r="AY104" i="260"/>
  <c r="AL104" i="260"/>
  <c r="DI103" i="260"/>
  <c r="CS103" i="260"/>
  <c r="CC103" i="260"/>
  <c r="AM103" i="260"/>
  <c r="DL102" i="260"/>
  <c r="CW102" i="260"/>
  <c r="BT102" i="260"/>
  <c r="BF102" i="260"/>
  <c r="AQ102" i="260"/>
  <c r="DE101" i="260"/>
  <c r="CR101" i="260"/>
  <c r="BQ101" i="260"/>
  <c r="CV100" i="260"/>
  <c r="CF100" i="260"/>
  <c r="BP100" i="260"/>
  <c r="BC100" i="260"/>
  <c r="AQ100" i="260"/>
  <c r="DP99" i="260"/>
  <c r="CZ99" i="260"/>
  <c r="CJ99" i="260"/>
  <c r="BT99" i="260"/>
  <c r="CG98" i="260"/>
  <c r="BB98" i="260"/>
  <c r="AL98" i="260"/>
  <c r="DL97" i="260"/>
  <c r="BY97" i="260"/>
  <c r="BK97" i="260"/>
  <c r="DU96" i="260"/>
  <c r="DE96" i="260"/>
  <c r="CO96" i="260"/>
  <c r="BY96" i="260"/>
  <c r="BJ96" i="260"/>
  <c r="AX96" i="260"/>
  <c r="AL96" i="260"/>
  <c r="DI95" i="260"/>
  <c r="CO95" i="260"/>
  <c r="DA126" i="260"/>
  <c r="CR125" i="260"/>
  <c r="AY124" i="260"/>
  <c r="DH123" i="260"/>
  <c r="CB123" i="260"/>
  <c r="BP121" i="260"/>
  <c r="AY120" i="260"/>
  <c r="DH119" i="260"/>
  <c r="CB119" i="260"/>
  <c r="CF116" i="260"/>
  <c r="BG113" i="260"/>
  <c r="AT112" i="260"/>
  <c r="DT110" i="260"/>
  <c r="DT108" i="260"/>
  <c r="DE108" i="260"/>
  <c r="BK108" i="260"/>
  <c r="AX108" i="260"/>
  <c r="DH107" i="260"/>
  <c r="CR107" i="260"/>
  <c r="CB107" i="260"/>
  <c r="BK107" i="260"/>
  <c r="AX107" i="260"/>
  <c r="CV106" i="260"/>
  <c r="CG106" i="260"/>
  <c r="BC106" i="260"/>
  <c r="DA105" i="260"/>
  <c r="CN105" i="260"/>
  <c r="DT104" i="260"/>
  <c r="BK104" i="260"/>
  <c r="AX104" i="260"/>
  <c r="DH103" i="260"/>
  <c r="CR103" i="260"/>
  <c r="CB103" i="260"/>
  <c r="AY103" i="260"/>
  <c r="AL103" i="260"/>
  <c r="CV102" i="260"/>
  <c r="CG102" i="260"/>
  <c r="AP102" i="260"/>
  <c r="DQ101" i="260"/>
  <c r="DD101" i="260"/>
  <c r="CC101" i="260"/>
  <c r="BP101" i="260"/>
  <c r="AY101" i="260"/>
  <c r="DI100" i="260"/>
  <c r="BB100" i="260"/>
  <c r="AP100" i="260"/>
  <c r="BB125" i="260"/>
  <c r="CR117" i="260"/>
  <c r="CW115" i="260"/>
  <c r="CG110" i="260"/>
  <c r="CO108" i="260"/>
  <c r="BJ108" i="260"/>
  <c r="BP106" i="260"/>
  <c r="BK105" i="260"/>
  <c r="CN104" i="260"/>
  <c r="BY103" i="260"/>
  <c r="CN101" i="260"/>
  <c r="DH100" i="260"/>
  <c r="CB100" i="260"/>
  <c r="BP98" i="260"/>
  <c r="DH96" i="260"/>
  <c r="CN96" i="260"/>
  <c r="BU96" i="260"/>
  <c r="BC96" i="260"/>
  <c r="BU95" i="260"/>
  <c r="AY95" i="260"/>
  <c r="DI94" i="260"/>
  <c r="CV94" i="260"/>
  <c r="BQ94" i="260"/>
  <c r="AQ94" i="260"/>
  <c r="DL93" i="260"/>
  <c r="CS93" i="260"/>
  <c r="CB93" i="260"/>
  <c r="BF93" i="260"/>
  <c r="AP93" i="260"/>
  <c r="DE92" i="260"/>
  <c r="CG92" i="260"/>
  <c r="BK92" i="260"/>
  <c r="AX92" i="260"/>
  <c r="DD91" i="260"/>
  <c r="CN91" i="260"/>
  <c r="BT91" i="260"/>
  <c r="BB91" i="260"/>
  <c r="CK90" i="260"/>
  <c r="BU90" i="260"/>
  <c r="AY90" i="260"/>
  <c r="DT89" i="260"/>
  <c r="CR89" i="260"/>
  <c r="BQ89" i="260"/>
  <c r="DM88" i="260"/>
  <c r="CC88" i="260"/>
  <c r="BG88" i="260"/>
  <c r="AQ88" i="260"/>
  <c r="DH87" i="260"/>
  <c r="CJ87" i="260"/>
  <c r="AX87" i="260"/>
  <c r="DU86" i="260"/>
  <c r="CN86" i="260"/>
  <c r="BT86" i="260"/>
  <c r="BB86" i="260"/>
  <c r="CV85" i="260"/>
  <c r="CF85" i="260"/>
  <c r="AU85" i="260"/>
  <c r="DP84" i="260"/>
  <c r="CB120" i="260"/>
  <c r="BU112" i="260"/>
  <c r="CN108" i="260"/>
  <c r="BY107" i="260"/>
  <c r="BJ105" i="260"/>
  <c r="CS102" i="260"/>
  <c r="AX101" i="260"/>
  <c r="CW99" i="260"/>
  <c r="BQ99" i="260"/>
  <c r="AQ99" i="260"/>
  <c r="BG97" i="260"/>
  <c r="BT96" i="260"/>
  <c r="BB96" i="260"/>
  <c r="DH95" i="260"/>
  <c r="BT95" i="260"/>
  <c r="AX95" i="260"/>
  <c r="DU94" i="260"/>
  <c r="DH94" i="260"/>
  <c r="BP94" i="260"/>
  <c r="AP94" i="260"/>
  <c r="DI93" i="260"/>
  <c r="CR93" i="260"/>
  <c r="BY93" i="260"/>
  <c r="AM93" i="260"/>
  <c r="DD92" i="260"/>
  <c r="CF92" i="260"/>
  <c r="BJ92" i="260"/>
  <c r="DU91" i="260"/>
  <c r="CK91" i="260"/>
  <c r="CW90" i="260"/>
  <c r="CJ90" i="260"/>
  <c r="BT90" i="260"/>
  <c r="AX90" i="260"/>
  <c r="DE89" i="260"/>
  <c r="CC89" i="260"/>
  <c r="BP89" i="260"/>
  <c r="AQ89" i="260"/>
  <c r="DL88" i="260"/>
  <c r="CS88" i="260"/>
  <c r="CB88" i="260"/>
  <c r="BF88" i="260"/>
  <c r="AP88" i="260"/>
  <c r="DE87" i="260"/>
  <c r="CG87" i="260"/>
  <c r="BK87" i="260"/>
  <c r="AU87" i="260"/>
  <c r="DT86" i="260"/>
  <c r="CK86" i="260"/>
  <c r="DI85" i="260"/>
  <c r="CS85" i="260"/>
  <c r="BQ85" i="260"/>
  <c r="AT85" i="260"/>
  <c r="BK109" i="260"/>
  <c r="CS106" i="260"/>
  <c r="CK105" i="260"/>
  <c r="DE103" i="260"/>
  <c r="DP101" i="260"/>
  <c r="CV99" i="260"/>
  <c r="BP99" i="260"/>
  <c r="AP99" i="260"/>
  <c r="DU97" i="260"/>
  <c r="BF97" i="260"/>
  <c r="DD96" i="260"/>
  <c r="CK96" i="260"/>
  <c r="AM96" i="260"/>
  <c r="DE95" i="260"/>
  <c r="CK95" i="260"/>
  <c r="BQ95" i="260"/>
  <c r="DT94" i="260"/>
  <c r="CG94" i="260"/>
  <c r="BK94" i="260"/>
  <c r="AM94" i="260"/>
  <c r="DH93" i="260"/>
  <c r="BX93" i="260"/>
  <c r="AL93" i="260"/>
  <c r="DA92" i="260"/>
  <c r="CC92" i="260"/>
  <c r="AU92" i="260"/>
  <c r="DT91" i="260"/>
  <c r="CJ91" i="260"/>
  <c r="AY91" i="260"/>
  <c r="DI90" i="260"/>
  <c r="CV90" i="260"/>
  <c r="DD89" i="260"/>
  <c r="CO89" i="260"/>
  <c r="CB89" i="260"/>
  <c r="BK89" i="260"/>
  <c r="AP89" i="260"/>
  <c r="DI88" i="260"/>
  <c r="CR88" i="260"/>
  <c r="BY88" i="260"/>
  <c r="AM88" i="260"/>
  <c r="DD87" i="260"/>
  <c r="CF87" i="260"/>
  <c r="BJ87" i="260"/>
  <c r="AT87" i="260"/>
  <c r="DQ86" i="260"/>
  <c r="DA86" i="260"/>
  <c r="CJ86" i="260"/>
  <c r="AY86" i="260"/>
  <c r="DH85" i="260"/>
  <c r="CR85" i="260"/>
  <c r="BP85" i="260"/>
  <c r="AQ85" i="260"/>
  <c r="DL84" i="260"/>
  <c r="CV84" i="260"/>
  <c r="CN109" i="260"/>
  <c r="BJ109" i="260"/>
  <c r="DQ108" i="260"/>
  <c r="DE107" i="260"/>
  <c r="DE98" i="260"/>
  <c r="CF98" i="260"/>
  <c r="CW97" i="260"/>
  <c r="BX97" i="260"/>
  <c r="BZ97" i="260" s="1"/>
  <c r="CJ96" i="260"/>
  <c r="BP96" i="260"/>
  <c r="DD95" i="260"/>
  <c r="CJ95" i="260"/>
  <c r="BP95" i="260"/>
  <c r="AU95" i="260"/>
  <c r="CS94" i="260"/>
  <c r="CF94" i="260"/>
  <c r="BJ94" i="260"/>
  <c r="AL94" i="260"/>
  <c r="CO93" i="260"/>
  <c r="BC93" i="260"/>
  <c r="CZ92" i="260"/>
  <c r="CB92" i="260"/>
  <c r="BG92" i="260"/>
  <c r="AT92" i="260"/>
  <c r="DQ91" i="260"/>
  <c r="DA91" i="260"/>
  <c r="CG91" i="260"/>
  <c r="BQ91" i="260"/>
  <c r="AX91" i="260"/>
  <c r="DU90" i="260"/>
  <c r="DH90" i="260"/>
  <c r="CG90" i="260"/>
  <c r="AU90" i="260"/>
  <c r="DQ89" i="260"/>
  <c r="DA89" i="260"/>
  <c r="CN89" i="260"/>
  <c r="BJ89" i="260"/>
  <c r="AM89" i="260"/>
  <c r="DH88" i="260"/>
  <c r="BX88" i="260"/>
  <c r="AL88" i="260"/>
  <c r="DA87" i="260"/>
  <c r="CC87" i="260"/>
  <c r="BG87" i="260"/>
  <c r="DP86" i="260"/>
  <c r="CZ86" i="260"/>
  <c r="CG86" i="260"/>
  <c r="BQ86" i="260"/>
  <c r="AX86" i="260"/>
  <c r="DU85" i="260"/>
  <c r="DE85" i="260"/>
  <c r="CC85" i="260"/>
  <c r="BK85" i="260"/>
  <c r="AP85" i="260"/>
  <c r="DM105" i="260"/>
  <c r="AU104" i="260"/>
  <c r="BC102" i="260"/>
  <c r="CB101" i="260"/>
  <c r="DD98" i="260"/>
  <c r="DQ97" i="260"/>
  <c r="CV97" i="260"/>
  <c r="BB97" i="260"/>
  <c r="DT96" i="260"/>
  <c r="DA96" i="260"/>
  <c r="AY96" i="260"/>
  <c r="DA95" i="260"/>
  <c r="CG95" i="260"/>
  <c r="BK95" i="260"/>
  <c r="AT95" i="260"/>
  <c r="DE94" i="260"/>
  <c r="CR94" i="260"/>
  <c r="CC94" i="260"/>
  <c r="BG94" i="260"/>
  <c r="DE93" i="260"/>
  <c r="CN93" i="260"/>
  <c r="BU93" i="260"/>
  <c r="BB93" i="260"/>
  <c r="DU92" i="260"/>
  <c r="CW92" i="260"/>
  <c r="BY92" i="260"/>
  <c r="BF92" i="260"/>
  <c r="DP91" i="260"/>
  <c r="CZ91" i="260"/>
  <c r="CF91" i="260"/>
  <c r="BP91" i="260"/>
  <c r="DT90" i="260"/>
  <c r="CS90" i="260"/>
  <c r="CF90" i="260"/>
  <c r="BQ90" i="260"/>
  <c r="AT90" i="260"/>
  <c r="DP89" i="260"/>
  <c r="CZ89" i="260"/>
  <c r="BG89" i="260"/>
  <c r="AL89" i="260"/>
  <c r="CO88" i="260"/>
  <c r="BC88" i="260"/>
  <c r="CZ87" i="260"/>
  <c r="CB87" i="260"/>
  <c r="BF87" i="260"/>
  <c r="CF86" i="260"/>
  <c r="BP86" i="260"/>
  <c r="DT85" i="260"/>
  <c r="DD85" i="260"/>
  <c r="CB85" i="260"/>
  <c r="BJ85" i="260"/>
  <c r="AM85" i="260"/>
  <c r="CS84" i="260"/>
  <c r="CB84" i="260"/>
  <c r="BF84" i="260"/>
  <c r="DU83" i="260"/>
  <c r="CW83" i="260"/>
  <c r="BY83" i="260"/>
  <c r="BC83" i="260"/>
  <c r="DL127" i="260"/>
  <c r="CZ122" i="260"/>
  <c r="AP115" i="260"/>
  <c r="BB106" i="260"/>
  <c r="DL105" i="260"/>
  <c r="DE104" i="260"/>
  <c r="BY104" i="260"/>
  <c r="BK103" i="260"/>
  <c r="CF102" i="260"/>
  <c r="BB102" i="260"/>
  <c r="CS100" i="260"/>
  <c r="CC98" i="260"/>
  <c r="BU97" i="260"/>
  <c r="CZ96" i="260"/>
  <c r="CF96" i="260"/>
  <c r="CZ95" i="260"/>
  <c r="CF95" i="260"/>
  <c r="BJ95" i="260"/>
  <c r="DQ94" i="260"/>
  <c r="DD94" i="260"/>
  <c r="CB94" i="260"/>
  <c r="BF94" i="260"/>
  <c r="DU93" i="260"/>
  <c r="DD93" i="260"/>
  <c r="CK93" i="260"/>
  <c r="BT93" i="260"/>
  <c r="AY93" i="260"/>
  <c r="DT92" i="260"/>
  <c r="CV92" i="260"/>
  <c r="BX92" i="260"/>
  <c r="CW91" i="260"/>
  <c r="AU91" i="260"/>
  <c r="DE90" i="260"/>
  <c r="CR90" i="260"/>
  <c r="CT90" i="260" s="1"/>
  <c r="CU90" i="260" s="1"/>
  <c r="BP90" i="260"/>
  <c r="DM89" i="260"/>
  <c r="BY89" i="260"/>
  <c r="BF89" i="260"/>
  <c r="DE88" i="260"/>
  <c r="CN88" i="260"/>
  <c r="BU88" i="260"/>
  <c r="BB88" i="260"/>
  <c r="DU87" i="260"/>
  <c r="CW87" i="260"/>
  <c r="BY87" i="260"/>
  <c r="AQ87" i="260"/>
  <c r="CW86" i="260"/>
  <c r="AU86" i="260"/>
  <c r="DQ85" i="260"/>
  <c r="CO85" i="260"/>
  <c r="AX124" i="260"/>
  <c r="BG111" i="260"/>
  <c r="BY108" i="260"/>
  <c r="BJ107" i="260"/>
  <c r="CF106" i="260"/>
  <c r="BY105" i="260"/>
  <c r="AU105" i="260"/>
  <c r="DD104" i="260"/>
  <c r="BX104" i="260"/>
  <c r="BJ103" i="260"/>
  <c r="CR100" i="260"/>
  <c r="CZ98" i="260"/>
  <c r="CB98" i="260"/>
  <c r="AY98" i="260"/>
  <c r="BT97" i="260"/>
  <c r="AY97" i="260"/>
  <c r="DQ96" i="260"/>
  <c r="DU95" i="260"/>
  <c r="CC95" i="260"/>
  <c r="AQ95" i="260"/>
  <c r="DP94" i="260"/>
  <c r="CO94" i="260"/>
  <c r="BC94" i="260"/>
  <c r="DT93" i="260"/>
  <c r="CJ93" i="260"/>
  <c r="AX93" i="260"/>
  <c r="DQ92" i="260"/>
  <c r="CS92" i="260"/>
  <c r="BU92" i="260"/>
  <c r="AQ92" i="260"/>
  <c r="CV91" i="260"/>
  <c r="BK91" i="260"/>
  <c r="AT91" i="260"/>
  <c r="DQ90" i="260"/>
  <c r="DD90" i="260"/>
  <c r="BK90" i="260"/>
  <c r="AQ90" i="260"/>
  <c r="DL89" i="260"/>
  <c r="CK89" i="260"/>
  <c r="BX89" i="260"/>
  <c r="BC89" i="260"/>
  <c r="DU88" i="260"/>
  <c r="DD88" i="260"/>
  <c r="CK88" i="260"/>
  <c r="BT88" i="260"/>
  <c r="AY88" i="260"/>
  <c r="DT87" i="260"/>
  <c r="CV87" i="260"/>
  <c r="BX87" i="260"/>
  <c r="AP87" i="260"/>
  <c r="DM86" i="260"/>
  <c r="CV86" i="260"/>
  <c r="BK86" i="260"/>
  <c r="AT86" i="260"/>
  <c r="DP85" i="260"/>
  <c r="CN85" i="260"/>
  <c r="BF85" i="260"/>
  <c r="DH84" i="260"/>
  <c r="BY84" i="260"/>
  <c r="BB84" i="260"/>
  <c r="DQ83" i="260"/>
  <c r="CS83" i="260"/>
  <c r="BU83" i="260"/>
  <c r="CK113" i="260"/>
  <c r="DM109" i="260"/>
  <c r="DD108" i="260"/>
  <c r="BX108" i="260"/>
  <c r="BX105" i="260"/>
  <c r="AT105" i="260"/>
  <c r="CO103" i="260"/>
  <c r="DI102" i="260"/>
  <c r="DA101" i="260"/>
  <c r="DM99" i="260"/>
  <c r="CG99" i="260"/>
  <c r="AX98" i="260"/>
  <c r="DP96" i="260"/>
  <c r="CV96" i="260"/>
  <c r="CC96" i="260"/>
  <c r="AU96" i="260"/>
  <c r="DT95" i="260"/>
  <c r="CW95" i="260"/>
  <c r="CB95" i="260"/>
  <c r="BG95" i="260"/>
  <c r="AP95" i="260"/>
  <c r="DA94" i="260"/>
  <c r="CN94" i="260"/>
  <c r="BB94" i="260"/>
  <c r="DA93" i="260"/>
  <c r="BQ93" i="260"/>
  <c r="AU93" i="260"/>
  <c r="DP92" i="260"/>
  <c r="CR92" i="260"/>
  <c r="BT92" i="260"/>
  <c r="BC92" i="260"/>
  <c r="AP92" i="260"/>
  <c r="DM91" i="260"/>
  <c r="CS91" i="260"/>
  <c r="CC91" i="260"/>
  <c r="BJ91" i="260"/>
  <c r="AQ91" i="260"/>
  <c r="DP90" i="260"/>
  <c r="CC90" i="260"/>
  <c r="BJ90" i="260"/>
  <c r="AP90" i="260"/>
  <c r="CW89" i="260"/>
  <c r="CJ89" i="260"/>
  <c r="BB89" i="260"/>
  <c r="DT88" i="260"/>
  <c r="CJ88" i="260"/>
  <c r="AX88" i="260"/>
  <c r="DQ87" i="260"/>
  <c r="CS87" i="260"/>
  <c r="BU87" i="260"/>
  <c r="BC87" i="260"/>
  <c r="DL86" i="260"/>
  <c r="CS86" i="260"/>
  <c r="CC86" i="260"/>
  <c r="BJ86" i="260"/>
  <c r="AQ86" i="260"/>
  <c r="DA85" i="260"/>
  <c r="BY85" i="260"/>
  <c r="BC85" i="260"/>
  <c r="CO84" i="260"/>
  <c r="DH124" i="260"/>
  <c r="BQ106" i="260"/>
  <c r="AL106" i="260"/>
  <c r="CO104" i="260"/>
  <c r="BJ104" i="260"/>
  <c r="BQ102" i="260"/>
  <c r="CO101" i="260"/>
  <c r="CC100" i="260"/>
  <c r="DL98" i="260"/>
  <c r="BQ98" i="260"/>
  <c r="DD97" i="260"/>
  <c r="DF97" i="260" s="1"/>
  <c r="CG97" i="260"/>
  <c r="BJ97" i="260"/>
  <c r="AQ97" i="260"/>
  <c r="DI96" i="260"/>
  <c r="AP96" i="260"/>
  <c r="CN95" i="260"/>
  <c r="BX95" i="260"/>
  <c r="BB95" i="260"/>
  <c r="CW94" i="260"/>
  <c r="CJ94" i="260"/>
  <c r="BT94" i="260"/>
  <c r="AT94" i="260"/>
  <c r="DM93" i="260"/>
  <c r="CC93" i="260"/>
  <c r="BG93" i="260"/>
  <c r="AQ93" i="260"/>
  <c r="DH92" i="260"/>
  <c r="CJ92" i="260"/>
  <c r="AY92" i="260"/>
  <c r="AL92" i="260"/>
  <c r="DE91" i="260"/>
  <c r="CO91" i="260"/>
  <c r="BU91" i="260"/>
  <c r="BC91" i="260"/>
  <c r="AL91" i="260"/>
  <c r="DL90" i="260"/>
  <c r="BB90" i="260"/>
  <c r="DU89" i="260"/>
  <c r="CS89" i="260"/>
  <c r="CF89" i="260"/>
  <c r="AT89" i="260"/>
  <c r="CV88" i="260"/>
  <c r="BJ88" i="260"/>
  <c r="DI87" i="260"/>
  <c r="CK87" i="260"/>
  <c r="AY87" i="260"/>
  <c r="DD86" i="260"/>
  <c r="CO86" i="260"/>
  <c r="BU86" i="260"/>
  <c r="BC86" i="260"/>
  <c r="AL86" i="260"/>
  <c r="CW85" i="260"/>
  <c r="CG85" i="260"/>
  <c r="AX85" i="260"/>
  <c r="DQ84" i="260"/>
  <c r="CZ84" i="260"/>
  <c r="AT109" i="260"/>
  <c r="DP98" i="260"/>
  <c r="DL96" i="260"/>
  <c r="CB96" i="260"/>
  <c r="CR95" i="260"/>
  <c r="AU94" i="260"/>
  <c r="BJ93" i="260"/>
  <c r="DM90" i="260"/>
  <c r="BC90" i="260"/>
  <c r="CG89" i="260"/>
  <c r="CW88" i="260"/>
  <c r="DL87" i="260"/>
  <c r="AL87" i="260"/>
  <c r="BF86" i="260"/>
  <c r="CJ85" i="260"/>
  <c r="DM84" i="260"/>
  <c r="BJ84" i="260"/>
  <c r="DT83" i="260"/>
  <c r="CO83" i="260"/>
  <c r="BK83" i="260"/>
  <c r="AT83" i="260"/>
  <c r="DI82" i="260"/>
  <c r="CK82" i="260"/>
  <c r="AT82" i="260"/>
  <c r="DD81" i="260"/>
  <c r="CO81" i="260"/>
  <c r="BK81" i="260"/>
  <c r="DU80" i="260"/>
  <c r="DH80" i="260"/>
  <c r="CG80" i="260"/>
  <c r="BT80" i="260"/>
  <c r="BF96" i="260"/>
  <c r="DT81" i="260"/>
  <c r="BG80" i="260"/>
  <c r="BQ115" i="260"/>
  <c r="AU109" i="260"/>
  <c r="CZ94" i="260"/>
  <c r="DQ93" i="260"/>
  <c r="AT93" i="260"/>
  <c r="BB92" i="260"/>
  <c r="CB91" i="260"/>
  <c r="AM90" i="260"/>
  <c r="CR87" i="260"/>
  <c r="DI86" i="260"/>
  <c r="AP86" i="260"/>
  <c r="BX85" i="260"/>
  <c r="DI84" i="260"/>
  <c r="CG84" i="260"/>
  <c r="BG84" i="260"/>
  <c r="DP83" i="260"/>
  <c r="CN83" i="260"/>
  <c r="BJ83" i="260"/>
  <c r="AQ83" i="260"/>
  <c r="DH82" i="260"/>
  <c r="CJ82" i="260"/>
  <c r="BK82" i="260"/>
  <c r="DQ81" i="260"/>
  <c r="CN81" i="260"/>
  <c r="BY81" i="260"/>
  <c r="BJ81" i="260"/>
  <c r="AU81" i="260"/>
  <c r="DT80" i="260"/>
  <c r="CS80" i="260"/>
  <c r="CF80" i="260"/>
  <c r="BC80" i="260"/>
  <c r="AM80" i="260"/>
  <c r="DI106" i="260"/>
  <c r="BP93" i="260"/>
  <c r="CR91" i="260"/>
  <c r="DT84" i="260"/>
  <c r="BQ83" i="260"/>
  <c r="BQ82" i="260"/>
  <c r="CR81" i="260"/>
  <c r="AX94" i="260"/>
  <c r="DM87" i="260"/>
  <c r="CK85" i="260"/>
  <c r="BP83" i="260"/>
  <c r="AU82" i="260"/>
  <c r="AX120" i="260"/>
  <c r="BY109" i="260"/>
  <c r="CO107" i="260"/>
  <c r="BC99" i="260"/>
  <c r="BX98" i="260"/>
  <c r="BZ98" i="260" s="1"/>
  <c r="CK97" i="260"/>
  <c r="BX96" i="260"/>
  <c r="AT96" i="260"/>
  <c r="DP93" i="260"/>
  <c r="BY91" i="260"/>
  <c r="DA90" i="260"/>
  <c r="AL90" i="260"/>
  <c r="BU89" i="260"/>
  <c r="CG88" i="260"/>
  <c r="CO87" i="260"/>
  <c r="DH86" i="260"/>
  <c r="BU85" i="260"/>
  <c r="DE84" i="260"/>
  <c r="CF84" i="260"/>
  <c r="BC84" i="260"/>
  <c r="DM83" i="260"/>
  <c r="CK83" i="260"/>
  <c r="AP83" i="260"/>
  <c r="DE82" i="260"/>
  <c r="CG82" i="260"/>
  <c r="BJ82" i="260"/>
  <c r="BL82" i="260" s="1"/>
  <c r="BM82" i="260" s="1"/>
  <c r="AQ82" i="260"/>
  <c r="DP81" i="260"/>
  <c r="DA81" i="260"/>
  <c r="BX81" i="260"/>
  <c r="AT81" i="260"/>
  <c r="DE80" i="260"/>
  <c r="CR80" i="260"/>
  <c r="BB80" i="260"/>
  <c r="AL80" i="260"/>
  <c r="CC124" i="260"/>
  <c r="CZ105" i="260"/>
  <c r="BB99" i="260"/>
  <c r="CJ97" i="260"/>
  <c r="BY95" i="260"/>
  <c r="BX91" i="260"/>
  <c r="CZ90" i="260"/>
  <c r="BT89" i="260"/>
  <c r="CF88" i="260"/>
  <c r="CN87" i="260"/>
  <c r="DE86" i="260"/>
  <c r="AM86" i="260"/>
  <c r="BT85" i="260"/>
  <c r="DD84" i="260"/>
  <c r="CC84" i="260"/>
  <c r="AY84" i="260"/>
  <c r="DL83" i="260"/>
  <c r="CJ83" i="260"/>
  <c r="AM83" i="260"/>
  <c r="DD82" i="260"/>
  <c r="CF82" i="260"/>
  <c r="BG82" i="260"/>
  <c r="AP82" i="260"/>
  <c r="CZ81" i="260"/>
  <c r="CK81" i="260"/>
  <c r="BG81" i="260"/>
  <c r="DQ80" i="260"/>
  <c r="DD80" i="260"/>
  <c r="BQ80" i="260"/>
  <c r="BG90" i="260"/>
  <c r="DH106" i="260"/>
  <c r="BP92" i="260"/>
  <c r="CN82" i="260"/>
  <c r="CB124" i="260"/>
  <c r="DH102" i="260"/>
  <c r="DU100" i="260"/>
  <c r="AU97" i="260"/>
  <c r="AQ96" i="260"/>
  <c r="BF95" i="260"/>
  <c r="CZ93" i="260"/>
  <c r="DM92" i="260"/>
  <c r="CO90" i="260"/>
  <c r="AY89" i="260"/>
  <c r="BQ88" i="260"/>
  <c r="BT87" i="260"/>
  <c r="CR86" i="260"/>
  <c r="BG85" i="260"/>
  <c r="DA84" i="260"/>
  <c r="AX84" i="260"/>
  <c r="DI83" i="260"/>
  <c r="CG83" i="260"/>
  <c r="BG83" i="260"/>
  <c r="AL83" i="260"/>
  <c r="DA82" i="260"/>
  <c r="CC82" i="260"/>
  <c r="BF82" i="260"/>
  <c r="DM81" i="260"/>
  <c r="CJ81" i="260"/>
  <c r="BF81" i="260"/>
  <c r="AQ81" i="260"/>
  <c r="DP80" i="260"/>
  <c r="CC80" i="260"/>
  <c r="BP80" i="260"/>
  <c r="AY80" i="260"/>
  <c r="AY94" i="260"/>
  <c r="CO82" i="260"/>
  <c r="CS95" i="260"/>
  <c r="BK84" i="260"/>
  <c r="DI80" i="260"/>
  <c r="BC110" i="260"/>
  <c r="DU107" i="260"/>
  <c r="CF99" i="260"/>
  <c r="AT97" i="260"/>
  <c r="CW93" i="260"/>
  <c r="DL92" i="260"/>
  <c r="BG91" i="260"/>
  <c r="CN90" i="260"/>
  <c r="DI89" i="260"/>
  <c r="AX89" i="260"/>
  <c r="BP88" i="260"/>
  <c r="BQ87" i="260"/>
  <c r="DM85" i="260"/>
  <c r="BB85" i="260"/>
  <c r="CW84" i="260"/>
  <c r="BX84" i="260"/>
  <c r="AU84" i="260"/>
  <c r="DH83" i="260"/>
  <c r="CF83" i="260"/>
  <c r="BF83" i="260"/>
  <c r="CZ82" i="260"/>
  <c r="CB82" i="260"/>
  <c r="AM82" i="260"/>
  <c r="DL81" i="260"/>
  <c r="CW81" i="260"/>
  <c r="BU81" i="260"/>
  <c r="AP81" i="260"/>
  <c r="CO80" i="260"/>
  <c r="CB80" i="260"/>
  <c r="AX80" i="260"/>
  <c r="CV95" i="260"/>
  <c r="CX95" i="260" s="1"/>
  <c r="CY95" i="260" s="1"/>
  <c r="CK84" i="260"/>
  <c r="BF80" i="260"/>
  <c r="DI124" i="260"/>
  <c r="BB110" i="260"/>
  <c r="DI97" i="260"/>
  <c r="CS96" i="260"/>
  <c r="BC95" i="260"/>
  <c r="CK94" i="260"/>
  <c r="CV93" i="260"/>
  <c r="DI92" i="260"/>
  <c r="AM92" i="260"/>
  <c r="BF91" i="260"/>
  <c r="DH89" i="260"/>
  <c r="AU89" i="260"/>
  <c r="BK88" i="260"/>
  <c r="BP87" i="260"/>
  <c r="DL85" i="260"/>
  <c r="AT84" i="260"/>
  <c r="DE83" i="260"/>
  <c r="CC83" i="260"/>
  <c r="BB83" i="260"/>
  <c r="DU82" i="260"/>
  <c r="CW82" i="260"/>
  <c r="BY82" i="260"/>
  <c r="BC82" i="260"/>
  <c r="AL82" i="260"/>
  <c r="CV81" i="260"/>
  <c r="BT81" i="260"/>
  <c r="BC81" i="260"/>
  <c r="DA80" i="260"/>
  <c r="CN80" i="260"/>
  <c r="DA88" i="260"/>
  <c r="AL84" i="260"/>
  <c r="DQ98" i="260"/>
  <c r="BK93" i="260"/>
  <c r="CZ88" i="260"/>
  <c r="BP82" i="260"/>
  <c r="CB81" i="260"/>
  <c r="CV80" i="260"/>
  <c r="BU80" i="260"/>
  <c r="CJ113" i="260"/>
  <c r="AM106" i="260"/>
  <c r="AX103" i="260"/>
  <c r="CS98" i="260"/>
  <c r="DH97" i="260"/>
  <c r="CR96" i="260"/>
  <c r="DP95" i="260"/>
  <c r="AM95" i="260"/>
  <c r="BY94" i="260"/>
  <c r="CG93" i="260"/>
  <c r="CO92" i="260"/>
  <c r="DL91" i="260"/>
  <c r="AP91" i="260"/>
  <c r="CB90" i="260"/>
  <c r="CV89" i="260"/>
  <c r="AU88" i="260"/>
  <c r="BB87" i="260"/>
  <c r="BD87" i="260" s="1"/>
  <c r="BE87" i="260" s="1"/>
  <c r="CB86" i="260"/>
  <c r="CZ85" i="260"/>
  <c r="AY85" i="260"/>
  <c r="CR84" i="260"/>
  <c r="BU84" i="260"/>
  <c r="AQ84" i="260"/>
  <c r="DD83" i="260"/>
  <c r="CB83" i="260"/>
  <c r="AY83" i="260"/>
  <c r="DT82" i="260"/>
  <c r="CV82" i="260"/>
  <c r="BX82" i="260"/>
  <c r="BB82" i="260"/>
  <c r="DI81" i="260"/>
  <c r="CG81" i="260"/>
  <c r="BB81" i="260"/>
  <c r="AM81" i="260"/>
  <c r="DM80" i="260"/>
  <c r="CZ80" i="260"/>
  <c r="BK80" i="260"/>
  <c r="AU80" i="260"/>
  <c r="DL82" i="260"/>
  <c r="AP80" i="260"/>
  <c r="AR80" i="260" s="1"/>
  <c r="AS80" i="260" s="1"/>
  <c r="DL99" i="260"/>
  <c r="CR98" i="260"/>
  <c r="DM95" i="260"/>
  <c r="AL95" i="260"/>
  <c r="BX94" i="260"/>
  <c r="CF93" i="260"/>
  <c r="CN92" i="260"/>
  <c r="DI91" i="260"/>
  <c r="BY90" i="260"/>
  <c r="DQ88" i="260"/>
  <c r="AT88" i="260"/>
  <c r="BY86" i="260"/>
  <c r="AL85" i="260"/>
  <c r="CN84" i="260"/>
  <c r="BT84" i="260"/>
  <c r="AP84" i="260"/>
  <c r="DA83" i="260"/>
  <c r="BX83" i="260"/>
  <c r="AX83" i="260"/>
  <c r="DQ82" i="260"/>
  <c r="CS82" i="260"/>
  <c r="BU82" i="260"/>
  <c r="DH81" i="260"/>
  <c r="CF81" i="260"/>
  <c r="BQ81" i="260"/>
  <c r="AL81" i="260"/>
  <c r="DL80" i="260"/>
  <c r="BY80" i="260"/>
  <c r="BJ80" i="260"/>
  <c r="AT80" i="260"/>
  <c r="DP87" i="260"/>
  <c r="CV83" i="260"/>
  <c r="AX81" i="260"/>
  <c r="BG86" i="260"/>
  <c r="CR83" i="260"/>
  <c r="DE81" i="260"/>
  <c r="CS128" i="260"/>
  <c r="BQ97" i="260"/>
  <c r="BG96" i="260"/>
  <c r="DL95" i="260"/>
  <c r="BU94" i="260"/>
  <c r="CK92" i="260"/>
  <c r="DH91" i="260"/>
  <c r="AM91" i="260"/>
  <c r="BX90" i="260"/>
  <c r="DP88" i="260"/>
  <c r="BX86" i="260"/>
  <c r="DU84" i="260"/>
  <c r="BQ84" i="260"/>
  <c r="AM84" i="260"/>
  <c r="CZ83" i="260"/>
  <c r="BT83" i="260"/>
  <c r="DP82" i="260"/>
  <c r="CR82" i="260"/>
  <c r="BT82" i="260"/>
  <c r="AY82" i="260"/>
  <c r="DU81" i="260"/>
  <c r="CS81" i="260"/>
  <c r="BP81" i="260"/>
  <c r="AY81" i="260"/>
  <c r="CK80" i="260"/>
  <c r="BX80" i="260"/>
  <c r="DM94" i="260"/>
  <c r="BQ92" i="260"/>
  <c r="BP84" i="260"/>
  <c r="DM82" i="260"/>
  <c r="AX82" i="260"/>
  <c r="CC81" i="260"/>
  <c r="CW80" i="260"/>
  <c r="CJ80" i="260"/>
  <c r="DU103" i="260"/>
  <c r="DL94" i="260"/>
  <c r="BF90" i="260"/>
  <c r="CJ84" i="260"/>
  <c r="AU83" i="260"/>
  <c r="D10" i="60"/>
  <c r="D11" i="260"/>
  <c r="GE47" i="14"/>
  <c r="FZ24" i="14"/>
  <c r="GE45" i="14"/>
  <c r="FZ22" i="14"/>
  <c r="FW47" i="14"/>
  <c r="FR24" i="14"/>
  <c r="FW45" i="14"/>
  <c r="FR22" i="14"/>
  <c r="AO47" i="14"/>
  <c r="AJ24" i="14"/>
  <c r="AO45" i="14"/>
  <c r="AJ22" i="14"/>
  <c r="AR22" i="14"/>
  <c r="AW47" i="14"/>
  <c r="AR24" i="14"/>
  <c r="AW45" i="14"/>
  <c r="IS47" i="14"/>
  <c r="IN24" i="14"/>
  <c r="IS45" i="14"/>
  <c r="IN22" i="14"/>
  <c r="IK47" i="14"/>
  <c r="IF24" i="14"/>
  <c r="IK45" i="14"/>
  <c r="IF22" i="14"/>
  <c r="AU79" i="260"/>
  <c r="AT79" i="260"/>
  <c r="AQ79" i="260"/>
  <c r="AP79" i="260"/>
  <c r="AM79" i="260"/>
  <c r="AL79" i="260"/>
  <c r="AI79" i="260"/>
  <c r="AH79" i="260"/>
  <c r="AX79" i="260"/>
  <c r="AU146" i="260"/>
  <c r="AT146" i="260"/>
  <c r="AQ146" i="260"/>
  <c r="AP146" i="260"/>
  <c r="AM146" i="260"/>
  <c r="AL146" i="260"/>
  <c r="AI146" i="260"/>
  <c r="AX146" i="260"/>
  <c r="AH147" i="260"/>
  <c r="AH146" i="260"/>
  <c r="FY13" i="14"/>
  <c r="AQ14" i="14"/>
  <c r="AB191" i="260"/>
  <c r="AB185" i="260"/>
  <c r="AB179" i="260"/>
  <c r="AB173" i="260"/>
  <c r="AB167" i="260"/>
  <c r="AB161" i="260"/>
  <c r="AB155" i="260"/>
  <c r="AB149" i="260"/>
  <c r="AC149" i="260"/>
  <c r="AC190" i="260"/>
  <c r="AC184" i="260"/>
  <c r="AC178" i="260"/>
  <c r="AC172" i="260"/>
  <c r="AC166" i="260"/>
  <c r="AC160" i="260"/>
  <c r="AC154" i="260"/>
  <c r="AC148" i="260"/>
  <c r="AC155" i="260"/>
  <c r="AB146" i="260"/>
  <c r="AB190" i="260"/>
  <c r="AB184" i="260"/>
  <c r="AB178" i="260"/>
  <c r="AB172" i="260"/>
  <c r="AB166" i="260"/>
  <c r="AB160" i="260"/>
  <c r="AB154" i="260"/>
  <c r="AB148" i="260"/>
  <c r="AC195" i="260"/>
  <c r="AC189" i="260"/>
  <c r="AC183" i="260"/>
  <c r="AC177" i="260"/>
  <c r="AC171" i="260"/>
  <c r="AC165" i="260"/>
  <c r="AC159" i="260"/>
  <c r="AC153" i="260"/>
  <c r="AC147" i="260"/>
  <c r="AC173" i="260"/>
  <c r="AB195" i="260"/>
  <c r="AB189" i="260"/>
  <c r="AB183" i="260"/>
  <c r="AB177" i="260"/>
  <c r="AB171" i="260"/>
  <c r="AB165" i="260"/>
  <c r="AB159" i="260"/>
  <c r="AB153" i="260"/>
  <c r="AB147" i="260"/>
  <c r="AC194" i="260"/>
  <c r="AC188" i="260"/>
  <c r="AC182" i="260"/>
  <c r="AC176" i="260"/>
  <c r="AC170" i="260"/>
  <c r="AC164" i="260"/>
  <c r="AC158" i="260"/>
  <c r="AC152" i="260"/>
  <c r="AC146" i="260"/>
  <c r="AC167" i="260"/>
  <c r="AB194" i="260"/>
  <c r="AB188" i="260"/>
  <c r="AB182" i="260"/>
  <c r="AB176" i="260"/>
  <c r="AB170" i="260"/>
  <c r="AB164" i="260"/>
  <c r="AB158" i="260"/>
  <c r="AB152" i="260"/>
  <c r="AC179" i="260"/>
  <c r="AC193" i="260"/>
  <c r="AC187" i="260"/>
  <c r="AC181" i="260"/>
  <c r="AC175" i="260"/>
  <c r="AC169" i="260"/>
  <c r="AC163" i="260"/>
  <c r="AC157" i="260"/>
  <c r="AC151" i="260"/>
  <c r="AC161" i="260"/>
  <c r="AB193" i="260"/>
  <c r="AB187" i="260"/>
  <c r="AB181" i="260"/>
  <c r="AB175" i="260"/>
  <c r="AB169" i="260"/>
  <c r="AB163" i="260"/>
  <c r="AB157" i="260"/>
  <c r="AB151" i="260"/>
  <c r="AC192" i="260"/>
  <c r="AC186" i="260"/>
  <c r="AC180" i="260"/>
  <c r="AC174" i="260"/>
  <c r="AC168" i="260"/>
  <c r="AC162" i="260"/>
  <c r="AC156" i="260"/>
  <c r="AC150" i="260"/>
  <c r="AC185" i="260"/>
  <c r="AB192" i="260"/>
  <c r="AB186" i="260"/>
  <c r="AB180" i="260"/>
  <c r="AB174" i="260"/>
  <c r="AB168" i="260"/>
  <c r="AB162" i="260"/>
  <c r="AB156" i="260"/>
  <c r="AB150" i="260"/>
  <c r="AC191" i="260"/>
  <c r="AC128" i="260"/>
  <c r="AC122" i="260"/>
  <c r="AC116" i="260"/>
  <c r="AC110" i="260"/>
  <c r="AC104" i="260"/>
  <c r="AC98" i="260"/>
  <c r="AC92" i="260"/>
  <c r="AC86" i="260"/>
  <c r="AC80" i="260"/>
  <c r="AB128" i="260"/>
  <c r="AB122" i="260"/>
  <c r="AB116" i="260"/>
  <c r="AB110" i="260"/>
  <c r="AB104" i="260"/>
  <c r="AB98" i="260"/>
  <c r="AB92" i="260"/>
  <c r="AB86" i="260"/>
  <c r="AB80" i="260"/>
  <c r="AB81" i="260"/>
  <c r="AC127" i="260"/>
  <c r="AC121" i="260"/>
  <c r="AC115" i="260"/>
  <c r="AC109" i="260"/>
  <c r="AC103" i="260"/>
  <c r="AC97" i="260"/>
  <c r="AC91" i="260"/>
  <c r="AC85" i="260"/>
  <c r="AC79" i="260"/>
  <c r="AB99" i="260"/>
  <c r="AB127" i="260"/>
  <c r="AB121" i="260"/>
  <c r="AB115" i="260"/>
  <c r="AB109" i="260"/>
  <c r="AB103" i="260"/>
  <c r="AB97" i="260"/>
  <c r="AB91" i="260"/>
  <c r="AB85" i="260"/>
  <c r="AB79" i="260"/>
  <c r="AC126" i="260"/>
  <c r="AC120" i="260"/>
  <c r="AC114" i="260"/>
  <c r="AC108" i="260"/>
  <c r="AC102" i="260"/>
  <c r="AC96" i="260"/>
  <c r="AC90" i="260"/>
  <c r="AC84" i="260"/>
  <c r="AB93" i="260"/>
  <c r="AB126" i="260"/>
  <c r="AB120" i="260"/>
  <c r="AB114" i="260"/>
  <c r="AB108" i="260"/>
  <c r="AB102" i="260"/>
  <c r="AB96" i="260"/>
  <c r="AB90" i="260"/>
  <c r="AB84" i="260"/>
  <c r="AB87" i="260"/>
  <c r="AC125" i="260"/>
  <c r="AC119" i="260"/>
  <c r="AC113" i="260"/>
  <c r="AC107" i="260"/>
  <c r="AC101" i="260"/>
  <c r="AC95" i="260"/>
  <c r="AC89" i="260"/>
  <c r="AC83" i="260"/>
  <c r="AB125" i="260"/>
  <c r="AB119" i="260"/>
  <c r="AB113" i="260"/>
  <c r="AB107" i="260"/>
  <c r="AB101" i="260"/>
  <c r="AB95" i="260"/>
  <c r="AB89" i="260"/>
  <c r="AB83" i="260"/>
  <c r="AB105" i="260"/>
  <c r="AC124" i="260"/>
  <c r="AC118" i="260"/>
  <c r="AC112" i="260"/>
  <c r="AC106" i="260"/>
  <c r="AC100" i="260"/>
  <c r="AC94" i="260"/>
  <c r="AC88" i="260"/>
  <c r="AC82" i="260"/>
  <c r="AB111" i="260"/>
  <c r="AB124" i="260"/>
  <c r="AB118" i="260"/>
  <c r="AB112" i="260"/>
  <c r="AB106" i="260"/>
  <c r="AB100" i="260"/>
  <c r="AB94" i="260"/>
  <c r="AB88" i="260"/>
  <c r="AB82" i="260"/>
  <c r="AB117" i="260"/>
  <c r="AC123" i="260"/>
  <c r="AC117" i="260"/>
  <c r="AC111" i="260"/>
  <c r="AC105" i="260"/>
  <c r="AC99" i="260"/>
  <c r="AC93" i="260"/>
  <c r="AC87" i="260"/>
  <c r="AC81" i="260"/>
  <c r="AB123" i="260"/>
  <c r="AB62" i="260"/>
  <c r="AB61" i="260"/>
  <c r="AB60" i="260"/>
  <c r="AC60" i="260"/>
  <c r="AC63" i="260"/>
  <c r="AB63" i="260"/>
  <c r="AC62" i="260"/>
  <c r="AC61" i="260"/>
  <c r="Y195" i="260"/>
  <c r="M195" i="260"/>
  <c r="P194" i="260"/>
  <c r="S193" i="260"/>
  <c r="V192" i="260"/>
  <c r="Y191" i="260"/>
  <c r="M191" i="260"/>
  <c r="P190" i="260"/>
  <c r="S189" i="260"/>
  <c r="V188" i="260"/>
  <c r="Y187" i="260"/>
  <c r="M187" i="260"/>
  <c r="P186" i="260"/>
  <c r="S185" i="260"/>
  <c r="V184" i="260"/>
  <c r="Y183" i="260"/>
  <c r="M183" i="260"/>
  <c r="P182" i="260"/>
  <c r="S181" i="260"/>
  <c r="V180" i="260"/>
  <c r="Y179" i="260"/>
  <c r="M179" i="260"/>
  <c r="P178" i="260"/>
  <c r="S177" i="260"/>
  <c r="V176" i="260"/>
  <c r="Y175" i="260"/>
  <c r="M175" i="260"/>
  <c r="P174" i="260"/>
  <c r="S173" i="260"/>
  <c r="P170" i="260"/>
  <c r="S169" i="260"/>
  <c r="V168" i="260"/>
  <c r="Y167" i="260"/>
  <c r="M167" i="260"/>
  <c r="P166" i="260"/>
  <c r="S165" i="260"/>
  <c r="V164" i="260"/>
  <c r="Y163" i="260"/>
  <c r="M163" i="260"/>
  <c r="G194" i="260"/>
  <c r="G192" i="260"/>
  <c r="G190" i="260"/>
  <c r="G188" i="260"/>
  <c r="G186" i="260"/>
  <c r="G184" i="260"/>
  <c r="G182" i="260"/>
  <c r="G180" i="260"/>
  <c r="G178" i="260"/>
  <c r="G176" i="260"/>
  <c r="G174" i="260"/>
  <c r="G170" i="260"/>
  <c r="G168" i="260"/>
  <c r="G166" i="260"/>
  <c r="G164" i="260"/>
  <c r="X195" i="260"/>
  <c r="AA194" i="260"/>
  <c r="O194" i="260"/>
  <c r="R193" i="260"/>
  <c r="U192" i="260"/>
  <c r="X191" i="260"/>
  <c r="AA190" i="260"/>
  <c r="O190" i="260"/>
  <c r="R189" i="260"/>
  <c r="U188" i="260"/>
  <c r="X187" i="260"/>
  <c r="AA186" i="260"/>
  <c r="O186" i="260"/>
  <c r="R185" i="260"/>
  <c r="U184" i="260"/>
  <c r="X183" i="260"/>
  <c r="AA182" i="260"/>
  <c r="O182" i="260"/>
  <c r="R181" i="260"/>
  <c r="U180" i="260"/>
  <c r="X179" i="260"/>
  <c r="AA178" i="260"/>
  <c r="O178" i="260"/>
  <c r="R177" i="260"/>
  <c r="U176" i="260"/>
  <c r="X175" i="260"/>
  <c r="AA174" i="260"/>
  <c r="O174" i="260"/>
  <c r="R173" i="260"/>
  <c r="AA170" i="260"/>
  <c r="O170" i="260"/>
  <c r="R169" i="260"/>
  <c r="U168" i="260"/>
  <c r="X167" i="260"/>
  <c r="AA166" i="260"/>
  <c r="O166" i="260"/>
  <c r="R165" i="260"/>
  <c r="U164" i="260"/>
  <c r="X163" i="260"/>
  <c r="L195" i="260"/>
  <c r="L193" i="260"/>
  <c r="L191" i="260"/>
  <c r="L189" i="260"/>
  <c r="L187" i="260"/>
  <c r="L185" i="260"/>
  <c r="L183" i="260"/>
  <c r="L181" i="260"/>
  <c r="L179" i="260"/>
  <c r="L177" i="260"/>
  <c r="L175" i="260"/>
  <c r="L173" i="260"/>
  <c r="L169" i="260"/>
  <c r="L167" i="260"/>
  <c r="L165" i="260"/>
  <c r="L163" i="260"/>
  <c r="U195" i="260"/>
  <c r="X194" i="260"/>
  <c r="AA193" i="260"/>
  <c r="O193" i="260"/>
  <c r="R192" i="260"/>
  <c r="U191" i="260"/>
  <c r="X190" i="260"/>
  <c r="AA189" i="260"/>
  <c r="O189" i="260"/>
  <c r="R188" i="260"/>
  <c r="U187" i="260"/>
  <c r="X186" i="260"/>
  <c r="AA185" i="260"/>
  <c r="O185" i="260"/>
  <c r="R184" i="260"/>
  <c r="U183" i="260"/>
  <c r="X182" i="260"/>
  <c r="AA181" i="260"/>
  <c r="O181" i="260"/>
  <c r="R180" i="260"/>
  <c r="U179" i="260"/>
  <c r="X178" i="260"/>
  <c r="AA177" i="260"/>
  <c r="O177" i="260"/>
  <c r="R176" i="260"/>
  <c r="U175" i="260"/>
  <c r="X174" i="260"/>
  <c r="AA173" i="260"/>
  <c r="O173" i="260"/>
  <c r="X170" i="260"/>
  <c r="AA169" i="260"/>
  <c r="O169" i="260"/>
  <c r="R168" i="260"/>
  <c r="U167" i="260"/>
  <c r="X166" i="260"/>
  <c r="AA165" i="260"/>
  <c r="O165" i="260"/>
  <c r="R164" i="260"/>
  <c r="U163" i="260"/>
  <c r="I195" i="260"/>
  <c r="I193" i="260"/>
  <c r="I191" i="260"/>
  <c r="I189" i="260"/>
  <c r="I187" i="260"/>
  <c r="I185" i="260"/>
  <c r="I183" i="260"/>
  <c r="I181" i="260"/>
  <c r="I179" i="260"/>
  <c r="I177" i="260"/>
  <c r="I175" i="260"/>
  <c r="W195" i="260"/>
  <c r="V194" i="260"/>
  <c r="V193" i="260"/>
  <c r="T192" i="260"/>
  <c r="S191" i="260"/>
  <c r="S190" i="260"/>
  <c r="Q189" i="260"/>
  <c r="P188" i="260"/>
  <c r="P187" i="260"/>
  <c r="N186" i="260"/>
  <c r="M185" i="260"/>
  <c r="M184" i="260"/>
  <c r="Z182" i="260"/>
  <c r="Y181" i="260"/>
  <c r="Y180" i="260"/>
  <c r="W179" i="260"/>
  <c r="V178" i="260"/>
  <c r="V177" i="260"/>
  <c r="T176" i="260"/>
  <c r="S175" i="260"/>
  <c r="S174" i="260"/>
  <c r="Q173" i="260"/>
  <c r="N170" i="260"/>
  <c r="M169" i="260"/>
  <c r="M168" i="260"/>
  <c r="Z166" i="260"/>
  <c r="Y165" i="260"/>
  <c r="Y164" i="260"/>
  <c r="W163" i="260"/>
  <c r="J194" i="260"/>
  <c r="K191" i="260"/>
  <c r="G189" i="260"/>
  <c r="J186" i="260"/>
  <c r="K183" i="260"/>
  <c r="G181" i="260"/>
  <c r="J178" i="260"/>
  <c r="K175" i="260"/>
  <c r="H173" i="260"/>
  <c r="L170" i="260"/>
  <c r="J168" i="260"/>
  <c r="H166" i="260"/>
  <c r="J163" i="260"/>
  <c r="V195" i="260"/>
  <c r="U194" i="260"/>
  <c r="U193" i="260"/>
  <c r="S192" i="260"/>
  <c r="R191" i="260"/>
  <c r="R190" i="260"/>
  <c r="P189" i="260"/>
  <c r="O188" i="260"/>
  <c r="O187" i="260"/>
  <c r="M186" i="260"/>
  <c r="AA184" i="260"/>
  <c r="AA183" i="260"/>
  <c r="Y182" i="260"/>
  <c r="X181" i="260"/>
  <c r="X180" i="260"/>
  <c r="V179" i="260"/>
  <c r="U178" i="260"/>
  <c r="U177" i="260"/>
  <c r="S176" i="260"/>
  <c r="R175" i="260"/>
  <c r="R174" i="260"/>
  <c r="P173" i="260"/>
  <c r="M170" i="260"/>
  <c r="AA168" i="260"/>
  <c r="AA167" i="260"/>
  <c r="Y166" i="260"/>
  <c r="X165" i="260"/>
  <c r="X164" i="260"/>
  <c r="V163" i="260"/>
  <c r="I194" i="260"/>
  <c r="J191" i="260"/>
  <c r="L188" i="260"/>
  <c r="I186" i="260"/>
  <c r="J183" i="260"/>
  <c r="L180" i="260"/>
  <c r="I178" i="260"/>
  <c r="J175" i="260"/>
  <c r="G173" i="260"/>
  <c r="K170" i="260"/>
  <c r="I168" i="260"/>
  <c r="K165" i="260"/>
  <c r="I163" i="260"/>
  <c r="P195" i="260"/>
  <c r="T195" i="260"/>
  <c r="T194" i="260"/>
  <c r="T193" i="260"/>
  <c r="Q192" i="260"/>
  <c r="Q191" i="260"/>
  <c r="Q190" i="260"/>
  <c r="N189" i="260"/>
  <c r="N188" i="260"/>
  <c r="N187" i="260"/>
  <c r="Z185" i="260"/>
  <c r="Z184" i="260"/>
  <c r="Z183" i="260"/>
  <c r="W182" i="260"/>
  <c r="W181" i="260"/>
  <c r="W180" i="260"/>
  <c r="T179" i="260"/>
  <c r="T178" i="260"/>
  <c r="T177" i="260"/>
  <c r="Q176" i="260"/>
  <c r="Q175" i="260"/>
  <c r="Q174" i="260"/>
  <c r="N173" i="260"/>
  <c r="Z169" i="260"/>
  <c r="Z168" i="260"/>
  <c r="Z167" i="260"/>
  <c r="W166" i="260"/>
  <c r="W165" i="260"/>
  <c r="W164" i="260"/>
  <c r="T163" i="260"/>
  <c r="H194" i="260"/>
  <c r="H191" i="260"/>
  <c r="K188" i="260"/>
  <c r="H186" i="260"/>
  <c r="H183" i="260"/>
  <c r="K180" i="260"/>
  <c r="H178" i="260"/>
  <c r="H175" i="260"/>
  <c r="J170" i="260"/>
  <c r="H168" i="260"/>
  <c r="J165" i="260"/>
  <c r="H163" i="260"/>
  <c r="S195" i="260"/>
  <c r="S194" i="260"/>
  <c r="Q193" i="260"/>
  <c r="P192" i="260"/>
  <c r="P191" i="260"/>
  <c r="N190" i="260"/>
  <c r="M189" i="260"/>
  <c r="M188" i="260"/>
  <c r="Z186" i="260"/>
  <c r="Y185" i="260"/>
  <c r="Y184" i="260"/>
  <c r="W183" i="260"/>
  <c r="V182" i="260"/>
  <c r="V181" i="260"/>
  <c r="T180" i="260"/>
  <c r="S179" i="260"/>
  <c r="S178" i="260"/>
  <c r="Q177" i="260"/>
  <c r="P176" i="260"/>
  <c r="P175" i="260"/>
  <c r="N174" i="260"/>
  <c r="M173" i="260"/>
  <c r="Z170" i="260"/>
  <c r="Y169" i="260"/>
  <c r="Y168" i="260"/>
  <c r="W167" i="260"/>
  <c r="V166" i="260"/>
  <c r="V165" i="260"/>
  <c r="T164" i="260"/>
  <c r="S163" i="260"/>
  <c r="K193" i="260"/>
  <c r="G191" i="260"/>
  <c r="J188" i="260"/>
  <c r="K185" i="260"/>
  <c r="G183" i="260"/>
  <c r="J180" i="260"/>
  <c r="K177" i="260"/>
  <c r="G175" i="260"/>
  <c r="I170" i="260"/>
  <c r="K167" i="260"/>
  <c r="I165" i="260"/>
  <c r="G163" i="260"/>
  <c r="R195" i="260"/>
  <c r="R194" i="260"/>
  <c r="P193" i="260"/>
  <c r="O192" i="260"/>
  <c r="O191" i="260"/>
  <c r="M190" i="260"/>
  <c r="AA188" i="260"/>
  <c r="AA187" i="260"/>
  <c r="Y186" i="260"/>
  <c r="X185" i="260"/>
  <c r="X184" i="260"/>
  <c r="V183" i="260"/>
  <c r="U182" i="260"/>
  <c r="U181" i="260"/>
  <c r="S180" i="260"/>
  <c r="R179" i="260"/>
  <c r="R178" i="260"/>
  <c r="P177" i="260"/>
  <c r="O176" i="260"/>
  <c r="O175" i="260"/>
  <c r="M174" i="260"/>
  <c r="Y170" i="260"/>
  <c r="X169" i="260"/>
  <c r="X168" i="260"/>
  <c r="V167" i="260"/>
  <c r="U166" i="260"/>
  <c r="U165" i="260"/>
  <c r="S164" i="260"/>
  <c r="R163" i="260"/>
  <c r="J193" i="260"/>
  <c r="L190" i="260"/>
  <c r="I188" i="260"/>
  <c r="J185" i="260"/>
  <c r="L182" i="260"/>
  <c r="I180" i="260"/>
  <c r="J177" i="260"/>
  <c r="L174" i="260"/>
  <c r="H170" i="260"/>
  <c r="J167" i="260"/>
  <c r="H165" i="260"/>
  <c r="Q195" i="260"/>
  <c r="Q194" i="260"/>
  <c r="N193" i="260"/>
  <c r="N192" i="260"/>
  <c r="N191" i="260"/>
  <c r="Z189" i="260"/>
  <c r="Z188" i="260"/>
  <c r="Z187" i="260"/>
  <c r="W186" i="260"/>
  <c r="W185" i="260"/>
  <c r="W184" i="260"/>
  <c r="T183" i="260"/>
  <c r="T182" i="260"/>
  <c r="T181" i="260"/>
  <c r="Q180" i="260"/>
  <c r="Q179" i="260"/>
  <c r="Q178" i="260"/>
  <c r="N177" i="260"/>
  <c r="N176" i="260"/>
  <c r="N175" i="260"/>
  <c r="Z173" i="260"/>
  <c r="W170" i="260"/>
  <c r="W169" i="260"/>
  <c r="W168" i="260"/>
  <c r="T167" i="260"/>
  <c r="T166" i="260"/>
  <c r="T165" i="260"/>
  <c r="Q164" i="260"/>
  <c r="Q163" i="260"/>
  <c r="H193" i="260"/>
  <c r="K190" i="260"/>
  <c r="H188" i="260"/>
  <c r="H185" i="260"/>
  <c r="K182" i="260"/>
  <c r="H180" i="260"/>
  <c r="H177" i="260"/>
  <c r="K174" i="260"/>
  <c r="K169" i="260"/>
  <c r="I167" i="260"/>
  <c r="G165" i="260"/>
  <c r="N194" i="260"/>
  <c r="M193" i="260"/>
  <c r="M192" i="260"/>
  <c r="Z190" i="260"/>
  <c r="Y189" i="260"/>
  <c r="Y188" i="260"/>
  <c r="W187" i="260"/>
  <c r="V186" i="260"/>
  <c r="V185" i="260"/>
  <c r="T184" i="260"/>
  <c r="S183" i="260"/>
  <c r="S182" i="260"/>
  <c r="Q181" i="260"/>
  <c r="P180" i="260"/>
  <c r="P179" i="260"/>
  <c r="N178" i="260"/>
  <c r="M177" i="260"/>
  <c r="M176" i="260"/>
  <c r="N195" i="260"/>
  <c r="X192" i="260"/>
  <c r="X189" i="260"/>
  <c r="S187" i="260"/>
  <c r="N185" i="260"/>
  <c r="Q182" i="260"/>
  <c r="AA179" i="260"/>
  <c r="AA176" i="260"/>
  <c r="W174" i="260"/>
  <c r="T170" i="260"/>
  <c r="Q168" i="260"/>
  <c r="Q166" i="260"/>
  <c r="N164" i="260"/>
  <c r="K192" i="260"/>
  <c r="H187" i="260"/>
  <c r="H182" i="260"/>
  <c r="K176" i="260"/>
  <c r="L166" i="260"/>
  <c r="Q186" i="260"/>
  <c r="AA180" i="260"/>
  <c r="W175" i="260"/>
  <c r="Q169" i="260"/>
  <c r="K173" i="260"/>
  <c r="W190" i="260"/>
  <c r="S188" i="260"/>
  <c r="P183" i="260"/>
  <c r="Z180" i="260"/>
  <c r="V175" i="260"/>
  <c r="O167" i="260"/>
  <c r="J189" i="260"/>
  <c r="L168" i="260"/>
  <c r="O183" i="260"/>
  <c r="N169" i="260"/>
  <c r="H184" i="260"/>
  <c r="I173" i="260"/>
  <c r="Z192" i="260"/>
  <c r="G193" i="260"/>
  <c r="R182" i="260"/>
  <c r="I182" i="260"/>
  <c r="Z194" i="260"/>
  <c r="W192" i="260"/>
  <c r="W189" i="260"/>
  <c r="R187" i="260"/>
  <c r="S184" i="260"/>
  <c r="N182" i="260"/>
  <c r="Z179" i="260"/>
  <c r="Z176" i="260"/>
  <c r="V174" i="260"/>
  <c r="S170" i="260"/>
  <c r="P168" i="260"/>
  <c r="N166" i="260"/>
  <c r="M164" i="260"/>
  <c r="J192" i="260"/>
  <c r="G187" i="260"/>
  <c r="K181" i="260"/>
  <c r="J176" i="260"/>
  <c r="K166" i="260"/>
  <c r="S171" i="260"/>
  <c r="K189" i="260"/>
  <c r="L178" i="260"/>
  <c r="Q188" i="260"/>
  <c r="T173" i="260"/>
  <c r="H189" i="260"/>
  <c r="U190" i="260"/>
  <c r="N180" i="260"/>
  <c r="T168" i="260"/>
  <c r="G177" i="260"/>
  <c r="T190" i="260"/>
  <c r="M180" i="260"/>
  <c r="W177" i="260"/>
  <c r="S168" i="260"/>
  <c r="O164" i="260"/>
  <c r="J187" i="260"/>
  <c r="Y194" i="260"/>
  <c r="AA191" i="260"/>
  <c r="V189" i="260"/>
  <c r="Q187" i="260"/>
  <c r="Q184" i="260"/>
  <c r="M182" i="260"/>
  <c r="O179" i="260"/>
  <c r="Y176" i="260"/>
  <c r="U174" i="260"/>
  <c r="R170" i="260"/>
  <c r="O168" i="260"/>
  <c r="M166" i="260"/>
  <c r="AA163" i="260"/>
  <c r="I192" i="260"/>
  <c r="L186" i="260"/>
  <c r="J181" i="260"/>
  <c r="I176" i="260"/>
  <c r="J166" i="260"/>
  <c r="Y193" i="260"/>
  <c r="Y190" i="260"/>
  <c r="T188" i="260"/>
  <c r="Q183" i="260"/>
  <c r="M178" i="260"/>
  <c r="P167" i="260"/>
  <c r="G195" i="260"/>
  <c r="I164" i="260"/>
  <c r="U185" i="260"/>
  <c r="Z177" i="260"/>
  <c r="U173" i="260"/>
  <c r="P169" i="260"/>
  <c r="AA164" i="260"/>
  <c r="I184" i="260"/>
  <c r="H164" i="260"/>
  <c r="T185" i="260"/>
  <c r="K194" i="260"/>
  <c r="K168" i="260"/>
  <c r="Z195" i="260"/>
  <c r="Z174" i="260"/>
  <c r="K187" i="260"/>
  <c r="H167" i="260"/>
  <c r="P185" i="260"/>
  <c r="U170" i="260"/>
  <c r="W194" i="260"/>
  <c r="Z191" i="260"/>
  <c r="U189" i="260"/>
  <c r="U186" i="260"/>
  <c r="P184" i="260"/>
  <c r="Z181" i="260"/>
  <c r="N179" i="260"/>
  <c r="X176" i="260"/>
  <c r="T174" i="260"/>
  <c r="Q170" i="260"/>
  <c r="N168" i="260"/>
  <c r="Z165" i="260"/>
  <c r="Z163" i="260"/>
  <c r="H192" i="260"/>
  <c r="K186" i="260"/>
  <c r="H181" i="260"/>
  <c r="H176" i="260"/>
  <c r="I166" i="260"/>
  <c r="M165" i="260"/>
  <c r="G179" i="260"/>
  <c r="AA192" i="260"/>
  <c r="O180" i="260"/>
  <c r="N167" i="260"/>
  <c r="K178" i="260"/>
  <c r="Q185" i="260"/>
  <c r="S166" i="260"/>
  <c r="Y192" i="260"/>
  <c r="L176" i="260"/>
  <c r="M194" i="260"/>
  <c r="W191" i="260"/>
  <c r="T189" i="260"/>
  <c r="T186" i="260"/>
  <c r="O184" i="260"/>
  <c r="P181" i="260"/>
  <c r="Z178" i="260"/>
  <c r="W176" i="260"/>
  <c r="Y173" i="260"/>
  <c r="V169" i="260"/>
  <c r="S167" i="260"/>
  <c r="Q165" i="260"/>
  <c r="P163" i="260"/>
  <c r="K195" i="260"/>
  <c r="J190" i="260"/>
  <c r="G185" i="260"/>
  <c r="K179" i="260"/>
  <c r="J174" i="260"/>
  <c r="J169" i="260"/>
  <c r="L164" i="260"/>
  <c r="V173" i="260"/>
  <c r="J184" i="260"/>
  <c r="W193" i="260"/>
  <c r="J173" i="260"/>
  <c r="V190" i="260"/>
  <c r="T175" i="260"/>
  <c r="K163" i="260"/>
  <c r="V187" i="260"/>
  <c r="X177" i="260"/>
  <c r="V170" i="260"/>
  <c r="J182" i="260"/>
  <c r="T187" i="260"/>
  <c r="Y174" i="260"/>
  <c r="R166" i="260"/>
  <c r="L192" i="260"/>
  <c r="Z193" i="260"/>
  <c r="V191" i="260"/>
  <c r="X188" i="260"/>
  <c r="S186" i="260"/>
  <c r="N184" i="260"/>
  <c r="N181" i="260"/>
  <c r="Y178" i="260"/>
  <c r="AA175" i="260"/>
  <c r="X173" i="260"/>
  <c r="U169" i="260"/>
  <c r="R167" i="260"/>
  <c r="P165" i="260"/>
  <c r="O163" i="260"/>
  <c r="J195" i="260"/>
  <c r="I190" i="260"/>
  <c r="L184" i="260"/>
  <c r="J179" i="260"/>
  <c r="I174" i="260"/>
  <c r="I169" i="260"/>
  <c r="K164" i="260"/>
  <c r="T191" i="260"/>
  <c r="W188" i="260"/>
  <c r="R186" i="260"/>
  <c r="R183" i="260"/>
  <c r="M181" i="260"/>
  <c r="W178" i="260"/>
  <c r="Z175" i="260"/>
  <c r="W173" i="260"/>
  <c r="T169" i="260"/>
  <c r="Q167" i="260"/>
  <c r="N165" i="260"/>
  <c r="N163" i="260"/>
  <c r="H195" i="260"/>
  <c r="H190" i="260"/>
  <c r="K184" i="260"/>
  <c r="H179" i="260"/>
  <c r="H174" i="260"/>
  <c r="H169" i="260"/>
  <c r="J164" i="260"/>
  <c r="X193" i="260"/>
  <c r="G169" i="260"/>
  <c r="L194" i="260"/>
  <c r="AA195" i="260"/>
  <c r="Y177" i="260"/>
  <c r="Z164" i="260"/>
  <c r="N183" i="260"/>
  <c r="P164" i="260"/>
  <c r="O195" i="260"/>
  <c r="G167" i="260"/>
  <c r="P128" i="260"/>
  <c r="S127" i="260"/>
  <c r="V126" i="260"/>
  <c r="Y125" i="260"/>
  <c r="M125" i="260"/>
  <c r="P124" i="260"/>
  <c r="S123" i="260"/>
  <c r="V122" i="260"/>
  <c r="Y121" i="260"/>
  <c r="M121" i="260"/>
  <c r="P120" i="260"/>
  <c r="S119" i="260"/>
  <c r="V118" i="260"/>
  <c r="Y117" i="260"/>
  <c r="M117" i="260"/>
  <c r="P116" i="260"/>
  <c r="S115" i="260"/>
  <c r="V114" i="260"/>
  <c r="Y113" i="260"/>
  <c r="M113" i="260"/>
  <c r="P112" i="260"/>
  <c r="S111" i="260"/>
  <c r="V110" i="260"/>
  <c r="Y109" i="260"/>
  <c r="M109" i="260"/>
  <c r="P108" i="260"/>
  <c r="S107" i="260"/>
  <c r="V106" i="260"/>
  <c r="S103" i="260"/>
  <c r="V102" i="260"/>
  <c r="Y101" i="260"/>
  <c r="M101" i="260"/>
  <c r="P100" i="260"/>
  <c r="S99" i="260"/>
  <c r="V98" i="260"/>
  <c r="Y97" i="260"/>
  <c r="M97" i="260"/>
  <c r="P96" i="260"/>
  <c r="H128" i="260"/>
  <c r="H126" i="260"/>
  <c r="H124" i="260"/>
  <c r="H122" i="260"/>
  <c r="H120" i="260"/>
  <c r="H118" i="260"/>
  <c r="H116" i="260"/>
  <c r="H114" i="260"/>
  <c r="H112" i="260"/>
  <c r="H110" i="260"/>
  <c r="H108" i="260"/>
  <c r="H106" i="260"/>
  <c r="H102" i="260"/>
  <c r="H100" i="260"/>
  <c r="H98" i="260"/>
  <c r="H96" i="260"/>
  <c r="AA128" i="260"/>
  <c r="O128" i="260"/>
  <c r="R127" i="260"/>
  <c r="U126" i="260"/>
  <c r="X125" i="260"/>
  <c r="AA124" i="260"/>
  <c r="O124" i="260"/>
  <c r="R123" i="260"/>
  <c r="U122" i="260"/>
  <c r="X121" i="260"/>
  <c r="AA120" i="260"/>
  <c r="O120" i="260"/>
  <c r="R119" i="260"/>
  <c r="U118" i="260"/>
  <c r="X117" i="260"/>
  <c r="AA116" i="260"/>
  <c r="O116" i="260"/>
  <c r="R115" i="260"/>
  <c r="U114" i="260"/>
  <c r="X113" i="260"/>
  <c r="AA112" i="260"/>
  <c r="O112" i="260"/>
  <c r="R111" i="260"/>
  <c r="U110" i="260"/>
  <c r="X109" i="260"/>
  <c r="AA108" i="260"/>
  <c r="O108" i="260"/>
  <c r="R107" i="260"/>
  <c r="U106" i="260"/>
  <c r="R103" i="260"/>
  <c r="U102" i="260"/>
  <c r="X101" i="260"/>
  <c r="AA100" i="260"/>
  <c r="O100" i="260"/>
  <c r="R99" i="260"/>
  <c r="U98" i="260"/>
  <c r="X97" i="260"/>
  <c r="AA96" i="260"/>
  <c r="O96" i="260"/>
  <c r="G128" i="260"/>
  <c r="G126" i="260"/>
  <c r="G124" i="260"/>
  <c r="G122" i="260"/>
  <c r="G120" i="260"/>
  <c r="G118" i="260"/>
  <c r="G116" i="260"/>
  <c r="G114" i="260"/>
  <c r="G112" i="260"/>
  <c r="G110" i="260"/>
  <c r="G108" i="260"/>
  <c r="G106" i="260"/>
  <c r="G102" i="260"/>
  <c r="G100" i="260"/>
  <c r="G98" i="260"/>
  <c r="G96" i="260"/>
  <c r="Z128" i="260"/>
  <c r="N128" i="260"/>
  <c r="Q127" i="260"/>
  <c r="T126" i="260"/>
  <c r="W125" i="260"/>
  <c r="Z124" i="260"/>
  <c r="N124" i="260"/>
  <c r="Q123" i="260"/>
  <c r="T122" i="260"/>
  <c r="W121" i="260"/>
  <c r="Z120" i="260"/>
  <c r="N120" i="260"/>
  <c r="Q119" i="260"/>
  <c r="T118" i="260"/>
  <c r="W117" i="260"/>
  <c r="Z116" i="260"/>
  <c r="N116" i="260"/>
  <c r="Q115" i="260"/>
  <c r="T114" i="260"/>
  <c r="W113" i="260"/>
  <c r="Z112" i="260"/>
  <c r="N112" i="260"/>
  <c r="Q111" i="260"/>
  <c r="T110" i="260"/>
  <c r="W109" i="260"/>
  <c r="Z108" i="260"/>
  <c r="N108" i="260"/>
  <c r="Q107" i="260"/>
  <c r="T106" i="260"/>
  <c r="Q103" i="260"/>
  <c r="T102" i="260"/>
  <c r="W101" i="260"/>
  <c r="Z100" i="260"/>
  <c r="N100" i="260"/>
  <c r="Q99" i="260"/>
  <c r="T98" i="260"/>
  <c r="W97" i="260"/>
  <c r="Z96" i="260"/>
  <c r="N96" i="260"/>
  <c r="L127" i="260"/>
  <c r="L125" i="260"/>
  <c r="L123" i="260"/>
  <c r="L121" i="260"/>
  <c r="L119" i="260"/>
  <c r="X128" i="260"/>
  <c r="AA127" i="260"/>
  <c r="O127" i="260"/>
  <c r="R126" i="260"/>
  <c r="U125" i="260"/>
  <c r="X124" i="260"/>
  <c r="Y128" i="260"/>
  <c r="W127" i="260"/>
  <c r="S126" i="260"/>
  <c r="Q125" i="260"/>
  <c r="M124" i="260"/>
  <c r="M123" i="260"/>
  <c r="M122" i="260"/>
  <c r="Y120" i="260"/>
  <c r="Y119" i="260"/>
  <c r="Y118" i="260"/>
  <c r="V117" i="260"/>
  <c r="V116" i="260"/>
  <c r="V115" i="260"/>
  <c r="S114" i="260"/>
  <c r="S113" i="260"/>
  <c r="S112" i="260"/>
  <c r="P111" i="260"/>
  <c r="P110" i="260"/>
  <c r="P109" i="260"/>
  <c r="M108" i="260"/>
  <c r="M107" i="260"/>
  <c r="M106" i="260"/>
  <c r="Y103" i="260"/>
  <c r="Y102" i="260"/>
  <c r="V101" i="260"/>
  <c r="V100" i="260"/>
  <c r="V99" i="260"/>
  <c r="S98" i="260"/>
  <c r="S97" i="260"/>
  <c r="S96" i="260"/>
  <c r="H127" i="260"/>
  <c r="K124" i="260"/>
  <c r="K121" i="260"/>
  <c r="H119" i="260"/>
  <c r="L116" i="260"/>
  <c r="J114" i="260"/>
  <c r="L111" i="260"/>
  <c r="J109" i="260"/>
  <c r="H107" i="260"/>
  <c r="J102" i="260"/>
  <c r="L99" i="260"/>
  <c r="J97" i="260"/>
  <c r="T128" i="260"/>
  <c r="J118" i="260"/>
  <c r="W128" i="260"/>
  <c r="V127" i="260"/>
  <c r="Q126" i="260"/>
  <c r="P125" i="260"/>
  <c r="AA123" i="260"/>
  <c r="AA122" i="260"/>
  <c r="AA121" i="260"/>
  <c r="X120" i="260"/>
  <c r="X119" i="260"/>
  <c r="X118" i="260"/>
  <c r="U117" i="260"/>
  <c r="U116" i="260"/>
  <c r="U115" i="260"/>
  <c r="R114" i="260"/>
  <c r="R113" i="260"/>
  <c r="R112" i="260"/>
  <c r="O111" i="260"/>
  <c r="O110" i="260"/>
  <c r="O109" i="260"/>
  <c r="AA107" i="260"/>
  <c r="AA106" i="260"/>
  <c r="X103" i="260"/>
  <c r="X102" i="260"/>
  <c r="U101" i="260"/>
  <c r="U100" i="260"/>
  <c r="U99" i="260"/>
  <c r="R98" i="260"/>
  <c r="R97" i="260"/>
  <c r="R96" i="260"/>
  <c r="G127" i="260"/>
  <c r="J124" i="260"/>
  <c r="J121" i="260"/>
  <c r="G119" i="260"/>
  <c r="K116" i="260"/>
  <c r="I114" i="260"/>
  <c r="K111" i="260"/>
  <c r="I109" i="260"/>
  <c r="G107" i="260"/>
  <c r="I102" i="260"/>
  <c r="K99" i="260"/>
  <c r="I97" i="260"/>
  <c r="Y124" i="260"/>
  <c r="X123" i="260"/>
  <c r="X122" i="260"/>
  <c r="U121" i="260"/>
  <c r="U120" i="260"/>
  <c r="U119" i="260"/>
  <c r="R118" i="260"/>
  <c r="R117" i="260"/>
  <c r="R116" i="260"/>
  <c r="O115" i="260"/>
  <c r="O114" i="260"/>
  <c r="O113" i="260"/>
  <c r="AA111" i="260"/>
  <c r="AA110" i="260"/>
  <c r="AA109" i="260"/>
  <c r="X108" i="260"/>
  <c r="X107" i="260"/>
  <c r="X106" i="260"/>
  <c r="U103" i="260"/>
  <c r="R102" i="260"/>
  <c r="R101" i="260"/>
  <c r="R100" i="260"/>
  <c r="O99" i="260"/>
  <c r="O98" i="260"/>
  <c r="O97" i="260"/>
  <c r="J126" i="260"/>
  <c r="L115" i="260"/>
  <c r="J113" i="260"/>
  <c r="H111" i="260"/>
  <c r="L108" i="260"/>
  <c r="J106" i="260"/>
  <c r="L103" i="260"/>
  <c r="J101" i="260"/>
  <c r="H99" i="260"/>
  <c r="V128" i="260"/>
  <c r="U127" i="260"/>
  <c r="P126" i="260"/>
  <c r="O125" i="260"/>
  <c r="Z123" i="260"/>
  <c r="Z122" i="260"/>
  <c r="Z121" i="260"/>
  <c r="W120" i="260"/>
  <c r="W119" i="260"/>
  <c r="W118" i="260"/>
  <c r="T117" i="260"/>
  <c r="T116" i="260"/>
  <c r="T115" i="260"/>
  <c r="Q114" i="260"/>
  <c r="Q113" i="260"/>
  <c r="Q112" i="260"/>
  <c r="N111" i="260"/>
  <c r="N110" i="260"/>
  <c r="N109" i="260"/>
  <c r="Z107" i="260"/>
  <c r="Z106" i="260"/>
  <c r="W103" i="260"/>
  <c r="W102" i="260"/>
  <c r="T101" i="260"/>
  <c r="T100" i="260"/>
  <c r="T99" i="260"/>
  <c r="Q98" i="260"/>
  <c r="Q97" i="260"/>
  <c r="Q96" i="260"/>
  <c r="L126" i="260"/>
  <c r="I124" i="260"/>
  <c r="I121" i="260"/>
  <c r="L118" i="260"/>
  <c r="J116" i="260"/>
  <c r="L113" i="260"/>
  <c r="J111" i="260"/>
  <c r="H109" i="260"/>
  <c r="L106" i="260"/>
  <c r="L101" i="260"/>
  <c r="J99" i="260"/>
  <c r="H97" i="260"/>
  <c r="N126" i="260"/>
  <c r="G121" i="260"/>
  <c r="U128" i="260"/>
  <c r="T127" i="260"/>
  <c r="O126" i="260"/>
  <c r="N125" i="260"/>
  <c r="Y123" i="260"/>
  <c r="Y122" i="260"/>
  <c r="V121" i="260"/>
  <c r="V120" i="260"/>
  <c r="V119" i="260"/>
  <c r="S118" i="260"/>
  <c r="S117" i="260"/>
  <c r="S116" i="260"/>
  <c r="P115" i="260"/>
  <c r="P114" i="260"/>
  <c r="P113" i="260"/>
  <c r="M112" i="260"/>
  <c r="M111" i="260"/>
  <c r="M110" i="260"/>
  <c r="Y108" i="260"/>
  <c r="Y107" i="260"/>
  <c r="Y106" i="260"/>
  <c r="V103" i="260"/>
  <c r="S102" i="260"/>
  <c r="S101" i="260"/>
  <c r="S100" i="260"/>
  <c r="P99" i="260"/>
  <c r="P98" i="260"/>
  <c r="P97" i="260"/>
  <c r="M96" i="260"/>
  <c r="K126" i="260"/>
  <c r="K123" i="260"/>
  <c r="H121" i="260"/>
  <c r="K118" i="260"/>
  <c r="I116" i="260"/>
  <c r="K113" i="260"/>
  <c r="I111" i="260"/>
  <c r="G109" i="260"/>
  <c r="K106" i="260"/>
  <c r="K101" i="260"/>
  <c r="I99" i="260"/>
  <c r="G97" i="260"/>
  <c r="P127" i="260"/>
  <c r="J123" i="260"/>
  <c r="L96" i="260"/>
  <c r="S128" i="260"/>
  <c r="N127" i="260"/>
  <c r="M126" i="260"/>
  <c r="W124" i="260"/>
  <c r="W123" i="260"/>
  <c r="W122" i="260"/>
  <c r="T121" i="260"/>
  <c r="T120" i="260"/>
  <c r="T119" i="260"/>
  <c r="Q118" i="260"/>
  <c r="Q117" i="260"/>
  <c r="Q116" i="260"/>
  <c r="N115" i="260"/>
  <c r="N114" i="260"/>
  <c r="N113" i="260"/>
  <c r="Z111" i="260"/>
  <c r="Z110" i="260"/>
  <c r="Z109" i="260"/>
  <c r="W108" i="260"/>
  <c r="W107" i="260"/>
  <c r="W106" i="260"/>
  <c r="T103" i="260"/>
  <c r="Q102" i="260"/>
  <c r="Q101" i="260"/>
  <c r="Q100" i="260"/>
  <c r="N99" i="260"/>
  <c r="N98" i="260"/>
  <c r="N97" i="260"/>
  <c r="L128" i="260"/>
  <c r="I126" i="260"/>
  <c r="I123" i="260"/>
  <c r="L120" i="260"/>
  <c r="I118" i="260"/>
  <c r="K115" i="260"/>
  <c r="I113" i="260"/>
  <c r="G111" i="260"/>
  <c r="K108" i="260"/>
  <c r="I106" i="260"/>
  <c r="K103" i="260"/>
  <c r="I101" i="260"/>
  <c r="G99" i="260"/>
  <c r="K96" i="260"/>
  <c r="R128" i="260"/>
  <c r="S122" i="260"/>
  <c r="S121" i="260"/>
  <c r="S120" i="260"/>
  <c r="P119" i="260"/>
  <c r="P118" i="260"/>
  <c r="P117" i="260"/>
  <c r="M116" i="260"/>
  <c r="M115" i="260"/>
  <c r="M114" i="260"/>
  <c r="Y112" i="260"/>
  <c r="Y111" i="260"/>
  <c r="Y110" i="260"/>
  <c r="V109" i="260"/>
  <c r="V108" i="260"/>
  <c r="V107" i="260"/>
  <c r="S106" i="260"/>
  <c r="Q128" i="260"/>
  <c r="Z125" i="260"/>
  <c r="U123" i="260"/>
  <c r="P121" i="260"/>
  <c r="Z118" i="260"/>
  <c r="Z115" i="260"/>
  <c r="U113" i="260"/>
  <c r="X110" i="260"/>
  <c r="S108" i="260"/>
  <c r="N106" i="260"/>
  <c r="Z103" i="260"/>
  <c r="Z101" i="260"/>
  <c r="W99" i="260"/>
  <c r="T97" i="260"/>
  <c r="I127" i="260"/>
  <c r="I122" i="260"/>
  <c r="G117" i="260"/>
  <c r="I112" i="260"/>
  <c r="I107" i="260"/>
  <c r="K102" i="260"/>
  <c r="K97" i="260"/>
  <c r="W100" i="260"/>
  <c r="T124" i="260"/>
  <c r="X111" i="260"/>
  <c r="N107" i="260"/>
  <c r="P102" i="260"/>
  <c r="M98" i="260"/>
  <c r="H123" i="260"/>
  <c r="H113" i="260"/>
  <c r="J103" i="260"/>
  <c r="Y116" i="260"/>
  <c r="N119" i="260"/>
  <c r="Q106" i="260"/>
  <c r="L122" i="260"/>
  <c r="L112" i="260"/>
  <c r="Q124" i="260"/>
  <c r="Z113" i="260"/>
  <c r="M102" i="260"/>
  <c r="K127" i="260"/>
  <c r="K107" i="260"/>
  <c r="I98" i="260"/>
  <c r="AA125" i="260"/>
  <c r="T111" i="260"/>
  <c r="AA101" i="260"/>
  <c r="J127" i="260"/>
  <c r="L102" i="260"/>
  <c r="M128" i="260"/>
  <c r="V125" i="260"/>
  <c r="T123" i="260"/>
  <c r="O121" i="260"/>
  <c r="O118" i="260"/>
  <c r="Y115" i="260"/>
  <c r="T113" i="260"/>
  <c r="W110" i="260"/>
  <c r="R108" i="260"/>
  <c r="P103" i="260"/>
  <c r="P101" i="260"/>
  <c r="M99" i="260"/>
  <c r="Y96" i="260"/>
  <c r="K125" i="260"/>
  <c r="K120" i="260"/>
  <c r="J115" i="260"/>
  <c r="L110" i="260"/>
  <c r="H101" i="260"/>
  <c r="J96" i="260"/>
  <c r="AA119" i="260"/>
  <c r="Z127" i="260"/>
  <c r="T125" i="260"/>
  <c r="P123" i="260"/>
  <c r="N121" i="260"/>
  <c r="N118" i="260"/>
  <c r="X115" i="260"/>
  <c r="X112" i="260"/>
  <c r="S110" i="260"/>
  <c r="Q108" i="260"/>
  <c r="O103" i="260"/>
  <c r="O101" i="260"/>
  <c r="AA98" i="260"/>
  <c r="X96" i="260"/>
  <c r="J125" i="260"/>
  <c r="J120" i="260"/>
  <c r="I115" i="260"/>
  <c r="K110" i="260"/>
  <c r="G101" i="260"/>
  <c r="I96" i="260"/>
  <c r="Q122" i="260"/>
  <c r="P122" i="260"/>
  <c r="X114" i="260"/>
  <c r="S109" i="260"/>
  <c r="M100" i="260"/>
  <c r="K128" i="260"/>
  <c r="L117" i="260"/>
  <c r="J108" i="260"/>
  <c r="L98" i="260"/>
  <c r="O119" i="260"/>
  <c r="N122" i="260"/>
  <c r="Q109" i="260"/>
  <c r="Z97" i="260"/>
  <c r="J117" i="260"/>
  <c r="L107" i="260"/>
  <c r="W126" i="260"/>
  <c r="P106" i="260"/>
  <c r="V97" i="260"/>
  <c r="K112" i="260"/>
  <c r="V123" i="260"/>
  <c r="V113" i="260"/>
  <c r="AA103" i="260"/>
  <c r="J122" i="260"/>
  <c r="J107" i="260"/>
  <c r="Y127" i="260"/>
  <c r="S125" i="260"/>
  <c r="O123" i="260"/>
  <c r="R120" i="260"/>
  <c r="M118" i="260"/>
  <c r="W115" i="260"/>
  <c r="W112" i="260"/>
  <c r="R110" i="260"/>
  <c r="U107" i="260"/>
  <c r="N103" i="260"/>
  <c r="N101" i="260"/>
  <c r="Z98" i="260"/>
  <c r="W96" i="260"/>
  <c r="I125" i="260"/>
  <c r="I120" i="260"/>
  <c r="H115" i="260"/>
  <c r="J110" i="260"/>
  <c r="L100" i="260"/>
  <c r="O117" i="260"/>
  <c r="N117" i="260"/>
  <c r="Y126" i="260"/>
  <c r="W114" i="260"/>
  <c r="R106" i="260"/>
  <c r="O102" i="260"/>
  <c r="AA97" i="260"/>
  <c r="G123" i="260"/>
  <c r="G113" i="260"/>
  <c r="I108" i="260"/>
  <c r="K98" i="260"/>
  <c r="X126" i="260"/>
  <c r="AA113" i="260"/>
  <c r="N102" i="260"/>
  <c r="H103" i="260"/>
  <c r="R121" i="260"/>
  <c r="U111" i="260"/>
  <c r="Y99" i="260"/>
  <c r="I117" i="260"/>
  <c r="Q121" i="260"/>
  <c r="O106" i="260"/>
  <c r="X99" i="260"/>
  <c r="H117" i="260"/>
  <c r="L97" i="260"/>
  <c r="X127" i="260"/>
  <c r="R125" i="260"/>
  <c r="N123" i="260"/>
  <c r="Q120" i="260"/>
  <c r="AA117" i="260"/>
  <c r="AA114" i="260"/>
  <c r="V112" i="260"/>
  <c r="Q110" i="260"/>
  <c r="T107" i="260"/>
  <c r="M103" i="260"/>
  <c r="Y100" i="260"/>
  <c r="Y98" i="260"/>
  <c r="V96" i="260"/>
  <c r="H125" i="260"/>
  <c r="K119" i="260"/>
  <c r="G115" i="260"/>
  <c r="I110" i="260"/>
  <c r="K100" i="260"/>
  <c r="U124" i="260"/>
  <c r="Z119" i="260"/>
  <c r="O122" i="260"/>
  <c r="X116" i="260"/>
  <c r="W116" i="260"/>
  <c r="AA115" i="260"/>
  <c r="M127" i="260"/>
  <c r="V124" i="260"/>
  <c r="R122" i="260"/>
  <c r="M120" i="260"/>
  <c r="Z117" i="260"/>
  <c r="Z114" i="260"/>
  <c r="U112" i="260"/>
  <c r="U109" i="260"/>
  <c r="P107" i="260"/>
  <c r="AA102" i="260"/>
  <c r="X100" i="260"/>
  <c r="X98" i="260"/>
  <c r="U96" i="260"/>
  <c r="G125" i="260"/>
  <c r="J119" i="260"/>
  <c r="L114" i="260"/>
  <c r="L109" i="260"/>
  <c r="J100" i="260"/>
  <c r="AA126" i="260"/>
  <c r="Y114" i="260"/>
  <c r="T112" i="260"/>
  <c r="T109" i="260"/>
  <c r="O107" i="260"/>
  <c r="Z102" i="260"/>
  <c r="W98" i="260"/>
  <c r="T96" i="260"/>
  <c r="L124" i="260"/>
  <c r="I119" i="260"/>
  <c r="K114" i="260"/>
  <c r="K109" i="260"/>
  <c r="I100" i="260"/>
  <c r="Z126" i="260"/>
  <c r="S124" i="260"/>
  <c r="W111" i="260"/>
  <c r="R109" i="260"/>
  <c r="AA99" i="260"/>
  <c r="J128" i="260"/>
  <c r="K117" i="260"/>
  <c r="I103" i="260"/>
  <c r="R124" i="260"/>
  <c r="V111" i="260"/>
  <c r="Z99" i="260"/>
  <c r="I128" i="260"/>
  <c r="J98" i="260"/>
  <c r="M119" i="260"/>
  <c r="U108" i="260"/>
  <c r="K122" i="260"/>
  <c r="G103" i="260"/>
  <c r="AA118" i="260"/>
  <c r="T108" i="260"/>
  <c r="U97" i="260"/>
  <c r="J112" i="260"/>
  <c r="AA59" i="260"/>
  <c r="I59" i="260"/>
  <c r="I57" i="260"/>
  <c r="I55" i="260"/>
  <c r="I53" i="260"/>
  <c r="I51" i="260"/>
  <c r="I49" i="260"/>
  <c r="I47" i="260"/>
  <c r="I45" i="260"/>
  <c r="I43" i="260"/>
  <c r="I41" i="260"/>
  <c r="I39" i="260"/>
  <c r="I37" i="260"/>
  <c r="I33" i="260"/>
  <c r="I31" i="260"/>
  <c r="I29" i="260"/>
  <c r="I27" i="260"/>
  <c r="T59" i="260"/>
  <c r="W58" i="260"/>
  <c r="Z57" i="260"/>
  <c r="N57" i="260"/>
  <c r="Q56" i="260"/>
  <c r="T55" i="260"/>
  <c r="W54" i="260"/>
  <c r="Z53" i="260"/>
  <c r="N53" i="260"/>
  <c r="Q52" i="260"/>
  <c r="T51" i="260"/>
  <c r="W50" i="260"/>
  <c r="Z49" i="260"/>
  <c r="N49" i="260"/>
  <c r="Q48" i="260"/>
  <c r="T47" i="260"/>
  <c r="W46" i="260"/>
  <c r="Z45" i="260"/>
  <c r="N45" i="260"/>
  <c r="Q44" i="260"/>
  <c r="T43" i="260"/>
  <c r="W42" i="260"/>
  <c r="Z41" i="260"/>
  <c r="N41" i="260"/>
  <c r="Q40" i="260"/>
  <c r="T39" i="260"/>
  <c r="W38" i="260"/>
  <c r="Z37" i="260"/>
  <c r="N37" i="260"/>
  <c r="W34" i="260"/>
  <c r="Z33" i="260"/>
  <c r="N33" i="260"/>
  <c r="Q32" i="260"/>
  <c r="T31" i="260"/>
  <c r="L58" i="260"/>
  <c r="L56" i="260"/>
  <c r="L54" i="260"/>
  <c r="L52" i="260"/>
  <c r="L50" i="260"/>
  <c r="L48" i="260"/>
  <c r="L46" i="260"/>
  <c r="L44" i="260"/>
  <c r="L42" i="260"/>
  <c r="L40" i="260"/>
  <c r="L38" i="260"/>
  <c r="L34" i="260"/>
  <c r="L32" i="260"/>
  <c r="L30" i="260"/>
  <c r="L28" i="260"/>
  <c r="Q59" i="260"/>
  <c r="T58" i="260"/>
  <c r="W57" i="260"/>
  <c r="Z56" i="260"/>
  <c r="N56" i="260"/>
  <c r="Q55" i="260"/>
  <c r="T54" i="260"/>
  <c r="W53" i="260"/>
  <c r="Z52" i="260"/>
  <c r="N52" i="260"/>
  <c r="Q51" i="260"/>
  <c r="T50" i="260"/>
  <c r="W49" i="260"/>
  <c r="Z48" i="260"/>
  <c r="N48" i="260"/>
  <c r="Q47" i="260"/>
  <c r="T46" i="260"/>
  <c r="W45" i="260"/>
  <c r="Z44" i="260"/>
  <c r="N44" i="260"/>
  <c r="Q43" i="260"/>
  <c r="T42" i="260"/>
  <c r="W41" i="260"/>
  <c r="Z40" i="260"/>
  <c r="N40" i="260"/>
  <c r="Q39" i="260"/>
  <c r="T38" i="260"/>
  <c r="W37" i="260"/>
  <c r="T34" i="260"/>
  <c r="W33" i="260"/>
  <c r="Z32" i="260"/>
  <c r="N32" i="260"/>
  <c r="Q31" i="260"/>
  <c r="T30" i="260"/>
  <c r="W29" i="260"/>
  <c r="Z28" i="260"/>
  <c r="N28" i="260"/>
  <c r="Q27" i="260"/>
  <c r="L59" i="260"/>
  <c r="J57" i="260"/>
  <c r="G55" i="260"/>
  <c r="J52" i="260"/>
  <c r="H50" i="260"/>
  <c r="L47" i="260"/>
  <c r="J45" i="260"/>
  <c r="G43" i="260"/>
  <c r="J40" i="260"/>
  <c r="H38" i="260"/>
  <c r="J33" i="260"/>
  <c r="G31" i="260"/>
  <c r="J28" i="260"/>
  <c r="U59" i="260"/>
  <c r="U58" i="260"/>
  <c r="U57" i="260"/>
  <c r="V56" i="260"/>
  <c r="W55" i="260"/>
  <c r="X54" i="260"/>
  <c r="X53" i="260"/>
  <c r="X52" i="260"/>
  <c r="Y51" i="260"/>
  <c r="Z50" i="260"/>
  <c r="AA49" i="260"/>
  <c r="AA48" i="260"/>
  <c r="AA47" i="260"/>
  <c r="M47" i="260"/>
  <c r="N46" i="260"/>
  <c r="O45" i="260"/>
  <c r="O44" i="260"/>
  <c r="O43" i="260"/>
  <c r="P42" i="260"/>
  <c r="Q41" i="260"/>
  <c r="R40" i="260"/>
  <c r="R39" i="260"/>
  <c r="R38" i="260"/>
  <c r="S37" i="260"/>
  <c r="U34" i="260"/>
  <c r="U33" i="260"/>
  <c r="V32" i="260"/>
  <c r="W31" i="260"/>
  <c r="X30" i="260"/>
  <c r="Z29" i="260"/>
  <c r="M29" i="260"/>
  <c r="O28" i="260"/>
  <c r="P27" i="260"/>
  <c r="H54" i="260"/>
  <c r="J49" i="260"/>
  <c r="J44" i="260"/>
  <c r="L39" i="260"/>
  <c r="H30" i="260"/>
  <c r="K59" i="260"/>
  <c r="H57" i="260"/>
  <c r="K54" i="260"/>
  <c r="I52" i="260"/>
  <c r="G50" i="260"/>
  <c r="K47" i="260"/>
  <c r="H45" i="260"/>
  <c r="K42" i="260"/>
  <c r="I40" i="260"/>
  <c r="G38" i="260"/>
  <c r="H33" i="260"/>
  <c r="K30" i="260"/>
  <c r="I28" i="260"/>
  <c r="S59" i="260"/>
  <c r="S58" i="260"/>
  <c r="T57" i="260"/>
  <c r="U56" i="260"/>
  <c r="V55" i="260"/>
  <c r="V54" i="260"/>
  <c r="V53" i="260"/>
  <c r="W52" i="260"/>
  <c r="X51" i="260"/>
  <c r="Y50" i="260"/>
  <c r="Y49" i="260"/>
  <c r="Y48" i="260"/>
  <c r="Z47" i="260"/>
  <c r="AA46" i="260"/>
  <c r="M46" i="260"/>
  <c r="M45" i="260"/>
  <c r="M44" i="260"/>
  <c r="N43" i="260"/>
  <c r="O42" i="260"/>
  <c r="P41" i="260"/>
  <c r="P40" i="260"/>
  <c r="P39" i="260"/>
  <c r="Q38" i="260"/>
  <c r="R37" i="260"/>
  <c r="S34" i="260"/>
  <c r="T33" i="260"/>
  <c r="U32" i="260"/>
  <c r="V31" i="260"/>
  <c r="W30" i="260"/>
  <c r="Y29" i="260"/>
  <c r="AA28" i="260"/>
  <c r="M28" i="260"/>
  <c r="O27" i="260"/>
  <c r="J59" i="260"/>
  <c r="G57" i="260"/>
  <c r="J54" i="260"/>
  <c r="H52" i="260"/>
  <c r="L49" i="260"/>
  <c r="J47" i="260"/>
  <c r="G45" i="260"/>
  <c r="J42" i="260"/>
  <c r="H40" i="260"/>
  <c r="L37" i="260"/>
  <c r="G33" i="260"/>
  <c r="J30" i="260"/>
  <c r="H28" i="260"/>
  <c r="R59" i="260"/>
  <c r="R58" i="260"/>
  <c r="S57" i="260"/>
  <c r="T56" i="260"/>
  <c r="U55" i="260"/>
  <c r="U54" i="260"/>
  <c r="U53" i="260"/>
  <c r="V52" i="260"/>
  <c r="W51" i="260"/>
  <c r="X50" i="260"/>
  <c r="X49" i="260"/>
  <c r="X48" i="260"/>
  <c r="Y47" i="260"/>
  <c r="Z46" i="260"/>
  <c r="AA45" i="260"/>
  <c r="AA44" i="260"/>
  <c r="AA43" i="260"/>
  <c r="M43" i="260"/>
  <c r="N42" i="260"/>
  <c r="O41" i="260"/>
  <c r="O40" i="260"/>
  <c r="O39" i="260"/>
  <c r="P38" i="260"/>
  <c r="Q37" i="260"/>
  <c r="R34" i="260"/>
  <c r="S33" i="260"/>
  <c r="T32" i="260"/>
  <c r="U31" i="260"/>
  <c r="V30" i="260"/>
  <c r="X29" i="260"/>
  <c r="Y28" i="260"/>
  <c r="AA27" i="260"/>
  <c r="N27" i="260"/>
  <c r="G59" i="260"/>
  <c r="G47" i="260"/>
  <c r="H42" i="260"/>
  <c r="J37" i="260"/>
  <c r="J32" i="260"/>
  <c r="L27" i="260"/>
  <c r="O59" i="260"/>
  <c r="H59" i="260"/>
  <c r="K56" i="260"/>
  <c r="I54" i="260"/>
  <c r="G52" i="260"/>
  <c r="K49" i="260"/>
  <c r="H47" i="260"/>
  <c r="K44" i="260"/>
  <c r="I42" i="260"/>
  <c r="G40" i="260"/>
  <c r="K37" i="260"/>
  <c r="K32" i="260"/>
  <c r="I30" i="260"/>
  <c r="G28" i="260"/>
  <c r="P59" i="260"/>
  <c r="Q58" i="260"/>
  <c r="R57" i="260"/>
  <c r="S56" i="260"/>
  <c r="S55" i="260"/>
  <c r="S54" i="260"/>
  <c r="T53" i="260"/>
  <c r="U52" i="260"/>
  <c r="V51" i="260"/>
  <c r="V50" i="260"/>
  <c r="V49" i="260"/>
  <c r="W48" i="260"/>
  <c r="X47" i="260"/>
  <c r="Y46" i="260"/>
  <c r="Y45" i="260"/>
  <c r="Y44" i="260"/>
  <c r="Z43" i="260"/>
  <c r="AA42" i="260"/>
  <c r="M42" i="260"/>
  <c r="M41" i="260"/>
  <c r="M40" i="260"/>
  <c r="N39" i="260"/>
  <c r="O38" i="260"/>
  <c r="P37" i="260"/>
  <c r="Q34" i="260"/>
  <c r="R33" i="260"/>
  <c r="S32" i="260"/>
  <c r="S31" i="260"/>
  <c r="U30" i="260"/>
  <c r="V29" i="260"/>
  <c r="X28" i="260"/>
  <c r="Z27" i="260"/>
  <c r="M27" i="260"/>
  <c r="K58" i="260"/>
  <c r="I56" i="260"/>
  <c r="G54" i="260"/>
  <c r="K51" i="260"/>
  <c r="H49" i="260"/>
  <c r="K46" i="260"/>
  <c r="I44" i="260"/>
  <c r="G42" i="260"/>
  <c r="K39" i="260"/>
  <c r="H37" i="260"/>
  <c r="K34" i="260"/>
  <c r="I32" i="260"/>
  <c r="G30" i="260"/>
  <c r="K27" i="260"/>
  <c r="N59" i="260"/>
  <c r="O58" i="260"/>
  <c r="P57" i="260"/>
  <c r="P56" i="260"/>
  <c r="P55" i="260"/>
  <c r="Q54" i="260"/>
  <c r="R53" i="260"/>
  <c r="S52" i="260"/>
  <c r="S51" i="260"/>
  <c r="S50" i="260"/>
  <c r="T49" i="260"/>
  <c r="U48" i="260"/>
  <c r="V47" i="260"/>
  <c r="V46" i="260"/>
  <c r="V45" i="260"/>
  <c r="W44" i="260"/>
  <c r="X43" i="260"/>
  <c r="Y42" i="260"/>
  <c r="Y41" i="260"/>
  <c r="Y40" i="260"/>
  <c r="Z39" i="260"/>
  <c r="AA38" i="260"/>
  <c r="M38" i="260"/>
  <c r="M37" i="260"/>
  <c r="O34" i="260"/>
  <c r="P33" i="260"/>
  <c r="P32" i="260"/>
  <c r="P31" i="260"/>
  <c r="R30" i="260"/>
  <c r="T29" i="260"/>
  <c r="V28" i="260"/>
  <c r="X27" i="260"/>
  <c r="J58" i="260"/>
  <c r="H55" i="260"/>
  <c r="J50" i="260"/>
  <c r="L45" i="260"/>
  <c r="G41" i="260"/>
  <c r="J31" i="260"/>
  <c r="X58" i="260"/>
  <c r="AA56" i="260"/>
  <c r="O55" i="260"/>
  <c r="Y53" i="260"/>
  <c r="M52" i="260"/>
  <c r="Q50" i="260"/>
  <c r="V48" i="260"/>
  <c r="O47" i="260"/>
  <c r="S45" i="260"/>
  <c r="W43" i="260"/>
  <c r="Q42" i="260"/>
  <c r="U40" i="260"/>
  <c r="Y38" i="260"/>
  <c r="O37" i="260"/>
  <c r="AA33" i="260"/>
  <c r="O32" i="260"/>
  <c r="Y30" i="260"/>
  <c r="P29" i="260"/>
  <c r="V27" i="260"/>
  <c r="I58" i="260"/>
  <c r="L53" i="260"/>
  <c r="I50" i="260"/>
  <c r="K45" i="260"/>
  <c r="K40" i="260"/>
  <c r="H31" i="260"/>
  <c r="V58" i="260"/>
  <c r="Y56" i="260"/>
  <c r="N55" i="260"/>
  <c r="S53" i="260"/>
  <c r="AA51" i="260"/>
  <c r="P50" i="260"/>
  <c r="T48" i="260"/>
  <c r="N47" i="260"/>
  <c r="R45" i="260"/>
  <c r="V43" i="260"/>
  <c r="AA41" i="260"/>
  <c r="T40" i="260"/>
  <c r="X38" i="260"/>
  <c r="Y33" i="260"/>
  <c r="M32" i="260"/>
  <c r="S30" i="260"/>
  <c r="O29" i="260"/>
  <c r="U27" i="260"/>
  <c r="L51" i="260"/>
  <c r="K28" i="260"/>
  <c r="H58" i="260"/>
  <c r="K53" i="260"/>
  <c r="G49" i="260"/>
  <c r="H44" i="260"/>
  <c r="J39" i="260"/>
  <c r="J34" i="260"/>
  <c r="L29" i="260"/>
  <c r="P58" i="260"/>
  <c r="X56" i="260"/>
  <c r="M55" i="260"/>
  <c r="Q53" i="260"/>
  <c r="Z51" i="260"/>
  <c r="O50" i="260"/>
  <c r="S48" i="260"/>
  <c r="X46" i="260"/>
  <c r="Q45" i="260"/>
  <c r="U43" i="260"/>
  <c r="X41" i="260"/>
  <c r="S40" i="260"/>
  <c r="V38" i="260"/>
  <c r="X33" i="260"/>
  <c r="AA31" i="260"/>
  <c r="Q30" i="260"/>
  <c r="N29" i="260"/>
  <c r="T27" i="260"/>
  <c r="H53" i="260"/>
  <c r="G58" i="260"/>
  <c r="J53" i="260"/>
  <c r="K48" i="260"/>
  <c r="G44" i="260"/>
  <c r="H39" i="260"/>
  <c r="I34" i="260"/>
  <c r="K29" i="260"/>
  <c r="Z59" i="260"/>
  <c r="N58" i="260"/>
  <c r="W56" i="260"/>
  <c r="AA54" i="260"/>
  <c r="P53" i="260"/>
  <c r="U51" i="260"/>
  <c r="N50" i="260"/>
  <c r="R48" i="260"/>
  <c r="U46" i="260"/>
  <c r="P45" i="260"/>
  <c r="S43" i="260"/>
  <c r="V41" i="260"/>
  <c r="AA39" i="260"/>
  <c r="U38" i="260"/>
  <c r="V33" i="260"/>
  <c r="Z31" i="260"/>
  <c r="P30" i="260"/>
  <c r="W28" i="260"/>
  <c r="S27" i="260"/>
  <c r="L57" i="260"/>
  <c r="J48" i="260"/>
  <c r="L43" i="260"/>
  <c r="G39" i="260"/>
  <c r="H34" i="260"/>
  <c r="J29" i="260"/>
  <c r="Y59" i="260"/>
  <c r="M58" i="260"/>
  <c r="R56" i="260"/>
  <c r="Z54" i="260"/>
  <c r="O53" i="260"/>
  <c r="R51" i="260"/>
  <c r="M50" i="260"/>
  <c r="P48" i="260"/>
  <c r="S46" i="260"/>
  <c r="X44" i="260"/>
  <c r="R43" i="260"/>
  <c r="U41" i="260"/>
  <c r="Y39" i="260"/>
  <c r="S38" i="260"/>
  <c r="AA34" i="260"/>
  <c r="Q33" i="260"/>
  <c r="Y31" i="260"/>
  <c r="O30" i="260"/>
  <c r="U28" i="260"/>
  <c r="R27" i="260"/>
  <c r="AA52" i="260"/>
  <c r="H56" i="260"/>
  <c r="K57" i="260"/>
  <c r="G53" i="260"/>
  <c r="I48" i="260"/>
  <c r="K43" i="260"/>
  <c r="K38" i="260"/>
  <c r="G34" i="260"/>
  <c r="H29" i="260"/>
  <c r="X59" i="260"/>
  <c r="AA57" i="260"/>
  <c r="O56" i="260"/>
  <c r="Y54" i="260"/>
  <c r="M53" i="260"/>
  <c r="P51" i="260"/>
  <c r="U49" i="260"/>
  <c r="O48" i="260"/>
  <c r="R46" i="260"/>
  <c r="V44" i="260"/>
  <c r="P43" i="260"/>
  <c r="T41" i="260"/>
  <c r="X39" i="260"/>
  <c r="N38" i="260"/>
  <c r="Z34" i="260"/>
  <c r="O33" i="260"/>
  <c r="X31" i="260"/>
  <c r="N30" i="260"/>
  <c r="T28" i="260"/>
  <c r="J56" i="260"/>
  <c r="K52" i="260"/>
  <c r="H48" i="260"/>
  <c r="J43" i="260"/>
  <c r="J38" i="260"/>
  <c r="L33" i="260"/>
  <c r="G29" i="260"/>
  <c r="W59" i="260"/>
  <c r="Y57" i="260"/>
  <c r="M56" i="260"/>
  <c r="R54" i="260"/>
  <c r="O51" i="260"/>
  <c r="S49" i="260"/>
  <c r="M48" i="260"/>
  <c r="Q46" i="260"/>
  <c r="U44" i="260"/>
  <c r="Z42" i="260"/>
  <c r="S41" i="260"/>
  <c r="W39" i="260"/>
  <c r="AA37" i="260"/>
  <c r="Y34" i="260"/>
  <c r="M33" i="260"/>
  <c r="R31" i="260"/>
  <c r="M30" i="260"/>
  <c r="S28" i="260"/>
  <c r="G56" i="260"/>
  <c r="G46" i="260"/>
  <c r="H32" i="260"/>
  <c r="M59" i="260"/>
  <c r="X55" i="260"/>
  <c r="N51" i="260"/>
  <c r="S47" i="260"/>
  <c r="Y43" i="260"/>
  <c r="U39" i="260"/>
  <c r="O31" i="260"/>
  <c r="P28" i="260"/>
  <c r="L55" i="260"/>
  <c r="H43" i="260"/>
  <c r="G32" i="260"/>
  <c r="AA58" i="260"/>
  <c r="R55" i="260"/>
  <c r="M51" i="260"/>
  <c r="R47" i="260"/>
  <c r="X42" i="260"/>
  <c r="S39" i="260"/>
  <c r="N31" i="260"/>
  <c r="Y27" i="260"/>
  <c r="K55" i="260"/>
  <c r="L41" i="260"/>
  <c r="L31" i="260"/>
  <c r="Z58" i="260"/>
  <c r="P54" i="260"/>
  <c r="AA50" i="260"/>
  <c r="P47" i="260"/>
  <c r="V42" i="260"/>
  <c r="M39" i="260"/>
  <c r="X34" i="260"/>
  <c r="M31" i="260"/>
  <c r="W27" i="260"/>
  <c r="O57" i="260"/>
  <c r="J55" i="260"/>
  <c r="K41" i="260"/>
  <c r="K31" i="260"/>
  <c r="Y58" i="260"/>
  <c r="O54" i="260"/>
  <c r="U50" i="260"/>
  <c r="P46" i="260"/>
  <c r="U42" i="260"/>
  <c r="Z38" i="260"/>
  <c r="V34" i="260"/>
  <c r="AA30" i="260"/>
  <c r="G37" i="260"/>
  <c r="G48" i="260"/>
  <c r="T52" i="260"/>
  <c r="T44" i="260"/>
  <c r="Y32" i="260"/>
  <c r="R52" i="260"/>
  <c r="S44" i="260"/>
  <c r="X32" i="260"/>
  <c r="I46" i="260"/>
  <c r="P52" i="260"/>
  <c r="R44" i="260"/>
  <c r="R28" i="260"/>
  <c r="K33" i="260"/>
  <c r="Y55" i="260"/>
  <c r="U47" i="260"/>
  <c r="V39" i="260"/>
  <c r="R32" i="260"/>
  <c r="J51" i="260"/>
  <c r="J41" i="260"/>
  <c r="J27" i="260"/>
  <c r="X57" i="260"/>
  <c r="N54" i="260"/>
  <c r="R50" i="260"/>
  <c r="O46" i="260"/>
  <c r="S42" i="260"/>
  <c r="Y37" i="260"/>
  <c r="P34" i="260"/>
  <c r="Z30" i="260"/>
  <c r="H51" i="260"/>
  <c r="H41" i="260"/>
  <c r="H27" i="260"/>
  <c r="V57" i="260"/>
  <c r="M54" i="260"/>
  <c r="R49" i="260"/>
  <c r="X45" i="260"/>
  <c r="R42" i="260"/>
  <c r="X37" i="260"/>
  <c r="N34" i="260"/>
  <c r="AA29" i="260"/>
  <c r="G51" i="260"/>
  <c r="I38" i="260"/>
  <c r="G27" i="260"/>
  <c r="Q57" i="260"/>
  <c r="AA53" i="260"/>
  <c r="Q49" i="260"/>
  <c r="U45" i="260"/>
  <c r="R41" i="260"/>
  <c r="V37" i="260"/>
  <c r="M34" i="260"/>
  <c r="U29" i="260"/>
  <c r="K50" i="260"/>
  <c r="Y52" i="260"/>
  <c r="P49" i="260"/>
  <c r="T45" i="260"/>
  <c r="AA40" i="260"/>
  <c r="U37" i="260"/>
  <c r="AA32" i="260"/>
  <c r="S29" i="260"/>
  <c r="M57" i="260"/>
  <c r="O49" i="260"/>
  <c r="X40" i="260"/>
  <c r="T37" i="260"/>
  <c r="R29" i="260"/>
  <c r="J46" i="260"/>
  <c r="AA55" i="260"/>
  <c r="M49" i="260"/>
  <c r="W40" i="260"/>
  <c r="Q29" i="260"/>
  <c r="Z55" i="260"/>
  <c r="W47" i="260"/>
  <c r="V40" i="260"/>
  <c r="W32" i="260"/>
  <c r="H46" i="260"/>
  <c r="V59" i="260"/>
  <c r="O52" i="260"/>
  <c r="P44" i="260"/>
  <c r="Q28" i="260"/>
  <c r="E128" i="260"/>
  <c r="E124" i="260"/>
  <c r="E120" i="260"/>
  <c r="E116" i="260"/>
  <c r="E112" i="260"/>
  <c r="E108" i="260"/>
  <c r="E100" i="260"/>
  <c r="E96" i="260"/>
  <c r="D124" i="260"/>
  <c r="D120" i="260"/>
  <c r="D116" i="260"/>
  <c r="D112" i="260"/>
  <c r="D108" i="260"/>
  <c r="D100" i="260"/>
  <c r="D123" i="260"/>
  <c r="D119" i="260"/>
  <c r="D115" i="260"/>
  <c r="D111" i="260"/>
  <c r="D107" i="260"/>
  <c r="D103" i="260"/>
  <c r="D99" i="260"/>
  <c r="E127" i="260"/>
  <c r="D122" i="260"/>
  <c r="D117" i="260"/>
  <c r="E111" i="260"/>
  <c r="D106" i="260"/>
  <c r="D101" i="260"/>
  <c r="D126" i="260"/>
  <c r="D121" i="260"/>
  <c r="E115" i="260"/>
  <c r="D110" i="260"/>
  <c r="E99" i="260"/>
  <c r="F128" i="260"/>
  <c r="F121" i="260"/>
  <c r="F114" i="260"/>
  <c r="D109" i="260"/>
  <c r="E102" i="260"/>
  <c r="F96" i="260"/>
  <c r="F127" i="260"/>
  <c r="E121" i="260"/>
  <c r="E114" i="260"/>
  <c r="F108" i="260"/>
  <c r="D102" i="260"/>
  <c r="F126" i="260"/>
  <c r="F120" i="260"/>
  <c r="D114" i="260"/>
  <c r="F107" i="260"/>
  <c r="F101" i="260"/>
  <c r="E126" i="260"/>
  <c r="F119" i="260"/>
  <c r="F113" i="260"/>
  <c r="E107" i="260"/>
  <c r="E101" i="260"/>
  <c r="F125" i="260"/>
  <c r="F117" i="260"/>
  <c r="F106" i="260"/>
  <c r="D98" i="260"/>
  <c r="E125" i="260"/>
  <c r="E117" i="260"/>
  <c r="E106" i="260"/>
  <c r="F97" i="260"/>
  <c r="D125" i="260"/>
  <c r="F116" i="260"/>
  <c r="E97" i="260"/>
  <c r="F124" i="260"/>
  <c r="F115" i="260"/>
  <c r="D97" i="260"/>
  <c r="E123" i="260"/>
  <c r="E110" i="260"/>
  <c r="F122" i="260"/>
  <c r="F109" i="260"/>
  <c r="AI127" i="260"/>
  <c r="F118" i="260"/>
  <c r="F103" i="260"/>
  <c r="AH128" i="260"/>
  <c r="E118" i="260"/>
  <c r="E103" i="260"/>
  <c r="F123" i="260"/>
  <c r="F100" i="260"/>
  <c r="E122" i="260"/>
  <c r="F99" i="260"/>
  <c r="E119" i="260"/>
  <c r="F98" i="260"/>
  <c r="AI126" i="260"/>
  <c r="AI117" i="260"/>
  <c r="AI111" i="260"/>
  <c r="D118" i="260"/>
  <c r="E98" i="260"/>
  <c r="E113" i="260"/>
  <c r="D113" i="260"/>
  <c r="AH125" i="260"/>
  <c r="AH118" i="260"/>
  <c r="AH112" i="260"/>
  <c r="F112" i="260"/>
  <c r="AH124" i="260"/>
  <c r="AH119" i="260"/>
  <c r="AH114" i="260"/>
  <c r="F111" i="260"/>
  <c r="AH127" i="260"/>
  <c r="F110" i="260"/>
  <c r="AI118" i="260"/>
  <c r="AH113" i="260"/>
  <c r="AI109" i="260"/>
  <c r="AI106" i="260"/>
  <c r="AI100" i="260"/>
  <c r="AI94" i="260"/>
  <c r="AI88" i="260"/>
  <c r="AI82" i="260"/>
  <c r="DQ79" i="260"/>
  <c r="CS79" i="260"/>
  <c r="BU79" i="260"/>
  <c r="E109" i="260"/>
  <c r="AH109" i="260"/>
  <c r="AH106" i="260"/>
  <c r="AH100" i="260"/>
  <c r="F102" i="260"/>
  <c r="AI122" i="260"/>
  <c r="AH117" i="260"/>
  <c r="AH107" i="260"/>
  <c r="AH101" i="260"/>
  <c r="AH95" i="260"/>
  <c r="AH89" i="260"/>
  <c r="AH83" i="260"/>
  <c r="DL79" i="260"/>
  <c r="CN79" i="260"/>
  <c r="BP79" i="260"/>
  <c r="AI115" i="260"/>
  <c r="AI113" i="260"/>
  <c r="AH105" i="260"/>
  <c r="AI98" i="260"/>
  <c r="AI96" i="260"/>
  <c r="AI91" i="260"/>
  <c r="AI86" i="260"/>
  <c r="AI81" i="260"/>
  <c r="DA79" i="260"/>
  <c r="BY79" i="260"/>
  <c r="AI116" i="260"/>
  <c r="AH115" i="260"/>
  <c r="AI107" i="260"/>
  <c r="AH98" i="260"/>
  <c r="AH96" i="260"/>
  <c r="AI125" i="260"/>
  <c r="AH116" i="260"/>
  <c r="AI110" i="260"/>
  <c r="AI99" i="260"/>
  <c r="AI123" i="260"/>
  <c r="AH110" i="260"/>
  <c r="AH99" i="260"/>
  <c r="AI95" i="260"/>
  <c r="AH90" i="260"/>
  <c r="AH85" i="260"/>
  <c r="AH123" i="260"/>
  <c r="AI112" i="260"/>
  <c r="AI108" i="260"/>
  <c r="AI128" i="260"/>
  <c r="AH122" i="260"/>
  <c r="AI121" i="260"/>
  <c r="AH108" i="260"/>
  <c r="AH103" i="260"/>
  <c r="AI92" i="260"/>
  <c r="AH86" i="260"/>
  <c r="DI79" i="260"/>
  <c r="CF79" i="260"/>
  <c r="AY79" i="260"/>
  <c r="AH121" i="260"/>
  <c r="AI120" i="260"/>
  <c r="AI104" i="260"/>
  <c r="AH92" i="260"/>
  <c r="DH79" i="260"/>
  <c r="CC79" i="260"/>
  <c r="AH120" i="260"/>
  <c r="AI119" i="260"/>
  <c r="AH104" i="260"/>
  <c r="AI84" i="260"/>
  <c r="DE79" i="260"/>
  <c r="CB79" i="260"/>
  <c r="AI105" i="260"/>
  <c r="AI90" i="260"/>
  <c r="AH84" i="260"/>
  <c r="DD79" i="260"/>
  <c r="BX79" i="260"/>
  <c r="AH97" i="260"/>
  <c r="AI85" i="260"/>
  <c r="AH80" i="260"/>
  <c r="BJ79" i="260"/>
  <c r="AI101" i="260"/>
  <c r="AH91" i="260"/>
  <c r="AH88" i="260"/>
  <c r="DU79" i="260"/>
  <c r="BG79" i="260"/>
  <c r="AI124" i="260"/>
  <c r="AI93" i="260"/>
  <c r="AI87" i="260"/>
  <c r="CZ79" i="260"/>
  <c r="BT79" i="260"/>
  <c r="AH93" i="260"/>
  <c r="AH87" i="260"/>
  <c r="CW79" i="260"/>
  <c r="BQ79" i="260"/>
  <c r="AI97" i="260"/>
  <c r="AI80" i="260"/>
  <c r="CV79" i="260"/>
  <c r="BK79" i="260"/>
  <c r="CR79" i="260"/>
  <c r="AH111" i="260"/>
  <c r="AH94" i="260"/>
  <c r="AH81" i="260"/>
  <c r="CO79" i="260"/>
  <c r="AH126" i="260"/>
  <c r="DT79" i="260"/>
  <c r="DP79" i="260"/>
  <c r="DM79" i="260"/>
  <c r="AH102" i="260"/>
  <c r="CJ79" i="260"/>
  <c r="AI102" i="260"/>
  <c r="CK79" i="260"/>
  <c r="CG79" i="260"/>
  <c r="AI114" i="260"/>
  <c r="AH82" i="260"/>
  <c r="BF79" i="260"/>
  <c r="BC79" i="260"/>
  <c r="BB79" i="260"/>
  <c r="AI103" i="260"/>
  <c r="AI89" i="260"/>
  <c r="AI83" i="260"/>
  <c r="E192" i="260"/>
  <c r="E188" i="260"/>
  <c r="E184" i="260"/>
  <c r="E180" i="260"/>
  <c r="E176" i="260"/>
  <c r="E168" i="260"/>
  <c r="E164" i="260"/>
  <c r="AI193" i="260"/>
  <c r="AI187" i="260"/>
  <c r="D192" i="260"/>
  <c r="D188" i="260"/>
  <c r="D184" i="260"/>
  <c r="D180" i="260"/>
  <c r="D176" i="260"/>
  <c r="D168" i="260"/>
  <c r="D164" i="260"/>
  <c r="AH193" i="260"/>
  <c r="AH187" i="260"/>
  <c r="AH181" i="260"/>
  <c r="D195" i="260"/>
  <c r="D191" i="260"/>
  <c r="D187" i="260"/>
  <c r="D183" i="260"/>
  <c r="D179" i="260"/>
  <c r="D175" i="260"/>
  <c r="D167" i="260"/>
  <c r="D163" i="260"/>
  <c r="AI195" i="260"/>
  <c r="AI189" i="260"/>
  <c r="E195" i="260"/>
  <c r="D190" i="260"/>
  <c r="D185" i="260"/>
  <c r="E179" i="260"/>
  <c r="D174" i="260"/>
  <c r="D169" i="260"/>
  <c r="E163" i="260"/>
  <c r="AH194" i="260"/>
  <c r="AH180" i="260"/>
  <c r="AH174" i="260"/>
  <c r="D194" i="260"/>
  <c r="D189" i="260"/>
  <c r="E183" i="260"/>
  <c r="D178" i="260"/>
  <c r="D173" i="260"/>
  <c r="E167" i="260"/>
  <c r="AH188" i="260"/>
  <c r="AI186" i="260"/>
  <c r="AI183" i="260"/>
  <c r="AI176" i="260"/>
  <c r="D193" i="260"/>
  <c r="E186" i="260"/>
  <c r="F180" i="260"/>
  <c r="F173" i="260"/>
  <c r="F166" i="260"/>
  <c r="AH192" i="260"/>
  <c r="AH189" i="260"/>
  <c r="AH184" i="260"/>
  <c r="F192" i="260"/>
  <c r="D186" i="260"/>
  <c r="F179" i="260"/>
  <c r="E173" i="260"/>
  <c r="E166" i="260"/>
  <c r="AI194" i="260"/>
  <c r="AI185" i="260"/>
  <c r="AI178" i="260"/>
  <c r="F191" i="260"/>
  <c r="F185" i="260"/>
  <c r="F178" i="260"/>
  <c r="D166" i="260"/>
  <c r="AH185" i="260"/>
  <c r="E191" i="260"/>
  <c r="E185" i="260"/>
  <c r="E178" i="260"/>
  <c r="F165" i="260"/>
  <c r="AI191" i="260"/>
  <c r="F194" i="260"/>
  <c r="F184" i="260"/>
  <c r="F175" i="260"/>
  <c r="E165" i="260"/>
  <c r="AH191" i="260"/>
  <c r="AH183" i="260"/>
  <c r="E194" i="260"/>
  <c r="F193" i="260"/>
  <c r="F182" i="260"/>
  <c r="F174" i="260"/>
  <c r="F164" i="260"/>
  <c r="AH186" i="260"/>
  <c r="AI182" i="260"/>
  <c r="AH177" i="260"/>
  <c r="AI175" i="260"/>
  <c r="AH169" i="260"/>
  <c r="AH163" i="260"/>
  <c r="E193" i="260"/>
  <c r="E182" i="260"/>
  <c r="E174" i="260"/>
  <c r="F163" i="260"/>
  <c r="AH182" i="260"/>
  <c r="AH178" i="260"/>
  <c r="AH175" i="260"/>
  <c r="AI170" i="260"/>
  <c r="D182" i="260"/>
  <c r="D170" i="260"/>
  <c r="AI190" i="260"/>
  <c r="AI179" i="260"/>
  <c r="AH170" i="260"/>
  <c r="AH166" i="260"/>
  <c r="AH164" i="260"/>
  <c r="AH161" i="260"/>
  <c r="AH155" i="260"/>
  <c r="AH149" i="260"/>
  <c r="F181" i="260"/>
  <c r="F169" i="260"/>
  <c r="AH195" i="260"/>
  <c r="AH190" i="260"/>
  <c r="AH179" i="260"/>
  <c r="AI162" i="260"/>
  <c r="AI156" i="260"/>
  <c r="AI150" i="260"/>
  <c r="DM146" i="260"/>
  <c r="CO146" i="260"/>
  <c r="BQ146" i="260"/>
  <c r="E190" i="260"/>
  <c r="F177" i="260"/>
  <c r="F167" i="260"/>
  <c r="AH157" i="260"/>
  <c r="AH151" i="260"/>
  <c r="DH146" i="260"/>
  <c r="CJ146" i="260"/>
  <c r="BJ146" i="260"/>
  <c r="F189" i="260"/>
  <c r="E177" i="260"/>
  <c r="D165" i="260"/>
  <c r="AI188" i="260"/>
  <c r="AI174" i="260"/>
  <c r="F176" i="260"/>
  <c r="AH172" i="260"/>
  <c r="AI155" i="260"/>
  <c r="F195" i="260"/>
  <c r="E175" i="260"/>
  <c r="AI171" i="260"/>
  <c r="AI163" i="260"/>
  <c r="F190" i="260"/>
  <c r="AH171" i="260"/>
  <c r="AI157" i="260"/>
  <c r="AI148" i="260"/>
  <c r="DA146" i="260"/>
  <c r="BY146" i="260"/>
  <c r="E189" i="260"/>
  <c r="F170" i="260"/>
  <c r="AI180" i="260"/>
  <c r="AI168" i="260"/>
  <c r="AI166" i="260"/>
  <c r="AI158" i="260"/>
  <c r="F188" i="260"/>
  <c r="E170" i="260"/>
  <c r="AH168" i="260"/>
  <c r="F187" i="260"/>
  <c r="E169" i="260"/>
  <c r="AI159" i="260"/>
  <c r="AI151" i="260"/>
  <c r="CV146" i="260"/>
  <c r="BT146" i="260"/>
  <c r="E187" i="260"/>
  <c r="AI164" i="260"/>
  <c r="AH159" i="260"/>
  <c r="AI147" i="260"/>
  <c r="CR146" i="260"/>
  <c r="BF146" i="260"/>
  <c r="F186" i="260"/>
  <c r="AI184" i="260"/>
  <c r="AI160" i="260"/>
  <c r="DU146" i="260"/>
  <c r="CN146" i="260"/>
  <c r="BC146" i="260"/>
  <c r="F183" i="260"/>
  <c r="AI167" i="260"/>
  <c r="AH160" i="260"/>
  <c r="DT146" i="260"/>
  <c r="CK146" i="260"/>
  <c r="BB146" i="260"/>
  <c r="E181" i="260"/>
  <c r="AH167" i="260"/>
  <c r="AI161" i="260"/>
  <c r="DQ146" i="260"/>
  <c r="CG146" i="260"/>
  <c r="AY146" i="260"/>
  <c r="D177" i="260"/>
  <c r="AH173" i="260"/>
  <c r="AI172" i="260"/>
  <c r="AH148" i="260"/>
  <c r="DL146" i="260"/>
  <c r="CC146" i="260"/>
  <c r="AH154" i="260"/>
  <c r="AH153" i="260"/>
  <c r="AH150" i="260"/>
  <c r="CW146" i="260"/>
  <c r="AI181" i="260"/>
  <c r="AH176" i="260"/>
  <c r="CS146" i="260"/>
  <c r="AI192" i="260"/>
  <c r="AI152" i="260"/>
  <c r="CF146" i="260"/>
  <c r="AH152" i="260"/>
  <c r="CB146" i="260"/>
  <c r="AI165" i="260"/>
  <c r="BX146" i="260"/>
  <c r="AH165" i="260"/>
  <c r="BU146" i="260"/>
  <c r="BP146" i="260"/>
  <c r="D181" i="260"/>
  <c r="AI149" i="260"/>
  <c r="BK146" i="260"/>
  <c r="F168" i="260"/>
  <c r="BG146" i="260"/>
  <c r="AI173" i="260"/>
  <c r="AI169" i="260"/>
  <c r="AI177" i="260"/>
  <c r="AH162" i="260"/>
  <c r="AI153" i="260"/>
  <c r="AH158" i="260"/>
  <c r="DP146" i="260"/>
  <c r="DI146" i="260"/>
  <c r="AH156" i="260"/>
  <c r="DE146" i="260"/>
  <c r="CZ146" i="260"/>
  <c r="DD146" i="260"/>
  <c r="AI154" i="260"/>
  <c r="D28" i="260"/>
  <c r="D32" i="260"/>
  <c r="D36" i="260"/>
  <c r="D40" i="260"/>
  <c r="D44" i="260"/>
  <c r="D48" i="260"/>
  <c r="D52" i="260"/>
  <c r="D56" i="260"/>
  <c r="E28" i="260"/>
  <c r="E32" i="260"/>
  <c r="E36" i="260"/>
  <c r="E40" i="260"/>
  <c r="E44" i="260"/>
  <c r="E48" i="260"/>
  <c r="E52" i="260"/>
  <c r="E56" i="260"/>
  <c r="F28" i="260"/>
  <c r="F32" i="260"/>
  <c r="F36" i="260"/>
  <c r="F40" i="260"/>
  <c r="F44" i="260"/>
  <c r="F48" i="260"/>
  <c r="F52" i="260"/>
  <c r="F56" i="260"/>
  <c r="E29" i="260"/>
  <c r="E33" i="260"/>
  <c r="E37" i="260"/>
  <c r="E41" i="260"/>
  <c r="E45" i="260"/>
  <c r="E49" i="260"/>
  <c r="E53" i="260"/>
  <c r="E57" i="260"/>
  <c r="F30" i="260"/>
  <c r="D37" i="260"/>
  <c r="F42" i="260"/>
  <c r="D49" i="260"/>
  <c r="F54" i="260"/>
  <c r="D31" i="260"/>
  <c r="F37" i="260"/>
  <c r="D43" i="260"/>
  <c r="F49" i="260"/>
  <c r="D55" i="260"/>
  <c r="E31" i="260"/>
  <c r="D38" i="260"/>
  <c r="E43" i="260"/>
  <c r="D50" i="260"/>
  <c r="E55" i="260"/>
  <c r="F31" i="260"/>
  <c r="E38" i="260"/>
  <c r="F43" i="260"/>
  <c r="E50" i="260"/>
  <c r="F55" i="260"/>
  <c r="D33" i="260"/>
  <c r="D41" i="260"/>
  <c r="F50" i="260"/>
  <c r="F58" i="260"/>
  <c r="F33" i="260"/>
  <c r="F41" i="260"/>
  <c r="D51" i="260"/>
  <c r="D34" i="260"/>
  <c r="D42" i="260"/>
  <c r="E51" i="260"/>
  <c r="E59" i="260"/>
  <c r="E34" i="260"/>
  <c r="E42" i="260"/>
  <c r="F51" i="260"/>
  <c r="F59" i="260"/>
  <c r="D27" i="260"/>
  <c r="D35" i="260"/>
  <c r="F45" i="260"/>
  <c r="F53" i="260"/>
  <c r="D30" i="260"/>
  <c r="F46" i="260"/>
  <c r="E30" i="260"/>
  <c r="D47" i="260"/>
  <c r="F34" i="260"/>
  <c r="E47" i="260"/>
  <c r="E35" i="260"/>
  <c r="F47" i="260"/>
  <c r="F38" i="260"/>
  <c r="D54" i="260"/>
  <c r="D45" i="260"/>
  <c r="D46" i="260"/>
  <c r="E46" i="260"/>
  <c r="D53" i="260"/>
  <c r="F27" i="260"/>
  <c r="F57" i="260"/>
  <c r="D58" i="260"/>
  <c r="E58" i="260"/>
  <c r="D29" i="260"/>
  <c r="E27" i="260"/>
  <c r="F29" i="260"/>
  <c r="D39" i="260"/>
  <c r="F35" i="260"/>
  <c r="DQ60" i="260"/>
  <c r="DD60" i="260"/>
  <c r="BQ60" i="260"/>
  <c r="BB60" i="260"/>
  <c r="AL60" i="260"/>
  <c r="E39" i="260"/>
  <c r="F39" i="260"/>
  <c r="CO60" i="260"/>
  <c r="CB60" i="260"/>
  <c r="AY60" i="260"/>
  <c r="AI60" i="260"/>
  <c r="DI60" i="260"/>
  <c r="CF60" i="260"/>
  <c r="BP60" i="260"/>
  <c r="AX60" i="260"/>
  <c r="DH60" i="260"/>
  <c r="CS60" i="260"/>
  <c r="CR60" i="260"/>
  <c r="CC60" i="260"/>
  <c r="AU60" i="260"/>
  <c r="DU60" i="260"/>
  <c r="BK60" i="260"/>
  <c r="AT60" i="260"/>
  <c r="DT60" i="260"/>
  <c r="DE60" i="260"/>
  <c r="BY60" i="260"/>
  <c r="BJ60" i="260"/>
  <c r="E54" i="260"/>
  <c r="BC60" i="260"/>
  <c r="CJ60" i="260"/>
  <c r="DM60" i="260"/>
  <c r="CN60" i="260"/>
  <c r="BU60" i="260"/>
  <c r="E21" i="260"/>
  <c r="DL60" i="260"/>
  <c r="BT60" i="260"/>
  <c r="AQ60" i="260"/>
  <c r="AP60" i="260"/>
  <c r="DA60" i="260"/>
  <c r="CK60" i="260"/>
  <c r="CW60" i="260"/>
  <c r="DP60" i="260"/>
  <c r="BF60" i="260"/>
  <c r="CG60" i="260"/>
  <c r="CV60" i="260"/>
  <c r="AH60" i="260"/>
  <c r="BG60" i="260"/>
  <c r="BZ38" i="260"/>
  <c r="AM60" i="260"/>
  <c r="BX60" i="260"/>
  <c r="CZ60" i="260"/>
  <c r="BH10" i="260"/>
  <c r="IM20" i="14"/>
  <c r="IM19" i="14"/>
  <c r="IM18" i="14"/>
  <c r="IM17" i="14"/>
  <c r="IM16" i="14"/>
  <c r="IM15" i="14"/>
  <c r="IM14" i="14"/>
  <c r="IM13" i="14"/>
  <c r="FN16" i="14"/>
  <c r="FY20" i="14"/>
  <c r="FY19" i="14"/>
  <c r="FY18" i="14"/>
  <c r="FY17" i="14"/>
  <c r="FY16" i="14"/>
  <c r="FY15" i="14"/>
  <c r="FY14" i="14"/>
  <c r="AQ20" i="14"/>
  <c r="AQ19" i="14"/>
  <c r="AQ18" i="14"/>
  <c r="AQ17" i="14"/>
  <c r="AQ16" i="14"/>
  <c r="AQ15" i="14"/>
  <c r="U197" i="259"/>
  <c r="X196" i="259"/>
  <c r="AA195" i="259"/>
  <c r="O195" i="259"/>
  <c r="R194" i="259"/>
  <c r="U193" i="259"/>
  <c r="X192" i="259"/>
  <c r="AA191" i="259"/>
  <c r="O191" i="259"/>
  <c r="R190" i="259"/>
  <c r="U189" i="259"/>
  <c r="X188" i="259"/>
  <c r="T197" i="259"/>
  <c r="W196" i="259"/>
  <c r="Z195" i="259"/>
  <c r="N195" i="259"/>
  <c r="Q194" i="259"/>
  <c r="T193" i="259"/>
  <c r="W192" i="259"/>
  <c r="Z191" i="259"/>
  <c r="N191" i="259"/>
  <c r="Q190" i="259"/>
  <c r="T189" i="259"/>
  <c r="W188" i="259"/>
  <c r="S197" i="259"/>
  <c r="V196" i="259"/>
  <c r="Y195" i="259"/>
  <c r="M195" i="259"/>
  <c r="P194" i="259"/>
  <c r="S193" i="259"/>
  <c r="V192" i="259"/>
  <c r="Y191" i="259"/>
  <c r="M191" i="259"/>
  <c r="P190" i="259"/>
  <c r="S189" i="259"/>
  <c r="V188" i="259"/>
  <c r="Y187" i="259"/>
  <c r="R197" i="259"/>
  <c r="U196" i="259"/>
  <c r="X195" i="259"/>
  <c r="AA194" i="259"/>
  <c r="O194" i="259"/>
  <c r="R193" i="259"/>
  <c r="U192" i="259"/>
  <c r="X191" i="259"/>
  <c r="AA190" i="259"/>
  <c r="O190" i="259"/>
  <c r="Q197" i="259"/>
  <c r="T196" i="259"/>
  <c r="W195" i="259"/>
  <c r="Z194" i="259"/>
  <c r="N194" i="259"/>
  <c r="Q193" i="259"/>
  <c r="T192" i="259"/>
  <c r="W191" i="259"/>
  <c r="Z190" i="259"/>
  <c r="N190" i="259"/>
  <c r="Q189" i="259"/>
  <c r="T188" i="259"/>
  <c r="W187" i="259"/>
  <c r="M148" i="259"/>
  <c r="P197" i="259"/>
  <c r="S196" i="259"/>
  <c r="V195" i="259"/>
  <c r="Y194" i="259"/>
  <c r="M194" i="259"/>
  <c r="P193" i="259"/>
  <c r="S192" i="259"/>
  <c r="V191" i="259"/>
  <c r="Y190" i="259"/>
  <c r="M190" i="259"/>
  <c r="P189" i="259"/>
  <c r="S188" i="259"/>
  <c r="V187" i="259"/>
  <c r="AA197" i="259"/>
  <c r="O197" i="259"/>
  <c r="R196" i="259"/>
  <c r="U195" i="259"/>
  <c r="Y197" i="259"/>
  <c r="M197" i="259"/>
  <c r="P196" i="259"/>
  <c r="S195" i="259"/>
  <c r="V194" i="259"/>
  <c r="Y193" i="259"/>
  <c r="M193" i="259"/>
  <c r="P192" i="259"/>
  <c r="S191" i="259"/>
  <c r="V190" i="259"/>
  <c r="Y189" i="259"/>
  <c r="M189" i="259"/>
  <c r="P188" i="259"/>
  <c r="X197" i="259"/>
  <c r="AA196" i="259"/>
  <c r="O196" i="259"/>
  <c r="R195" i="259"/>
  <c r="U194" i="259"/>
  <c r="X193" i="259"/>
  <c r="AA192" i="259"/>
  <c r="O192" i="259"/>
  <c r="R191" i="259"/>
  <c r="U190" i="259"/>
  <c r="X189" i="259"/>
  <c r="AA188" i="259"/>
  <c r="O188" i="259"/>
  <c r="W197" i="259"/>
  <c r="Z196" i="259"/>
  <c r="N196" i="259"/>
  <c r="Q195" i="259"/>
  <c r="T194" i="259"/>
  <c r="W193" i="259"/>
  <c r="Z192" i="259"/>
  <c r="N192" i="259"/>
  <c r="Q191" i="259"/>
  <c r="T190" i="259"/>
  <c r="W189" i="259"/>
  <c r="Z188" i="259"/>
  <c r="N188" i="259"/>
  <c r="Q187" i="259"/>
  <c r="T195" i="259"/>
  <c r="Q192" i="259"/>
  <c r="O189" i="259"/>
  <c r="S187" i="259"/>
  <c r="U186" i="259"/>
  <c r="X185" i="259"/>
  <c r="AA184" i="259"/>
  <c r="O184" i="259"/>
  <c r="R183" i="259"/>
  <c r="U182" i="259"/>
  <c r="X181" i="259"/>
  <c r="AA180" i="259"/>
  <c r="O180" i="259"/>
  <c r="R179" i="259"/>
  <c r="U178" i="259"/>
  <c r="X177" i="259"/>
  <c r="AA176" i="259"/>
  <c r="O176" i="259"/>
  <c r="R175" i="259"/>
  <c r="U174" i="259"/>
  <c r="X173" i="259"/>
  <c r="AA172" i="259"/>
  <c r="O172" i="259"/>
  <c r="R171" i="259"/>
  <c r="U170" i="259"/>
  <c r="X169" i="259"/>
  <c r="AA168" i="259"/>
  <c r="O168" i="259"/>
  <c r="R167" i="259"/>
  <c r="U166" i="259"/>
  <c r="X165" i="259"/>
  <c r="AA164" i="259"/>
  <c r="O164" i="259"/>
  <c r="R163" i="259"/>
  <c r="U162" i="259"/>
  <c r="X161" i="259"/>
  <c r="AA160" i="259"/>
  <c r="O160" i="259"/>
  <c r="R159" i="259"/>
  <c r="U158" i="259"/>
  <c r="X157" i="259"/>
  <c r="AA156" i="259"/>
  <c r="O156" i="259"/>
  <c r="R155" i="259"/>
  <c r="U154" i="259"/>
  <c r="X153" i="259"/>
  <c r="AA152" i="259"/>
  <c r="O152" i="259"/>
  <c r="R151" i="259"/>
  <c r="U150" i="259"/>
  <c r="X149" i="259"/>
  <c r="AA148" i="259"/>
  <c r="O148" i="259"/>
  <c r="L196" i="259"/>
  <c r="I195" i="259"/>
  <c r="F194" i="259"/>
  <c r="L192" i="259"/>
  <c r="I191" i="259"/>
  <c r="F190" i="259"/>
  <c r="L188" i="259"/>
  <c r="I187" i="259"/>
  <c r="F186" i="259"/>
  <c r="L184" i="259"/>
  <c r="I183" i="259"/>
  <c r="F182" i="259"/>
  <c r="L180" i="259"/>
  <c r="I179" i="259"/>
  <c r="F178" i="259"/>
  <c r="L176" i="259"/>
  <c r="I175" i="259"/>
  <c r="F174" i="259"/>
  <c r="P195" i="259"/>
  <c r="M192" i="259"/>
  <c r="N189" i="259"/>
  <c r="R187" i="259"/>
  <c r="T186" i="259"/>
  <c r="W185" i="259"/>
  <c r="Z184" i="259"/>
  <c r="N184" i="259"/>
  <c r="Q183" i="259"/>
  <c r="T182" i="259"/>
  <c r="W181" i="259"/>
  <c r="Z180" i="259"/>
  <c r="N180" i="259"/>
  <c r="Q179" i="259"/>
  <c r="T178" i="259"/>
  <c r="W177" i="259"/>
  <c r="Z176" i="259"/>
  <c r="N176" i="259"/>
  <c r="Q175" i="259"/>
  <c r="T174" i="259"/>
  <c r="W173" i="259"/>
  <c r="Z172" i="259"/>
  <c r="N172" i="259"/>
  <c r="Q171" i="259"/>
  <c r="T170" i="259"/>
  <c r="W169" i="259"/>
  <c r="Z168" i="259"/>
  <c r="N168" i="259"/>
  <c r="Q167" i="259"/>
  <c r="T166" i="259"/>
  <c r="W165" i="259"/>
  <c r="Z164" i="259"/>
  <c r="N164" i="259"/>
  <c r="Q163" i="259"/>
  <c r="T162" i="259"/>
  <c r="W161" i="259"/>
  <c r="Z160" i="259"/>
  <c r="N160" i="259"/>
  <c r="Q159" i="259"/>
  <c r="T158" i="259"/>
  <c r="W157" i="259"/>
  <c r="Z156" i="259"/>
  <c r="N156" i="259"/>
  <c r="Q155" i="259"/>
  <c r="T154" i="259"/>
  <c r="W153" i="259"/>
  <c r="Z152" i="259"/>
  <c r="N152" i="259"/>
  <c r="Q151" i="259"/>
  <c r="T150" i="259"/>
  <c r="W149" i="259"/>
  <c r="Z148" i="259"/>
  <c r="N148" i="259"/>
  <c r="K196" i="259"/>
  <c r="H195" i="259"/>
  <c r="E194" i="259"/>
  <c r="K192" i="259"/>
  <c r="H191" i="259"/>
  <c r="E190" i="259"/>
  <c r="K188" i="259"/>
  <c r="H187" i="259"/>
  <c r="E186" i="259"/>
  <c r="K184" i="259"/>
  <c r="H183" i="259"/>
  <c r="E182" i="259"/>
  <c r="K180" i="259"/>
  <c r="H179" i="259"/>
  <c r="E178" i="259"/>
  <c r="K176" i="259"/>
  <c r="H175" i="259"/>
  <c r="X194" i="259"/>
  <c r="U191" i="259"/>
  <c r="Y188" i="259"/>
  <c r="P187" i="259"/>
  <c r="S186" i="259"/>
  <c r="V185" i="259"/>
  <c r="Y184" i="259"/>
  <c r="M184" i="259"/>
  <c r="P183" i="259"/>
  <c r="S182" i="259"/>
  <c r="V181" i="259"/>
  <c r="Y180" i="259"/>
  <c r="M180" i="259"/>
  <c r="P179" i="259"/>
  <c r="S178" i="259"/>
  <c r="V177" i="259"/>
  <c r="Y176" i="259"/>
  <c r="M176" i="259"/>
  <c r="P175" i="259"/>
  <c r="S174" i="259"/>
  <c r="V173" i="259"/>
  <c r="Y172" i="259"/>
  <c r="M172" i="259"/>
  <c r="P171" i="259"/>
  <c r="S170" i="259"/>
  <c r="V169" i="259"/>
  <c r="Y168" i="259"/>
  <c r="M168" i="259"/>
  <c r="P167" i="259"/>
  <c r="S166" i="259"/>
  <c r="V165" i="259"/>
  <c r="Y164" i="259"/>
  <c r="M164" i="259"/>
  <c r="P163" i="259"/>
  <c r="S162" i="259"/>
  <c r="V161" i="259"/>
  <c r="Y160" i="259"/>
  <c r="M160" i="259"/>
  <c r="P159" i="259"/>
  <c r="S158" i="259"/>
  <c r="V157" i="259"/>
  <c r="Y156" i="259"/>
  <c r="M156" i="259"/>
  <c r="P155" i="259"/>
  <c r="S154" i="259"/>
  <c r="V153" i="259"/>
  <c r="Y152" i="259"/>
  <c r="M152" i="259"/>
  <c r="P151" i="259"/>
  <c r="S150" i="259"/>
  <c r="V149" i="259"/>
  <c r="Y148" i="259"/>
  <c r="D148" i="259"/>
  <c r="J196" i="259"/>
  <c r="G195" i="259"/>
  <c r="D194" i="259"/>
  <c r="J192" i="259"/>
  <c r="G191" i="259"/>
  <c r="D190" i="259"/>
  <c r="J188" i="259"/>
  <c r="G187" i="259"/>
  <c r="D186" i="259"/>
  <c r="J184" i="259"/>
  <c r="G183" i="259"/>
  <c r="D182" i="259"/>
  <c r="J180" i="259"/>
  <c r="G179" i="259"/>
  <c r="D178" i="259"/>
  <c r="J176" i="259"/>
  <c r="G175" i="259"/>
  <c r="D174" i="259"/>
  <c r="W194" i="259"/>
  <c r="T191" i="259"/>
  <c r="U188" i="259"/>
  <c r="O187" i="259"/>
  <c r="R186" i="259"/>
  <c r="U185" i="259"/>
  <c r="X184" i="259"/>
  <c r="AA183" i="259"/>
  <c r="O183" i="259"/>
  <c r="R182" i="259"/>
  <c r="U181" i="259"/>
  <c r="X180" i="259"/>
  <c r="AA179" i="259"/>
  <c r="O179" i="259"/>
  <c r="R178" i="259"/>
  <c r="U177" i="259"/>
  <c r="X176" i="259"/>
  <c r="AA175" i="259"/>
  <c r="O175" i="259"/>
  <c r="R174" i="259"/>
  <c r="U173" i="259"/>
  <c r="X172" i="259"/>
  <c r="AA171" i="259"/>
  <c r="O171" i="259"/>
  <c r="R170" i="259"/>
  <c r="U169" i="259"/>
  <c r="X168" i="259"/>
  <c r="AA167" i="259"/>
  <c r="O167" i="259"/>
  <c r="R166" i="259"/>
  <c r="U165" i="259"/>
  <c r="X164" i="259"/>
  <c r="AA163" i="259"/>
  <c r="O163" i="259"/>
  <c r="R162" i="259"/>
  <c r="U161" i="259"/>
  <c r="X160" i="259"/>
  <c r="AA159" i="259"/>
  <c r="O159" i="259"/>
  <c r="R158" i="259"/>
  <c r="U157" i="259"/>
  <c r="X156" i="259"/>
  <c r="AA155" i="259"/>
  <c r="O155" i="259"/>
  <c r="R154" i="259"/>
  <c r="U153" i="259"/>
  <c r="X152" i="259"/>
  <c r="AA151" i="259"/>
  <c r="O151" i="259"/>
  <c r="R150" i="259"/>
  <c r="U149" i="259"/>
  <c r="X148" i="259"/>
  <c r="L197" i="259"/>
  <c r="I196" i="259"/>
  <c r="F195" i="259"/>
  <c r="L193" i="259"/>
  <c r="I192" i="259"/>
  <c r="F191" i="259"/>
  <c r="L189" i="259"/>
  <c r="I188" i="259"/>
  <c r="F187" i="259"/>
  <c r="L185" i="259"/>
  <c r="I184" i="259"/>
  <c r="F183" i="259"/>
  <c r="L181" i="259"/>
  <c r="I180" i="259"/>
  <c r="F179" i="259"/>
  <c r="L177" i="259"/>
  <c r="I176" i="259"/>
  <c r="F175" i="259"/>
  <c r="L173" i="259"/>
  <c r="S194" i="259"/>
  <c r="P191" i="259"/>
  <c r="R188" i="259"/>
  <c r="N187" i="259"/>
  <c r="Q186" i="259"/>
  <c r="T185" i="259"/>
  <c r="W184" i="259"/>
  <c r="Z183" i="259"/>
  <c r="N183" i="259"/>
  <c r="Q182" i="259"/>
  <c r="T181" i="259"/>
  <c r="W180" i="259"/>
  <c r="Z179" i="259"/>
  <c r="N179" i="259"/>
  <c r="Q178" i="259"/>
  <c r="T177" i="259"/>
  <c r="W176" i="259"/>
  <c r="Z175" i="259"/>
  <c r="N175" i="259"/>
  <c r="Q174" i="259"/>
  <c r="T173" i="259"/>
  <c r="W172" i="259"/>
  <c r="Z171" i="259"/>
  <c r="N171" i="259"/>
  <c r="Q170" i="259"/>
  <c r="T169" i="259"/>
  <c r="W168" i="259"/>
  <c r="Z167" i="259"/>
  <c r="N167" i="259"/>
  <c r="Q166" i="259"/>
  <c r="T165" i="259"/>
  <c r="W164" i="259"/>
  <c r="Z163" i="259"/>
  <c r="N163" i="259"/>
  <c r="Q162" i="259"/>
  <c r="T161" i="259"/>
  <c r="W160" i="259"/>
  <c r="Z159" i="259"/>
  <c r="N159" i="259"/>
  <c r="Q158" i="259"/>
  <c r="T157" i="259"/>
  <c r="W156" i="259"/>
  <c r="Z155" i="259"/>
  <c r="N155" i="259"/>
  <c r="Q154" i="259"/>
  <c r="T153" i="259"/>
  <c r="W152" i="259"/>
  <c r="Z151" i="259"/>
  <c r="N151" i="259"/>
  <c r="Q150" i="259"/>
  <c r="T149" i="259"/>
  <c r="W148" i="259"/>
  <c r="K197" i="259"/>
  <c r="H196" i="259"/>
  <c r="E195" i="259"/>
  <c r="K193" i="259"/>
  <c r="H192" i="259"/>
  <c r="E191" i="259"/>
  <c r="K189" i="259"/>
  <c r="H188" i="259"/>
  <c r="E187" i="259"/>
  <c r="K185" i="259"/>
  <c r="H184" i="259"/>
  <c r="E183" i="259"/>
  <c r="K181" i="259"/>
  <c r="H180" i="259"/>
  <c r="E179" i="259"/>
  <c r="K177" i="259"/>
  <c r="H176" i="259"/>
  <c r="E175" i="259"/>
  <c r="K173" i="259"/>
  <c r="AA193" i="259"/>
  <c r="X190" i="259"/>
  <c r="Q188" i="259"/>
  <c r="M187" i="259"/>
  <c r="P186" i="259"/>
  <c r="S185" i="259"/>
  <c r="V184" i="259"/>
  <c r="Y183" i="259"/>
  <c r="M183" i="259"/>
  <c r="P182" i="259"/>
  <c r="S181" i="259"/>
  <c r="V180" i="259"/>
  <c r="Y179" i="259"/>
  <c r="M179" i="259"/>
  <c r="P178" i="259"/>
  <c r="S177" i="259"/>
  <c r="V176" i="259"/>
  <c r="Y175" i="259"/>
  <c r="M175" i="259"/>
  <c r="P174" i="259"/>
  <c r="S173" i="259"/>
  <c r="V172" i="259"/>
  <c r="Y171" i="259"/>
  <c r="M171" i="259"/>
  <c r="P170" i="259"/>
  <c r="S169" i="259"/>
  <c r="V168" i="259"/>
  <c r="Y167" i="259"/>
  <c r="M167" i="259"/>
  <c r="P166" i="259"/>
  <c r="S165" i="259"/>
  <c r="V164" i="259"/>
  <c r="Y163" i="259"/>
  <c r="M163" i="259"/>
  <c r="P162" i="259"/>
  <c r="S161" i="259"/>
  <c r="V160" i="259"/>
  <c r="Y159" i="259"/>
  <c r="M159" i="259"/>
  <c r="P158" i="259"/>
  <c r="S157" i="259"/>
  <c r="V156" i="259"/>
  <c r="Y155" i="259"/>
  <c r="M155" i="259"/>
  <c r="P154" i="259"/>
  <c r="S153" i="259"/>
  <c r="V152" i="259"/>
  <c r="Y151" i="259"/>
  <c r="M151" i="259"/>
  <c r="P150" i="259"/>
  <c r="S149" i="259"/>
  <c r="V148" i="259"/>
  <c r="J197" i="259"/>
  <c r="G196" i="259"/>
  <c r="D195" i="259"/>
  <c r="J193" i="259"/>
  <c r="G192" i="259"/>
  <c r="D191" i="259"/>
  <c r="J189" i="259"/>
  <c r="G188" i="259"/>
  <c r="D187" i="259"/>
  <c r="J185" i="259"/>
  <c r="G184" i="259"/>
  <c r="D183" i="259"/>
  <c r="J181" i="259"/>
  <c r="G180" i="259"/>
  <c r="D179" i="259"/>
  <c r="J177" i="259"/>
  <c r="G176" i="259"/>
  <c r="D175" i="259"/>
  <c r="J173" i="259"/>
  <c r="Z197" i="259"/>
  <c r="Z193" i="259"/>
  <c r="W190" i="259"/>
  <c r="M188" i="259"/>
  <c r="AA186" i="259"/>
  <c r="O186" i="259"/>
  <c r="R185" i="259"/>
  <c r="U184" i="259"/>
  <c r="X183" i="259"/>
  <c r="AA182" i="259"/>
  <c r="O182" i="259"/>
  <c r="R181" i="259"/>
  <c r="U180" i="259"/>
  <c r="X179" i="259"/>
  <c r="AA178" i="259"/>
  <c r="O178" i="259"/>
  <c r="R177" i="259"/>
  <c r="U176" i="259"/>
  <c r="X175" i="259"/>
  <c r="AA174" i="259"/>
  <c r="O174" i="259"/>
  <c r="R173" i="259"/>
  <c r="U172" i="259"/>
  <c r="X171" i="259"/>
  <c r="AA170" i="259"/>
  <c r="O170" i="259"/>
  <c r="R169" i="259"/>
  <c r="U168" i="259"/>
  <c r="X167" i="259"/>
  <c r="AA166" i="259"/>
  <c r="O166" i="259"/>
  <c r="R165" i="259"/>
  <c r="U164" i="259"/>
  <c r="X163" i="259"/>
  <c r="AA162" i="259"/>
  <c r="O162" i="259"/>
  <c r="R161" i="259"/>
  <c r="U160" i="259"/>
  <c r="X159" i="259"/>
  <c r="AA158" i="259"/>
  <c r="O158" i="259"/>
  <c r="R157" i="259"/>
  <c r="U156" i="259"/>
  <c r="X155" i="259"/>
  <c r="AA154" i="259"/>
  <c r="O154" i="259"/>
  <c r="R153" i="259"/>
  <c r="U152" i="259"/>
  <c r="X151" i="259"/>
  <c r="AA150" i="259"/>
  <c r="O150" i="259"/>
  <c r="R149" i="259"/>
  <c r="U148" i="259"/>
  <c r="I197" i="259"/>
  <c r="F196" i="259"/>
  <c r="L194" i="259"/>
  <c r="I193" i="259"/>
  <c r="F192" i="259"/>
  <c r="L190" i="259"/>
  <c r="I189" i="259"/>
  <c r="F188" i="259"/>
  <c r="L186" i="259"/>
  <c r="I185" i="259"/>
  <c r="F184" i="259"/>
  <c r="L182" i="259"/>
  <c r="I181" i="259"/>
  <c r="F180" i="259"/>
  <c r="L178" i="259"/>
  <c r="I177" i="259"/>
  <c r="F176" i="259"/>
  <c r="L174" i="259"/>
  <c r="I173" i="259"/>
  <c r="V197" i="259"/>
  <c r="V193" i="259"/>
  <c r="S190" i="259"/>
  <c r="AA187" i="259"/>
  <c r="Z186" i="259"/>
  <c r="N186" i="259"/>
  <c r="Q185" i="259"/>
  <c r="T184" i="259"/>
  <c r="W183" i="259"/>
  <c r="Z182" i="259"/>
  <c r="N182" i="259"/>
  <c r="Q181" i="259"/>
  <c r="T180" i="259"/>
  <c r="W179" i="259"/>
  <c r="Z178" i="259"/>
  <c r="N178" i="259"/>
  <c r="Q177" i="259"/>
  <c r="T176" i="259"/>
  <c r="W175" i="259"/>
  <c r="Z174" i="259"/>
  <c r="N174" i="259"/>
  <c r="Q173" i="259"/>
  <c r="T172" i="259"/>
  <c r="W171" i="259"/>
  <c r="Z170" i="259"/>
  <c r="N170" i="259"/>
  <c r="Q169" i="259"/>
  <c r="T168" i="259"/>
  <c r="W167" i="259"/>
  <c r="Z166" i="259"/>
  <c r="N166" i="259"/>
  <c r="Q165" i="259"/>
  <c r="T164" i="259"/>
  <c r="W163" i="259"/>
  <c r="Z162" i="259"/>
  <c r="N162" i="259"/>
  <c r="Q161" i="259"/>
  <c r="T160" i="259"/>
  <c r="W159" i="259"/>
  <c r="Z158" i="259"/>
  <c r="N158" i="259"/>
  <c r="Q157" i="259"/>
  <c r="T156" i="259"/>
  <c r="W155" i="259"/>
  <c r="Z154" i="259"/>
  <c r="N154" i="259"/>
  <c r="Q153" i="259"/>
  <c r="T152" i="259"/>
  <c r="W151" i="259"/>
  <c r="Z150" i="259"/>
  <c r="N150" i="259"/>
  <c r="Q149" i="259"/>
  <c r="T148" i="259"/>
  <c r="H197" i="259"/>
  <c r="E196" i="259"/>
  <c r="K194" i="259"/>
  <c r="H193" i="259"/>
  <c r="E192" i="259"/>
  <c r="K190" i="259"/>
  <c r="H189" i="259"/>
  <c r="E188" i="259"/>
  <c r="K186" i="259"/>
  <c r="H185" i="259"/>
  <c r="E184" i="259"/>
  <c r="K182" i="259"/>
  <c r="H181" i="259"/>
  <c r="E180" i="259"/>
  <c r="K178" i="259"/>
  <c r="H177" i="259"/>
  <c r="E176" i="259"/>
  <c r="K174" i="259"/>
  <c r="H173" i="259"/>
  <c r="N197" i="259"/>
  <c r="O193" i="259"/>
  <c r="AA189" i="259"/>
  <c r="Z187" i="259"/>
  <c r="Y186" i="259"/>
  <c r="M186" i="259"/>
  <c r="P185" i="259"/>
  <c r="S184" i="259"/>
  <c r="V183" i="259"/>
  <c r="Y182" i="259"/>
  <c r="M182" i="259"/>
  <c r="P181" i="259"/>
  <c r="S180" i="259"/>
  <c r="V179" i="259"/>
  <c r="Y178" i="259"/>
  <c r="M178" i="259"/>
  <c r="P177" i="259"/>
  <c r="S176" i="259"/>
  <c r="V175" i="259"/>
  <c r="Y174" i="259"/>
  <c r="M174" i="259"/>
  <c r="P173" i="259"/>
  <c r="S172" i="259"/>
  <c r="V171" i="259"/>
  <c r="Y170" i="259"/>
  <c r="M170" i="259"/>
  <c r="P169" i="259"/>
  <c r="S168" i="259"/>
  <c r="V167" i="259"/>
  <c r="Y166" i="259"/>
  <c r="M166" i="259"/>
  <c r="P165" i="259"/>
  <c r="S164" i="259"/>
  <c r="V163" i="259"/>
  <c r="Y162" i="259"/>
  <c r="M162" i="259"/>
  <c r="P161" i="259"/>
  <c r="S160" i="259"/>
  <c r="V159" i="259"/>
  <c r="Y158" i="259"/>
  <c r="M158" i="259"/>
  <c r="P157" i="259"/>
  <c r="S156" i="259"/>
  <c r="V155" i="259"/>
  <c r="Y154" i="259"/>
  <c r="M154" i="259"/>
  <c r="P153" i="259"/>
  <c r="S152" i="259"/>
  <c r="V151" i="259"/>
  <c r="Y150" i="259"/>
  <c r="M150" i="259"/>
  <c r="P149" i="259"/>
  <c r="S148" i="259"/>
  <c r="G197" i="259"/>
  <c r="D196" i="259"/>
  <c r="J194" i="259"/>
  <c r="G193" i="259"/>
  <c r="D192" i="259"/>
  <c r="J190" i="259"/>
  <c r="G189" i="259"/>
  <c r="D188" i="259"/>
  <c r="J186" i="259"/>
  <c r="G185" i="259"/>
  <c r="D184" i="259"/>
  <c r="J182" i="259"/>
  <c r="G181" i="259"/>
  <c r="D180" i="259"/>
  <c r="J178" i="259"/>
  <c r="G177" i="259"/>
  <c r="D176" i="259"/>
  <c r="J174" i="259"/>
  <c r="Y196" i="259"/>
  <c r="N193" i="259"/>
  <c r="Z189" i="259"/>
  <c r="X187" i="259"/>
  <c r="X186" i="259"/>
  <c r="AA185" i="259"/>
  <c r="O185" i="259"/>
  <c r="R184" i="259"/>
  <c r="U183" i="259"/>
  <c r="X182" i="259"/>
  <c r="AA181" i="259"/>
  <c r="O181" i="259"/>
  <c r="R180" i="259"/>
  <c r="U179" i="259"/>
  <c r="X178" i="259"/>
  <c r="AA177" i="259"/>
  <c r="O177" i="259"/>
  <c r="R176" i="259"/>
  <c r="U175" i="259"/>
  <c r="X174" i="259"/>
  <c r="AA173" i="259"/>
  <c r="O173" i="259"/>
  <c r="R172" i="259"/>
  <c r="U171" i="259"/>
  <c r="X170" i="259"/>
  <c r="AA169" i="259"/>
  <c r="O169" i="259"/>
  <c r="R168" i="259"/>
  <c r="U167" i="259"/>
  <c r="X166" i="259"/>
  <c r="AA165" i="259"/>
  <c r="O165" i="259"/>
  <c r="R164" i="259"/>
  <c r="U163" i="259"/>
  <c r="X162" i="259"/>
  <c r="AA161" i="259"/>
  <c r="O161" i="259"/>
  <c r="R160" i="259"/>
  <c r="U159" i="259"/>
  <c r="X158" i="259"/>
  <c r="AA157" i="259"/>
  <c r="O157" i="259"/>
  <c r="R156" i="259"/>
  <c r="U155" i="259"/>
  <c r="X154" i="259"/>
  <c r="AA153" i="259"/>
  <c r="O153" i="259"/>
  <c r="R152" i="259"/>
  <c r="U151" i="259"/>
  <c r="X150" i="259"/>
  <c r="AA149" i="259"/>
  <c r="O149" i="259"/>
  <c r="R148" i="259"/>
  <c r="F197" i="259"/>
  <c r="L195" i="259"/>
  <c r="I194" i="259"/>
  <c r="F193" i="259"/>
  <c r="L191" i="259"/>
  <c r="I190" i="259"/>
  <c r="F189" i="259"/>
  <c r="L187" i="259"/>
  <c r="I186" i="259"/>
  <c r="F185" i="259"/>
  <c r="L183" i="259"/>
  <c r="I182" i="259"/>
  <c r="F181" i="259"/>
  <c r="L179" i="259"/>
  <c r="I178" i="259"/>
  <c r="F177" i="259"/>
  <c r="L175" i="259"/>
  <c r="I174" i="259"/>
  <c r="F173" i="259"/>
  <c r="Q196" i="259"/>
  <c r="Y192" i="259"/>
  <c r="V189" i="259"/>
  <c r="U187" i="259"/>
  <c r="W186" i="259"/>
  <c r="Z185" i="259"/>
  <c r="N185" i="259"/>
  <c r="Q184" i="259"/>
  <c r="T183" i="259"/>
  <c r="W182" i="259"/>
  <c r="Z181" i="259"/>
  <c r="N181" i="259"/>
  <c r="Q180" i="259"/>
  <c r="T179" i="259"/>
  <c r="W178" i="259"/>
  <c r="Z177" i="259"/>
  <c r="N177" i="259"/>
  <c r="Q176" i="259"/>
  <c r="T175" i="259"/>
  <c r="W174" i="259"/>
  <c r="Z173" i="259"/>
  <c r="N173" i="259"/>
  <c r="Q172" i="259"/>
  <c r="T171" i="259"/>
  <c r="W170" i="259"/>
  <c r="Z169" i="259"/>
  <c r="N169" i="259"/>
  <c r="Q168" i="259"/>
  <c r="T167" i="259"/>
  <c r="W166" i="259"/>
  <c r="Z165" i="259"/>
  <c r="N165" i="259"/>
  <c r="Q164" i="259"/>
  <c r="T163" i="259"/>
  <c r="W162" i="259"/>
  <c r="Z161" i="259"/>
  <c r="N161" i="259"/>
  <c r="Q160" i="259"/>
  <c r="T159" i="259"/>
  <c r="W158" i="259"/>
  <c r="Z157" i="259"/>
  <c r="N157" i="259"/>
  <c r="Q156" i="259"/>
  <c r="T155" i="259"/>
  <c r="W154" i="259"/>
  <c r="Z153" i="259"/>
  <c r="N153" i="259"/>
  <c r="Q152" i="259"/>
  <c r="T151" i="259"/>
  <c r="W150" i="259"/>
  <c r="Z149" i="259"/>
  <c r="N149" i="259"/>
  <c r="Q148" i="259"/>
  <c r="E197" i="259"/>
  <c r="K195" i="259"/>
  <c r="H194" i="259"/>
  <c r="E193" i="259"/>
  <c r="K191" i="259"/>
  <c r="H190" i="259"/>
  <c r="E189" i="259"/>
  <c r="K187" i="259"/>
  <c r="H186" i="259"/>
  <c r="E185" i="259"/>
  <c r="K183" i="259"/>
  <c r="H182" i="259"/>
  <c r="E181" i="259"/>
  <c r="K179" i="259"/>
  <c r="H178" i="259"/>
  <c r="E177" i="259"/>
  <c r="K175" i="259"/>
  <c r="H174" i="259"/>
  <c r="E173" i="259"/>
  <c r="M185" i="259"/>
  <c r="S175" i="259"/>
  <c r="Y165" i="259"/>
  <c r="P156" i="259"/>
  <c r="J195" i="259"/>
  <c r="J179" i="259"/>
  <c r="H172" i="259"/>
  <c r="E171" i="259"/>
  <c r="K169" i="259"/>
  <c r="H168" i="259"/>
  <c r="E167" i="259"/>
  <c r="K165" i="259"/>
  <c r="H164" i="259"/>
  <c r="E163" i="259"/>
  <c r="K161" i="259"/>
  <c r="H160" i="259"/>
  <c r="E159" i="259"/>
  <c r="K157" i="259"/>
  <c r="H156" i="259"/>
  <c r="E155" i="259"/>
  <c r="K153" i="259"/>
  <c r="H152" i="259"/>
  <c r="E151" i="259"/>
  <c r="K149" i="259"/>
  <c r="I148" i="259"/>
  <c r="M177" i="259"/>
  <c r="D170" i="259"/>
  <c r="G159" i="259"/>
  <c r="I172" i="259"/>
  <c r="L157" i="259"/>
  <c r="P184" i="259"/>
  <c r="V174" i="259"/>
  <c r="M165" i="259"/>
  <c r="S155" i="259"/>
  <c r="G194" i="259"/>
  <c r="G178" i="259"/>
  <c r="G172" i="259"/>
  <c r="D171" i="259"/>
  <c r="J169" i="259"/>
  <c r="G168" i="259"/>
  <c r="D167" i="259"/>
  <c r="J165" i="259"/>
  <c r="G164" i="259"/>
  <c r="D163" i="259"/>
  <c r="J161" i="259"/>
  <c r="G160" i="259"/>
  <c r="D159" i="259"/>
  <c r="J157" i="259"/>
  <c r="G156" i="259"/>
  <c r="D155" i="259"/>
  <c r="J153" i="259"/>
  <c r="G152" i="259"/>
  <c r="D151" i="259"/>
  <c r="J149" i="259"/>
  <c r="H148" i="259"/>
  <c r="I160" i="259"/>
  <c r="S183" i="259"/>
  <c r="Y173" i="259"/>
  <c r="P164" i="259"/>
  <c r="V154" i="259"/>
  <c r="D193" i="259"/>
  <c r="D177" i="259"/>
  <c r="F172" i="259"/>
  <c r="L170" i="259"/>
  <c r="I169" i="259"/>
  <c r="F168" i="259"/>
  <c r="L166" i="259"/>
  <c r="I165" i="259"/>
  <c r="F164" i="259"/>
  <c r="L162" i="259"/>
  <c r="I161" i="259"/>
  <c r="F160" i="259"/>
  <c r="L158" i="259"/>
  <c r="I157" i="259"/>
  <c r="F156" i="259"/>
  <c r="L154" i="259"/>
  <c r="I153" i="259"/>
  <c r="F152" i="259"/>
  <c r="L150" i="259"/>
  <c r="I149" i="259"/>
  <c r="G148" i="259"/>
  <c r="G182" i="259"/>
  <c r="D166" i="259"/>
  <c r="J156" i="259"/>
  <c r="G151" i="259"/>
  <c r="D181" i="259"/>
  <c r="F151" i="259"/>
  <c r="V182" i="259"/>
  <c r="M173" i="259"/>
  <c r="S163" i="259"/>
  <c r="Y153" i="259"/>
  <c r="J191" i="259"/>
  <c r="J175" i="259"/>
  <c r="E172" i="259"/>
  <c r="K170" i="259"/>
  <c r="H169" i="259"/>
  <c r="E168" i="259"/>
  <c r="K166" i="259"/>
  <c r="H165" i="259"/>
  <c r="E164" i="259"/>
  <c r="K162" i="259"/>
  <c r="H161" i="259"/>
  <c r="E160" i="259"/>
  <c r="K158" i="259"/>
  <c r="H157" i="259"/>
  <c r="E156" i="259"/>
  <c r="K154" i="259"/>
  <c r="H153" i="259"/>
  <c r="E152" i="259"/>
  <c r="K150" i="259"/>
  <c r="H149" i="259"/>
  <c r="F148" i="259"/>
  <c r="S167" i="259"/>
  <c r="G167" i="259"/>
  <c r="D154" i="259"/>
  <c r="L149" i="259"/>
  <c r="Y181" i="259"/>
  <c r="P172" i="259"/>
  <c r="V162" i="259"/>
  <c r="M153" i="259"/>
  <c r="G190" i="259"/>
  <c r="G174" i="259"/>
  <c r="D172" i="259"/>
  <c r="J170" i="259"/>
  <c r="G169" i="259"/>
  <c r="D168" i="259"/>
  <c r="J166" i="259"/>
  <c r="G165" i="259"/>
  <c r="D164" i="259"/>
  <c r="J162" i="259"/>
  <c r="G161" i="259"/>
  <c r="D160" i="259"/>
  <c r="J158" i="259"/>
  <c r="G157" i="259"/>
  <c r="D156" i="259"/>
  <c r="J154" i="259"/>
  <c r="G153" i="259"/>
  <c r="D152" i="259"/>
  <c r="J150" i="259"/>
  <c r="G149" i="259"/>
  <c r="E148" i="259"/>
  <c r="J172" i="259"/>
  <c r="J164" i="259"/>
  <c r="G155" i="259"/>
  <c r="M181" i="259"/>
  <c r="S171" i="259"/>
  <c r="Y161" i="259"/>
  <c r="P152" i="259"/>
  <c r="D189" i="259"/>
  <c r="E174" i="259"/>
  <c r="L171" i="259"/>
  <c r="I170" i="259"/>
  <c r="F169" i="259"/>
  <c r="L167" i="259"/>
  <c r="I166" i="259"/>
  <c r="F165" i="259"/>
  <c r="L163" i="259"/>
  <c r="I162" i="259"/>
  <c r="F161" i="259"/>
  <c r="L159" i="259"/>
  <c r="I158" i="259"/>
  <c r="F157" i="259"/>
  <c r="L155" i="259"/>
  <c r="I154" i="259"/>
  <c r="F153" i="259"/>
  <c r="L151" i="259"/>
  <c r="I150" i="259"/>
  <c r="F149" i="259"/>
  <c r="P148" i="259"/>
  <c r="G163" i="259"/>
  <c r="J152" i="259"/>
  <c r="M157" i="259"/>
  <c r="F155" i="259"/>
  <c r="M196" i="259"/>
  <c r="P180" i="259"/>
  <c r="V170" i="259"/>
  <c r="M161" i="259"/>
  <c r="S151" i="259"/>
  <c r="J187" i="259"/>
  <c r="G173" i="259"/>
  <c r="K171" i="259"/>
  <c r="H170" i="259"/>
  <c r="E169" i="259"/>
  <c r="K167" i="259"/>
  <c r="H166" i="259"/>
  <c r="E165" i="259"/>
  <c r="K163" i="259"/>
  <c r="H162" i="259"/>
  <c r="E161" i="259"/>
  <c r="K159" i="259"/>
  <c r="H158" i="259"/>
  <c r="E157" i="259"/>
  <c r="K155" i="259"/>
  <c r="H154" i="259"/>
  <c r="E153" i="259"/>
  <c r="K151" i="259"/>
  <c r="H150" i="259"/>
  <c r="E149" i="259"/>
  <c r="V186" i="259"/>
  <c r="J168" i="259"/>
  <c r="D158" i="259"/>
  <c r="F167" i="259"/>
  <c r="R192" i="259"/>
  <c r="S179" i="259"/>
  <c r="Y169" i="259"/>
  <c r="P160" i="259"/>
  <c r="V150" i="259"/>
  <c r="G186" i="259"/>
  <c r="D173" i="259"/>
  <c r="J171" i="259"/>
  <c r="G170" i="259"/>
  <c r="D169" i="259"/>
  <c r="J167" i="259"/>
  <c r="G166" i="259"/>
  <c r="D165" i="259"/>
  <c r="J163" i="259"/>
  <c r="G162" i="259"/>
  <c r="D161" i="259"/>
  <c r="J159" i="259"/>
  <c r="G158" i="259"/>
  <c r="D157" i="259"/>
  <c r="J155" i="259"/>
  <c r="G154" i="259"/>
  <c r="D153" i="259"/>
  <c r="J151" i="259"/>
  <c r="G150" i="259"/>
  <c r="D149" i="259"/>
  <c r="R189" i="259"/>
  <c r="V178" i="259"/>
  <c r="M169" i="259"/>
  <c r="S159" i="259"/>
  <c r="Y149" i="259"/>
  <c r="D185" i="259"/>
  <c r="L172" i="259"/>
  <c r="I171" i="259"/>
  <c r="F170" i="259"/>
  <c r="L168" i="259"/>
  <c r="I167" i="259"/>
  <c r="F166" i="259"/>
  <c r="L164" i="259"/>
  <c r="I163" i="259"/>
  <c r="F162" i="259"/>
  <c r="L160" i="259"/>
  <c r="I159" i="259"/>
  <c r="F158" i="259"/>
  <c r="L156" i="259"/>
  <c r="I155" i="259"/>
  <c r="F154" i="259"/>
  <c r="L152" i="259"/>
  <c r="I151" i="259"/>
  <c r="F150" i="259"/>
  <c r="G171" i="259"/>
  <c r="D162" i="259"/>
  <c r="K148" i="259"/>
  <c r="P176" i="259"/>
  <c r="D197" i="259"/>
  <c r="L169" i="259"/>
  <c r="L165" i="259"/>
  <c r="F163" i="259"/>
  <c r="F159" i="259"/>
  <c r="L153" i="259"/>
  <c r="J148" i="259"/>
  <c r="T187" i="259"/>
  <c r="Y177" i="259"/>
  <c r="P168" i="259"/>
  <c r="V158" i="259"/>
  <c r="M149" i="259"/>
  <c r="J183" i="259"/>
  <c r="K172" i="259"/>
  <c r="H171" i="259"/>
  <c r="E170" i="259"/>
  <c r="K168" i="259"/>
  <c r="H167" i="259"/>
  <c r="E166" i="259"/>
  <c r="K164" i="259"/>
  <c r="H163" i="259"/>
  <c r="E162" i="259"/>
  <c r="K160" i="259"/>
  <c r="H159" i="259"/>
  <c r="E158" i="259"/>
  <c r="K156" i="259"/>
  <c r="H155" i="259"/>
  <c r="E154" i="259"/>
  <c r="K152" i="259"/>
  <c r="H151" i="259"/>
  <c r="E150" i="259"/>
  <c r="L148" i="259"/>
  <c r="Y157" i="259"/>
  <c r="J160" i="259"/>
  <c r="D150" i="259"/>
  <c r="Y185" i="259"/>
  <c r="V166" i="259"/>
  <c r="F171" i="259"/>
  <c r="I168" i="259"/>
  <c r="I164" i="259"/>
  <c r="L161" i="259"/>
  <c r="I156" i="259"/>
  <c r="I152" i="259"/>
  <c r="D56" i="259"/>
  <c r="D44" i="259"/>
  <c r="D32" i="259"/>
  <c r="D20" i="259"/>
  <c r="D57" i="259"/>
  <c r="D55" i="259"/>
  <c r="D43" i="259"/>
  <c r="D31" i="259"/>
  <c r="D19" i="259"/>
  <c r="D54" i="259"/>
  <c r="D42" i="259"/>
  <c r="D30" i="259"/>
  <c r="D18" i="259"/>
  <c r="D53" i="259"/>
  <c r="D41" i="259"/>
  <c r="D29" i="259"/>
  <c r="D15" i="259"/>
  <c r="D45" i="259"/>
  <c r="D52" i="259"/>
  <c r="D40" i="259"/>
  <c r="D28" i="259"/>
  <c r="D14" i="259"/>
  <c r="D51" i="259"/>
  <c r="D39" i="259"/>
  <c r="D27" i="259"/>
  <c r="D13" i="259"/>
  <c r="D33" i="259"/>
  <c r="D17" i="259"/>
  <c r="D50" i="259"/>
  <c r="D38" i="259"/>
  <c r="D26" i="259"/>
  <c r="D12" i="259"/>
  <c r="D21" i="259"/>
  <c r="D16" i="259"/>
  <c r="D49" i="259"/>
  <c r="D37" i="259"/>
  <c r="D25" i="259"/>
  <c r="D11" i="259"/>
  <c r="D10" i="259"/>
  <c r="D48" i="259"/>
  <c r="D36" i="259"/>
  <c r="D24" i="259"/>
  <c r="D59" i="259"/>
  <c r="D47" i="259"/>
  <c r="D35" i="259"/>
  <c r="D23" i="259"/>
  <c r="D58" i="259"/>
  <c r="D46" i="259"/>
  <c r="D34" i="259"/>
  <c r="D22" i="259"/>
  <c r="R128" i="259"/>
  <c r="U127" i="259"/>
  <c r="X126" i="259"/>
  <c r="AA125" i="259"/>
  <c r="O125" i="259"/>
  <c r="R124" i="259"/>
  <c r="U123" i="259"/>
  <c r="X122" i="259"/>
  <c r="AA121" i="259"/>
  <c r="O121" i="259"/>
  <c r="R120" i="259"/>
  <c r="U119" i="259"/>
  <c r="X118" i="259"/>
  <c r="AA117" i="259"/>
  <c r="O117" i="259"/>
  <c r="R116" i="259"/>
  <c r="U115" i="259"/>
  <c r="X114" i="259"/>
  <c r="AA113" i="259"/>
  <c r="O113" i="259"/>
  <c r="R112" i="259"/>
  <c r="U111" i="259"/>
  <c r="X110" i="259"/>
  <c r="AA109" i="259"/>
  <c r="O109" i="259"/>
  <c r="R108" i="259"/>
  <c r="U107" i="259"/>
  <c r="X106" i="259"/>
  <c r="AA105" i="259"/>
  <c r="O105" i="259"/>
  <c r="R104" i="259"/>
  <c r="U103" i="259"/>
  <c r="X102" i="259"/>
  <c r="AA101" i="259"/>
  <c r="O101" i="259"/>
  <c r="R100" i="259"/>
  <c r="U99" i="259"/>
  <c r="X98" i="259"/>
  <c r="AA97" i="259"/>
  <c r="O97" i="259"/>
  <c r="R96" i="259"/>
  <c r="U95" i="259"/>
  <c r="X94" i="259"/>
  <c r="AA93" i="259"/>
  <c r="O93" i="259"/>
  <c r="R92" i="259"/>
  <c r="U91" i="259"/>
  <c r="X90" i="259"/>
  <c r="AA89" i="259"/>
  <c r="O89" i="259"/>
  <c r="R88" i="259"/>
  <c r="U87" i="259"/>
  <c r="X86" i="259"/>
  <c r="AA85" i="259"/>
  <c r="O85" i="259"/>
  <c r="R84" i="259"/>
  <c r="U83" i="259"/>
  <c r="X82" i="259"/>
  <c r="AA81" i="259"/>
  <c r="O81" i="259"/>
  <c r="R80" i="259"/>
  <c r="U79" i="259"/>
  <c r="I128" i="259"/>
  <c r="F127" i="259"/>
  <c r="L125" i="259"/>
  <c r="I124" i="259"/>
  <c r="F123" i="259"/>
  <c r="L121" i="259"/>
  <c r="I120" i="259"/>
  <c r="F119" i="259"/>
  <c r="L117" i="259"/>
  <c r="I116" i="259"/>
  <c r="F115" i="259"/>
  <c r="L113" i="259"/>
  <c r="I112" i="259"/>
  <c r="F111" i="259"/>
  <c r="L109" i="259"/>
  <c r="I108" i="259"/>
  <c r="F107" i="259"/>
  <c r="L105" i="259"/>
  <c r="I104" i="259"/>
  <c r="F103" i="259"/>
  <c r="L101" i="259"/>
  <c r="I100" i="259"/>
  <c r="M79" i="259"/>
  <c r="P128" i="259"/>
  <c r="S127" i="259"/>
  <c r="V126" i="259"/>
  <c r="Y125" i="259"/>
  <c r="M125" i="259"/>
  <c r="P124" i="259"/>
  <c r="S123" i="259"/>
  <c r="V122" i="259"/>
  <c r="Y121" i="259"/>
  <c r="M121" i="259"/>
  <c r="P120" i="259"/>
  <c r="S119" i="259"/>
  <c r="V118" i="259"/>
  <c r="Y117" i="259"/>
  <c r="M117" i="259"/>
  <c r="P116" i="259"/>
  <c r="S115" i="259"/>
  <c r="V114" i="259"/>
  <c r="Y113" i="259"/>
  <c r="M113" i="259"/>
  <c r="P112" i="259"/>
  <c r="S111" i="259"/>
  <c r="V110" i="259"/>
  <c r="Y109" i="259"/>
  <c r="M109" i="259"/>
  <c r="P108" i="259"/>
  <c r="S107" i="259"/>
  <c r="V106" i="259"/>
  <c r="Y105" i="259"/>
  <c r="M105" i="259"/>
  <c r="P104" i="259"/>
  <c r="S103" i="259"/>
  <c r="V102" i="259"/>
  <c r="Y101" i="259"/>
  <c r="M101" i="259"/>
  <c r="P100" i="259"/>
  <c r="S99" i="259"/>
  <c r="V98" i="259"/>
  <c r="Y97" i="259"/>
  <c r="M97" i="259"/>
  <c r="P96" i="259"/>
  <c r="AA128" i="259"/>
  <c r="O128" i="259"/>
  <c r="R127" i="259"/>
  <c r="U126" i="259"/>
  <c r="X125" i="259"/>
  <c r="AA124" i="259"/>
  <c r="O124" i="259"/>
  <c r="R123" i="259"/>
  <c r="U122" i="259"/>
  <c r="X121" i="259"/>
  <c r="AA120" i="259"/>
  <c r="O120" i="259"/>
  <c r="R119" i="259"/>
  <c r="U118" i="259"/>
  <c r="X117" i="259"/>
  <c r="AA116" i="259"/>
  <c r="O116" i="259"/>
  <c r="R115" i="259"/>
  <c r="U114" i="259"/>
  <c r="X113" i="259"/>
  <c r="AA112" i="259"/>
  <c r="O112" i="259"/>
  <c r="R111" i="259"/>
  <c r="U110" i="259"/>
  <c r="X109" i="259"/>
  <c r="AA108" i="259"/>
  <c r="O108" i="259"/>
  <c r="R107" i="259"/>
  <c r="U106" i="259"/>
  <c r="X105" i="259"/>
  <c r="AA104" i="259"/>
  <c r="O104" i="259"/>
  <c r="R103" i="259"/>
  <c r="U102" i="259"/>
  <c r="X101" i="259"/>
  <c r="AA100" i="259"/>
  <c r="O100" i="259"/>
  <c r="R99" i="259"/>
  <c r="U98" i="259"/>
  <c r="X97" i="259"/>
  <c r="AA96" i="259"/>
  <c r="O96" i="259"/>
  <c r="R95" i="259"/>
  <c r="U94" i="259"/>
  <c r="X93" i="259"/>
  <c r="AA92" i="259"/>
  <c r="O92" i="259"/>
  <c r="R91" i="259"/>
  <c r="U90" i="259"/>
  <c r="X89" i="259"/>
  <c r="AA88" i="259"/>
  <c r="O88" i="259"/>
  <c r="R87" i="259"/>
  <c r="U86" i="259"/>
  <c r="X85" i="259"/>
  <c r="AA84" i="259"/>
  <c r="O84" i="259"/>
  <c r="R83" i="259"/>
  <c r="U82" i="259"/>
  <c r="X81" i="259"/>
  <c r="AA80" i="259"/>
  <c r="O80" i="259"/>
  <c r="R79" i="259"/>
  <c r="F128" i="259"/>
  <c r="L126" i="259"/>
  <c r="I125" i="259"/>
  <c r="F124" i="259"/>
  <c r="L122" i="259"/>
  <c r="I121" i="259"/>
  <c r="F120" i="259"/>
  <c r="L118" i="259"/>
  <c r="I117" i="259"/>
  <c r="F116" i="259"/>
  <c r="L114" i="259"/>
  <c r="I113" i="259"/>
  <c r="F112" i="259"/>
  <c r="L110" i="259"/>
  <c r="I109" i="259"/>
  <c r="F108" i="259"/>
  <c r="L106" i="259"/>
  <c r="I105" i="259"/>
  <c r="F104" i="259"/>
  <c r="L102" i="259"/>
  <c r="I101" i="259"/>
  <c r="F100" i="259"/>
  <c r="Z128" i="259"/>
  <c r="N128" i="259"/>
  <c r="Q127" i="259"/>
  <c r="T126" i="259"/>
  <c r="W125" i="259"/>
  <c r="Z124" i="259"/>
  <c r="N124" i="259"/>
  <c r="Q123" i="259"/>
  <c r="T122" i="259"/>
  <c r="W121" i="259"/>
  <c r="Z120" i="259"/>
  <c r="N120" i="259"/>
  <c r="Q119" i="259"/>
  <c r="T118" i="259"/>
  <c r="W117" i="259"/>
  <c r="Z116" i="259"/>
  <c r="N116" i="259"/>
  <c r="Q115" i="259"/>
  <c r="T114" i="259"/>
  <c r="W113" i="259"/>
  <c r="Z112" i="259"/>
  <c r="N112" i="259"/>
  <c r="Q111" i="259"/>
  <c r="T110" i="259"/>
  <c r="W109" i="259"/>
  <c r="Z108" i="259"/>
  <c r="N108" i="259"/>
  <c r="Q107" i="259"/>
  <c r="T106" i="259"/>
  <c r="W105" i="259"/>
  <c r="Z104" i="259"/>
  <c r="N104" i="259"/>
  <c r="Q103" i="259"/>
  <c r="T102" i="259"/>
  <c r="W101" i="259"/>
  <c r="Z100" i="259"/>
  <c r="N100" i="259"/>
  <c r="Q99" i="259"/>
  <c r="T98" i="259"/>
  <c r="W97" i="259"/>
  <c r="Z96" i="259"/>
  <c r="N96" i="259"/>
  <c r="Q95" i="259"/>
  <c r="T94" i="259"/>
  <c r="W93" i="259"/>
  <c r="Z92" i="259"/>
  <c r="N92" i="259"/>
  <c r="Q91" i="259"/>
  <c r="T90" i="259"/>
  <c r="W89" i="259"/>
  <c r="Z88" i="259"/>
  <c r="N88" i="259"/>
  <c r="Q87" i="259"/>
  <c r="T86" i="259"/>
  <c r="W85" i="259"/>
  <c r="Z84" i="259"/>
  <c r="N84" i="259"/>
  <c r="Q83" i="259"/>
  <c r="T82" i="259"/>
  <c r="W81" i="259"/>
  <c r="Z80" i="259"/>
  <c r="N80" i="259"/>
  <c r="Q79" i="259"/>
  <c r="E128" i="259"/>
  <c r="K126" i="259"/>
  <c r="H125" i="259"/>
  <c r="E124" i="259"/>
  <c r="K122" i="259"/>
  <c r="H121" i="259"/>
  <c r="E120" i="259"/>
  <c r="K118" i="259"/>
  <c r="H117" i="259"/>
  <c r="E116" i="259"/>
  <c r="K114" i="259"/>
  <c r="H113" i="259"/>
  <c r="E112" i="259"/>
  <c r="K110" i="259"/>
  <c r="H109" i="259"/>
  <c r="E108" i="259"/>
  <c r="K106" i="259"/>
  <c r="H105" i="259"/>
  <c r="E104" i="259"/>
  <c r="K102" i="259"/>
  <c r="H101" i="259"/>
  <c r="E100" i="259"/>
  <c r="Y128" i="259"/>
  <c r="M128" i="259"/>
  <c r="P127" i="259"/>
  <c r="S126" i="259"/>
  <c r="V125" i="259"/>
  <c r="Y124" i="259"/>
  <c r="M124" i="259"/>
  <c r="P123" i="259"/>
  <c r="S122" i="259"/>
  <c r="V121" i="259"/>
  <c r="Y120" i="259"/>
  <c r="M120" i="259"/>
  <c r="P119" i="259"/>
  <c r="S118" i="259"/>
  <c r="V117" i="259"/>
  <c r="Y116" i="259"/>
  <c r="M116" i="259"/>
  <c r="P115" i="259"/>
  <c r="S114" i="259"/>
  <c r="V113" i="259"/>
  <c r="Y112" i="259"/>
  <c r="M112" i="259"/>
  <c r="P111" i="259"/>
  <c r="S110" i="259"/>
  <c r="V109" i="259"/>
  <c r="Y108" i="259"/>
  <c r="M108" i="259"/>
  <c r="P107" i="259"/>
  <c r="S106" i="259"/>
  <c r="V105" i="259"/>
  <c r="Y104" i="259"/>
  <c r="M104" i="259"/>
  <c r="P103" i="259"/>
  <c r="S102" i="259"/>
  <c r="V101" i="259"/>
  <c r="Y100" i="259"/>
  <c r="M100" i="259"/>
  <c r="P99" i="259"/>
  <c r="S98" i="259"/>
  <c r="V97" i="259"/>
  <c r="Y96" i="259"/>
  <c r="M96" i="259"/>
  <c r="P95" i="259"/>
  <c r="S94" i="259"/>
  <c r="V93" i="259"/>
  <c r="Y92" i="259"/>
  <c r="M92" i="259"/>
  <c r="P91" i="259"/>
  <c r="S90" i="259"/>
  <c r="V89" i="259"/>
  <c r="Y88" i="259"/>
  <c r="M88" i="259"/>
  <c r="P87" i="259"/>
  <c r="S86" i="259"/>
  <c r="V85" i="259"/>
  <c r="Y84" i="259"/>
  <c r="M84" i="259"/>
  <c r="P83" i="259"/>
  <c r="S82" i="259"/>
  <c r="V81" i="259"/>
  <c r="Y80" i="259"/>
  <c r="M80" i="259"/>
  <c r="P79" i="259"/>
  <c r="D128" i="259"/>
  <c r="J126" i="259"/>
  <c r="G125" i="259"/>
  <c r="D124" i="259"/>
  <c r="J122" i="259"/>
  <c r="G121" i="259"/>
  <c r="D120" i="259"/>
  <c r="J118" i="259"/>
  <c r="G117" i="259"/>
  <c r="D116" i="259"/>
  <c r="J114" i="259"/>
  <c r="G113" i="259"/>
  <c r="D112" i="259"/>
  <c r="J110" i="259"/>
  <c r="G109" i="259"/>
  <c r="D108" i="259"/>
  <c r="J106" i="259"/>
  <c r="G105" i="259"/>
  <c r="D104" i="259"/>
  <c r="J102" i="259"/>
  <c r="G101" i="259"/>
  <c r="D100" i="259"/>
  <c r="X128" i="259"/>
  <c r="W128" i="259"/>
  <c r="Z127" i="259"/>
  <c r="N127" i="259"/>
  <c r="Q126" i="259"/>
  <c r="T125" i="259"/>
  <c r="W124" i="259"/>
  <c r="Z123" i="259"/>
  <c r="N123" i="259"/>
  <c r="Q122" i="259"/>
  <c r="T121" i="259"/>
  <c r="W120" i="259"/>
  <c r="Z119" i="259"/>
  <c r="N119" i="259"/>
  <c r="Q118" i="259"/>
  <c r="T117" i="259"/>
  <c r="W116" i="259"/>
  <c r="Z115" i="259"/>
  <c r="N115" i="259"/>
  <c r="Q114" i="259"/>
  <c r="T113" i="259"/>
  <c r="W112" i="259"/>
  <c r="Z111" i="259"/>
  <c r="N111" i="259"/>
  <c r="Q110" i="259"/>
  <c r="T109" i="259"/>
  <c r="W108" i="259"/>
  <c r="Z107" i="259"/>
  <c r="N107" i="259"/>
  <c r="Q106" i="259"/>
  <c r="T105" i="259"/>
  <c r="W104" i="259"/>
  <c r="Z103" i="259"/>
  <c r="N103" i="259"/>
  <c r="Q102" i="259"/>
  <c r="T101" i="259"/>
  <c r="W100" i="259"/>
  <c r="Z99" i="259"/>
  <c r="N99" i="259"/>
  <c r="Q98" i="259"/>
  <c r="T97" i="259"/>
  <c r="W96" i="259"/>
  <c r="Z95" i="259"/>
  <c r="N95" i="259"/>
  <c r="Q94" i="259"/>
  <c r="T93" i="259"/>
  <c r="W92" i="259"/>
  <c r="Z91" i="259"/>
  <c r="N91" i="259"/>
  <c r="Q90" i="259"/>
  <c r="T89" i="259"/>
  <c r="W88" i="259"/>
  <c r="Z87" i="259"/>
  <c r="N87" i="259"/>
  <c r="Q86" i="259"/>
  <c r="T85" i="259"/>
  <c r="W84" i="259"/>
  <c r="Z83" i="259"/>
  <c r="N83" i="259"/>
  <c r="Q82" i="259"/>
  <c r="T81" i="259"/>
  <c r="W80" i="259"/>
  <c r="Z79" i="259"/>
  <c r="N79" i="259"/>
  <c r="K127" i="259"/>
  <c r="H126" i="259"/>
  <c r="E125" i="259"/>
  <c r="K123" i="259"/>
  <c r="H122" i="259"/>
  <c r="E121" i="259"/>
  <c r="K119" i="259"/>
  <c r="H118" i="259"/>
  <c r="E117" i="259"/>
  <c r="K115" i="259"/>
  <c r="H114" i="259"/>
  <c r="E113" i="259"/>
  <c r="K111" i="259"/>
  <c r="H110" i="259"/>
  <c r="E109" i="259"/>
  <c r="K107" i="259"/>
  <c r="H106" i="259"/>
  <c r="E105" i="259"/>
  <c r="K103" i="259"/>
  <c r="H102" i="259"/>
  <c r="E101" i="259"/>
  <c r="K99" i="259"/>
  <c r="T128" i="259"/>
  <c r="W127" i="259"/>
  <c r="Z126" i="259"/>
  <c r="N126" i="259"/>
  <c r="Q125" i="259"/>
  <c r="T124" i="259"/>
  <c r="W123" i="259"/>
  <c r="Z122" i="259"/>
  <c r="N122" i="259"/>
  <c r="Q121" i="259"/>
  <c r="T120" i="259"/>
  <c r="W119" i="259"/>
  <c r="Z118" i="259"/>
  <c r="N118" i="259"/>
  <c r="Q117" i="259"/>
  <c r="T116" i="259"/>
  <c r="W115" i="259"/>
  <c r="Z114" i="259"/>
  <c r="N114" i="259"/>
  <c r="Q113" i="259"/>
  <c r="T112" i="259"/>
  <c r="W111" i="259"/>
  <c r="Z110" i="259"/>
  <c r="N110" i="259"/>
  <c r="Q109" i="259"/>
  <c r="T108" i="259"/>
  <c r="W107" i="259"/>
  <c r="Z106" i="259"/>
  <c r="N106" i="259"/>
  <c r="Q105" i="259"/>
  <c r="T104" i="259"/>
  <c r="W103" i="259"/>
  <c r="Z102" i="259"/>
  <c r="N102" i="259"/>
  <c r="Q101" i="259"/>
  <c r="T100" i="259"/>
  <c r="W99" i="259"/>
  <c r="Z98" i="259"/>
  <c r="N98" i="259"/>
  <c r="Q97" i="259"/>
  <c r="T96" i="259"/>
  <c r="W95" i="259"/>
  <c r="Z94" i="259"/>
  <c r="N94" i="259"/>
  <c r="Q93" i="259"/>
  <c r="T92" i="259"/>
  <c r="W91" i="259"/>
  <c r="Z90" i="259"/>
  <c r="N90" i="259"/>
  <c r="Q89" i="259"/>
  <c r="T88" i="259"/>
  <c r="W87" i="259"/>
  <c r="Z86" i="259"/>
  <c r="N86" i="259"/>
  <c r="Q85" i="259"/>
  <c r="T84" i="259"/>
  <c r="W83" i="259"/>
  <c r="Z82" i="259"/>
  <c r="N82" i="259"/>
  <c r="Q81" i="259"/>
  <c r="T80" i="259"/>
  <c r="W79" i="259"/>
  <c r="K128" i="259"/>
  <c r="H127" i="259"/>
  <c r="E126" i="259"/>
  <c r="K124" i="259"/>
  <c r="H123" i="259"/>
  <c r="E122" i="259"/>
  <c r="K120" i="259"/>
  <c r="H119" i="259"/>
  <c r="E118" i="259"/>
  <c r="K116" i="259"/>
  <c r="H115" i="259"/>
  <c r="E114" i="259"/>
  <c r="K112" i="259"/>
  <c r="H111" i="259"/>
  <c r="E110" i="259"/>
  <c r="K108" i="259"/>
  <c r="H107" i="259"/>
  <c r="V128" i="259"/>
  <c r="Y126" i="259"/>
  <c r="X124" i="259"/>
  <c r="AA122" i="259"/>
  <c r="N121" i="259"/>
  <c r="M119" i="259"/>
  <c r="P117" i="259"/>
  <c r="O115" i="259"/>
  <c r="R113" i="259"/>
  <c r="T111" i="259"/>
  <c r="S109" i="259"/>
  <c r="V107" i="259"/>
  <c r="U105" i="259"/>
  <c r="X103" i="259"/>
  <c r="Z101" i="259"/>
  <c r="Y99" i="259"/>
  <c r="M98" i="259"/>
  <c r="AA95" i="259"/>
  <c r="R94" i="259"/>
  <c r="X92" i="259"/>
  <c r="O91" i="259"/>
  <c r="U89" i="259"/>
  <c r="AA87" i="259"/>
  <c r="R86" i="259"/>
  <c r="X84" i="259"/>
  <c r="O83" i="259"/>
  <c r="U81" i="259"/>
  <c r="AA79" i="259"/>
  <c r="L127" i="259"/>
  <c r="F125" i="259"/>
  <c r="I122" i="259"/>
  <c r="L119" i="259"/>
  <c r="F117" i="259"/>
  <c r="I114" i="259"/>
  <c r="L111" i="259"/>
  <c r="F109" i="259"/>
  <c r="I106" i="259"/>
  <c r="H104" i="259"/>
  <c r="E102" i="259"/>
  <c r="J99" i="259"/>
  <c r="G98" i="259"/>
  <c r="D97" i="259"/>
  <c r="J95" i="259"/>
  <c r="G94" i="259"/>
  <c r="D93" i="259"/>
  <c r="J91" i="259"/>
  <c r="G90" i="259"/>
  <c r="D89" i="259"/>
  <c r="J87" i="259"/>
  <c r="G86" i="259"/>
  <c r="D85" i="259"/>
  <c r="J83" i="259"/>
  <c r="G82" i="259"/>
  <c r="D81" i="259"/>
  <c r="J79" i="259"/>
  <c r="X107" i="259"/>
  <c r="Z105" i="259"/>
  <c r="Y103" i="259"/>
  <c r="M93" i="259"/>
  <c r="S83" i="259"/>
  <c r="G120" i="259"/>
  <c r="J104" i="259"/>
  <c r="H90" i="259"/>
  <c r="U128" i="259"/>
  <c r="W126" i="259"/>
  <c r="V124" i="259"/>
  <c r="Y122" i="259"/>
  <c r="X120" i="259"/>
  <c r="AA118" i="259"/>
  <c r="N117" i="259"/>
  <c r="M115" i="259"/>
  <c r="P113" i="259"/>
  <c r="O111" i="259"/>
  <c r="R109" i="259"/>
  <c r="T107" i="259"/>
  <c r="S105" i="259"/>
  <c r="V103" i="259"/>
  <c r="U101" i="259"/>
  <c r="X99" i="259"/>
  <c r="Z97" i="259"/>
  <c r="Y95" i="259"/>
  <c r="P94" i="259"/>
  <c r="V92" i="259"/>
  <c r="M91" i="259"/>
  <c r="S89" i="259"/>
  <c r="Y87" i="259"/>
  <c r="P86" i="259"/>
  <c r="V84" i="259"/>
  <c r="M83" i="259"/>
  <c r="S81" i="259"/>
  <c r="Y79" i="259"/>
  <c r="J127" i="259"/>
  <c r="D125" i="259"/>
  <c r="G122" i="259"/>
  <c r="J119" i="259"/>
  <c r="D117" i="259"/>
  <c r="G114" i="259"/>
  <c r="J111" i="259"/>
  <c r="D109" i="259"/>
  <c r="G106" i="259"/>
  <c r="G104" i="259"/>
  <c r="D102" i="259"/>
  <c r="I99" i="259"/>
  <c r="F98" i="259"/>
  <c r="L96" i="259"/>
  <c r="I95" i="259"/>
  <c r="F94" i="259"/>
  <c r="L92" i="259"/>
  <c r="I91" i="259"/>
  <c r="F90" i="259"/>
  <c r="L88" i="259"/>
  <c r="I87" i="259"/>
  <c r="F86" i="259"/>
  <c r="L84" i="259"/>
  <c r="I83" i="259"/>
  <c r="F82" i="259"/>
  <c r="L80" i="259"/>
  <c r="I79" i="259"/>
  <c r="U109" i="259"/>
  <c r="AA99" i="259"/>
  <c r="V86" i="259"/>
  <c r="J125" i="259"/>
  <c r="E97" i="259"/>
  <c r="E81" i="259"/>
  <c r="S128" i="259"/>
  <c r="R126" i="259"/>
  <c r="U124" i="259"/>
  <c r="W122" i="259"/>
  <c r="V120" i="259"/>
  <c r="Y118" i="259"/>
  <c r="X116" i="259"/>
  <c r="AA114" i="259"/>
  <c r="N113" i="259"/>
  <c r="M111" i="259"/>
  <c r="P109" i="259"/>
  <c r="O107" i="259"/>
  <c r="R105" i="259"/>
  <c r="T103" i="259"/>
  <c r="S101" i="259"/>
  <c r="V99" i="259"/>
  <c r="U97" i="259"/>
  <c r="X95" i="259"/>
  <c r="O94" i="259"/>
  <c r="U92" i="259"/>
  <c r="AA90" i="259"/>
  <c r="R89" i="259"/>
  <c r="X87" i="259"/>
  <c r="O86" i="259"/>
  <c r="U84" i="259"/>
  <c r="AA82" i="259"/>
  <c r="R81" i="259"/>
  <c r="X79" i="259"/>
  <c r="I127" i="259"/>
  <c r="L124" i="259"/>
  <c r="F122" i="259"/>
  <c r="I119" i="259"/>
  <c r="L116" i="259"/>
  <c r="F114" i="259"/>
  <c r="I111" i="259"/>
  <c r="L108" i="259"/>
  <c r="F106" i="259"/>
  <c r="L103" i="259"/>
  <c r="K101" i="259"/>
  <c r="H99" i="259"/>
  <c r="E98" i="259"/>
  <c r="K96" i="259"/>
  <c r="H95" i="259"/>
  <c r="E94" i="259"/>
  <c r="K92" i="259"/>
  <c r="H91" i="259"/>
  <c r="E90" i="259"/>
  <c r="K88" i="259"/>
  <c r="H87" i="259"/>
  <c r="E86" i="259"/>
  <c r="K84" i="259"/>
  <c r="H83" i="259"/>
  <c r="E82" i="259"/>
  <c r="K80" i="259"/>
  <c r="H79" i="259"/>
  <c r="S113" i="259"/>
  <c r="M102" i="259"/>
  <c r="M85" i="259"/>
  <c r="J117" i="259"/>
  <c r="K95" i="259"/>
  <c r="H82" i="259"/>
  <c r="Q128" i="259"/>
  <c r="P126" i="259"/>
  <c r="S124" i="259"/>
  <c r="R122" i="259"/>
  <c r="U120" i="259"/>
  <c r="W118" i="259"/>
  <c r="V116" i="259"/>
  <c r="Y114" i="259"/>
  <c r="X112" i="259"/>
  <c r="AA110" i="259"/>
  <c r="N109" i="259"/>
  <c r="M107" i="259"/>
  <c r="P105" i="259"/>
  <c r="O103" i="259"/>
  <c r="R101" i="259"/>
  <c r="T99" i="259"/>
  <c r="S97" i="259"/>
  <c r="V95" i="259"/>
  <c r="M94" i="259"/>
  <c r="S92" i="259"/>
  <c r="Y90" i="259"/>
  <c r="P89" i="259"/>
  <c r="V87" i="259"/>
  <c r="M86" i="259"/>
  <c r="S84" i="259"/>
  <c r="Y82" i="259"/>
  <c r="P81" i="259"/>
  <c r="V79" i="259"/>
  <c r="G127" i="259"/>
  <c r="J124" i="259"/>
  <c r="D122" i="259"/>
  <c r="G119" i="259"/>
  <c r="J116" i="259"/>
  <c r="D114" i="259"/>
  <c r="G111" i="259"/>
  <c r="J108" i="259"/>
  <c r="E106" i="259"/>
  <c r="J103" i="259"/>
  <c r="J101" i="259"/>
  <c r="G99" i="259"/>
  <c r="D98" i="259"/>
  <c r="J96" i="259"/>
  <c r="G95" i="259"/>
  <c r="D94" i="259"/>
  <c r="J92" i="259"/>
  <c r="G91" i="259"/>
  <c r="D90" i="259"/>
  <c r="J88" i="259"/>
  <c r="G87" i="259"/>
  <c r="D86" i="259"/>
  <c r="J84" i="259"/>
  <c r="G83" i="259"/>
  <c r="D82" i="259"/>
  <c r="J80" i="259"/>
  <c r="G79" i="259"/>
  <c r="V111" i="259"/>
  <c r="V94" i="259"/>
  <c r="Y81" i="259"/>
  <c r="G112" i="259"/>
  <c r="L99" i="259"/>
  <c r="K91" i="259"/>
  <c r="E85" i="259"/>
  <c r="AA127" i="259"/>
  <c r="O126" i="259"/>
  <c r="Q124" i="259"/>
  <c r="P122" i="259"/>
  <c r="S120" i="259"/>
  <c r="R118" i="259"/>
  <c r="U116" i="259"/>
  <c r="W114" i="259"/>
  <c r="V112" i="259"/>
  <c r="Y110" i="259"/>
  <c r="X108" i="259"/>
  <c r="AA106" i="259"/>
  <c r="N105" i="259"/>
  <c r="M103" i="259"/>
  <c r="P101" i="259"/>
  <c r="O99" i="259"/>
  <c r="R97" i="259"/>
  <c r="T95" i="259"/>
  <c r="Z93" i="259"/>
  <c r="Q92" i="259"/>
  <c r="W90" i="259"/>
  <c r="N89" i="259"/>
  <c r="T87" i="259"/>
  <c r="Z85" i="259"/>
  <c r="Q84" i="259"/>
  <c r="W82" i="259"/>
  <c r="N81" i="259"/>
  <c r="T79" i="259"/>
  <c r="E127" i="259"/>
  <c r="H124" i="259"/>
  <c r="K121" i="259"/>
  <c r="E119" i="259"/>
  <c r="H116" i="259"/>
  <c r="K113" i="259"/>
  <c r="E111" i="259"/>
  <c r="H108" i="259"/>
  <c r="D106" i="259"/>
  <c r="I103" i="259"/>
  <c r="F101" i="259"/>
  <c r="F99" i="259"/>
  <c r="L97" i="259"/>
  <c r="I96" i="259"/>
  <c r="F95" i="259"/>
  <c r="L93" i="259"/>
  <c r="I92" i="259"/>
  <c r="F91" i="259"/>
  <c r="L89" i="259"/>
  <c r="I88" i="259"/>
  <c r="F87" i="259"/>
  <c r="L85" i="259"/>
  <c r="I84" i="259"/>
  <c r="F83" i="259"/>
  <c r="L81" i="259"/>
  <c r="I80" i="259"/>
  <c r="F79" i="259"/>
  <c r="T115" i="259"/>
  <c r="O98" i="259"/>
  <c r="P88" i="259"/>
  <c r="G128" i="259"/>
  <c r="F102" i="259"/>
  <c r="K87" i="259"/>
  <c r="Y127" i="259"/>
  <c r="M126" i="259"/>
  <c r="AA123" i="259"/>
  <c r="O122" i="259"/>
  <c r="Q120" i="259"/>
  <c r="P118" i="259"/>
  <c r="S116" i="259"/>
  <c r="R114" i="259"/>
  <c r="U112" i="259"/>
  <c r="W110" i="259"/>
  <c r="V108" i="259"/>
  <c r="Y106" i="259"/>
  <c r="X104" i="259"/>
  <c r="AA102" i="259"/>
  <c r="N101" i="259"/>
  <c r="M99" i="259"/>
  <c r="P97" i="259"/>
  <c r="S95" i="259"/>
  <c r="Y93" i="259"/>
  <c r="P92" i="259"/>
  <c r="V90" i="259"/>
  <c r="M89" i="259"/>
  <c r="S87" i="259"/>
  <c r="Y85" i="259"/>
  <c r="P84" i="259"/>
  <c r="V82" i="259"/>
  <c r="M81" i="259"/>
  <c r="S79" i="259"/>
  <c r="D127" i="259"/>
  <c r="G124" i="259"/>
  <c r="J121" i="259"/>
  <c r="D119" i="259"/>
  <c r="G116" i="259"/>
  <c r="J113" i="259"/>
  <c r="D111" i="259"/>
  <c r="G108" i="259"/>
  <c r="K105" i="259"/>
  <c r="H103" i="259"/>
  <c r="D101" i="259"/>
  <c r="E99" i="259"/>
  <c r="K97" i="259"/>
  <c r="H96" i="259"/>
  <c r="E95" i="259"/>
  <c r="K93" i="259"/>
  <c r="H92" i="259"/>
  <c r="E91" i="259"/>
  <c r="K89" i="259"/>
  <c r="H88" i="259"/>
  <c r="E87" i="259"/>
  <c r="K85" i="259"/>
  <c r="H84" i="259"/>
  <c r="E83" i="259"/>
  <c r="K81" i="259"/>
  <c r="H80" i="259"/>
  <c r="E79" i="259"/>
  <c r="R117" i="259"/>
  <c r="Q96" i="259"/>
  <c r="P80" i="259"/>
  <c r="J109" i="259"/>
  <c r="H94" i="259"/>
  <c r="E89" i="259"/>
  <c r="K83" i="259"/>
  <c r="X127" i="259"/>
  <c r="Z125" i="259"/>
  <c r="Y123" i="259"/>
  <c r="M122" i="259"/>
  <c r="AA119" i="259"/>
  <c r="O118" i="259"/>
  <c r="Q116" i="259"/>
  <c r="P114" i="259"/>
  <c r="S112" i="259"/>
  <c r="R110" i="259"/>
  <c r="U108" i="259"/>
  <c r="W106" i="259"/>
  <c r="V104" i="259"/>
  <c r="Y102" i="259"/>
  <c r="X100" i="259"/>
  <c r="AA98" i="259"/>
  <c r="N97" i="259"/>
  <c r="O95" i="259"/>
  <c r="U93" i="259"/>
  <c r="AA91" i="259"/>
  <c r="R90" i="259"/>
  <c r="X88" i="259"/>
  <c r="O87" i="259"/>
  <c r="U85" i="259"/>
  <c r="AA83" i="259"/>
  <c r="R82" i="259"/>
  <c r="X80" i="259"/>
  <c r="O79" i="259"/>
  <c r="I126" i="259"/>
  <c r="L123" i="259"/>
  <c r="F121" i="259"/>
  <c r="I118" i="259"/>
  <c r="L115" i="259"/>
  <c r="F113" i="259"/>
  <c r="I110" i="259"/>
  <c r="L107" i="259"/>
  <c r="J105" i="259"/>
  <c r="G103" i="259"/>
  <c r="L100" i="259"/>
  <c r="D99" i="259"/>
  <c r="J97" i="259"/>
  <c r="G96" i="259"/>
  <c r="D95" i="259"/>
  <c r="J93" i="259"/>
  <c r="G92" i="259"/>
  <c r="D91" i="259"/>
  <c r="J89" i="259"/>
  <c r="G88" i="259"/>
  <c r="D87" i="259"/>
  <c r="J85" i="259"/>
  <c r="G84" i="259"/>
  <c r="D83" i="259"/>
  <c r="J81" i="259"/>
  <c r="G80" i="259"/>
  <c r="O119" i="259"/>
  <c r="S91" i="259"/>
  <c r="D123" i="259"/>
  <c r="H98" i="259"/>
  <c r="H86" i="259"/>
  <c r="V127" i="259"/>
  <c r="U125" i="259"/>
  <c r="X123" i="259"/>
  <c r="Z121" i="259"/>
  <c r="Y119" i="259"/>
  <c r="M118" i="259"/>
  <c r="AA115" i="259"/>
  <c r="O114" i="259"/>
  <c r="Q112" i="259"/>
  <c r="P110" i="259"/>
  <c r="S108" i="259"/>
  <c r="R106" i="259"/>
  <c r="U104" i="259"/>
  <c r="W102" i="259"/>
  <c r="V100" i="259"/>
  <c r="Y98" i="259"/>
  <c r="X96" i="259"/>
  <c r="M95" i="259"/>
  <c r="S93" i="259"/>
  <c r="Y91" i="259"/>
  <c r="P90" i="259"/>
  <c r="V88" i="259"/>
  <c r="M87" i="259"/>
  <c r="S85" i="259"/>
  <c r="Y83" i="259"/>
  <c r="P82" i="259"/>
  <c r="V80" i="259"/>
  <c r="D79" i="259"/>
  <c r="G126" i="259"/>
  <c r="J123" i="259"/>
  <c r="D121" i="259"/>
  <c r="G118" i="259"/>
  <c r="J115" i="259"/>
  <c r="D113" i="259"/>
  <c r="G110" i="259"/>
  <c r="J107" i="259"/>
  <c r="F105" i="259"/>
  <c r="E103" i="259"/>
  <c r="K100" i="259"/>
  <c r="L98" i="259"/>
  <c r="I97" i="259"/>
  <c r="F96" i="259"/>
  <c r="L94" i="259"/>
  <c r="I93" i="259"/>
  <c r="F92" i="259"/>
  <c r="L90" i="259"/>
  <c r="I89" i="259"/>
  <c r="F88" i="259"/>
  <c r="L86" i="259"/>
  <c r="I85" i="259"/>
  <c r="F84" i="259"/>
  <c r="L82" i="259"/>
  <c r="I81" i="259"/>
  <c r="F80" i="259"/>
  <c r="P121" i="259"/>
  <c r="Y89" i="259"/>
  <c r="D115" i="259"/>
  <c r="E93" i="259"/>
  <c r="K79" i="259"/>
  <c r="T127" i="259"/>
  <c r="S125" i="259"/>
  <c r="V123" i="259"/>
  <c r="U121" i="259"/>
  <c r="X119" i="259"/>
  <c r="Z117" i="259"/>
  <c r="Y115" i="259"/>
  <c r="M114" i="259"/>
  <c r="AA111" i="259"/>
  <c r="O110" i="259"/>
  <c r="Q108" i="259"/>
  <c r="P106" i="259"/>
  <c r="S104" i="259"/>
  <c r="R102" i="259"/>
  <c r="U100" i="259"/>
  <c r="W98" i="259"/>
  <c r="V96" i="259"/>
  <c r="AA94" i="259"/>
  <c r="R93" i="259"/>
  <c r="X91" i="259"/>
  <c r="O90" i="259"/>
  <c r="U88" i="259"/>
  <c r="AA86" i="259"/>
  <c r="R85" i="259"/>
  <c r="X83" i="259"/>
  <c r="O82" i="259"/>
  <c r="U80" i="259"/>
  <c r="L128" i="259"/>
  <c r="F126" i="259"/>
  <c r="I123" i="259"/>
  <c r="L120" i="259"/>
  <c r="F118" i="259"/>
  <c r="I115" i="259"/>
  <c r="L112" i="259"/>
  <c r="F110" i="259"/>
  <c r="I107" i="259"/>
  <c r="D105" i="259"/>
  <c r="D103" i="259"/>
  <c r="J100" i="259"/>
  <c r="K98" i="259"/>
  <c r="H97" i="259"/>
  <c r="E96" i="259"/>
  <c r="K94" i="259"/>
  <c r="H93" i="259"/>
  <c r="E92" i="259"/>
  <c r="K90" i="259"/>
  <c r="H89" i="259"/>
  <c r="E88" i="259"/>
  <c r="K86" i="259"/>
  <c r="H85" i="259"/>
  <c r="E84" i="259"/>
  <c r="K82" i="259"/>
  <c r="H81" i="259"/>
  <c r="E80" i="259"/>
  <c r="M123" i="259"/>
  <c r="D107" i="259"/>
  <c r="O127" i="259"/>
  <c r="R125" i="259"/>
  <c r="T123" i="259"/>
  <c r="S121" i="259"/>
  <c r="V119" i="259"/>
  <c r="U117" i="259"/>
  <c r="X115" i="259"/>
  <c r="Z113" i="259"/>
  <c r="Y111" i="259"/>
  <c r="M110" i="259"/>
  <c r="AA107" i="259"/>
  <c r="O106" i="259"/>
  <c r="Q104" i="259"/>
  <c r="P102" i="259"/>
  <c r="S100" i="259"/>
  <c r="R98" i="259"/>
  <c r="U96" i="259"/>
  <c r="Y94" i="259"/>
  <c r="P93" i="259"/>
  <c r="V91" i="259"/>
  <c r="M90" i="259"/>
  <c r="S88" i="259"/>
  <c r="Y86" i="259"/>
  <c r="P85" i="259"/>
  <c r="V83" i="259"/>
  <c r="M82" i="259"/>
  <c r="S80" i="259"/>
  <c r="J128" i="259"/>
  <c r="D126" i="259"/>
  <c r="G123" i="259"/>
  <c r="J120" i="259"/>
  <c r="D118" i="259"/>
  <c r="G115" i="259"/>
  <c r="J112" i="259"/>
  <c r="D110" i="259"/>
  <c r="G107" i="259"/>
  <c r="L104" i="259"/>
  <c r="I102" i="259"/>
  <c r="H100" i="259"/>
  <c r="J98" i="259"/>
  <c r="G97" i="259"/>
  <c r="D96" i="259"/>
  <c r="J94" i="259"/>
  <c r="G93" i="259"/>
  <c r="D92" i="259"/>
  <c r="J90" i="259"/>
  <c r="G89" i="259"/>
  <c r="D88" i="259"/>
  <c r="J86" i="259"/>
  <c r="G85" i="259"/>
  <c r="D84" i="259"/>
  <c r="J82" i="259"/>
  <c r="G81" i="259"/>
  <c r="D80" i="259"/>
  <c r="N125" i="259"/>
  <c r="M127" i="259"/>
  <c r="P125" i="259"/>
  <c r="O123" i="259"/>
  <c r="R121" i="259"/>
  <c r="T119" i="259"/>
  <c r="S117" i="259"/>
  <c r="V115" i="259"/>
  <c r="U113" i="259"/>
  <c r="X111" i="259"/>
  <c r="Z109" i="259"/>
  <c r="Y107" i="259"/>
  <c r="M106" i="259"/>
  <c r="AA103" i="259"/>
  <c r="O102" i="259"/>
  <c r="Q100" i="259"/>
  <c r="P98" i="259"/>
  <c r="S96" i="259"/>
  <c r="W94" i="259"/>
  <c r="N93" i="259"/>
  <c r="T91" i="259"/>
  <c r="Z89" i="259"/>
  <c r="Q88" i="259"/>
  <c r="W86" i="259"/>
  <c r="N85" i="259"/>
  <c r="T83" i="259"/>
  <c r="Z81" i="259"/>
  <c r="Q80" i="259"/>
  <c r="H128" i="259"/>
  <c r="K125" i="259"/>
  <c r="E123" i="259"/>
  <c r="H120" i="259"/>
  <c r="K117" i="259"/>
  <c r="E115" i="259"/>
  <c r="H112" i="259"/>
  <c r="K109" i="259"/>
  <c r="E107" i="259"/>
  <c r="K104" i="259"/>
  <c r="G102" i="259"/>
  <c r="G100" i="259"/>
  <c r="I98" i="259"/>
  <c r="F97" i="259"/>
  <c r="L95" i="259"/>
  <c r="I94" i="259"/>
  <c r="F93" i="259"/>
  <c r="L91" i="259"/>
  <c r="I90" i="259"/>
  <c r="F89" i="259"/>
  <c r="L87" i="259"/>
  <c r="I86" i="259"/>
  <c r="F85" i="259"/>
  <c r="L83" i="259"/>
  <c r="I82" i="259"/>
  <c r="F81" i="259"/>
  <c r="AA126" i="259"/>
  <c r="M10" i="259"/>
  <c r="R59" i="259"/>
  <c r="U58" i="259"/>
  <c r="X57" i="259"/>
  <c r="AA56" i="259"/>
  <c r="O56" i="259"/>
  <c r="R55" i="259"/>
  <c r="U54" i="259"/>
  <c r="X53" i="259"/>
  <c r="AA52" i="259"/>
  <c r="O52" i="259"/>
  <c r="R51" i="259"/>
  <c r="U50" i="259"/>
  <c r="X49" i="259"/>
  <c r="AA48" i="259"/>
  <c r="O48" i="259"/>
  <c r="R47" i="259"/>
  <c r="U46" i="259"/>
  <c r="X45" i="259"/>
  <c r="AA44" i="259"/>
  <c r="O44" i="259"/>
  <c r="R43" i="259"/>
  <c r="U42" i="259"/>
  <c r="X41" i="259"/>
  <c r="AA40" i="259"/>
  <c r="O40" i="259"/>
  <c r="R39" i="259"/>
  <c r="U38" i="259"/>
  <c r="X37" i="259"/>
  <c r="AA36" i="259"/>
  <c r="O36" i="259"/>
  <c r="R35" i="259"/>
  <c r="U34" i="259"/>
  <c r="X33" i="259"/>
  <c r="AA32" i="259"/>
  <c r="O32" i="259"/>
  <c r="R31" i="259"/>
  <c r="U30" i="259"/>
  <c r="X29" i="259"/>
  <c r="AA28" i="259"/>
  <c r="O28" i="259"/>
  <c r="R27" i="259"/>
  <c r="U26" i="259"/>
  <c r="X25" i="259"/>
  <c r="AA24" i="259"/>
  <c r="O24" i="259"/>
  <c r="R23" i="259"/>
  <c r="U22" i="259"/>
  <c r="X21" i="259"/>
  <c r="AA20" i="259"/>
  <c r="O20" i="259"/>
  <c r="R19" i="259"/>
  <c r="U18" i="259"/>
  <c r="X17" i="259"/>
  <c r="AA16" i="259"/>
  <c r="O16" i="259"/>
  <c r="R15" i="259"/>
  <c r="U14" i="259"/>
  <c r="X13" i="259"/>
  <c r="AA12" i="259"/>
  <c r="O12" i="259"/>
  <c r="R11" i="259"/>
  <c r="U10" i="259"/>
  <c r="J59" i="259"/>
  <c r="J57" i="259"/>
  <c r="J55" i="259"/>
  <c r="J53" i="259"/>
  <c r="J51" i="259"/>
  <c r="J49" i="259"/>
  <c r="J47" i="259"/>
  <c r="J45" i="259"/>
  <c r="J43" i="259"/>
  <c r="J41" i="259"/>
  <c r="J39" i="259"/>
  <c r="J37" i="259"/>
  <c r="J35" i="259"/>
  <c r="J33" i="259"/>
  <c r="J31" i="259"/>
  <c r="J29" i="259"/>
  <c r="J27" i="259"/>
  <c r="J25" i="259"/>
  <c r="J23" i="259"/>
  <c r="J21" i="259"/>
  <c r="Q59" i="259"/>
  <c r="T58" i="259"/>
  <c r="W57" i="259"/>
  <c r="Z56" i="259"/>
  <c r="N56" i="259"/>
  <c r="Q55" i="259"/>
  <c r="T54" i="259"/>
  <c r="W53" i="259"/>
  <c r="Z52" i="259"/>
  <c r="N52" i="259"/>
  <c r="Q51" i="259"/>
  <c r="T50" i="259"/>
  <c r="W49" i="259"/>
  <c r="Z48" i="259"/>
  <c r="N48" i="259"/>
  <c r="Q47" i="259"/>
  <c r="T46" i="259"/>
  <c r="W45" i="259"/>
  <c r="Z44" i="259"/>
  <c r="N44" i="259"/>
  <c r="Q43" i="259"/>
  <c r="T42" i="259"/>
  <c r="W41" i="259"/>
  <c r="Z40" i="259"/>
  <c r="N40" i="259"/>
  <c r="Q39" i="259"/>
  <c r="T38" i="259"/>
  <c r="W37" i="259"/>
  <c r="Z36" i="259"/>
  <c r="N36" i="259"/>
  <c r="Q35" i="259"/>
  <c r="T34" i="259"/>
  <c r="W33" i="259"/>
  <c r="Z32" i="259"/>
  <c r="N32" i="259"/>
  <c r="Q31" i="259"/>
  <c r="T30" i="259"/>
  <c r="W29" i="259"/>
  <c r="Z28" i="259"/>
  <c r="N28" i="259"/>
  <c r="Q27" i="259"/>
  <c r="T26" i="259"/>
  <c r="W25" i="259"/>
  <c r="P59" i="259"/>
  <c r="S58" i="259"/>
  <c r="V57" i="259"/>
  <c r="Y56" i="259"/>
  <c r="M56" i="259"/>
  <c r="P55" i="259"/>
  <c r="S54" i="259"/>
  <c r="V53" i="259"/>
  <c r="Y52" i="259"/>
  <c r="M52" i="259"/>
  <c r="P51" i="259"/>
  <c r="S50" i="259"/>
  <c r="V49" i="259"/>
  <c r="Y48" i="259"/>
  <c r="M48" i="259"/>
  <c r="P47" i="259"/>
  <c r="S46" i="259"/>
  <c r="V45" i="259"/>
  <c r="Y44" i="259"/>
  <c r="M44" i="259"/>
  <c r="P43" i="259"/>
  <c r="S42" i="259"/>
  <c r="V41" i="259"/>
  <c r="Y40" i="259"/>
  <c r="M40" i="259"/>
  <c r="P39" i="259"/>
  <c r="S38" i="259"/>
  <c r="V37" i="259"/>
  <c r="Y36" i="259"/>
  <c r="M36" i="259"/>
  <c r="P35" i="259"/>
  <c r="S34" i="259"/>
  <c r="V33" i="259"/>
  <c r="Y32" i="259"/>
  <c r="M32" i="259"/>
  <c r="P31" i="259"/>
  <c r="S30" i="259"/>
  <c r="V29" i="259"/>
  <c r="Y28" i="259"/>
  <c r="M28" i="259"/>
  <c r="P27" i="259"/>
  <c r="S26" i="259"/>
  <c r="V25" i="259"/>
  <c r="Y24" i="259"/>
  <c r="M24" i="259"/>
  <c r="P23" i="259"/>
  <c r="S22" i="259"/>
  <c r="V21" i="259"/>
  <c r="Y20" i="259"/>
  <c r="M20" i="259"/>
  <c r="P19" i="259"/>
  <c r="S18" i="259"/>
  <c r="V17" i="259"/>
  <c r="Y16" i="259"/>
  <c r="M16" i="259"/>
  <c r="P15" i="259"/>
  <c r="S14" i="259"/>
  <c r="V13" i="259"/>
  <c r="Y12" i="259"/>
  <c r="M12" i="259"/>
  <c r="P11" i="259"/>
  <c r="S10" i="259"/>
  <c r="H59" i="259"/>
  <c r="H57" i="259"/>
  <c r="H55" i="259"/>
  <c r="H53" i="259"/>
  <c r="H51" i="259"/>
  <c r="H49" i="259"/>
  <c r="H47" i="259"/>
  <c r="H45" i="259"/>
  <c r="H43" i="259"/>
  <c r="H41" i="259"/>
  <c r="H39" i="259"/>
  <c r="H37" i="259"/>
  <c r="H35" i="259"/>
  <c r="H33" i="259"/>
  <c r="H31" i="259"/>
  <c r="H29" i="259"/>
  <c r="H27" i="259"/>
  <c r="H25" i="259"/>
  <c r="H23" i="259"/>
  <c r="H21" i="259"/>
  <c r="AA59" i="259"/>
  <c r="O59" i="259"/>
  <c r="R58" i="259"/>
  <c r="U57" i="259"/>
  <c r="X56" i="259"/>
  <c r="AA55" i="259"/>
  <c r="O55" i="259"/>
  <c r="R54" i="259"/>
  <c r="U53" i="259"/>
  <c r="X52" i="259"/>
  <c r="AA51" i="259"/>
  <c r="O51" i="259"/>
  <c r="R50" i="259"/>
  <c r="U49" i="259"/>
  <c r="X48" i="259"/>
  <c r="AA47" i="259"/>
  <c r="O47" i="259"/>
  <c r="R46" i="259"/>
  <c r="U45" i="259"/>
  <c r="X44" i="259"/>
  <c r="AA43" i="259"/>
  <c r="O43" i="259"/>
  <c r="R42" i="259"/>
  <c r="U41" i="259"/>
  <c r="X40" i="259"/>
  <c r="AA39" i="259"/>
  <c r="O39" i="259"/>
  <c r="R38" i="259"/>
  <c r="U37" i="259"/>
  <c r="X36" i="259"/>
  <c r="AA35" i="259"/>
  <c r="O35" i="259"/>
  <c r="R34" i="259"/>
  <c r="U33" i="259"/>
  <c r="X32" i="259"/>
  <c r="AA31" i="259"/>
  <c r="O31" i="259"/>
  <c r="R30" i="259"/>
  <c r="U29" i="259"/>
  <c r="X28" i="259"/>
  <c r="AA27" i="259"/>
  <c r="O27" i="259"/>
  <c r="R26" i="259"/>
  <c r="U25" i="259"/>
  <c r="X24" i="259"/>
  <c r="AA23" i="259"/>
  <c r="O23" i="259"/>
  <c r="R22" i="259"/>
  <c r="U21" i="259"/>
  <c r="X20" i="259"/>
  <c r="AA19" i="259"/>
  <c r="O19" i="259"/>
  <c r="R18" i="259"/>
  <c r="U17" i="259"/>
  <c r="X16" i="259"/>
  <c r="AA15" i="259"/>
  <c r="O15" i="259"/>
  <c r="R14" i="259"/>
  <c r="U13" i="259"/>
  <c r="X12" i="259"/>
  <c r="AA11" i="259"/>
  <c r="O11" i="259"/>
  <c r="R10" i="259"/>
  <c r="G59" i="259"/>
  <c r="G57" i="259"/>
  <c r="G55" i="259"/>
  <c r="G53" i="259"/>
  <c r="G51" i="259"/>
  <c r="G49" i="259"/>
  <c r="G47" i="259"/>
  <c r="G45" i="259"/>
  <c r="G43" i="259"/>
  <c r="G41" i="259"/>
  <c r="G39" i="259"/>
  <c r="G37" i="259"/>
  <c r="G35" i="259"/>
  <c r="G33" i="259"/>
  <c r="G31" i="259"/>
  <c r="G29" i="259"/>
  <c r="G27" i="259"/>
  <c r="G25" i="259"/>
  <c r="G23" i="259"/>
  <c r="G21" i="259"/>
  <c r="Z59" i="259"/>
  <c r="N59" i="259"/>
  <c r="Q58" i="259"/>
  <c r="T57" i="259"/>
  <c r="W56" i="259"/>
  <c r="Z55" i="259"/>
  <c r="N55" i="259"/>
  <c r="Q54" i="259"/>
  <c r="T53" i="259"/>
  <c r="W52" i="259"/>
  <c r="Z51" i="259"/>
  <c r="N51" i="259"/>
  <c r="Q50" i="259"/>
  <c r="T49" i="259"/>
  <c r="W48" i="259"/>
  <c r="Z47" i="259"/>
  <c r="N47" i="259"/>
  <c r="Q46" i="259"/>
  <c r="T45" i="259"/>
  <c r="W44" i="259"/>
  <c r="Z43" i="259"/>
  <c r="N43" i="259"/>
  <c r="Q42" i="259"/>
  <c r="T41" i="259"/>
  <c r="W40" i="259"/>
  <c r="Z39" i="259"/>
  <c r="N39" i="259"/>
  <c r="Q38" i="259"/>
  <c r="T37" i="259"/>
  <c r="W36" i="259"/>
  <c r="Z35" i="259"/>
  <c r="N35" i="259"/>
  <c r="Q34" i="259"/>
  <c r="T33" i="259"/>
  <c r="W32" i="259"/>
  <c r="Z31" i="259"/>
  <c r="N31" i="259"/>
  <c r="Q30" i="259"/>
  <c r="T29" i="259"/>
  <c r="W28" i="259"/>
  <c r="Z27" i="259"/>
  <c r="N27" i="259"/>
  <c r="Q26" i="259"/>
  <c r="T25" i="259"/>
  <c r="W24" i="259"/>
  <c r="Z23" i="259"/>
  <c r="N23" i="259"/>
  <c r="Q22" i="259"/>
  <c r="T21" i="259"/>
  <c r="W20" i="259"/>
  <c r="Z19" i="259"/>
  <c r="N19" i="259"/>
  <c r="Q18" i="259"/>
  <c r="T17" i="259"/>
  <c r="W16" i="259"/>
  <c r="Z15" i="259"/>
  <c r="N15" i="259"/>
  <c r="Q14" i="259"/>
  <c r="T13" i="259"/>
  <c r="W12" i="259"/>
  <c r="Z11" i="259"/>
  <c r="N11" i="259"/>
  <c r="Q10" i="259"/>
  <c r="L58" i="259"/>
  <c r="L56" i="259"/>
  <c r="L54" i="259"/>
  <c r="L52" i="259"/>
  <c r="L50" i="259"/>
  <c r="L48" i="259"/>
  <c r="L46" i="259"/>
  <c r="L44" i="259"/>
  <c r="L42" i="259"/>
  <c r="L40" i="259"/>
  <c r="L38" i="259"/>
  <c r="L36" i="259"/>
  <c r="L34" i="259"/>
  <c r="L32" i="259"/>
  <c r="L30" i="259"/>
  <c r="L28" i="259"/>
  <c r="L26" i="259"/>
  <c r="L24" i="259"/>
  <c r="L22" i="259"/>
  <c r="L20" i="259"/>
  <c r="Y59" i="259"/>
  <c r="M59" i="259"/>
  <c r="P58" i="259"/>
  <c r="S57" i="259"/>
  <c r="V56" i="259"/>
  <c r="Y55" i="259"/>
  <c r="M55" i="259"/>
  <c r="P54" i="259"/>
  <c r="S53" i="259"/>
  <c r="V52" i="259"/>
  <c r="Y51" i="259"/>
  <c r="M51" i="259"/>
  <c r="P50" i="259"/>
  <c r="S49" i="259"/>
  <c r="V48" i="259"/>
  <c r="Y47" i="259"/>
  <c r="M47" i="259"/>
  <c r="P46" i="259"/>
  <c r="S45" i="259"/>
  <c r="V44" i="259"/>
  <c r="Y43" i="259"/>
  <c r="M43" i="259"/>
  <c r="P42" i="259"/>
  <c r="S41" i="259"/>
  <c r="V40" i="259"/>
  <c r="Y39" i="259"/>
  <c r="M39" i="259"/>
  <c r="P38" i="259"/>
  <c r="S37" i="259"/>
  <c r="V36" i="259"/>
  <c r="Y35" i="259"/>
  <c r="M35" i="259"/>
  <c r="P34" i="259"/>
  <c r="S33" i="259"/>
  <c r="V32" i="259"/>
  <c r="Y31" i="259"/>
  <c r="M31" i="259"/>
  <c r="P30" i="259"/>
  <c r="S29" i="259"/>
  <c r="V28" i="259"/>
  <c r="Y27" i="259"/>
  <c r="M27" i="259"/>
  <c r="P26" i="259"/>
  <c r="S25" i="259"/>
  <c r="V24" i="259"/>
  <c r="Y23" i="259"/>
  <c r="M23" i="259"/>
  <c r="P22" i="259"/>
  <c r="S21" i="259"/>
  <c r="V20" i="259"/>
  <c r="Y19" i="259"/>
  <c r="M19" i="259"/>
  <c r="P18" i="259"/>
  <c r="S17" i="259"/>
  <c r="V16" i="259"/>
  <c r="Y15" i="259"/>
  <c r="M15" i="259"/>
  <c r="P14" i="259"/>
  <c r="S13" i="259"/>
  <c r="V12" i="259"/>
  <c r="Y11" i="259"/>
  <c r="M11" i="259"/>
  <c r="P10" i="259"/>
  <c r="K58" i="259"/>
  <c r="K56" i="259"/>
  <c r="K54" i="259"/>
  <c r="K52" i="259"/>
  <c r="K50" i="259"/>
  <c r="K48" i="259"/>
  <c r="K46" i="259"/>
  <c r="K44" i="259"/>
  <c r="K42" i="259"/>
  <c r="K40" i="259"/>
  <c r="K38" i="259"/>
  <c r="K36" i="259"/>
  <c r="K34" i="259"/>
  <c r="K32" i="259"/>
  <c r="K30" i="259"/>
  <c r="K28" i="259"/>
  <c r="K26" i="259"/>
  <c r="K24" i="259"/>
  <c r="K22" i="259"/>
  <c r="K20" i="259"/>
  <c r="X59" i="259"/>
  <c r="AA58" i="259"/>
  <c r="O58" i="259"/>
  <c r="R57" i="259"/>
  <c r="U56" i="259"/>
  <c r="X55" i="259"/>
  <c r="AA54" i="259"/>
  <c r="O54" i="259"/>
  <c r="R53" i="259"/>
  <c r="U52" i="259"/>
  <c r="X51" i="259"/>
  <c r="AA50" i="259"/>
  <c r="O50" i="259"/>
  <c r="R49" i="259"/>
  <c r="U48" i="259"/>
  <c r="X47" i="259"/>
  <c r="AA46" i="259"/>
  <c r="O46" i="259"/>
  <c r="R45" i="259"/>
  <c r="U44" i="259"/>
  <c r="X43" i="259"/>
  <c r="AA42" i="259"/>
  <c r="O42" i="259"/>
  <c r="R41" i="259"/>
  <c r="U40" i="259"/>
  <c r="X39" i="259"/>
  <c r="AA38" i="259"/>
  <c r="O38" i="259"/>
  <c r="R37" i="259"/>
  <c r="U36" i="259"/>
  <c r="X35" i="259"/>
  <c r="AA34" i="259"/>
  <c r="O34" i="259"/>
  <c r="R33" i="259"/>
  <c r="U32" i="259"/>
  <c r="X31" i="259"/>
  <c r="AA30" i="259"/>
  <c r="O30" i="259"/>
  <c r="R29" i="259"/>
  <c r="U28" i="259"/>
  <c r="X27" i="259"/>
  <c r="AA26" i="259"/>
  <c r="O26" i="259"/>
  <c r="R25" i="259"/>
  <c r="U24" i="259"/>
  <c r="X23" i="259"/>
  <c r="AA22" i="259"/>
  <c r="O22" i="259"/>
  <c r="R21" i="259"/>
  <c r="U20" i="259"/>
  <c r="X19" i="259"/>
  <c r="AA18" i="259"/>
  <c r="O18" i="259"/>
  <c r="R17" i="259"/>
  <c r="U16" i="259"/>
  <c r="X15" i="259"/>
  <c r="AA14" i="259"/>
  <c r="O14" i="259"/>
  <c r="R13" i="259"/>
  <c r="U12" i="259"/>
  <c r="X11" i="259"/>
  <c r="AA10" i="259"/>
  <c r="O10" i="259"/>
  <c r="J58" i="259"/>
  <c r="J56" i="259"/>
  <c r="J54" i="259"/>
  <c r="J52" i="259"/>
  <c r="J50" i="259"/>
  <c r="J48" i="259"/>
  <c r="J46" i="259"/>
  <c r="J44" i="259"/>
  <c r="J42" i="259"/>
  <c r="J40" i="259"/>
  <c r="J38" i="259"/>
  <c r="J36" i="259"/>
  <c r="J34" i="259"/>
  <c r="J32" i="259"/>
  <c r="J30" i="259"/>
  <c r="J28" i="259"/>
  <c r="J26" i="259"/>
  <c r="J24" i="259"/>
  <c r="J22" i="259"/>
  <c r="J20" i="259"/>
  <c r="W59" i="259"/>
  <c r="Z58" i="259"/>
  <c r="N58" i="259"/>
  <c r="Q57" i="259"/>
  <c r="T56" i="259"/>
  <c r="W55" i="259"/>
  <c r="Z54" i="259"/>
  <c r="N54" i="259"/>
  <c r="Q53" i="259"/>
  <c r="T52" i="259"/>
  <c r="W51" i="259"/>
  <c r="Z50" i="259"/>
  <c r="N50" i="259"/>
  <c r="Q49" i="259"/>
  <c r="T48" i="259"/>
  <c r="W47" i="259"/>
  <c r="Z46" i="259"/>
  <c r="N46" i="259"/>
  <c r="Q45" i="259"/>
  <c r="T44" i="259"/>
  <c r="W43" i="259"/>
  <c r="Z42" i="259"/>
  <c r="N42" i="259"/>
  <c r="Q41" i="259"/>
  <c r="T40" i="259"/>
  <c r="W39" i="259"/>
  <c r="Z38" i="259"/>
  <c r="N38" i="259"/>
  <c r="Q37" i="259"/>
  <c r="T36" i="259"/>
  <c r="W35" i="259"/>
  <c r="Z34" i="259"/>
  <c r="N34" i="259"/>
  <c r="Q33" i="259"/>
  <c r="T32" i="259"/>
  <c r="W31" i="259"/>
  <c r="Z30" i="259"/>
  <c r="N30" i="259"/>
  <c r="Q29" i="259"/>
  <c r="T28" i="259"/>
  <c r="W27" i="259"/>
  <c r="Z26" i="259"/>
  <c r="N26" i="259"/>
  <c r="Q25" i="259"/>
  <c r="V59" i="259"/>
  <c r="Y58" i="259"/>
  <c r="M58" i="259"/>
  <c r="P57" i="259"/>
  <c r="S56" i="259"/>
  <c r="V55" i="259"/>
  <c r="Y54" i="259"/>
  <c r="M54" i="259"/>
  <c r="P53" i="259"/>
  <c r="S52" i="259"/>
  <c r="V51" i="259"/>
  <c r="Y50" i="259"/>
  <c r="M50" i="259"/>
  <c r="P49" i="259"/>
  <c r="S48" i="259"/>
  <c r="V47" i="259"/>
  <c r="Y46" i="259"/>
  <c r="M46" i="259"/>
  <c r="P45" i="259"/>
  <c r="S44" i="259"/>
  <c r="V43" i="259"/>
  <c r="Y42" i="259"/>
  <c r="M42" i="259"/>
  <c r="P41" i="259"/>
  <c r="S40" i="259"/>
  <c r="V39" i="259"/>
  <c r="Y38" i="259"/>
  <c r="M38" i="259"/>
  <c r="P37" i="259"/>
  <c r="S36" i="259"/>
  <c r="V35" i="259"/>
  <c r="Y34" i="259"/>
  <c r="M34" i="259"/>
  <c r="P33" i="259"/>
  <c r="S32" i="259"/>
  <c r="V31" i="259"/>
  <c r="Y30" i="259"/>
  <c r="M30" i="259"/>
  <c r="P29" i="259"/>
  <c r="S28" i="259"/>
  <c r="V27" i="259"/>
  <c r="Y26" i="259"/>
  <c r="M26" i="259"/>
  <c r="P25" i="259"/>
  <c r="S24" i="259"/>
  <c r="V23" i="259"/>
  <c r="Y22" i="259"/>
  <c r="M22" i="259"/>
  <c r="P21" i="259"/>
  <c r="S20" i="259"/>
  <c r="V19" i="259"/>
  <c r="Y18" i="259"/>
  <c r="M18" i="259"/>
  <c r="P17" i="259"/>
  <c r="S16" i="259"/>
  <c r="V15" i="259"/>
  <c r="Y14" i="259"/>
  <c r="M14" i="259"/>
  <c r="P13" i="259"/>
  <c r="S12" i="259"/>
  <c r="V11" i="259"/>
  <c r="Y10" i="259"/>
  <c r="G11" i="259"/>
  <c r="H58" i="259"/>
  <c r="H56" i="259"/>
  <c r="H54" i="259"/>
  <c r="H52" i="259"/>
  <c r="H50" i="259"/>
  <c r="H48" i="259"/>
  <c r="H46" i="259"/>
  <c r="H44" i="259"/>
  <c r="H42" i="259"/>
  <c r="H40" i="259"/>
  <c r="H38" i="259"/>
  <c r="H36" i="259"/>
  <c r="H34" i="259"/>
  <c r="H32" i="259"/>
  <c r="H30" i="259"/>
  <c r="H28" i="259"/>
  <c r="H26" i="259"/>
  <c r="H24" i="259"/>
  <c r="H22" i="259"/>
  <c r="H20" i="259"/>
  <c r="U59" i="259"/>
  <c r="X58" i="259"/>
  <c r="AA57" i="259"/>
  <c r="O57" i="259"/>
  <c r="R56" i="259"/>
  <c r="U55" i="259"/>
  <c r="X54" i="259"/>
  <c r="AA53" i="259"/>
  <c r="O53" i="259"/>
  <c r="R52" i="259"/>
  <c r="U51" i="259"/>
  <c r="X50" i="259"/>
  <c r="AA49" i="259"/>
  <c r="O49" i="259"/>
  <c r="R48" i="259"/>
  <c r="U47" i="259"/>
  <c r="X46" i="259"/>
  <c r="AA45" i="259"/>
  <c r="O45" i="259"/>
  <c r="R44" i="259"/>
  <c r="U43" i="259"/>
  <c r="X42" i="259"/>
  <c r="AA41" i="259"/>
  <c r="O41" i="259"/>
  <c r="R40" i="259"/>
  <c r="U39" i="259"/>
  <c r="X38" i="259"/>
  <c r="AA37" i="259"/>
  <c r="O37" i="259"/>
  <c r="R36" i="259"/>
  <c r="U35" i="259"/>
  <c r="X34" i="259"/>
  <c r="AA33" i="259"/>
  <c r="O33" i="259"/>
  <c r="R32" i="259"/>
  <c r="U31" i="259"/>
  <c r="X30" i="259"/>
  <c r="AA29" i="259"/>
  <c r="O29" i="259"/>
  <c r="R28" i="259"/>
  <c r="U27" i="259"/>
  <c r="X26" i="259"/>
  <c r="AA25" i="259"/>
  <c r="O25" i="259"/>
  <c r="R24" i="259"/>
  <c r="U23" i="259"/>
  <c r="X22" i="259"/>
  <c r="AA21" i="259"/>
  <c r="O21" i="259"/>
  <c r="R20" i="259"/>
  <c r="U19" i="259"/>
  <c r="X18" i="259"/>
  <c r="AA17" i="259"/>
  <c r="O17" i="259"/>
  <c r="R16" i="259"/>
  <c r="U15" i="259"/>
  <c r="X14" i="259"/>
  <c r="AA13" i="259"/>
  <c r="O13" i="259"/>
  <c r="R12" i="259"/>
  <c r="U11" i="259"/>
  <c r="X10" i="259"/>
  <c r="G10" i="259"/>
  <c r="G58" i="259"/>
  <c r="G56" i="259"/>
  <c r="G54" i="259"/>
  <c r="G52" i="259"/>
  <c r="G50" i="259"/>
  <c r="G48" i="259"/>
  <c r="G46" i="259"/>
  <c r="G44" i="259"/>
  <c r="G42" i="259"/>
  <c r="G40" i="259"/>
  <c r="G38" i="259"/>
  <c r="G36" i="259"/>
  <c r="G34" i="259"/>
  <c r="T59" i="259"/>
  <c r="W58" i="259"/>
  <c r="Z57" i="259"/>
  <c r="N57" i="259"/>
  <c r="Q56" i="259"/>
  <c r="T55" i="259"/>
  <c r="W54" i="259"/>
  <c r="Z53" i="259"/>
  <c r="N53" i="259"/>
  <c r="Q52" i="259"/>
  <c r="T51" i="259"/>
  <c r="W50" i="259"/>
  <c r="Z49" i="259"/>
  <c r="N49" i="259"/>
  <c r="Q48" i="259"/>
  <c r="T47" i="259"/>
  <c r="W46" i="259"/>
  <c r="Z45" i="259"/>
  <c r="N45" i="259"/>
  <c r="Q44" i="259"/>
  <c r="T43" i="259"/>
  <c r="W42" i="259"/>
  <c r="Z41" i="259"/>
  <c r="N41" i="259"/>
  <c r="Q40" i="259"/>
  <c r="T39" i="259"/>
  <c r="W38" i="259"/>
  <c r="Z37" i="259"/>
  <c r="N37" i="259"/>
  <c r="Q36" i="259"/>
  <c r="T35" i="259"/>
  <c r="W34" i="259"/>
  <c r="Z33" i="259"/>
  <c r="N33" i="259"/>
  <c r="Q32" i="259"/>
  <c r="T31" i="259"/>
  <c r="W30" i="259"/>
  <c r="Z29" i="259"/>
  <c r="N29" i="259"/>
  <c r="Q28" i="259"/>
  <c r="T27" i="259"/>
  <c r="W26" i="259"/>
  <c r="Z25" i="259"/>
  <c r="N25" i="259"/>
  <c r="Q24" i="259"/>
  <c r="T23" i="259"/>
  <c r="W22" i="259"/>
  <c r="Z21" i="259"/>
  <c r="N21" i="259"/>
  <c r="Q20" i="259"/>
  <c r="T19" i="259"/>
  <c r="W18" i="259"/>
  <c r="Z17" i="259"/>
  <c r="N17" i="259"/>
  <c r="Q16" i="259"/>
  <c r="T15" i="259"/>
  <c r="W14" i="259"/>
  <c r="Z13" i="259"/>
  <c r="N13" i="259"/>
  <c r="Q12" i="259"/>
  <c r="T11" i="259"/>
  <c r="W10" i="259"/>
  <c r="L59" i="259"/>
  <c r="L57" i="259"/>
  <c r="L55" i="259"/>
  <c r="L53" i="259"/>
  <c r="L51" i="259"/>
  <c r="L49" i="259"/>
  <c r="L47" i="259"/>
  <c r="L45" i="259"/>
  <c r="L43" i="259"/>
  <c r="L41" i="259"/>
  <c r="L39" i="259"/>
  <c r="L37" i="259"/>
  <c r="L35" i="259"/>
  <c r="L33" i="259"/>
  <c r="L31" i="259"/>
  <c r="L29" i="259"/>
  <c r="L27" i="259"/>
  <c r="L25" i="259"/>
  <c r="L23" i="259"/>
  <c r="L21" i="259"/>
  <c r="L19" i="259"/>
  <c r="S51" i="259"/>
  <c r="Y41" i="259"/>
  <c r="P32" i="259"/>
  <c r="P24" i="259"/>
  <c r="M21" i="259"/>
  <c r="Y17" i="259"/>
  <c r="V14" i="259"/>
  <c r="S11" i="259"/>
  <c r="K55" i="259"/>
  <c r="K47" i="259"/>
  <c r="K39" i="259"/>
  <c r="G32" i="259"/>
  <c r="G26" i="259"/>
  <c r="G20" i="259"/>
  <c r="L17" i="259"/>
  <c r="L15" i="259"/>
  <c r="L13" i="259"/>
  <c r="L11" i="259"/>
  <c r="E59" i="259"/>
  <c r="E55" i="259"/>
  <c r="E51" i="259"/>
  <c r="E47" i="259"/>
  <c r="E43" i="259"/>
  <c r="E39" i="259"/>
  <c r="E35" i="259"/>
  <c r="E31" i="259"/>
  <c r="E27" i="259"/>
  <c r="E23" i="259"/>
  <c r="E19" i="259"/>
  <c r="E15" i="259"/>
  <c r="I48" i="259"/>
  <c r="I26" i="259"/>
  <c r="G16" i="259"/>
  <c r="F47" i="259"/>
  <c r="F43" i="259"/>
  <c r="F19" i="259"/>
  <c r="V50" i="259"/>
  <c r="M41" i="259"/>
  <c r="S31" i="259"/>
  <c r="N24" i="259"/>
  <c r="Z20" i="259"/>
  <c r="W17" i="259"/>
  <c r="T14" i="259"/>
  <c r="Q11" i="259"/>
  <c r="I55" i="259"/>
  <c r="I47" i="259"/>
  <c r="I39" i="259"/>
  <c r="K31" i="259"/>
  <c r="K25" i="259"/>
  <c r="K19" i="259"/>
  <c r="K17" i="259"/>
  <c r="K15" i="259"/>
  <c r="K13" i="259"/>
  <c r="K11" i="259"/>
  <c r="F14" i="259"/>
  <c r="F10" i="259"/>
  <c r="I40" i="259"/>
  <c r="F15" i="259"/>
  <c r="S59" i="259"/>
  <c r="Y49" i="259"/>
  <c r="P40" i="259"/>
  <c r="V30" i="259"/>
  <c r="W23" i="259"/>
  <c r="T20" i="259"/>
  <c r="Q17" i="259"/>
  <c r="N14" i="259"/>
  <c r="Z10" i="259"/>
  <c r="I54" i="259"/>
  <c r="I46" i="259"/>
  <c r="I38" i="259"/>
  <c r="I31" i="259"/>
  <c r="I25" i="259"/>
  <c r="J19" i="259"/>
  <c r="J17" i="259"/>
  <c r="J15" i="259"/>
  <c r="J13" i="259"/>
  <c r="J11" i="259"/>
  <c r="F58" i="259"/>
  <c r="F54" i="259"/>
  <c r="F50" i="259"/>
  <c r="F46" i="259"/>
  <c r="F42" i="259"/>
  <c r="F38" i="259"/>
  <c r="F34" i="259"/>
  <c r="F30" i="259"/>
  <c r="F26" i="259"/>
  <c r="F22" i="259"/>
  <c r="F18" i="259"/>
  <c r="E14" i="259"/>
  <c r="Z14" i="259"/>
  <c r="V58" i="259"/>
  <c r="M49" i="259"/>
  <c r="S39" i="259"/>
  <c r="Y29" i="259"/>
  <c r="S23" i="259"/>
  <c r="P20" i="259"/>
  <c r="M17" i="259"/>
  <c r="Y13" i="259"/>
  <c r="V10" i="259"/>
  <c r="K53" i="259"/>
  <c r="K45" i="259"/>
  <c r="K37" i="259"/>
  <c r="I30" i="259"/>
  <c r="I24" i="259"/>
  <c r="I19" i="259"/>
  <c r="I17" i="259"/>
  <c r="I15" i="259"/>
  <c r="I13" i="259"/>
  <c r="I11" i="259"/>
  <c r="E58" i="259"/>
  <c r="E54" i="259"/>
  <c r="E50" i="259"/>
  <c r="E46" i="259"/>
  <c r="E42" i="259"/>
  <c r="E38" i="259"/>
  <c r="E34" i="259"/>
  <c r="E30" i="259"/>
  <c r="E26" i="259"/>
  <c r="E22" i="259"/>
  <c r="E18" i="259"/>
  <c r="W11" i="259"/>
  <c r="G18" i="259"/>
  <c r="F51" i="259"/>
  <c r="F39" i="259"/>
  <c r="Y57" i="259"/>
  <c r="P48" i="259"/>
  <c r="V38" i="259"/>
  <c r="M29" i="259"/>
  <c r="Q23" i="259"/>
  <c r="N20" i="259"/>
  <c r="Z16" i="259"/>
  <c r="W13" i="259"/>
  <c r="T10" i="259"/>
  <c r="I53" i="259"/>
  <c r="I45" i="259"/>
  <c r="I37" i="259"/>
  <c r="G30" i="259"/>
  <c r="G24" i="259"/>
  <c r="H19" i="259"/>
  <c r="H17" i="259"/>
  <c r="H15" i="259"/>
  <c r="H13" i="259"/>
  <c r="H11" i="259"/>
  <c r="F13" i="259"/>
  <c r="I56" i="259"/>
  <c r="I20" i="259"/>
  <c r="F55" i="259"/>
  <c r="F35" i="259"/>
  <c r="M57" i="259"/>
  <c r="S47" i="259"/>
  <c r="Y37" i="259"/>
  <c r="P28" i="259"/>
  <c r="Z22" i="259"/>
  <c r="W19" i="259"/>
  <c r="T16" i="259"/>
  <c r="Q13" i="259"/>
  <c r="N10" i="259"/>
  <c r="I52" i="259"/>
  <c r="I44" i="259"/>
  <c r="I36" i="259"/>
  <c r="K29" i="259"/>
  <c r="K23" i="259"/>
  <c r="G19" i="259"/>
  <c r="G17" i="259"/>
  <c r="G15" i="259"/>
  <c r="G13" i="259"/>
  <c r="L10" i="259"/>
  <c r="F57" i="259"/>
  <c r="F53" i="259"/>
  <c r="F49" i="259"/>
  <c r="F45" i="259"/>
  <c r="F41" i="259"/>
  <c r="F37" i="259"/>
  <c r="F33" i="259"/>
  <c r="F29" i="259"/>
  <c r="F25" i="259"/>
  <c r="F21" i="259"/>
  <c r="F17" i="259"/>
  <c r="E13" i="259"/>
  <c r="N18" i="259"/>
  <c r="I32" i="259"/>
  <c r="G12" i="259"/>
  <c r="F31" i="259"/>
  <c r="P56" i="259"/>
  <c r="V46" i="259"/>
  <c r="M37" i="259"/>
  <c r="S27" i="259"/>
  <c r="V22" i="259"/>
  <c r="S19" i="259"/>
  <c r="P16" i="259"/>
  <c r="M13" i="259"/>
  <c r="K59" i="259"/>
  <c r="K51" i="259"/>
  <c r="K43" i="259"/>
  <c r="K35" i="259"/>
  <c r="I29" i="259"/>
  <c r="I23" i="259"/>
  <c r="L18" i="259"/>
  <c r="L16" i="259"/>
  <c r="L14" i="259"/>
  <c r="L12" i="259"/>
  <c r="K10" i="259"/>
  <c r="E57" i="259"/>
  <c r="E53" i="259"/>
  <c r="E49" i="259"/>
  <c r="E45" i="259"/>
  <c r="E41" i="259"/>
  <c r="E37" i="259"/>
  <c r="E33" i="259"/>
  <c r="E29" i="259"/>
  <c r="E25" i="259"/>
  <c r="E21" i="259"/>
  <c r="E17" i="259"/>
  <c r="Q21" i="259"/>
  <c r="F59" i="259"/>
  <c r="F27" i="259"/>
  <c r="S55" i="259"/>
  <c r="Y45" i="259"/>
  <c r="P36" i="259"/>
  <c r="V26" i="259"/>
  <c r="T22" i="259"/>
  <c r="Q19" i="259"/>
  <c r="N16" i="259"/>
  <c r="Z12" i="259"/>
  <c r="I59" i="259"/>
  <c r="I51" i="259"/>
  <c r="I43" i="259"/>
  <c r="I35" i="259"/>
  <c r="I28" i="259"/>
  <c r="I22" i="259"/>
  <c r="K18" i="259"/>
  <c r="K16" i="259"/>
  <c r="K14" i="259"/>
  <c r="K12" i="259"/>
  <c r="J10" i="259"/>
  <c r="F12" i="259"/>
  <c r="T24" i="259"/>
  <c r="V54" i="259"/>
  <c r="M45" i="259"/>
  <c r="S35" i="259"/>
  <c r="Y25" i="259"/>
  <c r="N22" i="259"/>
  <c r="Z18" i="259"/>
  <c r="W15" i="259"/>
  <c r="T12" i="259"/>
  <c r="I58" i="259"/>
  <c r="I50" i="259"/>
  <c r="I42" i="259"/>
  <c r="I34" i="259"/>
  <c r="G28" i="259"/>
  <c r="G22" i="259"/>
  <c r="J18" i="259"/>
  <c r="J16" i="259"/>
  <c r="J14" i="259"/>
  <c r="J12" i="259"/>
  <c r="I10" i="259"/>
  <c r="F56" i="259"/>
  <c r="F52" i="259"/>
  <c r="F48" i="259"/>
  <c r="F44" i="259"/>
  <c r="F40" i="259"/>
  <c r="F36" i="259"/>
  <c r="F32" i="259"/>
  <c r="F28" i="259"/>
  <c r="F24" i="259"/>
  <c r="F20" i="259"/>
  <c r="F16" i="259"/>
  <c r="E12" i="259"/>
  <c r="V42" i="259"/>
  <c r="F23" i="259"/>
  <c r="Y53" i="259"/>
  <c r="P44" i="259"/>
  <c r="V34" i="259"/>
  <c r="M25" i="259"/>
  <c r="Y21" i="259"/>
  <c r="V18" i="259"/>
  <c r="S15" i="259"/>
  <c r="P12" i="259"/>
  <c r="K57" i="259"/>
  <c r="K49" i="259"/>
  <c r="K41" i="259"/>
  <c r="K33" i="259"/>
  <c r="K27" i="259"/>
  <c r="K21" i="259"/>
  <c r="I18" i="259"/>
  <c r="I16" i="259"/>
  <c r="I14" i="259"/>
  <c r="I12" i="259"/>
  <c r="H10" i="259"/>
  <c r="E56" i="259"/>
  <c r="E52" i="259"/>
  <c r="E48" i="259"/>
  <c r="E44" i="259"/>
  <c r="E40" i="259"/>
  <c r="E36" i="259"/>
  <c r="E32" i="259"/>
  <c r="E28" i="259"/>
  <c r="E24" i="259"/>
  <c r="E20" i="259"/>
  <c r="E16" i="259"/>
  <c r="M33" i="259"/>
  <c r="M53" i="259"/>
  <c r="S43" i="259"/>
  <c r="Y33" i="259"/>
  <c r="Z24" i="259"/>
  <c r="W21" i="259"/>
  <c r="T18" i="259"/>
  <c r="Q15" i="259"/>
  <c r="N12" i="259"/>
  <c r="I57" i="259"/>
  <c r="I49" i="259"/>
  <c r="I41" i="259"/>
  <c r="I33" i="259"/>
  <c r="I27" i="259"/>
  <c r="I21" i="259"/>
  <c r="H18" i="259"/>
  <c r="H16" i="259"/>
  <c r="H14" i="259"/>
  <c r="H12" i="259"/>
  <c r="F11" i="259"/>
  <c r="P52" i="259"/>
  <c r="G14" i="259"/>
  <c r="E11" i="259"/>
  <c r="E10" i="259"/>
  <c r="Q197" i="60"/>
  <c r="T196" i="60"/>
  <c r="W195" i="60"/>
  <c r="Z194" i="60"/>
  <c r="N194" i="60"/>
  <c r="Q193" i="60"/>
  <c r="T192" i="60"/>
  <c r="W191" i="60"/>
  <c r="Z190" i="60"/>
  <c r="N190" i="60"/>
  <c r="Q189" i="60"/>
  <c r="T188" i="60"/>
  <c r="W187" i="60"/>
  <c r="Z186" i="60"/>
  <c r="N186" i="60"/>
  <c r="Q185" i="60"/>
  <c r="T184" i="60"/>
  <c r="W183" i="60"/>
  <c r="Z182" i="60"/>
  <c r="N182" i="60"/>
  <c r="Q181" i="60"/>
  <c r="T180" i="60"/>
  <c r="W179" i="60"/>
  <c r="Z178" i="60"/>
  <c r="N178" i="60"/>
  <c r="Q177" i="60"/>
  <c r="T176" i="60"/>
  <c r="W175" i="60"/>
  <c r="Z174" i="60"/>
  <c r="N174" i="60"/>
  <c r="Q173" i="60"/>
  <c r="T172" i="60"/>
  <c r="W171" i="60"/>
  <c r="Z170" i="60"/>
  <c r="N170" i="60"/>
  <c r="Q169" i="60"/>
  <c r="T168" i="60"/>
  <c r="W167" i="60"/>
  <c r="Z166" i="60"/>
  <c r="N166" i="60"/>
  <c r="Q165" i="60"/>
  <c r="T164" i="60"/>
  <c r="W163" i="60"/>
  <c r="Z162" i="60"/>
  <c r="N162" i="60"/>
  <c r="Q161" i="60"/>
  <c r="T160" i="60"/>
  <c r="W159" i="60"/>
  <c r="Z158" i="60"/>
  <c r="N158" i="60"/>
  <c r="Q157" i="60"/>
  <c r="T156" i="60"/>
  <c r="W155" i="60"/>
  <c r="Z154" i="60"/>
  <c r="N154" i="60"/>
  <c r="Q153" i="60"/>
  <c r="T152" i="60"/>
  <c r="W151" i="60"/>
  <c r="Z150" i="60"/>
  <c r="N150" i="60"/>
  <c r="Q149" i="60"/>
  <c r="P197" i="60"/>
  <c r="S196" i="60"/>
  <c r="V195" i="60"/>
  <c r="Y194" i="60"/>
  <c r="M194" i="60"/>
  <c r="P193" i="60"/>
  <c r="S192" i="60"/>
  <c r="V191" i="60"/>
  <c r="Y190" i="60"/>
  <c r="M190" i="60"/>
  <c r="P189" i="60"/>
  <c r="S188" i="60"/>
  <c r="V187" i="60"/>
  <c r="Y186" i="60"/>
  <c r="M186" i="60"/>
  <c r="P185" i="60"/>
  <c r="S184" i="60"/>
  <c r="V183" i="60"/>
  <c r="Y182" i="60"/>
  <c r="M182" i="60"/>
  <c r="P181" i="60"/>
  <c r="S180" i="60"/>
  <c r="V179" i="60"/>
  <c r="Y178" i="60"/>
  <c r="M178" i="60"/>
  <c r="P177" i="60"/>
  <c r="S176" i="60"/>
  <c r="V175" i="60"/>
  <c r="Y174" i="60"/>
  <c r="M174" i="60"/>
  <c r="P173" i="60"/>
  <c r="S172" i="60"/>
  <c r="V171" i="60"/>
  <c r="Y170" i="60"/>
  <c r="M170" i="60"/>
  <c r="P169" i="60"/>
  <c r="S168" i="60"/>
  <c r="V167" i="60"/>
  <c r="Y166" i="60"/>
  <c r="M166" i="60"/>
  <c r="P165" i="60"/>
  <c r="S164" i="60"/>
  <c r="V163" i="60"/>
  <c r="Y162" i="60"/>
  <c r="M162" i="60"/>
  <c r="P161" i="60"/>
  <c r="S160" i="60"/>
  <c r="V159" i="60"/>
  <c r="Y158" i="60"/>
  <c r="M158" i="60"/>
  <c r="P157" i="60"/>
  <c r="S156" i="60"/>
  <c r="V155" i="60"/>
  <c r="Y154" i="60"/>
  <c r="M154" i="60"/>
  <c r="P153" i="60"/>
  <c r="S152" i="60"/>
  <c r="V151" i="60"/>
  <c r="Y150" i="60"/>
  <c r="M150" i="60"/>
  <c r="P149" i="60"/>
  <c r="K196" i="60"/>
  <c r="K194" i="60"/>
  <c r="K192" i="60"/>
  <c r="K190" i="60"/>
  <c r="K188" i="60"/>
  <c r="K186" i="60"/>
  <c r="K184" i="60"/>
  <c r="K182" i="60"/>
  <c r="K180" i="60"/>
  <c r="K178" i="60"/>
  <c r="K176" i="60"/>
  <c r="K174" i="60"/>
  <c r="K172" i="60"/>
  <c r="K170" i="60"/>
  <c r="K168" i="60"/>
  <c r="K166" i="60"/>
  <c r="K164" i="60"/>
  <c r="K162" i="60"/>
  <c r="K160" i="60"/>
  <c r="K158" i="60"/>
  <c r="K156" i="60"/>
  <c r="K154" i="60"/>
  <c r="K152" i="60"/>
  <c r="K150" i="60"/>
  <c r="AA197" i="60"/>
  <c r="O197" i="60"/>
  <c r="R196" i="60"/>
  <c r="U195" i="60"/>
  <c r="X194" i="60"/>
  <c r="AA193" i="60"/>
  <c r="O193" i="60"/>
  <c r="R192" i="60"/>
  <c r="U191" i="60"/>
  <c r="X190" i="60"/>
  <c r="AA189" i="60"/>
  <c r="O189" i="60"/>
  <c r="R188" i="60"/>
  <c r="U187" i="60"/>
  <c r="X186" i="60"/>
  <c r="AA185" i="60"/>
  <c r="O185" i="60"/>
  <c r="R184" i="60"/>
  <c r="U183" i="60"/>
  <c r="X182" i="60"/>
  <c r="AA181" i="60"/>
  <c r="O181" i="60"/>
  <c r="R180" i="60"/>
  <c r="U179" i="60"/>
  <c r="X178" i="60"/>
  <c r="AA177" i="60"/>
  <c r="O177" i="60"/>
  <c r="R176" i="60"/>
  <c r="U175" i="60"/>
  <c r="X174" i="60"/>
  <c r="AA173" i="60"/>
  <c r="O173" i="60"/>
  <c r="R172" i="60"/>
  <c r="U171" i="60"/>
  <c r="X170" i="60"/>
  <c r="AA169" i="60"/>
  <c r="O169" i="60"/>
  <c r="R168" i="60"/>
  <c r="U167" i="60"/>
  <c r="X166" i="60"/>
  <c r="AA165" i="60"/>
  <c r="O165" i="60"/>
  <c r="R164" i="60"/>
  <c r="U163" i="60"/>
  <c r="X162" i="60"/>
  <c r="AA161" i="60"/>
  <c r="O161" i="60"/>
  <c r="R160" i="60"/>
  <c r="U159" i="60"/>
  <c r="X158" i="60"/>
  <c r="AA157" i="60"/>
  <c r="O157" i="60"/>
  <c r="R156" i="60"/>
  <c r="U155" i="60"/>
  <c r="X154" i="60"/>
  <c r="AA153" i="60"/>
  <c r="O153" i="60"/>
  <c r="R152" i="60"/>
  <c r="U151" i="60"/>
  <c r="X150" i="60"/>
  <c r="AA149" i="60"/>
  <c r="O149" i="60"/>
  <c r="J196" i="60"/>
  <c r="J194" i="60"/>
  <c r="J192" i="60"/>
  <c r="J190" i="60"/>
  <c r="J188" i="60"/>
  <c r="J186" i="60"/>
  <c r="J184" i="60"/>
  <c r="J182" i="60"/>
  <c r="J180" i="60"/>
  <c r="J178" i="60"/>
  <c r="J176" i="60"/>
  <c r="J174" i="60"/>
  <c r="J172" i="60"/>
  <c r="J170" i="60"/>
  <c r="J168" i="60"/>
  <c r="J166" i="60"/>
  <c r="J164" i="60"/>
  <c r="J162" i="60"/>
  <c r="J160" i="60"/>
  <c r="J158" i="60"/>
  <c r="J156" i="60"/>
  <c r="J154" i="60"/>
  <c r="J152" i="60"/>
  <c r="J150" i="60"/>
  <c r="Y148" i="60"/>
  <c r="Z197" i="60"/>
  <c r="N197" i="60"/>
  <c r="Q196" i="60"/>
  <c r="T195" i="60"/>
  <c r="W194" i="60"/>
  <c r="Z193" i="60"/>
  <c r="N193" i="60"/>
  <c r="Q192" i="60"/>
  <c r="T191" i="60"/>
  <c r="W190" i="60"/>
  <c r="Z189" i="60"/>
  <c r="N189" i="60"/>
  <c r="Q188" i="60"/>
  <c r="T187" i="60"/>
  <c r="W186" i="60"/>
  <c r="Z185" i="60"/>
  <c r="N185" i="60"/>
  <c r="Q184" i="60"/>
  <c r="T183" i="60"/>
  <c r="W182" i="60"/>
  <c r="Z181" i="60"/>
  <c r="N181" i="60"/>
  <c r="Q180" i="60"/>
  <c r="T179" i="60"/>
  <c r="W178" i="60"/>
  <c r="Z177" i="60"/>
  <c r="N177" i="60"/>
  <c r="Q176" i="60"/>
  <c r="T175" i="60"/>
  <c r="W174" i="60"/>
  <c r="Z173" i="60"/>
  <c r="N173" i="60"/>
  <c r="Q172" i="60"/>
  <c r="T171" i="60"/>
  <c r="W170" i="60"/>
  <c r="Z169" i="60"/>
  <c r="N169" i="60"/>
  <c r="Q168" i="60"/>
  <c r="T167" i="60"/>
  <c r="W166" i="60"/>
  <c r="Z165" i="60"/>
  <c r="N165" i="60"/>
  <c r="Q164" i="60"/>
  <c r="T163" i="60"/>
  <c r="W162" i="60"/>
  <c r="Z161" i="60"/>
  <c r="N161" i="60"/>
  <c r="Q160" i="60"/>
  <c r="T159" i="60"/>
  <c r="W158" i="60"/>
  <c r="Z157" i="60"/>
  <c r="N157" i="60"/>
  <c r="Q156" i="60"/>
  <c r="T155" i="60"/>
  <c r="W154" i="60"/>
  <c r="Z153" i="60"/>
  <c r="N153" i="60"/>
  <c r="Q152" i="60"/>
  <c r="T151" i="60"/>
  <c r="W150" i="60"/>
  <c r="Z149" i="60"/>
  <c r="N149" i="60"/>
  <c r="I196" i="60"/>
  <c r="I194" i="60"/>
  <c r="I192" i="60"/>
  <c r="I190" i="60"/>
  <c r="I188" i="60"/>
  <c r="I186" i="60"/>
  <c r="I184" i="60"/>
  <c r="I182" i="60"/>
  <c r="I180" i="60"/>
  <c r="I178" i="60"/>
  <c r="I176" i="60"/>
  <c r="I174" i="60"/>
  <c r="I172" i="60"/>
  <c r="I170" i="60"/>
  <c r="I168" i="60"/>
  <c r="I166" i="60"/>
  <c r="I164" i="60"/>
  <c r="I162" i="60"/>
  <c r="I160" i="60"/>
  <c r="I158" i="60"/>
  <c r="I156" i="60"/>
  <c r="I154" i="60"/>
  <c r="Y197" i="60"/>
  <c r="M197" i="60"/>
  <c r="P196" i="60"/>
  <c r="S195" i="60"/>
  <c r="V194" i="60"/>
  <c r="Y193" i="60"/>
  <c r="M193" i="60"/>
  <c r="P192" i="60"/>
  <c r="S191" i="60"/>
  <c r="V190" i="60"/>
  <c r="Y189" i="60"/>
  <c r="M189" i="60"/>
  <c r="P188" i="60"/>
  <c r="S187" i="60"/>
  <c r="V186" i="60"/>
  <c r="Y185" i="60"/>
  <c r="M185" i="60"/>
  <c r="P184" i="60"/>
  <c r="S183" i="60"/>
  <c r="V182" i="60"/>
  <c r="Y181" i="60"/>
  <c r="M181" i="60"/>
  <c r="P180" i="60"/>
  <c r="S179" i="60"/>
  <c r="V178" i="60"/>
  <c r="Y177" i="60"/>
  <c r="M177" i="60"/>
  <c r="P176" i="60"/>
  <c r="S175" i="60"/>
  <c r="V174" i="60"/>
  <c r="Y173" i="60"/>
  <c r="M173" i="60"/>
  <c r="P172" i="60"/>
  <c r="S171" i="60"/>
  <c r="V170" i="60"/>
  <c r="Y169" i="60"/>
  <c r="M169" i="60"/>
  <c r="P168" i="60"/>
  <c r="S167" i="60"/>
  <c r="V166" i="60"/>
  <c r="Y165" i="60"/>
  <c r="M165" i="60"/>
  <c r="P164" i="60"/>
  <c r="S163" i="60"/>
  <c r="V162" i="60"/>
  <c r="Y161" i="60"/>
  <c r="M161" i="60"/>
  <c r="P160" i="60"/>
  <c r="S159" i="60"/>
  <c r="V158" i="60"/>
  <c r="Y157" i="60"/>
  <c r="M157" i="60"/>
  <c r="P156" i="60"/>
  <c r="S155" i="60"/>
  <c r="V154" i="60"/>
  <c r="Y153" i="60"/>
  <c r="M153" i="60"/>
  <c r="P152" i="60"/>
  <c r="S151" i="60"/>
  <c r="V150" i="60"/>
  <c r="Y149" i="60"/>
  <c r="M149" i="60"/>
  <c r="H196" i="60"/>
  <c r="H194" i="60"/>
  <c r="H192" i="60"/>
  <c r="H190" i="60"/>
  <c r="H188" i="60"/>
  <c r="H186" i="60"/>
  <c r="H184" i="60"/>
  <c r="H182" i="60"/>
  <c r="H180" i="60"/>
  <c r="H178" i="60"/>
  <c r="H176" i="60"/>
  <c r="H174" i="60"/>
  <c r="H172" i="60"/>
  <c r="H170" i="60"/>
  <c r="H168" i="60"/>
  <c r="H166" i="60"/>
  <c r="H164" i="60"/>
  <c r="H162" i="60"/>
  <c r="H160" i="60"/>
  <c r="H158" i="60"/>
  <c r="H156" i="60"/>
  <c r="H154" i="60"/>
  <c r="H152" i="60"/>
  <c r="X197" i="60"/>
  <c r="AA196" i="60"/>
  <c r="O196" i="60"/>
  <c r="R195" i="60"/>
  <c r="U194" i="60"/>
  <c r="X193" i="60"/>
  <c r="AA192" i="60"/>
  <c r="O192" i="60"/>
  <c r="R191" i="60"/>
  <c r="U190" i="60"/>
  <c r="X189" i="60"/>
  <c r="AA188" i="60"/>
  <c r="O188" i="60"/>
  <c r="R187" i="60"/>
  <c r="U186" i="60"/>
  <c r="X185" i="60"/>
  <c r="AA184" i="60"/>
  <c r="O184" i="60"/>
  <c r="R183" i="60"/>
  <c r="U182" i="60"/>
  <c r="X181" i="60"/>
  <c r="AA180" i="60"/>
  <c r="O180" i="60"/>
  <c r="R179" i="60"/>
  <c r="U178" i="60"/>
  <c r="X177" i="60"/>
  <c r="AA176" i="60"/>
  <c r="O176" i="60"/>
  <c r="R175" i="60"/>
  <c r="U174" i="60"/>
  <c r="X173" i="60"/>
  <c r="AA172" i="60"/>
  <c r="O172" i="60"/>
  <c r="R171" i="60"/>
  <c r="U170" i="60"/>
  <c r="X169" i="60"/>
  <c r="AA168" i="60"/>
  <c r="O168" i="60"/>
  <c r="R167" i="60"/>
  <c r="U166" i="60"/>
  <c r="X165" i="60"/>
  <c r="AA164" i="60"/>
  <c r="O164" i="60"/>
  <c r="R163" i="60"/>
  <c r="U162" i="60"/>
  <c r="X161" i="60"/>
  <c r="AA160" i="60"/>
  <c r="O160" i="60"/>
  <c r="R159" i="60"/>
  <c r="U158" i="60"/>
  <c r="X157" i="60"/>
  <c r="AA156" i="60"/>
  <c r="O156" i="60"/>
  <c r="R155" i="60"/>
  <c r="U154" i="60"/>
  <c r="X153" i="60"/>
  <c r="AA152" i="60"/>
  <c r="O152" i="60"/>
  <c r="R151" i="60"/>
  <c r="U150" i="60"/>
  <c r="X149" i="60"/>
  <c r="G148" i="60"/>
  <c r="G196" i="60"/>
  <c r="G194" i="60"/>
  <c r="G192" i="60"/>
  <c r="G190" i="60"/>
  <c r="G188" i="60"/>
  <c r="G186" i="60"/>
  <c r="G184" i="60"/>
  <c r="G182" i="60"/>
  <c r="G180" i="60"/>
  <c r="G178" i="60"/>
  <c r="G176" i="60"/>
  <c r="G174" i="60"/>
  <c r="G172" i="60"/>
  <c r="G170" i="60"/>
  <c r="G168" i="60"/>
  <c r="G166" i="60"/>
  <c r="G164" i="60"/>
  <c r="G162" i="60"/>
  <c r="G160" i="60"/>
  <c r="G158" i="60"/>
  <c r="G156" i="60"/>
  <c r="G154" i="60"/>
  <c r="G152" i="60"/>
  <c r="G150" i="60"/>
  <c r="W197" i="60"/>
  <c r="Z196" i="60"/>
  <c r="N196" i="60"/>
  <c r="Q195" i="60"/>
  <c r="T194" i="60"/>
  <c r="W193" i="60"/>
  <c r="Z192" i="60"/>
  <c r="N192" i="60"/>
  <c r="Q191" i="60"/>
  <c r="T190" i="60"/>
  <c r="W189" i="60"/>
  <c r="Z188" i="60"/>
  <c r="N188" i="60"/>
  <c r="Q187" i="60"/>
  <c r="T186" i="60"/>
  <c r="W185" i="60"/>
  <c r="Z184" i="60"/>
  <c r="N184" i="60"/>
  <c r="Q183" i="60"/>
  <c r="T182" i="60"/>
  <c r="W181" i="60"/>
  <c r="Z180" i="60"/>
  <c r="N180" i="60"/>
  <c r="Q179" i="60"/>
  <c r="T178" i="60"/>
  <c r="W177" i="60"/>
  <c r="Z176" i="60"/>
  <c r="N176" i="60"/>
  <c r="Q175" i="60"/>
  <c r="T174" i="60"/>
  <c r="W173" i="60"/>
  <c r="Z172" i="60"/>
  <c r="N172" i="60"/>
  <c r="Q171" i="60"/>
  <c r="T170" i="60"/>
  <c r="W169" i="60"/>
  <c r="Z168" i="60"/>
  <c r="N168" i="60"/>
  <c r="Q167" i="60"/>
  <c r="T166" i="60"/>
  <c r="W165" i="60"/>
  <c r="Z164" i="60"/>
  <c r="N164" i="60"/>
  <c r="Q163" i="60"/>
  <c r="T162" i="60"/>
  <c r="W161" i="60"/>
  <c r="Z160" i="60"/>
  <c r="N160" i="60"/>
  <c r="Q159" i="60"/>
  <c r="T158" i="60"/>
  <c r="W157" i="60"/>
  <c r="Z156" i="60"/>
  <c r="N156" i="60"/>
  <c r="Q155" i="60"/>
  <c r="T154" i="60"/>
  <c r="W153" i="60"/>
  <c r="Z152" i="60"/>
  <c r="N152" i="60"/>
  <c r="Q151" i="60"/>
  <c r="T150" i="60"/>
  <c r="W149" i="60"/>
  <c r="V197" i="60"/>
  <c r="Y196" i="60"/>
  <c r="M196" i="60"/>
  <c r="P195" i="60"/>
  <c r="S194" i="60"/>
  <c r="V193" i="60"/>
  <c r="Y192" i="60"/>
  <c r="M192" i="60"/>
  <c r="P191" i="60"/>
  <c r="S190" i="60"/>
  <c r="V189" i="60"/>
  <c r="Y188" i="60"/>
  <c r="M188" i="60"/>
  <c r="P187" i="60"/>
  <c r="S186" i="60"/>
  <c r="V185" i="60"/>
  <c r="Y184" i="60"/>
  <c r="M184" i="60"/>
  <c r="P183" i="60"/>
  <c r="S182" i="60"/>
  <c r="V181" i="60"/>
  <c r="Y180" i="60"/>
  <c r="M180" i="60"/>
  <c r="P179" i="60"/>
  <c r="S178" i="60"/>
  <c r="V177" i="60"/>
  <c r="Y176" i="60"/>
  <c r="M176" i="60"/>
  <c r="P175" i="60"/>
  <c r="S174" i="60"/>
  <c r="V173" i="60"/>
  <c r="Y172" i="60"/>
  <c r="M172" i="60"/>
  <c r="P171" i="60"/>
  <c r="S170" i="60"/>
  <c r="V169" i="60"/>
  <c r="Y168" i="60"/>
  <c r="M168" i="60"/>
  <c r="P167" i="60"/>
  <c r="S166" i="60"/>
  <c r="V165" i="60"/>
  <c r="Y164" i="60"/>
  <c r="M164" i="60"/>
  <c r="P163" i="60"/>
  <c r="S162" i="60"/>
  <c r="V161" i="60"/>
  <c r="Y160" i="60"/>
  <c r="M160" i="60"/>
  <c r="P159" i="60"/>
  <c r="S158" i="60"/>
  <c r="V157" i="60"/>
  <c r="Y156" i="60"/>
  <c r="M156" i="60"/>
  <c r="P155" i="60"/>
  <c r="S154" i="60"/>
  <c r="V153" i="60"/>
  <c r="Y152" i="60"/>
  <c r="M152" i="60"/>
  <c r="P151" i="60"/>
  <c r="S150" i="60"/>
  <c r="V149" i="60"/>
  <c r="K197" i="60"/>
  <c r="K195" i="60"/>
  <c r="K193" i="60"/>
  <c r="K191" i="60"/>
  <c r="K189" i="60"/>
  <c r="K187" i="60"/>
  <c r="K185" i="60"/>
  <c r="K183" i="60"/>
  <c r="K181" i="60"/>
  <c r="K179" i="60"/>
  <c r="K177" i="60"/>
  <c r="K175" i="60"/>
  <c r="K173" i="60"/>
  <c r="K171" i="60"/>
  <c r="K169" i="60"/>
  <c r="K167" i="60"/>
  <c r="K165" i="60"/>
  <c r="K163" i="60"/>
  <c r="K161" i="60"/>
  <c r="K159" i="60"/>
  <c r="K157" i="60"/>
  <c r="K155" i="60"/>
  <c r="K153" i="60"/>
  <c r="K151" i="60"/>
  <c r="U197" i="60"/>
  <c r="X196" i="60"/>
  <c r="AA195" i="60"/>
  <c r="O195" i="60"/>
  <c r="R194" i="60"/>
  <c r="U193" i="60"/>
  <c r="X192" i="60"/>
  <c r="AA191" i="60"/>
  <c r="O191" i="60"/>
  <c r="R190" i="60"/>
  <c r="U189" i="60"/>
  <c r="X188" i="60"/>
  <c r="AA187" i="60"/>
  <c r="O187" i="60"/>
  <c r="R186" i="60"/>
  <c r="U185" i="60"/>
  <c r="X184" i="60"/>
  <c r="AA183" i="60"/>
  <c r="O183" i="60"/>
  <c r="R182" i="60"/>
  <c r="U181" i="60"/>
  <c r="X180" i="60"/>
  <c r="AA179" i="60"/>
  <c r="O179" i="60"/>
  <c r="R178" i="60"/>
  <c r="U177" i="60"/>
  <c r="X176" i="60"/>
  <c r="AA175" i="60"/>
  <c r="O175" i="60"/>
  <c r="R174" i="60"/>
  <c r="U173" i="60"/>
  <c r="X172" i="60"/>
  <c r="AA171" i="60"/>
  <c r="O171" i="60"/>
  <c r="R170" i="60"/>
  <c r="U169" i="60"/>
  <c r="X168" i="60"/>
  <c r="AA167" i="60"/>
  <c r="O167" i="60"/>
  <c r="R166" i="60"/>
  <c r="U165" i="60"/>
  <c r="X164" i="60"/>
  <c r="AA163" i="60"/>
  <c r="O163" i="60"/>
  <c r="R162" i="60"/>
  <c r="U161" i="60"/>
  <c r="X160" i="60"/>
  <c r="AA159" i="60"/>
  <c r="O159" i="60"/>
  <c r="R158" i="60"/>
  <c r="U157" i="60"/>
  <c r="X156" i="60"/>
  <c r="AA155" i="60"/>
  <c r="O155" i="60"/>
  <c r="R154" i="60"/>
  <c r="U153" i="60"/>
  <c r="X152" i="60"/>
  <c r="AA151" i="60"/>
  <c r="O151" i="60"/>
  <c r="R150" i="60"/>
  <c r="U149" i="60"/>
  <c r="J197" i="60"/>
  <c r="J195" i="60"/>
  <c r="J193" i="60"/>
  <c r="J191" i="60"/>
  <c r="J189" i="60"/>
  <c r="J187" i="60"/>
  <c r="J185" i="60"/>
  <c r="J183" i="60"/>
  <c r="J181" i="60"/>
  <c r="J179" i="60"/>
  <c r="J177" i="60"/>
  <c r="J175" i="60"/>
  <c r="J173" i="60"/>
  <c r="J171" i="60"/>
  <c r="J169" i="60"/>
  <c r="J167" i="60"/>
  <c r="J165" i="60"/>
  <c r="J163" i="60"/>
  <c r="J161" i="60"/>
  <c r="J159" i="60"/>
  <c r="J157" i="60"/>
  <c r="J155" i="60"/>
  <c r="J153" i="60"/>
  <c r="J151" i="60"/>
  <c r="T197" i="60"/>
  <c r="W196" i="60"/>
  <c r="Z195" i="60"/>
  <c r="N195" i="60"/>
  <c r="Q194" i="60"/>
  <c r="T193" i="60"/>
  <c r="W192" i="60"/>
  <c r="Z191" i="60"/>
  <c r="N191" i="60"/>
  <c r="Q190" i="60"/>
  <c r="T189" i="60"/>
  <c r="W188" i="60"/>
  <c r="Z187" i="60"/>
  <c r="N187" i="60"/>
  <c r="Q186" i="60"/>
  <c r="T185" i="60"/>
  <c r="W184" i="60"/>
  <c r="Z183" i="60"/>
  <c r="N183" i="60"/>
  <c r="Q182" i="60"/>
  <c r="T181" i="60"/>
  <c r="W180" i="60"/>
  <c r="Z179" i="60"/>
  <c r="N179" i="60"/>
  <c r="Q178" i="60"/>
  <c r="T177" i="60"/>
  <c r="W176" i="60"/>
  <c r="Z175" i="60"/>
  <c r="N175" i="60"/>
  <c r="Q174" i="60"/>
  <c r="T173" i="60"/>
  <c r="W172" i="60"/>
  <c r="Z171" i="60"/>
  <c r="N171" i="60"/>
  <c r="Q170" i="60"/>
  <c r="T169" i="60"/>
  <c r="W168" i="60"/>
  <c r="Z167" i="60"/>
  <c r="N167" i="60"/>
  <c r="Q166" i="60"/>
  <c r="T165" i="60"/>
  <c r="W164" i="60"/>
  <c r="Z163" i="60"/>
  <c r="N163" i="60"/>
  <c r="Q162" i="60"/>
  <c r="T161" i="60"/>
  <c r="W160" i="60"/>
  <c r="Z159" i="60"/>
  <c r="N159" i="60"/>
  <c r="Q158" i="60"/>
  <c r="T157" i="60"/>
  <c r="W156" i="60"/>
  <c r="Z155" i="60"/>
  <c r="N155" i="60"/>
  <c r="Q154" i="60"/>
  <c r="T153" i="60"/>
  <c r="W152" i="60"/>
  <c r="Z151" i="60"/>
  <c r="N151" i="60"/>
  <c r="Q150" i="60"/>
  <c r="T149" i="60"/>
  <c r="I197" i="60"/>
  <c r="I195" i="60"/>
  <c r="I193" i="60"/>
  <c r="I191" i="60"/>
  <c r="I189" i="60"/>
  <c r="I187" i="60"/>
  <c r="I185" i="60"/>
  <c r="I183" i="60"/>
  <c r="I181" i="60"/>
  <c r="I179" i="60"/>
  <c r="I177" i="60"/>
  <c r="I175" i="60"/>
  <c r="I173" i="60"/>
  <c r="I171" i="60"/>
  <c r="I169" i="60"/>
  <c r="I167" i="60"/>
  <c r="I165" i="60"/>
  <c r="I163" i="60"/>
  <c r="I161" i="60"/>
  <c r="I159" i="60"/>
  <c r="I157" i="60"/>
  <c r="I155" i="60"/>
  <c r="I153" i="60"/>
  <c r="S197" i="60"/>
  <c r="V196" i="60"/>
  <c r="Y195" i="60"/>
  <c r="M195" i="60"/>
  <c r="P194" i="60"/>
  <c r="S193" i="60"/>
  <c r="V192" i="60"/>
  <c r="Y191" i="60"/>
  <c r="M191" i="60"/>
  <c r="P190" i="60"/>
  <c r="S189" i="60"/>
  <c r="V188" i="60"/>
  <c r="Y187" i="60"/>
  <c r="M187" i="60"/>
  <c r="P186" i="60"/>
  <c r="S185" i="60"/>
  <c r="V184" i="60"/>
  <c r="Y183" i="60"/>
  <c r="M183" i="60"/>
  <c r="P182" i="60"/>
  <c r="S181" i="60"/>
  <c r="V180" i="60"/>
  <c r="Y179" i="60"/>
  <c r="M179" i="60"/>
  <c r="P178" i="60"/>
  <c r="S177" i="60"/>
  <c r="V176" i="60"/>
  <c r="Y175" i="60"/>
  <c r="M175" i="60"/>
  <c r="P174" i="60"/>
  <c r="S173" i="60"/>
  <c r="V172" i="60"/>
  <c r="Y171" i="60"/>
  <c r="M171" i="60"/>
  <c r="P170" i="60"/>
  <c r="S169" i="60"/>
  <c r="V168" i="60"/>
  <c r="Y167" i="60"/>
  <c r="M167" i="60"/>
  <c r="P166" i="60"/>
  <c r="S165" i="60"/>
  <c r="V164" i="60"/>
  <c r="Y163" i="60"/>
  <c r="M163" i="60"/>
  <c r="P162" i="60"/>
  <c r="S161" i="60"/>
  <c r="V160" i="60"/>
  <c r="Y159" i="60"/>
  <c r="M159" i="60"/>
  <c r="P158" i="60"/>
  <c r="S157" i="60"/>
  <c r="V156" i="60"/>
  <c r="Y155" i="60"/>
  <c r="M155" i="60"/>
  <c r="P154" i="60"/>
  <c r="S153" i="60"/>
  <c r="V152" i="60"/>
  <c r="Y151" i="60"/>
  <c r="M151" i="60"/>
  <c r="P150" i="60"/>
  <c r="S149" i="60"/>
  <c r="H197" i="60"/>
  <c r="H195" i="60"/>
  <c r="H193" i="60"/>
  <c r="H191" i="60"/>
  <c r="H189" i="60"/>
  <c r="H187" i="60"/>
  <c r="H185" i="60"/>
  <c r="H183" i="60"/>
  <c r="H181" i="60"/>
  <c r="H179" i="60"/>
  <c r="H177" i="60"/>
  <c r="H175" i="60"/>
  <c r="H173" i="60"/>
  <c r="H171" i="60"/>
  <c r="H169" i="60"/>
  <c r="H167" i="60"/>
  <c r="H165" i="60"/>
  <c r="H163" i="60"/>
  <c r="H161" i="60"/>
  <c r="H159" i="60"/>
  <c r="H157" i="60"/>
  <c r="H155" i="60"/>
  <c r="H153" i="60"/>
  <c r="H151" i="60"/>
  <c r="R197" i="60"/>
  <c r="U196" i="60"/>
  <c r="X195" i="60"/>
  <c r="AA194" i="60"/>
  <c r="O194" i="60"/>
  <c r="R193" i="60"/>
  <c r="U192" i="60"/>
  <c r="X191" i="60"/>
  <c r="AA190" i="60"/>
  <c r="O190" i="60"/>
  <c r="R189" i="60"/>
  <c r="U188" i="60"/>
  <c r="X187" i="60"/>
  <c r="AA186" i="60"/>
  <c r="O186" i="60"/>
  <c r="R185" i="60"/>
  <c r="U184" i="60"/>
  <c r="X183" i="60"/>
  <c r="AA182" i="60"/>
  <c r="O182" i="60"/>
  <c r="R181" i="60"/>
  <c r="U180" i="60"/>
  <c r="X179" i="60"/>
  <c r="AA178" i="60"/>
  <c r="O178" i="60"/>
  <c r="R177" i="60"/>
  <c r="U176" i="60"/>
  <c r="X175" i="60"/>
  <c r="AA174" i="60"/>
  <c r="O174" i="60"/>
  <c r="R173" i="60"/>
  <c r="U172" i="60"/>
  <c r="X171" i="60"/>
  <c r="AA170" i="60"/>
  <c r="O170" i="60"/>
  <c r="R169" i="60"/>
  <c r="U168" i="60"/>
  <c r="X167" i="60"/>
  <c r="AA166" i="60"/>
  <c r="O166" i="60"/>
  <c r="R165" i="60"/>
  <c r="U164" i="60"/>
  <c r="X163" i="60"/>
  <c r="AA162" i="60"/>
  <c r="O162" i="60"/>
  <c r="R161" i="60"/>
  <c r="U160" i="60"/>
  <c r="X159" i="60"/>
  <c r="AA158" i="60"/>
  <c r="O158" i="60"/>
  <c r="R157" i="60"/>
  <c r="U156" i="60"/>
  <c r="X155" i="60"/>
  <c r="AA154" i="60"/>
  <c r="O154" i="60"/>
  <c r="R153" i="60"/>
  <c r="U152" i="60"/>
  <c r="X151" i="60"/>
  <c r="AA150" i="60"/>
  <c r="O150" i="60"/>
  <c r="R149" i="60"/>
  <c r="G197" i="60"/>
  <c r="G195" i="60"/>
  <c r="G193" i="60"/>
  <c r="G191" i="60"/>
  <c r="G189" i="60"/>
  <c r="G187" i="60"/>
  <c r="G185" i="60"/>
  <c r="G183" i="60"/>
  <c r="G181" i="60"/>
  <c r="G179" i="60"/>
  <c r="G177" i="60"/>
  <c r="G175" i="60"/>
  <c r="G173" i="60"/>
  <c r="G171" i="60"/>
  <c r="G169" i="60"/>
  <c r="G167" i="60"/>
  <c r="G165" i="60"/>
  <c r="G163" i="60"/>
  <c r="G161" i="60"/>
  <c r="G159" i="60"/>
  <c r="G157" i="60"/>
  <c r="G155" i="60"/>
  <c r="G153" i="60"/>
  <c r="G151" i="60"/>
  <c r="G149" i="60"/>
  <c r="O148" i="60"/>
  <c r="AA148" i="60"/>
  <c r="N148" i="60"/>
  <c r="I152" i="60"/>
  <c r="Z148" i="60"/>
  <c r="M148" i="60"/>
  <c r="X148" i="60"/>
  <c r="I151" i="60"/>
  <c r="W148" i="60"/>
  <c r="K148" i="60"/>
  <c r="I150" i="60"/>
  <c r="V148" i="60"/>
  <c r="J148" i="60"/>
  <c r="H150" i="60"/>
  <c r="U148" i="60"/>
  <c r="I148" i="60"/>
  <c r="T148" i="60"/>
  <c r="H148" i="60"/>
  <c r="K149" i="60"/>
  <c r="S148" i="60"/>
  <c r="J149" i="60"/>
  <c r="R148" i="60"/>
  <c r="I149" i="60"/>
  <c r="Q148" i="60"/>
  <c r="H149" i="60"/>
  <c r="P148" i="60"/>
  <c r="D29" i="60"/>
  <c r="P11" i="60"/>
  <c r="Q11" i="60"/>
  <c r="R11" i="60"/>
  <c r="G11" i="60"/>
  <c r="S11" i="60"/>
  <c r="H11" i="60"/>
  <c r="T11" i="60"/>
  <c r="I11" i="60"/>
  <c r="U11" i="60"/>
  <c r="J11" i="60"/>
  <c r="V11" i="60"/>
  <c r="K11" i="60"/>
  <c r="W11" i="60"/>
  <c r="L11" i="60"/>
  <c r="X11" i="60"/>
  <c r="M11" i="60"/>
  <c r="Y11" i="60"/>
  <c r="N11" i="60"/>
  <c r="Z11" i="60"/>
  <c r="O11" i="60"/>
  <c r="AA11" i="60"/>
  <c r="E118" i="60"/>
  <c r="L84" i="60"/>
  <c r="W80" i="60"/>
  <c r="T81" i="60"/>
  <c r="Q82" i="60"/>
  <c r="N83" i="60"/>
  <c r="Z83" i="60"/>
  <c r="W84" i="60"/>
  <c r="T85" i="60"/>
  <c r="Q86" i="60"/>
  <c r="N87" i="60"/>
  <c r="Z87" i="60"/>
  <c r="W88" i="60"/>
  <c r="T89" i="60"/>
  <c r="Q90" i="60"/>
  <c r="N91" i="60"/>
  <c r="Z91" i="60"/>
  <c r="W92" i="60"/>
  <c r="T93" i="60"/>
  <c r="Q94" i="60"/>
  <c r="N95" i="60"/>
  <c r="Z95" i="60"/>
  <c r="W96" i="60"/>
  <c r="T97" i="60"/>
  <c r="Q98" i="60"/>
  <c r="N99" i="60"/>
  <c r="Z99" i="60"/>
  <c r="W100" i="60"/>
  <c r="T101" i="60"/>
  <c r="Q102" i="60"/>
  <c r="N103" i="60"/>
  <c r="Z103" i="60"/>
  <c r="W104" i="60"/>
  <c r="T105" i="60"/>
  <c r="Q106" i="60"/>
  <c r="N107" i="60"/>
  <c r="Z107" i="60"/>
  <c r="W108" i="60"/>
  <c r="T109" i="60"/>
  <c r="Q110" i="60"/>
  <c r="N111" i="60"/>
  <c r="Z111" i="60"/>
  <c r="W112" i="60"/>
  <c r="T113" i="60"/>
  <c r="Q114" i="60"/>
  <c r="N115" i="60"/>
  <c r="Z115" i="60"/>
  <c r="W116" i="60"/>
  <c r="T117" i="60"/>
  <c r="Q118" i="60"/>
  <c r="N119" i="60"/>
  <c r="Z119" i="60"/>
  <c r="W120" i="60"/>
  <c r="T121" i="60"/>
  <c r="Q122" i="60"/>
  <c r="N123" i="60"/>
  <c r="Z123" i="60"/>
  <c r="W124" i="60"/>
  <c r="T125" i="60"/>
  <c r="Q126" i="60"/>
  <c r="N127" i="60"/>
  <c r="Z127" i="60"/>
  <c r="W128" i="60"/>
  <c r="T79" i="60"/>
  <c r="I128" i="60"/>
  <c r="I126" i="60"/>
  <c r="I124" i="60"/>
  <c r="I122" i="60"/>
  <c r="I120" i="60"/>
  <c r="I118" i="60"/>
  <c r="I116" i="60"/>
  <c r="I114" i="60"/>
  <c r="I112" i="60"/>
  <c r="I110" i="60"/>
  <c r="I108" i="60"/>
  <c r="I106" i="60"/>
  <c r="I104" i="60"/>
  <c r="I102" i="60"/>
  <c r="I100" i="60"/>
  <c r="I98" i="60"/>
  <c r="I96" i="60"/>
  <c r="I94" i="60"/>
  <c r="I92" i="60"/>
  <c r="I90" i="60"/>
  <c r="I88" i="60"/>
  <c r="I86" i="60"/>
  <c r="M80" i="60"/>
  <c r="O80" i="60"/>
  <c r="P80" i="60"/>
  <c r="M81" i="60"/>
  <c r="Y81" i="60"/>
  <c r="V82" i="60"/>
  <c r="S83" i="60"/>
  <c r="P84" i="60"/>
  <c r="M85" i="60"/>
  <c r="Y85" i="60"/>
  <c r="V86" i="60"/>
  <c r="S87" i="60"/>
  <c r="P88" i="60"/>
  <c r="M89" i="60"/>
  <c r="Y89" i="60"/>
  <c r="V90" i="60"/>
  <c r="S91" i="60"/>
  <c r="P92" i="60"/>
  <c r="M93" i="60"/>
  <c r="Y93" i="60"/>
  <c r="V94" i="60"/>
  <c r="S95" i="60"/>
  <c r="P96" i="60"/>
  <c r="M97" i="60"/>
  <c r="Y97" i="60"/>
  <c r="V98" i="60"/>
  <c r="S99" i="60"/>
  <c r="P100" i="60"/>
  <c r="M101" i="60"/>
  <c r="Y101" i="60"/>
  <c r="V102" i="60"/>
  <c r="S103" i="60"/>
  <c r="P104" i="60"/>
  <c r="M105" i="60"/>
  <c r="Y105" i="60"/>
  <c r="V106" i="60"/>
  <c r="S107" i="60"/>
  <c r="P108" i="60"/>
  <c r="M109" i="60"/>
  <c r="Y109" i="60"/>
  <c r="V110" i="60"/>
  <c r="S111" i="60"/>
  <c r="P112" i="60"/>
  <c r="M113" i="60"/>
  <c r="Y113" i="60"/>
  <c r="V114" i="60"/>
  <c r="S115" i="60"/>
  <c r="P116" i="60"/>
  <c r="M117" i="60"/>
  <c r="Y117" i="60"/>
  <c r="V118" i="60"/>
  <c r="S119" i="60"/>
  <c r="P120" i="60"/>
  <c r="M121" i="60"/>
  <c r="Y121" i="60"/>
  <c r="V122" i="60"/>
  <c r="S123" i="60"/>
  <c r="P124" i="60"/>
  <c r="M125" i="60"/>
  <c r="Y125" i="60"/>
  <c r="V126" i="60"/>
  <c r="S127" i="60"/>
  <c r="P128" i="60"/>
  <c r="AA79" i="60"/>
  <c r="O79" i="60"/>
  <c r="J127" i="60"/>
  <c r="J125" i="60"/>
  <c r="J123" i="60"/>
  <c r="J121" i="60"/>
  <c r="J119" i="60"/>
  <c r="J117" i="60"/>
  <c r="J115" i="60"/>
  <c r="J113" i="60"/>
  <c r="J111" i="60"/>
  <c r="J109" i="60"/>
  <c r="J107" i="60"/>
  <c r="J105" i="60"/>
  <c r="J103" i="60"/>
  <c r="J101" i="60"/>
  <c r="J99" i="60"/>
  <c r="J97" i="60"/>
  <c r="J95" i="60"/>
  <c r="J93" i="60"/>
  <c r="J91" i="60"/>
  <c r="J89" i="60"/>
  <c r="J87" i="60"/>
  <c r="J85" i="60"/>
  <c r="Q80" i="60"/>
  <c r="N81" i="60"/>
  <c r="Z81" i="60"/>
  <c r="W82" i="60"/>
  <c r="T83" i="60"/>
  <c r="Q84" i="60"/>
  <c r="N85" i="60"/>
  <c r="Z85" i="60"/>
  <c r="W86" i="60"/>
  <c r="T87" i="60"/>
  <c r="Q88" i="60"/>
  <c r="N89" i="60"/>
  <c r="Z89" i="60"/>
  <c r="W90" i="60"/>
  <c r="T91" i="60"/>
  <c r="Q92" i="60"/>
  <c r="N93" i="60"/>
  <c r="Z93" i="60"/>
  <c r="W94" i="60"/>
  <c r="T95" i="60"/>
  <c r="Q96" i="60"/>
  <c r="N97" i="60"/>
  <c r="Z97" i="60"/>
  <c r="W98" i="60"/>
  <c r="T99" i="60"/>
  <c r="Q100" i="60"/>
  <c r="N101" i="60"/>
  <c r="Z101" i="60"/>
  <c r="W102" i="60"/>
  <c r="T103" i="60"/>
  <c r="Q104" i="60"/>
  <c r="N105" i="60"/>
  <c r="Z105" i="60"/>
  <c r="W106" i="60"/>
  <c r="T107" i="60"/>
  <c r="Q108" i="60"/>
  <c r="N109" i="60"/>
  <c r="Z109" i="60"/>
  <c r="W110" i="60"/>
  <c r="T111" i="60"/>
  <c r="Q112" i="60"/>
  <c r="N113" i="60"/>
  <c r="Z113" i="60"/>
  <c r="W114" i="60"/>
  <c r="T115" i="60"/>
  <c r="Q116" i="60"/>
  <c r="N117" i="60"/>
  <c r="Z117" i="60"/>
  <c r="W118" i="60"/>
  <c r="T119" i="60"/>
  <c r="Q120" i="60"/>
  <c r="N121" i="60"/>
  <c r="Z121" i="60"/>
  <c r="W122" i="60"/>
  <c r="T123" i="60"/>
  <c r="Q124" i="60"/>
  <c r="N125" i="60"/>
  <c r="Z125" i="60"/>
  <c r="W126" i="60"/>
  <c r="T127" i="60"/>
  <c r="Q128" i="60"/>
  <c r="Z79" i="60"/>
  <c r="N79" i="60"/>
  <c r="I127" i="60"/>
  <c r="I125" i="60"/>
  <c r="I123" i="60"/>
  <c r="I121" i="60"/>
  <c r="I119" i="60"/>
  <c r="I117" i="60"/>
  <c r="I115" i="60"/>
  <c r="I113" i="60"/>
  <c r="I111" i="60"/>
  <c r="I109" i="60"/>
  <c r="I107" i="60"/>
  <c r="I105" i="60"/>
  <c r="I103" i="60"/>
  <c r="I101" i="60"/>
  <c r="I99" i="60"/>
  <c r="I97" i="60"/>
  <c r="I95" i="60"/>
  <c r="I93" i="60"/>
  <c r="I91" i="60"/>
  <c r="I89" i="60"/>
  <c r="I87" i="60"/>
  <c r="I85" i="60"/>
  <c r="R80" i="60"/>
  <c r="O81" i="60"/>
  <c r="AA81" i="60"/>
  <c r="X82" i="60"/>
  <c r="U83" i="60"/>
  <c r="R84" i="60"/>
  <c r="O85" i="60"/>
  <c r="AA85" i="60"/>
  <c r="X86" i="60"/>
  <c r="U87" i="60"/>
  <c r="R88" i="60"/>
  <c r="O89" i="60"/>
  <c r="AA89" i="60"/>
  <c r="X90" i="60"/>
  <c r="U91" i="60"/>
  <c r="R92" i="60"/>
  <c r="O93" i="60"/>
  <c r="AA93" i="60"/>
  <c r="X94" i="60"/>
  <c r="U95" i="60"/>
  <c r="R96" i="60"/>
  <c r="O97" i="60"/>
  <c r="AA97" i="60"/>
  <c r="X98" i="60"/>
  <c r="U99" i="60"/>
  <c r="R100" i="60"/>
  <c r="O101" i="60"/>
  <c r="AA101" i="60"/>
  <c r="X102" i="60"/>
  <c r="U103" i="60"/>
  <c r="R104" i="60"/>
  <c r="O105" i="60"/>
  <c r="AA105" i="60"/>
  <c r="X106" i="60"/>
  <c r="U107" i="60"/>
  <c r="R108" i="60"/>
  <c r="O109" i="60"/>
  <c r="AA109" i="60"/>
  <c r="X110" i="60"/>
  <c r="U111" i="60"/>
  <c r="R112" i="60"/>
  <c r="O113" i="60"/>
  <c r="U80" i="60"/>
  <c r="R81" i="60"/>
  <c r="O82" i="60"/>
  <c r="AA82" i="60"/>
  <c r="X83" i="60"/>
  <c r="U84" i="60"/>
  <c r="R85" i="60"/>
  <c r="O86" i="60"/>
  <c r="AA86" i="60"/>
  <c r="X87" i="60"/>
  <c r="U88" i="60"/>
  <c r="R89" i="60"/>
  <c r="O90" i="60"/>
  <c r="AA90" i="60"/>
  <c r="X91" i="60"/>
  <c r="U92" i="60"/>
  <c r="R93" i="60"/>
  <c r="O94" i="60"/>
  <c r="AA94" i="60"/>
  <c r="X95" i="60"/>
  <c r="U96" i="60"/>
  <c r="R97" i="60"/>
  <c r="O98" i="60"/>
  <c r="AA98" i="60"/>
  <c r="X99" i="60"/>
  <c r="U100" i="60"/>
  <c r="R101" i="60"/>
  <c r="O102" i="60"/>
  <c r="AA102" i="60"/>
  <c r="X103" i="60"/>
  <c r="U104" i="60"/>
  <c r="R105" i="60"/>
  <c r="O106" i="60"/>
  <c r="AA106" i="60"/>
  <c r="X107" i="60"/>
  <c r="U108" i="60"/>
  <c r="R109" i="60"/>
  <c r="O110" i="60"/>
  <c r="AA110" i="60"/>
  <c r="X111" i="60"/>
  <c r="U112" i="60"/>
  <c r="R113" i="60"/>
  <c r="O114" i="60"/>
  <c r="AA114" i="60"/>
  <c r="X115" i="60"/>
  <c r="U116" i="60"/>
  <c r="R117" i="60"/>
  <c r="O118" i="60"/>
  <c r="AA118" i="60"/>
  <c r="X119" i="60"/>
  <c r="U120" i="60"/>
  <c r="R121" i="60"/>
  <c r="O122" i="60"/>
  <c r="AA122" i="60"/>
  <c r="X123" i="60"/>
  <c r="U124" i="60"/>
  <c r="R125" i="60"/>
  <c r="O126" i="60"/>
  <c r="AA126" i="60"/>
  <c r="X127" i="60"/>
  <c r="U128" i="60"/>
  <c r="V79" i="60"/>
  <c r="K128" i="60"/>
  <c r="K126" i="60"/>
  <c r="K124" i="60"/>
  <c r="K122" i="60"/>
  <c r="K120" i="60"/>
  <c r="K118" i="60"/>
  <c r="K116" i="60"/>
  <c r="K114" i="60"/>
  <c r="K112" i="60"/>
  <c r="K110" i="60"/>
  <c r="K108" i="60"/>
  <c r="K106" i="60"/>
  <c r="K104" i="60"/>
  <c r="K102" i="60"/>
  <c r="K100" i="60"/>
  <c r="K98" i="60"/>
  <c r="K96" i="60"/>
  <c r="K94" i="60"/>
  <c r="K92" i="60"/>
  <c r="K90" i="60"/>
  <c r="K88" i="60"/>
  <c r="K86" i="60"/>
  <c r="J84" i="60"/>
  <c r="M79" i="60"/>
  <c r="U81" i="60"/>
  <c r="Z82" i="60"/>
  <c r="O84" i="60"/>
  <c r="V85" i="60"/>
  <c r="M87" i="60"/>
  <c r="S88" i="60"/>
  <c r="W89" i="60"/>
  <c r="O91" i="60"/>
  <c r="T92" i="60"/>
  <c r="X93" i="60"/>
  <c r="P95" i="60"/>
  <c r="V96" i="60"/>
  <c r="M98" i="60"/>
  <c r="Q99" i="60"/>
  <c r="X100" i="60"/>
  <c r="N102" i="60"/>
  <c r="R103" i="60"/>
  <c r="Y104" i="60"/>
  <c r="P106" i="60"/>
  <c r="V107" i="60"/>
  <c r="Z108" i="60"/>
  <c r="R110" i="60"/>
  <c r="W111" i="60"/>
  <c r="AA112" i="60"/>
  <c r="R114" i="60"/>
  <c r="U115" i="60"/>
  <c r="X116" i="60"/>
  <c r="AA117" i="60"/>
  <c r="O119" i="60"/>
  <c r="R120" i="60"/>
  <c r="U121" i="60"/>
  <c r="X122" i="60"/>
  <c r="AA123" i="60"/>
  <c r="O125" i="60"/>
  <c r="R126" i="60"/>
  <c r="U127" i="60"/>
  <c r="X128" i="60"/>
  <c r="L79" i="60"/>
  <c r="H126" i="60"/>
  <c r="H123" i="60"/>
  <c r="H120" i="60"/>
  <c r="H117" i="60"/>
  <c r="H114" i="60"/>
  <c r="H111" i="60"/>
  <c r="H108" i="60"/>
  <c r="H105" i="60"/>
  <c r="H102" i="60"/>
  <c r="H99" i="60"/>
  <c r="H96" i="60"/>
  <c r="H93" i="60"/>
  <c r="H90" i="60"/>
  <c r="H87" i="60"/>
  <c r="H84" i="60"/>
  <c r="H82" i="60"/>
  <c r="H80" i="60"/>
  <c r="N80" i="60"/>
  <c r="V81" i="60"/>
  <c r="M83" i="60"/>
  <c r="S84" i="60"/>
  <c r="W85" i="60"/>
  <c r="O87" i="60"/>
  <c r="T88" i="60"/>
  <c r="X89" i="60"/>
  <c r="P91" i="60"/>
  <c r="V92" i="60"/>
  <c r="M94" i="60"/>
  <c r="Q95" i="60"/>
  <c r="X96" i="60"/>
  <c r="N98" i="60"/>
  <c r="R99" i="60"/>
  <c r="Y100" i="60"/>
  <c r="P102" i="60"/>
  <c r="V103" i="60"/>
  <c r="Z104" i="60"/>
  <c r="R106" i="60"/>
  <c r="W107" i="60"/>
  <c r="AA108" i="60"/>
  <c r="S110" i="60"/>
  <c r="Y111" i="60"/>
  <c r="P113" i="60"/>
  <c r="S114" i="60"/>
  <c r="V115" i="60"/>
  <c r="Y116" i="60"/>
  <c r="M118" i="60"/>
  <c r="P119" i="60"/>
  <c r="S120" i="60"/>
  <c r="V121" i="60"/>
  <c r="Y122" i="60"/>
  <c r="M124" i="60"/>
  <c r="P125" i="60"/>
  <c r="S126" i="60"/>
  <c r="V127" i="60"/>
  <c r="Y128" i="60"/>
  <c r="G79" i="60"/>
  <c r="G126" i="60"/>
  <c r="G123" i="60"/>
  <c r="G120" i="60"/>
  <c r="G117" i="60"/>
  <c r="G114" i="60"/>
  <c r="G111" i="60"/>
  <c r="G108" i="60"/>
  <c r="G105" i="60"/>
  <c r="G102" i="60"/>
  <c r="G99" i="60"/>
  <c r="G96" i="60"/>
  <c r="G93" i="60"/>
  <c r="G90" i="60"/>
  <c r="G87" i="60"/>
  <c r="G84" i="60"/>
  <c r="G82" i="60"/>
  <c r="G80" i="60"/>
  <c r="S80" i="60"/>
  <c r="W81" i="60"/>
  <c r="O83" i="60"/>
  <c r="T84" i="60"/>
  <c r="X85" i="60"/>
  <c r="P87" i="60"/>
  <c r="V88" i="60"/>
  <c r="M90" i="60"/>
  <c r="Q91" i="60"/>
  <c r="X92" i="60"/>
  <c r="N94" i="60"/>
  <c r="R95" i="60"/>
  <c r="Y96" i="60"/>
  <c r="P98" i="60"/>
  <c r="V99" i="60"/>
  <c r="Z100" i="60"/>
  <c r="R102" i="60"/>
  <c r="W103" i="60"/>
  <c r="AA104" i="60"/>
  <c r="S106" i="60"/>
  <c r="Y107" i="60"/>
  <c r="P109" i="60"/>
  <c r="T110" i="60"/>
  <c r="AA111" i="60"/>
  <c r="Q113" i="60"/>
  <c r="T114" i="60"/>
  <c r="W115" i="60"/>
  <c r="Z116" i="60"/>
  <c r="N118" i="60"/>
  <c r="Q119" i="60"/>
  <c r="T120" i="60"/>
  <c r="W121" i="60"/>
  <c r="Z122" i="60"/>
  <c r="N124" i="60"/>
  <c r="Q125" i="60"/>
  <c r="T126" i="60"/>
  <c r="W127" i="60"/>
  <c r="Z128" i="60"/>
  <c r="L128" i="60"/>
  <c r="L125" i="60"/>
  <c r="L122" i="60"/>
  <c r="L119" i="60"/>
  <c r="L116" i="60"/>
  <c r="L113" i="60"/>
  <c r="L110" i="60"/>
  <c r="L107" i="60"/>
  <c r="L104" i="60"/>
  <c r="L101" i="60"/>
  <c r="L98" i="60"/>
  <c r="L95" i="60"/>
  <c r="L92" i="60"/>
  <c r="L89" i="60"/>
  <c r="L86" i="60"/>
  <c r="L83" i="60"/>
  <c r="L81" i="60"/>
  <c r="K79" i="60"/>
  <c r="T80" i="60"/>
  <c r="X81" i="60"/>
  <c r="P83" i="60"/>
  <c r="V84" i="60"/>
  <c r="M86" i="60"/>
  <c r="Q87" i="60"/>
  <c r="X88" i="60"/>
  <c r="N90" i="60"/>
  <c r="R91" i="60"/>
  <c r="Y92" i="60"/>
  <c r="P94" i="60"/>
  <c r="V95" i="60"/>
  <c r="Z96" i="60"/>
  <c r="R98" i="60"/>
  <c r="W99" i="60"/>
  <c r="AA100" i="60"/>
  <c r="S102" i="60"/>
  <c r="Y103" i="60"/>
  <c r="P105" i="60"/>
  <c r="T106" i="60"/>
  <c r="AA107" i="60"/>
  <c r="Q109" i="60"/>
  <c r="U110" i="60"/>
  <c r="M112" i="60"/>
  <c r="S113" i="60"/>
  <c r="U114" i="60"/>
  <c r="Y115" i="60"/>
  <c r="AA116" i="60"/>
  <c r="P118" i="60"/>
  <c r="R119" i="60"/>
  <c r="V120" i="60"/>
  <c r="X121" i="60"/>
  <c r="M123" i="60"/>
  <c r="O124" i="60"/>
  <c r="S125" i="60"/>
  <c r="U126" i="60"/>
  <c r="Y127" i="60"/>
  <c r="AA128" i="60"/>
  <c r="J128" i="60"/>
  <c r="K125" i="60"/>
  <c r="J122" i="60"/>
  <c r="K119" i="60"/>
  <c r="J116" i="60"/>
  <c r="K113" i="60"/>
  <c r="J110" i="60"/>
  <c r="K107" i="60"/>
  <c r="J104" i="60"/>
  <c r="K101" i="60"/>
  <c r="J98" i="60"/>
  <c r="K95" i="60"/>
  <c r="J92" i="60"/>
  <c r="K89" i="60"/>
  <c r="J86" i="60"/>
  <c r="K83" i="60"/>
  <c r="K81" i="60"/>
  <c r="J79" i="60"/>
  <c r="V80" i="60"/>
  <c r="M82" i="60"/>
  <c r="Q83" i="60"/>
  <c r="X84" i="60"/>
  <c r="N86" i="60"/>
  <c r="R87" i="60"/>
  <c r="Y88" i="60"/>
  <c r="P90" i="60"/>
  <c r="V91" i="60"/>
  <c r="Z92" i="60"/>
  <c r="R94" i="60"/>
  <c r="W95" i="60"/>
  <c r="AA96" i="60"/>
  <c r="S98" i="60"/>
  <c r="Y99" i="60"/>
  <c r="P101" i="60"/>
  <c r="T102" i="60"/>
  <c r="AA103" i="60"/>
  <c r="Q105" i="60"/>
  <c r="U106" i="60"/>
  <c r="M108" i="60"/>
  <c r="S109" i="60"/>
  <c r="Y110" i="60"/>
  <c r="N112" i="60"/>
  <c r="U113" i="60"/>
  <c r="X114" i="60"/>
  <c r="AA115" i="60"/>
  <c r="O117" i="60"/>
  <c r="R118" i="60"/>
  <c r="U119" i="60"/>
  <c r="X120" i="60"/>
  <c r="AA121" i="60"/>
  <c r="O123" i="60"/>
  <c r="R124" i="60"/>
  <c r="U125" i="60"/>
  <c r="X126" i="60"/>
  <c r="AA127" i="60"/>
  <c r="Y79" i="60"/>
  <c r="H128" i="60"/>
  <c r="H125" i="60"/>
  <c r="H122" i="60"/>
  <c r="H119" i="60"/>
  <c r="H116" i="60"/>
  <c r="H113" i="60"/>
  <c r="H110" i="60"/>
  <c r="H107" i="60"/>
  <c r="H104" i="60"/>
  <c r="H101" i="60"/>
  <c r="H98" i="60"/>
  <c r="H95" i="60"/>
  <c r="H92" i="60"/>
  <c r="H89" i="60"/>
  <c r="H86" i="60"/>
  <c r="J83" i="60"/>
  <c r="J81" i="60"/>
  <c r="I79" i="60"/>
  <c r="X80" i="60"/>
  <c r="N82" i="60"/>
  <c r="R83" i="60"/>
  <c r="Y84" i="60"/>
  <c r="P86" i="60"/>
  <c r="V87" i="60"/>
  <c r="Z88" i="60"/>
  <c r="R90" i="60"/>
  <c r="W91" i="60"/>
  <c r="AA92" i="60"/>
  <c r="S94" i="60"/>
  <c r="Y95" i="60"/>
  <c r="P97" i="60"/>
  <c r="T98" i="60"/>
  <c r="AA99" i="60"/>
  <c r="Q101" i="60"/>
  <c r="U102" i="60"/>
  <c r="M104" i="60"/>
  <c r="S105" i="60"/>
  <c r="Y106" i="60"/>
  <c r="N108" i="60"/>
  <c r="U109" i="60"/>
  <c r="Z110" i="60"/>
  <c r="O112" i="60"/>
  <c r="V113" i="60"/>
  <c r="Y114" i="60"/>
  <c r="M116" i="60"/>
  <c r="P117" i="60"/>
  <c r="S118" i="60"/>
  <c r="V119" i="60"/>
  <c r="Y120" i="60"/>
  <c r="M122" i="60"/>
  <c r="P123" i="60"/>
  <c r="S124" i="60"/>
  <c r="V125" i="60"/>
  <c r="Y126" i="60"/>
  <c r="M128" i="60"/>
  <c r="X79" i="60"/>
  <c r="G128" i="60"/>
  <c r="G125" i="60"/>
  <c r="G122" i="60"/>
  <c r="G119" i="60"/>
  <c r="G116" i="60"/>
  <c r="G113" i="60"/>
  <c r="G110" i="60"/>
  <c r="G107" i="60"/>
  <c r="G104" i="60"/>
  <c r="G101" i="60"/>
  <c r="G98" i="60"/>
  <c r="G95" i="60"/>
  <c r="G92" i="60"/>
  <c r="G89" i="60"/>
  <c r="G86" i="60"/>
  <c r="I83" i="60"/>
  <c r="I81" i="60"/>
  <c r="H79" i="60"/>
  <c r="Y80" i="60"/>
  <c r="P82" i="60"/>
  <c r="V83" i="60"/>
  <c r="Z84" i="60"/>
  <c r="R86" i="60"/>
  <c r="W87" i="60"/>
  <c r="AA88" i="60"/>
  <c r="S90" i="60"/>
  <c r="Y91" i="60"/>
  <c r="P93" i="60"/>
  <c r="T94" i="60"/>
  <c r="AA95" i="60"/>
  <c r="Q97" i="60"/>
  <c r="U98" i="60"/>
  <c r="M100" i="60"/>
  <c r="S101" i="60"/>
  <c r="Y102" i="60"/>
  <c r="N104" i="60"/>
  <c r="U105" i="60"/>
  <c r="Z106" i="60"/>
  <c r="O108" i="60"/>
  <c r="V109" i="60"/>
  <c r="M111" i="60"/>
  <c r="S112" i="60"/>
  <c r="W113" i="60"/>
  <c r="Z114" i="60"/>
  <c r="N116" i="60"/>
  <c r="Q117" i="60"/>
  <c r="T118" i="60"/>
  <c r="W119" i="60"/>
  <c r="Z120" i="60"/>
  <c r="N122" i="60"/>
  <c r="Q123" i="60"/>
  <c r="T124" i="60"/>
  <c r="W125" i="60"/>
  <c r="Z126" i="60"/>
  <c r="N128" i="60"/>
  <c r="W79" i="60"/>
  <c r="L127" i="60"/>
  <c r="L124" i="60"/>
  <c r="L121" i="60"/>
  <c r="L118" i="60"/>
  <c r="L115" i="60"/>
  <c r="L112" i="60"/>
  <c r="L109" i="60"/>
  <c r="L106" i="60"/>
  <c r="L103" i="60"/>
  <c r="L100" i="60"/>
  <c r="L97" i="60"/>
  <c r="L94" i="60"/>
  <c r="L91" i="60"/>
  <c r="L88" i="60"/>
  <c r="L85" i="60"/>
  <c r="H83" i="60"/>
  <c r="H81" i="60"/>
  <c r="D79" i="60"/>
  <c r="Z80" i="60"/>
  <c r="R82" i="60"/>
  <c r="W83" i="60"/>
  <c r="AA84" i="60"/>
  <c r="S86" i="60"/>
  <c r="Y87" i="60"/>
  <c r="P89" i="60"/>
  <c r="T90" i="60"/>
  <c r="AA91" i="60"/>
  <c r="Q93" i="60"/>
  <c r="U94" i="60"/>
  <c r="M96" i="60"/>
  <c r="S97" i="60"/>
  <c r="Y98" i="60"/>
  <c r="N100" i="60"/>
  <c r="U101" i="60"/>
  <c r="Z102" i="60"/>
  <c r="O104" i="60"/>
  <c r="V105" i="60"/>
  <c r="M107" i="60"/>
  <c r="S108" i="60"/>
  <c r="W109" i="60"/>
  <c r="O111" i="60"/>
  <c r="T112" i="60"/>
  <c r="X113" i="60"/>
  <c r="M115" i="60"/>
  <c r="O116" i="60"/>
  <c r="S117" i="60"/>
  <c r="U118" i="60"/>
  <c r="Y119" i="60"/>
  <c r="AA120" i="60"/>
  <c r="P122" i="60"/>
  <c r="R123" i="60"/>
  <c r="V124" i="60"/>
  <c r="X125" i="60"/>
  <c r="M127" i="60"/>
  <c r="O128" i="60"/>
  <c r="U79" i="60"/>
  <c r="K127" i="60"/>
  <c r="J124" i="60"/>
  <c r="K121" i="60"/>
  <c r="J118" i="60"/>
  <c r="K115" i="60"/>
  <c r="J112" i="60"/>
  <c r="K109" i="60"/>
  <c r="J106" i="60"/>
  <c r="K103" i="60"/>
  <c r="J100" i="60"/>
  <c r="K97" i="60"/>
  <c r="J94" i="60"/>
  <c r="K91" i="60"/>
  <c r="J88" i="60"/>
  <c r="K85" i="60"/>
  <c r="G83" i="60"/>
  <c r="G81" i="60"/>
  <c r="AA80" i="60"/>
  <c r="S82" i="60"/>
  <c r="Y83" i="60"/>
  <c r="P85" i="60"/>
  <c r="T86" i="60"/>
  <c r="AA87" i="60"/>
  <c r="Q89" i="60"/>
  <c r="U90" i="60"/>
  <c r="M92" i="60"/>
  <c r="S93" i="60"/>
  <c r="Y94" i="60"/>
  <c r="N96" i="60"/>
  <c r="U97" i="60"/>
  <c r="Z98" i="60"/>
  <c r="O100" i="60"/>
  <c r="V101" i="60"/>
  <c r="M103" i="60"/>
  <c r="S104" i="60"/>
  <c r="W105" i="60"/>
  <c r="O107" i="60"/>
  <c r="T108" i="60"/>
  <c r="X109" i="60"/>
  <c r="P111" i="60"/>
  <c r="V112" i="60"/>
  <c r="AA113" i="60"/>
  <c r="O115" i="60"/>
  <c r="R116" i="60"/>
  <c r="U117" i="60"/>
  <c r="X118" i="60"/>
  <c r="AA119" i="60"/>
  <c r="O121" i="60"/>
  <c r="R122" i="60"/>
  <c r="U123" i="60"/>
  <c r="X124" i="60"/>
  <c r="AA125" i="60"/>
  <c r="O127" i="60"/>
  <c r="R128" i="60"/>
  <c r="S79" i="60"/>
  <c r="H127" i="60"/>
  <c r="H124" i="60"/>
  <c r="H121" i="60"/>
  <c r="H118" i="60"/>
  <c r="H115" i="60"/>
  <c r="H112" i="60"/>
  <c r="H109" i="60"/>
  <c r="H106" i="60"/>
  <c r="H103" i="60"/>
  <c r="H100" i="60"/>
  <c r="H97" i="60"/>
  <c r="H94" i="60"/>
  <c r="H91" i="60"/>
  <c r="H88" i="60"/>
  <c r="H85" i="60"/>
  <c r="L82" i="60"/>
  <c r="L80" i="60"/>
  <c r="P81" i="60"/>
  <c r="T82" i="60"/>
  <c r="AA83" i="60"/>
  <c r="Q85" i="60"/>
  <c r="U86" i="60"/>
  <c r="M88" i="60"/>
  <c r="S89" i="60"/>
  <c r="Y90" i="60"/>
  <c r="N92" i="60"/>
  <c r="U93" i="60"/>
  <c r="Z94" i="60"/>
  <c r="O96" i="60"/>
  <c r="V97" i="60"/>
  <c r="M99" i="60"/>
  <c r="S100" i="60"/>
  <c r="W101" i="60"/>
  <c r="O103" i="60"/>
  <c r="T104" i="60"/>
  <c r="X105" i="60"/>
  <c r="P107" i="60"/>
  <c r="V108" i="60"/>
  <c r="M110" i="60"/>
  <c r="Q111" i="60"/>
  <c r="X112" i="60"/>
  <c r="M114" i="60"/>
  <c r="P115" i="60"/>
  <c r="S116" i="60"/>
  <c r="V117" i="60"/>
  <c r="Y118" i="60"/>
  <c r="M120" i="60"/>
  <c r="P121" i="60"/>
  <c r="S122" i="60"/>
  <c r="V123" i="60"/>
  <c r="Y124" i="60"/>
  <c r="M126" i="60"/>
  <c r="P127" i="60"/>
  <c r="S128" i="60"/>
  <c r="R79" i="60"/>
  <c r="G127" i="60"/>
  <c r="G124" i="60"/>
  <c r="G121" i="60"/>
  <c r="G118" i="60"/>
  <c r="G115" i="60"/>
  <c r="G112" i="60"/>
  <c r="G109" i="60"/>
  <c r="G106" i="60"/>
  <c r="G103" i="60"/>
  <c r="G100" i="60"/>
  <c r="G97" i="60"/>
  <c r="G94" i="60"/>
  <c r="G91" i="60"/>
  <c r="G88" i="60"/>
  <c r="G85" i="60"/>
  <c r="K82" i="60"/>
  <c r="K80" i="60"/>
  <c r="Q81" i="60"/>
  <c r="U82" i="60"/>
  <c r="M84" i="60"/>
  <c r="S85" i="60"/>
  <c r="Y86" i="60"/>
  <c r="N88" i="60"/>
  <c r="U89" i="60"/>
  <c r="Z90" i="60"/>
  <c r="O92" i="60"/>
  <c r="V93" i="60"/>
  <c r="M95" i="60"/>
  <c r="S96" i="60"/>
  <c r="W97" i="60"/>
  <c r="O99" i="60"/>
  <c r="T100" i="60"/>
  <c r="X101" i="60"/>
  <c r="P103" i="60"/>
  <c r="V104" i="60"/>
  <c r="M106" i="60"/>
  <c r="Q107" i="60"/>
  <c r="X108" i="60"/>
  <c r="N110" i="60"/>
  <c r="R111" i="60"/>
  <c r="Y112" i="60"/>
  <c r="N114" i="60"/>
  <c r="Q115" i="60"/>
  <c r="T116" i="60"/>
  <c r="W117" i="60"/>
  <c r="Z118" i="60"/>
  <c r="N120" i="60"/>
  <c r="Q121" i="60"/>
  <c r="T122" i="60"/>
  <c r="W123" i="60"/>
  <c r="Z124" i="60"/>
  <c r="N126" i="60"/>
  <c r="Q127" i="60"/>
  <c r="T128" i="60"/>
  <c r="Q79" i="60"/>
  <c r="L126" i="60"/>
  <c r="L123" i="60"/>
  <c r="L120" i="60"/>
  <c r="L117" i="60"/>
  <c r="L114" i="60"/>
  <c r="L111" i="60"/>
  <c r="L108" i="60"/>
  <c r="L105" i="60"/>
  <c r="L102" i="60"/>
  <c r="L99" i="60"/>
  <c r="L96" i="60"/>
  <c r="L93" i="60"/>
  <c r="L90" i="60"/>
  <c r="L87" i="60"/>
  <c r="K84" i="60"/>
  <c r="J82" i="60"/>
  <c r="J80" i="60"/>
  <c r="S81" i="60"/>
  <c r="Y82" i="60"/>
  <c r="N84" i="60"/>
  <c r="U85" i="60"/>
  <c r="Z86" i="60"/>
  <c r="O88" i="60"/>
  <c r="V89" i="60"/>
  <c r="M91" i="60"/>
  <c r="S92" i="60"/>
  <c r="W93" i="60"/>
  <c r="O95" i="60"/>
  <c r="T96" i="60"/>
  <c r="X97" i="60"/>
  <c r="P99" i="60"/>
  <c r="V100" i="60"/>
  <c r="M102" i="60"/>
  <c r="Q103" i="60"/>
  <c r="X104" i="60"/>
  <c r="N106" i="60"/>
  <c r="R107" i="60"/>
  <c r="Y108" i="60"/>
  <c r="P110" i="60"/>
  <c r="V111" i="60"/>
  <c r="Z112" i="60"/>
  <c r="P114" i="60"/>
  <c r="R115" i="60"/>
  <c r="V116" i="60"/>
  <c r="X117" i="60"/>
  <c r="M119" i="60"/>
  <c r="O120" i="60"/>
  <c r="S121" i="60"/>
  <c r="U122" i="60"/>
  <c r="Y123" i="60"/>
  <c r="AA124" i="60"/>
  <c r="P126" i="60"/>
  <c r="R127" i="60"/>
  <c r="V128" i="60"/>
  <c r="P79" i="60"/>
  <c r="J126" i="60"/>
  <c r="K123" i="60"/>
  <c r="J120" i="60"/>
  <c r="K117" i="60"/>
  <c r="J114" i="60"/>
  <c r="K111" i="60"/>
  <c r="J108" i="60"/>
  <c r="K105" i="60"/>
  <c r="J102" i="60"/>
  <c r="K99" i="60"/>
  <c r="J96" i="60"/>
  <c r="K93" i="60"/>
  <c r="J90" i="60"/>
  <c r="K87" i="60"/>
  <c r="I84" i="60"/>
  <c r="I82" i="60"/>
  <c r="I80" i="60"/>
  <c r="F16" i="60"/>
  <c r="F22" i="60"/>
  <c r="F51" i="60"/>
  <c r="F50" i="60"/>
  <c r="F27" i="60"/>
  <c r="F55" i="60"/>
  <c r="F111" i="60"/>
  <c r="F10" i="60"/>
  <c r="R10" i="60"/>
  <c r="X59" i="60"/>
  <c r="L59" i="60"/>
  <c r="U58" i="60"/>
  <c r="I58" i="60"/>
  <c r="R57" i="60"/>
  <c r="AA56" i="60"/>
  <c r="O56" i="60"/>
  <c r="X55" i="60"/>
  <c r="L55" i="60"/>
  <c r="U54" i="60"/>
  <c r="I54" i="60"/>
  <c r="R53" i="60"/>
  <c r="AA52" i="60"/>
  <c r="O52" i="60"/>
  <c r="X51" i="60"/>
  <c r="L51" i="60"/>
  <c r="U50" i="60"/>
  <c r="I50" i="60"/>
  <c r="R49" i="60"/>
  <c r="AA48" i="60"/>
  <c r="O48" i="60"/>
  <c r="X47" i="60"/>
  <c r="L47" i="60"/>
  <c r="U46" i="60"/>
  <c r="I46" i="60"/>
  <c r="R45" i="60"/>
  <c r="AA44" i="60"/>
  <c r="O44" i="60"/>
  <c r="X43" i="60"/>
  <c r="L43" i="60"/>
  <c r="U42" i="60"/>
  <c r="I42" i="60"/>
  <c r="R41" i="60"/>
  <c r="AA40" i="60"/>
  <c r="O40" i="60"/>
  <c r="X39" i="60"/>
  <c r="L39" i="60"/>
  <c r="U38" i="60"/>
  <c r="I38" i="60"/>
  <c r="R37" i="60"/>
  <c r="AA36" i="60"/>
  <c r="O36" i="60"/>
  <c r="X35" i="60"/>
  <c r="U34" i="60"/>
  <c r="I34" i="60"/>
  <c r="R33" i="60"/>
  <c r="AA32" i="60"/>
  <c r="O32" i="60"/>
  <c r="X31" i="60"/>
  <c r="L31" i="60"/>
  <c r="U30" i="60"/>
  <c r="I30" i="60"/>
  <c r="R29" i="60"/>
  <c r="AA28" i="60"/>
  <c r="O28" i="60"/>
  <c r="X27" i="60"/>
  <c r="L27" i="60"/>
  <c r="U26" i="60"/>
  <c r="I26" i="60"/>
  <c r="R25" i="60"/>
  <c r="AA24" i="60"/>
  <c r="O24" i="60"/>
  <c r="X23" i="60"/>
  <c r="U22" i="60"/>
  <c r="I22" i="60"/>
  <c r="R21" i="60"/>
  <c r="AA20" i="60"/>
  <c r="O20" i="60"/>
  <c r="X19" i="60"/>
  <c r="L19" i="60"/>
  <c r="U18" i="60"/>
  <c r="I18" i="60"/>
  <c r="R17" i="60"/>
  <c r="AA16" i="60"/>
  <c r="O16" i="60"/>
  <c r="X15" i="60"/>
  <c r="L15" i="60"/>
  <c r="U14" i="60"/>
  <c r="I14" i="60"/>
  <c r="R13" i="60"/>
  <c r="AA12" i="60"/>
  <c r="G10" i="60"/>
  <c r="S10" i="60"/>
  <c r="W59" i="60"/>
  <c r="K59" i="60"/>
  <c r="T58" i="60"/>
  <c r="H58" i="60"/>
  <c r="Q57" i="60"/>
  <c r="Z56" i="60"/>
  <c r="N56" i="60"/>
  <c r="W55" i="60"/>
  <c r="K55" i="60"/>
  <c r="T54" i="60"/>
  <c r="H54" i="60"/>
  <c r="Q53" i="60"/>
  <c r="Z52" i="60"/>
  <c r="N52" i="60"/>
  <c r="W51" i="60"/>
  <c r="K51" i="60"/>
  <c r="T50" i="60"/>
  <c r="H50" i="60"/>
  <c r="Q49" i="60"/>
  <c r="Z48" i="60"/>
  <c r="N48" i="60"/>
  <c r="W47" i="60"/>
  <c r="K47" i="60"/>
  <c r="T46" i="60"/>
  <c r="H46" i="60"/>
  <c r="Q45" i="60"/>
  <c r="Z44" i="60"/>
  <c r="N44" i="60"/>
  <c r="W43" i="60"/>
  <c r="K43" i="60"/>
  <c r="T42" i="60"/>
  <c r="H42" i="60"/>
  <c r="Q41" i="60"/>
  <c r="Z40" i="60"/>
  <c r="N40" i="60"/>
  <c r="W39" i="60"/>
  <c r="K39" i="60"/>
  <c r="T38" i="60"/>
  <c r="H38" i="60"/>
  <c r="Q37" i="60"/>
  <c r="Z36" i="60"/>
  <c r="N36" i="60"/>
  <c r="W35" i="60"/>
  <c r="K35" i="60"/>
  <c r="T34" i="60"/>
  <c r="H34" i="60"/>
  <c r="Q33" i="60"/>
  <c r="Z32" i="60"/>
  <c r="N32" i="60"/>
  <c r="W31" i="60"/>
  <c r="K31" i="60"/>
  <c r="T30" i="60"/>
  <c r="H30" i="60"/>
  <c r="Q29" i="60"/>
  <c r="Z28" i="60"/>
  <c r="N28" i="60"/>
  <c r="W27" i="60"/>
  <c r="K27" i="60"/>
  <c r="T26" i="60"/>
  <c r="H26" i="60"/>
  <c r="Q25" i="60"/>
  <c r="Z24" i="60"/>
  <c r="N24" i="60"/>
  <c r="W23" i="60"/>
  <c r="K23" i="60"/>
  <c r="T22" i="60"/>
  <c r="H22" i="60"/>
  <c r="Q21" i="60"/>
  <c r="Z20" i="60"/>
  <c r="N20" i="60"/>
  <c r="W19" i="60"/>
  <c r="K19" i="60"/>
  <c r="T18" i="60"/>
  <c r="H18" i="60"/>
  <c r="Q17" i="60"/>
  <c r="Z16" i="60"/>
  <c r="N16" i="60"/>
  <c r="W15" i="60"/>
  <c r="K15" i="60"/>
  <c r="T14" i="60"/>
  <c r="H14" i="60"/>
  <c r="Q13" i="60"/>
  <c r="Z12" i="60"/>
  <c r="H10" i="60"/>
  <c r="T10" i="60"/>
  <c r="V59" i="60"/>
  <c r="J59" i="60"/>
  <c r="S58" i="60"/>
  <c r="G58" i="60"/>
  <c r="P57" i="60"/>
  <c r="Y56" i="60"/>
  <c r="M56" i="60"/>
  <c r="V55" i="60"/>
  <c r="J55" i="60"/>
  <c r="S54" i="60"/>
  <c r="G54" i="60"/>
  <c r="P53" i="60"/>
  <c r="Y52" i="60"/>
  <c r="M52" i="60"/>
  <c r="V51" i="60"/>
  <c r="J51" i="60"/>
  <c r="S50" i="60"/>
  <c r="G50" i="60"/>
  <c r="P49" i="60"/>
  <c r="Y48" i="60"/>
  <c r="M48" i="60"/>
  <c r="V47" i="60"/>
  <c r="J47" i="60"/>
  <c r="S46" i="60"/>
  <c r="G46" i="60"/>
  <c r="P45" i="60"/>
  <c r="Y44" i="60"/>
  <c r="M44" i="60"/>
  <c r="V43" i="60"/>
  <c r="J43" i="60"/>
  <c r="S42" i="60"/>
  <c r="G42" i="60"/>
  <c r="P41" i="60"/>
  <c r="Y40" i="60"/>
  <c r="M40" i="60"/>
  <c r="V39" i="60"/>
  <c r="J39" i="60"/>
  <c r="S38" i="60"/>
  <c r="G38" i="60"/>
  <c r="P37" i="60"/>
  <c r="Y36" i="60"/>
  <c r="M36" i="60"/>
  <c r="V35" i="60"/>
  <c r="J35" i="60"/>
  <c r="S34" i="60"/>
  <c r="G34" i="60"/>
  <c r="P33" i="60"/>
  <c r="Y32" i="60"/>
  <c r="M32" i="60"/>
  <c r="V31" i="60"/>
  <c r="J31" i="60"/>
  <c r="S30" i="60"/>
  <c r="G30" i="60"/>
  <c r="P29" i="60"/>
  <c r="Y28" i="60"/>
  <c r="M28" i="60"/>
  <c r="V27" i="60"/>
  <c r="J27" i="60"/>
  <c r="S26" i="60"/>
  <c r="G26" i="60"/>
  <c r="P25" i="60"/>
  <c r="Y24" i="60"/>
  <c r="M24" i="60"/>
  <c r="V23" i="60"/>
  <c r="J23" i="60"/>
  <c r="S22" i="60"/>
  <c r="G22" i="60"/>
  <c r="P21" i="60"/>
  <c r="Y20" i="60"/>
  <c r="M20" i="60"/>
  <c r="V19" i="60"/>
  <c r="J19" i="60"/>
  <c r="S18" i="60"/>
  <c r="G18" i="60"/>
  <c r="P17" i="60"/>
  <c r="Y16" i="60"/>
  <c r="M16" i="60"/>
  <c r="V15" i="60"/>
  <c r="J15" i="60"/>
  <c r="S14" i="60"/>
  <c r="G14" i="60"/>
  <c r="P13" i="60"/>
  <c r="Y12" i="60"/>
  <c r="I10" i="60"/>
  <c r="U10" i="60"/>
  <c r="U59" i="60"/>
  <c r="I59" i="60"/>
  <c r="R58" i="60"/>
  <c r="AA57" i="60"/>
  <c r="O57" i="60"/>
  <c r="X56" i="60"/>
  <c r="L56" i="60"/>
  <c r="U55" i="60"/>
  <c r="I55" i="60"/>
  <c r="R54" i="60"/>
  <c r="AA53" i="60"/>
  <c r="O53" i="60"/>
  <c r="X52" i="60"/>
  <c r="L52" i="60"/>
  <c r="U51" i="60"/>
  <c r="I51" i="60"/>
  <c r="R50" i="60"/>
  <c r="AA49" i="60"/>
  <c r="O49" i="60"/>
  <c r="X48" i="60"/>
  <c r="L48" i="60"/>
  <c r="U47" i="60"/>
  <c r="I47" i="60"/>
  <c r="R46" i="60"/>
  <c r="AA45" i="60"/>
  <c r="O45" i="60"/>
  <c r="X44" i="60"/>
  <c r="L44" i="60"/>
  <c r="U43" i="60"/>
  <c r="I43" i="60"/>
  <c r="R42" i="60"/>
  <c r="AA41" i="60"/>
  <c r="O41" i="60"/>
  <c r="X40" i="60"/>
  <c r="L40" i="60"/>
  <c r="U39" i="60"/>
  <c r="I39" i="60"/>
  <c r="R38" i="60"/>
  <c r="AA37" i="60"/>
  <c r="O37" i="60"/>
  <c r="X36" i="60"/>
  <c r="U35" i="60"/>
  <c r="I35" i="60"/>
  <c r="R34" i="60"/>
  <c r="AA33" i="60"/>
  <c r="O33" i="60"/>
  <c r="X32" i="60"/>
  <c r="L32" i="60"/>
  <c r="U31" i="60"/>
  <c r="I31" i="60"/>
  <c r="R30" i="60"/>
  <c r="AA29" i="60"/>
  <c r="O29" i="60"/>
  <c r="X28" i="60"/>
  <c r="L28" i="60"/>
  <c r="U27" i="60"/>
  <c r="I27" i="60"/>
  <c r="R26" i="60"/>
  <c r="AA25" i="60"/>
  <c r="O25" i="60"/>
  <c r="X24" i="60"/>
  <c r="U23" i="60"/>
  <c r="I23" i="60"/>
  <c r="R22" i="60"/>
  <c r="AA21" i="60"/>
  <c r="O21" i="60"/>
  <c r="X20" i="60"/>
  <c r="U19" i="60"/>
  <c r="I19" i="60"/>
  <c r="R18" i="60"/>
  <c r="AA17" i="60"/>
  <c r="O17" i="60"/>
  <c r="X16" i="60"/>
  <c r="U15" i="60"/>
  <c r="I15" i="60"/>
  <c r="R14" i="60"/>
  <c r="AA13" i="60"/>
  <c r="O13" i="60"/>
  <c r="X12" i="60"/>
  <c r="J10" i="60"/>
  <c r="V10" i="60"/>
  <c r="T59" i="60"/>
  <c r="H59" i="60"/>
  <c r="Q58" i="60"/>
  <c r="Z57" i="60"/>
  <c r="N57" i="60"/>
  <c r="W56" i="60"/>
  <c r="K56" i="60"/>
  <c r="T55" i="60"/>
  <c r="H55" i="60"/>
  <c r="Q54" i="60"/>
  <c r="Z53" i="60"/>
  <c r="N53" i="60"/>
  <c r="W52" i="60"/>
  <c r="K52" i="60"/>
  <c r="T51" i="60"/>
  <c r="H51" i="60"/>
  <c r="Q50" i="60"/>
  <c r="Z49" i="60"/>
  <c r="N49" i="60"/>
  <c r="W48" i="60"/>
  <c r="K48" i="60"/>
  <c r="T47" i="60"/>
  <c r="H47" i="60"/>
  <c r="Q46" i="60"/>
  <c r="Z45" i="60"/>
  <c r="N45" i="60"/>
  <c r="W44" i="60"/>
  <c r="K44" i="60"/>
  <c r="T43" i="60"/>
  <c r="H43" i="60"/>
  <c r="Q42" i="60"/>
  <c r="Z41" i="60"/>
  <c r="N41" i="60"/>
  <c r="W40" i="60"/>
  <c r="K40" i="60"/>
  <c r="T39" i="60"/>
  <c r="H39" i="60"/>
  <c r="Q38" i="60"/>
  <c r="Z37" i="60"/>
  <c r="N37" i="60"/>
  <c r="W36" i="60"/>
  <c r="K36" i="60"/>
  <c r="T35" i="60"/>
  <c r="H35" i="60"/>
  <c r="Q34" i="60"/>
  <c r="Z33" i="60"/>
  <c r="N33" i="60"/>
  <c r="W32" i="60"/>
  <c r="K32" i="60"/>
  <c r="T31" i="60"/>
  <c r="H31" i="60"/>
  <c r="Q30" i="60"/>
  <c r="Z29" i="60"/>
  <c r="N29" i="60"/>
  <c r="W28" i="60"/>
  <c r="K28" i="60"/>
  <c r="T27" i="60"/>
  <c r="H27" i="60"/>
  <c r="Q26" i="60"/>
  <c r="Z25" i="60"/>
  <c r="N25" i="60"/>
  <c r="W24" i="60"/>
  <c r="K24" i="60"/>
  <c r="T23" i="60"/>
  <c r="H23" i="60"/>
  <c r="Q22" i="60"/>
  <c r="Z21" i="60"/>
  <c r="N21" i="60"/>
  <c r="W20" i="60"/>
  <c r="K20" i="60"/>
  <c r="T19" i="60"/>
  <c r="H19" i="60"/>
  <c r="Q18" i="60"/>
  <c r="Z17" i="60"/>
  <c r="N17" i="60"/>
  <c r="W16" i="60"/>
  <c r="K16" i="60"/>
  <c r="T15" i="60"/>
  <c r="H15" i="60"/>
  <c r="Q14" i="60"/>
  <c r="Z13" i="60"/>
  <c r="N13" i="60"/>
  <c r="W12" i="60"/>
  <c r="K10" i="60"/>
  <c r="W10" i="60"/>
  <c r="S59" i="60"/>
  <c r="G59" i="60"/>
  <c r="P58" i="60"/>
  <c r="Y57" i="60"/>
  <c r="M57" i="60"/>
  <c r="V56" i="60"/>
  <c r="J56" i="60"/>
  <c r="S55" i="60"/>
  <c r="G55" i="60"/>
  <c r="P54" i="60"/>
  <c r="Y53" i="60"/>
  <c r="M53" i="60"/>
  <c r="V52" i="60"/>
  <c r="J52" i="60"/>
  <c r="S51" i="60"/>
  <c r="G51" i="60"/>
  <c r="P50" i="60"/>
  <c r="Y49" i="60"/>
  <c r="M49" i="60"/>
  <c r="V48" i="60"/>
  <c r="J48" i="60"/>
  <c r="S47" i="60"/>
  <c r="G47" i="60"/>
  <c r="P46" i="60"/>
  <c r="Y45" i="60"/>
  <c r="M45" i="60"/>
  <c r="V44" i="60"/>
  <c r="J44" i="60"/>
  <c r="S43" i="60"/>
  <c r="G43" i="60"/>
  <c r="P42" i="60"/>
  <c r="Y41" i="60"/>
  <c r="M41" i="60"/>
  <c r="V40" i="60"/>
  <c r="J40" i="60"/>
  <c r="S39" i="60"/>
  <c r="G39" i="60"/>
  <c r="P38" i="60"/>
  <c r="Y37" i="60"/>
  <c r="M37" i="60"/>
  <c r="V36" i="60"/>
  <c r="J36" i="60"/>
  <c r="S35" i="60"/>
  <c r="G35" i="60"/>
  <c r="P34" i="60"/>
  <c r="Y33" i="60"/>
  <c r="M33" i="60"/>
  <c r="V32" i="60"/>
  <c r="J32" i="60"/>
  <c r="S31" i="60"/>
  <c r="G31" i="60"/>
  <c r="P30" i="60"/>
  <c r="Y29" i="60"/>
  <c r="M29" i="60"/>
  <c r="V28" i="60"/>
  <c r="J28" i="60"/>
  <c r="S27" i="60"/>
  <c r="G27" i="60"/>
  <c r="P26" i="60"/>
  <c r="Y25" i="60"/>
  <c r="M25" i="60"/>
  <c r="V24" i="60"/>
  <c r="J24" i="60"/>
  <c r="S23" i="60"/>
  <c r="G23" i="60"/>
  <c r="P22" i="60"/>
  <c r="Y21" i="60"/>
  <c r="M21" i="60"/>
  <c r="V20" i="60"/>
  <c r="J20" i="60"/>
  <c r="S19" i="60"/>
  <c r="G19" i="60"/>
  <c r="P18" i="60"/>
  <c r="Y17" i="60"/>
  <c r="M17" i="60"/>
  <c r="V16" i="60"/>
  <c r="J16" i="60"/>
  <c r="S15" i="60"/>
  <c r="G15" i="60"/>
  <c r="P14" i="60"/>
  <c r="Y13" i="60"/>
  <c r="M13" i="60"/>
  <c r="V12" i="60"/>
  <c r="X10" i="60"/>
  <c r="R59" i="60"/>
  <c r="AA58" i="60"/>
  <c r="O58" i="60"/>
  <c r="X57" i="60"/>
  <c r="L57" i="60"/>
  <c r="U56" i="60"/>
  <c r="I56" i="60"/>
  <c r="R55" i="60"/>
  <c r="AA54" i="60"/>
  <c r="O54" i="60"/>
  <c r="X53" i="60"/>
  <c r="L53" i="60"/>
  <c r="U52" i="60"/>
  <c r="I52" i="60"/>
  <c r="R51" i="60"/>
  <c r="AA50" i="60"/>
  <c r="O50" i="60"/>
  <c r="X49" i="60"/>
  <c r="L49" i="60"/>
  <c r="U48" i="60"/>
  <c r="I48" i="60"/>
  <c r="R47" i="60"/>
  <c r="AA46" i="60"/>
  <c r="O46" i="60"/>
  <c r="X45" i="60"/>
  <c r="L45" i="60"/>
  <c r="U44" i="60"/>
  <c r="I44" i="60"/>
  <c r="R43" i="60"/>
  <c r="AA42" i="60"/>
  <c r="O42" i="60"/>
  <c r="X41" i="60"/>
  <c r="L41" i="60"/>
  <c r="U40" i="60"/>
  <c r="I40" i="60"/>
  <c r="R39" i="60"/>
  <c r="AA38" i="60"/>
  <c r="O38" i="60"/>
  <c r="X37" i="60"/>
  <c r="L37" i="60"/>
  <c r="U36" i="60"/>
  <c r="I36" i="60"/>
  <c r="R35" i="60"/>
  <c r="AA34" i="60"/>
  <c r="O34" i="60"/>
  <c r="X33" i="60"/>
  <c r="L33" i="60"/>
  <c r="U32" i="60"/>
  <c r="I32" i="60"/>
  <c r="R31" i="60"/>
  <c r="AA30" i="60"/>
  <c r="O30" i="60"/>
  <c r="X29" i="60"/>
  <c r="L29" i="60"/>
  <c r="U28" i="60"/>
  <c r="I28" i="60"/>
  <c r="R27" i="60"/>
  <c r="AA26" i="60"/>
  <c r="O26" i="60"/>
  <c r="X25" i="60"/>
  <c r="U24" i="60"/>
  <c r="I24" i="60"/>
  <c r="R23" i="60"/>
  <c r="AA22" i="60"/>
  <c r="O22" i="60"/>
  <c r="X21" i="60"/>
  <c r="U20" i="60"/>
  <c r="I20" i="60"/>
  <c r="R19" i="60"/>
  <c r="AA18" i="60"/>
  <c r="O18" i="60"/>
  <c r="X17" i="60"/>
  <c r="L17" i="60"/>
  <c r="U16" i="60"/>
  <c r="I16" i="60"/>
  <c r="R15" i="60"/>
  <c r="AA14" i="60"/>
  <c r="O14" i="60"/>
  <c r="X13" i="60"/>
  <c r="L13" i="60"/>
  <c r="U12" i="60"/>
  <c r="M10" i="60"/>
  <c r="Y10" i="60"/>
  <c r="Q59" i="60"/>
  <c r="Z58" i="60"/>
  <c r="N58" i="60"/>
  <c r="W57" i="60"/>
  <c r="K57" i="60"/>
  <c r="T56" i="60"/>
  <c r="H56" i="60"/>
  <c r="Q55" i="60"/>
  <c r="Z54" i="60"/>
  <c r="N54" i="60"/>
  <c r="W53" i="60"/>
  <c r="K53" i="60"/>
  <c r="T52" i="60"/>
  <c r="H52" i="60"/>
  <c r="Q51" i="60"/>
  <c r="Z50" i="60"/>
  <c r="N50" i="60"/>
  <c r="W49" i="60"/>
  <c r="K49" i="60"/>
  <c r="T48" i="60"/>
  <c r="H48" i="60"/>
  <c r="Q47" i="60"/>
  <c r="Z46" i="60"/>
  <c r="N46" i="60"/>
  <c r="W45" i="60"/>
  <c r="K45" i="60"/>
  <c r="T44" i="60"/>
  <c r="H44" i="60"/>
  <c r="Q43" i="60"/>
  <c r="Z42" i="60"/>
  <c r="N42" i="60"/>
  <c r="W41" i="60"/>
  <c r="K41" i="60"/>
  <c r="T40" i="60"/>
  <c r="H40" i="60"/>
  <c r="Q39" i="60"/>
  <c r="Z38" i="60"/>
  <c r="N38" i="60"/>
  <c r="W37" i="60"/>
  <c r="K37" i="60"/>
  <c r="T36" i="60"/>
  <c r="H36" i="60"/>
  <c r="Q35" i="60"/>
  <c r="Z34" i="60"/>
  <c r="N34" i="60"/>
  <c r="W33" i="60"/>
  <c r="K33" i="60"/>
  <c r="T32" i="60"/>
  <c r="H32" i="60"/>
  <c r="Q31" i="60"/>
  <c r="Z30" i="60"/>
  <c r="N30" i="60"/>
  <c r="W29" i="60"/>
  <c r="K29" i="60"/>
  <c r="T28" i="60"/>
  <c r="H28" i="60"/>
  <c r="Q27" i="60"/>
  <c r="Z26" i="60"/>
  <c r="N26" i="60"/>
  <c r="W25" i="60"/>
  <c r="K25" i="60"/>
  <c r="T24" i="60"/>
  <c r="H24" i="60"/>
  <c r="Q23" i="60"/>
  <c r="Z22" i="60"/>
  <c r="N22" i="60"/>
  <c r="W21" i="60"/>
  <c r="K21" i="60"/>
  <c r="T20" i="60"/>
  <c r="H20" i="60"/>
  <c r="Q19" i="60"/>
  <c r="Z18" i="60"/>
  <c r="N18" i="60"/>
  <c r="W17" i="60"/>
  <c r="K17" i="60"/>
  <c r="T16" i="60"/>
  <c r="H16" i="60"/>
  <c r="Q15" i="60"/>
  <c r="Z14" i="60"/>
  <c r="N14" i="60"/>
  <c r="W13" i="60"/>
  <c r="K13" i="60"/>
  <c r="T12" i="60"/>
  <c r="N10" i="60"/>
  <c r="Z10" i="60"/>
  <c r="P59" i="60"/>
  <c r="Y58" i="60"/>
  <c r="M58" i="60"/>
  <c r="V57" i="60"/>
  <c r="J57" i="60"/>
  <c r="S56" i="60"/>
  <c r="G56" i="60"/>
  <c r="P55" i="60"/>
  <c r="Y54" i="60"/>
  <c r="M54" i="60"/>
  <c r="V53" i="60"/>
  <c r="J53" i="60"/>
  <c r="S52" i="60"/>
  <c r="G52" i="60"/>
  <c r="P51" i="60"/>
  <c r="Y50" i="60"/>
  <c r="M50" i="60"/>
  <c r="V49" i="60"/>
  <c r="J49" i="60"/>
  <c r="S48" i="60"/>
  <c r="G48" i="60"/>
  <c r="P47" i="60"/>
  <c r="Y46" i="60"/>
  <c r="M46" i="60"/>
  <c r="V45" i="60"/>
  <c r="J45" i="60"/>
  <c r="S44" i="60"/>
  <c r="G44" i="60"/>
  <c r="P43" i="60"/>
  <c r="Y42" i="60"/>
  <c r="M42" i="60"/>
  <c r="V41" i="60"/>
  <c r="J41" i="60"/>
  <c r="S40" i="60"/>
  <c r="G40" i="60"/>
  <c r="P39" i="60"/>
  <c r="Y38" i="60"/>
  <c r="M38" i="60"/>
  <c r="V37" i="60"/>
  <c r="J37" i="60"/>
  <c r="S36" i="60"/>
  <c r="G36" i="60"/>
  <c r="P35" i="60"/>
  <c r="Y34" i="60"/>
  <c r="M34" i="60"/>
  <c r="V33" i="60"/>
  <c r="J33" i="60"/>
  <c r="S32" i="60"/>
  <c r="G32" i="60"/>
  <c r="P31" i="60"/>
  <c r="Y30" i="60"/>
  <c r="M30" i="60"/>
  <c r="V29" i="60"/>
  <c r="J29" i="60"/>
  <c r="S28" i="60"/>
  <c r="G28" i="60"/>
  <c r="P27" i="60"/>
  <c r="Y26" i="60"/>
  <c r="M26" i="60"/>
  <c r="V25" i="60"/>
  <c r="J25" i="60"/>
  <c r="S24" i="60"/>
  <c r="G24" i="60"/>
  <c r="P23" i="60"/>
  <c r="Y22" i="60"/>
  <c r="M22" i="60"/>
  <c r="V21" i="60"/>
  <c r="J21" i="60"/>
  <c r="S20" i="60"/>
  <c r="G20" i="60"/>
  <c r="P19" i="60"/>
  <c r="Y18" i="60"/>
  <c r="M18" i="60"/>
  <c r="V17" i="60"/>
  <c r="J17" i="60"/>
  <c r="S16" i="60"/>
  <c r="G16" i="60"/>
  <c r="P15" i="60"/>
  <c r="Y14" i="60"/>
  <c r="M14" i="60"/>
  <c r="V13" i="60"/>
  <c r="J13" i="60"/>
  <c r="S12" i="60"/>
  <c r="O10" i="60"/>
  <c r="AA59" i="60"/>
  <c r="O59" i="60"/>
  <c r="X58" i="60"/>
  <c r="L58" i="60"/>
  <c r="U57" i="60"/>
  <c r="I57" i="60"/>
  <c r="R56" i="60"/>
  <c r="AA55" i="60"/>
  <c r="O55" i="60"/>
  <c r="X54" i="60"/>
  <c r="L54" i="60"/>
  <c r="U53" i="60"/>
  <c r="I53" i="60"/>
  <c r="R52" i="60"/>
  <c r="AA51" i="60"/>
  <c r="O51" i="60"/>
  <c r="X50" i="60"/>
  <c r="L50" i="60"/>
  <c r="U49" i="60"/>
  <c r="I49" i="60"/>
  <c r="R48" i="60"/>
  <c r="AA47" i="60"/>
  <c r="O47" i="60"/>
  <c r="X46" i="60"/>
  <c r="L46" i="60"/>
  <c r="U45" i="60"/>
  <c r="I45" i="60"/>
  <c r="R44" i="60"/>
  <c r="AA43" i="60"/>
  <c r="O43" i="60"/>
  <c r="X42" i="60"/>
  <c r="L42" i="60"/>
  <c r="U41" i="60"/>
  <c r="I41" i="60"/>
  <c r="R40" i="60"/>
  <c r="AA39" i="60"/>
  <c r="O39" i="60"/>
  <c r="X38" i="60"/>
  <c r="L38" i="60"/>
  <c r="U37" i="60"/>
  <c r="I37" i="60"/>
  <c r="R36" i="60"/>
  <c r="AA35" i="60"/>
  <c r="O35" i="60"/>
  <c r="X34" i="60"/>
  <c r="L34" i="60"/>
  <c r="U33" i="60"/>
  <c r="I33" i="60"/>
  <c r="R32" i="60"/>
  <c r="AA31" i="60"/>
  <c r="O31" i="60"/>
  <c r="X30" i="60"/>
  <c r="L30" i="60"/>
  <c r="U29" i="60"/>
  <c r="I29" i="60"/>
  <c r="R28" i="60"/>
  <c r="AA27" i="60"/>
  <c r="O27" i="60"/>
  <c r="X26" i="60"/>
  <c r="U25" i="60"/>
  <c r="I25" i="60"/>
  <c r="R24" i="60"/>
  <c r="AA23" i="60"/>
  <c r="O23" i="60"/>
  <c r="X22" i="60"/>
  <c r="U21" i="60"/>
  <c r="I21" i="60"/>
  <c r="R20" i="60"/>
  <c r="AA19" i="60"/>
  <c r="O19" i="60"/>
  <c r="X18" i="60"/>
  <c r="L18" i="60"/>
  <c r="U17" i="60"/>
  <c r="I17" i="60"/>
  <c r="R16" i="60"/>
  <c r="AA15" i="60"/>
  <c r="O15" i="60"/>
  <c r="X14" i="60"/>
  <c r="L14" i="60"/>
  <c r="U13" i="60"/>
  <c r="I13" i="60"/>
  <c r="R12" i="60"/>
  <c r="P10" i="60"/>
  <c r="Z59" i="60"/>
  <c r="N59" i="60"/>
  <c r="W58" i="60"/>
  <c r="K58" i="60"/>
  <c r="T57" i="60"/>
  <c r="H57" i="60"/>
  <c r="Q56" i="60"/>
  <c r="Z55" i="60"/>
  <c r="N55" i="60"/>
  <c r="W54" i="60"/>
  <c r="K54" i="60"/>
  <c r="T53" i="60"/>
  <c r="H53" i="60"/>
  <c r="Q52" i="60"/>
  <c r="Z51" i="60"/>
  <c r="N51" i="60"/>
  <c r="W50" i="60"/>
  <c r="K50" i="60"/>
  <c r="T49" i="60"/>
  <c r="H49" i="60"/>
  <c r="Q48" i="60"/>
  <c r="Z47" i="60"/>
  <c r="N47" i="60"/>
  <c r="W46" i="60"/>
  <c r="K46" i="60"/>
  <c r="T45" i="60"/>
  <c r="H45" i="60"/>
  <c r="Q44" i="60"/>
  <c r="Z43" i="60"/>
  <c r="N43" i="60"/>
  <c r="W42" i="60"/>
  <c r="K42" i="60"/>
  <c r="T41" i="60"/>
  <c r="H41" i="60"/>
  <c r="Q40" i="60"/>
  <c r="Z39" i="60"/>
  <c r="N39" i="60"/>
  <c r="W38" i="60"/>
  <c r="K38" i="60"/>
  <c r="T37" i="60"/>
  <c r="H37" i="60"/>
  <c r="Q36" i="60"/>
  <c r="Z35" i="60"/>
  <c r="N35" i="60"/>
  <c r="W34" i="60"/>
  <c r="K34" i="60"/>
  <c r="T33" i="60"/>
  <c r="H33" i="60"/>
  <c r="Q32" i="60"/>
  <c r="Z31" i="60"/>
  <c r="N31" i="60"/>
  <c r="W30" i="60"/>
  <c r="K30" i="60"/>
  <c r="T29" i="60"/>
  <c r="H29" i="60"/>
  <c r="Q28" i="60"/>
  <c r="Z27" i="60"/>
  <c r="N27" i="60"/>
  <c r="W26" i="60"/>
  <c r="K26" i="60"/>
  <c r="T25" i="60"/>
  <c r="H25" i="60"/>
  <c r="Q24" i="60"/>
  <c r="Z23" i="60"/>
  <c r="N23" i="60"/>
  <c r="W22" i="60"/>
  <c r="K22" i="60"/>
  <c r="T21" i="60"/>
  <c r="H21" i="60"/>
  <c r="Q20" i="60"/>
  <c r="Z19" i="60"/>
  <c r="N19" i="60"/>
  <c r="W18" i="60"/>
  <c r="K18" i="60"/>
  <c r="T17" i="60"/>
  <c r="H17" i="60"/>
  <c r="Q16" i="60"/>
  <c r="Z15" i="60"/>
  <c r="N15" i="60"/>
  <c r="W14" i="60"/>
  <c r="K14" i="60"/>
  <c r="T13" i="60"/>
  <c r="H13" i="60"/>
  <c r="Q12" i="60"/>
  <c r="Q10" i="60"/>
  <c r="Y59" i="60"/>
  <c r="M59" i="60"/>
  <c r="V58" i="60"/>
  <c r="J58" i="60"/>
  <c r="S57" i="60"/>
  <c r="G57" i="60"/>
  <c r="P56" i="60"/>
  <c r="Y55" i="60"/>
  <c r="M55" i="60"/>
  <c r="V54" i="60"/>
  <c r="J54" i="60"/>
  <c r="S53" i="60"/>
  <c r="G53" i="60"/>
  <c r="P52" i="60"/>
  <c r="Y51" i="60"/>
  <c r="M51" i="60"/>
  <c r="V50" i="60"/>
  <c r="J50" i="60"/>
  <c r="S49" i="60"/>
  <c r="G49" i="60"/>
  <c r="P48" i="60"/>
  <c r="Y47" i="60"/>
  <c r="M47" i="60"/>
  <c r="V46" i="60"/>
  <c r="J46" i="60"/>
  <c r="S45" i="60"/>
  <c r="G45" i="60"/>
  <c r="P44" i="60"/>
  <c r="Y43" i="60"/>
  <c r="M43" i="60"/>
  <c r="V42" i="60"/>
  <c r="J42" i="60"/>
  <c r="S41" i="60"/>
  <c r="G41" i="60"/>
  <c r="P40" i="60"/>
  <c r="Y39" i="60"/>
  <c r="M39" i="60"/>
  <c r="V38" i="60"/>
  <c r="J38" i="60"/>
  <c r="S37" i="60"/>
  <c r="G37" i="60"/>
  <c r="P36" i="60"/>
  <c r="Y35" i="60"/>
  <c r="M35" i="60"/>
  <c r="V34" i="60"/>
  <c r="J34" i="60"/>
  <c r="S33" i="60"/>
  <c r="G33" i="60"/>
  <c r="P32" i="60"/>
  <c r="Y31" i="60"/>
  <c r="M31" i="60"/>
  <c r="V30" i="60"/>
  <c r="J30" i="60"/>
  <c r="S29" i="60"/>
  <c r="G29" i="60"/>
  <c r="P28" i="60"/>
  <c r="Y27" i="60"/>
  <c r="M27" i="60"/>
  <c r="V26" i="60"/>
  <c r="J26" i="60"/>
  <c r="S25" i="60"/>
  <c r="G25" i="60"/>
  <c r="P24" i="60"/>
  <c r="Y23" i="60"/>
  <c r="M23" i="60"/>
  <c r="V22" i="60"/>
  <c r="J22" i="60"/>
  <c r="S21" i="60"/>
  <c r="G21" i="60"/>
  <c r="P20" i="60"/>
  <c r="Y19" i="60"/>
  <c r="M19" i="60"/>
  <c r="V18" i="60"/>
  <c r="J18" i="60"/>
  <c r="S17" i="60"/>
  <c r="G17" i="60"/>
  <c r="P16" i="60"/>
  <c r="Y15" i="60"/>
  <c r="M15" i="60"/>
  <c r="V14" i="60"/>
  <c r="J14" i="60"/>
  <c r="S13" i="60"/>
  <c r="G13" i="60"/>
  <c r="P12" i="60"/>
  <c r="O12" i="60"/>
  <c r="N12" i="60"/>
  <c r="M12" i="60"/>
  <c r="L12" i="60"/>
  <c r="K12" i="60"/>
  <c r="J12" i="60"/>
  <c r="I12" i="60"/>
  <c r="AA10" i="60"/>
  <c r="H12" i="60"/>
  <c r="G12" i="60"/>
  <c r="F118" i="60"/>
  <c r="F107" i="60"/>
  <c r="F126" i="60"/>
  <c r="E106" i="60"/>
  <c r="E111" i="60"/>
  <c r="FN17" i="14"/>
  <c r="E112" i="60"/>
  <c r="F103" i="60"/>
  <c r="D124" i="60"/>
  <c r="E102" i="60"/>
  <c r="D120" i="60"/>
  <c r="F44" i="60"/>
  <c r="D17" i="60"/>
  <c r="D11" i="60"/>
  <c r="F39" i="60"/>
  <c r="D42" i="60"/>
  <c r="D32" i="60"/>
  <c r="D54" i="60"/>
  <c r="D19" i="60"/>
  <c r="D39" i="60"/>
  <c r="D16" i="60"/>
  <c r="F32" i="60"/>
  <c r="FN20" i="14"/>
  <c r="FN14" i="14"/>
  <c r="D41" i="60"/>
  <c r="D56" i="60"/>
  <c r="D50" i="60"/>
  <c r="F58" i="60"/>
  <c r="F52" i="60"/>
  <c r="F54" i="60"/>
  <c r="F20" i="60"/>
  <c r="D31" i="60"/>
  <c r="D37" i="60"/>
  <c r="D40" i="60"/>
  <c r="D34" i="60"/>
  <c r="F46" i="60"/>
  <c r="F40" i="60"/>
  <c r="F30" i="60"/>
  <c r="F42" i="60"/>
  <c r="D116" i="60"/>
  <c r="E98" i="60"/>
  <c r="FN19" i="14"/>
  <c r="D27" i="60"/>
  <c r="D33" i="60"/>
  <c r="D18" i="60"/>
  <c r="F34" i="60"/>
  <c r="F28" i="60"/>
  <c r="F18" i="60"/>
  <c r="F127" i="60"/>
  <c r="FN18" i="14"/>
  <c r="D55" i="60"/>
  <c r="D58" i="60"/>
  <c r="D13" i="60"/>
  <c r="D12" i="60"/>
  <c r="D48" i="60"/>
  <c r="F19" i="60"/>
  <c r="F14" i="60"/>
  <c r="F48" i="60"/>
  <c r="F13" i="60"/>
  <c r="FN15" i="14"/>
  <c r="D51" i="60"/>
  <c r="D57" i="60"/>
  <c r="D46" i="60"/>
  <c r="D52" i="60"/>
  <c r="F47" i="60"/>
  <c r="F53" i="60"/>
  <c r="F57" i="60"/>
  <c r="F24" i="60"/>
  <c r="F59" i="60"/>
  <c r="F122" i="60"/>
  <c r="D38" i="60"/>
  <c r="F43" i="60"/>
  <c r="F12" i="60"/>
  <c r="D47" i="60"/>
  <c r="F37" i="60"/>
  <c r="D59" i="60"/>
  <c r="D28" i="60"/>
  <c r="F31" i="60"/>
  <c r="F26" i="60"/>
  <c r="F25" i="60"/>
  <c r="F15" i="60"/>
  <c r="D53" i="60"/>
  <c r="D30" i="60"/>
  <c r="F35" i="60"/>
  <c r="F41" i="60"/>
  <c r="F33" i="60"/>
  <c r="F45" i="60"/>
  <c r="D43" i="60"/>
  <c r="D49" i="60"/>
  <c r="D14" i="60"/>
  <c r="F23" i="60"/>
  <c r="F29" i="60"/>
  <c r="F56" i="60"/>
  <c r="F21" i="60"/>
  <c r="D128" i="60"/>
  <c r="E126" i="60"/>
  <c r="D44" i="60"/>
  <c r="F38" i="60"/>
  <c r="F49" i="60"/>
  <c r="D45" i="60"/>
  <c r="F11" i="60"/>
  <c r="F17" i="60"/>
  <c r="F99" i="60"/>
  <c r="F114" i="60"/>
  <c r="D112" i="60"/>
  <c r="E127" i="60"/>
  <c r="F110" i="60"/>
  <c r="AF15" i="14"/>
  <c r="AF20" i="14"/>
  <c r="AF19" i="14"/>
  <c r="AF18" i="14"/>
  <c r="AF17" i="14"/>
  <c r="E124" i="60"/>
  <c r="D108" i="60"/>
  <c r="E123" i="60"/>
  <c r="F106" i="60"/>
  <c r="F36" i="60"/>
  <c r="E120" i="60"/>
  <c r="D104" i="60"/>
  <c r="E119" i="60"/>
  <c r="F102" i="60"/>
  <c r="E116" i="60"/>
  <c r="D100" i="60"/>
  <c r="E115" i="60"/>
  <c r="F98" i="60"/>
  <c r="E108" i="60"/>
  <c r="F123" i="60"/>
  <c r="E107" i="60"/>
  <c r="E122" i="60"/>
  <c r="E104" i="60"/>
  <c r="F119" i="60"/>
  <c r="E103" i="60"/>
  <c r="E114" i="60"/>
  <c r="IB20" i="14"/>
  <c r="IB19" i="14"/>
  <c r="IB18" i="14"/>
  <c r="IB17" i="14"/>
  <c r="IB16" i="14"/>
  <c r="IB15" i="14"/>
  <c r="E100" i="60"/>
  <c r="F115" i="60"/>
  <c r="E99" i="60"/>
  <c r="E110" i="60"/>
  <c r="F197" i="60"/>
  <c r="F193" i="60"/>
  <c r="F189" i="60"/>
  <c r="F185" i="60"/>
  <c r="F181" i="60"/>
  <c r="F177" i="60"/>
  <c r="F173" i="60"/>
  <c r="F169" i="60"/>
  <c r="F165" i="60"/>
  <c r="F161" i="60"/>
  <c r="F157" i="60"/>
  <c r="F153" i="60"/>
  <c r="F149" i="60"/>
  <c r="F196" i="60"/>
  <c r="F192" i="60"/>
  <c r="F188" i="60"/>
  <c r="F184" i="60"/>
  <c r="F180" i="60"/>
  <c r="F176" i="60"/>
  <c r="F172" i="60"/>
  <c r="F168" i="60"/>
  <c r="F164" i="60"/>
  <c r="F160" i="60"/>
  <c r="F156" i="60"/>
  <c r="F152" i="60"/>
  <c r="F148" i="60"/>
  <c r="F195" i="60"/>
  <c r="F191" i="60"/>
  <c r="F187" i="60"/>
  <c r="F183" i="60"/>
  <c r="F179" i="60"/>
  <c r="F175" i="60"/>
  <c r="F171" i="60"/>
  <c r="F167" i="60"/>
  <c r="F163" i="60"/>
  <c r="F159" i="60"/>
  <c r="F155" i="60"/>
  <c r="F151" i="60"/>
  <c r="F194" i="60"/>
  <c r="F190" i="60"/>
  <c r="F186" i="60"/>
  <c r="F182" i="60"/>
  <c r="F178" i="60"/>
  <c r="F174" i="60"/>
  <c r="F170" i="60"/>
  <c r="F166" i="60"/>
  <c r="F162" i="60"/>
  <c r="F158" i="60"/>
  <c r="F154" i="60"/>
  <c r="F150" i="60"/>
  <c r="E128" i="60"/>
  <c r="D126" i="60"/>
  <c r="D118" i="60"/>
  <c r="D110" i="60"/>
  <c r="D102" i="60"/>
  <c r="D96" i="60"/>
  <c r="D92" i="60"/>
  <c r="E96" i="60"/>
  <c r="F125" i="60"/>
  <c r="F117" i="60"/>
  <c r="F109" i="60"/>
  <c r="F101" i="60"/>
  <c r="F95" i="60"/>
  <c r="F91" i="60"/>
  <c r="F87" i="60"/>
  <c r="F83" i="60"/>
  <c r="F79" i="60"/>
  <c r="D111" i="60"/>
  <c r="E125" i="60"/>
  <c r="E117" i="60"/>
  <c r="E109" i="60"/>
  <c r="E101" i="60"/>
  <c r="E95" i="60"/>
  <c r="E91" i="60"/>
  <c r="E87" i="60"/>
  <c r="E83" i="60"/>
  <c r="E79" i="60"/>
  <c r="D127" i="60"/>
  <c r="E84" i="60"/>
  <c r="D125" i="60"/>
  <c r="D117" i="60"/>
  <c r="D109" i="60"/>
  <c r="D101" i="60"/>
  <c r="D95" i="60"/>
  <c r="D91" i="60"/>
  <c r="F124" i="60"/>
  <c r="F116" i="60"/>
  <c r="F108" i="60"/>
  <c r="F100" i="60"/>
  <c r="F94" i="60"/>
  <c r="F90" i="60"/>
  <c r="F86" i="60"/>
  <c r="F82" i="60"/>
  <c r="D123" i="60"/>
  <c r="D115" i="60"/>
  <c r="D107" i="60"/>
  <c r="D99" i="60"/>
  <c r="E94" i="60"/>
  <c r="E90" i="60"/>
  <c r="E86" i="60"/>
  <c r="E82" i="60"/>
  <c r="D122" i="60"/>
  <c r="D114" i="60"/>
  <c r="D106" i="60"/>
  <c r="D98" i="60"/>
  <c r="D94" i="60"/>
  <c r="D90" i="60"/>
  <c r="F121" i="60"/>
  <c r="F113" i="60"/>
  <c r="F105" i="60"/>
  <c r="F97" i="60"/>
  <c r="F93" i="60"/>
  <c r="F89" i="60"/>
  <c r="F85" i="60"/>
  <c r="F81" i="60"/>
  <c r="E88" i="60"/>
  <c r="E121" i="60"/>
  <c r="E113" i="60"/>
  <c r="E105" i="60"/>
  <c r="E97" i="60"/>
  <c r="E93" i="60"/>
  <c r="E89" i="60"/>
  <c r="E85" i="60"/>
  <c r="E81" i="60"/>
  <c r="D103" i="60"/>
  <c r="D121" i="60"/>
  <c r="D113" i="60"/>
  <c r="D105" i="60"/>
  <c r="D97" i="60"/>
  <c r="D93" i="60"/>
  <c r="D89" i="60"/>
  <c r="D119" i="60"/>
  <c r="E80" i="60"/>
  <c r="F128" i="60"/>
  <c r="F120" i="60"/>
  <c r="F112" i="60"/>
  <c r="F104" i="60"/>
  <c r="F96" i="60"/>
  <c r="F92" i="60"/>
  <c r="F88" i="60"/>
  <c r="F84" i="60"/>
  <c r="F80" i="60"/>
  <c r="E92" i="60"/>
  <c r="BL111" i="260" l="1"/>
  <c r="DR120" i="260"/>
  <c r="DF115" i="260"/>
  <c r="CP115" i="260"/>
  <c r="AN148" i="260"/>
  <c r="BH108" i="260"/>
  <c r="CX114" i="260"/>
  <c r="AR109" i="260"/>
  <c r="DJ187" i="260"/>
  <c r="BR121" i="260"/>
  <c r="DB191" i="260"/>
  <c r="CD108" i="260"/>
  <c r="AR169" i="260"/>
  <c r="AR192" i="260"/>
  <c r="DB108" i="260"/>
  <c r="DB120" i="260"/>
  <c r="BB93" i="14"/>
  <c r="DJ109" i="260"/>
  <c r="BZ153" i="260"/>
  <c r="CA153" i="260" s="1"/>
  <c r="CL159" i="260"/>
  <c r="CM159" i="260" s="1"/>
  <c r="BH178" i="260"/>
  <c r="DB163" i="260"/>
  <c r="CP176" i="260"/>
  <c r="CH164" i="260"/>
  <c r="AR83" i="260"/>
  <c r="AS83" i="260" s="1"/>
  <c r="CX184" i="260"/>
  <c r="CT157" i="260"/>
  <c r="CU157" i="260" s="1"/>
  <c r="AV111" i="260"/>
  <c r="AN90" i="260"/>
  <c r="AO90" i="260" s="1"/>
  <c r="AZ99" i="260"/>
  <c r="CX110" i="260"/>
  <c r="CH185" i="260"/>
  <c r="CL120" i="260"/>
  <c r="CD110" i="260"/>
  <c r="DV181" i="260"/>
  <c r="CL108" i="260"/>
  <c r="BZ115" i="260"/>
  <c r="CT147" i="260"/>
  <c r="CU147" i="260" s="1"/>
  <c r="T147" i="260" s="1"/>
  <c r="BV120" i="260"/>
  <c r="BV108" i="260"/>
  <c r="AN99" i="260"/>
  <c r="CT126" i="260"/>
  <c r="GJ81" i="14"/>
  <c r="DF114" i="260"/>
  <c r="CH93" i="260"/>
  <c r="CI93" i="260" s="1"/>
  <c r="DB82" i="260"/>
  <c r="DC82" i="260" s="1"/>
  <c r="AR124" i="260"/>
  <c r="BB91" i="14"/>
  <c r="DB94" i="260"/>
  <c r="DC94" i="260" s="1"/>
  <c r="BB84" i="14"/>
  <c r="AR193" i="260"/>
  <c r="BB94" i="14"/>
  <c r="AZ110" i="260"/>
  <c r="DF113" i="260"/>
  <c r="BL167" i="260"/>
  <c r="CP92" i="260"/>
  <c r="CQ92" i="260" s="1"/>
  <c r="CH165" i="260"/>
  <c r="BL171" i="260"/>
  <c r="BM171" i="260" s="1"/>
  <c r="K171" i="260" s="1"/>
  <c r="AN191" i="260"/>
  <c r="CD82" i="260"/>
  <c r="CE82" i="260" s="1"/>
  <c r="P82" i="260" s="1"/>
  <c r="BL176" i="260"/>
  <c r="IX97" i="14"/>
  <c r="AV97" i="260"/>
  <c r="GJ95" i="14"/>
  <c r="CX122" i="260"/>
  <c r="IX85" i="14"/>
  <c r="IX82" i="14"/>
  <c r="AZ172" i="260"/>
  <c r="BA172" i="260" s="1"/>
  <c r="H172" i="260" s="1"/>
  <c r="CL152" i="260"/>
  <c r="CM152" i="260" s="1"/>
  <c r="BR113" i="260"/>
  <c r="DJ190" i="260"/>
  <c r="GJ97" i="14"/>
  <c r="BL184" i="260"/>
  <c r="IX88" i="14"/>
  <c r="GJ84" i="14"/>
  <c r="CT195" i="260"/>
  <c r="AV81" i="260"/>
  <c r="DV175" i="260"/>
  <c r="BV187" i="260"/>
  <c r="BB90" i="14"/>
  <c r="DJ183" i="260"/>
  <c r="DB181" i="260"/>
  <c r="BR88" i="260"/>
  <c r="BS88" i="260" s="1"/>
  <c r="M88" i="260" s="1"/>
  <c r="CX118" i="260"/>
  <c r="DJ167" i="260"/>
  <c r="DN190" i="260"/>
  <c r="AZ193" i="260"/>
  <c r="DF195" i="260"/>
  <c r="DN81" i="260"/>
  <c r="BV180" i="260"/>
  <c r="CT175" i="260"/>
  <c r="CD80" i="260"/>
  <c r="CE80" i="260" s="1"/>
  <c r="GJ87" i="14"/>
  <c r="IX93" i="14"/>
  <c r="IX90" i="14"/>
  <c r="BB92" i="14"/>
  <c r="BV98" i="260"/>
  <c r="DV115" i="260"/>
  <c r="DR88" i="260"/>
  <c r="DS88" i="260" s="1"/>
  <c r="GJ94" i="14"/>
  <c r="GJ85" i="14"/>
  <c r="GJ93" i="14"/>
  <c r="BL108" i="260"/>
  <c r="IX84" i="14"/>
  <c r="CT80" i="260"/>
  <c r="CU80" i="260" s="1"/>
  <c r="BH109" i="260"/>
  <c r="GJ86" i="14"/>
  <c r="GJ83" i="14"/>
  <c r="BB87" i="14"/>
  <c r="IX83" i="14"/>
  <c r="BB88" i="14"/>
  <c r="GJ96" i="14"/>
  <c r="IX96" i="14"/>
  <c r="BB85" i="14"/>
  <c r="IX92" i="14"/>
  <c r="BB82" i="14"/>
  <c r="BB81" i="14"/>
  <c r="BB97" i="14"/>
  <c r="GJ91" i="14"/>
  <c r="BB96" i="14"/>
  <c r="BB83" i="14"/>
  <c r="IX94" i="14"/>
  <c r="IX86" i="14"/>
  <c r="IX91" i="14"/>
  <c r="BB95" i="14"/>
  <c r="GJ82" i="14"/>
  <c r="GJ88" i="14"/>
  <c r="GJ90" i="14"/>
  <c r="IX81" i="14"/>
  <c r="IX95" i="14"/>
  <c r="GJ92" i="14"/>
  <c r="IX87" i="14"/>
  <c r="DF168" i="260"/>
  <c r="DB183" i="260"/>
  <c r="BD193" i="260"/>
  <c r="CT124" i="260"/>
  <c r="DR109" i="260"/>
  <c r="BH91" i="260"/>
  <c r="BI91" i="260" s="1"/>
  <c r="AN95" i="260"/>
  <c r="AO95" i="260" s="1"/>
  <c r="AV108" i="260"/>
  <c r="DB155" i="260"/>
  <c r="DC155" i="260" s="1"/>
  <c r="DR95" i="260"/>
  <c r="DS95" i="260" s="1"/>
  <c r="DF194" i="260"/>
  <c r="DR191" i="260"/>
  <c r="CX89" i="260"/>
  <c r="CY89" i="260" s="1"/>
  <c r="AZ103" i="260"/>
  <c r="AV177" i="260"/>
  <c r="BZ122" i="260"/>
  <c r="DB98" i="260"/>
  <c r="BZ83" i="260"/>
  <c r="CA83" i="260" s="1"/>
  <c r="CX109" i="260"/>
  <c r="DN184" i="260"/>
  <c r="CH195" i="260"/>
  <c r="BL107" i="260"/>
  <c r="DB174" i="260"/>
  <c r="BV169" i="260"/>
  <c r="CT86" i="260"/>
  <c r="CU86" i="260" s="1"/>
  <c r="BR96" i="260"/>
  <c r="CH152" i="260"/>
  <c r="CI152" i="260" s="1"/>
  <c r="BZ178" i="260"/>
  <c r="DV194" i="260"/>
  <c r="CT166" i="260"/>
  <c r="DV167" i="260"/>
  <c r="BR187" i="260"/>
  <c r="CX83" i="260"/>
  <c r="CY83" i="260" s="1"/>
  <c r="DN118" i="260"/>
  <c r="BR112" i="260"/>
  <c r="DV116" i="260"/>
  <c r="DF123" i="260"/>
  <c r="DJ127" i="260"/>
  <c r="BH154" i="260"/>
  <c r="BI154" i="260" s="1"/>
  <c r="AR189" i="260"/>
  <c r="BL168" i="260"/>
  <c r="BR186" i="260"/>
  <c r="DN98" i="260"/>
  <c r="BV163" i="260"/>
  <c r="BV178" i="260"/>
  <c r="AR179" i="260"/>
  <c r="BL160" i="260"/>
  <c r="BM160" i="260" s="1"/>
  <c r="DJ162" i="260"/>
  <c r="DK162" i="260" s="1"/>
  <c r="CT191" i="260"/>
  <c r="CT179" i="260"/>
  <c r="DV190" i="260"/>
  <c r="AR187" i="260"/>
  <c r="CX180" i="260"/>
  <c r="CX182" i="260"/>
  <c r="DB194" i="260"/>
  <c r="CP109" i="260"/>
  <c r="BD150" i="260"/>
  <c r="BE150" i="260" s="1"/>
  <c r="CT181" i="260"/>
  <c r="BV177" i="260"/>
  <c r="BV191" i="260"/>
  <c r="BD166" i="260"/>
  <c r="DV189" i="260"/>
  <c r="CH188" i="260"/>
  <c r="CL88" i="260"/>
  <c r="CM88" i="260" s="1"/>
  <c r="AR88" i="260"/>
  <c r="AS88" i="260" s="1"/>
  <c r="AR102" i="260"/>
  <c r="DV168" i="260"/>
  <c r="CH171" i="260"/>
  <c r="CI171" i="260" s="1"/>
  <c r="Q171" i="260" s="1"/>
  <c r="DF182" i="260"/>
  <c r="AV175" i="260"/>
  <c r="BR163" i="260"/>
  <c r="BZ179" i="260"/>
  <c r="DB171" i="260"/>
  <c r="DC171" i="260" s="1"/>
  <c r="V171" i="260" s="1"/>
  <c r="DR185" i="260"/>
  <c r="CL179" i="260"/>
  <c r="CT94" i="260"/>
  <c r="CU94" i="260" s="1"/>
  <c r="AN101" i="260"/>
  <c r="BV117" i="260"/>
  <c r="AV110" i="260"/>
  <c r="DB123" i="260"/>
  <c r="BV126" i="260"/>
  <c r="BR153" i="260"/>
  <c r="BS153" i="260" s="1"/>
  <c r="DN153" i="260"/>
  <c r="DO153" i="260" s="1"/>
  <c r="CT161" i="260"/>
  <c r="CU161" i="260" s="1"/>
  <c r="DN99" i="260"/>
  <c r="DR80" i="260"/>
  <c r="DS80" i="260" s="1"/>
  <c r="CD114" i="260"/>
  <c r="DN101" i="260"/>
  <c r="DN119" i="260"/>
  <c r="CH126" i="260"/>
  <c r="CD117" i="260"/>
  <c r="DF149" i="260"/>
  <c r="DG149" i="260" s="1"/>
  <c r="DF160" i="260"/>
  <c r="DG160" i="260" s="1"/>
  <c r="BR158" i="260"/>
  <c r="BS158" i="260" s="1"/>
  <c r="BH113" i="260"/>
  <c r="BH85" i="260"/>
  <c r="BI85" i="260" s="1"/>
  <c r="J85" i="260" s="1"/>
  <c r="DN188" i="260"/>
  <c r="AR175" i="260"/>
  <c r="AR89" i="260"/>
  <c r="AS89" i="260" s="1"/>
  <c r="AN104" i="260"/>
  <c r="AO104" i="260" s="1"/>
  <c r="E104" i="260" s="1"/>
  <c r="AV149" i="260"/>
  <c r="AW149" i="260" s="1"/>
  <c r="G149" i="260" s="1"/>
  <c r="BR150" i="260"/>
  <c r="BS150" i="260" s="1"/>
  <c r="BH167" i="260"/>
  <c r="CD176" i="260"/>
  <c r="BR169" i="260"/>
  <c r="DV165" i="260"/>
  <c r="CP192" i="260"/>
  <c r="BL117" i="260"/>
  <c r="DV128" i="260"/>
  <c r="BV193" i="260"/>
  <c r="BL91" i="260"/>
  <c r="BM91" i="260" s="1"/>
  <c r="CT119" i="260"/>
  <c r="CT190" i="260"/>
  <c r="AR81" i="260"/>
  <c r="BV94" i="260"/>
  <c r="BW94" i="260" s="1"/>
  <c r="CT84" i="260"/>
  <c r="CU84" i="260" s="1"/>
  <c r="DJ86" i="260"/>
  <c r="DK86" i="260" s="1"/>
  <c r="BD125" i="260"/>
  <c r="BD116" i="260"/>
  <c r="CP98" i="260"/>
  <c r="BD122" i="260"/>
  <c r="CT152" i="260"/>
  <c r="CU152" i="260" s="1"/>
  <c r="T152" i="260" s="1"/>
  <c r="BH168" i="260"/>
  <c r="AN171" i="260"/>
  <c r="AO171" i="260" s="1"/>
  <c r="E171" i="260" s="1"/>
  <c r="BV173" i="260"/>
  <c r="AR163" i="260"/>
  <c r="BD178" i="260"/>
  <c r="DJ148" i="260"/>
  <c r="CX164" i="260"/>
  <c r="BL166" i="260"/>
  <c r="BL97" i="260"/>
  <c r="EI35" i="14"/>
  <c r="EI76" i="14"/>
  <c r="CD155" i="260"/>
  <c r="CE155" i="260" s="1"/>
  <c r="P155" i="260" s="1"/>
  <c r="DF161" i="260"/>
  <c r="DG161" i="260" s="1"/>
  <c r="DJ164" i="260"/>
  <c r="A35" i="14"/>
  <c r="A8" i="14"/>
  <c r="A76" i="14"/>
  <c r="CT109" i="260"/>
  <c r="AN183" i="260"/>
  <c r="DN95" i="260"/>
  <c r="DO95" i="260" s="1"/>
  <c r="DF108" i="260"/>
  <c r="CD173" i="260"/>
  <c r="DF163" i="260"/>
  <c r="BH181" i="260"/>
  <c r="CL182" i="260"/>
  <c r="DV187" i="260"/>
  <c r="BD177" i="260"/>
  <c r="CD170" i="260"/>
  <c r="BL165" i="260"/>
  <c r="CL167" i="260"/>
  <c r="BZ170" i="260"/>
  <c r="CP175" i="260"/>
  <c r="CP186" i="260"/>
  <c r="BH182" i="260"/>
  <c r="BD189" i="260"/>
  <c r="BV168" i="260"/>
  <c r="CX173" i="260"/>
  <c r="BH180" i="260"/>
  <c r="CP193" i="260"/>
  <c r="DB190" i="260"/>
  <c r="DV195" i="260"/>
  <c r="DN171" i="260"/>
  <c r="DO171" i="260" s="1"/>
  <c r="Y171" i="260" s="1"/>
  <c r="CH175" i="260"/>
  <c r="BH176" i="260"/>
  <c r="AR184" i="260"/>
  <c r="DN178" i="260"/>
  <c r="DN181" i="260"/>
  <c r="BR165" i="260"/>
  <c r="CT91" i="260"/>
  <c r="CU91" i="260" s="1"/>
  <c r="CH90" i="260"/>
  <c r="CI90" i="260" s="1"/>
  <c r="AR107" i="260"/>
  <c r="BH117" i="260"/>
  <c r="DB127" i="260"/>
  <c r="DJ118" i="260"/>
  <c r="AV151" i="260"/>
  <c r="AW151" i="260" s="1"/>
  <c r="G151" i="260" s="1"/>
  <c r="BD165" i="260"/>
  <c r="AV180" i="260"/>
  <c r="BD175" i="260"/>
  <c r="BH160" i="260"/>
  <c r="BI160" i="260" s="1"/>
  <c r="J160" i="260" s="1"/>
  <c r="CD86" i="260"/>
  <c r="CE86" i="260" s="1"/>
  <c r="DB105" i="260"/>
  <c r="DC105" i="260" s="1"/>
  <c r="V105" i="260" s="1"/>
  <c r="AZ120" i="260"/>
  <c r="BD97" i="260"/>
  <c r="AR110" i="260"/>
  <c r="AV115" i="260"/>
  <c r="BV147" i="260"/>
  <c r="BW147" i="260" s="1"/>
  <c r="DV155" i="260"/>
  <c r="DW155" i="260" s="1"/>
  <c r="AA155" i="260" s="1"/>
  <c r="AZ159" i="260"/>
  <c r="BA159" i="260" s="1"/>
  <c r="BD156" i="260"/>
  <c r="BE156" i="260" s="1"/>
  <c r="BL161" i="260"/>
  <c r="BM161" i="260" s="1"/>
  <c r="K161" i="260" s="1"/>
  <c r="BR174" i="260"/>
  <c r="CX166" i="260"/>
  <c r="BD185" i="260"/>
  <c r="BL192" i="260"/>
  <c r="BV185" i="260"/>
  <c r="AZ195" i="260"/>
  <c r="DJ191" i="260"/>
  <c r="DJ186" i="260"/>
  <c r="DN189" i="260"/>
  <c r="BZ118" i="260"/>
  <c r="BR182" i="260"/>
  <c r="BV194" i="260"/>
  <c r="DF193" i="260"/>
  <c r="CL183" i="260"/>
  <c r="CL84" i="260"/>
  <c r="CM84" i="260" s="1"/>
  <c r="DJ178" i="260"/>
  <c r="BD83" i="260"/>
  <c r="BE83" i="260" s="1"/>
  <c r="AN188" i="260"/>
  <c r="BZ94" i="260"/>
  <c r="CA94" i="260" s="1"/>
  <c r="CX82" i="260"/>
  <c r="CY82" i="260" s="1"/>
  <c r="CH99" i="260"/>
  <c r="CH91" i="260"/>
  <c r="CI91" i="260" s="1"/>
  <c r="CP89" i="260"/>
  <c r="CQ89" i="260" s="1"/>
  <c r="S89" i="260" s="1"/>
  <c r="DJ107" i="260"/>
  <c r="DR99" i="260"/>
  <c r="CP99" i="260"/>
  <c r="BL102" i="260"/>
  <c r="DR102" i="260"/>
  <c r="CP110" i="260"/>
  <c r="DV120" i="260"/>
  <c r="DB151" i="260"/>
  <c r="DC151" i="260" s="1"/>
  <c r="V151" i="260" s="1"/>
  <c r="CT149" i="260"/>
  <c r="CU149" i="260" s="1"/>
  <c r="DB166" i="260"/>
  <c r="CP173" i="260"/>
  <c r="DN175" i="260"/>
  <c r="DJ81" i="260"/>
  <c r="BL83" i="260"/>
  <c r="BM83" i="260" s="1"/>
  <c r="BD92" i="260"/>
  <c r="BE92" i="260" s="1"/>
  <c r="BZ173" i="260"/>
  <c r="CP191" i="260"/>
  <c r="CT194" i="260"/>
  <c r="CH162" i="260"/>
  <c r="CI162" i="260" s="1"/>
  <c r="CD179" i="260"/>
  <c r="CP194" i="260"/>
  <c r="CD193" i="260"/>
  <c r="CL87" i="260"/>
  <c r="CM87" i="260" s="1"/>
  <c r="AR115" i="260"/>
  <c r="AN180" i="260"/>
  <c r="AN170" i="260"/>
  <c r="AV190" i="260"/>
  <c r="BD179" i="260"/>
  <c r="CP190" i="260"/>
  <c r="BH80" i="260"/>
  <c r="BI80" i="260" s="1"/>
  <c r="AV112" i="260"/>
  <c r="AR191" i="260"/>
  <c r="BL86" i="260"/>
  <c r="BM86" i="260" s="1"/>
  <c r="BR86" i="260"/>
  <c r="BS86" i="260" s="1"/>
  <c r="CH127" i="260"/>
  <c r="BD109" i="260"/>
  <c r="BL99" i="260"/>
  <c r="DV105" i="260"/>
  <c r="DW105" i="260" s="1"/>
  <c r="AA105" i="260" s="1"/>
  <c r="CH194" i="260"/>
  <c r="CX183" i="260"/>
  <c r="DN186" i="260"/>
  <c r="BV92" i="260"/>
  <c r="BW92" i="260" s="1"/>
  <c r="DR94" i="260"/>
  <c r="DS94" i="260" s="1"/>
  <c r="BZ104" i="260"/>
  <c r="CA104" i="260" s="1"/>
  <c r="O104" i="260" s="1"/>
  <c r="CH94" i="260"/>
  <c r="CI94" i="260" s="1"/>
  <c r="DN88" i="260"/>
  <c r="DO88" i="260" s="1"/>
  <c r="CX107" i="260"/>
  <c r="CD122" i="260"/>
  <c r="BV114" i="260"/>
  <c r="DN114" i="260"/>
  <c r="CP124" i="260"/>
  <c r="AV153" i="260"/>
  <c r="AW153" i="260" s="1"/>
  <c r="AN164" i="260"/>
  <c r="CP158" i="260"/>
  <c r="CQ158" i="260" s="1"/>
  <c r="S158" i="260" s="1"/>
  <c r="BH169" i="260"/>
  <c r="DR178" i="260"/>
  <c r="CD120" i="260"/>
  <c r="DR156" i="260"/>
  <c r="DS156" i="260" s="1"/>
  <c r="Z156" i="260" s="1"/>
  <c r="BL179" i="260"/>
  <c r="AZ164" i="260"/>
  <c r="CT174" i="260"/>
  <c r="BL185" i="260"/>
  <c r="BH103" i="260"/>
  <c r="DV122" i="260"/>
  <c r="BZ114" i="260"/>
  <c r="BH150" i="260"/>
  <c r="BI150" i="260" s="1"/>
  <c r="J150" i="260" s="1"/>
  <c r="AN150" i="260"/>
  <c r="AO150" i="260" s="1"/>
  <c r="AR171" i="260"/>
  <c r="AS171" i="260" s="1"/>
  <c r="F171" i="260" s="1"/>
  <c r="BH170" i="260"/>
  <c r="DF169" i="260"/>
  <c r="BH172" i="260"/>
  <c r="BI172" i="260" s="1"/>
  <c r="J172" i="260" s="1"/>
  <c r="DV178" i="260"/>
  <c r="CT112" i="260"/>
  <c r="DN117" i="260"/>
  <c r="AN167" i="260"/>
  <c r="DV171" i="260"/>
  <c r="DW171" i="260" s="1"/>
  <c r="AA171" i="260" s="1"/>
  <c r="DN166" i="260"/>
  <c r="AR183" i="260"/>
  <c r="BZ86" i="260"/>
  <c r="CA86" i="260" s="1"/>
  <c r="AV88" i="260"/>
  <c r="AW88" i="260" s="1"/>
  <c r="BD80" i="260"/>
  <c r="BE80" i="260" s="1"/>
  <c r="DR96" i="260"/>
  <c r="BD88" i="260"/>
  <c r="BE88" i="260" s="1"/>
  <c r="CT99" i="260"/>
  <c r="DN116" i="260"/>
  <c r="BZ127" i="260"/>
  <c r="CP121" i="260"/>
  <c r="CH150" i="260"/>
  <c r="CI150" i="260" s="1"/>
  <c r="CX156" i="260"/>
  <c r="CY156" i="260" s="1"/>
  <c r="DN159" i="260"/>
  <c r="DO159" i="260" s="1"/>
  <c r="Y159" i="260" s="1"/>
  <c r="DR157" i="260"/>
  <c r="DS157" i="260" s="1"/>
  <c r="BD161" i="260"/>
  <c r="BE161" i="260" s="1"/>
  <c r="I161" i="260" s="1"/>
  <c r="BZ161" i="260"/>
  <c r="CA161" i="260" s="1"/>
  <c r="DN174" i="260"/>
  <c r="DN96" i="260"/>
  <c r="CX150" i="260"/>
  <c r="CY150" i="260" s="1"/>
  <c r="DJ153" i="260"/>
  <c r="DK153" i="260" s="1"/>
  <c r="X153" i="260" s="1"/>
  <c r="BD157" i="260"/>
  <c r="BE157" i="260" s="1"/>
  <c r="I157" i="260" s="1"/>
  <c r="BD162" i="260"/>
  <c r="BE162" i="260" s="1"/>
  <c r="I162" i="260" s="1"/>
  <c r="CP182" i="260"/>
  <c r="DR195" i="260"/>
  <c r="CP154" i="260"/>
  <c r="CQ154" i="260" s="1"/>
  <c r="S154" i="260" s="1"/>
  <c r="AN156" i="260"/>
  <c r="AO156" i="260" s="1"/>
  <c r="BH159" i="260"/>
  <c r="BI159" i="260" s="1"/>
  <c r="J159" i="260" s="1"/>
  <c r="BZ162" i="260"/>
  <c r="CA162" i="260" s="1"/>
  <c r="BV150" i="260"/>
  <c r="BW150" i="260" s="1"/>
  <c r="N150" i="260" s="1"/>
  <c r="CX153" i="260"/>
  <c r="CY153" i="260" s="1"/>
  <c r="DJ147" i="260"/>
  <c r="DK147" i="260" s="1"/>
  <c r="DV164" i="260"/>
  <c r="BZ195" i="260"/>
  <c r="CX191" i="260"/>
  <c r="CP96" i="260"/>
  <c r="BD115" i="260"/>
  <c r="BH122" i="260"/>
  <c r="BL118" i="260"/>
  <c r="BD160" i="260"/>
  <c r="BE160" i="260" s="1"/>
  <c r="I160" i="260" s="1"/>
  <c r="CX161" i="260"/>
  <c r="CY161" i="260" s="1"/>
  <c r="AZ167" i="260"/>
  <c r="BV195" i="260"/>
  <c r="AZ82" i="260"/>
  <c r="BA82" i="260" s="1"/>
  <c r="H82" i="260" s="1"/>
  <c r="DJ91" i="260"/>
  <c r="DK91" i="260" s="1"/>
  <c r="X91" i="260" s="1"/>
  <c r="DB90" i="260"/>
  <c r="DC90" i="260" s="1"/>
  <c r="DJ87" i="260"/>
  <c r="DK87" i="260" s="1"/>
  <c r="AR95" i="260"/>
  <c r="AS95" i="260" s="1"/>
  <c r="DV93" i="260"/>
  <c r="DW93" i="260" s="1"/>
  <c r="BV93" i="260"/>
  <c r="BW93" i="260" s="1"/>
  <c r="DB96" i="260"/>
  <c r="DF85" i="260"/>
  <c r="DG85" i="260" s="1"/>
  <c r="DJ90" i="260"/>
  <c r="DK90" i="260" s="1"/>
  <c r="DJ85" i="260"/>
  <c r="DK85" i="260" s="1"/>
  <c r="BL105" i="260"/>
  <c r="BM105" i="260" s="1"/>
  <c r="K105" i="260" s="1"/>
  <c r="CX100" i="260"/>
  <c r="BD103" i="260"/>
  <c r="BD107" i="260"/>
  <c r="AV106" i="260"/>
  <c r="CX108" i="260"/>
  <c r="CX116" i="260"/>
  <c r="DF111" i="260"/>
  <c r="CH128" i="260"/>
  <c r="DN124" i="260"/>
  <c r="CL116" i="260"/>
  <c r="BL125" i="260"/>
  <c r="DV118" i="260"/>
  <c r="DB125" i="260"/>
  <c r="CP117" i="260"/>
  <c r="AR149" i="260"/>
  <c r="AS149" i="260" s="1"/>
  <c r="F149" i="260" s="1"/>
  <c r="BR152" i="260"/>
  <c r="BS152" i="260" s="1"/>
  <c r="M152" i="260" s="1"/>
  <c r="BZ151" i="260"/>
  <c r="CA151" i="260" s="1"/>
  <c r="CX151" i="260"/>
  <c r="CY151" i="260" s="1"/>
  <c r="AZ150" i="260"/>
  <c r="BA150" i="260" s="1"/>
  <c r="H150" i="260" s="1"/>
  <c r="CH177" i="260"/>
  <c r="DB165" i="260"/>
  <c r="BD89" i="260"/>
  <c r="BE89" i="260" s="1"/>
  <c r="CX102" i="260"/>
  <c r="AN98" i="260"/>
  <c r="BH123" i="260"/>
  <c r="DR125" i="260"/>
  <c r="CP159" i="260"/>
  <c r="CQ159" i="260" s="1"/>
  <c r="S159" i="260" s="1"/>
  <c r="CT162" i="260"/>
  <c r="CU162" i="260" s="1"/>
  <c r="T162" i="260" s="1"/>
  <c r="CL170" i="260"/>
  <c r="DF173" i="260"/>
  <c r="AN177" i="260"/>
  <c r="CD167" i="260"/>
  <c r="AV167" i="260"/>
  <c r="BZ166" i="260"/>
  <c r="AV172" i="260"/>
  <c r="AW172" i="260" s="1"/>
  <c r="G172" i="260" s="1"/>
  <c r="BV96" i="260"/>
  <c r="BH112" i="260"/>
  <c r="CH125" i="260"/>
  <c r="DR115" i="260"/>
  <c r="AR123" i="260"/>
  <c r="BL115" i="260"/>
  <c r="CT185" i="260"/>
  <c r="CX190" i="260"/>
  <c r="BR189" i="260"/>
  <c r="DR177" i="260"/>
  <c r="BL175" i="260"/>
  <c r="CD183" i="260"/>
  <c r="AZ183" i="260"/>
  <c r="CL189" i="260"/>
  <c r="AZ188" i="260"/>
  <c r="CD191" i="260"/>
  <c r="BL193" i="260"/>
  <c r="DR190" i="260"/>
  <c r="AV192" i="260"/>
  <c r="BH185" i="260"/>
  <c r="AN195" i="260"/>
  <c r="DV179" i="260"/>
  <c r="CH182" i="260"/>
  <c r="AV191" i="260"/>
  <c r="CL194" i="260"/>
  <c r="BZ80" i="260"/>
  <c r="CA80" i="260" s="1"/>
  <c r="O80" i="260" s="1"/>
  <c r="CT98" i="260"/>
  <c r="BL90" i="260"/>
  <c r="BM90" i="260" s="1"/>
  <c r="K90" i="260" s="1"/>
  <c r="DF88" i="260"/>
  <c r="DG88" i="260" s="1"/>
  <c r="CX91" i="260"/>
  <c r="CY91" i="260" s="1"/>
  <c r="CH102" i="260"/>
  <c r="AV87" i="260"/>
  <c r="AW87" i="260" s="1"/>
  <c r="DF89" i="260"/>
  <c r="DG89" i="260" s="1"/>
  <c r="AR99" i="260"/>
  <c r="CT103" i="260"/>
  <c r="BL96" i="260"/>
  <c r="BH102" i="260"/>
  <c r="BR104" i="260"/>
  <c r="BS104" i="260" s="1"/>
  <c r="M104" i="260" s="1"/>
  <c r="DN108" i="260"/>
  <c r="DF112" i="260"/>
  <c r="CX119" i="260"/>
  <c r="DF126" i="260"/>
  <c r="AR125" i="260"/>
  <c r="BL110" i="260"/>
  <c r="DB160" i="260"/>
  <c r="DC160" i="260" s="1"/>
  <c r="CP160" i="260"/>
  <c r="CQ160" i="260" s="1"/>
  <c r="S160" i="260" s="1"/>
  <c r="BL156" i="260"/>
  <c r="BM156" i="260" s="1"/>
  <c r="AR185" i="260"/>
  <c r="CX185" i="260"/>
  <c r="DN183" i="260"/>
  <c r="BZ82" i="260"/>
  <c r="CA82" i="260" s="1"/>
  <c r="O82" i="260" s="1"/>
  <c r="AZ84" i="260"/>
  <c r="BA84" i="260" s="1"/>
  <c r="H84" i="260" s="1"/>
  <c r="BR91" i="260"/>
  <c r="BS91" i="260" s="1"/>
  <c r="CX97" i="260"/>
  <c r="CX90" i="260"/>
  <c r="CY90" i="260" s="1"/>
  <c r="DV86" i="260"/>
  <c r="DW86" i="260" s="1"/>
  <c r="DJ103" i="260"/>
  <c r="CT107" i="260"/>
  <c r="DB99" i="260"/>
  <c r="BV101" i="260"/>
  <c r="BZ99" i="260"/>
  <c r="CH104" i="260"/>
  <c r="CI104" i="260" s="1"/>
  <c r="Q104" i="260" s="1"/>
  <c r="CP102" i="260"/>
  <c r="BV107" i="260"/>
  <c r="AV103" i="260"/>
  <c r="DR121" i="260"/>
  <c r="DV126" i="260"/>
  <c r="BV119" i="260"/>
  <c r="DJ126" i="260"/>
  <c r="BL127" i="260"/>
  <c r="BZ119" i="260"/>
  <c r="DJ122" i="260"/>
  <c r="CP125" i="260"/>
  <c r="DF120" i="260"/>
  <c r="DN126" i="260"/>
  <c r="DN154" i="260"/>
  <c r="DO154" i="260" s="1"/>
  <c r="Y154" i="260" s="1"/>
  <c r="BH161" i="260"/>
  <c r="BI161" i="260" s="1"/>
  <c r="J161" i="260" s="1"/>
  <c r="DJ155" i="260"/>
  <c r="DK155" i="260" s="1"/>
  <c r="CL156" i="260"/>
  <c r="CM156" i="260" s="1"/>
  <c r="DB189" i="260"/>
  <c r="BV183" i="260"/>
  <c r="AV92" i="260"/>
  <c r="DF105" i="260"/>
  <c r="DG105" i="260" s="1"/>
  <c r="W105" i="260" s="1"/>
  <c r="AZ111" i="260"/>
  <c r="CX125" i="260"/>
  <c r="DV109" i="260"/>
  <c r="CL123" i="260"/>
  <c r="CH111" i="260"/>
  <c r="DN112" i="260"/>
  <c r="BL147" i="260"/>
  <c r="BM147" i="260" s="1"/>
  <c r="AN152" i="260"/>
  <c r="AO152" i="260" s="1"/>
  <c r="BD172" i="260"/>
  <c r="BE172" i="260" s="1"/>
  <c r="I172" i="260" s="1"/>
  <c r="CL174" i="260"/>
  <c r="DV163" i="260"/>
  <c r="AR82" i="260"/>
  <c r="AS82" i="260" s="1"/>
  <c r="CX86" i="260"/>
  <c r="CY86" i="260" s="1"/>
  <c r="BZ92" i="260"/>
  <c r="CA92" i="260" s="1"/>
  <c r="BL95" i="260"/>
  <c r="BM95" i="260" s="1"/>
  <c r="K95" i="260" s="1"/>
  <c r="DF95" i="260"/>
  <c r="DG95" i="260" s="1"/>
  <c r="W95" i="260" s="1"/>
  <c r="AZ90" i="260"/>
  <c r="BA90" i="260" s="1"/>
  <c r="H90" i="260" s="1"/>
  <c r="CD123" i="260"/>
  <c r="DN102" i="260"/>
  <c r="AN105" i="260"/>
  <c r="AO105" i="260" s="1"/>
  <c r="E105" i="260" s="1"/>
  <c r="CD118" i="260"/>
  <c r="CX120" i="260"/>
  <c r="DJ115" i="260"/>
  <c r="DB152" i="260"/>
  <c r="DC152" i="260" s="1"/>
  <c r="DF162" i="260"/>
  <c r="DG162" i="260" s="1"/>
  <c r="W162" i="260" s="1"/>
  <c r="CD166" i="260"/>
  <c r="CH173" i="260"/>
  <c r="CD182" i="260"/>
  <c r="BD187" i="260"/>
  <c r="AJ82" i="260"/>
  <c r="AK82" i="260" s="1"/>
  <c r="DB86" i="260"/>
  <c r="DC86" i="260" s="1"/>
  <c r="AR94" i="260"/>
  <c r="AS94" i="260" s="1"/>
  <c r="DF101" i="260"/>
  <c r="DR103" i="260"/>
  <c r="DR107" i="260"/>
  <c r="CH121" i="260"/>
  <c r="DN110" i="260"/>
  <c r="CD113" i="260"/>
  <c r="DR119" i="260"/>
  <c r="CH118" i="260"/>
  <c r="BZ121" i="260"/>
  <c r="AV121" i="260"/>
  <c r="DV119" i="260"/>
  <c r="CL161" i="260"/>
  <c r="CM161" i="260" s="1"/>
  <c r="DF150" i="260"/>
  <c r="DG150" i="260" s="1"/>
  <c r="W150" i="260" s="1"/>
  <c r="AV163" i="260"/>
  <c r="BD154" i="260"/>
  <c r="BE154" i="260" s="1"/>
  <c r="I154" i="260" s="1"/>
  <c r="CL193" i="260"/>
  <c r="DV191" i="260"/>
  <c r="DJ194" i="260"/>
  <c r="CD187" i="260"/>
  <c r="BV124" i="260"/>
  <c r="BD112" i="260"/>
  <c r="CP123" i="260"/>
  <c r="AZ125" i="260"/>
  <c r="CT127" i="260"/>
  <c r="DB162" i="260"/>
  <c r="DC162" i="260" s="1"/>
  <c r="V162" i="260" s="1"/>
  <c r="AV157" i="260"/>
  <c r="AW157" i="260" s="1"/>
  <c r="AV168" i="260"/>
  <c r="DF179" i="260"/>
  <c r="CH108" i="260"/>
  <c r="DV125" i="260"/>
  <c r="CT114" i="260"/>
  <c r="CX124" i="260"/>
  <c r="BR122" i="260"/>
  <c r="AV152" i="260"/>
  <c r="AW152" i="260" s="1"/>
  <c r="G152" i="260" s="1"/>
  <c r="AR148" i="260"/>
  <c r="AZ171" i="260"/>
  <c r="BA171" i="260" s="1"/>
  <c r="H171" i="260" s="1"/>
  <c r="AZ184" i="260"/>
  <c r="DR165" i="260"/>
  <c r="DV174" i="260"/>
  <c r="BD163" i="260"/>
  <c r="BH184" i="260"/>
  <c r="BD180" i="260"/>
  <c r="CT100" i="260"/>
  <c r="CH98" i="260"/>
  <c r="AZ95" i="260"/>
  <c r="BA95" i="260" s="1"/>
  <c r="H95" i="260" s="1"/>
  <c r="AR98" i="260"/>
  <c r="CL109" i="260"/>
  <c r="CH114" i="260"/>
  <c r="AR121" i="260"/>
  <c r="AN122" i="260"/>
  <c r="AV114" i="260"/>
  <c r="DB149" i="260"/>
  <c r="DC149" i="260" s="1"/>
  <c r="DF154" i="260"/>
  <c r="DG154" i="260" s="1"/>
  <c r="W154" i="260" s="1"/>
  <c r="BV152" i="260"/>
  <c r="BW152" i="260" s="1"/>
  <c r="CH158" i="260"/>
  <c r="CI158" i="260" s="1"/>
  <c r="DJ161" i="260"/>
  <c r="DK161" i="260" s="1"/>
  <c r="X161" i="260" s="1"/>
  <c r="BD159" i="260"/>
  <c r="BE159" i="260" s="1"/>
  <c r="I159" i="260" s="1"/>
  <c r="DB157" i="260"/>
  <c r="DC157" i="260" s="1"/>
  <c r="V157" i="260" s="1"/>
  <c r="CD177" i="260"/>
  <c r="DN187" i="260"/>
  <c r="BR191" i="260"/>
  <c r="AV185" i="260"/>
  <c r="BR179" i="260"/>
  <c r="DF190" i="260"/>
  <c r="BH194" i="260"/>
  <c r="DR82" i="260"/>
  <c r="DS82" i="260" s="1"/>
  <c r="DR81" i="260"/>
  <c r="BZ85" i="260"/>
  <c r="CA85" i="260" s="1"/>
  <c r="O85" i="260" s="1"/>
  <c r="BD93" i="260"/>
  <c r="BE93" i="260" s="1"/>
  <c r="I93" i="260" s="1"/>
  <c r="BL92" i="260"/>
  <c r="BM92" i="260" s="1"/>
  <c r="CX106" i="260"/>
  <c r="CT101" i="260"/>
  <c r="AZ102" i="260"/>
  <c r="DB104" i="260"/>
  <c r="DC104" i="260" s="1"/>
  <c r="V104" i="260" s="1"/>
  <c r="BV115" i="260"/>
  <c r="DJ111" i="260"/>
  <c r="AZ118" i="260"/>
  <c r="CL125" i="260"/>
  <c r="CL128" i="260"/>
  <c r="AV117" i="260"/>
  <c r="DF128" i="260"/>
  <c r="CD116" i="260"/>
  <c r="CT154" i="260"/>
  <c r="CU154" i="260" s="1"/>
  <c r="BZ171" i="260"/>
  <c r="CA171" i="260" s="1"/>
  <c r="O171" i="260" s="1"/>
  <c r="AR181" i="260"/>
  <c r="CL187" i="260"/>
  <c r="DR187" i="260"/>
  <c r="DB88" i="260"/>
  <c r="DC88" i="260" s="1"/>
  <c r="DF80" i="260"/>
  <c r="DG80" i="260" s="1"/>
  <c r="BZ88" i="260"/>
  <c r="CA88" i="260" s="1"/>
  <c r="CL106" i="260"/>
  <c r="DF117" i="260"/>
  <c r="AV120" i="260"/>
  <c r="BR160" i="260"/>
  <c r="BS160" i="260" s="1"/>
  <c r="M160" i="260" s="1"/>
  <c r="DJ165" i="260"/>
  <c r="CP162" i="260"/>
  <c r="CQ162" i="260" s="1"/>
  <c r="DR193" i="260"/>
  <c r="CH166" i="260"/>
  <c r="DN193" i="260"/>
  <c r="CT187" i="260"/>
  <c r="CL126" i="260"/>
  <c r="DJ97" i="260"/>
  <c r="BR111" i="260"/>
  <c r="DN147" i="260"/>
  <c r="DO147" i="260" s="1"/>
  <c r="Y147" i="260" s="1"/>
  <c r="DN155" i="260"/>
  <c r="DO155" i="260" s="1"/>
  <c r="Y155" i="260" s="1"/>
  <c r="DN163" i="260"/>
  <c r="CL166" i="260"/>
  <c r="DV166" i="260"/>
  <c r="DB175" i="260"/>
  <c r="AZ175" i="260"/>
  <c r="DR194" i="260"/>
  <c r="CD91" i="260"/>
  <c r="CE91" i="260" s="1"/>
  <c r="CL95" i="260"/>
  <c r="CM95" i="260" s="1"/>
  <c r="CD105" i="260"/>
  <c r="CE105" i="260" s="1"/>
  <c r="P105" i="260" s="1"/>
  <c r="DN123" i="260"/>
  <c r="CH120" i="260"/>
  <c r="CT115" i="260"/>
  <c r="AZ147" i="260"/>
  <c r="BA147" i="260" s="1"/>
  <c r="H147" i="260" s="1"/>
  <c r="DN167" i="260"/>
  <c r="DJ189" i="260"/>
  <c r="DR181" i="260"/>
  <c r="DF87" i="260"/>
  <c r="DG87" i="260" s="1"/>
  <c r="DR101" i="260"/>
  <c r="DB103" i="260"/>
  <c r="BR118" i="260"/>
  <c r="AV170" i="260"/>
  <c r="DN172" i="260"/>
  <c r="DO172" i="260" s="1"/>
  <c r="Y172" i="260" s="1"/>
  <c r="BZ186" i="260"/>
  <c r="BH191" i="260"/>
  <c r="AZ181" i="260"/>
  <c r="BH179" i="260"/>
  <c r="DR93" i="260"/>
  <c r="DS93" i="260" s="1"/>
  <c r="AR104" i="260"/>
  <c r="AS104" i="260" s="1"/>
  <c r="F104" i="260" s="1"/>
  <c r="CL147" i="260"/>
  <c r="CM147" i="260" s="1"/>
  <c r="R147" i="260" s="1"/>
  <c r="DB164" i="260"/>
  <c r="BR176" i="260"/>
  <c r="BZ183" i="260"/>
  <c r="DB179" i="260"/>
  <c r="BL100" i="260"/>
  <c r="CP111" i="260"/>
  <c r="BR128" i="260"/>
  <c r="CP113" i="260"/>
  <c r="AV125" i="260"/>
  <c r="DV127" i="260"/>
  <c r="BL116" i="260"/>
  <c r="DR175" i="260"/>
  <c r="CX193" i="260"/>
  <c r="AV184" i="260"/>
  <c r="DF187" i="260"/>
  <c r="AZ185" i="260"/>
  <c r="CP185" i="260"/>
  <c r="BH89" i="260"/>
  <c r="BI89" i="260" s="1"/>
  <c r="J89" i="260" s="1"/>
  <c r="AR101" i="260"/>
  <c r="BV109" i="260"/>
  <c r="CT121" i="260"/>
  <c r="AN116" i="260"/>
  <c r="CL154" i="260"/>
  <c r="CM154" i="260" s="1"/>
  <c r="R154" i="260" s="1"/>
  <c r="CP161" i="260"/>
  <c r="CQ161" i="260" s="1"/>
  <c r="S161" i="260" s="1"/>
  <c r="DV159" i="260"/>
  <c r="DW159" i="260" s="1"/>
  <c r="AA159" i="260" s="1"/>
  <c r="CH157" i="260"/>
  <c r="CI157" i="260" s="1"/>
  <c r="CL171" i="260"/>
  <c r="CM171" i="260" s="1"/>
  <c r="R171" i="260" s="1"/>
  <c r="DR183" i="260"/>
  <c r="CX178" i="260"/>
  <c r="CH186" i="260"/>
  <c r="CT82" i="260"/>
  <c r="CU82" i="260" s="1"/>
  <c r="T82" i="260" s="1"/>
  <c r="AV90" i="260"/>
  <c r="AW90" i="260" s="1"/>
  <c r="CL100" i="260"/>
  <c r="AV107" i="260"/>
  <c r="BV128" i="260"/>
  <c r="CL121" i="260"/>
  <c r="DR124" i="260"/>
  <c r="BZ154" i="260"/>
  <c r="CA154" i="260" s="1"/>
  <c r="CD162" i="260"/>
  <c r="CE162" i="260" s="1"/>
  <c r="P162" i="260" s="1"/>
  <c r="CT148" i="260"/>
  <c r="BH173" i="260"/>
  <c r="AZ189" i="260"/>
  <c r="CL178" i="260"/>
  <c r="CP81" i="260"/>
  <c r="CP108" i="260"/>
  <c r="CL102" i="260"/>
  <c r="DN104" i="260"/>
  <c r="DO104" i="260" s="1"/>
  <c r="Y104" i="260" s="1"/>
  <c r="DF100" i="260"/>
  <c r="AR117" i="260"/>
  <c r="CL127" i="260"/>
  <c r="BZ148" i="260"/>
  <c r="DN150" i="260"/>
  <c r="DO150" i="260" s="1"/>
  <c r="CP187" i="260"/>
  <c r="BV182" i="260"/>
  <c r="DR112" i="260"/>
  <c r="CH103" i="260"/>
  <c r="CX101" i="260"/>
  <c r="BL126" i="260"/>
  <c r="DN128" i="260"/>
  <c r="AR114" i="260"/>
  <c r="BZ125" i="260"/>
  <c r="DN125" i="260"/>
  <c r="CT160" i="260"/>
  <c r="CU160" i="260" s="1"/>
  <c r="BV184" i="260"/>
  <c r="BH183" i="260"/>
  <c r="AR86" i="260"/>
  <c r="AS86" i="260" s="1"/>
  <c r="F86" i="260" s="1"/>
  <c r="AZ107" i="260"/>
  <c r="BZ112" i="260"/>
  <c r="DB118" i="260"/>
  <c r="BR119" i="260"/>
  <c r="DN160" i="260"/>
  <c r="DO160" i="260" s="1"/>
  <c r="Y160" i="260" s="1"/>
  <c r="BH149" i="260"/>
  <c r="BI149" i="260" s="1"/>
  <c r="J149" i="260" s="1"/>
  <c r="DN173" i="260"/>
  <c r="AZ176" i="260"/>
  <c r="DF177" i="260"/>
  <c r="BD186" i="260"/>
  <c r="DJ173" i="260"/>
  <c r="CT178" i="260"/>
  <c r="DB187" i="260"/>
  <c r="BZ188" i="260"/>
  <c r="CL82" i="260"/>
  <c r="CM82" i="260" s="1"/>
  <c r="DR85" i="260"/>
  <c r="DS85" i="260" s="1"/>
  <c r="DV90" i="260"/>
  <c r="DW90" i="260" s="1"/>
  <c r="CD107" i="260"/>
  <c r="CL99" i="260"/>
  <c r="DF121" i="260"/>
  <c r="CH105" i="260"/>
  <c r="CI105" i="260" s="1"/>
  <c r="Q105" i="260" s="1"/>
  <c r="DJ117" i="260"/>
  <c r="AZ117" i="260"/>
  <c r="CP120" i="260"/>
  <c r="CD156" i="260"/>
  <c r="CE156" i="260" s="1"/>
  <c r="P156" i="260" s="1"/>
  <c r="AN161" i="260"/>
  <c r="AO161" i="260" s="1"/>
  <c r="E161" i="260" s="1"/>
  <c r="DV148" i="260"/>
  <c r="CL151" i="260"/>
  <c r="CM151" i="260" s="1"/>
  <c r="CX154" i="260"/>
  <c r="CY154" i="260" s="1"/>
  <c r="U154" i="260" s="1"/>
  <c r="CT165" i="260"/>
  <c r="AR174" i="260"/>
  <c r="DV177" i="260"/>
  <c r="BL164" i="260"/>
  <c r="DR171" i="260"/>
  <c r="DS171" i="260" s="1"/>
  <c r="Z171" i="260" s="1"/>
  <c r="CL165" i="260"/>
  <c r="AR177" i="260"/>
  <c r="DJ181" i="260"/>
  <c r="DR182" i="260"/>
  <c r="BH90" i="260"/>
  <c r="BI90" i="260" s="1"/>
  <c r="BZ84" i="260"/>
  <c r="CA84" i="260" s="1"/>
  <c r="BV85" i="260"/>
  <c r="BW85" i="260" s="1"/>
  <c r="AV86" i="260"/>
  <c r="AW86" i="260" s="1"/>
  <c r="AZ86" i="260"/>
  <c r="BA86" i="260" s="1"/>
  <c r="BV102" i="260"/>
  <c r="DR114" i="260"/>
  <c r="CP126" i="260"/>
  <c r="BH125" i="260"/>
  <c r="BV123" i="260"/>
  <c r="DB117" i="260"/>
  <c r="DR160" i="260"/>
  <c r="DS160" i="260" s="1"/>
  <c r="Z160" i="260" s="1"/>
  <c r="DF172" i="260"/>
  <c r="DG172" i="260" s="1"/>
  <c r="W172" i="260" s="1"/>
  <c r="DB156" i="260"/>
  <c r="DC156" i="260" s="1"/>
  <c r="DF151" i="260"/>
  <c r="DG151" i="260" s="1"/>
  <c r="W151" i="260" s="1"/>
  <c r="DR154" i="260"/>
  <c r="DS154" i="260" s="1"/>
  <c r="Z154" i="260" s="1"/>
  <c r="AR153" i="260"/>
  <c r="AS153" i="260" s="1"/>
  <c r="F153" i="260" s="1"/>
  <c r="DJ163" i="260"/>
  <c r="DB81" i="260"/>
  <c r="CH106" i="260"/>
  <c r="CT93" i="260"/>
  <c r="CU93" i="260" s="1"/>
  <c r="T93" i="260" s="1"/>
  <c r="BR101" i="260"/>
  <c r="CX104" i="260"/>
  <c r="CY104" i="260" s="1"/>
  <c r="U104" i="260" s="1"/>
  <c r="CL107" i="260"/>
  <c r="CL119" i="260"/>
  <c r="CP119" i="260"/>
  <c r="AN127" i="260"/>
  <c r="DJ156" i="260"/>
  <c r="DK156" i="260" s="1"/>
  <c r="X156" i="260" s="1"/>
  <c r="BZ194" i="260"/>
  <c r="CD194" i="260"/>
  <c r="DJ102" i="260"/>
  <c r="BZ89" i="260"/>
  <c r="CA89" i="260" s="1"/>
  <c r="DF98" i="260"/>
  <c r="DB107" i="260"/>
  <c r="DB119" i="260"/>
  <c r="CL114" i="260"/>
  <c r="AV124" i="260"/>
  <c r="DF119" i="260"/>
  <c r="BL173" i="260"/>
  <c r="AR157" i="260"/>
  <c r="AS157" i="260" s="1"/>
  <c r="F157" i="260" s="1"/>
  <c r="CP156" i="260"/>
  <c r="CQ156" i="260" s="1"/>
  <c r="S156" i="260" s="1"/>
  <c r="AV171" i="260"/>
  <c r="AW171" i="260" s="1"/>
  <c r="G171" i="260" s="1"/>
  <c r="CX169" i="260"/>
  <c r="BR164" i="260"/>
  <c r="DN192" i="260"/>
  <c r="BD94" i="260"/>
  <c r="BE94" i="260" s="1"/>
  <c r="I94" i="260" s="1"/>
  <c r="BV97" i="260"/>
  <c r="BV125" i="260"/>
  <c r="BR124" i="260"/>
  <c r="DN111" i="260"/>
  <c r="BD118" i="260"/>
  <c r="AZ116" i="260"/>
  <c r="BZ123" i="260"/>
  <c r="CD127" i="260"/>
  <c r="CH148" i="260"/>
  <c r="AR158" i="260"/>
  <c r="AS158" i="260" s="1"/>
  <c r="DN195" i="260"/>
  <c r="CP183" i="260"/>
  <c r="CX189" i="260"/>
  <c r="DB193" i="260"/>
  <c r="CH183" i="260"/>
  <c r="DN185" i="260"/>
  <c r="CP149" i="260"/>
  <c r="CQ149" i="260" s="1"/>
  <c r="S149" i="260" s="1"/>
  <c r="CP174" i="260"/>
  <c r="DJ170" i="260"/>
  <c r="DN165" i="260"/>
  <c r="BH187" i="260"/>
  <c r="DF180" i="260"/>
  <c r="BR98" i="260"/>
  <c r="CL93" i="260"/>
  <c r="CM93" i="260" s="1"/>
  <c r="R93" i="260" s="1"/>
  <c r="AV104" i="260"/>
  <c r="AW104" i="260" s="1"/>
  <c r="G104" i="260" s="1"/>
  <c r="CT125" i="260"/>
  <c r="CP100" i="260"/>
  <c r="DV121" i="260"/>
  <c r="DR113" i="260"/>
  <c r="DF170" i="260"/>
  <c r="DV186" i="260"/>
  <c r="BZ190" i="260"/>
  <c r="CT189" i="260"/>
  <c r="BZ81" i="260"/>
  <c r="BV104" i="260"/>
  <c r="BW104" i="260" s="1"/>
  <c r="N104" i="260" s="1"/>
  <c r="CD111" i="260"/>
  <c r="CP116" i="260"/>
  <c r="BZ128" i="260"/>
  <c r="BL128" i="260"/>
  <c r="AZ191" i="260"/>
  <c r="BZ187" i="260"/>
  <c r="AZ151" i="260"/>
  <c r="BA151" i="260" s="1"/>
  <c r="CD165" i="260"/>
  <c r="BI10" i="260"/>
  <c r="J10" i="260" s="1"/>
  <c r="CH80" i="260"/>
  <c r="CI80" i="260" s="1"/>
  <c r="CD96" i="260"/>
  <c r="DV94" i="260"/>
  <c r="DW94" i="260" s="1"/>
  <c r="AA94" i="260" s="1"/>
  <c r="AZ108" i="260"/>
  <c r="BD124" i="260"/>
  <c r="CX111" i="260"/>
  <c r="AR118" i="260"/>
  <c r="BL154" i="260"/>
  <c r="BM154" i="260" s="1"/>
  <c r="K154" i="260" s="1"/>
  <c r="DN157" i="260"/>
  <c r="DO157" i="260" s="1"/>
  <c r="Y157" i="260" s="1"/>
  <c r="BH147" i="260"/>
  <c r="BI147" i="260" s="1"/>
  <c r="J147" i="260" s="1"/>
  <c r="CP153" i="260"/>
  <c r="CQ153" i="260" s="1"/>
  <c r="S153" i="260" s="1"/>
  <c r="BZ147" i="260"/>
  <c r="CA147" i="260" s="1"/>
  <c r="O147" i="260" s="1"/>
  <c r="DJ158" i="260"/>
  <c r="DK158" i="260" s="1"/>
  <c r="DN158" i="260"/>
  <c r="DO158" i="260" s="1"/>
  <c r="DR161" i="260"/>
  <c r="DS161" i="260" s="1"/>
  <c r="Z161" i="260" s="1"/>
  <c r="DR166" i="260"/>
  <c r="BH195" i="260"/>
  <c r="CL180" i="260"/>
  <c r="CL195" i="260"/>
  <c r="BL183" i="260"/>
  <c r="DN191" i="260"/>
  <c r="AN184" i="260"/>
  <c r="CH184" i="260"/>
  <c r="CD90" i="260"/>
  <c r="CE90" i="260" s="1"/>
  <c r="DN87" i="260"/>
  <c r="DO87" i="260" s="1"/>
  <c r="CX92" i="260"/>
  <c r="CY92" i="260" s="1"/>
  <c r="CH95" i="260"/>
  <c r="CI95" i="260" s="1"/>
  <c r="Q95" i="260" s="1"/>
  <c r="DN105" i="260"/>
  <c r="DO105" i="260" s="1"/>
  <c r="Y105" i="260" s="1"/>
  <c r="CD92" i="260"/>
  <c r="CE92" i="260" s="1"/>
  <c r="P92" i="260" s="1"/>
  <c r="CL91" i="260"/>
  <c r="CM91" i="260" s="1"/>
  <c r="BV90" i="260"/>
  <c r="BW90" i="260" s="1"/>
  <c r="DJ123" i="260"/>
  <c r="AR106" i="260"/>
  <c r="DR100" i="260"/>
  <c r="CT97" i="260"/>
  <c r="AZ106" i="260"/>
  <c r="DN120" i="260"/>
  <c r="DR116" i="260"/>
  <c r="BZ110" i="260"/>
  <c r="BV149" i="260"/>
  <c r="BW149" i="260" s="1"/>
  <c r="N149" i="260" s="1"/>
  <c r="DF147" i="260"/>
  <c r="DG147" i="260" s="1"/>
  <c r="W147" i="260" s="1"/>
  <c r="BD152" i="260"/>
  <c r="BE152" i="260" s="1"/>
  <c r="I152" i="260" s="1"/>
  <c r="AV150" i="260"/>
  <c r="CD153" i="260"/>
  <c r="CE153" i="260" s="1"/>
  <c r="P153" i="260" s="1"/>
  <c r="DB159" i="260"/>
  <c r="DC159" i="260" s="1"/>
  <c r="V159" i="260" s="1"/>
  <c r="CH147" i="260"/>
  <c r="CI147" i="260" s="1"/>
  <c r="Q147" i="260" s="1"/>
  <c r="BR175" i="260"/>
  <c r="CX165" i="260"/>
  <c r="BZ174" i="260"/>
  <c r="DJ193" i="260"/>
  <c r="CT170" i="260"/>
  <c r="CX187" i="260"/>
  <c r="CT186" i="260"/>
  <c r="CP181" i="260"/>
  <c r="BR195" i="260"/>
  <c r="BV87" i="260"/>
  <c r="BW87" i="260" s="1"/>
  <c r="AR87" i="260"/>
  <c r="AS87" i="260" s="1"/>
  <c r="AZ93" i="260"/>
  <c r="BA93" i="260" s="1"/>
  <c r="DV92" i="260"/>
  <c r="DW92" i="260" s="1"/>
  <c r="DB95" i="260"/>
  <c r="DC95" i="260" s="1"/>
  <c r="BD106" i="260"/>
  <c r="DR86" i="260"/>
  <c r="DS86" i="260" s="1"/>
  <c r="DB92" i="260"/>
  <c r="DC92" i="260" s="1"/>
  <c r="V92" i="260" s="1"/>
  <c r="CL96" i="260"/>
  <c r="DV91" i="260"/>
  <c r="DW91" i="260" s="1"/>
  <c r="AA91" i="260" s="1"/>
  <c r="CL90" i="260"/>
  <c r="CM90" i="260" s="1"/>
  <c r="DJ98" i="260"/>
  <c r="CH101" i="260"/>
  <c r="AN97" i="260"/>
  <c r="AV100" i="260"/>
  <c r="BZ100" i="260"/>
  <c r="DF106" i="260"/>
  <c r="CD106" i="260"/>
  <c r="AN121" i="260"/>
  <c r="BV121" i="260"/>
  <c r="AN111" i="260"/>
  <c r="BV113" i="260"/>
  <c r="BR185" i="260"/>
  <c r="AR165" i="260"/>
  <c r="CP170" i="260"/>
  <c r="BR173" i="260"/>
  <c r="DF186" i="260"/>
  <c r="CX179" i="260"/>
  <c r="DN91" i="260"/>
  <c r="DO91" i="260" s="1"/>
  <c r="BZ96" i="260"/>
  <c r="BZ116" i="260"/>
  <c r="BD148" i="260"/>
  <c r="CX168" i="260"/>
  <c r="CX176" i="260"/>
  <c r="BL187" i="260"/>
  <c r="CD189" i="260"/>
  <c r="CD181" i="260"/>
  <c r="CH193" i="260"/>
  <c r="AN82" i="260"/>
  <c r="AO82" i="260" s="1"/>
  <c r="CT117" i="260"/>
  <c r="BR103" i="260"/>
  <c r="DV111" i="260"/>
  <c r="CX128" i="260"/>
  <c r="BD114" i="260"/>
  <c r="CT151" i="260"/>
  <c r="CU151" i="260" s="1"/>
  <c r="T151" i="260" s="1"/>
  <c r="CD160" i="260"/>
  <c r="CE160" i="260" s="1"/>
  <c r="P160" i="260" s="1"/>
  <c r="CL169" i="260"/>
  <c r="BR194" i="260"/>
  <c r="CX186" i="260"/>
  <c r="CT193" i="260"/>
  <c r="BR82" i="260"/>
  <c r="BS82" i="260" s="1"/>
  <c r="BH98" i="260"/>
  <c r="DB109" i="260"/>
  <c r="AV122" i="260"/>
  <c r="BD119" i="260"/>
  <c r="BH121" i="260"/>
  <c r="BZ159" i="260"/>
  <c r="CA159" i="260" s="1"/>
  <c r="O159" i="260" s="1"/>
  <c r="AR164" i="260"/>
  <c r="DV157" i="260"/>
  <c r="DW157" i="260" s="1"/>
  <c r="AA157" i="260" s="1"/>
  <c r="DF178" i="260"/>
  <c r="DJ175" i="260"/>
  <c r="CL185" i="260"/>
  <c r="CP189" i="260"/>
  <c r="DB178" i="260"/>
  <c r="AR84" i="260"/>
  <c r="AS84" i="260" s="1"/>
  <c r="CH116" i="260"/>
  <c r="DB128" i="260"/>
  <c r="CT116" i="260"/>
  <c r="CH151" i="260"/>
  <c r="CI151" i="260" s="1"/>
  <c r="Q151" i="260" s="1"/>
  <c r="CL157" i="260"/>
  <c r="CM157" i="260" s="1"/>
  <c r="R157" i="260" s="1"/>
  <c r="AZ177" i="260"/>
  <c r="CD178" i="260"/>
  <c r="CL181" i="260"/>
  <c r="BR193" i="260"/>
  <c r="DJ152" i="260"/>
  <c r="DK152" i="260" s="1"/>
  <c r="X152" i="260" s="1"/>
  <c r="AZ192" i="260"/>
  <c r="AZ180" i="260"/>
  <c r="AR194" i="260"/>
  <c r="DB182" i="260"/>
  <c r="AN181" i="260"/>
  <c r="BV189" i="260"/>
  <c r="BH153" i="260"/>
  <c r="BI153" i="260" s="1"/>
  <c r="J153" i="260" s="1"/>
  <c r="CH163" i="260"/>
  <c r="DJ179" i="260"/>
  <c r="CX96" i="260"/>
  <c r="CP97" i="260"/>
  <c r="DB113" i="260"/>
  <c r="BR156" i="260"/>
  <c r="BS156" i="260" s="1"/>
  <c r="M156" i="260" s="1"/>
  <c r="BL159" i="260"/>
  <c r="BM159" i="260" s="1"/>
  <c r="K159" i="260" s="1"/>
  <c r="BZ182" i="260"/>
  <c r="AR173" i="260"/>
  <c r="AR176" i="260"/>
  <c r="CT180" i="260"/>
  <c r="DF189" i="260"/>
  <c r="DV82" i="260"/>
  <c r="DW82" i="260" s="1"/>
  <c r="DB91" i="260"/>
  <c r="DC91" i="260" s="1"/>
  <c r="V91" i="260" s="1"/>
  <c r="DV101" i="260"/>
  <c r="DF99" i="260"/>
  <c r="BZ102" i="260"/>
  <c r="AR128" i="260"/>
  <c r="DF122" i="260"/>
  <c r="AV160" i="260"/>
  <c r="AW160" i="260" s="1"/>
  <c r="DV151" i="260"/>
  <c r="DW151" i="260" s="1"/>
  <c r="AA151" i="260" s="1"/>
  <c r="DN149" i="260"/>
  <c r="DO149" i="260" s="1"/>
  <c r="Y149" i="260" s="1"/>
  <c r="CD159" i="260"/>
  <c r="CE159" i="260" s="1"/>
  <c r="P159" i="260" s="1"/>
  <c r="BZ150" i="260"/>
  <c r="CA150" i="260" s="1"/>
  <c r="O150" i="260" s="1"/>
  <c r="CD164" i="260"/>
  <c r="CD186" i="260"/>
  <c r="BL189" i="260"/>
  <c r="AV84" i="260"/>
  <c r="AW84" i="260" s="1"/>
  <c r="CL81" i="260"/>
  <c r="CD124" i="260"/>
  <c r="AV93" i="260"/>
  <c r="AW93" i="260" s="1"/>
  <c r="DR91" i="260"/>
  <c r="DS91" i="260" s="1"/>
  <c r="CD101" i="260"/>
  <c r="DV104" i="260"/>
  <c r="DW104" i="260" s="1"/>
  <c r="AA104" i="260" s="1"/>
  <c r="BD101" i="260"/>
  <c r="BR105" i="260"/>
  <c r="BS105" i="260" s="1"/>
  <c r="M105" i="260" s="1"/>
  <c r="DJ108" i="260"/>
  <c r="AV102" i="260"/>
  <c r="BD127" i="260"/>
  <c r="DV99" i="260"/>
  <c r="DN113" i="260"/>
  <c r="DR123" i="260"/>
  <c r="CP127" i="260"/>
  <c r="AZ115" i="260"/>
  <c r="BV118" i="260"/>
  <c r="DB150" i="260"/>
  <c r="DC150" i="260" s="1"/>
  <c r="V150" i="260" s="1"/>
  <c r="DV156" i="260"/>
  <c r="DW156" i="260" s="1"/>
  <c r="AA156" i="260" s="1"/>
  <c r="AV154" i="260"/>
  <c r="AW154" i="260" s="1"/>
  <c r="AV158" i="260"/>
  <c r="AW158" i="260" s="1"/>
  <c r="G158" i="260" s="1"/>
  <c r="DN161" i="260"/>
  <c r="DO161" i="260" s="1"/>
  <c r="Y161" i="260" s="1"/>
  <c r="BL148" i="260"/>
  <c r="DN156" i="260"/>
  <c r="DO156" i="260" s="1"/>
  <c r="Y156" i="260" s="1"/>
  <c r="BD164" i="260"/>
  <c r="CX171" i="260"/>
  <c r="CY171" i="260" s="1"/>
  <c r="U171" i="260" s="1"/>
  <c r="CD169" i="260"/>
  <c r="DR174" i="260"/>
  <c r="BD176" i="260"/>
  <c r="BZ175" i="260"/>
  <c r="CP179" i="260"/>
  <c r="CT182" i="260"/>
  <c r="AR91" i="260"/>
  <c r="AS91" i="260" s="1"/>
  <c r="CL113" i="260"/>
  <c r="AV96" i="260"/>
  <c r="AZ88" i="260"/>
  <c r="BA88" i="260" s="1"/>
  <c r="CP94" i="260"/>
  <c r="CQ94" i="260" s="1"/>
  <c r="BR85" i="260"/>
  <c r="BS85" i="260" s="1"/>
  <c r="BR100" i="260"/>
  <c r="BV106" i="260"/>
  <c r="BR108" i="260"/>
  <c r="DR106" i="260"/>
  <c r="BR114" i="260"/>
  <c r="CH124" i="260"/>
  <c r="DR118" i="260"/>
  <c r="CX147" i="260"/>
  <c r="CY147" i="260" s="1"/>
  <c r="U147" i="260" s="1"/>
  <c r="CL153" i="260"/>
  <c r="CM153" i="260" s="1"/>
  <c r="R153" i="260" s="1"/>
  <c r="CX148" i="260"/>
  <c r="DN151" i="260"/>
  <c r="DO151" i="260" s="1"/>
  <c r="Y151" i="260" s="1"/>
  <c r="CD158" i="260"/>
  <c r="CE158" i="260" s="1"/>
  <c r="P158" i="260" s="1"/>
  <c r="DR147" i="260"/>
  <c r="DS147" i="260" s="1"/>
  <c r="Z147" i="260" s="1"/>
  <c r="BH151" i="260"/>
  <c r="BI151" i="260" s="1"/>
  <c r="J151" i="260" s="1"/>
  <c r="DF152" i="260"/>
  <c r="DG152" i="260" s="1"/>
  <c r="CH167" i="260"/>
  <c r="CD163" i="260"/>
  <c r="DJ166" i="260"/>
  <c r="DV173" i="260"/>
  <c r="AV195" i="260"/>
  <c r="DJ182" i="260"/>
  <c r="BV190" i="260"/>
  <c r="CH96" i="260"/>
  <c r="CD85" i="260"/>
  <c r="CE85" i="260" s="1"/>
  <c r="CT85" i="260"/>
  <c r="CU85" i="260" s="1"/>
  <c r="AZ114" i="260"/>
  <c r="AV98" i="260"/>
  <c r="BH107" i="260"/>
  <c r="CT113" i="260"/>
  <c r="BH119" i="260"/>
  <c r="CD125" i="260"/>
  <c r="CH149" i="260"/>
  <c r="CI149" i="260" s="1"/>
  <c r="Q149" i="260" s="1"/>
  <c r="CD147" i="260"/>
  <c r="CE147" i="260" s="1"/>
  <c r="P147" i="260" s="1"/>
  <c r="AN165" i="260"/>
  <c r="BV165" i="260"/>
  <c r="BD173" i="260"/>
  <c r="DF174" i="260"/>
  <c r="AN166" i="260"/>
  <c r="AV189" i="260"/>
  <c r="CL190" i="260"/>
  <c r="DJ106" i="260"/>
  <c r="DB122" i="260"/>
  <c r="BH88" i="260"/>
  <c r="BI88" i="260" s="1"/>
  <c r="AN107" i="260"/>
  <c r="BH99" i="260"/>
  <c r="CL101" i="260"/>
  <c r="BV105" i="260"/>
  <c r="BW105" i="260" s="1"/>
  <c r="N105" i="260" s="1"/>
  <c r="DJ121" i="260"/>
  <c r="CX117" i="260"/>
  <c r="CH112" i="260"/>
  <c r="DN121" i="260"/>
  <c r="DV113" i="260"/>
  <c r="DV123" i="260"/>
  <c r="BV148" i="260"/>
  <c r="AN169" i="260"/>
  <c r="DB167" i="260"/>
  <c r="DV170" i="260"/>
  <c r="DR173" i="260"/>
  <c r="CP178" i="260"/>
  <c r="AV187" i="260"/>
  <c r="CX181" i="260"/>
  <c r="BD191" i="260"/>
  <c r="BL180" i="260"/>
  <c r="BD194" i="260"/>
  <c r="DF90" i="260"/>
  <c r="DG90" i="260" s="1"/>
  <c r="W90" i="260" s="1"/>
  <c r="DV85" i="260"/>
  <c r="DW85" i="260" s="1"/>
  <c r="AA85" i="260" s="1"/>
  <c r="AN94" i="260"/>
  <c r="AO94" i="260" s="1"/>
  <c r="AV99" i="260"/>
  <c r="BR107" i="260"/>
  <c r="CT120" i="260"/>
  <c r="BZ101" i="260"/>
  <c r="CL104" i="260"/>
  <c r="CM104" i="260" s="1"/>
  <c r="R104" i="260" s="1"/>
  <c r="CT111" i="260"/>
  <c r="CL117" i="260"/>
  <c r="DF116" i="260"/>
  <c r="AV119" i="260"/>
  <c r="CP128" i="260"/>
  <c r="DJ113" i="260"/>
  <c r="BL149" i="260"/>
  <c r="BM149" i="260" s="1"/>
  <c r="K149" i="260" s="1"/>
  <c r="CP152" i="260"/>
  <c r="CQ152" i="260" s="1"/>
  <c r="S152" i="260" s="1"/>
  <c r="CX163" i="260"/>
  <c r="AJ195" i="260"/>
  <c r="CD95" i="260"/>
  <c r="CE95" i="260" s="1"/>
  <c r="DF93" i="260"/>
  <c r="DG93" i="260" s="1"/>
  <c r="CL86" i="260"/>
  <c r="CM86" i="260" s="1"/>
  <c r="AN93" i="260"/>
  <c r="AO93" i="260" s="1"/>
  <c r="DF96" i="260"/>
  <c r="BR116" i="260"/>
  <c r="DJ114" i="260"/>
  <c r="BR149" i="260"/>
  <c r="BS149" i="260" s="1"/>
  <c r="M149" i="260" s="1"/>
  <c r="CL150" i="260"/>
  <c r="CM150" i="260" s="1"/>
  <c r="R150" i="260" s="1"/>
  <c r="BL163" i="260"/>
  <c r="DF171" i="260"/>
  <c r="DG171" i="260" s="1"/>
  <c r="W171" i="260" s="1"/>
  <c r="DB93" i="260"/>
  <c r="DC93" i="260" s="1"/>
  <c r="AV105" i="260"/>
  <c r="AW105" i="260" s="1"/>
  <c r="G105" i="260" s="1"/>
  <c r="BR90" i="260"/>
  <c r="BS90" i="260" s="1"/>
  <c r="DJ95" i="260"/>
  <c r="DK95" i="260" s="1"/>
  <c r="CD104" i="260"/>
  <c r="CE104" i="260" s="1"/>
  <c r="P104" i="260" s="1"/>
  <c r="DN100" i="260"/>
  <c r="CX103" i="260"/>
  <c r="DB158" i="260"/>
  <c r="DC158" i="260" s="1"/>
  <c r="V158" i="260" s="1"/>
  <c r="DR152" i="260"/>
  <c r="DS152" i="260" s="1"/>
  <c r="Z152" i="260" s="1"/>
  <c r="CX162" i="260"/>
  <c r="CY162" i="260" s="1"/>
  <c r="U162" i="260" s="1"/>
  <c r="AN157" i="260"/>
  <c r="AO157" i="260" s="1"/>
  <c r="E157" i="260" s="1"/>
  <c r="BD169" i="260"/>
  <c r="CL168" i="260"/>
  <c r="CL175" i="260"/>
  <c r="BH177" i="260"/>
  <c r="CH181" i="260"/>
  <c r="DB184" i="260"/>
  <c r="CD171" i="260"/>
  <c r="CE171" i="260" s="1"/>
  <c r="P171" i="260" s="1"/>
  <c r="AN189" i="260"/>
  <c r="CX93" i="260"/>
  <c r="CY93" i="260" s="1"/>
  <c r="U93" i="260" s="1"/>
  <c r="DV83" i="260"/>
  <c r="DW83" i="260" s="1"/>
  <c r="AA83" i="260" s="1"/>
  <c r="BL87" i="260"/>
  <c r="BM87" i="260" s="1"/>
  <c r="BR99" i="260"/>
  <c r="AZ105" i="260"/>
  <c r="BA105" i="260" s="1"/>
  <c r="H105" i="260" s="1"/>
  <c r="BZ126" i="260"/>
  <c r="BV103" i="260"/>
  <c r="DJ105" i="260"/>
  <c r="DK105" i="260" s="1"/>
  <c r="X105" i="260" s="1"/>
  <c r="BV110" i="260"/>
  <c r="AV123" i="260"/>
  <c r="BV159" i="260"/>
  <c r="BW159" i="260" s="1"/>
  <c r="BL150" i="260"/>
  <c r="BM150" i="260" s="1"/>
  <c r="K150" i="260" s="1"/>
  <c r="AZ174" i="260"/>
  <c r="BV154" i="260"/>
  <c r="BW154" i="260" s="1"/>
  <c r="N154" i="260" s="1"/>
  <c r="CX157" i="260"/>
  <c r="CY157" i="260" s="1"/>
  <c r="U157" i="260" s="1"/>
  <c r="DB169" i="260"/>
  <c r="CH174" i="260"/>
  <c r="DB177" i="260"/>
  <c r="DJ176" i="260"/>
  <c r="BV174" i="260"/>
  <c r="BV172" i="260"/>
  <c r="BW172" i="260" s="1"/>
  <c r="N172" i="260" s="1"/>
  <c r="BV175" i="260"/>
  <c r="CP164" i="260"/>
  <c r="AV182" i="260"/>
  <c r="DR168" i="260"/>
  <c r="CT163" i="260"/>
  <c r="AZ179" i="260"/>
  <c r="BH188" i="260"/>
  <c r="BL195" i="260"/>
  <c r="CP195" i="260"/>
  <c r="DN182" i="260"/>
  <c r="AZ104" i="260"/>
  <c r="BA104" i="260" s="1"/>
  <c r="H104" i="260" s="1"/>
  <c r="DJ104" i="260"/>
  <c r="DK104" i="260" s="1"/>
  <c r="X104" i="260" s="1"/>
  <c r="AN102" i="260"/>
  <c r="CX105" i="260"/>
  <c r="CY105" i="260" s="1"/>
  <c r="U105" i="260" s="1"/>
  <c r="AZ161" i="260"/>
  <c r="BA161" i="260" s="1"/>
  <c r="H161" i="260" s="1"/>
  <c r="CL177" i="260"/>
  <c r="BR155" i="260"/>
  <c r="BS155" i="260" s="1"/>
  <c r="M155" i="260" s="1"/>
  <c r="CL158" i="260"/>
  <c r="CM158" i="260" s="1"/>
  <c r="R158" i="260" s="1"/>
  <c r="CD152" i="260"/>
  <c r="CE152" i="260" s="1"/>
  <c r="P152" i="260" s="1"/>
  <c r="BL153" i="260"/>
  <c r="BM153" i="260" s="1"/>
  <c r="K153" i="260" s="1"/>
  <c r="CP163" i="260"/>
  <c r="AZ166" i="260"/>
  <c r="DN177" i="260"/>
  <c r="DR153" i="260"/>
  <c r="DS153" i="260" s="1"/>
  <c r="BZ160" i="260"/>
  <c r="CA160" i="260" s="1"/>
  <c r="O160" i="260" s="1"/>
  <c r="BH174" i="260"/>
  <c r="AZ162" i="260"/>
  <c r="BA162" i="260" s="1"/>
  <c r="H162" i="260" s="1"/>
  <c r="AN190" i="260"/>
  <c r="CL192" i="260"/>
  <c r="BV157" i="260"/>
  <c r="BW157" i="260" s="1"/>
  <c r="N157" i="260" s="1"/>
  <c r="CH156" i="260"/>
  <c r="CI156" i="260" s="1"/>
  <c r="Q156" i="260" s="1"/>
  <c r="DJ160" i="260"/>
  <c r="DK160" i="260" s="1"/>
  <c r="X160" i="260" s="1"/>
  <c r="CD148" i="260"/>
  <c r="AR152" i="260"/>
  <c r="AS152" i="260" s="1"/>
  <c r="F152" i="260" s="1"/>
  <c r="BD168" i="260"/>
  <c r="DF164" i="260"/>
  <c r="BZ172" i="260"/>
  <c r="CA172" i="260" s="1"/>
  <c r="O172" i="260" s="1"/>
  <c r="CT164" i="260"/>
  <c r="DR172" i="260"/>
  <c r="DS172" i="260" s="1"/>
  <c r="Z172" i="260" s="1"/>
  <c r="AN175" i="260"/>
  <c r="DB188" i="260"/>
  <c r="CP180" i="260"/>
  <c r="BD190" i="260"/>
  <c r="AR190" i="260"/>
  <c r="DJ184" i="260"/>
  <c r="AV179" i="260"/>
  <c r="DF181" i="260"/>
  <c r="CD185" i="260"/>
  <c r="CX188" i="260"/>
  <c r="BZ192" i="260"/>
  <c r="AN119" i="260"/>
  <c r="AZ154" i="260"/>
  <c r="BA154" i="260" s="1"/>
  <c r="H154" i="260" s="1"/>
  <c r="AV155" i="260"/>
  <c r="AW155" i="260" s="1"/>
  <c r="AV164" i="260"/>
  <c r="CX88" i="260"/>
  <c r="CY88" i="260" s="1"/>
  <c r="AR112" i="260"/>
  <c r="AN174" i="260"/>
  <c r="CD184" i="260"/>
  <c r="DF153" i="260"/>
  <c r="DG153" i="260" s="1"/>
  <c r="W153" i="260" s="1"/>
  <c r="BH162" i="260"/>
  <c r="BI162" i="260" s="1"/>
  <c r="J162" i="260" s="1"/>
  <c r="CL149" i="260"/>
  <c r="CM149" i="260" s="1"/>
  <c r="R149" i="260" s="1"/>
  <c r="AN151" i="260"/>
  <c r="AO151" i="260" s="1"/>
  <c r="AN158" i="260"/>
  <c r="AO158" i="260" s="1"/>
  <c r="E158" i="260" s="1"/>
  <c r="BD170" i="260"/>
  <c r="AV174" i="260"/>
  <c r="CD168" i="260"/>
  <c r="BL194" i="260"/>
  <c r="DV184" i="260"/>
  <c r="AR166" i="260"/>
  <c r="AZ113" i="260"/>
  <c r="AR111" i="260"/>
  <c r="BR161" i="260"/>
  <c r="BS161" i="260" s="1"/>
  <c r="M161" i="260" s="1"/>
  <c r="DJ151" i="260"/>
  <c r="DK151" i="260" s="1"/>
  <c r="BZ164" i="260"/>
  <c r="CH169" i="260"/>
  <c r="BR171" i="260"/>
  <c r="BS171" i="260" s="1"/>
  <c r="M171" i="260" s="1"/>
  <c r="CT183" i="260"/>
  <c r="AR182" i="260"/>
  <c r="AN185" i="260"/>
  <c r="DN85" i="260"/>
  <c r="DO85" i="260" s="1"/>
  <c r="BR87" i="260"/>
  <c r="BS87" i="260" s="1"/>
  <c r="CP82" i="260"/>
  <c r="CQ82" i="260" s="1"/>
  <c r="AZ101" i="260"/>
  <c r="CP105" i="260"/>
  <c r="CQ105" i="260" s="1"/>
  <c r="S105" i="260" s="1"/>
  <c r="AR103" i="260"/>
  <c r="CT105" i="260"/>
  <c r="CU105" i="260" s="1"/>
  <c r="T105" i="260" s="1"/>
  <c r="AZ100" i="260"/>
  <c r="BZ111" i="260"/>
  <c r="AN114" i="260"/>
  <c r="BD128" i="260"/>
  <c r="DV117" i="260"/>
  <c r="DB110" i="260"/>
  <c r="DF127" i="260"/>
  <c r="AZ127" i="260"/>
  <c r="BV122" i="260"/>
  <c r="DV150" i="260"/>
  <c r="DW150" i="260" s="1"/>
  <c r="AA150" i="260" s="1"/>
  <c r="AR154" i="260"/>
  <c r="AS154" i="260" s="1"/>
  <c r="F154" i="260" s="1"/>
  <c r="BD151" i="260"/>
  <c r="BE151" i="260" s="1"/>
  <c r="I151" i="260" s="1"/>
  <c r="BL158" i="260"/>
  <c r="BM158" i="260" s="1"/>
  <c r="K158" i="260" s="1"/>
  <c r="BL155" i="260"/>
  <c r="BM155" i="260" s="1"/>
  <c r="K155" i="260" s="1"/>
  <c r="AN159" i="260"/>
  <c r="AO159" i="260" s="1"/>
  <c r="E159" i="260" s="1"/>
  <c r="BZ152" i="260"/>
  <c r="CA152" i="260" s="1"/>
  <c r="O152" i="260" s="1"/>
  <c r="DF156" i="260"/>
  <c r="DG156" i="260" s="1"/>
  <c r="W156" i="260" s="1"/>
  <c r="AR151" i="260"/>
  <c r="AS151" i="260" s="1"/>
  <c r="F151" i="260" s="1"/>
  <c r="CD161" i="260"/>
  <c r="CE161" i="260" s="1"/>
  <c r="P161" i="260" s="1"/>
  <c r="BZ149" i="260"/>
  <c r="CA149" i="260" s="1"/>
  <c r="CH159" i="260"/>
  <c r="CI159" i="260" s="1"/>
  <c r="Q159" i="260" s="1"/>
  <c r="DV153" i="260"/>
  <c r="DW153" i="260" s="1"/>
  <c r="AA153" i="260" s="1"/>
  <c r="BL152" i="260"/>
  <c r="BM152" i="260" s="1"/>
  <c r="DR158" i="260"/>
  <c r="DS158" i="260" s="1"/>
  <c r="Z158" i="260" s="1"/>
  <c r="BR172" i="260"/>
  <c r="BS172" i="260" s="1"/>
  <c r="M172" i="260" s="1"/>
  <c r="DN164" i="260"/>
  <c r="BH171" i="260"/>
  <c r="BI171" i="260" s="1"/>
  <c r="J171" i="260" s="1"/>
  <c r="BR162" i="260"/>
  <c r="BS162" i="260" s="1"/>
  <c r="M162" i="260" s="1"/>
  <c r="DV169" i="260"/>
  <c r="DN176" i="260"/>
  <c r="CP172" i="260"/>
  <c r="CQ172" i="260" s="1"/>
  <c r="S172" i="260" s="1"/>
  <c r="BL169" i="260"/>
  <c r="DJ171" i="260"/>
  <c r="DK171" i="260" s="1"/>
  <c r="X171" i="260" s="1"/>
  <c r="DR179" i="260"/>
  <c r="DR188" i="260"/>
  <c r="CD192" i="260"/>
  <c r="DV183" i="260"/>
  <c r="AN193" i="260"/>
  <c r="BR178" i="260"/>
  <c r="BL181" i="260"/>
  <c r="CD195" i="260"/>
  <c r="BD192" i="260"/>
  <c r="BH190" i="260"/>
  <c r="BV81" i="260"/>
  <c r="DF82" i="260"/>
  <c r="DG82" i="260" s="1"/>
  <c r="CH84" i="260"/>
  <c r="CI84" i="260" s="1"/>
  <c r="DB89" i="260"/>
  <c r="DC89" i="260" s="1"/>
  <c r="V89" i="260" s="1"/>
  <c r="CT88" i="260"/>
  <c r="CU88" i="260" s="1"/>
  <c r="T88" i="260" s="1"/>
  <c r="DJ94" i="260"/>
  <c r="DK94" i="260" s="1"/>
  <c r="X94" i="260" s="1"/>
  <c r="DV108" i="260"/>
  <c r="CH100" i="260"/>
  <c r="DV98" i="260"/>
  <c r="DR105" i="260"/>
  <c r="DS105" i="260" s="1"/>
  <c r="Z105" i="260" s="1"/>
  <c r="BR109" i="260"/>
  <c r="DB102" i="260"/>
  <c r="CD97" i="260"/>
  <c r="BH100" i="260"/>
  <c r="DB100" i="260"/>
  <c r="CH117" i="260"/>
  <c r="BD121" i="260"/>
  <c r="BV116" i="260"/>
  <c r="AR119" i="260"/>
  <c r="CL124" i="260"/>
  <c r="BR154" i="260"/>
  <c r="BS154" i="260" s="1"/>
  <c r="M154" i="260" s="1"/>
  <c r="DB147" i="260"/>
  <c r="DC147" i="260" s="1"/>
  <c r="V147" i="260" s="1"/>
  <c r="BV161" i="260"/>
  <c r="BW161" i="260" s="1"/>
  <c r="N161" i="260" s="1"/>
  <c r="AZ157" i="260"/>
  <c r="BA157" i="260" s="1"/>
  <c r="H157" i="260" s="1"/>
  <c r="CD151" i="260"/>
  <c r="CE151" i="260" s="1"/>
  <c r="DJ154" i="260"/>
  <c r="DK154" i="260" s="1"/>
  <c r="X154" i="260" s="1"/>
  <c r="CL155" i="260"/>
  <c r="CM155" i="260" s="1"/>
  <c r="R155" i="260" s="1"/>
  <c r="AR167" i="260"/>
  <c r="AZ149" i="260"/>
  <c r="BA149" i="260" s="1"/>
  <c r="H149" i="260" s="1"/>
  <c r="CX152" i="260"/>
  <c r="CY152" i="260" s="1"/>
  <c r="BH156" i="260"/>
  <c r="BI156" i="260" s="1"/>
  <c r="J156" i="260" s="1"/>
  <c r="CX159" i="260"/>
  <c r="CY159" i="260" s="1"/>
  <c r="U159" i="260" s="1"/>
  <c r="CP150" i="260"/>
  <c r="CQ150" i="260" s="1"/>
  <c r="S150" i="260" s="1"/>
  <c r="BL157" i="260"/>
  <c r="BM157" i="260" s="1"/>
  <c r="K157" i="260" s="1"/>
  <c r="CP148" i="260"/>
  <c r="BL151" i="260"/>
  <c r="BM151" i="260" s="1"/>
  <c r="DR149" i="260"/>
  <c r="DS149" i="260" s="1"/>
  <c r="DF159" i="260"/>
  <c r="DG159" i="260" s="1"/>
  <c r="W159" i="260" s="1"/>
  <c r="AZ148" i="260"/>
  <c r="AV156" i="260"/>
  <c r="AV159" i="260"/>
  <c r="CT172" i="260"/>
  <c r="CU172" i="260" s="1"/>
  <c r="T172" i="260" s="1"/>
  <c r="BV164" i="260"/>
  <c r="AZ173" i="260"/>
  <c r="CL162" i="260"/>
  <c r="CM162" i="260" s="1"/>
  <c r="R162" i="260" s="1"/>
  <c r="CH176" i="260"/>
  <c r="DN162" i="260"/>
  <c r="DO162" i="260" s="1"/>
  <c r="BZ169" i="260"/>
  <c r="AR180" i="260"/>
  <c r="CT192" i="260"/>
  <c r="DB195" i="260"/>
  <c r="AZ187" i="260"/>
  <c r="CH178" i="260"/>
  <c r="BZ181" i="260"/>
  <c r="AV188" i="260"/>
  <c r="AN192" i="260"/>
  <c r="BD182" i="260"/>
  <c r="DJ195" i="260"/>
  <c r="BV179" i="260"/>
  <c r="AR186" i="260"/>
  <c r="DR192" i="260"/>
  <c r="DR87" i="260"/>
  <c r="DS87" i="260" s="1"/>
  <c r="DV88" i="260"/>
  <c r="DW88" i="260" s="1"/>
  <c r="AA88" i="260" s="1"/>
  <c r="DR89" i="260"/>
  <c r="DS89" i="260" s="1"/>
  <c r="DN97" i="260"/>
  <c r="CH115" i="260"/>
  <c r="BV100" i="260"/>
  <c r="CT123" i="260"/>
  <c r="DV106" i="260"/>
  <c r="DJ120" i="260"/>
  <c r="CP118" i="260"/>
  <c r="BH127" i="260"/>
  <c r="DB124" i="260"/>
  <c r="AZ128" i="260"/>
  <c r="BR148" i="260"/>
  <c r="AN155" i="260"/>
  <c r="AO155" i="260" s="1"/>
  <c r="AR155" i="260"/>
  <c r="AS155" i="260" s="1"/>
  <c r="F155" i="260" s="1"/>
  <c r="DF158" i="260"/>
  <c r="DG158" i="260" s="1"/>
  <c r="W158" i="260" s="1"/>
  <c r="AR162" i="260"/>
  <c r="AS162" i="260" s="1"/>
  <c r="F162" i="260" s="1"/>
  <c r="DF155" i="260"/>
  <c r="DG155" i="260" s="1"/>
  <c r="W155" i="260" s="1"/>
  <c r="DV152" i="260"/>
  <c r="DW152" i="260" s="1"/>
  <c r="AA152" i="260" s="1"/>
  <c r="DJ150" i="260"/>
  <c r="DK150" i="260" s="1"/>
  <c r="X150" i="260" s="1"/>
  <c r="AV162" i="260"/>
  <c r="AN149" i="260"/>
  <c r="AO149" i="260" s="1"/>
  <c r="BR168" i="260"/>
  <c r="DV172" i="260"/>
  <c r="DW172" i="260" s="1"/>
  <c r="AA172" i="260" s="1"/>
  <c r="CL164" i="260"/>
  <c r="BV170" i="260"/>
  <c r="DB173" i="260"/>
  <c r="AN163" i="260"/>
  <c r="DV161" i="260"/>
  <c r="DW161" i="260" s="1"/>
  <c r="AA161" i="260" s="1"/>
  <c r="BZ165" i="260"/>
  <c r="AV169" i="260"/>
  <c r="DB176" i="260"/>
  <c r="CD172" i="260"/>
  <c r="CE172" i="260" s="1"/>
  <c r="P172" i="260" s="1"/>
  <c r="DF175" i="260"/>
  <c r="DJ177" i="260"/>
  <c r="BZ180" i="260"/>
  <c r="AZ194" i="260"/>
  <c r="BZ184" i="260"/>
  <c r="AN182" i="260"/>
  <c r="BL188" i="260"/>
  <c r="CT177" i="260"/>
  <c r="AV183" i="260"/>
  <c r="BV186" i="260"/>
  <c r="CH189" i="260"/>
  <c r="AV186" i="260"/>
  <c r="AV80" i="260"/>
  <c r="AW80" i="260" s="1"/>
  <c r="AR92" i="260"/>
  <c r="AS92" i="260" s="1"/>
  <c r="DN127" i="260"/>
  <c r="CD88" i="260"/>
  <c r="CE88" i="260" s="1"/>
  <c r="BH106" i="260"/>
  <c r="DN115" i="260"/>
  <c r="BZ106" i="260"/>
  <c r="CX127" i="260"/>
  <c r="BH115" i="260"/>
  <c r="DB116" i="260"/>
  <c r="BV127" i="260"/>
  <c r="CX112" i="260"/>
  <c r="DB121" i="260"/>
  <c r="AZ156" i="260"/>
  <c r="BA156" i="260" s="1"/>
  <c r="BH155" i="260"/>
  <c r="BI155" i="260" s="1"/>
  <c r="J155" i="260" s="1"/>
  <c r="CL148" i="260"/>
  <c r="DR151" i="260"/>
  <c r="DS151" i="260" s="1"/>
  <c r="Z151" i="260" s="1"/>
  <c r="CP147" i="260"/>
  <c r="CQ147" i="260" s="1"/>
  <c r="S147" i="260" s="1"/>
  <c r="AZ160" i="260"/>
  <c r="BA160" i="260" s="1"/>
  <c r="H160" i="260" s="1"/>
  <c r="AV148" i="260"/>
  <c r="BH152" i="260"/>
  <c r="BI152" i="260" s="1"/>
  <c r="J152" i="260" s="1"/>
  <c r="BV155" i="260"/>
  <c r="BW155" i="260" s="1"/>
  <c r="N155" i="260" s="1"/>
  <c r="AZ158" i="260"/>
  <c r="BA158" i="260" s="1"/>
  <c r="CH154" i="260"/>
  <c r="CI154" i="260" s="1"/>
  <c r="Q154" i="260" s="1"/>
  <c r="CT150" i="260"/>
  <c r="CU150" i="260" s="1"/>
  <c r="DB153" i="260"/>
  <c r="DC153" i="260" s="1"/>
  <c r="V153" i="260" s="1"/>
  <c r="CH168" i="260"/>
  <c r="DF176" i="260"/>
  <c r="BL162" i="260"/>
  <c r="BM162" i="260" s="1"/>
  <c r="K162" i="260" s="1"/>
  <c r="BH165" i="260"/>
  <c r="DV182" i="260"/>
  <c r="BD167" i="260"/>
  <c r="DN169" i="260"/>
  <c r="AV176" i="260"/>
  <c r="DB180" i="260"/>
  <c r="DF184" i="260"/>
  <c r="DR189" i="260"/>
  <c r="DB192" i="260"/>
  <c r="CD188" i="260"/>
  <c r="BR180" i="260"/>
  <c r="DN179" i="260"/>
  <c r="CL186" i="260"/>
  <c r="DV193" i="260"/>
  <c r="CL89" i="260"/>
  <c r="CM89" i="260" s="1"/>
  <c r="R89" i="260" s="1"/>
  <c r="BL103" i="260"/>
  <c r="AN88" i="260"/>
  <c r="AO88" i="260" s="1"/>
  <c r="AZ91" i="260"/>
  <c r="BA91" i="260" s="1"/>
  <c r="BL94" i="260"/>
  <c r="BM94" i="260" s="1"/>
  <c r="BV95" i="260"/>
  <c r="BW95" i="260" s="1"/>
  <c r="N95" i="260" s="1"/>
  <c r="AN103" i="260"/>
  <c r="BD98" i="260"/>
  <c r="CH107" i="260"/>
  <c r="AN117" i="260"/>
  <c r="DB106" i="260"/>
  <c r="DJ125" i="260"/>
  <c r="DF109" i="260"/>
  <c r="BH114" i="260"/>
  <c r="AN113" i="260"/>
  <c r="BZ124" i="260"/>
  <c r="AR147" i="260"/>
  <c r="AS147" i="260" s="1"/>
  <c r="F147" i="260" s="1"/>
  <c r="DN152" i="260"/>
  <c r="DO152" i="260" s="1"/>
  <c r="Y152" i="260" s="1"/>
  <c r="AR160" i="260"/>
  <c r="AS160" i="260" s="1"/>
  <c r="F160" i="260" s="1"/>
  <c r="AZ152" i="260"/>
  <c r="BA152" i="260" s="1"/>
  <c r="H152" i="260" s="1"/>
  <c r="DJ149" i="260"/>
  <c r="DK149" i="260" s="1"/>
  <c r="X149" i="260" s="1"/>
  <c r="DV162" i="260"/>
  <c r="DW162" i="260" s="1"/>
  <c r="AA162" i="260" s="1"/>
  <c r="BD149" i="260"/>
  <c r="BE149" i="260" s="1"/>
  <c r="I149" i="260" s="1"/>
  <c r="CP155" i="260"/>
  <c r="CQ155" i="260" s="1"/>
  <c r="S155" i="260" s="1"/>
  <c r="BV158" i="260"/>
  <c r="BW158" i="260" s="1"/>
  <c r="N158" i="260" s="1"/>
  <c r="DJ159" i="260"/>
  <c r="DK159" i="260" s="1"/>
  <c r="X159" i="260" s="1"/>
  <c r="DR162" i="260"/>
  <c r="DS162" i="260" s="1"/>
  <c r="Z162" i="260" s="1"/>
  <c r="DF165" i="260"/>
  <c r="DV176" i="260"/>
  <c r="DB170" i="260"/>
  <c r="BH166" i="260"/>
  <c r="AN172" i="260"/>
  <c r="AO172" i="260" s="1"/>
  <c r="E172" i="260" s="1"/>
  <c r="AN173" i="260"/>
  <c r="BR177" i="260"/>
  <c r="CP167" i="260"/>
  <c r="BV162" i="260"/>
  <c r="BW162" i="260" s="1"/>
  <c r="N162" i="260" s="1"/>
  <c r="AN178" i="260"/>
  <c r="DF167" i="260"/>
  <c r="BV176" i="260"/>
  <c r="BL174" i="260"/>
  <c r="BR167" i="260"/>
  <c r="AV173" i="260"/>
  <c r="BZ176" i="260"/>
  <c r="AV178" i="260"/>
  <c r="CL184" i="260"/>
  <c r="DF191" i="260"/>
  <c r="AZ178" i="260"/>
  <c r="DF183" i="260"/>
  <c r="AZ190" i="260"/>
  <c r="BZ193" i="260"/>
  <c r="AV181" i="260"/>
  <c r="DR184" i="260"/>
  <c r="AN194" i="260"/>
  <c r="CP188" i="260"/>
  <c r="AN186" i="260"/>
  <c r="CT188" i="260"/>
  <c r="AR178" i="260"/>
  <c r="CH180" i="260"/>
  <c r="DB186" i="260"/>
  <c r="AV194" i="260"/>
  <c r="CL97" i="260"/>
  <c r="BV88" i="260"/>
  <c r="BW88" i="260" s="1"/>
  <c r="N88" i="260" s="1"/>
  <c r="AV91" i="260"/>
  <c r="AW91" i="260" s="1"/>
  <c r="CH86" i="260"/>
  <c r="CI86" i="260" s="1"/>
  <c r="CD89" i="260"/>
  <c r="CE89" i="260" s="1"/>
  <c r="BZ93" i="260"/>
  <c r="CA93" i="260" s="1"/>
  <c r="O93" i="260" s="1"/>
  <c r="BH97" i="260"/>
  <c r="CH92" i="260"/>
  <c r="CI92" i="260" s="1"/>
  <c r="AR100" i="260"/>
  <c r="BL106" i="260"/>
  <c r="AR116" i="260"/>
  <c r="DR126" i="260"/>
  <c r="BD123" i="260"/>
  <c r="BD113" i="260"/>
  <c r="CT156" i="260"/>
  <c r="CU156" i="260" s="1"/>
  <c r="T156" i="260" s="1"/>
  <c r="DN148" i="260"/>
  <c r="DR148" i="260"/>
  <c r="CT159" i="260"/>
  <c r="CU159" i="260" s="1"/>
  <c r="T159" i="260" s="1"/>
  <c r="AR150" i="260"/>
  <c r="AS150" i="260" s="1"/>
  <c r="F150" i="260" s="1"/>
  <c r="CT153" i="260"/>
  <c r="CU153" i="260" s="1"/>
  <c r="T153" i="260" s="1"/>
  <c r="CX155" i="260"/>
  <c r="CY155" i="260" s="1"/>
  <c r="U155" i="260" s="1"/>
  <c r="AZ155" i="260"/>
  <c r="BA155" i="260" s="1"/>
  <c r="H155" i="260" s="1"/>
  <c r="BD158" i="260"/>
  <c r="BE158" i="260" s="1"/>
  <c r="I158" i="260" s="1"/>
  <c r="CX149" i="260"/>
  <c r="CY149" i="260" s="1"/>
  <c r="U149" i="260" s="1"/>
  <c r="CH153" i="260"/>
  <c r="CI153" i="260" s="1"/>
  <c r="AN160" i="260"/>
  <c r="AO160" i="260" s="1"/>
  <c r="E160" i="260" s="1"/>
  <c r="BH163" i="260"/>
  <c r="AZ169" i="260"/>
  <c r="CX167" i="260"/>
  <c r="DR170" i="260"/>
  <c r="BD174" i="260"/>
  <c r="DR169" i="260"/>
  <c r="BZ163" i="260"/>
  <c r="AR168" i="260"/>
  <c r="DR167" i="260"/>
  <c r="CL172" i="260"/>
  <c r="CM172" i="260" s="1"/>
  <c r="R172" i="260" s="1"/>
  <c r="CL176" i="260"/>
  <c r="BR166" i="260"/>
  <c r="AZ170" i="260"/>
  <c r="CD174" i="260"/>
  <c r="CT167" i="260"/>
  <c r="BR170" i="260"/>
  <c r="CL173" i="260"/>
  <c r="BL178" i="260"/>
  <c r="BD188" i="260"/>
  <c r="BR190" i="260"/>
  <c r="AN179" i="260"/>
  <c r="AR188" i="260"/>
  <c r="DF188" i="260"/>
  <c r="CH191" i="260"/>
  <c r="CX194" i="260"/>
  <c r="DJ188" i="260"/>
  <c r="DR186" i="260"/>
  <c r="DN80" i="260"/>
  <c r="DO80" i="260" s="1"/>
  <c r="BV84" i="260"/>
  <c r="BW84" i="260" s="1"/>
  <c r="DB85" i="260"/>
  <c r="DC85" i="260" s="1"/>
  <c r="AZ80" i="260"/>
  <c r="BA80" i="260" s="1"/>
  <c r="H80" i="260" s="1"/>
  <c r="DJ83" i="260"/>
  <c r="DK83" i="260" s="1"/>
  <c r="DN92" i="260"/>
  <c r="DO92" i="260" s="1"/>
  <c r="BR80" i="260"/>
  <c r="BS80" i="260" s="1"/>
  <c r="M80" i="260" s="1"/>
  <c r="BH95" i="260"/>
  <c r="BI95" i="260" s="1"/>
  <c r="J95" i="260" s="1"/>
  <c r="BD99" i="260"/>
  <c r="BR93" i="260"/>
  <c r="BS93" i="260" s="1"/>
  <c r="M93" i="260" s="1"/>
  <c r="CP95" i="260"/>
  <c r="CQ95" i="260" s="1"/>
  <c r="BL104" i="260"/>
  <c r="BM104" i="260" s="1"/>
  <c r="K104" i="260" s="1"/>
  <c r="AR90" i="260"/>
  <c r="AS90" i="260" s="1"/>
  <c r="CT92" i="260"/>
  <c r="CU92" i="260" s="1"/>
  <c r="DV95" i="260"/>
  <c r="DW95" i="260" s="1"/>
  <c r="BZ105" i="260"/>
  <c r="CA105" i="260" s="1"/>
  <c r="O105" i="260" s="1"/>
  <c r="CP85" i="260"/>
  <c r="CQ85" i="260" s="1"/>
  <c r="DF104" i="260"/>
  <c r="DG104" i="260" s="1"/>
  <c r="W104" i="260" s="1"/>
  <c r="BH94" i="260"/>
  <c r="BI94" i="260" s="1"/>
  <c r="J94" i="260" s="1"/>
  <c r="BD102" i="260"/>
  <c r="BH87" i="260"/>
  <c r="BI87" i="260" s="1"/>
  <c r="J87" i="260" s="1"/>
  <c r="CP93" i="260"/>
  <c r="CQ93" i="260" s="1"/>
  <c r="S93" i="260" s="1"/>
  <c r="DV96" i="260"/>
  <c r="DJ88" i="260"/>
  <c r="DK88" i="260" s="1"/>
  <c r="DJ93" i="260"/>
  <c r="DK93" i="260" s="1"/>
  <c r="DF92" i="260"/>
  <c r="DG92" i="260" s="1"/>
  <c r="BD96" i="260"/>
  <c r="BD100" i="260"/>
  <c r="CD103" i="260"/>
  <c r="CD119" i="260"/>
  <c r="BV99" i="260"/>
  <c r="CT104" i="260"/>
  <c r="CU104" i="260" s="1"/>
  <c r="T104" i="260" s="1"/>
  <c r="DN106" i="260"/>
  <c r="DN103" i="260"/>
  <c r="DN107" i="260"/>
  <c r="AV118" i="260"/>
  <c r="DJ101" i="260"/>
  <c r="BD104" i="260"/>
  <c r="BE104" i="260" s="1"/>
  <c r="I104" i="260" s="1"/>
  <c r="AN125" i="260"/>
  <c r="CP106" i="260"/>
  <c r="BZ113" i="260"/>
  <c r="CD102" i="260"/>
  <c r="BH105" i="260"/>
  <c r="BI105" i="260" s="1"/>
  <c r="J105" i="260" s="1"/>
  <c r="BL101" i="260"/>
  <c r="DR104" i="260"/>
  <c r="DS104" i="260" s="1"/>
  <c r="Z104" i="260" s="1"/>
  <c r="AN123" i="260"/>
  <c r="CP112" i="260"/>
  <c r="CP122" i="260"/>
  <c r="AR127" i="260"/>
  <c r="DV112" i="260"/>
  <c r="DB115" i="260"/>
  <c r="CH119" i="260"/>
  <c r="BR123" i="260"/>
  <c r="CD126" i="260"/>
  <c r="BH110" i="260"/>
  <c r="DV114" i="260"/>
  <c r="DR122" i="260"/>
  <c r="DR127" i="260"/>
  <c r="DF118" i="260"/>
  <c r="CX121" i="260"/>
  <c r="DR128" i="260"/>
  <c r="CT118" i="260"/>
  <c r="CT122" i="260"/>
  <c r="BR126" i="260"/>
  <c r="BZ117" i="260"/>
  <c r="CH113" i="260"/>
  <c r="CH122" i="260"/>
  <c r="AN115" i="260"/>
  <c r="DF124" i="260"/>
  <c r="BL114" i="260"/>
  <c r="BZ120" i="260"/>
  <c r="DV149" i="260"/>
  <c r="DW149" i="260" s="1"/>
  <c r="AA149" i="260" s="1"/>
  <c r="CH160" i="260"/>
  <c r="CI160" i="260" s="1"/>
  <c r="Q160" i="260" s="1"/>
  <c r="CL163" i="260"/>
  <c r="DV158" i="260"/>
  <c r="DW158" i="260" s="1"/>
  <c r="AA158" i="260" s="1"/>
  <c r="AZ153" i="260"/>
  <c r="BA153" i="260" s="1"/>
  <c r="H153" i="260" s="1"/>
  <c r="DR159" i="260"/>
  <c r="DS159" i="260" s="1"/>
  <c r="Z159" i="260" s="1"/>
  <c r="BH148" i="260"/>
  <c r="BH157" i="260"/>
  <c r="BI157" i="260" s="1"/>
  <c r="J157" i="260" s="1"/>
  <c r="BV160" i="260"/>
  <c r="BW160" i="260" s="1"/>
  <c r="N160" i="260" s="1"/>
  <c r="CD157" i="260"/>
  <c r="CE157" i="260" s="1"/>
  <c r="P157" i="260" s="1"/>
  <c r="DF148" i="260"/>
  <c r="AN153" i="260"/>
  <c r="AO153" i="260" s="1"/>
  <c r="AR156" i="260"/>
  <c r="AS156" i="260" s="1"/>
  <c r="F156" i="260" s="1"/>
  <c r="AR159" i="260"/>
  <c r="AS159" i="260" s="1"/>
  <c r="F159" i="260" s="1"/>
  <c r="BR151" i="260"/>
  <c r="BS151" i="260" s="1"/>
  <c r="CD154" i="260"/>
  <c r="CE154" i="260" s="1"/>
  <c r="P154" i="260" s="1"/>
  <c r="DF157" i="260"/>
  <c r="DG157" i="260" s="1"/>
  <c r="W157" i="260" s="1"/>
  <c r="AR161" i="260"/>
  <c r="AS161" i="260" s="1"/>
  <c r="F161" i="260" s="1"/>
  <c r="CP157" i="260"/>
  <c r="CQ157" i="260" s="1"/>
  <c r="CD149" i="260"/>
  <c r="CE149" i="260" s="1"/>
  <c r="BZ155" i="260"/>
  <c r="CA155" i="260" s="1"/>
  <c r="O155" i="260" s="1"/>
  <c r="BZ158" i="260"/>
  <c r="CA158" i="260" s="1"/>
  <c r="O158" i="260" s="1"/>
  <c r="CX160" i="260"/>
  <c r="CY160" i="260" s="1"/>
  <c r="U160" i="260" s="1"/>
  <c r="BR157" i="260"/>
  <c r="BS157" i="260" s="1"/>
  <c r="CP169" i="260"/>
  <c r="BZ177" i="260"/>
  <c r="AN168" i="260"/>
  <c r="BV171" i="260"/>
  <c r="BW171" i="260" s="1"/>
  <c r="N171" i="260" s="1"/>
  <c r="BL177" i="260"/>
  <c r="AR170" i="260"/>
  <c r="CH172" i="260"/>
  <c r="CI172" i="260" s="1"/>
  <c r="Q172" i="260" s="1"/>
  <c r="CP166" i="260"/>
  <c r="CP177" i="260"/>
  <c r="AZ163" i="260"/>
  <c r="DN168" i="260"/>
  <c r="AR172" i="260"/>
  <c r="AS172" i="260" s="1"/>
  <c r="F172" i="260" s="1"/>
  <c r="BH175" i="260"/>
  <c r="AV165" i="260"/>
  <c r="BZ168" i="260"/>
  <c r="DB172" i="260"/>
  <c r="DC172" i="260" s="1"/>
  <c r="V172" i="260" s="1"/>
  <c r="BL172" i="260"/>
  <c r="BM172" i="260" s="1"/>
  <c r="K172" i="260" s="1"/>
  <c r="CH170" i="260"/>
  <c r="DR176" i="260"/>
  <c r="CH190" i="260"/>
  <c r="DV188" i="260"/>
  <c r="DN194" i="260"/>
  <c r="BD184" i="260"/>
  <c r="BL191" i="260"/>
  <c r="CP84" i="260"/>
  <c r="CQ84" i="260" s="1"/>
  <c r="BD82" i="260"/>
  <c r="BE82" i="260" s="1"/>
  <c r="I82" i="260" s="1"/>
  <c r="CT96" i="260"/>
  <c r="BH81" i="260"/>
  <c r="DF84" i="260"/>
  <c r="DG84" i="260" s="1"/>
  <c r="W84" i="260" s="1"/>
  <c r="CT87" i="260"/>
  <c r="CU87" i="260" s="1"/>
  <c r="DN86" i="260"/>
  <c r="DO86" i="260" s="1"/>
  <c r="DR92" i="260"/>
  <c r="DS92" i="260" s="1"/>
  <c r="Z92" i="260" s="1"/>
  <c r="BZ108" i="260"/>
  <c r="BR89" i="260"/>
  <c r="BS89" i="260" s="1"/>
  <c r="M89" i="260" s="1"/>
  <c r="DJ119" i="260"/>
  <c r="AN108" i="260"/>
  <c r="DB97" i="260"/>
  <c r="DN122" i="260"/>
  <c r="DF102" i="260"/>
  <c r="AN120" i="260"/>
  <c r="CH123" i="260"/>
  <c r="CL110" i="260"/>
  <c r="CD112" i="260"/>
  <c r="BD111" i="260"/>
  <c r="CX126" i="260"/>
  <c r="DV124" i="260"/>
  <c r="BV151" i="260"/>
  <c r="BW151" i="260" s="1"/>
  <c r="N151" i="260" s="1"/>
  <c r="AN162" i="260"/>
  <c r="AO162" i="260" s="1"/>
  <c r="DR155" i="260"/>
  <c r="DS155" i="260" s="1"/>
  <c r="Z155" i="260" s="1"/>
  <c r="BR147" i="260"/>
  <c r="BS147" i="260" s="1"/>
  <c r="CX158" i="260"/>
  <c r="CY158" i="260" s="1"/>
  <c r="U158" i="260" s="1"/>
  <c r="CT155" i="260"/>
  <c r="CU155" i="260" s="1"/>
  <c r="T155" i="260" s="1"/>
  <c r="CT158" i="260"/>
  <c r="CU158" i="260" s="1"/>
  <c r="T158" i="260" s="1"/>
  <c r="DB161" i="260"/>
  <c r="DC161" i="260" s="1"/>
  <c r="V161" i="260" s="1"/>
  <c r="BD147" i="260"/>
  <c r="BE147" i="260" s="1"/>
  <c r="I147" i="260" s="1"/>
  <c r="DB154" i="260"/>
  <c r="DC154" i="260" s="1"/>
  <c r="V154" i="260" s="1"/>
  <c r="DJ157" i="260"/>
  <c r="DK157" i="260" s="1"/>
  <c r="X157" i="260" s="1"/>
  <c r="BV166" i="260"/>
  <c r="BV167" i="260"/>
  <c r="DJ172" i="260"/>
  <c r="DK172" i="260" s="1"/>
  <c r="X172" i="260" s="1"/>
  <c r="CT176" i="260"/>
  <c r="DR163" i="260"/>
  <c r="DF166" i="260"/>
  <c r="AV166" i="260"/>
  <c r="DB168" i="260"/>
  <c r="DJ169" i="260"/>
  <c r="CP168" i="260"/>
  <c r="DJ174" i="260"/>
  <c r="CX177" i="260"/>
  <c r="AZ165" i="260"/>
  <c r="AZ168" i="260"/>
  <c r="CX170" i="260"/>
  <c r="BH189" i="260"/>
  <c r="CL188" i="260"/>
  <c r="DJ192" i="260"/>
  <c r="AZ182" i="260"/>
  <c r="BR192" i="260"/>
  <c r="CD180" i="260"/>
  <c r="BZ185" i="260"/>
  <c r="CT184" i="260"/>
  <c r="CH179" i="260"/>
  <c r="BR181" i="260"/>
  <c r="BR184" i="260"/>
  <c r="BZ191" i="260"/>
  <c r="CX195" i="260"/>
  <c r="AN85" i="260"/>
  <c r="AO85" i="260" s="1"/>
  <c r="DF94" i="260"/>
  <c r="DG94" i="260" s="1"/>
  <c r="BR95" i="260"/>
  <c r="BS95" i="260" s="1"/>
  <c r="CX123" i="260"/>
  <c r="BR120" i="260"/>
  <c r="BH124" i="260"/>
  <c r="CD115" i="260"/>
  <c r="DB114" i="260"/>
  <c r="AV147" i="260"/>
  <c r="CL160" i="260"/>
  <c r="CM160" i="260" s="1"/>
  <c r="R160" i="260" s="1"/>
  <c r="BR159" i="260"/>
  <c r="BS159" i="260" s="1"/>
  <c r="DR150" i="260"/>
  <c r="DS150" i="260" s="1"/>
  <c r="Z150" i="260" s="1"/>
  <c r="DV154" i="260"/>
  <c r="DW154" i="260" s="1"/>
  <c r="AV161" i="260"/>
  <c r="BH193" i="260"/>
  <c r="CT169" i="260"/>
  <c r="CT173" i="260"/>
  <c r="CT171" i="260"/>
  <c r="CU171" i="260" s="1"/>
  <c r="T171" i="260" s="1"/>
  <c r="CP165" i="260"/>
  <c r="DN170" i="260"/>
  <c r="DF192" i="260"/>
  <c r="BZ189" i="260"/>
  <c r="CH192" i="260"/>
  <c r="AN80" i="260"/>
  <c r="AO80" i="260" s="1"/>
  <c r="DR90" i="260"/>
  <c r="DS90" i="260" s="1"/>
  <c r="CH87" i="260"/>
  <c r="CI87" i="260" s="1"/>
  <c r="CX99" i="260"/>
  <c r="CL103" i="260"/>
  <c r="CD99" i="260"/>
  <c r="BR127" i="260"/>
  <c r="BL113" i="260"/>
  <c r="DJ112" i="260"/>
  <c r="AV127" i="260"/>
  <c r="AN118" i="260"/>
  <c r="DR110" i="260"/>
  <c r="DF110" i="260"/>
  <c r="CD150" i="260"/>
  <c r="CE150" i="260" s="1"/>
  <c r="P150" i="260" s="1"/>
  <c r="AN154" i="260"/>
  <c r="AO154" i="260" s="1"/>
  <c r="E154" i="260" s="1"/>
  <c r="BZ156" i="260"/>
  <c r="CA156" i="260" s="1"/>
  <c r="O156" i="260" s="1"/>
  <c r="BV153" i="260"/>
  <c r="BW153" i="260" s="1"/>
  <c r="N153" i="260" s="1"/>
  <c r="DV160" i="260"/>
  <c r="DW160" i="260" s="1"/>
  <c r="AA160" i="260" s="1"/>
  <c r="DB148" i="260"/>
  <c r="CP151" i="260"/>
  <c r="CQ151" i="260" s="1"/>
  <c r="S151" i="260" s="1"/>
  <c r="BD155" i="260"/>
  <c r="BE155" i="260" s="1"/>
  <c r="BH158" i="260"/>
  <c r="BI158" i="260" s="1"/>
  <c r="J158" i="260" s="1"/>
  <c r="CH161" i="260"/>
  <c r="CI161" i="260" s="1"/>
  <c r="Q161" i="260" s="1"/>
  <c r="CX174" i="260"/>
  <c r="DJ168" i="260"/>
  <c r="BH164" i="260"/>
  <c r="CX172" i="260"/>
  <c r="CY172" i="260" s="1"/>
  <c r="U172" i="260" s="1"/>
  <c r="CX175" i="260"/>
  <c r="DR164" i="260"/>
  <c r="BL170" i="260"/>
  <c r="CD190" i="260"/>
  <c r="CT168" i="260"/>
  <c r="BD171" i="260"/>
  <c r="BE171" i="260" s="1"/>
  <c r="I171" i="260" s="1"/>
  <c r="DF185" i="260"/>
  <c r="BH186" i="260"/>
  <c r="DV192" i="260"/>
  <c r="BL182" i="260"/>
  <c r="BV188" i="260"/>
  <c r="DJ185" i="260"/>
  <c r="BL186" i="260"/>
  <c r="CX192" i="260"/>
  <c r="DV180" i="260"/>
  <c r="AZ186" i="260"/>
  <c r="DJ180" i="260"/>
  <c r="BV192" i="260"/>
  <c r="BD181" i="260"/>
  <c r="BR188" i="260"/>
  <c r="DB80" i="260"/>
  <c r="DC80" i="260" s="1"/>
  <c r="BD110" i="260"/>
  <c r="BH82" i="260"/>
  <c r="BI82" i="260" s="1"/>
  <c r="BR92" i="260"/>
  <c r="BS92" i="260" s="1"/>
  <c r="CH82" i="260"/>
  <c r="CI82" i="260" s="1"/>
  <c r="Q82" i="260" s="1"/>
  <c r="CH88" i="260"/>
  <c r="CI88" i="260" s="1"/>
  <c r="AZ94" i="260"/>
  <c r="BA94" i="260" s="1"/>
  <c r="DV80" i="260"/>
  <c r="DW80" i="260" s="1"/>
  <c r="BH86" i="260"/>
  <c r="BI86" i="260" s="1"/>
  <c r="J86" i="260" s="1"/>
  <c r="DR98" i="260"/>
  <c r="AV94" i="260"/>
  <c r="BD85" i="260"/>
  <c r="BE85" i="260" s="1"/>
  <c r="CT83" i="260"/>
  <c r="CU83" i="260" s="1"/>
  <c r="DN89" i="260"/>
  <c r="DO89" i="260" s="1"/>
  <c r="AZ98" i="260"/>
  <c r="CP88" i="260"/>
  <c r="CQ88" i="260" s="1"/>
  <c r="BL85" i="260"/>
  <c r="BM85" i="260" s="1"/>
  <c r="BH92" i="260"/>
  <c r="BI92" i="260" s="1"/>
  <c r="J92" i="260" s="1"/>
  <c r="AV95" i="260"/>
  <c r="BV86" i="260"/>
  <c r="BW86" i="260" s="1"/>
  <c r="N86" i="260" s="1"/>
  <c r="DV89" i="260"/>
  <c r="DW89" i="260" s="1"/>
  <c r="AA89" i="260" s="1"/>
  <c r="AR93" i="260"/>
  <c r="AS93" i="260" s="1"/>
  <c r="F93" i="260" s="1"/>
  <c r="AZ124" i="260"/>
  <c r="AZ109" i="260"/>
  <c r="DR97" i="260"/>
  <c r="AR108" i="260"/>
  <c r="AR97" i="260"/>
  <c r="DV102" i="260"/>
  <c r="CP103" i="260"/>
  <c r="BD117" i="260"/>
  <c r="AR120" i="260"/>
  <c r="AV116" i="260"/>
  <c r="DR111" i="260"/>
  <c r="CL122" i="260"/>
  <c r="BV82" i="260"/>
  <c r="BW82" i="260" s="1"/>
  <c r="N82" i="260" s="1"/>
  <c r="AZ83" i="260"/>
  <c r="BA83" i="260" s="1"/>
  <c r="H83" i="260" s="1"/>
  <c r="CX80" i="260"/>
  <c r="CY80" i="260" s="1"/>
  <c r="CX81" i="260"/>
  <c r="AZ89" i="260"/>
  <c r="BA89" i="260" s="1"/>
  <c r="H89" i="260" s="1"/>
  <c r="BV89" i="260"/>
  <c r="BW89" i="260" s="1"/>
  <c r="CT81" i="260"/>
  <c r="DF81" i="260"/>
  <c r="AN87" i="260"/>
  <c r="AO87" i="260" s="1"/>
  <c r="AV109" i="260"/>
  <c r="DR83" i="260"/>
  <c r="DS83" i="260" s="1"/>
  <c r="Z83" i="260" s="1"/>
  <c r="CP86" i="260"/>
  <c r="CQ86" i="260" s="1"/>
  <c r="S86" i="260" s="1"/>
  <c r="BH93" i="260"/>
  <c r="BI93" i="260" s="1"/>
  <c r="J93" i="260" s="1"/>
  <c r="BH101" i="260"/>
  <c r="CH97" i="260"/>
  <c r="DF103" i="260"/>
  <c r="BZ107" i="260"/>
  <c r="BH116" i="260"/>
  <c r="AV128" i="260"/>
  <c r="BV112" i="260"/>
  <c r="BL119" i="260"/>
  <c r="DB126" i="260"/>
  <c r="AN81" i="260"/>
  <c r="CD81" i="260"/>
  <c r="AV82" i="260"/>
  <c r="DB84" i="260"/>
  <c r="DC84" i="260" s="1"/>
  <c r="CL94" i="260"/>
  <c r="CM94" i="260" s="1"/>
  <c r="BD84" i="260"/>
  <c r="BE84" i="260" s="1"/>
  <c r="CD87" i="260"/>
  <c r="CE87" i="260" s="1"/>
  <c r="P87" i="260" s="1"/>
  <c r="BL109" i="260"/>
  <c r="CD93" i="260"/>
  <c r="CE93" i="260" s="1"/>
  <c r="DJ96" i="260"/>
  <c r="DV100" i="260"/>
  <c r="DV103" i="260"/>
  <c r="CP107" i="260"/>
  <c r="AV126" i="260"/>
  <c r="BL121" i="260"/>
  <c r="CL112" i="260"/>
  <c r="BL120" i="260"/>
  <c r="AZ123" i="260"/>
  <c r="BR84" i="260"/>
  <c r="BS84" i="260" s="1"/>
  <c r="BL80" i="260"/>
  <c r="DB83" i="260"/>
  <c r="DC83" i="260" s="1"/>
  <c r="BD81" i="260"/>
  <c r="DJ89" i="260"/>
  <c r="DK89" i="260" s="1"/>
  <c r="BH83" i="260"/>
  <c r="BI83" i="260" s="1"/>
  <c r="J83" i="260" s="1"/>
  <c r="CP90" i="260"/>
  <c r="CQ90" i="260" s="1"/>
  <c r="S90" i="260" s="1"/>
  <c r="AN83" i="260"/>
  <c r="AO83" i="260" s="1"/>
  <c r="CL83" i="260"/>
  <c r="CM83" i="260" s="1"/>
  <c r="R83" i="260" s="1"/>
  <c r="BZ91" i="260"/>
  <c r="CA91" i="260" s="1"/>
  <c r="BR83" i="260"/>
  <c r="BS83" i="260" s="1"/>
  <c r="BL88" i="260"/>
  <c r="BM88" i="260" s="1"/>
  <c r="K88" i="260" s="1"/>
  <c r="DB87" i="260"/>
  <c r="DC87" i="260" s="1"/>
  <c r="AZ87" i="260"/>
  <c r="BA87" i="260" s="1"/>
  <c r="CL98" i="260"/>
  <c r="BD108" i="260"/>
  <c r="DV97" i="260"/>
  <c r="AV101" i="260"/>
  <c r="DF107" i="260"/>
  <c r="BH128" i="260"/>
  <c r="DB112" i="260"/>
  <c r="DJ116" i="260"/>
  <c r="DV84" i="260"/>
  <c r="DW84" i="260" s="1"/>
  <c r="AZ85" i="260"/>
  <c r="BA85" i="260" s="1"/>
  <c r="AN92" i="260"/>
  <c r="AO92" i="260" s="1"/>
  <c r="BD95" i="260"/>
  <c r="BE95" i="260" s="1"/>
  <c r="DJ84" i="260"/>
  <c r="DK84" i="260" s="1"/>
  <c r="CD98" i="260"/>
  <c r="BL89" i="260"/>
  <c r="BM89" i="260" s="1"/>
  <c r="K89" i="260" s="1"/>
  <c r="BD91" i="260"/>
  <c r="BE91" i="260" s="1"/>
  <c r="DN93" i="260"/>
  <c r="DO93" i="260" s="1"/>
  <c r="Y93" i="260" s="1"/>
  <c r="CD100" i="260"/>
  <c r="BH104" i="260"/>
  <c r="BI104" i="260" s="1"/>
  <c r="J104" i="260" s="1"/>
  <c r="DV107" i="260"/>
  <c r="BL122" i="260"/>
  <c r="AN126" i="260"/>
  <c r="DN109" i="260"/>
  <c r="AR113" i="260"/>
  <c r="CH83" i="260"/>
  <c r="CI83" i="260" s="1"/>
  <c r="Q83" i="260" s="1"/>
  <c r="CP87" i="260"/>
  <c r="CQ87" i="260" s="1"/>
  <c r="S87" i="260" s="1"/>
  <c r="DV81" i="260"/>
  <c r="AV83" i="260"/>
  <c r="AV89" i="260"/>
  <c r="BZ95" i="260"/>
  <c r="CA95" i="260" s="1"/>
  <c r="O95" i="260" s="1"/>
  <c r="BV91" i="260"/>
  <c r="BW91" i="260" s="1"/>
  <c r="DJ100" i="260"/>
  <c r="AN96" i="260"/>
  <c r="BL98" i="260"/>
  <c r="DB101" i="260"/>
  <c r="CD109" i="260"/>
  <c r="CL115" i="260"/>
  <c r="AZ122" i="260"/>
  <c r="BD126" i="260"/>
  <c r="AN110" i="260"/>
  <c r="BR117" i="260"/>
  <c r="AJ114" i="260"/>
  <c r="BH96" i="260"/>
  <c r="CH89" i="260"/>
  <c r="CI89" i="260" s="1"/>
  <c r="CL92" i="260"/>
  <c r="CM92" i="260" s="1"/>
  <c r="CP91" i="260"/>
  <c r="CQ91" i="260" s="1"/>
  <c r="BR94" i="260"/>
  <c r="BS94" i="260" s="1"/>
  <c r="CP101" i="260"/>
  <c r="AZ96" i="260"/>
  <c r="AZ97" i="260"/>
  <c r="CX98" i="260"/>
  <c r="BD105" i="260"/>
  <c r="BE105" i="260" s="1"/>
  <c r="I105" i="260" s="1"/>
  <c r="CL105" i="260"/>
  <c r="CM105" i="260" s="1"/>
  <c r="R105" i="260" s="1"/>
  <c r="DR108" i="260"/>
  <c r="BL112" i="260"/>
  <c r="AZ126" i="260"/>
  <c r="BR110" i="260"/>
  <c r="CX113" i="260"/>
  <c r="BR125" i="260"/>
  <c r="AN84" i="260"/>
  <c r="AO84" i="260" s="1"/>
  <c r="BV80" i="260"/>
  <c r="BW80" i="260" s="1"/>
  <c r="N80" i="260" s="1"/>
  <c r="CP83" i="260"/>
  <c r="CQ83" i="260" s="1"/>
  <c r="S83" i="260" s="1"/>
  <c r="BL93" i="260"/>
  <c r="BM93" i="260" s="1"/>
  <c r="AN86" i="260"/>
  <c r="AO86" i="260" s="1"/>
  <c r="DJ92" i="260"/>
  <c r="DK92" i="260" s="1"/>
  <c r="X92" i="260" s="1"/>
  <c r="AR96" i="260"/>
  <c r="BZ87" i="260"/>
  <c r="CA87" i="260" s="1"/>
  <c r="O87" i="260" s="1"/>
  <c r="AN89" i="260"/>
  <c r="AO89" i="260" s="1"/>
  <c r="DR84" i="260"/>
  <c r="DS84" i="260" s="1"/>
  <c r="DF91" i="260"/>
  <c r="DG91" i="260" s="1"/>
  <c r="CX94" i="260"/>
  <c r="CY94" i="260" s="1"/>
  <c r="U94" i="260" s="1"/>
  <c r="AR105" i="260"/>
  <c r="AS105" i="260" s="1"/>
  <c r="F105" i="260" s="1"/>
  <c r="BZ109" i="260"/>
  <c r="AV113" i="260"/>
  <c r="CH109" i="260"/>
  <c r="AZ112" i="260"/>
  <c r="CT110" i="260"/>
  <c r="DR117" i="260"/>
  <c r="AZ121" i="260"/>
  <c r="AN128" i="260"/>
  <c r="DN94" i="260"/>
  <c r="DO94" i="260" s="1"/>
  <c r="AZ81" i="260"/>
  <c r="CH81" i="260"/>
  <c r="CD83" i="260"/>
  <c r="CE83" i="260" s="1"/>
  <c r="DJ82" i="260"/>
  <c r="DK82" i="260" s="1"/>
  <c r="AN106" i="260"/>
  <c r="CX87" i="260"/>
  <c r="CY87" i="260" s="1"/>
  <c r="BH84" i="260"/>
  <c r="BI84" i="260" s="1"/>
  <c r="J84" i="260" s="1"/>
  <c r="AV85" i="260"/>
  <c r="AZ92" i="260"/>
  <c r="BA92" i="260" s="1"/>
  <c r="H92" i="260" s="1"/>
  <c r="CP104" i="260"/>
  <c r="CQ104" i="260" s="1"/>
  <c r="S104" i="260" s="1"/>
  <c r="AN109" i="260"/>
  <c r="BR102" i="260"/>
  <c r="CH110" i="260"/>
  <c r="AN124" i="260"/>
  <c r="CD121" i="260"/>
  <c r="DF125" i="260"/>
  <c r="BR81" i="260"/>
  <c r="DN82" i="260"/>
  <c r="DO82" i="260" s="1"/>
  <c r="Y82" i="260" s="1"/>
  <c r="CP80" i="260"/>
  <c r="CQ80" i="260" s="1"/>
  <c r="DF83" i="260"/>
  <c r="DG83" i="260" s="1"/>
  <c r="W83" i="260" s="1"/>
  <c r="DJ80" i="260"/>
  <c r="DK80" i="260" s="1"/>
  <c r="X80" i="260" s="1"/>
  <c r="BL84" i="260"/>
  <c r="BM84" i="260" s="1"/>
  <c r="K84" i="260" s="1"/>
  <c r="CT95" i="260"/>
  <c r="CU95" i="260" s="1"/>
  <c r="BD90" i="260"/>
  <c r="BE90" i="260" s="1"/>
  <c r="I90" i="260" s="1"/>
  <c r="DV87" i="260"/>
  <c r="DW87" i="260" s="1"/>
  <c r="CD84" i="260"/>
  <c r="CE84" i="260" s="1"/>
  <c r="CD94" i="260"/>
  <c r="CE94" i="260" s="1"/>
  <c r="AW92" i="260"/>
  <c r="CX84" i="260"/>
  <c r="CY84" i="260" s="1"/>
  <c r="CH85" i="260"/>
  <c r="CI85" i="260" s="1"/>
  <c r="Q85" i="260" s="1"/>
  <c r="CT102" i="260"/>
  <c r="BH111" i="260"/>
  <c r="DJ110" i="260"/>
  <c r="BV111" i="260"/>
  <c r="BH118" i="260"/>
  <c r="CD128" i="260"/>
  <c r="CL80" i="260"/>
  <c r="CM80" i="260" s="1"/>
  <c r="DN90" i="260"/>
  <c r="DO90" i="260" s="1"/>
  <c r="DJ124" i="260"/>
  <c r="DN84" i="260"/>
  <c r="DO84" i="260" s="1"/>
  <c r="CX85" i="260"/>
  <c r="CY85" i="260" s="1"/>
  <c r="U85" i="260" s="1"/>
  <c r="BR106" i="260"/>
  <c r="BR97" i="260"/>
  <c r="CT106" i="260"/>
  <c r="BR115" i="260"/>
  <c r="DV110" i="260"/>
  <c r="BD120" i="260"/>
  <c r="CL111" i="260"/>
  <c r="CP114" i="260"/>
  <c r="AR126" i="260"/>
  <c r="CT128" i="260"/>
  <c r="BZ90" i="260"/>
  <c r="CA90" i="260" s="1"/>
  <c r="DN83" i="260"/>
  <c r="DO83" i="260" s="1"/>
  <c r="Y83" i="260" s="1"/>
  <c r="BL81" i="260"/>
  <c r="CL85" i="260"/>
  <c r="CM85" i="260" s="1"/>
  <c r="R85" i="260" s="1"/>
  <c r="DF86" i="260"/>
  <c r="DG86" i="260" s="1"/>
  <c r="W86" i="260" s="1"/>
  <c r="AN91" i="260"/>
  <c r="AO91" i="260" s="1"/>
  <c r="BV83" i="260"/>
  <c r="BW83" i="260" s="1"/>
  <c r="N83" i="260" s="1"/>
  <c r="AR85" i="260"/>
  <c r="AS85" i="260" s="1"/>
  <c r="BD86" i="260"/>
  <c r="BE86" i="260" s="1"/>
  <c r="CT89" i="260"/>
  <c r="CU89" i="260" s="1"/>
  <c r="DJ99" i="260"/>
  <c r="AN100" i="260"/>
  <c r="BZ103" i="260"/>
  <c r="CX115" i="260"/>
  <c r="AN112" i="260"/>
  <c r="DB111" i="260"/>
  <c r="CL118" i="260"/>
  <c r="BH126" i="260"/>
  <c r="DJ128" i="260"/>
  <c r="D82" i="260"/>
  <c r="R90" i="260"/>
  <c r="I87" i="260"/>
  <c r="BR146" i="260"/>
  <c r="BH56" i="260"/>
  <c r="N156" i="260"/>
  <c r="BD58" i="260"/>
  <c r="F158" i="260"/>
  <c r="CD79" i="260"/>
  <c r="R86" i="260"/>
  <c r="AZ27" i="260"/>
  <c r="H93" i="260"/>
  <c r="F90" i="260"/>
  <c r="BD29" i="260"/>
  <c r="BH79" i="260"/>
  <c r="W85" i="260"/>
  <c r="CP37" i="260"/>
  <c r="AJ96" i="260"/>
  <c r="DB53" i="260"/>
  <c r="DR20" i="260"/>
  <c r="CH15" i="260"/>
  <c r="CH32" i="260"/>
  <c r="AJ113" i="260"/>
  <c r="F84" i="260"/>
  <c r="BZ20" i="260"/>
  <c r="CL56" i="260"/>
  <c r="BR58" i="260"/>
  <c r="BL146" i="260"/>
  <c r="AJ186" i="260"/>
  <c r="BL44" i="260"/>
  <c r="CT10" i="260"/>
  <c r="X93" i="260"/>
  <c r="CX36" i="260"/>
  <c r="CY36" i="260" s="1"/>
  <c r="U36" i="260" s="1"/>
  <c r="I95" i="260"/>
  <c r="DJ79" i="260"/>
  <c r="AJ123" i="260"/>
  <c r="E162" i="260"/>
  <c r="BO76" i="14"/>
  <c r="DV34" i="260"/>
  <c r="M158" i="260"/>
  <c r="AJ168" i="260"/>
  <c r="AZ14" i="260"/>
  <c r="BH27" i="260"/>
  <c r="T92" i="260"/>
  <c r="E17" i="260"/>
  <c r="AV33" i="260"/>
  <c r="CH31" i="260"/>
  <c r="CL43" i="260"/>
  <c r="BL15" i="260"/>
  <c r="J81" i="260"/>
  <c r="Y148" i="260"/>
  <c r="S91" i="260"/>
  <c r="DV28" i="260"/>
  <c r="CH22" i="260"/>
  <c r="F88" i="260"/>
  <c r="J82" i="260"/>
  <c r="CX21" i="260"/>
  <c r="AA87" i="260"/>
  <c r="CL45" i="260"/>
  <c r="AN79" i="260"/>
  <c r="DV19" i="260"/>
  <c r="BR42" i="260"/>
  <c r="CP13" i="260"/>
  <c r="AJ175" i="260"/>
  <c r="CP52" i="260"/>
  <c r="DB33" i="260"/>
  <c r="DR36" i="260"/>
  <c r="DS36" i="260" s="1"/>
  <c r="Z36" i="260" s="1"/>
  <c r="BD11" i="260"/>
  <c r="BV23" i="260"/>
  <c r="AV55" i="260"/>
  <c r="CP27" i="260"/>
  <c r="BL45" i="260"/>
  <c r="BR48" i="260"/>
  <c r="O148" i="260"/>
  <c r="AA86" i="260"/>
  <c r="CX40" i="260"/>
  <c r="BD43" i="260"/>
  <c r="DV49" i="260"/>
  <c r="DF16" i="260"/>
  <c r="DR27" i="260"/>
  <c r="AZ146" i="260"/>
  <c r="BZ16" i="260"/>
  <c r="BV53" i="260"/>
  <c r="AZ38" i="260"/>
  <c r="DF46" i="260"/>
  <c r="BZ50" i="260"/>
  <c r="DV29" i="260"/>
  <c r="BV33" i="260"/>
  <c r="CP45" i="260"/>
  <c r="CT48" i="260"/>
  <c r="BV51" i="260"/>
  <c r="AJ167" i="260"/>
  <c r="DV146" i="260"/>
  <c r="Z157" i="260"/>
  <c r="BV34" i="260"/>
  <c r="AZ22" i="260"/>
  <c r="CH28" i="260"/>
  <c r="CD146" i="260"/>
  <c r="CH146" i="260"/>
  <c r="AJ160" i="260"/>
  <c r="F89" i="260"/>
  <c r="P86" i="260"/>
  <c r="G84" i="260"/>
  <c r="BD26" i="260"/>
  <c r="DR10" i="260"/>
  <c r="E148" i="260"/>
  <c r="U151" i="260"/>
  <c r="Q91" i="260"/>
  <c r="P93" i="260"/>
  <c r="Y81" i="260"/>
  <c r="DJ13" i="260"/>
  <c r="BH42" i="260"/>
  <c r="BH25" i="260"/>
  <c r="DF29" i="260"/>
  <c r="BL36" i="260"/>
  <c r="BM36" i="260" s="1"/>
  <c r="K36" i="260" s="1"/>
  <c r="AJ97" i="260"/>
  <c r="BL42" i="260"/>
  <c r="AJ189" i="260"/>
  <c r="D16" i="260"/>
  <c r="AZ43" i="260"/>
  <c r="AJ83" i="260"/>
  <c r="AK83" i="260" s="1"/>
  <c r="P95" i="260"/>
  <c r="H87" i="260"/>
  <c r="W94" i="260"/>
  <c r="DF54" i="260"/>
  <c r="P148" i="260"/>
  <c r="AJ111" i="260"/>
  <c r="DB79" i="260"/>
  <c r="Y90" i="260"/>
  <c r="AJ118" i="260"/>
  <c r="BH59" i="260"/>
  <c r="M147" i="260"/>
  <c r="V93" i="260"/>
  <c r="CX58" i="260"/>
  <c r="F14" i="260"/>
  <c r="CX27" i="260"/>
  <c r="BH47" i="260"/>
  <c r="AV30" i="260"/>
  <c r="CP36" i="260"/>
  <c r="CQ36" i="260" s="1"/>
  <c r="S36" i="260" s="1"/>
  <c r="DF45" i="260"/>
  <c r="R159" i="260"/>
  <c r="S80" i="260"/>
  <c r="P81" i="260"/>
  <c r="J91" i="260"/>
  <c r="AJ99" i="260"/>
  <c r="K81" i="260"/>
  <c r="CH29" i="260"/>
  <c r="DB49" i="260"/>
  <c r="BV14" i="260"/>
  <c r="DJ58" i="260"/>
  <c r="AJ176" i="260"/>
  <c r="X151" i="260"/>
  <c r="N81" i="260"/>
  <c r="U90" i="260"/>
  <c r="AJ91" i="260"/>
  <c r="AK91" i="260" s="1"/>
  <c r="G90" i="260"/>
  <c r="G88" i="260"/>
  <c r="I88" i="260"/>
  <c r="P94" i="260"/>
  <c r="BD30" i="260"/>
  <c r="CH45" i="260"/>
  <c r="BD27" i="260"/>
  <c r="DJ34" i="260"/>
  <c r="DN37" i="260"/>
  <c r="BL41" i="260"/>
  <c r="DB47" i="260"/>
  <c r="AJ150" i="260"/>
  <c r="Q94" i="260"/>
  <c r="AA95" i="260"/>
  <c r="DF14" i="260"/>
  <c r="CP24" i="260"/>
  <c r="DJ55" i="260"/>
  <c r="CX20" i="260"/>
  <c r="DJ60" i="260"/>
  <c r="AA147" i="260"/>
  <c r="M94" i="260"/>
  <c r="R87" i="260"/>
  <c r="DF37" i="260"/>
  <c r="CL35" i="260"/>
  <c r="CM35" i="260" s="1"/>
  <c r="R35" i="260" s="1"/>
  <c r="DJ12" i="260"/>
  <c r="X12" i="260" s="1"/>
  <c r="BR33" i="260"/>
  <c r="BZ12" i="260"/>
  <c r="O12" i="260" s="1"/>
  <c r="BH33" i="260"/>
  <c r="J148" i="260"/>
  <c r="AJ185" i="260"/>
  <c r="AJ194" i="260"/>
  <c r="P83" i="260"/>
  <c r="CD31" i="260"/>
  <c r="AV35" i="260"/>
  <c r="AW35" i="260" s="1"/>
  <c r="G35" i="260" s="1"/>
  <c r="BH41" i="260"/>
  <c r="AJ126" i="260"/>
  <c r="Z89" i="260"/>
  <c r="W80" i="260"/>
  <c r="DV22" i="260"/>
  <c r="BH55" i="260"/>
  <c r="BD19" i="260"/>
  <c r="DJ28" i="260"/>
  <c r="CH54" i="260"/>
  <c r="AJ81" i="260"/>
  <c r="D81" i="260" s="1"/>
  <c r="H81" i="260"/>
  <c r="DF30" i="260"/>
  <c r="U81" i="260"/>
  <c r="U88" i="260"/>
  <c r="DB35" i="260"/>
  <c r="DC35" i="260" s="1"/>
  <c r="V35" i="260" s="1"/>
  <c r="DB20" i="260"/>
  <c r="DR26" i="260"/>
  <c r="O154" i="260"/>
  <c r="DN40" i="260"/>
  <c r="BH60" i="260"/>
  <c r="BZ55" i="260"/>
  <c r="CH14" i="260"/>
  <c r="CL41" i="260"/>
  <c r="CH40" i="260"/>
  <c r="BL52" i="260"/>
  <c r="CH20" i="260"/>
  <c r="AJ149" i="260"/>
  <c r="BR14" i="260"/>
  <c r="DF42" i="260"/>
  <c r="CP38" i="260"/>
  <c r="BD33" i="260"/>
  <c r="DV21" i="260"/>
  <c r="DV46" i="260"/>
  <c r="DF49" i="260"/>
  <c r="CX23" i="260"/>
  <c r="G87" i="260"/>
  <c r="CT59" i="260"/>
  <c r="DN22" i="260"/>
  <c r="BZ39" i="260"/>
  <c r="DV23" i="260"/>
  <c r="CT146" i="260"/>
  <c r="N148" i="260"/>
  <c r="E26" i="260"/>
  <c r="CL17" i="260"/>
  <c r="CH46" i="260"/>
  <c r="CL27" i="260"/>
  <c r="E12" i="260"/>
  <c r="D25" i="260"/>
  <c r="R148" i="260"/>
  <c r="Z153" i="260"/>
  <c r="DJ26" i="260"/>
  <c r="DB37" i="260"/>
  <c r="CL21" i="260"/>
  <c r="AV51" i="260"/>
  <c r="F11" i="260"/>
  <c r="BV32" i="260"/>
  <c r="AZ50" i="260"/>
  <c r="BH38" i="260"/>
  <c r="BD50" i="260"/>
  <c r="AV28" i="260"/>
  <c r="DN17" i="260"/>
  <c r="DR22" i="260"/>
  <c r="DF18" i="260"/>
  <c r="DF11" i="260"/>
  <c r="W11" i="260" s="1"/>
  <c r="AJ177" i="260"/>
  <c r="BR36" i="260"/>
  <c r="BS36" i="260" s="1"/>
  <c r="M36" i="260" s="1"/>
  <c r="DR34" i="260"/>
  <c r="E14" i="260"/>
  <c r="BR27" i="260"/>
  <c r="BZ42" i="260"/>
  <c r="CH10" i="260"/>
  <c r="BD17" i="260"/>
  <c r="DF10" i="260"/>
  <c r="CH59" i="260"/>
  <c r="BZ28" i="260"/>
  <c r="BZ37" i="260"/>
  <c r="DN53" i="260"/>
  <c r="DB36" i="260"/>
  <c r="DC36" i="260" s="1"/>
  <c r="V36" i="260" s="1"/>
  <c r="CH39" i="260"/>
  <c r="BD54" i="260"/>
  <c r="AZ18" i="260"/>
  <c r="AV41" i="260"/>
  <c r="BV25" i="260"/>
  <c r="W152" i="260"/>
  <c r="Q157" i="260"/>
  <c r="T160" i="260"/>
  <c r="W161" i="260"/>
  <c r="R81" i="260"/>
  <c r="T85" i="260"/>
  <c r="O81" i="260"/>
  <c r="CH79" i="260"/>
  <c r="U83" i="260"/>
  <c r="AJ122" i="260"/>
  <c r="AJ85" i="260"/>
  <c r="AK85" i="260" s="1"/>
  <c r="AJ95" i="260"/>
  <c r="AK95" i="260" s="1"/>
  <c r="D95" i="260" s="1"/>
  <c r="CD51" i="260"/>
  <c r="E22" i="260"/>
  <c r="DR49" i="260"/>
  <c r="CL10" i="260"/>
  <c r="DV14" i="260"/>
  <c r="BZ35" i="260"/>
  <c r="CA35" i="260" s="1"/>
  <c r="O35" i="260" s="1"/>
  <c r="DB26" i="260"/>
  <c r="BD37" i="260"/>
  <c r="BL49" i="260"/>
  <c r="BD55" i="260"/>
  <c r="CX37" i="260"/>
  <c r="DN51" i="260"/>
  <c r="W160" i="260"/>
  <c r="AJ148" i="260"/>
  <c r="D148" i="260" s="1"/>
  <c r="W149" i="260"/>
  <c r="J80" i="260"/>
  <c r="P89" i="260"/>
  <c r="I84" i="260"/>
  <c r="Y86" i="260"/>
  <c r="I80" i="260"/>
  <c r="Q93" i="260"/>
  <c r="K151" i="260"/>
  <c r="AJ181" i="260"/>
  <c r="M159" i="260"/>
  <c r="O151" i="260"/>
  <c r="AJ156" i="260"/>
  <c r="E150" i="260"/>
  <c r="AJ166" i="260"/>
  <c r="Z84" i="260"/>
  <c r="Z87" i="260"/>
  <c r="M85" i="260"/>
  <c r="AJ79" i="260"/>
  <c r="AK79" i="260" s="1"/>
  <c r="V80" i="260"/>
  <c r="G81" i="260"/>
  <c r="R94" i="260"/>
  <c r="AA82" i="260"/>
  <c r="AJ98" i="260"/>
  <c r="X155" i="260"/>
  <c r="S162" i="260"/>
  <c r="N159" i="260"/>
  <c r="O153" i="260"/>
  <c r="R156" i="260"/>
  <c r="Y162" i="260"/>
  <c r="AJ170" i="260"/>
  <c r="AJ179" i="260"/>
  <c r="O89" i="260"/>
  <c r="Y95" i="260"/>
  <c r="AA80" i="260"/>
  <c r="X89" i="260"/>
  <c r="DV79" i="260"/>
  <c r="AA92" i="260"/>
  <c r="K91" i="260"/>
  <c r="T91" i="260"/>
  <c r="AJ106" i="260"/>
  <c r="AZ40" i="260"/>
  <c r="CH57" i="260"/>
  <c r="BV52" i="260"/>
  <c r="DR56" i="260"/>
  <c r="V149" i="260"/>
  <c r="G148" i="260"/>
  <c r="BL31" i="260"/>
  <c r="CX11" i="260"/>
  <c r="U11" i="260" s="1"/>
  <c r="CH35" i="260"/>
  <c r="CI35" i="260" s="1"/>
  <c r="Q35" i="260" s="1"/>
  <c r="DR28" i="260"/>
  <c r="CP43" i="260"/>
  <c r="DV54" i="260"/>
  <c r="DR24" i="260"/>
  <c r="BR54" i="260"/>
  <c r="DR48" i="260"/>
  <c r="BR39" i="260"/>
  <c r="DR33" i="260"/>
  <c r="BL17" i="260"/>
  <c r="BL50" i="260"/>
  <c r="AA148" i="260"/>
  <c r="CT28" i="260"/>
  <c r="BL22" i="260"/>
  <c r="DB14" i="260"/>
  <c r="DR60" i="260"/>
  <c r="BZ17" i="260"/>
  <c r="DF38" i="260"/>
  <c r="BR15" i="260"/>
  <c r="CX28" i="260"/>
  <c r="CD38" i="260"/>
  <c r="AV50" i="260"/>
  <c r="BV26" i="260"/>
  <c r="AZ29" i="260"/>
  <c r="V88" i="260"/>
  <c r="Y91" i="260"/>
  <c r="U80" i="260"/>
  <c r="AV22" i="260"/>
  <c r="CL49" i="260"/>
  <c r="CL26" i="260"/>
  <c r="CT35" i="260"/>
  <c r="CU35" i="260" s="1"/>
  <c r="T35" i="260" s="1"/>
  <c r="CH44" i="260"/>
  <c r="AN60" i="260"/>
  <c r="DF146" i="260"/>
  <c r="N152" i="260"/>
  <c r="E147" i="260"/>
  <c r="AJ192" i="260"/>
  <c r="AJ153" i="260"/>
  <c r="H159" i="260"/>
  <c r="F92" i="260"/>
  <c r="W92" i="260"/>
  <c r="DR79" i="260"/>
  <c r="U82" i="260"/>
  <c r="W88" i="260"/>
  <c r="DJ43" i="260"/>
  <c r="DF58" i="260"/>
  <c r="BH16" i="260"/>
  <c r="BD38" i="260"/>
  <c r="CH50" i="260"/>
  <c r="BD15" i="260"/>
  <c r="DJ36" i="260"/>
  <c r="DK36" i="260" s="1"/>
  <c r="X36" i="260" s="1"/>
  <c r="BH43" i="260"/>
  <c r="DJ19" i="260"/>
  <c r="AV45" i="260"/>
  <c r="CP50" i="260"/>
  <c r="AV53" i="260"/>
  <c r="CP56" i="260"/>
  <c r="DB59" i="260"/>
  <c r="CL36" i="260"/>
  <c r="CM36" i="260" s="1"/>
  <c r="R36" i="260" s="1"/>
  <c r="AZ16" i="260"/>
  <c r="CL25" i="260"/>
  <c r="BV38" i="260"/>
  <c r="CH25" i="260"/>
  <c r="CX38" i="260"/>
  <c r="CT17" i="260"/>
  <c r="AZ39" i="260"/>
  <c r="BD35" i="260"/>
  <c r="BE35" i="260" s="1"/>
  <c r="I35" i="260" s="1"/>
  <c r="DR55" i="260"/>
  <c r="CD56" i="260"/>
  <c r="DR17" i="260"/>
  <c r="BV27" i="260"/>
  <c r="BZ49" i="260"/>
  <c r="BZ36" i="260"/>
  <c r="CA36" i="260" s="1"/>
  <c r="O36" i="260" s="1"/>
  <c r="DN47" i="260"/>
  <c r="E20" i="260"/>
  <c r="BV39" i="260"/>
  <c r="BV42" i="260"/>
  <c r="DR50" i="260"/>
  <c r="BL53" i="260"/>
  <c r="DV38" i="260"/>
  <c r="AJ162" i="260"/>
  <c r="BZ146" i="260"/>
  <c r="AJ172" i="260"/>
  <c r="AK172" i="260" s="1"/>
  <c r="D172" i="260" s="1"/>
  <c r="I150" i="260"/>
  <c r="BD44" i="260"/>
  <c r="DN13" i="260"/>
  <c r="E11" i="260"/>
  <c r="DV36" i="260"/>
  <c r="DW36" i="260" s="1"/>
  <c r="AA36" i="260" s="1"/>
  <c r="CH38" i="260"/>
  <c r="BV35" i="260"/>
  <c r="BW35" i="260" s="1"/>
  <c r="N35" i="260" s="1"/>
  <c r="BD47" i="260"/>
  <c r="DJ57" i="260"/>
  <c r="BD23" i="260"/>
  <c r="DN25" i="260"/>
  <c r="O83" i="260"/>
  <c r="W89" i="260"/>
  <c r="AJ109" i="260"/>
  <c r="CT19" i="260"/>
  <c r="BR11" i="260"/>
  <c r="M11" i="260" s="1"/>
  <c r="BL40" i="260"/>
  <c r="CL59" i="260"/>
  <c r="DN42" i="260"/>
  <c r="Q152" i="260"/>
  <c r="K156" i="260"/>
  <c r="Y153" i="260"/>
  <c r="V148" i="260"/>
  <c r="R80" i="260"/>
  <c r="H86" i="260"/>
  <c r="T83" i="260"/>
  <c r="Z86" i="260"/>
  <c r="D14" i="260"/>
  <c r="AZ34" i="260"/>
  <c r="DR51" i="260"/>
  <c r="DR16" i="260"/>
  <c r="S148" i="260"/>
  <c r="AJ147" i="260"/>
  <c r="U156" i="260"/>
  <c r="AA84" i="260"/>
  <c r="R95" i="260"/>
  <c r="AJ84" i="260"/>
  <c r="AK84" i="260" s="1"/>
  <c r="R91" i="260"/>
  <c r="K152" i="260"/>
  <c r="U161" i="260"/>
  <c r="AJ188" i="260"/>
  <c r="U91" i="260"/>
  <c r="K87" i="260"/>
  <c r="F81" i="260"/>
  <c r="N84" i="260"/>
  <c r="AJ105" i="260"/>
  <c r="AK105" i="260" s="1"/>
  <c r="D105" i="260" s="1"/>
  <c r="Q81" i="260"/>
  <c r="AZ79" i="260"/>
  <c r="M83" i="260"/>
  <c r="M92" i="260"/>
  <c r="M91" i="260"/>
  <c r="O86" i="260"/>
  <c r="DB10" i="260"/>
  <c r="CX41" i="260"/>
  <c r="DF15" i="260"/>
  <c r="BR23" i="260"/>
  <c r="CH33" i="260"/>
  <c r="CH47" i="260"/>
  <c r="BR18" i="260"/>
  <c r="DB28" i="260"/>
  <c r="DR38" i="260"/>
  <c r="BR41" i="260"/>
  <c r="CP20" i="260"/>
  <c r="D24" i="260"/>
  <c r="BV13" i="260"/>
  <c r="CX35" i="260"/>
  <c r="CY35" i="260" s="1"/>
  <c r="U35" i="260" s="1"/>
  <c r="CX47" i="260"/>
  <c r="DB52" i="260"/>
  <c r="CP60" i="260"/>
  <c r="DB46" i="260"/>
  <c r="BH37" i="260"/>
  <c r="CT53" i="260"/>
  <c r="AZ58" i="260"/>
  <c r="BH11" i="260"/>
  <c r="CL14" i="260"/>
  <c r="BH17" i="260"/>
  <c r="AZ23" i="260"/>
  <c r="BZ29" i="260"/>
  <c r="DJ37" i="260"/>
  <c r="DF48" i="260"/>
  <c r="BR51" i="260"/>
  <c r="DN54" i="260"/>
  <c r="CL30" i="260"/>
  <c r="BD40" i="260"/>
  <c r="AV49" i="260"/>
  <c r="DB57" i="260"/>
  <c r="CP47" i="260"/>
  <c r="E25" i="260"/>
  <c r="CL53" i="260"/>
  <c r="DB12" i="260"/>
  <c r="V12" i="260" s="1"/>
  <c r="AZ33" i="260"/>
  <c r="CD17" i="260"/>
  <c r="DF44" i="260"/>
  <c r="CX17" i="260"/>
  <c r="DN23" i="260"/>
  <c r="BR55" i="260"/>
  <c r="AZ59" i="260"/>
  <c r="CD12" i="260"/>
  <c r="P12" i="260" s="1"/>
  <c r="X148" i="260"/>
  <c r="U152" i="260"/>
  <c r="O157" i="260"/>
  <c r="I156" i="260"/>
  <c r="AJ191" i="260"/>
  <c r="Q90" i="260"/>
  <c r="K82" i="260"/>
  <c r="K94" i="260"/>
  <c r="AJ119" i="260"/>
  <c r="T95" i="260"/>
  <c r="AJ116" i="260"/>
  <c r="N90" i="260"/>
  <c r="Y85" i="260"/>
  <c r="V152" i="260"/>
  <c r="R161" i="260"/>
  <c r="AJ171" i="260"/>
  <c r="AK171" i="260" s="1"/>
  <c r="D171" i="260" s="1"/>
  <c r="M151" i="260"/>
  <c r="AJ164" i="260"/>
  <c r="AJ87" i="260"/>
  <c r="AK87" i="260" s="1"/>
  <c r="P91" i="260"/>
  <c r="X84" i="260"/>
  <c r="CT42" i="260"/>
  <c r="BD21" i="260"/>
  <c r="AV31" i="260"/>
  <c r="CP40" i="260"/>
  <c r="CP26" i="260"/>
  <c r="BV29" i="260"/>
  <c r="BV60" i="260"/>
  <c r="AZ55" i="260"/>
  <c r="DR59" i="260"/>
  <c r="CP22" i="260"/>
  <c r="DV44" i="260"/>
  <c r="DR146" i="260"/>
  <c r="H151" i="260"/>
  <c r="E155" i="260"/>
  <c r="BH146" i="260"/>
  <c r="Q153" i="260"/>
  <c r="AJ193" i="260"/>
  <c r="T81" i="260"/>
  <c r="M87" i="260"/>
  <c r="I89" i="260"/>
  <c r="W87" i="260"/>
  <c r="S82" i="260"/>
  <c r="T90" i="260"/>
  <c r="N94" i="260"/>
  <c r="BZ60" i="260"/>
  <c r="DF40" i="260"/>
  <c r="DF33" i="260"/>
  <c r="BL28" i="260"/>
  <c r="CD22" i="260"/>
  <c r="CT50" i="260"/>
  <c r="BZ54" i="260"/>
  <c r="DN52" i="260"/>
  <c r="BD42" i="260"/>
  <c r="F22" i="260"/>
  <c r="DV30" i="260"/>
  <c r="CP11" i="260"/>
  <c r="S11" i="260" s="1"/>
  <c r="CL22" i="260"/>
  <c r="CT27" i="260"/>
  <c r="AV59" i="260"/>
  <c r="BR21" i="260"/>
  <c r="DV25" i="260"/>
  <c r="BR28" i="260"/>
  <c r="DB48" i="260"/>
  <c r="AV21" i="260"/>
  <c r="BZ31" i="260"/>
  <c r="DB11" i="260"/>
  <c r="V11" i="260" s="1"/>
  <c r="BZ52" i="260"/>
  <c r="AZ35" i="260"/>
  <c r="BA35" i="260" s="1"/>
  <c r="H35" i="260" s="1"/>
  <c r="BL56" i="260"/>
  <c r="DV59" i="260"/>
  <c r="BD24" i="260"/>
  <c r="BL27" i="260"/>
  <c r="DB39" i="260"/>
  <c r="DF57" i="260"/>
  <c r="AJ163" i="260"/>
  <c r="E19" i="260"/>
  <c r="CL29" i="260"/>
  <c r="BL14" i="260"/>
  <c r="CX25" i="260"/>
  <c r="AV43" i="260"/>
  <c r="CT49" i="260"/>
  <c r="CD10" i="260"/>
  <c r="CE10" i="260" s="1"/>
  <c r="BD53" i="260"/>
  <c r="CX57" i="260"/>
  <c r="CT55" i="260"/>
  <c r="D23" i="260"/>
  <c r="AV40" i="260"/>
  <c r="BL43" i="260"/>
  <c r="BL55" i="260"/>
  <c r="BD41" i="260"/>
  <c r="DB15" i="260"/>
  <c r="BV44" i="260"/>
  <c r="D13" i="260"/>
  <c r="DJ41" i="260"/>
  <c r="CH30" i="260"/>
  <c r="DV10" i="260"/>
  <c r="DW10" i="260" s="1"/>
  <c r="DJ16" i="260"/>
  <c r="CD43" i="260"/>
  <c r="CX39" i="260"/>
  <c r="BZ45" i="260"/>
  <c r="CD48" i="260"/>
  <c r="DV13" i="260"/>
  <c r="DB17" i="260"/>
  <c r="BD48" i="260"/>
  <c r="F148" i="260"/>
  <c r="O90" i="260"/>
  <c r="DN79" i="260"/>
  <c r="DR15" i="260"/>
  <c r="CT54" i="260"/>
  <c r="CL20" i="260"/>
  <c r="DJ30" i="260"/>
  <c r="AZ42" i="260"/>
  <c r="CX15" i="260"/>
  <c r="AZ11" i="260"/>
  <c r="DJ17" i="260"/>
  <c r="CH23" i="260"/>
  <c r="BL34" i="260"/>
  <c r="BD52" i="260"/>
  <c r="CH52" i="260"/>
  <c r="BZ33" i="260"/>
  <c r="BR50" i="260"/>
  <c r="DJ54" i="260"/>
  <c r="T157" i="260"/>
  <c r="AJ157" i="260"/>
  <c r="AJ155" i="260"/>
  <c r="CX18" i="260"/>
  <c r="DN48" i="260"/>
  <c r="BL33" i="260"/>
  <c r="CL12" i="260"/>
  <c r="R12" i="260" s="1"/>
  <c r="BH24" i="260"/>
  <c r="BV11" i="260"/>
  <c r="N11" i="260" s="1"/>
  <c r="CD25" i="260"/>
  <c r="DN14" i="260"/>
  <c r="BD39" i="260"/>
  <c r="CL57" i="260"/>
  <c r="DR58" i="260"/>
  <c r="K148" i="260"/>
  <c r="DN146" i="260"/>
  <c r="AJ178" i="260"/>
  <c r="BZ26" i="260"/>
  <c r="DF51" i="260"/>
  <c r="DJ29" i="260"/>
  <c r="BH19" i="260"/>
  <c r="BL37" i="260"/>
  <c r="BH48" i="260"/>
  <c r="DJ47" i="260"/>
  <c r="CX48" i="260"/>
  <c r="BH32" i="260"/>
  <c r="DF28" i="260"/>
  <c r="DB38" i="260"/>
  <c r="DR25" i="260"/>
  <c r="DB40" i="260"/>
  <c r="DF25" i="260"/>
  <c r="DR35" i="260"/>
  <c r="DS35" i="260" s="1"/>
  <c r="Z35" i="260" s="1"/>
  <c r="DR21" i="260"/>
  <c r="DV60" i="260"/>
  <c r="CX43" i="260"/>
  <c r="AV17" i="260"/>
  <c r="DN28" i="260"/>
  <c r="CP41" i="260"/>
  <c r="AZ60" i="260"/>
  <c r="Q158" i="260"/>
  <c r="CX10" i="260"/>
  <c r="CT30" i="260"/>
  <c r="F15" i="260"/>
  <c r="DJ32" i="260"/>
  <c r="BR52" i="260"/>
  <c r="AZ13" i="260"/>
  <c r="BV56" i="260"/>
  <c r="AV20" i="260"/>
  <c r="DV37" i="260"/>
  <c r="BD16" i="260"/>
  <c r="DR12" i="260"/>
  <c r="Z12" i="260" s="1"/>
  <c r="CH24" i="260"/>
  <c r="AV37" i="260"/>
  <c r="CD11" i="260"/>
  <c r="P11" i="260" s="1"/>
  <c r="D17" i="260"/>
  <c r="CX32" i="260"/>
  <c r="DV11" i="260"/>
  <c r="CP59" i="260"/>
  <c r="CT15" i="260"/>
  <c r="BV31" i="260"/>
  <c r="BZ51" i="260"/>
  <c r="BD57" i="260"/>
  <c r="BL59" i="260"/>
  <c r="DN45" i="260"/>
  <c r="DB50" i="260"/>
  <c r="CT12" i="260"/>
  <c r="T12" i="260" s="1"/>
  <c r="DJ15" i="260"/>
  <c r="DR18" i="260"/>
  <c r="BZ22" i="260"/>
  <c r="DJ31" i="260"/>
  <c r="CP35" i="260"/>
  <c r="CQ35" i="260" s="1"/>
  <c r="S35" i="260" s="1"/>
  <c r="DB41" i="260"/>
  <c r="CT44" i="260"/>
  <c r="DR57" i="260"/>
  <c r="BR60" i="260"/>
  <c r="CP54" i="260"/>
  <c r="AN10" i="260"/>
  <c r="BL18" i="260"/>
  <c r="AZ20" i="260"/>
  <c r="CX53" i="260"/>
  <c r="CT56" i="260"/>
  <c r="CL37" i="260"/>
  <c r="DR44" i="260"/>
  <c r="CD58" i="260"/>
  <c r="CP17" i="260"/>
  <c r="AZ51" i="260"/>
  <c r="DJ59" i="260"/>
  <c r="DN35" i="260"/>
  <c r="DO35" i="260" s="1"/>
  <c r="Y35" i="260" s="1"/>
  <c r="BZ10" i="260"/>
  <c r="CA10" i="260" s="1"/>
  <c r="DN57" i="260"/>
  <c r="CD18" i="260"/>
  <c r="BL54" i="260"/>
  <c r="DN10" i="260"/>
  <c r="BL26" i="260"/>
  <c r="DN12" i="260"/>
  <c r="Y12" i="260" s="1"/>
  <c r="BV47" i="260"/>
  <c r="CX51" i="260"/>
  <c r="CL18" i="260"/>
  <c r="BZ58" i="260"/>
  <c r="BR19" i="260"/>
  <c r="BL46" i="260"/>
  <c r="DJ14" i="260"/>
  <c r="AV39" i="260"/>
  <c r="CX44" i="260"/>
  <c r="BH54" i="260"/>
  <c r="CH60" i="260"/>
  <c r="R151" i="260"/>
  <c r="BZ19" i="260"/>
  <c r="CL32" i="260"/>
  <c r="DJ21" i="260"/>
  <c r="CP42" i="260"/>
  <c r="BH35" i="260"/>
  <c r="BI35" i="260" s="1"/>
  <c r="J35" i="260" s="1"/>
  <c r="CT24" i="260"/>
  <c r="DB51" i="260"/>
  <c r="BV21" i="260"/>
  <c r="DN38" i="260"/>
  <c r="BH53" i="260"/>
  <c r="CD34" i="260"/>
  <c r="DV15" i="260"/>
  <c r="CT43" i="260"/>
  <c r="BZ25" i="260"/>
  <c r="CP31" i="260"/>
  <c r="DJ10" i="260"/>
  <c r="DF21" i="260"/>
  <c r="CD47" i="260"/>
  <c r="AV58" i="260"/>
  <c r="DR11" i="260"/>
  <c r="Z11" i="260" s="1"/>
  <c r="DV50" i="260"/>
  <c r="AV25" i="260"/>
  <c r="DR37" i="260"/>
  <c r="CP39" i="260"/>
  <c r="CT47" i="260"/>
  <c r="F17" i="260"/>
  <c r="AV29" i="260"/>
  <c r="AV32" i="260"/>
  <c r="CT40" i="260"/>
  <c r="CX54" i="260"/>
  <c r="BD13" i="260"/>
  <c r="BL16" i="260"/>
  <c r="BR26" i="260"/>
  <c r="DJ51" i="260"/>
  <c r="BD59" i="260"/>
  <c r="DF17" i="260"/>
  <c r="BR20" i="260"/>
  <c r="AV42" i="260"/>
  <c r="BL47" i="260"/>
  <c r="DF56" i="260"/>
  <c r="AV60" i="260"/>
  <c r="DV24" i="260"/>
  <c r="BR37" i="260"/>
  <c r="BR40" i="260"/>
  <c r="DV18" i="260"/>
  <c r="CX34" i="260"/>
  <c r="F21" i="260"/>
  <c r="DF41" i="260"/>
  <c r="F12" i="260"/>
  <c r="BV15" i="260"/>
  <c r="D18" i="260"/>
  <c r="BZ30" i="260"/>
  <c r="DV32" i="260"/>
  <c r="CD36" i="260"/>
  <c r="CE36" i="260" s="1"/>
  <c r="P36" i="260" s="1"/>
  <c r="CL51" i="260"/>
  <c r="CP57" i="260"/>
  <c r="CT21" i="260"/>
  <c r="CX30" i="260"/>
  <c r="BH50" i="260"/>
  <c r="DN30" i="260"/>
  <c r="CH34" i="260"/>
  <c r="DJ40" i="260"/>
  <c r="CH43" i="260"/>
  <c r="BZ46" i="260"/>
  <c r="CL19" i="260"/>
  <c r="DV52" i="260"/>
  <c r="CD21" i="260"/>
  <c r="DJ48" i="260"/>
  <c r="BH58" i="260"/>
  <c r="DN15" i="260"/>
  <c r="BZ24" i="260"/>
  <c r="DR39" i="260"/>
  <c r="BD60" i="260"/>
  <c r="M81" i="260"/>
  <c r="CX14" i="260"/>
  <c r="BZ15" i="260"/>
  <c r="AZ47" i="260"/>
  <c r="CH41" i="260"/>
  <c r="AV14" i="260"/>
  <c r="DR14" i="260"/>
  <c r="DN18" i="260"/>
  <c r="DN29" i="260"/>
  <c r="DJ39" i="260"/>
  <c r="DJ45" i="260"/>
  <c r="AZ28" i="260"/>
  <c r="BD146" i="260"/>
  <c r="DF22" i="260"/>
  <c r="AJ117" i="260"/>
  <c r="AZ36" i="260"/>
  <c r="BA36" i="260" s="1"/>
  <c r="H36" i="260" s="1"/>
  <c r="DN41" i="260"/>
  <c r="DJ25" i="260"/>
  <c r="AJ103" i="260"/>
  <c r="BZ41" i="260"/>
  <c r="BV59" i="260"/>
  <c r="AV47" i="260"/>
  <c r="BZ14" i="260"/>
  <c r="CP19" i="260"/>
  <c r="AZ32" i="260"/>
  <c r="CD35" i="260"/>
  <c r="CE35" i="260" s="1"/>
  <c r="P35" i="260" s="1"/>
  <c r="CT46" i="260"/>
  <c r="DF53" i="260"/>
  <c r="AJ107" i="260"/>
  <c r="DB19" i="260"/>
  <c r="BD56" i="260"/>
  <c r="CL79" i="260"/>
  <c r="T89" i="260"/>
  <c r="CT32" i="260"/>
  <c r="X147" i="260"/>
  <c r="DJ23" i="260"/>
  <c r="BV50" i="260"/>
  <c r="BV17" i="260"/>
  <c r="AV48" i="260"/>
  <c r="BD51" i="260"/>
  <c r="DF32" i="260"/>
  <c r="CT34" i="260"/>
  <c r="CD41" i="260"/>
  <c r="BR29" i="260"/>
  <c r="BV57" i="260"/>
  <c r="AZ17" i="260"/>
  <c r="CP58" i="260"/>
  <c r="DJ22" i="260"/>
  <c r="BL32" i="260"/>
  <c r="CL47" i="260"/>
  <c r="E13" i="260"/>
  <c r="CP53" i="260"/>
  <c r="CD29" i="260"/>
  <c r="I86" i="260"/>
  <c r="U89" i="260"/>
  <c r="DN59" i="260"/>
  <c r="M82" i="260"/>
  <c r="AA90" i="260"/>
  <c r="CD15" i="260"/>
  <c r="DJ53" i="260"/>
  <c r="BL30" i="260"/>
  <c r="Q86" i="260"/>
  <c r="AA93" i="260"/>
  <c r="DB60" i="260"/>
  <c r="BR34" i="260"/>
  <c r="BZ11" i="260"/>
  <c r="O11" i="260" s="1"/>
  <c r="BL51" i="260"/>
  <c r="T148" i="260"/>
  <c r="AZ41" i="260"/>
  <c r="CP51" i="260"/>
  <c r="CD42" i="260"/>
  <c r="CL48" i="260"/>
  <c r="BL19" i="260"/>
  <c r="DV35" i="260"/>
  <c r="DW35" i="260" s="1"/>
  <c r="AA35" i="260" s="1"/>
  <c r="BL10" i="260"/>
  <c r="BM10" i="260" s="1"/>
  <c r="CL31" i="260"/>
  <c r="DV31" i="260"/>
  <c r="DB22" i="260"/>
  <c r="D22" i="260"/>
  <c r="CL13" i="260"/>
  <c r="CL52" i="260"/>
  <c r="AA81" i="260"/>
  <c r="CT16" i="260"/>
  <c r="CD54" i="260"/>
  <c r="S88" i="260"/>
  <c r="CP28" i="260"/>
  <c r="CL38" i="260"/>
  <c r="DV58" i="260"/>
  <c r="DB29" i="260"/>
  <c r="CT13" i="260"/>
  <c r="DF19" i="260"/>
  <c r="DF50" i="260"/>
  <c r="CP48" i="260"/>
  <c r="V82" i="260"/>
  <c r="CH17" i="260"/>
  <c r="AR79" i="260"/>
  <c r="DJ27" i="260"/>
  <c r="CX26" i="260"/>
  <c r="BL29" i="260"/>
  <c r="W82" i="260"/>
  <c r="DN21" i="260"/>
  <c r="CX59" i="260"/>
  <c r="DF55" i="260"/>
  <c r="V81" i="260"/>
  <c r="DF31" i="260"/>
  <c r="Y87" i="260"/>
  <c r="BV10" i="260"/>
  <c r="BW10" i="260" s="1"/>
  <c r="BL57" i="260"/>
  <c r="AR10" i="260"/>
  <c r="AJ180" i="260"/>
  <c r="BR47" i="260"/>
  <c r="BZ44" i="260"/>
  <c r="E18" i="260"/>
  <c r="BD32" i="260"/>
  <c r="DN32" i="260"/>
  <c r="CP44" i="260"/>
  <c r="DB31" i="260"/>
  <c r="DN50" i="260"/>
  <c r="CD16" i="260"/>
  <c r="BV36" i="260"/>
  <c r="BW36" i="260" s="1"/>
  <c r="N36" i="260" s="1"/>
  <c r="BH45" i="260"/>
  <c r="BZ48" i="260"/>
  <c r="DF43" i="260"/>
  <c r="CX60" i="260"/>
  <c r="DF47" i="260"/>
  <c r="DN44" i="260"/>
  <c r="CD59" i="260"/>
  <c r="BR22" i="260"/>
  <c r="I81" i="260"/>
  <c r="DB44" i="260"/>
  <c r="AZ53" i="260"/>
  <c r="M95" i="260"/>
  <c r="BL13" i="260"/>
  <c r="BH14" i="260"/>
  <c r="CH19" i="260"/>
  <c r="BR30" i="260"/>
  <c r="CX52" i="260"/>
  <c r="BH23" i="260"/>
  <c r="DV40" i="260"/>
  <c r="AJ152" i="260"/>
  <c r="CP55" i="260"/>
  <c r="AJ110" i="260"/>
  <c r="BR24" i="260"/>
  <c r="BR13" i="260"/>
  <c r="CT29" i="260"/>
  <c r="BV49" i="260"/>
  <c r="CD27" i="260"/>
  <c r="DR31" i="260"/>
  <c r="DV47" i="260"/>
  <c r="CD57" i="260"/>
  <c r="CX16" i="260"/>
  <c r="AV19" i="260"/>
  <c r="AW19" i="260" s="1"/>
  <c r="F26" i="260"/>
  <c r="AV79" i="260"/>
  <c r="AW79" i="260" s="1"/>
  <c r="CP25" i="260"/>
  <c r="AZ44" i="260"/>
  <c r="BL79" i="260"/>
  <c r="M84" i="260"/>
  <c r="CL15" i="260"/>
  <c r="AZ25" i="260"/>
  <c r="BL35" i="260"/>
  <c r="BM35" i="260" s="1"/>
  <c r="K35" i="260" s="1"/>
  <c r="BZ56" i="260"/>
  <c r="O92" i="260"/>
  <c r="BH13" i="260"/>
  <c r="F20" i="260"/>
  <c r="CD32" i="260"/>
  <c r="BZ47" i="260"/>
  <c r="CT14" i="260"/>
  <c r="DN19" i="260"/>
  <c r="E23" i="260"/>
  <c r="BR32" i="260"/>
  <c r="DJ46" i="260"/>
  <c r="CD50" i="260"/>
  <c r="DV53" i="260"/>
  <c r="AV57" i="260"/>
  <c r="Z81" i="260"/>
  <c r="CP79" i="260"/>
  <c r="F83" i="260"/>
  <c r="AJ86" i="260"/>
  <c r="AK86" i="260" s="1"/>
  <c r="K147" i="260"/>
  <c r="P84" i="260"/>
  <c r="F94" i="260"/>
  <c r="R82" i="260"/>
  <c r="F87" i="260"/>
  <c r="Z93" i="260"/>
  <c r="U87" i="260"/>
  <c r="H148" i="260"/>
  <c r="CP32" i="260"/>
  <c r="AJ100" i="260"/>
  <c r="CH16" i="260"/>
  <c r="BZ23" i="260"/>
  <c r="AV26" i="260"/>
  <c r="AW26" i="260" s="1"/>
  <c r="DR53" i="260"/>
  <c r="CT60" i="260"/>
  <c r="DJ146" i="260"/>
  <c r="AV11" i="260"/>
  <c r="AW11" i="260" s="1"/>
  <c r="DF26" i="260"/>
  <c r="DJ35" i="260"/>
  <c r="DK35" i="260" s="1"/>
  <c r="X35" i="260" s="1"/>
  <c r="CT38" i="260"/>
  <c r="DJ44" i="260"/>
  <c r="BV54" i="260"/>
  <c r="DV56" i="260"/>
  <c r="DF36" i="260"/>
  <c r="DG36" i="260" s="1"/>
  <c r="W36" i="260" s="1"/>
  <c r="DB42" i="260"/>
  <c r="AZ45" i="260"/>
  <c r="P80" i="260"/>
  <c r="W93" i="260"/>
  <c r="P151" i="260"/>
  <c r="Q87" i="260"/>
  <c r="Z90" i="260"/>
  <c r="T94" i="260"/>
  <c r="Z88" i="260"/>
  <c r="I85" i="260"/>
  <c r="N147" i="260"/>
  <c r="AJ182" i="260"/>
  <c r="DJ18" i="260"/>
  <c r="BH29" i="260"/>
  <c r="CP29" i="260"/>
  <c r="H94" i="260"/>
  <c r="BZ13" i="260"/>
  <c r="CL33" i="260"/>
  <c r="BH51" i="260"/>
  <c r="Z85" i="260"/>
  <c r="U148" i="260"/>
  <c r="O84" i="260"/>
  <c r="N91" i="260"/>
  <c r="Z94" i="260"/>
  <c r="Z82" i="260"/>
  <c r="N92" i="260"/>
  <c r="O161" i="260"/>
  <c r="H88" i="260"/>
  <c r="S94" i="260"/>
  <c r="W148" i="260"/>
  <c r="CX146" i="260"/>
  <c r="E149" i="260"/>
  <c r="I155" i="260"/>
  <c r="DN26" i="260"/>
  <c r="CD23" i="260"/>
  <c r="CD30" i="260"/>
  <c r="DB24" i="260"/>
  <c r="O88" i="260"/>
  <c r="BR53" i="260"/>
  <c r="BH15" i="260"/>
  <c r="CL50" i="260"/>
  <c r="DN39" i="260"/>
  <c r="BR79" i="260"/>
  <c r="D15" i="260"/>
  <c r="AV36" i="260"/>
  <c r="AW36" i="260" s="1"/>
  <c r="G36" i="260" s="1"/>
  <c r="CL54" i="260"/>
  <c r="DV57" i="260"/>
  <c r="BD20" i="260"/>
  <c r="CD37" i="260"/>
  <c r="CD39" i="260"/>
  <c r="BZ32" i="260"/>
  <c r="BL24" i="260"/>
  <c r="DF27" i="260"/>
  <c r="AV12" i="260"/>
  <c r="CH51" i="260"/>
  <c r="CH21" i="260"/>
  <c r="CD26" i="260"/>
  <c r="CH27" i="260"/>
  <c r="DF39" i="260"/>
  <c r="CD19" i="260"/>
  <c r="BL38" i="260"/>
  <c r="DR52" i="260"/>
  <c r="CT26" i="260"/>
  <c r="CX56" i="260"/>
  <c r="CP33" i="260"/>
  <c r="D21" i="260"/>
  <c r="DV42" i="260"/>
  <c r="DR47" i="260"/>
  <c r="BR49" i="260"/>
  <c r="F19" i="260"/>
  <c r="DV20" i="260"/>
  <c r="BR35" i="260"/>
  <c r="BS35" i="260" s="1"/>
  <c r="M35" i="260" s="1"/>
  <c r="DB32" i="260"/>
  <c r="AV44" i="260"/>
  <c r="CD55" i="260"/>
  <c r="BV16" i="260"/>
  <c r="U92" i="260"/>
  <c r="CT20" i="260"/>
  <c r="DB34" i="260"/>
  <c r="BR46" i="260"/>
  <c r="DF12" i="260"/>
  <c r="W12" i="260" s="1"/>
  <c r="F24" i="260"/>
  <c r="CX29" i="260"/>
  <c r="AV34" i="260"/>
  <c r="CX45" i="260"/>
  <c r="DJ50" i="260"/>
  <c r="DB55" i="260"/>
  <c r="H85" i="260"/>
  <c r="BH12" i="260"/>
  <c r="J12" i="260" s="1"/>
  <c r="AV15" i="260"/>
  <c r="AW15" i="260" s="1"/>
  <c r="DJ20" i="260"/>
  <c r="DR32" i="260"/>
  <c r="DB45" i="260"/>
  <c r="BH52" i="260"/>
  <c r="BR59" i="260"/>
  <c r="X85" i="260"/>
  <c r="BL20" i="260"/>
  <c r="CT23" i="260"/>
  <c r="CX13" i="260"/>
  <c r="BH21" i="260"/>
  <c r="F95" i="260"/>
  <c r="CL11" i="260"/>
  <c r="R11" i="260" s="1"/>
  <c r="BV18" i="260"/>
  <c r="AV27" i="260"/>
  <c r="BH39" i="260"/>
  <c r="DB54" i="260"/>
  <c r="N85" i="260"/>
  <c r="W91" i="260"/>
  <c r="AV16" i="260"/>
  <c r="AW16" i="260" s="1"/>
  <c r="CP18" i="260"/>
  <c r="DJ24" i="260"/>
  <c r="BD31" i="260"/>
  <c r="BH34" i="260"/>
  <c r="BV37" i="260"/>
  <c r="CT45" i="260"/>
  <c r="CD52" i="260"/>
  <c r="CX79" i="260"/>
  <c r="Q92" i="260"/>
  <c r="AJ60" i="260"/>
  <c r="X86" i="260"/>
  <c r="T84" i="260"/>
  <c r="J88" i="260"/>
  <c r="T150" i="260"/>
  <c r="AJ183" i="260"/>
  <c r="AJ124" i="260"/>
  <c r="CP34" i="260"/>
  <c r="BL25" i="260"/>
  <c r="BV19" i="260"/>
  <c r="BD12" i="260"/>
  <c r="I12" i="260" s="1"/>
  <c r="X88" i="260"/>
  <c r="N93" i="260"/>
  <c r="BZ34" i="260"/>
  <c r="BZ18" i="260"/>
  <c r="F80" i="260"/>
  <c r="AJ112" i="260"/>
  <c r="AZ54" i="260"/>
  <c r="CD28" i="260"/>
  <c r="DN56" i="260"/>
  <c r="CH56" i="260"/>
  <c r="S85" i="260"/>
  <c r="AR60" i="260"/>
  <c r="DJ33" i="260"/>
  <c r="AV38" i="260"/>
  <c r="BZ43" i="260"/>
  <c r="CX50" i="260"/>
  <c r="DR19" i="260"/>
  <c r="BL58" i="260"/>
  <c r="BR17" i="260"/>
  <c r="CD44" i="260"/>
  <c r="CH58" i="260"/>
  <c r="O94" i="260"/>
  <c r="CL60" i="260"/>
  <c r="CL46" i="260"/>
  <c r="AV13" i="260"/>
  <c r="AW13" i="260" s="1"/>
  <c r="DN24" i="260"/>
  <c r="DR29" i="260"/>
  <c r="CT39" i="260"/>
  <c r="AV18" i="260"/>
  <c r="AW18" i="260" s="1"/>
  <c r="CL24" i="260"/>
  <c r="BH30" i="260"/>
  <c r="DF35" i="260"/>
  <c r="DG35" i="260" s="1"/>
  <c r="W35" i="260" s="1"/>
  <c r="DR45" i="260"/>
  <c r="DV55" i="260"/>
  <c r="E81" i="260"/>
  <c r="H91" i="260"/>
  <c r="CD20" i="260"/>
  <c r="DR23" i="260"/>
  <c r="DF52" i="260"/>
  <c r="AJ102" i="260"/>
  <c r="P149" i="260"/>
  <c r="DR13" i="260"/>
  <c r="DV17" i="260"/>
  <c r="BZ21" i="260"/>
  <c r="AZ24" i="260"/>
  <c r="AV52" i="260"/>
  <c r="V84" i="260"/>
  <c r="E151" i="260"/>
  <c r="DJ11" i="260"/>
  <c r="X11" i="260" s="1"/>
  <c r="BZ27" i="260"/>
  <c r="DR54" i="260"/>
  <c r="CD13" i="260"/>
  <c r="BL21" i="260"/>
  <c r="BD25" i="260"/>
  <c r="BR31" i="260"/>
  <c r="BV40" i="260"/>
  <c r="BV43" i="260"/>
  <c r="DV45" i="260"/>
  <c r="CH48" i="260"/>
  <c r="CT52" i="260"/>
  <c r="BV55" i="260"/>
  <c r="AJ115" i="260"/>
  <c r="Y94" i="260"/>
  <c r="F82" i="260"/>
  <c r="Y88" i="260"/>
  <c r="DF60" i="260"/>
  <c r="S81" i="260"/>
  <c r="Y84" i="260"/>
  <c r="P88" i="260"/>
  <c r="Z91" i="260"/>
  <c r="AJ90" i="260"/>
  <c r="AK90" i="260" s="1"/>
  <c r="Y92" i="260"/>
  <c r="X87" i="260"/>
  <c r="O91" i="260"/>
  <c r="V156" i="260"/>
  <c r="R92" i="260"/>
  <c r="Z95" i="260"/>
  <c r="CP146" i="260"/>
  <c r="CH49" i="260"/>
  <c r="V90" i="260"/>
  <c r="AJ80" i="260"/>
  <c r="F18" i="260"/>
  <c r="BD49" i="260"/>
  <c r="DF79" i="260"/>
  <c r="AZ57" i="260"/>
  <c r="BH49" i="260"/>
  <c r="DN16" i="260"/>
  <c r="AZ48" i="260"/>
  <c r="DV41" i="260"/>
  <c r="BZ57" i="260"/>
  <c r="BD36" i="260"/>
  <c r="BE36" i="260" s="1"/>
  <c r="I36" i="260" s="1"/>
  <c r="BV48" i="260"/>
  <c r="CX49" i="260"/>
  <c r="F23" i="260"/>
  <c r="Q80" i="260"/>
  <c r="CL55" i="260"/>
  <c r="CD33" i="260"/>
  <c r="CP12" i="260"/>
  <c r="S12" i="260" s="1"/>
  <c r="DB25" i="260"/>
  <c r="BD46" i="260"/>
  <c r="DB23" i="260"/>
  <c r="AZ12" i="260"/>
  <c r="H12" i="260" s="1"/>
  <c r="AZ56" i="260"/>
  <c r="BH44" i="260"/>
  <c r="DR40" i="260"/>
  <c r="CT57" i="260"/>
  <c r="CT51" i="260"/>
  <c r="DB56" i="260"/>
  <c r="M90" i="260"/>
  <c r="BR57" i="260"/>
  <c r="AJ89" i="260"/>
  <c r="AK89" i="260" s="1"/>
  <c r="BH40" i="260"/>
  <c r="CP23" i="260"/>
  <c r="I83" i="260"/>
  <c r="AJ127" i="260"/>
  <c r="BR45" i="260"/>
  <c r="F25" i="260"/>
  <c r="AZ30" i="260"/>
  <c r="DF34" i="260"/>
  <c r="CL40" i="260"/>
  <c r="AZ46" i="260"/>
  <c r="BR56" i="260"/>
  <c r="DN27" i="260"/>
  <c r="BV30" i="260"/>
  <c r="DR41" i="260"/>
  <c r="BZ53" i="260"/>
  <c r="BL60" i="260"/>
  <c r="AJ94" i="260"/>
  <c r="AK94" i="260" s="1"/>
  <c r="CH11" i="260"/>
  <c r="Q11" i="260" s="1"/>
  <c r="DN20" i="260"/>
  <c r="AV24" i="260"/>
  <c r="AW24" i="260" s="1"/>
  <c r="CT37" i="260"/>
  <c r="BR43" i="260"/>
  <c r="BH46" i="260"/>
  <c r="DV48" i="260"/>
  <c r="AV56" i="260"/>
  <c r="X82" i="260"/>
  <c r="S95" i="260"/>
  <c r="AJ151" i="260"/>
  <c r="BL11" i="260"/>
  <c r="BV24" i="260"/>
  <c r="AZ31" i="260"/>
  <c r="BD34" i="260"/>
  <c r="DN43" i="260"/>
  <c r="CP49" i="260"/>
  <c r="CH55" i="260"/>
  <c r="X90" i="260"/>
  <c r="CP15" i="260"/>
  <c r="DB27" i="260"/>
  <c r="DB30" i="260"/>
  <c r="CL39" i="260"/>
  <c r="CL42" i="260"/>
  <c r="CT58" i="260"/>
  <c r="K86" i="260"/>
  <c r="DB13" i="260"/>
  <c r="CL16" i="260"/>
  <c r="D19" i="260"/>
  <c r="CT25" i="260"/>
  <c r="CL34" i="260"/>
  <c r="AV46" i="260"/>
  <c r="DJ52" i="260"/>
  <c r="CX55" i="260"/>
  <c r="DN58" i="260"/>
  <c r="CD60" i="260"/>
  <c r="X81" i="260"/>
  <c r="V87" i="260"/>
  <c r="M153" i="260"/>
  <c r="BV58" i="260"/>
  <c r="S92" i="260"/>
  <c r="U86" i="260"/>
  <c r="U84" i="260"/>
  <c r="M148" i="260"/>
  <c r="CH12" i="260"/>
  <c r="Q12" i="260" s="1"/>
  <c r="CH26" i="260"/>
  <c r="K85" i="260"/>
  <c r="BV20" i="260"/>
  <c r="BV45" i="260"/>
  <c r="S84" i="260"/>
  <c r="CX42" i="260"/>
  <c r="BD18" i="260"/>
  <c r="DV26" i="260"/>
  <c r="CT79" i="260"/>
  <c r="AZ52" i="260"/>
  <c r="BV79" i="260"/>
  <c r="BD10" i="260"/>
  <c r="DN36" i="260"/>
  <c r="DO36" i="260" s="1"/>
  <c r="Y36" i="260" s="1"/>
  <c r="BL39" i="260"/>
  <c r="DJ42" i="260"/>
  <c r="DV27" i="260"/>
  <c r="CD14" i="260"/>
  <c r="CX19" i="260"/>
  <c r="CP16" i="260"/>
  <c r="BV22" i="260"/>
  <c r="CX46" i="260"/>
  <c r="CX22" i="260"/>
  <c r="K92" i="260"/>
  <c r="DJ38" i="260"/>
  <c r="DR46" i="260"/>
  <c r="DV33" i="260"/>
  <c r="CH53" i="260"/>
  <c r="DV43" i="260"/>
  <c r="DF23" i="260"/>
  <c r="CT18" i="260"/>
  <c r="CL23" i="260"/>
  <c r="J90" i="260"/>
  <c r="DR42" i="260"/>
  <c r="DF13" i="260"/>
  <c r="BV12" i="260"/>
  <c r="N12" i="260" s="1"/>
  <c r="E24" i="260"/>
  <c r="DR43" i="260"/>
  <c r="X83" i="260"/>
  <c r="AV23" i="260"/>
  <c r="AW23" i="260" s="1"/>
  <c r="AZ37" i="260"/>
  <c r="AJ146" i="260"/>
  <c r="CT11" i="260"/>
  <c r="T11" i="260" s="1"/>
  <c r="BH22" i="260"/>
  <c r="CT33" i="260"/>
  <c r="BD45" i="260"/>
  <c r="BH20" i="260"/>
  <c r="DF59" i="260"/>
  <c r="BH26" i="260"/>
  <c r="D20" i="260"/>
  <c r="CP30" i="260"/>
  <c r="BV41" i="260"/>
  <c r="BV46" i="260"/>
  <c r="AJ93" i="260"/>
  <c r="AK93" i="260" s="1"/>
  <c r="E16" i="260"/>
  <c r="CH18" i="260"/>
  <c r="BR25" i="260"/>
  <c r="BH36" i="260"/>
  <c r="BI36" i="260" s="1"/>
  <c r="J36" i="260" s="1"/>
  <c r="R88" i="260"/>
  <c r="CP14" i="260"/>
  <c r="BV28" i="260"/>
  <c r="CH37" i="260"/>
  <c r="Y80" i="260"/>
  <c r="I91" i="260"/>
  <c r="BL12" i="260"/>
  <c r="K12" i="260" s="1"/>
  <c r="F16" i="260"/>
  <c r="T80" i="260"/>
  <c r="T86" i="260"/>
  <c r="DB16" i="260"/>
  <c r="AZ19" i="260"/>
  <c r="DB21" i="260"/>
  <c r="BH28" i="260"/>
  <c r="CX31" i="260"/>
  <c r="DN34" i="260"/>
  <c r="DB43" i="260"/>
  <c r="DN55" i="260"/>
  <c r="BZ59" i="260"/>
  <c r="Z80" i="260"/>
  <c r="N87" i="260"/>
  <c r="V94" i="260"/>
  <c r="AJ88" i="260"/>
  <c r="AK88" i="260" s="1"/>
  <c r="F91" i="260"/>
  <c r="V95" i="260"/>
  <c r="V85" i="260"/>
  <c r="CL58" i="260"/>
  <c r="BD79" i="260"/>
  <c r="V160" i="260"/>
  <c r="V83" i="260"/>
  <c r="P90" i="260"/>
  <c r="K93" i="260"/>
  <c r="F85" i="260"/>
  <c r="M86" i="260"/>
  <c r="Q89" i="260"/>
  <c r="H156" i="260"/>
  <c r="AN146" i="260"/>
  <c r="BZ40" i="260"/>
  <c r="AZ21" i="260"/>
  <c r="BL23" i="260"/>
  <c r="N89" i="260"/>
  <c r="DV12" i="260"/>
  <c r="AA12" i="260" s="1"/>
  <c r="DV51" i="260"/>
  <c r="BR12" i="260"/>
  <c r="M12" i="260" s="1"/>
  <c r="DV39" i="260"/>
  <c r="E15" i="260"/>
  <c r="D26" i="260"/>
  <c r="CD45" i="260"/>
  <c r="DN11" i="260"/>
  <c r="Y11" i="260" s="1"/>
  <c r="CH13" i="260"/>
  <c r="CT36" i="260"/>
  <c r="CU36" i="260" s="1"/>
  <c r="T36" i="260" s="1"/>
  <c r="AV54" i="260"/>
  <c r="DR30" i="260"/>
  <c r="CX24" i="260"/>
  <c r="Q84" i="260"/>
  <c r="AJ92" i="260"/>
  <c r="AK92" i="260" s="1"/>
  <c r="AZ49" i="260"/>
  <c r="CH36" i="260"/>
  <c r="CI36" i="260" s="1"/>
  <c r="Q36" i="260" s="1"/>
  <c r="F13" i="260"/>
  <c r="BH18" i="260"/>
  <c r="CD24" i="260"/>
  <c r="CL44" i="260"/>
  <c r="DN49" i="260"/>
  <c r="DN60" i="260"/>
  <c r="R84" i="260"/>
  <c r="DJ49" i="260"/>
  <c r="DN33" i="260"/>
  <c r="K83" i="260"/>
  <c r="CP21" i="260"/>
  <c r="CD40" i="260"/>
  <c r="BL48" i="260"/>
  <c r="DF20" i="260"/>
  <c r="BH31" i="260"/>
  <c r="CT41" i="260"/>
  <c r="DN46" i="260"/>
  <c r="DJ56" i="260"/>
  <c r="E80" i="260"/>
  <c r="Y89" i="260"/>
  <c r="BV146" i="260"/>
  <c r="DB18" i="260"/>
  <c r="BD28" i="260"/>
  <c r="CX33" i="260"/>
  <c r="CH42" i="260"/>
  <c r="W81" i="260"/>
  <c r="T87" i="260"/>
  <c r="D12" i="260"/>
  <c r="CP46" i="260"/>
  <c r="BH57" i="260"/>
  <c r="AZ15" i="260"/>
  <c r="DF24" i="260"/>
  <c r="CT31" i="260"/>
  <c r="BR44" i="260"/>
  <c r="CX12" i="260"/>
  <c r="U12" i="260" s="1"/>
  <c r="BR16" i="260"/>
  <c r="CT22" i="260"/>
  <c r="BD14" i="260"/>
  <c r="DV16" i="260"/>
  <c r="BD22" i="260"/>
  <c r="AZ26" i="260"/>
  <c r="CL28" i="260"/>
  <c r="DN31" i="260"/>
  <c r="BR38" i="260"/>
  <c r="CD46" i="260"/>
  <c r="CD49" i="260"/>
  <c r="CD53" i="260"/>
  <c r="AJ101" i="260"/>
  <c r="DB58" i="260"/>
  <c r="BZ79" i="260"/>
  <c r="P85" i="260"/>
  <c r="Q88" i="260"/>
  <c r="I92" i="260"/>
  <c r="X95" i="260"/>
  <c r="AJ104" i="260"/>
  <c r="AK104" i="260" s="1"/>
  <c r="D104" i="260" s="1"/>
  <c r="CL146" i="260"/>
  <c r="O149" i="260"/>
  <c r="AR146" i="260"/>
  <c r="AJ120" i="260"/>
  <c r="Z149" i="260"/>
  <c r="Z148" i="260"/>
  <c r="E152" i="260"/>
  <c r="AJ169" i="260"/>
  <c r="DB146" i="260"/>
  <c r="M150" i="260"/>
  <c r="S157" i="260"/>
  <c r="AA154" i="260"/>
  <c r="O162" i="260"/>
  <c r="T161" i="260"/>
  <c r="T154" i="260"/>
  <c r="K160" i="260"/>
  <c r="J154" i="260"/>
  <c r="AJ159" i="260"/>
  <c r="R152" i="260"/>
  <c r="AJ165" i="260"/>
  <c r="AJ190" i="260"/>
  <c r="Q150" i="260"/>
  <c r="Q155" i="260"/>
  <c r="E153" i="260"/>
  <c r="AJ108" i="260"/>
  <c r="AJ121" i="260"/>
  <c r="AJ128" i="260"/>
  <c r="AJ158" i="260"/>
  <c r="X162" i="260"/>
  <c r="Y150" i="260"/>
  <c r="V155" i="260"/>
  <c r="U150" i="260"/>
  <c r="AJ174" i="260"/>
  <c r="I153" i="260"/>
  <c r="Y158" i="260"/>
  <c r="Q162" i="260"/>
  <c r="AJ154" i="260"/>
  <c r="H158" i="260"/>
  <c r="AJ161" i="260"/>
  <c r="AJ173" i="260"/>
  <c r="AJ187" i="260"/>
  <c r="E156" i="260"/>
  <c r="V86" i="260"/>
  <c r="U95" i="260"/>
  <c r="I148" i="260"/>
  <c r="Q148" i="260"/>
  <c r="AJ125" i="260"/>
  <c r="AV146" i="260"/>
  <c r="AW146" i="260" s="1"/>
  <c r="T149" i="260"/>
  <c r="M157" i="260"/>
  <c r="X158" i="260"/>
  <c r="U153" i="260"/>
  <c r="AJ184" i="260"/>
  <c r="AV10" i="260"/>
  <c r="AW10" i="260" s="1"/>
  <c r="CP10" i="260"/>
  <c r="BR10" i="260"/>
  <c r="BS10" i="260" s="1"/>
  <c r="AZ10" i="260"/>
  <c r="BA10" i="260" s="1"/>
  <c r="AK10" i="260"/>
  <c r="G60" i="259"/>
  <c r="G129" i="259"/>
  <c r="I129" i="259"/>
  <c r="H60" i="259"/>
  <c r="H129" i="259"/>
  <c r="I198" i="259"/>
  <c r="D198" i="259"/>
  <c r="H198" i="259"/>
  <c r="J60" i="259"/>
  <c r="I60" i="259"/>
  <c r="K129" i="259"/>
  <c r="F129" i="259"/>
  <c r="J129" i="259"/>
  <c r="J198" i="259"/>
  <c r="F198" i="259"/>
  <c r="G198" i="259"/>
  <c r="E129" i="259"/>
  <c r="K60" i="259"/>
  <c r="K198" i="259"/>
  <c r="F60" i="259"/>
  <c r="D129" i="259"/>
  <c r="E198" i="259"/>
  <c r="K60" i="60"/>
  <c r="AA78" i="60"/>
  <c r="Z78" i="60"/>
  <c r="Y78" i="60"/>
  <c r="X78" i="60"/>
  <c r="W78" i="60"/>
  <c r="V78" i="60"/>
  <c r="U78" i="60"/>
  <c r="T78" i="60"/>
  <c r="S78" i="60"/>
  <c r="R78" i="60"/>
  <c r="Q78" i="60"/>
  <c r="P78" i="60"/>
  <c r="O78" i="60"/>
  <c r="N78" i="60"/>
  <c r="M78" i="60"/>
  <c r="GW14" i="14"/>
  <c r="GW20" i="14"/>
  <c r="GW19" i="14"/>
  <c r="GW18" i="14"/>
  <c r="GW17" i="14"/>
  <c r="GW16" i="14"/>
  <c r="GW15" i="14"/>
  <c r="EI20" i="14"/>
  <c r="EI19" i="14"/>
  <c r="EI18" i="14"/>
  <c r="EI17" i="14"/>
  <c r="EI16" i="14"/>
  <c r="EI15" i="14"/>
  <c r="EI14" i="14"/>
  <c r="IG28" i="14"/>
  <c r="FS28" i="14"/>
  <c r="BO13" i="14"/>
  <c r="BV13" i="14"/>
  <c r="CV13" i="14"/>
  <c r="CZ13" i="14"/>
  <c r="DD13" i="14"/>
  <c r="DH13" i="14"/>
  <c r="BO14" i="14"/>
  <c r="BV14" i="14"/>
  <c r="CV14" i="14"/>
  <c r="CZ14" i="14"/>
  <c r="DD14" i="14"/>
  <c r="DH14" i="14"/>
  <c r="BO15" i="14"/>
  <c r="BV15" i="14"/>
  <c r="CV15" i="14"/>
  <c r="CZ15" i="14"/>
  <c r="DD15" i="14"/>
  <c r="DH15" i="14"/>
  <c r="BO16" i="14"/>
  <c r="BV16" i="14"/>
  <c r="CV16" i="14"/>
  <c r="CZ16" i="14"/>
  <c r="DD16" i="14"/>
  <c r="DH16" i="14"/>
  <c r="BO17" i="14"/>
  <c r="BV17" i="14"/>
  <c r="CV17" i="14"/>
  <c r="CZ17" i="14"/>
  <c r="DD17" i="14"/>
  <c r="DH17" i="14"/>
  <c r="BO18" i="14"/>
  <c r="BV18" i="14"/>
  <c r="CV18" i="14"/>
  <c r="CZ18" i="14"/>
  <c r="DD18" i="14"/>
  <c r="DH18" i="14"/>
  <c r="BO19" i="14"/>
  <c r="BV19" i="14"/>
  <c r="CV19" i="14"/>
  <c r="CZ19" i="14"/>
  <c r="DD19" i="14"/>
  <c r="DH19" i="14"/>
  <c r="BO20" i="14"/>
  <c r="BV20" i="14"/>
  <c r="CV20" i="14"/>
  <c r="CZ20" i="14"/>
  <c r="DD20" i="14"/>
  <c r="DH20" i="14"/>
  <c r="BO22" i="14"/>
  <c r="CO22" i="14"/>
  <c r="BO24" i="14"/>
  <c r="CO24" i="14"/>
  <c r="BN193" i="260" l="1"/>
  <c r="BN16" i="252"/>
  <c r="AJ16" i="252"/>
  <c r="BN117" i="260"/>
  <c r="BN180" i="260"/>
  <c r="D10" i="260"/>
  <c r="AL39" i="14" s="1"/>
  <c r="CA23" i="260"/>
  <c r="O23" i="260" s="1"/>
  <c r="BW21" i="260"/>
  <c r="N21" i="260" s="1"/>
  <c r="CI26" i="260"/>
  <c r="Q26" i="260" s="1"/>
  <c r="CU22" i="260"/>
  <c r="T22" i="260" s="1"/>
  <c r="DC21" i="260"/>
  <c r="V21" i="260" s="1"/>
  <c r="DG13" i="260"/>
  <c r="W13" i="260" s="1"/>
  <c r="CY22" i="260"/>
  <c r="U22" i="260" s="1"/>
  <c r="BW18" i="260"/>
  <c r="N18" i="260" s="1"/>
  <c r="DK20" i="260"/>
  <c r="X20" i="260" s="1"/>
  <c r="BW17" i="260"/>
  <c r="N17" i="260" s="1"/>
  <c r="CM19" i="260"/>
  <c r="R19" i="260" s="1"/>
  <c r="DG21" i="260"/>
  <c r="W21" i="260" s="1"/>
  <c r="DK14" i="260"/>
  <c r="X14" i="260" s="1"/>
  <c r="CA26" i="260"/>
  <c r="O26" i="260" s="1"/>
  <c r="CM22" i="260"/>
  <c r="R22" i="260" s="1"/>
  <c r="DC26" i="260"/>
  <c r="V26" i="260" s="1"/>
  <c r="CM17" i="260"/>
  <c r="R17" i="260" s="1"/>
  <c r="CY23" i="260"/>
  <c r="U23" i="260" s="1"/>
  <c r="CA20" i="260"/>
  <c r="O20" i="260" s="1"/>
  <c r="CA22" i="260"/>
  <c r="O22" i="260" s="1"/>
  <c r="BS21" i="260"/>
  <c r="M21" i="260" s="1"/>
  <c r="BS16" i="260"/>
  <c r="M16" i="260" s="1"/>
  <c r="CQ23" i="260"/>
  <c r="S23" i="260" s="1"/>
  <c r="DC23" i="260"/>
  <c r="V23" i="260" s="1"/>
  <c r="DS13" i="260"/>
  <c r="Z13" i="260" s="1"/>
  <c r="CM24" i="260"/>
  <c r="R24" i="260" s="1"/>
  <c r="BS17" i="260"/>
  <c r="M17" i="260" s="1"/>
  <c r="CU20" i="260"/>
  <c r="T20" i="260" s="1"/>
  <c r="CI17" i="260"/>
  <c r="Q17" i="260" s="1"/>
  <c r="CU16" i="260"/>
  <c r="T16" i="260" s="1"/>
  <c r="CA15" i="260"/>
  <c r="O15" i="260" s="1"/>
  <c r="DS25" i="260"/>
  <c r="Z25" i="260" s="1"/>
  <c r="CI23" i="260"/>
  <c r="Q23" i="260" s="1"/>
  <c r="BW13" i="260"/>
  <c r="N13" i="260" s="1"/>
  <c r="DO25" i="260"/>
  <c r="Y25" i="260" s="1"/>
  <c r="DS17" i="260"/>
  <c r="Z17" i="260" s="1"/>
  <c r="CI14" i="260"/>
  <c r="Q14" i="260" s="1"/>
  <c r="DK13" i="260"/>
  <c r="X13" i="260" s="1"/>
  <c r="DS21" i="260"/>
  <c r="Z21" i="260" s="1"/>
  <c r="DC16" i="260"/>
  <c r="V16" i="260" s="1"/>
  <c r="BS25" i="260"/>
  <c r="M25" i="260" s="1"/>
  <c r="BW22" i="260"/>
  <c r="N22" i="260" s="1"/>
  <c r="CQ15" i="260"/>
  <c r="S15" i="260" s="1"/>
  <c r="BS22" i="260"/>
  <c r="M22" i="260" s="1"/>
  <c r="CE15" i="260"/>
  <c r="P15" i="260" s="1"/>
  <c r="DK22" i="260"/>
  <c r="X22" i="260" s="1"/>
  <c r="DK23" i="260"/>
  <c r="X23" i="260" s="1"/>
  <c r="DG22" i="260"/>
  <c r="W22" i="260" s="1"/>
  <c r="CY14" i="260"/>
  <c r="U14" i="260" s="1"/>
  <c r="DK21" i="260"/>
  <c r="X21" i="260" s="1"/>
  <c r="BS19" i="260"/>
  <c r="M19" i="260" s="1"/>
  <c r="CI24" i="260"/>
  <c r="Q24" i="260" s="1"/>
  <c r="CY18" i="260"/>
  <c r="U18" i="260" s="1"/>
  <c r="DK17" i="260"/>
  <c r="X17" i="260" s="1"/>
  <c r="DC17" i="260"/>
  <c r="V17" i="260" s="1"/>
  <c r="DC15" i="260"/>
  <c r="V15" i="260" s="1"/>
  <c r="CY25" i="260"/>
  <c r="U25" i="260" s="1"/>
  <c r="CI22" i="260"/>
  <c r="Q22" i="260" s="1"/>
  <c r="BW19" i="260"/>
  <c r="N19" i="260" s="1"/>
  <c r="DC18" i="260"/>
  <c r="V18" i="260" s="1"/>
  <c r="CI18" i="260"/>
  <c r="Q18" i="260" s="1"/>
  <c r="CM23" i="260"/>
  <c r="R23" i="260" s="1"/>
  <c r="CQ16" i="260"/>
  <c r="S16" i="260" s="1"/>
  <c r="DC25" i="260"/>
  <c r="V25" i="260" s="1"/>
  <c r="DO16" i="260"/>
  <c r="Y16" i="260" s="1"/>
  <c r="CE13" i="260"/>
  <c r="P13" i="260" s="1"/>
  <c r="DS19" i="260"/>
  <c r="Z19" i="260" s="1"/>
  <c r="BW16" i="260"/>
  <c r="N16" i="260" s="1"/>
  <c r="CA13" i="260"/>
  <c r="O13" i="260" s="1"/>
  <c r="DG26" i="260"/>
  <c r="W26" i="260" s="1"/>
  <c r="CY16" i="260"/>
  <c r="U16" i="260" s="1"/>
  <c r="BW15" i="260"/>
  <c r="N15" i="260" s="1"/>
  <c r="CA25" i="260"/>
  <c r="O25" i="260" s="1"/>
  <c r="CM14" i="260"/>
  <c r="R14" i="260" s="1"/>
  <c r="CQ20" i="260"/>
  <c r="S20" i="260" s="1"/>
  <c r="DS16" i="260"/>
  <c r="Z16" i="260" s="1"/>
  <c r="BW26" i="260"/>
  <c r="N26" i="260" s="1"/>
  <c r="CM21" i="260"/>
  <c r="R21" i="260" s="1"/>
  <c r="BW24" i="260"/>
  <c r="N24" i="260" s="1"/>
  <c r="DC19" i="260"/>
  <c r="V19" i="260" s="1"/>
  <c r="DO22" i="260"/>
  <c r="Y22" i="260" s="1"/>
  <c r="CQ21" i="260"/>
  <c r="S21" i="260" s="1"/>
  <c r="CU18" i="260"/>
  <c r="T18" i="260" s="1"/>
  <c r="CY19" i="260"/>
  <c r="U19" i="260" s="1"/>
  <c r="CU25" i="260"/>
  <c r="T25" i="260" s="1"/>
  <c r="CA18" i="260"/>
  <c r="O18" i="260" s="1"/>
  <c r="DK24" i="260"/>
  <c r="X24" i="260" s="1"/>
  <c r="CY13" i="260"/>
  <c r="U13" i="260" s="1"/>
  <c r="CU26" i="260"/>
  <c r="T26" i="260" s="1"/>
  <c r="CM13" i="260"/>
  <c r="R13" i="260" s="1"/>
  <c r="CQ19" i="260"/>
  <c r="S19" i="260" s="1"/>
  <c r="BS20" i="260"/>
  <c r="M20" i="260" s="1"/>
  <c r="CA19" i="260"/>
  <c r="O19" i="260" s="1"/>
  <c r="CM18" i="260"/>
  <c r="R18" i="260" s="1"/>
  <c r="CY15" i="260"/>
  <c r="U15" i="260" s="1"/>
  <c r="BN115" i="260"/>
  <c r="CY26" i="260"/>
  <c r="U26" i="260" s="1"/>
  <c r="DS14" i="260"/>
  <c r="Z14" i="260" s="1"/>
  <c r="DS24" i="260"/>
  <c r="Z24" i="260" s="1"/>
  <c r="DG24" i="260"/>
  <c r="W24" i="260" s="1"/>
  <c r="CY24" i="260"/>
  <c r="U24" i="260" s="1"/>
  <c r="DG23" i="260"/>
  <c r="W23" i="260" s="1"/>
  <c r="CE14" i="260"/>
  <c r="P14" i="260" s="1"/>
  <c r="DS23" i="260"/>
  <c r="Z23" i="260" s="1"/>
  <c r="CQ18" i="260"/>
  <c r="S18" i="260" s="1"/>
  <c r="CU23" i="260"/>
  <c r="T23" i="260" s="1"/>
  <c r="DG19" i="260"/>
  <c r="W19" i="260" s="1"/>
  <c r="CA14" i="260"/>
  <c r="O14" i="260" s="1"/>
  <c r="DG17" i="260"/>
  <c r="W17" i="260" s="1"/>
  <c r="CQ17" i="260"/>
  <c r="S17" i="260" s="1"/>
  <c r="CQ22" i="260"/>
  <c r="S22" i="260" s="1"/>
  <c r="DG18" i="260"/>
  <c r="W18" i="260" s="1"/>
  <c r="DK26" i="260"/>
  <c r="X26" i="260" s="1"/>
  <c r="CQ13" i="260"/>
  <c r="S13" i="260" s="1"/>
  <c r="CI15" i="260"/>
  <c r="Q15" i="260" s="1"/>
  <c r="CM16" i="260"/>
  <c r="R16" i="260" s="1"/>
  <c r="CE20" i="260"/>
  <c r="P20" i="260" s="1"/>
  <c r="DO24" i="260"/>
  <c r="Y24" i="260" s="1"/>
  <c r="DO21" i="260"/>
  <c r="Y21" i="260" s="1"/>
  <c r="CU13" i="260"/>
  <c r="T13" i="260" s="1"/>
  <c r="DC22" i="260"/>
  <c r="V22" i="260" s="1"/>
  <c r="CA24" i="260"/>
  <c r="O24" i="260" s="1"/>
  <c r="CU17" i="260"/>
  <c r="T17" i="260" s="1"/>
  <c r="DK19" i="260"/>
  <c r="X19" i="260" s="1"/>
  <c r="DS22" i="260"/>
  <c r="Z22" i="260" s="1"/>
  <c r="DS20" i="260"/>
  <c r="Z20" i="260" s="1"/>
  <c r="DS15" i="260"/>
  <c r="Z15" i="260" s="1"/>
  <c r="CU19" i="260"/>
  <c r="T19" i="260" s="1"/>
  <c r="CE19" i="260"/>
  <c r="P19" i="260" s="1"/>
  <c r="DC24" i="260"/>
  <c r="V24" i="260" s="1"/>
  <c r="DK18" i="260"/>
  <c r="X18" i="260" s="1"/>
  <c r="CM15" i="260"/>
  <c r="R15" i="260" s="1"/>
  <c r="CI19" i="260"/>
  <c r="Q19" i="260" s="1"/>
  <c r="DO15" i="260"/>
  <c r="Y15" i="260" s="1"/>
  <c r="CU15" i="260"/>
  <c r="T15" i="260" s="1"/>
  <c r="DO14" i="260"/>
  <c r="Y14" i="260" s="1"/>
  <c r="CM20" i="260"/>
  <c r="R20" i="260" s="1"/>
  <c r="DO23" i="260"/>
  <c r="Y23" i="260" s="1"/>
  <c r="BS18" i="260"/>
  <c r="M18" i="260" s="1"/>
  <c r="BS15" i="260"/>
  <c r="M15" i="260" s="1"/>
  <c r="DO17" i="260"/>
  <c r="Y17" i="260" s="1"/>
  <c r="BS14" i="260"/>
  <c r="M14" i="260" s="1"/>
  <c r="DS26" i="260"/>
  <c r="Z26" i="260" s="1"/>
  <c r="CY20" i="260"/>
  <c r="U20" i="260" s="1"/>
  <c r="CI20" i="260"/>
  <c r="Q20" i="260" s="1"/>
  <c r="DC13" i="260"/>
  <c r="V13" i="260" s="1"/>
  <c r="BW20" i="260"/>
  <c r="N20" i="260" s="1"/>
  <c r="DO20" i="260"/>
  <c r="Y20" i="260" s="1"/>
  <c r="DO18" i="260"/>
  <c r="Y18" i="260" s="1"/>
  <c r="CU21" i="260"/>
  <c r="T21" i="260" s="1"/>
  <c r="BS26" i="260"/>
  <c r="M26" i="260" s="1"/>
  <c r="CE25" i="260"/>
  <c r="P25" i="260" s="1"/>
  <c r="DK16" i="260"/>
  <c r="X16" i="260" s="1"/>
  <c r="CE22" i="260"/>
  <c r="P22" i="260" s="1"/>
  <c r="CY17" i="260"/>
  <c r="U17" i="260" s="1"/>
  <c r="CI25" i="260"/>
  <c r="Q25" i="260" s="1"/>
  <c r="CM26" i="260"/>
  <c r="R26" i="260" s="1"/>
  <c r="DC20" i="260"/>
  <c r="V20" i="260" s="1"/>
  <c r="BW14" i="260"/>
  <c r="N14" i="260" s="1"/>
  <c r="CA16" i="260"/>
  <c r="O16" i="260" s="1"/>
  <c r="CE23" i="260"/>
  <c r="P23" i="260" s="1"/>
  <c r="CQ24" i="260"/>
  <c r="S24" i="260" s="1"/>
  <c r="CE24" i="260"/>
  <c r="P24" i="260" s="1"/>
  <c r="CE26" i="260"/>
  <c r="P26" i="260" s="1"/>
  <c r="DO26" i="260"/>
  <c r="Y26" i="260" s="1"/>
  <c r="CI16" i="260"/>
  <c r="Q16" i="260" s="1"/>
  <c r="CU14" i="260"/>
  <c r="T14" i="260" s="1"/>
  <c r="BS13" i="260"/>
  <c r="M13" i="260" s="1"/>
  <c r="DK25" i="260"/>
  <c r="X25" i="260" s="1"/>
  <c r="CE21" i="260"/>
  <c r="P21" i="260" s="1"/>
  <c r="DS18" i="260"/>
  <c r="Z18" i="260" s="1"/>
  <c r="CQ26" i="260"/>
  <c r="S26" i="260" s="1"/>
  <c r="CE17" i="260"/>
  <c r="P17" i="260" s="1"/>
  <c r="BS23" i="260"/>
  <c r="M23" i="260" s="1"/>
  <c r="CM25" i="260"/>
  <c r="R25" i="260" s="1"/>
  <c r="DG14" i="260"/>
  <c r="W14" i="260" s="1"/>
  <c r="CI13" i="260"/>
  <c r="Q13" i="260" s="1"/>
  <c r="DO19" i="260"/>
  <c r="Y19" i="260" s="1"/>
  <c r="DO13" i="260"/>
  <c r="Y13" i="260" s="1"/>
  <c r="CA17" i="260"/>
  <c r="O17" i="260" s="1"/>
  <c r="BW25" i="260"/>
  <c r="N25" i="260" s="1"/>
  <c r="DG20" i="260"/>
  <c r="W20" i="260" s="1"/>
  <c r="CQ14" i="260"/>
  <c r="S14" i="260" s="1"/>
  <c r="CA21" i="260"/>
  <c r="O21" i="260" s="1"/>
  <c r="CI21" i="260"/>
  <c r="Q21" i="260" s="1"/>
  <c r="CQ25" i="260"/>
  <c r="S25" i="260" s="1"/>
  <c r="BS24" i="260"/>
  <c r="M24" i="260" s="1"/>
  <c r="CE16" i="260"/>
  <c r="P16" i="260" s="1"/>
  <c r="CU24" i="260"/>
  <c r="T24" i="260" s="1"/>
  <c r="CE18" i="260"/>
  <c r="P18" i="260" s="1"/>
  <c r="DK15" i="260"/>
  <c r="X15" i="260" s="1"/>
  <c r="DG25" i="260"/>
  <c r="W25" i="260" s="1"/>
  <c r="DG15" i="260"/>
  <c r="W15" i="260" s="1"/>
  <c r="DC14" i="260"/>
  <c r="V14" i="260" s="1"/>
  <c r="DG16" i="260"/>
  <c r="W16" i="260" s="1"/>
  <c r="BW23" i="260"/>
  <c r="N23" i="260" s="1"/>
  <c r="CY21" i="260"/>
  <c r="U21" i="260" s="1"/>
  <c r="BN125" i="260"/>
  <c r="BN119" i="260"/>
  <c r="BN103" i="260"/>
  <c r="BN121" i="260"/>
  <c r="BN167" i="260"/>
  <c r="BN106" i="260"/>
  <c r="BN185" i="260"/>
  <c r="BN172" i="260"/>
  <c r="BO172" i="260" s="1"/>
  <c r="L172" i="260" s="1"/>
  <c r="BN87" i="260"/>
  <c r="BO87" i="260" s="1"/>
  <c r="BN110" i="260"/>
  <c r="BN189" i="260"/>
  <c r="BN175" i="260"/>
  <c r="BN108" i="260"/>
  <c r="BN107" i="260"/>
  <c r="BN127" i="260"/>
  <c r="BN184" i="260"/>
  <c r="BN97" i="260"/>
  <c r="BN102" i="260"/>
  <c r="BN118" i="260"/>
  <c r="BN183" i="260"/>
  <c r="BN191" i="260"/>
  <c r="BN100" i="260"/>
  <c r="BN112" i="260"/>
  <c r="BN104" i="260"/>
  <c r="BO104" i="260" s="1"/>
  <c r="L104" i="260" s="1"/>
  <c r="BN151" i="260"/>
  <c r="BO151" i="260" s="1"/>
  <c r="L151" i="260" s="1"/>
  <c r="BN166" i="260"/>
  <c r="BN105" i="260"/>
  <c r="BO105" i="260" s="1"/>
  <c r="L105" i="260" s="1"/>
  <c r="BN164" i="260"/>
  <c r="BN192" i="260"/>
  <c r="BN124" i="260"/>
  <c r="BN123" i="260"/>
  <c r="BN114" i="260"/>
  <c r="BN176" i="260"/>
  <c r="BN177" i="260"/>
  <c r="BN99" i="260"/>
  <c r="BN195" i="260"/>
  <c r="BN150" i="260"/>
  <c r="BO150" i="260" s="1"/>
  <c r="L150" i="260" s="1"/>
  <c r="BN168" i="260"/>
  <c r="BN187" i="260"/>
  <c r="DO146" i="260"/>
  <c r="Y146" i="260" s="1"/>
  <c r="BE146" i="260"/>
  <c r="I146" i="260" s="1"/>
  <c r="BA79" i="260"/>
  <c r="H79" i="260" s="1"/>
  <c r="DS10" i="260"/>
  <c r="Z10" i="260" s="1"/>
  <c r="BN163" i="260"/>
  <c r="BA146" i="260"/>
  <c r="H146" i="260" s="1"/>
  <c r="CA79" i="260"/>
  <c r="O79" i="260" s="1"/>
  <c r="BE10" i="260"/>
  <c r="I10" i="260" s="1"/>
  <c r="BS79" i="260"/>
  <c r="M79" i="260" s="1"/>
  <c r="DK146" i="260"/>
  <c r="X146" i="260" s="1"/>
  <c r="AS10" i="260"/>
  <c r="F10" i="260" s="1"/>
  <c r="I68" i="14" s="1"/>
  <c r="U68" i="14" s="1"/>
  <c r="CM79" i="260"/>
  <c r="R79" i="260" s="1"/>
  <c r="AP16" i="252"/>
  <c r="AV16" i="252"/>
  <c r="BH16" i="252"/>
  <c r="BQ16" i="252"/>
  <c r="BB16" i="252"/>
  <c r="AS146" i="260"/>
  <c r="F146" i="260" s="1"/>
  <c r="IH41" i="14" s="1"/>
  <c r="BW79" i="260"/>
  <c r="N79" i="260" s="1"/>
  <c r="W79" i="260"/>
  <c r="DG79" i="260"/>
  <c r="CY146" i="260"/>
  <c r="U146" i="260" s="1"/>
  <c r="CQ79" i="260"/>
  <c r="S79" i="260" s="1"/>
  <c r="AS79" i="260"/>
  <c r="F79" i="260" s="1"/>
  <c r="P79" i="260"/>
  <c r="CE79" i="260"/>
  <c r="N10" i="260"/>
  <c r="BI146" i="260"/>
  <c r="J146" i="260" s="1"/>
  <c r="IX19" i="14" s="1"/>
  <c r="BM146" i="260"/>
  <c r="K146" i="260" s="1"/>
  <c r="CU79" i="260"/>
  <c r="T79" i="260" s="1"/>
  <c r="DC10" i="260"/>
  <c r="V10" i="260" s="1"/>
  <c r="CA146" i="260"/>
  <c r="O146" i="260" s="1"/>
  <c r="DW79" i="260"/>
  <c r="AA79" i="260" s="1"/>
  <c r="CU146" i="260"/>
  <c r="T146" i="260" s="1"/>
  <c r="DK79" i="260"/>
  <c r="X79" i="260" s="1"/>
  <c r="BN190" i="260"/>
  <c r="DC146" i="260"/>
  <c r="V146" i="260" s="1"/>
  <c r="AK146" i="260"/>
  <c r="D146" i="260" s="1"/>
  <c r="DO10" i="260"/>
  <c r="Y10" i="260" s="1"/>
  <c r="DG10" i="260"/>
  <c r="W10" i="260" s="1"/>
  <c r="CI146" i="260"/>
  <c r="Q146" i="260" s="1"/>
  <c r="AO79" i="260"/>
  <c r="E79" i="260" s="1"/>
  <c r="EQ67" i="14" s="1"/>
  <c r="AW150" i="260"/>
  <c r="G150" i="260" s="1"/>
  <c r="M10" i="260"/>
  <c r="CM146" i="260"/>
  <c r="R146" i="260" s="1"/>
  <c r="BE79" i="260"/>
  <c r="I79" i="260" s="1"/>
  <c r="CE146" i="260"/>
  <c r="P146" i="260" s="1"/>
  <c r="CQ10" i="260"/>
  <c r="S10" i="260" s="1"/>
  <c r="DS146" i="260"/>
  <c r="Z146" i="260" s="1"/>
  <c r="CI79" i="260"/>
  <c r="Q79" i="260" s="1"/>
  <c r="CI10" i="260"/>
  <c r="Q10" i="260" s="1"/>
  <c r="BI79" i="260"/>
  <c r="J79" i="260" s="1"/>
  <c r="DW146" i="260"/>
  <c r="AA146" i="260" s="1"/>
  <c r="AO146" i="260"/>
  <c r="E146" i="260" s="1"/>
  <c r="IH40" i="14" s="1"/>
  <c r="CQ146" i="260"/>
  <c r="S146" i="260" s="1"/>
  <c r="DS79" i="260"/>
  <c r="Z79" i="260" s="1"/>
  <c r="DK10" i="260"/>
  <c r="X10" i="260" s="1"/>
  <c r="O10" i="260"/>
  <c r="AO10" i="260"/>
  <c r="E10" i="260" s="1"/>
  <c r="I67" i="14" s="1"/>
  <c r="U67" i="14" s="1"/>
  <c r="CY10" i="260"/>
  <c r="U10" i="260" s="1"/>
  <c r="DO79" i="260"/>
  <c r="Y79" i="260" s="1"/>
  <c r="AA10" i="260"/>
  <c r="DG146" i="260"/>
  <c r="W146" i="260" s="1"/>
  <c r="CM10" i="260"/>
  <c r="R10" i="260" s="1"/>
  <c r="BS146" i="260"/>
  <c r="M146" i="260" s="1"/>
  <c r="BN179" i="260"/>
  <c r="P10" i="260"/>
  <c r="DC79" i="260"/>
  <c r="V79" i="260" s="1"/>
  <c r="BW146" i="260"/>
  <c r="N146" i="260" s="1"/>
  <c r="CY79" i="260"/>
  <c r="U79" i="260" s="1"/>
  <c r="BM79" i="260"/>
  <c r="K79" i="260" s="1"/>
  <c r="CU10" i="260"/>
  <c r="T10" i="260" s="1"/>
  <c r="BN111" i="260"/>
  <c r="BN116" i="260"/>
  <c r="BN173" i="260"/>
  <c r="BN174" i="260"/>
  <c r="BN154" i="260"/>
  <c r="BO154" i="260" s="1"/>
  <c r="L154" i="260" s="1"/>
  <c r="BN98" i="260"/>
  <c r="BE11" i="260"/>
  <c r="I11" i="260" s="1"/>
  <c r="BN120" i="260"/>
  <c r="AK147" i="260"/>
  <c r="D147" i="260" s="1"/>
  <c r="BN149" i="260"/>
  <c r="BO149" i="260" s="1"/>
  <c r="L149" i="260" s="1"/>
  <c r="H10" i="260"/>
  <c r="BM11" i="260"/>
  <c r="K11" i="260" s="1"/>
  <c r="BA11" i="260"/>
  <c r="H11" i="260" s="1"/>
  <c r="BN153" i="260"/>
  <c r="BO153" i="260" s="1"/>
  <c r="BN181" i="260"/>
  <c r="AK80" i="260"/>
  <c r="D80" i="260" s="1"/>
  <c r="DW11" i="260"/>
  <c r="AA11" i="260" s="1"/>
  <c r="BN157" i="260"/>
  <c r="BO157" i="260" s="1"/>
  <c r="L157" i="260" s="1"/>
  <c r="BI11" i="260"/>
  <c r="J11" i="260" s="1"/>
  <c r="BN171" i="260"/>
  <c r="BO171" i="260" s="1"/>
  <c r="L171" i="260" s="1"/>
  <c r="BN80" i="260"/>
  <c r="BO80" i="260" s="1"/>
  <c r="BM80" i="260"/>
  <c r="K80" i="260" s="1"/>
  <c r="BN147" i="260"/>
  <c r="BO147" i="260" s="1"/>
  <c r="AW147" i="260"/>
  <c r="G147" i="260" s="1"/>
  <c r="BN170" i="260"/>
  <c r="BN182" i="260"/>
  <c r="AK156" i="260"/>
  <c r="D156" i="260" s="1"/>
  <c r="BN113" i="260"/>
  <c r="BN91" i="260"/>
  <c r="BO91" i="260" s="1"/>
  <c r="L91" i="260" s="1"/>
  <c r="BN188" i="260"/>
  <c r="AK162" i="260"/>
  <c r="D162" i="260" s="1"/>
  <c r="AK150" i="260"/>
  <c r="D150" i="260" s="1"/>
  <c r="BN93" i="260"/>
  <c r="BO93" i="260" s="1"/>
  <c r="BN194" i="260"/>
  <c r="BN152" i="260"/>
  <c r="BO152" i="260" s="1"/>
  <c r="AK153" i="260"/>
  <c r="D153" i="260" s="1"/>
  <c r="AK149" i="260"/>
  <c r="D149" i="260" s="1"/>
  <c r="AK160" i="260"/>
  <c r="D160" i="260" s="1"/>
  <c r="BN81" i="260"/>
  <c r="BN122" i="260"/>
  <c r="BN165" i="260"/>
  <c r="BN186" i="260"/>
  <c r="AK154" i="260"/>
  <c r="D154" i="260" s="1"/>
  <c r="AK151" i="260"/>
  <c r="D151" i="260" s="1"/>
  <c r="BN96" i="260"/>
  <c r="AK158" i="260"/>
  <c r="D158" i="260" s="1"/>
  <c r="BN148" i="260"/>
  <c r="BN159" i="260"/>
  <c r="BO159" i="260" s="1"/>
  <c r="L159" i="260" s="1"/>
  <c r="AW159" i="260"/>
  <c r="G159" i="260" s="1"/>
  <c r="BN160" i="260"/>
  <c r="BO160" i="260" s="1"/>
  <c r="L160" i="260" s="1"/>
  <c r="AK152" i="260"/>
  <c r="D152" i="260" s="1"/>
  <c r="AK155" i="260"/>
  <c r="D155" i="260" s="1"/>
  <c r="BN101" i="260"/>
  <c r="BN178" i="260"/>
  <c r="BN169" i="260"/>
  <c r="BN162" i="260"/>
  <c r="BO162" i="260" s="1"/>
  <c r="L162" i="260" s="1"/>
  <c r="AW162" i="260"/>
  <c r="G162" i="260" s="1"/>
  <c r="BN156" i="260"/>
  <c r="BO156" i="260" s="1"/>
  <c r="L156" i="260" s="1"/>
  <c r="AW156" i="260"/>
  <c r="G156" i="260" s="1"/>
  <c r="AK157" i="260"/>
  <c r="D157" i="260" s="1"/>
  <c r="BN155" i="260"/>
  <c r="BO155" i="260" s="1"/>
  <c r="L155" i="260" s="1"/>
  <c r="AK161" i="260"/>
  <c r="D161" i="260" s="1"/>
  <c r="BN158" i="260"/>
  <c r="BO158" i="260" s="1"/>
  <c r="L158" i="260" s="1"/>
  <c r="AK159" i="260"/>
  <c r="D159" i="260" s="1"/>
  <c r="BN86" i="260"/>
  <c r="BO86" i="260" s="1"/>
  <c r="AW161" i="260"/>
  <c r="G161" i="260" s="1"/>
  <c r="BN161" i="260"/>
  <c r="BO161" i="260" s="1"/>
  <c r="L161" i="260" s="1"/>
  <c r="BN90" i="260"/>
  <c r="BO90" i="260" s="1"/>
  <c r="BN128" i="260"/>
  <c r="BN109" i="260"/>
  <c r="BN95" i="260"/>
  <c r="BO95" i="260" s="1"/>
  <c r="AW95" i="260"/>
  <c r="BN126" i="260"/>
  <c r="AW82" i="260"/>
  <c r="BN82" i="260"/>
  <c r="BO82" i="260" s="1"/>
  <c r="BN84" i="260"/>
  <c r="BO84" i="260" s="1"/>
  <c r="L84" i="260" s="1"/>
  <c r="BN92" i="260"/>
  <c r="BO92" i="260" s="1"/>
  <c r="L92" i="260" s="1"/>
  <c r="BN88" i="260"/>
  <c r="BO88" i="260" s="1"/>
  <c r="L88" i="260" s="1"/>
  <c r="BN85" i="260"/>
  <c r="BO85" i="260" s="1"/>
  <c r="AW85" i="260"/>
  <c r="G85" i="260" s="1"/>
  <c r="AW89" i="260"/>
  <c r="G89" i="260" s="1"/>
  <c r="BN89" i="260"/>
  <c r="BO89" i="260" s="1"/>
  <c r="AW83" i="260"/>
  <c r="BN83" i="260"/>
  <c r="BO83" i="260" s="1"/>
  <c r="BN94" i="260"/>
  <c r="BO94" i="260" s="1"/>
  <c r="L94" i="260" s="1"/>
  <c r="AW94" i="260"/>
  <c r="E86" i="260"/>
  <c r="E88" i="260"/>
  <c r="E87" i="260"/>
  <c r="E83" i="260"/>
  <c r="E84" i="260"/>
  <c r="E85" i="260"/>
  <c r="E93" i="260"/>
  <c r="E82" i="260"/>
  <c r="E94" i="260"/>
  <c r="E89" i="260"/>
  <c r="E91" i="260"/>
  <c r="E92" i="260"/>
  <c r="E90" i="260"/>
  <c r="E95" i="260"/>
  <c r="D92" i="260"/>
  <c r="D90" i="260"/>
  <c r="D88" i="260"/>
  <c r="D89" i="260"/>
  <c r="D87" i="260"/>
  <c r="D85" i="260"/>
  <c r="D93" i="260"/>
  <c r="D91" i="260"/>
  <c r="D94" i="260"/>
  <c r="D84" i="260"/>
  <c r="D86" i="260"/>
  <c r="BI23" i="260"/>
  <c r="J23" i="260" s="1"/>
  <c r="BE22" i="260"/>
  <c r="I22" i="260" s="1"/>
  <c r="BI21" i="260"/>
  <c r="J21" i="260" s="1"/>
  <c r="BI13" i="260"/>
  <c r="J13" i="260" s="1"/>
  <c r="BM14" i="260"/>
  <c r="K14" i="260" s="1"/>
  <c r="BE23" i="260"/>
  <c r="I23" i="260" s="1"/>
  <c r="AW22" i="260"/>
  <c r="G22" i="260" s="1"/>
  <c r="DW23" i="260"/>
  <c r="AA23" i="260" s="1"/>
  <c r="DW16" i="260"/>
  <c r="AA16" i="260" s="1"/>
  <c r="BA24" i="260"/>
  <c r="H24" i="260" s="1"/>
  <c r="BI14" i="260"/>
  <c r="J14" i="260" s="1"/>
  <c r="BE15" i="260"/>
  <c r="I15" i="260" s="1"/>
  <c r="DW26" i="260"/>
  <c r="AA26" i="260" s="1"/>
  <c r="BE14" i="260"/>
  <c r="I14" i="260" s="1"/>
  <c r="BA15" i="260"/>
  <c r="H15" i="260" s="1"/>
  <c r="BM13" i="260"/>
  <c r="K13" i="260" s="1"/>
  <c r="DW15" i="260"/>
  <c r="AA15" i="260" s="1"/>
  <c r="BE16" i="260"/>
  <c r="I16" i="260" s="1"/>
  <c r="BA16" i="260"/>
  <c r="H16" i="260" s="1"/>
  <c r="DW14" i="260"/>
  <c r="AA14" i="260" s="1"/>
  <c r="BI22" i="260"/>
  <c r="J22" i="260" s="1"/>
  <c r="BE25" i="260"/>
  <c r="I25" i="260" s="1"/>
  <c r="DW17" i="260"/>
  <c r="AA17" i="260" s="1"/>
  <c r="AW21" i="260"/>
  <c r="G21" i="260" s="1"/>
  <c r="BM22" i="260"/>
  <c r="K22" i="260" s="1"/>
  <c r="BM17" i="260"/>
  <c r="K17" i="260" s="1"/>
  <c r="BM21" i="260"/>
  <c r="K21" i="260" s="1"/>
  <c r="BM20" i="260"/>
  <c r="K20" i="260" s="1"/>
  <c r="AW25" i="260"/>
  <c r="G25" i="260" s="1"/>
  <c r="AW20" i="260"/>
  <c r="G20" i="260" s="1"/>
  <c r="BI16" i="260"/>
  <c r="J16" i="260" s="1"/>
  <c r="DW21" i="260"/>
  <c r="AA21" i="260" s="1"/>
  <c r="BI25" i="260"/>
  <c r="J25" i="260" s="1"/>
  <c r="BA14" i="260"/>
  <c r="H14" i="260" s="1"/>
  <c r="BA19" i="260"/>
  <c r="H19" i="260" s="1"/>
  <c r="BA17" i="260"/>
  <c r="H17" i="260" s="1"/>
  <c r="AW14" i="260"/>
  <c r="G14" i="260" s="1"/>
  <c r="DW18" i="260"/>
  <c r="AA18" i="260" s="1"/>
  <c r="BE21" i="260"/>
  <c r="I21" i="260" s="1"/>
  <c r="BA23" i="260"/>
  <c r="H23" i="260" s="1"/>
  <c r="BE26" i="260"/>
  <c r="I26" i="260" s="1"/>
  <c r="DW19" i="260"/>
  <c r="AA19" i="260" s="1"/>
  <c r="DW20" i="260"/>
  <c r="AA20" i="260" s="1"/>
  <c r="BM24" i="260"/>
  <c r="K24" i="260" s="1"/>
  <c r="BA25" i="260"/>
  <c r="H25" i="260" s="1"/>
  <c r="BM19" i="260"/>
  <c r="K19" i="260" s="1"/>
  <c r="BM16" i="260"/>
  <c r="K16" i="260" s="1"/>
  <c r="BM26" i="260"/>
  <c r="K26" i="260" s="1"/>
  <c r="BA13" i="260"/>
  <c r="H13" i="260" s="1"/>
  <c r="AW17" i="260"/>
  <c r="G17" i="260" s="1"/>
  <c r="BI24" i="260"/>
  <c r="J24" i="260" s="1"/>
  <c r="DW13" i="260"/>
  <c r="AA13" i="260" s="1"/>
  <c r="DW25" i="260"/>
  <c r="AA25" i="260" s="1"/>
  <c r="BI17" i="260"/>
  <c r="J17" i="260" s="1"/>
  <c r="BI26" i="260"/>
  <c r="J26" i="260" s="1"/>
  <c r="BE13" i="260"/>
  <c r="I13" i="260" s="1"/>
  <c r="BE17" i="260"/>
  <c r="I17" i="260" s="1"/>
  <c r="BA22" i="260"/>
  <c r="H22" i="260" s="1"/>
  <c r="BM15" i="260"/>
  <c r="K15" i="260" s="1"/>
  <c r="BE18" i="260"/>
  <c r="I18" i="260" s="1"/>
  <c r="BA20" i="260"/>
  <c r="H20" i="260" s="1"/>
  <c r="BI19" i="260"/>
  <c r="J19" i="260" s="1"/>
  <c r="BE19" i="260"/>
  <c r="I19" i="260" s="1"/>
  <c r="BE24" i="260"/>
  <c r="I24" i="260" s="1"/>
  <c r="BM23" i="260"/>
  <c r="K23" i="260" s="1"/>
  <c r="BI20" i="260"/>
  <c r="J20" i="260" s="1"/>
  <c r="BM25" i="260"/>
  <c r="K25" i="260" s="1"/>
  <c r="BE20" i="260"/>
  <c r="I20" i="260" s="1"/>
  <c r="BM18" i="260"/>
  <c r="K18" i="260" s="1"/>
  <c r="BA18" i="260"/>
  <c r="H18" i="260" s="1"/>
  <c r="DW24" i="260"/>
  <c r="AA24" i="260" s="1"/>
  <c r="BA26" i="260"/>
  <c r="H26" i="260" s="1"/>
  <c r="BI18" i="260"/>
  <c r="J18" i="260" s="1"/>
  <c r="BA21" i="260"/>
  <c r="H21" i="260" s="1"/>
  <c r="BI15" i="260"/>
  <c r="J15" i="260" s="1"/>
  <c r="DW22" i="260"/>
  <c r="AA22" i="260" s="1"/>
  <c r="D79" i="260"/>
  <c r="EQ66" i="14" s="1"/>
  <c r="BN35" i="260"/>
  <c r="BO35" i="260" s="1"/>
  <c r="L35" i="260" s="1"/>
  <c r="BN41" i="260"/>
  <c r="L81" i="260"/>
  <c r="BN43" i="260"/>
  <c r="BN28" i="260"/>
  <c r="BN50" i="260"/>
  <c r="BN40" i="260"/>
  <c r="BN45" i="260"/>
  <c r="BN53" i="260"/>
  <c r="BN33" i="260"/>
  <c r="BN42" i="260"/>
  <c r="BN32" i="260"/>
  <c r="BN30" i="260"/>
  <c r="BN55" i="260"/>
  <c r="BN29" i="260"/>
  <c r="BN57" i="260"/>
  <c r="BN54" i="260"/>
  <c r="BN25" i="260"/>
  <c r="BN59" i="260"/>
  <c r="BN39" i="260"/>
  <c r="BN58" i="260"/>
  <c r="BN27" i="260"/>
  <c r="BN49" i="260"/>
  <c r="BN31" i="260"/>
  <c r="L147" i="260"/>
  <c r="BN37" i="260"/>
  <c r="BN36" i="260"/>
  <c r="BO36" i="260" s="1"/>
  <c r="L36" i="260" s="1"/>
  <c r="L85" i="260"/>
  <c r="BN60" i="260"/>
  <c r="BN47" i="260"/>
  <c r="BN10" i="260"/>
  <c r="BO10" i="260" s="1"/>
  <c r="G23" i="260"/>
  <c r="BN23" i="260"/>
  <c r="BN14" i="260"/>
  <c r="BN44" i="260"/>
  <c r="G160" i="260"/>
  <c r="G11" i="260"/>
  <c r="BN11" i="260"/>
  <c r="G146" i="260"/>
  <c r="BN146" i="260"/>
  <c r="G80" i="260"/>
  <c r="L80" i="260"/>
  <c r="BN38" i="260"/>
  <c r="BN34" i="260"/>
  <c r="L152" i="260"/>
  <c r="BN51" i="260"/>
  <c r="G154" i="260"/>
  <c r="BN48" i="260"/>
  <c r="L90" i="260"/>
  <c r="BN21" i="260"/>
  <c r="BN16" i="260"/>
  <c r="G16" i="260"/>
  <c r="G153" i="260"/>
  <c r="L153" i="260"/>
  <c r="G82" i="260"/>
  <c r="L82" i="260"/>
  <c r="BN18" i="260"/>
  <c r="G18" i="260"/>
  <c r="L87" i="260"/>
  <c r="L89" i="260"/>
  <c r="G79" i="260"/>
  <c r="BN79" i="260"/>
  <c r="G94" i="260"/>
  <c r="G95" i="260"/>
  <c r="L95" i="260"/>
  <c r="G15" i="260"/>
  <c r="BN15" i="260"/>
  <c r="G157" i="260"/>
  <c r="BN12" i="260"/>
  <c r="L12" i="260" s="1"/>
  <c r="G12" i="260"/>
  <c r="BN56" i="260"/>
  <c r="G93" i="260"/>
  <c r="L93" i="260"/>
  <c r="BN22" i="260"/>
  <c r="L83" i="260"/>
  <c r="G83" i="260"/>
  <c r="BN24" i="260"/>
  <c r="G24" i="260"/>
  <c r="L148" i="260"/>
  <c r="G92" i="260"/>
  <c r="G19" i="260"/>
  <c r="BN19" i="260"/>
  <c r="BN17" i="260"/>
  <c r="BN46" i="260"/>
  <c r="BN52" i="260"/>
  <c r="G26" i="260"/>
  <c r="BN26" i="260"/>
  <c r="G91" i="260"/>
  <c r="G155" i="260"/>
  <c r="BN20" i="260"/>
  <c r="G13" i="260"/>
  <c r="BN13" i="260"/>
  <c r="G86" i="260"/>
  <c r="L86" i="260"/>
  <c r="E202" i="259"/>
  <c r="E199" i="259"/>
  <c r="E200" i="259"/>
  <c r="E201" i="259"/>
  <c r="K132" i="259"/>
  <c r="K131" i="259"/>
  <c r="K133" i="259"/>
  <c r="K130" i="259"/>
  <c r="D131" i="259"/>
  <c r="D132" i="259"/>
  <c r="D130" i="259"/>
  <c r="D133" i="259"/>
  <c r="I64" i="259"/>
  <c r="I63" i="259"/>
  <c r="I62" i="259"/>
  <c r="I61" i="259"/>
  <c r="F61" i="259"/>
  <c r="F62" i="259"/>
  <c r="F63" i="259"/>
  <c r="F64" i="259"/>
  <c r="J64" i="259"/>
  <c r="J62" i="259"/>
  <c r="J63" i="259"/>
  <c r="J61" i="259"/>
  <c r="K202" i="259"/>
  <c r="K199" i="259"/>
  <c r="K200" i="259"/>
  <c r="K201" i="259"/>
  <c r="H201" i="259"/>
  <c r="H202" i="259"/>
  <c r="H199" i="259"/>
  <c r="H200" i="259"/>
  <c r="K62" i="259"/>
  <c r="K61" i="259"/>
  <c r="K64" i="259"/>
  <c r="K63" i="259"/>
  <c r="D200" i="259"/>
  <c r="D201" i="259"/>
  <c r="D202" i="259"/>
  <c r="D199" i="259"/>
  <c r="E131" i="259"/>
  <c r="E133" i="259"/>
  <c r="E130" i="259"/>
  <c r="E132" i="259"/>
  <c r="I200" i="259"/>
  <c r="I201" i="259"/>
  <c r="I202" i="259"/>
  <c r="I199" i="259"/>
  <c r="H133" i="259"/>
  <c r="H132" i="259"/>
  <c r="H130" i="259"/>
  <c r="H131" i="259"/>
  <c r="G201" i="259"/>
  <c r="G202" i="259"/>
  <c r="G199" i="259"/>
  <c r="G200" i="259"/>
  <c r="H63" i="259"/>
  <c r="H61" i="259"/>
  <c r="H62" i="259"/>
  <c r="H64" i="259"/>
  <c r="F201" i="259"/>
  <c r="F202" i="259"/>
  <c r="F199" i="259"/>
  <c r="F200" i="259"/>
  <c r="I131" i="259"/>
  <c r="I130" i="259"/>
  <c r="I133" i="259"/>
  <c r="I132" i="259"/>
  <c r="J202" i="259"/>
  <c r="J199" i="259"/>
  <c r="J200" i="259"/>
  <c r="J201" i="259"/>
  <c r="G131" i="259"/>
  <c r="G133" i="259"/>
  <c r="G132" i="259"/>
  <c r="G130" i="259"/>
  <c r="J133" i="259"/>
  <c r="J131" i="259"/>
  <c r="J130" i="259"/>
  <c r="J132" i="259"/>
  <c r="F132" i="259"/>
  <c r="F131" i="259"/>
  <c r="F130" i="259"/>
  <c r="F133" i="259"/>
  <c r="G62" i="259"/>
  <c r="G64" i="259"/>
  <c r="G61" i="259"/>
  <c r="G63" i="259"/>
  <c r="K63" i="60"/>
  <c r="K62" i="60"/>
  <c r="K61" i="60"/>
  <c r="G198" i="60"/>
  <c r="G201" i="60" s="1"/>
  <c r="DL16" i="14"/>
  <c r="DL19" i="14"/>
  <c r="DL14" i="14"/>
  <c r="DL15" i="14"/>
  <c r="DL18" i="14"/>
  <c r="DL17" i="14"/>
  <c r="DL20" i="14"/>
  <c r="I198" i="60"/>
  <c r="I199" i="60" s="1"/>
  <c r="K198" i="60"/>
  <c r="J198" i="60"/>
  <c r="J199" i="60" s="1"/>
  <c r="DL13" i="14"/>
  <c r="F198" i="60"/>
  <c r="F201" i="60" s="1"/>
  <c r="H198" i="60"/>
  <c r="H201" i="60" s="1"/>
  <c r="J129" i="60"/>
  <c r="E129" i="60"/>
  <c r="E130" i="60" s="1"/>
  <c r="F129" i="60"/>
  <c r="F132" i="60" s="1"/>
  <c r="G129" i="60"/>
  <c r="G132" i="60" s="1"/>
  <c r="H129" i="60"/>
  <c r="I129" i="60"/>
  <c r="I132" i="60" s="1"/>
  <c r="K129" i="60"/>
  <c r="EQ68" i="14" l="1"/>
  <c r="FT41" i="14"/>
  <c r="GJ15" i="14"/>
  <c r="FT39" i="14"/>
  <c r="HE67" i="14"/>
  <c r="HE68" i="14"/>
  <c r="IX14" i="14"/>
  <c r="IX15" i="14"/>
  <c r="BB15" i="14"/>
  <c r="AJ20" i="252"/>
  <c r="BB13" i="14"/>
  <c r="E60" i="260"/>
  <c r="E64" i="260" s="1"/>
  <c r="AL40" i="14"/>
  <c r="BB14" i="14"/>
  <c r="F60" i="260"/>
  <c r="F64" i="260" s="1"/>
  <c r="AL41" i="14"/>
  <c r="I66" i="14"/>
  <c r="U66" i="14" s="1"/>
  <c r="FT40" i="14"/>
  <c r="BB17" i="14"/>
  <c r="BB18" i="14"/>
  <c r="BB19" i="14"/>
  <c r="BH21" i="261"/>
  <c r="BN21" i="261"/>
  <c r="BQ21" i="261"/>
  <c r="AJ21" i="261"/>
  <c r="AP21" i="261"/>
  <c r="BB21" i="261"/>
  <c r="AV21" i="261"/>
  <c r="AV22" i="261"/>
  <c r="BQ22" i="261"/>
  <c r="BB22" i="261"/>
  <c r="AP22" i="261"/>
  <c r="BH22" i="261"/>
  <c r="AJ22" i="261"/>
  <c r="BN22" i="261"/>
  <c r="AV27" i="261"/>
  <c r="BB27" i="261"/>
  <c r="BH27" i="261"/>
  <c r="BN27" i="261"/>
  <c r="BQ27" i="261"/>
  <c r="AJ27" i="261"/>
  <c r="AP27" i="261"/>
  <c r="BB17" i="261"/>
  <c r="BH17" i="261"/>
  <c r="BN17" i="261"/>
  <c r="AV17" i="261"/>
  <c r="BQ17" i="261"/>
  <c r="AJ17" i="261"/>
  <c r="AP17" i="261"/>
  <c r="AV18" i="261"/>
  <c r="BB18" i="261"/>
  <c r="AP18" i="261"/>
  <c r="BQ18" i="261"/>
  <c r="BN18" i="261"/>
  <c r="AJ18" i="261"/>
  <c r="BH18" i="261"/>
  <c r="AJ24" i="261"/>
  <c r="AV24" i="261"/>
  <c r="BH24" i="261"/>
  <c r="BN24" i="261"/>
  <c r="BB24" i="261"/>
  <c r="BQ24" i="261"/>
  <c r="AP24" i="261"/>
  <c r="BH23" i="261"/>
  <c r="AV23" i="261"/>
  <c r="BQ23" i="261"/>
  <c r="BB23" i="261"/>
  <c r="AP23" i="261"/>
  <c r="BN23" i="261"/>
  <c r="AJ23" i="261"/>
  <c r="AJ26" i="261"/>
  <c r="AP26" i="261"/>
  <c r="BH26" i="261"/>
  <c r="BN26" i="261"/>
  <c r="BQ26" i="261"/>
  <c r="AV26" i="261"/>
  <c r="BB26" i="261"/>
  <c r="AV15" i="261"/>
  <c r="AP15" i="261"/>
  <c r="BB15" i="261"/>
  <c r="BH15" i="261"/>
  <c r="BQ15" i="261"/>
  <c r="AJ15" i="261"/>
  <c r="BN15" i="261"/>
  <c r="BN25" i="261"/>
  <c r="AJ25" i="261"/>
  <c r="AP25" i="261"/>
  <c r="AV25" i="261"/>
  <c r="BB25" i="261"/>
  <c r="BH25" i="261"/>
  <c r="BQ25" i="261"/>
  <c r="AV20" i="261"/>
  <c r="BN20" i="261"/>
  <c r="BH20" i="261"/>
  <c r="AP20" i="261"/>
  <c r="AJ20" i="261"/>
  <c r="BB20" i="261"/>
  <c r="BQ20" i="261"/>
  <c r="BH16" i="261"/>
  <c r="BN16" i="261"/>
  <c r="AV16" i="261"/>
  <c r="BB16" i="261"/>
  <c r="BQ16" i="261"/>
  <c r="AP16" i="261"/>
  <c r="AJ16" i="261"/>
  <c r="AV19" i="261"/>
  <c r="BQ19" i="261"/>
  <c r="AJ19" i="261"/>
  <c r="BB19" i="261"/>
  <c r="BN19" i="261"/>
  <c r="AP19" i="261"/>
  <c r="BH19" i="261"/>
  <c r="BH14" i="261"/>
  <c r="BQ14" i="261"/>
  <c r="AP14" i="261"/>
  <c r="BB14" i="261"/>
  <c r="AV14" i="261"/>
  <c r="AJ14" i="261"/>
  <c r="BN14" i="261"/>
  <c r="AJ28" i="261"/>
  <c r="BH28" i="261"/>
  <c r="BN28" i="261"/>
  <c r="BQ28" i="261"/>
  <c r="AV28" i="261"/>
  <c r="BB28" i="261"/>
  <c r="AP28" i="261"/>
  <c r="HE66" i="14"/>
  <c r="IH39" i="14"/>
  <c r="IX13" i="14"/>
  <c r="GJ13" i="14"/>
  <c r="GJ17" i="14"/>
  <c r="GJ18" i="14"/>
  <c r="GJ19" i="14"/>
  <c r="GJ14" i="14"/>
  <c r="GJ20" i="14"/>
  <c r="IX18" i="14"/>
  <c r="IX20" i="14"/>
  <c r="AD16" i="252"/>
  <c r="D196" i="260" s="1"/>
  <c r="IX17" i="14"/>
  <c r="AP17" i="252"/>
  <c r="AV17" i="252"/>
  <c r="AJ17" i="252"/>
  <c r="BB17" i="252"/>
  <c r="BQ17" i="252"/>
  <c r="BH17" i="252"/>
  <c r="BN17" i="252"/>
  <c r="BO146" i="260"/>
  <c r="L146" i="260" s="1"/>
  <c r="HE69" i="14" s="1"/>
  <c r="BN18" i="252"/>
  <c r="BH18" i="252"/>
  <c r="AP18" i="252"/>
  <c r="BB18" i="252"/>
  <c r="AV18" i="252"/>
  <c r="BQ18" i="252"/>
  <c r="AJ18" i="252"/>
  <c r="BO79" i="260"/>
  <c r="L79" i="260" s="1"/>
  <c r="FT42" i="14" s="1"/>
  <c r="U42" i="252"/>
  <c r="BQ20" i="252"/>
  <c r="BH21" i="252"/>
  <c r="BB21" i="252"/>
  <c r="BQ21" i="252"/>
  <c r="AJ21" i="252"/>
  <c r="AV21" i="252"/>
  <c r="AP21" i="252"/>
  <c r="BN21" i="252"/>
  <c r="AP20" i="252"/>
  <c r="AP24" i="252"/>
  <c r="AV24" i="252"/>
  <c r="BB24" i="252"/>
  <c r="BQ24" i="252"/>
  <c r="BH24" i="252"/>
  <c r="BN24" i="252"/>
  <c r="AJ24" i="252"/>
  <c r="BN20" i="252"/>
  <c r="BB20" i="252"/>
  <c r="AV20" i="252"/>
  <c r="BO11" i="260"/>
  <c r="L11" i="260" s="1"/>
  <c r="BH23" i="252"/>
  <c r="AJ23" i="252"/>
  <c r="AP23" i="252"/>
  <c r="BN23" i="252"/>
  <c r="AV23" i="252"/>
  <c r="BQ23" i="252"/>
  <c r="BB23" i="252"/>
  <c r="BH22" i="252"/>
  <c r="AP22" i="252"/>
  <c r="AV22" i="252"/>
  <c r="AJ22" i="252"/>
  <c r="BN22" i="252"/>
  <c r="BQ22" i="252"/>
  <c r="BB22" i="252"/>
  <c r="D83" i="260"/>
  <c r="H60" i="260"/>
  <c r="I60" i="260"/>
  <c r="I64" i="260" s="1"/>
  <c r="J60" i="260"/>
  <c r="J64" i="260" s="1"/>
  <c r="BO20" i="260"/>
  <c r="L20" i="260" s="1"/>
  <c r="BO15" i="260"/>
  <c r="L15" i="260" s="1"/>
  <c r="BO17" i="260"/>
  <c r="L17" i="260" s="1"/>
  <c r="BO16" i="260"/>
  <c r="L16" i="260" s="1"/>
  <c r="BO23" i="260"/>
  <c r="L23" i="260" s="1"/>
  <c r="BO21" i="260"/>
  <c r="L21" i="260" s="1"/>
  <c r="BO18" i="260"/>
  <c r="L18" i="260" s="1"/>
  <c r="BO22" i="260"/>
  <c r="L22" i="260" s="1"/>
  <c r="BO25" i="260"/>
  <c r="L25" i="260" s="1"/>
  <c r="BO14" i="260"/>
  <c r="L14" i="260" s="1"/>
  <c r="BO26" i="260"/>
  <c r="L26" i="260" s="1"/>
  <c r="BO19" i="260"/>
  <c r="L19" i="260" s="1"/>
  <c r="BO24" i="260"/>
  <c r="L24" i="260" s="1"/>
  <c r="BO13" i="260"/>
  <c r="L13" i="260" s="1"/>
  <c r="D60" i="260"/>
  <c r="D64" i="260" s="1"/>
  <c r="IX16" i="14"/>
  <c r="GJ16" i="14"/>
  <c r="G10" i="260"/>
  <c r="L10" i="260"/>
  <c r="I69" i="14" s="1"/>
  <c r="U69" i="14" s="1"/>
  <c r="K10" i="260"/>
  <c r="G200" i="60"/>
  <c r="G199" i="60"/>
  <c r="G202" i="60"/>
  <c r="K201" i="60"/>
  <c r="K202" i="60" s="1"/>
  <c r="K200" i="60"/>
  <c r="I201" i="60"/>
  <c r="I202" i="60" s="1"/>
  <c r="K199" i="60"/>
  <c r="F200" i="60"/>
  <c r="H200" i="60"/>
  <c r="F199" i="60"/>
  <c r="K132" i="60"/>
  <c r="K133" i="60" s="1"/>
  <c r="F202" i="60"/>
  <c r="I200" i="60"/>
  <c r="E131" i="60"/>
  <c r="E132" i="60"/>
  <c r="E133" i="60" s="1"/>
  <c r="H202" i="60"/>
  <c r="H199" i="60"/>
  <c r="J201" i="60"/>
  <c r="J202" i="60" s="1"/>
  <c r="H131" i="60"/>
  <c r="G131" i="60"/>
  <c r="G130" i="60"/>
  <c r="G133" i="60"/>
  <c r="J132" i="60"/>
  <c r="J133" i="60" s="1"/>
  <c r="J200" i="60"/>
  <c r="J131" i="60"/>
  <c r="J130" i="60"/>
  <c r="H132" i="60"/>
  <c r="H133" i="60" s="1"/>
  <c r="K131" i="60"/>
  <c r="I131" i="60"/>
  <c r="F131" i="60"/>
  <c r="K130" i="60"/>
  <c r="H130" i="60"/>
  <c r="F130" i="60"/>
  <c r="I130" i="60"/>
  <c r="I133" i="60"/>
  <c r="F133" i="60"/>
  <c r="IH42" i="14" l="1"/>
  <c r="AL42" i="14"/>
  <c r="AD27" i="261"/>
  <c r="AD16" i="261"/>
  <c r="D63" i="260"/>
  <c r="D61" i="260"/>
  <c r="D62" i="260"/>
  <c r="AD28" i="261"/>
  <c r="AD19" i="261"/>
  <c r="AD23" i="261"/>
  <c r="AD22" i="261"/>
  <c r="AD18" i="261"/>
  <c r="AD24" i="261"/>
  <c r="AD25" i="261"/>
  <c r="AD21" i="261"/>
  <c r="AD20" i="261"/>
  <c r="AD26" i="261"/>
  <c r="AD17" i="261"/>
  <c r="AD15" i="261"/>
  <c r="AD14" i="261"/>
  <c r="U38" i="261"/>
  <c r="D130" i="260"/>
  <c r="EQ69" i="14"/>
  <c r="D129" i="260"/>
  <c r="D131" i="260"/>
  <c r="D197" i="260"/>
  <c r="D198" i="260"/>
  <c r="AD17" i="252"/>
  <c r="E131" i="260" s="1"/>
  <c r="AD18" i="252"/>
  <c r="F196" i="260" s="1"/>
  <c r="BH20" i="252"/>
  <c r="H64" i="260"/>
  <c r="AD22" i="252"/>
  <c r="I196" i="260" s="1"/>
  <c r="AD21" i="252"/>
  <c r="H196" i="260" s="1"/>
  <c r="AD23" i="252"/>
  <c r="J197" i="260" s="1"/>
  <c r="AD24" i="252"/>
  <c r="K196" i="260" s="1"/>
  <c r="BB20" i="14"/>
  <c r="BB16" i="14"/>
  <c r="G60" i="260"/>
  <c r="K60" i="260"/>
  <c r="I61" i="260" l="1"/>
  <c r="H63" i="260"/>
  <c r="E62" i="260"/>
  <c r="K63" i="260"/>
  <c r="J62" i="260"/>
  <c r="K61" i="260"/>
  <c r="E61" i="260"/>
  <c r="F63" i="260"/>
  <c r="F61" i="260"/>
  <c r="H61" i="260"/>
  <c r="K62" i="260"/>
  <c r="H62" i="260"/>
  <c r="J63" i="260"/>
  <c r="I63" i="260"/>
  <c r="F62" i="260"/>
  <c r="J61" i="260"/>
  <c r="E63" i="260"/>
  <c r="I62" i="260"/>
  <c r="F130" i="260"/>
  <c r="J130" i="260"/>
  <c r="I198" i="260"/>
  <c r="I197" i="260"/>
  <c r="K197" i="260"/>
  <c r="H197" i="260"/>
  <c r="J131" i="260"/>
  <c r="J129" i="260"/>
  <c r="H130" i="260"/>
  <c r="I131" i="260"/>
  <c r="H131" i="260"/>
  <c r="F129" i="260"/>
  <c r="K131" i="260"/>
  <c r="E196" i="260"/>
  <c r="E130" i="260"/>
  <c r="E129" i="260"/>
  <c r="F131" i="260"/>
  <c r="I130" i="260"/>
  <c r="H129" i="260"/>
  <c r="I129" i="260"/>
  <c r="K129" i="260"/>
  <c r="K130" i="260"/>
  <c r="J198" i="260"/>
  <c r="E198" i="260"/>
  <c r="F197" i="260"/>
  <c r="J196" i="260"/>
  <c r="E197" i="260"/>
  <c r="H198" i="260"/>
  <c r="K198" i="260"/>
  <c r="F198" i="260"/>
  <c r="AD20" i="252"/>
  <c r="G64" i="260"/>
  <c r="K64" i="260"/>
  <c r="AA9" i="60"/>
  <c r="Z9" i="60"/>
  <c r="Y9" i="60"/>
  <c r="X9" i="60"/>
  <c r="W9" i="60"/>
  <c r="V9" i="60"/>
  <c r="U9" i="60"/>
  <c r="T9" i="60"/>
  <c r="S9" i="60"/>
  <c r="R9" i="60"/>
  <c r="K9" i="60"/>
  <c r="P9" i="60"/>
  <c r="Q9" i="60"/>
  <c r="O9" i="60"/>
  <c r="N9" i="60"/>
  <c r="M9" i="60"/>
  <c r="D50" i="7"/>
  <c r="D49" i="7"/>
  <c r="D48" i="7"/>
  <c r="D47" i="7"/>
  <c r="D46" i="7"/>
  <c r="D45" i="7"/>
  <c r="D44" i="7"/>
  <c r="D43" i="7"/>
  <c r="D42" i="7"/>
  <c r="D41" i="7"/>
  <c r="D40" i="7"/>
  <c r="D39" i="7"/>
  <c r="D38" i="7"/>
  <c r="D37" i="7"/>
  <c r="C36" i="7"/>
  <c r="C37" i="7"/>
  <c r="C50" i="7"/>
  <c r="C49" i="7"/>
  <c r="C48" i="7"/>
  <c r="C47" i="7"/>
  <c r="C46" i="7"/>
  <c r="C45" i="7"/>
  <c r="C44" i="7"/>
  <c r="C43" i="7"/>
  <c r="C42" i="7"/>
  <c r="C41" i="7"/>
  <c r="C40" i="7"/>
  <c r="C39" i="7"/>
  <c r="C38" i="7"/>
  <c r="D36" i="7"/>
  <c r="A14" i="14"/>
  <c r="A20" i="14"/>
  <c r="A19" i="14"/>
  <c r="A18" i="14"/>
  <c r="A17" i="14"/>
  <c r="A16" i="14"/>
  <c r="A15" i="14"/>
  <c r="D9" i="60"/>
  <c r="AB11" i="260"/>
  <c r="AB59" i="260"/>
  <c r="AB58" i="260"/>
  <c r="AB57" i="260"/>
  <c r="AB56" i="260"/>
  <c r="AB55" i="260"/>
  <c r="AB54" i="260"/>
  <c r="AB53" i="260"/>
  <c r="AB52" i="260"/>
  <c r="AB51" i="260"/>
  <c r="AB50" i="260"/>
  <c r="AB49" i="260"/>
  <c r="AB48" i="260"/>
  <c r="AB47" i="260"/>
  <c r="AB46" i="260"/>
  <c r="AB45" i="260"/>
  <c r="AB44" i="260"/>
  <c r="AB43" i="260"/>
  <c r="AB42" i="260"/>
  <c r="AB41" i="260"/>
  <c r="AB40" i="260"/>
  <c r="AB39" i="260"/>
  <c r="AB38" i="260"/>
  <c r="AB37" i="260"/>
  <c r="AB36" i="260"/>
  <c r="AB35" i="260"/>
  <c r="AB34" i="260"/>
  <c r="AB33" i="260"/>
  <c r="AB32" i="260"/>
  <c r="AB31" i="260"/>
  <c r="AB30" i="260"/>
  <c r="AB29" i="260"/>
  <c r="AB28" i="260"/>
  <c r="AB27" i="260"/>
  <c r="AB26" i="260"/>
  <c r="AB25" i="260"/>
  <c r="AB24" i="260"/>
  <c r="AB23" i="260"/>
  <c r="AB22" i="260"/>
  <c r="AB21" i="260"/>
  <c r="AB20" i="260"/>
  <c r="AB19" i="260"/>
  <c r="AB18" i="260"/>
  <c r="AB17" i="260"/>
  <c r="AB16" i="260"/>
  <c r="AB15" i="260"/>
  <c r="AB14" i="260"/>
  <c r="AB13" i="260"/>
  <c r="AB12" i="260"/>
  <c r="J9" i="60"/>
  <c r="I9" i="60"/>
  <c r="H9" i="60"/>
  <c r="G9" i="60"/>
  <c r="F9" i="60"/>
  <c r="E9" i="60"/>
  <c r="D8" i="7"/>
  <c r="CO13" i="14" s="1"/>
  <c r="C27" i="7"/>
  <c r="C26" i="7"/>
  <c r="C25" i="7"/>
  <c r="C24" i="7"/>
  <c r="C23" i="7"/>
  <c r="C22" i="7"/>
  <c r="C21" i="7"/>
  <c r="C20" i="7"/>
  <c r="C17" i="7"/>
  <c r="C16" i="7"/>
  <c r="C15" i="7"/>
  <c r="C14" i="7"/>
  <c r="C13" i="7"/>
  <c r="C12" i="7"/>
  <c r="C11" i="7"/>
  <c r="C10" i="7"/>
  <c r="C9" i="7"/>
  <c r="C8" i="7"/>
  <c r="C19" i="7"/>
  <c r="D20" i="7"/>
  <c r="D21" i="7"/>
  <c r="D22" i="7"/>
  <c r="D23" i="7"/>
  <c r="D24" i="7"/>
  <c r="D25" i="7"/>
  <c r="D26" i="7"/>
  <c r="D27" i="7"/>
  <c r="D28" i="7"/>
  <c r="D19" i="7"/>
  <c r="D9" i="7"/>
  <c r="CO14" i="14" s="1"/>
  <c r="D10" i="7"/>
  <c r="CO15" i="14" s="1"/>
  <c r="D11" i="7"/>
  <c r="CO16" i="14" s="1"/>
  <c r="D12" i="7"/>
  <c r="CO17" i="14" s="1"/>
  <c r="D13" i="7"/>
  <c r="CO18" i="14" s="1"/>
  <c r="D14" i="7"/>
  <c r="CO19" i="14" s="1"/>
  <c r="D15" i="7"/>
  <c r="CO20" i="14" s="1"/>
  <c r="D16" i="7"/>
  <c r="D17" i="7"/>
  <c r="DT54" i="258" l="1"/>
  <c r="DT48" i="258"/>
  <c r="DT42" i="258"/>
  <c r="DT36" i="258"/>
  <c r="DT28" i="258"/>
  <c r="DT22" i="258"/>
  <c r="DT16" i="258"/>
  <c r="DT10" i="258"/>
  <c r="DT59" i="258"/>
  <c r="DT53" i="258"/>
  <c r="DT47" i="258"/>
  <c r="DT41" i="258"/>
  <c r="DT33" i="258"/>
  <c r="DT27" i="258"/>
  <c r="DT21" i="258"/>
  <c r="DT15" i="258"/>
  <c r="DT58" i="258"/>
  <c r="DT52" i="258"/>
  <c r="DT46" i="258"/>
  <c r="DT40" i="258"/>
  <c r="DT32" i="258"/>
  <c r="DT26" i="258"/>
  <c r="DT20" i="258"/>
  <c r="DT14" i="258"/>
  <c r="DT57" i="258"/>
  <c r="DT51" i="258"/>
  <c r="DT45" i="258"/>
  <c r="DT39" i="258"/>
  <c r="DT31" i="258"/>
  <c r="DT25" i="258"/>
  <c r="DT19" i="258"/>
  <c r="DT13" i="258"/>
  <c r="DT56" i="258"/>
  <c r="DT50" i="258"/>
  <c r="DT44" i="258"/>
  <c r="DT38" i="258"/>
  <c r="DT30" i="258"/>
  <c r="DT24" i="258"/>
  <c r="DT18" i="258"/>
  <c r="DT12" i="258"/>
  <c r="DT23" i="258"/>
  <c r="DT55" i="258"/>
  <c r="DT11" i="258"/>
  <c r="DT17" i="258"/>
  <c r="DT49" i="258"/>
  <c r="DT57" i="108"/>
  <c r="DT51" i="108"/>
  <c r="DT45" i="108"/>
  <c r="DT39" i="108"/>
  <c r="DT31" i="108"/>
  <c r="DT25" i="108"/>
  <c r="DT19" i="108"/>
  <c r="DT11" i="108"/>
  <c r="DT43" i="258"/>
  <c r="DT56" i="108"/>
  <c r="DT50" i="108"/>
  <c r="DT44" i="108"/>
  <c r="DT38" i="108"/>
  <c r="DT30" i="108"/>
  <c r="DT24" i="108"/>
  <c r="DT18" i="108"/>
  <c r="DT10" i="108"/>
  <c r="DT29" i="258"/>
  <c r="DT55" i="108"/>
  <c r="DT49" i="108"/>
  <c r="DT43" i="108"/>
  <c r="DT37" i="108"/>
  <c r="DT29" i="108"/>
  <c r="DT23" i="108"/>
  <c r="DT17" i="108"/>
  <c r="DT54" i="108"/>
  <c r="DT48" i="108"/>
  <c r="DT42" i="108"/>
  <c r="DT36" i="108"/>
  <c r="DT28" i="108"/>
  <c r="DT22" i="108"/>
  <c r="DT16" i="108"/>
  <c r="DT37" i="258"/>
  <c r="DT59" i="108"/>
  <c r="DT53" i="108"/>
  <c r="DT47" i="108"/>
  <c r="DT41" i="108"/>
  <c r="DT33" i="108"/>
  <c r="DT27" i="108"/>
  <c r="DT21" i="108"/>
  <c r="DT15" i="108"/>
  <c r="DT32" i="108"/>
  <c r="DT40" i="108"/>
  <c r="DT20" i="108"/>
  <c r="DT52" i="108"/>
  <c r="DT26" i="108"/>
  <c r="DT58" i="108"/>
  <c r="DT14" i="108"/>
  <c r="DT46" i="108"/>
  <c r="DT13" i="108"/>
  <c r="DT12" i="108"/>
  <c r="DE54" i="258"/>
  <c r="DE48" i="258"/>
  <c r="DE42" i="258"/>
  <c r="DE36" i="258"/>
  <c r="DE30" i="258"/>
  <c r="DE24" i="258"/>
  <c r="DE18" i="258"/>
  <c r="DE12" i="258"/>
  <c r="DE59" i="258"/>
  <c r="DE53" i="258"/>
  <c r="DE47" i="258"/>
  <c r="DE41" i="258"/>
  <c r="DE35" i="258"/>
  <c r="DE29" i="258"/>
  <c r="DE23" i="258"/>
  <c r="DE17" i="258"/>
  <c r="DE11" i="258"/>
  <c r="DE58" i="258"/>
  <c r="DE52" i="258"/>
  <c r="DE46" i="258"/>
  <c r="DE40" i="258"/>
  <c r="DE34" i="258"/>
  <c r="DE28" i="258"/>
  <c r="DE22" i="258"/>
  <c r="DE16" i="258"/>
  <c r="DE10" i="258"/>
  <c r="DE57" i="258"/>
  <c r="DE51" i="258"/>
  <c r="DE45" i="258"/>
  <c r="DE39" i="258"/>
  <c r="DE33" i="258"/>
  <c r="DE27" i="258"/>
  <c r="DE21" i="258"/>
  <c r="DE15" i="258"/>
  <c r="DE56" i="258"/>
  <c r="DE50" i="258"/>
  <c r="DE44" i="258"/>
  <c r="DE38" i="258"/>
  <c r="DE32" i="258"/>
  <c r="DE26" i="258"/>
  <c r="DE20" i="258"/>
  <c r="DE14" i="258"/>
  <c r="DE19" i="258"/>
  <c r="DE49" i="258"/>
  <c r="DE37" i="258"/>
  <c r="DE25" i="258"/>
  <c r="DE55" i="258"/>
  <c r="DE13" i="258"/>
  <c r="DE43" i="258"/>
  <c r="DE59" i="108"/>
  <c r="DE53" i="108"/>
  <c r="DE47" i="108"/>
  <c r="DE41" i="108"/>
  <c r="DE33" i="108"/>
  <c r="DE27" i="108"/>
  <c r="DE21" i="108"/>
  <c r="DE15" i="108"/>
  <c r="DE58" i="108"/>
  <c r="DE52" i="108"/>
  <c r="DE46" i="108"/>
  <c r="DE40" i="108"/>
  <c r="DE32" i="108"/>
  <c r="DE26" i="108"/>
  <c r="DE20" i="108"/>
  <c r="DE14" i="108"/>
  <c r="DE57" i="108"/>
  <c r="DE51" i="108"/>
  <c r="DE45" i="108"/>
  <c r="DE39" i="108"/>
  <c r="DE31" i="108"/>
  <c r="DE25" i="108"/>
  <c r="DE19" i="108"/>
  <c r="DE13" i="108"/>
  <c r="DE31" i="258"/>
  <c r="DE56" i="108"/>
  <c r="DE50" i="108"/>
  <c r="DE44" i="108"/>
  <c r="DE38" i="108"/>
  <c r="DE30" i="108"/>
  <c r="DE24" i="108"/>
  <c r="DE18" i="108"/>
  <c r="DE11" i="108"/>
  <c r="DE55" i="108"/>
  <c r="DE49" i="108"/>
  <c r="DE43" i="108"/>
  <c r="DE37" i="108"/>
  <c r="DE29" i="108"/>
  <c r="DE23" i="108"/>
  <c r="DE17" i="108"/>
  <c r="DE10" i="108"/>
  <c r="DE22" i="108"/>
  <c r="DE54" i="108"/>
  <c r="DE42" i="108"/>
  <c r="DE28" i="108"/>
  <c r="DE16" i="108"/>
  <c r="DE48" i="108"/>
  <c r="DE36" i="108"/>
  <c r="DE12" i="108"/>
  <c r="EI54" i="258"/>
  <c r="EI48" i="258"/>
  <c r="EI42" i="258"/>
  <c r="EI36" i="258"/>
  <c r="EI28" i="258"/>
  <c r="EI22" i="258"/>
  <c r="EI16" i="258"/>
  <c r="EI10" i="258"/>
  <c r="EI59" i="258"/>
  <c r="EI53" i="258"/>
  <c r="EI47" i="258"/>
  <c r="EI41" i="258"/>
  <c r="EI33" i="258"/>
  <c r="EI27" i="258"/>
  <c r="EI21" i="258"/>
  <c r="EI15" i="258"/>
  <c r="EI57" i="258"/>
  <c r="EI51" i="258"/>
  <c r="EI45" i="258"/>
  <c r="EI39" i="258"/>
  <c r="EI31" i="258"/>
  <c r="EI25" i="258"/>
  <c r="EI19" i="258"/>
  <c r="EI13" i="258"/>
  <c r="EI56" i="258"/>
  <c r="EI50" i="258"/>
  <c r="EI44" i="258"/>
  <c r="EI38" i="258"/>
  <c r="EI30" i="258"/>
  <c r="EI24" i="258"/>
  <c r="EI18" i="258"/>
  <c r="EI12" i="258"/>
  <c r="EI58" i="258"/>
  <c r="EI49" i="258"/>
  <c r="EI40" i="258"/>
  <c r="EI29" i="258"/>
  <c r="EI20" i="258"/>
  <c r="EI11" i="258"/>
  <c r="EI59" i="108"/>
  <c r="EI53" i="108"/>
  <c r="EI47" i="108"/>
  <c r="EI41" i="108"/>
  <c r="EI52" i="258"/>
  <c r="EI43" i="258"/>
  <c r="EI32" i="258"/>
  <c r="EI23" i="258"/>
  <c r="EI14" i="258"/>
  <c r="EI55" i="108"/>
  <c r="EI49" i="108"/>
  <c r="EI43" i="108"/>
  <c r="EI37" i="108"/>
  <c r="EI57" i="108"/>
  <c r="EI50" i="108"/>
  <c r="EI46" i="258"/>
  <c r="EI42" i="108"/>
  <c r="EI33" i="108"/>
  <c r="EI27" i="108"/>
  <c r="EI21" i="108"/>
  <c r="EI15" i="108"/>
  <c r="EI56" i="108"/>
  <c r="EI55" i="258"/>
  <c r="EI48" i="108"/>
  <c r="EI32" i="108"/>
  <c r="EI26" i="108"/>
  <c r="EI20" i="108"/>
  <c r="EI14" i="108"/>
  <c r="EI40" i="108"/>
  <c r="EI54" i="108"/>
  <c r="EI31" i="108"/>
  <c r="EI25" i="108"/>
  <c r="EI19" i="108"/>
  <c r="EI13" i="108"/>
  <c r="EI46" i="108"/>
  <c r="EI39" i="108"/>
  <c r="EI58" i="108"/>
  <c r="EI17" i="258"/>
  <c r="EI30" i="108"/>
  <c r="EI24" i="108"/>
  <c r="EI18" i="108"/>
  <c r="EI11" i="108"/>
  <c r="EI44" i="108"/>
  <c r="EI52" i="108"/>
  <c r="EI45" i="108"/>
  <c r="EI38" i="108"/>
  <c r="EI51" i="108"/>
  <c r="EI26" i="258"/>
  <c r="EI29" i="108"/>
  <c r="EI23" i="108"/>
  <c r="EI17" i="108"/>
  <c r="EI10" i="108"/>
  <c r="EI37" i="258"/>
  <c r="EI36" i="108"/>
  <c r="EI22" i="108"/>
  <c r="EI28" i="108"/>
  <c r="EI16" i="108"/>
  <c r="EI12" i="108"/>
  <c r="FW59" i="258"/>
  <c r="FW47" i="258"/>
  <c r="FW33" i="258"/>
  <c r="FW21" i="258"/>
  <c r="FW58" i="258"/>
  <c r="FW46" i="258"/>
  <c r="FW32" i="258"/>
  <c r="FW20" i="258"/>
  <c r="FW59" i="108"/>
  <c r="FW53" i="108"/>
  <c r="FW47" i="108"/>
  <c r="FW41" i="108"/>
  <c r="FW33" i="108"/>
  <c r="FW27" i="108"/>
  <c r="FW21" i="108"/>
  <c r="FW15" i="108"/>
  <c r="FW53" i="258"/>
  <c r="FW41" i="258"/>
  <c r="FW27" i="258"/>
  <c r="FW15" i="258"/>
  <c r="FW52" i="258"/>
  <c r="FW40" i="258"/>
  <c r="FW26" i="258"/>
  <c r="FW14" i="258"/>
  <c r="FW56" i="108"/>
  <c r="FW50" i="108"/>
  <c r="FW44" i="108"/>
  <c r="FW38" i="108"/>
  <c r="FW30" i="108"/>
  <c r="FW24" i="108"/>
  <c r="FW18" i="108"/>
  <c r="FW12" i="108"/>
  <c r="FW51" i="258"/>
  <c r="FW39" i="258"/>
  <c r="FW25" i="258"/>
  <c r="FW13" i="258"/>
  <c r="FW50" i="258"/>
  <c r="FW38" i="258"/>
  <c r="FW24" i="258"/>
  <c r="FW12" i="258"/>
  <c r="FW55" i="108"/>
  <c r="FW49" i="108"/>
  <c r="FW43" i="108"/>
  <c r="FW37" i="108"/>
  <c r="FW29" i="108"/>
  <c r="FW23" i="108"/>
  <c r="FW17" i="108"/>
  <c r="FW11" i="108"/>
  <c r="FW48" i="258"/>
  <c r="FW36" i="258"/>
  <c r="FW22" i="258"/>
  <c r="FW10" i="258"/>
  <c r="FW54" i="108"/>
  <c r="FW48" i="108"/>
  <c r="FW42" i="108"/>
  <c r="FW36" i="108"/>
  <c r="FW28" i="108"/>
  <c r="FW22" i="108"/>
  <c r="FW16" i="108"/>
  <c r="FW10" i="108"/>
  <c r="FW37" i="258"/>
  <c r="FW31" i="258"/>
  <c r="FW58" i="108"/>
  <c r="FW40" i="108"/>
  <c r="FW20" i="108"/>
  <c r="FW30" i="258"/>
  <c r="FW57" i="258"/>
  <c r="FW29" i="258"/>
  <c r="FW57" i="108"/>
  <c r="FW39" i="108"/>
  <c r="FW19" i="108"/>
  <c r="FW56" i="258"/>
  <c r="FW28" i="258"/>
  <c r="FW55" i="258"/>
  <c r="FW23" i="258"/>
  <c r="FW46" i="108"/>
  <c r="FW26" i="108"/>
  <c r="FW54" i="258"/>
  <c r="FW19" i="258"/>
  <c r="FW49" i="258"/>
  <c r="FW18" i="258"/>
  <c r="FW45" i="108"/>
  <c r="FW25" i="108"/>
  <c r="FW43" i="258"/>
  <c r="FW45" i="258"/>
  <c r="FW17" i="258"/>
  <c r="FW44" i="258"/>
  <c r="FW16" i="258"/>
  <c r="FW52" i="108"/>
  <c r="FW32" i="108"/>
  <c r="FW14" i="108"/>
  <c r="FW11" i="258"/>
  <c r="FW51" i="108"/>
  <c r="FW42" i="258"/>
  <c r="FW13" i="108"/>
  <c r="FW31" i="108"/>
  <c r="DJ56" i="258"/>
  <c r="DJ50" i="258"/>
  <c r="DJ44" i="258"/>
  <c r="DJ38" i="258"/>
  <c r="DJ32" i="258"/>
  <c r="DJ26" i="258"/>
  <c r="DJ20" i="258"/>
  <c r="DJ14" i="258"/>
  <c r="DJ55" i="258"/>
  <c r="DJ49" i="258"/>
  <c r="DJ43" i="258"/>
  <c r="DJ37" i="258"/>
  <c r="DJ31" i="258"/>
  <c r="DJ25" i="258"/>
  <c r="DJ19" i="258"/>
  <c r="DJ13" i="258"/>
  <c r="DJ54" i="258"/>
  <c r="DJ48" i="258"/>
  <c r="DJ42" i="258"/>
  <c r="DJ36" i="258"/>
  <c r="DJ30" i="258"/>
  <c r="DJ24" i="258"/>
  <c r="DJ18" i="258"/>
  <c r="DJ12" i="258"/>
  <c r="DJ59" i="258"/>
  <c r="DJ53" i="258"/>
  <c r="DJ47" i="258"/>
  <c r="DJ41" i="258"/>
  <c r="DJ35" i="258"/>
  <c r="DJ29" i="258"/>
  <c r="DJ23" i="258"/>
  <c r="DJ17" i="258"/>
  <c r="DJ11" i="258"/>
  <c r="DJ58" i="258"/>
  <c r="DJ52" i="258"/>
  <c r="DJ46" i="258"/>
  <c r="DJ40" i="258"/>
  <c r="DJ34" i="258"/>
  <c r="DJ28" i="258"/>
  <c r="DJ22" i="258"/>
  <c r="DJ16" i="258"/>
  <c r="DJ10" i="258"/>
  <c r="DJ27" i="258"/>
  <c r="DJ57" i="258"/>
  <c r="DJ15" i="258"/>
  <c r="DJ45" i="258"/>
  <c r="DJ33" i="258"/>
  <c r="DJ21" i="258"/>
  <c r="DJ51" i="258"/>
  <c r="DJ39" i="258"/>
  <c r="DJ55" i="108"/>
  <c r="DJ49" i="108"/>
  <c r="DJ43" i="108"/>
  <c r="DJ37" i="108"/>
  <c r="DJ29" i="108"/>
  <c r="DJ23" i="108"/>
  <c r="DJ17" i="108"/>
  <c r="DJ48" i="108"/>
  <c r="DJ36" i="108"/>
  <c r="DJ28" i="108"/>
  <c r="DJ16" i="108"/>
  <c r="DJ42" i="108"/>
  <c r="DJ54" i="108"/>
  <c r="DJ22" i="108"/>
  <c r="DJ59" i="108"/>
  <c r="DJ53" i="108"/>
  <c r="DJ47" i="108"/>
  <c r="DJ41" i="108"/>
  <c r="DJ33" i="108"/>
  <c r="DJ27" i="108"/>
  <c r="DJ21" i="108"/>
  <c r="DJ15" i="108"/>
  <c r="DJ58" i="108"/>
  <c r="DJ52" i="108"/>
  <c r="DJ46" i="108"/>
  <c r="DJ40" i="108"/>
  <c r="DJ32" i="108"/>
  <c r="DJ26" i="108"/>
  <c r="DJ20" i="108"/>
  <c r="DJ14" i="108"/>
  <c r="DJ38" i="108"/>
  <c r="DJ56" i="108"/>
  <c r="DJ30" i="108"/>
  <c r="DJ57" i="108"/>
  <c r="DJ51" i="108"/>
  <c r="DJ45" i="108"/>
  <c r="DJ39" i="108"/>
  <c r="DJ31" i="108"/>
  <c r="DJ25" i="108"/>
  <c r="DJ19" i="108"/>
  <c r="DJ12" i="108"/>
  <c r="DJ50" i="108"/>
  <c r="DJ11" i="108"/>
  <c r="DJ44" i="108"/>
  <c r="DJ24" i="108"/>
  <c r="DJ10" i="108"/>
  <c r="DJ18" i="108"/>
  <c r="DJ13" i="108"/>
  <c r="EN54" i="258"/>
  <c r="EN48" i="258"/>
  <c r="EN42" i="258"/>
  <c r="EN36" i="258"/>
  <c r="EN28" i="258"/>
  <c r="EN22" i="258"/>
  <c r="EN16" i="258"/>
  <c r="EN10" i="258"/>
  <c r="EN59" i="258"/>
  <c r="EN53" i="258"/>
  <c r="EN47" i="258"/>
  <c r="EN41" i="258"/>
  <c r="EN33" i="258"/>
  <c r="EN27" i="258"/>
  <c r="EN21" i="258"/>
  <c r="EN15" i="258"/>
  <c r="EN57" i="258"/>
  <c r="EN51" i="258"/>
  <c r="EN45" i="258"/>
  <c r="EN39" i="258"/>
  <c r="EN31" i="258"/>
  <c r="EN25" i="258"/>
  <c r="EN19" i="258"/>
  <c r="EN13" i="258"/>
  <c r="EN56" i="258"/>
  <c r="EN50" i="258"/>
  <c r="EN44" i="258"/>
  <c r="EN38" i="258"/>
  <c r="EN30" i="258"/>
  <c r="EN24" i="258"/>
  <c r="EN18" i="258"/>
  <c r="EN12" i="258"/>
  <c r="EN52" i="258"/>
  <c r="EN43" i="258"/>
  <c r="EN32" i="258"/>
  <c r="EN23" i="258"/>
  <c r="EN14" i="258"/>
  <c r="EN54" i="108"/>
  <c r="EN48" i="108"/>
  <c r="EN42" i="108"/>
  <c r="EN36" i="108"/>
  <c r="EN28" i="108"/>
  <c r="EN22" i="108"/>
  <c r="EN16" i="108"/>
  <c r="EN55" i="258"/>
  <c r="EN46" i="258"/>
  <c r="EN37" i="258"/>
  <c r="EN26" i="258"/>
  <c r="EN17" i="258"/>
  <c r="EN56" i="108"/>
  <c r="EN50" i="108"/>
  <c r="EN44" i="108"/>
  <c r="EN38" i="108"/>
  <c r="EN30" i="108"/>
  <c r="EN24" i="108"/>
  <c r="EN18" i="108"/>
  <c r="EN29" i="108"/>
  <c r="EN40" i="258"/>
  <c r="EN59" i="108"/>
  <c r="EN52" i="108"/>
  <c r="EN45" i="108"/>
  <c r="EN21" i="108"/>
  <c r="EN14" i="108"/>
  <c r="EN37" i="108"/>
  <c r="EN49" i="258"/>
  <c r="EN58" i="108"/>
  <c r="EN51" i="108"/>
  <c r="EN27" i="108"/>
  <c r="EN20" i="108"/>
  <c r="EN43" i="108"/>
  <c r="EN11" i="108"/>
  <c r="EN58" i="258"/>
  <c r="EN57" i="108"/>
  <c r="EN33" i="108"/>
  <c r="EN26" i="108"/>
  <c r="EN19" i="108"/>
  <c r="EN49" i="108"/>
  <c r="EN10" i="108"/>
  <c r="EN11" i="258"/>
  <c r="EN41" i="108"/>
  <c r="EN32" i="108"/>
  <c r="EN25" i="108"/>
  <c r="EN55" i="108"/>
  <c r="EN17" i="108"/>
  <c r="EN23" i="108"/>
  <c r="EN20" i="258"/>
  <c r="EN47" i="108"/>
  <c r="EN40" i="108"/>
  <c r="EN31" i="108"/>
  <c r="EN29" i="258"/>
  <c r="EN53" i="108"/>
  <c r="EN15" i="108"/>
  <c r="EN39" i="108"/>
  <c r="EN46" i="108"/>
  <c r="EN12" i="108"/>
  <c r="EN13" i="108"/>
  <c r="DY54" i="258"/>
  <c r="DY48" i="258"/>
  <c r="DY42" i="258"/>
  <c r="DY36" i="258"/>
  <c r="DY28" i="258"/>
  <c r="DY22" i="258"/>
  <c r="DY16" i="258"/>
  <c r="DY10" i="258"/>
  <c r="DY59" i="258"/>
  <c r="DY53" i="258"/>
  <c r="DY47" i="258"/>
  <c r="DY41" i="258"/>
  <c r="DY33" i="258"/>
  <c r="DY27" i="258"/>
  <c r="DY21" i="258"/>
  <c r="DY15" i="258"/>
  <c r="DY58" i="258"/>
  <c r="DY57" i="258"/>
  <c r="DY51" i="258"/>
  <c r="DY45" i="258"/>
  <c r="DY39" i="258"/>
  <c r="DY31" i="258"/>
  <c r="DY25" i="258"/>
  <c r="DY19" i="258"/>
  <c r="DY13" i="258"/>
  <c r="DY56" i="258"/>
  <c r="DY50" i="258"/>
  <c r="DY44" i="258"/>
  <c r="DY38" i="258"/>
  <c r="DY30" i="258"/>
  <c r="DY24" i="258"/>
  <c r="DY18" i="258"/>
  <c r="DY12" i="258"/>
  <c r="DY52" i="258"/>
  <c r="DY43" i="258"/>
  <c r="DY32" i="258"/>
  <c r="DY23" i="258"/>
  <c r="DY14" i="258"/>
  <c r="DY55" i="258"/>
  <c r="DY46" i="258"/>
  <c r="DY37" i="258"/>
  <c r="DY26" i="258"/>
  <c r="DY17" i="258"/>
  <c r="DY57" i="108"/>
  <c r="DY51" i="108"/>
  <c r="DY45" i="108"/>
  <c r="DY39" i="108"/>
  <c r="DY31" i="108"/>
  <c r="DY25" i="108"/>
  <c r="DY19" i="108"/>
  <c r="DY13" i="108"/>
  <c r="DY11" i="258"/>
  <c r="DY56" i="108"/>
  <c r="DY50" i="108"/>
  <c r="DY44" i="108"/>
  <c r="DY38" i="108"/>
  <c r="DY30" i="108"/>
  <c r="DY24" i="108"/>
  <c r="DY18" i="108"/>
  <c r="DY11" i="108"/>
  <c r="DY20" i="258"/>
  <c r="DY55" i="108"/>
  <c r="DY49" i="108"/>
  <c r="DY43" i="108"/>
  <c r="DY37" i="108"/>
  <c r="DY29" i="108"/>
  <c r="DY23" i="108"/>
  <c r="DY17" i="108"/>
  <c r="DY10" i="108"/>
  <c r="DY29" i="258"/>
  <c r="DY54" i="108"/>
  <c r="DY48" i="108"/>
  <c r="DY42" i="108"/>
  <c r="DY36" i="108"/>
  <c r="DY28" i="108"/>
  <c r="DY22" i="108"/>
  <c r="DY16" i="108"/>
  <c r="DY40" i="258"/>
  <c r="DY59" i="108"/>
  <c r="DY53" i="108"/>
  <c r="DY47" i="108"/>
  <c r="DY41" i="108"/>
  <c r="DY33" i="108"/>
  <c r="DY27" i="108"/>
  <c r="DY21" i="108"/>
  <c r="DY15" i="108"/>
  <c r="DY49" i="258"/>
  <c r="DY14" i="108"/>
  <c r="DY46" i="108"/>
  <c r="DY20" i="108"/>
  <c r="DY32" i="108"/>
  <c r="DY52" i="108"/>
  <c r="DY40" i="108"/>
  <c r="DY26" i="108"/>
  <c r="DY58" i="108"/>
  <c r="DY12" i="108"/>
  <c r="ES54" i="258"/>
  <c r="ES48" i="258"/>
  <c r="ES42" i="258"/>
  <c r="ES36" i="258"/>
  <c r="ES28" i="258"/>
  <c r="ES22" i="258"/>
  <c r="ES16" i="258"/>
  <c r="ES10" i="258"/>
  <c r="ES59" i="258"/>
  <c r="ES53" i="258"/>
  <c r="ES47" i="258"/>
  <c r="ES41" i="258"/>
  <c r="ES33" i="258"/>
  <c r="ES27" i="258"/>
  <c r="ES21" i="258"/>
  <c r="ES15" i="258"/>
  <c r="ES57" i="258"/>
  <c r="ES51" i="258"/>
  <c r="ES45" i="258"/>
  <c r="ES39" i="258"/>
  <c r="ES31" i="258"/>
  <c r="ES25" i="258"/>
  <c r="ES19" i="258"/>
  <c r="ES13" i="258"/>
  <c r="ES56" i="258"/>
  <c r="ES50" i="258"/>
  <c r="ES44" i="258"/>
  <c r="ES38" i="258"/>
  <c r="ES30" i="258"/>
  <c r="ES24" i="258"/>
  <c r="ES18" i="258"/>
  <c r="ES12" i="258"/>
  <c r="ES55" i="108"/>
  <c r="ES49" i="108"/>
  <c r="ES43" i="108"/>
  <c r="ES37" i="108"/>
  <c r="ES29" i="108"/>
  <c r="ES23" i="108"/>
  <c r="ES17" i="108"/>
  <c r="ES11" i="108"/>
  <c r="ES55" i="258"/>
  <c r="ES46" i="258"/>
  <c r="ES37" i="258"/>
  <c r="ES26" i="258"/>
  <c r="ES17" i="258"/>
  <c r="ES57" i="108"/>
  <c r="ES51" i="108"/>
  <c r="ES45" i="108"/>
  <c r="ES39" i="108"/>
  <c r="ES31" i="108"/>
  <c r="ES25" i="108"/>
  <c r="ES19" i="108"/>
  <c r="ES13" i="108"/>
  <c r="ES58" i="258"/>
  <c r="ES49" i="258"/>
  <c r="ES40" i="258"/>
  <c r="ES29" i="258"/>
  <c r="ES20" i="258"/>
  <c r="ES11" i="258"/>
  <c r="ES48" i="108"/>
  <c r="ES41" i="108"/>
  <c r="ES32" i="108"/>
  <c r="ES10" i="108"/>
  <c r="ES32" i="258"/>
  <c r="ES24" i="108"/>
  <c r="ES54" i="108"/>
  <c r="ES47" i="108"/>
  <c r="ES40" i="108"/>
  <c r="ES16" i="108"/>
  <c r="ES43" i="258"/>
  <c r="ES30" i="108"/>
  <c r="ES53" i="108"/>
  <c r="ES46" i="108"/>
  <c r="ES22" i="108"/>
  <c r="ES15" i="108"/>
  <c r="ES52" i="258"/>
  <c r="ES38" i="108"/>
  <c r="ES59" i="108"/>
  <c r="ES52" i="108"/>
  <c r="ES28" i="108"/>
  <c r="ES21" i="108"/>
  <c r="ES14" i="108"/>
  <c r="ES33" i="108"/>
  <c r="ES44" i="108"/>
  <c r="ES26" i="108"/>
  <c r="ES58" i="108"/>
  <c r="ES36" i="108"/>
  <c r="ES27" i="108"/>
  <c r="ES20" i="108"/>
  <c r="ES42" i="108"/>
  <c r="ES14" i="258"/>
  <c r="ES50" i="108"/>
  <c r="ES12" i="108"/>
  <c r="ES18" i="108"/>
  <c r="ES23" i="258"/>
  <c r="ES56" i="108"/>
  <c r="DO58" i="258"/>
  <c r="DO52" i="258"/>
  <c r="DO46" i="258"/>
  <c r="DO40" i="258"/>
  <c r="DO34" i="258"/>
  <c r="DO28" i="258"/>
  <c r="DO22" i="258"/>
  <c r="DO16" i="258"/>
  <c r="DO10" i="258"/>
  <c r="DO57" i="258"/>
  <c r="DO51" i="258"/>
  <c r="DO45" i="258"/>
  <c r="DO39" i="258"/>
  <c r="DO33" i="258"/>
  <c r="DO27" i="258"/>
  <c r="DO21" i="258"/>
  <c r="DO15" i="258"/>
  <c r="DO56" i="258"/>
  <c r="DO50" i="258"/>
  <c r="DO44" i="258"/>
  <c r="DO38" i="258"/>
  <c r="DO32" i="258"/>
  <c r="DO26" i="258"/>
  <c r="DO20" i="258"/>
  <c r="DO14" i="258"/>
  <c r="DO55" i="258"/>
  <c r="DO49" i="258"/>
  <c r="DO43" i="258"/>
  <c r="DO37" i="258"/>
  <c r="DO31" i="258"/>
  <c r="DO25" i="258"/>
  <c r="DO19" i="258"/>
  <c r="DO13" i="258"/>
  <c r="DO54" i="258"/>
  <c r="DO48" i="258"/>
  <c r="DO42" i="258"/>
  <c r="DO36" i="258"/>
  <c r="DO30" i="258"/>
  <c r="DO24" i="258"/>
  <c r="DO18" i="258"/>
  <c r="DO12" i="258"/>
  <c r="DO47" i="258"/>
  <c r="DO35" i="258"/>
  <c r="DO23" i="258"/>
  <c r="DO53" i="258"/>
  <c r="DO11" i="258"/>
  <c r="DO41" i="258"/>
  <c r="DO29" i="258"/>
  <c r="DO17" i="258"/>
  <c r="DO11" i="108"/>
  <c r="DO55" i="108"/>
  <c r="DO49" i="108"/>
  <c r="DO43" i="108"/>
  <c r="DO37" i="108"/>
  <c r="DO29" i="108"/>
  <c r="DO23" i="108"/>
  <c r="DO17" i="108"/>
  <c r="DO10" i="108"/>
  <c r="DO54" i="108"/>
  <c r="DO48" i="108"/>
  <c r="DO42" i="108"/>
  <c r="DO36" i="108"/>
  <c r="DO28" i="108"/>
  <c r="DO22" i="108"/>
  <c r="DO16" i="108"/>
  <c r="DO59" i="108"/>
  <c r="DO53" i="108"/>
  <c r="DO47" i="108"/>
  <c r="DO41" i="108"/>
  <c r="DO33" i="108"/>
  <c r="DO27" i="108"/>
  <c r="DO21" i="108"/>
  <c r="DO15" i="108"/>
  <c r="DO59" i="258"/>
  <c r="DO58" i="108"/>
  <c r="DO52" i="108"/>
  <c r="DO46" i="108"/>
  <c r="DO40" i="108"/>
  <c r="DO32" i="108"/>
  <c r="DO26" i="108"/>
  <c r="DO20" i="108"/>
  <c r="DO14" i="108"/>
  <c r="DO57" i="108"/>
  <c r="DO51" i="108"/>
  <c r="DO45" i="108"/>
  <c r="DO39" i="108"/>
  <c r="DO31" i="108"/>
  <c r="DO25" i="108"/>
  <c r="DO19" i="108"/>
  <c r="DO12" i="108"/>
  <c r="DO38" i="108"/>
  <c r="DO24" i="108"/>
  <c r="DO44" i="108"/>
  <c r="DO30" i="108"/>
  <c r="DO56" i="108"/>
  <c r="DO18" i="108"/>
  <c r="DO50" i="108"/>
  <c r="DO13" i="108"/>
  <c r="EX54" i="258"/>
  <c r="EX48" i="258"/>
  <c r="EX42" i="258"/>
  <c r="EX36" i="258"/>
  <c r="EX28" i="258"/>
  <c r="EX22" i="258"/>
  <c r="EX16" i="258"/>
  <c r="EX10" i="258"/>
  <c r="EX59" i="258"/>
  <c r="EX53" i="258"/>
  <c r="EX47" i="258"/>
  <c r="EX41" i="258"/>
  <c r="EX33" i="258"/>
  <c r="EX27" i="258"/>
  <c r="EX21" i="258"/>
  <c r="EX15" i="258"/>
  <c r="EX57" i="258"/>
  <c r="EX51" i="258"/>
  <c r="EX45" i="258"/>
  <c r="EX39" i="258"/>
  <c r="EX31" i="258"/>
  <c r="EX25" i="258"/>
  <c r="EX19" i="258"/>
  <c r="EX13" i="258"/>
  <c r="EX56" i="258"/>
  <c r="EX50" i="258"/>
  <c r="EX44" i="258"/>
  <c r="EX38" i="258"/>
  <c r="EX30" i="258"/>
  <c r="EX24" i="258"/>
  <c r="EX18" i="258"/>
  <c r="EX12" i="258"/>
  <c r="EX57" i="108"/>
  <c r="EX51" i="108"/>
  <c r="EX45" i="108"/>
  <c r="EX39" i="108"/>
  <c r="EX31" i="108"/>
  <c r="EX25" i="108"/>
  <c r="EX19" i="108"/>
  <c r="EX11" i="108"/>
  <c r="EX58" i="258"/>
  <c r="EX49" i="258"/>
  <c r="EX40" i="258"/>
  <c r="EX29" i="258"/>
  <c r="EX20" i="258"/>
  <c r="EX11" i="258"/>
  <c r="EX54" i="108"/>
  <c r="EX48" i="108"/>
  <c r="EX42" i="108"/>
  <c r="EX36" i="108"/>
  <c r="EX28" i="108"/>
  <c r="EX22" i="108"/>
  <c r="EX16" i="108"/>
  <c r="EX59" i="108"/>
  <c r="EX53" i="108"/>
  <c r="EX47" i="108"/>
  <c r="EX41" i="108"/>
  <c r="EX33" i="108"/>
  <c r="EX27" i="108"/>
  <c r="EX21" i="108"/>
  <c r="EX15" i="108"/>
  <c r="EX52" i="258"/>
  <c r="EX43" i="258"/>
  <c r="EX32" i="258"/>
  <c r="EX23" i="258"/>
  <c r="EX14" i="258"/>
  <c r="EX49" i="108"/>
  <c r="EX23" i="108"/>
  <c r="EX26" i="258"/>
  <c r="EX56" i="108"/>
  <c r="EX40" i="108"/>
  <c r="EX30" i="108"/>
  <c r="EX14" i="108"/>
  <c r="EX37" i="258"/>
  <c r="EX55" i="108"/>
  <c r="EX29" i="108"/>
  <c r="EX46" i="108"/>
  <c r="EX38" i="108"/>
  <c r="EX20" i="108"/>
  <c r="EX10" i="108"/>
  <c r="EX46" i="258"/>
  <c r="EX37" i="108"/>
  <c r="EX55" i="258"/>
  <c r="EX52" i="108"/>
  <c r="EX44" i="108"/>
  <c r="EX26" i="108"/>
  <c r="EX18" i="108"/>
  <c r="EX50" i="108"/>
  <c r="EX58" i="108"/>
  <c r="EX32" i="108"/>
  <c r="EX43" i="108"/>
  <c r="EX17" i="108"/>
  <c r="EX24" i="108"/>
  <c r="EX17" i="258"/>
  <c r="EX13" i="108"/>
  <c r="EX12" i="108"/>
  <c r="FC54" i="258"/>
  <c r="FC48" i="258"/>
  <c r="FC42" i="258"/>
  <c r="FC36" i="258"/>
  <c r="FC59" i="258"/>
  <c r="FC53" i="258"/>
  <c r="FC47" i="258"/>
  <c r="FC41" i="258"/>
  <c r="FC57" i="258"/>
  <c r="FC51" i="258"/>
  <c r="FC45" i="258"/>
  <c r="FC39" i="258"/>
  <c r="FC56" i="258"/>
  <c r="FC50" i="258"/>
  <c r="FC44" i="258"/>
  <c r="FC38" i="258"/>
  <c r="FC33" i="258"/>
  <c r="FC27" i="258"/>
  <c r="FC21" i="258"/>
  <c r="FC15" i="258"/>
  <c r="FC52" i="258"/>
  <c r="FC43" i="258"/>
  <c r="FC57" i="108"/>
  <c r="FC51" i="108"/>
  <c r="FC45" i="108"/>
  <c r="FC39" i="108"/>
  <c r="FC31" i="108"/>
  <c r="FC25" i="108"/>
  <c r="FC19" i="108"/>
  <c r="FC13" i="108"/>
  <c r="FC30" i="258"/>
  <c r="FC24" i="258"/>
  <c r="FC18" i="258"/>
  <c r="FC12" i="258"/>
  <c r="FC10" i="108"/>
  <c r="FC54" i="108"/>
  <c r="FC48" i="108"/>
  <c r="FC42" i="108"/>
  <c r="FC36" i="108"/>
  <c r="FC28" i="108"/>
  <c r="FC22" i="108"/>
  <c r="FC16" i="108"/>
  <c r="FC29" i="258"/>
  <c r="FC23" i="258"/>
  <c r="FC17" i="258"/>
  <c r="FC11" i="258"/>
  <c r="FC55" i="258"/>
  <c r="FC46" i="258"/>
  <c r="FC37" i="258"/>
  <c r="FC59" i="108"/>
  <c r="FC53" i="108"/>
  <c r="FC47" i="108"/>
  <c r="FC41" i="108"/>
  <c r="FC33" i="108"/>
  <c r="FC27" i="108"/>
  <c r="FC21" i="108"/>
  <c r="FC15" i="108"/>
  <c r="FC58" i="108"/>
  <c r="FC52" i="108"/>
  <c r="FC46" i="108"/>
  <c r="FC40" i="108"/>
  <c r="FC32" i="108"/>
  <c r="FC26" i="108"/>
  <c r="FC20" i="108"/>
  <c r="FC14" i="108"/>
  <c r="FC32" i="258"/>
  <c r="FC16" i="258"/>
  <c r="FC44" i="108"/>
  <c r="FC24" i="108"/>
  <c r="FC31" i="258"/>
  <c r="FC22" i="258"/>
  <c r="FC14" i="258"/>
  <c r="FC43" i="108"/>
  <c r="FC23" i="108"/>
  <c r="FC40" i="258"/>
  <c r="FC13" i="258"/>
  <c r="FC50" i="108"/>
  <c r="FC30" i="108"/>
  <c r="FC12" i="108"/>
  <c r="FC28" i="258"/>
  <c r="FC20" i="258"/>
  <c r="FC11" i="108"/>
  <c r="FC49" i="258"/>
  <c r="FC49" i="108"/>
  <c r="FC29" i="108"/>
  <c r="FC19" i="258"/>
  <c r="FC58" i="258"/>
  <c r="FC26" i="258"/>
  <c r="FC10" i="258"/>
  <c r="FC56" i="108"/>
  <c r="FC38" i="108"/>
  <c r="FC18" i="108"/>
  <c r="FC55" i="108"/>
  <c r="FC17" i="108"/>
  <c r="FC25" i="258"/>
  <c r="FC37" i="108"/>
  <c r="FH59" i="258"/>
  <c r="FH53" i="258"/>
  <c r="FH47" i="258"/>
  <c r="FH41" i="258"/>
  <c r="FH33" i="258"/>
  <c r="FH27" i="258"/>
  <c r="FH21" i="258"/>
  <c r="FH15" i="258"/>
  <c r="FH58" i="108"/>
  <c r="FH52" i="108"/>
  <c r="FH46" i="108"/>
  <c r="FH40" i="108"/>
  <c r="FH32" i="108"/>
  <c r="FH26" i="108"/>
  <c r="FH20" i="108"/>
  <c r="FH14" i="108"/>
  <c r="FH56" i="258"/>
  <c r="FH50" i="258"/>
  <c r="FH44" i="258"/>
  <c r="FH38" i="258"/>
  <c r="FH30" i="258"/>
  <c r="FH24" i="258"/>
  <c r="FH18" i="258"/>
  <c r="FH12" i="258"/>
  <c r="FH55" i="108"/>
  <c r="FH49" i="108"/>
  <c r="FH43" i="108"/>
  <c r="FH37" i="108"/>
  <c r="FH29" i="108"/>
  <c r="FH23" i="108"/>
  <c r="FH17" i="108"/>
  <c r="FH10" i="108"/>
  <c r="FH55" i="258"/>
  <c r="FH49" i="258"/>
  <c r="FH43" i="258"/>
  <c r="FH37" i="258"/>
  <c r="FH29" i="258"/>
  <c r="FH23" i="258"/>
  <c r="FH17" i="258"/>
  <c r="FH11" i="258"/>
  <c r="FH54" i="108"/>
  <c r="FH48" i="108"/>
  <c r="FH42" i="108"/>
  <c r="FH36" i="108"/>
  <c r="FH28" i="108"/>
  <c r="FH22" i="108"/>
  <c r="FH16" i="108"/>
  <c r="FH59" i="108"/>
  <c r="FH53" i="108"/>
  <c r="FH47" i="108"/>
  <c r="FH41" i="108"/>
  <c r="FH33" i="108"/>
  <c r="FH27" i="108"/>
  <c r="FH21" i="108"/>
  <c r="FH15" i="108"/>
  <c r="FH58" i="258"/>
  <c r="FH42" i="258"/>
  <c r="FH32" i="258"/>
  <c r="FH16" i="258"/>
  <c r="FH51" i="108"/>
  <c r="FH31" i="108"/>
  <c r="FH12" i="108"/>
  <c r="FH57" i="258"/>
  <c r="FH31" i="258"/>
  <c r="FH48" i="258"/>
  <c r="FH40" i="258"/>
  <c r="FH22" i="258"/>
  <c r="FH14" i="258"/>
  <c r="FH50" i="108"/>
  <c r="FH30" i="108"/>
  <c r="FH11" i="108"/>
  <c r="FH39" i="258"/>
  <c r="FH13" i="258"/>
  <c r="FH57" i="108"/>
  <c r="FH39" i="108"/>
  <c r="FH19" i="108"/>
  <c r="FH54" i="258"/>
  <c r="FH46" i="258"/>
  <c r="FH28" i="258"/>
  <c r="FH20" i="258"/>
  <c r="FH56" i="108"/>
  <c r="FH38" i="108"/>
  <c r="FH18" i="108"/>
  <c r="FH45" i="258"/>
  <c r="FH19" i="258"/>
  <c r="FH52" i="258"/>
  <c r="FH36" i="258"/>
  <c r="FH26" i="258"/>
  <c r="FH10" i="258"/>
  <c r="FH45" i="108"/>
  <c r="FH25" i="108"/>
  <c r="FH51" i="258"/>
  <c r="FH25" i="258"/>
  <c r="FH24" i="108"/>
  <c r="FH44" i="108"/>
  <c r="FH13" i="108"/>
  <c r="ED54" i="258"/>
  <c r="ED48" i="258"/>
  <c r="ED42" i="258"/>
  <c r="ED36" i="258"/>
  <c r="ED28" i="258"/>
  <c r="ED22" i="258"/>
  <c r="ED16" i="258"/>
  <c r="ED10" i="258"/>
  <c r="ED59" i="258"/>
  <c r="ED53" i="258"/>
  <c r="ED47" i="258"/>
  <c r="ED41" i="258"/>
  <c r="ED33" i="258"/>
  <c r="ED27" i="258"/>
  <c r="ED21" i="258"/>
  <c r="ED15" i="258"/>
  <c r="ED57" i="258"/>
  <c r="ED51" i="258"/>
  <c r="ED45" i="258"/>
  <c r="ED39" i="258"/>
  <c r="ED31" i="258"/>
  <c r="ED25" i="258"/>
  <c r="ED19" i="258"/>
  <c r="ED13" i="258"/>
  <c r="ED56" i="258"/>
  <c r="ED50" i="258"/>
  <c r="ED44" i="258"/>
  <c r="ED38" i="258"/>
  <c r="ED30" i="258"/>
  <c r="ED24" i="258"/>
  <c r="ED18" i="258"/>
  <c r="ED12" i="258"/>
  <c r="ED55" i="258"/>
  <c r="ED46" i="258"/>
  <c r="ED37" i="258"/>
  <c r="ED26" i="258"/>
  <c r="ED17" i="258"/>
  <c r="ED58" i="258"/>
  <c r="ED49" i="258"/>
  <c r="ED40" i="258"/>
  <c r="ED29" i="258"/>
  <c r="ED20" i="258"/>
  <c r="ED11" i="258"/>
  <c r="ED52" i="258"/>
  <c r="ED58" i="108"/>
  <c r="ED52" i="108"/>
  <c r="ED46" i="108"/>
  <c r="ED40" i="108"/>
  <c r="ED32" i="108"/>
  <c r="ED26" i="108"/>
  <c r="ED20" i="108"/>
  <c r="ED14" i="108"/>
  <c r="ED57" i="108"/>
  <c r="ED51" i="108"/>
  <c r="ED45" i="108"/>
  <c r="ED39" i="108"/>
  <c r="ED31" i="108"/>
  <c r="ED25" i="108"/>
  <c r="ED19" i="108"/>
  <c r="ED13" i="108"/>
  <c r="ED12" i="108"/>
  <c r="ED14" i="258"/>
  <c r="ED56" i="108"/>
  <c r="ED50" i="108"/>
  <c r="ED44" i="108"/>
  <c r="ED38" i="108"/>
  <c r="ED30" i="108"/>
  <c r="ED24" i="108"/>
  <c r="ED18" i="108"/>
  <c r="ED11" i="108"/>
  <c r="ED23" i="258"/>
  <c r="ED55" i="108"/>
  <c r="ED49" i="108"/>
  <c r="ED43" i="108"/>
  <c r="ED37" i="108"/>
  <c r="ED29" i="108"/>
  <c r="ED23" i="108"/>
  <c r="ED17" i="108"/>
  <c r="ED10" i="108"/>
  <c r="ED32" i="258"/>
  <c r="ED54" i="108"/>
  <c r="ED48" i="108"/>
  <c r="ED42" i="108"/>
  <c r="ED36" i="108"/>
  <c r="ED28" i="108"/>
  <c r="ED22" i="108"/>
  <c r="ED16" i="108"/>
  <c r="ED43" i="258"/>
  <c r="ED41" i="108"/>
  <c r="ED27" i="108"/>
  <c r="ED47" i="108"/>
  <c r="ED33" i="108"/>
  <c r="ED21" i="108"/>
  <c r="ED59" i="108"/>
  <c r="ED53" i="108"/>
  <c r="ED15" i="108"/>
  <c r="FM59" i="258"/>
  <c r="FM53" i="258"/>
  <c r="FM47" i="258"/>
  <c r="FM41" i="258"/>
  <c r="FM33" i="258"/>
  <c r="FM27" i="258"/>
  <c r="FM21" i="258"/>
  <c r="FM15" i="258"/>
  <c r="FM59" i="108"/>
  <c r="FM53" i="108"/>
  <c r="FM47" i="108"/>
  <c r="FM41" i="108"/>
  <c r="FM33" i="108"/>
  <c r="FM27" i="108"/>
  <c r="FM21" i="108"/>
  <c r="FM15" i="108"/>
  <c r="FM56" i="258"/>
  <c r="FM50" i="258"/>
  <c r="FM44" i="258"/>
  <c r="FM38" i="258"/>
  <c r="FM30" i="258"/>
  <c r="FM24" i="258"/>
  <c r="FM18" i="258"/>
  <c r="FM12" i="258"/>
  <c r="FM56" i="108"/>
  <c r="FM50" i="108"/>
  <c r="FM44" i="108"/>
  <c r="FM38" i="108"/>
  <c r="FM30" i="108"/>
  <c r="FM24" i="108"/>
  <c r="FM18" i="108"/>
  <c r="FM11" i="108"/>
  <c r="FM55" i="258"/>
  <c r="FM49" i="258"/>
  <c r="FM43" i="258"/>
  <c r="FM37" i="258"/>
  <c r="FM29" i="258"/>
  <c r="FM23" i="258"/>
  <c r="FM17" i="258"/>
  <c r="FM11" i="258"/>
  <c r="FM55" i="108"/>
  <c r="FM49" i="108"/>
  <c r="FM43" i="108"/>
  <c r="FM37" i="108"/>
  <c r="FM29" i="108"/>
  <c r="FM23" i="108"/>
  <c r="FM17" i="108"/>
  <c r="FM10" i="108"/>
  <c r="FM58" i="258"/>
  <c r="FM42" i="258"/>
  <c r="FM32" i="258"/>
  <c r="FM16" i="258"/>
  <c r="FM45" i="108"/>
  <c r="FM19" i="108"/>
  <c r="FM57" i="258"/>
  <c r="FM31" i="258"/>
  <c r="FM52" i="108"/>
  <c r="FM36" i="108"/>
  <c r="FM26" i="108"/>
  <c r="FM48" i="258"/>
  <c r="FM40" i="258"/>
  <c r="FM22" i="258"/>
  <c r="FM14" i="258"/>
  <c r="FM51" i="108"/>
  <c r="FM25" i="108"/>
  <c r="FM39" i="258"/>
  <c r="FM13" i="258"/>
  <c r="FM58" i="108"/>
  <c r="FM42" i="108"/>
  <c r="FM32" i="108"/>
  <c r="FM16" i="108"/>
  <c r="FM54" i="258"/>
  <c r="FM46" i="258"/>
  <c r="FM28" i="258"/>
  <c r="FM20" i="258"/>
  <c r="FM57" i="108"/>
  <c r="FM31" i="108"/>
  <c r="FM39" i="108"/>
  <c r="FM45" i="258"/>
  <c r="FM19" i="258"/>
  <c r="FM48" i="108"/>
  <c r="FM40" i="108"/>
  <c r="FM22" i="108"/>
  <c r="FM14" i="108"/>
  <c r="FM52" i="258"/>
  <c r="FM36" i="258"/>
  <c r="FM26" i="258"/>
  <c r="FM10" i="258"/>
  <c r="FM13" i="108"/>
  <c r="FM46" i="108"/>
  <c r="FM20" i="108"/>
  <c r="FM54" i="108"/>
  <c r="FM51" i="258"/>
  <c r="FM25" i="258"/>
  <c r="FM28" i="108"/>
  <c r="FM12" i="108"/>
  <c r="FR54" i="108"/>
  <c r="FR48" i="108"/>
  <c r="FR42" i="108"/>
  <c r="FR36" i="108"/>
  <c r="FR28" i="108"/>
  <c r="FR22" i="108"/>
  <c r="FR16" i="108"/>
  <c r="FR59" i="258"/>
  <c r="FR53" i="258"/>
  <c r="FR47" i="258"/>
  <c r="FR41" i="258"/>
  <c r="FR33" i="258"/>
  <c r="FR27" i="258"/>
  <c r="FR21" i="258"/>
  <c r="FR15" i="258"/>
  <c r="FR57" i="108"/>
  <c r="FR51" i="108"/>
  <c r="FR45" i="108"/>
  <c r="FR39" i="108"/>
  <c r="FR31" i="108"/>
  <c r="FR25" i="108"/>
  <c r="FR19" i="108"/>
  <c r="FR13" i="108"/>
  <c r="FR56" i="258"/>
  <c r="FR50" i="258"/>
  <c r="FR44" i="258"/>
  <c r="FR38" i="258"/>
  <c r="FR30" i="258"/>
  <c r="FR24" i="258"/>
  <c r="FR18" i="258"/>
  <c r="FR12" i="258"/>
  <c r="FR56" i="108"/>
  <c r="FR50" i="108"/>
  <c r="FR44" i="108"/>
  <c r="FR38" i="108"/>
  <c r="FR30" i="108"/>
  <c r="FR24" i="108"/>
  <c r="FR18" i="108"/>
  <c r="FR11" i="108"/>
  <c r="FR55" i="258"/>
  <c r="FR49" i="258"/>
  <c r="FR43" i="258"/>
  <c r="FR37" i="258"/>
  <c r="FR29" i="258"/>
  <c r="FR23" i="258"/>
  <c r="FR17" i="258"/>
  <c r="FR11" i="258"/>
  <c r="FR54" i="258"/>
  <c r="FR48" i="258"/>
  <c r="FR42" i="258"/>
  <c r="FR36" i="258"/>
  <c r="FR28" i="258"/>
  <c r="FR22" i="258"/>
  <c r="FR16" i="258"/>
  <c r="FR10" i="258"/>
  <c r="FR58" i="258"/>
  <c r="FR40" i="258"/>
  <c r="FR20" i="258"/>
  <c r="FR46" i="108"/>
  <c r="FR20" i="108"/>
  <c r="FR53" i="108"/>
  <c r="FR37" i="108"/>
  <c r="FR27" i="108"/>
  <c r="FR10" i="108"/>
  <c r="FR57" i="258"/>
  <c r="FR39" i="258"/>
  <c r="FR19" i="258"/>
  <c r="FR52" i="108"/>
  <c r="FR26" i="108"/>
  <c r="FR46" i="258"/>
  <c r="FR26" i="258"/>
  <c r="FR59" i="108"/>
  <c r="FR43" i="108"/>
  <c r="FR33" i="108"/>
  <c r="FR17" i="108"/>
  <c r="FR45" i="258"/>
  <c r="FR25" i="258"/>
  <c r="FR58" i="108"/>
  <c r="FR32" i="108"/>
  <c r="FR49" i="108"/>
  <c r="FR41" i="108"/>
  <c r="FR23" i="108"/>
  <c r="FR15" i="108"/>
  <c r="FR40" i="108"/>
  <c r="FR52" i="258"/>
  <c r="FR32" i="258"/>
  <c r="FR14" i="258"/>
  <c r="FR14" i="108"/>
  <c r="FR51" i="258"/>
  <c r="FR47" i="108"/>
  <c r="FR13" i="258"/>
  <c r="FR21" i="108"/>
  <c r="FR29" i="108"/>
  <c r="FR31" i="258"/>
  <c r="FR55" i="108"/>
  <c r="FR12" i="108"/>
  <c r="I32" i="258"/>
  <c r="I59" i="258"/>
  <c r="I17" i="258"/>
  <c r="I53" i="258"/>
  <c r="I23" i="258"/>
  <c r="I47" i="258"/>
  <c r="I12" i="258"/>
  <c r="I40" i="258"/>
  <c r="I51" i="258"/>
  <c r="I28" i="258"/>
  <c r="I44" i="258"/>
  <c r="I37" i="258"/>
  <c r="I58" i="258"/>
  <c r="I55" i="258"/>
  <c r="I34" i="258"/>
  <c r="I41" i="258"/>
  <c r="I42" i="258"/>
  <c r="I25" i="258"/>
  <c r="I48" i="258"/>
  <c r="I13" i="258"/>
  <c r="I35" i="258"/>
  <c r="I15" i="258"/>
  <c r="I20" i="258"/>
  <c r="I27" i="258"/>
  <c r="I56" i="258"/>
  <c r="I45" i="258"/>
  <c r="I29" i="258"/>
  <c r="I36" i="258"/>
  <c r="I38" i="258"/>
  <c r="I24" i="258"/>
  <c r="I31" i="258"/>
  <c r="I52" i="258"/>
  <c r="I18" i="258"/>
  <c r="I14" i="258"/>
  <c r="I16" i="258"/>
  <c r="I57" i="258"/>
  <c r="I49" i="258"/>
  <c r="I10" i="258"/>
  <c r="I33" i="258"/>
  <c r="I43" i="258"/>
  <c r="I11" i="258"/>
  <c r="I39" i="258"/>
  <c r="I26" i="258"/>
  <c r="I21" i="258"/>
  <c r="I46" i="258"/>
  <c r="I30" i="258"/>
  <c r="I22" i="258"/>
  <c r="I54" i="258"/>
  <c r="I19" i="258"/>
  <c r="I50" i="258"/>
  <c r="N44" i="258"/>
  <c r="N13" i="258"/>
  <c r="N32" i="258"/>
  <c r="N29" i="258"/>
  <c r="N27" i="258"/>
  <c r="N33" i="258"/>
  <c r="N41" i="258"/>
  <c r="N21" i="258"/>
  <c r="N50" i="258"/>
  <c r="N37" i="258"/>
  <c r="N11" i="258"/>
  <c r="N14" i="258"/>
  <c r="N58" i="258"/>
  <c r="N52" i="258"/>
  <c r="N19" i="258"/>
  <c r="N22" i="258"/>
  <c r="N16" i="258"/>
  <c r="N45" i="258"/>
  <c r="N10" i="258"/>
  <c r="N24" i="258"/>
  <c r="N40" i="258"/>
  <c r="N26" i="258"/>
  <c r="N18" i="258"/>
  <c r="N20" i="258"/>
  <c r="N54" i="258"/>
  <c r="N57" i="258"/>
  <c r="N23" i="258"/>
  <c r="N48" i="258"/>
  <c r="N35" i="258"/>
  <c r="N34" i="258"/>
  <c r="N42" i="258"/>
  <c r="N55" i="258"/>
  <c r="N17" i="258"/>
  <c r="N28" i="258"/>
  <c r="N30" i="258"/>
  <c r="N36" i="258"/>
  <c r="N51" i="258"/>
  <c r="N56" i="258"/>
  <c r="N53" i="258"/>
  <c r="N39" i="258"/>
  <c r="N59" i="258"/>
  <c r="N43" i="258"/>
  <c r="N38" i="258"/>
  <c r="N12" i="258"/>
  <c r="N31" i="258"/>
  <c r="N46" i="258"/>
  <c r="N25" i="258"/>
  <c r="N49" i="258"/>
  <c r="N47" i="258"/>
  <c r="N15" i="258"/>
  <c r="AC18" i="258"/>
  <c r="AC53" i="258"/>
  <c r="AC47" i="258"/>
  <c r="AC32" i="258"/>
  <c r="AC24" i="258"/>
  <c r="AC28" i="258"/>
  <c r="AC41" i="258"/>
  <c r="AC21" i="258"/>
  <c r="AC16" i="258"/>
  <c r="AC48" i="258"/>
  <c r="AC43" i="258"/>
  <c r="AC46" i="258"/>
  <c r="AC51" i="258"/>
  <c r="AC44" i="258"/>
  <c r="AC37" i="258"/>
  <c r="AC58" i="258"/>
  <c r="AC59" i="258"/>
  <c r="AC52" i="258"/>
  <c r="AC31" i="258"/>
  <c r="AC12" i="258"/>
  <c r="AC15" i="258"/>
  <c r="AC39" i="258"/>
  <c r="AC13" i="258"/>
  <c r="AC35" i="258"/>
  <c r="AC57" i="258"/>
  <c r="AC14" i="258"/>
  <c r="AC20" i="258"/>
  <c r="AC27" i="258"/>
  <c r="AC56" i="258"/>
  <c r="AC29" i="258"/>
  <c r="AC38" i="258"/>
  <c r="AC30" i="258"/>
  <c r="AC40" i="258"/>
  <c r="AC23" i="258"/>
  <c r="AC17" i="258"/>
  <c r="AC26" i="258"/>
  <c r="AC45" i="258"/>
  <c r="AC55" i="258"/>
  <c r="AC11" i="258"/>
  <c r="AC22" i="258"/>
  <c r="AC10" i="258"/>
  <c r="AC19" i="258"/>
  <c r="AC50" i="258"/>
  <c r="AC42" i="258"/>
  <c r="AC54" i="258"/>
  <c r="AC49" i="258"/>
  <c r="AC25" i="258"/>
  <c r="AC33" i="258"/>
  <c r="AC36" i="258"/>
  <c r="AC34" i="258"/>
  <c r="S34" i="258"/>
  <c r="S25" i="258"/>
  <c r="S21" i="258"/>
  <c r="S28" i="258"/>
  <c r="S44" i="258"/>
  <c r="S37" i="258"/>
  <c r="S52" i="258"/>
  <c r="S50" i="258"/>
  <c r="S30" i="258"/>
  <c r="S40" i="258"/>
  <c r="S24" i="258"/>
  <c r="S54" i="258"/>
  <c r="S51" i="258"/>
  <c r="S56" i="258"/>
  <c r="S15" i="258"/>
  <c r="S45" i="258"/>
  <c r="S53" i="258"/>
  <c r="S31" i="258"/>
  <c r="S47" i="258"/>
  <c r="S12" i="258"/>
  <c r="S22" i="258"/>
  <c r="S20" i="258"/>
  <c r="S27" i="258"/>
  <c r="S36" i="258"/>
  <c r="S46" i="258"/>
  <c r="S16" i="258"/>
  <c r="S19" i="258"/>
  <c r="S42" i="258"/>
  <c r="S59" i="258"/>
  <c r="S35" i="258"/>
  <c r="S41" i="258"/>
  <c r="S57" i="258"/>
  <c r="S11" i="258"/>
  <c r="S33" i="258"/>
  <c r="S43" i="258"/>
  <c r="S55" i="258"/>
  <c r="S23" i="258"/>
  <c r="S49" i="258"/>
  <c r="S14" i="258"/>
  <c r="S38" i="258"/>
  <c r="S17" i="258"/>
  <c r="S13" i="258"/>
  <c r="S29" i="258"/>
  <c r="S58" i="258"/>
  <c r="S10" i="258"/>
  <c r="S18" i="258"/>
  <c r="S32" i="258"/>
  <c r="S48" i="258"/>
  <c r="S39" i="258"/>
  <c r="S26" i="258"/>
  <c r="AH57" i="258"/>
  <c r="AH56" i="258"/>
  <c r="AH38" i="258"/>
  <c r="AH33" i="258"/>
  <c r="AH18" i="258"/>
  <c r="AH16" i="258"/>
  <c r="AH58" i="258"/>
  <c r="AH53" i="258"/>
  <c r="AH47" i="258"/>
  <c r="AH39" i="258"/>
  <c r="AH36" i="258"/>
  <c r="AH35" i="258"/>
  <c r="AH34" i="258"/>
  <c r="AH30" i="258"/>
  <c r="AH19" i="258"/>
  <c r="AH13" i="258"/>
  <c r="AH54" i="258"/>
  <c r="AH40" i="258"/>
  <c r="AH37" i="258"/>
  <c r="AH20" i="258"/>
  <c r="AH10" i="258"/>
  <c r="AH23" i="258"/>
  <c r="AH22" i="258"/>
  <c r="AH21" i="258"/>
  <c r="AH11" i="258"/>
  <c r="AH52" i="258"/>
  <c r="AH51" i="258"/>
  <c r="AH32" i="258"/>
  <c r="AH29" i="258"/>
  <c r="AH24" i="258"/>
  <c r="AH12" i="258"/>
  <c r="AH27" i="258"/>
  <c r="AH25" i="258"/>
  <c r="AH50" i="258"/>
  <c r="AH44" i="258"/>
  <c r="AH28" i="258"/>
  <c r="AH26" i="258"/>
  <c r="AH59" i="258"/>
  <c r="AH46" i="258"/>
  <c r="AH45" i="258"/>
  <c r="AH17" i="258"/>
  <c r="AH49" i="258"/>
  <c r="AH43" i="258"/>
  <c r="AH14" i="258"/>
  <c r="AH48" i="258"/>
  <c r="AH42" i="258"/>
  <c r="AH31" i="258"/>
  <c r="AH15" i="258"/>
  <c r="AH55" i="258"/>
  <c r="AH41" i="258"/>
  <c r="X49" i="258"/>
  <c r="X43" i="258"/>
  <c r="X31" i="258"/>
  <c r="X30" i="258"/>
  <c r="X13" i="258"/>
  <c r="X32" i="258"/>
  <c r="X58" i="258"/>
  <c r="X55" i="258"/>
  <c r="X36" i="258"/>
  <c r="X54" i="258"/>
  <c r="X22" i="258"/>
  <c r="X11" i="258"/>
  <c r="X35" i="258"/>
  <c r="X14" i="258"/>
  <c r="X40" i="258"/>
  <c r="X25" i="258"/>
  <c r="X19" i="258"/>
  <c r="X23" i="258"/>
  <c r="X27" i="258"/>
  <c r="X42" i="258"/>
  <c r="X38" i="258"/>
  <c r="X51" i="258"/>
  <c r="X10" i="258"/>
  <c r="X17" i="258"/>
  <c r="X21" i="258"/>
  <c r="X56" i="258"/>
  <c r="X46" i="258"/>
  <c r="X18" i="258"/>
  <c r="X20" i="258"/>
  <c r="X39" i="258"/>
  <c r="X15" i="258"/>
  <c r="X59" i="258"/>
  <c r="X52" i="258"/>
  <c r="X57" i="258"/>
  <c r="X16" i="258"/>
  <c r="X47" i="258"/>
  <c r="X29" i="258"/>
  <c r="X26" i="258"/>
  <c r="X28" i="258"/>
  <c r="X37" i="258"/>
  <c r="X12" i="258"/>
  <c r="X48" i="258"/>
  <c r="X45" i="258"/>
  <c r="X50" i="258"/>
  <c r="X33" i="258"/>
  <c r="X24" i="258"/>
  <c r="X41" i="258"/>
  <c r="X34" i="258"/>
  <c r="X44" i="258"/>
  <c r="X53" i="258"/>
  <c r="G131" i="260"/>
  <c r="G62" i="260"/>
  <c r="G61" i="260"/>
  <c r="G63" i="260"/>
  <c r="CP35" i="258"/>
  <c r="CP13" i="258"/>
  <c r="CP43" i="258"/>
  <c r="CP29" i="258"/>
  <c r="CP10" i="258"/>
  <c r="CP38" i="258"/>
  <c r="CP12" i="258"/>
  <c r="CP15" i="258"/>
  <c r="CP58" i="258"/>
  <c r="CP27" i="258"/>
  <c r="CP23" i="258"/>
  <c r="CP18" i="258"/>
  <c r="CP32" i="258"/>
  <c r="CP21" i="258"/>
  <c r="CP20" i="258"/>
  <c r="CP36" i="258"/>
  <c r="CP30" i="258"/>
  <c r="CP47" i="258"/>
  <c r="CP52" i="258"/>
  <c r="CP14" i="258"/>
  <c r="CP39" i="258"/>
  <c r="CP54" i="258"/>
  <c r="CP19" i="258"/>
  <c r="CP16" i="258"/>
  <c r="CP41" i="258"/>
  <c r="CP37" i="258"/>
  <c r="CP17" i="258"/>
  <c r="CP40" i="258"/>
  <c r="CP11" i="258"/>
  <c r="CP28" i="258"/>
  <c r="CP31" i="258"/>
  <c r="CP50" i="258"/>
  <c r="CP56" i="258"/>
  <c r="CP33" i="258"/>
  <c r="CP44" i="258"/>
  <c r="CP22" i="258"/>
  <c r="CP42" i="258"/>
  <c r="CP26" i="258"/>
  <c r="CP34" i="258"/>
  <c r="CP25" i="258"/>
  <c r="CP46" i="258"/>
  <c r="CP53" i="258"/>
  <c r="CP49" i="258"/>
  <c r="CP57" i="258"/>
  <c r="CP59" i="258"/>
  <c r="CP24" i="258"/>
  <c r="CP45" i="258"/>
  <c r="CP51" i="258"/>
  <c r="CP48" i="258"/>
  <c r="CP55" i="258"/>
  <c r="CU28" i="258"/>
  <c r="CU19" i="258"/>
  <c r="CU39" i="258"/>
  <c r="CU45" i="258"/>
  <c r="CU25" i="258"/>
  <c r="CU16" i="258"/>
  <c r="CU31" i="258"/>
  <c r="CU11" i="258"/>
  <c r="CU14" i="258"/>
  <c r="CU27" i="258"/>
  <c r="CU18" i="258"/>
  <c r="CU17" i="258"/>
  <c r="CU13" i="258"/>
  <c r="CU32" i="258"/>
  <c r="CU24" i="258"/>
  <c r="CU58" i="258"/>
  <c r="CU34" i="258"/>
  <c r="CU15" i="258"/>
  <c r="CU22" i="258"/>
  <c r="CU30" i="258"/>
  <c r="CU48" i="258"/>
  <c r="CU21" i="258"/>
  <c r="CU41" i="258"/>
  <c r="CU12" i="258"/>
  <c r="CU26" i="258"/>
  <c r="CU29" i="258"/>
  <c r="CU42" i="258"/>
  <c r="CU36" i="258"/>
  <c r="CU47" i="258"/>
  <c r="CU55" i="258"/>
  <c r="CU57" i="258"/>
  <c r="CU52" i="258"/>
  <c r="CU44" i="258"/>
  <c r="CU46" i="258"/>
  <c r="CU53" i="258"/>
  <c r="CU20" i="258"/>
  <c r="CU37" i="258"/>
  <c r="CU43" i="258"/>
  <c r="CU40" i="258"/>
  <c r="CU49" i="258"/>
  <c r="CU56" i="258"/>
  <c r="CU50" i="258"/>
  <c r="CU35" i="258"/>
  <c r="CU54" i="258"/>
  <c r="CU23" i="258"/>
  <c r="CU51" i="258"/>
  <c r="CU10" i="258"/>
  <c r="CU33" i="258"/>
  <c r="CU38" i="258"/>
  <c r="CU59" i="258"/>
  <c r="CZ30" i="258"/>
  <c r="CZ23" i="258"/>
  <c r="CZ49" i="258"/>
  <c r="CZ46" i="258"/>
  <c r="CZ41" i="258"/>
  <c r="CZ21" i="258"/>
  <c r="CZ44" i="258"/>
  <c r="CZ47" i="258"/>
  <c r="CZ19" i="258"/>
  <c r="CZ20" i="258"/>
  <c r="CZ34" i="258"/>
  <c r="CZ33" i="258"/>
  <c r="CZ48" i="258"/>
  <c r="CZ13" i="258"/>
  <c r="CZ27" i="258"/>
  <c r="CZ39" i="258"/>
  <c r="CZ22" i="258"/>
  <c r="CZ45" i="258"/>
  <c r="CZ42" i="258"/>
  <c r="CZ32" i="258"/>
  <c r="CZ11" i="258"/>
  <c r="CZ51" i="258"/>
  <c r="CZ26" i="258"/>
  <c r="CZ40" i="258"/>
  <c r="CZ18" i="258"/>
  <c r="CZ15" i="258"/>
  <c r="CZ37" i="258"/>
  <c r="CZ29" i="258"/>
  <c r="CZ57" i="258"/>
  <c r="CZ12" i="258"/>
  <c r="CZ14" i="258"/>
  <c r="CZ36" i="258"/>
  <c r="CZ31" i="258"/>
  <c r="CZ38" i="258"/>
  <c r="CZ43" i="258"/>
  <c r="CZ56" i="258"/>
  <c r="CZ58" i="258"/>
  <c r="CZ25" i="258"/>
  <c r="CZ35" i="258"/>
  <c r="CZ59" i="258"/>
  <c r="CZ55" i="258"/>
  <c r="CZ53" i="258"/>
  <c r="CZ50" i="258"/>
  <c r="CZ16" i="258"/>
  <c r="CZ28" i="258"/>
  <c r="CZ52" i="258"/>
  <c r="CZ54" i="258"/>
  <c r="CZ17" i="258"/>
  <c r="CZ24" i="258"/>
  <c r="CZ10" i="258"/>
  <c r="BG34" i="258"/>
  <c r="BG27" i="258"/>
  <c r="BG44" i="258"/>
  <c r="BG14" i="258"/>
  <c r="BG18" i="258"/>
  <c r="BG17" i="258"/>
  <c r="BG23" i="258"/>
  <c r="BG13" i="258"/>
  <c r="BG32" i="258"/>
  <c r="BG24" i="258"/>
  <c r="BG54" i="258"/>
  <c r="BG35" i="258"/>
  <c r="BG28" i="258"/>
  <c r="BG15" i="258"/>
  <c r="BG38" i="258"/>
  <c r="BG47" i="258"/>
  <c r="BG59" i="258"/>
  <c r="BG10" i="258"/>
  <c r="BG12" i="258"/>
  <c r="BG26" i="258"/>
  <c r="BG29" i="258"/>
  <c r="BG19" i="258"/>
  <c r="BG45" i="258"/>
  <c r="BG16" i="258"/>
  <c r="BG31" i="258"/>
  <c r="BG39" i="258"/>
  <c r="BG20" i="258"/>
  <c r="BG43" i="258"/>
  <c r="BG40" i="258"/>
  <c r="BG46" i="258"/>
  <c r="BG58" i="258"/>
  <c r="BG21" i="258"/>
  <c r="BG37" i="258"/>
  <c r="BG49" i="258"/>
  <c r="BG55" i="258"/>
  <c r="BG25" i="258"/>
  <c r="BG57" i="258"/>
  <c r="BG56" i="258"/>
  <c r="BG42" i="258"/>
  <c r="BG22" i="258"/>
  <c r="BG30" i="258"/>
  <c r="BG36" i="258"/>
  <c r="BG48" i="258"/>
  <c r="BG33" i="258"/>
  <c r="BG51" i="258"/>
  <c r="BG11" i="258"/>
  <c r="BG53" i="258"/>
  <c r="BG52" i="258"/>
  <c r="BG50" i="258"/>
  <c r="BG41" i="258"/>
  <c r="BQ31" i="258"/>
  <c r="BQ46" i="258"/>
  <c r="BQ42" i="258"/>
  <c r="BQ14" i="258"/>
  <c r="BQ21" i="258"/>
  <c r="BQ22" i="258"/>
  <c r="BQ29" i="258"/>
  <c r="BQ39" i="258"/>
  <c r="BQ54" i="258"/>
  <c r="BQ38" i="258"/>
  <c r="BQ44" i="258"/>
  <c r="BQ17" i="258"/>
  <c r="BQ28" i="258"/>
  <c r="BQ25" i="258"/>
  <c r="BQ18" i="258"/>
  <c r="BQ48" i="258"/>
  <c r="BQ51" i="258"/>
  <c r="BQ12" i="258"/>
  <c r="BQ13" i="258"/>
  <c r="BQ19" i="258"/>
  <c r="BQ52" i="258"/>
  <c r="BQ26" i="258"/>
  <c r="BQ32" i="258"/>
  <c r="BQ10" i="258"/>
  <c r="BQ23" i="258"/>
  <c r="BQ56" i="258"/>
  <c r="BQ47" i="258"/>
  <c r="BQ40" i="258"/>
  <c r="BQ24" i="258"/>
  <c r="BQ11" i="258"/>
  <c r="BQ34" i="258"/>
  <c r="BQ16" i="258"/>
  <c r="BQ33" i="258"/>
  <c r="BQ30" i="258"/>
  <c r="BQ27" i="258"/>
  <c r="BQ41" i="258"/>
  <c r="BQ57" i="258"/>
  <c r="BQ15" i="258"/>
  <c r="BQ37" i="258"/>
  <c r="BQ43" i="258"/>
  <c r="BQ35" i="258"/>
  <c r="BQ53" i="258"/>
  <c r="BQ20" i="258"/>
  <c r="BQ36" i="258"/>
  <c r="BQ55" i="258"/>
  <c r="BQ58" i="258"/>
  <c r="BQ45" i="258"/>
  <c r="BQ49" i="258"/>
  <c r="BQ50" i="258"/>
  <c r="BQ59" i="258"/>
  <c r="G198" i="260"/>
  <c r="BV29" i="258"/>
  <c r="BV13" i="258"/>
  <c r="BV37" i="258"/>
  <c r="BV28" i="258"/>
  <c r="BV32" i="258"/>
  <c r="BV26" i="258"/>
  <c r="BV43" i="258"/>
  <c r="BV15" i="258"/>
  <c r="BV52" i="258"/>
  <c r="BV48" i="258"/>
  <c r="BV57" i="258"/>
  <c r="BV46" i="258"/>
  <c r="BV34" i="258"/>
  <c r="BV44" i="258"/>
  <c r="BV33" i="258"/>
  <c r="BV47" i="258"/>
  <c r="BV19" i="258"/>
  <c r="BV11" i="258"/>
  <c r="BV40" i="258"/>
  <c r="BV38" i="258"/>
  <c r="BV58" i="258"/>
  <c r="BV16" i="258"/>
  <c r="BV12" i="258"/>
  <c r="BV14" i="258"/>
  <c r="BV31" i="258"/>
  <c r="BV36" i="258"/>
  <c r="BV39" i="258"/>
  <c r="BV54" i="258"/>
  <c r="BV35" i="258"/>
  <c r="BV41" i="258"/>
  <c r="BV10" i="258"/>
  <c r="BV42" i="258"/>
  <c r="BV59" i="258"/>
  <c r="BV27" i="258"/>
  <c r="BV56" i="258"/>
  <c r="BV30" i="258"/>
  <c r="BV53" i="258"/>
  <c r="BV22" i="258"/>
  <c r="BV25" i="258"/>
  <c r="BV49" i="258"/>
  <c r="BV20" i="258"/>
  <c r="BV50" i="258"/>
  <c r="BV24" i="258"/>
  <c r="BV45" i="258"/>
  <c r="BV23" i="258"/>
  <c r="BV18" i="258"/>
  <c r="BV55" i="258"/>
  <c r="BV17" i="258"/>
  <c r="BV51" i="258"/>
  <c r="BV21" i="258"/>
  <c r="CA15" i="258"/>
  <c r="CA16" i="258"/>
  <c r="CA31" i="258"/>
  <c r="CA11" i="258"/>
  <c r="CA27" i="258"/>
  <c r="CA39" i="258"/>
  <c r="CA44" i="258"/>
  <c r="CA18" i="258"/>
  <c r="CA17" i="258"/>
  <c r="CA13" i="258"/>
  <c r="CA32" i="258"/>
  <c r="CA24" i="258"/>
  <c r="CA25" i="258"/>
  <c r="CA35" i="258"/>
  <c r="CA37" i="258"/>
  <c r="CA54" i="258"/>
  <c r="CA46" i="258"/>
  <c r="CA51" i="258"/>
  <c r="CA14" i="258"/>
  <c r="CA21" i="258"/>
  <c r="CA12" i="258"/>
  <c r="CA26" i="258"/>
  <c r="CA36" i="258"/>
  <c r="CA29" i="258"/>
  <c r="CA48" i="258"/>
  <c r="CA42" i="258"/>
  <c r="CA34" i="258"/>
  <c r="CA28" i="258"/>
  <c r="CA19" i="258"/>
  <c r="CA45" i="258"/>
  <c r="CA41" i="258"/>
  <c r="CA59" i="258"/>
  <c r="CA20" i="258"/>
  <c r="CA43" i="258"/>
  <c r="CA40" i="258"/>
  <c r="CA58" i="258"/>
  <c r="CA49" i="258"/>
  <c r="CA55" i="258"/>
  <c r="CA47" i="258"/>
  <c r="CA57" i="258"/>
  <c r="CA56" i="258"/>
  <c r="CA23" i="258"/>
  <c r="CA22" i="258"/>
  <c r="CA38" i="258"/>
  <c r="CA30" i="258"/>
  <c r="CA10" i="258"/>
  <c r="CA33" i="258"/>
  <c r="CA53" i="258"/>
  <c r="CA52" i="258"/>
  <c r="CA50" i="258"/>
  <c r="CF18" i="258"/>
  <c r="CF32" i="258"/>
  <c r="CF57" i="258"/>
  <c r="CF49" i="258"/>
  <c r="CF33" i="258"/>
  <c r="CF11" i="258"/>
  <c r="CF29" i="258"/>
  <c r="CF27" i="258"/>
  <c r="CF22" i="258"/>
  <c r="CF34" i="258"/>
  <c r="CF48" i="258"/>
  <c r="CF43" i="258"/>
  <c r="CF30" i="258"/>
  <c r="CF37" i="258"/>
  <c r="CF16" i="258"/>
  <c r="CF23" i="258"/>
  <c r="CF39" i="258"/>
  <c r="CF55" i="258"/>
  <c r="CF20" i="258"/>
  <c r="CF54" i="258"/>
  <c r="CF46" i="258"/>
  <c r="CF24" i="258"/>
  <c r="CF10" i="258"/>
  <c r="CF13" i="258"/>
  <c r="CF41" i="258"/>
  <c r="CF26" i="258"/>
  <c r="CF31" i="258"/>
  <c r="CF15" i="258"/>
  <c r="CF38" i="258"/>
  <c r="CF14" i="258"/>
  <c r="CF25" i="258"/>
  <c r="CF21" i="258"/>
  <c r="CF44" i="258"/>
  <c r="CF51" i="258"/>
  <c r="CF59" i="258"/>
  <c r="CF50" i="258"/>
  <c r="CF42" i="258"/>
  <c r="CF53" i="258"/>
  <c r="CF35" i="258"/>
  <c r="CF19" i="258"/>
  <c r="CF45" i="258"/>
  <c r="CF12" i="258"/>
  <c r="CF40" i="258"/>
  <c r="CF36" i="258"/>
  <c r="CF52" i="258"/>
  <c r="CF56" i="258"/>
  <c r="CF28" i="258"/>
  <c r="CF17" i="258"/>
  <c r="CF47" i="258"/>
  <c r="CF58" i="258"/>
  <c r="CK18" i="258"/>
  <c r="CK57" i="258"/>
  <c r="CK17" i="258"/>
  <c r="CK27" i="258"/>
  <c r="CK41" i="258"/>
  <c r="CK53" i="258"/>
  <c r="CK21" i="258"/>
  <c r="CK28" i="258"/>
  <c r="CK22" i="258"/>
  <c r="CK29" i="258"/>
  <c r="CK38" i="258"/>
  <c r="CK44" i="258"/>
  <c r="CK23" i="258"/>
  <c r="CK51" i="258"/>
  <c r="CK24" i="258"/>
  <c r="CK31" i="258"/>
  <c r="CK30" i="258"/>
  <c r="CK11" i="258"/>
  <c r="CK15" i="258"/>
  <c r="CK43" i="258"/>
  <c r="CK52" i="258"/>
  <c r="CK46" i="258"/>
  <c r="CK25" i="258"/>
  <c r="CK12" i="258"/>
  <c r="CK42" i="258"/>
  <c r="CK34" i="258"/>
  <c r="CK26" i="258"/>
  <c r="CK32" i="258"/>
  <c r="CK10" i="258"/>
  <c r="CK48" i="258"/>
  <c r="CK14" i="258"/>
  <c r="CK16" i="258"/>
  <c r="CK39" i="258"/>
  <c r="CK33" i="258"/>
  <c r="CK54" i="258"/>
  <c r="CK55" i="258"/>
  <c r="CK59" i="258"/>
  <c r="CK40" i="258"/>
  <c r="CK13" i="258"/>
  <c r="CK37" i="258"/>
  <c r="CK35" i="258"/>
  <c r="CK56" i="258"/>
  <c r="CK20" i="258"/>
  <c r="CK58" i="258"/>
  <c r="CK19" i="258"/>
  <c r="CK47" i="258"/>
  <c r="CK36" i="258"/>
  <c r="CK45" i="258"/>
  <c r="CK49" i="258"/>
  <c r="CK50" i="258"/>
  <c r="BL30" i="258"/>
  <c r="BL46" i="258"/>
  <c r="BL37" i="258"/>
  <c r="BL19" i="258"/>
  <c r="BL10" i="258"/>
  <c r="BL48" i="258"/>
  <c r="BL56" i="258"/>
  <c r="BL23" i="258"/>
  <c r="BL47" i="258"/>
  <c r="BL13" i="258"/>
  <c r="BL11" i="258"/>
  <c r="BL21" i="258"/>
  <c r="BL45" i="258"/>
  <c r="BL42" i="258"/>
  <c r="BL35" i="258"/>
  <c r="BL38" i="258"/>
  <c r="BL22" i="258"/>
  <c r="BL54" i="258"/>
  <c r="BL50" i="258"/>
  <c r="BL17" i="258"/>
  <c r="BL34" i="258"/>
  <c r="BL25" i="258"/>
  <c r="BL24" i="258"/>
  <c r="BL26" i="258"/>
  <c r="BL44" i="258"/>
  <c r="BL16" i="258"/>
  <c r="BL31" i="258"/>
  <c r="BL36" i="258"/>
  <c r="BL43" i="258"/>
  <c r="BL18" i="258"/>
  <c r="BL49" i="258"/>
  <c r="BL51" i="258"/>
  <c r="BL27" i="258"/>
  <c r="BL33" i="258"/>
  <c r="BL28" i="258"/>
  <c r="BL41" i="258"/>
  <c r="BL40" i="258"/>
  <c r="BL14" i="258"/>
  <c r="BL12" i="258"/>
  <c r="BL29" i="258"/>
  <c r="BL15" i="258"/>
  <c r="BL53" i="258"/>
  <c r="BL59" i="258"/>
  <c r="BL20" i="258"/>
  <c r="BL32" i="258"/>
  <c r="BL55" i="258"/>
  <c r="BL39" i="258"/>
  <c r="BL58" i="258"/>
  <c r="BL57" i="258"/>
  <c r="BL52" i="258"/>
  <c r="G130" i="260"/>
  <c r="G129" i="260"/>
  <c r="G196" i="260"/>
  <c r="G197" i="260"/>
  <c r="AC10" i="260"/>
  <c r="AB10" i="260"/>
  <c r="RN4" i="254" l="1"/>
  <c r="PP3" i="254"/>
  <c r="PT3" i="254"/>
  <c r="GT2" i="254"/>
  <c r="DA60" i="108" l="1"/>
  <c r="DA61" i="108" s="1"/>
  <c r="CV60" i="108"/>
  <c r="CV63" i="108" s="1"/>
  <c r="CQ60" i="108"/>
  <c r="CQ63" i="108" s="1"/>
  <c r="CL60" i="108"/>
  <c r="CL63" i="108" s="1"/>
  <c r="CG60" i="108"/>
  <c r="CG63" i="108" s="1"/>
  <c r="CB60" i="108"/>
  <c r="CB63" i="108" s="1"/>
  <c r="BW60" i="108"/>
  <c r="BW63" i="108" s="1"/>
  <c r="BR60" i="108"/>
  <c r="BR63" i="108" s="1"/>
  <c r="BM60" i="108"/>
  <c r="BM63" i="108" s="1"/>
  <c r="BH60" i="108"/>
  <c r="BH63" i="108" s="1"/>
  <c r="BC60" i="108"/>
  <c r="BC61" i="108" s="1"/>
  <c r="AX60" i="108"/>
  <c r="AX63" i="108" s="1"/>
  <c r="AS60" i="108"/>
  <c r="AS61" i="108" s="1"/>
  <c r="AN60" i="108"/>
  <c r="AN63" i="108" s="1"/>
  <c r="AI60" i="108"/>
  <c r="AI63" i="108" s="1"/>
  <c r="AD60" i="108"/>
  <c r="AD63" i="108" s="1"/>
  <c r="Y60" i="108"/>
  <c r="Y61" i="108" s="1"/>
  <c r="T60" i="108"/>
  <c r="T63" i="108" s="1"/>
  <c r="O60" i="108"/>
  <c r="O62" i="108" s="1"/>
  <c r="J60" i="108"/>
  <c r="J61" i="108" s="1"/>
  <c r="CL61" i="108" l="1"/>
  <c r="CG62" i="108"/>
  <c r="CG61" i="108"/>
  <c r="BR61" i="108"/>
  <c r="BR62" i="108"/>
  <c r="BW62" i="108"/>
  <c r="DA62" i="108"/>
  <c r="DA63" i="108"/>
  <c r="BW61" i="108"/>
  <c r="CL62" i="108"/>
  <c r="CB61" i="108"/>
  <c r="CQ61" i="108"/>
  <c r="CB62" i="108"/>
  <c r="CQ62" i="108"/>
  <c r="AX62" i="108"/>
  <c r="AX61" i="108"/>
  <c r="AN62" i="108"/>
  <c r="Y62" i="108"/>
  <c r="Y63" i="108"/>
  <c r="T61" i="108"/>
  <c r="T62" i="108"/>
  <c r="O61" i="108"/>
  <c r="O63" i="108"/>
  <c r="J62" i="108"/>
  <c r="CV61" i="108"/>
  <c r="CV62" i="108"/>
  <c r="BM62" i="108"/>
  <c r="BM61" i="108"/>
  <c r="BH61" i="108"/>
  <c r="BH62" i="108"/>
  <c r="BC62" i="108"/>
  <c r="BC63" i="108"/>
  <c r="AS62" i="108"/>
  <c r="AS63" i="108"/>
  <c r="AN61" i="108"/>
  <c r="AD61" i="108"/>
  <c r="AD62" i="108"/>
  <c r="AI61" i="108"/>
  <c r="AI62" i="108"/>
  <c r="W55" i="256" l="1"/>
  <c r="V55" i="256"/>
  <c r="U55" i="256"/>
  <c r="T55" i="256"/>
  <c r="S55" i="256"/>
  <c r="R55" i="256"/>
  <c r="Q55" i="256"/>
  <c r="P55" i="256"/>
  <c r="O55" i="256"/>
  <c r="N55" i="256"/>
  <c r="M55" i="256"/>
  <c r="L55" i="256"/>
  <c r="K55" i="256"/>
  <c r="J55" i="256"/>
  <c r="I55" i="256"/>
  <c r="H55" i="256"/>
  <c r="G55" i="256"/>
  <c r="F55" i="256"/>
  <c r="E55" i="256"/>
  <c r="D55" i="256"/>
  <c r="W54" i="256"/>
  <c r="V54" i="256"/>
  <c r="U54" i="256"/>
  <c r="T54" i="256"/>
  <c r="S54" i="256"/>
  <c r="R54" i="256"/>
  <c r="Q54" i="256"/>
  <c r="P54" i="256"/>
  <c r="O54" i="256"/>
  <c r="N54" i="256"/>
  <c r="M54" i="256"/>
  <c r="L54" i="256"/>
  <c r="K54" i="256"/>
  <c r="J54" i="256"/>
  <c r="I54" i="256"/>
  <c r="H54" i="256"/>
  <c r="G54" i="256"/>
  <c r="F54" i="256"/>
  <c r="E54" i="256"/>
  <c r="D54" i="256"/>
  <c r="W53" i="256"/>
  <c r="V53" i="256"/>
  <c r="U53" i="256"/>
  <c r="T53" i="256"/>
  <c r="S53" i="256"/>
  <c r="R53" i="256"/>
  <c r="Q53" i="256"/>
  <c r="P53" i="256"/>
  <c r="O53" i="256"/>
  <c r="N53" i="256"/>
  <c r="M53" i="256"/>
  <c r="L53" i="256"/>
  <c r="K53" i="256"/>
  <c r="J53" i="256"/>
  <c r="I53" i="256"/>
  <c r="H53" i="256"/>
  <c r="G53" i="256"/>
  <c r="F53" i="256"/>
  <c r="E53" i="256"/>
  <c r="D53" i="256"/>
  <c r="W52" i="256"/>
  <c r="V52" i="256"/>
  <c r="U52" i="256"/>
  <c r="T52" i="256"/>
  <c r="S52" i="256"/>
  <c r="R52" i="256"/>
  <c r="Q52" i="256"/>
  <c r="P52" i="256"/>
  <c r="O52" i="256"/>
  <c r="N52" i="256"/>
  <c r="M52" i="256"/>
  <c r="L52" i="256"/>
  <c r="K52" i="256"/>
  <c r="J52" i="256"/>
  <c r="I52" i="256"/>
  <c r="H52" i="256"/>
  <c r="G52" i="256"/>
  <c r="F52" i="256"/>
  <c r="E52" i="256"/>
  <c r="D52" i="256"/>
  <c r="W51" i="256"/>
  <c r="V51" i="256"/>
  <c r="U51" i="256"/>
  <c r="T51" i="256"/>
  <c r="S51" i="256"/>
  <c r="R51" i="256"/>
  <c r="Q51" i="256"/>
  <c r="P51" i="256"/>
  <c r="O51" i="256"/>
  <c r="N51" i="256"/>
  <c r="M51" i="256"/>
  <c r="L51" i="256"/>
  <c r="K51" i="256"/>
  <c r="J51" i="256"/>
  <c r="I51" i="256"/>
  <c r="H51" i="256"/>
  <c r="G51" i="256"/>
  <c r="F51" i="256"/>
  <c r="E51" i="256"/>
  <c r="D51" i="256"/>
  <c r="W50" i="256"/>
  <c r="V50" i="256"/>
  <c r="U50" i="256"/>
  <c r="T50" i="256"/>
  <c r="S50" i="256"/>
  <c r="R50" i="256"/>
  <c r="Q50" i="256"/>
  <c r="P50" i="256"/>
  <c r="O50" i="256"/>
  <c r="N50" i="256"/>
  <c r="M50" i="256"/>
  <c r="L50" i="256"/>
  <c r="K50" i="256"/>
  <c r="J50" i="256"/>
  <c r="I50" i="256"/>
  <c r="H50" i="256"/>
  <c r="G50" i="256"/>
  <c r="F50" i="256"/>
  <c r="E50" i="256"/>
  <c r="D50" i="256"/>
  <c r="W49" i="256"/>
  <c r="V49" i="256"/>
  <c r="U49" i="256"/>
  <c r="T49" i="256"/>
  <c r="S49" i="256"/>
  <c r="R49" i="256"/>
  <c r="Q49" i="256"/>
  <c r="P49" i="256"/>
  <c r="O49" i="256"/>
  <c r="N49" i="256"/>
  <c r="M49" i="256"/>
  <c r="L49" i="256"/>
  <c r="K49" i="256"/>
  <c r="J49" i="256"/>
  <c r="I49" i="256"/>
  <c r="H49" i="256"/>
  <c r="G49" i="256"/>
  <c r="F49" i="256"/>
  <c r="E49" i="256"/>
  <c r="D49" i="256"/>
  <c r="W48" i="256"/>
  <c r="V48" i="256"/>
  <c r="U48" i="256"/>
  <c r="T48" i="256"/>
  <c r="S48" i="256"/>
  <c r="R48" i="256"/>
  <c r="Q48" i="256"/>
  <c r="P48" i="256"/>
  <c r="O48" i="256"/>
  <c r="N48" i="256"/>
  <c r="M48" i="256"/>
  <c r="L48" i="256"/>
  <c r="K48" i="256"/>
  <c r="J48" i="256"/>
  <c r="I48" i="256"/>
  <c r="H48" i="256"/>
  <c r="G48" i="256"/>
  <c r="F48" i="256"/>
  <c r="E48" i="256"/>
  <c r="D48" i="256"/>
  <c r="W47" i="256"/>
  <c r="V47" i="256"/>
  <c r="U47" i="256"/>
  <c r="T47" i="256"/>
  <c r="S47" i="256"/>
  <c r="R47" i="256"/>
  <c r="Q47" i="256"/>
  <c r="P47" i="256"/>
  <c r="O47" i="256"/>
  <c r="N47" i="256"/>
  <c r="M47" i="256"/>
  <c r="L47" i="256"/>
  <c r="K47" i="256"/>
  <c r="J47" i="256"/>
  <c r="I47" i="256"/>
  <c r="H47" i="256"/>
  <c r="G47" i="256"/>
  <c r="F47" i="256"/>
  <c r="E47" i="256"/>
  <c r="D47" i="256"/>
  <c r="W46" i="256"/>
  <c r="V46" i="256"/>
  <c r="U46" i="256"/>
  <c r="T46" i="256"/>
  <c r="S46" i="256"/>
  <c r="R46" i="256"/>
  <c r="Q46" i="256"/>
  <c r="P46" i="256"/>
  <c r="O46" i="256"/>
  <c r="N46" i="256"/>
  <c r="M46" i="256"/>
  <c r="L46" i="256"/>
  <c r="K46" i="256"/>
  <c r="J46" i="256"/>
  <c r="I46" i="256"/>
  <c r="H46" i="256"/>
  <c r="G46" i="256"/>
  <c r="F46" i="256"/>
  <c r="E46" i="256"/>
  <c r="D46" i="256"/>
  <c r="W45" i="256"/>
  <c r="V45" i="256"/>
  <c r="U45" i="256"/>
  <c r="T45" i="256"/>
  <c r="S45" i="256"/>
  <c r="R45" i="256"/>
  <c r="Q45" i="256"/>
  <c r="P45" i="256"/>
  <c r="O45" i="256"/>
  <c r="N45" i="256"/>
  <c r="M45" i="256"/>
  <c r="L45" i="256"/>
  <c r="K45" i="256"/>
  <c r="J45" i="256"/>
  <c r="I45" i="256"/>
  <c r="H45" i="256"/>
  <c r="G45" i="256"/>
  <c r="F45" i="256"/>
  <c r="E45" i="256"/>
  <c r="D45" i="256"/>
  <c r="W44" i="256"/>
  <c r="V44" i="256"/>
  <c r="U44" i="256"/>
  <c r="T44" i="256"/>
  <c r="S44" i="256"/>
  <c r="R44" i="256"/>
  <c r="Q44" i="256"/>
  <c r="P44" i="256"/>
  <c r="O44" i="256"/>
  <c r="N44" i="256"/>
  <c r="M44" i="256"/>
  <c r="L44" i="256"/>
  <c r="K44" i="256"/>
  <c r="J44" i="256"/>
  <c r="I44" i="256"/>
  <c r="H44" i="256"/>
  <c r="G44" i="256"/>
  <c r="F44" i="256"/>
  <c r="E44" i="256"/>
  <c r="D44" i="256"/>
  <c r="W43" i="256"/>
  <c r="V43" i="256"/>
  <c r="U43" i="256"/>
  <c r="T43" i="256"/>
  <c r="S43" i="256"/>
  <c r="R43" i="256"/>
  <c r="Q43" i="256"/>
  <c r="P43" i="256"/>
  <c r="O43" i="256"/>
  <c r="N43" i="256"/>
  <c r="M43" i="256"/>
  <c r="L43" i="256"/>
  <c r="K43" i="256"/>
  <c r="J43" i="256"/>
  <c r="I43" i="256"/>
  <c r="H43" i="256"/>
  <c r="G43" i="256"/>
  <c r="F43" i="256"/>
  <c r="E43" i="256"/>
  <c r="D43" i="256"/>
  <c r="W42" i="256"/>
  <c r="V42" i="256"/>
  <c r="U42" i="256"/>
  <c r="T42" i="256"/>
  <c r="S42" i="256"/>
  <c r="R42" i="256"/>
  <c r="Q42" i="256"/>
  <c r="P42" i="256"/>
  <c r="O42" i="256"/>
  <c r="N42" i="256"/>
  <c r="M42" i="256"/>
  <c r="L42" i="256"/>
  <c r="K42" i="256"/>
  <c r="J42" i="256"/>
  <c r="I42" i="256"/>
  <c r="H42" i="256"/>
  <c r="G42" i="256"/>
  <c r="F42" i="256"/>
  <c r="E42" i="256"/>
  <c r="D42" i="256"/>
  <c r="W41" i="256"/>
  <c r="V41" i="256"/>
  <c r="U41" i="256"/>
  <c r="T41" i="256"/>
  <c r="S41" i="256"/>
  <c r="R41" i="256"/>
  <c r="Q41" i="256"/>
  <c r="P41" i="256"/>
  <c r="O41" i="256"/>
  <c r="N41" i="256"/>
  <c r="M41" i="256"/>
  <c r="L41" i="256"/>
  <c r="K41" i="256"/>
  <c r="J41" i="256"/>
  <c r="I41" i="256"/>
  <c r="H41" i="256"/>
  <c r="G41" i="256"/>
  <c r="F41" i="256"/>
  <c r="E41" i="256"/>
  <c r="D41" i="256"/>
  <c r="W40" i="256"/>
  <c r="V40" i="256"/>
  <c r="U40" i="256"/>
  <c r="T40" i="256"/>
  <c r="S40" i="256"/>
  <c r="R40" i="256"/>
  <c r="Q40" i="256"/>
  <c r="P40" i="256"/>
  <c r="O40" i="256"/>
  <c r="N40" i="256"/>
  <c r="M40" i="256"/>
  <c r="L40" i="256"/>
  <c r="K40" i="256"/>
  <c r="J40" i="256"/>
  <c r="I40" i="256"/>
  <c r="H40" i="256"/>
  <c r="G40" i="256"/>
  <c r="F40" i="256"/>
  <c r="E40" i="256"/>
  <c r="D40" i="256"/>
  <c r="W39" i="256"/>
  <c r="V39" i="256"/>
  <c r="U39" i="256"/>
  <c r="T39" i="256"/>
  <c r="S39" i="256"/>
  <c r="R39" i="256"/>
  <c r="Q39" i="256"/>
  <c r="P39" i="256"/>
  <c r="O39" i="256"/>
  <c r="N39" i="256"/>
  <c r="M39" i="256"/>
  <c r="L39" i="256"/>
  <c r="K39" i="256"/>
  <c r="J39" i="256"/>
  <c r="I39" i="256"/>
  <c r="H39" i="256"/>
  <c r="G39" i="256"/>
  <c r="F39" i="256"/>
  <c r="E39" i="256"/>
  <c r="D39" i="256"/>
  <c r="W38" i="256"/>
  <c r="V38" i="256"/>
  <c r="U38" i="256"/>
  <c r="T38" i="256"/>
  <c r="S38" i="256"/>
  <c r="R38" i="256"/>
  <c r="Q38" i="256"/>
  <c r="P38" i="256"/>
  <c r="O38" i="256"/>
  <c r="N38" i="256"/>
  <c r="M38" i="256"/>
  <c r="L38" i="256"/>
  <c r="K38" i="256"/>
  <c r="J38" i="256"/>
  <c r="I38" i="256"/>
  <c r="H38" i="256"/>
  <c r="G38" i="256"/>
  <c r="F38" i="256"/>
  <c r="E38" i="256"/>
  <c r="D38" i="256"/>
  <c r="W37" i="256"/>
  <c r="V37" i="256"/>
  <c r="U37" i="256"/>
  <c r="T37" i="256"/>
  <c r="S37" i="256"/>
  <c r="R37" i="256"/>
  <c r="Q37" i="256"/>
  <c r="P37" i="256"/>
  <c r="O37" i="256"/>
  <c r="N37" i="256"/>
  <c r="M37" i="256"/>
  <c r="L37" i="256"/>
  <c r="K37" i="256"/>
  <c r="J37" i="256"/>
  <c r="I37" i="256"/>
  <c r="H37" i="256"/>
  <c r="G37" i="256"/>
  <c r="F37" i="256"/>
  <c r="E37" i="256"/>
  <c r="D37" i="256"/>
  <c r="W36" i="256"/>
  <c r="V36" i="256"/>
  <c r="U36" i="256"/>
  <c r="T36" i="256"/>
  <c r="S36" i="256"/>
  <c r="R36" i="256"/>
  <c r="Q36" i="256"/>
  <c r="P36" i="256"/>
  <c r="O36" i="256"/>
  <c r="N36" i="256"/>
  <c r="M36" i="256"/>
  <c r="L36" i="256"/>
  <c r="K36" i="256"/>
  <c r="J36" i="256"/>
  <c r="I36" i="256"/>
  <c r="H36" i="256"/>
  <c r="G36" i="256"/>
  <c r="F36" i="256"/>
  <c r="E36" i="256"/>
  <c r="D36" i="256"/>
  <c r="W35" i="256"/>
  <c r="V35" i="256"/>
  <c r="U35" i="256"/>
  <c r="T35" i="256"/>
  <c r="S35" i="256"/>
  <c r="R35" i="256"/>
  <c r="Q35" i="256"/>
  <c r="P35" i="256"/>
  <c r="O35" i="256"/>
  <c r="N35" i="256"/>
  <c r="M35" i="256"/>
  <c r="L35" i="256"/>
  <c r="K35" i="256"/>
  <c r="J35" i="256"/>
  <c r="I35" i="256"/>
  <c r="H35" i="256"/>
  <c r="G35" i="256"/>
  <c r="F35" i="256"/>
  <c r="E35" i="256"/>
  <c r="D35" i="256"/>
  <c r="W34" i="256"/>
  <c r="V34" i="256"/>
  <c r="U34" i="256"/>
  <c r="T34" i="256"/>
  <c r="S34" i="256"/>
  <c r="R34" i="256"/>
  <c r="Q34" i="256"/>
  <c r="P34" i="256"/>
  <c r="O34" i="256"/>
  <c r="N34" i="256"/>
  <c r="M34" i="256"/>
  <c r="L34" i="256"/>
  <c r="K34" i="256"/>
  <c r="J34" i="256"/>
  <c r="I34" i="256"/>
  <c r="H34" i="256"/>
  <c r="G34" i="256"/>
  <c r="F34" i="256"/>
  <c r="E34" i="256"/>
  <c r="D34" i="256"/>
  <c r="W33" i="256"/>
  <c r="V33" i="256"/>
  <c r="U33" i="256"/>
  <c r="T33" i="256"/>
  <c r="S33" i="256"/>
  <c r="R33" i="256"/>
  <c r="Q33" i="256"/>
  <c r="P33" i="256"/>
  <c r="O33" i="256"/>
  <c r="N33" i="256"/>
  <c r="M33" i="256"/>
  <c r="L33" i="256"/>
  <c r="K33" i="256"/>
  <c r="J33" i="256"/>
  <c r="I33" i="256"/>
  <c r="H33" i="256"/>
  <c r="G33" i="256"/>
  <c r="F33" i="256"/>
  <c r="E33" i="256"/>
  <c r="D33" i="256"/>
  <c r="W32" i="256"/>
  <c r="V32" i="256"/>
  <c r="U32" i="256"/>
  <c r="T32" i="256"/>
  <c r="S32" i="256"/>
  <c r="R32" i="256"/>
  <c r="Q32" i="256"/>
  <c r="P32" i="256"/>
  <c r="O32" i="256"/>
  <c r="N32" i="256"/>
  <c r="M32" i="256"/>
  <c r="L32" i="256"/>
  <c r="K32" i="256"/>
  <c r="J32" i="256"/>
  <c r="I32" i="256"/>
  <c r="H32" i="256"/>
  <c r="G32" i="256"/>
  <c r="F32" i="256"/>
  <c r="E32" i="256"/>
  <c r="D32" i="256"/>
  <c r="W31" i="256"/>
  <c r="V31" i="256"/>
  <c r="U31" i="256"/>
  <c r="T31" i="256"/>
  <c r="S31" i="256"/>
  <c r="R31" i="256"/>
  <c r="Q31" i="256"/>
  <c r="P31" i="256"/>
  <c r="O31" i="256"/>
  <c r="N31" i="256"/>
  <c r="M31" i="256"/>
  <c r="L31" i="256"/>
  <c r="K31" i="256"/>
  <c r="J31" i="256"/>
  <c r="I31" i="256"/>
  <c r="H31" i="256"/>
  <c r="G31" i="256"/>
  <c r="F31" i="256"/>
  <c r="E31" i="256"/>
  <c r="D31" i="256"/>
  <c r="W30" i="256"/>
  <c r="V30" i="256"/>
  <c r="U30" i="256"/>
  <c r="T30" i="256"/>
  <c r="S30" i="256"/>
  <c r="R30" i="256"/>
  <c r="Q30" i="256"/>
  <c r="P30" i="256"/>
  <c r="O30" i="256"/>
  <c r="N30" i="256"/>
  <c r="M30" i="256"/>
  <c r="L30" i="256"/>
  <c r="K30" i="256"/>
  <c r="J30" i="256"/>
  <c r="I30" i="256"/>
  <c r="H30" i="256"/>
  <c r="G30" i="256"/>
  <c r="F30" i="256"/>
  <c r="E30" i="256"/>
  <c r="D30" i="256"/>
  <c r="W29" i="256"/>
  <c r="V29" i="256"/>
  <c r="U29" i="256"/>
  <c r="T29" i="256"/>
  <c r="S29" i="256"/>
  <c r="R29" i="256"/>
  <c r="Q29" i="256"/>
  <c r="P29" i="256"/>
  <c r="O29" i="256"/>
  <c r="N29" i="256"/>
  <c r="M29" i="256"/>
  <c r="L29" i="256"/>
  <c r="K29" i="256"/>
  <c r="J29" i="256"/>
  <c r="I29" i="256"/>
  <c r="H29" i="256"/>
  <c r="G29" i="256"/>
  <c r="F29" i="256"/>
  <c r="E29" i="256"/>
  <c r="D29" i="256"/>
  <c r="W28" i="256"/>
  <c r="V28" i="256"/>
  <c r="U28" i="256"/>
  <c r="T28" i="256"/>
  <c r="S28" i="256"/>
  <c r="R28" i="256"/>
  <c r="Q28" i="256"/>
  <c r="P28" i="256"/>
  <c r="O28" i="256"/>
  <c r="N28" i="256"/>
  <c r="M28" i="256"/>
  <c r="L28" i="256"/>
  <c r="K28" i="256"/>
  <c r="J28" i="256"/>
  <c r="I28" i="256"/>
  <c r="H28" i="256"/>
  <c r="G28" i="256"/>
  <c r="F28" i="256"/>
  <c r="E28" i="256"/>
  <c r="D28" i="256"/>
  <c r="W27" i="256"/>
  <c r="V27" i="256"/>
  <c r="U27" i="256"/>
  <c r="T27" i="256"/>
  <c r="S27" i="256"/>
  <c r="R27" i="256"/>
  <c r="Q27" i="256"/>
  <c r="P27" i="256"/>
  <c r="O27" i="256"/>
  <c r="N27" i="256"/>
  <c r="M27" i="256"/>
  <c r="L27" i="256"/>
  <c r="K27" i="256"/>
  <c r="J27" i="256"/>
  <c r="I27" i="256"/>
  <c r="H27" i="256"/>
  <c r="G27" i="256"/>
  <c r="F27" i="256"/>
  <c r="E27" i="256"/>
  <c r="D27" i="256"/>
  <c r="W26" i="256"/>
  <c r="V26" i="256"/>
  <c r="U26" i="256"/>
  <c r="T26" i="256"/>
  <c r="S26" i="256"/>
  <c r="R26" i="256"/>
  <c r="Q26" i="256"/>
  <c r="P26" i="256"/>
  <c r="O26" i="256"/>
  <c r="N26" i="256"/>
  <c r="M26" i="256"/>
  <c r="L26" i="256"/>
  <c r="K26" i="256"/>
  <c r="J26" i="256"/>
  <c r="I26" i="256"/>
  <c r="H26" i="256"/>
  <c r="G26" i="256"/>
  <c r="F26" i="256"/>
  <c r="E26" i="256"/>
  <c r="D26" i="256"/>
  <c r="W25" i="256"/>
  <c r="V25" i="256"/>
  <c r="U25" i="256"/>
  <c r="T25" i="256"/>
  <c r="S25" i="256"/>
  <c r="R25" i="256"/>
  <c r="Q25" i="256"/>
  <c r="P25" i="256"/>
  <c r="O25" i="256"/>
  <c r="N25" i="256"/>
  <c r="M25" i="256"/>
  <c r="L25" i="256"/>
  <c r="K25" i="256"/>
  <c r="J25" i="256"/>
  <c r="I25" i="256"/>
  <c r="H25" i="256"/>
  <c r="G25" i="256"/>
  <c r="F25" i="256"/>
  <c r="E25" i="256"/>
  <c r="D25" i="256"/>
  <c r="W24" i="256"/>
  <c r="V24" i="256"/>
  <c r="U24" i="256"/>
  <c r="T24" i="256"/>
  <c r="S24" i="256"/>
  <c r="R24" i="256"/>
  <c r="Q24" i="256"/>
  <c r="P24" i="256"/>
  <c r="O24" i="256"/>
  <c r="N24" i="256"/>
  <c r="M24" i="256"/>
  <c r="L24" i="256"/>
  <c r="K24" i="256"/>
  <c r="J24" i="256"/>
  <c r="I24" i="256"/>
  <c r="H24" i="256"/>
  <c r="G24" i="256"/>
  <c r="F24" i="256"/>
  <c r="E24" i="256"/>
  <c r="D24" i="256"/>
  <c r="W23" i="256"/>
  <c r="V23" i="256"/>
  <c r="U23" i="256"/>
  <c r="T23" i="256"/>
  <c r="S23" i="256"/>
  <c r="R23" i="256"/>
  <c r="Q23" i="256"/>
  <c r="P23" i="256"/>
  <c r="O23" i="256"/>
  <c r="N23" i="256"/>
  <c r="M23" i="256"/>
  <c r="L23" i="256"/>
  <c r="K23" i="256"/>
  <c r="J23" i="256"/>
  <c r="I23" i="256"/>
  <c r="H23" i="256"/>
  <c r="G23" i="256"/>
  <c r="F23" i="256"/>
  <c r="E23" i="256"/>
  <c r="D23" i="256"/>
  <c r="W22" i="256"/>
  <c r="V22" i="256"/>
  <c r="U22" i="256"/>
  <c r="T22" i="256"/>
  <c r="S22" i="256"/>
  <c r="R22" i="256"/>
  <c r="Q22" i="256"/>
  <c r="P22" i="256"/>
  <c r="O22" i="256"/>
  <c r="N22" i="256"/>
  <c r="M22" i="256"/>
  <c r="L22" i="256"/>
  <c r="K22" i="256"/>
  <c r="J22" i="256"/>
  <c r="I22" i="256"/>
  <c r="H22" i="256"/>
  <c r="G22" i="256"/>
  <c r="F22" i="256"/>
  <c r="E22" i="256"/>
  <c r="D22" i="256"/>
  <c r="W21" i="256"/>
  <c r="V21" i="256"/>
  <c r="U21" i="256"/>
  <c r="T21" i="256"/>
  <c r="S21" i="256"/>
  <c r="R21" i="256"/>
  <c r="Q21" i="256"/>
  <c r="P21" i="256"/>
  <c r="O21" i="256"/>
  <c r="N21" i="256"/>
  <c r="M21" i="256"/>
  <c r="L21" i="256"/>
  <c r="K21" i="256"/>
  <c r="J21" i="256"/>
  <c r="I21" i="256"/>
  <c r="H21" i="256"/>
  <c r="G21" i="256"/>
  <c r="F21" i="256"/>
  <c r="E21" i="256"/>
  <c r="D21" i="256"/>
  <c r="W20" i="256"/>
  <c r="V20" i="256"/>
  <c r="U20" i="256"/>
  <c r="T20" i="256"/>
  <c r="S20" i="256"/>
  <c r="R20" i="256"/>
  <c r="Q20" i="256"/>
  <c r="P20" i="256"/>
  <c r="O20" i="256"/>
  <c r="N20" i="256"/>
  <c r="M20" i="256"/>
  <c r="L20" i="256"/>
  <c r="K20" i="256"/>
  <c r="J20" i="256"/>
  <c r="I20" i="256"/>
  <c r="H20" i="256"/>
  <c r="G20" i="256"/>
  <c r="F20" i="256"/>
  <c r="E20" i="256"/>
  <c r="D20" i="256"/>
  <c r="W19" i="256"/>
  <c r="V19" i="256"/>
  <c r="U19" i="256"/>
  <c r="T19" i="256"/>
  <c r="S19" i="256"/>
  <c r="R19" i="256"/>
  <c r="Q19" i="256"/>
  <c r="P19" i="256"/>
  <c r="O19" i="256"/>
  <c r="N19" i="256"/>
  <c r="M19" i="256"/>
  <c r="L19" i="256"/>
  <c r="K19" i="256"/>
  <c r="J19" i="256"/>
  <c r="I19" i="256"/>
  <c r="H19" i="256"/>
  <c r="G19" i="256"/>
  <c r="F19" i="256"/>
  <c r="E19" i="256"/>
  <c r="D19" i="256"/>
  <c r="W18" i="256"/>
  <c r="V18" i="256"/>
  <c r="U18" i="256"/>
  <c r="T18" i="256"/>
  <c r="S18" i="256"/>
  <c r="R18" i="256"/>
  <c r="Q18" i="256"/>
  <c r="P18" i="256"/>
  <c r="O18" i="256"/>
  <c r="N18" i="256"/>
  <c r="M18" i="256"/>
  <c r="L18" i="256"/>
  <c r="K18" i="256"/>
  <c r="J18" i="256"/>
  <c r="I18" i="256"/>
  <c r="H18" i="256"/>
  <c r="G18" i="256"/>
  <c r="F18" i="256"/>
  <c r="E18" i="256"/>
  <c r="D18" i="256"/>
  <c r="W17" i="256"/>
  <c r="V17" i="256"/>
  <c r="U17" i="256"/>
  <c r="T17" i="256"/>
  <c r="S17" i="256"/>
  <c r="R17" i="256"/>
  <c r="Q17" i="256"/>
  <c r="P17" i="256"/>
  <c r="O17" i="256"/>
  <c r="N17" i="256"/>
  <c r="M17" i="256"/>
  <c r="L17" i="256"/>
  <c r="K17" i="256"/>
  <c r="J17" i="256"/>
  <c r="I17" i="256"/>
  <c r="H17" i="256"/>
  <c r="G17" i="256"/>
  <c r="F17" i="256"/>
  <c r="E17" i="256"/>
  <c r="D17" i="256"/>
  <c r="W16" i="256"/>
  <c r="V16" i="256"/>
  <c r="U16" i="256"/>
  <c r="T16" i="256"/>
  <c r="S16" i="256"/>
  <c r="R16" i="256"/>
  <c r="Q16" i="256"/>
  <c r="P16" i="256"/>
  <c r="O16" i="256"/>
  <c r="N16" i="256"/>
  <c r="M16" i="256"/>
  <c r="L16" i="256"/>
  <c r="K16" i="256"/>
  <c r="J16" i="256"/>
  <c r="I16" i="256"/>
  <c r="H16" i="256"/>
  <c r="G16" i="256"/>
  <c r="F16" i="256"/>
  <c r="E16" i="256"/>
  <c r="D16" i="256"/>
  <c r="W15" i="256"/>
  <c r="V15" i="256"/>
  <c r="U15" i="256"/>
  <c r="T15" i="256"/>
  <c r="S15" i="256"/>
  <c r="R15" i="256"/>
  <c r="Q15" i="256"/>
  <c r="P15" i="256"/>
  <c r="O15" i="256"/>
  <c r="N15" i="256"/>
  <c r="M15" i="256"/>
  <c r="L15" i="256"/>
  <c r="K15" i="256"/>
  <c r="J15" i="256"/>
  <c r="I15" i="256"/>
  <c r="H15" i="256"/>
  <c r="G15" i="256"/>
  <c r="F15" i="256"/>
  <c r="E15" i="256"/>
  <c r="D15" i="256"/>
  <c r="W14" i="256"/>
  <c r="V14" i="256"/>
  <c r="U14" i="256"/>
  <c r="T14" i="256"/>
  <c r="S14" i="256"/>
  <c r="R14" i="256"/>
  <c r="Q14" i="256"/>
  <c r="P14" i="256"/>
  <c r="O14" i="256"/>
  <c r="N14" i="256"/>
  <c r="M14" i="256"/>
  <c r="L14" i="256"/>
  <c r="K14" i="256"/>
  <c r="J14" i="256"/>
  <c r="I14" i="256"/>
  <c r="H14" i="256"/>
  <c r="G14" i="256"/>
  <c r="F14" i="256"/>
  <c r="E14" i="256"/>
  <c r="D14" i="256"/>
  <c r="W13" i="256"/>
  <c r="V13" i="256"/>
  <c r="U13" i="256"/>
  <c r="T13" i="256"/>
  <c r="S13" i="256"/>
  <c r="R13" i="256"/>
  <c r="Q13" i="256"/>
  <c r="P13" i="256"/>
  <c r="O13" i="256"/>
  <c r="N13" i="256"/>
  <c r="M13" i="256"/>
  <c r="L13" i="256"/>
  <c r="K13" i="256"/>
  <c r="J13" i="256"/>
  <c r="I13" i="256"/>
  <c r="H13" i="256"/>
  <c r="G13" i="256"/>
  <c r="F13" i="256"/>
  <c r="E13" i="256"/>
  <c r="D13" i="256"/>
  <c r="W12" i="256"/>
  <c r="V12" i="256"/>
  <c r="U12" i="256"/>
  <c r="T12" i="256"/>
  <c r="S12" i="256"/>
  <c r="R12" i="256"/>
  <c r="Q12" i="256"/>
  <c r="P12" i="256"/>
  <c r="O12" i="256"/>
  <c r="N12" i="256"/>
  <c r="M12" i="256"/>
  <c r="L12" i="256"/>
  <c r="K12" i="256"/>
  <c r="J12" i="256"/>
  <c r="I12" i="256"/>
  <c r="H12" i="256"/>
  <c r="G12" i="256"/>
  <c r="F12" i="256"/>
  <c r="E12" i="256"/>
  <c r="D12" i="256"/>
  <c r="W11" i="256"/>
  <c r="V11" i="256"/>
  <c r="U11" i="256"/>
  <c r="T11" i="256"/>
  <c r="S11" i="256"/>
  <c r="R11" i="256"/>
  <c r="Q11" i="256"/>
  <c r="P11" i="256"/>
  <c r="O11" i="256"/>
  <c r="N11" i="256"/>
  <c r="M11" i="256"/>
  <c r="L11" i="256"/>
  <c r="K11" i="256"/>
  <c r="J11" i="256"/>
  <c r="I11" i="256"/>
  <c r="H11" i="256"/>
  <c r="G11" i="256"/>
  <c r="F11" i="256"/>
  <c r="E11" i="256"/>
  <c r="D11" i="256"/>
  <c r="L54" i="255"/>
  <c r="L55" i="255"/>
  <c r="L56" i="255"/>
  <c r="L57" i="255"/>
  <c r="L58" i="255"/>
  <c r="B54" i="255"/>
  <c r="E54" i="255" s="1"/>
  <c r="C54" i="255"/>
  <c r="D54" i="255"/>
  <c r="F54" i="255"/>
  <c r="B55" i="255"/>
  <c r="F55" i="255" s="1"/>
  <c r="C55" i="255"/>
  <c r="D55" i="255"/>
  <c r="B56" i="255"/>
  <c r="E56" i="255" s="1"/>
  <c r="C56" i="255"/>
  <c r="D56" i="255"/>
  <c r="F56" i="255"/>
  <c r="G56" i="255"/>
  <c r="B57" i="255"/>
  <c r="E57" i="255" s="1"/>
  <c r="C57" i="255"/>
  <c r="D57" i="255"/>
  <c r="B58" i="255"/>
  <c r="F58" i="255" s="1"/>
  <c r="C58" i="255"/>
  <c r="D58" i="255"/>
  <c r="E58" i="255"/>
  <c r="B56" i="11"/>
  <c r="C56" i="11"/>
  <c r="B57" i="11"/>
  <c r="C57" i="11"/>
  <c r="B58" i="11"/>
  <c r="C58" i="11"/>
  <c r="B59" i="11"/>
  <c r="C59" i="11"/>
  <c r="B60" i="11"/>
  <c r="C60" i="11"/>
  <c r="B56" i="10"/>
  <c r="C56" i="10"/>
  <c r="B57" i="10"/>
  <c r="C57" i="10"/>
  <c r="B58" i="10"/>
  <c r="C58" i="10"/>
  <c r="B59" i="10"/>
  <c r="C59" i="10"/>
  <c r="B60" i="10"/>
  <c r="C60" i="10"/>
  <c r="B56" i="8"/>
  <c r="C56" i="8"/>
  <c r="B57" i="8"/>
  <c r="C57" i="8"/>
  <c r="B58" i="8"/>
  <c r="C58" i="8"/>
  <c r="B59" i="8"/>
  <c r="C59" i="8"/>
  <c r="B60" i="8"/>
  <c r="C60" i="8"/>
  <c r="BF55" i="253"/>
  <c r="BG55" i="253" s="1"/>
  <c r="BH55" i="253" s="1"/>
  <c r="BI55" i="253"/>
  <c r="BJ55" i="253" s="1"/>
  <c r="BK55" i="253" s="1"/>
  <c r="BL55" i="253"/>
  <c r="BM55" i="253" s="1"/>
  <c r="BN55" i="253" s="1"/>
  <c r="BO55" i="253"/>
  <c r="BP55" i="253" s="1"/>
  <c r="BQ55" i="253" s="1"/>
  <c r="BR55" i="253"/>
  <c r="BS55" i="253" s="1"/>
  <c r="BT55" i="253" s="1"/>
  <c r="BF56" i="253"/>
  <c r="BG56" i="253" s="1"/>
  <c r="BH56" i="253" s="1"/>
  <c r="BI56" i="253"/>
  <c r="BJ56" i="253" s="1"/>
  <c r="BK56" i="253" s="1"/>
  <c r="BL56" i="253"/>
  <c r="BM56" i="253"/>
  <c r="BN56" i="253" s="1"/>
  <c r="BO56" i="253"/>
  <c r="BP56" i="253" s="1"/>
  <c r="BQ56" i="253" s="1"/>
  <c r="BR56" i="253"/>
  <c r="BS56" i="253" s="1"/>
  <c r="BT56" i="253" s="1"/>
  <c r="BF57" i="253"/>
  <c r="BG57" i="253" s="1"/>
  <c r="BH57" i="253" s="1"/>
  <c r="BI57" i="253"/>
  <c r="BJ57" i="253" s="1"/>
  <c r="BK57" i="253" s="1"/>
  <c r="BL57" i="253"/>
  <c r="BM57" i="253" s="1"/>
  <c r="BN57" i="253" s="1"/>
  <c r="BO57" i="253"/>
  <c r="BP57" i="253" s="1"/>
  <c r="BQ57" i="253" s="1"/>
  <c r="BR57" i="253"/>
  <c r="BS57" i="253" s="1"/>
  <c r="BT57" i="253" s="1"/>
  <c r="BF58" i="253"/>
  <c r="BG58" i="253"/>
  <c r="BH58" i="253" s="1"/>
  <c r="BI58" i="253"/>
  <c r="BJ58" i="253" s="1"/>
  <c r="BK58" i="253" s="1"/>
  <c r="BL58" i="253"/>
  <c r="BM58" i="253" s="1"/>
  <c r="BN58" i="253" s="1"/>
  <c r="BO58" i="253"/>
  <c r="BP58" i="253" s="1"/>
  <c r="BQ58" i="253" s="1"/>
  <c r="BR58" i="253"/>
  <c r="BS58" i="253" s="1"/>
  <c r="BT58" i="253" s="1"/>
  <c r="BF59" i="253"/>
  <c r="BG59" i="253" s="1"/>
  <c r="BH59" i="253" s="1"/>
  <c r="BI59" i="253"/>
  <c r="BJ59" i="253" s="1"/>
  <c r="BK59" i="253" s="1"/>
  <c r="BL59" i="253"/>
  <c r="BM59" i="253" s="1"/>
  <c r="BN59" i="253" s="1"/>
  <c r="BO59" i="253"/>
  <c r="BP59" i="253"/>
  <c r="BQ59" i="253" s="1"/>
  <c r="BR59" i="253"/>
  <c r="BS59" i="253" s="1"/>
  <c r="BT59" i="253" s="1"/>
  <c r="B55" i="253"/>
  <c r="C55" i="253"/>
  <c r="B56" i="253"/>
  <c r="C56" i="253"/>
  <c r="B57" i="253"/>
  <c r="C57" i="253"/>
  <c r="B58" i="253"/>
  <c r="C58" i="253"/>
  <c r="B59" i="253"/>
  <c r="C59" i="253"/>
  <c r="J63" i="108"/>
  <c r="GC55" i="108"/>
  <c r="GC56" i="108"/>
  <c r="GC57" i="108"/>
  <c r="GC58" i="108"/>
  <c r="GC59" i="108"/>
  <c r="B55" i="60"/>
  <c r="C55" i="60"/>
  <c r="B56" i="60"/>
  <c r="C56" i="60"/>
  <c r="B57" i="60"/>
  <c r="C57" i="60"/>
  <c r="B58" i="60"/>
  <c r="C58" i="60"/>
  <c r="B59" i="60"/>
  <c r="C59" i="60"/>
  <c r="B55" i="108"/>
  <c r="C55" i="108"/>
  <c r="D55" i="108"/>
  <c r="B56" i="108"/>
  <c r="C56" i="108"/>
  <c r="D56" i="108"/>
  <c r="B57" i="108"/>
  <c r="C57" i="108"/>
  <c r="D57" i="108"/>
  <c r="B58" i="108"/>
  <c r="C58" i="108"/>
  <c r="D58" i="108"/>
  <c r="B59" i="108"/>
  <c r="C59" i="108"/>
  <c r="D59" i="108"/>
  <c r="GS50" i="254"/>
  <c r="GS51" i="254"/>
  <c r="GS52" i="254"/>
  <c r="GS53" i="254"/>
  <c r="GS54" i="254"/>
  <c r="QX50" i="254"/>
  <c r="QY50" i="254"/>
  <c r="QX51" i="254"/>
  <c r="QY51" i="254"/>
  <c r="QX52" i="254"/>
  <c r="QY52" i="254"/>
  <c r="QX53" i="254"/>
  <c r="QY53" i="254"/>
  <c r="QX54" i="254"/>
  <c r="QY54" i="254"/>
  <c r="AB55" i="9"/>
  <c r="AB56" i="9"/>
  <c r="AB57" i="9"/>
  <c r="AB58" i="9"/>
  <c r="AB59" i="9"/>
  <c r="AB60" i="9"/>
  <c r="AA55" i="9"/>
  <c r="AA56" i="9"/>
  <c r="AA57" i="9"/>
  <c r="AA58" i="9"/>
  <c r="AA59" i="9"/>
  <c r="AA60" i="9"/>
  <c r="Z55" i="9"/>
  <c r="Z56" i="9"/>
  <c r="Z57" i="9"/>
  <c r="Z58" i="9"/>
  <c r="Z59" i="9"/>
  <c r="Z60" i="9"/>
  <c r="Y55" i="9"/>
  <c r="Y56" i="9"/>
  <c r="Y57" i="9"/>
  <c r="Y58" i="9"/>
  <c r="Y59" i="9"/>
  <c r="Y60" i="9"/>
  <c r="X55" i="9"/>
  <c r="X56" i="9"/>
  <c r="X57" i="9"/>
  <c r="X58" i="9"/>
  <c r="X59" i="9"/>
  <c r="X60" i="9"/>
  <c r="W55" i="9"/>
  <c r="W56" i="9"/>
  <c r="W57" i="9"/>
  <c r="W58" i="9"/>
  <c r="W59" i="9"/>
  <c r="W60" i="9"/>
  <c r="A50" i="254"/>
  <c r="B50" i="254"/>
  <c r="C50" i="254"/>
  <c r="A51" i="254"/>
  <c r="B51" i="254"/>
  <c r="C51" i="254"/>
  <c r="A52" i="254"/>
  <c r="B52" i="254"/>
  <c r="C52" i="254"/>
  <c r="A53" i="254"/>
  <c r="B53" i="254"/>
  <c r="C53" i="254"/>
  <c r="A54" i="254"/>
  <c r="B54" i="254"/>
  <c r="C54" i="254"/>
  <c r="T65" i="256"/>
  <c r="T64" i="256"/>
  <c r="T63" i="256"/>
  <c r="J63" i="256"/>
  <c r="B63" i="256"/>
  <c r="C55" i="256"/>
  <c r="B55" i="256"/>
  <c r="C54" i="256"/>
  <c r="B54" i="256"/>
  <c r="C53" i="256"/>
  <c r="B53" i="256"/>
  <c r="C52" i="256"/>
  <c r="B52" i="256"/>
  <c r="C51" i="256"/>
  <c r="B51" i="256"/>
  <c r="C50" i="256"/>
  <c r="B50" i="256"/>
  <c r="C49" i="256"/>
  <c r="B49" i="256"/>
  <c r="C48" i="256"/>
  <c r="B48" i="256"/>
  <c r="C47" i="256"/>
  <c r="B47" i="256"/>
  <c r="C46" i="256"/>
  <c r="B46" i="256"/>
  <c r="C45" i="256"/>
  <c r="B45" i="256"/>
  <c r="C44" i="256"/>
  <c r="B44" i="256"/>
  <c r="C43" i="256"/>
  <c r="B43" i="256"/>
  <c r="C42" i="256"/>
  <c r="B42" i="256"/>
  <c r="C41" i="256"/>
  <c r="B41" i="256"/>
  <c r="C40" i="256"/>
  <c r="B40" i="256"/>
  <c r="C39" i="256"/>
  <c r="B39" i="256"/>
  <c r="C38" i="256"/>
  <c r="B38" i="256"/>
  <c r="C37" i="256"/>
  <c r="B37" i="256"/>
  <c r="C36" i="256"/>
  <c r="B36" i="256"/>
  <c r="C35" i="256"/>
  <c r="B35" i="256"/>
  <c r="C34" i="256"/>
  <c r="B34" i="256"/>
  <c r="C33" i="256"/>
  <c r="B33" i="256"/>
  <c r="C32" i="256"/>
  <c r="B32" i="256"/>
  <c r="C31" i="256"/>
  <c r="B31" i="256"/>
  <c r="C30" i="256"/>
  <c r="B30" i="256"/>
  <c r="C29" i="256"/>
  <c r="B29" i="256"/>
  <c r="C28" i="256"/>
  <c r="B28" i="256"/>
  <c r="C27" i="256"/>
  <c r="B27" i="256"/>
  <c r="C26" i="256"/>
  <c r="B26" i="256"/>
  <c r="C25" i="256"/>
  <c r="B25" i="256"/>
  <c r="C24" i="256"/>
  <c r="B24" i="256"/>
  <c r="C23" i="256"/>
  <c r="B23" i="256"/>
  <c r="C22" i="256"/>
  <c r="B22" i="256"/>
  <c r="C21" i="256"/>
  <c r="B21" i="256"/>
  <c r="C20" i="256"/>
  <c r="B20" i="256"/>
  <c r="C19" i="256"/>
  <c r="B19" i="256"/>
  <c r="C18" i="256"/>
  <c r="B18" i="256"/>
  <c r="C17" i="256"/>
  <c r="B17" i="256"/>
  <c r="C16" i="256"/>
  <c r="B16" i="256"/>
  <c r="C15" i="256"/>
  <c r="B15" i="256"/>
  <c r="C14" i="256"/>
  <c r="B14" i="256"/>
  <c r="C13" i="256"/>
  <c r="B13" i="256"/>
  <c r="C12" i="256"/>
  <c r="B12" i="256"/>
  <c r="C11" i="256"/>
  <c r="B11" i="256"/>
  <c r="A3" i="256"/>
  <c r="A1" i="256"/>
  <c r="J61" i="255"/>
  <c r="DA59" i="255"/>
  <c r="DA63" i="255" s="1"/>
  <c r="CV59" i="255"/>
  <c r="CQ59" i="255"/>
  <c r="CQ63" i="255" s="1"/>
  <c r="CL59" i="255"/>
  <c r="CL62" i="255" s="1"/>
  <c r="CG59" i="255"/>
  <c r="CG63" i="255" s="1"/>
  <c r="CB59" i="255"/>
  <c r="BW59" i="255"/>
  <c r="BW63" i="255" s="1"/>
  <c r="BR59" i="255"/>
  <c r="BR63" i="255" s="1"/>
  <c r="BM59" i="255"/>
  <c r="BM63" i="255" s="1"/>
  <c r="BH59" i="255"/>
  <c r="BH60" i="255" s="1"/>
  <c r="BC59" i="255"/>
  <c r="BC61" i="255" s="1"/>
  <c r="AX59" i="255"/>
  <c r="AX61" i="255" s="1"/>
  <c r="AS59" i="255"/>
  <c r="AS60" i="255" s="1"/>
  <c r="AN59" i="255"/>
  <c r="AI59" i="255"/>
  <c r="AI60" i="255" s="1"/>
  <c r="AD59" i="255"/>
  <c r="AD62" i="255" s="1"/>
  <c r="Y59" i="255"/>
  <c r="Y62" i="255" s="1"/>
  <c r="T59" i="255"/>
  <c r="O59" i="255"/>
  <c r="J59" i="255"/>
  <c r="J60" i="255" s="1"/>
  <c r="DF53" i="255"/>
  <c r="CX53" i="255"/>
  <c r="CS53" i="255"/>
  <c r="CN53" i="255"/>
  <c r="CI53" i="255"/>
  <c r="CD53" i="255"/>
  <c r="BY53" i="255"/>
  <c r="BT53" i="255"/>
  <c r="BO53" i="255"/>
  <c r="BJ53" i="255"/>
  <c r="AZ53" i="255"/>
  <c r="D53" i="255"/>
  <c r="C53" i="255"/>
  <c r="B53" i="255"/>
  <c r="BE53" i="255" s="1"/>
  <c r="DF52" i="255"/>
  <c r="CX52" i="255"/>
  <c r="CS52" i="255"/>
  <c r="CN52" i="255"/>
  <c r="CI52" i="255"/>
  <c r="CD52" i="255"/>
  <c r="BY52" i="255"/>
  <c r="BT52" i="255"/>
  <c r="BO52" i="255"/>
  <c r="BJ52" i="255"/>
  <c r="AZ52" i="255"/>
  <c r="D52" i="255"/>
  <c r="C52" i="255"/>
  <c r="B52" i="255"/>
  <c r="L52" i="255" s="1"/>
  <c r="DF51" i="255"/>
  <c r="CX51" i="255"/>
  <c r="CS51" i="255"/>
  <c r="CN51" i="255"/>
  <c r="CI51" i="255"/>
  <c r="CD51" i="255"/>
  <c r="BY51" i="255"/>
  <c r="BT51" i="255"/>
  <c r="BO51" i="255"/>
  <c r="BJ51" i="255"/>
  <c r="AZ51" i="255"/>
  <c r="D51" i="255"/>
  <c r="C51" i="255"/>
  <c r="B51" i="255"/>
  <c r="BE51" i="255" s="1"/>
  <c r="DF50" i="255"/>
  <c r="CX50" i="255"/>
  <c r="CS50" i="255"/>
  <c r="CN50" i="255"/>
  <c r="CI50" i="255"/>
  <c r="CD50" i="255"/>
  <c r="BY50" i="255"/>
  <c r="BT50" i="255"/>
  <c r="BO50" i="255"/>
  <c r="BJ50" i="255"/>
  <c r="AZ50" i="255"/>
  <c r="D50" i="255"/>
  <c r="C50" i="255"/>
  <c r="B50" i="255"/>
  <c r="L50" i="255" s="1"/>
  <c r="DF49" i="255"/>
  <c r="CX49" i="255"/>
  <c r="CS49" i="255"/>
  <c r="CN49" i="255"/>
  <c r="CI49" i="255"/>
  <c r="CD49" i="255"/>
  <c r="BY49" i="255"/>
  <c r="BT49" i="255"/>
  <c r="BO49" i="255"/>
  <c r="BJ49" i="255"/>
  <c r="AZ49" i="255"/>
  <c r="D49" i="255"/>
  <c r="C49" i="255"/>
  <c r="B49" i="255"/>
  <c r="G49" i="255" s="1"/>
  <c r="DF48" i="255"/>
  <c r="CX48" i="255"/>
  <c r="CS48" i="255"/>
  <c r="CN48" i="255"/>
  <c r="CI48" i="255"/>
  <c r="CD48" i="255"/>
  <c r="BY48" i="255"/>
  <c r="BT48" i="255"/>
  <c r="BO48" i="255"/>
  <c r="BJ48" i="255"/>
  <c r="AZ48" i="255"/>
  <c r="D48" i="255"/>
  <c r="C48" i="255"/>
  <c r="B48" i="255"/>
  <c r="G48" i="255" s="1"/>
  <c r="DF47" i="255"/>
  <c r="CX47" i="255"/>
  <c r="CS47" i="255"/>
  <c r="CN47" i="255"/>
  <c r="CI47" i="255"/>
  <c r="CD47" i="255"/>
  <c r="BY47" i="255"/>
  <c r="BO47" i="255"/>
  <c r="AZ47" i="255"/>
  <c r="D47" i="255"/>
  <c r="C47" i="255"/>
  <c r="B47" i="255"/>
  <c r="AK47" i="255" s="1"/>
  <c r="DF46" i="255"/>
  <c r="CX46" i="255"/>
  <c r="CS46" i="255"/>
  <c r="CN46" i="255"/>
  <c r="CI46" i="255"/>
  <c r="CD46" i="255"/>
  <c r="AZ46" i="255"/>
  <c r="D46" i="255"/>
  <c r="C46" i="255"/>
  <c r="B46" i="255"/>
  <c r="AA46" i="255" s="1"/>
  <c r="DF45" i="255"/>
  <c r="CX45" i="255"/>
  <c r="CS45" i="255"/>
  <c r="CN45" i="255"/>
  <c r="CI45" i="255"/>
  <c r="CD45" i="255"/>
  <c r="BY45" i="255"/>
  <c r="BT45" i="255"/>
  <c r="BJ45" i="255"/>
  <c r="AZ45" i="255"/>
  <c r="D45" i="255"/>
  <c r="C45" i="255"/>
  <c r="B45" i="255"/>
  <c r="G45" i="255" s="1"/>
  <c r="DF44" i="255"/>
  <c r="CX44" i="255"/>
  <c r="CS44" i="255"/>
  <c r="CN44" i="255"/>
  <c r="CI44" i="255"/>
  <c r="CD44" i="255"/>
  <c r="BY44" i="255"/>
  <c r="BJ44" i="255"/>
  <c r="AZ44" i="255"/>
  <c r="D44" i="255"/>
  <c r="C44" i="255"/>
  <c r="B44" i="255"/>
  <c r="AK44" i="255" s="1"/>
  <c r="DF43" i="255"/>
  <c r="CX43" i="255"/>
  <c r="CS43" i="255"/>
  <c r="CN43" i="255"/>
  <c r="CI43" i="255"/>
  <c r="CD43" i="255"/>
  <c r="BY43" i="255"/>
  <c r="BO43" i="255"/>
  <c r="AZ43" i="255"/>
  <c r="D43" i="255"/>
  <c r="C43" i="255"/>
  <c r="B43" i="255"/>
  <c r="E43" i="255" s="1"/>
  <c r="DF42" i="255"/>
  <c r="CX42" i="255"/>
  <c r="CS42" i="255"/>
  <c r="CN42" i="255"/>
  <c r="CI42" i="255"/>
  <c r="CD42" i="255"/>
  <c r="AZ42" i="255"/>
  <c r="D42" i="255"/>
  <c r="C42" i="255"/>
  <c r="B42" i="255"/>
  <c r="L42" i="255" s="1"/>
  <c r="DF41" i="255"/>
  <c r="CX41" i="255"/>
  <c r="CS41" i="255"/>
  <c r="CN41" i="255"/>
  <c r="CI41" i="255"/>
  <c r="CD41" i="255"/>
  <c r="BT41" i="255"/>
  <c r="AZ41" i="255"/>
  <c r="D41" i="255"/>
  <c r="C41" i="255"/>
  <c r="B41" i="255"/>
  <c r="E41" i="255" s="1"/>
  <c r="DF40" i="255"/>
  <c r="CX40" i="255"/>
  <c r="CS40" i="255"/>
  <c r="CN40" i="255"/>
  <c r="CI40" i="255"/>
  <c r="CD40" i="255"/>
  <c r="BY40" i="255"/>
  <c r="BT40" i="255"/>
  <c r="BJ40" i="255"/>
  <c r="AZ40" i="255"/>
  <c r="D40" i="255"/>
  <c r="C40" i="255"/>
  <c r="B40" i="255"/>
  <c r="L40" i="255" s="1"/>
  <c r="DF39" i="255"/>
  <c r="CX39" i="255"/>
  <c r="CS39" i="255"/>
  <c r="CN39" i="255"/>
  <c r="CI39" i="255"/>
  <c r="CD39" i="255"/>
  <c r="BJ39" i="255"/>
  <c r="AZ39" i="255"/>
  <c r="D39" i="255"/>
  <c r="C39" i="255"/>
  <c r="B39" i="255"/>
  <c r="AA39" i="255" s="1"/>
  <c r="DF38" i="255"/>
  <c r="CX38" i="255"/>
  <c r="CS38" i="255"/>
  <c r="CN38" i="255"/>
  <c r="CI38" i="255"/>
  <c r="CD38" i="255"/>
  <c r="AZ38" i="255"/>
  <c r="D38" i="255"/>
  <c r="C38" i="255"/>
  <c r="B38" i="255"/>
  <c r="E38" i="255" s="1"/>
  <c r="DF37" i="255"/>
  <c r="CX37" i="255"/>
  <c r="CS37" i="255"/>
  <c r="CN37" i="255"/>
  <c r="CI37" i="255"/>
  <c r="CD37" i="255"/>
  <c r="BT37" i="255"/>
  <c r="AZ37" i="255"/>
  <c r="D37" i="255"/>
  <c r="C37" i="255"/>
  <c r="B37" i="255"/>
  <c r="AF37" i="255" s="1"/>
  <c r="DF36" i="255"/>
  <c r="CX36" i="255"/>
  <c r="CS36" i="255"/>
  <c r="CN36" i="255"/>
  <c r="CI36" i="255"/>
  <c r="CD36" i="255"/>
  <c r="BY36" i="255"/>
  <c r="BT36" i="255"/>
  <c r="BJ36" i="255"/>
  <c r="AZ36" i="255"/>
  <c r="D36" i="255"/>
  <c r="C36" i="255"/>
  <c r="B36" i="255"/>
  <c r="L36" i="255" s="1"/>
  <c r="DF35" i="255"/>
  <c r="CX35" i="255"/>
  <c r="CS35" i="255"/>
  <c r="CN35" i="255"/>
  <c r="CI35" i="255"/>
  <c r="CD35" i="255"/>
  <c r="BJ35" i="255"/>
  <c r="AZ35" i="255"/>
  <c r="D35" i="255"/>
  <c r="C35" i="255"/>
  <c r="B35" i="255"/>
  <c r="AU35" i="255" s="1"/>
  <c r="DF34" i="255"/>
  <c r="CX34" i="255"/>
  <c r="CS34" i="255"/>
  <c r="CN34" i="255"/>
  <c r="CI34" i="255"/>
  <c r="CD34" i="255"/>
  <c r="AZ34" i="255"/>
  <c r="D34" i="255"/>
  <c r="C34" i="255"/>
  <c r="B34" i="255"/>
  <c r="L34" i="255" s="1"/>
  <c r="DF33" i="255"/>
  <c r="CX33" i="255"/>
  <c r="CS33" i="255"/>
  <c r="CN33" i="255"/>
  <c r="CI33" i="255"/>
  <c r="CD33" i="255"/>
  <c r="BT33" i="255"/>
  <c r="AZ33" i="255"/>
  <c r="D33" i="255"/>
  <c r="C33" i="255"/>
  <c r="B33" i="255"/>
  <c r="AP33" i="255" s="1"/>
  <c r="DF32" i="255"/>
  <c r="CX32" i="255"/>
  <c r="CS32" i="255"/>
  <c r="CN32" i="255"/>
  <c r="CI32" i="255"/>
  <c r="CD32" i="255"/>
  <c r="BY32" i="255"/>
  <c r="BT32" i="255"/>
  <c r="BJ32" i="255"/>
  <c r="AZ32" i="255"/>
  <c r="D32" i="255"/>
  <c r="C32" i="255"/>
  <c r="B32" i="255"/>
  <c r="L32" i="255" s="1"/>
  <c r="DF31" i="255"/>
  <c r="CX31" i="255"/>
  <c r="CS31" i="255"/>
  <c r="CN31" i="255"/>
  <c r="CI31" i="255"/>
  <c r="CD31" i="255"/>
  <c r="AZ31" i="255"/>
  <c r="D31" i="255"/>
  <c r="C31" i="255"/>
  <c r="B31" i="255"/>
  <c r="AP31" i="255" s="1"/>
  <c r="DF30" i="255"/>
  <c r="CX30" i="255"/>
  <c r="CS30" i="255"/>
  <c r="CN30" i="255"/>
  <c r="CI30" i="255"/>
  <c r="CD30" i="255"/>
  <c r="AZ30" i="255"/>
  <c r="D30" i="255"/>
  <c r="C30" i="255"/>
  <c r="B30" i="255"/>
  <c r="AP30" i="255" s="1"/>
  <c r="DF29" i="255"/>
  <c r="CX29" i="255"/>
  <c r="CS29" i="255"/>
  <c r="CN29" i="255"/>
  <c r="CI29" i="255"/>
  <c r="CD29" i="255"/>
  <c r="BT29" i="255"/>
  <c r="AZ29" i="255"/>
  <c r="D29" i="255"/>
  <c r="C29" i="255"/>
  <c r="B29" i="255"/>
  <c r="AP29" i="255" s="1"/>
  <c r="DF28" i="255"/>
  <c r="CX28" i="255"/>
  <c r="CS28" i="255"/>
  <c r="CN28" i="255"/>
  <c r="CI28" i="255"/>
  <c r="CD28" i="255"/>
  <c r="BY28" i="255"/>
  <c r="BT28" i="255"/>
  <c r="BJ28" i="255"/>
  <c r="AZ28" i="255"/>
  <c r="D28" i="255"/>
  <c r="C28" i="255"/>
  <c r="B28" i="255"/>
  <c r="L28" i="255" s="1"/>
  <c r="DF27" i="255"/>
  <c r="CX27" i="255"/>
  <c r="CS27" i="255"/>
  <c r="CN27" i="255"/>
  <c r="CI27" i="255"/>
  <c r="CD27" i="255"/>
  <c r="AZ27" i="255"/>
  <c r="D27" i="255"/>
  <c r="C27" i="255"/>
  <c r="B27" i="255"/>
  <c r="AP27" i="255" s="1"/>
  <c r="DF26" i="255"/>
  <c r="CX26" i="255"/>
  <c r="CS26" i="255"/>
  <c r="CN26" i="255"/>
  <c r="CI26" i="255"/>
  <c r="CD26" i="255"/>
  <c r="AZ26" i="255"/>
  <c r="D26" i="255"/>
  <c r="C26" i="255"/>
  <c r="B26" i="255"/>
  <c r="L26" i="255" s="1"/>
  <c r="DF25" i="255"/>
  <c r="CX25" i="255"/>
  <c r="CS25" i="255"/>
  <c r="CN25" i="255"/>
  <c r="CI25" i="255"/>
  <c r="CD25" i="255"/>
  <c r="BT25" i="255"/>
  <c r="BJ25" i="255"/>
  <c r="AZ25" i="255"/>
  <c r="D25" i="255"/>
  <c r="C25" i="255"/>
  <c r="B25" i="255"/>
  <c r="L25" i="255" s="1"/>
  <c r="DF24" i="255"/>
  <c r="CX24" i="255"/>
  <c r="CS24" i="255"/>
  <c r="CN24" i="255"/>
  <c r="CI24" i="255"/>
  <c r="CD24" i="255"/>
  <c r="BY24" i="255"/>
  <c r="BT24" i="255"/>
  <c r="BJ24" i="255"/>
  <c r="AZ24" i="255"/>
  <c r="D24" i="255"/>
  <c r="C24" i="255"/>
  <c r="B24" i="255"/>
  <c r="AF24" i="255" s="1"/>
  <c r="DF23" i="255"/>
  <c r="CX23" i="255"/>
  <c r="CS23" i="255"/>
  <c r="CN23" i="255"/>
  <c r="CI23" i="255"/>
  <c r="CD23" i="255"/>
  <c r="AZ23" i="255"/>
  <c r="D23" i="255"/>
  <c r="C23" i="255"/>
  <c r="B23" i="255"/>
  <c r="BE23" i="255" s="1"/>
  <c r="DF22" i="255"/>
  <c r="CX22" i="255"/>
  <c r="CS22" i="255"/>
  <c r="CN22" i="255"/>
  <c r="CI22" i="255"/>
  <c r="CD22" i="255"/>
  <c r="AZ22" i="255"/>
  <c r="D22" i="255"/>
  <c r="C22" i="255"/>
  <c r="B22" i="255"/>
  <c r="AF22" i="255" s="1"/>
  <c r="DF21" i="255"/>
  <c r="CX21" i="255"/>
  <c r="CS21" i="255"/>
  <c r="CN21" i="255"/>
  <c r="CI21" i="255"/>
  <c r="CD21" i="255"/>
  <c r="BT21" i="255"/>
  <c r="BJ21" i="255"/>
  <c r="AZ21" i="255"/>
  <c r="D21" i="255"/>
  <c r="C21" i="255"/>
  <c r="B21" i="255"/>
  <c r="AF21" i="255" s="1"/>
  <c r="DF20" i="255"/>
  <c r="CX20" i="255"/>
  <c r="CS20" i="255"/>
  <c r="CN20" i="255"/>
  <c r="CI20" i="255"/>
  <c r="CD20" i="255"/>
  <c r="BY20" i="255"/>
  <c r="BT20" i="255"/>
  <c r="BJ20" i="255"/>
  <c r="AZ20" i="255"/>
  <c r="D20" i="255"/>
  <c r="C20" i="255"/>
  <c r="B20" i="255"/>
  <c r="BE20" i="255" s="1"/>
  <c r="DF19" i="255"/>
  <c r="CX19" i="255"/>
  <c r="CS19" i="255"/>
  <c r="CN19" i="255"/>
  <c r="CI19" i="255"/>
  <c r="CD19" i="255"/>
  <c r="AZ19" i="255"/>
  <c r="D19" i="255"/>
  <c r="C19" i="255"/>
  <c r="B19" i="255"/>
  <c r="AP19" i="255" s="1"/>
  <c r="DF18" i="255"/>
  <c r="CX18" i="255"/>
  <c r="CS18" i="255"/>
  <c r="CN18" i="255"/>
  <c r="CI18" i="255"/>
  <c r="CD18" i="255"/>
  <c r="AZ18" i="255"/>
  <c r="D18" i="255"/>
  <c r="C18" i="255"/>
  <c r="B18" i="255"/>
  <c r="AK18" i="255" s="1"/>
  <c r="DF17" i="255"/>
  <c r="CX17" i="255"/>
  <c r="CS17" i="255"/>
  <c r="CN17" i="255"/>
  <c r="CI17" i="255"/>
  <c r="CD17" i="255"/>
  <c r="BT17" i="255"/>
  <c r="BJ17" i="255"/>
  <c r="AZ17" i="255"/>
  <c r="D17" i="255"/>
  <c r="C17" i="255"/>
  <c r="B17" i="255"/>
  <c r="AK17" i="255" s="1"/>
  <c r="DF16" i="255"/>
  <c r="CX16" i="255"/>
  <c r="CS16" i="255"/>
  <c r="CN16" i="255"/>
  <c r="CI16" i="255"/>
  <c r="CD16" i="255"/>
  <c r="BY16" i="255"/>
  <c r="BT16" i="255"/>
  <c r="BJ16" i="255"/>
  <c r="AZ16" i="255"/>
  <c r="D16" i="255"/>
  <c r="C16" i="255"/>
  <c r="B16" i="255"/>
  <c r="L16" i="255" s="1"/>
  <c r="DF15" i="255"/>
  <c r="CX15" i="255"/>
  <c r="CS15" i="255"/>
  <c r="CN15" i="255"/>
  <c r="CI15" i="255"/>
  <c r="CD15" i="255"/>
  <c r="AZ15" i="255"/>
  <c r="D15" i="255"/>
  <c r="C15" i="255"/>
  <c r="B15" i="255"/>
  <c r="L15" i="255" s="1"/>
  <c r="DF14" i="255"/>
  <c r="CX14" i="255"/>
  <c r="CS14" i="255"/>
  <c r="CN14" i="255"/>
  <c r="CI14" i="255"/>
  <c r="CD14" i="255"/>
  <c r="AZ14" i="255"/>
  <c r="D14" i="255"/>
  <c r="C14" i="255"/>
  <c r="B14" i="255"/>
  <c r="AP14" i="255" s="1"/>
  <c r="DF13" i="255"/>
  <c r="CX13" i="255"/>
  <c r="CS13" i="255"/>
  <c r="CN13" i="255"/>
  <c r="CI13" i="255"/>
  <c r="CD13" i="255"/>
  <c r="BT13" i="255"/>
  <c r="BJ13" i="255"/>
  <c r="AZ13" i="255"/>
  <c r="D13" i="255"/>
  <c r="C13" i="255"/>
  <c r="B13" i="255"/>
  <c r="E13" i="255" s="1"/>
  <c r="DF12" i="255"/>
  <c r="CX12" i="255"/>
  <c r="CS12" i="255"/>
  <c r="CN12" i="255"/>
  <c r="CI12" i="255"/>
  <c r="CD12" i="255"/>
  <c r="BY12" i="255"/>
  <c r="BT12" i="255"/>
  <c r="BJ12" i="255"/>
  <c r="AZ12" i="255"/>
  <c r="D12" i="255"/>
  <c r="C12" i="255"/>
  <c r="B12" i="255"/>
  <c r="AP12" i="255" s="1"/>
  <c r="DF11" i="255"/>
  <c r="CX11" i="255"/>
  <c r="CS11" i="255"/>
  <c r="CN11" i="255"/>
  <c r="CI11" i="255"/>
  <c r="CD11" i="255"/>
  <c r="AZ11" i="255"/>
  <c r="D11" i="255"/>
  <c r="C11" i="255"/>
  <c r="B11" i="255"/>
  <c r="L11" i="255" s="1"/>
  <c r="DF10" i="255"/>
  <c r="CX10" i="255"/>
  <c r="CS10" i="255"/>
  <c r="CN10" i="255"/>
  <c r="CI10" i="255"/>
  <c r="CD10" i="255"/>
  <c r="AZ10" i="255"/>
  <c r="D10" i="255"/>
  <c r="C10" i="255"/>
  <c r="B10" i="255"/>
  <c r="AK10" i="255" s="1"/>
  <c r="DF9" i="255"/>
  <c r="CX9" i="255"/>
  <c r="DA8" i="255" s="1"/>
  <c r="CS9" i="255"/>
  <c r="CV8" i="255" s="1"/>
  <c r="CN9" i="255"/>
  <c r="CQ8" i="255" s="1"/>
  <c r="CI9" i="255"/>
  <c r="CL8" i="255" s="1"/>
  <c r="CD9" i="255"/>
  <c r="CG8" i="255" s="1"/>
  <c r="BT9" i="255"/>
  <c r="BW8" i="255" s="1"/>
  <c r="BJ9" i="255"/>
  <c r="BM8" i="255" s="1"/>
  <c r="AZ9" i="255"/>
  <c r="BC8" i="255" s="1"/>
  <c r="D9" i="255"/>
  <c r="C9" i="255"/>
  <c r="B9" i="255"/>
  <c r="AF9" i="255" s="1"/>
  <c r="AI8" i="255" s="1"/>
  <c r="DE6" i="255"/>
  <c r="DD6" i="255"/>
  <c r="DC6" i="255"/>
  <c r="DB6" i="255"/>
  <c r="DA6" i="255"/>
  <c r="CZ6" i="255"/>
  <c r="CY6" i="255"/>
  <c r="CX6" i="255"/>
  <c r="CW6" i="255"/>
  <c r="CV6" i="255"/>
  <c r="CU6" i="255"/>
  <c r="CT6" i="255"/>
  <c r="CS6" i="255"/>
  <c r="CR6" i="255"/>
  <c r="CQ6" i="255"/>
  <c r="CP6" i="255"/>
  <c r="CO6" i="255"/>
  <c r="CN6" i="255"/>
  <c r="CM6" i="255"/>
  <c r="CL6" i="255"/>
  <c r="CK6" i="255"/>
  <c r="CJ6" i="255"/>
  <c r="CI6" i="255"/>
  <c r="CH6" i="255"/>
  <c r="CG6" i="255"/>
  <c r="CF6" i="255"/>
  <c r="CE6" i="255"/>
  <c r="CD6" i="255"/>
  <c r="CC6" i="255"/>
  <c r="CB6" i="255"/>
  <c r="CA6" i="255"/>
  <c r="BZ6" i="255"/>
  <c r="BY6" i="255"/>
  <c r="BX6" i="255"/>
  <c r="BW6" i="255"/>
  <c r="BV6" i="255"/>
  <c r="BU6" i="255"/>
  <c r="BT6" i="255"/>
  <c r="BS6" i="255"/>
  <c r="BR6" i="255"/>
  <c r="BQ6" i="255"/>
  <c r="BP6" i="255"/>
  <c r="BO6" i="255"/>
  <c r="BN6" i="255"/>
  <c r="BM6" i="255"/>
  <c r="BL6" i="255"/>
  <c r="BK6" i="255"/>
  <c r="BJ6" i="255"/>
  <c r="BI6" i="255"/>
  <c r="BH6" i="255"/>
  <c r="BG6" i="255"/>
  <c r="BF6" i="255"/>
  <c r="BE6" i="255"/>
  <c r="BD6" i="255"/>
  <c r="BC6" i="255"/>
  <c r="BB6" i="255"/>
  <c r="BA6" i="255"/>
  <c r="AZ6" i="255"/>
  <c r="AY6" i="255"/>
  <c r="AX6" i="255"/>
  <c r="AW6" i="255"/>
  <c r="AV6" i="255"/>
  <c r="AU6" i="255"/>
  <c r="AT6" i="255"/>
  <c r="AS6" i="255"/>
  <c r="AR6" i="255"/>
  <c r="AQ6" i="255"/>
  <c r="AP6" i="255"/>
  <c r="AO6" i="255"/>
  <c r="AN6" i="255"/>
  <c r="AM6" i="255"/>
  <c r="AL6" i="255"/>
  <c r="AK6" i="255"/>
  <c r="AJ6" i="255"/>
  <c r="AI6" i="255"/>
  <c r="AH6" i="255"/>
  <c r="AG6" i="255"/>
  <c r="AF6" i="255"/>
  <c r="AE6" i="255"/>
  <c r="AD6" i="255"/>
  <c r="AC6" i="255"/>
  <c r="AB6" i="255"/>
  <c r="AA6" i="255"/>
  <c r="Z6" i="255"/>
  <c r="Y6" i="255"/>
  <c r="X6" i="255"/>
  <c r="W6" i="255"/>
  <c r="V6" i="255"/>
  <c r="U6" i="255"/>
  <c r="T6" i="255"/>
  <c r="S6" i="255"/>
  <c r="R6" i="255"/>
  <c r="Q6" i="255"/>
  <c r="P6" i="255"/>
  <c r="O6" i="255"/>
  <c r="N6" i="255"/>
  <c r="M6" i="255"/>
  <c r="L6" i="255"/>
  <c r="K6" i="255"/>
  <c r="J6" i="255"/>
  <c r="I6" i="255"/>
  <c r="H6" i="255"/>
  <c r="G6" i="255"/>
  <c r="F6" i="255"/>
  <c r="E6" i="255"/>
  <c r="D6" i="255"/>
  <c r="C6" i="255"/>
  <c r="B6" i="255"/>
  <c r="A6" i="255"/>
  <c r="A3" i="255"/>
  <c r="DY1" i="255"/>
  <c r="DX1" i="255"/>
  <c r="DW1" i="255"/>
  <c r="DV1" i="255"/>
  <c r="DU1" i="255"/>
  <c r="DT1" i="255"/>
  <c r="DS1" i="255"/>
  <c r="DR1" i="255"/>
  <c r="DQ1" i="255"/>
  <c r="DP1" i="255"/>
  <c r="DO1" i="255"/>
  <c r="DN1" i="255"/>
  <c r="DM1" i="255"/>
  <c r="DL1" i="255"/>
  <c r="DK1" i="255"/>
  <c r="DJ1" i="255"/>
  <c r="DI1" i="255"/>
  <c r="DH1" i="255"/>
  <c r="A1" i="255"/>
  <c r="BR11" i="253"/>
  <c r="BR12" i="253"/>
  <c r="BR13" i="253"/>
  <c r="BR14" i="253"/>
  <c r="BR15" i="253"/>
  <c r="BR16" i="253"/>
  <c r="BR17" i="253"/>
  <c r="BR18" i="253"/>
  <c r="BR19" i="253"/>
  <c r="BR20" i="253"/>
  <c r="BR21" i="253"/>
  <c r="BR22" i="253"/>
  <c r="BR23" i="253"/>
  <c r="BR24" i="253"/>
  <c r="BR25" i="253"/>
  <c r="BR26" i="253"/>
  <c r="BR27" i="253"/>
  <c r="BR28" i="253"/>
  <c r="BR29" i="253"/>
  <c r="BR30" i="253"/>
  <c r="BR31" i="253"/>
  <c r="BR32" i="253"/>
  <c r="BR33" i="253"/>
  <c r="BR34" i="253"/>
  <c r="BR35" i="253"/>
  <c r="BR36" i="253"/>
  <c r="BR37" i="253"/>
  <c r="BR38" i="253"/>
  <c r="BR39" i="253"/>
  <c r="BR40" i="253"/>
  <c r="BR41" i="253"/>
  <c r="BR42" i="253"/>
  <c r="BR43" i="253"/>
  <c r="BR44" i="253"/>
  <c r="BR45" i="253"/>
  <c r="BR46" i="253"/>
  <c r="BR47" i="253"/>
  <c r="BR48" i="253"/>
  <c r="BR49" i="253"/>
  <c r="BR50" i="253"/>
  <c r="BR51" i="253"/>
  <c r="BR52" i="253"/>
  <c r="BR53" i="253"/>
  <c r="BR54" i="253"/>
  <c r="BR10" i="253"/>
  <c r="BO11" i="253"/>
  <c r="BO12" i="253"/>
  <c r="BO13" i="253"/>
  <c r="BO14" i="253"/>
  <c r="BO15" i="253"/>
  <c r="BO16" i="253"/>
  <c r="BO17" i="253"/>
  <c r="BO18" i="253"/>
  <c r="BO19" i="253"/>
  <c r="BO20" i="253"/>
  <c r="BO21" i="253"/>
  <c r="BO22" i="253"/>
  <c r="BO23" i="253"/>
  <c r="BO24" i="253"/>
  <c r="BO25" i="253"/>
  <c r="BO26" i="253"/>
  <c r="BO27" i="253"/>
  <c r="BO28" i="253"/>
  <c r="BO29" i="253"/>
  <c r="BO30" i="253"/>
  <c r="BO31" i="253"/>
  <c r="BO32" i="253"/>
  <c r="BO33" i="253"/>
  <c r="BO34" i="253"/>
  <c r="BO35" i="253"/>
  <c r="BO36" i="253"/>
  <c r="BO37" i="253"/>
  <c r="BO38" i="253"/>
  <c r="BO39" i="253"/>
  <c r="BO40" i="253"/>
  <c r="BO41" i="253"/>
  <c r="BO42" i="253"/>
  <c r="BO43" i="253"/>
  <c r="BO44" i="253"/>
  <c r="BO45" i="253"/>
  <c r="BO46" i="253"/>
  <c r="BO47" i="253"/>
  <c r="BO48" i="253"/>
  <c r="BO49" i="253"/>
  <c r="BO50" i="253"/>
  <c r="BO51" i="253"/>
  <c r="BO52" i="253"/>
  <c r="BO53" i="253"/>
  <c r="BO54" i="253"/>
  <c r="BO10" i="253"/>
  <c r="BL11" i="253"/>
  <c r="BL12" i="253"/>
  <c r="BL13" i="253"/>
  <c r="BL14" i="253"/>
  <c r="BL15" i="253"/>
  <c r="BL16" i="253"/>
  <c r="BL17" i="253"/>
  <c r="BL18" i="253"/>
  <c r="BL19" i="253"/>
  <c r="BL20" i="253"/>
  <c r="BL21" i="253"/>
  <c r="BL22" i="253"/>
  <c r="BL23" i="253"/>
  <c r="BL24" i="253"/>
  <c r="BL25" i="253"/>
  <c r="BL26" i="253"/>
  <c r="BL27" i="253"/>
  <c r="BL28" i="253"/>
  <c r="BL29" i="253"/>
  <c r="BL30" i="253"/>
  <c r="BL31" i="253"/>
  <c r="BL32" i="253"/>
  <c r="BL33" i="253"/>
  <c r="BL34" i="253"/>
  <c r="BL35" i="253"/>
  <c r="BL36" i="253"/>
  <c r="BL37" i="253"/>
  <c r="BL38" i="253"/>
  <c r="BL39" i="253"/>
  <c r="BL40" i="253"/>
  <c r="BL41" i="253"/>
  <c r="BL42" i="253"/>
  <c r="BL43" i="253"/>
  <c r="BL44" i="253"/>
  <c r="BL45" i="253"/>
  <c r="BL46" i="253"/>
  <c r="BL47" i="253"/>
  <c r="BL48" i="253"/>
  <c r="BL49" i="253"/>
  <c r="BL50" i="253"/>
  <c r="BL51" i="253"/>
  <c r="BL52" i="253"/>
  <c r="BL53" i="253"/>
  <c r="BL54" i="253"/>
  <c r="BL10" i="253"/>
  <c r="BI11" i="253"/>
  <c r="BI12" i="253"/>
  <c r="BI13" i="253"/>
  <c r="BI14" i="253"/>
  <c r="BI15" i="253"/>
  <c r="BI16" i="253"/>
  <c r="BI17" i="253"/>
  <c r="BI18" i="253"/>
  <c r="BI19" i="253"/>
  <c r="BI20" i="253"/>
  <c r="BI21" i="253"/>
  <c r="BI22" i="253"/>
  <c r="BI23" i="253"/>
  <c r="BI24" i="253"/>
  <c r="BI25" i="253"/>
  <c r="BI26" i="253"/>
  <c r="BI27" i="253"/>
  <c r="BI28" i="253"/>
  <c r="BI29" i="253"/>
  <c r="BI30" i="253"/>
  <c r="BI31" i="253"/>
  <c r="BI32" i="253"/>
  <c r="BI33" i="253"/>
  <c r="BI34" i="253"/>
  <c r="BI35" i="253"/>
  <c r="BI36" i="253"/>
  <c r="BI37" i="253"/>
  <c r="BI38" i="253"/>
  <c r="BI39" i="253"/>
  <c r="BI40" i="253"/>
  <c r="BI41" i="253"/>
  <c r="BI42" i="253"/>
  <c r="BI43" i="253"/>
  <c r="BI44" i="253"/>
  <c r="BI45" i="253"/>
  <c r="BI46" i="253"/>
  <c r="BI47" i="253"/>
  <c r="BI48" i="253"/>
  <c r="BI49" i="253"/>
  <c r="BI50" i="253"/>
  <c r="BI51" i="253"/>
  <c r="BI52" i="253"/>
  <c r="BI53" i="253"/>
  <c r="BI54" i="253"/>
  <c r="BI10" i="253"/>
  <c r="BF10" i="253"/>
  <c r="BG10" i="253" s="1"/>
  <c r="BH10" i="253" s="1"/>
  <c r="BF11" i="253"/>
  <c r="BF12" i="253"/>
  <c r="BF13" i="253"/>
  <c r="BF14" i="253"/>
  <c r="BF15" i="253"/>
  <c r="BF16" i="253"/>
  <c r="BF17" i="253"/>
  <c r="BF18" i="253"/>
  <c r="BF19" i="253"/>
  <c r="BF20" i="253"/>
  <c r="BF21" i="253"/>
  <c r="BF22" i="253"/>
  <c r="BF23" i="253"/>
  <c r="BF24" i="253"/>
  <c r="BF25" i="253"/>
  <c r="BF26" i="253"/>
  <c r="BF27" i="253"/>
  <c r="BF28" i="253"/>
  <c r="BF29" i="253"/>
  <c r="BF30" i="253"/>
  <c r="BF31" i="253"/>
  <c r="BF32" i="253"/>
  <c r="BF33" i="253"/>
  <c r="BF34" i="253"/>
  <c r="BF35" i="253"/>
  <c r="BF36" i="253"/>
  <c r="BF37" i="253"/>
  <c r="BF38" i="253"/>
  <c r="BF39" i="253"/>
  <c r="BF40" i="253"/>
  <c r="BF41" i="253"/>
  <c r="BF42" i="253"/>
  <c r="BF43" i="253"/>
  <c r="BF44" i="253"/>
  <c r="BF45" i="253"/>
  <c r="BF46" i="253"/>
  <c r="BF47" i="253"/>
  <c r="BF48" i="253"/>
  <c r="BF49" i="253"/>
  <c r="BF50" i="253"/>
  <c r="BF51" i="253"/>
  <c r="BF52" i="253"/>
  <c r="BF53" i="253"/>
  <c r="BF54" i="253"/>
  <c r="OU53" i="254" l="1"/>
  <c r="PE53" i="254"/>
  <c r="RB53" i="254"/>
  <c r="QR53" i="254"/>
  <c r="PF53" i="254"/>
  <c r="PG53" i="254"/>
  <c r="QT53" i="254"/>
  <c r="PR53" i="254"/>
  <c r="QU53" i="254"/>
  <c r="PP53" i="254"/>
  <c r="PH53" i="254"/>
  <c r="PQ53" i="254"/>
  <c r="RC53" i="254"/>
  <c r="RA53" i="254"/>
  <c r="QS53" i="254"/>
  <c r="PS53" i="254"/>
  <c r="RD53" i="254"/>
  <c r="GH59" i="108"/>
  <c r="D197" i="60" s="1"/>
  <c r="GT59" i="108"/>
  <c r="L197" i="60" s="1"/>
  <c r="GT55" i="108"/>
  <c r="L193" i="60" s="1"/>
  <c r="GH55" i="108"/>
  <c r="D193" i="60" s="1"/>
  <c r="OU52" i="254"/>
  <c r="PG52" i="254"/>
  <c r="PQ52" i="254"/>
  <c r="PF52" i="254"/>
  <c r="PP52" i="254"/>
  <c r="PH52" i="254"/>
  <c r="QR52" i="254"/>
  <c r="PE52" i="254"/>
  <c r="QS52" i="254"/>
  <c r="PR52" i="254"/>
  <c r="QT52" i="254"/>
  <c r="PS52" i="254"/>
  <c r="RA52" i="254"/>
  <c r="QU52" i="254"/>
  <c r="RB52" i="254"/>
  <c r="RC52" i="254"/>
  <c r="RD52" i="254"/>
  <c r="OV54" i="254"/>
  <c r="RB54" i="254"/>
  <c r="PS54" i="254"/>
  <c r="RD54" i="254"/>
  <c r="QS54" i="254"/>
  <c r="PQ54" i="254"/>
  <c r="RC54" i="254"/>
  <c r="QR54" i="254"/>
  <c r="QT54" i="254"/>
  <c r="PH54" i="254"/>
  <c r="PE54" i="254"/>
  <c r="PF54" i="254"/>
  <c r="PP54" i="254"/>
  <c r="RA54" i="254"/>
  <c r="PG54" i="254"/>
  <c r="QU54" i="254"/>
  <c r="PR54" i="254"/>
  <c r="GT58" i="108"/>
  <c r="L196" i="60" s="1"/>
  <c r="GH58" i="108"/>
  <c r="D196" i="60" s="1"/>
  <c r="OU51" i="254"/>
  <c r="QS51" i="254"/>
  <c r="PS51" i="254"/>
  <c r="QU51" i="254"/>
  <c r="QT51" i="254"/>
  <c r="QR51" i="254"/>
  <c r="RB51" i="254"/>
  <c r="PE51" i="254"/>
  <c r="RC51" i="254"/>
  <c r="RA51" i="254"/>
  <c r="PH51" i="254"/>
  <c r="RD51" i="254"/>
  <c r="PG51" i="254"/>
  <c r="PQ51" i="254"/>
  <c r="PF51" i="254"/>
  <c r="PP51" i="254"/>
  <c r="PR51" i="254"/>
  <c r="GT57" i="108"/>
  <c r="L195" i="60" s="1"/>
  <c r="GH57" i="108"/>
  <c r="D195" i="60" s="1"/>
  <c r="OU50" i="254"/>
  <c r="RB50" i="254"/>
  <c r="QR50" i="254"/>
  <c r="RC50" i="254"/>
  <c r="RD50" i="254"/>
  <c r="PE50" i="254"/>
  <c r="RA50" i="254"/>
  <c r="PF50" i="254"/>
  <c r="QS50" i="254"/>
  <c r="QU50" i="254"/>
  <c r="PG50" i="254"/>
  <c r="PQ50" i="254"/>
  <c r="PP50" i="254"/>
  <c r="PH50" i="254"/>
  <c r="PR50" i="254"/>
  <c r="PS50" i="254"/>
  <c r="QT50" i="254"/>
  <c r="GH56" i="108"/>
  <c r="D194" i="60" s="1"/>
  <c r="GT56" i="108"/>
  <c r="L194" i="60" s="1"/>
  <c r="E57" i="108"/>
  <c r="N57" i="108"/>
  <c r="M57" i="108"/>
  <c r="E56" i="108"/>
  <c r="N56" i="108"/>
  <c r="M56" i="108"/>
  <c r="E59" i="108"/>
  <c r="M59" i="108"/>
  <c r="N59" i="108"/>
  <c r="E55" i="108"/>
  <c r="N55" i="108"/>
  <c r="M55" i="108"/>
  <c r="F58" i="108"/>
  <c r="N58" i="108"/>
  <c r="M58" i="108"/>
  <c r="F56" i="108"/>
  <c r="BO44" i="255"/>
  <c r="BJ43" i="255"/>
  <c r="BT44" i="255"/>
  <c r="BJ47" i="255"/>
  <c r="BJ42" i="255"/>
  <c r="BT43" i="255"/>
  <c r="BJ46" i="255"/>
  <c r="BT47" i="255"/>
  <c r="BO42" i="255"/>
  <c r="BT42" i="255"/>
  <c r="BO46" i="255"/>
  <c r="BT46" i="255"/>
  <c r="BY42" i="255"/>
  <c r="BO45" i="255"/>
  <c r="BY46" i="255"/>
  <c r="BY9" i="255"/>
  <c r="CB8" i="255" s="1"/>
  <c r="BO12" i="255"/>
  <c r="BY13" i="255"/>
  <c r="BO16" i="255"/>
  <c r="BY17" i="255"/>
  <c r="BO20" i="255"/>
  <c r="BY21" i="255"/>
  <c r="BO24" i="255"/>
  <c r="BY25" i="255"/>
  <c r="BO28" i="255"/>
  <c r="BY29" i="255"/>
  <c r="BO32" i="255"/>
  <c r="BY33" i="255"/>
  <c r="BO36" i="255"/>
  <c r="BY37" i="255"/>
  <c r="BO40" i="255"/>
  <c r="BY41" i="255"/>
  <c r="BJ11" i="255"/>
  <c r="BJ19" i="255"/>
  <c r="BJ23" i="255"/>
  <c r="BO19" i="255"/>
  <c r="BO31" i="255"/>
  <c r="BO35" i="255"/>
  <c r="BO39" i="255"/>
  <c r="BJ15" i="255"/>
  <c r="BJ10" i="255"/>
  <c r="BT11" i="255"/>
  <c r="BJ14" i="255"/>
  <c r="BT15" i="255"/>
  <c r="BJ18" i="255"/>
  <c r="BT19" i="255"/>
  <c r="BJ22" i="255"/>
  <c r="BT23" i="255"/>
  <c r="BJ26" i="255"/>
  <c r="BT27" i="255"/>
  <c r="BJ27" i="255"/>
  <c r="BJ31" i="255"/>
  <c r="BO11" i="255"/>
  <c r="BO15" i="255"/>
  <c r="BO23" i="255"/>
  <c r="BO27" i="255"/>
  <c r="BJ30" i="255"/>
  <c r="BT31" i="255"/>
  <c r="BJ34" i="255"/>
  <c r="BT35" i="255"/>
  <c r="BJ38" i="255"/>
  <c r="BT39" i="255"/>
  <c r="BO10" i="255"/>
  <c r="BY11" i="255"/>
  <c r="BO14" i="255"/>
  <c r="BY15" i="255"/>
  <c r="BO18" i="255"/>
  <c r="BY19" i="255"/>
  <c r="BO22" i="255"/>
  <c r="BY23" i="255"/>
  <c r="BO26" i="255"/>
  <c r="BY27" i="255"/>
  <c r="BO30" i="255"/>
  <c r="BY31" i="255"/>
  <c r="BO34" i="255"/>
  <c r="BY35" i="255"/>
  <c r="BO38" i="255"/>
  <c r="BY39" i="255"/>
  <c r="BT18" i="255"/>
  <c r="BT22" i="255"/>
  <c r="BJ37" i="255"/>
  <c r="BT38" i="255"/>
  <c r="BT10" i="255"/>
  <c r="BT14" i="255"/>
  <c r="BT26" i="255"/>
  <c r="BJ29" i="255"/>
  <c r="BT30" i="255"/>
  <c r="BJ33" i="255"/>
  <c r="BT34" i="255"/>
  <c r="BJ41" i="255"/>
  <c r="BO9" i="255"/>
  <c r="BR8" i="255" s="1"/>
  <c r="BY10" i="255"/>
  <c r="BO13" i="255"/>
  <c r="BY14" i="255"/>
  <c r="BO17" i="255"/>
  <c r="BY18" i="255"/>
  <c r="BO21" i="255"/>
  <c r="BY22" i="255"/>
  <c r="BO25" i="255"/>
  <c r="BY26" i="255"/>
  <c r="BO29" i="255"/>
  <c r="BY30" i="255"/>
  <c r="BO33" i="255"/>
  <c r="BY34" i="255"/>
  <c r="BO37" i="255"/>
  <c r="BY38" i="255"/>
  <c r="BO41" i="255"/>
  <c r="F55" i="108"/>
  <c r="F59" i="108"/>
  <c r="E58" i="108"/>
  <c r="QM53" i="254"/>
  <c r="QN52" i="254"/>
  <c r="OI52" i="254" s="1"/>
  <c r="QB50" i="254"/>
  <c r="KN50" i="254" s="1"/>
  <c r="OY54" i="254"/>
  <c r="OR53" i="254"/>
  <c r="PD50" i="254"/>
  <c r="QA52" i="254"/>
  <c r="OS53" i="254"/>
  <c r="CX53" i="254" s="1"/>
  <c r="QB51" i="254"/>
  <c r="KN51" i="254" s="1"/>
  <c r="QI54" i="254"/>
  <c r="QA51" i="254"/>
  <c r="PD52" i="254"/>
  <c r="F57" i="108"/>
  <c r="QN51" i="254"/>
  <c r="OI51" i="254" s="1"/>
  <c r="QH54" i="254"/>
  <c r="QN50" i="254"/>
  <c r="OI50" i="254" s="1"/>
  <c r="OS52" i="254"/>
  <c r="CX52" i="254" s="1"/>
  <c r="QN53" i="254"/>
  <c r="OI53" i="254" s="1"/>
  <c r="QM50" i="254"/>
  <c r="OR52" i="254"/>
  <c r="E55" i="255"/>
  <c r="QB53" i="254"/>
  <c r="KN53" i="254" s="1"/>
  <c r="QA50" i="254"/>
  <c r="OS51" i="254"/>
  <c r="CX51" i="254" s="1"/>
  <c r="QA53" i="254"/>
  <c r="OZ54" i="254"/>
  <c r="F57" i="255"/>
  <c r="QM52" i="254"/>
  <c r="OS50" i="254"/>
  <c r="CX50" i="254" s="1"/>
  <c r="QB52" i="254"/>
  <c r="KN52" i="254" s="1"/>
  <c r="PD53" i="254"/>
  <c r="OR50" i="254"/>
  <c r="QJ54" i="254"/>
  <c r="NB54" i="254" s="1"/>
  <c r="QO53" i="254"/>
  <c r="QC53" i="254"/>
  <c r="QO52" i="254"/>
  <c r="QC52" i="254"/>
  <c r="QO51" i="254"/>
  <c r="QC51" i="254"/>
  <c r="QO50" i="254"/>
  <c r="QC50" i="254"/>
  <c r="PA54" i="254"/>
  <c r="FL54" i="254" s="1"/>
  <c r="OT53" i="254"/>
  <c r="OT52" i="254"/>
  <c r="OT51" i="254"/>
  <c r="OT50" i="254"/>
  <c r="OR51" i="254"/>
  <c r="QF54" i="254"/>
  <c r="LU54" i="254" s="1"/>
  <c r="QL53" i="254"/>
  <c r="PZ53" i="254"/>
  <c r="QL52" i="254"/>
  <c r="PZ52" i="254"/>
  <c r="QL51" i="254"/>
  <c r="PZ51" i="254"/>
  <c r="QL50" i="254"/>
  <c r="PZ50" i="254"/>
  <c r="OW54" i="254"/>
  <c r="EE54" i="254" s="1"/>
  <c r="PC53" i="254"/>
  <c r="OQ53" i="254"/>
  <c r="PC52" i="254"/>
  <c r="OQ52" i="254"/>
  <c r="PC51" i="254"/>
  <c r="OQ51" i="254"/>
  <c r="PC50" i="254"/>
  <c r="OQ50" i="254"/>
  <c r="QD54" i="254"/>
  <c r="QK53" i="254"/>
  <c r="PY53" i="254"/>
  <c r="QK52" i="254"/>
  <c r="PY52" i="254"/>
  <c r="QK51" i="254"/>
  <c r="PY51" i="254"/>
  <c r="QK50" i="254"/>
  <c r="PY50" i="254"/>
  <c r="OU54" i="254"/>
  <c r="PB53" i="254"/>
  <c r="OP53" i="254"/>
  <c r="PB52" i="254"/>
  <c r="OP52" i="254"/>
  <c r="PB51" i="254"/>
  <c r="OP51" i="254"/>
  <c r="PB50" i="254"/>
  <c r="OP50" i="254"/>
  <c r="QM51" i="254"/>
  <c r="QB54" i="254"/>
  <c r="KN54" i="254" s="1"/>
  <c r="QJ53" i="254"/>
  <c r="NB53" i="254" s="1"/>
  <c r="PX53" i="254"/>
  <c r="JG53" i="254" s="1"/>
  <c r="QJ52" i="254"/>
  <c r="NB52" i="254" s="1"/>
  <c r="PX52" i="254"/>
  <c r="JG52" i="254" s="1"/>
  <c r="QJ51" i="254"/>
  <c r="NB51" i="254" s="1"/>
  <c r="PX51" i="254"/>
  <c r="JG51" i="254" s="1"/>
  <c r="QJ50" i="254"/>
  <c r="NB50" i="254" s="1"/>
  <c r="PX50" i="254"/>
  <c r="JG50" i="254" s="1"/>
  <c r="OS54" i="254"/>
  <c r="CX54" i="254" s="1"/>
  <c r="PA53" i="254"/>
  <c r="FL53" i="254" s="1"/>
  <c r="OO53" i="254"/>
  <c r="BQ53" i="254" s="1"/>
  <c r="PA52" i="254"/>
  <c r="FL52" i="254" s="1"/>
  <c r="OO52" i="254"/>
  <c r="BQ52" i="254" s="1"/>
  <c r="PA51" i="254"/>
  <c r="FL51" i="254" s="1"/>
  <c r="OO51" i="254"/>
  <c r="BQ51" i="254" s="1"/>
  <c r="PA50" i="254"/>
  <c r="FL50" i="254" s="1"/>
  <c r="OO50" i="254"/>
  <c r="BQ50" i="254" s="1"/>
  <c r="PX54" i="254"/>
  <c r="JG54" i="254" s="1"/>
  <c r="QI53" i="254"/>
  <c r="PW53" i="254"/>
  <c r="QI52" i="254"/>
  <c r="PW52" i="254"/>
  <c r="QI51" i="254"/>
  <c r="PW51" i="254"/>
  <c r="QI50" i="254"/>
  <c r="PW50" i="254"/>
  <c r="OO54" i="254"/>
  <c r="BQ54" i="254" s="1"/>
  <c r="OZ53" i="254"/>
  <c r="ON53" i="254"/>
  <c r="OZ52" i="254"/>
  <c r="ON52" i="254"/>
  <c r="OZ51" i="254"/>
  <c r="ON51" i="254"/>
  <c r="OZ50" i="254"/>
  <c r="ON50" i="254"/>
  <c r="PW54" i="254"/>
  <c r="QH53" i="254"/>
  <c r="PV53" i="254"/>
  <c r="QH52" i="254"/>
  <c r="PV52" i="254"/>
  <c r="QH51" i="254"/>
  <c r="PV51" i="254"/>
  <c r="QH50" i="254"/>
  <c r="PV50" i="254"/>
  <c r="ON54" i="254"/>
  <c r="OY53" i="254"/>
  <c r="OM53" i="254"/>
  <c r="OY52" i="254"/>
  <c r="OM52" i="254"/>
  <c r="OY51" i="254"/>
  <c r="OM51" i="254"/>
  <c r="OY50" i="254"/>
  <c r="OM50" i="254"/>
  <c r="PV54" i="254"/>
  <c r="QG53" i="254"/>
  <c r="PU53" i="254"/>
  <c r="QG52" i="254"/>
  <c r="PU52" i="254"/>
  <c r="QG51" i="254"/>
  <c r="PU51" i="254"/>
  <c r="QG50" i="254"/>
  <c r="PU50" i="254"/>
  <c r="OM54" i="254"/>
  <c r="OX53" i="254"/>
  <c r="OL53" i="254"/>
  <c r="OX52" i="254"/>
  <c r="OL52" i="254"/>
  <c r="OX51" i="254"/>
  <c r="OL51" i="254"/>
  <c r="OX50" i="254"/>
  <c r="OL50" i="254"/>
  <c r="PT54" i="254"/>
  <c r="HZ54" i="254" s="1"/>
  <c r="QF53" i="254"/>
  <c r="LU53" i="254" s="1"/>
  <c r="PT53" i="254"/>
  <c r="HZ53" i="254" s="1"/>
  <c r="QF52" i="254"/>
  <c r="LU52" i="254" s="1"/>
  <c r="PT52" i="254"/>
  <c r="HZ52" i="254" s="1"/>
  <c r="QF51" i="254"/>
  <c r="LU51" i="254" s="1"/>
  <c r="PT51" i="254"/>
  <c r="HZ51" i="254" s="1"/>
  <c r="QF50" i="254"/>
  <c r="LU50" i="254" s="1"/>
  <c r="PT50" i="254"/>
  <c r="HZ50" i="254" s="1"/>
  <c r="OK54" i="254"/>
  <c r="AJ54" i="254" s="1"/>
  <c r="OW53" i="254"/>
  <c r="EE53" i="254" s="1"/>
  <c r="OK53" i="254"/>
  <c r="AJ53" i="254" s="1"/>
  <c r="OW52" i="254"/>
  <c r="EE52" i="254" s="1"/>
  <c r="OK52" i="254"/>
  <c r="AJ52" i="254" s="1"/>
  <c r="OW51" i="254"/>
  <c r="EE51" i="254" s="1"/>
  <c r="OK51" i="254"/>
  <c r="AJ51" i="254" s="1"/>
  <c r="OW50" i="254"/>
  <c r="EE50" i="254" s="1"/>
  <c r="OK50" i="254"/>
  <c r="AJ50" i="254" s="1"/>
  <c r="PD51" i="254"/>
  <c r="QP54" i="254"/>
  <c r="QQ53" i="254"/>
  <c r="QE53" i="254"/>
  <c r="QQ52" i="254"/>
  <c r="QE52" i="254"/>
  <c r="QQ51" i="254"/>
  <c r="QE51" i="254"/>
  <c r="QQ50" i="254"/>
  <c r="QE50" i="254"/>
  <c r="OV53" i="254"/>
  <c r="OV52" i="254"/>
  <c r="OV51" i="254"/>
  <c r="OV50" i="254"/>
  <c r="QN54" i="254"/>
  <c r="OI54" i="254" s="1"/>
  <c r="QP53" i="254"/>
  <c r="QD53" i="254"/>
  <c r="QP52" i="254"/>
  <c r="QD52" i="254"/>
  <c r="QP51" i="254"/>
  <c r="QD51" i="254"/>
  <c r="QP50" i="254"/>
  <c r="QD50" i="254"/>
  <c r="QO54" i="254"/>
  <c r="QC54" i="254"/>
  <c r="OT54" i="254"/>
  <c r="QM54" i="254"/>
  <c r="QA54" i="254"/>
  <c r="PD54" i="254"/>
  <c r="OR54" i="254"/>
  <c r="QL54" i="254"/>
  <c r="PZ54" i="254"/>
  <c r="PC54" i="254"/>
  <c r="OQ54" i="254"/>
  <c r="QK54" i="254"/>
  <c r="PY54" i="254"/>
  <c r="PB54" i="254"/>
  <c r="OP54" i="254"/>
  <c r="QG54" i="254"/>
  <c r="PU54" i="254"/>
  <c r="OX54" i="254"/>
  <c r="OL54" i="254"/>
  <c r="QQ54" i="254"/>
  <c r="QE54" i="254"/>
  <c r="F60" i="60"/>
  <c r="F62" i="60" s="1"/>
  <c r="I60" i="60"/>
  <c r="I61" i="60" s="1"/>
  <c r="J60" i="60"/>
  <c r="G60" i="60"/>
  <c r="H60" i="60"/>
  <c r="G57" i="255"/>
  <c r="G54" i="255"/>
  <c r="G58" i="255"/>
  <c r="G55" i="255"/>
  <c r="BR60" i="255"/>
  <c r="DA61" i="255"/>
  <c r="BM61" i="255"/>
  <c r="BH62" i="255"/>
  <c r="BM62" i="255"/>
  <c r="BR62" i="255"/>
  <c r="J62" i="255"/>
  <c r="BM60" i="255"/>
  <c r="AI62" i="255"/>
  <c r="AI63" i="255" s="1"/>
  <c r="CL60" i="255"/>
  <c r="BE17" i="255"/>
  <c r="V35" i="255"/>
  <c r="CQ60" i="255"/>
  <c r="CQ62" i="255"/>
  <c r="DA60" i="255"/>
  <c r="BH61" i="255"/>
  <c r="AU15" i="255"/>
  <c r="AP25" i="255"/>
  <c r="AK31" i="255"/>
  <c r="V17" i="255"/>
  <c r="DF8" i="255"/>
  <c r="DC8" i="255" s="1"/>
  <c r="X10" i="256" s="1"/>
  <c r="AF12" i="255"/>
  <c r="Q22" i="255"/>
  <c r="AK22" i="255"/>
  <c r="AU50" i="255"/>
  <c r="AS61" i="255"/>
  <c r="CG62" i="255"/>
  <c r="AF46" i="255"/>
  <c r="AD60" i="255"/>
  <c r="BR61" i="255"/>
  <c r="AA31" i="255"/>
  <c r="BC60" i="255"/>
  <c r="AK12" i="255"/>
  <c r="Q17" i="255"/>
  <c r="AA37" i="255"/>
  <c r="AA23" i="255"/>
  <c r="AP37" i="255"/>
  <c r="G29" i="255"/>
  <c r="AP47" i="255"/>
  <c r="F29" i="255"/>
  <c r="Q43" i="255"/>
  <c r="F25" i="255"/>
  <c r="E39" i="255"/>
  <c r="AF39" i="255"/>
  <c r="AP15" i="255"/>
  <c r="AK21" i="255"/>
  <c r="AA32" i="255"/>
  <c r="AF40" i="255"/>
  <c r="BE43" i="255"/>
  <c r="G17" i="255"/>
  <c r="G41" i="255"/>
  <c r="F22" i="255"/>
  <c r="AA25" i="255"/>
  <c r="F41" i="255"/>
  <c r="L17" i="255"/>
  <c r="AP9" i="255"/>
  <c r="AS8" i="255" s="1"/>
  <c r="Q16" i="255"/>
  <c r="BE18" i="255"/>
  <c r="Q45" i="255"/>
  <c r="Q49" i="255"/>
  <c r="L29" i="255"/>
  <c r="AU9" i="255"/>
  <c r="AX8" i="255" s="1"/>
  <c r="F13" i="255"/>
  <c r="AU16" i="255"/>
  <c r="V30" i="255"/>
  <c r="AU34" i="255"/>
  <c r="Q38" i="255"/>
  <c r="BE41" i="255"/>
  <c r="AA49" i="255"/>
  <c r="L41" i="255"/>
  <c r="AU13" i="255"/>
  <c r="AP11" i="255"/>
  <c r="AF17" i="255"/>
  <c r="F21" i="255"/>
  <c r="AP43" i="255"/>
  <c r="F15" i="255"/>
  <c r="AP17" i="255"/>
  <c r="Q21" i="255"/>
  <c r="AP24" i="255"/>
  <c r="AK28" i="255"/>
  <c r="AU47" i="255"/>
  <c r="Q13" i="255"/>
  <c r="AP16" i="255"/>
  <c r="AU17" i="255"/>
  <c r="AK20" i="255"/>
  <c r="AP21" i="255"/>
  <c r="AP22" i="255"/>
  <c r="E27" i="255"/>
  <c r="AA29" i="255"/>
  <c r="E31" i="255"/>
  <c r="BE35" i="255"/>
  <c r="AA38" i="255"/>
  <c r="AK39" i="255"/>
  <c r="Q41" i="255"/>
  <c r="V43" i="255"/>
  <c r="G18" i="255"/>
  <c r="G30" i="255"/>
  <c r="G42" i="255"/>
  <c r="L18" i="255"/>
  <c r="L30" i="255"/>
  <c r="E9" i="255"/>
  <c r="V11" i="255"/>
  <c r="V13" i="255"/>
  <c r="E15" i="255"/>
  <c r="AU20" i="255"/>
  <c r="AU21" i="255"/>
  <c r="AU22" i="255"/>
  <c r="BE24" i="255"/>
  <c r="AA27" i="255"/>
  <c r="AF29" i="255"/>
  <c r="AF38" i="255"/>
  <c r="AP39" i="255"/>
  <c r="AA41" i="255"/>
  <c r="AA43" i="255"/>
  <c r="E45" i="255"/>
  <c r="G19" i="255"/>
  <c r="G31" i="255"/>
  <c r="G43" i="255"/>
  <c r="L19" i="255"/>
  <c r="L31" i="255"/>
  <c r="L43" i="255"/>
  <c r="F9" i="255"/>
  <c r="AF11" i="255"/>
  <c r="AA13" i="255"/>
  <c r="AF27" i="255"/>
  <c r="AU29" i="255"/>
  <c r="AF31" i="255"/>
  <c r="AK38" i="255"/>
  <c r="AU39" i="255"/>
  <c r="AF41" i="255"/>
  <c r="AK43" i="255"/>
  <c r="F45" i="255"/>
  <c r="G20" i="255"/>
  <c r="G32" i="255"/>
  <c r="G44" i="255"/>
  <c r="L20" i="255"/>
  <c r="L44" i="255"/>
  <c r="V9" i="255"/>
  <c r="Y8" i="255" s="1"/>
  <c r="Y63" i="255" s="1"/>
  <c r="AF13" i="255"/>
  <c r="AA15" i="255"/>
  <c r="BE21" i="255"/>
  <c r="BE22" i="255"/>
  <c r="AK27" i="255"/>
  <c r="AP38" i="255"/>
  <c r="AK41" i="255"/>
  <c r="G9" i="255"/>
  <c r="J8" i="255" s="1"/>
  <c r="J63" i="255" s="1"/>
  <c r="G21" i="255"/>
  <c r="G33" i="255"/>
  <c r="L9" i="255"/>
  <c r="O8" i="255" s="1"/>
  <c r="L21" i="255"/>
  <c r="L33" i="255"/>
  <c r="AA9" i="255"/>
  <c r="AD8" i="255" s="1"/>
  <c r="AD63" i="255" s="1"/>
  <c r="AK13" i="255"/>
  <c r="AF15" i="255"/>
  <c r="E17" i="255"/>
  <c r="AF18" i="255"/>
  <c r="Q25" i="255"/>
  <c r="BE29" i="255"/>
  <c r="E35" i="255"/>
  <c r="F37" i="255"/>
  <c r="BE39" i="255"/>
  <c r="AU41" i="255"/>
  <c r="AU43" i="255"/>
  <c r="G10" i="255"/>
  <c r="G22" i="255"/>
  <c r="G34" i="255"/>
  <c r="L10" i="255"/>
  <c r="L22" i="255"/>
  <c r="AP13" i="255"/>
  <c r="AK15" i="255"/>
  <c r="F17" i="255"/>
  <c r="E21" i="255"/>
  <c r="E22" i="255"/>
  <c r="V23" i="255"/>
  <c r="V25" i="255"/>
  <c r="BE27" i="255"/>
  <c r="BE31" i="255"/>
  <c r="F35" i="255"/>
  <c r="Q37" i="255"/>
  <c r="BE38" i="255"/>
  <c r="G11" i="255"/>
  <c r="G23" i="255"/>
  <c r="G35" i="255"/>
  <c r="L23" i="255"/>
  <c r="L35" i="255"/>
  <c r="G12" i="255"/>
  <c r="G24" i="255"/>
  <c r="G36" i="255"/>
  <c r="L12" i="255"/>
  <c r="L24" i="255"/>
  <c r="AA30" i="255"/>
  <c r="AA35" i="255"/>
  <c r="AK40" i="255"/>
  <c r="AP46" i="255"/>
  <c r="AF49" i="255"/>
  <c r="G13" i="255"/>
  <c r="G25" i="255"/>
  <c r="G37" i="255"/>
  <c r="L13" i="255"/>
  <c r="L37" i="255"/>
  <c r="BE13" i="255"/>
  <c r="AA17" i="255"/>
  <c r="V21" i="255"/>
  <c r="V22" i="255"/>
  <c r="AK30" i="255"/>
  <c r="AF35" i="255"/>
  <c r="Q39" i="255"/>
  <c r="V44" i="255"/>
  <c r="AU46" i="255"/>
  <c r="G14" i="255"/>
  <c r="G26" i="255"/>
  <c r="G38" i="255"/>
  <c r="L14" i="255"/>
  <c r="L38" i="255"/>
  <c r="BE15" i="255"/>
  <c r="AA21" i="255"/>
  <c r="AA22" i="255"/>
  <c r="Q24" i="255"/>
  <c r="AK35" i="255"/>
  <c r="V39" i="255"/>
  <c r="AF44" i="255"/>
  <c r="G15" i="255"/>
  <c r="G27" i="255"/>
  <c r="G39" i="255"/>
  <c r="L27" i="255"/>
  <c r="L39" i="255"/>
  <c r="AK24" i="255"/>
  <c r="E29" i="255"/>
  <c r="AP50" i="255"/>
  <c r="G16" i="255"/>
  <c r="G28" i="255"/>
  <c r="G40" i="255"/>
  <c r="G50" i="255"/>
  <c r="L53" i="255"/>
  <c r="G51" i="255"/>
  <c r="AA45" i="255"/>
  <c r="BE47" i="255"/>
  <c r="AK49" i="255"/>
  <c r="E51" i="255"/>
  <c r="G52" i="255"/>
  <c r="AU49" i="255"/>
  <c r="Q51" i="255"/>
  <c r="F53" i="255"/>
  <c r="G53" i="255"/>
  <c r="AF45" i="255"/>
  <c r="AK45" i="255"/>
  <c r="E47" i="255"/>
  <c r="V48" i="255"/>
  <c r="V51" i="255"/>
  <c r="Q53" i="255"/>
  <c r="L45" i="255"/>
  <c r="AU45" i="255"/>
  <c r="F47" i="255"/>
  <c r="AF48" i="255"/>
  <c r="BE49" i="255"/>
  <c r="AA51" i="255"/>
  <c r="AA53" i="255"/>
  <c r="L46" i="255"/>
  <c r="AF51" i="255"/>
  <c r="AF53" i="255"/>
  <c r="L47" i="255"/>
  <c r="Q47" i="255"/>
  <c r="AP48" i="255"/>
  <c r="BE45" i="255"/>
  <c r="V47" i="255"/>
  <c r="V50" i="255"/>
  <c r="AK51" i="255"/>
  <c r="AK53" i="255"/>
  <c r="L48" i="255"/>
  <c r="AA50" i="255"/>
  <c r="AP51" i="255"/>
  <c r="AU53" i="255"/>
  <c r="G46" i="255"/>
  <c r="L49" i="255"/>
  <c r="AA47" i="255"/>
  <c r="V46" i="255"/>
  <c r="AF47" i="255"/>
  <c r="E49" i="255"/>
  <c r="AF50" i="255"/>
  <c r="AU51" i="255"/>
  <c r="G47" i="255"/>
  <c r="F49" i="255"/>
  <c r="L51" i="255"/>
  <c r="F56" i="256"/>
  <c r="F57" i="256" s="1"/>
  <c r="R56" i="256"/>
  <c r="R57" i="256" s="1"/>
  <c r="H56" i="256"/>
  <c r="H57" i="256" s="1"/>
  <c r="J56" i="256"/>
  <c r="J57" i="256" s="1"/>
  <c r="G56" i="256"/>
  <c r="G59" i="256" s="1"/>
  <c r="S56" i="256"/>
  <c r="S57" i="256" s="1"/>
  <c r="T56" i="256"/>
  <c r="T57" i="256" s="1"/>
  <c r="L56" i="256"/>
  <c r="L57" i="256" s="1"/>
  <c r="V56" i="256"/>
  <c r="V58" i="256" s="1"/>
  <c r="I56" i="256"/>
  <c r="I59" i="256" s="1"/>
  <c r="U56" i="256"/>
  <c r="U58" i="256" s="1"/>
  <c r="K56" i="256"/>
  <c r="K58" i="256" s="1"/>
  <c r="W56" i="256"/>
  <c r="W58" i="256" s="1"/>
  <c r="M56" i="256"/>
  <c r="M58" i="256" s="1"/>
  <c r="N56" i="256"/>
  <c r="N59" i="256" s="1"/>
  <c r="P56" i="256"/>
  <c r="P58" i="256" s="1"/>
  <c r="Q56" i="256"/>
  <c r="Q57" i="256" s="1"/>
  <c r="E56" i="256"/>
  <c r="E58" i="256" s="1"/>
  <c r="O56" i="256"/>
  <c r="O57" i="256" s="1"/>
  <c r="D56" i="256"/>
  <c r="D58" i="256" s="1"/>
  <c r="E14" i="255"/>
  <c r="F10" i="255"/>
  <c r="Q19" i="255"/>
  <c r="AF19" i="255"/>
  <c r="F19" i="255"/>
  <c r="AK19" i="255"/>
  <c r="BE19" i="255"/>
  <c r="AA19" i="255"/>
  <c r="E19" i="255"/>
  <c r="AU19" i="255"/>
  <c r="Q14" i="255"/>
  <c r="F42" i="255"/>
  <c r="E42" i="255"/>
  <c r="BE42" i="255"/>
  <c r="AK42" i="255"/>
  <c r="Q42" i="255"/>
  <c r="V42" i="255"/>
  <c r="AP42" i="255"/>
  <c r="AU42" i="255"/>
  <c r="AF42" i="255"/>
  <c r="AA42" i="255"/>
  <c r="Q10" i="255"/>
  <c r="AF10" i="255"/>
  <c r="AA10" i="255"/>
  <c r="AU10" i="255"/>
  <c r="E10" i="255"/>
  <c r="AP10" i="255"/>
  <c r="V10" i="255"/>
  <c r="E12" i="255"/>
  <c r="F12" i="255"/>
  <c r="AA12" i="255"/>
  <c r="AU12" i="255"/>
  <c r="V12" i="255"/>
  <c r="Q12" i="255"/>
  <c r="AK26" i="255"/>
  <c r="BE26" i="255"/>
  <c r="AF26" i="255"/>
  <c r="AA26" i="255"/>
  <c r="F26" i="255"/>
  <c r="V26" i="255"/>
  <c r="Q26" i="255"/>
  <c r="AU26" i="255"/>
  <c r="E26" i="255"/>
  <c r="AP26" i="255"/>
  <c r="BE14" i="255"/>
  <c r="AK14" i="255"/>
  <c r="AF14" i="255"/>
  <c r="F14" i="255"/>
  <c r="AA14" i="255"/>
  <c r="AU14" i="255"/>
  <c r="V14" i="255"/>
  <c r="BE10" i="255"/>
  <c r="BE12" i="255"/>
  <c r="V19" i="255"/>
  <c r="F23" i="255"/>
  <c r="AU23" i="255"/>
  <c r="Q23" i="255"/>
  <c r="AP23" i="255"/>
  <c r="AK23" i="255"/>
  <c r="E23" i="255"/>
  <c r="AF23" i="255"/>
  <c r="AF28" i="255"/>
  <c r="F28" i="255"/>
  <c r="AA28" i="255"/>
  <c r="E28" i="255"/>
  <c r="AU28" i="255"/>
  <c r="BE36" i="255"/>
  <c r="Q11" i="255"/>
  <c r="AK11" i="255"/>
  <c r="BE11" i="255"/>
  <c r="F16" i="255"/>
  <c r="E16" i="255"/>
  <c r="V16" i="255"/>
  <c r="Q18" i="255"/>
  <c r="Q20" i="255"/>
  <c r="AP28" i="255"/>
  <c r="AP32" i="255"/>
  <c r="V32" i="255"/>
  <c r="AK32" i="255"/>
  <c r="BE32" i="255"/>
  <c r="AF32" i="255"/>
  <c r="F32" i="255"/>
  <c r="E32" i="255"/>
  <c r="AU32" i="255"/>
  <c r="AF34" i="255"/>
  <c r="F34" i="255"/>
  <c r="AP34" i="255"/>
  <c r="V34" i="255"/>
  <c r="AK34" i="255"/>
  <c r="E34" i="255"/>
  <c r="BE34" i="255"/>
  <c r="AA34" i="255"/>
  <c r="AF36" i="255"/>
  <c r="AA36" i="255"/>
  <c r="F36" i="255"/>
  <c r="V36" i="255"/>
  <c r="Q36" i="255"/>
  <c r="AU36" i="255"/>
  <c r="AP36" i="255"/>
  <c r="E36" i="255"/>
  <c r="AK36" i="255"/>
  <c r="BE52" i="255"/>
  <c r="AK52" i="255"/>
  <c r="Q52" i="255"/>
  <c r="AU52" i="255"/>
  <c r="AA52" i="255"/>
  <c r="F52" i="255"/>
  <c r="E52" i="255"/>
  <c r="AP52" i="255"/>
  <c r="AF52" i="255"/>
  <c r="V52" i="255"/>
  <c r="AA16" i="255"/>
  <c r="AP18" i="255"/>
  <c r="AP20" i="255"/>
  <c r="F30" i="255"/>
  <c r="BE30" i="255"/>
  <c r="AF30" i="255"/>
  <c r="E30" i="255"/>
  <c r="V18" i="255"/>
  <c r="E11" i="255"/>
  <c r="Q15" i="255"/>
  <c r="AF16" i="255"/>
  <c r="AU18" i="255"/>
  <c r="AA20" i="255"/>
  <c r="BE25" i="255"/>
  <c r="AU30" i="255"/>
  <c r="V20" i="255"/>
  <c r="F11" i="255"/>
  <c r="BE16" i="255"/>
  <c r="Q28" i="255"/>
  <c r="Q32" i="255"/>
  <c r="Q34" i="255"/>
  <c r="F20" i="255"/>
  <c r="E20" i="255"/>
  <c r="Q9" i="255"/>
  <c r="T8" i="255" s="1"/>
  <c r="AK9" i="255"/>
  <c r="AN8" i="255" s="1"/>
  <c r="BE9" i="255"/>
  <c r="BH8" i="255" s="1"/>
  <c r="BH63" i="255" s="1"/>
  <c r="AA11" i="255"/>
  <c r="AU11" i="255"/>
  <c r="E18" i="255"/>
  <c r="AA18" i="255"/>
  <c r="AA24" i="255"/>
  <c r="F24" i="255"/>
  <c r="AU24" i="255"/>
  <c r="E24" i="255"/>
  <c r="V24" i="255"/>
  <c r="AK25" i="255"/>
  <c r="Q30" i="255"/>
  <c r="BE33" i="255"/>
  <c r="AK33" i="255"/>
  <c r="Q33" i="255"/>
  <c r="AF33" i="255"/>
  <c r="F33" i="255"/>
  <c r="E33" i="255"/>
  <c r="AA33" i="255"/>
  <c r="AU33" i="255"/>
  <c r="V33" i="255"/>
  <c r="V15" i="255"/>
  <c r="AK16" i="255"/>
  <c r="F18" i="255"/>
  <c r="AF20" i="255"/>
  <c r="AF25" i="255"/>
  <c r="AU25" i="255"/>
  <c r="E25" i="255"/>
  <c r="V28" i="255"/>
  <c r="BE28" i="255"/>
  <c r="AK29" i="255"/>
  <c r="V37" i="255"/>
  <c r="Q29" i="255"/>
  <c r="Q27" i="255"/>
  <c r="Q31" i="255"/>
  <c r="AK37" i="255"/>
  <c r="BE37" i="255"/>
  <c r="AU37" i="255"/>
  <c r="E37" i="255"/>
  <c r="AU40" i="255"/>
  <c r="AA40" i="255"/>
  <c r="F40" i="255"/>
  <c r="E40" i="255"/>
  <c r="BE40" i="255"/>
  <c r="V40" i="255"/>
  <c r="Q40" i="255"/>
  <c r="AP40" i="255"/>
  <c r="F27" i="255"/>
  <c r="V27" i="255"/>
  <c r="AU27" i="255"/>
  <c r="V29" i="255"/>
  <c r="F31" i="255"/>
  <c r="V31" i="255"/>
  <c r="AU31" i="255"/>
  <c r="Q35" i="255"/>
  <c r="AU44" i="255"/>
  <c r="AA44" i="255"/>
  <c r="F44" i="255"/>
  <c r="E44" i="255"/>
  <c r="O61" i="255"/>
  <c r="O62" i="255"/>
  <c r="O60" i="255"/>
  <c r="BW61" i="255"/>
  <c r="BW62" i="255"/>
  <c r="BW60" i="255"/>
  <c r="AP35" i="255"/>
  <c r="AP44" i="255"/>
  <c r="BE48" i="255"/>
  <c r="AK48" i="255"/>
  <c r="Q48" i="255"/>
  <c r="AU48" i="255"/>
  <c r="AA48" i="255"/>
  <c r="F48" i="255"/>
  <c r="E48" i="255"/>
  <c r="T62" i="255"/>
  <c r="T60" i="255"/>
  <c r="CB62" i="255"/>
  <c r="CB60" i="255"/>
  <c r="CB61" i="255"/>
  <c r="AN60" i="255"/>
  <c r="AN61" i="255"/>
  <c r="AN62" i="255"/>
  <c r="CV60" i="255"/>
  <c r="CV61" i="255"/>
  <c r="CV62" i="255"/>
  <c r="CB63" i="255"/>
  <c r="F38" i="255"/>
  <c r="V38" i="255"/>
  <c r="AU38" i="255"/>
  <c r="Q44" i="255"/>
  <c r="BE44" i="255"/>
  <c r="CV63" i="255"/>
  <c r="AX60" i="255"/>
  <c r="AX62" i="255"/>
  <c r="T61" i="255"/>
  <c r="Y61" i="255"/>
  <c r="CG61" i="255"/>
  <c r="BC63" i="255"/>
  <c r="AD61" i="255"/>
  <c r="CL61" i="255"/>
  <c r="AS62" i="255"/>
  <c r="DA62" i="255"/>
  <c r="V41" i="255"/>
  <c r="AP41" i="255"/>
  <c r="AF43" i="255"/>
  <c r="V45" i="255"/>
  <c r="AP45" i="255"/>
  <c r="Q46" i="255"/>
  <c r="AK46" i="255"/>
  <c r="BE46" i="255"/>
  <c r="V49" i="255"/>
  <c r="AP49" i="255"/>
  <c r="Q50" i="255"/>
  <c r="AK50" i="255"/>
  <c r="BE50" i="255"/>
  <c r="V53" i="255"/>
  <c r="AP53" i="255"/>
  <c r="AI61" i="255"/>
  <c r="CQ61" i="255"/>
  <c r="E53" i="255"/>
  <c r="Y60" i="255"/>
  <c r="CG60" i="255"/>
  <c r="BC62" i="255"/>
  <c r="E46" i="255"/>
  <c r="E50" i="255"/>
  <c r="F46" i="255"/>
  <c r="F50" i="255"/>
  <c r="CL63" i="255"/>
  <c r="F39" i="255"/>
  <c r="F43" i="255"/>
  <c r="F51" i="255"/>
  <c r="J62" i="60" l="1"/>
  <c r="J61" i="60"/>
  <c r="J63" i="60"/>
  <c r="RF50" i="254"/>
  <c r="T56" i="9" s="1"/>
  <c r="RF53" i="254"/>
  <c r="T59" i="9" s="1"/>
  <c r="RF51" i="254"/>
  <c r="T57" i="9" s="1"/>
  <c r="RF54" i="254"/>
  <c r="T60" i="9" s="1"/>
  <c r="RF52" i="254"/>
  <c r="T58" i="9" s="1"/>
  <c r="I63" i="60"/>
  <c r="I62" i="60"/>
  <c r="F61" i="60"/>
  <c r="F63" i="60"/>
  <c r="G63" i="60"/>
  <c r="G62" i="60"/>
  <c r="G61" i="60"/>
  <c r="H63" i="60"/>
  <c r="H62" i="60"/>
  <c r="H61" i="60"/>
  <c r="AS63" i="255"/>
  <c r="O63" i="255"/>
  <c r="AX63" i="255"/>
  <c r="H56" i="108"/>
  <c r="GL56" i="108" s="1"/>
  <c r="H57" i="108"/>
  <c r="GL57" i="108" s="1"/>
  <c r="H55" i="108"/>
  <c r="GL55" i="108" s="1"/>
  <c r="H59" i="108"/>
  <c r="GL59" i="108" s="1"/>
  <c r="H58" i="108"/>
  <c r="GL58" i="108" s="1"/>
  <c r="L58" i="256"/>
  <c r="V59" i="256"/>
  <c r="P57" i="256"/>
  <c r="S58" i="256"/>
  <c r="R59" i="256"/>
  <c r="R60" i="256"/>
  <c r="R58" i="256"/>
  <c r="I58" i="256"/>
  <c r="F59" i="256"/>
  <c r="Q60" i="256"/>
  <c r="P60" i="256"/>
  <c r="F58" i="256"/>
  <c r="Q59" i="256"/>
  <c r="Q58" i="256"/>
  <c r="DC12" i="255"/>
  <c r="X14" i="256" s="1"/>
  <c r="L59" i="256"/>
  <c r="O60" i="256"/>
  <c r="H58" i="256"/>
  <c r="V57" i="256"/>
  <c r="V60" i="256"/>
  <c r="DC27" i="255"/>
  <c r="X29" i="256" s="1"/>
  <c r="E57" i="256"/>
  <c r="DC49" i="255"/>
  <c r="X51" i="256" s="1"/>
  <c r="E59" i="256"/>
  <c r="P59" i="256"/>
  <c r="DC29" i="255"/>
  <c r="X31" i="256" s="1"/>
  <c r="H59" i="256"/>
  <c r="J58" i="256"/>
  <c r="M57" i="256"/>
  <c r="D59" i="256"/>
  <c r="G57" i="256"/>
  <c r="M59" i="256"/>
  <c r="J59" i="256"/>
  <c r="M60" i="256"/>
  <c r="D57" i="256"/>
  <c r="U57" i="256"/>
  <c r="K59" i="256"/>
  <c r="T58" i="256"/>
  <c r="I57" i="256"/>
  <c r="S60" i="256"/>
  <c r="S59" i="256"/>
  <c r="U60" i="256"/>
  <c r="K57" i="256"/>
  <c r="W59" i="256"/>
  <c r="T60" i="256"/>
  <c r="G58" i="256"/>
  <c r="O59" i="256"/>
  <c r="U59" i="256"/>
  <c r="N58" i="256"/>
  <c r="W57" i="256"/>
  <c r="T59" i="256"/>
  <c r="O58" i="256"/>
  <c r="N57" i="256"/>
  <c r="W60" i="256"/>
  <c r="DC22" i="255"/>
  <c r="X24" i="256" s="1"/>
  <c r="DC18" i="255"/>
  <c r="X20" i="256" s="1"/>
  <c r="DC23" i="255"/>
  <c r="X25" i="256" s="1"/>
  <c r="DC16" i="255"/>
  <c r="X18" i="256" s="1"/>
  <c r="DC33" i="255"/>
  <c r="X35" i="256" s="1"/>
  <c r="DC37" i="255"/>
  <c r="X39" i="256" s="1"/>
  <c r="DC48" i="255"/>
  <c r="X50" i="256" s="1"/>
  <c r="DC19" i="255"/>
  <c r="X21" i="256" s="1"/>
  <c r="DC17" i="255"/>
  <c r="X19" i="256" s="1"/>
  <c r="DC9" i="255"/>
  <c r="X11" i="256" s="1"/>
  <c r="DC11" i="255"/>
  <c r="X13" i="256" s="1"/>
  <c r="DC42" i="255"/>
  <c r="X44" i="256" s="1"/>
  <c r="DC52" i="255"/>
  <c r="X54" i="256" s="1"/>
  <c r="DC28" i="255"/>
  <c r="X30" i="256" s="1"/>
  <c r="DC15" i="255"/>
  <c r="X17" i="256" s="1"/>
  <c r="DC43" i="255"/>
  <c r="X45" i="256" s="1"/>
  <c r="DC50" i="255"/>
  <c r="X52" i="256" s="1"/>
  <c r="DC51" i="255"/>
  <c r="X53" i="256" s="1"/>
  <c r="DC40" i="255"/>
  <c r="X42" i="256" s="1"/>
  <c r="DC20" i="255"/>
  <c r="X22" i="256" s="1"/>
  <c r="T63" i="255"/>
  <c r="DC30" i="255"/>
  <c r="X32" i="256" s="1"/>
  <c r="DC10" i="255"/>
  <c r="X12" i="256" s="1"/>
  <c r="DC41" i="255"/>
  <c r="X43" i="256" s="1"/>
  <c r="DC31" i="255"/>
  <c r="X33" i="256" s="1"/>
  <c r="DC38" i="255"/>
  <c r="X40" i="256" s="1"/>
  <c r="DC24" i="255"/>
  <c r="X26" i="256" s="1"/>
  <c r="DC35" i="255"/>
  <c r="X37" i="256" s="1"/>
  <c r="AN63" i="255"/>
  <c r="DC32" i="255"/>
  <c r="X34" i="256" s="1"/>
  <c r="DC14" i="255"/>
  <c r="X16" i="256" s="1"/>
  <c r="DC25" i="255"/>
  <c r="X27" i="256" s="1"/>
  <c r="DC53" i="255"/>
  <c r="X55" i="256" s="1"/>
  <c r="DC34" i="255"/>
  <c r="X36" i="256" s="1"/>
  <c r="DC13" i="255"/>
  <c r="X15" i="256" s="1"/>
  <c r="DC45" i="255"/>
  <c r="X47" i="256" s="1"/>
  <c r="DC46" i="255"/>
  <c r="X48" i="256" s="1"/>
  <c r="DC44" i="255"/>
  <c r="X46" i="256" s="1"/>
  <c r="DC21" i="255"/>
  <c r="X23" i="256" s="1"/>
  <c r="DC26" i="255"/>
  <c r="X28" i="256" s="1"/>
  <c r="DC39" i="255"/>
  <c r="X41" i="256" s="1"/>
  <c r="DC36" i="255"/>
  <c r="X38" i="256" s="1"/>
  <c r="DC47" i="255"/>
  <c r="X49" i="256" s="1"/>
  <c r="QY49" i="254"/>
  <c r="QX49" i="254"/>
  <c r="QY48" i="254"/>
  <c r="QX48" i="254"/>
  <c r="QY47" i="254"/>
  <c r="QX47" i="254"/>
  <c r="QY46" i="254"/>
  <c r="QX46" i="254"/>
  <c r="QY45" i="254"/>
  <c r="QX45" i="254"/>
  <c r="QY44" i="254"/>
  <c r="QX44" i="254"/>
  <c r="QY43" i="254"/>
  <c r="QX43" i="254"/>
  <c r="QY42" i="254"/>
  <c r="QX42" i="254"/>
  <c r="QY41" i="254"/>
  <c r="QX41" i="254"/>
  <c r="QY40" i="254"/>
  <c r="QX40" i="254"/>
  <c r="QY39" i="254"/>
  <c r="QX39" i="254"/>
  <c r="QY38" i="254"/>
  <c r="QX38" i="254"/>
  <c r="QY37" i="254"/>
  <c r="QX37" i="254"/>
  <c r="QY36" i="254"/>
  <c r="QX36" i="254"/>
  <c r="QY35" i="254"/>
  <c r="QX35" i="254"/>
  <c r="QY34" i="254"/>
  <c r="QX34" i="254"/>
  <c r="QY33" i="254"/>
  <c r="QX33" i="254"/>
  <c r="QY32" i="254"/>
  <c r="QX32" i="254"/>
  <c r="QY31" i="254"/>
  <c r="QX31" i="254"/>
  <c r="QY30" i="254"/>
  <c r="QX30" i="254"/>
  <c r="QY29" i="254"/>
  <c r="QX29" i="254"/>
  <c r="QY28" i="254"/>
  <c r="QX28" i="254"/>
  <c r="QY27" i="254"/>
  <c r="QX27" i="254"/>
  <c r="QY26" i="254"/>
  <c r="QX26" i="254"/>
  <c r="QY25" i="254"/>
  <c r="QX25" i="254"/>
  <c r="QY24" i="254"/>
  <c r="QX24" i="254"/>
  <c r="QY23" i="254"/>
  <c r="QX23" i="254"/>
  <c r="QY22" i="254"/>
  <c r="QX22" i="254"/>
  <c r="QY21" i="254"/>
  <c r="QX21" i="254"/>
  <c r="QY20" i="254"/>
  <c r="QX20" i="254"/>
  <c r="QY19" i="254"/>
  <c r="QX19" i="254"/>
  <c r="QY18" i="254"/>
  <c r="QX18" i="254"/>
  <c r="QY17" i="254"/>
  <c r="QX17" i="254"/>
  <c r="QY16" i="254"/>
  <c r="QX16" i="254"/>
  <c r="QY15" i="254"/>
  <c r="QX15" i="254"/>
  <c r="QY14" i="254"/>
  <c r="QX14" i="254"/>
  <c r="QY13" i="254"/>
  <c r="QX13" i="254"/>
  <c r="QY12" i="254"/>
  <c r="QX12" i="254"/>
  <c r="QY11" i="254"/>
  <c r="QX11" i="254"/>
  <c r="QY10" i="254"/>
  <c r="QX10" i="254"/>
  <c r="QY9" i="254"/>
  <c r="QX9" i="254"/>
  <c r="QY8" i="254"/>
  <c r="QX8" i="254"/>
  <c r="QY7" i="254"/>
  <c r="QX7" i="254"/>
  <c r="QY6" i="254"/>
  <c r="QX6" i="254"/>
  <c r="QY5" i="254"/>
  <c r="B5" i="254"/>
  <c r="QX5" i="254"/>
  <c r="A5" i="254"/>
  <c r="A49" i="254"/>
  <c r="A48" i="254"/>
  <c r="A47" i="254"/>
  <c r="A46" i="254"/>
  <c r="A45" i="254"/>
  <c r="A44" i="254"/>
  <c r="A43" i="254"/>
  <c r="A42" i="254"/>
  <c r="A41" i="254"/>
  <c r="A40" i="254"/>
  <c r="A39" i="254"/>
  <c r="A38" i="254"/>
  <c r="A37" i="254"/>
  <c r="A36" i="254"/>
  <c r="A35" i="254"/>
  <c r="A34" i="254"/>
  <c r="A33" i="254"/>
  <c r="A32" i="254"/>
  <c r="A31" i="254"/>
  <c r="A30" i="254"/>
  <c r="A29" i="254"/>
  <c r="A28" i="254"/>
  <c r="A27" i="254"/>
  <c r="A26" i="254"/>
  <c r="A25" i="254"/>
  <c r="A24" i="254"/>
  <c r="A23" i="254"/>
  <c r="A22" i="254"/>
  <c r="A21" i="254"/>
  <c r="A20" i="254"/>
  <c r="A19" i="254"/>
  <c r="A18" i="254"/>
  <c r="A17" i="254"/>
  <c r="QZ17" i="254" s="1"/>
  <c r="A16" i="254"/>
  <c r="A15" i="254"/>
  <c r="A14" i="254"/>
  <c r="A13" i="254"/>
  <c r="A12" i="254"/>
  <c r="A11" i="254"/>
  <c r="A10" i="254"/>
  <c r="A9" i="254"/>
  <c r="A8" i="254"/>
  <c r="A7" i="254"/>
  <c r="A6" i="254"/>
  <c r="NC2" i="254"/>
  <c r="PA3" i="254"/>
  <c r="OW3" i="254"/>
  <c r="OS3" i="254"/>
  <c r="OO3" i="254"/>
  <c r="OK3" i="254"/>
  <c r="E193" i="60" l="1"/>
  <c r="E55" i="60"/>
  <c r="E194" i="60"/>
  <c r="E56" i="60"/>
  <c r="E195" i="60"/>
  <c r="E57" i="60"/>
  <c r="E196" i="60"/>
  <c r="E58" i="60"/>
  <c r="E197" i="60"/>
  <c r="E59" i="60"/>
  <c r="QZ13" i="254"/>
  <c r="QO6" i="254"/>
  <c r="QZ6" i="254"/>
  <c r="PE37" i="254"/>
  <c r="PP37" i="254"/>
  <c r="PF37" i="254"/>
  <c r="PQ37" i="254"/>
  <c r="PG37" i="254"/>
  <c r="PR37" i="254"/>
  <c r="PH37" i="254"/>
  <c r="PS37" i="254"/>
  <c r="PG16" i="254"/>
  <c r="PE16" i="254"/>
  <c r="PH16" i="254"/>
  <c r="PF16" i="254"/>
  <c r="PS16" i="254"/>
  <c r="PP16" i="254"/>
  <c r="PQ16" i="254"/>
  <c r="PR16" i="254"/>
  <c r="PE28" i="254"/>
  <c r="PF28" i="254"/>
  <c r="PG28" i="254"/>
  <c r="PH28" i="254"/>
  <c r="PP28" i="254"/>
  <c r="PQ28" i="254"/>
  <c r="PS28" i="254"/>
  <c r="PR28" i="254"/>
  <c r="PE40" i="254"/>
  <c r="PF40" i="254"/>
  <c r="PG40" i="254"/>
  <c r="PS40" i="254"/>
  <c r="PH40" i="254"/>
  <c r="PP40" i="254"/>
  <c r="PQ40" i="254"/>
  <c r="PR40" i="254"/>
  <c r="PS25" i="254"/>
  <c r="PE25" i="254"/>
  <c r="PP25" i="254"/>
  <c r="PF25" i="254"/>
  <c r="PQ25" i="254"/>
  <c r="PG25" i="254"/>
  <c r="PR25" i="254"/>
  <c r="PH25" i="254"/>
  <c r="PP15" i="254"/>
  <c r="PQ15" i="254"/>
  <c r="PR15" i="254"/>
  <c r="PS15" i="254"/>
  <c r="PG15" i="254"/>
  <c r="PE15" i="254"/>
  <c r="PH15" i="254"/>
  <c r="PF15" i="254"/>
  <c r="PG39" i="254"/>
  <c r="PH39" i="254"/>
  <c r="PF39" i="254"/>
  <c r="PP39" i="254"/>
  <c r="PQ39" i="254"/>
  <c r="PR39" i="254"/>
  <c r="PE39" i="254"/>
  <c r="PS39" i="254"/>
  <c r="OM39" i="254"/>
  <c r="PQ17" i="254"/>
  <c r="PR17" i="254"/>
  <c r="PS17" i="254"/>
  <c r="PG17" i="254"/>
  <c r="PE17" i="254"/>
  <c r="PH17" i="254"/>
  <c r="PF17" i="254"/>
  <c r="PP17" i="254"/>
  <c r="PG27" i="254"/>
  <c r="PH27" i="254"/>
  <c r="PP27" i="254"/>
  <c r="PQ27" i="254"/>
  <c r="PE27" i="254"/>
  <c r="PR27" i="254"/>
  <c r="PS27" i="254"/>
  <c r="PF27" i="254"/>
  <c r="PQ29" i="254"/>
  <c r="PR29" i="254"/>
  <c r="PS29" i="254"/>
  <c r="PE29" i="254"/>
  <c r="PP29" i="254"/>
  <c r="PF29" i="254"/>
  <c r="PG29" i="254"/>
  <c r="PH29" i="254"/>
  <c r="PQ41" i="254"/>
  <c r="PR41" i="254"/>
  <c r="PS41" i="254"/>
  <c r="PE41" i="254"/>
  <c r="PF41" i="254"/>
  <c r="PP41" i="254"/>
  <c r="PG41" i="254"/>
  <c r="PH41" i="254"/>
  <c r="PG6" i="254"/>
  <c r="PH6" i="254"/>
  <c r="PF6" i="254"/>
  <c r="PP6" i="254"/>
  <c r="PE6" i="254"/>
  <c r="PQ6" i="254"/>
  <c r="PR6" i="254"/>
  <c r="PS6" i="254"/>
  <c r="PT6" i="254"/>
  <c r="PP18" i="254"/>
  <c r="PQ18" i="254"/>
  <c r="PG18" i="254"/>
  <c r="PE18" i="254"/>
  <c r="PR18" i="254"/>
  <c r="PH18" i="254"/>
  <c r="PF18" i="254"/>
  <c r="PS18" i="254"/>
  <c r="PP30" i="254"/>
  <c r="PQ30" i="254"/>
  <c r="PE30" i="254"/>
  <c r="PR30" i="254"/>
  <c r="PF30" i="254"/>
  <c r="PS30" i="254"/>
  <c r="PG30" i="254"/>
  <c r="PH30" i="254"/>
  <c r="PP42" i="254"/>
  <c r="PQ42" i="254"/>
  <c r="PE42" i="254"/>
  <c r="PR42" i="254"/>
  <c r="PF42" i="254"/>
  <c r="PS42" i="254"/>
  <c r="PG42" i="254"/>
  <c r="PH42" i="254"/>
  <c r="PG49" i="254"/>
  <c r="PS49" i="254"/>
  <c r="PE49" i="254"/>
  <c r="PF49" i="254"/>
  <c r="QT49" i="254"/>
  <c r="PP49" i="254"/>
  <c r="PH49" i="254"/>
  <c r="QU49" i="254"/>
  <c r="RB49" i="254"/>
  <c r="RA49" i="254"/>
  <c r="PQ49" i="254"/>
  <c r="RD49" i="254"/>
  <c r="RC49" i="254"/>
  <c r="QS49" i="254"/>
  <c r="QR49" i="254"/>
  <c r="PR49" i="254"/>
  <c r="PG19" i="254"/>
  <c r="PE19" i="254"/>
  <c r="PS19" i="254"/>
  <c r="PP19" i="254"/>
  <c r="PH19" i="254"/>
  <c r="PF19" i="254"/>
  <c r="PQ19" i="254"/>
  <c r="PR19" i="254"/>
  <c r="PE43" i="254"/>
  <c r="PS43" i="254"/>
  <c r="PP43" i="254"/>
  <c r="PF43" i="254"/>
  <c r="PQ43" i="254"/>
  <c r="PG43" i="254"/>
  <c r="PR43" i="254"/>
  <c r="PH43" i="254"/>
  <c r="PQ8" i="254"/>
  <c r="PR8" i="254"/>
  <c r="PS8" i="254"/>
  <c r="PP8" i="254"/>
  <c r="PE8" i="254"/>
  <c r="PF8" i="254"/>
  <c r="PG8" i="254"/>
  <c r="PH8" i="254"/>
  <c r="QZ8" i="254"/>
  <c r="S14" i="9" s="1"/>
  <c r="PQ20" i="254"/>
  <c r="PR20" i="254"/>
  <c r="PS20" i="254"/>
  <c r="PP20" i="254"/>
  <c r="PG20" i="254"/>
  <c r="PE20" i="254"/>
  <c r="PH20" i="254"/>
  <c r="PF20" i="254"/>
  <c r="PQ32" i="254"/>
  <c r="PR32" i="254"/>
  <c r="PS32" i="254"/>
  <c r="PH32" i="254"/>
  <c r="PG32" i="254"/>
  <c r="PE32" i="254"/>
  <c r="PP32" i="254"/>
  <c r="PF32" i="254"/>
  <c r="PQ44" i="254"/>
  <c r="PH44" i="254"/>
  <c r="PR44" i="254"/>
  <c r="PS44" i="254"/>
  <c r="RA44" i="254"/>
  <c r="QR44" i="254"/>
  <c r="RB44" i="254"/>
  <c r="RC44" i="254"/>
  <c r="QS44" i="254"/>
  <c r="PP44" i="254"/>
  <c r="RD44" i="254"/>
  <c r="QT44" i="254"/>
  <c r="PG44" i="254"/>
  <c r="QU44" i="254"/>
  <c r="PE44" i="254"/>
  <c r="PF44" i="254"/>
  <c r="PG13" i="254"/>
  <c r="PE13" i="254"/>
  <c r="PP13" i="254"/>
  <c r="PH13" i="254"/>
  <c r="PF13" i="254"/>
  <c r="PQ13" i="254"/>
  <c r="PR13" i="254"/>
  <c r="PS13" i="254"/>
  <c r="PE7" i="254"/>
  <c r="PF7" i="254"/>
  <c r="PG7" i="254"/>
  <c r="PH7" i="254"/>
  <c r="PS7" i="254"/>
  <c r="PP7" i="254"/>
  <c r="PQ7" i="254"/>
  <c r="PR7" i="254"/>
  <c r="PE31" i="254"/>
  <c r="PP31" i="254"/>
  <c r="PF31" i="254"/>
  <c r="PS31" i="254"/>
  <c r="PQ31" i="254"/>
  <c r="PG31" i="254"/>
  <c r="PR31" i="254"/>
  <c r="PH31" i="254"/>
  <c r="PH21" i="254"/>
  <c r="PG21" i="254"/>
  <c r="PP21" i="254"/>
  <c r="PQ21" i="254"/>
  <c r="PF21" i="254"/>
  <c r="PR21" i="254"/>
  <c r="PS21" i="254"/>
  <c r="PE21" i="254"/>
  <c r="PG33" i="254"/>
  <c r="PH33" i="254"/>
  <c r="PP33" i="254"/>
  <c r="PQ33" i="254"/>
  <c r="PR33" i="254"/>
  <c r="PF33" i="254"/>
  <c r="PS33" i="254"/>
  <c r="PE33" i="254"/>
  <c r="PE45" i="254"/>
  <c r="PF45" i="254"/>
  <c r="PG45" i="254"/>
  <c r="PP45" i="254"/>
  <c r="PH45" i="254"/>
  <c r="QU45" i="254"/>
  <c r="RA45" i="254"/>
  <c r="PQ45" i="254"/>
  <c r="QT45" i="254"/>
  <c r="QR45" i="254"/>
  <c r="PR45" i="254"/>
  <c r="PS45" i="254"/>
  <c r="RD45" i="254"/>
  <c r="RB45" i="254"/>
  <c r="RC45" i="254"/>
  <c r="QS45" i="254"/>
  <c r="PG10" i="254"/>
  <c r="PE10" i="254"/>
  <c r="PH10" i="254"/>
  <c r="PF10" i="254"/>
  <c r="PS10" i="254"/>
  <c r="PP10" i="254"/>
  <c r="PQ10" i="254"/>
  <c r="PR10" i="254"/>
  <c r="RC46" i="254"/>
  <c r="QS46" i="254"/>
  <c r="RD46" i="254"/>
  <c r="QT46" i="254"/>
  <c r="QU46" i="254"/>
  <c r="PE46" i="254"/>
  <c r="PG46" i="254"/>
  <c r="PS46" i="254"/>
  <c r="RA46" i="254"/>
  <c r="PF46" i="254"/>
  <c r="RB46" i="254"/>
  <c r="QR46" i="254"/>
  <c r="PP46" i="254"/>
  <c r="PH46" i="254"/>
  <c r="PQ46" i="254"/>
  <c r="PR46" i="254"/>
  <c r="PE22" i="254"/>
  <c r="PF22" i="254"/>
  <c r="PG22" i="254"/>
  <c r="PH22" i="254"/>
  <c r="PS22" i="254"/>
  <c r="PP22" i="254"/>
  <c r="PQ22" i="254"/>
  <c r="PR22" i="254"/>
  <c r="PQ11" i="254"/>
  <c r="PP11" i="254"/>
  <c r="PR11" i="254"/>
  <c r="PS11" i="254"/>
  <c r="PG11" i="254"/>
  <c r="PE11" i="254"/>
  <c r="PH11" i="254"/>
  <c r="PF11" i="254"/>
  <c r="PQ23" i="254"/>
  <c r="PR23" i="254"/>
  <c r="PS23" i="254"/>
  <c r="PE23" i="254"/>
  <c r="PF23" i="254"/>
  <c r="PG23" i="254"/>
  <c r="PH23" i="254"/>
  <c r="PP23" i="254"/>
  <c r="PQ35" i="254"/>
  <c r="PR35" i="254"/>
  <c r="PS35" i="254"/>
  <c r="PE35" i="254"/>
  <c r="PF35" i="254"/>
  <c r="PG35" i="254"/>
  <c r="PH35" i="254"/>
  <c r="PP35" i="254"/>
  <c r="PQ47" i="254"/>
  <c r="PR47" i="254"/>
  <c r="RB47" i="254"/>
  <c r="PS47" i="254"/>
  <c r="RC47" i="254"/>
  <c r="QS47" i="254"/>
  <c r="PG47" i="254"/>
  <c r="PH47" i="254"/>
  <c r="RD47" i="254"/>
  <c r="QT47" i="254"/>
  <c r="QU47" i="254"/>
  <c r="RA47" i="254"/>
  <c r="QR47" i="254"/>
  <c r="PE47" i="254"/>
  <c r="PF47" i="254"/>
  <c r="PP47" i="254"/>
  <c r="PE9" i="254"/>
  <c r="PP9" i="254"/>
  <c r="PQ9" i="254"/>
  <c r="PH9" i="254"/>
  <c r="PR9" i="254"/>
  <c r="PS9" i="254"/>
  <c r="PF9" i="254"/>
  <c r="PG9" i="254"/>
  <c r="PE34" i="254"/>
  <c r="PF34" i="254"/>
  <c r="PG34" i="254"/>
  <c r="PH34" i="254"/>
  <c r="PS34" i="254"/>
  <c r="PP34" i="254"/>
  <c r="PQ34" i="254"/>
  <c r="PR34" i="254"/>
  <c r="PP12" i="254"/>
  <c r="PQ12" i="254"/>
  <c r="PG12" i="254"/>
  <c r="PE12" i="254"/>
  <c r="PR12" i="254"/>
  <c r="PH12" i="254"/>
  <c r="PF12" i="254"/>
  <c r="PS12" i="254"/>
  <c r="PP24" i="254"/>
  <c r="PQ24" i="254"/>
  <c r="PE24" i="254"/>
  <c r="PR24" i="254"/>
  <c r="PF24" i="254"/>
  <c r="PS24" i="254"/>
  <c r="PG24" i="254"/>
  <c r="PH24" i="254"/>
  <c r="PP36" i="254"/>
  <c r="PQ36" i="254"/>
  <c r="PE36" i="254"/>
  <c r="PR36" i="254"/>
  <c r="PF36" i="254"/>
  <c r="PS36" i="254"/>
  <c r="PG36" i="254"/>
  <c r="PH36" i="254"/>
  <c r="PE48" i="254"/>
  <c r="PF48" i="254"/>
  <c r="PG48" i="254"/>
  <c r="PP48" i="254"/>
  <c r="PH48" i="254"/>
  <c r="PQ48" i="254"/>
  <c r="RB48" i="254"/>
  <c r="PR48" i="254"/>
  <c r="RC48" i="254"/>
  <c r="QS48" i="254"/>
  <c r="PS48" i="254"/>
  <c r="RD48" i="254"/>
  <c r="RA48" i="254"/>
  <c r="QT48" i="254"/>
  <c r="QU48" i="254"/>
  <c r="QR48" i="254"/>
  <c r="PQ14" i="254"/>
  <c r="PR14" i="254"/>
  <c r="PS14" i="254"/>
  <c r="PG14" i="254"/>
  <c r="PE14" i="254"/>
  <c r="PP14" i="254"/>
  <c r="PH14" i="254"/>
  <c r="PF14" i="254"/>
  <c r="PQ26" i="254"/>
  <c r="PR26" i="254"/>
  <c r="PS26" i="254"/>
  <c r="PP26" i="254"/>
  <c r="PH26" i="254"/>
  <c r="PE26" i="254"/>
  <c r="PF26" i="254"/>
  <c r="PG26" i="254"/>
  <c r="PQ38" i="254"/>
  <c r="PR38" i="254"/>
  <c r="PS38" i="254"/>
  <c r="PP38" i="254"/>
  <c r="PH38" i="254"/>
  <c r="PG38" i="254"/>
  <c r="PE38" i="254"/>
  <c r="PF38" i="254"/>
  <c r="PR5" i="254"/>
  <c r="PE5" i="254"/>
  <c r="PG5" i="254"/>
  <c r="PF5" i="254"/>
  <c r="PH5" i="254"/>
  <c r="PT5" i="254"/>
  <c r="PS5" i="254"/>
  <c r="PV5" i="254"/>
  <c r="PQ5" i="254"/>
  <c r="PP5" i="254"/>
  <c r="QZ5" i="254"/>
  <c r="S11" i="9" s="1"/>
  <c r="QZ52" i="254"/>
  <c r="QZ51" i="254"/>
  <c r="QZ53" i="254"/>
  <c r="QZ54" i="254"/>
  <c r="QZ50" i="254"/>
  <c r="PI52" i="254"/>
  <c r="PM52" i="254" s="1"/>
  <c r="PN52" i="254" s="1"/>
  <c r="PL53" i="254"/>
  <c r="PK52" i="254"/>
  <c r="PK50" i="254"/>
  <c r="PI50" i="254"/>
  <c r="PM50" i="254" s="1"/>
  <c r="PN50" i="254" s="1"/>
  <c r="PL51" i="254"/>
  <c r="PK53" i="254"/>
  <c r="PI51" i="254"/>
  <c r="PM51" i="254" s="1"/>
  <c r="PN51" i="254" s="1"/>
  <c r="PK51" i="254"/>
  <c r="PL52" i="254"/>
  <c r="PL50" i="254"/>
  <c r="PJ50" i="254"/>
  <c r="PI53" i="254"/>
  <c r="PM53" i="254" s="1"/>
  <c r="PN53" i="254" s="1"/>
  <c r="PI54" i="254"/>
  <c r="PM54" i="254" s="1"/>
  <c r="PN54" i="254" s="1"/>
  <c r="PJ52" i="254"/>
  <c r="PJ53" i="254"/>
  <c r="PJ51" i="254"/>
  <c r="PK54" i="254"/>
  <c r="PL54" i="254"/>
  <c r="PJ54" i="254"/>
  <c r="DQ49" i="255"/>
  <c r="DR49" i="255" s="1"/>
  <c r="DS49" i="255" s="1"/>
  <c r="DN49" i="255"/>
  <c r="DO49" i="255" s="1"/>
  <c r="DP49" i="255" s="1"/>
  <c r="DD49" i="255"/>
  <c r="Y51" i="256" s="1"/>
  <c r="DD12" i="255"/>
  <c r="Y14" i="256" s="1"/>
  <c r="DD27" i="255"/>
  <c r="Y29" i="256" s="1"/>
  <c r="DH49" i="255"/>
  <c r="DI49" i="255" s="1"/>
  <c r="DJ49" i="255" s="1"/>
  <c r="DK49" i="255"/>
  <c r="DL49" i="255" s="1"/>
  <c r="DM49" i="255" s="1"/>
  <c r="DT49" i="255"/>
  <c r="DU49" i="255" s="1"/>
  <c r="DV49" i="255" s="1"/>
  <c r="DW49" i="255"/>
  <c r="DX49" i="255" s="1"/>
  <c r="DY49" i="255" s="1"/>
  <c r="DD29" i="255"/>
  <c r="Y31" i="256" s="1"/>
  <c r="X56" i="256"/>
  <c r="DD22" i="255"/>
  <c r="Y24" i="256" s="1"/>
  <c r="DQ45" i="255"/>
  <c r="DR45" i="255" s="1"/>
  <c r="DS45" i="255" s="1"/>
  <c r="DD45" i="255"/>
  <c r="Y47" i="256" s="1"/>
  <c r="DN45" i="255"/>
  <c r="DO45" i="255" s="1"/>
  <c r="DP45" i="255" s="1"/>
  <c r="DW45" i="255"/>
  <c r="DX45" i="255" s="1"/>
  <c r="DY45" i="255" s="1"/>
  <c r="DK45" i="255"/>
  <c r="DL45" i="255" s="1"/>
  <c r="DM45" i="255" s="1"/>
  <c r="DT45" i="255"/>
  <c r="DU45" i="255" s="1"/>
  <c r="DV45" i="255" s="1"/>
  <c r="DH45" i="255"/>
  <c r="DI45" i="255" s="1"/>
  <c r="DJ45" i="255" s="1"/>
  <c r="DD34" i="255"/>
  <c r="Y36" i="256" s="1"/>
  <c r="DD41" i="255"/>
  <c r="Y43" i="256" s="1"/>
  <c r="DT48" i="255"/>
  <c r="DU48" i="255" s="1"/>
  <c r="DV48" i="255" s="1"/>
  <c r="DH48" i="255"/>
  <c r="DI48" i="255" s="1"/>
  <c r="DJ48" i="255" s="1"/>
  <c r="DQ48" i="255"/>
  <c r="DR48" i="255" s="1"/>
  <c r="DS48" i="255" s="1"/>
  <c r="DD48" i="255"/>
  <c r="Y50" i="256" s="1"/>
  <c r="DN48" i="255"/>
  <c r="DO48" i="255" s="1"/>
  <c r="DP48" i="255" s="1"/>
  <c r="DW48" i="255"/>
  <c r="DX48" i="255" s="1"/>
  <c r="DY48" i="255" s="1"/>
  <c r="DK48" i="255"/>
  <c r="DL48" i="255" s="1"/>
  <c r="DM48" i="255" s="1"/>
  <c r="DD44" i="255"/>
  <c r="Y46" i="256" s="1"/>
  <c r="DD19" i="255"/>
  <c r="Y21" i="256" s="1"/>
  <c r="DQ53" i="255"/>
  <c r="DR53" i="255" s="1"/>
  <c r="DS53" i="255" s="1"/>
  <c r="DD53" i="255"/>
  <c r="Y55" i="256" s="1"/>
  <c r="DN53" i="255"/>
  <c r="DO53" i="255" s="1"/>
  <c r="DP53" i="255" s="1"/>
  <c r="DW53" i="255"/>
  <c r="DX53" i="255" s="1"/>
  <c r="DY53" i="255" s="1"/>
  <c r="DK53" i="255"/>
  <c r="DL53" i="255" s="1"/>
  <c r="DM53" i="255" s="1"/>
  <c r="DH53" i="255"/>
  <c r="DI53" i="255" s="1"/>
  <c r="DJ53" i="255" s="1"/>
  <c r="DT53" i="255"/>
  <c r="DU53" i="255" s="1"/>
  <c r="DV53" i="255" s="1"/>
  <c r="DD35" i="255"/>
  <c r="Y37" i="256" s="1"/>
  <c r="DD10" i="255"/>
  <c r="Y12" i="256" s="1"/>
  <c r="DD37" i="255"/>
  <c r="Y39" i="256" s="1"/>
  <c r="DD13" i="255"/>
  <c r="Y15" i="256" s="1"/>
  <c r="DD25" i="255"/>
  <c r="Y27" i="256" s="1"/>
  <c r="DD24" i="255"/>
  <c r="Y26" i="256" s="1"/>
  <c r="DD30" i="255"/>
  <c r="Y32" i="256" s="1"/>
  <c r="DN50" i="255"/>
  <c r="DO50" i="255" s="1"/>
  <c r="DP50" i="255" s="1"/>
  <c r="DW50" i="255"/>
  <c r="DX50" i="255" s="1"/>
  <c r="DY50" i="255" s="1"/>
  <c r="DK50" i="255"/>
  <c r="DL50" i="255" s="1"/>
  <c r="DM50" i="255" s="1"/>
  <c r="DT50" i="255"/>
  <c r="DU50" i="255" s="1"/>
  <c r="DV50" i="255" s="1"/>
  <c r="DH50" i="255"/>
  <c r="DI50" i="255" s="1"/>
  <c r="DJ50" i="255" s="1"/>
  <c r="DQ50" i="255"/>
  <c r="DR50" i="255" s="1"/>
  <c r="DS50" i="255" s="1"/>
  <c r="DD50" i="255"/>
  <c r="Y52" i="256" s="1"/>
  <c r="DD33" i="255"/>
  <c r="Y35" i="256" s="1"/>
  <c r="DN46" i="255"/>
  <c r="DO46" i="255" s="1"/>
  <c r="DP46" i="255" s="1"/>
  <c r="DW46" i="255"/>
  <c r="DX46" i="255" s="1"/>
  <c r="DY46" i="255" s="1"/>
  <c r="DK46" i="255"/>
  <c r="DL46" i="255" s="1"/>
  <c r="DM46" i="255" s="1"/>
  <c r="DT46" i="255"/>
  <c r="DU46" i="255" s="1"/>
  <c r="DV46" i="255" s="1"/>
  <c r="DH46" i="255"/>
  <c r="DI46" i="255" s="1"/>
  <c r="DJ46" i="255" s="1"/>
  <c r="DD46" i="255"/>
  <c r="Y48" i="256" s="1"/>
  <c r="DQ46" i="255"/>
  <c r="DR46" i="255" s="1"/>
  <c r="DS46" i="255" s="1"/>
  <c r="DD14" i="255"/>
  <c r="Y16" i="256" s="1"/>
  <c r="DD16" i="255"/>
  <c r="Y18" i="256" s="1"/>
  <c r="DD38" i="255"/>
  <c r="Y40" i="256" s="1"/>
  <c r="DD43" i="255"/>
  <c r="Y45" i="256" s="1"/>
  <c r="DD36" i="255"/>
  <c r="Y38" i="256" s="1"/>
  <c r="DD32" i="255"/>
  <c r="Y34" i="256" s="1"/>
  <c r="DD31" i="255"/>
  <c r="Y33" i="256" s="1"/>
  <c r="DD20" i="255"/>
  <c r="Y22" i="256" s="1"/>
  <c r="DD15" i="255"/>
  <c r="Y17" i="256" s="1"/>
  <c r="DD23" i="255"/>
  <c r="Y25" i="256" s="1"/>
  <c r="DC59" i="255"/>
  <c r="DD9" i="255"/>
  <c r="Y11" i="256" s="1"/>
  <c r="DW47" i="255"/>
  <c r="DX47" i="255" s="1"/>
  <c r="DY47" i="255" s="1"/>
  <c r="DK47" i="255"/>
  <c r="DL47" i="255" s="1"/>
  <c r="DM47" i="255" s="1"/>
  <c r="DT47" i="255"/>
  <c r="DU47" i="255" s="1"/>
  <c r="DV47" i="255" s="1"/>
  <c r="DH47" i="255"/>
  <c r="DI47" i="255" s="1"/>
  <c r="DJ47" i="255" s="1"/>
  <c r="DQ47" i="255"/>
  <c r="DR47" i="255" s="1"/>
  <c r="DS47" i="255" s="1"/>
  <c r="DD47" i="255"/>
  <c r="Y49" i="256" s="1"/>
  <c r="DN47" i="255"/>
  <c r="DO47" i="255" s="1"/>
  <c r="DP47" i="255" s="1"/>
  <c r="DD39" i="255"/>
  <c r="Y41" i="256" s="1"/>
  <c r="DD40" i="255"/>
  <c r="Y42" i="256" s="1"/>
  <c r="DD28" i="255"/>
  <c r="Y30" i="256" s="1"/>
  <c r="DD18" i="255"/>
  <c r="Y20" i="256" s="1"/>
  <c r="DD11" i="255"/>
  <c r="Y13" i="256" s="1"/>
  <c r="DD17" i="255"/>
  <c r="Y19" i="256" s="1"/>
  <c r="DD26" i="255"/>
  <c r="Y28" i="256" s="1"/>
  <c r="DW51" i="255"/>
  <c r="DX51" i="255" s="1"/>
  <c r="DY51" i="255" s="1"/>
  <c r="DK51" i="255"/>
  <c r="DL51" i="255" s="1"/>
  <c r="DM51" i="255" s="1"/>
  <c r="DT51" i="255"/>
  <c r="DU51" i="255" s="1"/>
  <c r="DV51" i="255" s="1"/>
  <c r="DH51" i="255"/>
  <c r="DI51" i="255" s="1"/>
  <c r="DJ51" i="255" s="1"/>
  <c r="DQ51" i="255"/>
  <c r="DR51" i="255" s="1"/>
  <c r="DS51" i="255" s="1"/>
  <c r="DD51" i="255"/>
  <c r="Y53" i="256" s="1"/>
  <c r="DN51" i="255"/>
  <c r="DO51" i="255" s="1"/>
  <c r="DP51" i="255" s="1"/>
  <c r="DT52" i="255"/>
  <c r="DU52" i="255" s="1"/>
  <c r="DV52" i="255" s="1"/>
  <c r="DH52" i="255"/>
  <c r="DI52" i="255" s="1"/>
  <c r="DJ52" i="255" s="1"/>
  <c r="DQ52" i="255"/>
  <c r="DR52" i="255" s="1"/>
  <c r="DS52" i="255" s="1"/>
  <c r="DD52" i="255"/>
  <c r="Y54" i="256" s="1"/>
  <c r="DN52" i="255"/>
  <c r="DO52" i="255" s="1"/>
  <c r="DP52" i="255" s="1"/>
  <c r="DW52" i="255"/>
  <c r="DX52" i="255" s="1"/>
  <c r="DY52" i="255" s="1"/>
  <c r="DK52" i="255"/>
  <c r="DL52" i="255" s="1"/>
  <c r="DM52" i="255" s="1"/>
  <c r="DD21" i="255"/>
  <c r="Y23" i="256" s="1"/>
  <c r="DD42" i="255"/>
  <c r="Y44" i="256" s="1"/>
  <c r="QZ9" i="254"/>
  <c r="S15" i="9" s="1"/>
  <c r="QZ33" i="254"/>
  <c r="S39" i="9" s="1"/>
  <c r="QZ37" i="254"/>
  <c r="S43" i="9" s="1"/>
  <c r="QB5" i="254"/>
  <c r="QZ11" i="254"/>
  <c r="S17" i="9" s="1"/>
  <c r="QZ19" i="254"/>
  <c r="S25" i="9" s="1"/>
  <c r="QZ27" i="254"/>
  <c r="S33" i="9" s="1"/>
  <c r="QZ30" i="254"/>
  <c r="S36" i="9" s="1"/>
  <c r="QZ38" i="254"/>
  <c r="S44" i="9" s="1"/>
  <c r="QN5" i="254"/>
  <c r="OI5" i="254" s="1"/>
  <c r="QF5" i="254"/>
  <c r="QZ18" i="254"/>
  <c r="S24" i="9" s="1"/>
  <c r="QZ34" i="254"/>
  <c r="S40" i="9" s="1"/>
  <c r="S12" i="9"/>
  <c r="QZ12" i="254"/>
  <c r="S18" i="9" s="1"/>
  <c r="QZ20" i="254"/>
  <c r="S26" i="9" s="1"/>
  <c r="S19" i="9"/>
  <c r="QZ42" i="254"/>
  <c r="S48" i="9" s="1"/>
  <c r="QZ46" i="254"/>
  <c r="S52" i="9" s="1"/>
  <c r="QZ28" i="254"/>
  <c r="S34" i="9" s="1"/>
  <c r="QZ29" i="254"/>
  <c r="S35" i="9" s="1"/>
  <c r="QZ10" i="254"/>
  <c r="S16" i="9" s="1"/>
  <c r="S23" i="9"/>
  <c r="QZ25" i="254"/>
  <c r="S31" i="9" s="1"/>
  <c r="QZ35" i="254"/>
  <c r="S41" i="9" s="1"/>
  <c r="QJ5" i="254"/>
  <c r="NB5" i="254" s="1"/>
  <c r="QZ36" i="254"/>
  <c r="S42" i="9" s="1"/>
  <c r="QZ21" i="254"/>
  <c r="S27" i="9" s="1"/>
  <c r="QZ43" i="254"/>
  <c r="S49" i="9" s="1"/>
  <c r="QZ26" i="254"/>
  <c r="S32" i="9" s="1"/>
  <c r="QZ15" i="254"/>
  <c r="S21" i="9" s="1"/>
  <c r="QZ44" i="254"/>
  <c r="S50" i="9" s="1"/>
  <c r="QZ7" i="254"/>
  <c r="QZ23" i="254"/>
  <c r="S29" i="9" s="1"/>
  <c r="QZ31" i="254"/>
  <c r="S37" i="9" s="1"/>
  <c r="PX5" i="254"/>
  <c r="QZ16" i="254"/>
  <c r="S22" i="9" s="1"/>
  <c r="QZ24" i="254"/>
  <c r="S30" i="9" s="1"/>
  <c r="QZ32" i="254"/>
  <c r="S38" i="9" s="1"/>
  <c r="QZ45" i="254"/>
  <c r="S51" i="9" s="1"/>
  <c r="QZ22" i="254"/>
  <c r="S28" i="9" s="1"/>
  <c r="QZ39" i="254"/>
  <c r="S45" i="9" s="1"/>
  <c r="QZ47" i="254"/>
  <c r="S53" i="9" s="1"/>
  <c r="QZ14" i="254"/>
  <c r="S20" i="9" s="1"/>
  <c r="QZ40" i="254"/>
  <c r="S46" i="9" s="1"/>
  <c r="QZ48" i="254"/>
  <c r="S54" i="9" s="1"/>
  <c r="QZ41" i="254"/>
  <c r="S47" i="9" s="1"/>
  <c r="QZ49" i="254"/>
  <c r="S55" i="9" s="1"/>
  <c r="QN3" i="254"/>
  <c r="QJ3" i="254"/>
  <c r="QF3" i="254"/>
  <c r="QB3" i="254"/>
  <c r="PX3" i="254"/>
  <c r="LV2" i="254"/>
  <c r="KO2" i="254"/>
  <c r="JH2" i="254"/>
  <c r="IA2" i="254"/>
  <c r="FM2" i="254"/>
  <c r="EF2" i="254"/>
  <c r="CY2" i="254"/>
  <c r="BR2" i="254"/>
  <c r="AK2" i="254"/>
  <c r="D2" i="254"/>
  <c r="NC1" i="254"/>
  <c r="LV1" i="254"/>
  <c r="KO1" i="254"/>
  <c r="JH1" i="254"/>
  <c r="IA1" i="254"/>
  <c r="GT1" i="254"/>
  <c r="FM1" i="254"/>
  <c r="EF1" i="254"/>
  <c r="CY1" i="254"/>
  <c r="BR1" i="254"/>
  <c r="AK1" i="254"/>
  <c r="D1" i="254"/>
  <c r="C49" i="254"/>
  <c r="C48" i="254"/>
  <c r="C47" i="254"/>
  <c r="C46" i="254"/>
  <c r="C45" i="254"/>
  <c r="C44" i="254"/>
  <c r="C43" i="254"/>
  <c r="C42" i="254"/>
  <c r="C41" i="254"/>
  <c r="C40" i="254"/>
  <c r="C39" i="254"/>
  <c r="C38" i="254"/>
  <c r="C37" i="254"/>
  <c r="C36" i="254"/>
  <c r="C35" i="254"/>
  <c r="C34" i="254"/>
  <c r="C33" i="254"/>
  <c r="C32" i="254"/>
  <c r="C31" i="254"/>
  <c r="C30" i="254"/>
  <c r="C29" i="254"/>
  <c r="C28" i="254"/>
  <c r="C27" i="254"/>
  <c r="C26" i="254"/>
  <c r="C25" i="254"/>
  <c r="C24" i="254"/>
  <c r="C23" i="254"/>
  <c r="C22" i="254"/>
  <c r="C21" i="254"/>
  <c r="C20" i="254"/>
  <c r="C19" i="254"/>
  <c r="C18" i="254"/>
  <c r="C17" i="254"/>
  <c r="C16" i="254"/>
  <c r="C15" i="254"/>
  <c r="C14" i="254"/>
  <c r="C13" i="254"/>
  <c r="C12" i="254"/>
  <c r="C11" i="254"/>
  <c r="C10" i="254"/>
  <c r="C9" i="254"/>
  <c r="C8" i="254"/>
  <c r="C7" i="254"/>
  <c r="C6" i="254"/>
  <c r="C5" i="254"/>
  <c r="B49" i="254"/>
  <c r="QA49" i="254"/>
  <c r="B48" i="254"/>
  <c r="PX48" i="254"/>
  <c r="JG48" i="254" s="1"/>
  <c r="B47" i="254"/>
  <c r="QA47" i="254"/>
  <c r="B46" i="254"/>
  <c r="PZ46" i="254"/>
  <c r="B45" i="254"/>
  <c r="QA45" i="254"/>
  <c r="B44" i="254"/>
  <c r="PY44" i="254"/>
  <c r="B43" i="254"/>
  <c r="QA43" i="254"/>
  <c r="B42" i="254"/>
  <c r="PZ42" i="254"/>
  <c r="B41" i="254"/>
  <c r="QA41" i="254"/>
  <c r="B40" i="254"/>
  <c r="PX40" i="254"/>
  <c r="JG40" i="254" s="1"/>
  <c r="B39" i="254"/>
  <c r="PY39" i="254"/>
  <c r="B38" i="254"/>
  <c r="PZ38" i="254"/>
  <c r="B37" i="254"/>
  <c r="QA37" i="254"/>
  <c r="B36" i="254"/>
  <c r="PY36" i="254"/>
  <c r="B35" i="254"/>
  <c r="PX35" i="254"/>
  <c r="JG35" i="254" s="1"/>
  <c r="B34" i="254"/>
  <c r="PZ34" i="254"/>
  <c r="B33" i="254"/>
  <c r="QA33" i="254"/>
  <c r="B32" i="254"/>
  <c r="B31" i="254"/>
  <c r="PY31" i="254"/>
  <c r="B30" i="254"/>
  <c r="PZ30" i="254"/>
  <c r="B29" i="254"/>
  <c r="QA29" i="254"/>
  <c r="B28" i="254"/>
  <c r="B27" i="254"/>
  <c r="PX27" i="254"/>
  <c r="JG27" i="254" s="1"/>
  <c r="B26" i="254"/>
  <c r="PZ26" i="254"/>
  <c r="B25" i="254"/>
  <c r="QA25" i="254"/>
  <c r="B24" i="254"/>
  <c r="PX24" i="254"/>
  <c r="JG24" i="254" s="1"/>
  <c r="B23" i="254"/>
  <c r="QA23" i="254"/>
  <c r="B22" i="254"/>
  <c r="PZ22" i="254"/>
  <c r="B21" i="254"/>
  <c r="QA21" i="254"/>
  <c r="B20" i="254"/>
  <c r="PY20" i="254"/>
  <c r="B19" i="254"/>
  <c r="PV19" i="254"/>
  <c r="B18" i="254"/>
  <c r="PZ18" i="254"/>
  <c r="B17" i="254"/>
  <c r="QA17" i="254"/>
  <c r="B16" i="254"/>
  <c r="PX16" i="254"/>
  <c r="JG16" i="254" s="1"/>
  <c r="B15" i="254"/>
  <c r="PT15" i="254"/>
  <c r="B14" i="254"/>
  <c r="PZ14" i="254"/>
  <c r="B13" i="254"/>
  <c r="QA13" i="254"/>
  <c r="B12" i="254"/>
  <c r="PY12" i="254"/>
  <c r="B11" i="254"/>
  <c r="QA11" i="254"/>
  <c r="B10" i="254"/>
  <c r="PZ10" i="254"/>
  <c r="B9" i="254"/>
  <c r="QA9" i="254"/>
  <c r="B8" i="254"/>
  <c r="B7" i="254"/>
  <c r="PV7" i="254"/>
  <c r="B6" i="254"/>
  <c r="PZ6" i="254"/>
  <c r="QR5" i="254" l="1"/>
  <c r="QV5" i="254" s="1"/>
  <c r="QW5" i="254" s="1"/>
  <c r="HZ15" i="254"/>
  <c r="S13" i="9"/>
  <c r="RE50" i="254"/>
  <c r="RG50" i="254" s="1"/>
  <c r="S56" i="9"/>
  <c r="U56" i="9" s="1"/>
  <c r="RE54" i="254"/>
  <c r="RG54" i="254" s="1"/>
  <c r="S60" i="9"/>
  <c r="U60" i="9" s="1"/>
  <c r="RE53" i="254"/>
  <c r="RG53" i="254" s="1"/>
  <c r="S59" i="9"/>
  <c r="U59" i="9" s="1"/>
  <c r="RE51" i="254"/>
  <c r="RG51" i="254" s="1"/>
  <c r="S57" i="9"/>
  <c r="U57" i="9" s="1"/>
  <c r="RE52" i="254"/>
  <c r="RG52" i="254" s="1"/>
  <c r="S58" i="9"/>
  <c r="U58" i="9" s="1"/>
  <c r="QV53" i="254"/>
  <c r="QW53" i="254" s="1"/>
  <c r="QV54" i="254"/>
  <c r="QW54" i="254" s="1"/>
  <c r="QV52" i="254"/>
  <c r="QW52" i="254" s="1"/>
  <c r="QV50" i="254"/>
  <c r="QW50" i="254" s="1"/>
  <c r="QV51" i="254"/>
  <c r="QW51" i="254" s="1"/>
  <c r="DE49" i="255"/>
  <c r="Z51" i="256" s="1"/>
  <c r="DE53" i="255"/>
  <c r="Z55" i="256" s="1"/>
  <c r="DE51" i="255"/>
  <c r="Z53" i="256" s="1"/>
  <c r="DE47" i="255"/>
  <c r="Z49" i="256" s="1"/>
  <c r="DE52" i="255"/>
  <c r="Z54" i="256" s="1"/>
  <c r="DE50" i="255"/>
  <c r="Z52" i="256" s="1"/>
  <c r="DE48" i="255"/>
  <c r="Z50" i="256" s="1"/>
  <c r="DE46" i="255"/>
  <c r="Z48" i="256" s="1"/>
  <c r="X58" i="256"/>
  <c r="X57" i="256"/>
  <c r="X59" i="256"/>
  <c r="X60" i="256" s="1"/>
  <c r="DE45" i="255"/>
  <c r="Z47" i="256" s="1"/>
  <c r="DE22" i="255"/>
  <c r="Z24" i="256" s="1"/>
  <c r="DE15" i="255"/>
  <c r="Z17" i="256" s="1"/>
  <c r="DE28" i="255"/>
  <c r="Z30" i="256" s="1"/>
  <c r="DE17" i="255"/>
  <c r="Z19" i="256" s="1"/>
  <c r="DE32" i="255"/>
  <c r="Z34" i="256" s="1"/>
  <c r="DE44" i="255"/>
  <c r="Z46" i="256" s="1"/>
  <c r="DE9" i="255"/>
  <c r="Z11" i="256" s="1"/>
  <c r="DE14" i="255"/>
  <c r="Z16" i="256" s="1"/>
  <c r="DE27" i="255"/>
  <c r="Z29" i="256" s="1"/>
  <c r="DE37" i="255"/>
  <c r="Z39" i="256" s="1"/>
  <c r="DE35" i="255"/>
  <c r="Z37" i="256" s="1"/>
  <c r="DE11" i="255"/>
  <c r="Z13" i="256" s="1"/>
  <c r="DE23" i="255"/>
  <c r="Z25" i="256" s="1"/>
  <c r="DE38" i="255"/>
  <c r="Z40" i="256" s="1"/>
  <c r="DE20" i="255"/>
  <c r="Z22" i="256" s="1"/>
  <c r="DE24" i="255"/>
  <c r="Z26" i="256" s="1"/>
  <c r="DE13" i="255"/>
  <c r="Z15" i="256" s="1"/>
  <c r="DE39" i="255"/>
  <c r="Z41" i="256" s="1"/>
  <c r="DE31" i="255"/>
  <c r="Z33" i="256" s="1"/>
  <c r="DE36" i="255"/>
  <c r="Z38" i="256" s="1"/>
  <c r="DE34" i="255"/>
  <c r="Z36" i="256" s="1"/>
  <c r="DE42" i="255"/>
  <c r="Z44" i="256" s="1"/>
  <c r="DE26" i="255"/>
  <c r="Z28" i="256" s="1"/>
  <c r="DE18" i="255"/>
  <c r="Z20" i="256" s="1"/>
  <c r="DE29" i="255"/>
  <c r="Z31" i="256" s="1"/>
  <c r="DE33" i="255"/>
  <c r="Z35" i="256" s="1"/>
  <c r="DE41" i="255"/>
  <c r="Z43" i="256" s="1"/>
  <c r="DE43" i="255"/>
  <c r="Z45" i="256" s="1"/>
  <c r="DE30" i="255"/>
  <c r="Z32" i="256" s="1"/>
  <c r="DE40" i="255"/>
  <c r="Z42" i="256" s="1"/>
  <c r="DE16" i="255"/>
  <c r="Z18" i="256" s="1"/>
  <c r="DE25" i="255"/>
  <c r="Z27" i="256" s="1"/>
  <c r="DE10" i="255"/>
  <c r="Z12" i="256" s="1"/>
  <c r="DE12" i="255"/>
  <c r="Z14" i="256" s="1"/>
  <c r="DE21" i="255"/>
  <c r="Z23" i="256" s="1"/>
  <c r="DC60" i="255"/>
  <c r="DC62" i="255"/>
  <c r="DC63" i="255" s="1"/>
  <c r="DC61" i="255"/>
  <c r="DE19" i="255"/>
  <c r="Z21" i="256" s="1"/>
  <c r="PT9" i="254"/>
  <c r="PT33" i="254"/>
  <c r="PU33" i="254"/>
  <c r="PV33" i="254"/>
  <c r="PV49" i="254"/>
  <c r="PZ29" i="254"/>
  <c r="PX37" i="254"/>
  <c r="JG37" i="254" s="1"/>
  <c r="PU9" i="254"/>
  <c r="PX13" i="254"/>
  <c r="JG13" i="254" s="1"/>
  <c r="PT17" i="254"/>
  <c r="PY13" i="254"/>
  <c r="PY37" i="254"/>
  <c r="PU17" i="254"/>
  <c r="PT41" i="254"/>
  <c r="PX21" i="254"/>
  <c r="JG21" i="254" s="1"/>
  <c r="PZ37" i="254"/>
  <c r="PV17" i="254"/>
  <c r="PU41" i="254"/>
  <c r="PY21" i="254"/>
  <c r="PX45" i="254"/>
  <c r="JG45" i="254" s="1"/>
  <c r="PT25" i="254"/>
  <c r="PV41" i="254"/>
  <c r="PZ21" i="254"/>
  <c r="PY45" i="254"/>
  <c r="PU25" i="254"/>
  <c r="PT49" i="254"/>
  <c r="HZ49" i="254" s="1"/>
  <c r="PX29" i="254"/>
  <c r="JG29" i="254" s="1"/>
  <c r="PZ45" i="254"/>
  <c r="PV25" i="254"/>
  <c r="PU49" i="254"/>
  <c r="PY29" i="254"/>
  <c r="PZ13" i="254"/>
  <c r="PT11" i="254"/>
  <c r="PT19" i="254"/>
  <c r="PT27" i="254"/>
  <c r="PT35" i="254"/>
  <c r="PT43" i="254"/>
  <c r="PX7" i="254"/>
  <c r="JG7" i="254" s="1"/>
  <c r="PX15" i="254"/>
  <c r="JG15" i="254" s="1"/>
  <c r="PX23" i="254"/>
  <c r="JG23" i="254" s="1"/>
  <c r="PX31" i="254"/>
  <c r="JG31" i="254" s="1"/>
  <c r="PX39" i="254"/>
  <c r="JG39" i="254" s="1"/>
  <c r="PX47" i="254"/>
  <c r="JG47" i="254" s="1"/>
  <c r="PV9" i="254"/>
  <c r="HZ5" i="254"/>
  <c r="PT13" i="254"/>
  <c r="PT21" i="254"/>
  <c r="PT29" i="254"/>
  <c r="PT37" i="254"/>
  <c r="PT45" i="254"/>
  <c r="HZ45" i="254" s="1"/>
  <c r="PX9" i="254"/>
  <c r="JG9" i="254" s="1"/>
  <c r="PX17" i="254"/>
  <c r="JG17" i="254" s="1"/>
  <c r="PX25" i="254"/>
  <c r="JG25" i="254" s="1"/>
  <c r="PX33" i="254"/>
  <c r="JG33" i="254" s="1"/>
  <c r="PX41" i="254"/>
  <c r="JG41" i="254" s="1"/>
  <c r="PX49" i="254"/>
  <c r="JG49" i="254" s="1"/>
  <c r="PZ5" i="254"/>
  <c r="PU13" i="254"/>
  <c r="PU21" i="254"/>
  <c r="PU29" i="254"/>
  <c r="PU37" i="254"/>
  <c r="PU45" i="254"/>
  <c r="PY9" i="254"/>
  <c r="PY17" i="254"/>
  <c r="PY25" i="254"/>
  <c r="PY33" i="254"/>
  <c r="PY41" i="254"/>
  <c r="PY49" i="254"/>
  <c r="QA5" i="254"/>
  <c r="PV13" i="254"/>
  <c r="PV21" i="254"/>
  <c r="PV29" i="254"/>
  <c r="PV37" i="254"/>
  <c r="PV45" i="254"/>
  <c r="PZ9" i="254"/>
  <c r="PZ17" i="254"/>
  <c r="PZ25" i="254"/>
  <c r="PZ33" i="254"/>
  <c r="PZ41" i="254"/>
  <c r="PZ49" i="254"/>
  <c r="PT7" i="254"/>
  <c r="PT23" i="254"/>
  <c r="PT31" i="254"/>
  <c r="PT39" i="254"/>
  <c r="PT47" i="254"/>
  <c r="HZ47" i="254" s="1"/>
  <c r="PX11" i="254"/>
  <c r="JG11" i="254" s="1"/>
  <c r="PX19" i="254"/>
  <c r="JG19" i="254" s="1"/>
  <c r="PX43" i="254"/>
  <c r="JG43" i="254" s="1"/>
  <c r="QP15" i="254"/>
  <c r="QO15" i="254"/>
  <c r="QL15" i="254"/>
  <c r="QN15" i="254"/>
  <c r="OI15" i="254" s="1"/>
  <c r="QK15" i="254"/>
  <c r="QI15" i="254"/>
  <c r="QJ15" i="254"/>
  <c r="NB15" i="254" s="1"/>
  <c r="QH15" i="254"/>
  <c r="QG15" i="254"/>
  <c r="QF15" i="254"/>
  <c r="QD15" i="254"/>
  <c r="QE15" i="254"/>
  <c r="QC15" i="254"/>
  <c r="QM15" i="254"/>
  <c r="QB15" i="254"/>
  <c r="KN15" i="254" s="1"/>
  <c r="QQ15" i="254"/>
  <c r="QP27" i="254"/>
  <c r="QL27" i="254"/>
  <c r="QF27" i="254"/>
  <c r="QD27" i="254"/>
  <c r="QQ27" i="254"/>
  <c r="QK27" i="254"/>
  <c r="QE27" i="254"/>
  <c r="QO27" i="254"/>
  <c r="QJ27" i="254"/>
  <c r="NB27" i="254" s="1"/>
  <c r="QC27" i="254"/>
  <c r="QN27" i="254"/>
  <c r="OI27" i="254" s="1"/>
  <c r="QB27" i="254"/>
  <c r="KN27" i="254" s="1"/>
  <c r="QI27" i="254"/>
  <c r="QM27" i="254"/>
  <c r="QH27" i="254"/>
  <c r="QG27" i="254"/>
  <c r="QP35" i="254"/>
  <c r="QO35" i="254"/>
  <c r="QN35" i="254"/>
  <c r="OI35" i="254" s="1"/>
  <c r="QL35" i="254"/>
  <c r="QF35" i="254"/>
  <c r="LU35" i="254" s="1"/>
  <c r="QD35" i="254"/>
  <c r="QK35" i="254"/>
  <c r="QE35" i="254"/>
  <c r="QJ35" i="254"/>
  <c r="NB35" i="254" s="1"/>
  <c r="QC35" i="254"/>
  <c r="QB35" i="254"/>
  <c r="KN35" i="254" s="1"/>
  <c r="QH35" i="254"/>
  <c r="QM35" i="254"/>
  <c r="QG35" i="254"/>
  <c r="QQ35" i="254"/>
  <c r="QI35" i="254"/>
  <c r="PU15" i="254"/>
  <c r="PU23" i="254"/>
  <c r="PU27" i="254"/>
  <c r="PY11" i="254"/>
  <c r="PY15" i="254"/>
  <c r="PV15" i="254"/>
  <c r="PV31" i="254"/>
  <c r="PV39" i="254"/>
  <c r="PZ27" i="254"/>
  <c r="PZ35" i="254"/>
  <c r="QQ32" i="254"/>
  <c r="QP32" i="254"/>
  <c r="QI32" i="254"/>
  <c r="QG32" i="254"/>
  <c r="QF32" i="254"/>
  <c r="LU32" i="254" s="1"/>
  <c r="QE32" i="254"/>
  <c r="QM32" i="254"/>
  <c r="QD32" i="254"/>
  <c r="QC32" i="254"/>
  <c r="QL32" i="254"/>
  <c r="QO32" i="254"/>
  <c r="QK32" i="254"/>
  <c r="QN32" i="254"/>
  <c r="OI32" i="254" s="1"/>
  <c r="QJ32" i="254"/>
  <c r="NB32" i="254" s="1"/>
  <c r="QB32" i="254"/>
  <c r="KN32" i="254" s="1"/>
  <c r="QH32" i="254"/>
  <c r="PU5" i="254"/>
  <c r="PW7" i="254"/>
  <c r="PW9" i="254"/>
  <c r="PW11" i="254"/>
  <c r="PW13" i="254"/>
  <c r="PW15" i="254"/>
  <c r="PW17" i="254"/>
  <c r="PW19" i="254"/>
  <c r="PW21" i="254"/>
  <c r="PW23" i="254"/>
  <c r="PW25" i="254"/>
  <c r="PW27" i="254"/>
  <c r="PW29" i="254"/>
  <c r="PW31" i="254"/>
  <c r="PW33" i="254"/>
  <c r="PW35" i="254"/>
  <c r="PW37" i="254"/>
  <c r="PW39" i="254"/>
  <c r="PW41" i="254"/>
  <c r="PW43" i="254"/>
  <c r="PW45" i="254"/>
  <c r="PW47" i="254"/>
  <c r="PW49" i="254"/>
  <c r="QA7" i="254"/>
  <c r="QA15" i="254"/>
  <c r="QA19" i="254"/>
  <c r="QA27" i="254"/>
  <c r="QA31" i="254"/>
  <c r="QA35" i="254"/>
  <c r="QA39" i="254"/>
  <c r="OX11" i="254"/>
  <c r="QP11" i="254"/>
  <c r="QL11" i="254"/>
  <c r="QF11" i="254"/>
  <c r="QD11" i="254"/>
  <c r="QQ11" i="254"/>
  <c r="QK11" i="254"/>
  <c r="QO11" i="254"/>
  <c r="QJ11" i="254"/>
  <c r="NB11" i="254" s="1"/>
  <c r="QN11" i="254"/>
  <c r="OI11" i="254" s="1"/>
  <c r="QI11" i="254"/>
  <c r="QM11" i="254"/>
  <c r="QH11" i="254"/>
  <c r="QG11" i="254"/>
  <c r="QE11" i="254"/>
  <c r="QC11" i="254"/>
  <c r="QB11" i="254"/>
  <c r="KN11" i="254" s="1"/>
  <c r="QP23" i="254"/>
  <c r="QL23" i="254"/>
  <c r="QK23" i="254"/>
  <c r="QI23" i="254"/>
  <c r="QJ23" i="254"/>
  <c r="NB23" i="254" s="1"/>
  <c r="QH23" i="254"/>
  <c r="QQ23" i="254"/>
  <c r="QG23" i="254"/>
  <c r="QE23" i="254"/>
  <c r="QC23" i="254"/>
  <c r="QM23" i="254"/>
  <c r="QB23" i="254"/>
  <c r="KN23" i="254" s="1"/>
  <c r="QO23" i="254"/>
  <c r="QF23" i="254"/>
  <c r="QD23" i="254"/>
  <c r="QN23" i="254"/>
  <c r="OI23" i="254" s="1"/>
  <c r="QP43" i="254"/>
  <c r="QO43" i="254"/>
  <c r="QL43" i="254"/>
  <c r="QF43" i="254"/>
  <c r="LU43" i="254" s="1"/>
  <c r="QD43" i="254"/>
  <c r="QK43" i="254"/>
  <c r="QE43" i="254"/>
  <c r="QJ43" i="254"/>
  <c r="NB43" i="254" s="1"/>
  <c r="QC43" i="254"/>
  <c r="QQ43" i="254"/>
  <c r="QB43" i="254"/>
  <c r="KN43" i="254" s="1"/>
  <c r="QN43" i="254"/>
  <c r="OI43" i="254" s="1"/>
  <c r="QI43" i="254"/>
  <c r="QM43" i="254"/>
  <c r="QG43" i="254"/>
  <c r="QH43" i="254"/>
  <c r="PU7" i="254"/>
  <c r="PU19" i="254"/>
  <c r="PY23" i="254"/>
  <c r="PY43" i="254"/>
  <c r="PZ19" i="254"/>
  <c r="PZ39" i="254"/>
  <c r="PZ43" i="254"/>
  <c r="QQ8" i="254"/>
  <c r="QP8" i="254"/>
  <c r="QI8" i="254"/>
  <c r="QG8" i="254"/>
  <c r="QO8" i="254"/>
  <c r="QF8" i="254"/>
  <c r="QN8" i="254"/>
  <c r="OI8" i="254" s="1"/>
  <c r="QM8" i="254"/>
  <c r="QD8" i="254"/>
  <c r="QL8" i="254"/>
  <c r="QK8" i="254"/>
  <c r="QJ8" i="254"/>
  <c r="NB8" i="254" s="1"/>
  <c r="QE8" i="254"/>
  <c r="QH8" i="254"/>
  <c r="QC8" i="254"/>
  <c r="QB8" i="254"/>
  <c r="KN8" i="254" s="1"/>
  <c r="QQ28" i="254"/>
  <c r="QP28" i="254"/>
  <c r="QN28" i="254"/>
  <c r="OI28" i="254" s="1"/>
  <c r="QB28" i="254"/>
  <c r="KN28" i="254" s="1"/>
  <c r="QM28" i="254"/>
  <c r="QH28" i="254"/>
  <c r="QL28" i="254"/>
  <c r="QI28" i="254"/>
  <c r="QK28" i="254"/>
  <c r="QJ28" i="254"/>
  <c r="NB28" i="254" s="1"/>
  <c r="QE28" i="254"/>
  <c r="QD28" i="254"/>
  <c r="QC28" i="254"/>
  <c r="QG28" i="254"/>
  <c r="QF28" i="254"/>
  <c r="QO28" i="254"/>
  <c r="PT8" i="254"/>
  <c r="PT10" i="254"/>
  <c r="PT12" i="254"/>
  <c r="PT14" i="254"/>
  <c r="PT16" i="254"/>
  <c r="PT18" i="254"/>
  <c r="PT20" i="254"/>
  <c r="PT22" i="254"/>
  <c r="PT24" i="254"/>
  <c r="PT26" i="254"/>
  <c r="PT28" i="254"/>
  <c r="PT30" i="254"/>
  <c r="PT32" i="254"/>
  <c r="PT34" i="254"/>
  <c r="PT36" i="254"/>
  <c r="PT38" i="254"/>
  <c r="PT40" i="254"/>
  <c r="PT42" i="254"/>
  <c r="PT44" i="254"/>
  <c r="HZ44" i="254" s="1"/>
  <c r="PT46" i="254"/>
  <c r="HZ46" i="254" s="1"/>
  <c r="PT48" i="254"/>
  <c r="HZ48" i="254" s="1"/>
  <c r="PX6" i="254"/>
  <c r="PX8" i="254"/>
  <c r="JG8" i="254" s="1"/>
  <c r="PX10" i="254"/>
  <c r="JG10" i="254" s="1"/>
  <c r="PX12" i="254"/>
  <c r="JG12" i="254" s="1"/>
  <c r="PX14" i="254"/>
  <c r="JG14" i="254" s="1"/>
  <c r="PX18" i="254"/>
  <c r="JG18" i="254" s="1"/>
  <c r="PX20" i="254"/>
  <c r="JG20" i="254" s="1"/>
  <c r="PX22" i="254"/>
  <c r="JG22" i="254" s="1"/>
  <c r="PX26" i="254"/>
  <c r="JG26" i="254" s="1"/>
  <c r="PX28" i="254"/>
  <c r="JG28" i="254" s="1"/>
  <c r="PX30" i="254"/>
  <c r="JG30" i="254" s="1"/>
  <c r="PX32" i="254"/>
  <c r="JG32" i="254" s="1"/>
  <c r="PX34" i="254"/>
  <c r="JG34" i="254" s="1"/>
  <c r="PX36" i="254"/>
  <c r="JG36" i="254" s="1"/>
  <c r="PX38" i="254"/>
  <c r="JG38" i="254" s="1"/>
  <c r="PX42" i="254"/>
  <c r="JG42" i="254" s="1"/>
  <c r="PX44" i="254"/>
  <c r="JG44" i="254" s="1"/>
  <c r="PX46" i="254"/>
  <c r="JG46" i="254" s="1"/>
  <c r="PU35" i="254"/>
  <c r="PU39" i="254"/>
  <c r="PY27" i="254"/>
  <c r="PY35" i="254"/>
  <c r="PV23" i="254"/>
  <c r="QQ16" i="254"/>
  <c r="QP16" i="254"/>
  <c r="QI16" i="254"/>
  <c r="QG16" i="254"/>
  <c r="QF16" i="254"/>
  <c r="QM16" i="254"/>
  <c r="QD16" i="254"/>
  <c r="QL16" i="254"/>
  <c r="QB16" i="254"/>
  <c r="KN16" i="254" s="1"/>
  <c r="QK16" i="254"/>
  <c r="QJ16" i="254"/>
  <c r="NB16" i="254" s="1"/>
  <c r="QE16" i="254"/>
  <c r="QC16" i="254"/>
  <c r="QH16" i="254"/>
  <c r="QO16" i="254"/>
  <c r="QN16" i="254"/>
  <c r="OI16" i="254" s="1"/>
  <c r="QQ24" i="254"/>
  <c r="QP24" i="254"/>
  <c r="QI24" i="254"/>
  <c r="QG24" i="254"/>
  <c r="QO24" i="254"/>
  <c r="QF24" i="254"/>
  <c r="QN24" i="254"/>
  <c r="OI24" i="254" s="1"/>
  <c r="QE24" i="254"/>
  <c r="QM24" i="254"/>
  <c r="QD24" i="254"/>
  <c r="QC24" i="254"/>
  <c r="QL24" i="254"/>
  <c r="QB24" i="254"/>
  <c r="KN24" i="254" s="1"/>
  <c r="QK24" i="254"/>
  <c r="QJ24" i="254"/>
  <c r="NB24" i="254" s="1"/>
  <c r="QH24" i="254"/>
  <c r="QQ40" i="254"/>
  <c r="QP40" i="254"/>
  <c r="QO40" i="254"/>
  <c r="QN40" i="254"/>
  <c r="OI40" i="254" s="1"/>
  <c r="QI40" i="254"/>
  <c r="QG40" i="254"/>
  <c r="QF40" i="254"/>
  <c r="LU40" i="254" s="1"/>
  <c r="QE40" i="254"/>
  <c r="QM40" i="254"/>
  <c r="QD40" i="254"/>
  <c r="QC40" i="254"/>
  <c r="QL40" i="254"/>
  <c r="QB40" i="254"/>
  <c r="KN40" i="254" s="1"/>
  <c r="QK40" i="254"/>
  <c r="QJ40" i="254"/>
  <c r="NB40" i="254" s="1"/>
  <c r="QH40" i="254"/>
  <c r="QQ48" i="254"/>
  <c r="QP48" i="254"/>
  <c r="QO48" i="254"/>
  <c r="QI48" i="254"/>
  <c r="QG48" i="254"/>
  <c r="QF48" i="254"/>
  <c r="LU48" i="254" s="1"/>
  <c r="QE48" i="254"/>
  <c r="QM48" i="254"/>
  <c r="QD48" i="254"/>
  <c r="QC48" i="254"/>
  <c r="QL48" i="254"/>
  <c r="QK48" i="254"/>
  <c r="QJ48" i="254"/>
  <c r="NB48" i="254" s="1"/>
  <c r="QN48" i="254"/>
  <c r="OI48" i="254" s="1"/>
  <c r="QB48" i="254"/>
  <c r="KN48" i="254" s="1"/>
  <c r="QH48" i="254"/>
  <c r="QP5" i="254"/>
  <c r="QQ5" i="254"/>
  <c r="QH5" i="254"/>
  <c r="QO5" i="254"/>
  <c r="QG5" i="254"/>
  <c r="QI5" i="254"/>
  <c r="LU5" i="254"/>
  <c r="KN5" i="254"/>
  <c r="QK5" i="254"/>
  <c r="JG5" i="254"/>
  <c r="QD5" i="254"/>
  <c r="QL5" i="254"/>
  <c r="QE5" i="254"/>
  <c r="QM5" i="254"/>
  <c r="QC5" i="254"/>
  <c r="QP9" i="254"/>
  <c r="QN9" i="254"/>
  <c r="OI9" i="254" s="1"/>
  <c r="QL9" i="254"/>
  <c r="QK9" i="254"/>
  <c r="QJ9" i="254"/>
  <c r="NB9" i="254" s="1"/>
  <c r="QD9" i="254"/>
  <c r="QH9" i="254"/>
  <c r="QG9" i="254"/>
  <c r="QF9" i="254"/>
  <c r="QI9" i="254"/>
  <c r="QE9" i="254"/>
  <c r="QC9" i="254"/>
  <c r="QO9" i="254"/>
  <c r="QM9" i="254"/>
  <c r="QB9" i="254"/>
  <c r="KN9" i="254" s="1"/>
  <c r="QQ9" i="254"/>
  <c r="PC13" i="254"/>
  <c r="QP13" i="254"/>
  <c r="QL13" i="254"/>
  <c r="QH13" i="254"/>
  <c r="QK13" i="254"/>
  <c r="QG13" i="254"/>
  <c r="QJ13" i="254"/>
  <c r="NB13" i="254" s="1"/>
  <c r="QF13" i="254"/>
  <c r="QI13" i="254"/>
  <c r="QQ13" i="254"/>
  <c r="QC13" i="254"/>
  <c r="QO13" i="254"/>
  <c r="QB13" i="254"/>
  <c r="KN13" i="254" s="1"/>
  <c r="QN13" i="254"/>
  <c r="OI13" i="254" s="1"/>
  <c r="QD13" i="254"/>
  <c r="QE13" i="254"/>
  <c r="QM13" i="254"/>
  <c r="QP17" i="254"/>
  <c r="QL17" i="254"/>
  <c r="QK17" i="254"/>
  <c r="QQ17" i="254"/>
  <c r="QJ17" i="254"/>
  <c r="NB17" i="254" s="1"/>
  <c r="QD17" i="254"/>
  <c r="QO17" i="254"/>
  <c r="QE17" i="254"/>
  <c r="QN17" i="254"/>
  <c r="OI17" i="254" s="1"/>
  <c r="QH17" i="254"/>
  <c r="QC17" i="254"/>
  <c r="QI17" i="254"/>
  <c r="QM17" i="254"/>
  <c r="QB17" i="254"/>
  <c r="KN17" i="254" s="1"/>
  <c r="QG17" i="254"/>
  <c r="QF17" i="254"/>
  <c r="QP21" i="254"/>
  <c r="QQ21" i="254"/>
  <c r="QL21" i="254"/>
  <c r="QH21" i="254"/>
  <c r="QO21" i="254"/>
  <c r="QK21" i="254"/>
  <c r="QG21" i="254"/>
  <c r="QN21" i="254"/>
  <c r="OI21" i="254" s="1"/>
  <c r="QJ21" i="254"/>
  <c r="NB21" i="254" s="1"/>
  <c r="QF21" i="254"/>
  <c r="QI21" i="254"/>
  <c r="QC21" i="254"/>
  <c r="QB21" i="254"/>
  <c r="KN21" i="254" s="1"/>
  <c r="QM21" i="254"/>
  <c r="QE21" i="254"/>
  <c r="QD21" i="254"/>
  <c r="QP25" i="254"/>
  <c r="QN25" i="254"/>
  <c r="OI25" i="254" s="1"/>
  <c r="QL25" i="254"/>
  <c r="QC25" i="254"/>
  <c r="QK25" i="254"/>
  <c r="QB25" i="254"/>
  <c r="KN25" i="254" s="1"/>
  <c r="QJ25" i="254"/>
  <c r="NB25" i="254" s="1"/>
  <c r="QD25" i="254"/>
  <c r="QH25" i="254"/>
  <c r="QG25" i="254"/>
  <c r="QQ25" i="254"/>
  <c r="QF25" i="254"/>
  <c r="QO25" i="254"/>
  <c r="QI25" i="254"/>
  <c r="QM25" i="254"/>
  <c r="QE25" i="254"/>
  <c r="QP29" i="254"/>
  <c r="QL29" i="254"/>
  <c r="QH29" i="254"/>
  <c r="QK29" i="254"/>
  <c r="QG29" i="254"/>
  <c r="QJ29" i="254"/>
  <c r="NB29" i="254" s="1"/>
  <c r="QF29" i="254"/>
  <c r="QI29" i="254"/>
  <c r="QE29" i="254"/>
  <c r="QC29" i="254"/>
  <c r="QB29" i="254"/>
  <c r="KN29" i="254" s="1"/>
  <c r="QD29" i="254"/>
  <c r="QQ29" i="254"/>
  <c r="QM29" i="254"/>
  <c r="QN29" i="254"/>
  <c r="OI29" i="254" s="1"/>
  <c r="QO29" i="254"/>
  <c r="QP33" i="254"/>
  <c r="QL33" i="254"/>
  <c r="QC33" i="254"/>
  <c r="QK33" i="254"/>
  <c r="QB33" i="254"/>
  <c r="KN33" i="254" s="1"/>
  <c r="QQ33" i="254"/>
  <c r="QJ33" i="254"/>
  <c r="NB33" i="254" s="1"/>
  <c r="QD33" i="254"/>
  <c r="QO33" i="254"/>
  <c r="QN33" i="254"/>
  <c r="OI33" i="254" s="1"/>
  <c r="QE33" i="254"/>
  <c r="QH33" i="254"/>
  <c r="QF33" i="254"/>
  <c r="LU33" i="254" s="1"/>
  <c r="QM33" i="254"/>
  <c r="QI33" i="254"/>
  <c r="QG33" i="254"/>
  <c r="QP37" i="254"/>
  <c r="QO37" i="254"/>
  <c r="QL37" i="254"/>
  <c r="QH37" i="254"/>
  <c r="QK37" i="254"/>
  <c r="QG37" i="254"/>
  <c r="QJ37" i="254"/>
  <c r="NB37" i="254" s="1"/>
  <c r="QF37" i="254"/>
  <c r="LU37" i="254" s="1"/>
  <c r="QI37" i="254"/>
  <c r="QE37" i="254"/>
  <c r="QQ37" i="254"/>
  <c r="QC37" i="254"/>
  <c r="QN37" i="254"/>
  <c r="OI37" i="254" s="1"/>
  <c r="QD37" i="254"/>
  <c r="QM37" i="254"/>
  <c r="QB37" i="254"/>
  <c r="KN37" i="254" s="1"/>
  <c r="QP41" i="254"/>
  <c r="QO41" i="254"/>
  <c r="QL41" i="254"/>
  <c r="QC41" i="254"/>
  <c r="QK41" i="254"/>
  <c r="QB41" i="254"/>
  <c r="KN41" i="254" s="1"/>
  <c r="QJ41" i="254"/>
  <c r="NB41" i="254" s="1"/>
  <c r="QD41" i="254"/>
  <c r="QH41" i="254"/>
  <c r="QG41" i="254"/>
  <c r="QQ41" i="254"/>
  <c r="QF41" i="254"/>
  <c r="LU41" i="254" s="1"/>
  <c r="QN41" i="254"/>
  <c r="OI41" i="254" s="1"/>
  <c r="QI41" i="254"/>
  <c r="QM41" i="254"/>
  <c r="QE41" i="254"/>
  <c r="QP45" i="254"/>
  <c r="QO45" i="254"/>
  <c r="QQ45" i="254"/>
  <c r="QL45" i="254"/>
  <c r="QH45" i="254"/>
  <c r="QN45" i="254"/>
  <c r="OI45" i="254" s="1"/>
  <c r="QK45" i="254"/>
  <c r="QG45" i="254"/>
  <c r="QJ45" i="254"/>
  <c r="NB45" i="254" s="1"/>
  <c r="QF45" i="254"/>
  <c r="LU45" i="254" s="1"/>
  <c r="QI45" i="254"/>
  <c r="QE45" i="254"/>
  <c r="QC45" i="254"/>
  <c r="QB45" i="254"/>
  <c r="KN45" i="254" s="1"/>
  <c r="QD45" i="254"/>
  <c r="QM45" i="254"/>
  <c r="QP49" i="254"/>
  <c r="QO49" i="254"/>
  <c r="QL49" i="254"/>
  <c r="QC49" i="254"/>
  <c r="QK49" i="254"/>
  <c r="QB49" i="254"/>
  <c r="KN49" i="254" s="1"/>
  <c r="QQ49" i="254"/>
  <c r="QJ49" i="254"/>
  <c r="NB49" i="254" s="1"/>
  <c r="QD49" i="254"/>
  <c r="QN49" i="254"/>
  <c r="OI49" i="254" s="1"/>
  <c r="QE49" i="254"/>
  <c r="QH49" i="254"/>
  <c r="QM49" i="254"/>
  <c r="QG49" i="254"/>
  <c r="QI49" i="254"/>
  <c r="QF49" i="254"/>
  <c r="LU49" i="254" s="1"/>
  <c r="PW5" i="254"/>
  <c r="PU6" i="254"/>
  <c r="PU8" i="254"/>
  <c r="PU10" i="254"/>
  <c r="PU12" i="254"/>
  <c r="PU14" i="254"/>
  <c r="PU16" i="254"/>
  <c r="PU18" i="254"/>
  <c r="PU20" i="254"/>
  <c r="PU22" i="254"/>
  <c r="PU24" i="254"/>
  <c r="PU26" i="254"/>
  <c r="PU28" i="254"/>
  <c r="PU30" i="254"/>
  <c r="PU32" i="254"/>
  <c r="PU34" i="254"/>
  <c r="PU36" i="254"/>
  <c r="PU38" i="254"/>
  <c r="PU40" i="254"/>
  <c r="PU42" i="254"/>
  <c r="PU44" i="254"/>
  <c r="PU46" i="254"/>
  <c r="PU48" i="254"/>
  <c r="PY6" i="254"/>
  <c r="PY8" i="254"/>
  <c r="PY10" i="254"/>
  <c r="PY14" i="254"/>
  <c r="PY16" i="254"/>
  <c r="PY18" i="254"/>
  <c r="PY22" i="254"/>
  <c r="PY24" i="254"/>
  <c r="PY26" i="254"/>
  <c r="PY28" i="254"/>
  <c r="PY30" i="254"/>
  <c r="PY32" i="254"/>
  <c r="PY34" i="254"/>
  <c r="PY38" i="254"/>
  <c r="PY40" i="254"/>
  <c r="PY42" i="254"/>
  <c r="PY46" i="254"/>
  <c r="PY48" i="254"/>
  <c r="OX7" i="254"/>
  <c r="QP7" i="254"/>
  <c r="QL7" i="254"/>
  <c r="QK7" i="254"/>
  <c r="QI7" i="254"/>
  <c r="QJ7" i="254"/>
  <c r="NB7" i="254" s="1"/>
  <c r="QH7" i="254"/>
  <c r="QQ7" i="254"/>
  <c r="QG7" i="254"/>
  <c r="QO7" i="254"/>
  <c r="QE7" i="254"/>
  <c r="QN7" i="254"/>
  <c r="OI7" i="254" s="1"/>
  <c r="QC7" i="254"/>
  <c r="QB7" i="254"/>
  <c r="KN7" i="254" s="1"/>
  <c r="QM7" i="254"/>
  <c r="QF7" i="254"/>
  <c r="QD7" i="254"/>
  <c r="QP19" i="254"/>
  <c r="QL19" i="254"/>
  <c r="QF19" i="254"/>
  <c r="QD19" i="254"/>
  <c r="QK19" i="254"/>
  <c r="QJ19" i="254"/>
  <c r="NB19" i="254" s="1"/>
  <c r="QQ19" i="254"/>
  <c r="QO19" i="254"/>
  <c r="QH19" i="254"/>
  <c r="QN19" i="254"/>
  <c r="OI19" i="254" s="1"/>
  <c r="QM19" i="254"/>
  <c r="QG19" i="254"/>
  <c r="QI19" i="254"/>
  <c r="QE19" i="254"/>
  <c r="QC19" i="254"/>
  <c r="QB19" i="254"/>
  <c r="KN19" i="254" s="1"/>
  <c r="QP31" i="254"/>
  <c r="QO31" i="254"/>
  <c r="QL31" i="254"/>
  <c r="QN31" i="254"/>
  <c r="OI31" i="254" s="1"/>
  <c r="QK31" i="254"/>
  <c r="QI31" i="254"/>
  <c r="QJ31" i="254"/>
  <c r="NB31" i="254" s="1"/>
  <c r="QH31" i="254"/>
  <c r="QG31" i="254"/>
  <c r="QF31" i="254"/>
  <c r="LU31" i="254" s="1"/>
  <c r="QD31" i="254"/>
  <c r="QQ31" i="254"/>
  <c r="QM31" i="254"/>
  <c r="QE31" i="254"/>
  <c r="QC31" i="254"/>
  <c r="QB31" i="254"/>
  <c r="KN31" i="254" s="1"/>
  <c r="QP39" i="254"/>
  <c r="QO39" i="254"/>
  <c r="QL39" i="254"/>
  <c r="QQ39" i="254"/>
  <c r="QK39" i="254"/>
  <c r="QI39" i="254"/>
  <c r="QN39" i="254"/>
  <c r="OI39" i="254" s="1"/>
  <c r="QJ39" i="254"/>
  <c r="NB39" i="254" s="1"/>
  <c r="QH39" i="254"/>
  <c r="QG39" i="254"/>
  <c r="QE39" i="254"/>
  <c r="QC39" i="254"/>
  <c r="QM39" i="254"/>
  <c r="QB39" i="254"/>
  <c r="KN39" i="254" s="1"/>
  <c r="QF39" i="254"/>
  <c r="LU39" i="254" s="1"/>
  <c r="QD39" i="254"/>
  <c r="QP47" i="254"/>
  <c r="QO47" i="254"/>
  <c r="QL47" i="254"/>
  <c r="QK47" i="254"/>
  <c r="QI47" i="254"/>
  <c r="QJ47" i="254"/>
  <c r="NB47" i="254" s="1"/>
  <c r="QH47" i="254"/>
  <c r="QG47" i="254"/>
  <c r="QF47" i="254"/>
  <c r="LU47" i="254" s="1"/>
  <c r="QD47" i="254"/>
  <c r="QM47" i="254"/>
  <c r="QN47" i="254"/>
  <c r="OI47" i="254" s="1"/>
  <c r="QC47" i="254"/>
  <c r="QQ47" i="254"/>
  <c r="QB47" i="254"/>
  <c r="KN47" i="254" s="1"/>
  <c r="QE47" i="254"/>
  <c r="PU11" i="254"/>
  <c r="PU31" i="254"/>
  <c r="PU43" i="254"/>
  <c r="PU47" i="254"/>
  <c r="PY7" i="254"/>
  <c r="PY19" i="254"/>
  <c r="PY47" i="254"/>
  <c r="PV11" i="254"/>
  <c r="PV27" i="254"/>
  <c r="QT27" i="254" s="1"/>
  <c r="PV35" i="254"/>
  <c r="PV43" i="254"/>
  <c r="PV47" i="254"/>
  <c r="PZ7" i="254"/>
  <c r="PZ11" i="254"/>
  <c r="PZ15" i="254"/>
  <c r="PZ23" i="254"/>
  <c r="PZ31" i="254"/>
  <c r="PZ47" i="254"/>
  <c r="QQ12" i="254"/>
  <c r="QP12" i="254"/>
  <c r="QN12" i="254"/>
  <c r="OI12" i="254" s="1"/>
  <c r="QM12" i="254"/>
  <c r="QH12" i="254"/>
  <c r="QL12" i="254"/>
  <c r="QI12" i="254"/>
  <c r="QK12" i="254"/>
  <c r="QJ12" i="254"/>
  <c r="NB12" i="254" s="1"/>
  <c r="QE12" i="254"/>
  <c r="QO12" i="254"/>
  <c r="QD12" i="254"/>
  <c r="QC12" i="254"/>
  <c r="QG12" i="254"/>
  <c r="QB12" i="254"/>
  <c r="KN12" i="254" s="1"/>
  <c r="QF12" i="254"/>
  <c r="QQ20" i="254"/>
  <c r="QP20" i="254"/>
  <c r="QO20" i="254"/>
  <c r="QM20" i="254"/>
  <c r="QH20" i="254"/>
  <c r="QN20" i="254"/>
  <c r="OI20" i="254" s="1"/>
  <c r="QL20" i="254"/>
  <c r="QG20" i="254"/>
  <c r="QK20" i="254"/>
  <c r="QF20" i="254"/>
  <c r="QJ20" i="254"/>
  <c r="NB20" i="254" s="1"/>
  <c r="QE20" i="254"/>
  <c r="QC20" i="254"/>
  <c r="QI20" i="254"/>
  <c r="QB20" i="254"/>
  <c r="KN20" i="254" s="1"/>
  <c r="QD20" i="254"/>
  <c r="QQ36" i="254"/>
  <c r="QP36" i="254"/>
  <c r="QO36" i="254"/>
  <c r="QB36" i="254"/>
  <c r="KN36" i="254" s="1"/>
  <c r="QM36" i="254"/>
  <c r="QH36" i="254"/>
  <c r="QL36" i="254"/>
  <c r="QG36" i="254"/>
  <c r="QK36" i="254"/>
  <c r="QF36" i="254"/>
  <c r="LU36" i="254" s="1"/>
  <c r="QJ36" i="254"/>
  <c r="NB36" i="254" s="1"/>
  <c r="QI36" i="254"/>
  <c r="QD36" i="254"/>
  <c r="QE36" i="254"/>
  <c r="QN36" i="254"/>
  <c r="OI36" i="254" s="1"/>
  <c r="QC36" i="254"/>
  <c r="QQ44" i="254"/>
  <c r="QP44" i="254"/>
  <c r="QO44" i="254"/>
  <c r="QB44" i="254"/>
  <c r="KN44" i="254" s="1"/>
  <c r="QN44" i="254"/>
  <c r="OI44" i="254" s="1"/>
  <c r="QM44" i="254"/>
  <c r="QH44" i="254"/>
  <c r="QL44" i="254"/>
  <c r="QI44" i="254"/>
  <c r="QK44" i="254"/>
  <c r="QJ44" i="254"/>
  <c r="NB44" i="254" s="1"/>
  <c r="QE44" i="254"/>
  <c r="QD44" i="254"/>
  <c r="QC44" i="254"/>
  <c r="QG44" i="254"/>
  <c r="QF44" i="254"/>
  <c r="LU44" i="254" s="1"/>
  <c r="PV6" i="254"/>
  <c r="PV8" i="254"/>
  <c r="PV10" i="254"/>
  <c r="PV12" i="254"/>
  <c r="PV14" i="254"/>
  <c r="PV16" i="254"/>
  <c r="PV18" i="254"/>
  <c r="PV20" i="254"/>
  <c r="PV22" i="254"/>
  <c r="PV24" i="254"/>
  <c r="PV26" i="254"/>
  <c r="PV28" i="254"/>
  <c r="PV30" i="254"/>
  <c r="PV32" i="254"/>
  <c r="PV34" i="254"/>
  <c r="PV36" i="254"/>
  <c r="PV38" i="254"/>
  <c r="PV40" i="254"/>
  <c r="PV42" i="254"/>
  <c r="PV44" i="254"/>
  <c r="PV46" i="254"/>
  <c r="PV48" i="254"/>
  <c r="PZ8" i="254"/>
  <c r="PZ12" i="254"/>
  <c r="PZ16" i="254"/>
  <c r="PZ20" i="254"/>
  <c r="PZ24" i="254"/>
  <c r="PZ28" i="254"/>
  <c r="PZ32" i="254"/>
  <c r="PZ36" i="254"/>
  <c r="PZ40" i="254"/>
  <c r="PZ44" i="254"/>
  <c r="PZ48" i="254"/>
  <c r="OX6" i="254"/>
  <c r="QQ6" i="254"/>
  <c r="QP6" i="254"/>
  <c r="QI6" i="254"/>
  <c r="QM6" i="254"/>
  <c r="QN6" i="254"/>
  <c r="OI6" i="254" s="1"/>
  <c r="QE6" i="254"/>
  <c r="QL6" i="254"/>
  <c r="QC6" i="254"/>
  <c r="QB6" i="254"/>
  <c r="KN6" i="254" s="1"/>
  <c r="QF6" i="254"/>
  <c r="LU6" i="254" s="1"/>
  <c r="QK6" i="254"/>
  <c r="QJ6" i="254"/>
  <c r="NB6" i="254" s="1"/>
  <c r="QH6" i="254"/>
  <c r="QG6" i="254"/>
  <c r="QD6" i="254"/>
  <c r="PB10" i="254"/>
  <c r="QQ10" i="254"/>
  <c r="QP10" i="254"/>
  <c r="QH10" i="254"/>
  <c r="QD10" i="254"/>
  <c r="QG10" i="254"/>
  <c r="QM10" i="254"/>
  <c r="QF10" i="254"/>
  <c r="LU10" i="254" s="1"/>
  <c r="QE10" i="254"/>
  <c r="QC10" i="254"/>
  <c r="QI10" i="254"/>
  <c r="QB10" i="254"/>
  <c r="KN10" i="254" s="1"/>
  <c r="QO10" i="254"/>
  <c r="QL10" i="254"/>
  <c r="QJ10" i="254"/>
  <c r="NB10" i="254" s="1"/>
  <c r="QK10" i="254"/>
  <c r="QN10" i="254"/>
  <c r="OI10" i="254" s="1"/>
  <c r="OW14" i="254"/>
  <c r="EE14" i="254" s="1"/>
  <c r="QQ14" i="254"/>
  <c r="QP14" i="254"/>
  <c r="QO14" i="254"/>
  <c r="QI14" i="254"/>
  <c r="QN14" i="254"/>
  <c r="OI14" i="254" s="1"/>
  <c r="QM14" i="254"/>
  <c r="QH14" i="254"/>
  <c r="QD14" i="254"/>
  <c r="QG14" i="254"/>
  <c r="QF14" i="254"/>
  <c r="QL14" i="254"/>
  <c r="QE14" i="254"/>
  <c r="QB14" i="254"/>
  <c r="KN14" i="254" s="1"/>
  <c r="QC14" i="254"/>
  <c r="QJ14" i="254"/>
  <c r="NB14" i="254" s="1"/>
  <c r="QK14" i="254"/>
  <c r="QQ18" i="254"/>
  <c r="QP18" i="254"/>
  <c r="QO18" i="254"/>
  <c r="QN18" i="254"/>
  <c r="OI18" i="254" s="1"/>
  <c r="QH18" i="254"/>
  <c r="QD18" i="254"/>
  <c r="QG18" i="254"/>
  <c r="QM18" i="254"/>
  <c r="QF18" i="254"/>
  <c r="QE18" i="254"/>
  <c r="QC18" i="254"/>
  <c r="QB18" i="254"/>
  <c r="KN18" i="254" s="1"/>
  <c r="QL18" i="254"/>
  <c r="QK18" i="254"/>
  <c r="QI18" i="254"/>
  <c r="QJ18" i="254"/>
  <c r="NB18" i="254" s="1"/>
  <c r="QQ22" i="254"/>
  <c r="QP22" i="254"/>
  <c r="QI22" i="254"/>
  <c r="QM22" i="254"/>
  <c r="QL22" i="254"/>
  <c r="QE22" i="254"/>
  <c r="QO22" i="254"/>
  <c r="QD22" i="254"/>
  <c r="QB22" i="254"/>
  <c r="KN22" i="254" s="1"/>
  <c r="QN22" i="254"/>
  <c r="OI22" i="254" s="1"/>
  <c r="QH22" i="254"/>
  <c r="QK22" i="254"/>
  <c r="QG22" i="254"/>
  <c r="QJ22" i="254"/>
  <c r="NB22" i="254" s="1"/>
  <c r="QF22" i="254"/>
  <c r="QC22" i="254"/>
  <c r="QQ26" i="254"/>
  <c r="QP26" i="254"/>
  <c r="QH26" i="254"/>
  <c r="QD26" i="254"/>
  <c r="QG26" i="254"/>
  <c r="QM26" i="254"/>
  <c r="QF26" i="254"/>
  <c r="QO26" i="254"/>
  <c r="QN26" i="254"/>
  <c r="OI26" i="254" s="1"/>
  <c r="QI26" i="254"/>
  <c r="QL26" i="254"/>
  <c r="QE26" i="254"/>
  <c r="QK26" i="254"/>
  <c r="QC26" i="254"/>
  <c r="QJ26" i="254"/>
  <c r="NB26" i="254" s="1"/>
  <c r="QB26" i="254"/>
  <c r="KN26" i="254" s="1"/>
  <c r="QQ30" i="254"/>
  <c r="QP30" i="254"/>
  <c r="QE30" i="254"/>
  <c r="QC30" i="254"/>
  <c r="QO30" i="254"/>
  <c r="QI30" i="254"/>
  <c r="QB30" i="254"/>
  <c r="KN30" i="254" s="1"/>
  <c r="QN30" i="254"/>
  <c r="OI30" i="254" s="1"/>
  <c r="QM30" i="254"/>
  <c r="QH30" i="254"/>
  <c r="QD30" i="254"/>
  <c r="QG30" i="254"/>
  <c r="QF30" i="254"/>
  <c r="QL30" i="254"/>
  <c r="QK30" i="254"/>
  <c r="QJ30" i="254"/>
  <c r="NB30" i="254" s="1"/>
  <c r="QQ34" i="254"/>
  <c r="QP34" i="254"/>
  <c r="QO34" i="254"/>
  <c r="QN34" i="254"/>
  <c r="OI34" i="254" s="1"/>
  <c r="QH34" i="254"/>
  <c r="QD34" i="254"/>
  <c r="QG34" i="254"/>
  <c r="QM34" i="254"/>
  <c r="QF34" i="254"/>
  <c r="LU34" i="254" s="1"/>
  <c r="QE34" i="254"/>
  <c r="QC34" i="254"/>
  <c r="QB34" i="254"/>
  <c r="KN34" i="254" s="1"/>
  <c r="QL34" i="254"/>
  <c r="QI34" i="254"/>
  <c r="QK34" i="254"/>
  <c r="QJ34" i="254"/>
  <c r="NB34" i="254" s="1"/>
  <c r="QQ38" i="254"/>
  <c r="QP38" i="254"/>
  <c r="QO38" i="254"/>
  <c r="QE38" i="254"/>
  <c r="QC38" i="254"/>
  <c r="QI38" i="254"/>
  <c r="QB38" i="254"/>
  <c r="KN38" i="254" s="1"/>
  <c r="QN38" i="254"/>
  <c r="OI38" i="254" s="1"/>
  <c r="QM38" i="254"/>
  <c r="QL38" i="254"/>
  <c r="QD38" i="254"/>
  <c r="QH38" i="254"/>
  <c r="QK38" i="254"/>
  <c r="QG38" i="254"/>
  <c r="QJ38" i="254"/>
  <c r="NB38" i="254" s="1"/>
  <c r="QF38" i="254"/>
  <c r="LU38" i="254" s="1"/>
  <c r="QQ42" i="254"/>
  <c r="QP42" i="254"/>
  <c r="QO42" i="254"/>
  <c r="QH42" i="254"/>
  <c r="QD42" i="254"/>
  <c r="QG42" i="254"/>
  <c r="QM42" i="254"/>
  <c r="QF42" i="254"/>
  <c r="LU42" i="254" s="1"/>
  <c r="QN42" i="254"/>
  <c r="OI42" i="254" s="1"/>
  <c r="QI42" i="254"/>
  <c r="QL42" i="254"/>
  <c r="QE42" i="254"/>
  <c r="QJ42" i="254"/>
  <c r="NB42" i="254" s="1"/>
  <c r="QK42" i="254"/>
  <c r="QC42" i="254"/>
  <c r="QB42" i="254"/>
  <c r="KN42" i="254" s="1"/>
  <c r="QQ46" i="254"/>
  <c r="QP46" i="254"/>
  <c r="QO46" i="254"/>
  <c r="QE46" i="254"/>
  <c r="QC46" i="254"/>
  <c r="QI46" i="254"/>
  <c r="QB46" i="254"/>
  <c r="KN46" i="254" s="1"/>
  <c r="QM46" i="254"/>
  <c r="QH46" i="254"/>
  <c r="QD46" i="254"/>
  <c r="QG46" i="254"/>
  <c r="QF46" i="254"/>
  <c r="LU46" i="254" s="1"/>
  <c r="QL46" i="254"/>
  <c r="QN46" i="254"/>
  <c r="OI46" i="254" s="1"/>
  <c r="QK46" i="254"/>
  <c r="QJ46" i="254"/>
  <c r="NB46" i="254" s="1"/>
  <c r="PY5" i="254"/>
  <c r="PW6" i="254"/>
  <c r="PW8" i="254"/>
  <c r="PW10" i="254"/>
  <c r="PW12" i="254"/>
  <c r="PW14" i="254"/>
  <c r="PW16" i="254"/>
  <c r="PW18" i="254"/>
  <c r="PW20" i="254"/>
  <c r="PW22" i="254"/>
  <c r="PW24" i="254"/>
  <c r="QU24" i="254" s="1"/>
  <c r="PW26" i="254"/>
  <c r="PW28" i="254"/>
  <c r="PW30" i="254"/>
  <c r="PW32" i="254"/>
  <c r="QU32" i="254" s="1"/>
  <c r="PW34" i="254"/>
  <c r="PW36" i="254"/>
  <c r="PW38" i="254"/>
  <c r="PW40" i="254"/>
  <c r="PW42" i="254"/>
  <c r="PW44" i="254"/>
  <c r="PW46" i="254"/>
  <c r="PW48" i="254"/>
  <c r="QA6" i="254"/>
  <c r="QA8" i="254"/>
  <c r="QA10" i="254"/>
  <c r="QA12" i="254"/>
  <c r="QA14" i="254"/>
  <c r="QA16" i="254"/>
  <c r="QA18" i="254"/>
  <c r="QA20" i="254"/>
  <c r="QA22" i="254"/>
  <c r="QA24" i="254"/>
  <c r="QA26" i="254"/>
  <c r="QA28" i="254"/>
  <c r="QA30" i="254"/>
  <c r="QA32" i="254"/>
  <c r="QA34" i="254"/>
  <c r="QA36" i="254"/>
  <c r="QA38" i="254"/>
  <c r="QA40" i="254"/>
  <c r="QA42" i="254"/>
  <c r="QA44" i="254"/>
  <c r="QA46" i="254"/>
  <c r="QA48" i="254"/>
  <c r="OX28" i="254"/>
  <c r="OR44" i="254"/>
  <c r="OW20" i="254"/>
  <c r="EE20" i="254" s="1"/>
  <c r="PD8" i="254"/>
  <c r="OO24" i="254"/>
  <c r="OY40" i="254"/>
  <c r="PA16" i="254"/>
  <c r="FL16" i="254" s="1"/>
  <c r="ON36" i="254"/>
  <c r="PB18" i="254"/>
  <c r="OT22" i="254"/>
  <c r="PA26" i="254"/>
  <c r="FL26" i="254" s="1"/>
  <c r="PC30" i="254"/>
  <c r="OU34" i="254"/>
  <c r="PC38" i="254"/>
  <c r="OY15" i="254"/>
  <c r="OZ19" i="254"/>
  <c r="OP27" i="254"/>
  <c r="PA31" i="254"/>
  <c r="FL31" i="254" s="1"/>
  <c r="OQ47" i="254"/>
  <c r="OV17" i="254"/>
  <c r="OV21" i="254"/>
  <c r="PB25" i="254"/>
  <c r="PB29" i="254"/>
  <c r="ON33" i="254"/>
  <c r="OV37" i="254"/>
  <c r="OS41" i="254"/>
  <c r="CX41" i="254" s="1"/>
  <c r="PD49" i="254"/>
  <c r="OV5" i="254"/>
  <c r="OX12" i="254"/>
  <c r="OX13" i="254"/>
  <c r="OY20" i="254"/>
  <c r="OW25" i="254"/>
  <c r="EE25" i="254" s="1"/>
  <c r="PC33" i="254"/>
  <c r="OO36" i="254"/>
  <c r="BQ36" i="254" s="1"/>
  <c r="OL5" i="254"/>
  <c r="OW10" i="254"/>
  <c r="EE10" i="254" s="1"/>
  <c r="OT18" i="254"/>
  <c r="PB33" i="254"/>
  <c r="OW5" i="254"/>
  <c r="EE5" i="254" s="1"/>
  <c r="OM22" i="254"/>
  <c r="PD5" i="254"/>
  <c r="PC24" i="254"/>
  <c r="OT37" i="254"/>
  <c r="OU6" i="254"/>
  <c r="OP14" i="254"/>
  <c r="OV42" i="254"/>
  <c r="OU8" i="254"/>
  <c r="OM16" i="254"/>
  <c r="OS26" i="254"/>
  <c r="CX26" i="254" s="1"/>
  <c r="OV45" i="254"/>
  <c r="OU9" i="254"/>
  <c r="OP17" i="254"/>
  <c r="OZ28" i="254"/>
  <c r="OW45" i="254"/>
  <c r="EE45" i="254" s="1"/>
  <c r="OV9" i="254"/>
  <c r="PD17" i="254"/>
  <c r="OU30" i="254"/>
  <c r="OL49" i="254"/>
  <c r="OT6" i="254"/>
  <c r="PC14" i="254"/>
  <c r="OL22" i="254"/>
  <c r="OT30" i="254"/>
  <c r="OT42" i="254"/>
  <c r="OM5" i="254"/>
  <c r="PB6" i="254"/>
  <c r="PD9" i="254"/>
  <c r="OP13" i="254"/>
  <c r="ON16" i="254"/>
  <c r="OU18" i="254"/>
  <c r="PA22" i="254"/>
  <c r="FL22" i="254" s="1"/>
  <c r="OW32" i="254"/>
  <c r="EE32" i="254" s="1"/>
  <c r="OM37" i="254"/>
  <c r="PC6" i="254"/>
  <c r="OK10" i="254"/>
  <c r="OW16" i="254"/>
  <c r="EE16" i="254" s="1"/>
  <c r="OM20" i="254"/>
  <c r="PC26" i="254"/>
  <c r="OR8" i="254"/>
  <c r="OV10" i="254"/>
  <c r="OQ38" i="254"/>
  <c r="PC8" i="254"/>
  <c r="OW11" i="254"/>
  <c r="EE11" i="254" s="1"/>
  <c r="OQ14" i="254"/>
  <c r="OQ17" i="254"/>
  <c r="OL25" i="254"/>
  <c r="OT29" i="254"/>
  <c r="OX40" i="254"/>
  <c r="OM49" i="254"/>
  <c r="OK6" i="254"/>
  <c r="OO12" i="254"/>
  <c r="PB14" i="254"/>
  <c r="PC17" i="254"/>
  <c r="OT21" i="254"/>
  <c r="OV25" i="254"/>
  <c r="OU29" i="254"/>
  <c r="PB34" i="254"/>
  <c r="GS23" i="254"/>
  <c r="OX23" i="254"/>
  <c r="OR23" i="254"/>
  <c r="OK23" i="254"/>
  <c r="PD23" i="254"/>
  <c r="OQ23" i="254"/>
  <c r="PC23" i="254"/>
  <c r="OU23" i="254"/>
  <c r="OM23" i="254"/>
  <c r="PB23" i="254"/>
  <c r="OT23" i="254"/>
  <c r="OL23" i="254"/>
  <c r="OV23" i="254"/>
  <c r="ON23" i="254"/>
  <c r="OY39" i="254"/>
  <c r="OS39" i="254"/>
  <c r="CX39" i="254" s="1"/>
  <c r="OL39" i="254"/>
  <c r="OX39" i="254"/>
  <c r="OR39" i="254"/>
  <c r="OK39" i="254"/>
  <c r="PC39" i="254"/>
  <c r="OU39" i="254"/>
  <c r="GS39" i="254"/>
  <c r="PB39" i="254"/>
  <c r="OT39" i="254"/>
  <c r="PD39" i="254"/>
  <c r="OV39" i="254"/>
  <c r="ON39" i="254"/>
  <c r="OQ39" i="254"/>
  <c r="OP39" i="254"/>
  <c r="PC7" i="254"/>
  <c r="OT15" i="254"/>
  <c r="OP19" i="254"/>
  <c r="OW23" i="254"/>
  <c r="EE23" i="254" s="1"/>
  <c r="PB27" i="254"/>
  <c r="GS8" i="254"/>
  <c r="OZ8" i="254"/>
  <c r="OM8" i="254"/>
  <c r="OY8" i="254"/>
  <c r="OS8" i="254"/>
  <c r="CX8" i="254" s="1"/>
  <c r="OL8" i="254"/>
  <c r="PA8" i="254"/>
  <c r="FL8" i="254" s="1"/>
  <c r="OT8" i="254"/>
  <c r="ON8" i="254"/>
  <c r="GS12" i="254"/>
  <c r="OZ12" i="254"/>
  <c r="OM12" i="254"/>
  <c r="OY12" i="254"/>
  <c r="OS12" i="254"/>
  <c r="CX12" i="254" s="1"/>
  <c r="OL12" i="254"/>
  <c r="PA12" i="254"/>
  <c r="FL12" i="254" s="1"/>
  <c r="OT12" i="254"/>
  <c r="ON12" i="254"/>
  <c r="GS16" i="254"/>
  <c r="OX16" i="254"/>
  <c r="OR16" i="254"/>
  <c r="OK16" i="254"/>
  <c r="OY16" i="254"/>
  <c r="OQ16" i="254"/>
  <c r="OP16" i="254"/>
  <c r="OZ16" i="254"/>
  <c r="OS16" i="254"/>
  <c r="CX16" i="254" s="1"/>
  <c r="GS20" i="254"/>
  <c r="OX20" i="254"/>
  <c r="OR20" i="254"/>
  <c r="OK20" i="254"/>
  <c r="PD20" i="254"/>
  <c r="OQ20" i="254"/>
  <c r="PA20" i="254"/>
  <c r="FL20" i="254" s="1"/>
  <c r="OS20" i="254"/>
  <c r="CX20" i="254" s="1"/>
  <c r="PB20" i="254"/>
  <c r="OT20" i="254"/>
  <c r="OL20" i="254"/>
  <c r="GS24" i="254"/>
  <c r="OX24" i="254"/>
  <c r="OR24" i="254"/>
  <c r="OK24" i="254"/>
  <c r="PD24" i="254"/>
  <c r="OQ24" i="254"/>
  <c r="PA24" i="254"/>
  <c r="FL24" i="254" s="1"/>
  <c r="OS24" i="254"/>
  <c r="CX24" i="254" s="1"/>
  <c r="PB24" i="254"/>
  <c r="OT24" i="254"/>
  <c r="OL24" i="254"/>
  <c r="GS28" i="254"/>
  <c r="OY28" i="254"/>
  <c r="OS28" i="254"/>
  <c r="CX28" i="254" s="1"/>
  <c r="OL28" i="254"/>
  <c r="PB28" i="254"/>
  <c r="OU28" i="254"/>
  <c r="ON28" i="254"/>
  <c r="OT28" i="254"/>
  <c r="OM28" i="254"/>
  <c r="OW28" i="254"/>
  <c r="EE28" i="254" s="1"/>
  <c r="OK28" i="254"/>
  <c r="OV28" i="254"/>
  <c r="OO28" i="254"/>
  <c r="GS32" i="254"/>
  <c r="OY32" i="254"/>
  <c r="OS32" i="254"/>
  <c r="CX32" i="254" s="1"/>
  <c r="OL32" i="254"/>
  <c r="OX32" i="254"/>
  <c r="OR32" i="254"/>
  <c r="OK32" i="254"/>
  <c r="PA32" i="254"/>
  <c r="FL32" i="254" s="1"/>
  <c r="OQ32" i="254"/>
  <c r="PB32" i="254"/>
  <c r="OT32" i="254"/>
  <c r="PD32" i="254"/>
  <c r="PC32" i="254"/>
  <c r="OO32" i="254"/>
  <c r="OP32" i="254"/>
  <c r="GS36" i="254"/>
  <c r="OY36" i="254"/>
  <c r="OS36" i="254"/>
  <c r="CX36" i="254" s="1"/>
  <c r="OL36" i="254"/>
  <c r="OX36" i="254"/>
  <c r="OR36" i="254"/>
  <c r="OK36" i="254"/>
  <c r="PA36" i="254"/>
  <c r="FL36" i="254" s="1"/>
  <c r="OQ36" i="254"/>
  <c r="PB36" i="254"/>
  <c r="OT36" i="254"/>
  <c r="OV36" i="254"/>
  <c r="OU36" i="254"/>
  <c r="OW36" i="254"/>
  <c r="EE36" i="254" s="1"/>
  <c r="GS40" i="254"/>
  <c r="OU40" i="254"/>
  <c r="OO40" i="254"/>
  <c r="BQ40" i="254" s="1"/>
  <c r="PA40" i="254"/>
  <c r="FL40" i="254" s="1"/>
  <c r="OL40" i="254"/>
  <c r="OZ40" i="254"/>
  <c r="OS40" i="254"/>
  <c r="CX40" i="254" s="1"/>
  <c r="OK40" i="254"/>
  <c r="PB40" i="254"/>
  <c r="OT40" i="254"/>
  <c r="OV40" i="254"/>
  <c r="OR40" i="254"/>
  <c r="OW40" i="254"/>
  <c r="EE40" i="254" s="1"/>
  <c r="PD40" i="254"/>
  <c r="ON40" i="254"/>
  <c r="PC40" i="254"/>
  <c r="OM40" i="254"/>
  <c r="GS44" i="254"/>
  <c r="OU44" i="254"/>
  <c r="OO44" i="254"/>
  <c r="BQ44" i="254" s="1"/>
  <c r="OP44" i="254"/>
  <c r="PD44" i="254"/>
  <c r="OW44" i="254"/>
  <c r="EE44" i="254" s="1"/>
  <c r="OX44" i="254"/>
  <c r="OQ44" i="254"/>
  <c r="OZ44" i="254"/>
  <c r="OM44" i="254"/>
  <c r="OY44" i="254"/>
  <c r="OL44" i="254"/>
  <c r="PA44" i="254"/>
  <c r="FL44" i="254" s="1"/>
  <c r="ON44" i="254"/>
  <c r="PC44" i="254"/>
  <c r="PB44" i="254"/>
  <c r="OK44" i="254"/>
  <c r="PB48" i="254"/>
  <c r="OV48" i="254"/>
  <c r="GS48" i="254"/>
  <c r="OU48" i="254"/>
  <c r="OO48" i="254"/>
  <c r="BQ48" i="254" s="1"/>
  <c r="PC48" i="254"/>
  <c r="OK48" i="254"/>
  <c r="PA48" i="254"/>
  <c r="FL48" i="254" s="1"/>
  <c r="OS48" i="254"/>
  <c r="CX48" i="254" s="1"/>
  <c r="PD48" i="254"/>
  <c r="OT48" i="254"/>
  <c r="OL48" i="254"/>
  <c r="OZ48" i="254"/>
  <c r="ON48" i="254"/>
  <c r="OY48" i="254"/>
  <c r="OM48" i="254"/>
  <c r="OP48" i="254"/>
  <c r="OQ48" i="254"/>
  <c r="OR48" i="254"/>
  <c r="ON6" i="254"/>
  <c r="OV6" i="254"/>
  <c r="PD6" i="254"/>
  <c r="OU7" i="254"/>
  <c r="PD7" i="254"/>
  <c r="OV8" i="254"/>
  <c r="OK9" i="254"/>
  <c r="OW9" i="254"/>
  <c r="EE9" i="254" s="1"/>
  <c r="OO10" i="254"/>
  <c r="BQ10" i="254" s="1"/>
  <c r="OP12" i="254"/>
  <c r="OQ13" i="254"/>
  <c r="PB13" i="254"/>
  <c r="OR14" i="254"/>
  <c r="PD14" i="254"/>
  <c r="OO16" i="254"/>
  <c r="OS17" i="254"/>
  <c r="CX17" i="254" s="1"/>
  <c r="OL18" i="254"/>
  <c r="OZ18" i="254"/>
  <c r="OS19" i="254"/>
  <c r="CX19" i="254" s="1"/>
  <c r="ON20" i="254"/>
  <c r="OZ20" i="254"/>
  <c r="OU21" i="254"/>
  <c r="OP22" i="254"/>
  <c r="PB22" i="254"/>
  <c r="OY23" i="254"/>
  <c r="OP24" i="254"/>
  <c r="OM25" i="254"/>
  <c r="OT26" i="254"/>
  <c r="PC27" i="254"/>
  <c r="PA28" i="254"/>
  <c r="FL28" i="254" s="1"/>
  <c r="OZ32" i="254"/>
  <c r="PD33" i="254"/>
  <c r="OP35" i="254"/>
  <c r="OU37" i="254"/>
  <c r="OT38" i="254"/>
  <c r="OZ39" i="254"/>
  <c r="OR41" i="254"/>
  <c r="OW42" i="254"/>
  <c r="EE42" i="254" s="1"/>
  <c r="OS44" i="254"/>
  <c r="CX44" i="254" s="1"/>
  <c r="OY47" i="254"/>
  <c r="OZ11" i="254"/>
  <c r="OM11" i="254"/>
  <c r="OY11" i="254"/>
  <c r="OS11" i="254"/>
  <c r="CX11" i="254" s="1"/>
  <c r="OL11" i="254"/>
  <c r="PA11" i="254"/>
  <c r="FL11" i="254" s="1"/>
  <c r="OT11" i="254"/>
  <c r="ON11" i="254"/>
  <c r="OY31" i="254"/>
  <c r="OS31" i="254"/>
  <c r="CX31" i="254" s="1"/>
  <c r="OL31" i="254"/>
  <c r="OX31" i="254"/>
  <c r="OR31" i="254"/>
  <c r="OK31" i="254"/>
  <c r="PC31" i="254"/>
  <c r="OU31" i="254"/>
  <c r="OM31" i="254"/>
  <c r="PB31" i="254"/>
  <c r="OT31" i="254"/>
  <c r="GS31" i="254"/>
  <c r="PD31" i="254"/>
  <c r="OV31" i="254"/>
  <c r="ON31" i="254"/>
  <c r="OW31" i="254"/>
  <c r="EE31" i="254" s="1"/>
  <c r="OR7" i="254"/>
  <c r="OO27" i="254"/>
  <c r="OZ31" i="254"/>
  <c r="OX47" i="254"/>
  <c r="OP5" i="254"/>
  <c r="OX5" i="254"/>
  <c r="OO6" i="254"/>
  <c r="BQ6" i="254" s="1"/>
  <c r="OW6" i="254"/>
  <c r="EE6" i="254" s="1"/>
  <c r="OK7" i="254"/>
  <c r="OV7" i="254"/>
  <c r="OK8" i="254"/>
  <c r="OW8" i="254"/>
  <c r="EE8" i="254" s="1"/>
  <c r="OO9" i="254"/>
  <c r="OX10" i="254"/>
  <c r="OP11" i="254"/>
  <c r="OQ12" i="254"/>
  <c r="PB12" i="254"/>
  <c r="OR13" i="254"/>
  <c r="OU14" i="254"/>
  <c r="OL15" i="254"/>
  <c r="PB16" i="254"/>
  <c r="OM18" i="254"/>
  <c r="PA18" i="254"/>
  <c r="FL18" i="254" s="1"/>
  <c r="OO20" i="254"/>
  <c r="PC20" i="254"/>
  <c r="OS22" i="254"/>
  <c r="CX22" i="254" s="1"/>
  <c r="PC22" i="254"/>
  <c r="OZ23" i="254"/>
  <c r="OU24" i="254"/>
  <c r="ON25" i="254"/>
  <c r="OU26" i="254"/>
  <c r="PC28" i="254"/>
  <c r="OZ30" i="254"/>
  <c r="OM34" i="254"/>
  <c r="OQ35" i="254"/>
  <c r="OP36" i="254"/>
  <c r="PA39" i="254"/>
  <c r="FL39" i="254" s="1"/>
  <c r="OR46" i="254"/>
  <c r="OZ47" i="254"/>
  <c r="OX15" i="254"/>
  <c r="OR15" i="254"/>
  <c r="OK15" i="254"/>
  <c r="PC15" i="254"/>
  <c r="OV15" i="254"/>
  <c r="OO15" i="254"/>
  <c r="GS15" i="254"/>
  <c r="PB15" i="254"/>
  <c r="OU15" i="254"/>
  <c r="ON15" i="254"/>
  <c r="PD15" i="254"/>
  <c r="OW15" i="254"/>
  <c r="EE15" i="254" s="1"/>
  <c r="OY27" i="254"/>
  <c r="OS27" i="254"/>
  <c r="CX27" i="254" s="1"/>
  <c r="GS27" i="254"/>
  <c r="OZ27" i="254"/>
  <c r="OR27" i="254"/>
  <c r="OK27" i="254"/>
  <c r="OX27" i="254"/>
  <c r="OQ27" i="254"/>
  <c r="OV27" i="254"/>
  <c r="OM27" i="254"/>
  <c r="PD27" i="254"/>
  <c r="OU27" i="254"/>
  <c r="OL27" i="254"/>
  <c r="OW27" i="254"/>
  <c r="EE27" i="254" s="1"/>
  <c r="ON27" i="254"/>
  <c r="OU43" i="254"/>
  <c r="OO43" i="254"/>
  <c r="BQ43" i="254" s="1"/>
  <c r="GS43" i="254"/>
  <c r="PB43" i="254"/>
  <c r="OT43" i="254"/>
  <c r="OM43" i="254"/>
  <c r="PA43" i="254"/>
  <c r="FL43" i="254" s="1"/>
  <c r="OL43" i="254"/>
  <c r="PC43" i="254"/>
  <c r="OV43" i="254"/>
  <c r="ON43" i="254"/>
  <c r="OW43" i="254"/>
  <c r="EE43" i="254" s="1"/>
  <c r="OS43" i="254"/>
  <c r="CX43" i="254" s="1"/>
  <c r="PD43" i="254"/>
  <c r="OK43" i="254"/>
  <c r="OZ43" i="254"/>
  <c r="PB7" i="254"/>
  <c r="OU5" i="254"/>
  <c r="OO5" i="254"/>
  <c r="PA5" i="254"/>
  <c r="FL5" i="254" s="1"/>
  <c r="OT5" i="254"/>
  <c r="ON5" i="254"/>
  <c r="GS9" i="254"/>
  <c r="OZ9" i="254"/>
  <c r="OM9" i="254"/>
  <c r="OY9" i="254"/>
  <c r="OS9" i="254"/>
  <c r="CX9" i="254" s="1"/>
  <c r="OL9" i="254"/>
  <c r="PA9" i="254"/>
  <c r="FL9" i="254" s="1"/>
  <c r="OT9" i="254"/>
  <c r="ON9" i="254"/>
  <c r="GS13" i="254"/>
  <c r="OZ13" i="254"/>
  <c r="OM13" i="254"/>
  <c r="OY13" i="254"/>
  <c r="OS13" i="254"/>
  <c r="CX13" i="254" s="1"/>
  <c r="OL13" i="254"/>
  <c r="PA13" i="254"/>
  <c r="FL13" i="254" s="1"/>
  <c r="OT13" i="254"/>
  <c r="ON13" i="254"/>
  <c r="GS17" i="254"/>
  <c r="OX17" i="254"/>
  <c r="OR17" i="254"/>
  <c r="OK17" i="254"/>
  <c r="OT17" i="254"/>
  <c r="OM17" i="254"/>
  <c r="PA17" i="254"/>
  <c r="FL17" i="254" s="1"/>
  <c r="OL17" i="254"/>
  <c r="PB17" i="254"/>
  <c r="OU17" i="254"/>
  <c r="ON17" i="254"/>
  <c r="GS21" i="254"/>
  <c r="OX21" i="254"/>
  <c r="OR21" i="254"/>
  <c r="OK21" i="254"/>
  <c r="PD21" i="254"/>
  <c r="OQ21" i="254"/>
  <c r="OZ21" i="254"/>
  <c r="OP21" i="254"/>
  <c r="OY21" i="254"/>
  <c r="PA21" i="254"/>
  <c r="FL21" i="254" s="1"/>
  <c r="OS21" i="254"/>
  <c r="CX21" i="254" s="1"/>
  <c r="GS25" i="254"/>
  <c r="OX25" i="254"/>
  <c r="OR25" i="254"/>
  <c r="OK25" i="254"/>
  <c r="PD25" i="254"/>
  <c r="OQ25" i="254"/>
  <c r="OZ25" i="254"/>
  <c r="OP25" i="254"/>
  <c r="OY25" i="254"/>
  <c r="PA25" i="254"/>
  <c r="FL25" i="254" s="1"/>
  <c r="OS25" i="254"/>
  <c r="CX25" i="254" s="1"/>
  <c r="OY29" i="254"/>
  <c r="OS29" i="254"/>
  <c r="CX29" i="254" s="1"/>
  <c r="OL29" i="254"/>
  <c r="OX29" i="254"/>
  <c r="OR29" i="254"/>
  <c r="GS29" i="254"/>
  <c r="OZ29" i="254"/>
  <c r="OP29" i="254"/>
  <c r="OW29" i="254"/>
  <c r="EE29" i="254" s="1"/>
  <c r="OM29" i="254"/>
  <c r="OV29" i="254"/>
  <c r="OK29" i="254"/>
  <c r="PA29" i="254"/>
  <c r="FL29" i="254" s="1"/>
  <c r="ON29" i="254"/>
  <c r="OY33" i="254"/>
  <c r="OS33" i="254"/>
  <c r="CX33" i="254" s="1"/>
  <c r="OL33" i="254"/>
  <c r="OX33" i="254"/>
  <c r="OR33" i="254"/>
  <c r="OK33" i="254"/>
  <c r="OZ33" i="254"/>
  <c r="OP33" i="254"/>
  <c r="GS33" i="254"/>
  <c r="PA33" i="254"/>
  <c r="FL33" i="254" s="1"/>
  <c r="OQ33" i="254"/>
  <c r="OW33" i="254"/>
  <c r="EE33" i="254" s="1"/>
  <c r="OV33" i="254"/>
  <c r="OM33" i="254"/>
  <c r="OY37" i="254"/>
  <c r="OS37" i="254"/>
  <c r="CX37" i="254" s="1"/>
  <c r="OL37" i="254"/>
  <c r="OX37" i="254"/>
  <c r="OR37" i="254"/>
  <c r="OK37" i="254"/>
  <c r="OZ37" i="254"/>
  <c r="OP37" i="254"/>
  <c r="GS37" i="254"/>
  <c r="PA37" i="254"/>
  <c r="FL37" i="254" s="1"/>
  <c r="OQ37" i="254"/>
  <c r="PC37" i="254"/>
  <c r="OO37" i="254"/>
  <c r="BQ37" i="254" s="1"/>
  <c r="PB37" i="254"/>
  <c r="ON37" i="254"/>
  <c r="PD37" i="254"/>
  <c r="OU41" i="254"/>
  <c r="OO41" i="254"/>
  <c r="BQ41" i="254" s="1"/>
  <c r="PD41" i="254"/>
  <c r="OW41" i="254"/>
  <c r="EE41" i="254" s="1"/>
  <c r="PC41" i="254"/>
  <c r="OV41" i="254"/>
  <c r="ON41" i="254"/>
  <c r="GS41" i="254"/>
  <c r="OP41" i="254"/>
  <c r="OY41" i="254"/>
  <c r="OL41" i="254"/>
  <c r="OX41" i="254"/>
  <c r="OK41" i="254"/>
  <c r="OZ41" i="254"/>
  <c r="OM41" i="254"/>
  <c r="PB41" i="254"/>
  <c r="OQ41" i="254"/>
  <c r="PB45" i="254"/>
  <c r="OU45" i="254"/>
  <c r="OO45" i="254"/>
  <c r="BQ45" i="254" s="1"/>
  <c r="OZ45" i="254"/>
  <c r="OS45" i="254"/>
  <c r="CX45" i="254" s="1"/>
  <c r="OK45" i="254"/>
  <c r="OY45" i="254"/>
  <c r="OR45" i="254"/>
  <c r="PA45" i="254"/>
  <c r="FL45" i="254" s="1"/>
  <c r="OL45" i="254"/>
  <c r="GS45" i="254"/>
  <c r="OQ45" i="254"/>
  <c r="PD45" i="254"/>
  <c r="OP45" i="254"/>
  <c r="OT45" i="254"/>
  <c r="PC45" i="254"/>
  <c r="OX45" i="254"/>
  <c r="OM45" i="254"/>
  <c r="PB49" i="254"/>
  <c r="OV49" i="254"/>
  <c r="OU49" i="254"/>
  <c r="OO49" i="254"/>
  <c r="BQ49" i="254" s="1"/>
  <c r="OZ49" i="254"/>
  <c r="OR49" i="254"/>
  <c r="OY49" i="254"/>
  <c r="OQ49" i="254"/>
  <c r="PA49" i="254"/>
  <c r="FL49" i="254" s="1"/>
  <c r="OS49" i="254"/>
  <c r="CX49" i="254" s="1"/>
  <c r="OW49" i="254"/>
  <c r="EE49" i="254" s="1"/>
  <c r="GS49" i="254"/>
  <c r="OT49" i="254"/>
  <c r="OP49" i="254"/>
  <c r="OX49" i="254"/>
  <c r="OK49" i="254"/>
  <c r="AJ49" i="254" s="1"/>
  <c r="ON49" i="254"/>
  <c r="PC49" i="254"/>
  <c r="OQ5" i="254"/>
  <c r="OY5" i="254"/>
  <c r="ON7" i="254"/>
  <c r="OW7" i="254"/>
  <c r="EE7" i="254" s="1"/>
  <c r="OO8" i="254"/>
  <c r="OX9" i="254"/>
  <c r="OP10" i="254"/>
  <c r="OQ11" i="254"/>
  <c r="PB11" i="254"/>
  <c r="OR12" i="254"/>
  <c r="PC12" i="254"/>
  <c r="OU13" i="254"/>
  <c r="PD13" i="254"/>
  <c r="OV14" i="254"/>
  <c r="OM15" i="254"/>
  <c r="OZ15" i="254"/>
  <c r="PC16" i="254"/>
  <c r="OW17" i="254"/>
  <c r="EE17" i="254" s="1"/>
  <c r="ON18" i="254"/>
  <c r="OW19" i="254"/>
  <c r="EE19" i="254" s="1"/>
  <c r="OL21" i="254"/>
  <c r="OW21" i="254"/>
  <c r="EE21" i="254" s="1"/>
  <c r="OO23" i="254"/>
  <c r="PA23" i="254"/>
  <c r="FL23" i="254" s="1"/>
  <c r="OV24" i="254"/>
  <c r="OO25" i="254"/>
  <c r="PC25" i="254"/>
  <c r="OZ26" i="254"/>
  <c r="OP28" i="254"/>
  <c r="PD28" i="254"/>
  <c r="PC29" i="254"/>
  <c r="OM32" i="254"/>
  <c r="OO33" i="254"/>
  <c r="BQ33" i="254" s="1"/>
  <c r="OP34" i="254"/>
  <c r="OW37" i="254"/>
  <c r="EE37" i="254" s="1"/>
  <c r="PB38" i="254"/>
  <c r="OP43" i="254"/>
  <c r="OT44" i="254"/>
  <c r="OS46" i="254"/>
  <c r="CX46" i="254" s="1"/>
  <c r="PA47" i="254"/>
  <c r="FL47" i="254" s="1"/>
  <c r="OY43" i="254"/>
  <c r="OR5" i="254"/>
  <c r="OZ5" i="254"/>
  <c r="OP6" i="254"/>
  <c r="OO7" i="254"/>
  <c r="OX8" i="254"/>
  <c r="OP9" i="254"/>
  <c r="OQ10" i="254"/>
  <c r="OR11" i="254"/>
  <c r="PC11" i="254"/>
  <c r="OU12" i="254"/>
  <c r="PD12" i="254"/>
  <c r="OV13" i="254"/>
  <c r="OK14" i="254"/>
  <c r="OP15" i="254"/>
  <c r="PA15" i="254"/>
  <c r="FL15" i="254" s="1"/>
  <c r="OT16" i="254"/>
  <c r="PD16" i="254"/>
  <c r="OQ18" i="254"/>
  <c r="OY19" i="254"/>
  <c r="OP20" i="254"/>
  <c r="OM21" i="254"/>
  <c r="OW24" i="254"/>
  <c r="EE24" i="254" s="1"/>
  <c r="OL26" i="254"/>
  <c r="OT27" i="254"/>
  <c r="OQ28" i="254"/>
  <c r="OO29" i="254"/>
  <c r="PD29" i="254"/>
  <c r="OO31" i="254"/>
  <c r="ON32" i="254"/>
  <c r="OW35" i="254"/>
  <c r="EE35" i="254" s="1"/>
  <c r="OZ36" i="254"/>
  <c r="OP40" i="254"/>
  <c r="OT41" i="254"/>
  <c r="OQ43" i="254"/>
  <c r="OV44" i="254"/>
  <c r="OW48" i="254"/>
  <c r="EE48" i="254" s="1"/>
  <c r="GS6" i="254"/>
  <c r="OZ6" i="254"/>
  <c r="OM6" i="254"/>
  <c r="OY6" i="254"/>
  <c r="OS6" i="254"/>
  <c r="CX6" i="254" s="1"/>
  <c r="OL6" i="254"/>
  <c r="GS10" i="254"/>
  <c r="OZ10" i="254"/>
  <c r="OM10" i="254"/>
  <c r="OY10" i="254"/>
  <c r="OS10" i="254"/>
  <c r="CX10" i="254" s="1"/>
  <c r="OL10" i="254"/>
  <c r="PA10" i="254"/>
  <c r="FL10" i="254" s="1"/>
  <c r="OT10" i="254"/>
  <c r="ON10" i="254"/>
  <c r="GS14" i="254"/>
  <c r="OX14" i="254"/>
  <c r="PA14" i="254"/>
  <c r="FL14" i="254" s="1"/>
  <c r="OM14" i="254"/>
  <c r="OZ14" i="254"/>
  <c r="OS14" i="254"/>
  <c r="CX14" i="254" s="1"/>
  <c r="OL14" i="254"/>
  <c r="OT14" i="254"/>
  <c r="ON14" i="254"/>
  <c r="GS18" i="254"/>
  <c r="OX18" i="254"/>
  <c r="OR18" i="254"/>
  <c r="OK18" i="254"/>
  <c r="PD18" i="254"/>
  <c r="OW18" i="254"/>
  <c r="EE18" i="254" s="1"/>
  <c r="OV18" i="254"/>
  <c r="OO18" i="254"/>
  <c r="OY18" i="254"/>
  <c r="OP18" i="254"/>
  <c r="GS22" i="254"/>
  <c r="OX22" i="254"/>
  <c r="OR22" i="254"/>
  <c r="OK22" i="254"/>
  <c r="PD22" i="254"/>
  <c r="OQ22" i="254"/>
  <c r="OW22" i="254"/>
  <c r="EE22" i="254" s="1"/>
  <c r="OO22" i="254"/>
  <c r="OV22" i="254"/>
  <c r="ON22" i="254"/>
  <c r="OY22" i="254"/>
  <c r="GS26" i="254"/>
  <c r="OX26" i="254"/>
  <c r="OR26" i="254"/>
  <c r="OK26" i="254"/>
  <c r="PD26" i="254"/>
  <c r="OQ26" i="254"/>
  <c r="OW26" i="254"/>
  <c r="EE26" i="254" s="1"/>
  <c r="OO26" i="254"/>
  <c r="OV26" i="254"/>
  <c r="ON26" i="254"/>
  <c r="OY26" i="254"/>
  <c r="GS30" i="254"/>
  <c r="OY30" i="254"/>
  <c r="OS30" i="254"/>
  <c r="CX30" i="254" s="1"/>
  <c r="OL30" i="254"/>
  <c r="OX30" i="254"/>
  <c r="OR30" i="254"/>
  <c r="OK30" i="254"/>
  <c r="OW30" i="254"/>
  <c r="EE30" i="254" s="1"/>
  <c r="OO30" i="254"/>
  <c r="PD30" i="254"/>
  <c r="OV30" i="254"/>
  <c r="ON30" i="254"/>
  <c r="OP30" i="254"/>
  <c r="PA30" i="254"/>
  <c r="FL30" i="254" s="1"/>
  <c r="PB30" i="254"/>
  <c r="OQ30" i="254"/>
  <c r="GS34" i="254"/>
  <c r="OY34" i="254"/>
  <c r="OS34" i="254"/>
  <c r="CX34" i="254" s="1"/>
  <c r="OL34" i="254"/>
  <c r="OX34" i="254"/>
  <c r="OR34" i="254"/>
  <c r="OK34" i="254"/>
  <c r="OW34" i="254"/>
  <c r="EE34" i="254" s="1"/>
  <c r="OO34" i="254"/>
  <c r="PD34" i="254"/>
  <c r="OV34" i="254"/>
  <c r="ON34" i="254"/>
  <c r="PC34" i="254"/>
  <c r="OQ34" i="254"/>
  <c r="OT34" i="254"/>
  <c r="GS38" i="254"/>
  <c r="OY38" i="254"/>
  <c r="OS38" i="254"/>
  <c r="CX38" i="254" s="1"/>
  <c r="OL38" i="254"/>
  <c r="OX38" i="254"/>
  <c r="OR38" i="254"/>
  <c r="OK38" i="254"/>
  <c r="OW38" i="254"/>
  <c r="EE38" i="254" s="1"/>
  <c r="OO38" i="254"/>
  <c r="BQ38" i="254" s="1"/>
  <c r="PD38" i="254"/>
  <c r="OV38" i="254"/>
  <c r="ON38" i="254"/>
  <c r="OZ38" i="254"/>
  <c r="OU38" i="254"/>
  <c r="PA38" i="254"/>
  <c r="FL38" i="254" s="1"/>
  <c r="OU42" i="254"/>
  <c r="OO42" i="254"/>
  <c r="BQ42" i="254" s="1"/>
  <c r="GS42" i="254"/>
  <c r="OY42" i="254"/>
  <c r="OR42" i="254"/>
  <c r="OX42" i="254"/>
  <c r="OQ42" i="254"/>
  <c r="OZ42" i="254"/>
  <c r="OS42" i="254"/>
  <c r="CX42" i="254" s="1"/>
  <c r="OK42" i="254"/>
  <c r="PC42" i="254"/>
  <c r="OP42" i="254"/>
  <c r="PB42" i="254"/>
  <c r="PD42" i="254"/>
  <c r="OL42" i="254"/>
  <c r="PA42" i="254"/>
  <c r="FL42" i="254" s="1"/>
  <c r="OM42" i="254"/>
  <c r="PB46" i="254"/>
  <c r="OV46" i="254"/>
  <c r="OU46" i="254"/>
  <c r="OO46" i="254"/>
  <c r="BQ46" i="254" s="1"/>
  <c r="GS46" i="254"/>
  <c r="OX46" i="254"/>
  <c r="OP46" i="254"/>
  <c r="ON46" i="254"/>
  <c r="OY46" i="254"/>
  <c r="OQ46" i="254"/>
  <c r="OZ46" i="254"/>
  <c r="OK46" i="254"/>
  <c r="OW46" i="254"/>
  <c r="EE46" i="254" s="1"/>
  <c r="PA46" i="254"/>
  <c r="FL46" i="254" s="1"/>
  <c r="OL46" i="254"/>
  <c r="PD46" i="254"/>
  <c r="OM46" i="254"/>
  <c r="OS5" i="254"/>
  <c r="CX5" i="254" s="1"/>
  <c r="PB5" i="254"/>
  <c r="OQ6" i="254"/>
  <c r="PA6" i="254"/>
  <c r="FL6" i="254" s="1"/>
  <c r="OP8" i="254"/>
  <c r="OQ9" i="254"/>
  <c r="PB9" i="254"/>
  <c r="OR10" i="254"/>
  <c r="PC10" i="254"/>
  <c r="OU11" i="254"/>
  <c r="PD11" i="254"/>
  <c r="OV12" i="254"/>
  <c r="OK13" i="254"/>
  <c r="OW13" i="254"/>
  <c r="EE13" i="254" s="1"/>
  <c r="OO14" i="254"/>
  <c r="OQ15" i="254"/>
  <c r="OU16" i="254"/>
  <c r="OO17" i="254"/>
  <c r="OY17" i="254"/>
  <c r="OS18" i="254"/>
  <c r="CX18" i="254" s="1"/>
  <c r="PC18" i="254"/>
  <c r="OU20" i="254"/>
  <c r="ON21" i="254"/>
  <c r="PB21" i="254"/>
  <c r="OU22" i="254"/>
  <c r="OP23" i="254"/>
  <c r="OM24" i="254"/>
  <c r="OY24" i="254"/>
  <c r="OT25" i="254"/>
  <c r="OM26" i="254"/>
  <c r="OR28" i="254"/>
  <c r="OQ29" i="254"/>
  <c r="OM30" i="254"/>
  <c r="OU32" i="254"/>
  <c r="OT33" i="254"/>
  <c r="OZ34" i="254"/>
  <c r="PC36" i="254"/>
  <c r="OM38" i="254"/>
  <c r="OO39" i="254"/>
  <c r="BQ39" i="254" s="1"/>
  <c r="OQ40" i="254"/>
  <c r="PA41" i="254"/>
  <c r="FL41" i="254" s="1"/>
  <c r="OR43" i="254"/>
  <c r="ON45" i="254"/>
  <c r="OT46" i="254"/>
  <c r="GS7" i="254"/>
  <c r="OZ7" i="254"/>
  <c r="OM7" i="254"/>
  <c r="OY7" i="254"/>
  <c r="OS7" i="254"/>
  <c r="CX7" i="254" s="1"/>
  <c r="OL7" i="254"/>
  <c r="PA7" i="254"/>
  <c r="FL7" i="254" s="1"/>
  <c r="OT7" i="254"/>
  <c r="GS19" i="254"/>
  <c r="OX19" i="254"/>
  <c r="OR19" i="254"/>
  <c r="OK19" i="254"/>
  <c r="PD19" i="254"/>
  <c r="OQ19" i="254"/>
  <c r="PC19" i="254"/>
  <c r="OU19" i="254"/>
  <c r="OM19" i="254"/>
  <c r="PB19" i="254"/>
  <c r="OT19" i="254"/>
  <c r="OL19" i="254"/>
  <c r="OV19" i="254"/>
  <c r="ON19" i="254"/>
  <c r="OY35" i="254"/>
  <c r="OS35" i="254"/>
  <c r="CX35" i="254" s="1"/>
  <c r="OL35" i="254"/>
  <c r="OX35" i="254"/>
  <c r="OR35" i="254"/>
  <c r="OK35" i="254"/>
  <c r="PC35" i="254"/>
  <c r="OU35" i="254"/>
  <c r="OM35" i="254"/>
  <c r="PB35" i="254"/>
  <c r="OT35" i="254"/>
  <c r="PD35" i="254"/>
  <c r="OV35" i="254"/>
  <c r="ON35" i="254"/>
  <c r="PA35" i="254"/>
  <c r="FL35" i="254" s="1"/>
  <c r="OO35" i="254"/>
  <c r="BQ35" i="254" s="1"/>
  <c r="OZ35" i="254"/>
  <c r="GS35" i="254"/>
  <c r="PB47" i="254"/>
  <c r="OV47" i="254"/>
  <c r="OU47" i="254"/>
  <c r="OO47" i="254"/>
  <c r="BQ47" i="254" s="1"/>
  <c r="GS47" i="254"/>
  <c r="OW47" i="254"/>
  <c r="EE47" i="254" s="1"/>
  <c r="OM47" i="254"/>
  <c r="PD47" i="254"/>
  <c r="OT47" i="254"/>
  <c r="OL47" i="254"/>
  <c r="ON47" i="254"/>
  <c r="OS47" i="254"/>
  <c r="CX47" i="254" s="1"/>
  <c r="OR47" i="254"/>
  <c r="OK47" i="254"/>
  <c r="PC47" i="254"/>
  <c r="OP47" i="254"/>
  <c r="OQ7" i="254"/>
  <c r="OK11" i="254"/>
  <c r="OQ31" i="254"/>
  <c r="OW39" i="254"/>
  <c r="EE39" i="254" s="1"/>
  <c r="OO11" i="254"/>
  <c r="OK5" i="254"/>
  <c r="PC5" i="254"/>
  <c r="OR6" i="254"/>
  <c r="OP7" i="254"/>
  <c r="OQ8" i="254"/>
  <c r="PB8" i="254"/>
  <c r="OR9" i="254"/>
  <c r="PC9" i="254"/>
  <c r="OU10" i="254"/>
  <c r="PD10" i="254"/>
  <c r="OV11" i="254"/>
  <c r="OK12" i="254"/>
  <c r="OW12" i="254"/>
  <c r="EE12" i="254" s="1"/>
  <c r="OO13" i="254"/>
  <c r="OY14" i="254"/>
  <c r="OS15" i="254"/>
  <c r="CX15" i="254" s="1"/>
  <c r="OL16" i="254"/>
  <c r="OV16" i="254"/>
  <c r="OZ17" i="254"/>
  <c r="OO19" i="254"/>
  <c r="PA19" i="254"/>
  <c r="FL19" i="254" s="1"/>
  <c r="OV20" i="254"/>
  <c r="OO21" i="254"/>
  <c r="PC21" i="254"/>
  <c r="OZ22" i="254"/>
  <c r="OS23" i="254"/>
  <c r="CX23" i="254" s="1"/>
  <c r="ON24" i="254"/>
  <c r="OZ24" i="254"/>
  <c r="OU25" i="254"/>
  <c r="OP26" i="254"/>
  <c r="PB26" i="254"/>
  <c r="PA27" i="254"/>
  <c r="FL27" i="254" s="1"/>
  <c r="OP31" i="254"/>
  <c r="OV32" i="254"/>
  <c r="OU33" i="254"/>
  <c r="PA34" i="254"/>
  <c r="FL34" i="254" s="1"/>
  <c r="OM36" i="254"/>
  <c r="PD36" i="254"/>
  <c r="OP38" i="254"/>
  <c r="ON42" i="254"/>
  <c r="OX43" i="254"/>
  <c r="PC46" i="254"/>
  <c r="OX48" i="254"/>
  <c r="GS11" i="254"/>
  <c r="RA13" i="254" l="1"/>
  <c r="RA6" i="254"/>
  <c r="QU21" i="254"/>
  <c r="QT21" i="254"/>
  <c r="QS21" i="254"/>
  <c r="RC21" i="254"/>
  <c r="PJ21" i="254"/>
  <c r="RD21" i="254"/>
  <c r="PI21" i="254"/>
  <c r="RA21" i="254"/>
  <c r="RB21" i="254"/>
  <c r="HZ21" i="254"/>
  <c r="QR21" i="254"/>
  <c r="QU10" i="254"/>
  <c r="QS26" i="254"/>
  <c r="QU8" i="254"/>
  <c r="QU11" i="254"/>
  <c r="QT13" i="254"/>
  <c r="QT14" i="254"/>
  <c r="QT43" i="254"/>
  <c r="QS15" i="254"/>
  <c r="QT28" i="254"/>
  <c r="QT35" i="254"/>
  <c r="QU23" i="254"/>
  <c r="QU34" i="254"/>
  <c r="QT7" i="254"/>
  <c r="RD39" i="254"/>
  <c r="QS40" i="254"/>
  <c r="QS16" i="254"/>
  <c r="QT30" i="254"/>
  <c r="QS28" i="254"/>
  <c r="QU5" i="254"/>
  <c r="QU43" i="254"/>
  <c r="QT22" i="254"/>
  <c r="QS20" i="254"/>
  <c r="QU41" i="254"/>
  <c r="QU17" i="254"/>
  <c r="QS37" i="254"/>
  <c r="QT33" i="254"/>
  <c r="QU15" i="254"/>
  <c r="QT39" i="254"/>
  <c r="QT29" i="254"/>
  <c r="QS29" i="254"/>
  <c r="RD19" i="254"/>
  <c r="QT42" i="254"/>
  <c r="QT18" i="254"/>
  <c r="QU37" i="254"/>
  <c r="QU13" i="254"/>
  <c r="QU20" i="254"/>
  <c r="QT38" i="254"/>
  <c r="QS36" i="254"/>
  <c r="QS12" i="254"/>
  <c r="QS39" i="254"/>
  <c r="QU33" i="254"/>
  <c r="QU9" i="254"/>
  <c r="QR7" i="254"/>
  <c r="QV7" i="254" s="1"/>
  <c r="QW7" i="254" s="1"/>
  <c r="QT5" i="254"/>
  <c r="QS31" i="254"/>
  <c r="QT34" i="254"/>
  <c r="QT10" i="254"/>
  <c r="QS11" i="254"/>
  <c r="QU29" i="254"/>
  <c r="QS30" i="254"/>
  <c r="QT19" i="254"/>
  <c r="QU36" i="254"/>
  <c r="QU12" i="254"/>
  <c r="QT6" i="254"/>
  <c r="QU25" i="254"/>
  <c r="QR15" i="254"/>
  <c r="QT26" i="254"/>
  <c r="QS19" i="254"/>
  <c r="QS33" i="254"/>
  <c r="RD35" i="254"/>
  <c r="QU28" i="254"/>
  <c r="QT37" i="254"/>
  <c r="QS25" i="254"/>
  <c r="QS17" i="254"/>
  <c r="QU26" i="254"/>
  <c r="QT20" i="254"/>
  <c r="QS42" i="254"/>
  <c r="QS18" i="254"/>
  <c r="QT23" i="254"/>
  <c r="QU39" i="254"/>
  <c r="QT31" i="254"/>
  <c r="QU22" i="254"/>
  <c r="QT40" i="254"/>
  <c r="QT16" i="254"/>
  <c r="QS38" i="254"/>
  <c r="QS14" i="254"/>
  <c r="QU35" i="254"/>
  <c r="QT15" i="254"/>
  <c r="QS13" i="254"/>
  <c r="QT41" i="254"/>
  <c r="QS43" i="254"/>
  <c r="QU42" i="254"/>
  <c r="QU18" i="254"/>
  <c r="QT36" i="254"/>
  <c r="QT12" i="254"/>
  <c r="QS34" i="254"/>
  <c r="QS10" i="254"/>
  <c r="QS35" i="254"/>
  <c r="QU31" i="254"/>
  <c r="QU7" i="254"/>
  <c r="QT9" i="254"/>
  <c r="QS9" i="254"/>
  <c r="RB6" i="254"/>
  <c r="QU40" i="254"/>
  <c r="QU16" i="254"/>
  <c r="QS32" i="254"/>
  <c r="QS8" i="254"/>
  <c r="QS5" i="254"/>
  <c r="QS27" i="254"/>
  <c r="QU38" i="254"/>
  <c r="QU14" i="254"/>
  <c r="QT32" i="254"/>
  <c r="QT8" i="254"/>
  <c r="QS6" i="254"/>
  <c r="QU27" i="254"/>
  <c r="QS23" i="254"/>
  <c r="QS41" i="254"/>
  <c r="QT25" i="254"/>
  <c r="QT17" i="254"/>
  <c r="QS24" i="254"/>
  <c r="QU30" i="254"/>
  <c r="QU6" i="254"/>
  <c r="QT24" i="254"/>
  <c r="QT11" i="254"/>
  <c r="QS22" i="254"/>
  <c r="JG6" i="254"/>
  <c r="QR6" i="254"/>
  <c r="QV6" i="254" s="1"/>
  <c r="QW6" i="254" s="1"/>
  <c r="QS7" i="254"/>
  <c r="QU19" i="254"/>
  <c r="HZ28" i="254"/>
  <c r="QR28" i="254"/>
  <c r="HZ26" i="254"/>
  <c r="QR26" i="254"/>
  <c r="QV26" i="254" s="1"/>
  <c r="QW26" i="254" s="1"/>
  <c r="HZ41" i="254"/>
  <c r="QR41" i="254"/>
  <c r="HZ33" i="254"/>
  <c r="QR33" i="254"/>
  <c r="HZ24" i="254"/>
  <c r="QR24" i="254"/>
  <c r="QV24" i="254" s="1"/>
  <c r="QW24" i="254" s="1"/>
  <c r="HZ37" i="254"/>
  <c r="QR37" i="254"/>
  <c r="QV37" i="254" s="1"/>
  <c r="QW37" i="254" s="1"/>
  <c r="HZ43" i="254"/>
  <c r="QR43" i="254"/>
  <c r="QV43" i="254" s="1"/>
  <c r="QW43" i="254" s="1"/>
  <c r="HZ9" i="254"/>
  <c r="QR9" i="254"/>
  <c r="QV9" i="254" s="1"/>
  <c r="QW9" i="254" s="1"/>
  <c r="HZ22" i="254"/>
  <c r="QR22" i="254"/>
  <c r="HZ39" i="254"/>
  <c r="QR39" i="254"/>
  <c r="QV39" i="254" s="1"/>
  <c r="QW39" i="254" s="1"/>
  <c r="HZ29" i="254"/>
  <c r="QR29" i="254"/>
  <c r="QV29" i="254" s="1"/>
  <c r="QW29" i="254" s="1"/>
  <c r="HZ35" i="254"/>
  <c r="QR35" i="254"/>
  <c r="QV35" i="254" s="1"/>
  <c r="QW35" i="254" s="1"/>
  <c r="HZ20" i="254"/>
  <c r="QR20" i="254"/>
  <c r="QV20" i="254" s="1"/>
  <c r="QW20" i="254" s="1"/>
  <c r="HZ31" i="254"/>
  <c r="QR31" i="254"/>
  <c r="QV31" i="254" s="1"/>
  <c r="QW31" i="254" s="1"/>
  <c r="HZ27" i="254"/>
  <c r="QR27" i="254"/>
  <c r="HZ42" i="254"/>
  <c r="QR42" i="254"/>
  <c r="HZ18" i="254"/>
  <c r="QR18" i="254"/>
  <c r="HZ23" i="254"/>
  <c r="QR23" i="254"/>
  <c r="QV23" i="254" s="1"/>
  <c r="QW23" i="254" s="1"/>
  <c r="HZ13" i="254"/>
  <c r="QR13" i="254"/>
  <c r="QV13" i="254" s="1"/>
  <c r="QW13" i="254" s="1"/>
  <c r="HZ19" i="254"/>
  <c r="QR19" i="254"/>
  <c r="QV19" i="254" s="1"/>
  <c r="QW19" i="254" s="1"/>
  <c r="HZ17" i="254"/>
  <c r="QR17" i="254"/>
  <c r="QV17" i="254" s="1"/>
  <c r="QW17" i="254" s="1"/>
  <c r="HZ40" i="254"/>
  <c r="QR40" i="254"/>
  <c r="HZ16" i="254"/>
  <c r="QR16" i="254"/>
  <c r="QV16" i="254" s="1"/>
  <c r="QW16" i="254" s="1"/>
  <c r="HZ11" i="254"/>
  <c r="QR11" i="254"/>
  <c r="QV11" i="254" s="1"/>
  <c r="QW11" i="254" s="1"/>
  <c r="HZ25" i="254"/>
  <c r="QR25" i="254"/>
  <c r="QV25" i="254" s="1"/>
  <c r="QW25" i="254" s="1"/>
  <c r="HZ38" i="254"/>
  <c r="QR38" i="254"/>
  <c r="QV38" i="254" s="1"/>
  <c r="QW38" i="254" s="1"/>
  <c r="HZ14" i="254"/>
  <c r="QR14" i="254"/>
  <c r="QV14" i="254" s="1"/>
  <c r="QW14" i="254" s="1"/>
  <c r="HZ36" i="254"/>
  <c r="QR36" i="254"/>
  <c r="QV36" i="254" s="1"/>
  <c r="QW36" i="254" s="1"/>
  <c r="HZ12" i="254"/>
  <c r="QR12" i="254"/>
  <c r="QV12" i="254" s="1"/>
  <c r="QW12" i="254" s="1"/>
  <c r="HZ34" i="254"/>
  <c r="QR34" i="254"/>
  <c r="QV34" i="254" s="1"/>
  <c r="QW34" i="254" s="1"/>
  <c r="HZ10" i="254"/>
  <c r="QR10" i="254"/>
  <c r="QV10" i="254" s="1"/>
  <c r="QW10" i="254" s="1"/>
  <c r="HZ32" i="254"/>
  <c r="QR32" i="254"/>
  <c r="QV32" i="254" s="1"/>
  <c r="QW32" i="254" s="1"/>
  <c r="HZ8" i="254"/>
  <c r="QR8" i="254"/>
  <c r="QV8" i="254" s="1"/>
  <c r="QW8" i="254" s="1"/>
  <c r="HZ30" i="254"/>
  <c r="QR30" i="254"/>
  <c r="QV30" i="254" s="1"/>
  <c r="QW30" i="254" s="1"/>
  <c r="RD30" i="254"/>
  <c r="RD29" i="254"/>
  <c r="RD37" i="254"/>
  <c r="RD7" i="254"/>
  <c r="RD22" i="254"/>
  <c r="RC24" i="254"/>
  <c r="RC38" i="254"/>
  <c r="RD42" i="254"/>
  <c r="RD8" i="254"/>
  <c r="RB7" i="254"/>
  <c r="RC39" i="254"/>
  <c r="RC26" i="254"/>
  <c r="RC33" i="254"/>
  <c r="RA8" i="254"/>
  <c r="RE8" i="254" s="1"/>
  <c r="RD31" i="254"/>
  <c r="RC10" i="254"/>
  <c r="RC14" i="254"/>
  <c r="RD32" i="254"/>
  <c r="RC41" i="254"/>
  <c r="RD27" i="254"/>
  <c r="RC29" i="254"/>
  <c r="RC31" i="254"/>
  <c r="RD16" i="254"/>
  <c r="RC7" i="254"/>
  <c r="RD38" i="254"/>
  <c r="RC6" i="254"/>
  <c r="RC9" i="254"/>
  <c r="RD24" i="254"/>
  <c r="RC36" i="254"/>
  <c r="RC30" i="254"/>
  <c r="RD17" i="254"/>
  <c r="RD36" i="254"/>
  <c r="RD10" i="254"/>
  <c r="RC32" i="254"/>
  <c r="RC17" i="254"/>
  <c r="RC13" i="254"/>
  <c r="RD5" i="254"/>
  <c r="RD20" i="254"/>
  <c r="RD28" i="254"/>
  <c r="RD43" i="254"/>
  <c r="RD18" i="254"/>
  <c r="RC11" i="254"/>
  <c r="RD12" i="254"/>
  <c r="RB8" i="254"/>
  <c r="RD34" i="254"/>
  <c r="RD14" i="254"/>
  <c r="RD9" i="254"/>
  <c r="RC27" i="254"/>
  <c r="RD15" i="254"/>
  <c r="RC20" i="254"/>
  <c r="RC5" i="254"/>
  <c r="RC22" i="254"/>
  <c r="RC42" i="254"/>
  <c r="RC43" i="254"/>
  <c r="RC25" i="254"/>
  <c r="RC8" i="254"/>
  <c r="RD23" i="254"/>
  <c r="RC15" i="254"/>
  <c r="RD41" i="254"/>
  <c r="RD13" i="254"/>
  <c r="RC34" i="254"/>
  <c r="RC18" i="254"/>
  <c r="RD6" i="254"/>
  <c r="RC37" i="254"/>
  <c r="RC16" i="254"/>
  <c r="RD33" i="254"/>
  <c r="RC35" i="254"/>
  <c r="RD26" i="254"/>
  <c r="RD11" i="254"/>
  <c r="RC40" i="254"/>
  <c r="RC12" i="254"/>
  <c r="RB5" i="254"/>
  <c r="RC19" i="254"/>
  <c r="RD25" i="254"/>
  <c r="RD40" i="254"/>
  <c r="RC28" i="254"/>
  <c r="RC23" i="254"/>
  <c r="RB17" i="254"/>
  <c r="PJ17" i="254"/>
  <c r="PI30" i="254"/>
  <c r="PM30" i="254" s="1"/>
  <c r="PN30" i="254" s="1"/>
  <c r="RA30" i="254"/>
  <c r="RA41" i="254"/>
  <c r="PI41" i="254"/>
  <c r="PJ27" i="254"/>
  <c r="RB27" i="254"/>
  <c r="PI5" i="254"/>
  <c r="PM5" i="254" s="1"/>
  <c r="PN5" i="254" s="1"/>
  <c r="RA5" i="254"/>
  <c r="RA22" i="254"/>
  <c r="PI22" i="254"/>
  <c r="PM22" i="254" s="1"/>
  <c r="PN22" i="254" s="1"/>
  <c r="PI33" i="254"/>
  <c r="PM33" i="254" s="1"/>
  <c r="PN33" i="254" s="1"/>
  <c r="RA33" i="254"/>
  <c r="RA9" i="254"/>
  <c r="PI9" i="254"/>
  <c r="PM9" i="254" s="1"/>
  <c r="PN9" i="254" s="1"/>
  <c r="PI20" i="254"/>
  <c r="PM20" i="254" s="1"/>
  <c r="PN20" i="254" s="1"/>
  <c r="RA20" i="254"/>
  <c r="RA16" i="254"/>
  <c r="PI16" i="254"/>
  <c r="PM16" i="254" s="1"/>
  <c r="PN16" i="254" s="1"/>
  <c r="PI12" i="254"/>
  <c r="PM12" i="254" s="1"/>
  <c r="PN12" i="254" s="1"/>
  <c r="RA12" i="254"/>
  <c r="PJ35" i="254"/>
  <c r="RB35" i="254"/>
  <c r="PI26" i="254"/>
  <c r="PM26" i="254" s="1"/>
  <c r="PN26" i="254" s="1"/>
  <c r="RA26" i="254"/>
  <c r="PI14" i="254"/>
  <c r="PM14" i="254" s="1"/>
  <c r="PN14" i="254" s="1"/>
  <c r="RA14" i="254"/>
  <c r="PJ41" i="254"/>
  <c r="RB41" i="254"/>
  <c r="RB37" i="254"/>
  <c r="PJ37" i="254"/>
  <c r="RA17" i="254"/>
  <c r="PI17" i="254"/>
  <c r="PM17" i="254" s="1"/>
  <c r="PN17" i="254" s="1"/>
  <c r="RB43" i="254"/>
  <c r="PJ43" i="254"/>
  <c r="RA31" i="254"/>
  <c r="PI31" i="254"/>
  <c r="PM31" i="254" s="1"/>
  <c r="PN31" i="254" s="1"/>
  <c r="RB32" i="254"/>
  <c r="PJ32" i="254"/>
  <c r="RA24" i="254"/>
  <c r="PI24" i="254"/>
  <c r="PM24" i="254" s="1"/>
  <c r="PN24" i="254" s="1"/>
  <c r="RB39" i="254"/>
  <c r="PJ39" i="254"/>
  <c r="RA19" i="254"/>
  <c r="PI19" i="254"/>
  <c r="PM19" i="254" s="1"/>
  <c r="PN19" i="254" s="1"/>
  <c r="PJ30" i="254"/>
  <c r="RB30" i="254"/>
  <c r="PJ10" i="254"/>
  <c r="RB10" i="254"/>
  <c r="RB18" i="254"/>
  <c r="PJ18" i="254"/>
  <c r="PJ28" i="254"/>
  <c r="RB28" i="254"/>
  <c r="PI23" i="254"/>
  <c r="PM23" i="254" s="1"/>
  <c r="PN23" i="254" s="1"/>
  <c r="RA23" i="254"/>
  <c r="PI13" i="254"/>
  <c r="PM13" i="254" s="1"/>
  <c r="PN13" i="254" s="1"/>
  <c r="PI11" i="254"/>
  <c r="PM11" i="254" s="1"/>
  <c r="PN11" i="254" s="1"/>
  <c r="RA11" i="254"/>
  <c r="PI38" i="254"/>
  <c r="PM38" i="254" s="1"/>
  <c r="PN38" i="254" s="1"/>
  <c r="RA38" i="254"/>
  <c r="RB14" i="254"/>
  <c r="PJ14" i="254"/>
  <c r="PJ31" i="254"/>
  <c r="RB31" i="254"/>
  <c r="RA40" i="254"/>
  <c r="PI40" i="254"/>
  <c r="PM40" i="254" s="1"/>
  <c r="PN40" i="254" s="1"/>
  <c r="PJ12" i="254"/>
  <c r="RB12" i="254"/>
  <c r="PI10" i="254"/>
  <c r="PM10" i="254" s="1"/>
  <c r="PN10" i="254" s="1"/>
  <c r="RA10" i="254"/>
  <c r="RB42" i="254"/>
  <c r="PJ42" i="254"/>
  <c r="PJ29" i="254"/>
  <c r="RB29" i="254"/>
  <c r="PJ9" i="254"/>
  <c r="RB9" i="254"/>
  <c r="PJ20" i="254"/>
  <c r="RB20" i="254"/>
  <c r="PJ25" i="254"/>
  <c r="RB25" i="254"/>
  <c r="PJ22" i="254"/>
  <c r="RB22" i="254"/>
  <c r="RA25" i="254"/>
  <c r="PI25" i="254"/>
  <c r="PM25" i="254" s="1"/>
  <c r="PN25" i="254" s="1"/>
  <c r="PJ19" i="254"/>
  <c r="RB19" i="254"/>
  <c r="RA43" i="254"/>
  <c r="PI43" i="254"/>
  <c r="PM43" i="254" s="1"/>
  <c r="PN43" i="254" s="1"/>
  <c r="PI27" i="254"/>
  <c r="PM27" i="254" s="1"/>
  <c r="PN27" i="254" s="1"/>
  <c r="RA27" i="254"/>
  <c r="AJ7" i="254"/>
  <c r="RA7" i="254"/>
  <c r="RE7" i="254" s="1"/>
  <c r="PJ24" i="254"/>
  <c r="RB24" i="254"/>
  <c r="PJ23" i="254"/>
  <c r="RB23" i="254"/>
  <c r="PJ38" i="254"/>
  <c r="RB38" i="254"/>
  <c r="RA34" i="254"/>
  <c r="PI34" i="254"/>
  <c r="PM34" i="254" s="1"/>
  <c r="PN34" i="254" s="1"/>
  <c r="PJ15" i="254"/>
  <c r="RB15" i="254"/>
  <c r="PJ40" i="254"/>
  <c r="RB40" i="254"/>
  <c r="RA36" i="254"/>
  <c r="PI36" i="254"/>
  <c r="PM36" i="254" s="1"/>
  <c r="PN36" i="254" s="1"/>
  <c r="PI28" i="254"/>
  <c r="PM28" i="254" s="1"/>
  <c r="PN28" i="254" s="1"/>
  <c r="RA28" i="254"/>
  <c r="RB26" i="254"/>
  <c r="PJ26" i="254"/>
  <c r="RB33" i="254"/>
  <c r="PJ33" i="254"/>
  <c r="PJ16" i="254"/>
  <c r="RB16" i="254"/>
  <c r="RA29" i="254"/>
  <c r="PI29" i="254"/>
  <c r="RB13" i="254"/>
  <c r="PJ13" i="254"/>
  <c r="PI15" i="254"/>
  <c r="PM15" i="254" s="1"/>
  <c r="PN15" i="254" s="1"/>
  <c r="RA15" i="254"/>
  <c r="PI35" i="254"/>
  <c r="PM35" i="254" s="1"/>
  <c r="PN35" i="254" s="1"/>
  <c r="RA35" i="254"/>
  <c r="RA42" i="254"/>
  <c r="PI42" i="254"/>
  <c r="PM42" i="254" s="1"/>
  <c r="PN42" i="254" s="1"/>
  <c r="PJ34" i="254"/>
  <c r="RB34" i="254"/>
  <c r="RA18" i="254"/>
  <c r="PI18" i="254"/>
  <c r="PM18" i="254" s="1"/>
  <c r="PN18" i="254" s="1"/>
  <c r="PI37" i="254"/>
  <c r="PM37" i="254" s="1"/>
  <c r="PN37" i="254" s="1"/>
  <c r="RA37" i="254"/>
  <c r="RB11" i="254"/>
  <c r="PJ11" i="254"/>
  <c r="PJ36" i="254"/>
  <c r="RB36" i="254"/>
  <c r="RA32" i="254"/>
  <c r="PI32" i="254"/>
  <c r="PM32" i="254" s="1"/>
  <c r="PN32" i="254" s="1"/>
  <c r="RA39" i="254"/>
  <c r="PI39" i="254"/>
  <c r="PM39" i="254" s="1"/>
  <c r="PN39" i="254" s="1"/>
  <c r="PJ48" i="254"/>
  <c r="PI44" i="254"/>
  <c r="PM44" i="254" s="1"/>
  <c r="PN44" i="254" s="1"/>
  <c r="PK48" i="254"/>
  <c r="PK44" i="254"/>
  <c r="PK41" i="254"/>
  <c r="PL42" i="254"/>
  <c r="PL44" i="254"/>
  <c r="PJ44" i="254"/>
  <c r="PI46" i="254"/>
  <c r="PM46" i="254" s="1"/>
  <c r="PN46" i="254" s="1"/>
  <c r="PK43" i="254"/>
  <c r="PK49" i="254"/>
  <c r="PI47" i="254"/>
  <c r="PM47" i="254" s="1"/>
  <c r="PN47" i="254" s="1"/>
  <c r="PL46" i="254"/>
  <c r="PL43" i="254"/>
  <c r="PJ49" i="254"/>
  <c r="PJ46" i="254"/>
  <c r="PJ45" i="254"/>
  <c r="PI49" i="254"/>
  <c r="PM49" i="254" s="1"/>
  <c r="PN49" i="254" s="1"/>
  <c r="QV49" i="254"/>
  <c r="QW49" i="254" s="1"/>
  <c r="AJ45" i="254"/>
  <c r="PK45" i="254"/>
  <c r="AJ44" i="254"/>
  <c r="PL45" i="254"/>
  <c r="PJ47" i="254"/>
  <c r="PI48" i="254"/>
  <c r="PM48" i="254" s="1"/>
  <c r="PN48" i="254" s="1"/>
  <c r="QV42" i="254"/>
  <c r="QW42" i="254" s="1"/>
  <c r="QV47" i="254"/>
  <c r="QW47" i="254" s="1"/>
  <c r="QV44" i="254"/>
  <c r="QW44" i="254" s="1"/>
  <c r="AJ42" i="254"/>
  <c r="AJ47" i="254"/>
  <c r="PK47" i="254"/>
  <c r="AJ48" i="254"/>
  <c r="QV46" i="254"/>
  <c r="QW46" i="254" s="1"/>
  <c r="PL48" i="254"/>
  <c r="QV48" i="254"/>
  <c r="QW48" i="254" s="1"/>
  <c r="AJ43" i="254"/>
  <c r="AJ46" i="254"/>
  <c r="PL49" i="254"/>
  <c r="QV41" i="254"/>
  <c r="QW41" i="254" s="1"/>
  <c r="PK42" i="254"/>
  <c r="PI45" i="254"/>
  <c r="PM45" i="254" s="1"/>
  <c r="PN45" i="254" s="1"/>
  <c r="PK46" i="254"/>
  <c r="PL47" i="254"/>
  <c r="QV45" i="254"/>
  <c r="QW45" i="254" s="1"/>
  <c r="PL40" i="254"/>
  <c r="PK40" i="254"/>
  <c r="PK38" i="254"/>
  <c r="PK37" i="254"/>
  <c r="PK36" i="254"/>
  <c r="PK39" i="254"/>
  <c r="PL36" i="254"/>
  <c r="PL39" i="254"/>
  <c r="PL41" i="254"/>
  <c r="AJ36" i="254"/>
  <c r="PL35" i="254"/>
  <c r="AJ41" i="254"/>
  <c r="PL38" i="254"/>
  <c r="AJ40" i="254"/>
  <c r="AJ39" i="254"/>
  <c r="AJ37" i="254"/>
  <c r="QV40" i="254"/>
  <c r="QW40" i="254" s="1"/>
  <c r="AJ38" i="254"/>
  <c r="PL37" i="254"/>
  <c r="PM41" i="254"/>
  <c r="PN41" i="254" s="1"/>
  <c r="PK35" i="254"/>
  <c r="AJ35" i="254"/>
  <c r="AJ18" i="254"/>
  <c r="PK10" i="254"/>
  <c r="AJ14" i="254"/>
  <c r="AJ33" i="254"/>
  <c r="AJ21" i="254"/>
  <c r="AJ32" i="254"/>
  <c r="AJ24" i="254"/>
  <c r="AJ13" i="254"/>
  <c r="AJ34" i="254"/>
  <c r="AJ25" i="254"/>
  <c r="AJ9" i="254"/>
  <c r="AJ22" i="254"/>
  <c r="PL10" i="254"/>
  <c r="AJ27" i="254"/>
  <c r="AJ28" i="254"/>
  <c r="AJ11" i="254"/>
  <c r="AJ29" i="254"/>
  <c r="AJ31" i="254"/>
  <c r="AJ12" i="254"/>
  <c r="AJ30" i="254"/>
  <c r="AJ20" i="254"/>
  <c r="AJ26" i="254"/>
  <c r="AJ15" i="254"/>
  <c r="AJ10" i="254"/>
  <c r="AJ17" i="254"/>
  <c r="AJ8" i="254"/>
  <c r="QV33" i="254"/>
  <c r="QW33" i="254" s="1"/>
  <c r="AJ19" i="254"/>
  <c r="AJ16" i="254"/>
  <c r="AJ23" i="254"/>
  <c r="HZ6" i="254"/>
  <c r="HZ7" i="254"/>
  <c r="GS5" i="254"/>
  <c r="AJ6" i="254"/>
  <c r="LU28" i="254"/>
  <c r="LU23" i="254"/>
  <c r="LU7" i="254"/>
  <c r="LU8" i="254"/>
  <c r="LU18" i="254"/>
  <c r="LU17" i="254"/>
  <c r="LU9" i="254"/>
  <c r="LU26" i="254"/>
  <c r="LU22" i="254"/>
  <c r="LU29" i="254"/>
  <c r="LU13" i="254"/>
  <c r="LU11" i="254"/>
  <c r="LU20" i="254"/>
  <c r="LU27" i="254"/>
  <c r="LU19" i="254"/>
  <c r="LU24" i="254"/>
  <c r="LU15" i="254"/>
  <c r="LU30" i="254"/>
  <c r="LU12" i="254"/>
  <c r="LU25" i="254"/>
  <c r="LU16" i="254"/>
  <c r="LU14" i="254"/>
  <c r="LU21" i="254"/>
  <c r="AJ5" i="254"/>
  <c r="BQ23" i="254"/>
  <c r="BQ32" i="254"/>
  <c r="BQ28" i="254"/>
  <c r="BQ34" i="254"/>
  <c r="BQ11" i="254"/>
  <c r="BQ26" i="254"/>
  <c r="BQ21" i="254"/>
  <c r="BQ31" i="254"/>
  <c r="BQ7" i="254"/>
  <c r="BQ15" i="254"/>
  <c r="BQ20" i="254"/>
  <c r="BQ16" i="254"/>
  <c r="BQ14" i="254"/>
  <c r="BQ8" i="254"/>
  <c r="BQ24" i="254"/>
  <c r="BQ5" i="254"/>
  <c r="BQ18" i="254"/>
  <c r="BQ29" i="254"/>
  <c r="BQ19" i="254"/>
  <c r="BQ17" i="254"/>
  <c r="BQ9" i="254"/>
  <c r="BQ12" i="254"/>
  <c r="BQ27" i="254"/>
  <c r="BQ13" i="254"/>
  <c r="BQ30" i="254"/>
  <c r="BQ25" i="254"/>
  <c r="BQ22" i="254"/>
  <c r="QV27" i="254"/>
  <c r="QW27" i="254" s="1"/>
  <c r="QV15" i="254"/>
  <c r="QW15" i="254" s="1"/>
  <c r="QV28" i="254"/>
  <c r="QW28" i="254" s="1"/>
  <c r="QV21" i="254"/>
  <c r="QW21" i="254" s="1"/>
  <c r="PK19" i="254"/>
  <c r="PL31" i="254"/>
  <c r="PK23" i="254"/>
  <c r="PK13" i="254"/>
  <c r="PK7" i="254"/>
  <c r="PK24" i="254"/>
  <c r="PK14" i="254"/>
  <c r="PL26" i="254"/>
  <c r="PL24" i="254"/>
  <c r="PL19" i="254"/>
  <c r="PL23" i="254"/>
  <c r="PK27" i="254"/>
  <c r="PL21" i="254"/>
  <c r="PK32" i="254"/>
  <c r="PL32" i="254"/>
  <c r="PK12" i="254"/>
  <c r="PL8" i="254"/>
  <c r="PK21" i="254"/>
  <c r="PL34" i="254"/>
  <c r="PL22" i="254"/>
  <c r="PL18" i="254"/>
  <c r="PL13" i="254"/>
  <c r="PL5" i="254"/>
  <c r="PJ5" i="254"/>
  <c r="PL25" i="254"/>
  <c r="PK30" i="254"/>
  <c r="PL14" i="254"/>
  <c r="PL17" i="254"/>
  <c r="PK9" i="254"/>
  <c r="PK5" i="254"/>
  <c r="PK26" i="254"/>
  <c r="PK15" i="254"/>
  <c r="PK33" i="254"/>
  <c r="PK31" i="254"/>
  <c r="PL29" i="254"/>
  <c r="PL27" i="254"/>
  <c r="PK22" i="254"/>
  <c r="PM21" i="254"/>
  <c r="PN21" i="254" s="1"/>
  <c r="PJ6" i="254"/>
  <c r="PK6" i="254"/>
  <c r="PK29" i="254"/>
  <c r="PL11" i="254"/>
  <c r="PL20" i="254"/>
  <c r="PK16" i="254"/>
  <c r="PL9" i="254"/>
  <c r="PK8" i="254"/>
  <c r="PL33" i="254"/>
  <c r="PK20" i="254"/>
  <c r="PI7" i="254"/>
  <c r="PM7" i="254" s="1"/>
  <c r="PN7" i="254" s="1"/>
  <c r="PJ8" i="254"/>
  <c r="PL16" i="254"/>
  <c r="PI6" i="254"/>
  <c r="PM6" i="254" s="1"/>
  <c r="PN6" i="254" s="1"/>
  <c r="PL12" i="254"/>
  <c r="PL15" i="254"/>
  <c r="PK25" i="254"/>
  <c r="PK28" i="254"/>
  <c r="PK34" i="254"/>
  <c r="PL30" i="254"/>
  <c r="PL28" i="254"/>
  <c r="PK17" i="254"/>
  <c r="PK11" i="254"/>
  <c r="PJ7" i="254"/>
  <c r="PI8" i="254"/>
  <c r="PM8" i="254" s="1"/>
  <c r="PN8" i="254" s="1"/>
  <c r="PL6" i="254"/>
  <c r="PL7" i="254"/>
  <c r="PK18" i="254"/>
  <c r="PM29" i="254"/>
  <c r="PN29" i="254" s="1"/>
  <c r="RF5" i="254" l="1"/>
  <c r="T11" i="9" s="1"/>
  <c r="U11" i="9" s="1"/>
  <c r="RE5" i="254"/>
  <c r="RG5" i="254" s="1"/>
  <c r="RE49" i="254"/>
  <c r="RG49" i="254" s="1"/>
  <c r="RF49" i="254"/>
  <c r="T55" i="9" s="1"/>
  <c r="U55" i="9" s="1"/>
  <c r="RE47" i="254"/>
  <c r="RG47" i="254" s="1"/>
  <c r="RF47" i="254"/>
  <c r="T53" i="9" s="1"/>
  <c r="U53" i="9" s="1"/>
  <c r="RE42" i="254"/>
  <c r="RG42" i="254" s="1"/>
  <c r="RF42" i="254"/>
  <c r="T48" i="9" s="1"/>
  <c r="U48" i="9" s="1"/>
  <c r="RE44" i="254"/>
  <c r="RG44" i="254" s="1"/>
  <c r="RF44" i="254"/>
  <c r="T50" i="9" s="1"/>
  <c r="U50" i="9" s="1"/>
  <c r="RF46" i="254"/>
  <c r="T52" i="9" s="1"/>
  <c r="U52" i="9" s="1"/>
  <c r="RE46" i="254"/>
  <c r="RG46" i="254" s="1"/>
  <c r="RE48" i="254"/>
  <c r="RG48" i="254" s="1"/>
  <c r="RF48" i="254"/>
  <c r="T54" i="9" s="1"/>
  <c r="U54" i="9" s="1"/>
  <c r="RF45" i="254"/>
  <c r="T51" i="9" s="1"/>
  <c r="U51" i="9" s="1"/>
  <c r="RE45" i="254"/>
  <c r="RG45" i="254" s="1"/>
  <c r="RF43" i="254"/>
  <c r="T49" i="9" s="1"/>
  <c r="U49" i="9" s="1"/>
  <c r="RE43" i="254"/>
  <c r="RG43" i="254" s="1"/>
  <c r="RF40" i="254"/>
  <c r="T46" i="9" s="1"/>
  <c r="U46" i="9" s="1"/>
  <c r="RE40" i="254"/>
  <c r="RG40" i="254" s="1"/>
  <c r="RE37" i="254"/>
  <c r="RG37" i="254" s="1"/>
  <c r="RF37" i="254"/>
  <c r="T43" i="9" s="1"/>
  <c r="U43" i="9" s="1"/>
  <c r="RF36" i="254"/>
  <c r="T42" i="9" s="1"/>
  <c r="U42" i="9" s="1"/>
  <c r="RE36" i="254"/>
  <c r="RG36" i="254" s="1"/>
  <c r="RF38" i="254"/>
  <c r="T44" i="9" s="1"/>
  <c r="U44" i="9" s="1"/>
  <c r="RE38" i="254"/>
  <c r="RG38" i="254" s="1"/>
  <c r="RF39" i="254"/>
  <c r="T45" i="9" s="1"/>
  <c r="U45" i="9" s="1"/>
  <c r="RE39" i="254"/>
  <c r="RG39" i="254" s="1"/>
  <c r="RE41" i="254"/>
  <c r="RG41" i="254" s="1"/>
  <c r="RF41" i="254"/>
  <c r="T47" i="9" s="1"/>
  <c r="U47" i="9" s="1"/>
  <c r="RF35" i="254"/>
  <c r="T41" i="9" s="1"/>
  <c r="U41" i="9" s="1"/>
  <c r="RE35" i="254"/>
  <c r="RG35" i="254" s="1"/>
  <c r="RF33" i="254"/>
  <c r="T39" i="9" s="1"/>
  <c r="U39" i="9" s="1"/>
  <c r="RE33" i="254"/>
  <c r="RG33" i="254" s="1"/>
  <c r="RE10" i="254"/>
  <c r="RG10" i="254" s="1"/>
  <c r="RF10" i="254"/>
  <c r="T16" i="9" s="1"/>
  <c r="U16" i="9" s="1"/>
  <c r="RE6" i="254"/>
  <c r="RG6" i="254" s="1"/>
  <c r="RF6" i="254"/>
  <c r="T12" i="9" s="1"/>
  <c r="U12" i="9" s="1"/>
  <c r="RF13" i="254"/>
  <c r="T19" i="9" s="1"/>
  <c r="U19" i="9" s="1"/>
  <c r="RE13" i="254"/>
  <c r="RG13" i="254" s="1"/>
  <c r="RE16" i="254"/>
  <c r="RG16" i="254" s="1"/>
  <c r="RF16" i="254"/>
  <c r="T22" i="9" s="1"/>
  <c r="U22" i="9" s="1"/>
  <c r="RE31" i="254"/>
  <c r="RG31" i="254" s="1"/>
  <c r="RF31" i="254"/>
  <c r="T37" i="9" s="1"/>
  <c r="U37" i="9" s="1"/>
  <c r="RF22" i="254"/>
  <c r="T28" i="9" s="1"/>
  <c r="U28" i="9" s="1"/>
  <c r="RE22" i="254"/>
  <c r="RG22" i="254" s="1"/>
  <c r="RE19" i="254"/>
  <c r="RG19" i="254" s="1"/>
  <c r="RF19" i="254"/>
  <c r="T25" i="9" s="1"/>
  <c r="U25" i="9" s="1"/>
  <c r="RE20" i="254"/>
  <c r="RG20" i="254" s="1"/>
  <c r="RF20" i="254"/>
  <c r="T26" i="9" s="1"/>
  <c r="U26" i="9" s="1"/>
  <c r="RE25" i="254"/>
  <c r="RG25" i="254" s="1"/>
  <c r="RF25" i="254"/>
  <c r="T31" i="9" s="1"/>
  <c r="U31" i="9" s="1"/>
  <c r="RF12" i="254"/>
  <c r="T18" i="9" s="1"/>
  <c r="U18" i="9" s="1"/>
  <c r="RE12" i="254"/>
  <c r="RG12" i="254" s="1"/>
  <c r="RF29" i="254"/>
  <c r="T35" i="9" s="1"/>
  <c r="U35" i="9" s="1"/>
  <c r="RE29" i="254"/>
  <c r="RG29" i="254" s="1"/>
  <c r="RG8" i="254"/>
  <c r="RF8" i="254"/>
  <c r="T14" i="9" s="1"/>
  <c r="U14" i="9" s="1"/>
  <c r="RE15" i="254"/>
  <c r="RG15" i="254" s="1"/>
  <c r="RF15" i="254"/>
  <c r="T21" i="9" s="1"/>
  <c r="U21" i="9" s="1"/>
  <c r="RE26" i="254"/>
  <c r="RG26" i="254" s="1"/>
  <c r="RF26" i="254"/>
  <c r="T32" i="9" s="1"/>
  <c r="U32" i="9" s="1"/>
  <c r="RE32" i="254"/>
  <c r="RG32" i="254" s="1"/>
  <c r="RF32" i="254"/>
  <c r="T38" i="9" s="1"/>
  <c r="U38" i="9" s="1"/>
  <c r="RE34" i="254"/>
  <c r="RG34" i="254" s="1"/>
  <c r="RF34" i="254"/>
  <c r="T40" i="9" s="1"/>
  <c r="U40" i="9" s="1"/>
  <c r="RE27" i="254"/>
  <c r="RG27" i="254" s="1"/>
  <c r="RF27" i="254"/>
  <c r="T33" i="9" s="1"/>
  <c r="U33" i="9" s="1"/>
  <c r="RE24" i="254"/>
  <c r="RG24" i="254" s="1"/>
  <c r="RF24" i="254"/>
  <c r="T30" i="9" s="1"/>
  <c r="U30" i="9" s="1"/>
  <c r="RF21" i="254"/>
  <c r="T27" i="9" s="1"/>
  <c r="U27" i="9" s="1"/>
  <c r="RE21" i="254"/>
  <c r="RG21" i="254" s="1"/>
  <c r="RF28" i="254"/>
  <c r="T34" i="9" s="1"/>
  <c r="U34" i="9" s="1"/>
  <c r="RE28" i="254"/>
  <c r="RG28" i="254" s="1"/>
  <c r="RE9" i="254"/>
  <c r="RG9" i="254" s="1"/>
  <c r="RF9" i="254"/>
  <c r="T15" i="9" s="1"/>
  <c r="U15" i="9" s="1"/>
  <c r="RE14" i="254"/>
  <c r="RG14" i="254" s="1"/>
  <c r="RF14" i="254"/>
  <c r="T20" i="9" s="1"/>
  <c r="U20" i="9" s="1"/>
  <c r="RG7" i="254"/>
  <c r="RF7" i="254"/>
  <c r="T13" i="9" s="1"/>
  <c r="U13" i="9" s="1"/>
  <c r="RE11" i="254"/>
  <c r="RG11" i="254" s="1"/>
  <c r="RF11" i="254"/>
  <c r="T17" i="9" s="1"/>
  <c r="U17" i="9" s="1"/>
  <c r="RE23" i="254"/>
  <c r="RG23" i="254" s="1"/>
  <c r="RF23" i="254"/>
  <c r="T29" i="9" s="1"/>
  <c r="U29" i="9" s="1"/>
  <c r="RE17" i="254"/>
  <c r="RG17" i="254" s="1"/>
  <c r="RF17" i="254"/>
  <c r="T23" i="9" s="1"/>
  <c r="U23" i="9" s="1"/>
  <c r="RE30" i="254"/>
  <c r="RG30" i="254" s="1"/>
  <c r="RF30" i="254"/>
  <c r="T36" i="9" s="1"/>
  <c r="U36" i="9" s="1"/>
  <c r="RF18" i="254"/>
  <c r="T24" i="9" s="1"/>
  <c r="U24" i="9" s="1"/>
  <c r="RE18" i="254"/>
  <c r="RG18" i="254" s="1"/>
  <c r="QV18" i="254"/>
  <c r="QW18" i="254" s="1"/>
  <c r="QV22" i="254"/>
  <c r="QW22" i="254" s="1"/>
  <c r="A3" i="253"/>
  <c r="D11" i="108"/>
  <c r="D12" i="108"/>
  <c r="D13" i="108"/>
  <c r="D14" i="108"/>
  <c r="D15" i="108"/>
  <c r="D16" i="108"/>
  <c r="D17" i="108"/>
  <c r="D18" i="108"/>
  <c r="D19" i="108"/>
  <c r="D20" i="108"/>
  <c r="D21" i="108"/>
  <c r="D22" i="108"/>
  <c r="D23" i="108"/>
  <c r="D24" i="108"/>
  <c r="D25" i="108"/>
  <c r="D26" i="108"/>
  <c r="D27" i="108"/>
  <c r="D28" i="108"/>
  <c r="D29" i="108"/>
  <c r="D30" i="108"/>
  <c r="D31" i="108"/>
  <c r="D32" i="108"/>
  <c r="D33" i="108"/>
  <c r="D34" i="108"/>
  <c r="D35" i="108"/>
  <c r="D36" i="108"/>
  <c r="D37" i="108"/>
  <c r="D38" i="108"/>
  <c r="D39" i="108"/>
  <c r="D40" i="108"/>
  <c r="D41" i="108"/>
  <c r="D42" i="108"/>
  <c r="D43" i="108"/>
  <c r="D44" i="108"/>
  <c r="D45" i="108"/>
  <c r="D46" i="108"/>
  <c r="D47" i="108"/>
  <c r="D48" i="108"/>
  <c r="D49" i="108"/>
  <c r="D50" i="108"/>
  <c r="D51" i="108"/>
  <c r="D52" i="108"/>
  <c r="D53" i="108"/>
  <c r="D54" i="108"/>
  <c r="D10" i="108"/>
  <c r="GH10" i="108" s="1"/>
  <c r="R67" i="253"/>
  <c r="G67" i="253"/>
  <c r="G66" i="253"/>
  <c r="R66" i="253"/>
  <c r="R65" i="253"/>
  <c r="G65" i="253"/>
  <c r="G64" i="253"/>
  <c r="B65" i="253"/>
  <c r="G61" i="253"/>
  <c r="C54" i="253"/>
  <c r="B54" i="253"/>
  <c r="C53" i="253"/>
  <c r="B53" i="253"/>
  <c r="C52" i="253"/>
  <c r="B52" i="253"/>
  <c r="C51" i="253"/>
  <c r="B51" i="253"/>
  <c r="C50" i="253"/>
  <c r="B50" i="253"/>
  <c r="C49" i="253"/>
  <c r="B49" i="253"/>
  <c r="C48" i="253"/>
  <c r="B48" i="253"/>
  <c r="C47" i="253"/>
  <c r="B47" i="253"/>
  <c r="C46" i="253"/>
  <c r="B46" i="253"/>
  <c r="C45" i="253"/>
  <c r="B45" i="253"/>
  <c r="C44" i="253"/>
  <c r="B44" i="253"/>
  <c r="C43" i="253"/>
  <c r="B43" i="253"/>
  <c r="C42" i="253"/>
  <c r="B42" i="253"/>
  <c r="C41" i="253"/>
  <c r="B41" i="253"/>
  <c r="C40" i="253"/>
  <c r="B40" i="253"/>
  <c r="C39" i="253"/>
  <c r="B39" i="253"/>
  <c r="C38" i="253"/>
  <c r="B38" i="253"/>
  <c r="C37" i="253"/>
  <c r="B37" i="253"/>
  <c r="C36" i="253"/>
  <c r="B36" i="253"/>
  <c r="C35" i="253"/>
  <c r="B35" i="253"/>
  <c r="C34" i="253"/>
  <c r="B34" i="253"/>
  <c r="C33" i="253"/>
  <c r="B33" i="253"/>
  <c r="C32" i="253"/>
  <c r="B32" i="253"/>
  <c r="C31" i="253"/>
  <c r="B31" i="253"/>
  <c r="C30" i="253"/>
  <c r="B30" i="253"/>
  <c r="C29" i="253"/>
  <c r="B29" i="253"/>
  <c r="C28" i="253"/>
  <c r="B28" i="253"/>
  <c r="C27" i="253"/>
  <c r="B27" i="253"/>
  <c r="C26" i="253"/>
  <c r="B26" i="253"/>
  <c r="C25" i="253"/>
  <c r="B25" i="253"/>
  <c r="C24" i="253"/>
  <c r="B24" i="253"/>
  <c r="C23" i="253"/>
  <c r="B23" i="253"/>
  <c r="C22" i="253"/>
  <c r="B22" i="253"/>
  <c r="C21" i="253"/>
  <c r="B21" i="253"/>
  <c r="C20" i="253"/>
  <c r="B20" i="253"/>
  <c r="C19" i="253"/>
  <c r="B19" i="253"/>
  <c r="C18" i="253"/>
  <c r="B18" i="253"/>
  <c r="C17" i="253"/>
  <c r="B17" i="253"/>
  <c r="C16" i="253"/>
  <c r="B16" i="253"/>
  <c r="C15" i="253"/>
  <c r="B15" i="253"/>
  <c r="C14" i="253"/>
  <c r="B14" i="253"/>
  <c r="C13" i="253"/>
  <c r="B13" i="253"/>
  <c r="C12" i="253"/>
  <c r="B12" i="253"/>
  <c r="C11" i="253"/>
  <c r="B11" i="253"/>
  <c r="C10" i="253"/>
  <c r="B10" i="253"/>
  <c r="A5" i="253" s="1"/>
  <c r="AG3" i="9"/>
  <c r="AH3" i="9"/>
  <c r="GT49" i="108" l="1"/>
  <c r="L187" i="60" s="1"/>
  <c r="GH49" i="108"/>
  <c r="D187" i="60" s="1"/>
  <c r="GH48" i="108"/>
  <c r="D186" i="60" s="1"/>
  <c r="GT48" i="108"/>
  <c r="L186" i="60" s="1"/>
  <c r="GH36" i="108"/>
  <c r="GT36" i="108"/>
  <c r="GH47" i="108"/>
  <c r="D185" i="60" s="1"/>
  <c r="GT47" i="108"/>
  <c r="L185" i="60" s="1"/>
  <c r="GH35" i="108"/>
  <c r="GT35" i="108"/>
  <c r="GT46" i="108"/>
  <c r="L184" i="60" s="1"/>
  <c r="GH46" i="108"/>
  <c r="D184" i="60" s="1"/>
  <c r="GT34" i="108"/>
  <c r="L172" i="60" s="1"/>
  <c r="GH34" i="108"/>
  <c r="D172" i="60" s="1"/>
  <c r="GT45" i="108"/>
  <c r="L183" i="60" s="1"/>
  <c r="GH45" i="108"/>
  <c r="D183" i="60" s="1"/>
  <c r="GT33" i="108"/>
  <c r="L171" i="60" s="1"/>
  <c r="GH33" i="108"/>
  <c r="D171" i="60" s="1"/>
  <c r="GT51" i="108"/>
  <c r="L189" i="60" s="1"/>
  <c r="GH51" i="108"/>
  <c r="D189" i="60" s="1"/>
  <c r="GH44" i="108"/>
  <c r="D182" i="60" s="1"/>
  <c r="GT44" i="108"/>
  <c r="L182" i="60" s="1"/>
  <c r="GH32" i="108"/>
  <c r="D170" i="60" s="1"/>
  <c r="GT32" i="108"/>
  <c r="L170" i="60" s="1"/>
  <c r="GT43" i="108"/>
  <c r="L181" i="60" s="1"/>
  <c r="GH43" i="108"/>
  <c r="D181" i="60" s="1"/>
  <c r="GT31" i="108"/>
  <c r="L169" i="60" s="1"/>
  <c r="GH31" i="108"/>
  <c r="D169" i="60" s="1"/>
  <c r="GT37" i="108"/>
  <c r="L175" i="60" s="1"/>
  <c r="GH37" i="108"/>
  <c r="D175" i="60" s="1"/>
  <c r="GT54" i="108"/>
  <c r="L192" i="60" s="1"/>
  <c r="GH54" i="108"/>
  <c r="D192" i="60" s="1"/>
  <c r="GT42" i="108"/>
  <c r="L180" i="60" s="1"/>
  <c r="GH42" i="108"/>
  <c r="D180" i="60" s="1"/>
  <c r="GT30" i="108"/>
  <c r="L168" i="60" s="1"/>
  <c r="GH30" i="108"/>
  <c r="D168" i="60" s="1"/>
  <c r="GT53" i="108"/>
  <c r="L191" i="60" s="1"/>
  <c r="GH53" i="108"/>
  <c r="D191" i="60" s="1"/>
  <c r="GT41" i="108"/>
  <c r="L179" i="60" s="1"/>
  <c r="GH41" i="108"/>
  <c r="D179" i="60" s="1"/>
  <c r="GT29" i="108"/>
  <c r="L167" i="60" s="1"/>
  <c r="GH29" i="108"/>
  <c r="D167" i="60" s="1"/>
  <c r="GT52" i="108"/>
  <c r="L190" i="60" s="1"/>
  <c r="GH52" i="108"/>
  <c r="D190" i="60" s="1"/>
  <c r="GT40" i="108"/>
  <c r="L178" i="60" s="1"/>
  <c r="GH40" i="108"/>
  <c r="D178" i="60" s="1"/>
  <c r="GT28" i="108"/>
  <c r="L166" i="60" s="1"/>
  <c r="GH28" i="108"/>
  <c r="D166" i="60" s="1"/>
  <c r="GT27" i="108"/>
  <c r="L165" i="60" s="1"/>
  <c r="GH27" i="108"/>
  <c r="D165" i="60" s="1"/>
  <c r="GT39" i="108"/>
  <c r="L177" i="60" s="1"/>
  <c r="GH39" i="108"/>
  <c r="D177" i="60" s="1"/>
  <c r="GT50" i="108"/>
  <c r="L188" i="60" s="1"/>
  <c r="GH50" i="108"/>
  <c r="D188" i="60" s="1"/>
  <c r="GT38" i="108"/>
  <c r="L176" i="60" s="1"/>
  <c r="GH38" i="108"/>
  <c r="D176" i="60" s="1"/>
  <c r="GH26" i="108"/>
  <c r="D164" i="60" s="1"/>
  <c r="GT26" i="108"/>
  <c r="L164" i="60" s="1"/>
  <c r="GT25" i="108"/>
  <c r="L163" i="60" s="1"/>
  <c r="GH25" i="108"/>
  <c r="D163" i="60" s="1"/>
  <c r="GT24" i="108"/>
  <c r="L162" i="60" s="1"/>
  <c r="GH24" i="108"/>
  <c r="D162" i="60" s="1"/>
  <c r="GH23" i="108"/>
  <c r="D161" i="60" s="1"/>
  <c r="GT23" i="108"/>
  <c r="L161" i="60" s="1"/>
  <c r="GT21" i="108"/>
  <c r="L159" i="60" s="1"/>
  <c r="GH21" i="108"/>
  <c r="D159" i="60" s="1"/>
  <c r="GT22" i="108"/>
  <c r="L160" i="60" s="1"/>
  <c r="GH22" i="108"/>
  <c r="D160" i="60" s="1"/>
  <c r="GH20" i="108"/>
  <c r="D158" i="60" s="1"/>
  <c r="GT20" i="108"/>
  <c r="L158" i="60" s="1"/>
  <c r="GT19" i="108"/>
  <c r="L157" i="60" s="1"/>
  <c r="GH19" i="108"/>
  <c r="GT18" i="108"/>
  <c r="L156" i="60" s="1"/>
  <c r="GH18" i="108"/>
  <c r="GH17" i="108"/>
  <c r="GT17" i="108"/>
  <c r="L155" i="60" s="1"/>
  <c r="GH16" i="108"/>
  <c r="GT16" i="108"/>
  <c r="GH15" i="108"/>
  <c r="D15" i="60" s="1"/>
  <c r="GT15" i="108"/>
  <c r="L153" i="60" s="1"/>
  <c r="GH14" i="108"/>
  <c r="GT14" i="108"/>
  <c r="L152" i="60" s="1"/>
  <c r="GT13" i="108"/>
  <c r="L151" i="60" s="1"/>
  <c r="GH13" i="108"/>
  <c r="GT11" i="108"/>
  <c r="L149" i="60" s="1"/>
  <c r="GH11" i="108"/>
  <c r="GH12" i="108"/>
  <c r="GT12" i="108"/>
  <c r="L150" i="60" s="1"/>
  <c r="GT10" i="108"/>
  <c r="N54" i="255"/>
  <c r="N58" i="255"/>
  <c r="N55" i="255"/>
  <c r="N56" i="255"/>
  <c r="N57" i="255"/>
  <c r="H56" i="255"/>
  <c r="H54" i="255"/>
  <c r="H57" i="255"/>
  <c r="H58" i="255"/>
  <c r="H55" i="255"/>
  <c r="M54" i="255"/>
  <c r="M58" i="255"/>
  <c r="M55" i="255"/>
  <c r="M56" i="255"/>
  <c r="M57" i="255"/>
  <c r="I56" i="255"/>
  <c r="I54" i="255"/>
  <c r="I57" i="255"/>
  <c r="I58" i="255"/>
  <c r="I55" i="255"/>
  <c r="I55" i="108"/>
  <c r="I56" i="108"/>
  <c r="I57" i="108"/>
  <c r="I59" i="108"/>
  <c r="I58" i="108"/>
  <c r="AV57" i="108"/>
  <c r="AV55" i="108"/>
  <c r="AV58" i="108"/>
  <c r="AV56" i="108"/>
  <c r="AV59" i="108"/>
  <c r="CK55" i="108"/>
  <c r="CK59" i="108"/>
  <c r="CK57" i="108"/>
  <c r="CK56" i="108"/>
  <c r="CK58" i="108"/>
  <c r="S55" i="108"/>
  <c r="S59" i="108"/>
  <c r="S56" i="108"/>
  <c r="S57" i="108"/>
  <c r="S58" i="108"/>
  <c r="AL55" i="108"/>
  <c r="AL59" i="108"/>
  <c r="AL58" i="108"/>
  <c r="AL56" i="108"/>
  <c r="AL57" i="108"/>
  <c r="CO56" i="108"/>
  <c r="CO55" i="108"/>
  <c r="CO57" i="108"/>
  <c r="CO58" i="108"/>
  <c r="CO59" i="108"/>
  <c r="CA57" i="108"/>
  <c r="CA59" i="108"/>
  <c r="CA55" i="108"/>
  <c r="CA56" i="108"/>
  <c r="CA58" i="108"/>
  <c r="AG58" i="108"/>
  <c r="AG55" i="108"/>
  <c r="AG56" i="108"/>
  <c r="AG59" i="108"/>
  <c r="AG57" i="108"/>
  <c r="CJ55" i="108"/>
  <c r="CJ59" i="108"/>
  <c r="CJ57" i="108"/>
  <c r="CJ56" i="108"/>
  <c r="CJ58" i="108"/>
  <c r="BV56" i="108"/>
  <c r="BV59" i="108"/>
  <c r="BV55" i="108"/>
  <c r="BV57" i="108"/>
  <c r="BV58" i="108"/>
  <c r="X56" i="108"/>
  <c r="X58" i="108"/>
  <c r="X57" i="108"/>
  <c r="X55" i="108"/>
  <c r="X59" i="108"/>
  <c r="CY58" i="108"/>
  <c r="CY59" i="108"/>
  <c r="CY56" i="108"/>
  <c r="CY57" i="108"/>
  <c r="CY55" i="108"/>
  <c r="AQ56" i="108"/>
  <c r="AQ59" i="108"/>
  <c r="AQ55" i="108"/>
  <c r="AQ57" i="108"/>
  <c r="AQ58" i="108"/>
  <c r="CT57" i="108"/>
  <c r="CT56" i="108"/>
  <c r="CT58" i="108"/>
  <c r="CT55" i="108"/>
  <c r="CT59" i="108"/>
  <c r="CF58" i="108"/>
  <c r="CF55" i="108"/>
  <c r="CF56" i="108"/>
  <c r="CF57" i="108"/>
  <c r="CF59" i="108"/>
  <c r="AB57" i="108"/>
  <c r="AB58" i="108"/>
  <c r="AB59" i="108"/>
  <c r="AB55" i="108"/>
  <c r="AB56" i="108"/>
  <c r="CE58" i="108"/>
  <c r="CE55" i="108"/>
  <c r="CE56" i="108"/>
  <c r="CE57" i="108"/>
  <c r="CE59" i="108"/>
  <c r="BQ58" i="108"/>
  <c r="BQ59" i="108"/>
  <c r="BQ55" i="108"/>
  <c r="BQ56" i="108"/>
  <c r="BQ57" i="108"/>
  <c r="R58" i="108"/>
  <c r="R56" i="108"/>
  <c r="R57" i="108"/>
  <c r="R59" i="108"/>
  <c r="R55" i="108"/>
  <c r="BU56" i="108"/>
  <c r="BU59" i="108"/>
  <c r="BU57" i="108"/>
  <c r="BU55" i="108"/>
  <c r="BU58" i="108"/>
  <c r="AW59" i="108"/>
  <c r="AW57" i="108"/>
  <c r="AW55" i="108"/>
  <c r="AW56" i="108"/>
  <c r="AW58" i="108"/>
  <c r="BP58" i="108"/>
  <c r="BP59" i="108"/>
  <c r="BP55" i="108"/>
  <c r="BP56" i="108"/>
  <c r="BP57" i="108"/>
  <c r="BB56" i="108"/>
  <c r="BB58" i="108"/>
  <c r="BB57" i="108"/>
  <c r="BB59" i="108"/>
  <c r="BB55" i="108"/>
  <c r="BF58" i="108"/>
  <c r="BF56" i="108"/>
  <c r="BF57" i="108"/>
  <c r="BF55" i="108"/>
  <c r="BF59" i="108"/>
  <c r="BK56" i="108"/>
  <c r="BK57" i="108"/>
  <c r="BK59" i="108"/>
  <c r="BK55" i="108"/>
  <c r="BK58" i="108"/>
  <c r="BG57" i="108"/>
  <c r="BG56" i="108"/>
  <c r="BG58" i="108"/>
  <c r="BG59" i="108"/>
  <c r="BG55" i="108"/>
  <c r="CZ58" i="108"/>
  <c r="CZ57" i="108"/>
  <c r="CZ56" i="108"/>
  <c r="CZ55" i="108"/>
  <c r="CZ59" i="108"/>
  <c r="AM58" i="108"/>
  <c r="AM59" i="108"/>
  <c r="AM55" i="108"/>
  <c r="AM56" i="108"/>
  <c r="AM57" i="108"/>
  <c r="AH57" i="108"/>
  <c r="AH55" i="108"/>
  <c r="AH58" i="108"/>
  <c r="AH59" i="108"/>
  <c r="AH56" i="108"/>
  <c r="CU57" i="108"/>
  <c r="CU55" i="108"/>
  <c r="CU58" i="108"/>
  <c r="CU56" i="108"/>
  <c r="CU59" i="108"/>
  <c r="W56" i="108"/>
  <c r="W58" i="108"/>
  <c r="W59" i="108"/>
  <c r="W57" i="108"/>
  <c r="W55" i="108"/>
  <c r="BZ57" i="108"/>
  <c r="BZ58" i="108"/>
  <c r="BZ55" i="108"/>
  <c r="BZ56" i="108"/>
  <c r="BZ59" i="108"/>
  <c r="BL56" i="108"/>
  <c r="BL57" i="108"/>
  <c r="BL58" i="108"/>
  <c r="BL59" i="108"/>
  <c r="BL55" i="108"/>
  <c r="AR59" i="108"/>
  <c r="AR55" i="108"/>
  <c r="AR56" i="108"/>
  <c r="AR57" i="108"/>
  <c r="AR58" i="108"/>
  <c r="AC55" i="108"/>
  <c r="AC57" i="108"/>
  <c r="AC58" i="108"/>
  <c r="AC59" i="108"/>
  <c r="AC56" i="108"/>
  <c r="BA55" i="108"/>
  <c r="BA59" i="108"/>
  <c r="BA57" i="108"/>
  <c r="BA58" i="108"/>
  <c r="BA56" i="108"/>
  <c r="CP56" i="108"/>
  <c r="CP55" i="108"/>
  <c r="CP57" i="108"/>
  <c r="CP58" i="108"/>
  <c r="CP59" i="108"/>
  <c r="BG46" i="255"/>
  <c r="BG30" i="255"/>
  <c r="BG50" i="255"/>
  <c r="BG11" i="255"/>
  <c r="BG38" i="255"/>
  <c r="BG21" i="255"/>
  <c r="BG51" i="255"/>
  <c r="BG22" i="255"/>
  <c r="BG13" i="255"/>
  <c r="BG9" i="255"/>
  <c r="BG17" i="255"/>
  <c r="BG29" i="255"/>
  <c r="BG15" i="255"/>
  <c r="BG47" i="255"/>
  <c r="BG20" i="255"/>
  <c r="BG32" i="255"/>
  <c r="BG34" i="255"/>
  <c r="BG24" i="255"/>
  <c r="BG43" i="255"/>
  <c r="BG40" i="255"/>
  <c r="BG41" i="255"/>
  <c r="BG25" i="255"/>
  <c r="BG53" i="255"/>
  <c r="BG39" i="255"/>
  <c r="BG14" i="255"/>
  <c r="BG33" i="255"/>
  <c r="BG36" i="255"/>
  <c r="BG37" i="255"/>
  <c r="BG23" i="255"/>
  <c r="BG26" i="255"/>
  <c r="BG10" i="255"/>
  <c r="BG28" i="255"/>
  <c r="BG16" i="255"/>
  <c r="BG27" i="255"/>
  <c r="BG49" i="255"/>
  <c r="BG42" i="255"/>
  <c r="BG35" i="255"/>
  <c r="BG12" i="255"/>
  <c r="BG31" i="255"/>
  <c r="BG48" i="255"/>
  <c r="BG18" i="255"/>
  <c r="BG52" i="255"/>
  <c r="BG19" i="255"/>
  <c r="BG45" i="255"/>
  <c r="BG44" i="255"/>
  <c r="CZ40" i="255"/>
  <c r="CZ30" i="255"/>
  <c r="CZ52" i="255"/>
  <c r="CZ49" i="255"/>
  <c r="CZ46" i="255"/>
  <c r="CZ25" i="255"/>
  <c r="CZ21" i="255"/>
  <c r="CZ26" i="255"/>
  <c r="CZ12" i="255"/>
  <c r="CZ27" i="255"/>
  <c r="CZ42" i="255"/>
  <c r="CZ29" i="255"/>
  <c r="CZ53" i="255"/>
  <c r="CZ51" i="255"/>
  <c r="CZ50" i="255"/>
  <c r="CZ44" i="255"/>
  <c r="CZ38" i="255"/>
  <c r="CZ48" i="255"/>
  <c r="CZ45" i="255"/>
  <c r="CZ24" i="255"/>
  <c r="CZ31" i="255"/>
  <c r="CZ47" i="255"/>
  <c r="CZ28" i="255"/>
  <c r="CZ41" i="255"/>
  <c r="CZ39" i="255"/>
  <c r="CZ20" i="255"/>
  <c r="CZ18" i="255"/>
  <c r="CZ35" i="255"/>
  <c r="CZ14" i="255"/>
  <c r="CZ32" i="255"/>
  <c r="CZ10" i="255"/>
  <c r="CZ43" i="255"/>
  <c r="CZ37" i="255"/>
  <c r="CZ36" i="255"/>
  <c r="CZ33" i="255"/>
  <c r="CZ23" i="255"/>
  <c r="CZ13" i="255"/>
  <c r="CZ34" i="255"/>
  <c r="CZ19" i="255"/>
  <c r="CZ9" i="255"/>
  <c r="CZ15" i="255"/>
  <c r="CZ16" i="255"/>
  <c r="CZ17" i="255"/>
  <c r="CZ22" i="255"/>
  <c r="CZ11" i="255"/>
  <c r="AV34" i="255"/>
  <c r="AV50" i="255"/>
  <c r="AV39" i="255"/>
  <c r="AV38" i="255"/>
  <c r="AV13" i="255"/>
  <c r="AV47" i="255"/>
  <c r="AV46" i="255"/>
  <c r="AV37" i="255"/>
  <c r="AV35" i="255"/>
  <c r="AV31" i="255"/>
  <c r="L9" i="256"/>
  <c r="L10" i="256" s="1"/>
  <c r="L60" i="256" s="1"/>
  <c r="AV22" i="255"/>
  <c r="AV29" i="255"/>
  <c r="AV27" i="255"/>
  <c r="AV51" i="255"/>
  <c r="AV17" i="255"/>
  <c r="AV21" i="255"/>
  <c r="AV25" i="255"/>
  <c r="AV33" i="255"/>
  <c r="AV9" i="255"/>
  <c r="AV28" i="255"/>
  <c r="AV18" i="255"/>
  <c r="AV48" i="255"/>
  <c r="AV26" i="255"/>
  <c r="AV52" i="255"/>
  <c r="AV43" i="255"/>
  <c r="AV24" i="255"/>
  <c r="AV40" i="255"/>
  <c r="AV11" i="255"/>
  <c r="AV45" i="255"/>
  <c r="AV14" i="255"/>
  <c r="AV23" i="255"/>
  <c r="AV19" i="255"/>
  <c r="AV42" i="255"/>
  <c r="AV16" i="255"/>
  <c r="AV36" i="255"/>
  <c r="AV49" i="255"/>
  <c r="AV15" i="255"/>
  <c r="AV12" i="255"/>
  <c r="AV30" i="255"/>
  <c r="AV44" i="255"/>
  <c r="AV41" i="255"/>
  <c r="AV53" i="255"/>
  <c r="AV32" i="255"/>
  <c r="AV10" i="255"/>
  <c r="AV20" i="255"/>
  <c r="W9" i="256"/>
  <c r="W10" i="256" s="1"/>
  <c r="CY46" i="255"/>
  <c r="CY33" i="255"/>
  <c r="CY37" i="255"/>
  <c r="CY32" i="255"/>
  <c r="CY52" i="255"/>
  <c r="CY44" i="255"/>
  <c r="CY41" i="255"/>
  <c r="CY34" i="255"/>
  <c r="CY30" i="255"/>
  <c r="CY28" i="255"/>
  <c r="CY49" i="255"/>
  <c r="CY25" i="255"/>
  <c r="CY21" i="255"/>
  <c r="CY26" i="255"/>
  <c r="CY27" i="255"/>
  <c r="CY45" i="255"/>
  <c r="CY51" i="255"/>
  <c r="CY48" i="255"/>
  <c r="CY39" i="255"/>
  <c r="CY23" i="255"/>
  <c r="CY17" i="255"/>
  <c r="CY10" i="255"/>
  <c r="CY9" i="255"/>
  <c r="CY35" i="255"/>
  <c r="CY22" i="255"/>
  <c r="CY24" i="255"/>
  <c r="CY40" i="255"/>
  <c r="CY31" i="255"/>
  <c r="CY47" i="255"/>
  <c r="CY53" i="255"/>
  <c r="CY42" i="255"/>
  <c r="CY38" i="255"/>
  <c r="CY15" i="255"/>
  <c r="CY20" i="255"/>
  <c r="CY18" i="255"/>
  <c r="CY14" i="255"/>
  <c r="CY12" i="255"/>
  <c r="CY43" i="255"/>
  <c r="CY36" i="255"/>
  <c r="CY29" i="255"/>
  <c r="CY11" i="255"/>
  <c r="CY19" i="255"/>
  <c r="CY16" i="255"/>
  <c r="CY50" i="255"/>
  <c r="CY13" i="255"/>
  <c r="CK37" i="255"/>
  <c r="CK32" i="255"/>
  <c r="CK45" i="255"/>
  <c r="CK42" i="255"/>
  <c r="CK39" i="255"/>
  <c r="CK53" i="255"/>
  <c r="CK51" i="255"/>
  <c r="CK31" i="255"/>
  <c r="CK19" i="255"/>
  <c r="CK13" i="255"/>
  <c r="CK38" i="255"/>
  <c r="CK48" i="255"/>
  <c r="CK40" i="255"/>
  <c r="CK33" i="255"/>
  <c r="CK23" i="255"/>
  <c r="CK35" i="255"/>
  <c r="CK27" i="255"/>
  <c r="CK21" i="255"/>
  <c r="CK43" i="255"/>
  <c r="CK34" i="255"/>
  <c r="CK29" i="255"/>
  <c r="CK16" i="255"/>
  <c r="CK9" i="255"/>
  <c r="CK20" i="255"/>
  <c r="CK52" i="255"/>
  <c r="CK36" i="255"/>
  <c r="CK50" i="255"/>
  <c r="CK30" i="255"/>
  <c r="CK24" i="255"/>
  <c r="CK15" i="255"/>
  <c r="CK49" i="255"/>
  <c r="CK14" i="255"/>
  <c r="CK11" i="255"/>
  <c r="CK47" i="255"/>
  <c r="CK22" i="255"/>
  <c r="CK28" i="255"/>
  <c r="CK17" i="255"/>
  <c r="CK18" i="255"/>
  <c r="CK12" i="255"/>
  <c r="CK41" i="255"/>
  <c r="CK46" i="255"/>
  <c r="CK26" i="255"/>
  <c r="CK10" i="255"/>
  <c r="CK25" i="255"/>
  <c r="CK44" i="255"/>
  <c r="N53" i="255"/>
  <c r="N40" i="255"/>
  <c r="N31" i="255"/>
  <c r="N18" i="255"/>
  <c r="N44" i="255"/>
  <c r="N35" i="255"/>
  <c r="N22" i="255"/>
  <c r="N9" i="255"/>
  <c r="N48" i="255"/>
  <c r="N39" i="255"/>
  <c r="N26" i="255"/>
  <c r="N13" i="255"/>
  <c r="N52" i="255"/>
  <c r="N43" i="255"/>
  <c r="N30" i="255"/>
  <c r="N17" i="255"/>
  <c r="N47" i="255"/>
  <c r="N34" i="255"/>
  <c r="N21" i="255"/>
  <c r="N42" i="255"/>
  <c r="N29" i="255"/>
  <c r="N16" i="255"/>
  <c r="N50" i="255"/>
  <c r="N32" i="255"/>
  <c r="N37" i="255"/>
  <c r="N24" i="255"/>
  <c r="N11" i="255"/>
  <c r="N49" i="255"/>
  <c r="N36" i="255"/>
  <c r="N10" i="255"/>
  <c r="N46" i="255"/>
  <c r="N23" i="255"/>
  <c r="N15" i="255"/>
  <c r="N38" i="255"/>
  <c r="N28" i="255"/>
  <c r="N25" i="255"/>
  <c r="N51" i="255"/>
  <c r="N41" i="255"/>
  <c r="N33" i="255"/>
  <c r="N14" i="255"/>
  <c r="N27" i="255"/>
  <c r="N20" i="255"/>
  <c r="N19" i="255"/>
  <c r="N45" i="255"/>
  <c r="N12" i="255"/>
  <c r="S29" i="255"/>
  <c r="S51" i="255"/>
  <c r="S37" i="255"/>
  <c r="S21" i="255"/>
  <c r="S25" i="255"/>
  <c r="S33" i="255"/>
  <c r="S38" i="255"/>
  <c r="S47" i="255"/>
  <c r="S30" i="255"/>
  <c r="S22" i="255"/>
  <c r="S9" i="255"/>
  <c r="S46" i="255"/>
  <c r="S17" i="255"/>
  <c r="S50" i="255"/>
  <c r="S12" i="255"/>
  <c r="S20" i="255"/>
  <c r="S16" i="255"/>
  <c r="S18" i="255"/>
  <c r="S11" i="255"/>
  <c r="S13" i="255"/>
  <c r="S23" i="255"/>
  <c r="S35" i="255"/>
  <c r="S44" i="255"/>
  <c r="S24" i="255"/>
  <c r="S15" i="255"/>
  <c r="S36" i="255"/>
  <c r="S42" i="255"/>
  <c r="S49" i="255"/>
  <c r="S31" i="255"/>
  <c r="S48" i="255"/>
  <c r="S39" i="255"/>
  <c r="S52" i="255"/>
  <c r="S10" i="255"/>
  <c r="S32" i="255"/>
  <c r="S34" i="255"/>
  <c r="S19" i="255"/>
  <c r="S14" i="255"/>
  <c r="S45" i="255"/>
  <c r="S40" i="255"/>
  <c r="S41" i="255"/>
  <c r="S28" i="255"/>
  <c r="S27" i="255"/>
  <c r="S53" i="255"/>
  <c r="S26" i="255"/>
  <c r="S43" i="255"/>
  <c r="K9" i="256"/>
  <c r="K10" i="256" s="1"/>
  <c r="K60" i="256" s="1"/>
  <c r="AQ45" i="255"/>
  <c r="AQ21" i="255"/>
  <c r="AQ51" i="255"/>
  <c r="AQ43" i="255"/>
  <c r="AQ38" i="255"/>
  <c r="AQ18" i="255"/>
  <c r="AQ39" i="255"/>
  <c r="AQ47" i="255"/>
  <c r="AQ30" i="255"/>
  <c r="AQ29" i="255"/>
  <c r="AQ22" i="255"/>
  <c r="AQ19" i="255"/>
  <c r="AQ49" i="255"/>
  <c r="AQ41" i="255"/>
  <c r="AQ25" i="255"/>
  <c r="AQ31" i="255"/>
  <c r="AQ32" i="255"/>
  <c r="AQ35" i="255"/>
  <c r="AQ17" i="255"/>
  <c r="AQ37" i="255"/>
  <c r="AQ9" i="255"/>
  <c r="AQ13" i="255"/>
  <c r="AQ27" i="255"/>
  <c r="AQ24" i="255"/>
  <c r="AQ33" i="255"/>
  <c r="AQ40" i="255"/>
  <c r="AQ50" i="255"/>
  <c r="AQ53" i="255"/>
  <c r="AQ10" i="255"/>
  <c r="AQ20" i="255"/>
  <c r="AQ42" i="255"/>
  <c r="AQ34" i="255"/>
  <c r="AQ28" i="255"/>
  <c r="AQ52" i="255"/>
  <c r="AQ26" i="255"/>
  <c r="AQ14" i="255"/>
  <c r="AQ23" i="255"/>
  <c r="AQ11" i="255"/>
  <c r="AQ48" i="255"/>
  <c r="AQ36" i="255"/>
  <c r="AQ15" i="255"/>
  <c r="AQ46" i="255"/>
  <c r="AQ12" i="255"/>
  <c r="AQ16" i="255"/>
  <c r="AQ44" i="255"/>
  <c r="CT51" i="255"/>
  <c r="CT43" i="255"/>
  <c r="CT36" i="255"/>
  <c r="CT20" i="255"/>
  <c r="CT52" i="255"/>
  <c r="CT34" i="255"/>
  <c r="CT24" i="255"/>
  <c r="CT46" i="255"/>
  <c r="CT44" i="255"/>
  <c r="CT41" i="255"/>
  <c r="CT30" i="255"/>
  <c r="CT28" i="255"/>
  <c r="CT25" i="255"/>
  <c r="CT39" i="255"/>
  <c r="CT23" i="255"/>
  <c r="CT33" i="255"/>
  <c r="CT14" i="255"/>
  <c r="CT11" i="255"/>
  <c r="CT10" i="255"/>
  <c r="CT32" i="255"/>
  <c r="CT48" i="255"/>
  <c r="CT35" i="255"/>
  <c r="CT49" i="255"/>
  <c r="CT53" i="255"/>
  <c r="CT47" i="255"/>
  <c r="CT37" i="255"/>
  <c r="CT27" i="255"/>
  <c r="CT13" i="255"/>
  <c r="CT38" i="255"/>
  <c r="CT21" i="255"/>
  <c r="CT19" i="255"/>
  <c r="CT17" i="255"/>
  <c r="CT16" i="255"/>
  <c r="CT18" i="255"/>
  <c r="CT15" i="255"/>
  <c r="CT45" i="255"/>
  <c r="CT31" i="255"/>
  <c r="CT26" i="255"/>
  <c r="CT22" i="255"/>
  <c r="CT42" i="255"/>
  <c r="CT50" i="255"/>
  <c r="CT9" i="255"/>
  <c r="CT40" i="255"/>
  <c r="CT29" i="255"/>
  <c r="CT12" i="255"/>
  <c r="V9" i="256"/>
  <c r="V10" i="256" s="1"/>
  <c r="CF40" i="255"/>
  <c r="CF30" i="255"/>
  <c r="CF25" i="255"/>
  <c r="CF21" i="255"/>
  <c r="CF26" i="255"/>
  <c r="CF12" i="255"/>
  <c r="CF42" i="255"/>
  <c r="CF35" i="255"/>
  <c r="CF29" i="255"/>
  <c r="CF27" i="255"/>
  <c r="CF45" i="255"/>
  <c r="CF53" i="255"/>
  <c r="CF50" i="255"/>
  <c r="CF43" i="255"/>
  <c r="CF13" i="255"/>
  <c r="CF18" i="255"/>
  <c r="CF46" i="255"/>
  <c r="CF44" i="255"/>
  <c r="CF51" i="255"/>
  <c r="CF52" i="255"/>
  <c r="CF36" i="255"/>
  <c r="CF32" i="255"/>
  <c r="CF19" i="255"/>
  <c r="CF14" i="255"/>
  <c r="CF11" i="255"/>
  <c r="CF41" i="255"/>
  <c r="CF33" i="255"/>
  <c r="CF39" i="255"/>
  <c r="CF34" i="255"/>
  <c r="CF10" i="255"/>
  <c r="CF24" i="255"/>
  <c r="CF49" i="255"/>
  <c r="CF9" i="255"/>
  <c r="CF22" i="255"/>
  <c r="CF47" i="255"/>
  <c r="CF23" i="255"/>
  <c r="CF48" i="255"/>
  <c r="CF38" i="255"/>
  <c r="CF16" i="255"/>
  <c r="CF31" i="255"/>
  <c r="CF17" i="255"/>
  <c r="CF37" i="255"/>
  <c r="CF20" i="255"/>
  <c r="CF28" i="255"/>
  <c r="CF15" i="255"/>
  <c r="AC48" i="255"/>
  <c r="AC40" i="255"/>
  <c r="AC31" i="255"/>
  <c r="AC44" i="255"/>
  <c r="AC27" i="255"/>
  <c r="AC9" i="255"/>
  <c r="AC39" i="255"/>
  <c r="AC16" i="255"/>
  <c r="AC21" i="255"/>
  <c r="AC18" i="255"/>
  <c r="AC13" i="255"/>
  <c r="AC17" i="255"/>
  <c r="AC47" i="255"/>
  <c r="AC51" i="255"/>
  <c r="AC11" i="255"/>
  <c r="AC33" i="255"/>
  <c r="AC22" i="255"/>
  <c r="AC53" i="255"/>
  <c r="AC36" i="255"/>
  <c r="AC37" i="255"/>
  <c r="AC43" i="255"/>
  <c r="AC46" i="255"/>
  <c r="AC29" i="255"/>
  <c r="AC42" i="255"/>
  <c r="AC49" i="255"/>
  <c r="AC10" i="255"/>
  <c r="AC50" i="255"/>
  <c r="AC19" i="255"/>
  <c r="AC45" i="255"/>
  <c r="AC34" i="255"/>
  <c r="AC41" i="255"/>
  <c r="AC14" i="255"/>
  <c r="AC24" i="255"/>
  <c r="AC35" i="255"/>
  <c r="AC28" i="255"/>
  <c r="AC32" i="255"/>
  <c r="AC25" i="255"/>
  <c r="AC26" i="255"/>
  <c r="AC52" i="255"/>
  <c r="AC38" i="255"/>
  <c r="AC15" i="255"/>
  <c r="AC20" i="255"/>
  <c r="AC30" i="255"/>
  <c r="AC23" i="255"/>
  <c r="AC12" i="255"/>
  <c r="AG51" i="255"/>
  <c r="AG41" i="255"/>
  <c r="AG31" i="255"/>
  <c r="AG35" i="255"/>
  <c r="AG29" i="255"/>
  <c r="AG53" i="255"/>
  <c r="AG27" i="255"/>
  <c r="I9" i="256"/>
  <c r="I10" i="256" s="1"/>
  <c r="I60" i="256" s="1"/>
  <c r="AG39" i="255"/>
  <c r="AG21" i="255"/>
  <c r="AG17" i="255"/>
  <c r="AG13" i="255"/>
  <c r="AG11" i="255"/>
  <c r="AG20" i="255"/>
  <c r="AG49" i="255"/>
  <c r="AG24" i="255"/>
  <c r="AG43" i="255"/>
  <c r="AG47" i="255"/>
  <c r="AG15" i="255"/>
  <c r="AG38" i="255"/>
  <c r="AG28" i="255"/>
  <c r="AG45" i="255"/>
  <c r="AG52" i="255"/>
  <c r="AG30" i="255"/>
  <c r="AG9" i="255"/>
  <c r="AG33" i="255"/>
  <c r="AG36" i="255"/>
  <c r="AG37" i="255"/>
  <c r="AG32" i="255"/>
  <c r="AG16" i="255"/>
  <c r="AG42" i="255"/>
  <c r="AG25" i="255"/>
  <c r="AG26" i="255"/>
  <c r="AG19" i="255"/>
  <c r="AG44" i="255"/>
  <c r="AG14" i="255"/>
  <c r="AG12" i="255"/>
  <c r="AG23" i="255"/>
  <c r="AG18" i="255"/>
  <c r="AG22" i="255"/>
  <c r="AG50" i="255"/>
  <c r="AG10" i="255"/>
  <c r="AG46" i="255"/>
  <c r="AG40" i="255"/>
  <c r="AG34" i="255"/>
  <c r="AG48" i="255"/>
  <c r="CJ50" i="255"/>
  <c r="CJ47" i="255"/>
  <c r="CJ44" i="255"/>
  <c r="CJ42" i="255"/>
  <c r="CJ35" i="255"/>
  <c r="CJ29" i="255"/>
  <c r="CJ27" i="255"/>
  <c r="CJ45" i="255"/>
  <c r="CJ15" i="255"/>
  <c r="CJ11" i="255"/>
  <c r="CJ53" i="255"/>
  <c r="CJ51" i="255"/>
  <c r="CJ31" i="255"/>
  <c r="CJ38" i="255"/>
  <c r="CJ37" i="255"/>
  <c r="T9" i="256"/>
  <c r="T10" i="256" s="1"/>
  <c r="CJ41" i="255"/>
  <c r="CJ17" i="255"/>
  <c r="CJ10" i="255"/>
  <c r="CJ9" i="255"/>
  <c r="CJ46" i="255"/>
  <c r="CJ20" i="255"/>
  <c r="CJ14" i="255"/>
  <c r="CJ13" i="255"/>
  <c r="CJ43" i="255"/>
  <c r="CJ34" i="255"/>
  <c r="CJ52" i="255"/>
  <c r="CJ36" i="255"/>
  <c r="CJ23" i="255"/>
  <c r="CJ30" i="255"/>
  <c r="CJ26" i="255"/>
  <c r="CJ24" i="255"/>
  <c r="CJ12" i="255"/>
  <c r="CJ16" i="255"/>
  <c r="CJ49" i="255"/>
  <c r="CJ40" i="255"/>
  <c r="CJ48" i="255"/>
  <c r="CJ28" i="255"/>
  <c r="CJ22" i="255"/>
  <c r="CJ21" i="255"/>
  <c r="CJ19" i="255"/>
  <c r="CJ39" i="255"/>
  <c r="CJ32" i="255"/>
  <c r="CJ18" i="255"/>
  <c r="CJ33" i="255"/>
  <c r="CJ25" i="255"/>
  <c r="BV44" i="255"/>
  <c r="BV49" i="255"/>
  <c r="BV38" i="255"/>
  <c r="BV36" i="255"/>
  <c r="BV29" i="255"/>
  <c r="BV50" i="255"/>
  <c r="BV47" i="255"/>
  <c r="BV43" i="255"/>
  <c r="BV39" i="255"/>
  <c r="BV23" i="255"/>
  <c r="BV22" i="255"/>
  <c r="BV52" i="255"/>
  <c r="BV34" i="255"/>
  <c r="BV51" i="255"/>
  <c r="BV48" i="255"/>
  <c r="BV32" i="255"/>
  <c r="BV24" i="255"/>
  <c r="BV30" i="255"/>
  <c r="BV19" i="255"/>
  <c r="BV18" i="255"/>
  <c r="BV14" i="255"/>
  <c r="BV10" i="255"/>
  <c r="BV28" i="255"/>
  <c r="BV45" i="255"/>
  <c r="BV53" i="255"/>
  <c r="BV41" i="255"/>
  <c r="BV40" i="255"/>
  <c r="BV46" i="255"/>
  <c r="BV42" i="255"/>
  <c r="BV20" i="255"/>
  <c r="BV17" i="255"/>
  <c r="BV31" i="255"/>
  <c r="BV25" i="255"/>
  <c r="BV16" i="255"/>
  <c r="BV15" i="255"/>
  <c r="BV37" i="255"/>
  <c r="BV12" i="255"/>
  <c r="BV26" i="255"/>
  <c r="BV33" i="255"/>
  <c r="BV27" i="255"/>
  <c r="BV11" i="255"/>
  <c r="BV13" i="255"/>
  <c r="BV9" i="255"/>
  <c r="BV35" i="255"/>
  <c r="BV21" i="255"/>
  <c r="AR53" i="255"/>
  <c r="AR24" i="255"/>
  <c r="AR13" i="255"/>
  <c r="AR9" i="255"/>
  <c r="AR45" i="255"/>
  <c r="AR41" i="255"/>
  <c r="AR25" i="255"/>
  <c r="AR21" i="255"/>
  <c r="AR47" i="255"/>
  <c r="AR32" i="255"/>
  <c r="AR49" i="255"/>
  <c r="AR17" i="255"/>
  <c r="AR28" i="255"/>
  <c r="AR19" i="255"/>
  <c r="AR22" i="255"/>
  <c r="AR42" i="255"/>
  <c r="AR27" i="255"/>
  <c r="AR29" i="255"/>
  <c r="AR15" i="255"/>
  <c r="AR46" i="255"/>
  <c r="AR39" i="255"/>
  <c r="AR31" i="255"/>
  <c r="AR36" i="255"/>
  <c r="AR51" i="255"/>
  <c r="AR43" i="255"/>
  <c r="AR30" i="255"/>
  <c r="AR10" i="255"/>
  <c r="AR34" i="255"/>
  <c r="AR16" i="255"/>
  <c r="AR12" i="255"/>
  <c r="AR44" i="255"/>
  <c r="AR23" i="255"/>
  <c r="AR18" i="255"/>
  <c r="AR48" i="255"/>
  <c r="AR35" i="255"/>
  <c r="AR40" i="255"/>
  <c r="AR52" i="255"/>
  <c r="AR20" i="255"/>
  <c r="AR38" i="255"/>
  <c r="AR11" i="255"/>
  <c r="AR14" i="255"/>
  <c r="AR33" i="255"/>
  <c r="AR26" i="255"/>
  <c r="AR50" i="255"/>
  <c r="AR37" i="255"/>
  <c r="X49" i="255"/>
  <c r="X47" i="255"/>
  <c r="X22" i="255"/>
  <c r="X45" i="255"/>
  <c r="X35" i="255"/>
  <c r="X29" i="255"/>
  <c r="X28" i="255"/>
  <c r="X53" i="255"/>
  <c r="X17" i="255"/>
  <c r="X41" i="255"/>
  <c r="X21" i="255"/>
  <c r="X9" i="255"/>
  <c r="X13" i="255"/>
  <c r="X15" i="255"/>
  <c r="X11" i="255"/>
  <c r="X27" i="255"/>
  <c r="X25" i="255"/>
  <c r="X31" i="255"/>
  <c r="X40" i="255"/>
  <c r="X50" i="255"/>
  <c r="X42" i="255"/>
  <c r="X38" i="255"/>
  <c r="X26" i="255"/>
  <c r="X32" i="255"/>
  <c r="X10" i="255"/>
  <c r="X20" i="255"/>
  <c r="X19" i="255"/>
  <c r="X12" i="255"/>
  <c r="X43" i="255"/>
  <c r="X37" i="255"/>
  <c r="X18" i="255"/>
  <c r="X36" i="255"/>
  <c r="X34" i="255"/>
  <c r="X16" i="255"/>
  <c r="X33" i="255"/>
  <c r="X44" i="255"/>
  <c r="X23" i="255"/>
  <c r="X24" i="255"/>
  <c r="X14" i="255"/>
  <c r="X52" i="255"/>
  <c r="X30" i="255"/>
  <c r="X48" i="255"/>
  <c r="X46" i="255"/>
  <c r="X39" i="255"/>
  <c r="X51" i="255"/>
  <c r="AL37" i="255"/>
  <c r="AL52" i="255"/>
  <c r="AL33" i="255"/>
  <c r="J9" i="256"/>
  <c r="J10" i="256" s="1"/>
  <c r="J60" i="256" s="1"/>
  <c r="AL24" i="255"/>
  <c r="AL16" i="255"/>
  <c r="AL38" i="255"/>
  <c r="AL18" i="255"/>
  <c r="AL20" i="255"/>
  <c r="AL48" i="255"/>
  <c r="AL29" i="255"/>
  <c r="AL15" i="255"/>
  <c r="AL10" i="255"/>
  <c r="AL32" i="255"/>
  <c r="AL30" i="255"/>
  <c r="AL12" i="255"/>
  <c r="AL17" i="255"/>
  <c r="AL44" i="255"/>
  <c r="AL51" i="255"/>
  <c r="AL42" i="255"/>
  <c r="AL47" i="255"/>
  <c r="AL50" i="255"/>
  <c r="AL28" i="255"/>
  <c r="AL23" i="255"/>
  <c r="AL35" i="255"/>
  <c r="AL26" i="255"/>
  <c r="AL39" i="255"/>
  <c r="AL11" i="255"/>
  <c r="AL14" i="255"/>
  <c r="AL21" i="255"/>
  <c r="AL45" i="255"/>
  <c r="AL40" i="255"/>
  <c r="AL41" i="255"/>
  <c r="AL34" i="255"/>
  <c r="AL25" i="255"/>
  <c r="AL46" i="255"/>
  <c r="AL19" i="255"/>
  <c r="AL31" i="255"/>
  <c r="AL27" i="255"/>
  <c r="AL9" i="255"/>
  <c r="AL49" i="255"/>
  <c r="AL22" i="255"/>
  <c r="AL43" i="255"/>
  <c r="AL13" i="255"/>
  <c r="AL53" i="255"/>
  <c r="AL36" i="255"/>
  <c r="CO41" i="255"/>
  <c r="CO31" i="255"/>
  <c r="CO52" i="255"/>
  <c r="CO48" i="255"/>
  <c r="CO43" i="255"/>
  <c r="CO35" i="255"/>
  <c r="CO34" i="255"/>
  <c r="CO53" i="255"/>
  <c r="CO38" i="255"/>
  <c r="CO40" i="255"/>
  <c r="CO37" i="255"/>
  <c r="CO33" i="255"/>
  <c r="CO23" i="255"/>
  <c r="CO50" i="255"/>
  <c r="CO39" i="255"/>
  <c r="CO36" i="255"/>
  <c r="CO32" i="255"/>
  <c r="CO47" i="255"/>
  <c r="CO44" i="255"/>
  <c r="CO46" i="255"/>
  <c r="CO20" i="255"/>
  <c r="CO15" i="255"/>
  <c r="CO14" i="255"/>
  <c r="CO28" i="255"/>
  <c r="CO25" i="255"/>
  <c r="CO24" i="255"/>
  <c r="U9" i="256"/>
  <c r="U10" i="256" s="1"/>
  <c r="CO21" i="255"/>
  <c r="CO45" i="255"/>
  <c r="CO29" i="255"/>
  <c r="CO11" i="255"/>
  <c r="CO9" i="255"/>
  <c r="CO22" i="255"/>
  <c r="CO42" i="255"/>
  <c r="CO19" i="255"/>
  <c r="CO17" i="255"/>
  <c r="CO13" i="255"/>
  <c r="CO16" i="255"/>
  <c r="CO27" i="255"/>
  <c r="CO18" i="255"/>
  <c r="CO51" i="255"/>
  <c r="CO26" i="255"/>
  <c r="CO12" i="255"/>
  <c r="CO49" i="255"/>
  <c r="CO10" i="255"/>
  <c r="CO30" i="255"/>
  <c r="CA52" i="255"/>
  <c r="CA48" i="255"/>
  <c r="CA43" i="255"/>
  <c r="CA35" i="255"/>
  <c r="CA34" i="255"/>
  <c r="CA53" i="255"/>
  <c r="CA44" i="255"/>
  <c r="CA46" i="255"/>
  <c r="CA41" i="255"/>
  <c r="CA30" i="255"/>
  <c r="CA24" i="255"/>
  <c r="CA49" i="255"/>
  <c r="CA28" i="255"/>
  <c r="CA25" i="255"/>
  <c r="CA19" i="255"/>
  <c r="CA18" i="255"/>
  <c r="CA50" i="255"/>
  <c r="CA45" i="255"/>
  <c r="CA27" i="255"/>
  <c r="CA37" i="255"/>
  <c r="CA26" i="255"/>
  <c r="CA22" i="255"/>
  <c r="CA38" i="255"/>
  <c r="CA31" i="255"/>
  <c r="CA47" i="255"/>
  <c r="CA42" i="255"/>
  <c r="CA39" i="255"/>
  <c r="CA51" i="255"/>
  <c r="CA21" i="255"/>
  <c r="CA20" i="255"/>
  <c r="CA16" i="255"/>
  <c r="CA36" i="255"/>
  <c r="CA33" i="255"/>
  <c r="CA12" i="255"/>
  <c r="CA10" i="255"/>
  <c r="CA11" i="255"/>
  <c r="CA29" i="255"/>
  <c r="CA14" i="255"/>
  <c r="CA40" i="255"/>
  <c r="CA9" i="255"/>
  <c r="CA32" i="255"/>
  <c r="CA15" i="255"/>
  <c r="CA23" i="255"/>
  <c r="CA17" i="255"/>
  <c r="CA13" i="255"/>
  <c r="AB39" i="255"/>
  <c r="AB29" i="255"/>
  <c r="AB38" i="255"/>
  <c r="AB47" i="255"/>
  <c r="AB34" i="255"/>
  <c r="AB40" i="255"/>
  <c r="AB31" i="255"/>
  <c r="H9" i="256"/>
  <c r="H10" i="256" s="1"/>
  <c r="H60" i="256" s="1"/>
  <c r="AB46" i="255"/>
  <c r="AB50" i="255"/>
  <c r="AB27" i="255"/>
  <c r="AB21" i="255"/>
  <c r="AB22" i="255"/>
  <c r="AB9" i="255"/>
  <c r="AB16" i="255"/>
  <c r="AB13" i="255"/>
  <c r="AB17" i="255"/>
  <c r="AB51" i="255"/>
  <c r="AB25" i="255"/>
  <c r="AB43" i="255"/>
  <c r="AB48" i="255"/>
  <c r="AB45" i="255"/>
  <c r="AB37" i="255"/>
  <c r="AB10" i="255"/>
  <c r="AB32" i="255"/>
  <c r="AB12" i="255"/>
  <c r="AB35" i="255"/>
  <c r="AB11" i="255"/>
  <c r="AB52" i="255"/>
  <c r="AB30" i="255"/>
  <c r="AB33" i="255"/>
  <c r="AB26" i="255"/>
  <c r="AB28" i="255"/>
  <c r="AB41" i="255"/>
  <c r="AB19" i="255"/>
  <c r="AB36" i="255"/>
  <c r="AB53" i="255"/>
  <c r="AB49" i="255"/>
  <c r="AB42" i="255"/>
  <c r="AB20" i="255"/>
  <c r="AB14" i="255"/>
  <c r="AB24" i="255"/>
  <c r="AB18" i="255"/>
  <c r="AB44" i="255"/>
  <c r="AB23" i="255"/>
  <c r="AB15" i="255"/>
  <c r="CE46" i="255"/>
  <c r="CE33" i="255"/>
  <c r="S9" i="256"/>
  <c r="S10" i="256" s="1"/>
  <c r="CE37" i="255"/>
  <c r="CE32" i="255"/>
  <c r="CE49" i="255"/>
  <c r="CE28" i="255"/>
  <c r="CE25" i="255"/>
  <c r="CE21" i="255"/>
  <c r="CE26" i="255"/>
  <c r="CE42" i="255"/>
  <c r="CE35" i="255"/>
  <c r="CE29" i="255"/>
  <c r="CE27" i="255"/>
  <c r="CE53" i="255"/>
  <c r="CE51" i="255"/>
  <c r="CE38" i="255"/>
  <c r="CE30" i="255"/>
  <c r="CE41" i="255"/>
  <c r="CE40" i="255"/>
  <c r="CE17" i="255"/>
  <c r="CE10" i="255"/>
  <c r="CE9" i="255"/>
  <c r="CE47" i="255"/>
  <c r="CE39" i="255"/>
  <c r="CE12" i="255"/>
  <c r="CE44" i="255"/>
  <c r="CE50" i="255"/>
  <c r="CE36" i="255"/>
  <c r="CE14" i="255"/>
  <c r="CE52" i="255"/>
  <c r="CE34" i="255"/>
  <c r="CE24" i="255"/>
  <c r="CE48" i="255"/>
  <c r="CE11" i="255"/>
  <c r="CE13" i="255"/>
  <c r="CE23" i="255"/>
  <c r="CE15" i="255"/>
  <c r="CE31" i="255"/>
  <c r="CE20" i="255"/>
  <c r="CE22" i="255"/>
  <c r="CE16" i="255"/>
  <c r="CE43" i="255"/>
  <c r="CE18" i="255"/>
  <c r="CE19" i="255"/>
  <c r="CE45" i="255"/>
  <c r="BQ37" i="255"/>
  <c r="BQ32" i="255"/>
  <c r="BQ45" i="255"/>
  <c r="BQ42" i="255"/>
  <c r="BQ39" i="255"/>
  <c r="BQ53" i="255"/>
  <c r="BQ51" i="255"/>
  <c r="BQ31" i="255"/>
  <c r="BQ48" i="255"/>
  <c r="BQ38" i="255"/>
  <c r="BQ19" i="255"/>
  <c r="BQ13" i="255"/>
  <c r="BQ43" i="255"/>
  <c r="BQ40" i="255"/>
  <c r="BQ33" i="255"/>
  <c r="BQ50" i="255"/>
  <c r="BQ47" i="255"/>
  <c r="BQ36" i="255"/>
  <c r="BQ23" i="255"/>
  <c r="BQ44" i="255"/>
  <c r="BQ22" i="255"/>
  <c r="BQ24" i="255"/>
  <c r="BQ21" i="255"/>
  <c r="BQ16" i="255"/>
  <c r="BQ30" i="255"/>
  <c r="BQ49" i="255"/>
  <c r="BQ41" i="255"/>
  <c r="BQ46" i="255"/>
  <c r="BQ27" i="255"/>
  <c r="BQ12" i="255"/>
  <c r="BQ35" i="255"/>
  <c r="BQ28" i="255"/>
  <c r="BQ9" i="255"/>
  <c r="BQ25" i="255"/>
  <c r="BQ20" i="255"/>
  <c r="BQ17" i="255"/>
  <c r="BQ34" i="255"/>
  <c r="BQ18" i="255"/>
  <c r="BQ15" i="255"/>
  <c r="BQ52" i="255"/>
  <c r="BQ29" i="255"/>
  <c r="BQ26" i="255"/>
  <c r="BQ11" i="255"/>
  <c r="BQ10" i="255"/>
  <c r="BQ14" i="255"/>
  <c r="AM50" i="255"/>
  <c r="AM47" i="255"/>
  <c r="AM17" i="255"/>
  <c r="AM51" i="255"/>
  <c r="AM38" i="255"/>
  <c r="AM21" i="255"/>
  <c r="AM13" i="255"/>
  <c r="AM9" i="255"/>
  <c r="AM26" i="255"/>
  <c r="AM46" i="255"/>
  <c r="AM16" i="255"/>
  <c r="AM11" i="255"/>
  <c r="AM25" i="255"/>
  <c r="AM22" i="255"/>
  <c r="AM44" i="255"/>
  <c r="AM43" i="255"/>
  <c r="AM30" i="255"/>
  <c r="AM39" i="255"/>
  <c r="AM32" i="255"/>
  <c r="AM34" i="255"/>
  <c r="AM24" i="255"/>
  <c r="AM53" i="255"/>
  <c r="AM14" i="255"/>
  <c r="AM36" i="255"/>
  <c r="AM49" i="255"/>
  <c r="AM23" i="255"/>
  <c r="AM52" i="255"/>
  <c r="AM29" i="255"/>
  <c r="AM40" i="255"/>
  <c r="AM33" i="255"/>
  <c r="AM12" i="255"/>
  <c r="AM45" i="255"/>
  <c r="AM28" i="255"/>
  <c r="AM27" i="255"/>
  <c r="AM19" i="255"/>
  <c r="AM42" i="255"/>
  <c r="AM18" i="255"/>
  <c r="AM31" i="255"/>
  <c r="AM48" i="255"/>
  <c r="AM41" i="255"/>
  <c r="AM10" i="255"/>
  <c r="AM15" i="255"/>
  <c r="AM20" i="255"/>
  <c r="AM37" i="255"/>
  <c r="AM35" i="255"/>
  <c r="AH11" i="255"/>
  <c r="AH51" i="255"/>
  <c r="AH20" i="255"/>
  <c r="AH39" i="255"/>
  <c r="AH38" i="255"/>
  <c r="AH47" i="255"/>
  <c r="AH43" i="255"/>
  <c r="AH13" i="255"/>
  <c r="AH15" i="255"/>
  <c r="AH35" i="255"/>
  <c r="AH21" i="255"/>
  <c r="AH17" i="255"/>
  <c r="AH12" i="255"/>
  <c r="AH10" i="255"/>
  <c r="AH23" i="255"/>
  <c r="AH36" i="255"/>
  <c r="AH46" i="255"/>
  <c r="AH27" i="255"/>
  <c r="AH44" i="255"/>
  <c r="AH28" i="255"/>
  <c r="AH34" i="255"/>
  <c r="AH33" i="255"/>
  <c r="AH52" i="255"/>
  <c r="AH24" i="255"/>
  <c r="AH9" i="255"/>
  <c r="AH19" i="255"/>
  <c r="AH31" i="255"/>
  <c r="AH37" i="255"/>
  <c r="AH25" i="255"/>
  <c r="AH48" i="255"/>
  <c r="AH41" i="255"/>
  <c r="AH32" i="255"/>
  <c r="AH18" i="255"/>
  <c r="AH26" i="255"/>
  <c r="AH14" i="255"/>
  <c r="AH22" i="255"/>
  <c r="AH53" i="255"/>
  <c r="AH50" i="255"/>
  <c r="AH45" i="255"/>
  <c r="AH16" i="255"/>
  <c r="AH29" i="255"/>
  <c r="AH40" i="255"/>
  <c r="AH49" i="255"/>
  <c r="AH42" i="255"/>
  <c r="AH30" i="255"/>
  <c r="BA45" i="255"/>
  <c r="BA39" i="255"/>
  <c r="BA46" i="255"/>
  <c r="BA29" i="255"/>
  <c r="BA22" i="255"/>
  <c r="BA41" i="255"/>
  <c r="BA30" i="255"/>
  <c r="M9" i="256"/>
  <c r="M10" i="256" s="1"/>
  <c r="BA49" i="255"/>
  <c r="BA53" i="255"/>
  <c r="BA50" i="255"/>
  <c r="BA43" i="255"/>
  <c r="BA42" i="255"/>
  <c r="BA19" i="255"/>
  <c r="BA12" i="255"/>
  <c r="BA11" i="255"/>
  <c r="BA40" i="255"/>
  <c r="BA33" i="255"/>
  <c r="BA18" i="255"/>
  <c r="BA47" i="255"/>
  <c r="BA52" i="255"/>
  <c r="BA51" i="255"/>
  <c r="BA34" i="255"/>
  <c r="BA48" i="255"/>
  <c r="BA24" i="255"/>
  <c r="BA23" i="255"/>
  <c r="BA10" i="255"/>
  <c r="BA14" i="255"/>
  <c r="BA38" i="255"/>
  <c r="BA37" i="255"/>
  <c r="BA9" i="255"/>
  <c r="BA35" i="255"/>
  <c r="BA28" i="255"/>
  <c r="BA21" i="255"/>
  <c r="BA32" i="255"/>
  <c r="BA27" i="255"/>
  <c r="BA17" i="255"/>
  <c r="BA26" i="255"/>
  <c r="BA15" i="255"/>
  <c r="BA13" i="255"/>
  <c r="BA44" i="255"/>
  <c r="BA16" i="255"/>
  <c r="BA25" i="255"/>
  <c r="BA36" i="255"/>
  <c r="BA31" i="255"/>
  <c r="BA20" i="255"/>
  <c r="CP44" i="255"/>
  <c r="CP49" i="255"/>
  <c r="CP38" i="255"/>
  <c r="CP36" i="255"/>
  <c r="CP29" i="255"/>
  <c r="CP40" i="255"/>
  <c r="CP37" i="255"/>
  <c r="CP33" i="255"/>
  <c r="CP23" i="255"/>
  <c r="CP50" i="255"/>
  <c r="CP48" i="255"/>
  <c r="CP47" i="255"/>
  <c r="CP39" i="255"/>
  <c r="CP32" i="255"/>
  <c r="CP22" i="255"/>
  <c r="CP43" i="255"/>
  <c r="CP46" i="255"/>
  <c r="CP52" i="255"/>
  <c r="CP18" i="255"/>
  <c r="CP12" i="255"/>
  <c r="CP11" i="255"/>
  <c r="CP21" i="255"/>
  <c r="CP19" i="255"/>
  <c r="CP35" i="255"/>
  <c r="CP26" i="255"/>
  <c r="CP17" i="255"/>
  <c r="CP53" i="255"/>
  <c r="CP42" i="255"/>
  <c r="CP9" i="255"/>
  <c r="CP13" i="255"/>
  <c r="CP28" i="255"/>
  <c r="CP16" i="255"/>
  <c r="CP15" i="255"/>
  <c r="CP31" i="255"/>
  <c r="CP25" i="255"/>
  <c r="CP27" i="255"/>
  <c r="CP51" i="255"/>
  <c r="CP20" i="255"/>
  <c r="CP10" i="255"/>
  <c r="CP34" i="255"/>
  <c r="CP24" i="255"/>
  <c r="CP41" i="255"/>
  <c r="CP30" i="255"/>
  <c r="CP14" i="255"/>
  <c r="CP45" i="255"/>
  <c r="D9" i="256"/>
  <c r="D10" i="256" s="1"/>
  <c r="D60" i="256" s="1"/>
  <c r="H53" i="255"/>
  <c r="H49" i="255"/>
  <c r="H45" i="255"/>
  <c r="H41" i="255"/>
  <c r="H37" i="255"/>
  <c r="H33" i="255"/>
  <c r="H29" i="255"/>
  <c r="H25" i="255"/>
  <c r="H21" i="255"/>
  <c r="H17" i="255"/>
  <c r="H13" i="255"/>
  <c r="H9" i="255"/>
  <c r="H46" i="255"/>
  <c r="H24" i="255"/>
  <c r="H11" i="255"/>
  <c r="H50" i="255"/>
  <c r="H28" i="255"/>
  <c r="H15" i="255"/>
  <c r="H32" i="255"/>
  <c r="H19" i="255"/>
  <c r="H36" i="255"/>
  <c r="H23" i="255"/>
  <c r="H10" i="255"/>
  <c r="H40" i="255"/>
  <c r="H27" i="255"/>
  <c r="H14" i="255"/>
  <c r="H48" i="255"/>
  <c r="H35" i="255"/>
  <c r="H22" i="255"/>
  <c r="H51" i="255"/>
  <c r="H44" i="255"/>
  <c r="H38" i="255"/>
  <c r="H31" i="255"/>
  <c r="H18" i="255"/>
  <c r="H30" i="255"/>
  <c r="H47" i="255"/>
  <c r="H39" i="255"/>
  <c r="H52" i="255"/>
  <c r="H16" i="255"/>
  <c r="H26" i="255"/>
  <c r="H43" i="255"/>
  <c r="H34" i="255"/>
  <c r="H12" i="255"/>
  <c r="H42" i="255"/>
  <c r="H20" i="255"/>
  <c r="G9" i="256"/>
  <c r="G10" i="256" s="1"/>
  <c r="G60" i="256" s="1"/>
  <c r="W49" i="255"/>
  <c r="W33" i="255"/>
  <c r="W23" i="255"/>
  <c r="W47" i="255"/>
  <c r="W45" i="255"/>
  <c r="W17" i="255"/>
  <c r="W13" i="255"/>
  <c r="W51" i="255"/>
  <c r="W15" i="255"/>
  <c r="W41" i="255"/>
  <c r="W31" i="255"/>
  <c r="W43" i="255"/>
  <c r="W22" i="255"/>
  <c r="W29" i="255"/>
  <c r="W39" i="255"/>
  <c r="W24" i="255"/>
  <c r="W21" i="255"/>
  <c r="W9" i="255"/>
  <c r="W27" i="255"/>
  <c r="W38" i="255"/>
  <c r="W16" i="255"/>
  <c r="W25" i="255"/>
  <c r="W37" i="255"/>
  <c r="W44" i="255"/>
  <c r="W53" i="255"/>
  <c r="W40" i="255"/>
  <c r="W34" i="255"/>
  <c r="W14" i="255"/>
  <c r="W52" i="255"/>
  <c r="W10" i="255"/>
  <c r="W36" i="255"/>
  <c r="W20" i="255"/>
  <c r="W28" i="255"/>
  <c r="W11" i="255"/>
  <c r="W35" i="255"/>
  <c r="W32" i="255"/>
  <c r="W12" i="255"/>
  <c r="W42" i="255"/>
  <c r="W26" i="255"/>
  <c r="W46" i="255"/>
  <c r="W18" i="255"/>
  <c r="W30" i="255"/>
  <c r="W19" i="255"/>
  <c r="W48" i="255"/>
  <c r="W50" i="255"/>
  <c r="BZ51" i="255"/>
  <c r="BZ52" i="255"/>
  <c r="BZ34" i="255"/>
  <c r="BZ44" i="255"/>
  <c r="BZ20" i="255"/>
  <c r="BZ46" i="255"/>
  <c r="BZ30" i="255"/>
  <c r="BZ24" i="255"/>
  <c r="BZ41" i="255"/>
  <c r="BZ49" i="255"/>
  <c r="BZ28" i="255"/>
  <c r="R9" i="256"/>
  <c r="R10" i="256" s="1"/>
  <c r="BZ39" i="255"/>
  <c r="BZ23" i="255"/>
  <c r="BZ12" i="255"/>
  <c r="BZ11" i="255"/>
  <c r="BZ43" i="255"/>
  <c r="BZ42" i="255"/>
  <c r="BZ38" i="255"/>
  <c r="BZ35" i="255"/>
  <c r="BZ53" i="255"/>
  <c r="BZ40" i="255"/>
  <c r="BZ15" i="255"/>
  <c r="BZ27" i="255"/>
  <c r="BZ25" i="255"/>
  <c r="BZ37" i="255"/>
  <c r="BZ31" i="255"/>
  <c r="BZ26" i="255"/>
  <c r="BZ22" i="255"/>
  <c r="BZ47" i="255"/>
  <c r="BZ50" i="255"/>
  <c r="BZ32" i="255"/>
  <c r="BZ18" i="255"/>
  <c r="BZ45" i="255"/>
  <c r="BZ36" i="255"/>
  <c r="BZ33" i="255"/>
  <c r="BZ10" i="255"/>
  <c r="BZ29" i="255"/>
  <c r="BZ14" i="255"/>
  <c r="BZ19" i="255"/>
  <c r="BZ48" i="255"/>
  <c r="BZ21" i="255"/>
  <c r="BZ16" i="255"/>
  <c r="BZ9" i="255"/>
  <c r="BZ17" i="255"/>
  <c r="BZ13" i="255"/>
  <c r="BL40" i="255"/>
  <c r="BL30" i="255"/>
  <c r="BL35" i="255"/>
  <c r="BL25" i="255"/>
  <c r="BL21" i="255"/>
  <c r="BL42" i="255"/>
  <c r="BL29" i="255"/>
  <c r="BL26" i="255"/>
  <c r="BL12" i="255"/>
  <c r="BL27" i="255"/>
  <c r="BL45" i="255"/>
  <c r="BL53" i="255"/>
  <c r="BL51" i="255"/>
  <c r="BL37" i="255"/>
  <c r="BL31" i="255"/>
  <c r="BL50" i="255"/>
  <c r="BL47" i="255"/>
  <c r="BL33" i="255"/>
  <c r="BL52" i="255"/>
  <c r="BL48" i="255"/>
  <c r="BL44" i="255"/>
  <c r="BL32" i="255"/>
  <c r="BL22" i="255"/>
  <c r="BL15" i="255"/>
  <c r="BL9" i="255"/>
  <c r="BL36" i="255"/>
  <c r="BL39" i="255"/>
  <c r="BL38" i="255"/>
  <c r="BL11" i="255"/>
  <c r="BL19" i="255"/>
  <c r="BL28" i="255"/>
  <c r="BL13" i="255"/>
  <c r="BL41" i="255"/>
  <c r="BL16" i="255"/>
  <c r="BL46" i="255"/>
  <c r="BL43" i="255"/>
  <c r="BL20" i="255"/>
  <c r="BL17" i="255"/>
  <c r="BL14" i="255"/>
  <c r="BL23" i="255"/>
  <c r="BL24" i="255"/>
  <c r="BL34" i="255"/>
  <c r="BL18" i="255"/>
  <c r="BL10" i="255"/>
  <c r="BL49" i="255"/>
  <c r="BF48" i="255"/>
  <c r="BF35" i="255"/>
  <c r="BF34" i="255"/>
  <c r="BF24" i="255"/>
  <c r="BF20" i="255"/>
  <c r="N9" i="256"/>
  <c r="N10" i="256" s="1"/>
  <c r="N60" i="256" s="1"/>
  <c r="BF28" i="255"/>
  <c r="BF25" i="255"/>
  <c r="BF38" i="255"/>
  <c r="BF18" i="255"/>
  <c r="BF15" i="255"/>
  <c r="BF40" i="255"/>
  <c r="BF12" i="255"/>
  <c r="DH5" i="255"/>
  <c r="DK5" i="255" s="1"/>
  <c r="DN5" i="255" s="1"/>
  <c r="DQ5" i="255" s="1"/>
  <c r="DT5" i="255" s="1"/>
  <c r="DW5" i="255" s="1"/>
  <c r="BF17" i="255"/>
  <c r="BF52" i="255"/>
  <c r="BF53" i="255"/>
  <c r="BF43" i="255"/>
  <c r="BF46" i="255"/>
  <c r="BF13" i="255"/>
  <c r="BF47" i="255"/>
  <c r="BF10" i="255"/>
  <c r="BF9" i="255"/>
  <c r="BF19" i="255"/>
  <c r="BF31" i="255"/>
  <c r="BF39" i="255"/>
  <c r="BF50" i="255"/>
  <c r="BF33" i="255"/>
  <c r="BF27" i="255"/>
  <c r="BF37" i="255"/>
  <c r="BF51" i="255"/>
  <c r="BF16" i="255"/>
  <c r="BF49" i="255"/>
  <c r="BF42" i="255"/>
  <c r="BF21" i="255"/>
  <c r="BF45" i="255"/>
  <c r="BF22" i="255"/>
  <c r="BF14" i="255"/>
  <c r="BF23" i="255"/>
  <c r="BF26" i="255"/>
  <c r="BF32" i="255"/>
  <c r="BF29" i="255"/>
  <c r="BF44" i="255"/>
  <c r="BF11" i="255"/>
  <c r="BF30" i="255"/>
  <c r="BF36" i="255"/>
  <c r="BF41" i="255"/>
  <c r="BK46" i="255"/>
  <c r="BK33" i="255"/>
  <c r="BK37" i="255"/>
  <c r="BK32" i="255"/>
  <c r="BK28" i="255"/>
  <c r="O9" i="256"/>
  <c r="O10" i="256" s="1"/>
  <c r="BK35" i="255"/>
  <c r="BK25" i="255"/>
  <c r="BK21" i="255"/>
  <c r="BK42" i="255"/>
  <c r="BK29" i="255"/>
  <c r="BK26" i="255"/>
  <c r="BK45" i="255"/>
  <c r="BK27" i="255"/>
  <c r="BK48" i="255"/>
  <c r="BK41" i="255"/>
  <c r="BK17" i="255"/>
  <c r="BK13" i="255"/>
  <c r="BK10" i="255"/>
  <c r="BK9" i="255"/>
  <c r="BK34" i="255"/>
  <c r="BK23" i="255"/>
  <c r="BK36" i="255"/>
  <c r="BK53" i="255"/>
  <c r="BK49" i="255"/>
  <c r="BK24" i="255"/>
  <c r="BK22" i="255"/>
  <c r="BK50" i="255"/>
  <c r="BK51" i="255"/>
  <c r="BK11" i="255"/>
  <c r="BK19" i="255"/>
  <c r="BK39" i="255"/>
  <c r="BK20" i="255"/>
  <c r="BK15" i="255"/>
  <c r="BK52" i="255"/>
  <c r="BK31" i="255"/>
  <c r="BK44" i="255"/>
  <c r="BK43" i="255"/>
  <c r="BK47" i="255"/>
  <c r="BK30" i="255"/>
  <c r="BK38" i="255"/>
  <c r="BK12" i="255"/>
  <c r="BK14" i="255"/>
  <c r="BK16" i="255"/>
  <c r="BK18" i="255"/>
  <c r="BK40" i="255"/>
  <c r="CU52" i="255"/>
  <c r="CU48" i="255"/>
  <c r="CU43" i="255"/>
  <c r="CU35" i="255"/>
  <c r="CU34" i="255"/>
  <c r="CU53" i="255"/>
  <c r="CU24" i="255"/>
  <c r="CU46" i="255"/>
  <c r="CU44" i="255"/>
  <c r="CU41" i="255"/>
  <c r="CU30" i="255"/>
  <c r="CU28" i="255"/>
  <c r="CU49" i="255"/>
  <c r="CU25" i="255"/>
  <c r="CU18" i="255"/>
  <c r="CU12" i="255"/>
  <c r="CU11" i="255"/>
  <c r="CU32" i="255"/>
  <c r="CU45" i="255"/>
  <c r="CU22" i="255"/>
  <c r="CU40" i="255"/>
  <c r="CU42" i="255"/>
  <c r="CU39" i="255"/>
  <c r="CU38" i="255"/>
  <c r="CU16" i="255"/>
  <c r="CU13" i="255"/>
  <c r="CU9" i="255"/>
  <c r="CU23" i="255"/>
  <c r="CU21" i="255"/>
  <c r="CU19" i="255"/>
  <c r="CU17" i="255"/>
  <c r="CU10" i="255"/>
  <c r="CU37" i="255"/>
  <c r="CU33" i="255"/>
  <c r="CU27" i="255"/>
  <c r="CU15" i="255"/>
  <c r="CU51" i="255"/>
  <c r="CU31" i="255"/>
  <c r="CU20" i="255"/>
  <c r="CU26" i="255"/>
  <c r="CU36" i="255"/>
  <c r="CU50" i="255"/>
  <c r="CU29" i="255"/>
  <c r="CU14" i="255"/>
  <c r="CU47" i="255"/>
  <c r="BI8" i="253"/>
  <c r="E9" i="256"/>
  <c r="E10" i="256" s="1"/>
  <c r="E60" i="256" s="1"/>
  <c r="M52" i="255"/>
  <c r="M48" i="255"/>
  <c r="M44" i="255"/>
  <c r="M40" i="255"/>
  <c r="M36" i="255"/>
  <c r="M32" i="255"/>
  <c r="M28" i="255"/>
  <c r="M24" i="255"/>
  <c r="M20" i="255"/>
  <c r="M16" i="255"/>
  <c r="M12" i="255"/>
  <c r="M49" i="255"/>
  <c r="M27" i="255"/>
  <c r="M14" i="255"/>
  <c r="M53" i="255"/>
  <c r="M31" i="255"/>
  <c r="M18" i="255"/>
  <c r="M35" i="255"/>
  <c r="M22" i="255"/>
  <c r="M9" i="255"/>
  <c r="M39" i="255"/>
  <c r="M26" i="255"/>
  <c r="M13" i="255"/>
  <c r="M43" i="255"/>
  <c r="M30" i="255"/>
  <c r="M17" i="255"/>
  <c r="M51" i="255"/>
  <c r="M38" i="255"/>
  <c r="M25" i="255"/>
  <c r="M45" i="255"/>
  <c r="M19" i="255"/>
  <c r="M50" i="255"/>
  <c r="M42" i="255"/>
  <c r="M29" i="255"/>
  <c r="M23" i="255"/>
  <c r="M47" i="255"/>
  <c r="M33" i="255"/>
  <c r="M10" i="255"/>
  <c r="M46" i="255"/>
  <c r="M15" i="255"/>
  <c r="M21" i="255"/>
  <c r="M34" i="255"/>
  <c r="M41" i="255"/>
  <c r="M37" i="255"/>
  <c r="M11" i="255"/>
  <c r="BB52" i="255"/>
  <c r="BB38" i="255"/>
  <c r="BB22" i="255"/>
  <c r="BB46" i="255"/>
  <c r="BB41" i="255"/>
  <c r="BB30" i="255"/>
  <c r="BB49" i="255"/>
  <c r="BB28" i="255"/>
  <c r="BB24" i="255"/>
  <c r="BB45" i="255"/>
  <c r="BB37" i="255"/>
  <c r="BB35" i="255"/>
  <c r="BB34" i="255"/>
  <c r="BB26" i="255"/>
  <c r="BB43" i="255"/>
  <c r="BB29" i="255"/>
  <c r="BB15" i="255"/>
  <c r="BB12" i="255"/>
  <c r="BB51" i="255"/>
  <c r="BB50" i="255"/>
  <c r="BB33" i="255"/>
  <c r="BB32" i="255"/>
  <c r="BB23" i="255"/>
  <c r="BB48" i="255"/>
  <c r="BB36" i="255"/>
  <c r="BB21" i="255"/>
  <c r="BB19" i="255"/>
  <c r="BB16" i="255"/>
  <c r="BB42" i="255"/>
  <c r="BB40" i="255"/>
  <c r="BB10" i="255"/>
  <c r="BB47" i="255"/>
  <c r="BB14" i="255"/>
  <c r="BB11" i="255"/>
  <c r="BB9" i="255"/>
  <c r="BB44" i="255"/>
  <c r="BB27" i="255"/>
  <c r="BB25" i="255"/>
  <c r="BB18" i="255"/>
  <c r="BB13" i="255"/>
  <c r="BB39" i="255"/>
  <c r="BB31" i="255"/>
  <c r="BB53" i="255"/>
  <c r="BB17" i="255"/>
  <c r="BB20" i="255"/>
  <c r="R36" i="255"/>
  <c r="R38" i="255"/>
  <c r="R24" i="255"/>
  <c r="R37" i="255"/>
  <c r="R33" i="255"/>
  <c r="R25" i="255"/>
  <c r="R27" i="255"/>
  <c r="F9" i="256"/>
  <c r="F10" i="256" s="1"/>
  <c r="F60" i="256" s="1"/>
  <c r="R31" i="255"/>
  <c r="R16" i="255"/>
  <c r="R15" i="255"/>
  <c r="R17" i="255"/>
  <c r="R48" i="255"/>
  <c r="R21" i="255"/>
  <c r="R43" i="255"/>
  <c r="R20" i="255"/>
  <c r="R34" i="255"/>
  <c r="R35" i="255"/>
  <c r="R51" i="255"/>
  <c r="R45" i="255"/>
  <c r="R11" i="255"/>
  <c r="R49" i="255"/>
  <c r="R22" i="255"/>
  <c r="R53" i="255"/>
  <c r="R18" i="255"/>
  <c r="R42" i="255"/>
  <c r="R10" i="255"/>
  <c r="R14" i="255"/>
  <c r="R12" i="255"/>
  <c r="R13" i="255"/>
  <c r="R23" i="255"/>
  <c r="R28" i="255"/>
  <c r="R44" i="255"/>
  <c r="R32" i="255"/>
  <c r="R52" i="255"/>
  <c r="R26" i="255"/>
  <c r="R19" i="255"/>
  <c r="R9" i="255"/>
  <c r="R40" i="255"/>
  <c r="R46" i="255"/>
  <c r="R39" i="255"/>
  <c r="R47" i="255"/>
  <c r="R30" i="255"/>
  <c r="R50" i="255"/>
  <c r="R41" i="255"/>
  <c r="R29" i="255"/>
  <c r="BU41" i="255"/>
  <c r="BU31" i="255"/>
  <c r="BU52" i="255"/>
  <c r="BU48" i="255"/>
  <c r="BU43" i="255"/>
  <c r="BU35" i="255"/>
  <c r="BU34" i="255"/>
  <c r="Q9" i="256"/>
  <c r="Q10" i="256" s="1"/>
  <c r="BU40" i="255"/>
  <c r="BU33" i="255"/>
  <c r="BU32" i="255"/>
  <c r="BU50" i="255"/>
  <c r="BU47" i="255"/>
  <c r="BU39" i="255"/>
  <c r="BU36" i="255"/>
  <c r="BU23" i="255"/>
  <c r="BU44" i="255"/>
  <c r="BU49" i="255"/>
  <c r="BU46" i="255"/>
  <c r="BU29" i="255"/>
  <c r="BU28" i="255"/>
  <c r="BU25" i="255"/>
  <c r="BU14" i="255"/>
  <c r="BU12" i="255"/>
  <c r="BU11" i="255"/>
  <c r="BU24" i="255"/>
  <c r="BU45" i="255"/>
  <c r="BU53" i="255"/>
  <c r="BU37" i="255"/>
  <c r="BU51" i="255"/>
  <c r="BU13" i="255"/>
  <c r="BU20" i="255"/>
  <c r="BU18" i="255"/>
  <c r="BU16" i="255"/>
  <c r="BU15" i="255"/>
  <c r="BU17" i="255"/>
  <c r="BU42" i="255"/>
  <c r="BU30" i="255"/>
  <c r="BU10" i="255"/>
  <c r="BU26" i="255"/>
  <c r="BU9" i="255"/>
  <c r="BU27" i="255"/>
  <c r="BU22" i="255"/>
  <c r="BU19" i="255"/>
  <c r="BU38" i="255"/>
  <c r="BU21" i="255"/>
  <c r="I50" i="255"/>
  <c r="I37" i="255"/>
  <c r="I28" i="255"/>
  <c r="I15" i="255"/>
  <c r="I41" i="255"/>
  <c r="I32" i="255"/>
  <c r="I19" i="255"/>
  <c r="I45" i="255"/>
  <c r="I36" i="255"/>
  <c r="I23" i="255"/>
  <c r="I10" i="255"/>
  <c r="I49" i="255"/>
  <c r="I27" i="255"/>
  <c r="I14" i="255"/>
  <c r="I40" i="255"/>
  <c r="I53" i="255"/>
  <c r="I44" i="255"/>
  <c r="I31" i="255"/>
  <c r="I18" i="255"/>
  <c r="I52" i="255"/>
  <c r="I39" i="255"/>
  <c r="I26" i="255"/>
  <c r="I13" i="255"/>
  <c r="I38" i="255"/>
  <c r="I25" i="255"/>
  <c r="I48" i="255"/>
  <c r="I33" i="255"/>
  <c r="I11" i="255"/>
  <c r="I24" i="255"/>
  <c r="I17" i="255"/>
  <c r="I46" i="255"/>
  <c r="I16" i="255"/>
  <c r="I9" i="255"/>
  <c r="I30" i="255"/>
  <c r="I22" i="255"/>
  <c r="I51" i="255"/>
  <c r="I43" i="255"/>
  <c r="I29" i="255"/>
  <c r="I21" i="255"/>
  <c r="I35" i="255"/>
  <c r="I34" i="255"/>
  <c r="I42" i="255"/>
  <c r="I20" i="255"/>
  <c r="I12" i="255"/>
  <c r="I47" i="255"/>
  <c r="AW44" i="255"/>
  <c r="AW31" i="255"/>
  <c r="AW51" i="255"/>
  <c r="AW48" i="255"/>
  <c r="AW47" i="255"/>
  <c r="AW39" i="255"/>
  <c r="AW27" i="255"/>
  <c r="AW13" i="255"/>
  <c r="AW9" i="255"/>
  <c r="AW17" i="255"/>
  <c r="AW21" i="255"/>
  <c r="AW11" i="255"/>
  <c r="AW46" i="255"/>
  <c r="AW12" i="255"/>
  <c r="AW22" i="255"/>
  <c r="AW37" i="255"/>
  <c r="AW53" i="255"/>
  <c r="AW35" i="255"/>
  <c r="AW15" i="255"/>
  <c r="AW29" i="255"/>
  <c r="AW28" i="255"/>
  <c r="AW19" i="255"/>
  <c r="AW32" i="255"/>
  <c r="AW52" i="255"/>
  <c r="AW14" i="255"/>
  <c r="AW16" i="255"/>
  <c r="AW41" i="255"/>
  <c r="AW10" i="255"/>
  <c r="AW18" i="255"/>
  <c r="AW26" i="255"/>
  <c r="AW38" i="255"/>
  <c r="AW45" i="255"/>
  <c r="AW43" i="255"/>
  <c r="AW49" i="255"/>
  <c r="AW20" i="255"/>
  <c r="AW33" i="255"/>
  <c r="AW50" i="255"/>
  <c r="AW30" i="255"/>
  <c r="AW24" i="255"/>
  <c r="AW42" i="255"/>
  <c r="AW23" i="255"/>
  <c r="AW34" i="255"/>
  <c r="AW40" i="255"/>
  <c r="AW36" i="255"/>
  <c r="AW25" i="255"/>
  <c r="BP50" i="255"/>
  <c r="BP47" i="255"/>
  <c r="BP44" i="255"/>
  <c r="P9" i="256"/>
  <c r="P10" i="256" s="1"/>
  <c r="BP45" i="255"/>
  <c r="BP27" i="255"/>
  <c r="BP53" i="255"/>
  <c r="BP51" i="255"/>
  <c r="BP37" i="255"/>
  <c r="BP31" i="255"/>
  <c r="BP15" i="255"/>
  <c r="BP11" i="255"/>
  <c r="BP48" i="255"/>
  <c r="BP32" i="255"/>
  <c r="BP38" i="255"/>
  <c r="BP43" i="255"/>
  <c r="BP40" i="255"/>
  <c r="BP39" i="255"/>
  <c r="BP33" i="255"/>
  <c r="BP52" i="255"/>
  <c r="BP26" i="255"/>
  <c r="BP17" i="255"/>
  <c r="BP13" i="255"/>
  <c r="BP10" i="255"/>
  <c r="BP9" i="255"/>
  <c r="BP29" i="255"/>
  <c r="BP28" i="255"/>
  <c r="BP25" i="255"/>
  <c r="BP23" i="255"/>
  <c r="BP14" i="255"/>
  <c r="BP35" i="255"/>
  <c r="BP20" i="255"/>
  <c r="BP21" i="255"/>
  <c r="BP19" i="255"/>
  <c r="BP30" i="255"/>
  <c r="BP49" i="255"/>
  <c r="BP22" i="255"/>
  <c r="BP46" i="255"/>
  <c r="BP36" i="255"/>
  <c r="BP34" i="255"/>
  <c r="BP41" i="255"/>
  <c r="BP16" i="255"/>
  <c r="BP18" i="255"/>
  <c r="BP42" i="255"/>
  <c r="BP24" i="255"/>
  <c r="BP12" i="255"/>
  <c r="J8" i="253"/>
  <c r="BO8" i="253"/>
  <c r="BR8" i="253"/>
  <c r="BF8" i="253"/>
  <c r="N8" i="253"/>
  <c r="H8" i="253"/>
  <c r="BL8" i="253"/>
  <c r="T8" i="253"/>
  <c r="V8" i="253"/>
  <c r="L8" i="253"/>
  <c r="AF14" i="253"/>
  <c r="AN10" i="253"/>
  <c r="AF10" i="253"/>
  <c r="AN15" i="253"/>
  <c r="AF23" i="253"/>
  <c r="X8" i="253"/>
  <c r="X9" i="253" s="1"/>
  <c r="L154" i="60" l="1"/>
  <c r="L16" i="60"/>
  <c r="L173" i="60"/>
  <c r="L35" i="60"/>
  <c r="D173" i="60"/>
  <c r="D35" i="60"/>
  <c r="L174" i="60"/>
  <c r="L36" i="60"/>
  <c r="D174" i="60"/>
  <c r="D36" i="60"/>
  <c r="L148" i="60"/>
  <c r="L10" i="60"/>
  <c r="D82" i="60"/>
  <c r="D151" i="60"/>
  <c r="D88" i="60"/>
  <c r="D157" i="60"/>
  <c r="D83" i="60"/>
  <c r="D152" i="60"/>
  <c r="D84" i="60"/>
  <c r="D153" i="60"/>
  <c r="D148" i="60"/>
  <c r="D85" i="60"/>
  <c r="D154" i="60"/>
  <c r="D81" i="60"/>
  <c r="D150" i="60"/>
  <c r="D86" i="60"/>
  <c r="D155" i="60"/>
  <c r="D80" i="60"/>
  <c r="D149" i="60"/>
  <c r="D87" i="60"/>
  <c r="D156" i="60"/>
  <c r="L26" i="60"/>
  <c r="D26" i="60"/>
  <c r="D25" i="60"/>
  <c r="L25" i="60"/>
  <c r="D24" i="60"/>
  <c r="L24" i="60"/>
  <c r="L23" i="60"/>
  <c r="D23" i="60"/>
  <c r="D21" i="60"/>
  <c r="L21" i="60"/>
  <c r="D22" i="60"/>
  <c r="L22" i="60"/>
  <c r="L20" i="60"/>
  <c r="D20" i="60"/>
  <c r="M55" i="253"/>
  <c r="M56" i="253"/>
  <c r="M57" i="253"/>
  <c r="M58" i="253"/>
  <c r="M59" i="253"/>
  <c r="U9" i="253"/>
  <c r="U55" i="253"/>
  <c r="U56" i="253"/>
  <c r="U57" i="253"/>
  <c r="U58" i="253"/>
  <c r="U59" i="253"/>
  <c r="H9" i="253"/>
  <c r="I55" i="253"/>
  <c r="I56" i="253"/>
  <c r="I57" i="253"/>
  <c r="I58" i="253"/>
  <c r="I59" i="253"/>
  <c r="O55" i="253"/>
  <c r="O56" i="253"/>
  <c r="O57" i="253"/>
  <c r="O58" i="253"/>
  <c r="O59" i="253"/>
  <c r="W55" i="253"/>
  <c r="W56" i="253"/>
  <c r="W57" i="253"/>
  <c r="W58" i="253"/>
  <c r="W59" i="253"/>
  <c r="J9" i="253"/>
  <c r="K55" i="253"/>
  <c r="K56" i="253"/>
  <c r="K57" i="253"/>
  <c r="K58" i="253"/>
  <c r="K59" i="253"/>
  <c r="DT12" i="255"/>
  <c r="DU12" i="255" s="1"/>
  <c r="DV12" i="255" s="1"/>
  <c r="DT27" i="255"/>
  <c r="DU27" i="255" s="1"/>
  <c r="DV27" i="255" s="1"/>
  <c r="DT29" i="255"/>
  <c r="DU29" i="255" s="1"/>
  <c r="DV29" i="255" s="1"/>
  <c r="DT13" i="255"/>
  <c r="DU13" i="255" s="1"/>
  <c r="DV13" i="255" s="1"/>
  <c r="DT24" i="255"/>
  <c r="DU24" i="255" s="1"/>
  <c r="DV24" i="255" s="1"/>
  <c r="DT30" i="255"/>
  <c r="DU30" i="255" s="1"/>
  <c r="DV30" i="255" s="1"/>
  <c r="DT38" i="255"/>
  <c r="DU38" i="255" s="1"/>
  <c r="DV38" i="255" s="1"/>
  <c r="DT43" i="255"/>
  <c r="DU43" i="255" s="1"/>
  <c r="DV43" i="255" s="1"/>
  <c r="DT32" i="255"/>
  <c r="DU32" i="255" s="1"/>
  <c r="DV32" i="255" s="1"/>
  <c r="DT26" i="255"/>
  <c r="DU26" i="255" s="1"/>
  <c r="DV26" i="255" s="1"/>
  <c r="DT18" i="255"/>
  <c r="DU18" i="255" s="1"/>
  <c r="DV18" i="255" s="1"/>
  <c r="DT11" i="255"/>
  <c r="DU11" i="255" s="1"/>
  <c r="DV11" i="255" s="1"/>
  <c r="DT22" i="255"/>
  <c r="DU22" i="255" s="1"/>
  <c r="DV22" i="255" s="1"/>
  <c r="DT35" i="255"/>
  <c r="DU35" i="255" s="1"/>
  <c r="DV35" i="255" s="1"/>
  <c r="DT23" i="255"/>
  <c r="DU23" i="255" s="1"/>
  <c r="DV23" i="255" s="1"/>
  <c r="DT33" i="255"/>
  <c r="DU33" i="255" s="1"/>
  <c r="DV33" i="255" s="1"/>
  <c r="DT39" i="255"/>
  <c r="DU39" i="255" s="1"/>
  <c r="DV39" i="255" s="1"/>
  <c r="DT17" i="255"/>
  <c r="DU17" i="255" s="1"/>
  <c r="DV17" i="255" s="1"/>
  <c r="DT41" i="255"/>
  <c r="DU41" i="255" s="1"/>
  <c r="DV41" i="255" s="1"/>
  <c r="DT15" i="255"/>
  <c r="DU15" i="255" s="1"/>
  <c r="DV15" i="255" s="1"/>
  <c r="DT21" i="255"/>
  <c r="DU21" i="255" s="1"/>
  <c r="DV21" i="255" s="1"/>
  <c r="DT44" i="255"/>
  <c r="DU44" i="255" s="1"/>
  <c r="DV44" i="255" s="1"/>
  <c r="DT20" i="255"/>
  <c r="DU20" i="255" s="1"/>
  <c r="DV20" i="255" s="1"/>
  <c r="DT28" i="255"/>
  <c r="DU28" i="255" s="1"/>
  <c r="DV28" i="255" s="1"/>
  <c r="DT14" i="255"/>
  <c r="DU14" i="255" s="1"/>
  <c r="DV14" i="255" s="1"/>
  <c r="DT19" i="255"/>
  <c r="DU19" i="255" s="1"/>
  <c r="DV19" i="255" s="1"/>
  <c r="DT37" i="255"/>
  <c r="DU37" i="255" s="1"/>
  <c r="DV37" i="255" s="1"/>
  <c r="DT31" i="255"/>
  <c r="DU31" i="255" s="1"/>
  <c r="DV31" i="255" s="1"/>
  <c r="DT40" i="255"/>
  <c r="DU40" i="255" s="1"/>
  <c r="DV40" i="255" s="1"/>
  <c r="DT10" i="255"/>
  <c r="DU10" i="255" s="1"/>
  <c r="DV10" i="255" s="1"/>
  <c r="DT9" i="255"/>
  <c r="DT34" i="255"/>
  <c r="DU34" i="255" s="1"/>
  <c r="DV34" i="255" s="1"/>
  <c r="DT25" i="255"/>
  <c r="DU25" i="255" s="1"/>
  <c r="DV25" i="255" s="1"/>
  <c r="DT36" i="255"/>
  <c r="DU36" i="255" s="1"/>
  <c r="DV36" i="255" s="1"/>
  <c r="DT16" i="255"/>
  <c r="DU16" i="255" s="1"/>
  <c r="DV16" i="255" s="1"/>
  <c r="DT42" i="255"/>
  <c r="DU42" i="255" s="1"/>
  <c r="DV42" i="255" s="1"/>
  <c r="DW29" i="255"/>
  <c r="DX29" i="255" s="1"/>
  <c r="DY29" i="255" s="1"/>
  <c r="DW27" i="255"/>
  <c r="DX27" i="255" s="1"/>
  <c r="DY27" i="255" s="1"/>
  <c r="DW12" i="255"/>
  <c r="DX12" i="255" s="1"/>
  <c r="DY12" i="255" s="1"/>
  <c r="DW10" i="255"/>
  <c r="DX10" i="255" s="1"/>
  <c r="DY10" i="255" s="1"/>
  <c r="DW30" i="255"/>
  <c r="DX30" i="255" s="1"/>
  <c r="DY30" i="255" s="1"/>
  <c r="DW13" i="255"/>
  <c r="DX13" i="255" s="1"/>
  <c r="DY13" i="255" s="1"/>
  <c r="DW17" i="255"/>
  <c r="DX17" i="255" s="1"/>
  <c r="DY17" i="255" s="1"/>
  <c r="DW33" i="255"/>
  <c r="DX33" i="255" s="1"/>
  <c r="DY33" i="255" s="1"/>
  <c r="DW14" i="255"/>
  <c r="DX14" i="255" s="1"/>
  <c r="DY14" i="255" s="1"/>
  <c r="DW20" i="255"/>
  <c r="DX20" i="255" s="1"/>
  <c r="DY20" i="255" s="1"/>
  <c r="DW26" i="255"/>
  <c r="DX26" i="255" s="1"/>
  <c r="DY26" i="255" s="1"/>
  <c r="DW44" i="255"/>
  <c r="DX44" i="255" s="1"/>
  <c r="DY44" i="255" s="1"/>
  <c r="DW32" i="255"/>
  <c r="DX32" i="255" s="1"/>
  <c r="DY32" i="255" s="1"/>
  <c r="DW39" i="255"/>
  <c r="DX39" i="255" s="1"/>
  <c r="DY39" i="255" s="1"/>
  <c r="DW19" i="255"/>
  <c r="DX19" i="255" s="1"/>
  <c r="DY19" i="255" s="1"/>
  <c r="DW37" i="255"/>
  <c r="DX37" i="255" s="1"/>
  <c r="DY37" i="255" s="1"/>
  <c r="DW24" i="255"/>
  <c r="DX24" i="255" s="1"/>
  <c r="DY24" i="255" s="1"/>
  <c r="DW36" i="255"/>
  <c r="DX36" i="255" s="1"/>
  <c r="DY36" i="255" s="1"/>
  <c r="DW28" i="255"/>
  <c r="DX28" i="255" s="1"/>
  <c r="DY28" i="255" s="1"/>
  <c r="DW43" i="255"/>
  <c r="DX43" i="255" s="1"/>
  <c r="DY43" i="255" s="1"/>
  <c r="DW34" i="255"/>
  <c r="DX34" i="255" s="1"/>
  <c r="DY34" i="255" s="1"/>
  <c r="DW15" i="255"/>
  <c r="DX15" i="255" s="1"/>
  <c r="DY15" i="255" s="1"/>
  <c r="DW41" i="255"/>
  <c r="DX41" i="255" s="1"/>
  <c r="DY41" i="255" s="1"/>
  <c r="DW21" i="255"/>
  <c r="DX21" i="255" s="1"/>
  <c r="DY21" i="255" s="1"/>
  <c r="DW42" i="255"/>
  <c r="DX42" i="255" s="1"/>
  <c r="DY42" i="255" s="1"/>
  <c r="DW40" i="255"/>
  <c r="DX40" i="255" s="1"/>
  <c r="DY40" i="255" s="1"/>
  <c r="DW25" i="255"/>
  <c r="DX25" i="255" s="1"/>
  <c r="DY25" i="255" s="1"/>
  <c r="DW38" i="255"/>
  <c r="DX38" i="255" s="1"/>
  <c r="DY38" i="255" s="1"/>
  <c r="DW16" i="255"/>
  <c r="DX16" i="255" s="1"/>
  <c r="DY16" i="255" s="1"/>
  <c r="DW11" i="255"/>
  <c r="DX11" i="255" s="1"/>
  <c r="DY11" i="255" s="1"/>
  <c r="DW22" i="255"/>
  <c r="DX22" i="255" s="1"/>
  <c r="DY22" i="255" s="1"/>
  <c r="DW23" i="255"/>
  <c r="DX23" i="255" s="1"/>
  <c r="DY23" i="255" s="1"/>
  <c r="DW35" i="255"/>
  <c r="DX35" i="255" s="1"/>
  <c r="DY35" i="255" s="1"/>
  <c r="DW9" i="255"/>
  <c r="DW31" i="255"/>
  <c r="DX31" i="255" s="1"/>
  <c r="DY31" i="255" s="1"/>
  <c r="DW18" i="255"/>
  <c r="DX18" i="255" s="1"/>
  <c r="DY18" i="255" s="1"/>
  <c r="DK29" i="255"/>
  <c r="DL29" i="255" s="1"/>
  <c r="DM29" i="255" s="1"/>
  <c r="DK12" i="255"/>
  <c r="DL12" i="255" s="1"/>
  <c r="DM12" i="255" s="1"/>
  <c r="DK27" i="255"/>
  <c r="DL27" i="255" s="1"/>
  <c r="DM27" i="255" s="1"/>
  <c r="DK34" i="255"/>
  <c r="DL34" i="255" s="1"/>
  <c r="DM34" i="255" s="1"/>
  <c r="DK19" i="255"/>
  <c r="DL19" i="255" s="1"/>
  <c r="DM19" i="255" s="1"/>
  <c r="DK14" i="255"/>
  <c r="DL14" i="255" s="1"/>
  <c r="DM14" i="255" s="1"/>
  <c r="DK39" i="255"/>
  <c r="DL39" i="255" s="1"/>
  <c r="DM39" i="255" s="1"/>
  <c r="DK40" i="255"/>
  <c r="DL40" i="255" s="1"/>
  <c r="DM40" i="255" s="1"/>
  <c r="DK31" i="255"/>
  <c r="DL31" i="255" s="1"/>
  <c r="DM31" i="255" s="1"/>
  <c r="DK44" i="255"/>
  <c r="DL44" i="255" s="1"/>
  <c r="DM44" i="255" s="1"/>
  <c r="DK33" i="255"/>
  <c r="DL33" i="255" s="1"/>
  <c r="DM33" i="255" s="1"/>
  <c r="DK10" i="255"/>
  <c r="DL10" i="255" s="1"/>
  <c r="DM10" i="255" s="1"/>
  <c r="DK28" i="255"/>
  <c r="DL28" i="255" s="1"/>
  <c r="DM28" i="255" s="1"/>
  <c r="DK42" i="255"/>
  <c r="DL42" i="255" s="1"/>
  <c r="DM42" i="255" s="1"/>
  <c r="DK25" i="255"/>
  <c r="DL25" i="255" s="1"/>
  <c r="DM25" i="255" s="1"/>
  <c r="DK15" i="255"/>
  <c r="DL15" i="255" s="1"/>
  <c r="DM15" i="255" s="1"/>
  <c r="DK22" i="255"/>
  <c r="DL22" i="255" s="1"/>
  <c r="DM22" i="255" s="1"/>
  <c r="DK18" i="255"/>
  <c r="DL18" i="255" s="1"/>
  <c r="DM18" i="255" s="1"/>
  <c r="DK23" i="255"/>
  <c r="DL23" i="255" s="1"/>
  <c r="DM23" i="255" s="1"/>
  <c r="DK13" i="255"/>
  <c r="DL13" i="255" s="1"/>
  <c r="DM13" i="255" s="1"/>
  <c r="DK32" i="255"/>
  <c r="DL32" i="255" s="1"/>
  <c r="DM32" i="255" s="1"/>
  <c r="DK9" i="255"/>
  <c r="DK17" i="255"/>
  <c r="DL17" i="255" s="1"/>
  <c r="DM17" i="255" s="1"/>
  <c r="DK16" i="255"/>
  <c r="DL16" i="255" s="1"/>
  <c r="DM16" i="255" s="1"/>
  <c r="DK11" i="255"/>
  <c r="DL11" i="255" s="1"/>
  <c r="DM11" i="255" s="1"/>
  <c r="DK43" i="255"/>
  <c r="DL43" i="255" s="1"/>
  <c r="DM43" i="255" s="1"/>
  <c r="DK41" i="255"/>
  <c r="DL41" i="255" s="1"/>
  <c r="DM41" i="255" s="1"/>
  <c r="DK35" i="255"/>
  <c r="DL35" i="255" s="1"/>
  <c r="DM35" i="255" s="1"/>
  <c r="DK38" i="255"/>
  <c r="DL38" i="255" s="1"/>
  <c r="DM38" i="255" s="1"/>
  <c r="DK21" i="255"/>
  <c r="DL21" i="255" s="1"/>
  <c r="DM21" i="255" s="1"/>
  <c r="DK24" i="255"/>
  <c r="DL24" i="255" s="1"/>
  <c r="DM24" i="255" s="1"/>
  <c r="DK36" i="255"/>
  <c r="DL36" i="255" s="1"/>
  <c r="DM36" i="255" s="1"/>
  <c r="DK20" i="255"/>
  <c r="DL20" i="255" s="1"/>
  <c r="DM20" i="255" s="1"/>
  <c r="DK26" i="255"/>
  <c r="DL26" i="255" s="1"/>
  <c r="DM26" i="255" s="1"/>
  <c r="DK37" i="255"/>
  <c r="DL37" i="255" s="1"/>
  <c r="DM37" i="255" s="1"/>
  <c r="DK30" i="255"/>
  <c r="DL30" i="255" s="1"/>
  <c r="DM30" i="255" s="1"/>
  <c r="I23" i="253"/>
  <c r="DH27" i="255"/>
  <c r="DI27" i="255" s="1"/>
  <c r="DJ27" i="255" s="1"/>
  <c r="DH12" i="255"/>
  <c r="DI12" i="255" s="1"/>
  <c r="DJ12" i="255" s="1"/>
  <c r="DH29" i="255"/>
  <c r="DI29" i="255" s="1"/>
  <c r="DJ29" i="255" s="1"/>
  <c r="DH22" i="255"/>
  <c r="DI22" i="255" s="1"/>
  <c r="DJ22" i="255" s="1"/>
  <c r="DH35" i="255"/>
  <c r="DI35" i="255" s="1"/>
  <c r="DJ35" i="255" s="1"/>
  <c r="DH9" i="255"/>
  <c r="DH13" i="255"/>
  <c r="DI13" i="255" s="1"/>
  <c r="DJ13" i="255" s="1"/>
  <c r="DH24" i="255"/>
  <c r="DI24" i="255" s="1"/>
  <c r="DJ24" i="255" s="1"/>
  <c r="DH43" i="255"/>
  <c r="DI43" i="255" s="1"/>
  <c r="DJ43" i="255" s="1"/>
  <c r="DH17" i="255"/>
  <c r="DI17" i="255" s="1"/>
  <c r="DJ17" i="255" s="1"/>
  <c r="DH18" i="255"/>
  <c r="DI18" i="255" s="1"/>
  <c r="DJ18" i="255" s="1"/>
  <c r="DH14" i="255"/>
  <c r="DI14" i="255" s="1"/>
  <c r="DJ14" i="255" s="1"/>
  <c r="DH42" i="255"/>
  <c r="DI42" i="255" s="1"/>
  <c r="DJ42" i="255" s="1"/>
  <c r="DH32" i="255"/>
  <c r="DI32" i="255" s="1"/>
  <c r="DJ32" i="255" s="1"/>
  <c r="DH20" i="255"/>
  <c r="DI20" i="255" s="1"/>
  <c r="DJ20" i="255" s="1"/>
  <c r="DH23" i="255"/>
  <c r="DI23" i="255" s="1"/>
  <c r="DJ23" i="255" s="1"/>
  <c r="DH11" i="255"/>
  <c r="DI11" i="255" s="1"/>
  <c r="DJ11" i="255" s="1"/>
  <c r="DH16" i="255"/>
  <c r="DI16" i="255" s="1"/>
  <c r="DJ16" i="255" s="1"/>
  <c r="DH34" i="255"/>
  <c r="DI34" i="255" s="1"/>
  <c r="DJ34" i="255" s="1"/>
  <c r="DH19" i="255"/>
  <c r="DI19" i="255" s="1"/>
  <c r="DJ19" i="255" s="1"/>
  <c r="DH37" i="255"/>
  <c r="DI37" i="255" s="1"/>
  <c r="DJ37" i="255" s="1"/>
  <c r="DH36" i="255"/>
  <c r="DI36" i="255" s="1"/>
  <c r="DJ36" i="255" s="1"/>
  <c r="DH28" i="255"/>
  <c r="DI28" i="255" s="1"/>
  <c r="DJ28" i="255" s="1"/>
  <c r="DH10" i="255"/>
  <c r="DI10" i="255" s="1"/>
  <c r="DJ10" i="255" s="1"/>
  <c r="DH44" i="255"/>
  <c r="DI44" i="255" s="1"/>
  <c r="DJ44" i="255" s="1"/>
  <c r="DH39" i="255"/>
  <c r="DI39" i="255" s="1"/>
  <c r="DJ39" i="255" s="1"/>
  <c r="DH30" i="255"/>
  <c r="DI30" i="255" s="1"/>
  <c r="DJ30" i="255" s="1"/>
  <c r="DH31" i="255"/>
  <c r="DI31" i="255" s="1"/>
  <c r="DJ31" i="255" s="1"/>
  <c r="DH15" i="255"/>
  <c r="DI15" i="255" s="1"/>
  <c r="DJ15" i="255" s="1"/>
  <c r="DH26" i="255"/>
  <c r="DI26" i="255" s="1"/>
  <c r="DJ26" i="255" s="1"/>
  <c r="DH33" i="255"/>
  <c r="DI33" i="255" s="1"/>
  <c r="DJ33" i="255" s="1"/>
  <c r="DH25" i="255"/>
  <c r="DI25" i="255" s="1"/>
  <c r="DJ25" i="255" s="1"/>
  <c r="DH38" i="255"/>
  <c r="DI38" i="255" s="1"/>
  <c r="DJ38" i="255" s="1"/>
  <c r="DH41" i="255"/>
  <c r="DI41" i="255" s="1"/>
  <c r="DJ41" i="255" s="1"/>
  <c r="DH21" i="255"/>
  <c r="DI21" i="255" s="1"/>
  <c r="DJ21" i="255" s="1"/>
  <c r="DH40" i="255"/>
  <c r="DI40" i="255" s="1"/>
  <c r="DJ40" i="255" s="1"/>
  <c r="DQ12" i="255"/>
  <c r="DR12" i="255" s="1"/>
  <c r="DS12" i="255" s="1"/>
  <c r="DQ22" i="255"/>
  <c r="DR22" i="255" s="1"/>
  <c r="DS22" i="255" s="1"/>
  <c r="DQ29" i="255"/>
  <c r="DR29" i="255" s="1"/>
  <c r="DS29" i="255" s="1"/>
  <c r="DQ27" i="255"/>
  <c r="DR27" i="255" s="1"/>
  <c r="DS27" i="255" s="1"/>
  <c r="DQ18" i="255"/>
  <c r="DR18" i="255" s="1"/>
  <c r="DS18" i="255" s="1"/>
  <c r="DQ42" i="255"/>
  <c r="DR42" i="255" s="1"/>
  <c r="DS42" i="255" s="1"/>
  <c r="DQ33" i="255"/>
  <c r="DR33" i="255" s="1"/>
  <c r="DS33" i="255" s="1"/>
  <c r="DQ41" i="255"/>
  <c r="DR41" i="255" s="1"/>
  <c r="DS41" i="255" s="1"/>
  <c r="DQ13" i="255"/>
  <c r="DR13" i="255" s="1"/>
  <c r="DS13" i="255" s="1"/>
  <c r="DQ32" i="255"/>
  <c r="DR32" i="255" s="1"/>
  <c r="DS32" i="255" s="1"/>
  <c r="DQ9" i="255"/>
  <c r="DQ39" i="255"/>
  <c r="DR39" i="255" s="1"/>
  <c r="DS39" i="255" s="1"/>
  <c r="DQ36" i="255"/>
  <c r="DR36" i="255" s="1"/>
  <c r="DS36" i="255" s="1"/>
  <c r="DQ43" i="255"/>
  <c r="DR43" i="255" s="1"/>
  <c r="DS43" i="255" s="1"/>
  <c r="DQ35" i="255"/>
  <c r="DR35" i="255" s="1"/>
  <c r="DS35" i="255" s="1"/>
  <c r="DQ14" i="255"/>
  <c r="DR14" i="255" s="1"/>
  <c r="DS14" i="255" s="1"/>
  <c r="DQ38" i="255"/>
  <c r="DR38" i="255" s="1"/>
  <c r="DS38" i="255" s="1"/>
  <c r="DQ37" i="255"/>
  <c r="DR37" i="255" s="1"/>
  <c r="DS37" i="255" s="1"/>
  <c r="DQ25" i="255"/>
  <c r="DR25" i="255" s="1"/>
  <c r="DS25" i="255" s="1"/>
  <c r="DQ40" i="255"/>
  <c r="DR40" i="255" s="1"/>
  <c r="DS40" i="255" s="1"/>
  <c r="DQ16" i="255"/>
  <c r="DR16" i="255" s="1"/>
  <c r="DS16" i="255" s="1"/>
  <c r="DQ24" i="255"/>
  <c r="DR24" i="255" s="1"/>
  <c r="DS24" i="255" s="1"/>
  <c r="DQ23" i="255"/>
  <c r="DR23" i="255" s="1"/>
  <c r="DS23" i="255" s="1"/>
  <c r="DQ11" i="255"/>
  <c r="DR11" i="255" s="1"/>
  <c r="DS11" i="255" s="1"/>
  <c r="DQ20" i="255"/>
  <c r="DR20" i="255" s="1"/>
  <c r="DS20" i="255" s="1"/>
  <c r="DQ15" i="255"/>
  <c r="DR15" i="255" s="1"/>
  <c r="DS15" i="255" s="1"/>
  <c r="DQ30" i="255"/>
  <c r="DR30" i="255" s="1"/>
  <c r="DS30" i="255" s="1"/>
  <c r="DQ26" i="255"/>
  <c r="DR26" i="255" s="1"/>
  <c r="DS26" i="255" s="1"/>
  <c r="DQ19" i="255"/>
  <c r="DR19" i="255" s="1"/>
  <c r="DS19" i="255" s="1"/>
  <c r="DQ17" i="255"/>
  <c r="DR17" i="255" s="1"/>
  <c r="DS17" i="255" s="1"/>
  <c r="DQ34" i="255"/>
  <c r="DR34" i="255" s="1"/>
  <c r="DS34" i="255" s="1"/>
  <c r="DQ44" i="255"/>
  <c r="DR44" i="255" s="1"/>
  <c r="DS44" i="255" s="1"/>
  <c r="DQ28" i="255"/>
  <c r="DR28" i="255" s="1"/>
  <c r="DS28" i="255" s="1"/>
  <c r="DQ21" i="255"/>
  <c r="DR21" i="255" s="1"/>
  <c r="DS21" i="255" s="1"/>
  <c r="DQ31" i="255"/>
  <c r="DR31" i="255" s="1"/>
  <c r="DS31" i="255" s="1"/>
  <c r="DQ10" i="255"/>
  <c r="DR10" i="255" s="1"/>
  <c r="DS10" i="255" s="1"/>
  <c r="I25" i="253"/>
  <c r="I40" i="253"/>
  <c r="I52" i="253"/>
  <c r="DN29" i="255"/>
  <c r="DO29" i="255" s="1"/>
  <c r="DP29" i="255" s="1"/>
  <c r="DN12" i="255"/>
  <c r="DO12" i="255" s="1"/>
  <c r="DP12" i="255" s="1"/>
  <c r="DN27" i="255"/>
  <c r="DO27" i="255" s="1"/>
  <c r="DP27" i="255" s="1"/>
  <c r="DN15" i="255"/>
  <c r="DO15" i="255" s="1"/>
  <c r="DP15" i="255" s="1"/>
  <c r="DN17" i="255"/>
  <c r="DO17" i="255" s="1"/>
  <c r="DP17" i="255" s="1"/>
  <c r="DN23" i="255"/>
  <c r="DO23" i="255" s="1"/>
  <c r="DP23" i="255" s="1"/>
  <c r="DN33" i="255"/>
  <c r="DO33" i="255" s="1"/>
  <c r="DP33" i="255" s="1"/>
  <c r="DN10" i="255"/>
  <c r="DO10" i="255" s="1"/>
  <c r="DP10" i="255" s="1"/>
  <c r="DN20" i="255"/>
  <c r="DO20" i="255" s="1"/>
  <c r="DP20" i="255" s="1"/>
  <c r="DN19" i="255"/>
  <c r="DO19" i="255" s="1"/>
  <c r="DP19" i="255" s="1"/>
  <c r="DN18" i="255"/>
  <c r="DO18" i="255" s="1"/>
  <c r="DP18" i="255" s="1"/>
  <c r="DN44" i="255"/>
  <c r="DO44" i="255" s="1"/>
  <c r="DP44" i="255" s="1"/>
  <c r="DN40" i="255"/>
  <c r="DO40" i="255" s="1"/>
  <c r="DP40" i="255" s="1"/>
  <c r="DN34" i="255"/>
  <c r="DO34" i="255" s="1"/>
  <c r="DP34" i="255" s="1"/>
  <c r="DN21" i="255"/>
  <c r="DO21" i="255" s="1"/>
  <c r="DP21" i="255" s="1"/>
  <c r="DN31" i="255"/>
  <c r="DO31" i="255" s="1"/>
  <c r="DP31" i="255" s="1"/>
  <c r="DN37" i="255"/>
  <c r="DO37" i="255" s="1"/>
  <c r="DP37" i="255" s="1"/>
  <c r="DN25" i="255"/>
  <c r="DO25" i="255" s="1"/>
  <c r="DP25" i="255" s="1"/>
  <c r="DN36" i="255"/>
  <c r="DO36" i="255" s="1"/>
  <c r="DP36" i="255" s="1"/>
  <c r="DN26" i="255"/>
  <c r="DO26" i="255" s="1"/>
  <c r="DP26" i="255" s="1"/>
  <c r="DN32" i="255"/>
  <c r="DO32" i="255" s="1"/>
  <c r="DP32" i="255" s="1"/>
  <c r="DN35" i="255"/>
  <c r="DO35" i="255" s="1"/>
  <c r="DP35" i="255" s="1"/>
  <c r="DN13" i="255"/>
  <c r="DO13" i="255" s="1"/>
  <c r="DP13" i="255" s="1"/>
  <c r="DN38" i="255"/>
  <c r="DO38" i="255" s="1"/>
  <c r="DP38" i="255" s="1"/>
  <c r="DN9" i="255"/>
  <c r="DN39" i="255"/>
  <c r="DO39" i="255" s="1"/>
  <c r="DP39" i="255" s="1"/>
  <c r="DN30" i="255"/>
  <c r="DO30" i="255" s="1"/>
  <c r="DP30" i="255" s="1"/>
  <c r="DN24" i="255"/>
  <c r="DO24" i="255" s="1"/>
  <c r="DP24" i="255" s="1"/>
  <c r="DN14" i="255"/>
  <c r="DO14" i="255" s="1"/>
  <c r="DP14" i="255" s="1"/>
  <c r="DN22" i="255"/>
  <c r="DO22" i="255" s="1"/>
  <c r="DP22" i="255" s="1"/>
  <c r="DN42" i="255"/>
  <c r="DO42" i="255" s="1"/>
  <c r="DP42" i="255" s="1"/>
  <c r="DN43" i="255"/>
  <c r="DO43" i="255" s="1"/>
  <c r="DP43" i="255" s="1"/>
  <c r="DN41" i="255"/>
  <c r="DO41" i="255" s="1"/>
  <c r="DP41" i="255" s="1"/>
  <c r="DN16" i="255"/>
  <c r="DO16" i="255" s="1"/>
  <c r="DP16" i="255" s="1"/>
  <c r="DN11" i="255"/>
  <c r="DO11" i="255" s="1"/>
  <c r="DP11" i="255" s="1"/>
  <c r="DN28" i="255"/>
  <c r="DO28" i="255" s="1"/>
  <c r="DP28" i="255" s="1"/>
  <c r="I14" i="253"/>
  <c r="U22" i="253"/>
  <c r="U25" i="253"/>
  <c r="I18" i="253"/>
  <c r="K29" i="253"/>
  <c r="I26" i="253"/>
  <c r="I38" i="253"/>
  <c r="K44" i="253"/>
  <c r="I30" i="253"/>
  <c r="I45" i="253"/>
  <c r="K9" i="253"/>
  <c r="K14" i="253"/>
  <c r="I54" i="253"/>
  <c r="K12" i="253"/>
  <c r="I49" i="253"/>
  <c r="K51" i="253"/>
  <c r="K38" i="253"/>
  <c r="K42" i="253"/>
  <c r="I46" i="253"/>
  <c r="K18" i="253"/>
  <c r="I22" i="253"/>
  <c r="K50" i="253"/>
  <c r="I15" i="253"/>
  <c r="K46" i="253"/>
  <c r="K20" i="253"/>
  <c r="K33" i="253"/>
  <c r="K36" i="253"/>
  <c r="K35" i="253"/>
  <c r="K48" i="253"/>
  <c r="I53" i="253"/>
  <c r="K37" i="253"/>
  <c r="K28" i="253"/>
  <c r="U15" i="253"/>
  <c r="U38" i="253"/>
  <c r="K53" i="253"/>
  <c r="K23" i="253"/>
  <c r="U39" i="253"/>
  <c r="K34" i="253"/>
  <c r="K31" i="253"/>
  <c r="U43" i="253"/>
  <c r="K27" i="253"/>
  <c r="K49" i="253"/>
  <c r="U27" i="253"/>
  <c r="I16" i="253"/>
  <c r="K13" i="253"/>
  <c r="K22" i="253"/>
  <c r="K52" i="253"/>
  <c r="K19" i="253"/>
  <c r="U23" i="253"/>
  <c r="K21" i="253"/>
  <c r="K30" i="253"/>
  <c r="K15" i="253"/>
  <c r="K43" i="253"/>
  <c r="U31" i="253"/>
  <c r="K45" i="253"/>
  <c r="K54" i="253"/>
  <c r="K39" i="253"/>
  <c r="K16" i="253"/>
  <c r="U20" i="253"/>
  <c r="K47" i="253"/>
  <c r="K24" i="253"/>
  <c r="U48" i="253"/>
  <c r="K41" i="253"/>
  <c r="K26" i="253"/>
  <c r="K17" i="253"/>
  <c r="K32" i="253"/>
  <c r="U18" i="253"/>
  <c r="K10" i="253"/>
  <c r="K11" i="253"/>
  <c r="K25" i="253"/>
  <c r="K40" i="253"/>
  <c r="U42" i="253"/>
  <c r="I32" i="253"/>
  <c r="I37" i="253"/>
  <c r="I10" i="253"/>
  <c r="I39" i="253"/>
  <c r="U47" i="253"/>
  <c r="U51" i="253"/>
  <c r="U26" i="253"/>
  <c r="U10" i="253"/>
  <c r="U12" i="253"/>
  <c r="U14" i="253"/>
  <c r="U50" i="253"/>
  <c r="U37" i="253"/>
  <c r="U17" i="253"/>
  <c r="U46" i="253"/>
  <c r="U16" i="253"/>
  <c r="U33" i="253"/>
  <c r="I11" i="253"/>
  <c r="I31" i="253"/>
  <c r="U54" i="253"/>
  <c r="U24" i="253"/>
  <c r="U49" i="253"/>
  <c r="I19" i="253"/>
  <c r="I47" i="253"/>
  <c r="U34" i="253"/>
  <c r="U40" i="253"/>
  <c r="I9" i="253"/>
  <c r="I27" i="253"/>
  <c r="I24" i="253"/>
  <c r="I33" i="253"/>
  <c r="I48" i="253"/>
  <c r="I12" i="253"/>
  <c r="I17" i="253"/>
  <c r="I20" i="253"/>
  <c r="I41" i="253"/>
  <c r="U11" i="253"/>
  <c r="U52" i="253"/>
  <c r="U44" i="253"/>
  <c r="I34" i="253"/>
  <c r="I35" i="253"/>
  <c r="I28" i="253"/>
  <c r="I13" i="253"/>
  <c r="U35" i="253"/>
  <c r="U21" i="253"/>
  <c r="U13" i="253"/>
  <c r="I42" i="253"/>
  <c r="I43" i="253"/>
  <c r="I36" i="253"/>
  <c r="I21" i="253"/>
  <c r="U36" i="253"/>
  <c r="U53" i="253"/>
  <c r="U29" i="253"/>
  <c r="I50" i="253"/>
  <c r="I51" i="253"/>
  <c r="I44" i="253"/>
  <c r="I29" i="253"/>
  <c r="U30" i="253"/>
  <c r="U45" i="253"/>
  <c r="U19" i="253"/>
  <c r="U32" i="253"/>
  <c r="U28" i="253"/>
  <c r="U41" i="253"/>
  <c r="T9" i="253"/>
  <c r="M53" i="253"/>
  <c r="M45" i="253"/>
  <c r="M37" i="253"/>
  <c r="M29" i="253"/>
  <c r="M21" i="253"/>
  <c r="M13" i="253"/>
  <c r="M52" i="253"/>
  <c r="M44" i="253"/>
  <c r="M36" i="253"/>
  <c r="M28" i="253"/>
  <c r="M20" i="253"/>
  <c r="M12" i="253"/>
  <c r="M40" i="253"/>
  <c r="M24" i="253"/>
  <c r="M39" i="253"/>
  <c r="M30" i="253"/>
  <c r="M15" i="253"/>
  <c r="M51" i="253"/>
  <c r="M43" i="253"/>
  <c r="M35" i="253"/>
  <c r="M27" i="253"/>
  <c r="M19" i="253"/>
  <c r="M11" i="253"/>
  <c r="M50" i="253"/>
  <c r="M42" i="253"/>
  <c r="M34" i="253"/>
  <c r="M26" i="253"/>
  <c r="M18" i="253"/>
  <c r="M10" i="253"/>
  <c r="M48" i="253"/>
  <c r="M16" i="253"/>
  <c r="M47" i="253"/>
  <c r="M38" i="253"/>
  <c r="M14" i="253"/>
  <c r="M23" i="253"/>
  <c r="M49" i="253"/>
  <c r="M41" i="253"/>
  <c r="M33" i="253"/>
  <c r="M25" i="253"/>
  <c r="M17" i="253"/>
  <c r="M32" i="253"/>
  <c r="M31" i="253"/>
  <c r="M46" i="253"/>
  <c r="M22" i="253"/>
  <c r="M54" i="253"/>
  <c r="M9" i="253"/>
  <c r="L9" i="253"/>
  <c r="W9" i="253"/>
  <c r="W49" i="253"/>
  <c r="W41" i="253"/>
  <c r="W33" i="253"/>
  <c r="W25" i="253"/>
  <c r="W17" i="253"/>
  <c r="W48" i="253"/>
  <c r="W40" i="253"/>
  <c r="W32" i="253"/>
  <c r="W24" i="253"/>
  <c r="W16" i="253"/>
  <c r="W44" i="253"/>
  <c r="W28" i="253"/>
  <c r="W12" i="253"/>
  <c r="W43" i="253"/>
  <c r="W19" i="253"/>
  <c r="W42" i="253"/>
  <c r="W10" i="253"/>
  <c r="W47" i="253"/>
  <c r="W39" i="253"/>
  <c r="W31" i="253"/>
  <c r="W23" i="253"/>
  <c r="W15" i="253"/>
  <c r="W54" i="253"/>
  <c r="W46" i="253"/>
  <c r="W38" i="253"/>
  <c r="W30" i="253"/>
  <c r="W22" i="253"/>
  <c r="W14" i="253"/>
  <c r="W36" i="253"/>
  <c r="W20" i="253"/>
  <c r="W51" i="253"/>
  <c r="W27" i="253"/>
  <c r="W11" i="253"/>
  <c r="W34" i="253"/>
  <c r="W18" i="253"/>
  <c r="W53" i="253"/>
  <c r="W45" i="253"/>
  <c r="W37" i="253"/>
  <c r="W29" i="253"/>
  <c r="W21" i="253"/>
  <c r="W13" i="253"/>
  <c r="W52" i="253"/>
  <c r="W35" i="253"/>
  <c r="W50" i="253"/>
  <c r="W26" i="253"/>
  <c r="F8" i="253"/>
  <c r="P8" i="253"/>
  <c r="AB15" i="253"/>
  <c r="Z12" i="253"/>
  <c r="R8" i="253"/>
  <c r="D8" i="253"/>
  <c r="AP10" i="253"/>
  <c r="AP12" i="253"/>
  <c r="AP21" i="253"/>
  <c r="AH12" i="253"/>
  <c r="AD12" i="253"/>
  <c r="AD18" i="253"/>
  <c r="AD21" i="253"/>
  <c r="AB14" i="253"/>
  <c r="AB10" i="253"/>
  <c r="AJ14" i="253"/>
  <c r="AN54" i="253"/>
  <c r="AN53" i="253"/>
  <c r="AN52" i="253"/>
  <c r="AN50" i="253"/>
  <c r="AN49" i="253"/>
  <c r="AN45" i="253"/>
  <c r="AN44" i="253"/>
  <c r="AN47" i="253"/>
  <c r="AN51" i="253"/>
  <c r="AN46" i="253"/>
  <c r="AN40" i="253"/>
  <c r="AN39" i="253"/>
  <c r="AN38" i="253"/>
  <c r="AN37" i="253"/>
  <c r="AO50" i="253"/>
  <c r="AN43" i="253"/>
  <c r="AN36" i="253"/>
  <c r="AN48" i="253"/>
  <c r="AN41" i="253"/>
  <c r="AN33" i="253"/>
  <c r="AN31" i="253"/>
  <c r="AN30" i="253"/>
  <c r="AN35" i="253"/>
  <c r="AN34" i="253"/>
  <c r="AN29" i="253"/>
  <c r="AO36" i="253"/>
  <c r="AN28" i="253"/>
  <c r="AN26" i="253"/>
  <c r="AN25" i="253"/>
  <c r="AN24" i="253"/>
  <c r="AN32" i="253"/>
  <c r="AN27" i="253"/>
  <c r="AN42" i="253"/>
  <c r="AN22" i="253"/>
  <c r="AN21" i="253"/>
  <c r="AN23" i="253"/>
  <c r="AN20" i="253"/>
  <c r="AN18" i="253"/>
  <c r="AN17" i="253"/>
  <c r="AN16" i="253"/>
  <c r="AN12" i="253"/>
  <c r="AN11" i="253"/>
  <c r="AJ10" i="253"/>
  <c r="AL12" i="253"/>
  <c r="AN14" i="253"/>
  <c r="AB50" i="253"/>
  <c r="AB49" i="253"/>
  <c r="AB48" i="253"/>
  <c r="AB54" i="253"/>
  <c r="AB53" i="253"/>
  <c r="AB52" i="253"/>
  <c r="AB46" i="253"/>
  <c r="AB47" i="253"/>
  <c r="AB45" i="253"/>
  <c r="AB44" i="253"/>
  <c r="AB51" i="253"/>
  <c r="AB35" i="253"/>
  <c r="AB43" i="253"/>
  <c r="AB41" i="253"/>
  <c r="AB40" i="253"/>
  <c r="AB39" i="253"/>
  <c r="AB42" i="253"/>
  <c r="AB37" i="253"/>
  <c r="AB30" i="253"/>
  <c r="AB29" i="253"/>
  <c r="AB36" i="253"/>
  <c r="AB33" i="253"/>
  <c r="AB32" i="253"/>
  <c r="AB31" i="253"/>
  <c r="AB28" i="253"/>
  <c r="AB25" i="253"/>
  <c r="AB38" i="253"/>
  <c r="AB24" i="253"/>
  <c r="AB34" i="253"/>
  <c r="AB23" i="253"/>
  <c r="AB22" i="253"/>
  <c r="AB27" i="253"/>
  <c r="AB26" i="253"/>
  <c r="AB18" i="253"/>
  <c r="AB17" i="253"/>
  <c r="AB16" i="253"/>
  <c r="AB21" i="253"/>
  <c r="AB12" i="253"/>
  <c r="AB11" i="253"/>
  <c r="AB20" i="253"/>
  <c r="AN19" i="253"/>
  <c r="X10" i="253"/>
  <c r="AL47" i="253"/>
  <c r="AL54" i="253"/>
  <c r="AL52" i="253"/>
  <c r="AL51" i="253"/>
  <c r="AL48" i="253"/>
  <c r="AL49" i="253"/>
  <c r="AL46" i="253"/>
  <c r="AL44" i="253"/>
  <c r="AL42" i="253"/>
  <c r="AL50" i="253"/>
  <c r="AL41" i="253"/>
  <c r="AL40" i="253"/>
  <c r="AL45" i="253"/>
  <c r="AL39" i="253"/>
  <c r="AL38" i="253"/>
  <c r="AL43" i="253"/>
  <c r="AL37" i="253"/>
  <c r="AL53" i="253"/>
  <c r="AL28" i="253"/>
  <c r="AL27" i="253"/>
  <c r="AL33" i="253"/>
  <c r="AL32" i="253"/>
  <c r="AL31" i="253"/>
  <c r="AL30" i="253"/>
  <c r="AL36" i="253"/>
  <c r="AL34" i="253"/>
  <c r="AL23" i="253"/>
  <c r="AL35" i="253"/>
  <c r="AL29" i="253"/>
  <c r="AL26" i="253"/>
  <c r="AL25" i="253"/>
  <c r="AL24" i="253"/>
  <c r="AL16" i="253"/>
  <c r="AL15" i="253"/>
  <c r="AL22" i="253"/>
  <c r="AL20" i="253"/>
  <c r="AL19" i="253"/>
  <c r="AL21" i="253"/>
  <c r="AL11" i="253"/>
  <c r="AL18" i="253"/>
  <c r="AL10" i="253"/>
  <c r="AL14" i="253"/>
  <c r="AL13" i="253"/>
  <c r="Z52" i="253"/>
  <c r="Z51" i="253"/>
  <c r="Z50" i="253"/>
  <c r="Z47" i="253"/>
  <c r="Z54" i="253"/>
  <c r="Z43" i="253"/>
  <c r="Z42" i="253"/>
  <c r="Z53" i="253"/>
  <c r="Z46" i="253"/>
  <c r="Z48" i="253"/>
  <c r="Z44" i="253"/>
  <c r="Z49" i="253"/>
  <c r="Z38" i="253"/>
  <c r="Z37" i="253"/>
  <c r="Z36" i="253"/>
  <c r="Z41" i="253"/>
  <c r="Z39" i="253"/>
  <c r="Z32" i="253"/>
  <c r="Z35" i="253"/>
  <c r="Z34" i="253"/>
  <c r="Z31" i="253"/>
  <c r="Z29" i="253"/>
  <c r="Z45" i="253"/>
  <c r="Z30" i="253"/>
  <c r="Z27" i="253"/>
  <c r="Z26" i="253"/>
  <c r="Z33" i="253"/>
  <c r="Z28" i="253"/>
  <c r="Z25" i="253"/>
  <c r="Z24" i="253"/>
  <c r="Z40" i="253"/>
  <c r="Z20" i="253"/>
  <c r="Z23" i="253"/>
  <c r="Z19" i="253"/>
  <c r="Z18" i="253"/>
  <c r="Z16" i="253"/>
  <c r="Z15" i="253"/>
  <c r="Z14" i="253"/>
  <c r="Z13" i="253"/>
  <c r="Z21" i="253"/>
  <c r="Z10" i="253"/>
  <c r="Z22" i="253"/>
  <c r="AJ50" i="253"/>
  <c r="AJ49" i="253"/>
  <c r="AJ48" i="253"/>
  <c r="AJ54" i="253"/>
  <c r="AJ53" i="253"/>
  <c r="AJ46" i="253"/>
  <c r="AJ45" i="253"/>
  <c r="AJ44" i="253"/>
  <c r="AJ52" i="253"/>
  <c r="AJ51" i="253"/>
  <c r="AJ42" i="253"/>
  <c r="AJ35" i="253"/>
  <c r="AJ41" i="253"/>
  <c r="AJ40" i="253"/>
  <c r="AJ39" i="253"/>
  <c r="AJ37" i="253"/>
  <c r="AJ36" i="253"/>
  <c r="AJ34" i="253"/>
  <c r="AJ30" i="253"/>
  <c r="AJ43" i="253"/>
  <c r="AJ38" i="253"/>
  <c r="AJ29" i="253"/>
  <c r="AJ33" i="253"/>
  <c r="AJ47" i="253"/>
  <c r="AJ32" i="253"/>
  <c r="AJ27" i="253"/>
  <c r="AJ25" i="253"/>
  <c r="AJ24" i="253"/>
  <c r="AJ23" i="253"/>
  <c r="AJ22" i="253"/>
  <c r="AJ28" i="253"/>
  <c r="AJ31" i="253"/>
  <c r="AJ26" i="253"/>
  <c r="AJ18" i="253"/>
  <c r="AJ17" i="253"/>
  <c r="AJ16" i="253"/>
  <c r="AJ21" i="253"/>
  <c r="AJ13" i="253"/>
  <c r="AJ20" i="253"/>
  <c r="AJ19" i="253"/>
  <c r="AJ12" i="253"/>
  <c r="AJ11" i="253"/>
  <c r="AJ15" i="253"/>
  <c r="AF54" i="253"/>
  <c r="AF53" i="253"/>
  <c r="AF52" i="253"/>
  <c r="AF50" i="253"/>
  <c r="AF49" i="253"/>
  <c r="AF51" i="253"/>
  <c r="AF45" i="253"/>
  <c r="AF47" i="253"/>
  <c r="AF44" i="253"/>
  <c r="AF48" i="253"/>
  <c r="AF46" i="253"/>
  <c r="AF43" i="253"/>
  <c r="AF40" i="253"/>
  <c r="AF39" i="253"/>
  <c r="AF38" i="253"/>
  <c r="AF37" i="253"/>
  <c r="AF42" i="253"/>
  <c r="AF36" i="253"/>
  <c r="AF41" i="253"/>
  <c r="AF33" i="253"/>
  <c r="AF31" i="253"/>
  <c r="AF35" i="253"/>
  <c r="AF34" i="253"/>
  <c r="AF30" i="253"/>
  <c r="AF29" i="253"/>
  <c r="AF32" i="253"/>
  <c r="AF26" i="253"/>
  <c r="AF27" i="253"/>
  <c r="AF25" i="253"/>
  <c r="AF24" i="253"/>
  <c r="AF28" i="253"/>
  <c r="AF21" i="253"/>
  <c r="AF20" i="253"/>
  <c r="AF17" i="253"/>
  <c r="AF19" i="253"/>
  <c r="AF22" i="253"/>
  <c r="AF16" i="253"/>
  <c r="AF12" i="253"/>
  <c r="AF15" i="253"/>
  <c r="AF11" i="253"/>
  <c r="Z17" i="253"/>
  <c r="AD13" i="253"/>
  <c r="AD17" i="253"/>
  <c r="AQ21" i="253"/>
  <c r="AH10" i="253"/>
  <c r="AD14" i="253"/>
  <c r="AP52" i="253"/>
  <c r="AP51" i="253"/>
  <c r="AQ50" i="253"/>
  <c r="AP50" i="253"/>
  <c r="AP47" i="253"/>
  <c r="AP43" i="253"/>
  <c r="AP42" i="253"/>
  <c r="AP54" i="253"/>
  <c r="AP53" i="253"/>
  <c r="AQ52" i="253"/>
  <c r="AP48" i="253"/>
  <c r="AP46" i="253"/>
  <c r="AP49" i="253"/>
  <c r="AP44" i="253"/>
  <c r="AP38" i="253"/>
  <c r="AQ44" i="253"/>
  <c r="AP37" i="253"/>
  <c r="AP45" i="253"/>
  <c r="AP36" i="253"/>
  <c r="AQ41" i="253"/>
  <c r="AP41" i="253"/>
  <c r="AP39" i="253"/>
  <c r="AQ38" i="253"/>
  <c r="AP32" i="253"/>
  <c r="AP31" i="253"/>
  <c r="AP35" i="253"/>
  <c r="AP34" i="253"/>
  <c r="AP29" i="253"/>
  <c r="AQ28" i="253"/>
  <c r="AP28" i="253"/>
  <c r="AP40" i="253"/>
  <c r="AQ33" i="253"/>
  <c r="AQ35" i="253"/>
  <c r="AP26" i="253"/>
  <c r="AQ25" i="253"/>
  <c r="AP25" i="253"/>
  <c r="AP24" i="253"/>
  <c r="AP30" i="253"/>
  <c r="AP27" i="253"/>
  <c r="AQ32" i="253"/>
  <c r="AP33" i="253"/>
  <c r="AQ34" i="253"/>
  <c r="AP20" i="253"/>
  <c r="AP23" i="253"/>
  <c r="AP19" i="253"/>
  <c r="AQ18" i="253"/>
  <c r="AP18" i="253"/>
  <c r="AP16" i="253"/>
  <c r="AQ15" i="253"/>
  <c r="AP15" i="253"/>
  <c r="AQ10" i="253"/>
  <c r="AP11" i="253"/>
  <c r="AH17" i="253"/>
  <c r="AD47" i="253"/>
  <c r="AD54" i="253"/>
  <c r="AD52" i="253"/>
  <c r="AD51" i="253"/>
  <c r="AD53" i="253"/>
  <c r="AD46" i="253"/>
  <c r="AD44" i="253"/>
  <c r="AD49" i="253"/>
  <c r="AD48" i="253"/>
  <c r="AD42" i="253"/>
  <c r="AD43" i="253"/>
  <c r="AD41" i="253"/>
  <c r="AD40" i="253"/>
  <c r="AD39" i="253"/>
  <c r="AD38" i="253"/>
  <c r="AD50" i="253"/>
  <c r="AD45" i="253"/>
  <c r="AD37" i="253"/>
  <c r="AD28" i="253"/>
  <c r="AD27" i="253"/>
  <c r="AD33" i="253"/>
  <c r="AD32" i="253"/>
  <c r="AD31" i="253"/>
  <c r="AD35" i="253"/>
  <c r="AD34" i="253"/>
  <c r="AD30" i="253"/>
  <c r="AD23" i="253"/>
  <c r="AD36" i="253"/>
  <c r="AD26" i="253"/>
  <c r="AD25" i="253"/>
  <c r="AD29" i="253"/>
  <c r="AD24" i="253"/>
  <c r="AD22" i="253"/>
  <c r="AD16" i="253"/>
  <c r="AD15" i="253"/>
  <c r="AD19" i="253"/>
  <c r="AQ12" i="253"/>
  <c r="AH13" i="253"/>
  <c r="AP13" i="253"/>
  <c r="AH21" i="253"/>
  <c r="AP22" i="253"/>
  <c r="AD10" i="253"/>
  <c r="AQ13" i="253"/>
  <c r="AH14" i="253"/>
  <c r="AP14" i="253"/>
  <c r="AQ16" i="253"/>
  <c r="AP17" i="253"/>
  <c r="AH52" i="253"/>
  <c r="AH51" i="253"/>
  <c r="AH50" i="253"/>
  <c r="AH47" i="253"/>
  <c r="AH53" i="253"/>
  <c r="AH43" i="253"/>
  <c r="AH42" i="253"/>
  <c r="AH54" i="253"/>
  <c r="AH46" i="253"/>
  <c r="AH44" i="253"/>
  <c r="AH38" i="253"/>
  <c r="AH37" i="253"/>
  <c r="AH36" i="253"/>
  <c r="AH45" i="253"/>
  <c r="AH41" i="253"/>
  <c r="AH49" i="253"/>
  <c r="AH39" i="253"/>
  <c r="AH48" i="253"/>
  <c r="AH32" i="253"/>
  <c r="AH31" i="253"/>
  <c r="AH29" i="253"/>
  <c r="AH28" i="253"/>
  <c r="AH40" i="253"/>
  <c r="AH33" i="253"/>
  <c r="AH34" i="253"/>
  <c r="AH26" i="253"/>
  <c r="AH27" i="253"/>
  <c r="AH25" i="253"/>
  <c r="AH35" i="253"/>
  <c r="AH24" i="253"/>
  <c r="AH30" i="253"/>
  <c r="AH20" i="253"/>
  <c r="AH19" i="253"/>
  <c r="AH18" i="253"/>
  <c r="AH16" i="253"/>
  <c r="AH23" i="253"/>
  <c r="AH22" i="253"/>
  <c r="AH15" i="253"/>
  <c r="GW35" i="14" l="1"/>
  <c r="GW8" i="14"/>
  <c r="GW76" i="14"/>
  <c r="D129" i="60"/>
  <c r="D131" i="60" s="1"/>
  <c r="D198" i="60"/>
  <c r="D60" i="60"/>
  <c r="D62" i="60" s="1"/>
  <c r="D60" i="259"/>
  <c r="D64" i="259" s="1"/>
  <c r="E55" i="253"/>
  <c r="E56" i="253"/>
  <c r="E57" i="253"/>
  <c r="E58" i="253"/>
  <c r="E59" i="253"/>
  <c r="S55" i="253"/>
  <c r="S56" i="253"/>
  <c r="S57" i="253"/>
  <c r="S58" i="253"/>
  <c r="S59" i="253"/>
  <c r="Q55" i="253"/>
  <c r="Q56" i="253"/>
  <c r="Q57" i="253"/>
  <c r="Q58" i="253"/>
  <c r="Q59" i="253"/>
  <c r="G55" i="253"/>
  <c r="G56" i="253"/>
  <c r="G57" i="253"/>
  <c r="G58" i="253"/>
  <c r="G59" i="253"/>
  <c r="DQ8" i="255"/>
  <c r="DR8" i="255" s="1"/>
  <c r="DR9" i="255"/>
  <c r="DS9" i="255" s="1"/>
  <c r="DX9" i="255"/>
  <c r="DY9" i="255" s="1"/>
  <c r="DW8" i="255"/>
  <c r="DX8" i="255" s="1"/>
  <c r="DN8" i="255"/>
  <c r="DO8" i="255" s="1"/>
  <c r="DO9" i="255"/>
  <c r="DP9" i="255" s="1"/>
  <c r="DU9" i="255"/>
  <c r="DV9" i="255" s="1"/>
  <c r="DT8" i="255"/>
  <c r="DU8" i="255" s="1"/>
  <c r="DI9" i="255"/>
  <c r="DJ9" i="255" s="1"/>
  <c r="DH8" i="255"/>
  <c r="DI8" i="255" s="1"/>
  <c r="DK8" i="255"/>
  <c r="DL8" i="255" s="1"/>
  <c r="DL9" i="255"/>
  <c r="DM9" i="255" s="1"/>
  <c r="Q9" i="253"/>
  <c r="Q51" i="253"/>
  <c r="AI51" i="253" s="1"/>
  <c r="Q43" i="253"/>
  <c r="Q35" i="253"/>
  <c r="Q27" i="253"/>
  <c r="Q19" i="253"/>
  <c r="Q11" i="253"/>
  <c r="Q47" i="253"/>
  <c r="AI47" i="253" s="1"/>
  <c r="Q23" i="253"/>
  <c r="Q15" i="253"/>
  <c r="Q54" i="253"/>
  <c r="AI54" i="253" s="1"/>
  <c r="Q38" i="253"/>
  <c r="Q22" i="253"/>
  <c r="Q37" i="253"/>
  <c r="Q29" i="253"/>
  <c r="Q36" i="253"/>
  <c r="Q50" i="253"/>
  <c r="AI50" i="253" s="1"/>
  <c r="Q42" i="253"/>
  <c r="Q34" i="253"/>
  <c r="Q26" i="253"/>
  <c r="Q18" i="253"/>
  <c r="Q10" i="253"/>
  <c r="Q31" i="253"/>
  <c r="Q30" i="253"/>
  <c r="Q45" i="253"/>
  <c r="AI45" i="253" s="1"/>
  <c r="Q13" i="253"/>
  <c r="Q52" i="253"/>
  <c r="AI52" i="253" s="1"/>
  <c r="Q28" i="253"/>
  <c r="Q12" i="253"/>
  <c r="Q49" i="253"/>
  <c r="AI49" i="253" s="1"/>
  <c r="Q41" i="253"/>
  <c r="Q33" i="253"/>
  <c r="Q25" i="253"/>
  <c r="Q17" i="253"/>
  <c r="Q39" i="253"/>
  <c r="Q46" i="253"/>
  <c r="AI46" i="253" s="1"/>
  <c r="Q14" i="253"/>
  <c r="AI14" i="253" s="1"/>
  <c r="Q53" i="253"/>
  <c r="AI53" i="253" s="1"/>
  <c r="Q21" i="253"/>
  <c r="Q44" i="253"/>
  <c r="Q20" i="253"/>
  <c r="Q48" i="253"/>
  <c r="AI48" i="253" s="1"/>
  <c r="Q40" i="253"/>
  <c r="Q32" i="253"/>
  <c r="Q24" i="253"/>
  <c r="Q16" i="253"/>
  <c r="S54" i="253"/>
  <c r="AK54" i="253" s="1"/>
  <c r="S46" i="253"/>
  <c r="AK46" i="253" s="1"/>
  <c r="S38" i="253"/>
  <c r="S30" i="253"/>
  <c r="S22" i="253"/>
  <c r="S14" i="253"/>
  <c r="S42" i="253"/>
  <c r="S26" i="253"/>
  <c r="S33" i="253"/>
  <c r="S40" i="253"/>
  <c r="S16" i="253"/>
  <c r="S31" i="253"/>
  <c r="S15" i="253"/>
  <c r="S53" i="253"/>
  <c r="AK53" i="253" s="1"/>
  <c r="S45" i="253"/>
  <c r="S37" i="253"/>
  <c r="S29" i="253"/>
  <c r="S21" i="253"/>
  <c r="S13" i="253"/>
  <c r="S34" i="253"/>
  <c r="S10" i="253"/>
  <c r="S41" i="253"/>
  <c r="S17" i="253"/>
  <c r="S48" i="253"/>
  <c r="AK48" i="253" s="1"/>
  <c r="S24" i="253"/>
  <c r="S39" i="253"/>
  <c r="S52" i="253"/>
  <c r="AK52" i="253" s="1"/>
  <c r="S44" i="253"/>
  <c r="S36" i="253"/>
  <c r="S28" i="253"/>
  <c r="S20" i="253"/>
  <c r="S12" i="253"/>
  <c r="S50" i="253"/>
  <c r="AK50" i="253" s="1"/>
  <c r="S18" i="253"/>
  <c r="S49" i="253"/>
  <c r="AK49" i="253" s="1"/>
  <c r="S25" i="253"/>
  <c r="S32" i="253"/>
  <c r="S47" i="253"/>
  <c r="AK47" i="253" s="1"/>
  <c r="S23" i="253"/>
  <c r="S51" i="253"/>
  <c r="AK51" i="253" s="1"/>
  <c r="S43" i="253"/>
  <c r="S35" i="253"/>
  <c r="S27" i="253"/>
  <c r="S19" i="253"/>
  <c r="S11" i="253"/>
  <c r="G50" i="253"/>
  <c r="AA50" i="253" s="1"/>
  <c r="G42" i="253"/>
  <c r="G34" i="253"/>
  <c r="G26" i="253"/>
  <c r="G18" i="253"/>
  <c r="G10" i="253"/>
  <c r="G38" i="253"/>
  <c r="G14" i="253"/>
  <c r="G53" i="253"/>
  <c r="AA53" i="253" s="1"/>
  <c r="G29" i="253"/>
  <c r="G52" i="253"/>
  <c r="AA52" i="253" s="1"/>
  <c r="G28" i="253"/>
  <c r="G12" i="253"/>
  <c r="G49" i="253"/>
  <c r="AA49" i="253" s="1"/>
  <c r="G41" i="253"/>
  <c r="G33" i="253"/>
  <c r="G25" i="253"/>
  <c r="G17" i="253"/>
  <c r="G54" i="253"/>
  <c r="AA54" i="253" s="1"/>
  <c r="G46" i="253"/>
  <c r="AA46" i="253" s="1"/>
  <c r="G22" i="253"/>
  <c r="G45" i="253"/>
  <c r="G21" i="253"/>
  <c r="G13" i="253"/>
  <c r="G44" i="253"/>
  <c r="G20" i="253"/>
  <c r="G48" i="253"/>
  <c r="AA48" i="253" s="1"/>
  <c r="G40" i="253"/>
  <c r="G32" i="253"/>
  <c r="G24" i="253"/>
  <c r="G16" i="253"/>
  <c r="G30" i="253"/>
  <c r="G37" i="253"/>
  <c r="G36" i="253"/>
  <c r="G47" i="253"/>
  <c r="AA47" i="253" s="1"/>
  <c r="G39" i="253"/>
  <c r="G31" i="253"/>
  <c r="G23" i="253"/>
  <c r="G15" i="253"/>
  <c r="G19" i="253"/>
  <c r="G51" i="253"/>
  <c r="AA51" i="253" s="1"/>
  <c r="G43" i="253"/>
  <c r="G35" i="253"/>
  <c r="G27" i="253"/>
  <c r="G11" i="253"/>
  <c r="G9" i="253"/>
  <c r="F9" i="253"/>
  <c r="O9" i="253"/>
  <c r="O47" i="253"/>
  <c r="AG47" i="253" s="1"/>
  <c r="O39" i="253"/>
  <c r="O31" i="253"/>
  <c r="O23" i="253"/>
  <c r="O15" i="253"/>
  <c r="O48" i="253"/>
  <c r="AG48" i="253" s="1"/>
  <c r="O54" i="253"/>
  <c r="AG54" i="253" s="1"/>
  <c r="O46" i="253"/>
  <c r="AG46" i="253" s="1"/>
  <c r="O38" i="253"/>
  <c r="O30" i="253"/>
  <c r="O22" i="253"/>
  <c r="O14" i="253"/>
  <c r="O53" i="253"/>
  <c r="AG53" i="253" s="1"/>
  <c r="O45" i="253"/>
  <c r="O37" i="253"/>
  <c r="O29" i="253"/>
  <c r="O21" i="253"/>
  <c r="O13" i="253"/>
  <c r="O52" i="253"/>
  <c r="AG52" i="253" s="1"/>
  <c r="O44" i="253"/>
  <c r="O36" i="253"/>
  <c r="O28" i="253"/>
  <c r="O20" i="253"/>
  <c r="O12" i="253"/>
  <c r="O40" i="253"/>
  <c r="O24" i="253"/>
  <c r="O51" i="253"/>
  <c r="AG51" i="253" s="1"/>
  <c r="O43" i="253"/>
  <c r="O35" i="253"/>
  <c r="O27" i="253"/>
  <c r="O19" i="253"/>
  <c r="O11" i="253"/>
  <c r="O32" i="253"/>
  <c r="O50" i="253"/>
  <c r="AG50" i="253" s="1"/>
  <c r="O42" i="253"/>
  <c r="O34" i="253"/>
  <c r="O26" i="253"/>
  <c r="O18" i="253"/>
  <c r="O10" i="253"/>
  <c r="O49" i="253"/>
  <c r="AG49" i="253" s="1"/>
  <c r="O41" i="253"/>
  <c r="O33" i="253"/>
  <c r="O25" i="253"/>
  <c r="O17" i="253"/>
  <c r="O16" i="253"/>
  <c r="E48" i="253"/>
  <c r="E40" i="253"/>
  <c r="E32" i="253"/>
  <c r="E24" i="253"/>
  <c r="E15" i="253"/>
  <c r="E16" i="253"/>
  <c r="E47" i="253"/>
  <c r="E39" i="253"/>
  <c r="E31" i="253"/>
  <c r="E23" i="253"/>
  <c r="E14" i="253"/>
  <c r="E19" i="253"/>
  <c r="E54" i="253"/>
  <c r="E46" i="253"/>
  <c r="E38" i="253"/>
  <c r="E30" i="253"/>
  <c r="E22" i="253"/>
  <c r="E13" i="253"/>
  <c r="E53" i="253"/>
  <c r="E45" i="253"/>
  <c r="E37" i="253"/>
  <c r="E29" i="253"/>
  <c r="E21" i="253"/>
  <c r="E12" i="253"/>
  <c r="E41" i="253"/>
  <c r="E10" i="253"/>
  <c r="E52" i="253"/>
  <c r="Y52" i="253" s="1"/>
  <c r="E44" i="253"/>
  <c r="E36" i="253"/>
  <c r="E28" i="253"/>
  <c r="E20" i="253"/>
  <c r="E11" i="253"/>
  <c r="E49" i="253"/>
  <c r="E51" i="253"/>
  <c r="E43" i="253"/>
  <c r="E35" i="253"/>
  <c r="E27" i="253"/>
  <c r="E18" i="253"/>
  <c r="E33" i="253"/>
  <c r="E50" i="253"/>
  <c r="Y50" i="253" s="1"/>
  <c r="E42" i="253"/>
  <c r="E34" i="253"/>
  <c r="E26" i="253"/>
  <c r="E17" i="253"/>
  <c r="E25" i="253"/>
  <c r="E9" i="253"/>
  <c r="AE28" i="253"/>
  <c r="AC24" i="253"/>
  <c r="AC42" i="253"/>
  <c r="AC38" i="253"/>
  <c r="AC46" i="253"/>
  <c r="AE18" i="253"/>
  <c r="AE21" i="253"/>
  <c r="AE10" i="253"/>
  <c r="AE42" i="253"/>
  <c r="AC41" i="253"/>
  <c r="P9" i="253"/>
  <c r="AC50" i="253"/>
  <c r="AC49" i="253"/>
  <c r="AC45" i="253"/>
  <c r="AC15" i="253"/>
  <c r="AC53" i="253"/>
  <c r="V9" i="253"/>
  <c r="AC18" i="253"/>
  <c r="AC52" i="253"/>
  <c r="AC54" i="253"/>
  <c r="AC10" i="253"/>
  <c r="AC44" i="253"/>
  <c r="AC43" i="253"/>
  <c r="AC30" i="253"/>
  <c r="N9" i="253"/>
  <c r="D9" i="253"/>
  <c r="AC48" i="253"/>
  <c r="AC32" i="253"/>
  <c r="AC40" i="253"/>
  <c r="R9" i="253"/>
  <c r="S9" i="253"/>
  <c r="AL17" i="253"/>
  <c r="AM17" i="253"/>
  <c r="AE12" i="253"/>
  <c r="AE48" i="253"/>
  <c r="AM54" i="253"/>
  <c r="AQ29" i="253"/>
  <c r="AQ36" i="253"/>
  <c r="AQ47" i="253"/>
  <c r="AQ20" i="253"/>
  <c r="AQ40" i="253"/>
  <c r="AQ51" i="253"/>
  <c r="AQ19" i="253"/>
  <c r="AQ23" i="253"/>
  <c r="AQ26" i="253"/>
  <c r="AQ39" i="253"/>
  <c r="AQ46" i="253"/>
  <c r="AQ11" i="253"/>
  <c r="AQ45" i="253"/>
  <c r="AQ14" i="253"/>
  <c r="AQ30" i="253"/>
  <c r="AQ37" i="253"/>
  <c r="AQ22" i="253"/>
  <c r="AQ27" i="253"/>
  <c r="AQ42" i="253"/>
  <c r="AQ48" i="253"/>
  <c r="AQ54" i="253"/>
  <c r="AQ17" i="253"/>
  <c r="AQ24" i="253"/>
  <c r="AQ31" i="253"/>
  <c r="AQ43" i="253"/>
  <c r="AQ53" i="253"/>
  <c r="AQ49" i="253"/>
  <c r="AO42" i="253"/>
  <c r="AO40" i="253"/>
  <c r="AO48" i="253"/>
  <c r="AO16" i="253"/>
  <c r="AO34" i="253"/>
  <c r="AE17" i="253"/>
  <c r="AO26" i="253"/>
  <c r="AO35" i="253"/>
  <c r="AO12" i="253"/>
  <c r="AO23" i="253"/>
  <c r="AE24" i="253"/>
  <c r="AE27" i="253"/>
  <c r="AO47" i="253"/>
  <c r="AO39" i="253"/>
  <c r="AM44" i="253"/>
  <c r="AM50" i="253"/>
  <c r="AM51" i="253"/>
  <c r="AM45" i="253"/>
  <c r="AM21" i="253"/>
  <c r="AE39" i="253"/>
  <c r="AE23" i="253"/>
  <c r="AE15" i="253"/>
  <c r="AE25" i="253"/>
  <c r="AE49" i="253"/>
  <c r="AE54" i="253"/>
  <c r="AE26" i="253"/>
  <c r="AE34" i="253"/>
  <c r="AE52" i="253"/>
  <c r="AE19" i="253"/>
  <c r="AE22" i="253"/>
  <c r="AE37" i="253"/>
  <c r="AE46" i="253"/>
  <c r="AE13" i="253"/>
  <c r="AC34" i="253"/>
  <c r="BD41" i="253"/>
  <c r="BD45" i="253"/>
  <c r="X16" i="253"/>
  <c r="BD33" i="253"/>
  <c r="AE33" i="253"/>
  <c r="AE30" i="253"/>
  <c r="AE40" i="253"/>
  <c r="AE43" i="253"/>
  <c r="AE50" i="253"/>
  <c r="AE16" i="253"/>
  <c r="AM40" i="253"/>
  <c r="AC51" i="253"/>
  <c r="AO18" i="253"/>
  <c r="AO20" i="253"/>
  <c r="AO41" i="253"/>
  <c r="AO29" i="253"/>
  <c r="AO33" i="253"/>
  <c r="AO44" i="253"/>
  <c r="AO52" i="253"/>
  <c r="X12" i="253"/>
  <c r="BD35" i="253"/>
  <c r="X30" i="253"/>
  <c r="X38" i="253"/>
  <c r="BD44" i="253"/>
  <c r="X52" i="253"/>
  <c r="AD11" i="253"/>
  <c r="AE11" i="253"/>
  <c r="X19" i="253"/>
  <c r="AD20" i="253"/>
  <c r="AE20" i="253"/>
  <c r="AE51" i="253"/>
  <c r="AF18" i="253"/>
  <c r="AM41" i="253"/>
  <c r="AN13" i="253"/>
  <c r="AO13" i="253"/>
  <c r="AO37" i="253"/>
  <c r="AO53" i="253"/>
  <c r="X23" i="253"/>
  <c r="X25" i="253"/>
  <c r="X32" i="253"/>
  <c r="BD40" i="253"/>
  <c r="BD38" i="253"/>
  <c r="X47" i="253"/>
  <c r="X48" i="253"/>
  <c r="X53" i="253"/>
  <c r="X46" i="253"/>
  <c r="AE35" i="253"/>
  <c r="AE47" i="253"/>
  <c r="AE44" i="253"/>
  <c r="AE41" i="253"/>
  <c r="AE45" i="253"/>
  <c r="AE14" i="253"/>
  <c r="AM52" i="253"/>
  <c r="AM48" i="253"/>
  <c r="AM53" i="253"/>
  <c r="AO17" i="253"/>
  <c r="AO21" i="253"/>
  <c r="AO27" i="253"/>
  <c r="X13" i="253"/>
  <c r="X17" i="253"/>
  <c r="X28" i="253"/>
  <c r="X31" i="253"/>
  <c r="X41" i="253"/>
  <c r="X39" i="253"/>
  <c r="BD50" i="253"/>
  <c r="X42" i="253"/>
  <c r="AE29" i="253"/>
  <c r="AE31" i="253"/>
  <c r="AE36" i="253"/>
  <c r="AE38" i="253"/>
  <c r="AE53" i="253"/>
  <c r="X14" i="253"/>
  <c r="AM20" i="253"/>
  <c r="AM42" i="253"/>
  <c r="AM46" i="253"/>
  <c r="AO14" i="253"/>
  <c r="AO22" i="253"/>
  <c r="AO31" i="253"/>
  <c r="AO28" i="253"/>
  <c r="AO30" i="253"/>
  <c r="AO46" i="253"/>
  <c r="AO49" i="253"/>
  <c r="X22" i="253"/>
  <c r="X21" i="253"/>
  <c r="X34" i="253"/>
  <c r="X36" i="253"/>
  <c r="X51" i="253"/>
  <c r="X49" i="253"/>
  <c r="X54" i="253"/>
  <c r="AO45" i="253"/>
  <c r="X45" i="253"/>
  <c r="AB13" i="253"/>
  <c r="AC47" i="253"/>
  <c r="AO10" i="253"/>
  <c r="AO15" i="253"/>
  <c r="AO19" i="253"/>
  <c r="AO24" i="253"/>
  <c r="AO38" i="253"/>
  <c r="AO54" i="253"/>
  <c r="X11" i="253"/>
  <c r="X26" i="253"/>
  <c r="X29" i="253"/>
  <c r="X35" i="253"/>
  <c r="X43" i="253"/>
  <c r="X27" i="253"/>
  <c r="BD52" i="253"/>
  <c r="AE32" i="253"/>
  <c r="AM47" i="253"/>
  <c r="AM49" i="253"/>
  <c r="AB19" i="253"/>
  <c r="AO32" i="253"/>
  <c r="AO43" i="253"/>
  <c r="AO51" i="253"/>
  <c r="X18" i="253"/>
  <c r="X37" i="253"/>
  <c r="X40" i="253"/>
  <c r="X44" i="253"/>
  <c r="X50" i="253"/>
  <c r="AF13" i="253"/>
  <c r="X20" i="253"/>
  <c r="BD36" i="253"/>
  <c r="AH11" i="253"/>
  <c r="Z11" i="253"/>
  <c r="AM43" i="253"/>
  <c r="AO11" i="253"/>
  <c r="AO25" i="253"/>
  <c r="X15" i="253"/>
  <c r="X24" i="253"/>
  <c r="X33" i="253"/>
  <c r="D130" i="60" l="1"/>
  <c r="D133" i="60"/>
  <c r="D132" i="60"/>
  <c r="D201" i="60"/>
  <c r="D199" i="60"/>
  <c r="D200" i="60"/>
  <c r="D202" i="60"/>
  <c r="D63" i="259"/>
  <c r="D61" i="259"/>
  <c r="D62" i="259"/>
  <c r="AA45" i="253"/>
  <c r="AG34" i="253"/>
  <c r="AG12" i="253"/>
  <c r="AG45" i="253"/>
  <c r="AG14" i="253"/>
  <c r="AG18" i="253"/>
  <c r="AG24" i="253"/>
  <c r="AG26" i="253"/>
  <c r="AG40" i="253"/>
  <c r="AI22" i="253"/>
  <c r="AG39" i="253"/>
  <c r="AG41" i="253"/>
  <c r="AG35" i="253"/>
  <c r="AG21" i="253"/>
  <c r="AI30" i="253"/>
  <c r="AA36" i="253"/>
  <c r="AA16" i="253"/>
  <c r="AA38" i="253"/>
  <c r="AA43" i="253"/>
  <c r="AA24" i="253"/>
  <c r="AA10" i="253"/>
  <c r="AI42" i="253"/>
  <c r="AG17" i="253"/>
  <c r="AG11" i="253"/>
  <c r="AG44" i="253"/>
  <c r="AG25" i="253"/>
  <c r="AG19" i="253"/>
  <c r="AI13" i="253"/>
  <c r="AG13" i="253"/>
  <c r="AI34" i="253"/>
  <c r="AI20" i="253"/>
  <c r="Y45" i="253"/>
  <c r="AI38" i="253"/>
  <c r="AA40" i="253"/>
  <c r="AA23" i="253"/>
  <c r="AK41" i="253"/>
  <c r="AK40" i="253"/>
  <c r="AI32" i="253"/>
  <c r="AG30" i="253"/>
  <c r="AI40" i="253"/>
  <c r="AI41" i="253"/>
  <c r="AA14" i="253"/>
  <c r="AK43" i="253"/>
  <c r="AI21" i="253"/>
  <c r="AI29" i="253"/>
  <c r="AI43" i="253"/>
  <c r="AK44" i="253"/>
  <c r="AK45" i="253"/>
  <c r="AI31" i="253"/>
  <c r="AG43" i="253"/>
  <c r="AI39" i="253"/>
  <c r="AG10" i="253"/>
  <c r="AG37" i="253"/>
  <c r="AI16" i="253"/>
  <c r="AI17" i="253"/>
  <c r="AI10" i="253"/>
  <c r="Y36" i="253"/>
  <c r="AI24" i="253"/>
  <c r="AI25" i="253"/>
  <c r="AI18" i="253"/>
  <c r="AI23" i="253"/>
  <c r="AG42" i="253"/>
  <c r="AG20" i="253"/>
  <c r="AG28" i="253"/>
  <c r="AK42" i="253"/>
  <c r="AG16" i="253"/>
  <c r="AG32" i="253"/>
  <c r="AG36" i="253"/>
  <c r="AG38" i="253"/>
  <c r="AK35" i="253"/>
  <c r="AI44" i="253"/>
  <c r="AI28" i="253"/>
  <c r="AI36" i="253"/>
  <c r="AI35" i="253"/>
  <c r="AI37" i="253"/>
  <c r="AK19" i="253"/>
  <c r="AA41" i="253"/>
  <c r="Y15" i="253"/>
  <c r="AA42" i="253"/>
  <c r="Y44" i="253"/>
  <c r="AA44" i="253"/>
  <c r="AA39" i="253"/>
  <c r="Y40" i="253"/>
  <c r="Y41" i="253"/>
  <c r="AG33" i="253"/>
  <c r="Y20" i="253"/>
  <c r="AI15" i="253"/>
  <c r="AI33" i="253"/>
  <c r="AI26" i="253"/>
  <c r="Y33" i="253"/>
  <c r="AI11" i="253"/>
  <c r="AI19" i="253"/>
  <c r="AI12" i="253"/>
  <c r="AI27" i="253"/>
  <c r="AA20" i="253"/>
  <c r="AG22" i="253"/>
  <c r="AG27" i="253"/>
  <c r="AG15" i="253"/>
  <c r="AA25" i="253"/>
  <c r="AG29" i="253"/>
  <c r="AG23" i="253"/>
  <c r="AG31" i="253"/>
  <c r="AA15" i="253"/>
  <c r="AK24" i="253"/>
  <c r="AK25" i="253"/>
  <c r="AA13" i="253"/>
  <c r="AA22" i="253"/>
  <c r="AK21" i="253"/>
  <c r="AK23" i="253"/>
  <c r="AK34" i="253"/>
  <c r="AK38" i="253"/>
  <c r="AK12" i="253"/>
  <c r="AA17" i="253"/>
  <c r="AA29" i="253"/>
  <c r="AA21" i="253"/>
  <c r="AA37" i="253"/>
  <c r="AA11" i="253"/>
  <c r="AA26" i="253"/>
  <c r="AA28" i="253"/>
  <c r="AA31" i="253"/>
  <c r="Y10" i="253"/>
  <c r="AK13" i="253"/>
  <c r="AA30" i="253"/>
  <c r="AA34" i="253"/>
  <c r="AK37" i="253"/>
  <c r="AK31" i="253"/>
  <c r="AA19" i="253"/>
  <c r="AK15" i="253"/>
  <c r="AK28" i="253"/>
  <c r="Y30" i="253"/>
  <c r="AC28" i="253"/>
  <c r="Y18" i="253"/>
  <c r="Y27" i="253"/>
  <c r="Y24" i="253"/>
  <c r="Y26" i="253"/>
  <c r="AA32" i="253"/>
  <c r="AA35" i="253"/>
  <c r="AA33" i="253"/>
  <c r="AA27" i="253"/>
  <c r="AA18" i="253"/>
  <c r="Y31" i="253"/>
  <c r="Y38" i="253"/>
  <c r="AC25" i="253"/>
  <c r="AC27" i="253"/>
  <c r="AC35" i="253"/>
  <c r="AC20" i="253"/>
  <c r="AC16" i="253"/>
  <c r="AM11" i="253"/>
  <c r="AM22" i="253"/>
  <c r="AC17" i="253"/>
  <c r="AC11" i="253"/>
  <c r="AC33" i="253"/>
  <c r="AC29" i="253"/>
  <c r="AK33" i="253"/>
  <c r="AK16" i="253"/>
  <c r="AM15" i="253"/>
  <c r="AC23" i="253"/>
  <c r="AC39" i="253"/>
  <c r="AC22" i="253"/>
  <c r="AC36" i="253"/>
  <c r="AK27" i="253"/>
  <c r="AC19" i="253"/>
  <c r="AK29" i="253"/>
  <c r="AM31" i="253"/>
  <c r="AC21" i="253"/>
  <c r="AK26" i="253"/>
  <c r="AK10" i="253"/>
  <c r="AM39" i="253"/>
  <c r="AM10" i="253"/>
  <c r="AK30" i="253"/>
  <c r="Y12" i="253"/>
  <c r="AC37" i="253"/>
  <c r="AA12" i="253"/>
  <c r="AM23" i="253"/>
  <c r="AM38" i="253"/>
  <c r="AM12" i="253"/>
  <c r="AM35" i="253"/>
  <c r="AM27" i="253"/>
  <c r="AM30" i="253"/>
  <c r="AC13" i="253"/>
  <c r="AM32" i="253"/>
  <c r="AK39" i="253"/>
  <c r="AM29" i="253"/>
  <c r="AC26" i="253"/>
  <c r="AK11" i="253"/>
  <c r="AM25" i="253"/>
  <c r="AK17" i="253"/>
  <c r="AM33" i="253"/>
  <c r="AC14" i="253"/>
  <c r="AK18" i="253"/>
  <c r="AK14" i="253"/>
  <c r="AM14" i="253"/>
  <c r="AM26" i="253"/>
  <c r="AM24" i="253"/>
  <c r="AM37" i="253"/>
  <c r="AM36" i="253"/>
  <c r="AM34" i="253"/>
  <c r="AM16" i="253"/>
  <c r="AM28" i="253"/>
  <c r="AM18" i="253"/>
  <c r="AK32" i="253"/>
  <c r="AC12" i="253"/>
  <c r="AM13" i="253"/>
  <c r="AK20" i="253"/>
  <c r="AK36" i="253"/>
  <c r="AM19" i="253"/>
  <c r="AK22" i="253"/>
  <c r="Y19" i="253"/>
  <c r="Y35" i="253"/>
  <c r="AC31" i="253"/>
  <c r="BD31" i="253"/>
  <c r="BD15" i="253"/>
  <c r="BD26" i="253"/>
  <c r="BD20" i="253"/>
  <c r="BD18" i="253"/>
  <c r="BD24" i="253"/>
  <c r="BD19" i="253"/>
  <c r="BD12" i="253"/>
  <c r="BD30" i="253"/>
  <c r="BD27" i="253"/>
  <c r="BD10" i="253"/>
  <c r="Y54" i="253"/>
  <c r="BD54" i="253"/>
  <c r="BD47" i="253"/>
  <c r="Y47" i="253"/>
  <c r="Y22" i="253"/>
  <c r="BD22" i="253" s="1"/>
  <c r="Y32" i="253"/>
  <c r="BD32" i="253" s="1"/>
  <c r="Y53" i="253"/>
  <c r="BD53" i="253"/>
  <c r="BD48" i="253"/>
  <c r="Y48" i="253"/>
  <c r="Y14" i="253"/>
  <c r="BD14" i="253" s="1"/>
  <c r="Y28" i="253"/>
  <c r="BD28" i="253" s="1"/>
  <c r="BD49" i="253"/>
  <c r="Y49" i="253"/>
  <c r="Y25" i="253"/>
  <c r="BD25" i="253" s="1"/>
  <c r="Y11" i="253"/>
  <c r="BD11" i="253" s="1"/>
  <c r="Y23" i="253"/>
  <c r="BD23" i="253" s="1"/>
  <c r="Y43" i="253"/>
  <c r="BD43" i="253"/>
  <c r="Y42" i="253"/>
  <c r="BD42" i="253"/>
  <c r="Y16" i="253"/>
  <c r="BD16" i="253" s="1"/>
  <c r="Y29" i="253"/>
  <c r="BD29" i="253" s="1"/>
  <c r="Y39" i="253"/>
  <c r="BD39" i="253"/>
  <c r="Y37" i="253"/>
  <c r="BD37" i="253"/>
  <c r="Y34" i="253"/>
  <c r="BD34" i="253"/>
  <c r="Y21" i="253"/>
  <c r="BD21" i="253"/>
  <c r="Y46" i="253"/>
  <c r="BD46" i="253"/>
  <c r="Y51" i="253"/>
  <c r="BD51" i="253"/>
  <c r="Y17" i="253"/>
  <c r="BD17" i="253" s="1"/>
  <c r="Y13" i="253"/>
  <c r="BD13" i="253" s="1"/>
  <c r="AD8" i="253" l="1"/>
  <c r="AD9" i="253" s="1"/>
  <c r="AU9" i="253"/>
  <c r="AS9" i="253"/>
  <c r="AQ9" i="253"/>
  <c r="AP8" i="253"/>
  <c r="AP9" i="253" s="1"/>
  <c r="AO9" i="253"/>
  <c r="AN8" i="253"/>
  <c r="AN9" i="253" s="1"/>
  <c r="AM9" i="253"/>
  <c r="AL8" i="253"/>
  <c r="AL9" i="253" s="1"/>
  <c r="AK9" i="253"/>
  <c r="AJ8" i="253"/>
  <c r="AJ9" i="253" s="1"/>
  <c r="AI9" i="253"/>
  <c r="AH8" i="253"/>
  <c r="AH9" i="253" s="1"/>
  <c r="AG9" i="253"/>
  <c r="AF8" i="253"/>
  <c r="AF9" i="253" s="1"/>
  <c r="AE9" i="253"/>
  <c r="AC9" i="253"/>
  <c r="AA9" i="253"/>
  <c r="Y9" i="253"/>
  <c r="AB8" i="253"/>
  <c r="AB9" i="253" s="1"/>
  <c r="Z8" i="253"/>
  <c r="Z9" i="253" s="1"/>
  <c r="AR8" i="253" l="1"/>
  <c r="AT8" i="253" s="1"/>
  <c r="AS46" i="252"/>
  <c r="AF46" i="252"/>
  <c r="X46" i="252"/>
  <c r="Y45" i="252"/>
  <c r="Y40" i="252"/>
  <c r="AO35" i="252"/>
  <c r="AS18" i="253" l="1"/>
  <c r="AS48" i="253"/>
  <c r="AR36" i="253"/>
  <c r="AS19" i="253"/>
  <c r="AR50" i="253"/>
  <c r="AR34" i="253"/>
  <c r="AR9" i="253"/>
  <c r="AR29" i="253"/>
  <c r="AR19" i="253"/>
  <c r="AR16" i="253"/>
  <c r="AR53" i="253"/>
  <c r="AR49" i="253"/>
  <c r="AS15" i="253"/>
  <c r="AS33" i="253"/>
  <c r="AS41" i="253"/>
  <c r="AS46" i="253"/>
  <c r="AR52" i="253"/>
  <c r="AS45" i="253"/>
  <c r="AS20" i="253"/>
  <c r="AR45" i="253"/>
  <c r="AR41" i="253"/>
  <c r="AR13" i="253"/>
  <c r="AR39" i="253"/>
  <c r="AR26" i="253"/>
  <c r="AS22" i="253"/>
  <c r="AR42" i="253"/>
  <c r="AS16" i="253"/>
  <c r="AR27" i="253"/>
  <c r="AR43" i="253"/>
  <c r="AS47" i="253"/>
  <c r="AR24" i="253"/>
  <c r="AR12" i="253"/>
  <c r="AR30" i="253"/>
  <c r="AS12" i="253"/>
  <c r="AS30" i="253"/>
  <c r="AS23" i="253"/>
  <c r="AS25" i="253"/>
  <c r="AS49" i="253"/>
  <c r="AS39" i="253"/>
  <c r="AR18" i="253"/>
  <c r="AR48" i="253"/>
  <c r="AR38" i="253"/>
  <c r="AR31" i="253"/>
  <c r="AS21" i="253"/>
  <c r="AS50" i="253"/>
  <c r="AR28" i="253"/>
  <c r="AS31" i="253"/>
  <c r="AR54" i="253"/>
  <c r="AS37" i="253"/>
  <c r="AS24" i="253"/>
  <c r="AS13" i="253"/>
  <c r="AS28" i="253"/>
  <c r="AR10" i="253"/>
  <c r="AS42" i="253"/>
  <c r="AR17" i="253"/>
  <c r="AR44" i="253"/>
  <c r="AR14" i="253"/>
  <c r="AS54" i="253"/>
  <c r="AS40" i="253"/>
  <c r="AS17" i="253"/>
  <c r="AS51" i="253"/>
  <c r="AR32" i="253"/>
  <c r="AS34" i="253"/>
  <c r="AS38" i="253"/>
  <c r="AR37" i="253"/>
  <c r="AR40" i="253"/>
  <c r="AS32" i="253"/>
  <c r="AR33" i="253"/>
  <c r="AR46" i="253"/>
  <c r="AT9" i="253"/>
  <c r="AV8" i="253"/>
  <c r="AX8" i="253" s="1"/>
  <c r="AT21" i="253"/>
  <c r="BS21" i="253" s="1"/>
  <c r="BT21" i="253" s="1"/>
  <c r="AT34" i="253"/>
  <c r="BS34" i="253" s="1"/>
  <c r="BT34" i="253" s="1"/>
  <c r="AT38" i="253"/>
  <c r="BS38" i="253" s="1"/>
  <c r="BT38" i="253" s="1"/>
  <c r="AU10" i="253"/>
  <c r="AU45" i="253"/>
  <c r="AU32" i="253"/>
  <c r="AU33" i="253"/>
  <c r="AU15" i="253"/>
  <c r="AT33" i="253"/>
  <c r="BS33" i="253" s="1"/>
  <c r="BT33" i="253" s="1"/>
  <c r="AT11" i="253"/>
  <c r="BS11" i="253" s="1"/>
  <c r="BT11" i="253" s="1"/>
  <c r="AU47" i="253"/>
  <c r="AS29" i="253"/>
  <c r="AS44" i="253"/>
  <c r="AR11" i="253"/>
  <c r="AR47" i="253"/>
  <c r="AR20" i="253"/>
  <c r="AR22" i="253"/>
  <c r="AR35" i="253"/>
  <c r="AR23" i="253"/>
  <c r="AS53" i="253"/>
  <c r="AS11" i="253"/>
  <c r="AS36" i="253"/>
  <c r="AS14" i="253"/>
  <c r="AS10" i="253"/>
  <c r="AS52" i="253"/>
  <c r="AS27" i="253"/>
  <c r="AS35" i="253"/>
  <c r="AS26" i="253"/>
  <c r="AS43" i="253"/>
  <c r="AR21" i="253"/>
  <c r="AR51" i="253"/>
  <c r="AR15" i="253"/>
  <c r="AR25" i="253"/>
  <c r="AU19" i="253"/>
  <c r="AU27" i="253"/>
  <c r="AT25" i="253"/>
  <c r="BS25" i="253" s="1"/>
  <c r="BT25" i="253" s="1"/>
  <c r="AU28" i="253"/>
  <c r="AU34" i="253"/>
  <c r="AU29" i="253"/>
  <c r="AT27" i="253"/>
  <c r="BS27" i="253" s="1"/>
  <c r="BT27" i="253" s="1"/>
  <c r="AT10" i="253"/>
  <c r="BS10" i="253" s="1"/>
  <c r="BT10" i="253" s="1"/>
  <c r="AU36" i="253"/>
  <c r="AT42" i="253"/>
  <c r="BS42" i="253" s="1"/>
  <c r="BT42" i="253" s="1"/>
  <c r="AT37" i="253"/>
  <c r="BS37" i="253" s="1"/>
  <c r="BT37" i="253" s="1"/>
  <c r="AT32" i="253"/>
  <c r="BS32" i="253" s="1"/>
  <c r="BT32" i="253" s="1"/>
  <c r="AT45" i="253"/>
  <c r="BS45" i="253" s="1"/>
  <c r="BT45" i="253" s="1"/>
  <c r="AU41" i="253"/>
  <c r="AT50" i="253"/>
  <c r="BS50" i="253" s="1"/>
  <c r="BT50" i="253" s="1"/>
  <c r="AT54" i="253"/>
  <c r="BS54" i="253" s="1"/>
  <c r="BT54" i="253" s="1"/>
  <c r="AT46" i="253"/>
  <c r="BS46" i="253" s="1"/>
  <c r="BT46" i="253" s="1"/>
  <c r="AU23" i="253"/>
  <c r="AU16" i="253"/>
  <c r="AU39" i="253"/>
  <c r="AT51" i="253"/>
  <c r="BS51" i="253" s="1"/>
  <c r="BT51" i="253" s="1"/>
  <c r="AT40" i="253"/>
  <c r="BS40" i="253" s="1"/>
  <c r="BT40" i="253" s="1"/>
  <c r="AT49" i="253"/>
  <c r="BS49" i="253" s="1"/>
  <c r="BT49" i="253" s="1"/>
  <c r="AT29" i="253"/>
  <c r="BS29" i="253" s="1"/>
  <c r="BT29" i="253" s="1"/>
  <c r="AT53" i="253"/>
  <c r="BS53" i="253" s="1"/>
  <c r="BT53" i="253" s="1"/>
  <c r="AT16" i="253"/>
  <c r="BS16" i="253" s="1"/>
  <c r="BT16" i="253" s="1"/>
  <c r="AT20" i="253"/>
  <c r="BS20" i="253" s="1"/>
  <c r="BT20" i="253" s="1"/>
  <c r="AT35" i="253"/>
  <c r="BS35" i="253" s="1"/>
  <c r="BT35" i="253" s="1"/>
  <c r="AU37" i="253"/>
  <c r="AU18" i="253"/>
  <c r="AU43" i="253"/>
  <c r="AT19" i="253"/>
  <c r="BS19" i="253" s="1"/>
  <c r="BT19" i="253" s="1"/>
  <c r="AT44" i="253"/>
  <c r="BS44" i="253" s="1"/>
  <c r="BT44" i="253" s="1"/>
  <c r="AU35" i="253"/>
  <c r="AU20" i="253"/>
  <c r="AU21" i="253"/>
  <c r="AU31" i="253"/>
  <c r="AT14" i="253"/>
  <c r="BS14" i="253" s="1"/>
  <c r="BT14" i="253" s="1"/>
  <c r="AU46" i="253"/>
  <c r="AT30" i="253"/>
  <c r="BS30" i="253" s="1"/>
  <c r="BT30" i="253" s="1"/>
  <c r="AT13" i="253"/>
  <c r="BS13" i="253" s="1"/>
  <c r="BT13" i="253" s="1"/>
  <c r="AT52" i="253"/>
  <c r="BS52" i="253" s="1"/>
  <c r="BT52" i="253" s="1"/>
  <c r="AU14" i="253"/>
  <c r="AT47" i="253"/>
  <c r="BS47" i="253" s="1"/>
  <c r="BT47" i="253" s="1"/>
  <c r="AU11" i="253"/>
  <c r="AU49" i="253"/>
  <c r="AU22" i="253"/>
  <c r="AU40" i="253"/>
  <c r="AU42" i="253"/>
  <c r="AT17" i="253"/>
  <c r="BS17" i="253" s="1"/>
  <c r="BT17" i="253" s="1"/>
  <c r="AU54" i="253"/>
  <c r="AU50" i="253"/>
  <c r="AU17" i="253"/>
  <c r="AT48" i="253"/>
  <c r="BS48" i="253" s="1"/>
  <c r="BT48" i="253" s="1"/>
  <c r="AT18" i="253"/>
  <c r="BS18" i="253" s="1"/>
  <c r="BT18" i="253" s="1"/>
  <c r="AU48" i="253"/>
  <c r="AT22" i="253"/>
  <c r="BS22" i="253" s="1"/>
  <c r="BT22" i="253" s="1"/>
  <c r="AT26" i="253"/>
  <c r="BS26" i="253" s="1"/>
  <c r="BT26" i="253" s="1"/>
  <c r="AT39" i="253"/>
  <c r="BS39" i="253" s="1"/>
  <c r="BT39" i="253" s="1"/>
  <c r="AU25" i="253"/>
  <c r="AU53" i="253"/>
  <c r="AU26" i="253"/>
  <c r="AT15" i="253"/>
  <c r="BS15" i="253" s="1"/>
  <c r="BT15" i="253" s="1"/>
  <c r="AT36" i="253"/>
  <c r="BS36" i="253" s="1"/>
  <c r="BT36" i="253" s="1"/>
  <c r="AT28" i="253"/>
  <c r="BS28" i="253" s="1"/>
  <c r="BT28" i="253" s="1"/>
  <c r="AT12" i="253"/>
  <c r="BS12" i="253" s="1"/>
  <c r="BT12" i="253" s="1"/>
  <c r="AU30" i="253"/>
  <c r="AU13" i="253"/>
  <c r="AU38" i="253"/>
  <c r="AU44" i="253"/>
  <c r="AU52" i="253"/>
  <c r="AT43" i="253"/>
  <c r="BS43" i="253" s="1"/>
  <c r="BT43" i="253" s="1"/>
  <c r="AT31" i="253"/>
  <c r="BS31" i="253" s="1"/>
  <c r="BT31" i="253" s="1"/>
  <c r="AT41" i="253"/>
  <c r="BS41" i="253" s="1"/>
  <c r="BT41" i="253" s="1"/>
  <c r="AU12" i="253"/>
  <c r="AU51" i="253"/>
  <c r="AT24" i="253"/>
  <c r="BS24" i="253" s="1"/>
  <c r="BT24" i="253" s="1"/>
  <c r="AT23" i="253"/>
  <c r="BS23" i="253" s="1"/>
  <c r="BT23" i="253" s="1"/>
  <c r="AU24" i="253"/>
  <c r="AP44" i="252"/>
  <c r="AZ8" i="253" l="1"/>
  <c r="AX52" i="253"/>
  <c r="BJ52" i="253" s="1"/>
  <c r="BK52" i="253" s="1"/>
  <c r="AX9" i="253"/>
  <c r="AX33" i="253"/>
  <c r="BJ33" i="253" s="1"/>
  <c r="BK33" i="253" s="1"/>
  <c r="AX46" i="253"/>
  <c r="BJ46" i="253" s="1"/>
  <c r="BK46" i="253" s="1"/>
  <c r="AX36" i="253"/>
  <c r="BJ36" i="253" s="1"/>
  <c r="BK36" i="253" s="1"/>
  <c r="AX41" i="253"/>
  <c r="BJ41" i="253" s="1"/>
  <c r="BK41" i="253" s="1"/>
  <c r="AX28" i="253"/>
  <c r="BJ28" i="253" s="1"/>
  <c r="BK28" i="253" s="1"/>
  <c r="AX38" i="253"/>
  <c r="BJ38" i="253" s="1"/>
  <c r="BK38" i="253" s="1"/>
  <c r="AX22" i="253"/>
  <c r="BJ22" i="253" s="1"/>
  <c r="BK22" i="253" s="1"/>
  <c r="AX43" i="253"/>
  <c r="BJ43" i="253" s="1"/>
  <c r="BK43" i="253" s="1"/>
  <c r="AX12" i="253"/>
  <c r="BJ12" i="253" s="1"/>
  <c r="BK12" i="253" s="1"/>
  <c r="AX39" i="253"/>
  <c r="BJ39" i="253" s="1"/>
  <c r="BK39" i="253" s="1"/>
  <c r="AX48" i="253"/>
  <c r="BJ48" i="253" s="1"/>
  <c r="BK48" i="253" s="1"/>
  <c r="AY9" i="253"/>
  <c r="AY39" i="253" s="1"/>
  <c r="AX47" i="253"/>
  <c r="BJ47" i="253" s="1"/>
  <c r="BK47" i="253" s="1"/>
  <c r="AX37" i="253"/>
  <c r="BJ37" i="253" s="1"/>
  <c r="BK37" i="253" s="1"/>
  <c r="AX32" i="253"/>
  <c r="BJ32" i="253" s="1"/>
  <c r="BK32" i="253" s="1"/>
  <c r="AX26" i="253"/>
  <c r="BJ26" i="253" s="1"/>
  <c r="BK26" i="253" s="1"/>
  <c r="AX54" i="253"/>
  <c r="BJ54" i="253" s="1"/>
  <c r="BK54" i="253" s="1"/>
  <c r="AX51" i="253"/>
  <c r="BJ51" i="253" s="1"/>
  <c r="BK51" i="253" s="1"/>
  <c r="AY26" i="253"/>
  <c r="AX42" i="253"/>
  <c r="BJ42" i="253" s="1"/>
  <c r="BK42" i="253" s="1"/>
  <c r="AX40" i="253"/>
  <c r="BJ40" i="253" s="1"/>
  <c r="BK40" i="253" s="1"/>
  <c r="AX49" i="253"/>
  <c r="BJ49" i="253" s="1"/>
  <c r="BK49" i="253" s="1"/>
  <c r="AX15" i="253"/>
  <c r="BJ15" i="253" s="1"/>
  <c r="BK15" i="253" s="1"/>
  <c r="AX18" i="253"/>
  <c r="BJ18" i="253" s="1"/>
  <c r="BK18" i="253" s="1"/>
  <c r="AX45" i="253"/>
  <c r="BJ45" i="253" s="1"/>
  <c r="BK45" i="253" s="1"/>
  <c r="AX34" i="253"/>
  <c r="BJ34" i="253" s="1"/>
  <c r="BK34" i="253" s="1"/>
  <c r="AY30" i="253"/>
  <c r="AX35" i="253"/>
  <c r="BJ35" i="253" s="1"/>
  <c r="BK35" i="253" s="1"/>
  <c r="AY12" i="253"/>
  <c r="AY33" i="253"/>
  <c r="AY21" i="253"/>
  <c r="AY47" i="253"/>
  <c r="AX24" i="253"/>
  <c r="BJ24" i="253" s="1"/>
  <c r="BK24" i="253" s="1"/>
  <c r="AX17" i="253"/>
  <c r="BJ17" i="253" s="1"/>
  <c r="BK17" i="253" s="1"/>
  <c r="AX30" i="253"/>
  <c r="BJ30" i="253" s="1"/>
  <c r="BK30" i="253" s="1"/>
  <c r="AX13" i="253"/>
  <c r="BJ13" i="253" s="1"/>
  <c r="BK13" i="253" s="1"/>
  <c r="AY50" i="253"/>
  <c r="AY19" i="253"/>
  <c r="AX44" i="253"/>
  <c r="BJ44" i="253" s="1"/>
  <c r="BK44" i="253" s="1"/>
  <c r="AX11" i="253"/>
  <c r="BJ11" i="253" s="1"/>
  <c r="BK11" i="253" s="1"/>
  <c r="AX27" i="253"/>
  <c r="BJ27" i="253" s="1"/>
  <c r="BK27" i="253" s="1"/>
  <c r="AX20" i="253"/>
  <c r="BJ20" i="253" s="1"/>
  <c r="BK20" i="253" s="1"/>
  <c r="AX21" i="253"/>
  <c r="BJ21" i="253" s="1"/>
  <c r="BK21" i="253" s="1"/>
  <c r="AX53" i="253"/>
  <c r="BJ53" i="253" s="1"/>
  <c r="BK53" i="253" s="1"/>
  <c r="AX14" i="253"/>
  <c r="BJ14" i="253" s="1"/>
  <c r="BK14" i="253" s="1"/>
  <c r="AX31" i="253"/>
  <c r="BJ31" i="253" s="1"/>
  <c r="BK31" i="253" s="1"/>
  <c r="AX16" i="253"/>
  <c r="BJ16" i="253" s="1"/>
  <c r="BK16" i="253" s="1"/>
  <c r="AX50" i="253"/>
  <c r="BJ50" i="253" s="1"/>
  <c r="BK50" i="253" s="1"/>
  <c r="AX10" i="253"/>
  <c r="BJ10" i="253" s="1"/>
  <c r="BK10" i="253" s="1"/>
  <c r="AX19" i="253"/>
  <c r="BJ19" i="253" s="1"/>
  <c r="BK19" i="253" s="1"/>
  <c r="AX25" i="253"/>
  <c r="BJ25" i="253" s="1"/>
  <c r="BK25" i="253" s="1"/>
  <c r="AY53" i="253"/>
  <c r="AX29" i="253"/>
  <c r="BJ29" i="253" s="1"/>
  <c r="BK29" i="253" s="1"/>
  <c r="AY14" i="253"/>
  <c r="AY15" i="253"/>
  <c r="AX23" i="253"/>
  <c r="BJ23" i="253" s="1"/>
  <c r="BK23" i="253" s="1"/>
  <c r="AY17" i="253"/>
  <c r="AY22" i="253"/>
  <c r="AY44" i="253"/>
  <c r="AV18" i="253"/>
  <c r="BG18" i="253" s="1"/>
  <c r="BH18" i="253" s="1"/>
  <c r="AV24" i="253"/>
  <c r="BG24" i="253" s="1"/>
  <c r="BH24" i="253" s="1"/>
  <c r="AV41" i="253"/>
  <c r="BG41" i="253" s="1"/>
  <c r="BH41" i="253" s="1"/>
  <c r="AV15" i="253"/>
  <c r="BG15" i="253" s="1"/>
  <c r="BH15" i="253" s="1"/>
  <c r="AV11" i="253"/>
  <c r="BG11" i="253" s="1"/>
  <c r="BH11" i="253" s="1"/>
  <c r="AV25" i="253"/>
  <c r="BG25" i="253" s="1"/>
  <c r="BH25" i="253" s="1"/>
  <c r="AV21" i="253"/>
  <c r="BG21" i="253" s="1"/>
  <c r="BH21" i="253" s="1"/>
  <c r="AV20" i="253"/>
  <c r="BG20" i="253" s="1"/>
  <c r="BH20" i="253" s="1"/>
  <c r="AV51" i="253"/>
  <c r="BG51" i="253" s="1"/>
  <c r="BH51" i="253" s="1"/>
  <c r="AV34" i="253"/>
  <c r="BG34" i="253" s="1"/>
  <c r="BH34" i="253" s="1"/>
  <c r="AV27" i="253"/>
  <c r="BG27" i="253" s="1"/>
  <c r="BH27" i="253" s="1"/>
  <c r="AV12" i="253"/>
  <c r="BG12" i="253" s="1"/>
  <c r="BH12" i="253" s="1"/>
  <c r="AV52" i="253"/>
  <c r="BG52" i="253" s="1"/>
  <c r="BH52" i="253" s="1"/>
  <c r="AV14" i="253"/>
  <c r="BG14" i="253" s="1"/>
  <c r="BH14" i="253" s="1"/>
  <c r="AV45" i="253"/>
  <c r="BG45" i="253" s="1"/>
  <c r="BH45" i="253" s="1"/>
  <c r="AV23" i="253"/>
  <c r="BG23" i="253" s="1"/>
  <c r="BH23" i="253" s="1"/>
  <c r="AW9" i="253"/>
  <c r="AW19" i="253" s="1"/>
  <c r="AW21" i="253"/>
  <c r="AV26" i="253"/>
  <c r="BG26" i="253" s="1"/>
  <c r="BH26" i="253" s="1"/>
  <c r="AV31" i="253"/>
  <c r="BG31" i="253" s="1"/>
  <c r="BH31" i="253" s="1"/>
  <c r="AV22" i="253"/>
  <c r="BG22" i="253" s="1"/>
  <c r="BH22" i="253" s="1"/>
  <c r="AV10" i="253"/>
  <c r="AV44" i="253"/>
  <c r="BG44" i="253" s="1"/>
  <c r="BH44" i="253" s="1"/>
  <c r="AV16" i="253"/>
  <c r="BG16" i="253" s="1"/>
  <c r="BH16" i="253" s="1"/>
  <c r="AV29" i="253"/>
  <c r="BG29" i="253" s="1"/>
  <c r="BH29" i="253" s="1"/>
  <c r="AV32" i="253"/>
  <c r="BG32" i="253" s="1"/>
  <c r="BH32" i="253" s="1"/>
  <c r="AV54" i="253"/>
  <c r="BG54" i="253" s="1"/>
  <c r="BH54" i="253" s="1"/>
  <c r="AV36" i="253"/>
  <c r="BG36" i="253" s="1"/>
  <c r="BH36" i="253" s="1"/>
  <c r="AW22" i="253"/>
  <c r="AW40" i="253"/>
  <c r="AW13" i="253"/>
  <c r="AV46" i="253"/>
  <c r="BG46" i="253" s="1"/>
  <c r="BH46" i="253" s="1"/>
  <c r="AV17" i="253"/>
  <c r="BG17" i="253" s="1"/>
  <c r="BH17" i="253" s="1"/>
  <c r="AV38" i="253"/>
  <c r="BG38" i="253" s="1"/>
  <c r="BH38" i="253" s="1"/>
  <c r="AV13" i="253"/>
  <c r="BG13" i="253" s="1"/>
  <c r="BH13" i="253" s="1"/>
  <c r="AW51" i="253"/>
  <c r="AW26" i="253"/>
  <c r="AV42" i="253"/>
  <c r="BG42" i="253" s="1"/>
  <c r="BH42" i="253" s="1"/>
  <c r="AV30" i="253"/>
  <c r="BG30" i="253" s="1"/>
  <c r="BH30" i="253" s="1"/>
  <c r="AV49" i="253"/>
  <c r="BG49" i="253" s="1"/>
  <c r="BH49" i="253" s="1"/>
  <c r="AV39" i="253"/>
  <c r="BG39" i="253" s="1"/>
  <c r="BH39" i="253" s="1"/>
  <c r="AV47" i="253"/>
  <c r="BG47" i="253" s="1"/>
  <c r="BH47" i="253" s="1"/>
  <c r="AW15" i="253"/>
  <c r="AV48" i="253"/>
  <c r="BG48" i="253" s="1"/>
  <c r="BH48" i="253" s="1"/>
  <c r="AW16" i="253"/>
  <c r="AW42" i="253"/>
  <c r="AV37" i="253"/>
  <c r="BG37" i="253" s="1"/>
  <c r="BH37" i="253" s="1"/>
  <c r="AV53" i="253"/>
  <c r="BG53" i="253" s="1"/>
  <c r="BH53" i="253" s="1"/>
  <c r="AV28" i="253"/>
  <c r="BG28" i="253" s="1"/>
  <c r="BH28" i="253" s="1"/>
  <c r="AW48" i="253"/>
  <c r="AW20" i="253"/>
  <c r="AV19" i="253"/>
  <c r="BG19" i="253" s="1"/>
  <c r="BH19" i="253" s="1"/>
  <c r="AV40" i="253"/>
  <c r="BG40" i="253" s="1"/>
  <c r="BH40" i="253" s="1"/>
  <c r="AV50" i="253"/>
  <c r="BG50" i="253" s="1"/>
  <c r="BH50" i="253" s="1"/>
  <c r="AW36" i="253"/>
  <c r="AW24" i="253"/>
  <c r="AW14" i="253"/>
  <c r="AV9" i="253"/>
  <c r="AW31" i="253"/>
  <c r="AV33" i="253"/>
  <c r="BG33" i="253" s="1"/>
  <c r="BH33" i="253" s="1"/>
  <c r="AV43" i="253"/>
  <c r="BG43" i="253" s="1"/>
  <c r="BH43" i="253" s="1"/>
  <c r="AW39" i="253"/>
  <c r="AV35" i="253"/>
  <c r="BG35" i="253" s="1"/>
  <c r="BH35" i="253" s="1"/>
  <c r="AW17" i="253"/>
  <c r="AK28" i="14"/>
  <c r="AY20" i="253" l="1"/>
  <c r="AW53" i="253"/>
  <c r="AW25" i="253"/>
  <c r="AW44" i="253"/>
  <c r="AW23" i="253"/>
  <c r="AW47" i="253"/>
  <c r="AW29" i="253"/>
  <c r="AW52" i="253"/>
  <c r="AW50" i="253"/>
  <c r="AW45" i="253"/>
  <c r="AY27" i="253"/>
  <c r="AY28" i="253"/>
  <c r="AY49" i="253"/>
  <c r="AY35" i="253"/>
  <c r="AY51" i="253"/>
  <c r="AY16" i="253"/>
  <c r="AY45" i="253"/>
  <c r="AY32" i="253"/>
  <c r="AY43" i="253"/>
  <c r="AY25" i="253"/>
  <c r="AY11" i="253"/>
  <c r="AY36" i="253"/>
  <c r="AY40" i="253"/>
  <c r="AY29" i="253"/>
  <c r="AY42" i="253"/>
  <c r="AY41" i="253"/>
  <c r="AY54" i="253"/>
  <c r="AY10" i="253"/>
  <c r="AY18" i="253"/>
  <c r="AY23" i="253"/>
  <c r="AY52" i="253"/>
  <c r="AY31" i="253"/>
  <c r="AY46" i="253"/>
  <c r="AY38" i="253"/>
  <c r="AY37" i="253"/>
  <c r="AY48" i="253"/>
  <c r="AY24" i="253"/>
  <c r="AY34" i="253"/>
  <c r="AY13" i="253"/>
  <c r="AW37" i="253"/>
  <c r="AW49" i="253"/>
  <c r="AW18" i="253"/>
  <c r="AW35" i="253"/>
  <c r="AW12" i="253"/>
  <c r="AW43" i="253"/>
  <c r="AW28" i="253"/>
  <c r="AW27" i="253"/>
  <c r="AW46" i="253"/>
  <c r="AW34" i="253"/>
  <c r="AW32" i="253"/>
  <c r="AW41" i="253"/>
  <c r="AW38" i="253"/>
  <c r="AW54" i="253"/>
  <c r="AW11" i="253"/>
  <c r="AW30" i="253"/>
  <c r="AW33" i="253"/>
  <c r="AW10" i="253"/>
  <c r="BB8" i="253"/>
  <c r="BA9" i="253"/>
  <c r="BA14" i="253" s="1"/>
  <c r="AZ49" i="253"/>
  <c r="BM49" i="253" s="1"/>
  <c r="BN49" i="253" s="1"/>
  <c r="AZ48" i="253"/>
  <c r="BM48" i="253" s="1"/>
  <c r="BN48" i="253" s="1"/>
  <c r="AZ9" i="253"/>
  <c r="AZ23" i="253"/>
  <c r="BM23" i="253" s="1"/>
  <c r="BN23" i="253" s="1"/>
  <c r="BA48" i="253"/>
  <c r="BA28" i="253"/>
  <c r="AZ27" i="253"/>
  <c r="BM27" i="253" s="1"/>
  <c r="BN27" i="253" s="1"/>
  <c r="AZ21" i="253"/>
  <c r="BM21" i="253" s="1"/>
  <c r="BN21" i="253" s="1"/>
  <c r="AZ34" i="253"/>
  <c r="BM34" i="253" s="1"/>
  <c r="BN34" i="253" s="1"/>
  <c r="AZ47" i="253"/>
  <c r="BM47" i="253" s="1"/>
  <c r="BN47" i="253" s="1"/>
  <c r="BA25" i="253"/>
  <c r="AZ30" i="253"/>
  <c r="BM30" i="253" s="1"/>
  <c r="BN30" i="253" s="1"/>
  <c r="AZ46" i="253"/>
  <c r="BM46" i="253" s="1"/>
  <c r="BN46" i="253" s="1"/>
  <c r="BA50" i="253"/>
  <c r="BA11" i="253"/>
  <c r="BA21" i="253"/>
  <c r="AZ18" i="253"/>
  <c r="BM18" i="253" s="1"/>
  <c r="BN18" i="253" s="1"/>
  <c r="AZ20" i="253"/>
  <c r="BM20" i="253" s="1"/>
  <c r="BN20" i="253" s="1"/>
  <c r="AZ54" i="253"/>
  <c r="BM54" i="253" s="1"/>
  <c r="BN54" i="253" s="1"/>
  <c r="AZ17" i="253"/>
  <c r="BM17" i="253" s="1"/>
  <c r="BN17" i="253" s="1"/>
  <c r="AZ53" i="253"/>
  <c r="BM53" i="253" s="1"/>
  <c r="BN53" i="253" s="1"/>
  <c r="AZ43" i="253"/>
  <c r="BM43" i="253" s="1"/>
  <c r="BN43" i="253" s="1"/>
  <c r="AZ44" i="253"/>
  <c r="BM44" i="253" s="1"/>
  <c r="BN44" i="253" s="1"/>
  <c r="AZ52" i="253"/>
  <c r="BM52" i="253" s="1"/>
  <c r="BN52" i="253" s="1"/>
  <c r="AZ25" i="253"/>
  <c r="BM25" i="253" s="1"/>
  <c r="BN25" i="253" s="1"/>
  <c r="AZ39" i="253"/>
  <c r="BM39" i="253" s="1"/>
  <c r="BN39" i="253" s="1"/>
  <c r="AZ12" i="253"/>
  <c r="BM12" i="253" s="1"/>
  <c r="BN12" i="253" s="1"/>
  <c r="AZ38" i="253"/>
  <c r="BM38" i="253" s="1"/>
  <c r="BN38" i="253" s="1"/>
  <c r="AZ33" i="253"/>
  <c r="BM33" i="253" s="1"/>
  <c r="BN33" i="253" s="1"/>
  <c r="AZ42" i="253"/>
  <c r="BM42" i="253" s="1"/>
  <c r="BN42" i="253" s="1"/>
  <c r="BA31" i="253"/>
  <c r="AZ31" i="253"/>
  <c r="BM31" i="253" s="1"/>
  <c r="BN31" i="253" s="1"/>
  <c r="AZ11" i="253"/>
  <c r="BM11" i="253" s="1"/>
  <c r="BN11" i="253" s="1"/>
  <c r="AZ51" i="253"/>
  <c r="BM51" i="253" s="1"/>
  <c r="BN51" i="253" s="1"/>
  <c r="AZ19" i="253"/>
  <c r="BM19" i="253" s="1"/>
  <c r="BN19" i="253" s="1"/>
  <c r="BA15" i="253"/>
  <c r="BA43" i="253"/>
  <c r="AZ50" i="253"/>
  <c r="BM50" i="253" s="1"/>
  <c r="BN50" i="253" s="1"/>
  <c r="AZ13" i="253"/>
  <c r="BM13" i="253" s="1"/>
  <c r="BN13" i="253" s="1"/>
  <c r="AZ36" i="253"/>
  <c r="BM36" i="253" s="1"/>
  <c r="BN36" i="253" s="1"/>
  <c r="AZ45" i="253"/>
  <c r="BM45" i="253" s="1"/>
  <c r="BN45" i="253" s="1"/>
  <c r="AZ41" i="253"/>
  <c r="BM41" i="253" s="1"/>
  <c r="BN41" i="253" s="1"/>
  <c r="AZ29" i="253"/>
  <c r="BM29" i="253" s="1"/>
  <c r="BN29" i="253" s="1"/>
  <c r="AZ32" i="253"/>
  <c r="BM32" i="253" s="1"/>
  <c r="BN32" i="253" s="1"/>
  <c r="BA12" i="253"/>
  <c r="AZ24" i="253"/>
  <c r="BM24" i="253" s="1"/>
  <c r="BN24" i="253" s="1"/>
  <c r="AZ37" i="253"/>
  <c r="BM37" i="253" s="1"/>
  <c r="BN37" i="253" s="1"/>
  <c r="AZ35" i="253"/>
  <c r="BM35" i="253" s="1"/>
  <c r="BN35" i="253" s="1"/>
  <c r="AZ22" i="253"/>
  <c r="BM22" i="253" s="1"/>
  <c r="BN22" i="253" s="1"/>
  <c r="AZ28" i="253"/>
  <c r="BM28" i="253" s="1"/>
  <c r="BN28" i="253" s="1"/>
  <c r="BA32" i="253"/>
  <c r="BA30" i="253"/>
  <c r="AZ16" i="253"/>
  <c r="BM16" i="253" s="1"/>
  <c r="BN16" i="253" s="1"/>
  <c r="AZ15" i="253"/>
  <c r="BM15" i="253" s="1"/>
  <c r="BN15" i="253" s="1"/>
  <c r="AZ26" i="253"/>
  <c r="BM26" i="253" s="1"/>
  <c r="BN26" i="253" s="1"/>
  <c r="BA51" i="253"/>
  <c r="BA26" i="253"/>
  <c r="BA54" i="253"/>
  <c r="AZ10" i="253"/>
  <c r="BM10" i="253" s="1"/>
  <c r="BN10" i="253" s="1"/>
  <c r="BA29" i="253"/>
  <c r="AZ14" i="253"/>
  <c r="BM14" i="253" s="1"/>
  <c r="BN14" i="253" s="1"/>
  <c r="AZ40" i="253"/>
  <c r="BM40" i="253" s="1"/>
  <c r="BN40" i="253" s="1"/>
  <c r="BA20" i="253"/>
  <c r="BA27" i="253"/>
  <c r="BA45" i="253"/>
  <c r="BA34" i="253"/>
  <c r="BA22" i="253"/>
  <c r="BA24" i="253"/>
  <c r="BA36" i="253"/>
  <c r="BA16" i="253"/>
  <c r="BA53" i="253"/>
  <c r="L9" i="245"/>
  <c r="M9" i="247"/>
  <c r="L9" i="247"/>
  <c r="BA46" i="253" l="1"/>
  <c r="BA13" i="253"/>
  <c r="BA52" i="253"/>
  <c r="BA41" i="253"/>
  <c r="BA18" i="253"/>
  <c r="BA39" i="253"/>
  <c r="BA40" i="253"/>
  <c r="BA49" i="253"/>
  <c r="BA33" i="253"/>
  <c r="BA17" i="253"/>
  <c r="BA42" i="253"/>
  <c r="BA10" i="253"/>
  <c r="BA47" i="253"/>
  <c r="BA37" i="253"/>
  <c r="BA38" i="253"/>
  <c r="BA44" i="253"/>
  <c r="BA35" i="253"/>
  <c r="BA19" i="253"/>
  <c r="BA23" i="253"/>
  <c r="BC9" i="253"/>
  <c r="BC41" i="253"/>
  <c r="BB26" i="253"/>
  <c r="BP26" i="253" s="1"/>
  <c r="BQ26" i="253" s="1"/>
  <c r="BB33" i="253"/>
  <c r="BP33" i="253" s="1"/>
  <c r="BQ33" i="253" s="1"/>
  <c r="BC54" i="253"/>
  <c r="BC16" i="253"/>
  <c r="BB36" i="253"/>
  <c r="BP36" i="253" s="1"/>
  <c r="BQ36" i="253" s="1"/>
  <c r="BB52" i="253"/>
  <c r="BP52" i="253" s="1"/>
  <c r="BQ52" i="253" s="1"/>
  <c r="BC51" i="253"/>
  <c r="BB41" i="253"/>
  <c r="BP41" i="253" s="1"/>
  <c r="BQ41" i="253" s="1"/>
  <c r="BB51" i="253"/>
  <c r="BP51" i="253" s="1"/>
  <c r="BQ51" i="253" s="1"/>
  <c r="BC15" i="253"/>
  <c r="BB50" i="253"/>
  <c r="BP50" i="253" s="1"/>
  <c r="BQ50" i="253" s="1"/>
  <c r="BC10" i="253"/>
  <c r="BC24" i="253"/>
  <c r="BC40" i="253"/>
  <c r="BB23" i="253"/>
  <c r="BP23" i="253" s="1"/>
  <c r="BQ23" i="253" s="1"/>
  <c r="BB25" i="253"/>
  <c r="BP25" i="253" s="1"/>
  <c r="BQ25" i="253" s="1"/>
  <c r="BC36" i="253"/>
  <c r="BB49" i="253"/>
  <c r="BP49" i="253" s="1"/>
  <c r="BQ49" i="253" s="1"/>
  <c r="BB24" i="253"/>
  <c r="BP24" i="253" s="1"/>
  <c r="BQ24" i="253" s="1"/>
  <c r="BC47" i="253"/>
  <c r="BB17" i="253"/>
  <c r="BP17" i="253" s="1"/>
  <c r="BQ17" i="253" s="1"/>
  <c r="BB46" i="253"/>
  <c r="BP46" i="253" s="1"/>
  <c r="BQ46" i="253" s="1"/>
  <c r="BC12" i="253"/>
  <c r="BB39" i="253"/>
  <c r="BP39" i="253" s="1"/>
  <c r="BQ39" i="253" s="1"/>
  <c r="BB29" i="253"/>
  <c r="BP29" i="253" s="1"/>
  <c r="BQ29" i="253" s="1"/>
  <c r="BC32" i="253"/>
  <c r="BB22" i="253"/>
  <c r="BP22" i="253" s="1"/>
  <c r="BQ22" i="253" s="1"/>
  <c r="BC25" i="253"/>
  <c r="BC43" i="253"/>
  <c r="BC45" i="253"/>
  <c r="BC29" i="253"/>
  <c r="BB18" i="253"/>
  <c r="BP18" i="253" s="1"/>
  <c r="BQ18" i="253" s="1"/>
  <c r="BB11" i="253"/>
  <c r="BP11" i="253" s="1"/>
  <c r="BQ11" i="253" s="1"/>
  <c r="BC21" i="253"/>
  <c r="BC44" i="253"/>
  <c r="BB44" i="253"/>
  <c r="BP44" i="253" s="1"/>
  <c r="BQ44" i="253" s="1"/>
  <c r="BC30" i="253"/>
  <c r="BB40" i="253"/>
  <c r="BP40" i="253" s="1"/>
  <c r="BQ40" i="253" s="1"/>
  <c r="BB34" i="253"/>
  <c r="BP34" i="253" s="1"/>
  <c r="BQ34" i="253" s="1"/>
  <c r="BC42" i="253"/>
  <c r="BC11" i="253"/>
  <c r="BC50" i="253"/>
  <c r="BB32" i="253"/>
  <c r="BP32" i="253" s="1"/>
  <c r="BQ32" i="253" s="1"/>
  <c r="BC27" i="253"/>
  <c r="BB27" i="253"/>
  <c r="BP27" i="253" s="1"/>
  <c r="BQ27" i="253" s="1"/>
  <c r="BB28" i="253"/>
  <c r="BP28" i="253" s="1"/>
  <c r="BQ28" i="253" s="1"/>
  <c r="BC20" i="253"/>
  <c r="BB12" i="253"/>
  <c r="BP12" i="253" s="1"/>
  <c r="BQ12" i="253" s="1"/>
  <c r="BC53" i="253"/>
  <c r="BB45" i="253"/>
  <c r="BP45" i="253" s="1"/>
  <c r="BQ45" i="253" s="1"/>
  <c r="BB47" i="253"/>
  <c r="BP47" i="253" s="1"/>
  <c r="BQ47" i="253" s="1"/>
  <c r="BB15" i="253"/>
  <c r="BP15" i="253" s="1"/>
  <c r="BQ15" i="253" s="1"/>
  <c r="BB31" i="253"/>
  <c r="BP31" i="253" s="1"/>
  <c r="BQ31" i="253" s="1"/>
  <c r="BB13" i="253"/>
  <c r="BP13" i="253" s="1"/>
  <c r="BQ13" i="253" s="1"/>
  <c r="BB42" i="253"/>
  <c r="BP42" i="253" s="1"/>
  <c r="BQ42" i="253" s="1"/>
  <c r="BB14" i="253"/>
  <c r="BP14" i="253" s="1"/>
  <c r="BQ14" i="253" s="1"/>
  <c r="BB16" i="253"/>
  <c r="BP16" i="253" s="1"/>
  <c r="BQ16" i="253" s="1"/>
  <c r="BB20" i="253"/>
  <c r="BP20" i="253" s="1"/>
  <c r="BQ20" i="253" s="1"/>
  <c r="BC28" i="253"/>
  <c r="BB43" i="253"/>
  <c r="BP43" i="253" s="1"/>
  <c r="BQ43" i="253" s="1"/>
  <c r="BC31" i="253"/>
  <c r="BB35" i="253"/>
  <c r="BP35" i="253" s="1"/>
  <c r="BQ35" i="253" s="1"/>
  <c r="BC37" i="253"/>
  <c r="BC46" i="253"/>
  <c r="BB30" i="253"/>
  <c r="BP30" i="253" s="1"/>
  <c r="BQ30" i="253" s="1"/>
  <c r="BC22" i="253"/>
  <c r="BB9" i="253"/>
  <c r="BC48" i="253"/>
  <c r="BC38" i="253"/>
  <c r="BC13" i="253"/>
  <c r="BC35" i="253"/>
  <c r="BC33" i="253"/>
  <c r="BB21" i="253"/>
  <c r="BP21" i="253" s="1"/>
  <c r="BQ21" i="253" s="1"/>
  <c r="BC17" i="253"/>
  <c r="BC23" i="253"/>
  <c r="BC18" i="253"/>
  <c r="BB19" i="253"/>
  <c r="BP19" i="253" s="1"/>
  <c r="BQ19" i="253" s="1"/>
  <c r="BC49" i="253"/>
  <c r="BB48" i="253"/>
  <c r="BP48" i="253" s="1"/>
  <c r="BQ48" i="253" s="1"/>
  <c r="BC14" i="253"/>
  <c r="BC39" i="253"/>
  <c r="BC52" i="253"/>
  <c r="BC19" i="253"/>
  <c r="BB37" i="253"/>
  <c r="BP37" i="253" s="1"/>
  <c r="BQ37" i="253" s="1"/>
  <c r="BB38" i="253"/>
  <c r="BP38" i="253" s="1"/>
  <c r="BQ38" i="253" s="1"/>
  <c r="BC34" i="253"/>
  <c r="BB10" i="253"/>
  <c r="BP10" i="253" s="1"/>
  <c r="BQ10" i="253" s="1"/>
  <c r="BB54" i="253"/>
  <c r="BP54" i="253" s="1"/>
  <c r="BQ54" i="253" s="1"/>
  <c r="BC26" i="253"/>
  <c r="BB53" i="253"/>
  <c r="BP53" i="253" s="1"/>
  <c r="BQ53" i="253" s="1"/>
  <c r="B10" i="60"/>
  <c r="C10" i="60"/>
  <c r="B11" i="60"/>
  <c r="C11" i="60"/>
  <c r="B12" i="60"/>
  <c r="C12" i="60"/>
  <c r="B13" i="60"/>
  <c r="C13" i="60"/>
  <c r="B14" i="60"/>
  <c r="C14" i="60"/>
  <c r="B15" i="60"/>
  <c r="C15" i="60"/>
  <c r="B16" i="60"/>
  <c r="C16" i="60"/>
  <c r="B17" i="60"/>
  <c r="C17" i="60"/>
  <c r="B18" i="60"/>
  <c r="C18" i="60"/>
  <c r="B19" i="60"/>
  <c r="C19" i="60"/>
  <c r="B20" i="60"/>
  <c r="C20" i="60"/>
  <c r="B21" i="60"/>
  <c r="C21" i="60"/>
  <c r="B22" i="60"/>
  <c r="C22" i="60"/>
  <c r="B23" i="60"/>
  <c r="C23" i="60"/>
  <c r="B24" i="60"/>
  <c r="C24" i="60"/>
  <c r="B25" i="60"/>
  <c r="C25" i="60"/>
  <c r="B26" i="60"/>
  <c r="C26" i="60"/>
  <c r="B27" i="60"/>
  <c r="C27" i="60"/>
  <c r="B28" i="60"/>
  <c r="C28" i="60"/>
  <c r="B29" i="60"/>
  <c r="C29" i="60"/>
  <c r="B30" i="60"/>
  <c r="C30" i="60"/>
  <c r="B31" i="60"/>
  <c r="C31" i="60"/>
  <c r="B32" i="60"/>
  <c r="C32" i="60"/>
  <c r="B33" i="60"/>
  <c r="C33" i="60"/>
  <c r="B34" i="60"/>
  <c r="C34" i="60"/>
  <c r="B35" i="60"/>
  <c r="C35" i="60"/>
  <c r="B36" i="60"/>
  <c r="C36" i="60"/>
  <c r="B37" i="60"/>
  <c r="C37" i="60"/>
  <c r="B38" i="60"/>
  <c r="C38" i="60"/>
  <c r="B39" i="60"/>
  <c r="C39" i="60"/>
  <c r="B40" i="60"/>
  <c r="C40" i="60"/>
  <c r="B41" i="60"/>
  <c r="C41" i="60"/>
  <c r="B42" i="60"/>
  <c r="C42" i="60"/>
  <c r="B43" i="60"/>
  <c r="C43" i="60"/>
  <c r="B44" i="60"/>
  <c r="C44" i="60"/>
  <c r="B45" i="60"/>
  <c r="C45" i="60"/>
  <c r="B46" i="60"/>
  <c r="C46" i="60"/>
  <c r="B47" i="60"/>
  <c r="C47" i="60"/>
  <c r="B48" i="60"/>
  <c r="C48" i="60"/>
  <c r="B49" i="60"/>
  <c r="C49" i="60"/>
  <c r="B50" i="60"/>
  <c r="C50" i="60"/>
  <c r="B51" i="60"/>
  <c r="C51" i="60"/>
  <c r="B52" i="60"/>
  <c r="C52" i="60"/>
  <c r="B53" i="60"/>
  <c r="C53" i="60"/>
  <c r="B54" i="60"/>
  <c r="C54" i="60"/>
  <c r="GI2" i="108"/>
  <c r="GJ2" i="108"/>
  <c r="GC54" i="108"/>
  <c r="GC53" i="108"/>
  <c r="GC52" i="108"/>
  <c r="GC51" i="108"/>
  <c r="GC50" i="108"/>
  <c r="GC49" i="108"/>
  <c r="GC48" i="108"/>
  <c r="GC47" i="108"/>
  <c r="GC46" i="108"/>
  <c r="GC45" i="108"/>
  <c r="GC44" i="108"/>
  <c r="GC43" i="108"/>
  <c r="GC42" i="108"/>
  <c r="GC41" i="108"/>
  <c r="GC40" i="108"/>
  <c r="GC39" i="108"/>
  <c r="GC38" i="108"/>
  <c r="GC37" i="108"/>
  <c r="GC36" i="108"/>
  <c r="GC35" i="108"/>
  <c r="GC34" i="108"/>
  <c r="GC33" i="108"/>
  <c r="GC32" i="108"/>
  <c r="GC31" i="108"/>
  <c r="GC30" i="108"/>
  <c r="GC29" i="108"/>
  <c r="GC28" i="108"/>
  <c r="GC27" i="108"/>
  <c r="GC26" i="108"/>
  <c r="GC25" i="108"/>
  <c r="GC24" i="108"/>
  <c r="GC23" i="108"/>
  <c r="GC22" i="108"/>
  <c r="GC21" i="108"/>
  <c r="GC20" i="108"/>
  <c r="GC19" i="108"/>
  <c r="GC18" i="108"/>
  <c r="GC17" i="108"/>
  <c r="GC16" i="108"/>
  <c r="GC15" i="108"/>
  <c r="GC14" i="108"/>
  <c r="GC13" i="108"/>
  <c r="GC12" i="108"/>
  <c r="GC11" i="108"/>
  <c r="GC10" i="108"/>
  <c r="GF2" i="108"/>
  <c r="GE2" i="108"/>
  <c r="B7" i="108"/>
  <c r="C7" i="108"/>
  <c r="D7" i="108"/>
  <c r="E7" i="108"/>
  <c r="F7" i="108"/>
  <c r="G7" i="108"/>
  <c r="H7" i="108"/>
  <c r="I7" i="108"/>
  <c r="J7" i="108"/>
  <c r="K7" i="108"/>
  <c r="L7" i="108"/>
  <c r="M7" i="108"/>
  <c r="N7" i="108"/>
  <c r="O7" i="108"/>
  <c r="P7" i="108"/>
  <c r="Q7" i="108"/>
  <c r="R7" i="108"/>
  <c r="S7" i="108"/>
  <c r="T7" i="108"/>
  <c r="U7" i="108"/>
  <c r="V7" i="108"/>
  <c r="W7" i="108"/>
  <c r="X7" i="108"/>
  <c r="Y7" i="108"/>
  <c r="Z7" i="108"/>
  <c r="AA7" i="108"/>
  <c r="AB7" i="108"/>
  <c r="AC7" i="108"/>
  <c r="AD7" i="108"/>
  <c r="AE7" i="108"/>
  <c r="AF7" i="108"/>
  <c r="AG7" i="108"/>
  <c r="AH7" i="108"/>
  <c r="AI7" i="108"/>
  <c r="AJ7" i="108"/>
  <c r="AK7" i="108"/>
  <c r="AL7" i="108"/>
  <c r="AM7" i="108"/>
  <c r="AN7" i="108"/>
  <c r="AO7" i="108"/>
  <c r="AP7" i="108"/>
  <c r="AQ7" i="108"/>
  <c r="AR7" i="108"/>
  <c r="AS7" i="108"/>
  <c r="AT7" i="108"/>
  <c r="AU7" i="108"/>
  <c r="AV7" i="108"/>
  <c r="AW7" i="108"/>
  <c r="AX7" i="108"/>
  <c r="AY7" i="108"/>
  <c r="AZ7" i="108"/>
  <c r="BA7" i="108"/>
  <c r="BB7" i="108"/>
  <c r="BC7" i="108"/>
  <c r="BD7" i="108"/>
  <c r="BE7" i="108"/>
  <c r="BF7" i="108"/>
  <c r="BG7" i="108"/>
  <c r="BH7" i="108"/>
  <c r="BI7" i="108"/>
  <c r="BJ7" i="108"/>
  <c r="BK7" i="108"/>
  <c r="BL7" i="108"/>
  <c r="BM7" i="108"/>
  <c r="BN7" i="108"/>
  <c r="BO7" i="108"/>
  <c r="BP7" i="108"/>
  <c r="BQ7" i="108"/>
  <c r="BR7" i="108"/>
  <c r="BS7" i="108"/>
  <c r="BT7" i="108"/>
  <c r="BU7" i="108"/>
  <c r="BV7" i="108"/>
  <c r="BW7" i="108"/>
  <c r="BX7" i="108"/>
  <c r="BY7" i="108"/>
  <c r="BZ7" i="108"/>
  <c r="CA7" i="108"/>
  <c r="CB7" i="108"/>
  <c r="CC7" i="108"/>
  <c r="CD7" i="108"/>
  <c r="CE7" i="108"/>
  <c r="CF7" i="108"/>
  <c r="CG7" i="108"/>
  <c r="CH7" i="108"/>
  <c r="CI7" i="108"/>
  <c r="CJ7" i="108"/>
  <c r="CK7" i="108"/>
  <c r="CL7" i="108"/>
  <c r="CM7" i="108"/>
  <c r="CN7" i="108"/>
  <c r="CO7" i="108"/>
  <c r="CP7" i="108"/>
  <c r="CQ7" i="108"/>
  <c r="CR7" i="108"/>
  <c r="CS7" i="108"/>
  <c r="CT7" i="108"/>
  <c r="CU7" i="108"/>
  <c r="CV7" i="108"/>
  <c r="CW7" i="108"/>
  <c r="CX7" i="108"/>
  <c r="CY7" i="108"/>
  <c r="CZ7" i="108"/>
  <c r="DA7" i="108"/>
  <c r="DB7" i="108"/>
  <c r="FZ7" i="108"/>
  <c r="GA7" i="108"/>
  <c r="GB7" i="108"/>
  <c r="A7" i="108"/>
  <c r="GC9" i="108" l="1"/>
  <c r="FZ9" i="108" s="1"/>
  <c r="BB12" i="108"/>
  <c r="BA23" i="108"/>
  <c r="BB26" i="108"/>
  <c r="BA31" i="108"/>
  <c r="BA40" i="108"/>
  <c r="BB40" i="108"/>
  <c r="BA41" i="108"/>
  <c r="BB41" i="108"/>
  <c r="BA42" i="108"/>
  <c r="BB42" i="108"/>
  <c r="BA43" i="108"/>
  <c r="BB43" i="108"/>
  <c r="BA44" i="108"/>
  <c r="BB44" i="108"/>
  <c r="BA45" i="108"/>
  <c r="BB45" i="108"/>
  <c r="BA46" i="108"/>
  <c r="BB46" i="108"/>
  <c r="BA47" i="108"/>
  <c r="BB47" i="108"/>
  <c r="BA48" i="108"/>
  <c r="BB48" i="108"/>
  <c r="BA49" i="108"/>
  <c r="BB49" i="108"/>
  <c r="BA50" i="108"/>
  <c r="BB50" i="108"/>
  <c r="BA51" i="108"/>
  <c r="BB51" i="108"/>
  <c r="BA52" i="108"/>
  <c r="BB52" i="108"/>
  <c r="BA53" i="108"/>
  <c r="BB53" i="108"/>
  <c r="BA54" i="108"/>
  <c r="BB54" i="108"/>
  <c r="B11" i="108"/>
  <c r="B14" i="108"/>
  <c r="B15" i="108"/>
  <c r="B16" i="108"/>
  <c r="B17" i="108"/>
  <c r="B18" i="108"/>
  <c r="CT18" i="108" s="1"/>
  <c r="B19" i="108"/>
  <c r="B20" i="108"/>
  <c r="B21" i="108"/>
  <c r="B22" i="108"/>
  <c r="B23" i="108"/>
  <c r="B24" i="108"/>
  <c r="B25" i="108"/>
  <c r="B26" i="108"/>
  <c r="B27" i="108"/>
  <c r="B28" i="108"/>
  <c r="B29" i="108"/>
  <c r="B30" i="108"/>
  <c r="B31" i="108"/>
  <c r="B32" i="108"/>
  <c r="B33" i="108"/>
  <c r="B34" i="108"/>
  <c r="B35" i="108"/>
  <c r="B36" i="108"/>
  <c r="B37" i="108"/>
  <c r="B38" i="108"/>
  <c r="B39" i="108"/>
  <c r="B40" i="108"/>
  <c r="B41" i="108"/>
  <c r="B42" i="108"/>
  <c r="CZ42" i="108" s="1"/>
  <c r="B43" i="108"/>
  <c r="CY43" i="108" s="1"/>
  <c r="B44" i="108"/>
  <c r="CY44" i="108" s="1"/>
  <c r="B45" i="108"/>
  <c r="B46" i="108"/>
  <c r="B47" i="108"/>
  <c r="B48" i="108"/>
  <c r="B49" i="108"/>
  <c r="B50" i="108"/>
  <c r="B51" i="108"/>
  <c r="B52" i="108"/>
  <c r="B53" i="108"/>
  <c r="B54" i="108"/>
  <c r="C11" i="108"/>
  <c r="C12" i="108"/>
  <c r="C13" i="108"/>
  <c r="C14" i="108"/>
  <c r="C15" i="108"/>
  <c r="C16" i="108"/>
  <c r="C17" i="108"/>
  <c r="C18" i="108"/>
  <c r="C19" i="108"/>
  <c r="C20" i="108"/>
  <c r="C21" i="108"/>
  <c r="C22" i="108"/>
  <c r="C23" i="108"/>
  <c r="C24" i="108"/>
  <c r="C25" i="108"/>
  <c r="C26" i="108"/>
  <c r="C27" i="108"/>
  <c r="C28" i="108"/>
  <c r="C29" i="108"/>
  <c r="C30" i="108"/>
  <c r="C31" i="108"/>
  <c r="C32" i="108"/>
  <c r="C33" i="108"/>
  <c r="C34" i="108"/>
  <c r="C35" i="108"/>
  <c r="C36" i="108"/>
  <c r="C37" i="108"/>
  <c r="C38" i="108"/>
  <c r="C39" i="108"/>
  <c r="C40" i="108"/>
  <c r="C41" i="108"/>
  <c r="C42" i="108"/>
  <c r="C43" i="108"/>
  <c r="C44" i="108"/>
  <c r="C45" i="108"/>
  <c r="C46" i="108"/>
  <c r="C47" i="108"/>
  <c r="C48" i="108"/>
  <c r="C49" i="108"/>
  <c r="C50" i="108"/>
  <c r="C51" i="108"/>
  <c r="C52" i="108"/>
  <c r="C53" i="108"/>
  <c r="C54" i="108"/>
  <c r="C10" i="108"/>
  <c r="B10" i="108"/>
  <c r="DT35" i="258" l="1"/>
  <c r="EI35" i="258"/>
  <c r="EX35" i="258"/>
  <c r="FM35" i="258"/>
  <c r="FV35" i="108"/>
  <c r="FB35" i="108"/>
  <c r="DX35" i="108"/>
  <c r="DY35" i="108"/>
  <c r="DS35" i="258"/>
  <c r="EH35" i="258"/>
  <c r="EW35" i="258"/>
  <c r="FL35" i="258"/>
  <c r="EX35" i="108"/>
  <c r="ES35" i="108"/>
  <c r="EW35" i="108"/>
  <c r="ER35" i="108"/>
  <c r="DT35" i="108"/>
  <c r="DO35" i="108"/>
  <c r="DY35" i="258"/>
  <c r="EN35" i="258"/>
  <c r="FC35" i="258"/>
  <c r="FR35" i="108"/>
  <c r="DS35" i="108"/>
  <c r="DN35" i="108"/>
  <c r="FC35" i="108"/>
  <c r="DX35" i="258"/>
  <c r="EM35" i="258"/>
  <c r="FB35" i="258"/>
  <c r="FR35" i="258"/>
  <c r="FQ35" i="108"/>
  <c r="EN35" i="108"/>
  <c r="FQ35" i="258"/>
  <c r="FM35" i="108"/>
  <c r="EM35" i="108"/>
  <c r="DJ35" i="108"/>
  <c r="FL35" i="108"/>
  <c r="EI35" i="108"/>
  <c r="DI35" i="108"/>
  <c r="DE35" i="108"/>
  <c r="ED35" i="258"/>
  <c r="ES35" i="258"/>
  <c r="FH35" i="258"/>
  <c r="FW35" i="258"/>
  <c r="EH35" i="108"/>
  <c r="DD35" i="108"/>
  <c r="FW35" i="108"/>
  <c r="EC35" i="258"/>
  <c r="ER35" i="258"/>
  <c r="FG35" i="258"/>
  <c r="FH35" i="108"/>
  <c r="ED35" i="108"/>
  <c r="FG35" i="108"/>
  <c r="EC35" i="108"/>
  <c r="FG34" i="108"/>
  <c r="EC34" i="108"/>
  <c r="ER34" i="258"/>
  <c r="FW34" i="108"/>
  <c r="FC34" i="108"/>
  <c r="DY34" i="108"/>
  <c r="DT34" i="258"/>
  <c r="EI34" i="258"/>
  <c r="EX34" i="258"/>
  <c r="FM34" i="258"/>
  <c r="FV34" i="108"/>
  <c r="FB34" i="108"/>
  <c r="DX34" i="108"/>
  <c r="DS34" i="258"/>
  <c r="EH34" i="258"/>
  <c r="EW34" i="258"/>
  <c r="FL34" i="258"/>
  <c r="EX34" i="108"/>
  <c r="ES34" i="108"/>
  <c r="EW34" i="108"/>
  <c r="ER34" i="108"/>
  <c r="DT34" i="108"/>
  <c r="DO34" i="108"/>
  <c r="DY34" i="258"/>
  <c r="EN34" i="258"/>
  <c r="FC34" i="258"/>
  <c r="FR34" i="108"/>
  <c r="DS34" i="108"/>
  <c r="DN34" i="108"/>
  <c r="DX34" i="258"/>
  <c r="EM34" i="258"/>
  <c r="FB34" i="258"/>
  <c r="FR34" i="258"/>
  <c r="FQ34" i="108"/>
  <c r="EN34" i="108"/>
  <c r="EC34" i="258"/>
  <c r="FQ34" i="258"/>
  <c r="FM34" i="108"/>
  <c r="EM34" i="108"/>
  <c r="DJ34" i="108"/>
  <c r="FW34" i="258"/>
  <c r="FL34" i="108"/>
  <c r="EI34" i="108"/>
  <c r="DI34" i="108"/>
  <c r="DE34" i="108"/>
  <c r="FG34" i="258"/>
  <c r="FH34" i="108"/>
  <c r="ED34" i="108"/>
  <c r="ED34" i="258"/>
  <c r="ES34" i="258"/>
  <c r="FH34" i="258"/>
  <c r="EH34" i="108"/>
  <c r="DD34" i="108"/>
  <c r="CU16" i="108"/>
  <c r="CZ51" i="108"/>
  <c r="CT50" i="108"/>
  <c r="FX9" i="108"/>
  <c r="FX64" i="108" s="1"/>
  <c r="FD9" i="108"/>
  <c r="FD64" i="108" s="1"/>
  <c r="FS9" i="108"/>
  <c r="FS64" i="108" s="1"/>
  <c r="EY9" i="108"/>
  <c r="EY64" i="108" s="1"/>
  <c r="FI9" i="108"/>
  <c r="FI64" i="108" s="1"/>
  <c r="ET9" i="108"/>
  <c r="ET64" i="108" s="1"/>
  <c r="EO9" i="108"/>
  <c r="EO64" i="108" s="1"/>
  <c r="FN9" i="108"/>
  <c r="FN64" i="108" s="1"/>
  <c r="CT54" i="108"/>
  <c r="CT42" i="108"/>
  <c r="CZ26" i="108"/>
  <c r="CU50" i="108"/>
  <c r="CT46" i="108"/>
  <c r="CU46" i="108"/>
  <c r="CY26" i="108"/>
  <c r="EE9" i="108"/>
  <c r="EE64" i="108" s="1"/>
  <c r="DZ9" i="108"/>
  <c r="DZ64" i="108" s="1"/>
  <c r="DU9" i="108"/>
  <c r="DU64" i="108" s="1"/>
  <c r="EJ9" i="108"/>
  <c r="EJ64" i="108" s="1"/>
  <c r="CY50" i="108"/>
  <c r="CT44" i="108"/>
  <c r="CZ43" i="108"/>
  <c r="CT40" i="108"/>
  <c r="CU51" i="108"/>
  <c r="CZ50" i="108"/>
  <c r="CY54" i="108"/>
  <c r="CU42" i="108"/>
  <c r="CT53" i="108"/>
  <c r="CT52" i="108"/>
  <c r="CU54" i="108"/>
  <c r="CZ13" i="108"/>
  <c r="CU48" i="108"/>
  <c r="CU53" i="108"/>
  <c r="CZ45" i="108"/>
  <c r="CT41" i="108"/>
  <c r="CZ54" i="108"/>
  <c r="CU41" i="108"/>
  <c r="CZ49" i="108"/>
  <c r="CU26" i="108"/>
  <c r="CY45" i="108"/>
  <c r="DP9" i="108"/>
  <c r="DP64" i="108" s="1"/>
  <c r="DK9" i="108"/>
  <c r="DK64" i="108" s="1"/>
  <c r="CY51" i="108"/>
  <c r="CU40" i="108"/>
  <c r="CU52" i="108"/>
  <c r="CU45" i="108"/>
  <c r="CT26" i="108"/>
  <c r="CZ44" i="108"/>
  <c r="N12" i="108"/>
  <c r="M12" i="108"/>
  <c r="AG47" i="108"/>
  <c r="M47" i="108"/>
  <c r="N47" i="108"/>
  <c r="AQ34" i="108"/>
  <c r="N34" i="108"/>
  <c r="M34" i="108"/>
  <c r="AG45" i="108"/>
  <c r="N45" i="108"/>
  <c r="M45" i="108"/>
  <c r="N33" i="108"/>
  <c r="M33" i="108"/>
  <c r="AQ21" i="108"/>
  <c r="N21" i="108"/>
  <c r="M21" i="108"/>
  <c r="CT49" i="108"/>
  <c r="CT45" i="108"/>
  <c r="X42" i="108"/>
  <c r="M42" i="108"/>
  <c r="N42" i="108"/>
  <c r="AM30" i="108"/>
  <c r="M30" i="108"/>
  <c r="N30" i="108"/>
  <c r="AB18" i="108"/>
  <c r="M18" i="108"/>
  <c r="N18" i="108"/>
  <c r="CT48" i="108"/>
  <c r="CY48" i="108"/>
  <c r="CY42" i="108"/>
  <c r="N49" i="108"/>
  <c r="M49" i="108"/>
  <c r="M35" i="108"/>
  <c r="N35" i="108"/>
  <c r="BZ20" i="108"/>
  <c r="N20" i="108"/>
  <c r="M20" i="108"/>
  <c r="CY49" i="108"/>
  <c r="AH54" i="108"/>
  <c r="N54" i="108"/>
  <c r="M54" i="108"/>
  <c r="BK54" i="108"/>
  <c r="BL54" i="108"/>
  <c r="BP54" i="108"/>
  <c r="BQ54" i="108"/>
  <c r="AM53" i="108"/>
  <c r="N53" i="108"/>
  <c r="M53" i="108"/>
  <c r="AM41" i="108"/>
  <c r="N41" i="108"/>
  <c r="M41" i="108"/>
  <c r="AL29" i="108"/>
  <c r="N29" i="108"/>
  <c r="M29" i="108"/>
  <c r="AQ17" i="108"/>
  <c r="N17" i="108"/>
  <c r="M17" i="108"/>
  <c r="CE48" i="108"/>
  <c r="CZ53" i="108"/>
  <c r="CZ47" i="108"/>
  <c r="CZ41" i="108"/>
  <c r="AL37" i="108"/>
  <c r="M37" i="108"/>
  <c r="N37" i="108"/>
  <c r="CZ37" i="108"/>
  <c r="M36" i="108"/>
  <c r="N36" i="108"/>
  <c r="N11" i="108"/>
  <c r="M11" i="108"/>
  <c r="N46" i="108"/>
  <c r="M46" i="108"/>
  <c r="N32" i="108"/>
  <c r="M32" i="108"/>
  <c r="AL43" i="108"/>
  <c r="N43" i="108"/>
  <c r="M43" i="108"/>
  <c r="BV10" i="108"/>
  <c r="DF9" i="108"/>
  <c r="DF64" i="108" s="1"/>
  <c r="N10" i="108"/>
  <c r="M10" i="108"/>
  <c r="O9" i="108" s="1"/>
  <c r="H10" i="108"/>
  <c r="N52" i="108"/>
  <c r="M52" i="108"/>
  <c r="N40" i="108"/>
  <c r="M40" i="108"/>
  <c r="BU28" i="108"/>
  <c r="N28" i="108"/>
  <c r="M28" i="108"/>
  <c r="CJ16" i="108"/>
  <c r="N16" i="108"/>
  <c r="M16" i="108"/>
  <c r="CU47" i="108"/>
  <c r="CU43" i="108"/>
  <c r="CT35" i="108"/>
  <c r="CY53" i="108"/>
  <c r="CY47" i="108"/>
  <c r="CY41" i="108"/>
  <c r="AQ25" i="108"/>
  <c r="M25" i="108"/>
  <c r="N25" i="108"/>
  <c r="CO24" i="108"/>
  <c r="M24" i="108"/>
  <c r="N24" i="108"/>
  <c r="N22" i="108"/>
  <c r="M22" i="108"/>
  <c r="CU49" i="108"/>
  <c r="CY24" i="108"/>
  <c r="N44" i="108"/>
  <c r="M44" i="108"/>
  <c r="N19" i="108"/>
  <c r="M19" i="108"/>
  <c r="AC51" i="108"/>
  <c r="N51" i="108"/>
  <c r="M51" i="108"/>
  <c r="AC39" i="108"/>
  <c r="N39" i="108"/>
  <c r="M39" i="108"/>
  <c r="N27" i="108"/>
  <c r="M27" i="108"/>
  <c r="CF15" i="108"/>
  <c r="N15" i="108"/>
  <c r="M15" i="108"/>
  <c r="CE44" i="108"/>
  <c r="CT51" i="108"/>
  <c r="CT47" i="108"/>
  <c r="CT43" i="108"/>
  <c r="CU34" i="108"/>
  <c r="CZ52" i="108"/>
  <c r="CZ46" i="108"/>
  <c r="CZ40" i="108"/>
  <c r="M13" i="108"/>
  <c r="N13" i="108"/>
  <c r="AC48" i="108"/>
  <c r="M48" i="108"/>
  <c r="N48" i="108"/>
  <c r="CF23" i="108"/>
  <c r="M23" i="108"/>
  <c r="N23" i="108"/>
  <c r="AL31" i="108"/>
  <c r="N31" i="108"/>
  <c r="M31" i="108"/>
  <c r="CU44" i="108"/>
  <c r="CZ48" i="108"/>
  <c r="AC50" i="108"/>
  <c r="N50" i="108"/>
  <c r="M50" i="108"/>
  <c r="AB38" i="108"/>
  <c r="M38" i="108"/>
  <c r="N38" i="108"/>
  <c r="M26" i="108"/>
  <c r="N26" i="108"/>
  <c r="M14" i="108"/>
  <c r="N14" i="108"/>
  <c r="CT27" i="108"/>
  <c r="CY52" i="108"/>
  <c r="CY46" i="108"/>
  <c r="CY40" i="108"/>
  <c r="R14" i="108"/>
  <c r="W14" i="108"/>
  <c r="S14" i="108"/>
  <c r="AH13" i="108"/>
  <c r="W13" i="108"/>
  <c r="R13" i="108"/>
  <c r="S13" i="108"/>
  <c r="W12" i="108"/>
  <c r="R12" i="108"/>
  <c r="S12" i="108"/>
  <c r="CA12" i="108"/>
  <c r="W11" i="108"/>
  <c r="R11" i="108"/>
  <c r="S11" i="108"/>
  <c r="CA11" i="108"/>
  <c r="CJ10" i="108"/>
  <c r="CL9" i="108" s="1"/>
  <c r="R10" i="108"/>
  <c r="T9" i="108" s="1"/>
  <c r="S10" i="108"/>
  <c r="CF10" i="108"/>
  <c r="W10" i="108"/>
  <c r="Y9" i="108" s="1"/>
  <c r="CA10" i="108"/>
  <c r="D63" i="60"/>
  <c r="D61" i="60"/>
  <c r="BU36" i="108"/>
  <c r="BU44" i="108"/>
  <c r="BA39" i="108"/>
  <c r="BB36" i="108"/>
  <c r="CP36" i="108"/>
  <c r="BB20" i="108"/>
  <c r="CU24" i="108"/>
  <c r="BA10" i="108"/>
  <c r="BC9" i="108" s="1"/>
  <c r="BB34" i="108"/>
  <c r="CT34" i="108"/>
  <c r="CT11" i="108"/>
  <c r="CY34" i="108"/>
  <c r="BB18" i="108"/>
  <c r="CY32" i="108"/>
  <c r="CZ18" i="108"/>
  <c r="CZ21" i="108"/>
  <c r="CU32" i="108"/>
  <c r="CT19" i="108"/>
  <c r="CZ29" i="108"/>
  <c r="CY18" i="108"/>
  <c r="BB28" i="108"/>
  <c r="BA15" i="108"/>
  <c r="CU18" i="108"/>
  <c r="CY16" i="108"/>
  <c r="BB10" i="108"/>
  <c r="BA36" i="108"/>
  <c r="BB33" i="108"/>
  <c r="BA28" i="108"/>
  <c r="BB25" i="108"/>
  <c r="BA20" i="108"/>
  <c r="BB17" i="108"/>
  <c r="BA12" i="108"/>
  <c r="CO28" i="108"/>
  <c r="CU37" i="108"/>
  <c r="CT32" i="108"/>
  <c r="CU29" i="108"/>
  <c r="CT24" i="108"/>
  <c r="CU21" i="108"/>
  <c r="CT16" i="108"/>
  <c r="CU13" i="108"/>
  <c r="CY37" i="108"/>
  <c r="CZ34" i="108"/>
  <c r="CY29" i="108"/>
  <c r="CY21" i="108"/>
  <c r="CY13" i="108"/>
  <c r="BB38" i="108"/>
  <c r="BA33" i="108"/>
  <c r="BB30" i="108"/>
  <c r="BA25" i="108"/>
  <c r="BB22" i="108"/>
  <c r="BA17" i="108"/>
  <c r="BB14" i="108"/>
  <c r="CT37" i="108"/>
  <c r="CT29" i="108"/>
  <c r="CT21" i="108"/>
  <c r="CT13" i="108"/>
  <c r="CZ39" i="108"/>
  <c r="CZ31" i="108"/>
  <c r="CZ23" i="108"/>
  <c r="CZ15" i="108"/>
  <c r="BA38" i="108"/>
  <c r="BB35" i="108"/>
  <c r="BA30" i="108"/>
  <c r="BB27" i="108"/>
  <c r="BA22" i="108"/>
  <c r="BB19" i="108"/>
  <c r="BA14" i="108"/>
  <c r="BB11" i="108"/>
  <c r="CU39" i="108"/>
  <c r="CU31" i="108"/>
  <c r="CU23" i="108"/>
  <c r="CU15" i="108"/>
  <c r="DA9" i="108"/>
  <c r="DA64" i="108" s="1"/>
  <c r="CY39" i="108"/>
  <c r="CZ36" i="108"/>
  <c r="CY31" i="108"/>
  <c r="CZ28" i="108"/>
  <c r="CY23" i="108"/>
  <c r="CZ20" i="108"/>
  <c r="CY15" i="108"/>
  <c r="CZ12" i="108"/>
  <c r="BA35" i="108"/>
  <c r="BB32" i="108"/>
  <c r="BA27" i="108"/>
  <c r="BB24" i="108"/>
  <c r="BB16" i="108"/>
  <c r="BA11" i="108"/>
  <c r="CT10" i="108"/>
  <c r="CV9" i="108" s="1"/>
  <c r="CV64" i="108" s="1"/>
  <c r="CT39" i="108"/>
  <c r="CU36" i="108"/>
  <c r="CT31" i="108"/>
  <c r="CU28" i="108"/>
  <c r="CT23" i="108"/>
  <c r="CU20" i="108"/>
  <c r="CT15" i="108"/>
  <c r="CU12" i="108"/>
  <c r="CZ10" i="108"/>
  <c r="CY36" i="108"/>
  <c r="CZ33" i="108"/>
  <c r="CY28" i="108"/>
  <c r="CZ25" i="108"/>
  <c r="CY20" i="108"/>
  <c r="CZ17" i="108"/>
  <c r="CY12" i="108"/>
  <c r="BB37" i="108"/>
  <c r="BA32" i="108"/>
  <c r="BB29" i="108"/>
  <c r="BA24" i="108"/>
  <c r="BB21" i="108"/>
  <c r="BA16" i="108"/>
  <c r="BB13" i="108"/>
  <c r="CU10" i="108"/>
  <c r="CT36" i="108"/>
  <c r="CU33" i="108"/>
  <c r="CT28" i="108"/>
  <c r="CU25" i="108"/>
  <c r="CT20" i="108"/>
  <c r="CU17" i="108"/>
  <c r="CT12" i="108"/>
  <c r="CZ38" i="108"/>
  <c r="CY33" i="108"/>
  <c r="CZ30" i="108"/>
  <c r="CY25" i="108"/>
  <c r="CZ22" i="108"/>
  <c r="CY17" i="108"/>
  <c r="CZ14" i="108"/>
  <c r="BA37" i="108"/>
  <c r="BA29" i="108"/>
  <c r="BA21" i="108"/>
  <c r="BA13" i="108"/>
  <c r="CU38" i="108"/>
  <c r="CT33" i="108"/>
  <c r="CU30" i="108"/>
  <c r="CT25" i="108"/>
  <c r="CU22" i="108"/>
  <c r="CT17" i="108"/>
  <c r="CU14" i="108"/>
  <c r="CY38" i="108"/>
  <c r="CZ35" i="108"/>
  <c r="CY30" i="108"/>
  <c r="CZ27" i="108"/>
  <c r="CY22" i="108"/>
  <c r="CZ19" i="108"/>
  <c r="CY14" i="108"/>
  <c r="CZ11" i="108"/>
  <c r="BB39" i="108"/>
  <c r="BA34" i="108"/>
  <c r="BB31" i="108"/>
  <c r="BA26" i="108"/>
  <c r="BB23" i="108"/>
  <c r="BA18" i="108"/>
  <c r="BB15" i="108"/>
  <c r="CT38" i="108"/>
  <c r="CU35" i="108"/>
  <c r="CT30" i="108"/>
  <c r="CU27" i="108"/>
  <c r="CT22" i="108"/>
  <c r="CU19" i="108"/>
  <c r="CT14" i="108"/>
  <c r="CU11" i="108"/>
  <c r="CY35" i="108"/>
  <c r="CZ32" i="108"/>
  <c r="CY27" i="108"/>
  <c r="CZ24" i="108"/>
  <c r="CY19" i="108"/>
  <c r="CZ16" i="108"/>
  <c r="CY11" i="108"/>
  <c r="BV34" i="108"/>
  <c r="CA13" i="108"/>
  <c r="CE40" i="108"/>
  <c r="BV54" i="108"/>
  <c r="BV49" i="108"/>
  <c r="CA16" i="108"/>
  <c r="CJ53" i="108"/>
  <c r="BU48" i="108"/>
  <c r="CA24" i="108"/>
  <c r="CE18" i="108"/>
  <c r="BV46" i="108"/>
  <c r="BZ37" i="108"/>
  <c r="CP52" i="108"/>
  <c r="CO49" i="108"/>
  <c r="CK18" i="108"/>
  <c r="BV42" i="108"/>
  <c r="CA52" i="108"/>
  <c r="CP48" i="108"/>
  <c r="CJ13" i="108"/>
  <c r="BV37" i="108"/>
  <c r="CE52" i="108"/>
  <c r="CO37" i="108"/>
  <c r="CA39" i="108"/>
  <c r="CJ37" i="108"/>
  <c r="BZ16" i="108"/>
  <c r="CA40" i="108"/>
  <c r="CP29" i="108"/>
  <c r="CK51" i="108"/>
  <c r="CE27" i="108"/>
  <c r="BZ41" i="108"/>
  <c r="CP44" i="108"/>
  <c r="CJ49" i="108"/>
  <c r="CK34" i="108"/>
  <c r="BV25" i="108"/>
  <c r="CA17" i="108"/>
  <c r="CO44" i="108"/>
  <c r="BV21" i="108"/>
  <c r="CA44" i="108"/>
  <c r="CF39" i="108"/>
  <c r="CE14" i="108"/>
  <c r="CO21" i="108"/>
  <c r="CK46" i="108"/>
  <c r="CK29" i="108"/>
  <c r="CA51" i="108"/>
  <c r="BZ53" i="108"/>
  <c r="BV53" i="108"/>
  <c r="BV41" i="108"/>
  <c r="BV18" i="108"/>
  <c r="CF51" i="108"/>
  <c r="CE39" i="108"/>
  <c r="CP10" i="108"/>
  <c r="CO41" i="108"/>
  <c r="CJ29" i="108"/>
  <c r="CK39" i="108"/>
  <c r="BU52" i="108"/>
  <c r="BU40" i="108"/>
  <c r="BU17" i="108"/>
  <c r="CA29" i="108"/>
  <c r="BZ46" i="108"/>
  <c r="CE51" i="108"/>
  <c r="CP40" i="108"/>
  <c r="CP17" i="108"/>
  <c r="CJ45" i="108"/>
  <c r="CJ25" i="108"/>
  <c r="BV51" i="108"/>
  <c r="BV39" i="108"/>
  <c r="CA48" i="108"/>
  <c r="CE36" i="108"/>
  <c r="CO53" i="108"/>
  <c r="CO40" i="108"/>
  <c r="CO17" i="108"/>
  <c r="CK42" i="108"/>
  <c r="CK22" i="108"/>
  <c r="BZ34" i="108"/>
  <c r="BU51" i="108"/>
  <c r="BU39" i="108"/>
  <c r="BV13" i="108"/>
  <c r="BZ49" i="108"/>
  <c r="CF35" i="108"/>
  <c r="CO13" i="108"/>
  <c r="BU12" i="108"/>
  <c r="CA36" i="108"/>
  <c r="CF47" i="108"/>
  <c r="CO52" i="108"/>
  <c r="CK54" i="108"/>
  <c r="CJ41" i="108"/>
  <c r="CK17" i="108"/>
  <c r="BU35" i="108"/>
  <c r="BV50" i="108"/>
  <c r="CO45" i="108"/>
  <c r="BV38" i="108"/>
  <c r="BZ45" i="108"/>
  <c r="CJ21" i="108"/>
  <c r="BU54" i="108"/>
  <c r="BU50" i="108"/>
  <c r="BU46" i="108"/>
  <c r="BU42" i="108"/>
  <c r="BU38" i="108"/>
  <c r="BU34" i="108"/>
  <c r="BV22" i="108"/>
  <c r="BU13" i="108"/>
  <c r="CA37" i="108"/>
  <c r="CA41" i="108"/>
  <c r="CA45" i="108"/>
  <c r="CA49" i="108"/>
  <c r="CA53" i="108"/>
  <c r="CE26" i="108"/>
  <c r="CF16" i="108"/>
  <c r="CO29" i="108"/>
  <c r="CP18" i="108"/>
  <c r="CK53" i="108"/>
  <c r="CK49" i="108"/>
  <c r="CK45" i="108"/>
  <c r="CK41" i="108"/>
  <c r="CK37" i="108"/>
  <c r="CK30" i="108"/>
  <c r="CJ20" i="108"/>
  <c r="BV45" i="108"/>
  <c r="BU21" i="108"/>
  <c r="BU53" i="108"/>
  <c r="BU49" i="108"/>
  <c r="BU45" i="108"/>
  <c r="BU41" i="108"/>
  <c r="BU37" i="108"/>
  <c r="BV29" i="108"/>
  <c r="BU20" i="108"/>
  <c r="CA21" i="108"/>
  <c r="CA34" i="108"/>
  <c r="CA38" i="108"/>
  <c r="CA42" i="108"/>
  <c r="CA46" i="108"/>
  <c r="CA50" i="108"/>
  <c r="CA54" i="108"/>
  <c r="CF24" i="108"/>
  <c r="CP26" i="108"/>
  <c r="CK52" i="108"/>
  <c r="CK48" i="108"/>
  <c r="CK44" i="108"/>
  <c r="CK40" i="108"/>
  <c r="CK36" i="108"/>
  <c r="CJ17" i="108"/>
  <c r="BZ38" i="108"/>
  <c r="BZ50" i="108"/>
  <c r="CE47" i="108"/>
  <c r="CO36" i="108"/>
  <c r="BU29" i="108"/>
  <c r="CF54" i="108"/>
  <c r="CF50" i="108"/>
  <c r="CF46" i="108"/>
  <c r="CF42" i="108"/>
  <c r="CF38" i="108"/>
  <c r="CF34" i="108"/>
  <c r="CE22" i="108"/>
  <c r="CF11" i="108"/>
  <c r="CP51" i="108"/>
  <c r="CP47" i="108"/>
  <c r="CP43" i="108"/>
  <c r="CP39" i="108"/>
  <c r="CP35" i="108"/>
  <c r="CP25" i="108"/>
  <c r="CP14" i="108"/>
  <c r="CJ52" i="108"/>
  <c r="CJ48" i="108"/>
  <c r="CJ44" i="108"/>
  <c r="CJ40" i="108"/>
  <c r="CJ36" i="108"/>
  <c r="CK26" i="108"/>
  <c r="CK14" i="108"/>
  <c r="BV30" i="108"/>
  <c r="BZ19" i="108"/>
  <c r="BZ42" i="108"/>
  <c r="BZ54" i="108"/>
  <c r="CE43" i="108"/>
  <c r="CE35" i="108"/>
  <c r="CO48" i="108"/>
  <c r="BV52" i="108"/>
  <c r="BV48" i="108"/>
  <c r="BV44" i="108"/>
  <c r="BV40" i="108"/>
  <c r="BV36" i="108"/>
  <c r="BZ11" i="108"/>
  <c r="BZ24" i="108"/>
  <c r="BZ35" i="108"/>
  <c r="BZ39" i="108"/>
  <c r="BZ43" i="108"/>
  <c r="BZ47" i="108"/>
  <c r="BZ51" i="108"/>
  <c r="CE54" i="108"/>
  <c r="CE50" i="108"/>
  <c r="CE46" i="108"/>
  <c r="CE42" i="108"/>
  <c r="CE38" i="108"/>
  <c r="CE34" i="108"/>
  <c r="CE11" i="108"/>
  <c r="CO51" i="108"/>
  <c r="CO47" i="108"/>
  <c r="CO43" i="108"/>
  <c r="CO39" i="108"/>
  <c r="CO35" i="108"/>
  <c r="CO25" i="108"/>
  <c r="CP13" i="108"/>
  <c r="CK25" i="108"/>
  <c r="CK13" i="108"/>
  <c r="CA43" i="108"/>
  <c r="CA47" i="108"/>
  <c r="CK43" i="108"/>
  <c r="CA35" i="108"/>
  <c r="CK47" i="108"/>
  <c r="BV17" i="108"/>
  <c r="CA25" i="108"/>
  <c r="CF53" i="108"/>
  <c r="CF49" i="108"/>
  <c r="CF45" i="108"/>
  <c r="CF41" i="108"/>
  <c r="CF37" i="108"/>
  <c r="CE30" i="108"/>
  <c r="CF19" i="108"/>
  <c r="CP54" i="108"/>
  <c r="CP50" i="108"/>
  <c r="CP46" i="108"/>
  <c r="CP42" i="108"/>
  <c r="CP38" i="108"/>
  <c r="CP34" i="108"/>
  <c r="CP22" i="108"/>
  <c r="CO12" i="108"/>
  <c r="CJ51" i="108"/>
  <c r="CJ47" i="108"/>
  <c r="CJ43" i="108"/>
  <c r="CJ39" i="108"/>
  <c r="CJ35" i="108"/>
  <c r="CJ24" i="108"/>
  <c r="CF43" i="108"/>
  <c r="CK35" i="108"/>
  <c r="BV47" i="108"/>
  <c r="BV43" i="108"/>
  <c r="BV35" i="108"/>
  <c r="BV26" i="108"/>
  <c r="BZ36" i="108"/>
  <c r="BZ40" i="108"/>
  <c r="BZ44" i="108"/>
  <c r="BZ48" i="108"/>
  <c r="BZ52" i="108"/>
  <c r="CE53" i="108"/>
  <c r="CE49" i="108"/>
  <c r="CE45" i="108"/>
  <c r="CE41" i="108"/>
  <c r="CE37" i="108"/>
  <c r="CE19" i="108"/>
  <c r="CO54" i="108"/>
  <c r="CO50" i="108"/>
  <c r="CO46" i="108"/>
  <c r="CO42" i="108"/>
  <c r="CO38" i="108"/>
  <c r="CO34" i="108"/>
  <c r="CP21" i="108"/>
  <c r="BU43" i="108"/>
  <c r="CK38" i="108"/>
  <c r="BU47" i="108"/>
  <c r="CK50" i="108"/>
  <c r="BU25" i="108"/>
  <c r="BV14" i="108"/>
  <c r="BZ27" i="108"/>
  <c r="CF52" i="108"/>
  <c r="CF48" i="108"/>
  <c r="CF44" i="108"/>
  <c r="CF40" i="108"/>
  <c r="CF36" i="108"/>
  <c r="CF27" i="108"/>
  <c r="CP53" i="108"/>
  <c r="CP49" i="108"/>
  <c r="CP45" i="108"/>
  <c r="CP41" i="108"/>
  <c r="CP37" i="108"/>
  <c r="CP30" i="108"/>
  <c r="CO20" i="108"/>
  <c r="CJ54" i="108"/>
  <c r="CJ50" i="108"/>
  <c r="CJ46" i="108"/>
  <c r="CJ42" i="108"/>
  <c r="CJ38" i="108"/>
  <c r="CJ34" i="108"/>
  <c r="CK21" i="108"/>
  <c r="BV31" i="108"/>
  <c r="CA31" i="108"/>
  <c r="CF32" i="108"/>
  <c r="CE31" i="108"/>
  <c r="CP32" i="108"/>
  <c r="CO31" i="108"/>
  <c r="CK33" i="108"/>
  <c r="CJ32" i="108"/>
  <c r="BV32" i="108"/>
  <c r="BU31" i="108"/>
  <c r="BZ33" i="108"/>
  <c r="CF33" i="108"/>
  <c r="CE32" i="108"/>
  <c r="CP33" i="108"/>
  <c r="CO32" i="108"/>
  <c r="CJ33" i="108"/>
  <c r="BV33" i="108"/>
  <c r="BU32" i="108"/>
  <c r="BZ32" i="108"/>
  <c r="CA33" i="108"/>
  <c r="CE33" i="108"/>
  <c r="CO33" i="108"/>
  <c r="CK31" i="108"/>
  <c r="BU33" i="108"/>
  <c r="BZ31" i="108"/>
  <c r="CA32" i="108"/>
  <c r="CF31" i="108"/>
  <c r="CP31" i="108"/>
  <c r="CK32" i="108"/>
  <c r="CJ31" i="108"/>
  <c r="BK28" i="108"/>
  <c r="CK28" i="108"/>
  <c r="CP28" i="108"/>
  <c r="BV28" i="108"/>
  <c r="CE28" i="108"/>
  <c r="CK12" i="108"/>
  <c r="CP12" i="108"/>
  <c r="BV12" i="108"/>
  <c r="CE12" i="108"/>
  <c r="BU24" i="108"/>
  <c r="BU16" i="108"/>
  <c r="BZ12" i="108"/>
  <c r="BZ28" i="108"/>
  <c r="CO16" i="108"/>
  <c r="CJ28" i="108"/>
  <c r="X10" i="108"/>
  <c r="CO10" i="108"/>
  <c r="CQ9" i="108" s="1"/>
  <c r="CQ64" i="108" s="1"/>
  <c r="CL64" i="108"/>
  <c r="BU10" i="108"/>
  <c r="BW9" i="108" s="1"/>
  <c r="BW64" i="108" s="1"/>
  <c r="BZ10" i="108"/>
  <c r="CB9" i="108" s="1"/>
  <c r="CB64" i="108" s="1"/>
  <c r="CK24" i="108"/>
  <c r="CP24" i="108"/>
  <c r="BV24" i="108"/>
  <c r="CE24" i="108"/>
  <c r="CK20" i="108"/>
  <c r="CP20" i="108"/>
  <c r="BV20" i="108"/>
  <c r="CE20" i="108"/>
  <c r="AQ16" i="108"/>
  <c r="CK16" i="108"/>
  <c r="CP16" i="108"/>
  <c r="BV16" i="108"/>
  <c r="CE16" i="108"/>
  <c r="CJ27" i="108"/>
  <c r="CO27" i="108"/>
  <c r="BU27" i="108"/>
  <c r="CK27" i="108"/>
  <c r="CP27" i="108"/>
  <c r="CA27" i="108"/>
  <c r="BV27" i="108"/>
  <c r="AR23" i="108"/>
  <c r="CJ23" i="108"/>
  <c r="CO23" i="108"/>
  <c r="BU23" i="108"/>
  <c r="CK23" i="108"/>
  <c r="CP23" i="108"/>
  <c r="CA23" i="108"/>
  <c r="BV23" i="108"/>
  <c r="AR19" i="108"/>
  <c r="CJ19" i="108"/>
  <c r="CO19" i="108"/>
  <c r="BU19" i="108"/>
  <c r="CK19" i="108"/>
  <c r="CP19" i="108"/>
  <c r="CA19" i="108"/>
  <c r="BV19" i="108"/>
  <c r="CJ15" i="108"/>
  <c r="CO15" i="108"/>
  <c r="BU15" i="108"/>
  <c r="CK15" i="108"/>
  <c r="CP15" i="108"/>
  <c r="CA15" i="108"/>
  <c r="BV15" i="108"/>
  <c r="AC11" i="108"/>
  <c r="CJ11" i="108"/>
  <c r="CO11" i="108"/>
  <c r="BU11" i="108"/>
  <c r="CK11" i="108"/>
  <c r="CP11" i="108"/>
  <c r="BV11" i="108"/>
  <c r="BZ15" i="108"/>
  <c r="CA20" i="108"/>
  <c r="BZ23" i="108"/>
  <c r="CA28" i="108"/>
  <c r="CE10" i="108"/>
  <c r="CG9" i="108" s="1"/>
  <c r="CF28" i="108"/>
  <c r="CE23" i="108"/>
  <c r="CF20" i="108"/>
  <c r="CE15" i="108"/>
  <c r="CF12" i="108"/>
  <c r="CK10" i="108"/>
  <c r="CJ12" i="108"/>
  <c r="BU30" i="108"/>
  <c r="BU26" i="108"/>
  <c r="BU22" i="108"/>
  <c r="BU18" i="108"/>
  <c r="BU14" i="108"/>
  <c r="BZ14" i="108"/>
  <c r="BZ18" i="108"/>
  <c r="BZ22" i="108"/>
  <c r="BZ26" i="108"/>
  <c r="BZ30" i="108"/>
  <c r="CF29" i="108"/>
  <c r="CF25" i="108"/>
  <c r="CF21" i="108"/>
  <c r="CF17" i="108"/>
  <c r="CF13" i="108"/>
  <c r="CO30" i="108"/>
  <c r="CO26" i="108"/>
  <c r="CO22" i="108"/>
  <c r="CO18" i="108"/>
  <c r="CO14" i="108"/>
  <c r="CJ30" i="108"/>
  <c r="CJ26" i="108"/>
  <c r="CJ22" i="108"/>
  <c r="CJ18" i="108"/>
  <c r="CJ14" i="108"/>
  <c r="BZ13" i="108"/>
  <c r="CA14" i="108"/>
  <c r="BZ17" i="108"/>
  <c r="CA18" i="108"/>
  <c r="BZ21" i="108"/>
  <c r="CA22" i="108"/>
  <c r="BZ25" i="108"/>
  <c r="CA26" i="108"/>
  <c r="BZ29" i="108"/>
  <c r="CA30" i="108"/>
  <c r="CF30" i="108"/>
  <c r="CE29" i="108"/>
  <c r="CF26" i="108"/>
  <c r="CE25" i="108"/>
  <c r="CF22" i="108"/>
  <c r="CE21" i="108"/>
  <c r="CF18" i="108"/>
  <c r="CE17" i="108"/>
  <c r="CF14" i="108"/>
  <c r="CE13" i="108"/>
  <c r="AH24" i="108"/>
  <c r="X52" i="108"/>
  <c r="AC29" i="108"/>
  <c r="R33" i="108"/>
  <c r="AM33" i="108"/>
  <c r="S32" i="108"/>
  <c r="AL33" i="108"/>
  <c r="W53" i="108"/>
  <c r="AR42" i="108"/>
  <c r="W29" i="108"/>
  <c r="X28" i="108"/>
  <c r="AB50" i="108"/>
  <c r="AC46" i="108"/>
  <c r="S33" i="108"/>
  <c r="X53" i="108"/>
  <c r="X29" i="108"/>
  <c r="AB33" i="108"/>
  <c r="AG52" i="108"/>
  <c r="AH29" i="108"/>
  <c r="AL39" i="108"/>
  <c r="AQ54" i="108"/>
  <c r="AQ42" i="108"/>
  <c r="BF10" i="108"/>
  <c r="BH9" i="108" s="1"/>
  <c r="S53" i="108"/>
  <c r="S29" i="108"/>
  <c r="X45" i="108"/>
  <c r="X21" i="108"/>
  <c r="AB46" i="108"/>
  <c r="AG18" i="108"/>
  <c r="AL32" i="108"/>
  <c r="BF11" i="108"/>
  <c r="R53" i="108"/>
  <c r="R29" i="108"/>
  <c r="W45" i="108"/>
  <c r="W21" i="108"/>
  <c r="AC45" i="108"/>
  <c r="AB21" i="108"/>
  <c r="AG46" i="108"/>
  <c r="AH17" i="108"/>
  <c r="AQ29" i="108"/>
  <c r="BK52" i="108"/>
  <c r="S52" i="108"/>
  <c r="S28" i="108"/>
  <c r="X44" i="108"/>
  <c r="X20" i="108"/>
  <c r="AC42" i="108"/>
  <c r="AH45" i="108"/>
  <c r="AH12" i="108"/>
  <c r="AL27" i="108"/>
  <c r="BP53" i="108"/>
  <c r="S45" i="108"/>
  <c r="S21" i="108"/>
  <c r="X41" i="108"/>
  <c r="X17" i="108"/>
  <c r="AB42" i="108"/>
  <c r="AB20" i="108"/>
  <c r="AH41" i="108"/>
  <c r="AM21" i="108"/>
  <c r="O64" i="108"/>
  <c r="R45" i="108"/>
  <c r="R21" i="108"/>
  <c r="W41" i="108"/>
  <c r="W17" i="108"/>
  <c r="AC41" i="108"/>
  <c r="AG41" i="108"/>
  <c r="AL51" i="108"/>
  <c r="AL21" i="108"/>
  <c r="S44" i="108"/>
  <c r="S20" i="108"/>
  <c r="X40" i="108"/>
  <c r="X16" i="108"/>
  <c r="AC38" i="108"/>
  <c r="AC16" i="108"/>
  <c r="AG40" i="108"/>
  <c r="AM45" i="108"/>
  <c r="AL20" i="108"/>
  <c r="AV45" i="108"/>
  <c r="S41" i="108"/>
  <c r="S17" i="108"/>
  <c r="X33" i="108"/>
  <c r="AC54" i="108"/>
  <c r="AC15" i="108"/>
  <c r="AG36" i="108"/>
  <c r="AL45" i="108"/>
  <c r="AV33" i="108"/>
  <c r="R41" i="108"/>
  <c r="R17" i="108"/>
  <c r="W33" i="108"/>
  <c r="AB54" i="108"/>
  <c r="AB34" i="108"/>
  <c r="AB12" i="108"/>
  <c r="AL44" i="108"/>
  <c r="AL15" i="108"/>
  <c r="S40" i="108"/>
  <c r="S16" i="108"/>
  <c r="X32" i="108"/>
  <c r="AC53" i="108"/>
  <c r="AG30" i="108"/>
  <c r="AR54" i="108"/>
  <c r="AC25" i="108"/>
  <c r="BP50" i="108"/>
  <c r="AV50" i="108"/>
  <c r="BQ50" i="108"/>
  <c r="AW50" i="108"/>
  <c r="BK50" i="108"/>
  <c r="BL50" i="108"/>
  <c r="BF50" i="108"/>
  <c r="AL50" i="108"/>
  <c r="BG50" i="108"/>
  <c r="AH50" i="108"/>
  <c r="BP38" i="108"/>
  <c r="AV38" i="108"/>
  <c r="BQ38" i="108"/>
  <c r="AW38" i="108"/>
  <c r="BK38" i="108"/>
  <c r="BL38" i="108"/>
  <c r="BF38" i="108"/>
  <c r="AL38" i="108"/>
  <c r="BG38" i="108"/>
  <c r="AH38" i="108"/>
  <c r="BP26" i="108"/>
  <c r="AV26" i="108"/>
  <c r="BQ26" i="108"/>
  <c r="AW26" i="108"/>
  <c r="AC26" i="108"/>
  <c r="BK26" i="108"/>
  <c r="BL26" i="108"/>
  <c r="AR26" i="108"/>
  <c r="BF26" i="108"/>
  <c r="AL26" i="108"/>
  <c r="BG26" i="108"/>
  <c r="AH26" i="108"/>
  <c r="BP14" i="108"/>
  <c r="AV14" i="108"/>
  <c r="BQ14" i="108"/>
  <c r="AW14" i="108"/>
  <c r="AC14" i="108"/>
  <c r="BK14" i="108"/>
  <c r="AQ14" i="108"/>
  <c r="BL14" i="108"/>
  <c r="AR14" i="108"/>
  <c r="BF14" i="108"/>
  <c r="AL14" i="108"/>
  <c r="BG14" i="108"/>
  <c r="AH14" i="108"/>
  <c r="AC10" i="108"/>
  <c r="AB30" i="108"/>
  <c r="AC21" i="108"/>
  <c r="AB17" i="108"/>
  <c r="AC12" i="108"/>
  <c r="AH52" i="108"/>
  <c r="AH36" i="108"/>
  <c r="AG31" i="108"/>
  <c r="AH25" i="108"/>
  <c r="AG19" i="108"/>
  <c r="AL52" i="108"/>
  <c r="AM46" i="108"/>
  <c r="AL40" i="108"/>
  <c r="AM34" i="108"/>
  <c r="AL28" i="108"/>
  <c r="AM22" i="108"/>
  <c r="AL16" i="108"/>
  <c r="AQ49" i="108"/>
  <c r="AR43" i="108"/>
  <c r="AQ37" i="108"/>
  <c r="AQ30" i="108"/>
  <c r="AW48" i="108"/>
  <c r="BF15" i="108"/>
  <c r="BK12" i="108"/>
  <c r="E13" i="108"/>
  <c r="BK13" i="108"/>
  <c r="BL13" i="108"/>
  <c r="AR13" i="108"/>
  <c r="BF13" i="108"/>
  <c r="BG13" i="108"/>
  <c r="AG13" i="108"/>
  <c r="BQ13" i="108"/>
  <c r="AW13" i="108"/>
  <c r="X49" i="108"/>
  <c r="AG12" i="108"/>
  <c r="AQ36" i="108"/>
  <c r="E47" i="108"/>
  <c r="AH47" i="108"/>
  <c r="BP47" i="108"/>
  <c r="AV47" i="108"/>
  <c r="BQ47" i="108"/>
  <c r="AW47" i="108"/>
  <c r="BK47" i="108"/>
  <c r="AQ47" i="108"/>
  <c r="BL47" i="108"/>
  <c r="BG47" i="108"/>
  <c r="AM47" i="108"/>
  <c r="E35" i="108"/>
  <c r="AH35" i="108"/>
  <c r="BP35" i="108"/>
  <c r="AV35" i="108"/>
  <c r="BQ35" i="108"/>
  <c r="AW35" i="108"/>
  <c r="BK35" i="108"/>
  <c r="AQ35" i="108"/>
  <c r="BL35" i="108"/>
  <c r="BG35" i="108"/>
  <c r="AM35" i="108"/>
  <c r="E23" i="108"/>
  <c r="AH23" i="108"/>
  <c r="BP23" i="108"/>
  <c r="AV23" i="108"/>
  <c r="BQ23" i="108"/>
  <c r="AW23" i="108"/>
  <c r="BK23" i="108"/>
  <c r="AQ23" i="108"/>
  <c r="BL23" i="108"/>
  <c r="BG23" i="108"/>
  <c r="AM23" i="108"/>
  <c r="E11" i="108"/>
  <c r="AH11" i="108"/>
  <c r="BP11" i="108"/>
  <c r="AV11" i="108"/>
  <c r="BQ11" i="108"/>
  <c r="AW11" i="108"/>
  <c r="BK11" i="108"/>
  <c r="AQ11" i="108"/>
  <c r="BL11" i="108"/>
  <c r="BG11" i="108"/>
  <c r="AM11" i="108"/>
  <c r="AC33" i="108"/>
  <c r="AB29" i="108"/>
  <c r="AC20" i="108"/>
  <c r="AB16" i="108"/>
  <c r="AB11" i="108"/>
  <c r="AG51" i="108"/>
  <c r="AH40" i="108"/>
  <c r="AG35" i="108"/>
  <c r="BF51" i="108"/>
  <c r="BK48" i="108"/>
  <c r="BP45" i="108"/>
  <c r="AM14" i="108"/>
  <c r="AQ53" i="108"/>
  <c r="AR47" i="108"/>
  <c r="AQ41" i="108"/>
  <c r="AR35" i="108"/>
  <c r="AQ28" i="108"/>
  <c r="AQ20" i="108"/>
  <c r="AR11" i="108"/>
  <c r="AW44" i="108"/>
  <c r="AV29" i="108"/>
  <c r="BF47" i="108"/>
  <c r="BK44" i="108"/>
  <c r="BP41" i="108"/>
  <c r="W49" i="108"/>
  <c r="BP49" i="108"/>
  <c r="BP46" i="108"/>
  <c r="AV46" i="108"/>
  <c r="BQ46" i="108"/>
  <c r="AW46" i="108"/>
  <c r="BK46" i="108"/>
  <c r="BL46" i="108"/>
  <c r="BF46" i="108"/>
  <c r="AL46" i="108"/>
  <c r="BG46" i="108"/>
  <c r="AH46" i="108"/>
  <c r="AG23" i="108"/>
  <c r="AG11" i="108"/>
  <c r="F33" i="108"/>
  <c r="BK33" i="108"/>
  <c r="BL33" i="108"/>
  <c r="AR33" i="108"/>
  <c r="BF33" i="108"/>
  <c r="BG33" i="108"/>
  <c r="BQ33" i="108"/>
  <c r="AW33" i="108"/>
  <c r="R52" i="108"/>
  <c r="R48" i="108"/>
  <c r="R44" i="108"/>
  <c r="R40" i="108"/>
  <c r="R36" i="108"/>
  <c r="R32" i="108"/>
  <c r="R28" i="108"/>
  <c r="R24" i="108"/>
  <c r="R20" i="108"/>
  <c r="R16" i="108"/>
  <c r="W52" i="108"/>
  <c r="W48" i="108"/>
  <c r="W44" i="108"/>
  <c r="W40" i="108"/>
  <c r="W36" i="108"/>
  <c r="W32" i="108"/>
  <c r="W28" i="108"/>
  <c r="W24" i="108"/>
  <c r="W20" i="108"/>
  <c r="W16" i="108"/>
  <c r="AB53" i="108"/>
  <c r="AB49" i="108"/>
  <c r="AB45" i="108"/>
  <c r="AB41" i="108"/>
  <c r="AB37" i="108"/>
  <c r="AC28" i="108"/>
  <c r="AB24" i="108"/>
  <c r="AB15" i="108"/>
  <c r="AG10" i="108"/>
  <c r="AI9" i="108" s="1"/>
  <c r="AG50" i="108"/>
  <c r="AG34" i="108"/>
  <c r="AH28" i="108"/>
  <c r="AH16" i="108"/>
  <c r="AM49" i="108"/>
  <c r="AM37" i="108"/>
  <c r="AM25" i="108"/>
  <c r="AM13" i="108"/>
  <c r="AR46" i="108"/>
  <c r="AW10" i="108"/>
  <c r="BF43" i="108"/>
  <c r="BK40" i="108"/>
  <c r="BP37" i="108"/>
  <c r="W25" i="108"/>
  <c r="BP34" i="108"/>
  <c r="AV34" i="108"/>
  <c r="BQ34" i="108"/>
  <c r="AW34" i="108"/>
  <c r="AC34" i="108"/>
  <c r="BK34" i="108"/>
  <c r="BL34" i="108"/>
  <c r="AR34" i="108"/>
  <c r="BF34" i="108"/>
  <c r="AL34" i="108"/>
  <c r="BG34" i="108"/>
  <c r="AH34" i="108"/>
  <c r="AM38" i="108"/>
  <c r="F45" i="108"/>
  <c r="BK45" i="108"/>
  <c r="BL45" i="108"/>
  <c r="AR45" i="108"/>
  <c r="BF45" i="108"/>
  <c r="BG45" i="108"/>
  <c r="BQ45" i="108"/>
  <c r="AW45" i="108"/>
  <c r="F44" i="108"/>
  <c r="BF44" i="108"/>
  <c r="BG44" i="108"/>
  <c r="AM44" i="108"/>
  <c r="BP44" i="108"/>
  <c r="AV44" i="108"/>
  <c r="BQ44" i="108"/>
  <c r="BL44" i="108"/>
  <c r="AR44" i="108"/>
  <c r="F32" i="108"/>
  <c r="BF32" i="108"/>
  <c r="BG32" i="108"/>
  <c r="AM32" i="108"/>
  <c r="BP32" i="108"/>
  <c r="AV32" i="108"/>
  <c r="BQ32" i="108"/>
  <c r="AW32" i="108"/>
  <c r="BL32" i="108"/>
  <c r="AR32" i="108"/>
  <c r="AC32" i="108"/>
  <c r="AB28" i="108"/>
  <c r="AC19" i="108"/>
  <c r="AH10" i="108"/>
  <c r="AH44" i="108"/>
  <c r="AG39" i="108"/>
  <c r="AG28" i="108"/>
  <c r="AG22" i="108"/>
  <c r="AG16" i="108"/>
  <c r="AL10" i="108"/>
  <c r="AN9" i="108" s="1"/>
  <c r="AL49" i="108"/>
  <c r="AL25" i="108"/>
  <c r="AL19" i="108"/>
  <c r="AL13" i="108"/>
  <c r="AQ52" i="108"/>
  <c r="AQ46" i="108"/>
  <c r="AQ40" i="108"/>
  <c r="AR27" i="108"/>
  <c r="AV53" i="108"/>
  <c r="AV41" i="108"/>
  <c r="AV25" i="108"/>
  <c r="BF39" i="108"/>
  <c r="BK36" i="108"/>
  <c r="BP33" i="108"/>
  <c r="E37" i="108"/>
  <c r="BK37" i="108"/>
  <c r="BL37" i="108"/>
  <c r="AR37" i="108"/>
  <c r="BF37" i="108"/>
  <c r="BG37" i="108"/>
  <c r="BQ37" i="108"/>
  <c r="AW37" i="108"/>
  <c r="X25" i="108"/>
  <c r="BF12" i="108"/>
  <c r="BG12" i="108"/>
  <c r="AM12" i="108"/>
  <c r="BP12" i="108"/>
  <c r="AV12" i="108"/>
  <c r="BQ12" i="108"/>
  <c r="AW12" i="108"/>
  <c r="BL12" i="108"/>
  <c r="AR12" i="108"/>
  <c r="R37" i="108"/>
  <c r="X24" i="108"/>
  <c r="X12" i="108"/>
  <c r="AC37" i="108"/>
  <c r="F21" i="108"/>
  <c r="BK21" i="108"/>
  <c r="BL21" i="108"/>
  <c r="AR21" i="108"/>
  <c r="BF21" i="108"/>
  <c r="BG21" i="108"/>
  <c r="AG21" i="108"/>
  <c r="BQ21" i="108"/>
  <c r="AW21" i="108"/>
  <c r="F20" i="108"/>
  <c r="BF20" i="108"/>
  <c r="BG20" i="108"/>
  <c r="AM20" i="108"/>
  <c r="BP20" i="108"/>
  <c r="AV20" i="108"/>
  <c r="BQ20" i="108"/>
  <c r="AW20" i="108"/>
  <c r="BL20" i="108"/>
  <c r="AR20" i="108"/>
  <c r="E43" i="108"/>
  <c r="AH43" i="108"/>
  <c r="BP43" i="108"/>
  <c r="AV43" i="108"/>
  <c r="BQ43" i="108"/>
  <c r="AW43" i="108"/>
  <c r="BK43" i="108"/>
  <c r="AQ43" i="108"/>
  <c r="BL43" i="108"/>
  <c r="BG43" i="108"/>
  <c r="AM43" i="108"/>
  <c r="E31" i="108"/>
  <c r="AH31" i="108"/>
  <c r="BP31" i="108"/>
  <c r="AV31" i="108"/>
  <c r="BQ31" i="108"/>
  <c r="AW31" i="108"/>
  <c r="BK31" i="108"/>
  <c r="AQ31" i="108"/>
  <c r="BL31" i="108"/>
  <c r="BG31" i="108"/>
  <c r="AM31" i="108"/>
  <c r="E19" i="108"/>
  <c r="AH19" i="108"/>
  <c r="BP19" i="108"/>
  <c r="AV19" i="108"/>
  <c r="BQ19" i="108"/>
  <c r="AW19" i="108"/>
  <c r="BK19" i="108"/>
  <c r="AQ19" i="108"/>
  <c r="BL19" i="108"/>
  <c r="BG19" i="108"/>
  <c r="AM19" i="108"/>
  <c r="S51" i="108"/>
  <c r="S47" i="108"/>
  <c r="S43" i="108"/>
  <c r="S39" i="108"/>
  <c r="S35" i="108"/>
  <c r="S31" i="108"/>
  <c r="S27" i="108"/>
  <c r="S23" i="108"/>
  <c r="S19" i="108"/>
  <c r="S15" i="108"/>
  <c r="X51" i="108"/>
  <c r="X47" i="108"/>
  <c r="X43" i="108"/>
  <c r="X39" i="108"/>
  <c r="X35" i="108"/>
  <c r="X31" i="108"/>
  <c r="X27" i="108"/>
  <c r="X23" i="108"/>
  <c r="X19" i="108"/>
  <c r="X15" i="108"/>
  <c r="X11" i="108"/>
  <c r="AC52" i="108"/>
  <c r="AC44" i="108"/>
  <c r="AC40" i="108"/>
  <c r="AC36" i="108"/>
  <c r="AB32" i="108"/>
  <c r="AC23" i="108"/>
  <c r="AB19" i="108"/>
  <c r="AB14" i="108"/>
  <c r="AH49" i="108"/>
  <c r="AG44" i="108"/>
  <c r="AH33" i="108"/>
  <c r="AM10" i="108"/>
  <c r="AQ33" i="108"/>
  <c r="AQ26" i="108"/>
  <c r="BF35" i="108"/>
  <c r="BK32" i="108"/>
  <c r="BP29" i="108"/>
  <c r="E49" i="108"/>
  <c r="BK49" i="108"/>
  <c r="BL49" i="108"/>
  <c r="AR49" i="108"/>
  <c r="BF49" i="108"/>
  <c r="BG49" i="108"/>
  <c r="BQ49" i="108"/>
  <c r="AW49" i="108"/>
  <c r="S37" i="108"/>
  <c r="X37" i="108"/>
  <c r="BF48" i="108"/>
  <c r="BG48" i="108"/>
  <c r="AM48" i="108"/>
  <c r="BP48" i="108"/>
  <c r="AV48" i="108"/>
  <c r="BQ48" i="108"/>
  <c r="BL48" i="108"/>
  <c r="AR48" i="108"/>
  <c r="W37" i="108"/>
  <c r="AB25" i="108"/>
  <c r="AQ48" i="108"/>
  <c r="S48" i="108"/>
  <c r="AM26" i="108"/>
  <c r="AV54" i="108"/>
  <c r="AW54" i="108"/>
  <c r="BF54" i="108"/>
  <c r="AL54" i="108"/>
  <c r="BG54" i="108"/>
  <c r="R51" i="108"/>
  <c r="R47" i="108"/>
  <c r="R43" i="108"/>
  <c r="R39" i="108"/>
  <c r="R35" i="108"/>
  <c r="R31" i="108"/>
  <c r="R27" i="108"/>
  <c r="R23" i="108"/>
  <c r="R19" i="108"/>
  <c r="R15" i="108"/>
  <c r="W51" i="108"/>
  <c r="W47" i="108"/>
  <c r="W43" i="108"/>
  <c r="W39" i="108"/>
  <c r="W35" i="108"/>
  <c r="W31" i="108"/>
  <c r="W27" i="108"/>
  <c r="W23" i="108"/>
  <c r="W19" i="108"/>
  <c r="W15" i="108"/>
  <c r="AB52" i="108"/>
  <c r="AB48" i="108"/>
  <c r="AB44" i="108"/>
  <c r="AB40" i="108"/>
  <c r="AB36" i="108"/>
  <c r="AC27" i="108"/>
  <c r="AB23" i="108"/>
  <c r="AG54" i="108"/>
  <c r="AG49" i="108"/>
  <c r="AG38" i="108"/>
  <c r="AG33" i="108"/>
  <c r="AG27" i="108"/>
  <c r="AH21" i="108"/>
  <c r="AG15" i="108"/>
  <c r="AM54" i="108"/>
  <c r="AL48" i="108"/>
  <c r="AM42" i="108"/>
  <c r="AL36" i="108"/>
  <c r="AL24" i="108"/>
  <c r="AM18" i="108"/>
  <c r="AL12" i="108"/>
  <c r="AR51" i="108"/>
  <c r="AQ45" i="108"/>
  <c r="AR39" i="108"/>
  <c r="AW52" i="108"/>
  <c r="AW40" i="108"/>
  <c r="AV21" i="108"/>
  <c r="BF31" i="108"/>
  <c r="BP25" i="108"/>
  <c r="R49" i="108"/>
  <c r="AQ12" i="108"/>
  <c r="X36" i="108"/>
  <c r="BP30" i="108"/>
  <c r="AV30" i="108"/>
  <c r="BQ30" i="108"/>
  <c r="AW30" i="108"/>
  <c r="AC30" i="108"/>
  <c r="BK30" i="108"/>
  <c r="BL30" i="108"/>
  <c r="AR30" i="108"/>
  <c r="BF30" i="108"/>
  <c r="AL30" i="108"/>
  <c r="BG30" i="108"/>
  <c r="AH30" i="108"/>
  <c r="BK17" i="108"/>
  <c r="BL17" i="108"/>
  <c r="AR17" i="108"/>
  <c r="BF17" i="108"/>
  <c r="BG17" i="108"/>
  <c r="AG17" i="108"/>
  <c r="BQ17" i="108"/>
  <c r="AW17" i="108"/>
  <c r="AC31" i="108"/>
  <c r="AB27" i="108"/>
  <c r="AC13" i="108"/>
  <c r="AH48" i="108"/>
  <c r="AG43" i="108"/>
  <c r="AH32" i="108"/>
  <c r="AH20" i="108"/>
  <c r="AM29" i="108"/>
  <c r="AM17" i="108"/>
  <c r="AR50" i="108"/>
  <c r="AR38" i="108"/>
  <c r="AQ32" i="108"/>
  <c r="AV17" i="108"/>
  <c r="BF27" i="108"/>
  <c r="BK24" i="108"/>
  <c r="BP21" i="108"/>
  <c r="E25" i="108"/>
  <c r="BK25" i="108"/>
  <c r="BL25" i="108"/>
  <c r="AR25" i="108"/>
  <c r="BF25" i="108"/>
  <c r="BG25" i="108"/>
  <c r="AG25" i="108"/>
  <c r="BQ25" i="108"/>
  <c r="AW25" i="108"/>
  <c r="S49" i="108"/>
  <c r="S25" i="108"/>
  <c r="X13" i="108"/>
  <c r="AQ13" i="108"/>
  <c r="BF36" i="108"/>
  <c r="BG36" i="108"/>
  <c r="AM36" i="108"/>
  <c r="BP36" i="108"/>
  <c r="AV36" i="108"/>
  <c r="BQ36" i="108"/>
  <c r="AW36" i="108"/>
  <c r="BL36" i="108"/>
  <c r="AR36" i="108"/>
  <c r="BP22" i="108"/>
  <c r="AV22" i="108"/>
  <c r="BQ22" i="108"/>
  <c r="AW22" i="108"/>
  <c r="AC22" i="108"/>
  <c r="BK22" i="108"/>
  <c r="AQ22" i="108"/>
  <c r="BL22" i="108"/>
  <c r="AR22" i="108"/>
  <c r="BF22" i="108"/>
  <c r="AL22" i="108"/>
  <c r="BG22" i="108"/>
  <c r="AH22" i="108"/>
  <c r="AC49" i="108"/>
  <c r="AC24" i="108"/>
  <c r="AM50" i="108"/>
  <c r="BP18" i="108"/>
  <c r="AV18" i="108"/>
  <c r="BQ18" i="108"/>
  <c r="AW18" i="108"/>
  <c r="AC18" i="108"/>
  <c r="BK18" i="108"/>
  <c r="AQ18" i="108"/>
  <c r="BL18" i="108"/>
  <c r="AR18" i="108"/>
  <c r="BF18" i="108"/>
  <c r="AL18" i="108"/>
  <c r="BG18" i="108"/>
  <c r="AH18" i="108"/>
  <c r="BK53" i="108"/>
  <c r="BL53" i="108"/>
  <c r="AR53" i="108"/>
  <c r="BF53" i="108"/>
  <c r="BG53" i="108"/>
  <c r="BQ53" i="108"/>
  <c r="AW53" i="108"/>
  <c r="BK41" i="108"/>
  <c r="BL41" i="108"/>
  <c r="AR41" i="108"/>
  <c r="BF41" i="108"/>
  <c r="BG41" i="108"/>
  <c r="BQ41" i="108"/>
  <c r="AW41" i="108"/>
  <c r="BQ10" i="108"/>
  <c r="BP10" i="108"/>
  <c r="BR9" i="108" s="1"/>
  <c r="BR64" i="108" s="1"/>
  <c r="AV10" i="108"/>
  <c r="AX9" i="108" s="1"/>
  <c r="BL10" i="108"/>
  <c r="AR10" i="108"/>
  <c r="BK10" i="108"/>
  <c r="BM9" i="108" s="1"/>
  <c r="AQ10" i="108"/>
  <c r="AS9" i="108" s="1"/>
  <c r="BG10" i="108"/>
  <c r="BF52" i="108"/>
  <c r="BG52" i="108"/>
  <c r="AM52" i="108"/>
  <c r="BP52" i="108"/>
  <c r="AV52" i="108"/>
  <c r="BQ52" i="108"/>
  <c r="BL52" i="108"/>
  <c r="AR52" i="108"/>
  <c r="BF40" i="108"/>
  <c r="BG40" i="108"/>
  <c r="AM40" i="108"/>
  <c r="BP40" i="108"/>
  <c r="AV40" i="108"/>
  <c r="BQ40" i="108"/>
  <c r="BL40" i="108"/>
  <c r="AR40" i="108"/>
  <c r="BF28" i="108"/>
  <c r="BG28" i="108"/>
  <c r="AM28" i="108"/>
  <c r="BP28" i="108"/>
  <c r="AV28" i="108"/>
  <c r="BQ28" i="108"/>
  <c r="AW28" i="108"/>
  <c r="BL28" i="108"/>
  <c r="AR28" i="108"/>
  <c r="BF16" i="108"/>
  <c r="BG16" i="108"/>
  <c r="AM16" i="108"/>
  <c r="BP16" i="108"/>
  <c r="AV16" i="108"/>
  <c r="BQ16" i="108"/>
  <c r="AW16" i="108"/>
  <c r="BL16" i="108"/>
  <c r="AR16" i="108"/>
  <c r="S54" i="108"/>
  <c r="S50" i="108"/>
  <c r="S46" i="108"/>
  <c r="S42" i="108"/>
  <c r="S38" i="108"/>
  <c r="S34" i="108"/>
  <c r="S30" i="108"/>
  <c r="S26" i="108"/>
  <c r="S22" i="108"/>
  <c r="S18" i="108"/>
  <c r="X54" i="108"/>
  <c r="X50" i="108"/>
  <c r="X46" i="108"/>
  <c r="X38" i="108"/>
  <c r="X34" i="108"/>
  <c r="X30" i="108"/>
  <c r="X26" i="108"/>
  <c r="X22" i="108"/>
  <c r="X18" i="108"/>
  <c r="X14" i="108"/>
  <c r="AC47" i="108"/>
  <c r="AC43" i="108"/>
  <c r="AC35" i="108"/>
  <c r="AB31" i="108"/>
  <c r="AB22" i="108"/>
  <c r="AB13" i="108"/>
  <c r="AH53" i="108"/>
  <c r="AG48" i="108"/>
  <c r="AH37" i="108"/>
  <c r="AG32" i="108"/>
  <c r="AG26" i="108"/>
  <c r="AG20" i="108"/>
  <c r="AG14" i="108"/>
  <c r="AL53" i="108"/>
  <c r="AL47" i="108"/>
  <c r="AL41" i="108"/>
  <c r="AL35" i="108"/>
  <c r="AL23" i="108"/>
  <c r="AL17" i="108"/>
  <c r="AL11" i="108"/>
  <c r="AQ50" i="108"/>
  <c r="AQ44" i="108"/>
  <c r="AQ38" i="108"/>
  <c r="AV49" i="108"/>
  <c r="AV37" i="108"/>
  <c r="AV13" i="108"/>
  <c r="BF23" i="108"/>
  <c r="BK20" i="108"/>
  <c r="BP17" i="108"/>
  <c r="BF24" i="108"/>
  <c r="BG24" i="108"/>
  <c r="AM24" i="108"/>
  <c r="BP24" i="108"/>
  <c r="AV24" i="108"/>
  <c r="BQ24" i="108"/>
  <c r="AW24" i="108"/>
  <c r="BL24" i="108"/>
  <c r="AR24" i="108"/>
  <c r="R25" i="108"/>
  <c r="AG24" i="108"/>
  <c r="S36" i="108"/>
  <c r="S24" i="108"/>
  <c r="X48" i="108"/>
  <c r="BP42" i="108"/>
  <c r="AV42" i="108"/>
  <c r="BQ42" i="108"/>
  <c r="AW42" i="108"/>
  <c r="BK42" i="108"/>
  <c r="BL42" i="108"/>
  <c r="BF42" i="108"/>
  <c r="AL42" i="108"/>
  <c r="BG42" i="108"/>
  <c r="AH42" i="108"/>
  <c r="BK29" i="108"/>
  <c r="BL29" i="108"/>
  <c r="AR29" i="108"/>
  <c r="BF29" i="108"/>
  <c r="BG29" i="108"/>
  <c r="AG29" i="108"/>
  <c r="BQ29" i="108"/>
  <c r="AW29" i="108"/>
  <c r="E51" i="108"/>
  <c r="AH51" i="108"/>
  <c r="BP51" i="108"/>
  <c r="AV51" i="108"/>
  <c r="BQ51" i="108"/>
  <c r="AW51" i="108"/>
  <c r="BK51" i="108"/>
  <c r="AQ51" i="108"/>
  <c r="BL51" i="108"/>
  <c r="BG51" i="108"/>
  <c r="AM51" i="108"/>
  <c r="E39" i="108"/>
  <c r="AH39" i="108"/>
  <c r="BP39" i="108"/>
  <c r="AV39" i="108"/>
  <c r="BQ39" i="108"/>
  <c r="AW39" i="108"/>
  <c r="BK39" i="108"/>
  <c r="AQ39" i="108"/>
  <c r="BL39" i="108"/>
  <c r="BG39" i="108"/>
  <c r="AM39" i="108"/>
  <c r="E27" i="108"/>
  <c r="AH27" i="108"/>
  <c r="BP27" i="108"/>
  <c r="AV27" i="108"/>
  <c r="BQ27" i="108"/>
  <c r="AW27" i="108"/>
  <c r="BK27" i="108"/>
  <c r="AQ27" i="108"/>
  <c r="BL27" i="108"/>
  <c r="BG27" i="108"/>
  <c r="AM27" i="108"/>
  <c r="E15" i="108"/>
  <c r="AH15" i="108"/>
  <c r="BP15" i="108"/>
  <c r="AV15" i="108"/>
  <c r="BQ15" i="108"/>
  <c r="AW15" i="108"/>
  <c r="BK15" i="108"/>
  <c r="AQ15" i="108"/>
  <c r="BL15" i="108"/>
  <c r="BG15" i="108"/>
  <c r="AM15" i="108"/>
  <c r="R54" i="108"/>
  <c r="R50" i="108"/>
  <c r="R46" i="108"/>
  <c r="R42" i="108"/>
  <c r="R38" i="108"/>
  <c r="R34" i="108"/>
  <c r="R30" i="108"/>
  <c r="R26" i="108"/>
  <c r="R22" i="108"/>
  <c r="R18" i="108"/>
  <c r="W54" i="108"/>
  <c r="W50" i="108"/>
  <c r="W46" i="108"/>
  <c r="W42" i="108"/>
  <c r="W38" i="108"/>
  <c r="W34" i="108"/>
  <c r="W30" i="108"/>
  <c r="W26" i="108"/>
  <c r="W22" i="108"/>
  <c r="W18" i="108"/>
  <c r="AB10" i="108"/>
  <c r="AD9" i="108" s="1"/>
  <c r="AB51" i="108"/>
  <c r="AB47" i="108"/>
  <c r="AB43" i="108"/>
  <c r="AB39" i="108"/>
  <c r="AB35" i="108"/>
  <c r="AB26" i="108"/>
  <c r="AC17" i="108"/>
  <c r="AG53" i="108"/>
  <c r="AG42" i="108"/>
  <c r="AG37" i="108"/>
  <c r="AR31" i="108"/>
  <c r="AQ24" i="108"/>
  <c r="AR15" i="108"/>
  <c r="BF19" i="108"/>
  <c r="BK16" i="108"/>
  <c r="BP13" i="108"/>
  <c r="H39" i="108"/>
  <c r="GL39" i="108" s="1"/>
  <c r="H15" i="108"/>
  <c r="GL15" i="108" s="1"/>
  <c r="E153" i="60" s="1"/>
  <c r="F18" i="108"/>
  <c r="H42" i="108"/>
  <c r="GL42" i="108" s="1"/>
  <c r="H18" i="108"/>
  <c r="GL18" i="108" s="1"/>
  <c r="E156" i="60" s="1"/>
  <c r="F27" i="108"/>
  <c r="H38" i="108"/>
  <c r="GL38" i="108" s="1"/>
  <c r="H14" i="108"/>
  <c r="GL14" i="108" s="1"/>
  <c r="F15" i="108"/>
  <c r="H35" i="108"/>
  <c r="GL35" i="108" s="1"/>
  <c r="E54" i="108"/>
  <c r="H34" i="108"/>
  <c r="GL34" i="108" s="1"/>
  <c r="E42" i="108"/>
  <c r="H31" i="108"/>
  <c r="GL31" i="108" s="1"/>
  <c r="E30" i="108"/>
  <c r="H54" i="108"/>
  <c r="GL54" i="108" s="1"/>
  <c r="H30" i="108"/>
  <c r="GL30" i="108" s="1"/>
  <c r="E18" i="108"/>
  <c r="H51" i="108"/>
  <c r="GL51" i="108" s="1"/>
  <c r="H27" i="108"/>
  <c r="GL27" i="108" s="1"/>
  <c r="F54" i="108"/>
  <c r="H50" i="108"/>
  <c r="GL50" i="108" s="1"/>
  <c r="H26" i="108"/>
  <c r="GL26" i="108" s="1"/>
  <c r="E164" i="60" s="1"/>
  <c r="F51" i="108"/>
  <c r="H47" i="108"/>
  <c r="GL47" i="108" s="1"/>
  <c r="H23" i="108"/>
  <c r="GL23" i="108" s="1"/>
  <c r="E161" i="60" s="1"/>
  <c r="F42" i="108"/>
  <c r="H46" i="108"/>
  <c r="GL46" i="108" s="1"/>
  <c r="H22" i="108"/>
  <c r="GL22" i="108" s="1"/>
  <c r="E160" i="60" s="1"/>
  <c r="F39" i="108"/>
  <c r="H43" i="108"/>
  <c r="GL43" i="108" s="1"/>
  <c r="H19" i="108"/>
  <c r="GL19" i="108" s="1"/>
  <c r="E157" i="60" s="1"/>
  <c r="F30" i="108"/>
  <c r="I51" i="108"/>
  <c r="I47" i="108"/>
  <c r="I43" i="108"/>
  <c r="I39" i="108"/>
  <c r="I35" i="108"/>
  <c r="I31" i="108"/>
  <c r="I27" i="108"/>
  <c r="I23" i="108"/>
  <c r="I19" i="108"/>
  <c r="I15" i="108"/>
  <c r="I11" i="108"/>
  <c r="E46" i="108"/>
  <c r="E34" i="108"/>
  <c r="E22" i="108"/>
  <c r="F10" i="108"/>
  <c r="F43" i="108"/>
  <c r="F31" i="108"/>
  <c r="F19" i="108"/>
  <c r="H11" i="108"/>
  <c r="GL11" i="108" s="1"/>
  <c r="E45" i="108"/>
  <c r="E33" i="108"/>
  <c r="E21" i="108"/>
  <c r="I10" i="108"/>
  <c r="E44" i="108"/>
  <c r="E32" i="108"/>
  <c r="E20" i="108"/>
  <c r="F53" i="108"/>
  <c r="F41" i="108"/>
  <c r="F29" i="108"/>
  <c r="F17" i="108"/>
  <c r="I54" i="108"/>
  <c r="I50" i="108"/>
  <c r="I46" i="108"/>
  <c r="I42" i="108"/>
  <c r="I38" i="108"/>
  <c r="I34" i="108"/>
  <c r="I30" i="108"/>
  <c r="I26" i="108"/>
  <c r="I22" i="108"/>
  <c r="I18" i="108"/>
  <c r="I14" i="108"/>
  <c r="E10" i="108"/>
  <c r="F52" i="108"/>
  <c r="F40" i="108"/>
  <c r="F28" i="108"/>
  <c r="F16" i="108"/>
  <c r="E53" i="108"/>
  <c r="E41" i="108"/>
  <c r="E29" i="108"/>
  <c r="E17" i="108"/>
  <c r="F50" i="108"/>
  <c r="F38" i="108"/>
  <c r="F26" i="108"/>
  <c r="F14" i="108"/>
  <c r="I53" i="108"/>
  <c r="I49" i="108"/>
  <c r="I45" i="108"/>
  <c r="I41" i="108"/>
  <c r="I37" i="108"/>
  <c r="I33" i="108"/>
  <c r="I29" i="108"/>
  <c r="I25" i="108"/>
  <c r="I21" i="108"/>
  <c r="I17" i="108"/>
  <c r="I13" i="108"/>
  <c r="E52" i="108"/>
  <c r="E40" i="108"/>
  <c r="E28" i="108"/>
  <c r="E16" i="108"/>
  <c r="F49" i="108"/>
  <c r="F37" i="108"/>
  <c r="F25" i="108"/>
  <c r="F13" i="108"/>
  <c r="H53" i="108"/>
  <c r="GL53" i="108" s="1"/>
  <c r="H49" i="108"/>
  <c r="GL49" i="108" s="1"/>
  <c r="H45" i="108"/>
  <c r="GL45" i="108" s="1"/>
  <c r="H41" i="108"/>
  <c r="GL41" i="108" s="1"/>
  <c r="H37" i="108"/>
  <c r="GL37" i="108" s="1"/>
  <c r="H33" i="108"/>
  <c r="GL33" i="108" s="1"/>
  <c r="H29" i="108"/>
  <c r="GL29" i="108" s="1"/>
  <c r="H25" i="108"/>
  <c r="GL25" i="108" s="1"/>
  <c r="E163" i="60" s="1"/>
  <c r="H21" i="108"/>
  <c r="GL21" i="108" s="1"/>
  <c r="E159" i="60" s="1"/>
  <c r="H17" i="108"/>
  <c r="GL17" i="108" s="1"/>
  <c r="E155" i="60" s="1"/>
  <c r="H13" i="108"/>
  <c r="GL13" i="108" s="1"/>
  <c r="F48" i="108"/>
  <c r="F36" i="108"/>
  <c r="F24" i="108"/>
  <c r="F12" i="108"/>
  <c r="E50" i="108"/>
  <c r="E38" i="108"/>
  <c r="E26" i="108"/>
  <c r="E14" i="108"/>
  <c r="F47" i="108"/>
  <c r="F35" i="108"/>
  <c r="F23" i="108"/>
  <c r="F11" i="108"/>
  <c r="I52" i="108"/>
  <c r="I48" i="108"/>
  <c r="I44" i="108"/>
  <c r="I40" i="108"/>
  <c r="I36" i="108"/>
  <c r="I32" i="108"/>
  <c r="I28" i="108"/>
  <c r="I24" i="108"/>
  <c r="I20" i="108"/>
  <c r="I16" i="108"/>
  <c r="I12" i="108"/>
  <c r="F46" i="108"/>
  <c r="F34" i="108"/>
  <c r="F22" i="108"/>
  <c r="H52" i="108"/>
  <c r="GL52" i="108" s="1"/>
  <c r="H48" i="108"/>
  <c r="GL48" i="108" s="1"/>
  <c r="H44" i="108"/>
  <c r="GL44" i="108" s="1"/>
  <c r="H40" i="108"/>
  <c r="GL40" i="108" s="1"/>
  <c r="H36" i="108"/>
  <c r="GL36" i="108" s="1"/>
  <c r="H32" i="108"/>
  <c r="GL32" i="108" s="1"/>
  <c r="H28" i="108"/>
  <c r="GL28" i="108" s="1"/>
  <c r="H24" i="108"/>
  <c r="GL24" i="108" s="1"/>
  <c r="E162" i="60" s="1"/>
  <c r="H20" i="108"/>
  <c r="GL20" i="108" s="1"/>
  <c r="E158" i="60" s="1"/>
  <c r="H16" i="108"/>
  <c r="GL16" i="108" s="1"/>
  <c r="E154" i="60" s="1"/>
  <c r="H12" i="108"/>
  <c r="GL12" i="108" s="1"/>
  <c r="E48" i="108"/>
  <c r="E36" i="108"/>
  <c r="E24" i="108"/>
  <c r="E12" i="108"/>
  <c r="E166" i="60" l="1"/>
  <c r="E28" i="60"/>
  <c r="E170" i="60"/>
  <c r="E32" i="60"/>
  <c r="E168" i="60"/>
  <c r="E30" i="60"/>
  <c r="E174" i="60"/>
  <c r="E36" i="60"/>
  <c r="E171" i="60"/>
  <c r="E33" i="60"/>
  <c r="E184" i="60"/>
  <c r="E46" i="60"/>
  <c r="E192" i="60"/>
  <c r="E54" i="60"/>
  <c r="E180" i="60"/>
  <c r="E42" i="60"/>
  <c r="E178" i="60"/>
  <c r="E40" i="60"/>
  <c r="E175" i="60"/>
  <c r="E37" i="60"/>
  <c r="E169" i="60"/>
  <c r="E31" i="60"/>
  <c r="E167" i="60"/>
  <c r="E29" i="60"/>
  <c r="E179" i="60"/>
  <c r="E41" i="60"/>
  <c r="E183" i="60"/>
  <c r="E45" i="60"/>
  <c r="E185" i="60"/>
  <c r="E47" i="60"/>
  <c r="E177" i="60"/>
  <c r="E39" i="60"/>
  <c r="E182" i="60"/>
  <c r="E44" i="60"/>
  <c r="E186" i="60"/>
  <c r="E48" i="60"/>
  <c r="E190" i="60"/>
  <c r="E52" i="60"/>
  <c r="E187" i="60"/>
  <c r="E49" i="60"/>
  <c r="E191" i="60"/>
  <c r="E53" i="60"/>
  <c r="E188" i="60"/>
  <c r="E50" i="60"/>
  <c r="E165" i="60"/>
  <c r="E27" i="60"/>
  <c r="E152" i="60"/>
  <c r="E14" i="60"/>
  <c r="E181" i="60"/>
  <c r="E43" i="60"/>
  <c r="E189" i="60"/>
  <c r="E51" i="60"/>
  <c r="E176" i="60"/>
  <c r="E38" i="60"/>
  <c r="E173" i="60"/>
  <c r="E35" i="60"/>
  <c r="E172" i="60"/>
  <c r="E34" i="60"/>
  <c r="E151" i="60"/>
  <c r="E13" i="60"/>
  <c r="CG64" i="108"/>
  <c r="E150" i="60"/>
  <c r="E12" i="60"/>
  <c r="E149" i="60"/>
  <c r="E11" i="60"/>
  <c r="J9" i="108"/>
  <c r="J64" i="108" s="1"/>
  <c r="GL10" i="108"/>
  <c r="E18" i="60"/>
  <c r="E22" i="60"/>
  <c r="E15" i="60"/>
  <c r="E23" i="60"/>
  <c r="E26" i="60"/>
  <c r="E16" i="60"/>
  <c r="E20" i="60"/>
  <c r="E17" i="60"/>
  <c r="E19" i="60"/>
  <c r="E24" i="60"/>
  <c r="E21" i="60"/>
  <c r="E25" i="60"/>
  <c r="FZ11" i="108"/>
  <c r="GA11" i="108" s="1"/>
  <c r="AX64" i="108"/>
  <c r="FZ56" i="108"/>
  <c r="FZ57" i="108"/>
  <c r="DW24" i="14"/>
  <c r="DW22" i="14"/>
  <c r="BO6" i="14"/>
  <c r="FZ59" i="108" l="1"/>
  <c r="FZ10" i="108"/>
  <c r="GA10" i="108" s="1"/>
  <c r="FZ58" i="108"/>
  <c r="E10" i="60"/>
  <c r="AF14" i="14"/>
  <c r="FZ55" i="108"/>
  <c r="GA55" i="108" s="1"/>
  <c r="IB14" i="14"/>
  <c r="E148" i="60"/>
  <c r="E198" i="60" s="1"/>
  <c r="E60" i="60"/>
  <c r="E60" i="259"/>
  <c r="GA59" i="108"/>
  <c r="GA58" i="108"/>
  <c r="GA57" i="108"/>
  <c r="GA56" i="108"/>
  <c r="DQ16" i="14"/>
  <c r="DQ18" i="14"/>
  <c r="DQ20" i="14"/>
  <c r="DQ15" i="14"/>
  <c r="DQ17" i="14"/>
  <c r="DQ19" i="14"/>
  <c r="E200" i="60" l="1"/>
  <c r="E201" i="60"/>
  <c r="E202" i="60" s="1"/>
  <c r="E199" i="60"/>
  <c r="E63" i="259"/>
  <c r="E64" i="259"/>
  <c r="E62" i="259"/>
  <c r="E61" i="259"/>
  <c r="E63" i="60"/>
  <c r="E61" i="60"/>
  <c r="E62" i="60"/>
  <c r="DW15" i="14"/>
  <c r="EC15" i="14"/>
  <c r="DW16" i="14"/>
  <c r="EC16" i="14"/>
  <c r="DW18" i="14"/>
  <c r="EC18" i="14"/>
  <c r="DW17" i="14"/>
  <c r="EC17" i="14"/>
  <c r="DW19" i="14"/>
  <c r="EC19" i="14"/>
  <c r="DW20" i="14"/>
  <c r="EC20" i="14"/>
  <c r="AN64" i="108" l="1"/>
  <c r="AI64" i="108"/>
  <c r="AD64" i="108"/>
  <c r="Y64" i="108"/>
  <c r="T64" i="108"/>
  <c r="P11" i="247" l="1"/>
  <c r="Q11" i="247"/>
  <c r="R11" i="247"/>
  <c r="S11" i="247"/>
  <c r="A1" i="247" l="1"/>
  <c r="A1" i="246"/>
  <c r="R11" i="245" l="1"/>
  <c r="Q11" i="245"/>
  <c r="P11" i="245"/>
  <c r="S55" i="247" l="1"/>
  <c r="R55" i="247"/>
  <c r="Q55" i="247"/>
  <c r="P55" i="247"/>
  <c r="O55" i="247"/>
  <c r="N55" i="247"/>
  <c r="M55" i="247"/>
  <c r="K55" i="247"/>
  <c r="J55" i="247"/>
  <c r="I55" i="247"/>
  <c r="H55" i="247"/>
  <c r="G55" i="247"/>
  <c r="F55" i="247"/>
  <c r="E55" i="247"/>
  <c r="D55" i="247"/>
  <c r="S54" i="247"/>
  <c r="R54" i="247"/>
  <c r="Q54" i="247"/>
  <c r="P54" i="247"/>
  <c r="O54" i="247"/>
  <c r="N54" i="247"/>
  <c r="M54" i="247"/>
  <c r="K54" i="247"/>
  <c r="J54" i="247"/>
  <c r="I54" i="247"/>
  <c r="H54" i="247"/>
  <c r="G54" i="247"/>
  <c r="F54" i="247"/>
  <c r="E54" i="247"/>
  <c r="D54" i="247"/>
  <c r="S53" i="247"/>
  <c r="R53" i="247"/>
  <c r="Q53" i="247"/>
  <c r="P53" i="247"/>
  <c r="O53" i="247"/>
  <c r="N53" i="247"/>
  <c r="M53" i="247"/>
  <c r="K53" i="247"/>
  <c r="J53" i="247"/>
  <c r="I53" i="247"/>
  <c r="H53" i="247"/>
  <c r="G53" i="247"/>
  <c r="F53" i="247"/>
  <c r="E53" i="247"/>
  <c r="D53" i="247"/>
  <c r="S52" i="247"/>
  <c r="R52" i="247"/>
  <c r="Q52" i="247"/>
  <c r="P52" i="247"/>
  <c r="O52" i="247"/>
  <c r="N52" i="247"/>
  <c r="M52" i="247"/>
  <c r="K52" i="247"/>
  <c r="J52" i="247"/>
  <c r="I52" i="247"/>
  <c r="H52" i="247"/>
  <c r="G52" i="247"/>
  <c r="F52" i="247"/>
  <c r="E52" i="247"/>
  <c r="D52" i="247"/>
  <c r="S51" i="247"/>
  <c r="R51" i="247"/>
  <c r="Q51" i="247"/>
  <c r="P51" i="247"/>
  <c r="O51" i="247"/>
  <c r="N51" i="247"/>
  <c r="M51" i="247"/>
  <c r="K51" i="247"/>
  <c r="J51" i="247"/>
  <c r="I51" i="247"/>
  <c r="H51" i="247"/>
  <c r="G51" i="247"/>
  <c r="F51" i="247"/>
  <c r="E51" i="247"/>
  <c r="D51" i="247"/>
  <c r="S50" i="247"/>
  <c r="R50" i="247"/>
  <c r="Q50" i="247"/>
  <c r="P50" i="247"/>
  <c r="O50" i="247"/>
  <c r="N50" i="247"/>
  <c r="M50" i="247"/>
  <c r="K50" i="247"/>
  <c r="J50" i="247"/>
  <c r="I50" i="247"/>
  <c r="H50" i="247"/>
  <c r="G50" i="247"/>
  <c r="F50" i="247"/>
  <c r="E50" i="247"/>
  <c r="D50" i="247"/>
  <c r="S49" i="247"/>
  <c r="R49" i="247"/>
  <c r="Q49" i="247"/>
  <c r="P49" i="247"/>
  <c r="O49" i="247"/>
  <c r="N49" i="247"/>
  <c r="M49" i="247"/>
  <c r="K49" i="247"/>
  <c r="J49" i="247"/>
  <c r="I49" i="247"/>
  <c r="H49" i="247"/>
  <c r="G49" i="247"/>
  <c r="F49" i="247"/>
  <c r="E49" i="247"/>
  <c r="D49" i="247"/>
  <c r="S48" i="247"/>
  <c r="R48" i="247"/>
  <c r="Q48" i="247"/>
  <c r="P48" i="247"/>
  <c r="O48" i="247"/>
  <c r="N48" i="247"/>
  <c r="M48" i="247"/>
  <c r="K48" i="247"/>
  <c r="J48" i="247"/>
  <c r="I48" i="247"/>
  <c r="H48" i="247"/>
  <c r="G48" i="247"/>
  <c r="F48" i="247"/>
  <c r="E48" i="247"/>
  <c r="D48" i="247"/>
  <c r="S47" i="247"/>
  <c r="R47" i="247"/>
  <c r="Q47" i="247"/>
  <c r="P47" i="247"/>
  <c r="O47" i="247"/>
  <c r="N47" i="247"/>
  <c r="M47" i="247"/>
  <c r="K47" i="247"/>
  <c r="J47" i="247"/>
  <c r="I47" i="247"/>
  <c r="H47" i="247"/>
  <c r="G47" i="247"/>
  <c r="F47" i="247"/>
  <c r="E47" i="247"/>
  <c r="D47" i="247"/>
  <c r="S46" i="247"/>
  <c r="R46" i="247"/>
  <c r="Q46" i="247"/>
  <c r="P46" i="247"/>
  <c r="O46" i="247"/>
  <c r="N46" i="247"/>
  <c r="M46" i="247"/>
  <c r="K46" i="247"/>
  <c r="J46" i="247"/>
  <c r="I46" i="247"/>
  <c r="H46" i="247"/>
  <c r="G46" i="247"/>
  <c r="F46" i="247"/>
  <c r="E46" i="247"/>
  <c r="D46" i="247"/>
  <c r="S45" i="247"/>
  <c r="R45" i="247"/>
  <c r="Q45" i="247"/>
  <c r="P45" i="247"/>
  <c r="O45" i="247"/>
  <c r="N45" i="247"/>
  <c r="M45" i="247"/>
  <c r="K45" i="247"/>
  <c r="J45" i="247"/>
  <c r="I45" i="247"/>
  <c r="H45" i="247"/>
  <c r="G45" i="247"/>
  <c r="F45" i="247"/>
  <c r="E45" i="247"/>
  <c r="D45" i="247"/>
  <c r="S44" i="247"/>
  <c r="R44" i="247"/>
  <c r="Q44" i="247"/>
  <c r="P44" i="247"/>
  <c r="O44" i="247"/>
  <c r="N44" i="247"/>
  <c r="M44" i="247"/>
  <c r="K44" i="247"/>
  <c r="J44" i="247"/>
  <c r="I44" i="247"/>
  <c r="H44" i="247"/>
  <c r="G44" i="247"/>
  <c r="F44" i="247"/>
  <c r="E44" i="247"/>
  <c r="D44" i="247"/>
  <c r="S43" i="247"/>
  <c r="R43" i="247"/>
  <c r="Q43" i="247"/>
  <c r="P43" i="247"/>
  <c r="O43" i="247"/>
  <c r="N43" i="247"/>
  <c r="M43" i="247"/>
  <c r="K43" i="247"/>
  <c r="J43" i="247"/>
  <c r="I43" i="247"/>
  <c r="H43" i="247"/>
  <c r="G43" i="247"/>
  <c r="F43" i="247"/>
  <c r="E43" i="247"/>
  <c r="D43" i="247"/>
  <c r="S42" i="247"/>
  <c r="R42" i="247"/>
  <c r="Q42" i="247"/>
  <c r="P42" i="247"/>
  <c r="O42" i="247"/>
  <c r="N42" i="247"/>
  <c r="M42" i="247"/>
  <c r="K42" i="247"/>
  <c r="J42" i="247"/>
  <c r="I42" i="247"/>
  <c r="H42" i="247"/>
  <c r="G42" i="247"/>
  <c r="F42" i="247"/>
  <c r="E42" i="247"/>
  <c r="D42" i="247"/>
  <c r="S41" i="247"/>
  <c r="R41" i="247"/>
  <c r="Q41" i="247"/>
  <c r="P41" i="247"/>
  <c r="O41" i="247"/>
  <c r="N41" i="247"/>
  <c r="M41" i="247"/>
  <c r="K41" i="247"/>
  <c r="J41" i="247"/>
  <c r="I41" i="247"/>
  <c r="H41" i="247"/>
  <c r="G41" i="247"/>
  <c r="F41" i="247"/>
  <c r="E41" i="247"/>
  <c r="D41" i="247"/>
  <c r="S40" i="247"/>
  <c r="R40" i="247"/>
  <c r="Q40" i="247"/>
  <c r="P40" i="247"/>
  <c r="O40" i="247"/>
  <c r="N40" i="247"/>
  <c r="M40" i="247"/>
  <c r="K40" i="247"/>
  <c r="J40" i="247"/>
  <c r="I40" i="247"/>
  <c r="H40" i="247"/>
  <c r="G40" i="247"/>
  <c r="F40" i="247"/>
  <c r="E40" i="247"/>
  <c r="D40" i="247"/>
  <c r="S39" i="247"/>
  <c r="R39" i="247"/>
  <c r="Q39" i="247"/>
  <c r="P39" i="247"/>
  <c r="O39" i="247"/>
  <c r="N39" i="247"/>
  <c r="M39" i="247"/>
  <c r="K39" i="247"/>
  <c r="J39" i="247"/>
  <c r="I39" i="247"/>
  <c r="H39" i="247"/>
  <c r="G39" i="247"/>
  <c r="F39" i="247"/>
  <c r="E39" i="247"/>
  <c r="D39" i="247"/>
  <c r="S38" i="247"/>
  <c r="R38" i="247"/>
  <c r="Q38" i="247"/>
  <c r="P38" i="247"/>
  <c r="O38" i="247"/>
  <c r="N38" i="247"/>
  <c r="M38" i="247"/>
  <c r="K38" i="247"/>
  <c r="J38" i="247"/>
  <c r="I38" i="247"/>
  <c r="H38" i="247"/>
  <c r="G38" i="247"/>
  <c r="F38" i="247"/>
  <c r="E38" i="247"/>
  <c r="D38" i="247"/>
  <c r="S37" i="247"/>
  <c r="R37" i="247"/>
  <c r="Q37" i="247"/>
  <c r="P37" i="247"/>
  <c r="O37" i="247"/>
  <c r="N37" i="247"/>
  <c r="M37" i="247"/>
  <c r="K37" i="247"/>
  <c r="J37" i="247"/>
  <c r="I37" i="247"/>
  <c r="H37" i="247"/>
  <c r="G37" i="247"/>
  <c r="F37" i="247"/>
  <c r="E37" i="247"/>
  <c r="D37" i="247"/>
  <c r="S36" i="247"/>
  <c r="R36" i="247"/>
  <c r="Q36" i="247"/>
  <c r="P36" i="247"/>
  <c r="O36" i="247"/>
  <c r="N36" i="247"/>
  <c r="M36" i="247"/>
  <c r="K36" i="247"/>
  <c r="J36" i="247"/>
  <c r="I36" i="247"/>
  <c r="H36" i="247"/>
  <c r="G36" i="247"/>
  <c r="F36" i="247"/>
  <c r="E36" i="247"/>
  <c r="D36" i="247"/>
  <c r="S35" i="247"/>
  <c r="R35" i="247"/>
  <c r="Q35" i="247"/>
  <c r="P35" i="247"/>
  <c r="O35" i="247"/>
  <c r="N35" i="247"/>
  <c r="M35" i="247"/>
  <c r="K35" i="247"/>
  <c r="J35" i="247"/>
  <c r="I35" i="247"/>
  <c r="H35" i="247"/>
  <c r="G35" i="247"/>
  <c r="F35" i="247"/>
  <c r="E35" i="247"/>
  <c r="D35" i="247"/>
  <c r="S34" i="247"/>
  <c r="R34" i="247"/>
  <c r="Q34" i="247"/>
  <c r="P34" i="247"/>
  <c r="O34" i="247"/>
  <c r="N34" i="247"/>
  <c r="M34" i="247"/>
  <c r="K34" i="247"/>
  <c r="J34" i="247"/>
  <c r="I34" i="247"/>
  <c r="H34" i="247"/>
  <c r="G34" i="247"/>
  <c r="F34" i="247"/>
  <c r="E34" i="247"/>
  <c r="D34" i="247"/>
  <c r="S33" i="247"/>
  <c r="R33" i="247"/>
  <c r="Q33" i="247"/>
  <c r="P33" i="247"/>
  <c r="O33" i="247"/>
  <c r="N33" i="247"/>
  <c r="M33" i="247"/>
  <c r="K33" i="247"/>
  <c r="J33" i="247"/>
  <c r="I33" i="247"/>
  <c r="H33" i="247"/>
  <c r="G33" i="247"/>
  <c r="F33" i="247"/>
  <c r="E33" i="247"/>
  <c r="D33" i="247"/>
  <c r="S32" i="247"/>
  <c r="R32" i="247"/>
  <c r="Q32" i="247"/>
  <c r="P32" i="247"/>
  <c r="O32" i="247"/>
  <c r="N32" i="247"/>
  <c r="M32" i="247"/>
  <c r="K32" i="247"/>
  <c r="J32" i="247"/>
  <c r="I32" i="247"/>
  <c r="H32" i="247"/>
  <c r="G32" i="247"/>
  <c r="F32" i="247"/>
  <c r="E32" i="247"/>
  <c r="D32" i="247"/>
  <c r="S31" i="247"/>
  <c r="R31" i="247"/>
  <c r="Q31" i="247"/>
  <c r="P31" i="247"/>
  <c r="O31" i="247"/>
  <c r="N31" i="247"/>
  <c r="M31" i="247"/>
  <c r="K31" i="247"/>
  <c r="J31" i="247"/>
  <c r="I31" i="247"/>
  <c r="H31" i="247"/>
  <c r="G31" i="247"/>
  <c r="F31" i="247"/>
  <c r="E31" i="247"/>
  <c r="D31" i="247"/>
  <c r="S30" i="247"/>
  <c r="R30" i="247"/>
  <c r="Q30" i="247"/>
  <c r="P30" i="247"/>
  <c r="O30" i="247"/>
  <c r="N30" i="247"/>
  <c r="M30" i="247"/>
  <c r="K30" i="247"/>
  <c r="J30" i="247"/>
  <c r="I30" i="247"/>
  <c r="H30" i="247"/>
  <c r="G30" i="247"/>
  <c r="F30" i="247"/>
  <c r="E30" i="247"/>
  <c r="D30" i="247"/>
  <c r="S29" i="247"/>
  <c r="R29" i="247"/>
  <c r="Q29" i="247"/>
  <c r="P29" i="247"/>
  <c r="O29" i="247"/>
  <c r="N29" i="247"/>
  <c r="M29" i="247"/>
  <c r="K29" i="247"/>
  <c r="J29" i="247"/>
  <c r="I29" i="247"/>
  <c r="H29" i="247"/>
  <c r="G29" i="247"/>
  <c r="F29" i="247"/>
  <c r="E29" i="247"/>
  <c r="D29" i="247"/>
  <c r="S28" i="247"/>
  <c r="R28" i="247"/>
  <c r="Q28" i="247"/>
  <c r="P28" i="247"/>
  <c r="O28" i="247"/>
  <c r="N28" i="247"/>
  <c r="M28" i="247"/>
  <c r="K28" i="247"/>
  <c r="J28" i="247"/>
  <c r="I28" i="247"/>
  <c r="H28" i="247"/>
  <c r="G28" i="247"/>
  <c r="F28" i="247"/>
  <c r="E28" i="247"/>
  <c r="D28" i="247"/>
  <c r="S27" i="247"/>
  <c r="R27" i="247"/>
  <c r="Q27" i="247"/>
  <c r="P27" i="247"/>
  <c r="O27" i="247"/>
  <c r="N27" i="247"/>
  <c r="M27" i="247"/>
  <c r="K27" i="247"/>
  <c r="J27" i="247"/>
  <c r="I27" i="247"/>
  <c r="H27" i="247"/>
  <c r="G27" i="247"/>
  <c r="F27" i="247"/>
  <c r="E27" i="247"/>
  <c r="D27" i="247"/>
  <c r="S26" i="247"/>
  <c r="R26" i="247"/>
  <c r="Q26" i="247"/>
  <c r="P26" i="247"/>
  <c r="O26" i="247"/>
  <c r="N26" i="247"/>
  <c r="M26" i="247"/>
  <c r="K26" i="247"/>
  <c r="J26" i="247"/>
  <c r="I26" i="247"/>
  <c r="H26" i="247"/>
  <c r="G26" i="247"/>
  <c r="F26" i="247"/>
  <c r="E26" i="247"/>
  <c r="D26" i="247"/>
  <c r="S25" i="247"/>
  <c r="R25" i="247"/>
  <c r="Q25" i="247"/>
  <c r="P25" i="247"/>
  <c r="O25" i="247"/>
  <c r="N25" i="247"/>
  <c r="M25" i="247"/>
  <c r="K25" i="247"/>
  <c r="J25" i="247"/>
  <c r="I25" i="247"/>
  <c r="H25" i="247"/>
  <c r="G25" i="247"/>
  <c r="F25" i="247"/>
  <c r="E25" i="247"/>
  <c r="D25" i="247"/>
  <c r="S24" i="247"/>
  <c r="R24" i="247"/>
  <c r="Q24" i="247"/>
  <c r="P24" i="247"/>
  <c r="O24" i="247"/>
  <c r="N24" i="247"/>
  <c r="M24" i="247"/>
  <c r="K24" i="247"/>
  <c r="J24" i="247"/>
  <c r="I24" i="247"/>
  <c r="H24" i="247"/>
  <c r="G24" i="247"/>
  <c r="F24" i="247"/>
  <c r="E24" i="247"/>
  <c r="D24" i="247"/>
  <c r="S23" i="247"/>
  <c r="R23" i="247"/>
  <c r="Q23" i="247"/>
  <c r="P23" i="247"/>
  <c r="O23" i="247"/>
  <c r="N23" i="247"/>
  <c r="M23" i="247"/>
  <c r="K23" i="247"/>
  <c r="J23" i="247"/>
  <c r="I23" i="247"/>
  <c r="H23" i="247"/>
  <c r="G23" i="247"/>
  <c r="F23" i="247"/>
  <c r="E23" i="247"/>
  <c r="D23" i="247"/>
  <c r="S22" i="247"/>
  <c r="R22" i="247"/>
  <c r="Q22" i="247"/>
  <c r="P22" i="247"/>
  <c r="O22" i="247"/>
  <c r="N22" i="247"/>
  <c r="M22" i="247"/>
  <c r="K22" i="247"/>
  <c r="J22" i="247"/>
  <c r="I22" i="247"/>
  <c r="H22" i="247"/>
  <c r="G22" i="247"/>
  <c r="F22" i="247"/>
  <c r="E22" i="247"/>
  <c r="D22" i="247"/>
  <c r="S21" i="247"/>
  <c r="R21" i="247"/>
  <c r="Q21" i="247"/>
  <c r="P21" i="247"/>
  <c r="O21" i="247"/>
  <c r="N21" i="247"/>
  <c r="M21" i="247"/>
  <c r="K21" i="247"/>
  <c r="J21" i="247"/>
  <c r="I21" i="247"/>
  <c r="H21" i="247"/>
  <c r="G21" i="247"/>
  <c r="F21" i="247"/>
  <c r="E21" i="247"/>
  <c r="D21" i="247"/>
  <c r="S20" i="247"/>
  <c r="R20" i="247"/>
  <c r="Q20" i="247"/>
  <c r="P20" i="247"/>
  <c r="O20" i="247"/>
  <c r="N20" i="247"/>
  <c r="M20" i="247"/>
  <c r="K20" i="247"/>
  <c r="J20" i="247"/>
  <c r="I20" i="247"/>
  <c r="H20" i="247"/>
  <c r="G20" i="247"/>
  <c r="F20" i="247"/>
  <c r="E20" i="247"/>
  <c r="D20" i="247"/>
  <c r="S19" i="247"/>
  <c r="R19" i="247"/>
  <c r="Q19" i="247"/>
  <c r="P19" i="247"/>
  <c r="O19" i="247"/>
  <c r="N19" i="247"/>
  <c r="M19" i="247"/>
  <c r="K19" i="247"/>
  <c r="J19" i="247"/>
  <c r="I19" i="247"/>
  <c r="H19" i="247"/>
  <c r="G19" i="247"/>
  <c r="F19" i="247"/>
  <c r="E19" i="247"/>
  <c r="D19" i="247"/>
  <c r="S18" i="247"/>
  <c r="R18" i="247"/>
  <c r="Q18" i="247"/>
  <c r="P18" i="247"/>
  <c r="O18" i="247"/>
  <c r="N18" i="247"/>
  <c r="M18" i="247"/>
  <c r="K18" i="247"/>
  <c r="J18" i="247"/>
  <c r="I18" i="247"/>
  <c r="H18" i="247"/>
  <c r="G18" i="247"/>
  <c r="F18" i="247"/>
  <c r="E18" i="247"/>
  <c r="D18" i="247"/>
  <c r="S17" i="247"/>
  <c r="R17" i="247"/>
  <c r="Q17" i="247"/>
  <c r="P17" i="247"/>
  <c r="O17" i="247"/>
  <c r="N17" i="247"/>
  <c r="M17" i="247"/>
  <c r="K17" i="247"/>
  <c r="J17" i="247"/>
  <c r="I17" i="247"/>
  <c r="H17" i="247"/>
  <c r="G17" i="247"/>
  <c r="F17" i="247"/>
  <c r="E17" i="247"/>
  <c r="D17" i="247"/>
  <c r="S16" i="247"/>
  <c r="R16" i="247"/>
  <c r="Q16" i="247"/>
  <c r="P16" i="247"/>
  <c r="O16" i="247"/>
  <c r="N16" i="247"/>
  <c r="M16" i="247"/>
  <c r="K16" i="247"/>
  <c r="J16" i="247"/>
  <c r="I16" i="247"/>
  <c r="H16" i="247"/>
  <c r="G16" i="247"/>
  <c r="F16" i="247"/>
  <c r="E16" i="247"/>
  <c r="D16" i="247"/>
  <c r="S15" i="247"/>
  <c r="R15" i="247"/>
  <c r="Q15" i="247"/>
  <c r="P15" i="247"/>
  <c r="O15" i="247"/>
  <c r="N15" i="247"/>
  <c r="M15" i="247"/>
  <c r="K15" i="247"/>
  <c r="J15" i="247"/>
  <c r="I15" i="247"/>
  <c r="H15" i="247"/>
  <c r="G15" i="247"/>
  <c r="F15" i="247"/>
  <c r="E15" i="247"/>
  <c r="D15" i="247"/>
  <c r="S14" i="247"/>
  <c r="R14" i="247"/>
  <c r="Q14" i="247"/>
  <c r="P14" i="247"/>
  <c r="O14" i="247"/>
  <c r="N14" i="247"/>
  <c r="M14" i="247"/>
  <c r="K14" i="247"/>
  <c r="J14" i="247"/>
  <c r="I14" i="247"/>
  <c r="H14" i="247"/>
  <c r="G14" i="247"/>
  <c r="F14" i="247"/>
  <c r="E14" i="247"/>
  <c r="D14" i="247"/>
  <c r="S13" i="247"/>
  <c r="R13" i="247"/>
  <c r="Q13" i="247"/>
  <c r="P13" i="247"/>
  <c r="O13" i="247"/>
  <c r="N13" i="247"/>
  <c r="M13" i="247"/>
  <c r="K13" i="247"/>
  <c r="J13" i="247"/>
  <c r="I13" i="247"/>
  <c r="H13" i="247"/>
  <c r="G13" i="247"/>
  <c r="F13" i="247"/>
  <c r="E13" i="247"/>
  <c r="D13" i="247"/>
  <c r="S12" i="247"/>
  <c r="R12" i="247"/>
  <c r="Q12" i="247"/>
  <c r="P12" i="247"/>
  <c r="O12" i="247"/>
  <c r="N12" i="247"/>
  <c r="M12" i="247"/>
  <c r="K12" i="247"/>
  <c r="J12" i="247"/>
  <c r="I12" i="247"/>
  <c r="H12" i="247"/>
  <c r="G12" i="247"/>
  <c r="F12" i="247"/>
  <c r="E12" i="247"/>
  <c r="D12" i="247"/>
  <c r="O11" i="247"/>
  <c r="N11" i="247"/>
  <c r="K11" i="247"/>
  <c r="J11" i="247"/>
  <c r="I11" i="247"/>
  <c r="H11" i="247"/>
  <c r="G11" i="247"/>
  <c r="F11" i="247"/>
  <c r="E11" i="247"/>
  <c r="D11" i="247"/>
  <c r="P63" i="247"/>
  <c r="G63" i="247"/>
  <c r="B63" i="247"/>
  <c r="C55" i="247"/>
  <c r="B55" i="247"/>
  <c r="C54" i="247"/>
  <c r="B54" i="247"/>
  <c r="C53" i="247"/>
  <c r="B53" i="247"/>
  <c r="C52" i="247"/>
  <c r="B52" i="247"/>
  <c r="C51" i="247"/>
  <c r="B51" i="247"/>
  <c r="C50" i="247"/>
  <c r="B50" i="247"/>
  <c r="C49" i="247"/>
  <c r="B49" i="247"/>
  <c r="C48" i="247"/>
  <c r="B48" i="247"/>
  <c r="C47" i="247"/>
  <c r="B47" i="247"/>
  <c r="C46" i="247"/>
  <c r="B46" i="247"/>
  <c r="C45" i="247"/>
  <c r="B45" i="247"/>
  <c r="C44" i="247"/>
  <c r="B44" i="247"/>
  <c r="C43" i="247"/>
  <c r="B43" i="247"/>
  <c r="C42" i="247"/>
  <c r="B42" i="247"/>
  <c r="C41" i="247"/>
  <c r="B41" i="247"/>
  <c r="C40" i="247"/>
  <c r="B40" i="247"/>
  <c r="C39" i="247"/>
  <c r="B39" i="247"/>
  <c r="C38" i="247"/>
  <c r="B38" i="247"/>
  <c r="C37" i="247"/>
  <c r="B37" i="247"/>
  <c r="C36" i="247"/>
  <c r="B36" i="247"/>
  <c r="C35" i="247"/>
  <c r="B35" i="247"/>
  <c r="C34" i="247"/>
  <c r="B34" i="247"/>
  <c r="C33" i="247"/>
  <c r="B33" i="247"/>
  <c r="C32" i="247"/>
  <c r="B32" i="247"/>
  <c r="C31" i="247"/>
  <c r="B31" i="247"/>
  <c r="C30" i="247"/>
  <c r="B30" i="247"/>
  <c r="C29" i="247"/>
  <c r="B29" i="247"/>
  <c r="C28" i="247"/>
  <c r="B28" i="247"/>
  <c r="C27" i="247"/>
  <c r="B27" i="247"/>
  <c r="C26" i="247"/>
  <c r="B26" i="247"/>
  <c r="C25" i="247"/>
  <c r="B25" i="247"/>
  <c r="C24" i="247"/>
  <c r="B24" i="247"/>
  <c r="C23" i="247"/>
  <c r="B23" i="247"/>
  <c r="C22" i="247"/>
  <c r="B22" i="247"/>
  <c r="C21" i="247"/>
  <c r="B21" i="247"/>
  <c r="C20" i="247"/>
  <c r="B20" i="247"/>
  <c r="C19" i="247"/>
  <c r="B19" i="247"/>
  <c r="C18" i="247"/>
  <c r="B18" i="247"/>
  <c r="C17" i="247"/>
  <c r="B17" i="247"/>
  <c r="C16" i="247"/>
  <c r="B16" i="247"/>
  <c r="C15" i="247"/>
  <c r="B15" i="247"/>
  <c r="C14" i="247"/>
  <c r="B14" i="247"/>
  <c r="C13" i="247"/>
  <c r="B13" i="247"/>
  <c r="C12" i="247"/>
  <c r="B12" i="247"/>
  <c r="C11" i="247"/>
  <c r="B11" i="247"/>
  <c r="S9" i="247"/>
  <c r="R9" i="247"/>
  <c r="Q9" i="247"/>
  <c r="P9" i="247"/>
  <c r="O9" i="247"/>
  <c r="N9" i="247"/>
  <c r="K9" i="247"/>
  <c r="J9" i="247"/>
  <c r="I9" i="247"/>
  <c r="H9" i="247"/>
  <c r="G9" i="247"/>
  <c r="F9" i="247"/>
  <c r="E9" i="247"/>
  <c r="D9" i="247"/>
  <c r="A3" i="247"/>
  <c r="AF56" i="246"/>
  <c r="AD56" i="246"/>
  <c r="AB56" i="246"/>
  <c r="Z56" i="246"/>
  <c r="X56" i="246"/>
  <c r="V56" i="246"/>
  <c r="T56" i="246"/>
  <c r="R56" i="246"/>
  <c r="P56" i="246"/>
  <c r="N56" i="246"/>
  <c r="L56" i="246"/>
  <c r="J56" i="246"/>
  <c r="H56" i="246"/>
  <c r="F56" i="246"/>
  <c r="D56" i="246"/>
  <c r="AH55" i="246"/>
  <c r="AI55" i="246" s="1"/>
  <c r="C55" i="246"/>
  <c r="B55" i="246"/>
  <c r="C54" i="246"/>
  <c r="B54" i="246"/>
  <c r="C53" i="246"/>
  <c r="B53" i="246"/>
  <c r="C52" i="246"/>
  <c r="B52" i="246"/>
  <c r="C51" i="246"/>
  <c r="B51" i="246"/>
  <c r="C50" i="246"/>
  <c r="B50" i="246"/>
  <c r="C49" i="246"/>
  <c r="B49" i="246"/>
  <c r="C48" i="246"/>
  <c r="B48" i="246"/>
  <c r="C47" i="246"/>
  <c r="B47" i="246"/>
  <c r="C46" i="246"/>
  <c r="B46" i="246"/>
  <c r="C45" i="246"/>
  <c r="B45" i="246"/>
  <c r="C44" i="246"/>
  <c r="B44" i="246"/>
  <c r="C43" i="246"/>
  <c r="B43" i="246"/>
  <c r="C42" i="246"/>
  <c r="B42" i="246"/>
  <c r="C41" i="246"/>
  <c r="B41" i="246"/>
  <c r="C40" i="246"/>
  <c r="B40" i="246"/>
  <c r="C39" i="246"/>
  <c r="B39" i="246"/>
  <c r="C38" i="246"/>
  <c r="B38" i="246"/>
  <c r="C37" i="246"/>
  <c r="B37" i="246"/>
  <c r="C36" i="246"/>
  <c r="B36" i="246"/>
  <c r="C35" i="246"/>
  <c r="B35" i="246"/>
  <c r="C34" i="246"/>
  <c r="B34" i="246"/>
  <c r="C33" i="246"/>
  <c r="B33" i="246"/>
  <c r="C32" i="246"/>
  <c r="B32" i="246"/>
  <c r="C31" i="246"/>
  <c r="B31" i="246"/>
  <c r="C30" i="246"/>
  <c r="B30" i="246"/>
  <c r="C29" i="246"/>
  <c r="B29" i="246"/>
  <c r="C28" i="246"/>
  <c r="B28" i="246"/>
  <c r="C27" i="246"/>
  <c r="B27" i="246"/>
  <c r="C26" i="246"/>
  <c r="B26" i="246"/>
  <c r="C25" i="246"/>
  <c r="B25" i="246"/>
  <c r="C24" i="246"/>
  <c r="B24" i="246"/>
  <c r="C23" i="246"/>
  <c r="B23" i="246"/>
  <c r="C22" i="246"/>
  <c r="B22" i="246"/>
  <c r="C21" i="246"/>
  <c r="B21" i="246"/>
  <c r="C20" i="246"/>
  <c r="B20" i="246"/>
  <c r="C19" i="246"/>
  <c r="B19" i="246"/>
  <c r="C18" i="246"/>
  <c r="B18" i="246"/>
  <c r="C17" i="246"/>
  <c r="B17" i="246"/>
  <c r="C16" i="246"/>
  <c r="B16" i="246"/>
  <c r="C15" i="246"/>
  <c r="B15" i="246"/>
  <c r="C14" i="246"/>
  <c r="B14" i="246"/>
  <c r="C13" i="246"/>
  <c r="B13" i="246"/>
  <c r="C12" i="246"/>
  <c r="B12" i="246"/>
  <c r="C11" i="246"/>
  <c r="B11" i="246"/>
  <c r="AF9" i="246"/>
  <c r="AD9" i="246"/>
  <c r="AB9" i="246"/>
  <c r="Z9" i="246"/>
  <c r="X9" i="246"/>
  <c r="V9" i="246"/>
  <c r="T9" i="246"/>
  <c r="R9" i="246"/>
  <c r="P9" i="246"/>
  <c r="N9" i="246"/>
  <c r="L9" i="246"/>
  <c r="J9" i="246"/>
  <c r="H9" i="246"/>
  <c r="F9" i="246"/>
  <c r="D9" i="246"/>
  <c r="A3" i="246"/>
  <c r="S55" i="245"/>
  <c r="R55" i="245"/>
  <c r="Q55" i="245"/>
  <c r="P55" i="245"/>
  <c r="O55" i="245"/>
  <c r="N55" i="245"/>
  <c r="M55" i="245"/>
  <c r="K55" i="245"/>
  <c r="J55" i="245"/>
  <c r="I55" i="245"/>
  <c r="H55" i="245"/>
  <c r="G55" i="245"/>
  <c r="F55" i="245"/>
  <c r="E55" i="245"/>
  <c r="D55" i="245"/>
  <c r="S54" i="245"/>
  <c r="R54" i="245"/>
  <c r="Q54" i="245"/>
  <c r="P54" i="245"/>
  <c r="O54" i="245"/>
  <c r="N54" i="245"/>
  <c r="M54" i="245"/>
  <c r="K54" i="245"/>
  <c r="J54" i="245"/>
  <c r="I54" i="245"/>
  <c r="H54" i="245"/>
  <c r="G54" i="245"/>
  <c r="F54" i="245"/>
  <c r="E54" i="245"/>
  <c r="D54" i="245"/>
  <c r="S53" i="245"/>
  <c r="R53" i="245"/>
  <c r="Q53" i="245"/>
  <c r="P53" i="245"/>
  <c r="O53" i="245"/>
  <c r="N53" i="245"/>
  <c r="M53" i="245"/>
  <c r="K53" i="245"/>
  <c r="J53" i="245"/>
  <c r="I53" i="245"/>
  <c r="H53" i="245"/>
  <c r="G53" i="245"/>
  <c r="F53" i="245"/>
  <c r="E53" i="245"/>
  <c r="D53" i="245"/>
  <c r="S52" i="245"/>
  <c r="R52" i="245"/>
  <c r="Q52" i="245"/>
  <c r="P52" i="245"/>
  <c r="O52" i="245"/>
  <c r="N52" i="245"/>
  <c r="M52" i="245"/>
  <c r="K52" i="245"/>
  <c r="J52" i="245"/>
  <c r="I52" i="245"/>
  <c r="H52" i="245"/>
  <c r="G52" i="245"/>
  <c r="F52" i="245"/>
  <c r="E52" i="245"/>
  <c r="D52" i="245"/>
  <c r="S51" i="245"/>
  <c r="R51" i="245"/>
  <c r="Q51" i="245"/>
  <c r="P51" i="245"/>
  <c r="O51" i="245"/>
  <c r="N51" i="245"/>
  <c r="M51" i="245"/>
  <c r="K51" i="245"/>
  <c r="J51" i="245"/>
  <c r="I51" i="245"/>
  <c r="H51" i="245"/>
  <c r="G51" i="245"/>
  <c r="F51" i="245"/>
  <c r="E51" i="245"/>
  <c r="D51" i="245"/>
  <c r="S50" i="245"/>
  <c r="R50" i="245"/>
  <c r="Q50" i="245"/>
  <c r="P50" i="245"/>
  <c r="O50" i="245"/>
  <c r="N50" i="245"/>
  <c r="M50" i="245"/>
  <c r="K50" i="245"/>
  <c r="J50" i="245"/>
  <c r="I50" i="245"/>
  <c r="H50" i="245"/>
  <c r="G50" i="245"/>
  <c r="F50" i="245"/>
  <c r="E50" i="245"/>
  <c r="D50" i="245"/>
  <c r="S49" i="245"/>
  <c r="R49" i="245"/>
  <c r="Q49" i="245"/>
  <c r="P49" i="245"/>
  <c r="O49" i="245"/>
  <c r="N49" i="245"/>
  <c r="M49" i="245"/>
  <c r="K49" i="245"/>
  <c r="J49" i="245"/>
  <c r="I49" i="245"/>
  <c r="H49" i="245"/>
  <c r="G49" i="245"/>
  <c r="F49" i="245"/>
  <c r="E49" i="245"/>
  <c r="D49" i="245"/>
  <c r="S48" i="245"/>
  <c r="R48" i="245"/>
  <c r="Q48" i="245"/>
  <c r="P48" i="245"/>
  <c r="O48" i="245"/>
  <c r="N48" i="245"/>
  <c r="M48" i="245"/>
  <c r="K48" i="245"/>
  <c r="J48" i="245"/>
  <c r="I48" i="245"/>
  <c r="H48" i="245"/>
  <c r="G48" i="245"/>
  <c r="F48" i="245"/>
  <c r="E48" i="245"/>
  <c r="D48" i="245"/>
  <c r="S47" i="245"/>
  <c r="R47" i="245"/>
  <c r="Q47" i="245"/>
  <c r="P47" i="245"/>
  <c r="O47" i="245"/>
  <c r="N47" i="245"/>
  <c r="M47" i="245"/>
  <c r="K47" i="245"/>
  <c r="J47" i="245"/>
  <c r="I47" i="245"/>
  <c r="H47" i="245"/>
  <c r="G47" i="245"/>
  <c r="F47" i="245"/>
  <c r="E47" i="245"/>
  <c r="D47" i="245"/>
  <c r="S46" i="245"/>
  <c r="R46" i="245"/>
  <c r="Q46" i="245"/>
  <c r="P46" i="245"/>
  <c r="O46" i="245"/>
  <c r="N46" i="245"/>
  <c r="M46" i="245"/>
  <c r="K46" i="245"/>
  <c r="J46" i="245"/>
  <c r="I46" i="245"/>
  <c r="H46" i="245"/>
  <c r="G46" i="245"/>
  <c r="F46" i="245"/>
  <c r="E46" i="245"/>
  <c r="D46" i="245"/>
  <c r="S45" i="245"/>
  <c r="R45" i="245"/>
  <c r="Q45" i="245"/>
  <c r="P45" i="245"/>
  <c r="O45" i="245"/>
  <c r="N45" i="245"/>
  <c r="M45" i="245"/>
  <c r="K45" i="245"/>
  <c r="J45" i="245"/>
  <c r="I45" i="245"/>
  <c r="H45" i="245"/>
  <c r="G45" i="245"/>
  <c r="F45" i="245"/>
  <c r="E45" i="245"/>
  <c r="D45" i="245"/>
  <c r="S44" i="245"/>
  <c r="R44" i="245"/>
  <c r="Q44" i="245"/>
  <c r="P44" i="245"/>
  <c r="O44" i="245"/>
  <c r="N44" i="245"/>
  <c r="M44" i="245"/>
  <c r="K44" i="245"/>
  <c r="J44" i="245"/>
  <c r="I44" i="245"/>
  <c r="H44" i="245"/>
  <c r="G44" i="245"/>
  <c r="F44" i="245"/>
  <c r="E44" i="245"/>
  <c r="D44" i="245"/>
  <c r="S43" i="245"/>
  <c r="R43" i="245"/>
  <c r="Q43" i="245"/>
  <c r="P43" i="245"/>
  <c r="O43" i="245"/>
  <c r="N43" i="245"/>
  <c r="M43" i="245"/>
  <c r="K43" i="245"/>
  <c r="J43" i="245"/>
  <c r="I43" i="245"/>
  <c r="H43" i="245"/>
  <c r="G43" i="245"/>
  <c r="F43" i="245"/>
  <c r="E43" i="245"/>
  <c r="D43" i="245"/>
  <c r="S42" i="245"/>
  <c r="R42" i="245"/>
  <c r="Q42" i="245"/>
  <c r="P42" i="245"/>
  <c r="O42" i="245"/>
  <c r="N42" i="245"/>
  <c r="M42" i="245"/>
  <c r="K42" i="245"/>
  <c r="J42" i="245"/>
  <c r="I42" i="245"/>
  <c r="H42" i="245"/>
  <c r="G42" i="245"/>
  <c r="F42" i="245"/>
  <c r="E42" i="245"/>
  <c r="D42" i="245"/>
  <c r="S41" i="245"/>
  <c r="R41" i="245"/>
  <c r="Q41" i="245"/>
  <c r="P41" i="245"/>
  <c r="O41" i="245"/>
  <c r="N41" i="245"/>
  <c r="M41" i="245"/>
  <c r="K41" i="245"/>
  <c r="J41" i="245"/>
  <c r="I41" i="245"/>
  <c r="H41" i="245"/>
  <c r="G41" i="245"/>
  <c r="F41" i="245"/>
  <c r="E41" i="245"/>
  <c r="D41" i="245"/>
  <c r="S40" i="245"/>
  <c r="R40" i="245"/>
  <c r="Q40" i="245"/>
  <c r="P40" i="245"/>
  <c r="O40" i="245"/>
  <c r="N40" i="245"/>
  <c r="M40" i="245"/>
  <c r="K40" i="245"/>
  <c r="J40" i="245"/>
  <c r="I40" i="245"/>
  <c r="H40" i="245"/>
  <c r="G40" i="245"/>
  <c r="F40" i="245"/>
  <c r="E40" i="245"/>
  <c r="D40" i="245"/>
  <c r="S39" i="245"/>
  <c r="R39" i="245"/>
  <c r="Q39" i="245"/>
  <c r="P39" i="245"/>
  <c r="O39" i="245"/>
  <c r="N39" i="245"/>
  <c r="M39" i="245"/>
  <c r="K39" i="245"/>
  <c r="J39" i="245"/>
  <c r="I39" i="245"/>
  <c r="H39" i="245"/>
  <c r="G39" i="245"/>
  <c r="F39" i="245"/>
  <c r="E39" i="245"/>
  <c r="D39" i="245"/>
  <c r="S38" i="245"/>
  <c r="R38" i="245"/>
  <c r="Q38" i="245"/>
  <c r="P38" i="245"/>
  <c r="O38" i="245"/>
  <c r="N38" i="245"/>
  <c r="M38" i="245"/>
  <c r="K38" i="245"/>
  <c r="J38" i="245"/>
  <c r="I38" i="245"/>
  <c r="H38" i="245"/>
  <c r="G38" i="245"/>
  <c r="F38" i="245"/>
  <c r="E38" i="245"/>
  <c r="D38" i="245"/>
  <c r="S37" i="245"/>
  <c r="R37" i="245"/>
  <c r="Q37" i="245"/>
  <c r="P37" i="245"/>
  <c r="O37" i="245"/>
  <c r="N37" i="245"/>
  <c r="M37" i="245"/>
  <c r="K37" i="245"/>
  <c r="J37" i="245"/>
  <c r="I37" i="245"/>
  <c r="H37" i="245"/>
  <c r="G37" i="245"/>
  <c r="F37" i="245"/>
  <c r="E37" i="245"/>
  <c r="D37" i="245"/>
  <c r="S36" i="245"/>
  <c r="R36" i="245"/>
  <c r="Q36" i="245"/>
  <c r="P36" i="245"/>
  <c r="O36" i="245"/>
  <c r="N36" i="245"/>
  <c r="M36" i="245"/>
  <c r="K36" i="245"/>
  <c r="J36" i="245"/>
  <c r="I36" i="245"/>
  <c r="H36" i="245"/>
  <c r="G36" i="245"/>
  <c r="F36" i="245"/>
  <c r="E36" i="245"/>
  <c r="D36" i="245"/>
  <c r="S35" i="245"/>
  <c r="R35" i="245"/>
  <c r="Q35" i="245"/>
  <c r="P35" i="245"/>
  <c r="O35" i="245"/>
  <c r="N35" i="245"/>
  <c r="M35" i="245"/>
  <c r="K35" i="245"/>
  <c r="J35" i="245"/>
  <c r="I35" i="245"/>
  <c r="H35" i="245"/>
  <c r="G35" i="245"/>
  <c r="F35" i="245"/>
  <c r="E35" i="245"/>
  <c r="D35" i="245"/>
  <c r="S34" i="245"/>
  <c r="R34" i="245"/>
  <c r="Q34" i="245"/>
  <c r="P34" i="245"/>
  <c r="O34" i="245"/>
  <c r="N34" i="245"/>
  <c r="M34" i="245"/>
  <c r="K34" i="245"/>
  <c r="J34" i="245"/>
  <c r="I34" i="245"/>
  <c r="H34" i="245"/>
  <c r="G34" i="245"/>
  <c r="F34" i="245"/>
  <c r="E34" i="245"/>
  <c r="D34" i="245"/>
  <c r="S33" i="245"/>
  <c r="R33" i="245"/>
  <c r="Q33" i="245"/>
  <c r="P33" i="245"/>
  <c r="O33" i="245"/>
  <c r="N33" i="245"/>
  <c r="M33" i="245"/>
  <c r="K33" i="245"/>
  <c r="J33" i="245"/>
  <c r="I33" i="245"/>
  <c r="H33" i="245"/>
  <c r="G33" i="245"/>
  <c r="F33" i="245"/>
  <c r="E33" i="245"/>
  <c r="D33" i="245"/>
  <c r="S32" i="245"/>
  <c r="R32" i="245"/>
  <c r="Q32" i="245"/>
  <c r="P32" i="245"/>
  <c r="O32" i="245"/>
  <c r="N32" i="245"/>
  <c r="M32" i="245"/>
  <c r="K32" i="245"/>
  <c r="J32" i="245"/>
  <c r="I32" i="245"/>
  <c r="H32" i="245"/>
  <c r="G32" i="245"/>
  <c r="F32" i="245"/>
  <c r="E32" i="245"/>
  <c r="D32" i="245"/>
  <c r="S31" i="245"/>
  <c r="R31" i="245"/>
  <c r="Q31" i="245"/>
  <c r="P31" i="245"/>
  <c r="O31" i="245"/>
  <c r="N31" i="245"/>
  <c r="M31" i="245"/>
  <c r="K31" i="245"/>
  <c r="J31" i="245"/>
  <c r="I31" i="245"/>
  <c r="H31" i="245"/>
  <c r="G31" i="245"/>
  <c r="F31" i="245"/>
  <c r="E31" i="245"/>
  <c r="D31" i="245"/>
  <c r="S30" i="245"/>
  <c r="R30" i="245"/>
  <c r="Q30" i="245"/>
  <c r="P30" i="245"/>
  <c r="O30" i="245"/>
  <c r="N30" i="245"/>
  <c r="M30" i="245"/>
  <c r="K30" i="245"/>
  <c r="J30" i="245"/>
  <c r="I30" i="245"/>
  <c r="H30" i="245"/>
  <c r="G30" i="245"/>
  <c r="F30" i="245"/>
  <c r="E30" i="245"/>
  <c r="D30" i="245"/>
  <c r="S29" i="245"/>
  <c r="R29" i="245"/>
  <c r="Q29" i="245"/>
  <c r="P29" i="245"/>
  <c r="O29" i="245"/>
  <c r="N29" i="245"/>
  <c r="M29" i="245"/>
  <c r="K29" i="245"/>
  <c r="J29" i="245"/>
  <c r="I29" i="245"/>
  <c r="H29" i="245"/>
  <c r="G29" i="245"/>
  <c r="F29" i="245"/>
  <c r="E29" i="245"/>
  <c r="D29" i="245"/>
  <c r="S28" i="245"/>
  <c r="R28" i="245"/>
  <c r="Q28" i="245"/>
  <c r="P28" i="245"/>
  <c r="O28" i="245"/>
  <c r="N28" i="245"/>
  <c r="M28" i="245"/>
  <c r="K28" i="245"/>
  <c r="J28" i="245"/>
  <c r="I28" i="245"/>
  <c r="H28" i="245"/>
  <c r="G28" i="245"/>
  <c r="F28" i="245"/>
  <c r="E28" i="245"/>
  <c r="D28" i="245"/>
  <c r="S27" i="245"/>
  <c r="R27" i="245"/>
  <c r="Q27" i="245"/>
  <c r="P27" i="245"/>
  <c r="O27" i="245"/>
  <c r="N27" i="245"/>
  <c r="M27" i="245"/>
  <c r="K27" i="245"/>
  <c r="J27" i="245"/>
  <c r="I27" i="245"/>
  <c r="H27" i="245"/>
  <c r="G27" i="245"/>
  <c r="F27" i="245"/>
  <c r="E27" i="245"/>
  <c r="D27" i="245"/>
  <c r="S26" i="245"/>
  <c r="R26" i="245"/>
  <c r="Q26" i="245"/>
  <c r="P26" i="245"/>
  <c r="O26" i="245"/>
  <c r="N26" i="245"/>
  <c r="M26" i="245"/>
  <c r="K26" i="245"/>
  <c r="J26" i="245"/>
  <c r="I26" i="245"/>
  <c r="H26" i="245"/>
  <c r="G26" i="245"/>
  <c r="F26" i="245"/>
  <c r="E26" i="245"/>
  <c r="D26" i="245"/>
  <c r="S25" i="245"/>
  <c r="R25" i="245"/>
  <c r="Q25" i="245"/>
  <c r="P25" i="245"/>
  <c r="O25" i="245"/>
  <c r="N25" i="245"/>
  <c r="M25" i="245"/>
  <c r="K25" i="245"/>
  <c r="J25" i="245"/>
  <c r="I25" i="245"/>
  <c r="H25" i="245"/>
  <c r="G25" i="245"/>
  <c r="F25" i="245"/>
  <c r="E25" i="245"/>
  <c r="D25" i="245"/>
  <c r="S24" i="245"/>
  <c r="R24" i="245"/>
  <c r="Q24" i="245"/>
  <c r="P24" i="245"/>
  <c r="O24" i="245"/>
  <c r="N24" i="245"/>
  <c r="M24" i="245"/>
  <c r="K24" i="245"/>
  <c r="J24" i="245"/>
  <c r="I24" i="245"/>
  <c r="H24" i="245"/>
  <c r="G24" i="245"/>
  <c r="F24" i="245"/>
  <c r="E24" i="245"/>
  <c r="D24" i="245"/>
  <c r="S23" i="245"/>
  <c r="R23" i="245"/>
  <c r="Q23" i="245"/>
  <c r="P23" i="245"/>
  <c r="O23" i="245"/>
  <c r="N23" i="245"/>
  <c r="M23" i="245"/>
  <c r="K23" i="245"/>
  <c r="J23" i="245"/>
  <c r="I23" i="245"/>
  <c r="H23" i="245"/>
  <c r="G23" i="245"/>
  <c r="F23" i="245"/>
  <c r="E23" i="245"/>
  <c r="D23" i="245"/>
  <c r="S22" i="245"/>
  <c r="R22" i="245"/>
  <c r="Q22" i="245"/>
  <c r="P22" i="245"/>
  <c r="O22" i="245"/>
  <c r="N22" i="245"/>
  <c r="M22" i="245"/>
  <c r="K22" i="245"/>
  <c r="J22" i="245"/>
  <c r="I22" i="245"/>
  <c r="H22" i="245"/>
  <c r="G22" i="245"/>
  <c r="F22" i="245"/>
  <c r="E22" i="245"/>
  <c r="D22" i="245"/>
  <c r="S21" i="245"/>
  <c r="R21" i="245"/>
  <c r="Q21" i="245"/>
  <c r="P21" i="245"/>
  <c r="O21" i="245"/>
  <c r="N21" i="245"/>
  <c r="M21" i="245"/>
  <c r="K21" i="245"/>
  <c r="J21" i="245"/>
  <c r="I21" i="245"/>
  <c r="H21" i="245"/>
  <c r="G21" i="245"/>
  <c r="F21" i="245"/>
  <c r="E21" i="245"/>
  <c r="D21" i="245"/>
  <c r="S20" i="245"/>
  <c r="R20" i="245"/>
  <c r="Q20" i="245"/>
  <c r="P20" i="245"/>
  <c r="O20" i="245"/>
  <c r="N20" i="245"/>
  <c r="M20" i="245"/>
  <c r="K20" i="245"/>
  <c r="J20" i="245"/>
  <c r="I20" i="245"/>
  <c r="H20" i="245"/>
  <c r="G20" i="245"/>
  <c r="F20" i="245"/>
  <c r="E20" i="245"/>
  <c r="D20" i="245"/>
  <c r="S19" i="245"/>
  <c r="R19" i="245"/>
  <c r="Q19" i="245"/>
  <c r="P19" i="245"/>
  <c r="O19" i="245"/>
  <c r="N19" i="245"/>
  <c r="M19" i="245"/>
  <c r="K19" i="245"/>
  <c r="J19" i="245"/>
  <c r="I19" i="245"/>
  <c r="H19" i="245"/>
  <c r="G19" i="245"/>
  <c r="F19" i="245"/>
  <c r="E19" i="245"/>
  <c r="D19" i="245"/>
  <c r="S18" i="245"/>
  <c r="R18" i="245"/>
  <c r="Q18" i="245"/>
  <c r="P18" i="245"/>
  <c r="O18" i="245"/>
  <c r="N18" i="245"/>
  <c r="M18" i="245"/>
  <c r="K18" i="245"/>
  <c r="J18" i="245"/>
  <c r="I18" i="245"/>
  <c r="H18" i="245"/>
  <c r="G18" i="245"/>
  <c r="F18" i="245"/>
  <c r="E18" i="245"/>
  <c r="D18" i="245"/>
  <c r="S17" i="245"/>
  <c r="R17" i="245"/>
  <c r="Q17" i="245"/>
  <c r="P17" i="245"/>
  <c r="O17" i="245"/>
  <c r="N17" i="245"/>
  <c r="M17" i="245"/>
  <c r="K17" i="245"/>
  <c r="J17" i="245"/>
  <c r="I17" i="245"/>
  <c r="H17" i="245"/>
  <c r="G17" i="245"/>
  <c r="F17" i="245"/>
  <c r="E17" i="245"/>
  <c r="D17" i="245"/>
  <c r="S16" i="245"/>
  <c r="R16" i="245"/>
  <c r="Q16" i="245"/>
  <c r="P16" i="245"/>
  <c r="O16" i="245"/>
  <c r="N16" i="245"/>
  <c r="M16" i="245"/>
  <c r="K16" i="245"/>
  <c r="J16" i="245"/>
  <c r="I16" i="245"/>
  <c r="H16" i="245"/>
  <c r="G16" i="245"/>
  <c r="F16" i="245"/>
  <c r="E16" i="245"/>
  <c r="D16" i="245"/>
  <c r="S15" i="245"/>
  <c r="R15" i="245"/>
  <c r="Q15" i="245"/>
  <c r="P15" i="245"/>
  <c r="O15" i="245"/>
  <c r="N15" i="245"/>
  <c r="M15" i="245"/>
  <c r="K15" i="245"/>
  <c r="J15" i="245"/>
  <c r="I15" i="245"/>
  <c r="H15" i="245"/>
  <c r="G15" i="245"/>
  <c r="F15" i="245"/>
  <c r="E15" i="245"/>
  <c r="D15" i="245"/>
  <c r="S14" i="245"/>
  <c r="R14" i="245"/>
  <c r="Q14" i="245"/>
  <c r="P14" i="245"/>
  <c r="O14" i="245"/>
  <c r="N14" i="245"/>
  <c r="M14" i="245"/>
  <c r="K14" i="245"/>
  <c r="J14" i="245"/>
  <c r="I14" i="245"/>
  <c r="H14" i="245"/>
  <c r="G14" i="245"/>
  <c r="F14" i="245"/>
  <c r="E14" i="245"/>
  <c r="D14" i="245"/>
  <c r="S13" i="245"/>
  <c r="R13" i="245"/>
  <c r="Q13" i="245"/>
  <c r="P13" i="245"/>
  <c r="O13" i="245"/>
  <c r="N13" i="245"/>
  <c r="M13" i="245"/>
  <c r="K13" i="245"/>
  <c r="J13" i="245"/>
  <c r="I13" i="245"/>
  <c r="H13" i="245"/>
  <c r="G13" i="245"/>
  <c r="F13" i="245"/>
  <c r="E13" i="245"/>
  <c r="D13" i="245"/>
  <c r="S12" i="245"/>
  <c r="R12" i="245"/>
  <c r="Q12" i="245"/>
  <c r="P12" i="245"/>
  <c r="O12" i="245"/>
  <c r="N12" i="245"/>
  <c r="M12" i="245"/>
  <c r="K12" i="245"/>
  <c r="J12" i="245"/>
  <c r="I12" i="245"/>
  <c r="H12" i="245"/>
  <c r="G12" i="245"/>
  <c r="F12" i="245"/>
  <c r="E12" i="245"/>
  <c r="D12" i="245"/>
  <c r="S11" i="245"/>
  <c r="O11" i="245"/>
  <c r="N11" i="245"/>
  <c r="K11" i="245"/>
  <c r="J11" i="245"/>
  <c r="I11" i="245"/>
  <c r="H11" i="245"/>
  <c r="G11" i="245"/>
  <c r="F11" i="245"/>
  <c r="E11" i="245"/>
  <c r="D11" i="245"/>
  <c r="A1" i="245"/>
  <c r="P63" i="245"/>
  <c r="G63" i="245"/>
  <c r="B63" i="245"/>
  <c r="C55" i="245"/>
  <c r="B55" i="245"/>
  <c r="C54" i="245"/>
  <c r="B54" i="245"/>
  <c r="C53" i="245"/>
  <c r="B53" i="245"/>
  <c r="C52" i="245"/>
  <c r="B52" i="245"/>
  <c r="C51" i="245"/>
  <c r="B51" i="245"/>
  <c r="C50" i="245"/>
  <c r="B50" i="245"/>
  <c r="C49" i="245"/>
  <c r="B49" i="245"/>
  <c r="C48" i="245"/>
  <c r="B48" i="245"/>
  <c r="C47" i="245"/>
  <c r="B47" i="245"/>
  <c r="C46" i="245"/>
  <c r="B46" i="245"/>
  <c r="C45" i="245"/>
  <c r="B45" i="245"/>
  <c r="C44" i="245"/>
  <c r="B44" i="245"/>
  <c r="C43" i="245"/>
  <c r="B43" i="245"/>
  <c r="C42" i="245"/>
  <c r="B42" i="245"/>
  <c r="C41" i="245"/>
  <c r="B41" i="245"/>
  <c r="C40" i="245"/>
  <c r="B40" i="245"/>
  <c r="C39" i="245"/>
  <c r="B39" i="245"/>
  <c r="C38" i="245"/>
  <c r="B38" i="245"/>
  <c r="C37" i="245"/>
  <c r="B37" i="245"/>
  <c r="C36" i="245"/>
  <c r="B36" i="245"/>
  <c r="C35" i="245"/>
  <c r="B35" i="245"/>
  <c r="C34" i="245"/>
  <c r="B34" i="245"/>
  <c r="C33" i="245"/>
  <c r="B33" i="245"/>
  <c r="C32" i="245"/>
  <c r="B32" i="245"/>
  <c r="C31" i="245"/>
  <c r="B31" i="245"/>
  <c r="C30" i="245"/>
  <c r="B30" i="245"/>
  <c r="C29" i="245"/>
  <c r="B29" i="245"/>
  <c r="C28" i="245"/>
  <c r="B28" i="245"/>
  <c r="C27" i="245"/>
  <c r="B27" i="245"/>
  <c r="C26" i="245"/>
  <c r="B26" i="245"/>
  <c r="C25" i="245"/>
  <c r="B25" i="245"/>
  <c r="C24" i="245"/>
  <c r="B24" i="245"/>
  <c r="C23" i="245"/>
  <c r="B23" i="245"/>
  <c r="C22" i="245"/>
  <c r="B22" i="245"/>
  <c r="C21" i="245"/>
  <c r="B21" i="245"/>
  <c r="C20" i="245"/>
  <c r="B20" i="245"/>
  <c r="C19" i="245"/>
  <c r="B19" i="245"/>
  <c r="C18" i="245"/>
  <c r="B18" i="245"/>
  <c r="C17" i="245"/>
  <c r="B17" i="245"/>
  <c r="C16" i="245"/>
  <c r="B16" i="245"/>
  <c r="C15" i="245"/>
  <c r="B15" i="245"/>
  <c r="C14" i="245"/>
  <c r="B14" i="245"/>
  <c r="C13" i="245"/>
  <c r="B13" i="245"/>
  <c r="C12" i="245"/>
  <c r="B12" i="245"/>
  <c r="C11" i="245"/>
  <c r="B11" i="245"/>
  <c r="S9" i="245"/>
  <c r="R9" i="245"/>
  <c r="Q9" i="245"/>
  <c r="P9" i="245"/>
  <c r="O9" i="245"/>
  <c r="N9" i="245"/>
  <c r="M9" i="245"/>
  <c r="K9" i="245"/>
  <c r="J9" i="245"/>
  <c r="I9" i="245"/>
  <c r="H9" i="245"/>
  <c r="G9" i="245"/>
  <c r="F9" i="245"/>
  <c r="E9" i="245"/>
  <c r="D9" i="245"/>
  <c r="A3" i="245"/>
  <c r="R56" i="247" l="1"/>
  <c r="R59" i="247" s="1"/>
  <c r="R60" i="247" s="1"/>
  <c r="S56" i="245"/>
  <c r="S58" i="245" s="1"/>
  <c r="H56" i="247"/>
  <c r="H57" i="247" s="1"/>
  <c r="N56" i="245"/>
  <c r="N59" i="245" s="1"/>
  <c r="N60" i="245" s="1"/>
  <c r="D56" i="247"/>
  <c r="D58" i="247" s="1"/>
  <c r="M56" i="247"/>
  <c r="M59" i="247" s="1"/>
  <c r="M60" i="247" s="1"/>
  <c r="T12" i="247"/>
  <c r="T28" i="247"/>
  <c r="U28" i="247" s="1"/>
  <c r="J56" i="245"/>
  <c r="J59" i="245" s="1"/>
  <c r="J60" i="245" s="1"/>
  <c r="F56" i="245"/>
  <c r="F57" i="245" s="1"/>
  <c r="T10" i="247"/>
  <c r="T36" i="247"/>
  <c r="T20" i="247"/>
  <c r="T10" i="245"/>
  <c r="Q56" i="245"/>
  <c r="Q59" i="245" s="1"/>
  <c r="Q60" i="245" s="1"/>
  <c r="R56" i="245"/>
  <c r="R57" i="245" s="1"/>
  <c r="O56" i="245"/>
  <c r="O59" i="245" s="1"/>
  <c r="O60" i="245" s="1"/>
  <c r="D56" i="245"/>
  <c r="D57" i="245" s="1"/>
  <c r="H56" i="245"/>
  <c r="H57" i="245" s="1"/>
  <c r="M56" i="245"/>
  <c r="M59" i="245" s="1"/>
  <c r="M60" i="245" s="1"/>
  <c r="G56" i="245"/>
  <c r="G57" i="245" s="1"/>
  <c r="T16" i="247"/>
  <c r="F56" i="247"/>
  <c r="F59" i="247" s="1"/>
  <c r="F60" i="247" s="1"/>
  <c r="J56" i="247"/>
  <c r="J58" i="247" s="1"/>
  <c r="O56" i="247"/>
  <c r="O57" i="247" s="1"/>
  <c r="S56" i="247"/>
  <c r="S57" i="247" s="1"/>
  <c r="G56" i="247"/>
  <c r="G58" i="247" s="1"/>
  <c r="K56" i="247"/>
  <c r="K57" i="247" s="1"/>
  <c r="P56" i="247"/>
  <c r="P57" i="247" s="1"/>
  <c r="T15" i="247"/>
  <c r="I56" i="247"/>
  <c r="I59" i="247" s="1"/>
  <c r="I60" i="247" s="1"/>
  <c r="N56" i="247"/>
  <c r="N59" i="247" s="1"/>
  <c r="N60" i="247" s="1"/>
  <c r="T19" i="247"/>
  <c r="T23" i="247"/>
  <c r="T24" i="247"/>
  <c r="U24" i="247" s="1"/>
  <c r="T25" i="247"/>
  <c r="T29" i="247"/>
  <c r="T32" i="247"/>
  <c r="U32" i="247" s="1"/>
  <c r="V32" i="247" s="1"/>
  <c r="T33" i="247"/>
  <c r="U33" i="247" s="1"/>
  <c r="T37" i="247"/>
  <c r="T40" i="247"/>
  <c r="U40" i="247" s="1"/>
  <c r="T43" i="247"/>
  <c r="U43" i="247" s="1"/>
  <c r="E56" i="247"/>
  <c r="E59" i="247" s="1"/>
  <c r="E60" i="247" s="1"/>
  <c r="Q56" i="247"/>
  <c r="Q58" i="247" s="1"/>
  <c r="T13" i="247"/>
  <c r="T17" i="247"/>
  <c r="T21" i="247"/>
  <c r="U21" i="247" s="1"/>
  <c r="T26" i="247"/>
  <c r="T30" i="247"/>
  <c r="T34" i="247"/>
  <c r="T38" i="247"/>
  <c r="U38" i="247" s="1"/>
  <c r="T41" i="247"/>
  <c r="U41" i="247" s="1"/>
  <c r="T44" i="247"/>
  <c r="U44" i="247" s="1"/>
  <c r="T48" i="247"/>
  <c r="U48" i="247" s="1"/>
  <c r="T52" i="247"/>
  <c r="U52" i="247" s="1"/>
  <c r="T47" i="247"/>
  <c r="U47" i="247" s="1"/>
  <c r="T51" i="247"/>
  <c r="U51" i="247" s="1"/>
  <c r="T55" i="247"/>
  <c r="U55" i="247" s="1"/>
  <c r="T46" i="247"/>
  <c r="U46" i="247" s="1"/>
  <c r="T50" i="247"/>
  <c r="U50" i="247" s="1"/>
  <c r="T54" i="247"/>
  <c r="U54" i="247" s="1"/>
  <c r="T14" i="247"/>
  <c r="U14" i="247" s="1"/>
  <c r="T18" i="247"/>
  <c r="T22" i="247"/>
  <c r="T27" i="247"/>
  <c r="T31" i="247"/>
  <c r="U31" i="247" s="1"/>
  <c r="T35" i="247"/>
  <c r="T39" i="247"/>
  <c r="U39" i="247" s="1"/>
  <c r="T42" i="247"/>
  <c r="U42" i="247" s="1"/>
  <c r="T45" i="247"/>
  <c r="U45" i="247" s="1"/>
  <c r="T49" i="247"/>
  <c r="U49" i="247" s="1"/>
  <c r="T53" i="247"/>
  <c r="U53" i="247" s="1"/>
  <c r="V53" i="247" s="1"/>
  <c r="T11" i="247"/>
  <c r="AH54" i="246"/>
  <c r="AI54" i="246" s="1"/>
  <c r="AH50" i="246"/>
  <c r="AI50" i="246" s="1"/>
  <c r="AH46" i="246"/>
  <c r="AI46" i="246" s="1"/>
  <c r="AH42" i="246"/>
  <c r="AI42" i="246" s="1"/>
  <c r="AH38" i="246"/>
  <c r="AH34" i="246"/>
  <c r="AH30" i="246"/>
  <c r="AH26" i="246"/>
  <c r="AH22" i="246"/>
  <c r="AH18" i="246"/>
  <c r="AH14" i="246"/>
  <c r="AH51" i="246"/>
  <c r="AI51" i="246" s="1"/>
  <c r="AH47" i="246"/>
  <c r="AI47" i="246" s="1"/>
  <c r="AH43" i="246"/>
  <c r="AI43" i="246" s="1"/>
  <c r="AH39" i="246"/>
  <c r="AI39" i="246" s="1"/>
  <c r="AH35" i="246"/>
  <c r="AH31" i="246"/>
  <c r="AH27" i="246"/>
  <c r="AH23" i="246"/>
  <c r="AH19" i="246"/>
  <c r="AH15" i="246"/>
  <c r="AH11" i="246"/>
  <c r="AH52" i="246"/>
  <c r="AI52" i="246" s="1"/>
  <c r="AH48" i="246"/>
  <c r="AI48" i="246" s="1"/>
  <c r="AH44" i="246"/>
  <c r="AI44" i="246" s="1"/>
  <c r="AH40" i="246"/>
  <c r="AI40" i="246" s="1"/>
  <c r="AH36" i="246"/>
  <c r="AH32" i="246"/>
  <c r="AI32" i="246" s="1"/>
  <c r="AJ32" i="246" s="1"/>
  <c r="AH28" i="246"/>
  <c r="AH24" i="246"/>
  <c r="AH20" i="246"/>
  <c r="AH16" i="246"/>
  <c r="AH12" i="246"/>
  <c r="AH10" i="246"/>
  <c r="AH53" i="246"/>
  <c r="AI53" i="246" s="1"/>
  <c r="AH49" i="246"/>
  <c r="AI49" i="246" s="1"/>
  <c r="AH45" i="246"/>
  <c r="AI45" i="246" s="1"/>
  <c r="AH41" i="246"/>
  <c r="AI41" i="246" s="1"/>
  <c r="AH37" i="246"/>
  <c r="AH33" i="246"/>
  <c r="AH29" i="246"/>
  <c r="AH25" i="246"/>
  <c r="AI25" i="246" s="1"/>
  <c r="AH21" i="246"/>
  <c r="AH17" i="246"/>
  <c r="AH13" i="246"/>
  <c r="J57" i="246"/>
  <c r="R57" i="246"/>
  <c r="Z57" i="246"/>
  <c r="J58" i="246"/>
  <c r="R58" i="246"/>
  <c r="Z58" i="246"/>
  <c r="J59" i="246"/>
  <c r="J60" i="246" s="1"/>
  <c r="R59" i="246"/>
  <c r="R60" i="246" s="1"/>
  <c r="Z59" i="246"/>
  <c r="Z60" i="246" s="1"/>
  <c r="H57" i="246"/>
  <c r="P57" i="246"/>
  <c r="X57" i="246"/>
  <c r="AF57" i="246"/>
  <c r="H58" i="246"/>
  <c r="P58" i="246"/>
  <c r="X58" i="246"/>
  <c r="AF58" i="246"/>
  <c r="H59" i="246"/>
  <c r="H60" i="246" s="1"/>
  <c r="P59" i="246"/>
  <c r="P60" i="246" s="1"/>
  <c r="X59" i="246"/>
  <c r="X60" i="246" s="1"/>
  <c r="AF59" i="246"/>
  <c r="AF60" i="246" s="1"/>
  <c r="F57" i="246"/>
  <c r="N57" i="246"/>
  <c r="V57" i="246"/>
  <c r="AD57" i="246"/>
  <c r="F58" i="246"/>
  <c r="N58" i="246"/>
  <c r="V58" i="246"/>
  <c r="AD58" i="246"/>
  <c r="F59" i="246"/>
  <c r="F60" i="246" s="1"/>
  <c r="N59" i="246"/>
  <c r="N60" i="246" s="1"/>
  <c r="V59" i="246"/>
  <c r="V60" i="246" s="1"/>
  <c r="AD59" i="246"/>
  <c r="AD60" i="246" s="1"/>
  <c r="D57" i="246"/>
  <c r="L57" i="246"/>
  <c r="T57" i="246"/>
  <c r="AB57" i="246"/>
  <c r="D58" i="246"/>
  <c r="L58" i="246"/>
  <c r="T58" i="246"/>
  <c r="AB58" i="246"/>
  <c r="D59" i="246"/>
  <c r="D60" i="246" s="1"/>
  <c r="L59" i="246"/>
  <c r="L60" i="246" s="1"/>
  <c r="T59" i="246"/>
  <c r="T60" i="246" s="1"/>
  <c r="AB59" i="246"/>
  <c r="AB60" i="246" s="1"/>
  <c r="K56" i="245"/>
  <c r="K58" i="245" s="1"/>
  <c r="P56" i="245"/>
  <c r="P58" i="245" s="1"/>
  <c r="I56" i="245"/>
  <c r="I57" i="245" s="1"/>
  <c r="E56" i="245"/>
  <c r="E58" i="245" s="1"/>
  <c r="T12" i="245"/>
  <c r="T20" i="245"/>
  <c r="U20" i="245" s="1"/>
  <c r="T15" i="245"/>
  <c r="T19" i="245"/>
  <c r="U19" i="245" s="1"/>
  <c r="T23" i="245"/>
  <c r="U23" i="245" s="1"/>
  <c r="T27" i="245"/>
  <c r="U27" i="245" s="1"/>
  <c r="T31" i="245"/>
  <c r="U31" i="245" s="1"/>
  <c r="T35" i="245"/>
  <c r="U35" i="245" s="1"/>
  <c r="T39" i="245"/>
  <c r="U39" i="245" s="1"/>
  <c r="T42" i="245"/>
  <c r="U42" i="245" s="1"/>
  <c r="T45" i="245"/>
  <c r="U45" i="245" s="1"/>
  <c r="T49" i="245"/>
  <c r="U49" i="245" s="1"/>
  <c r="T53" i="245"/>
  <c r="U53" i="245" s="1"/>
  <c r="T14" i="245"/>
  <c r="T22" i="245"/>
  <c r="U22" i="245" s="1"/>
  <c r="T26" i="245"/>
  <c r="U26" i="245" s="1"/>
  <c r="T30" i="245"/>
  <c r="U30" i="245" s="1"/>
  <c r="T34" i="245"/>
  <c r="U34" i="245" s="1"/>
  <c r="T38" i="245"/>
  <c r="U38" i="245" s="1"/>
  <c r="T41" i="245"/>
  <c r="U41" i="245" s="1"/>
  <c r="T44" i="245"/>
  <c r="U44" i="245" s="1"/>
  <c r="T48" i="245"/>
  <c r="U48" i="245" s="1"/>
  <c r="T52" i="245"/>
  <c r="U52" i="245" s="1"/>
  <c r="T18" i="245"/>
  <c r="U18" i="245" s="1"/>
  <c r="T13" i="245"/>
  <c r="U13" i="245" s="1"/>
  <c r="T17" i="245"/>
  <c r="U17" i="245" s="1"/>
  <c r="T21" i="245"/>
  <c r="U21" i="245" s="1"/>
  <c r="T25" i="245"/>
  <c r="U25" i="245" s="1"/>
  <c r="T29" i="245"/>
  <c r="U29" i="245" s="1"/>
  <c r="T33" i="245"/>
  <c r="U33" i="245" s="1"/>
  <c r="T37" i="245"/>
  <c r="U37" i="245" s="1"/>
  <c r="T40" i="245"/>
  <c r="U40" i="245" s="1"/>
  <c r="T43" i="245"/>
  <c r="U43" i="245" s="1"/>
  <c r="T47" i="245"/>
  <c r="U47" i="245" s="1"/>
  <c r="T51" i="245"/>
  <c r="U51" i="245" s="1"/>
  <c r="T55" i="245"/>
  <c r="U55" i="245" s="1"/>
  <c r="T16" i="245"/>
  <c r="U16" i="245" s="1"/>
  <c r="T24" i="245"/>
  <c r="U24" i="245" s="1"/>
  <c r="T28" i="245"/>
  <c r="U28" i="245" s="1"/>
  <c r="T32" i="245"/>
  <c r="U32" i="245" s="1"/>
  <c r="T36" i="245"/>
  <c r="U36" i="245" s="1"/>
  <c r="T46" i="245"/>
  <c r="U46" i="245" s="1"/>
  <c r="T50" i="245"/>
  <c r="U50" i="245" s="1"/>
  <c r="T54" i="245"/>
  <c r="U54" i="245" s="1"/>
  <c r="T11" i="245"/>
  <c r="H59" i="247" l="1"/>
  <c r="H60" i="247" s="1"/>
  <c r="S59" i="245"/>
  <c r="S60" i="245" s="1"/>
  <c r="R57" i="247"/>
  <c r="R58" i="247"/>
  <c r="F58" i="245"/>
  <c r="O59" i="247"/>
  <c r="O60" i="247" s="1"/>
  <c r="U27" i="247"/>
  <c r="U15" i="247"/>
  <c r="U22" i="247"/>
  <c r="U30" i="247"/>
  <c r="U29" i="247"/>
  <c r="U19" i="247"/>
  <c r="U20" i="247"/>
  <c r="U34" i="247"/>
  <c r="U17" i="247"/>
  <c r="U23" i="247"/>
  <c r="U16" i="247"/>
  <c r="U35" i="247"/>
  <c r="U18" i="247"/>
  <c r="U26" i="247"/>
  <c r="U37" i="247"/>
  <c r="U25" i="247"/>
  <c r="U36" i="247"/>
  <c r="AI17" i="246"/>
  <c r="M57" i="247"/>
  <c r="G59" i="247"/>
  <c r="G60" i="247" s="1"/>
  <c r="I57" i="247"/>
  <c r="D59" i="247"/>
  <c r="D60" i="247" s="1"/>
  <c r="F57" i="247"/>
  <c r="F58" i="247"/>
  <c r="I58" i="247"/>
  <c r="O58" i="247"/>
  <c r="S57" i="245"/>
  <c r="N58" i="245"/>
  <c r="N57" i="245"/>
  <c r="S58" i="247"/>
  <c r="AI33" i="246"/>
  <c r="AI16" i="246"/>
  <c r="AI19" i="246"/>
  <c r="AI35" i="246"/>
  <c r="AI26" i="246"/>
  <c r="AI21" i="246"/>
  <c r="AI37" i="246"/>
  <c r="AI20" i="246"/>
  <c r="AI36" i="246"/>
  <c r="AI23" i="246"/>
  <c r="AI14" i="246"/>
  <c r="AI30" i="246"/>
  <c r="Q57" i="245"/>
  <c r="AI24" i="246"/>
  <c r="AI27" i="246"/>
  <c r="AI18" i="246"/>
  <c r="AI34" i="246"/>
  <c r="AI29" i="246"/>
  <c r="AI28" i="246"/>
  <c r="AI15" i="246"/>
  <c r="AI31" i="246"/>
  <c r="AI22" i="246"/>
  <c r="AI38" i="246"/>
  <c r="AJ55" i="246" s="1"/>
  <c r="H58" i="247"/>
  <c r="I58" i="245"/>
  <c r="M58" i="247"/>
  <c r="D57" i="247"/>
  <c r="K58" i="247"/>
  <c r="N58" i="247"/>
  <c r="J57" i="247"/>
  <c r="G57" i="247"/>
  <c r="E57" i="247"/>
  <c r="J59" i="247"/>
  <c r="J60" i="247" s="1"/>
  <c r="E58" i="247"/>
  <c r="O57" i="245"/>
  <c r="G58" i="245"/>
  <c r="V49" i="247"/>
  <c r="V54" i="247"/>
  <c r="V55" i="247"/>
  <c r="V45" i="247"/>
  <c r="V42" i="247"/>
  <c r="V39" i="247"/>
  <c r="V50" i="247"/>
  <c r="V46" i="247"/>
  <c r="V51" i="247"/>
  <c r="V47" i="247"/>
  <c r="V52" i="247"/>
  <c r="V48" i="247"/>
  <c r="V44" i="247"/>
  <c r="V41" i="247"/>
  <c r="V43" i="247"/>
  <c r="V40" i="247"/>
  <c r="U14" i="245"/>
  <c r="U15" i="245"/>
  <c r="P58" i="247"/>
  <c r="Q57" i="247"/>
  <c r="Q59" i="247"/>
  <c r="Q60" i="247" s="1"/>
  <c r="P59" i="247"/>
  <c r="P60" i="247" s="1"/>
  <c r="R58" i="245"/>
  <c r="Q58" i="245"/>
  <c r="P59" i="245"/>
  <c r="P60" i="245" s="1"/>
  <c r="U12" i="247"/>
  <c r="K59" i="245"/>
  <c r="K60" i="245" s="1"/>
  <c r="J58" i="245"/>
  <c r="F59" i="245"/>
  <c r="F60" i="245" s="1"/>
  <c r="O58" i="245"/>
  <c r="I59" i="245"/>
  <c r="I60" i="245" s="1"/>
  <c r="E57" i="245"/>
  <c r="E59" i="245"/>
  <c r="E60" i="245" s="1"/>
  <c r="D58" i="245"/>
  <c r="M58" i="245"/>
  <c r="K57" i="245"/>
  <c r="P57" i="245"/>
  <c r="J57" i="245"/>
  <c r="H58" i="245"/>
  <c r="H59" i="245"/>
  <c r="H60" i="245" s="1"/>
  <c r="G59" i="245"/>
  <c r="G60" i="245" s="1"/>
  <c r="D59" i="245"/>
  <c r="D60" i="245" s="1"/>
  <c r="R59" i="245"/>
  <c r="R60" i="245" s="1"/>
  <c r="M57" i="245"/>
  <c r="S59" i="247"/>
  <c r="S60" i="247" s="1"/>
  <c r="K59" i="247"/>
  <c r="K60" i="247" s="1"/>
  <c r="N57" i="247"/>
  <c r="U12" i="245"/>
  <c r="U13" i="247"/>
  <c r="T56" i="247"/>
  <c r="U11" i="247"/>
  <c r="V31" i="247" s="1"/>
  <c r="AI13" i="246"/>
  <c r="AI12" i="246"/>
  <c r="AI11" i="246"/>
  <c r="AH56" i="246"/>
  <c r="T56" i="245"/>
  <c r="U11" i="245"/>
  <c r="V32" i="245"/>
  <c r="V26" i="245" l="1"/>
  <c r="AJ45" i="246"/>
  <c r="V33" i="247"/>
  <c r="V34" i="247"/>
  <c r="V37" i="247"/>
  <c r="V38" i="247"/>
  <c r="V35" i="247"/>
  <c r="V36" i="247"/>
  <c r="AJ47" i="246"/>
  <c r="AJ48" i="246"/>
  <c r="AJ53" i="246"/>
  <c r="AJ50" i="246"/>
  <c r="AJ41" i="246"/>
  <c r="AJ42" i="246"/>
  <c r="AJ39" i="246"/>
  <c r="AJ40" i="246"/>
  <c r="AJ54" i="246"/>
  <c r="AJ51" i="246"/>
  <c r="AJ52" i="246"/>
  <c r="AJ49" i="246"/>
  <c r="AJ46" i="246"/>
  <c r="AJ43" i="246"/>
  <c r="AJ44" i="246"/>
  <c r="V53" i="245"/>
  <c r="V24" i="245"/>
  <c r="V23" i="245"/>
  <c r="V27" i="245"/>
  <c r="V31" i="245"/>
  <c r="V41" i="245"/>
  <c r="V45" i="245"/>
  <c r="V48" i="245"/>
  <c r="V46" i="245"/>
  <c r="V55" i="245"/>
  <c r="V25" i="245"/>
  <c r="V22" i="245"/>
  <c r="V44" i="245"/>
  <c r="V52" i="245"/>
  <c r="V50" i="245"/>
  <c r="V35" i="245"/>
  <c r="V40" i="245"/>
  <c r="V38" i="245"/>
  <c r="V34" i="245"/>
  <c r="V39" i="245"/>
  <c r="V43" i="245"/>
  <c r="V47" i="245"/>
  <c r="V54" i="245"/>
  <c r="V37" i="245"/>
  <c r="V33" i="245"/>
  <c r="V42" i="245"/>
  <c r="V49" i="245"/>
  <c r="V51" i="245"/>
  <c r="AJ17" i="246"/>
  <c r="AJ34" i="246"/>
  <c r="AJ36" i="246"/>
  <c r="AJ37" i="246"/>
  <c r="AJ38" i="246"/>
  <c r="AJ35" i="246"/>
  <c r="AJ33" i="246"/>
  <c r="V28" i="247"/>
  <c r="V20" i="247"/>
  <c r="V16" i="247"/>
  <c r="V15" i="247"/>
  <c r="V19" i="247"/>
  <c r="V23" i="247"/>
  <c r="V24" i="247"/>
  <c r="V25" i="247"/>
  <c r="V29" i="247"/>
  <c r="V17" i="247"/>
  <c r="V21" i="247"/>
  <c r="V26" i="247"/>
  <c r="V30" i="247"/>
  <c r="V14" i="247"/>
  <c r="V18" i="247"/>
  <c r="V22" i="247"/>
  <c r="V27" i="247"/>
  <c r="AJ30" i="246"/>
  <c r="AJ26" i="246"/>
  <c r="AJ22" i="246"/>
  <c r="AJ18" i="246"/>
  <c r="AJ14" i="246"/>
  <c r="AJ31" i="246"/>
  <c r="AJ27" i="246"/>
  <c r="AJ23" i="246"/>
  <c r="AJ19" i="246"/>
  <c r="AJ15" i="246"/>
  <c r="AJ28" i="246"/>
  <c r="AJ24" i="246"/>
  <c r="AJ20" i="246"/>
  <c r="AJ16" i="246"/>
  <c r="AJ29" i="246"/>
  <c r="AJ25" i="246"/>
  <c r="AJ21" i="246"/>
  <c r="V16" i="245"/>
  <c r="V13" i="247"/>
  <c r="V13" i="245"/>
  <c r="V11" i="245"/>
  <c r="AJ12" i="246"/>
  <c r="T59" i="247"/>
  <c r="T60" i="247" s="1"/>
  <c r="T58" i="247"/>
  <c r="T57" i="247"/>
  <c r="V11" i="247"/>
  <c r="V12" i="247"/>
  <c r="AH59" i="246"/>
  <c r="AH60" i="246" s="1"/>
  <c r="AH58" i="246"/>
  <c r="AH57" i="246"/>
  <c r="AJ13" i="246"/>
  <c r="AJ11" i="246"/>
  <c r="T59" i="245"/>
  <c r="T60" i="245" s="1"/>
  <c r="T58" i="245"/>
  <c r="T57" i="245"/>
  <c r="V28" i="245"/>
  <c r="V14" i="245"/>
  <c r="V12" i="245"/>
  <c r="V29" i="245"/>
  <c r="V19" i="245"/>
  <c r="V18" i="245"/>
  <c r="V15" i="245"/>
  <c r="V21" i="245"/>
  <c r="V20" i="245"/>
  <c r="V17" i="245"/>
  <c r="V30" i="245"/>
  <c r="V36" i="245"/>
  <c r="A1" i="244" l="1"/>
  <c r="AF56" i="244"/>
  <c r="AD56" i="244"/>
  <c r="AB56" i="244"/>
  <c r="Z56" i="244"/>
  <c r="X56" i="244"/>
  <c r="V56" i="244"/>
  <c r="T56" i="244"/>
  <c r="R56" i="244"/>
  <c r="P56" i="244"/>
  <c r="N56" i="244"/>
  <c r="L56" i="244"/>
  <c r="J56" i="244"/>
  <c r="H56" i="244"/>
  <c r="F56" i="244"/>
  <c r="D56" i="244"/>
  <c r="AH55" i="244"/>
  <c r="AI55" i="244" s="1"/>
  <c r="C55" i="244"/>
  <c r="B55" i="244"/>
  <c r="C54" i="244"/>
  <c r="B54" i="244"/>
  <c r="C53" i="244"/>
  <c r="B53" i="244"/>
  <c r="C52" i="244"/>
  <c r="B52" i="244"/>
  <c r="C51" i="244"/>
  <c r="B51" i="244"/>
  <c r="C50" i="244"/>
  <c r="B50" i="244"/>
  <c r="C49" i="244"/>
  <c r="B49" i="244"/>
  <c r="C48" i="244"/>
  <c r="B48" i="244"/>
  <c r="C47" i="244"/>
  <c r="B47" i="244"/>
  <c r="C46" i="244"/>
  <c r="B46" i="244"/>
  <c r="C45" i="244"/>
  <c r="B45" i="244"/>
  <c r="C44" i="244"/>
  <c r="B44" i="244"/>
  <c r="C43" i="244"/>
  <c r="B43" i="244"/>
  <c r="C42" i="244"/>
  <c r="B42" i="244"/>
  <c r="C41" i="244"/>
  <c r="B41" i="244"/>
  <c r="C40" i="244"/>
  <c r="B40" i="244"/>
  <c r="C39" i="244"/>
  <c r="B39" i="244"/>
  <c r="C38" i="244"/>
  <c r="B38" i="244"/>
  <c r="C37" i="244"/>
  <c r="B37" i="244"/>
  <c r="C36" i="244"/>
  <c r="B36" i="244"/>
  <c r="C35" i="244"/>
  <c r="B35" i="244"/>
  <c r="C34" i="244"/>
  <c r="B34" i="244"/>
  <c r="C33" i="244"/>
  <c r="B33" i="244"/>
  <c r="C32" i="244"/>
  <c r="B32" i="244"/>
  <c r="C31" i="244"/>
  <c r="B31" i="244"/>
  <c r="C30" i="244"/>
  <c r="B30" i="244"/>
  <c r="C29" i="244"/>
  <c r="B29" i="244"/>
  <c r="C28" i="244"/>
  <c r="B28" i="244"/>
  <c r="C27" i="244"/>
  <c r="B27" i="244"/>
  <c r="C26" i="244"/>
  <c r="B26" i="244"/>
  <c r="C25" i="244"/>
  <c r="B25" i="244"/>
  <c r="C24" i="244"/>
  <c r="B24" i="244"/>
  <c r="C23" i="244"/>
  <c r="B23" i="244"/>
  <c r="C22" i="244"/>
  <c r="B22" i="244"/>
  <c r="C21" i="244"/>
  <c r="B21" i="244"/>
  <c r="C20" i="244"/>
  <c r="B20" i="244"/>
  <c r="C19" i="244"/>
  <c r="B19" i="244"/>
  <c r="C18" i="244"/>
  <c r="B18" i="244"/>
  <c r="C17" i="244"/>
  <c r="B17" i="244"/>
  <c r="C16" i="244"/>
  <c r="B16" i="244"/>
  <c r="C15" i="244"/>
  <c r="B15" i="244"/>
  <c r="C14" i="244"/>
  <c r="B14" i="244"/>
  <c r="C13" i="244"/>
  <c r="B13" i="244"/>
  <c r="C12" i="244"/>
  <c r="B12" i="244"/>
  <c r="C11" i="244"/>
  <c r="B11" i="244"/>
  <c r="AF9" i="244"/>
  <c r="AD9" i="244"/>
  <c r="AB9" i="244"/>
  <c r="Z9" i="244"/>
  <c r="X9" i="244"/>
  <c r="V9" i="244"/>
  <c r="T9" i="244"/>
  <c r="R9" i="244"/>
  <c r="P9" i="244"/>
  <c r="N9" i="244"/>
  <c r="L9" i="244"/>
  <c r="J9" i="244"/>
  <c r="H9" i="244"/>
  <c r="F9" i="244"/>
  <c r="D9" i="244"/>
  <c r="A3" i="244"/>
  <c r="AH11" i="244" l="1"/>
  <c r="AH54" i="244"/>
  <c r="AI54" i="244" s="1"/>
  <c r="AH13" i="244"/>
  <c r="AH17" i="244"/>
  <c r="AH25" i="244"/>
  <c r="AH29" i="244"/>
  <c r="AH33" i="244"/>
  <c r="AH37" i="244"/>
  <c r="AH41" i="244"/>
  <c r="AH45" i="244"/>
  <c r="AI45" i="244" s="1"/>
  <c r="AH49" i="244"/>
  <c r="AI49" i="244" s="1"/>
  <c r="AH53" i="244"/>
  <c r="AI53" i="244" s="1"/>
  <c r="J57" i="244"/>
  <c r="R57" i="244"/>
  <c r="Z57" i="244"/>
  <c r="J58" i="244"/>
  <c r="R58" i="244"/>
  <c r="Z58" i="244"/>
  <c r="J59" i="244"/>
  <c r="J60" i="244" s="1"/>
  <c r="R59" i="244"/>
  <c r="R60" i="244" s="1"/>
  <c r="Z59" i="244"/>
  <c r="Z60" i="244" s="1"/>
  <c r="AH21" i="244"/>
  <c r="AH10" i="244"/>
  <c r="AH12" i="244"/>
  <c r="AH16" i="244"/>
  <c r="AH20" i="244"/>
  <c r="AH24" i="244"/>
  <c r="AI24" i="244" s="1"/>
  <c r="AH28" i="244"/>
  <c r="AH32" i="244"/>
  <c r="AI32" i="244" s="1"/>
  <c r="AH36" i="244"/>
  <c r="AH40" i="244"/>
  <c r="AI40" i="244" s="1"/>
  <c r="AH44" i="244"/>
  <c r="AI44" i="244" s="1"/>
  <c r="AH48" i="244"/>
  <c r="AI48" i="244" s="1"/>
  <c r="AH52" i="244"/>
  <c r="AI52" i="244" s="1"/>
  <c r="H57" i="244"/>
  <c r="P57" i="244"/>
  <c r="X57" i="244"/>
  <c r="AF57" i="244"/>
  <c r="H58" i="244"/>
  <c r="P58" i="244"/>
  <c r="X58" i="244"/>
  <c r="AF58" i="244"/>
  <c r="H59" i="244"/>
  <c r="H60" i="244" s="1"/>
  <c r="P59" i="244"/>
  <c r="P60" i="244" s="1"/>
  <c r="X59" i="244"/>
  <c r="X60" i="244" s="1"/>
  <c r="AF59" i="244"/>
  <c r="AF60" i="244" s="1"/>
  <c r="AH15" i="244"/>
  <c r="AI15" i="244" s="1"/>
  <c r="AH19" i="244"/>
  <c r="AI19" i="244" s="1"/>
  <c r="AH23" i="244"/>
  <c r="AH27" i="244"/>
  <c r="AH31" i="244"/>
  <c r="AI31" i="244" s="1"/>
  <c r="AH35" i="244"/>
  <c r="AI35" i="244" s="1"/>
  <c r="AH39" i="244"/>
  <c r="AI39" i="244" s="1"/>
  <c r="AH43" i="244"/>
  <c r="AI43" i="244" s="1"/>
  <c r="AH47" i="244"/>
  <c r="AI47" i="244" s="1"/>
  <c r="AH51" i="244"/>
  <c r="AI51" i="244" s="1"/>
  <c r="F57" i="244"/>
  <c r="N57" i="244"/>
  <c r="V57" i="244"/>
  <c r="AD57" i="244"/>
  <c r="F58" i="244"/>
  <c r="N58" i="244"/>
  <c r="V58" i="244"/>
  <c r="AD58" i="244"/>
  <c r="F59" i="244"/>
  <c r="F60" i="244" s="1"/>
  <c r="N59" i="244"/>
  <c r="N60" i="244" s="1"/>
  <c r="V59" i="244"/>
  <c r="V60" i="244" s="1"/>
  <c r="AD59" i="244"/>
  <c r="AD60" i="244" s="1"/>
  <c r="AH14" i="244"/>
  <c r="AH18" i="244"/>
  <c r="AH22" i="244"/>
  <c r="AI22" i="244" s="1"/>
  <c r="AH26" i="244"/>
  <c r="AI26" i="244" s="1"/>
  <c r="AH30" i="244"/>
  <c r="AH34" i="244"/>
  <c r="AH38" i="244"/>
  <c r="AI38" i="244" s="1"/>
  <c r="AH42" i="244"/>
  <c r="AI42" i="244" s="1"/>
  <c r="AH46" i="244"/>
  <c r="AI46" i="244" s="1"/>
  <c r="AH50" i="244"/>
  <c r="AI50" i="244" s="1"/>
  <c r="D57" i="244"/>
  <c r="L57" i="244"/>
  <c r="T57" i="244"/>
  <c r="AB57" i="244"/>
  <c r="D58" i="244"/>
  <c r="L58" i="244"/>
  <c r="T58" i="244"/>
  <c r="AB58" i="244"/>
  <c r="D59" i="244"/>
  <c r="D60" i="244" s="1"/>
  <c r="L59" i="244"/>
  <c r="L60" i="244" s="1"/>
  <c r="T59" i="244"/>
  <c r="T60" i="244" s="1"/>
  <c r="AB59" i="244"/>
  <c r="AB60" i="244" s="1"/>
  <c r="AI34" i="244" l="1"/>
  <c r="AI18" i="244"/>
  <c r="AI27" i="244"/>
  <c r="AI36" i="244"/>
  <c r="AI30" i="244"/>
  <c r="AI23" i="244"/>
  <c r="AI14" i="244"/>
  <c r="AI11" i="244"/>
  <c r="AI28" i="244"/>
  <c r="AI12" i="244"/>
  <c r="AI37" i="244"/>
  <c r="AI17" i="244"/>
  <c r="AI16" i="244"/>
  <c r="AI41" i="244"/>
  <c r="AI25" i="244"/>
  <c r="AI20" i="244"/>
  <c r="AI21" i="244"/>
  <c r="AI29" i="244"/>
  <c r="AH56" i="244"/>
  <c r="AI33" i="244"/>
  <c r="AI13" i="244"/>
  <c r="AJ55" i="244" l="1"/>
  <c r="AJ46" i="244"/>
  <c r="AJ53" i="244"/>
  <c r="AJ50" i="244"/>
  <c r="AJ52" i="244"/>
  <c r="AJ54" i="244"/>
  <c r="AJ49" i="244"/>
  <c r="AJ48" i="244"/>
  <c r="AJ47" i="244"/>
  <c r="AJ51" i="244"/>
  <c r="AJ39" i="244"/>
  <c r="AJ45" i="244"/>
  <c r="AJ44" i="244"/>
  <c r="AJ43" i="244"/>
  <c r="AJ42" i="244"/>
  <c r="AJ29" i="244"/>
  <c r="AJ14" i="244"/>
  <c r="AJ33" i="244"/>
  <c r="AJ11" i="244"/>
  <c r="AJ31" i="244"/>
  <c r="AJ38" i="244"/>
  <c r="AJ34" i="244"/>
  <c r="AJ24" i="244"/>
  <c r="AJ22" i="244"/>
  <c r="AJ21" i="244"/>
  <c r="AJ18" i="244"/>
  <c r="AJ16" i="244"/>
  <c r="AJ30" i="244"/>
  <c r="AJ28" i="244"/>
  <c r="AJ27" i="244"/>
  <c r="AJ41" i="244"/>
  <c r="AJ12" i="244"/>
  <c r="AJ26" i="244"/>
  <c r="AH59" i="244"/>
  <c r="AH60" i="244" s="1"/>
  <c r="AH58" i="244"/>
  <c r="AH57" i="244"/>
  <c r="AJ13" i="244"/>
  <c r="AJ15" i="244"/>
  <c r="AJ36" i="244"/>
  <c r="AJ25" i="244"/>
  <c r="AJ23" i="244"/>
  <c r="AJ37" i="244"/>
  <c r="AJ35" i="244"/>
  <c r="AJ40" i="244"/>
  <c r="AJ20" i="244"/>
  <c r="AJ32" i="244"/>
  <c r="AJ17" i="244"/>
  <c r="AJ19" i="244"/>
  <c r="AF30" i="252" l="1"/>
  <c r="C55" i="11"/>
  <c r="B55" i="11"/>
  <c r="C54" i="11"/>
  <c r="B54" i="11"/>
  <c r="C53" i="11"/>
  <c r="B53" i="11"/>
  <c r="C52" i="11"/>
  <c r="B52" i="11"/>
  <c r="C51" i="11"/>
  <c r="B51" i="11"/>
  <c r="C50" i="11"/>
  <c r="B50" i="11"/>
  <c r="C49" i="11"/>
  <c r="B49" i="11"/>
  <c r="C48" i="11"/>
  <c r="B48" i="11"/>
  <c r="C47" i="11"/>
  <c r="B47" i="11"/>
  <c r="C46" i="11"/>
  <c r="B46" i="11"/>
  <c r="C45" i="11"/>
  <c r="B45" i="11"/>
  <c r="C44" i="11"/>
  <c r="B44" i="11"/>
  <c r="C43" i="11"/>
  <c r="B43" i="11"/>
  <c r="C42" i="11"/>
  <c r="B42" i="11"/>
  <c r="C41" i="11"/>
  <c r="B41" i="11"/>
  <c r="C40" i="11"/>
  <c r="B40" i="11"/>
  <c r="C39" i="11"/>
  <c r="B39" i="11"/>
  <c r="C38" i="11"/>
  <c r="B38" i="11"/>
  <c r="C37" i="11"/>
  <c r="B37" i="11"/>
  <c r="C36" i="11"/>
  <c r="B36" i="11"/>
  <c r="C35" i="11"/>
  <c r="B35" i="11"/>
  <c r="C34" i="11"/>
  <c r="B34" i="11"/>
  <c r="C33" i="11"/>
  <c r="B33" i="11"/>
  <c r="C32" i="11"/>
  <c r="B32" i="11"/>
  <c r="C31" i="11"/>
  <c r="B31" i="11"/>
  <c r="C30" i="11"/>
  <c r="B30" i="11"/>
  <c r="C29" i="11"/>
  <c r="B29" i="11"/>
  <c r="C28" i="11"/>
  <c r="B28" i="11"/>
  <c r="C27" i="11"/>
  <c r="B27" i="11"/>
  <c r="C26" i="11"/>
  <c r="B26" i="11"/>
  <c r="C25" i="11"/>
  <c r="B25" i="11"/>
  <c r="C24" i="11"/>
  <c r="B24" i="11"/>
  <c r="C23" i="11"/>
  <c r="B23" i="11"/>
  <c r="C22" i="11"/>
  <c r="B22" i="11"/>
  <c r="C21" i="11"/>
  <c r="B21" i="11"/>
  <c r="C20" i="11"/>
  <c r="B20" i="11"/>
  <c r="C19" i="11"/>
  <c r="B19" i="11"/>
  <c r="C18" i="11"/>
  <c r="B18" i="11"/>
  <c r="C17" i="11"/>
  <c r="B17" i="11"/>
  <c r="C16" i="11"/>
  <c r="B16" i="11"/>
  <c r="C15" i="11"/>
  <c r="B15" i="11"/>
  <c r="C14" i="11"/>
  <c r="B14" i="11"/>
  <c r="C13" i="11"/>
  <c r="B13" i="11"/>
  <c r="C12" i="11"/>
  <c r="B12" i="11"/>
  <c r="C11" i="11"/>
  <c r="B11" i="11"/>
  <c r="A2" i="11" s="1"/>
  <c r="C55" i="10"/>
  <c r="B55" i="10"/>
  <c r="C54" i="10"/>
  <c r="B54" i="10"/>
  <c r="C53" i="10"/>
  <c r="B53" i="10"/>
  <c r="C52" i="10"/>
  <c r="B52" i="10"/>
  <c r="C51" i="10"/>
  <c r="B51" i="10"/>
  <c r="C50" i="10"/>
  <c r="B50" i="10"/>
  <c r="C49" i="10"/>
  <c r="B49" i="10"/>
  <c r="C48" i="10"/>
  <c r="B48" i="10"/>
  <c r="C47" i="10"/>
  <c r="B47" i="10"/>
  <c r="C46" i="10"/>
  <c r="B46" i="10"/>
  <c r="C45" i="10"/>
  <c r="B45" i="10"/>
  <c r="C44" i="10"/>
  <c r="B44" i="10"/>
  <c r="C43" i="10"/>
  <c r="B43" i="10"/>
  <c r="C42" i="10"/>
  <c r="B42" i="10"/>
  <c r="C41" i="10"/>
  <c r="B41" i="10"/>
  <c r="C40" i="10"/>
  <c r="B40" i="10"/>
  <c r="C39" i="10"/>
  <c r="B39" i="10"/>
  <c r="C38" i="10"/>
  <c r="B38" i="10"/>
  <c r="C37" i="10"/>
  <c r="B37" i="10"/>
  <c r="C36" i="10"/>
  <c r="B36" i="10"/>
  <c r="C35" i="10"/>
  <c r="B35" i="10"/>
  <c r="C34" i="10"/>
  <c r="B34" i="10"/>
  <c r="C33" i="10"/>
  <c r="B33" i="10"/>
  <c r="C32" i="10"/>
  <c r="B32" i="10"/>
  <c r="C31" i="10"/>
  <c r="B31" i="10"/>
  <c r="C30" i="10"/>
  <c r="B30" i="10"/>
  <c r="C29" i="10"/>
  <c r="B29" i="10"/>
  <c r="C28" i="10"/>
  <c r="B28" i="10"/>
  <c r="C27" i="10"/>
  <c r="B27" i="10"/>
  <c r="C26" i="10"/>
  <c r="B26" i="10"/>
  <c r="C25" i="10"/>
  <c r="B25" i="10"/>
  <c r="C24" i="10"/>
  <c r="B24" i="10"/>
  <c r="C23" i="10"/>
  <c r="B23" i="10"/>
  <c r="C22" i="10"/>
  <c r="B22" i="10"/>
  <c r="C21" i="10"/>
  <c r="B21" i="10"/>
  <c r="C20" i="10"/>
  <c r="B20" i="10"/>
  <c r="C19" i="10"/>
  <c r="B19" i="10"/>
  <c r="C18" i="10"/>
  <c r="B18" i="10"/>
  <c r="C17" i="10"/>
  <c r="B17" i="10"/>
  <c r="C16" i="10"/>
  <c r="B16" i="10"/>
  <c r="C15" i="10"/>
  <c r="B15" i="10"/>
  <c r="C14" i="10"/>
  <c r="B14" i="10"/>
  <c r="C13" i="10"/>
  <c r="B13" i="10"/>
  <c r="C12" i="10"/>
  <c r="B12" i="10"/>
  <c r="C11" i="10"/>
  <c r="B11" i="10"/>
  <c r="A2" i="10" s="1"/>
  <c r="H10" i="10"/>
  <c r="G10" i="10"/>
  <c r="F10" i="10"/>
  <c r="E10" i="10"/>
  <c r="D10" i="10"/>
  <c r="C55" i="8"/>
  <c r="B55" i="8"/>
  <c r="C54" i="8"/>
  <c r="B54" i="8"/>
  <c r="C53" i="8"/>
  <c r="B53" i="8"/>
  <c r="C52" i="8"/>
  <c r="B52" i="8"/>
  <c r="C51" i="8"/>
  <c r="B51" i="8"/>
  <c r="C50" i="8"/>
  <c r="B50" i="8"/>
  <c r="C49" i="8"/>
  <c r="B49" i="8"/>
  <c r="C48" i="8"/>
  <c r="B48" i="8"/>
  <c r="C47" i="8"/>
  <c r="B47" i="8"/>
  <c r="C46" i="8"/>
  <c r="B46" i="8"/>
  <c r="C45" i="8"/>
  <c r="B45" i="8"/>
  <c r="C44" i="8"/>
  <c r="B44" i="8"/>
  <c r="C43" i="8"/>
  <c r="B43" i="8"/>
  <c r="C42" i="8"/>
  <c r="B42" i="8"/>
  <c r="C41" i="8"/>
  <c r="B41" i="8"/>
  <c r="C40" i="8"/>
  <c r="B40" i="8"/>
  <c r="C39" i="8"/>
  <c r="B39" i="8"/>
  <c r="C38" i="8"/>
  <c r="B38" i="8"/>
  <c r="C37" i="8"/>
  <c r="B37" i="8"/>
  <c r="C36" i="8"/>
  <c r="B36" i="8"/>
  <c r="C35" i="8"/>
  <c r="B35" i="8"/>
  <c r="C34" i="8"/>
  <c r="B34" i="8"/>
  <c r="C33" i="8"/>
  <c r="B33" i="8"/>
  <c r="C32" i="8"/>
  <c r="B32" i="8"/>
  <c r="C31" i="8"/>
  <c r="B31" i="8"/>
  <c r="C30" i="8"/>
  <c r="B30" i="8"/>
  <c r="C29" i="8"/>
  <c r="B29" i="8"/>
  <c r="C28" i="8"/>
  <c r="B28" i="8"/>
  <c r="C27" i="8"/>
  <c r="B27" i="8"/>
  <c r="C26" i="8"/>
  <c r="B26" i="8"/>
  <c r="C25" i="8"/>
  <c r="B25" i="8"/>
  <c r="C24" i="8"/>
  <c r="B24" i="8"/>
  <c r="C23" i="8"/>
  <c r="B23" i="8"/>
  <c r="C22" i="8"/>
  <c r="B22" i="8"/>
  <c r="C21" i="8"/>
  <c r="B21" i="8"/>
  <c r="C20" i="8"/>
  <c r="B20" i="8"/>
  <c r="C19" i="8"/>
  <c r="B19" i="8"/>
  <c r="C18" i="8"/>
  <c r="B18" i="8"/>
  <c r="B17" i="8"/>
  <c r="C16" i="8"/>
  <c r="B16" i="8"/>
  <c r="C15" i="8"/>
  <c r="B15" i="8"/>
  <c r="C14" i="8"/>
  <c r="B14" i="8"/>
  <c r="C13" i="8"/>
  <c r="B13" i="8"/>
  <c r="C12" i="8"/>
  <c r="B12" i="8"/>
  <c r="C11" i="8"/>
  <c r="B11" i="8"/>
  <c r="A2" i="8" s="1"/>
  <c r="F10" i="8"/>
  <c r="E10" i="8"/>
  <c r="D10" i="8"/>
  <c r="E64" i="60"/>
  <c r="D64" i="60"/>
  <c r="A1" i="60"/>
  <c r="A4" i="108"/>
  <c r="A2" i="108"/>
  <c r="AB54" i="9"/>
  <c r="AA54" i="9"/>
  <c r="Z54" i="9"/>
  <c r="Y54" i="9"/>
  <c r="X54" i="9"/>
  <c r="W54" i="9"/>
  <c r="AB53" i="9"/>
  <c r="AA53" i="9"/>
  <c r="Z53" i="9"/>
  <c r="Y53" i="9"/>
  <c r="X53" i="9"/>
  <c r="W53" i="9"/>
  <c r="AB52" i="9"/>
  <c r="AA52" i="9"/>
  <c r="Z52" i="9"/>
  <c r="Y52" i="9"/>
  <c r="X52" i="9"/>
  <c r="W52" i="9"/>
  <c r="AB51" i="9"/>
  <c r="AA51" i="9"/>
  <c r="Z51" i="9"/>
  <c r="Y51" i="9"/>
  <c r="X51" i="9"/>
  <c r="W51" i="9"/>
  <c r="AB50" i="9"/>
  <c r="AA50" i="9"/>
  <c r="Z50" i="9"/>
  <c r="Y50" i="9"/>
  <c r="X50" i="9"/>
  <c r="W50" i="9"/>
  <c r="AB49" i="9"/>
  <c r="AA49" i="9"/>
  <c r="Z49" i="9"/>
  <c r="Y49" i="9"/>
  <c r="X49" i="9"/>
  <c r="W49" i="9"/>
  <c r="AB48" i="9"/>
  <c r="AA48" i="9"/>
  <c r="Z48" i="9"/>
  <c r="Y48" i="9"/>
  <c r="X48" i="9"/>
  <c r="W48" i="9"/>
  <c r="AB47" i="9"/>
  <c r="AA47" i="9"/>
  <c r="Z47" i="9"/>
  <c r="Y47" i="9"/>
  <c r="X47" i="9"/>
  <c r="W47" i="9"/>
  <c r="AB46" i="9"/>
  <c r="AA46" i="9"/>
  <c r="Z46" i="9"/>
  <c r="Y46" i="9"/>
  <c r="X46" i="9"/>
  <c r="W46" i="9"/>
  <c r="AB45" i="9"/>
  <c r="AA45" i="9"/>
  <c r="Z45" i="9"/>
  <c r="Y45" i="9"/>
  <c r="X45" i="9"/>
  <c r="W45" i="9"/>
  <c r="AB44" i="9"/>
  <c r="AA44" i="9"/>
  <c r="Z44" i="9"/>
  <c r="Y44" i="9"/>
  <c r="X44" i="9"/>
  <c r="W44" i="9"/>
  <c r="AB43" i="9"/>
  <c r="AA43" i="9"/>
  <c r="Z43" i="9"/>
  <c r="Y43" i="9"/>
  <c r="X43" i="9"/>
  <c r="W43" i="9"/>
  <c r="AB42" i="9"/>
  <c r="AA42" i="9"/>
  <c r="Z42" i="9"/>
  <c r="Y42" i="9"/>
  <c r="X42" i="9"/>
  <c r="W42" i="9"/>
  <c r="AB41" i="9"/>
  <c r="AA41" i="9"/>
  <c r="Z41" i="9"/>
  <c r="Y41" i="9"/>
  <c r="X41" i="9"/>
  <c r="W41" i="9"/>
  <c r="AB40" i="9"/>
  <c r="AA40" i="9"/>
  <c r="Z40" i="9"/>
  <c r="Y40" i="9"/>
  <c r="X40" i="9"/>
  <c r="W40" i="9"/>
  <c r="AB39" i="9"/>
  <c r="AA39" i="9"/>
  <c r="Z39" i="9"/>
  <c r="Y39" i="9"/>
  <c r="X39" i="9"/>
  <c r="W39" i="9"/>
  <c r="AB38" i="9"/>
  <c r="AA38" i="9"/>
  <c r="Z38" i="9"/>
  <c r="Y38" i="9"/>
  <c r="X38" i="9"/>
  <c r="W38" i="9"/>
  <c r="AB37" i="9"/>
  <c r="AA37" i="9"/>
  <c r="Z37" i="9"/>
  <c r="Y37" i="9"/>
  <c r="X37" i="9"/>
  <c r="W37" i="9"/>
  <c r="AB36" i="9"/>
  <c r="AA36" i="9"/>
  <c r="Z36" i="9"/>
  <c r="Y36" i="9"/>
  <c r="X36" i="9"/>
  <c r="W36" i="9"/>
  <c r="AB35" i="9"/>
  <c r="AA35" i="9"/>
  <c r="Z35" i="9"/>
  <c r="Y35" i="9"/>
  <c r="X35" i="9"/>
  <c r="W35" i="9"/>
  <c r="AB34" i="9"/>
  <c r="AA34" i="9"/>
  <c r="Z34" i="9"/>
  <c r="Y34" i="9"/>
  <c r="X34" i="9"/>
  <c r="W34" i="9"/>
  <c r="AB33" i="9"/>
  <c r="AA33" i="9"/>
  <c r="Z33" i="9"/>
  <c r="Y33" i="9"/>
  <c r="X33" i="9"/>
  <c r="W33" i="9"/>
  <c r="AB32" i="9"/>
  <c r="AA32" i="9"/>
  <c r="Z32" i="9"/>
  <c r="Y32" i="9"/>
  <c r="X32" i="9"/>
  <c r="W32" i="9"/>
  <c r="AB31" i="9"/>
  <c r="AA31" i="9"/>
  <c r="Z31" i="9"/>
  <c r="Y31" i="9"/>
  <c r="X31" i="9"/>
  <c r="W31" i="9"/>
  <c r="AB30" i="9"/>
  <c r="AA30" i="9"/>
  <c r="Z30" i="9"/>
  <c r="Y30" i="9"/>
  <c r="X30" i="9"/>
  <c r="W30" i="9"/>
  <c r="AB29" i="9"/>
  <c r="AA29" i="9"/>
  <c r="Z29" i="9"/>
  <c r="Y29" i="9"/>
  <c r="X29" i="9"/>
  <c r="W29" i="9"/>
  <c r="AB28" i="9"/>
  <c r="AA28" i="9"/>
  <c r="Z28" i="9"/>
  <c r="Y28" i="9"/>
  <c r="X28" i="9"/>
  <c r="W28" i="9"/>
  <c r="AB27" i="9"/>
  <c r="AA27" i="9"/>
  <c r="Z27" i="9"/>
  <c r="Y27" i="9"/>
  <c r="X27" i="9"/>
  <c r="W27" i="9"/>
  <c r="AB26" i="9"/>
  <c r="AA26" i="9"/>
  <c r="Z26" i="9"/>
  <c r="Y26" i="9"/>
  <c r="X26" i="9"/>
  <c r="W26" i="9"/>
  <c r="AB25" i="9"/>
  <c r="AA25" i="9"/>
  <c r="Z25" i="9"/>
  <c r="Y25" i="9"/>
  <c r="X25" i="9"/>
  <c r="W25" i="9"/>
  <c r="AB24" i="9"/>
  <c r="AA24" i="9"/>
  <c r="Z24" i="9"/>
  <c r="Y24" i="9"/>
  <c r="X24" i="9"/>
  <c r="W24" i="9"/>
  <c r="AB23" i="9"/>
  <c r="AA23" i="9"/>
  <c r="Z23" i="9"/>
  <c r="Y23" i="9"/>
  <c r="X23" i="9"/>
  <c r="W23" i="9"/>
  <c r="AB22" i="9"/>
  <c r="AA22" i="9"/>
  <c r="Z22" i="9"/>
  <c r="Y22" i="9"/>
  <c r="X22" i="9"/>
  <c r="W22" i="9"/>
  <c r="AB21" i="9"/>
  <c r="AA21" i="9"/>
  <c r="Z21" i="9"/>
  <c r="Y21" i="9"/>
  <c r="X21" i="9"/>
  <c r="W21" i="9"/>
  <c r="AB20" i="9"/>
  <c r="AA20" i="9"/>
  <c r="Z20" i="9"/>
  <c r="Y20" i="9"/>
  <c r="X20" i="9"/>
  <c r="W20" i="9"/>
  <c r="AB19" i="9"/>
  <c r="AA19" i="9"/>
  <c r="Z19" i="9"/>
  <c r="Y19" i="9"/>
  <c r="X19" i="9"/>
  <c r="W19" i="9"/>
  <c r="AB18" i="9"/>
  <c r="AA18" i="9"/>
  <c r="Z18" i="9"/>
  <c r="Y18" i="9"/>
  <c r="X18" i="9"/>
  <c r="W18" i="9"/>
  <c r="AB17" i="9"/>
  <c r="AA17" i="9"/>
  <c r="Z17" i="9"/>
  <c r="Y17" i="9"/>
  <c r="X17" i="9"/>
  <c r="W17" i="9"/>
  <c r="AB16" i="9"/>
  <c r="AA16" i="9"/>
  <c r="Z16" i="9"/>
  <c r="Y16" i="9"/>
  <c r="X16" i="9"/>
  <c r="W16" i="9"/>
  <c r="AB15" i="9"/>
  <c r="AA15" i="9"/>
  <c r="Z15" i="9"/>
  <c r="Y15" i="9"/>
  <c r="X15" i="9"/>
  <c r="W15" i="9"/>
  <c r="AB14" i="9"/>
  <c r="AA14" i="9"/>
  <c r="Z14" i="9"/>
  <c r="Y14" i="9"/>
  <c r="X14" i="9"/>
  <c r="W14" i="9"/>
  <c r="AB13" i="9"/>
  <c r="AA13" i="9"/>
  <c r="Z13" i="9"/>
  <c r="Y13" i="9"/>
  <c r="X13" i="9"/>
  <c r="W13" i="9"/>
  <c r="AB12" i="9"/>
  <c r="AA12" i="9"/>
  <c r="Z12" i="9"/>
  <c r="Y12" i="9"/>
  <c r="X12" i="9"/>
  <c r="W12" i="9"/>
  <c r="AB11" i="9"/>
  <c r="AA11" i="9"/>
  <c r="Z11" i="9"/>
  <c r="Y11" i="9"/>
  <c r="X11" i="9"/>
  <c r="W11" i="9"/>
  <c r="A3" i="9"/>
  <c r="Y62" i="9" l="1"/>
  <c r="I56" i="10"/>
  <c r="I57" i="10"/>
  <c r="I58" i="10"/>
  <c r="I60" i="10"/>
  <c r="I59" i="10"/>
  <c r="Y65" i="9"/>
  <c r="FZ22" i="108"/>
  <c r="FZ34" i="108"/>
  <c r="FZ46" i="108"/>
  <c r="FZ32" i="108"/>
  <c r="FZ23" i="108"/>
  <c r="FZ35" i="108"/>
  <c r="FZ47" i="108"/>
  <c r="FZ12" i="108"/>
  <c r="FZ24" i="108"/>
  <c r="FZ36" i="108"/>
  <c r="FZ48" i="108"/>
  <c r="FZ13" i="108"/>
  <c r="FZ25" i="108"/>
  <c r="FZ37" i="108"/>
  <c r="FZ49" i="108"/>
  <c r="FZ14" i="108"/>
  <c r="FZ26" i="108"/>
  <c r="FZ38" i="108"/>
  <c r="FZ50" i="108"/>
  <c r="FZ44" i="108"/>
  <c r="FZ15" i="108"/>
  <c r="FZ27" i="108"/>
  <c r="FZ39" i="108"/>
  <c r="FZ51" i="108"/>
  <c r="FZ43" i="108"/>
  <c r="FZ16" i="108"/>
  <c r="FZ28" i="108"/>
  <c r="FZ40" i="108"/>
  <c r="FZ52" i="108"/>
  <c r="FZ31" i="108"/>
  <c r="FZ17" i="108"/>
  <c r="FZ29" i="108"/>
  <c r="FZ41" i="108"/>
  <c r="FZ53" i="108"/>
  <c r="FZ18" i="108"/>
  <c r="FZ30" i="108"/>
  <c r="FZ42" i="108"/>
  <c r="FZ54" i="108"/>
  <c r="FZ20" i="108"/>
  <c r="FZ21" i="108"/>
  <c r="FZ33" i="108"/>
  <c r="FZ45" i="108"/>
  <c r="FZ19" i="108"/>
  <c r="DQ14" i="14"/>
  <c r="DQ13" i="14"/>
  <c r="I11" i="10"/>
  <c r="I36" i="10"/>
  <c r="I55" i="10"/>
  <c r="I54" i="10"/>
  <c r="I53" i="10"/>
  <c r="I52" i="10"/>
  <c r="I51" i="10"/>
  <c r="I50" i="10"/>
  <c r="I49" i="10"/>
  <c r="I48" i="10"/>
  <c r="I47" i="10"/>
  <c r="I46" i="10"/>
  <c r="I45" i="10"/>
  <c r="I44" i="10"/>
  <c r="I43" i="10"/>
  <c r="I42" i="10"/>
  <c r="I41" i="10"/>
  <c r="I40" i="10"/>
  <c r="I39" i="10"/>
  <c r="I38" i="10"/>
  <c r="I37" i="10"/>
  <c r="I35" i="10"/>
  <c r="I34" i="10"/>
  <c r="I33" i="10"/>
  <c r="I32" i="10"/>
  <c r="I31" i="10"/>
  <c r="I30" i="10"/>
  <c r="I29" i="10"/>
  <c r="I28" i="10"/>
  <c r="I27" i="10"/>
  <c r="I26" i="10"/>
  <c r="I25" i="10"/>
  <c r="I24" i="10"/>
  <c r="I23" i="10"/>
  <c r="I22" i="10"/>
  <c r="I21" i="10"/>
  <c r="I20" i="10"/>
  <c r="I19" i="10"/>
  <c r="I18" i="10"/>
  <c r="I17" i="10"/>
  <c r="I16" i="10"/>
  <c r="I15" i="10"/>
  <c r="I14" i="10"/>
  <c r="I13" i="10"/>
  <c r="I12" i="10"/>
  <c r="BH64" i="108"/>
  <c r="BM64" i="108"/>
  <c r="G64" i="60"/>
  <c r="K64" i="60"/>
  <c r="AA62" i="9"/>
  <c r="Y63" i="9"/>
  <c r="AA64" i="9"/>
  <c r="AA63" i="9"/>
  <c r="Y64" i="9"/>
  <c r="AA65" i="9"/>
  <c r="J64" i="60"/>
  <c r="AS64" i="108"/>
  <c r="BC64" i="108"/>
  <c r="FZ60" i="108" l="1"/>
  <c r="I64" i="60"/>
  <c r="GA49" i="108"/>
  <c r="DW14" i="14"/>
  <c r="EC14" i="14"/>
  <c r="BO8" i="14"/>
  <c r="EC13" i="14"/>
  <c r="DW13" i="14"/>
  <c r="GA54" i="108"/>
  <c r="GA50" i="108"/>
  <c r="GA41" i="108"/>
  <c r="GA48" i="108"/>
  <c r="GA51" i="108"/>
  <c r="GA18" i="108"/>
  <c r="GA34" i="108"/>
  <c r="GA25" i="108"/>
  <c r="GA19" i="108"/>
  <c r="GA35" i="108"/>
  <c r="AA66" i="9"/>
  <c r="Y66" i="9"/>
  <c r="GA26" i="108"/>
  <c r="GA42" i="108"/>
  <c r="GA17" i="108"/>
  <c r="GA33" i="108"/>
  <c r="GA24" i="108"/>
  <c r="GA40" i="108"/>
  <c r="GA43" i="108"/>
  <c r="GA13" i="108"/>
  <c r="GA29" i="108"/>
  <c r="GA20" i="108"/>
  <c r="GA36" i="108"/>
  <c r="GA53" i="108"/>
  <c r="GA23" i="108"/>
  <c r="GA52" i="108"/>
  <c r="GA14" i="108"/>
  <c r="GA30" i="108"/>
  <c r="GA46" i="108"/>
  <c r="GA21" i="108"/>
  <c r="GA37" i="108"/>
  <c r="GA12" i="108"/>
  <c r="GA28" i="108"/>
  <c r="GA39" i="108"/>
  <c r="GA15" i="108"/>
  <c r="GA47" i="108"/>
  <c r="GA32" i="108"/>
  <c r="GA27" i="108"/>
  <c r="GA31" i="108"/>
  <c r="GA22" i="108"/>
  <c r="GA38" i="108"/>
  <c r="GA45" i="108"/>
  <c r="GA16" i="108"/>
  <c r="GA44" i="108"/>
  <c r="AB65" i="9"/>
  <c r="AB62" i="9"/>
  <c r="F64" i="60"/>
  <c r="H64" i="60"/>
  <c r="AB63" i="9"/>
  <c r="AB64" i="9"/>
  <c r="GB38" i="108" l="1"/>
  <c r="GB45" i="108"/>
  <c r="GB35" i="108"/>
  <c r="GB44" i="108"/>
  <c r="GB20" i="108"/>
  <c r="GB16" i="108"/>
  <c r="GB28" i="108"/>
  <c r="GB29" i="108"/>
  <c r="GB19" i="108"/>
  <c r="GB12" i="108"/>
  <c r="GB13" i="108"/>
  <c r="GB25" i="108"/>
  <c r="GB37" i="108"/>
  <c r="GB43" i="108"/>
  <c r="GB34" i="108"/>
  <c r="FZ63" i="108"/>
  <c r="FZ64" i="108" s="1"/>
  <c r="FZ62" i="108"/>
  <c r="FZ61" i="108"/>
  <c r="GB11" i="108"/>
  <c r="GB24" i="108"/>
  <c r="GB56" i="108"/>
  <c r="GB40" i="108"/>
  <c r="GB51" i="108"/>
  <c r="GB30" i="108"/>
  <c r="GB48" i="108"/>
  <c r="GB59" i="108"/>
  <c r="GB46" i="108"/>
  <c r="GB27" i="108"/>
  <c r="GB33" i="108"/>
  <c r="GB32" i="108"/>
  <c r="GB14" i="108"/>
  <c r="GB17" i="108"/>
  <c r="GB41" i="108"/>
  <c r="GB49" i="108"/>
  <c r="GB58" i="108"/>
  <c r="GB22" i="108"/>
  <c r="GB31" i="108"/>
  <c r="GB47" i="108"/>
  <c r="GB42" i="108"/>
  <c r="GB50" i="108"/>
  <c r="GB55" i="108"/>
  <c r="GB15" i="108"/>
  <c r="GB54" i="108"/>
  <c r="GB57" i="108"/>
  <c r="GB36" i="108"/>
  <c r="GB21" i="108"/>
  <c r="GB18" i="108"/>
  <c r="GB52" i="108"/>
  <c r="GB23" i="108"/>
  <c r="GB26" i="108"/>
  <c r="GB39" i="108"/>
  <c r="GB53" i="108"/>
  <c r="GB10" i="108"/>
  <c r="AB66" i="9"/>
  <c r="AC11" i="260" l="1"/>
  <c r="AC50" i="260"/>
  <c r="AC51" i="260"/>
  <c r="AC26" i="260"/>
  <c r="AC27" i="260"/>
  <c r="AC16" i="260"/>
  <c r="AC28" i="260"/>
  <c r="AC40" i="260"/>
  <c r="AC52" i="260"/>
  <c r="AC15" i="260"/>
  <c r="AC39" i="260"/>
  <c r="AC17" i="260"/>
  <c r="AC29" i="260"/>
  <c r="AC41" i="260"/>
  <c r="AC53" i="260"/>
  <c r="AC30" i="260"/>
  <c r="AC54" i="260"/>
  <c r="AC42" i="260"/>
  <c r="AC19" i="260"/>
  <c r="AC31" i="260"/>
  <c r="AC43" i="260"/>
  <c r="AC44" i="260"/>
  <c r="AC45" i="260"/>
  <c r="AC38" i="260"/>
  <c r="AC20" i="260"/>
  <c r="AC21" i="260"/>
  <c r="AC33" i="260"/>
  <c r="AC22" i="260"/>
  <c r="AC34" i="260"/>
  <c r="AC46" i="260"/>
  <c r="AC14" i="260"/>
  <c r="AC18" i="260"/>
  <c r="AC32" i="260"/>
  <c r="AC23" i="260"/>
  <c r="AC35" i="260"/>
  <c r="AC47" i="260"/>
  <c r="AC48" i="260"/>
  <c r="AC12" i="260"/>
  <c r="AC24" i="260"/>
  <c r="AC36" i="260"/>
  <c r="AC13" i="260"/>
  <c r="AC25" i="260"/>
  <c r="AC37" i="260"/>
  <c r="AC49" i="260"/>
  <c r="AC59" i="260"/>
  <c r="AC55" i="260"/>
  <c r="AC58" i="260"/>
  <c r="AC57" i="260"/>
  <c r="AC56" i="260"/>
  <c r="AF29" i="252" l="1"/>
</calcChain>
</file>

<file path=xl/sharedStrings.xml><?xml version="1.0" encoding="utf-8"?>
<sst xmlns="http://schemas.openxmlformats.org/spreadsheetml/2006/main" count="2725" uniqueCount="613">
  <si>
    <t>ที่</t>
  </si>
  <si>
    <t>ชื่อ   -   สกุล</t>
  </si>
  <si>
    <t>สาระการเรียนรู้พื้นฐาน</t>
  </si>
  <si>
    <t>สาระการเรียนรู้เพิ่มเติม</t>
  </si>
  <si>
    <t>ลำดับที่</t>
  </si>
  <si>
    <t>คะแนนรวม</t>
  </si>
  <si>
    <t>ลงชื่อ</t>
  </si>
  <si>
    <t>ครูประจำชั้น</t>
  </si>
  <si>
    <t>รองผู้อำนวยการสถานศึกษา</t>
  </si>
  <si>
    <t>ผู้อำนวยการสถานศึกษา</t>
  </si>
  <si>
    <t>โรงเรียนเทศบาล 3 (เทศบาลสงเคราะห์)</t>
  </si>
  <si>
    <t>เกรดเฉลี่ย</t>
  </si>
  <si>
    <t>สรุปผลการประเมิน</t>
  </si>
  <si>
    <t>เทศบาลเมืองราชบุรี  จังหวัดราชบุรี</t>
  </si>
  <si>
    <t>ชั้น</t>
  </si>
  <si>
    <t>ปีการศึกษา</t>
  </si>
  <si>
    <t>รหัสวิชา</t>
  </si>
  <si>
    <t>รายวิชา</t>
  </si>
  <si>
    <t>หมายเหตุ</t>
  </si>
  <si>
    <t>กรุณากรอกข้อมูลลงในช่องว่างให้ครบ</t>
  </si>
  <si>
    <t>เลขที่</t>
  </si>
  <si>
    <t>เลขประจำตัว</t>
  </si>
  <si>
    <t>ชื่อ-นามสกุล</t>
  </si>
  <si>
    <t>เลขประชาชน</t>
  </si>
  <si>
    <t>สถานภาพ</t>
  </si>
  <si>
    <t>นักเรียนชาย</t>
  </si>
  <si>
    <t>นักเรียนหญิง</t>
  </si>
  <si>
    <t>นักเรียนชายทั้งหมด</t>
  </si>
  <si>
    <t>นักเรียนหญิงทั้งหมด</t>
  </si>
  <si>
    <t>นักเรียนชาย ย้าย</t>
  </si>
  <si>
    <t>นักเรียนหญิง ย้าย</t>
  </si>
  <si>
    <t>นักเรียนชาย มส</t>
  </si>
  <si>
    <t>นักเรียนหญิง มส</t>
  </si>
  <si>
    <t>นักเรียนชาย ร</t>
  </si>
  <si>
    <t>นักเรียนหญิง ร</t>
  </si>
  <si>
    <t>รายวิชาพื้นฐาน</t>
  </si>
  <si>
    <t>หน่วยกิต</t>
  </si>
  <si>
    <t>ชม.</t>
  </si>
  <si>
    <t>กิจกรรมพัฒนาผู้เรียน</t>
  </si>
  <si>
    <t>(สำหรับครูประจำชั้น)</t>
  </si>
  <si>
    <t>รองผู้อำนวยการ</t>
  </si>
  <si>
    <t>ผู้อำนวยการ</t>
  </si>
  <si>
    <t>สรุป</t>
  </si>
  <si>
    <t>ชื่อ-สกุล</t>
  </si>
  <si>
    <t>เวลาเรียน</t>
  </si>
  <si>
    <t>ร้อยละ</t>
  </si>
  <si>
    <t>ข้อมูลนักเรียน</t>
  </si>
  <si>
    <t>ตัวชี้วัด</t>
  </si>
  <si>
    <t>ชื่อ - สกุล</t>
  </si>
  <si>
    <t>รักชาติ ศาสน์ กษัตริย์</t>
  </si>
  <si>
    <t>ซื่อสัตย์สุจริต</t>
  </si>
  <si>
    <t>มีวินัย</t>
  </si>
  <si>
    <t>อยู่อย่างพอเพียง</t>
  </si>
  <si>
    <t>แบบบันทึกผลการพัฒนาคุณภาพผู้เรียนระดับชั้นเรียน</t>
  </si>
  <si>
    <t>ผลคูณ</t>
  </si>
  <si>
    <t>รวม</t>
  </si>
  <si>
    <t>นักเรียนชายที่ได้ตัดสินผลการเรียน</t>
  </si>
  <si>
    <t>นร.หญิงที่ได้ตัดสินผลการเรียน</t>
  </si>
  <si>
    <t>วัดผล</t>
  </si>
  <si>
    <t>วันที่</t>
  </si>
  <si>
    <t>เดือน</t>
  </si>
  <si>
    <t>พ.ศ.</t>
  </si>
  <si>
    <t>วันอนุมัติผลการเรียน</t>
  </si>
  <si>
    <t>แบบรายงานประจำตัวนักเรียน</t>
  </si>
  <si>
    <t>โรงเรียนเทศบาล 3 (เทศบาลสงเคราะห์)   เทศบาลเมืองราชบุรี   อำเภอเมือง   จังหวัดราชบุรี</t>
  </si>
  <si>
    <t>คะแนน</t>
  </si>
  <si>
    <t>ผลการเรียน</t>
  </si>
  <si>
    <t>ที่เรียน</t>
  </si>
  <si>
    <t>ที่ได้</t>
  </si>
  <si>
    <t>แก้ไข</t>
  </si>
  <si>
    <t>ค่าต่ำสุด</t>
  </si>
  <si>
    <t>ค่าสูงสุด</t>
  </si>
  <si>
    <t>ค่าเฉลี่ย</t>
  </si>
  <si>
    <t>ค่าเฉลี่ยร้อยละ</t>
  </si>
  <si>
    <t xml:space="preserve">ลงชื่อ </t>
  </si>
  <si>
    <t>1. สามารถอ่านและหาประสบการณ์จากสื่อที่หลากหลาย</t>
  </si>
  <si>
    <t>2. สามารถจัดประเด็นสำคัญข้อเท็จจริง ความคิดเห็น เรื่องที่อ่าน</t>
  </si>
  <si>
    <t>3. สามารถเปรียบเทียบแง่มุมต่างๆ เช่น ข้อดี ข้อเสีย ประโยชน์ โทษ ความเหมาะสม ไม่เหมาะสม</t>
  </si>
  <si>
    <t>4. สามารถแสดงความคิดเห็นต่อเรื่องที่อ่าน โดยมีเหตุผลประกอบ</t>
  </si>
  <si>
    <t>5. สามารถถ่ายทอดความคิดเห็น ความรู้สึกจากเรื่องที่อ่านโดยการเขียน</t>
  </si>
  <si>
    <t>ป.1-3</t>
  </si>
  <si>
    <t>ป.4-6</t>
  </si>
  <si>
    <t>1. สามารถอ่านเพื่อหาข้อมูลสารสนเทศเสริมประสบการณ์จากสื่อประเภทต่างๆ</t>
  </si>
  <si>
    <t>2. สามารถจับประเด็นสำคัญเปรียบเทียบ เชื่อมโยงความเป็นเหตุเป็นผลจากเรื่องที่อ่าน</t>
  </si>
  <si>
    <t>3. สามารถเชื่อมโยงความสัมพันธ์ของเรื่องราวเหตุการณ์ของเรื่องที่อ่าน</t>
  </si>
  <si>
    <t>5. สามารถถ่ายทอดความเข้าใจ ความคิดเห็น คุณค่าจากเรื่องที่อ่านโดยการเขียน</t>
  </si>
  <si>
    <t>4. สามารถแสดงความคิดเห็นต่อเรื่องที่อ่านโดยมีเหตุผลสนับสนุน</t>
  </si>
  <si>
    <t>สรุปผลการประเมินปลายปี</t>
  </si>
  <si>
    <t>ภาคเรียนที่ 1</t>
  </si>
  <si>
    <t>ภาคเรียนที่ 2</t>
  </si>
  <si>
    <t>น้ำหนัก
(ชั่วโมง)</t>
  </si>
  <si>
    <t>ซ้ำชั้น</t>
  </si>
  <si>
    <t>เลื่อนชั้น</t>
  </si>
  <si>
    <t>ผลคะแนน</t>
  </si>
  <si>
    <t>นายอัศวิน  คงเพ็ชรศักดิ์</t>
  </si>
  <si>
    <t>(ปถ.06)</t>
  </si>
  <si>
    <t>หน้านี้ปริ้นส่งวัดผล 2 ชุด ติดประกาศตอนกลางภาค 1</t>
  </si>
  <si>
    <t>หน้านี้ปริ้นส่งวัดผล 2 ชุด ติดประกาศตอนกลางภาค 2</t>
  </si>
  <si>
    <t>หน้านี้ปริ้นส่งวัดผล 2 ชุด ติดประกาศผลสอบภาคเรียนที่ 1</t>
  </si>
  <si>
    <t>คำแนะนำการพิมพ์</t>
  </si>
  <si>
    <t>แท็บสี</t>
  </si>
  <si>
    <t>การกรอกข้อมูล</t>
  </si>
  <si>
    <t>การปรินท์</t>
  </si>
  <si>
    <t>สีเหลือง</t>
  </si>
  <si>
    <t>ü</t>
  </si>
  <si>
    <t>û</t>
  </si>
  <si>
    <t>สีแดง</t>
  </si>
  <si>
    <t>สีเขียว</t>
  </si>
  <si>
    <t>นับหน่วย</t>
  </si>
  <si>
    <t>เวลาเต็ม</t>
  </si>
  <si>
    <t>เวลามา</t>
  </si>
  <si>
    <t>SBMLD</t>
  </si>
  <si>
    <t>กรุณาใส่รหัสวิชา</t>
  </si>
  <si>
    <t>ชื่อวิชา</t>
  </si>
  <si>
    <t>ประเภท</t>
  </si>
  <si>
    <t>เพิ่มเติม</t>
  </si>
  <si>
    <t>-</t>
  </si>
  <si>
    <t>รายวิชาทั้งหมด ระดับประถมศึกษา</t>
  </si>
  <si>
    <t>ชั่วโมง</t>
  </si>
  <si>
    <t>ประถมศึกษาปีที่ 1</t>
  </si>
  <si>
    <t>ประถมศึกษาปีที่ 2</t>
  </si>
  <si>
    <t>ประถมศึกษาปีที่ 3</t>
  </si>
  <si>
    <t>เลขบัตรประจำตัวประชาชน</t>
  </si>
  <si>
    <t>นับวิชา</t>
  </si>
  <si>
    <t>ลงชื่อ......................................................</t>
  </si>
  <si>
    <t>ฝ่ายวัดผล</t>
  </si>
  <si>
    <t xml:space="preserve">กรณีที่ไม่มีผู้ดำรงตำแหน่งรองผู้อำนวยการ ให้เว้นว่างที่ช่องนี้ </t>
  </si>
  <si>
    <t>กรณีที่ไม่มีผู้ดำรงตำแหน่งผู้อำนวยการให้กรอกข้อมูลชื่อรองผู้อำนวยการในช่องนี้ด้วย</t>
  </si>
  <si>
    <t>ร</t>
  </si>
  <si>
    <t>มส</t>
  </si>
  <si>
    <t>สังกัดเทศบาลเมืองราชบุรี จังหวัดราชบุรี</t>
  </si>
  <si>
    <t>สรุปผลการเรียนรู้</t>
  </si>
  <si>
    <t>จำนวน
นักเรียน</t>
  </si>
  <si>
    <t>ผลการเรียน (จำนวนคน)</t>
  </si>
  <si>
    <t>หมาย
เหตุ</t>
  </si>
  <si>
    <t>จำนวนนักเรียน
ทั้งหมด</t>
  </si>
  <si>
    <t>ผลการประเมิน (จำนวนคน)</t>
  </si>
  <si>
    <t>ผ่าน</t>
  </si>
  <si>
    <t>ไม่ผ่าน</t>
  </si>
  <si>
    <t>สรุปผลการประเมินคุณลักษณะอันพึงประสงค์</t>
  </si>
  <si>
    <t>สรุปผลการประเมินกิจกรรมพัฒนาผู้เรียน</t>
  </si>
  <si>
    <t>เรียนผู้อำนวยการ เพื่อโปรดพิจารณาอนุมัติ</t>
  </si>
  <si>
    <t>อนุมัติ</t>
  </si>
  <si>
    <t>ไม่อนุมัติ</t>
  </si>
  <si>
    <t>พ16206</t>
  </si>
  <si>
    <t>EN11301</t>
  </si>
  <si>
    <t>English for Communication 1</t>
  </si>
  <si>
    <t>hours</t>
  </si>
  <si>
    <t>Additional Subject</t>
  </si>
  <si>
    <t>EN12301</t>
  </si>
  <si>
    <t>English for Communication 2</t>
  </si>
  <si>
    <t>EN13301</t>
  </si>
  <si>
    <t>English for Communication 3</t>
  </si>
  <si>
    <t>EN14301</t>
  </si>
  <si>
    <t>English for Communication 4</t>
  </si>
  <si>
    <t>EN15301</t>
  </si>
  <si>
    <t>English for Communication 5</t>
  </si>
  <si>
    <t>EN16301</t>
  </si>
  <si>
    <t>English for Communication 6</t>
  </si>
  <si>
    <t>MA11301</t>
  </si>
  <si>
    <t>Mathematics 1</t>
  </si>
  <si>
    <t>MA12301</t>
  </si>
  <si>
    <t>Mathematics 2</t>
  </si>
  <si>
    <t>MA13301</t>
  </si>
  <si>
    <t>Mathematics 3</t>
  </si>
  <si>
    <t>MA14301</t>
  </si>
  <si>
    <t>Mathematics 4</t>
  </si>
  <si>
    <t>MA15301</t>
  </si>
  <si>
    <t>Mathematics 5</t>
  </si>
  <si>
    <t>MA16301</t>
  </si>
  <si>
    <t>Mathematics 6</t>
  </si>
  <si>
    <t>SC11301</t>
  </si>
  <si>
    <t>Science 1</t>
  </si>
  <si>
    <t>SC12301</t>
  </si>
  <si>
    <t>Science 2</t>
  </si>
  <si>
    <t>SC13301</t>
  </si>
  <si>
    <t>Science 3</t>
  </si>
  <si>
    <t>SC14301</t>
  </si>
  <si>
    <t>Science 4</t>
  </si>
  <si>
    <t>SC15301</t>
  </si>
  <si>
    <t>Science 5</t>
  </si>
  <si>
    <t>SC16301</t>
  </si>
  <si>
    <t>Science 6</t>
  </si>
  <si>
    <t>PE11301</t>
  </si>
  <si>
    <t>Health and Physical Education 1</t>
  </si>
  <si>
    <t>PE12301</t>
  </si>
  <si>
    <t>Health and Physical Education 2</t>
  </si>
  <si>
    <t>PE13301</t>
  </si>
  <si>
    <t>Health and Physical Education 3</t>
  </si>
  <si>
    <t>PE14301</t>
  </si>
  <si>
    <t>Health and Physical Education 4</t>
  </si>
  <si>
    <t>PE15301</t>
  </si>
  <si>
    <t>Health and Physical Education 5</t>
  </si>
  <si>
    <t>PE16301</t>
  </si>
  <si>
    <t>Health and Physical Education 6</t>
  </si>
  <si>
    <t>Grade 1</t>
  </si>
  <si>
    <t>Grade 2</t>
  </si>
  <si>
    <t>Grade 3</t>
  </si>
  <si>
    <t>Grade 4</t>
  </si>
  <si>
    <t>Grade 5</t>
  </si>
  <si>
    <t>Grade 6</t>
  </si>
  <si>
    <t>Grade</t>
  </si>
  <si>
    <t>Semester 1</t>
  </si>
  <si>
    <t>Semester 2</t>
  </si>
  <si>
    <t>......................................................</t>
  </si>
  <si>
    <t>...................................................</t>
  </si>
  <si>
    <t>รายวิชาเสริม</t>
  </si>
  <si>
    <t>Academic Year</t>
  </si>
  <si>
    <t>Advisor</t>
  </si>
  <si>
    <t xml:space="preserve">Measurement and Evaluation </t>
  </si>
  <si>
    <t>Assistant Director</t>
  </si>
  <si>
    <t>School Director</t>
  </si>
  <si>
    <t>Date</t>
  </si>
  <si>
    <t>Month</t>
  </si>
  <si>
    <t>Issued on</t>
  </si>
  <si>
    <t>Year</t>
  </si>
  <si>
    <t>Mr. Asawin Khongphetsak</t>
  </si>
  <si>
    <t>Name</t>
  </si>
  <si>
    <t>โรงเรียนสาธิตเทศบาลเมืองราชบุรี</t>
  </si>
  <si>
    <t>RATCHABURI DEMONSTRATION SCHOOL</t>
  </si>
  <si>
    <t xml:space="preserve">    ประกาศผลการประเมินกิจกรรมพัฒนาผู้เรียน โรงเรียนสาธิตเทศบาลเมืองราชบุรี</t>
  </si>
  <si>
    <t xml:space="preserve"> สรุปผลการประเมินการอ่าน คิดวิเคราะห์ และเขียนสื่อความ     โรงเรียนสาธิตเทศบาลเมืองราชบุรี</t>
  </si>
  <si>
    <t xml:space="preserve">    สรุปผลการประเมินคุณลักษณะอันพึงประสงค์ โรงเรียนสาธิตเทศบาลเมืองราชบุรี</t>
  </si>
  <si>
    <t>โรงเรียนสาธิตเทศบาลเมืองราชบุรี   เทศบาลเมืองราชบุรี   อำเภอเมือง   จังหวัดราชบุรี</t>
  </si>
  <si>
    <t>CH11301</t>
  </si>
  <si>
    <t>CH12301</t>
  </si>
  <si>
    <t>CH13301</t>
  </si>
  <si>
    <t>CH14301</t>
  </si>
  <si>
    <t>CH15301</t>
  </si>
  <si>
    <t>CH16301</t>
  </si>
  <si>
    <t>Chinese for Communication 4</t>
  </si>
  <si>
    <t>Chinese for Communication 5</t>
  </si>
  <si>
    <t>No.</t>
  </si>
  <si>
    <t>สรุปยอดประจำเดือน</t>
  </si>
  <si>
    <t>สถานะ</t>
  </si>
  <si>
    <t>รวมเวลา</t>
  </si>
  <si>
    <t>รวมเวลาเรียน</t>
  </si>
  <si>
    <t>วัน</t>
  </si>
  <si>
    <t>มา</t>
  </si>
  <si>
    <t>ป่วย</t>
  </si>
  <si>
    <t>ลา</t>
  </si>
  <si>
    <t>ขาด</t>
  </si>
  <si>
    <t>พฤษภาคม</t>
  </si>
  <si>
    <t>พฤศจิกายน</t>
  </si>
  <si>
    <t>มิถุนายน</t>
  </si>
  <si>
    <t>ธันวาคม</t>
  </si>
  <si>
    <t>กรกฎาคม</t>
  </si>
  <si>
    <t>มกราคม</t>
  </si>
  <si>
    <t>สิงหาคม</t>
  </si>
  <si>
    <t>กุมภาพันธ์</t>
  </si>
  <si>
    <t>กันยายน</t>
  </si>
  <si>
    <t>มีนาคม</t>
  </si>
  <si>
    <t>ตุลาคม</t>
  </si>
  <si>
    <t>ลงชื่อ..................................................ครูประจำชั้น</t>
  </si>
  <si>
    <t>ลงชื่อ.........................................ผู้บริหารสถานศึกษา</t>
  </si>
  <si>
    <t>แบบบันทึกผลการพัฒนาคุณภาพผู้เรียนระดับชั้นเรียน / บัญชีเรียกชื่อนักเรียน</t>
  </si>
  <si>
    <t>รวมทั้งปี</t>
  </si>
  <si>
    <t>%</t>
  </si>
  <si>
    <t>เต็ม</t>
  </si>
  <si>
    <t>March</t>
  </si>
  <si>
    <t>Summary</t>
  </si>
  <si>
    <t>Miss Phattharakan Semsugsam</t>
  </si>
  <si>
    <t>ประถมศึกษาปีที่ 2/3</t>
  </si>
  <si>
    <t>2/3</t>
  </si>
  <si>
    <t>Miss Nattha Boonkong</t>
  </si>
  <si>
    <t>English in Daily Life 2</t>
  </si>
  <si>
    <t>English in Daily Life 3</t>
  </si>
  <si>
    <t>English in Daily Life 4</t>
  </si>
  <si>
    <t>English in Daily Life 5</t>
  </si>
  <si>
    <t>English in Daily Life 6</t>
  </si>
  <si>
    <t>Chinese in Daily Life 2</t>
  </si>
  <si>
    <t>Chinese in Daily Life 3</t>
  </si>
  <si>
    <t>Chinese in Daily Life 4</t>
  </si>
  <si>
    <t>Chinese in Daily Life 5</t>
  </si>
  <si>
    <t>Chinese in Daily Life 6</t>
  </si>
  <si>
    <t>Music Development 2</t>
  </si>
  <si>
    <t>Music Development 3</t>
  </si>
  <si>
    <t>Music Development 4</t>
  </si>
  <si>
    <t>Music Development 5</t>
  </si>
  <si>
    <t>Music Development 6</t>
  </si>
  <si>
    <t>EN12302</t>
  </si>
  <si>
    <t>CH12302</t>
  </si>
  <si>
    <t>EN13302</t>
  </si>
  <si>
    <t>CH13302</t>
  </si>
  <si>
    <t>CH14302</t>
  </si>
  <si>
    <t>CH15302</t>
  </si>
  <si>
    <t>CH16302</t>
  </si>
  <si>
    <t>EN14302</t>
  </si>
  <si>
    <t>EN15302</t>
  </si>
  <si>
    <t>EN16302</t>
  </si>
  <si>
    <t>AR12301</t>
  </si>
  <si>
    <t>AR13301</t>
  </si>
  <si>
    <t>AR14301</t>
  </si>
  <si>
    <t>AR15301</t>
  </si>
  <si>
    <t>AR16301</t>
  </si>
  <si>
    <t>ประถมศึกษาปีที่ 1/1</t>
  </si>
  <si>
    <t>ประถมศึกษาปีที่ 1/2</t>
  </si>
  <si>
    <t>ประถมศึกษาปีที่ 1/3</t>
  </si>
  <si>
    <t>ประถมศึกษาปีที่ 1/4</t>
  </si>
  <si>
    <t>เมษายน</t>
  </si>
  <si>
    <t>ประถมศึกษาปีที่ 1/5</t>
  </si>
  <si>
    <t>ประถมศึกษาปีที่ 2/1</t>
  </si>
  <si>
    <t>ประถมศึกษาปีที่ 2/2</t>
  </si>
  <si>
    <t>ประถมศึกษาปีที่ 2/4</t>
  </si>
  <si>
    <t>ประถมศึกษาปีที่ 2/5</t>
  </si>
  <si>
    <t>ประถมศึกษาปีที่ 3/1</t>
  </si>
  <si>
    <t>ประถมศึกษาปีที่ 3/2</t>
  </si>
  <si>
    <t>ประถมศึกษาปีที่ 3/3</t>
  </si>
  <si>
    <t>ประถมศึกษาปีที่ 3/4</t>
  </si>
  <si>
    <t>ประถมศึกษาปีที่ 3/5</t>
  </si>
  <si>
    <t>ประถมศึกษาปีที่ 4/1</t>
  </si>
  <si>
    <t>ประถมศึกษาปีที่ 4/2</t>
  </si>
  <si>
    <t>ประถมศึกษาปีที่ 4/3</t>
  </si>
  <si>
    <t>ประถมศึกษาปีที่ 4/4</t>
  </si>
  <si>
    <t>ประถมศึกษาปีที่ 4/5</t>
  </si>
  <si>
    <t>ประถมศึกษาปีที่ 5/1</t>
  </si>
  <si>
    <t>ประถมศึกษาปีที่ 5/2</t>
  </si>
  <si>
    <t>ประถมศึกษาปีที่ 5/3</t>
  </si>
  <si>
    <t>ประถมศึกษาปีที่ 5/4</t>
  </si>
  <si>
    <t>ประถมศึกษาปีที่ 5/5</t>
  </si>
  <si>
    <t>ประถมศึกษาปีที่ 6/1</t>
  </si>
  <si>
    <t>ประถมศึกษาปีที่ 6/2</t>
  </si>
  <si>
    <t>ประถมศึกษาปีที่ 6/3</t>
  </si>
  <si>
    <t>ประถมศึกษาปีที่ 6/4</t>
  </si>
  <si>
    <t>ประถมศึกษาปีที่ 6/5</t>
  </si>
  <si>
    <r>
      <t>พัฒนาโดย</t>
    </r>
    <r>
      <rPr>
        <sz val="20"/>
        <rFont val="TH Sarabun New"/>
        <family val="2"/>
      </rPr>
      <t xml:space="preserve">      นางกิติยา  มิดเดิลตัน</t>
    </r>
  </si>
  <si>
    <t>นางสาวภัทรกรรณ  เสมศึกสาม</t>
  </si>
  <si>
    <t xml:space="preserve">กิจกรรมแนะแนว </t>
  </si>
  <si>
    <t xml:space="preserve">กิจกรรมเพื่อสังคมและสาธารณประโยชน์ </t>
  </si>
  <si>
    <t>EN11302</t>
  </si>
  <si>
    <t>English in Daily Life 1</t>
  </si>
  <si>
    <t>CH11302</t>
  </si>
  <si>
    <t>Chinese in Daily Life 1</t>
  </si>
  <si>
    <t>AR11301</t>
  </si>
  <si>
    <t>Music Development 1</t>
  </si>
  <si>
    <t xml:space="preserve">Chinese for Communication 1 </t>
  </si>
  <si>
    <t xml:space="preserve">Chinese for Communication 2 </t>
  </si>
  <si>
    <t xml:space="preserve">Chinese for Communication 3 </t>
  </si>
  <si>
    <t xml:space="preserve">Chinese for Communication 6 </t>
  </si>
  <si>
    <t>AR11302</t>
  </si>
  <si>
    <t>Art Development 1</t>
  </si>
  <si>
    <t>AR12302</t>
  </si>
  <si>
    <t>Art Development 2</t>
  </si>
  <si>
    <t>AR13302</t>
  </si>
  <si>
    <t>Art Development 3</t>
  </si>
  <si>
    <t>AR14302</t>
  </si>
  <si>
    <t>Art Development 4</t>
  </si>
  <si>
    <t>AR15302</t>
  </si>
  <si>
    <t>Art Development 5</t>
  </si>
  <si>
    <t>AR16302</t>
  </si>
  <si>
    <t>Art Development 6</t>
  </si>
  <si>
    <t>ก11301</t>
  </si>
  <si>
    <t>กิจกรรมเสริมด้านวิชาการ (คิดคำนวณ) 1</t>
  </si>
  <si>
    <t xml:space="preserve"> ชั่วโมง</t>
  </si>
  <si>
    <t>กิจกรรมเสริมการเรียนรู้</t>
  </si>
  <si>
    <t>ก12301</t>
  </si>
  <si>
    <t>กิจกรรมเสริมด้านวิชาการ (คิดคำนวณ) 2</t>
  </si>
  <si>
    <t>ก13301</t>
  </si>
  <si>
    <t>กิจกรรมเสริมด้านวิชาการ (คิดคำนวณ) 3</t>
  </si>
  <si>
    <t>ก11302</t>
  </si>
  <si>
    <t>กิจกรรมเสริมด้านวิชาการ (คณิตสร้างสรรค์) 1</t>
  </si>
  <si>
    <t>ก12302</t>
  </si>
  <si>
    <t>กิจกรรมเสริมด้านวิชาการ (คณิตสร้างสรรค์) 2</t>
  </si>
  <si>
    <t>ก13302</t>
  </si>
  <si>
    <t>กิจกรรมเสริมด้านวิชาการ (คณิตสร้างสรรค์) 3</t>
  </si>
  <si>
    <t>ก11303</t>
  </si>
  <si>
    <t>กิจกรรมเสริมด้านวิชาการ (การอ่านไทย) 1</t>
  </si>
  <si>
    <t>ก12303</t>
  </si>
  <si>
    <t>กิจกรรมเสริมด้านวิชาการ (การอ่านไทย) 2</t>
  </si>
  <si>
    <t>ก13303</t>
  </si>
  <si>
    <t>กิจกรรมเสริมด้านวิชาการ (การอ่านไทย) 3</t>
  </si>
  <si>
    <t>ก11304</t>
  </si>
  <si>
    <t>กิจกรรม เสริมด้านวิชาการ (การเขียนไทย) 1</t>
  </si>
  <si>
    <t>ก12304</t>
  </si>
  <si>
    <t>กิจกรรม เสริมด้านวิชาการ (การเขียนไทย) 2</t>
  </si>
  <si>
    <t>ก13304</t>
  </si>
  <si>
    <t>กิจกรรม เสริมด้านวิชาการ (การเขียนไทย) 3</t>
  </si>
  <si>
    <t>ก11305</t>
  </si>
  <si>
    <t>กิจกรรมเสริมด้านวิชาการ (การอ่านภาษาอังกฤษ) 1</t>
  </si>
  <si>
    <t>ก12305</t>
  </si>
  <si>
    <t>กิจกรรมเสริมด้านวิชาการ (การอ่านภาษาอังกฤษ) 2</t>
  </si>
  <si>
    <t>ก13305</t>
  </si>
  <si>
    <t>กิจกรรมเสริมด้านวิชาการ (การอ่านภาษาอังกฤษ) 3</t>
  </si>
  <si>
    <t>ก11306</t>
  </si>
  <si>
    <t>กิจกรรมเสริมด้านวิชาการ (ภาษาอังกฤษเพื่อการสื่อสาร) 1</t>
  </si>
  <si>
    <t>ก12306</t>
  </si>
  <si>
    <t>กิจกรรมเสริมด้านวิชาการ (ภาษาอังกฤษเพื่อการสื่อสาร) 2</t>
  </si>
  <si>
    <t>ก13306</t>
  </si>
  <si>
    <t>กิจกรรมเสริมด้านวิชาการ (ภาษาอังกฤษเพื่อการสื่อสาร) 3</t>
  </si>
  <si>
    <t>ก11307</t>
  </si>
  <si>
    <t>กิจกรรมเสริมด้านสุนทรียภาพเพื่อใช้ในชีวิตประจำวัน (โครงงานและการสร้างนวัตกรรม) 1</t>
  </si>
  <si>
    <t>ก12307</t>
  </si>
  <si>
    <t>กิจกรรมเสริมด้านสุนทรียภาพเพื่อใช้ในชีวิตประจำวัน (โครงงานและการสร้างนวัตกรรม) 2</t>
  </si>
  <si>
    <t>ก13307</t>
  </si>
  <si>
    <t>กิจกรรมเสริมด้านสุนทรียภาพเพื่อใช้ในชีวิตประจำวัน (โครงงานและการสร้างนวัตกรรม) 3</t>
  </si>
  <si>
    <t>ก11308</t>
  </si>
  <si>
    <t>กิจกรรมเสริมด้านสุนทรียภาพเพื่อใช้ในชีวิตประจำวัน (STEM Education) 1</t>
  </si>
  <si>
    <t>ก12308</t>
  </si>
  <si>
    <t>กิจกรรมเสริมด้านสุนทรียภาพเพื่อใช้ในชีวิตประจำวัน (STEM Education) 2</t>
  </si>
  <si>
    <t>ก13308</t>
  </si>
  <si>
    <t>กิจกรรมเสริมด้านสุนทรียภาพเพื่อใช้ในชีวิตประจำวัน (STEM Education) 3</t>
  </si>
  <si>
    <t>ก11309</t>
  </si>
  <si>
    <t>กิจกรรมเสริมด้านสุนทรียภาพเพื่อใช้ในชีวิตประจำวัน (นาฏศิลป์) 1</t>
  </si>
  <si>
    <t>ก12309</t>
  </si>
  <si>
    <t>กิจกรรมเสริมด้านสุนทรียภาพเพื่อใช้ในชีวิตประจำวัน (นาฏศิลป์) 2</t>
  </si>
  <si>
    <t>ก13309</t>
  </si>
  <si>
    <t>กิจกรรมเสริมด้านสุนทรียภาพเพื่อใช้ในชีวิตประจำวัน (นาฏศิลป์) 3</t>
  </si>
  <si>
    <t>ก11310</t>
  </si>
  <si>
    <t>กิจกรรมเสริมด้านสุนทรียภาพเพื่อใช้ในชีวิตประจำวัน (ดนตรี) 1</t>
  </si>
  <si>
    <t>ก12310</t>
  </si>
  <si>
    <t>กิจกรรมเสริมด้านสุนทรียภาพเพื่อใช้ในชีวิตประจำวัน (ดนตรี) 2</t>
  </si>
  <si>
    <t>ก13310</t>
  </si>
  <si>
    <t>กิจกรรมเสริมด้านสุนทรียภาพเพื่อใช้ในชีวิตประจำวัน (ดนตรี) 3</t>
  </si>
  <si>
    <t>ก11311</t>
  </si>
  <si>
    <t>กิจกรรมเสริมด้านสุนทรียภาพเพื่อใช้ในชีวิตประจำวัน (คอมพิวเตอร์) 1</t>
  </si>
  <si>
    <t>ก12311</t>
  </si>
  <si>
    <t>กิจกรรมเสริมด้านสุนทรียภาพเพื่อใช้ในชีวิตประจำวัน (คอมพิวเตอร์) 2</t>
  </si>
  <si>
    <t>ก13311</t>
  </si>
  <si>
    <t>กิจกรรมเสริมด้านสุนทรียภาพเพื่อใช้ในชีวิตประจำวัน (คอมพิวเตอร์) 3</t>
  </si>
  <si>
    <t>ก11312</t>
  </si>
  <si>
    <t>กิจกรรมเสริมด้านสุนทรียภาพเพื่อใช้ในชีวิตประจำวัน (วาดภาพ/ระบายสี) 1</t>
  </si>
  <si>
    <t>ก12312</t>
  </si>
  <si>
    <t>กิจกรรมเสริมด้านสุนทรียภาพเพื่อใช้ในชีวิตประจำวัน (วาดภาพ/ระบายสี) 2</t>
  </si>
  <si>
    <t>ก13312</t>
  </si>
  <si>
    <t>กิจกรรมเสริมด้านสุนทรียภาพเพื่อใช้ในชีวิตประจำวัน (วาดภาพ/ระบายสี) 3</t>
  </si>
  <si>
    <t>ก11313</t>
  </si>
  <si>
    <t>กิจกรรมเสริมด้านสุนทรียภาพเพื่อใช้ในชีวิตประจำวัน (การแสดงประกอบเพลง) 1</t>
  </si>
  <si>
    <t>ก12313</t>
  </si>
  <si>
    <t>กิจกรรมเสริมด้านสุนทรียภาพเพื่อใช้ในชีวิตประจำวัน (การแสดงประกอบเพลง) 2</t>
  </si>
  <si>
    <t>ก13313</t>
  </si>
  <si>
    <t>กิจกรรมเสริมด้านสุนทรียภาพเพื่อใช้ในชีวิตประจำวัน (การแสดงประกอบเพลง) 3</t>
  </si>
  <si>
    <t>ก11314</t>
  </si>
  <si>
    <t>กิจกรรมเสริมด้านสุนทรียภาพเพื่อใช้ในชีวิตประจำวัน (การร้องเพลงประกอบจังหวะ) 1</t>
  </si>
  <si>
    <t>ก12314</t>
  </si>
  <si>
    <t>กิจกรรมเสริมด้านสุนทรียภาพเพื่อใช้ในชีวิตประจำวัน (การร้องเพลงประกอบจังหวะ) 2</t>
  </si>
  <si>
    <t>ก13314</t>
  </si>
  <si>
    <t>กิจกรรมเสริมด้านสุนทรียภาพเพื่อใช้ในชีวิตประจำวัน (การร้องเพลงประกอบจังหวะ) 3</t>
  </si>
  <si>
    <t>ก11315</t>
  </si>
  <si>
    <t>กิจกรรมเสริมด้านสุนทรียภาพเพื่อใช้ในชีวิตประจำวัน (การเล่นกีฬา) 1</t>
  </si>
  <si>
    <t>ก12315</t>
  </si>
  <si>
    <t>กิจกรรมเสริมด้านสุนทรียภาพเพื่อใช้ในชีวิตประจำวัน (การเล่นกีฬา) 2</t>
  </si>
  <si>
    <t>ก13315</t>
  </si>
  <si>
    <t>กิจกรรมเสริมด้านสุนทรียภาพเพื่อใช้ในชีวิตประจำวัน (การเล่นกีฬา) 3</t>
  </si>
  <si>
    <t>ก11316</t>
  </si>
  <si>
    <t>กิจกรรมเสริมด้านสุนทรียภาพเพื่อใช้ในชีวิตประจำวัน (เสน่ห์ศิลป์) 1</t>
  </si>
  <si>
    <t>ก12316</t>
  </si>
  <si>
    <t>กิจกรรมเสริมด้านสุนทรียภาพเพื่อใช้ในชีวิตประจำวัน (เสน่ห์ศิลป์) 2</t>
  </si>
  <si>
    <t>ก13316</t>
  </si>
  <si>
    <t>กิจกรรมเสริมด้านสุนทรียภาพเพื่อใช้ในชีวิตประจำวัน (เสน่ห์ศิลป์) 3</t>
  </si>
  <si>
    <t>ท11151</t>
  </si>
  <si>
    <t>กิจกรรมด้านการอ่านภาษาไทย 1</t>
  </si>
  <si>
    <t>ความสามารถพื้นฐานด้านการเรียนรู้</t>
  </si>
  <si>
    <t>ท12151</t>
  </si>
  <si>
    <t>กิจกรรมด้านการอ่านภาษาไทย 2</t>
  </si>
  <si>
    <t>ท13151</t>
  </si>
  <si>
    <t>กิจกรรมด้านการอ่านภาษาไทย 3</t>
  </si>
  <si>
    <t>ท11152</t>
  </si>
  <si>
    <t>กิจกรรมด้านการเขียนภาษาไทย 1</t>
  </si>
  <si>
    <t>ท12152</t>
  </si>
  <si>
    <t>กิจกรรมด้านการเขียนภาษาไทย 2</t>
  </si>
  <si>
    <t>ท13152</t>
  </si>
  <si>
    <t>กิจกรรมด้านการเขียนภาษาไทย 3</t>
  </si>
  <si>
    <t>อ11151</t>
  </si>
  <si>
    <t>กิจกรรมด้านการอ่านภาษาอังกฤษ 1</t>
  </si>
  <si>
    <t>อ12151</t>
  </si>
  <si>
    <t>กิจกรรมด้านการอ่านภาษาอังกฤษ 2</t>
  </si>
  <si>
    <t>อ13151</t>
  </si>
  <si>
    <t>กิจกรรมด้านการอ่านภาษาอังกฤษ 3</t>
  </si>
  <si>
    <t>อ11152</t>
  </si>
  <si>
    <t>กิจกรรมด้านการเขียนภาษาอังกฤษ 1</t>
  </si>
  <si>
    <t>อ12152</t>
  </si>
  <si>
    <t>กิจกรรมด้านการเขียนภาษาอังกฤษ 2</t>
  </si>
  <si>
    <t>อ13152</t>
  </si>
  <si>
    <t>กิจกรรมด้านการเขียนภาษาอังกฤษ 3</t>
  </si>
  <si>
    <t>ค11151</t>
  </si>
  <si>
    <t>กิจกรรมด้านการคิดคำนวณ 1</t>
  </si>
  <si>
    <t>ค12151</t>
  </si>
  <si>
    <t>กิจกรรมด้านการคิดคำนวณ 2</t>
  </si>
  <si>
    <t>ค13151</t>
  </si>
  <si>
    <t>กิจกรรมด้านการคิดคำนวณ 3</t>
  </si>
  <si>
    <t>ว11151</t>
  </si>
  <si>
    <t>กิจกรรมวิทยาศาสตร์ 1</t>
  </si>
  <si>
    <t>ความสามารถด้านการประยุกต์ใช้ในชีวิตประจำวัน</t>
  </si>
  <si>
    <t>ว12151</t>
  </si>
  <si>
    <t>กิจกรรมวิทยาศาสตร์ 2</t>
  </si>
  <si>
    <t>ว13151</t>
  </si>
  <si>
    <t>กิจกรรมวิทยาศาสตร์ 3</t>
  </si>
  <si>
    <t>ส11151</t>
  </si>
  <si>
    <t>กิจกรรมสังคมศึกษา 1</t>
  </si>
  <si>
    <t>ส12151</t>
  </si>
  <si>
    <t>กิจกรรมสังคมศึกษา 2</t>
  </si>
  <si>
    <t>ส13151</t>
  </si>
  <si>
    <t>กิจกรรมสังคมศึกษา 3</t>
  </si>
  <si>
    <t>ส11152</t>
  </si>
  <si>
    <t>กิจกรรมเศรษฐศาสตร์และการเงิน 1</t>
  </si>
  <si>
    <t>ส12152</t>
  </si>
  <si>
    <t>กิจกรรมเศรษฐศาสตร์และการเงิน 2</t>
  </si>
  <si>
    <t>ส13152</t>
  </si>
  <si>
    <t>กิจกรรมเศรษฐศาสตร์และการเงิน 3</t>
  </si>
  <si>
    <t>พ11151</t>
  </si>
  <si>
    <t>กิจกรรมสุขศึกษาและพลศึกษา 1</t>
  </si>
  <si>
    <t>พ12151</t>
  </si>
  <si>
    <t>กิจกรรมสุขศึกษาและพลศึกษา 2</t>
  </si>
  <si>
    <t>พ13151</t>
  </si>
  <si>
    <t>กิจกรรมสุขศึกษาและพลศึกษา 3</t>
  </si>
  <si>
    <t>ศ11151</t>
  </si>
  <si>
    <t>กิจกรรมศิลปะและสุนทรียภาพ 1</t>
  </si>
  <si>
    <t>ศ12151</t>
  </si>
  <si>
    <t>กิจกรรมศิลปะและสุนทรียภาพ 2</t>
  </si>
  <si>
    <t>ศ13151</t>
  </si>
  <si>
    <t>กิจกรรมศิลปะและสุนทรียภาพ 3</t>
  </si>
  <si>
    <t>ความสามารถด้านประยุกต์ใช้ในชีวิตประจำวัน</t>
  </si>
  <si>
    <t>กิจกรรมนักเรียน</t>
  </si>
  <si>
    <t>ความสามารถ</t>
  </si>
  <si>
    <t>การอ่าน</t>
  </si>
  <si>
    <t>เข้าใจความหมายของคำ ข้อความ ภาพ สัญลักษณ์ที่พบเห็น พร้อมทั้งสรุปสาระสำคัญ เพื่อนำไปใช้ในชีวิต ประจำวัน และสื่อสารให้ผู้อื่นเข้าใจได้ ด้วยการพูดเป็นประโยคง่าย ๆ อย่างเหมาะสม</t>
  </si>
  <si>
    <t xml:space="preserve">เข้าใจความหมายของคำ ข้อความ ภาพ สัญลักษณ์ แผนภูมิ แผนภาพ แผนผัง เรื่องสั้น ๆ พร้อมทั้งสรุปสาระสำคัญ เพื่อนำไปใช้ ในชีวิต ประจำวัน และสื่อสารให้ผู้อื่นเข้าใจ ด้วยการพูดเป็นประโยคง่าย ๆ อย่างเหมาะสม </t>
  </si>
  <si>
    <t>ป.1</t>
  </si>
  <si>
    <t>ป.3</t>
  </si>
  <si>
    <t>ป.2</t>
  </si>
  <si>
    <t>เข้าใจความหมายของคำ ข้อความ ภาพ สัญลักษณ์ แผนภูมิ แผนภาพ แผนผัง เรื่องราวพร้อมทั้งสรุปสาระสำคัญ เพื่อนำไปใช้ในชีวิต ประจำวัน และสื่อสารให้ผู้อื่นเข้าใจ ด้วยวิธีการต่าง ๆ อย่างเหมาะสม มีประสิทธิภาพและรับผิดชอบ</t>
  </si>
  <si>
    <t>การเขียน</t>
  </si>
  <si>
    <t>เขียนประโยคง่าย ๆ ที่เกี่ยวข้องกับชีวิตประจำวันและสิ่งรอบตัว โดยใช้คำพื้นฐาน เพื่อถ่ายทอดความคิดและความรู้สึก</t>
  </si>
  <si>
    <t>เขียนเล่าเรื่องโดยจัดเรียงเนื้อหาให้สื่อความหมายได้ชัดเจนและถูกต้อง เพื่อถ่ายทอดข้อมูล ความคิดและความรู้สึก เหมาะสมกับสถานการณ์และกาลเทศะ</t>
  </si>
  <si>
    <t>คิดคำนวณ</t>
  </si>
  <si>
    <t>ใช้แนวคิดพื้นฐานทางคณิตศาสตร์เพื่อแก้ปัญหาในชีวิต ประจำวันด้วย ความเชื่อมั่น และสื่อสารด้วยภาษาและสัญลักษณ์ทางคณิตศาสตร์อย่างสมเหตุสมผล</t>
  </si>
  <si>
    <t>ประยุกต์ใช้แนวคิดพื้นฐานทางคณิตศาสตร์เพื่อแก้ปัญหาที่ไม่คุ้นเคย สถานการณ์ใหม่ ด้วยความเชื่อมั่น และสื่อสารด้วยภาษาและสัญลักษณ์ ทางคณิตศาสตร์อย่างสมเหตุสมผล</t>
  </si>
  <si>
    <t>วิทยาศาสตร์</t>
  </si>
  <si>
    <t xml:space="preserve">เข้าใจแนวคิดพื้นฐานของปรากฏการณ์ทางธรรมชาติ สิ่งแวดล้อม และนำเทคโนโลยีไปใช้ในชีวิตประจำวันด้วยความรับผิดชอบ </t>
  </si>
  <si>
    <t xml:space="preserve">เข้าใจแนวคิดพื้นฐานของปรากฏการณ์ทางธรรมชาติสิ่งแวดล้อม รู้จักการใช้เครื่องมือพื้นฐานและประยุกต์ใช้เทคโนโลยีในชีวิต ประจำวันตามบริบทแลสภาพแวดล้อมด้วยความรับผิดชอบ และคำนึงถึงผลกระทบ
ที่เกิดขึ้น </t>
  </si>
  <si>
    <t>เข้าใจแนวคิดพื้นฐานของปรากฏการณ์ทางธรรมชาติสิ่งแวดล้อม รู้จักการใช้เครื่องมือพื้นฐานและประยุกต์ใช้เทคโนโลยีในการแก้ปัญหาและสร้างสรรค์สิ่งใหม่อย่างเหมาะสมตามบริบทและสภาพแวดล้อม 
ด้วยความรับผิดชอบ และคำนึงถึงผลกระทบ
ที่เกิดขึ้น</t>
  </si>
  <si>
    <t>สังคม</t>
  </si>
  <si>
    <t>เศรษฐกิจ</t>
  </si>
  <si>
    <t>สุขศึกษาและพละศึกษา</t>
  </si>
  <si>
    <t>สุนทรียภาพ</t>
  </si>
  <si>
    <t>ปฏิบัติตนในฐานะสมาชิกที่ดีของครอบครัวและโรงเรียน ด้วยความรับผิดชอบ ทำงานร่วมกับผู้อื่นอย่างมีประสิทธิภาพ และมีส่วนร่วมในกิจกรรมทางวัฒนธรรมและประเพณีของโรงเรียน</t>
  </si>
  <si>
    <t>ปฏิบัติตนในฐานะสมาชิกที่ดีของโรงเรียนและชุมชน ด้วยความรับผิดชอบ ทำงานร่วมกับผู้อื่นอย่างมีประสิทธิภาพ และมีส่วนร่วมในกิจกรรมทางวัฒนธรรมและประเพณีของชุมชน</t>
  </si>
  <si>
    <t>ปฏิบัติตนในฐานะสมาชิกที่ดีของชุมชนและสังคม ด้วยความรับผิดชอบ ทำงานร่วมกับผู้อื่นอย่างมีประสิทธิภาพ และมีส่วนร่วมในกิจกรรมทางวัฒนธรรมและประเพณีของสังคม</t>
  </si>
  <si>
    <t xml:space="preserve">รู้ที่มาของรายรับรายจ่าย และวางแผนใช้จ่ายเงิน   ให้สอดคล้องกับสภาพเศรษฐกิจของตนเองและครอบครัว เข้าใจกระบวนการทำงานที่ทำให้เกิดรายได้ เห็นความสำคัญของการประกอบอาชีพสุจริต </t>
  </si>
  <si>
    <t xml:space="preserve">รู้ที่มาของรายรับ รายจ่าย และวางแผนใช้จ่ายเงินอย่างเห็นคุณค่าและรู้วิธีสร้างรายได้เสริมให้ครอบครัว เข้าใจกระบวนการทำงานที่ทำให้เกิดรายได้ เห็นความสำคัญของการประกอบอาชีพสุจริต และรู้จักอาชีพที่สนใจ มีทัศนคติที่ดีต่อการทำงาน </t>
  </si>
  <si>
    <t>ดูแลรักษาสุขภาพกายโดยเลือกรับประทานอาหารและออกกำลังกาย อย่างสม่ำเสมอ ควบคุมอารมณ์ของตนเองและรับรู้อารมณ์ของผู้อื่น รู้จักหลีกเลี่ยงภาวะเสี่ยงและป้องกันอันตรายที่อาจเกิดขึ้นกับตนเอง</t>
  </si>
  <si>
    <t xml:space="preserve">ปฏิบัติตนเป็นผู้มีสุขนิสัยที่ดี จัดการอารมณ์และความเครียด และนำพาตนเองออกจากภาวะเสี่ยงหรืออันตรายรอบด้านอย่างรู้เท่าทัน </t>
  </si>
  <si>
    <t xml:space="preserve">ปฏิบัติกิจกรรมทางศิลปะ และวัฒนธรรมท้องถิ่น ด้วยความกระตือรือร้น </t>
  </si>
  <si>
    <t>ปฏิบัติกิจกรรมทางศิลปะ และวัฒนธรรมในท้องถิ่นอย่างเห็นคุณค่า และแสดงความชื่นชมต่องานศิลปะอย่างสร้างสรรค์</t>
  </si>
  <si>
    <t>ปฏิบัติกิจกรรมทางศิลปะ และวัฒนธรรมในท้องถิ่น อย่างเห็นคุณค่าและ ถ่ายทอดเรื่องราวผ่านงานศิลปะอย่างสร้างสรรค์ด้วยความภาคภูมิใจ</t>
  </si>
  <si>
    <t>ความสามารถในการประยุกต์ใช้ในชีวิตประจำวัน</t>
  </si>
  <si>
    <t>มีจิตสาธารณะ</t>
  </si>
  <si>
    <t>ระดับความสามารถที่ได้</t>
  </si>
  <si>
    <t>คุณลักษณะอันพึงประสงค์</t>
  </si>
  <si>
    <t>ค่ากลาง</t>
  </si>
  <si>
    <t>สรุปความสามารถในการประยุกต์ใช้ในชีวิตประจำวัน</t>
  </si>
  <si>
    <t>รู้ที่มาของรายรับรายจ่ายของตนเองในชีวิตประจำวันและใช้จ่ายอย่างพอเพียง มีทัศนคติที่ดีต่อการทำงานและการช่วยเหลือครอบครัว</t>
  </si>
  <si>
    <t>ดูแลรักษาสุขภาพกายโดยเลือกรับประทานอาหารและออกกำลังกาย อย่างเหมาะสม ควบคุมอารมณ์ของตนเองได้ และรู้จักขอความช่วยเหลือ เมื่อเกิดเหตุร้ายกับตนเองหรือผู้อื่น</t>
  </si>
  <si>
    <t>สรุปความสามารถที่ได้</t>
  </si>
  <si>
    <t>คำอธิบายพฤติกรรม</t>
  </si>
  <si>
    <t>พฤติกรรมนักเรียน</t>
  </si>
  <si>
    <t>ความสามารถ/กิจกรรม</t>
  </si>
  <si>
    <t>การคิดคำนวณ</t>
  </si>
  <si>
    <t>ไทย</t>
  </si>
  <si>
    <t>อังกฤษ</t>
  </si>
  <si>
    <t>เฉลี่ย</t>
  </si>
  <si>
    <t>ลงชื่อ.............................................</t>
  </si>
  <si>
    <t>ลงชื่อ.........................................</t>
  </si>
  <si>
    <t>ลงชื่อ..................................................</t>
  </si>
  <si>
    <t>พัฒนาผู้เรียน</t>
  </si>
  <si>
    <t>เทอม 1</t>
  </si>
  <si>
    <t>เทอม 2</t>
  </si>
  <si>
    <t>สรุปความสามารที่ได้</t>
  </si>
  <si>
    <t>ความสามารถระดับชำนาญขึ้นไป</t>
  </si>
  <si>
    <t>ความสามารถระดับเริ่มต้น-พัฒนา</t>
  </si>
  <si>
    <t>ไม่ผ่านการประเมิน</t>
  </si>
  <si>
    <t>เชี่ยวชาญ</t>
  </si>
  <si>
    <t>ชำนาญ</t>
  </si>
  <si>
    <t>พัฒนา</t>
  </si>
  <si>
    <t>เริ่มต้น</t>
  </si>
  <si>
    <t>รายวิชา/กิจกรรม</t>
  </si>
  <si>
    <t>ด้านการอ่าน</t>
  </si>
  <si>
    <t>ด้านการเขียน</t>
  </si>
  <si>
    <t>ด้านการคิดคำนวณ</t>
  </si>
  <si>
    <t>วิทยาศาสตร์สิ่งแวดล้อมและเทคโนโลยี</t>
  </si>
  <si>
    <t>สังคมและความเป็นพลเมือง</t>
  </si>
  <si>
    <t>เศรษฐกิจและการเงิน</t>
  </si>
  <si>
    <t>สุขภาพกายและจิต</t>
  </si>
  <si>
    <t>ศิลปะและวัฒนธรรมเพื่อสุนทรียภาพ</t>
  </si>
  <si>
    <t>เขียนประโยคที่ซับซ้อนโดยใช้คำพื้นฐานที่หลากหลาย และจัดเรียงเนื้อหาให้สื่อความหมายได้ชัดเจนและถูกต้อง เพื่อถ่ายทอดข้อมูล ความคิดและความรู้สึก</t>
  </si>
  <si>
    <t>ประยุกต์ใช้แนวคิดพื้นฐานทางคณิตศาสตร์เพื่อแก้ปัญหาที่ซับซ้อนด้วยความเชื่อมั่น และสื่อสารด้วยภาษาและสัญลักษณ์ทางคณิตศาสตร์อย่างสมเหตุสมผล</t>
  </si>
  <si>
    <t>ระดับความสามารถ</t>
  </si>
  <si>
    <t>แบบบันทึกผลการพัฒนาคุณภาพผู้เรียนรายวิชา/กิจกรรมเสริม</t>
  </si>
  <si>
    <t>คะแนนเฉลี่ยรวมที่ได้</t>
  </si>
  <si>
    <t>เกณฑ์การประเมินความสามารถพื้นฐานด้านการเรียนรู้</t>
  </si>
  <si>
    <t>ระดับเริ่มต้น</t>
  </si>
  <si>
    <t>ระดับพัฒนา</t>
  </si>
  <si>
    <t>ระดับชำนาญ</t>
  </si>
  <si>
    <t>ระดับเชี่ยวชาญ</t>
  </si>
  <si>
    <t>ด้านประยุกต์ใช้ในชีวิตประจำวัน</t>
  </si>
  <si>
    <t>ผู้เรียนสามารถอ่านคำและประโยคสั้น ๆ ได้บางส่วน โดยมีความเข้าใจความหมายของคำและประโยคง่าย ๆ ที่ใช้ในชีวิต ประจำวัน เช่น อ่านป้ายบอกทางในโรงเรียน หรืออ่านข้อความสั้น ๆ ที่ครูเขียนบนกระดาน</t>
  </si>
  <si>
    <t>ผู้เรียนสามารถอ่านข้อความที่ยาวขึ้นและมีโครงสร้างซับซ้อนมากขึ้นได้บ้าง และเข้าใจความหมายของภาพและสัญลักษณ์ที่ใช้ในชีวิต ประจำวัน เช่น อ่านเรื่องสั้นเกี่ยวกับเพื่อนในห้องเรียน หรืออ่านคำบรรยายภาพในหนังสือภาพ</t>
  </si>
  <si>
    <t>ผู้เรียนสามารถอ่านและเข้าใจข้อความที่มีโครงสร้างซับซ้อนได้ดี สามารถวิเคราะห์ และสรุปสาระสำคัญจากแผนภูมิ แผนภาพ และแผนผัง เช่น อ่านบทความเกี่ยวกับเหตุการณ์ในโรงเรียน หรืออ่านเรื่องราวที่เกี่ยวข้องกับโปรเจคที่ทำในห้องเรียน</t>
  </si>
  <si>
    <t>ผู้เรียนสามารถอ่านและเข้าใจข้อความที่มีความซับซ้อนสูง สามารถวิเคราะห์และวิจารณ์เรื่องราวและเนื้อหาที่อ่านได้ เช่น อ่านบทความเกี่ยวกับวิทยาศาสตร์ หรือประวัติศาสตร์ที่ซับซ้อน หรืออ่านรายงานการทดลองที่ทำในชั้นเรียน</t>
  </si>
  <si>
    <t>ผู้เรียนสามารถเขียนคำและประโยคสั้น ๆ ได้บางส่วน สื่อสารความคิดได้อย่างเรียบง่าย เช่น เขียนประโยคสั้น ๆ เพื่อบอกเล่าเรื่องราวเกี่ยวกับกิจกรรมที่ทำในโรงเรียน หรือเขียนโน้ตสั้น ๆ ให้กับเพื่อน</t>
  </si>
  <si>
    <t>ผู้เรียนสามารถเขียนข้อความที่ยาวขึ้นและมีความซับซ้อนมากขึ้น สื่อสารความคิดได้อย่างมีประสิทธิภาพ เช่น เขียนบันทึกประจำวันเกี่ยวกับกิจกรรมที่ทำ       ในแต่ละวัน หรือเขียนบรรยายประสบการณ์การทัศนศึกษา</t>
  </si>
  <si>
    <t>ผู้เรียนสามารถเขียนข้อความที่มีโครงสร้างซับซ้อนและมีรายละเอียดมากขึ้น สื่อสารความคิดได้อย่างชัดเจนและเป็นระบบ เช่น เขียนบทความสั้น ๆ เกี่ยวกับโปรเจคที่ทำในโรงเรียน หรือเขียนเรื่องราวเกี่ยวกับเหตุการณ์          ในชีวิตประจำวัน</t>
  </si>
  <si>
    <t>ผู้เรียนสามารถเขียนข้อความที่มีความซับซ้อนและมีความคิดสร้างสรรค์สูง สื่อสารความคิดได้อย่างมีประสิทธิภาพและมีวิจารณญาณ เช่น เขียนเรียงความเกี่ยวกับหัวข้อที่เรียนในชั้นเรียน หรือเขียนรายงานการทดลองที่มีรายละเอียดและ     การวิเคราะห์เชิงลึก</t>
  </si>
  <si>
    <t>ผู้เรียนสามารถนับเลขและบวกลบเลขง่าย ๆ ได้ เริ่มเข้าใจแนวคิดพื้นฐาน สามารถช่วยคำนวณเงินทอน สามารถจับคู่สิ่งของที่คล้ายคลึงกันในห้องเรียน เช่น คู่ของสีและรูปร่าง  ซึ่งช่วยให้ผู้เรียนมีความมั่นใจในความสามารถด้านการคิดคำนวณของตนเอง</t>
  </si>
  <si>
    <t>ผู้เรียนสามารถบวกลบเลขที่มีหลายหลัก และเริ่มเรียนรู้การคูณ สามารถใช้สัญลักษณ์ทางคณิตศาสตร์ได้ถูกต้องในชีวิต ประจำวัน สามารถคำนวณจำนวนสิ่งของที่ต้องแบ่งอย่างเท่าเทียม และใช้การคูณเพื่อหาจำนวนทั้งหมดของสิ่งของในกล่องหลายกล่อง ซึ่งช่วยให้ผู้เรียนมีความเข้าใจในแนวคิดทางคณิตศาสตร์มากขึ้น และสามารถนำไปใช้ ในชีวิตประจำวันได้อย่างมีประสิทธิภาพ</t>
  </si>
  <si>
    <t>ผู้เรียนสามารถแก้ปัญหาทางคณิตศาสตร์ที่ซับซ้อนได้ เข้าใจและใช้แผนภูมิและกราฟเพื่อแสดงข้อมูลในชีวิต ประจำวัน  สามารถคำนวณจำนวนเงินที่ต้องจ่ายเมื่อซื้อของหลายชนิดในร้านค้า และสร้างแผนภูมิเพื่อแสดงผลการสำรวจความคิดเห็นและสามารถสื่อสารแนวคิดทางคณิตศาสตร์ได้อย่างชัดเจนและเป็นระบบ</t>
  </si>
  <si>
    <t xml:space="preserve">ผู้เรียนสามารถแก้ปัญหาทางคณิตศาสตร์ที่ซับซ้อนและมีหลายขั้นตอน สามารถสื่อสารและอธิบายแนวคิดทางคณิตศาสตร์อย่างชัดเจนและมีเหตุผล ในชีวิตประจำวัน สามารถวางแผนและคำนวณงบประมาณสำหรับโครงการในชั้นเรียน  และวิเคราะห์ข้อมูลจากกราฟและแผนภูมิ โดยสามารถนำเสนอข้อสรุปต่อเพื่อนในชั้นเรียนได้อย่างชัดเจนและมีเหตุผล </t>
  </si>
  <si>
    <t xml:space="preserve">  ผู้เรียนสามารถอ่านคำแนะนำพื้นฐานในการใช้เครื่องมือเทคโนโลยี เขียนข้อความสั้น ๆ เช่น ส่งข้อความถึงเพื่อนหรือครอบครัวและใช้การนับเลขง่าย ๆ ในการตั้งค่าหรือเลือกช่องโทรทัศน์</t>
  </si>
  <si>
    <t>ผู้เรียนสามารถอ่านบทความสั้น ๆ เกี่ยวกับหัวข้อวิทยาศาสตร์เบื้องต้น เขียนรายงานหรือสรุปการทดลองง่าย ๆ ที่ทำในชั้นเรียน และใช้การคำนวณพื้นฐานในการวัดผลหรือเก็บข้อมูล เช่น วัดความยาวหรือเวลา</t>
  </si>
  <si>
    <t>ผู้เรียนสามารถอ่านและเข้าใจบทความวิทยาศาสตร์ง่ายๆ เขียนรายงานการทดลองวิทยาศาสตร์ด้วยตัวเอง และใช้เลขในการแก้ปัญหาหรือวิเคราะห์ข้อมูล เช่น การคำนวณจำนวนแก้วน้ำที่ต้องใช้ในการทดลอง</t>
  </si>
  <si>
    <t>ผู้เรียน สามารถอ่านและเข้าใจงานวิจัยง่าย ๆ ในสาขาวิทยาศาสตร์หรือเทคโนโลยี เช่น การทดลองง่าย ๆ เกี่ยวกับการปลูกพืชในน้ำ เขียนบทความง่าย ๆ เช่น การอธิบายผลการทดลอง และสร้างสิ่งประดิษฐ์ที่ไม่ซับซ้อนมาก เช่น การสร้างสะพานจากไม้ไอติม เพื่อทดลองความแข็งแรง หรือการทำเครื่องกรองน้ำเล็ก ๆ ใช้คณิตศาสตร์พื้นฐานในการแก้ปัญหาหรือทำแบบจำลองทางเทคนิค เช่น การคำนวณปริมาณน้ำที่ต้องใช้ในการทดลอง</t>
  </si>
  <si>
    <t>ความคิดเห็นของครูประจำชั้น</t>
  </si>
  <si>
    <t>ความคิดเห็นของผู้ปกครอง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</si>
</sst>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87" formatCode="0.0"/>
    <numFmt numFmtId="188" formatCode="00000"/>
  </numFmts>
  <fonts count="71">
    <font>
      <sz val="10"/>
      <name val="Arial"/>
      <charset val="222"/>
    </font>
    <font>
      <sz val="11"/>
      <color theme="1"/>
      <name val="Tahoma"/>
      <family val="2"/>
      <charset val="222"/>
      <scheme val="minor"/>
    </font>
    <font>
      <sz val="14"/>
      <name val="Angsana New"/>
      <family val="1"/>
    </font>
    <font>
      <b/>
      <sz val="16"/>
      <name val="TH SarabunPSK"/>
      <family val="2"/>
    </font>
    <font>
      <sz val="14"/>
      <name val="TH SarabunPSK"/>
      <family val="2"/>
    </font>
    <font>
      <sz val="10"/>
      <name val="TH SarabunPSK"/>
      <family val="2"/>
    </font>
    <font>
      <sz val="16"/>
      <name val="TH SarabunPSK"/>
      <family val="2"/>
    </font>
    <font>
      <b/>
      <sz val="14"/>
      <name val="TH SarabunPSK"/>
      <family val="2"/>
    </font>
    <font>
      <b/>
      <sz val="12"/>
      <name val="TH SarabunPSK"/>
      <family val="2"/>
    </font>
    <font>
      <sz val="12"/>
      <name val="TH SarabunPSK"/>
      <family val="2"/>
    </font>
    <font>
      <b/>
      <sz val="12"/>
      <color indexed="14"/>
      <name val="TH SarabunPSK"/>
      <family val="2"/>
    </font>
    <font>
      <sz val="10"/>
      <name val="Arial"/>
      <family val="2"/>
    </font>
    <font>
      <sz val="16"/>
      <name val="Wingdings"/>
      <charset val="2"/>
    </font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sz val="11"/>
      <name val="TH SarabunPSK"/>
      <family val="2"/>
    </font>
    <font>
      <sz val="20"/>
      <name val="Wingdings"/>
      <charset val="2"/>
    </font>
    <font>
      <b/>
      <sz val="28"/>
      <name val="TH SarabunPSK"/>
      <family val="2"/>
    </font>
    <font>
      <sz val="8"/>
      <name val="Arial"/>
      <family val="2"/>
    </font>
    <font>
      <b/>
      <sz val="16"/>
      <color theme="1"/>
      <name val="TH SarabunPSK"/>
      <family val="2"/>
    </font>
    <font>
      <sz val="16"/>
      <color theme="1"/>
      <name val="Wingdings"/>
      <charset val="2"/>
    </font>
    <font>
      <sz val="10"/>
      <color rgb="FF000000"/>
      <name val="TH SarabunPSK"/>
      <family val="2"/>
    </font>
    <font>
      <sz val="8"/>
      <name val="Arial"/>
      <family val="2"/>
    </font>
    <font>
      <sz val="14"/>
      <name val="Angsana New"/>
      <family val="1"/>
    </font>
    <font>
      <sz val="20"/>
      <name val="TH Sarabun New"/>
      <family val="2"/>
    </font>
    <font>
      <sz val="10"/>
      <name val="TH Sarabun New"/>
      <family val="2"/>
    </font>
    <font>
      <b/>
      <sz val="20"/>
      <name val="TH Sarabun New"/>
      <family val="2"/>
    </font>
    <font>
      <sz val="16"/>
      <color theme="1"/>
      <name val="TH Sarabun New"/>
      <family val="2"/>
    </font>
    <font>
      <sz val="14"/>
      <color theme="1"/>
      <name val="TH Sarabun New"/>
      <family val="2"/>
    </font>
    <font>
      <b/>
      <sz val="22"/>
      <name val="TH Sarabun New"/>
      <family val="2"/>
    </font>
    <font>
      <b/>
      <sz val="20"/>
      <color theme="0"/>
      <name val="TH Sarabun New"/>
      <family val="2"/>
    </font>
    <font>
      <sz val="14"/>
      <name val="TH Sarabun New"/>
      <family val="2"/>
    </font>
    <font>
      <b/>
      <sz val="20"/>
      <color theme="1"/>
      <name val="TH Sarabun New"/>
      <family val="2"/>
    </font>
    <font>
      <b/>
      <sz val="18"/>
      <color theme="1"/>
      <name val="TH Sarabun New"/>
      <family val="2"/>
    </font>
    <font>
      <b/>
      <sz val="24"/>
      <color rgb="FFFF0000"/>
      <name val="TH Sarabun New"/>
      <family val="2"/>
    </font>
    <font>
      <sz val="24"/>
      <color rgb="FFFF0000"/>
      <name val="TH Sarabun New"/>
      <family val="2"/>
    </font>
    <font>
      <b/>
      <sz val="16"/>
      <color theme="1"/>
      <name val="TH Sarabun New"/>
      <family val="2"/>
    </font>
    <font>
      <sz val="16"/>
      <color rgb="FFFF0000"/>
      <name val="TH Sarabun New"/>
      <family val="2"/>
    </font>
    <font>
      <b/>
      <sz val="16"/>
      <color rgb="FFFF0000"/>
      <name val="TH Sarabun New"/>
      <family val="2"/>
    </font>
    <font>
      <sz val="14"/>
      <color rgb="FFFF0000"/>
      <name val="TH Sarabun New"/>
      <family val="2"/>
    </font>
    <font>
      <b/>
      <sz val="28"/>
      <name val="TH Sarabun New"/>
      <family val="2"/>
    </font>
    <font>
      <b/>
      <sz val="16"/>
      <name val="TH Sarabun New"/>
      <family val="2"/>
    </font>
    <font>
      <sz val="16"/>
      <name val="TH Sarabun New"/>
      <family val="2"/>
    </font>
    <font>
      <b/>
      <sz val="14"/>
      <name val="TH Sarabun New"/>
      <family val="2"/>
    </font>
    <font>
      <b/>
      <sz val="18"/>
      <name val="TH Sarabun New"/>
      <family val="2"/>
    </font>
    <font>
      <sz val="14"/>
      <color indexed="55"/>
      <name val="TH Sarabun New"/>
      <family val="2"/>
    </font>
    <font>
      <sz val="12"/>
      <color theme="1"/>
      <name val="TH Sarabun New"/>
      <family val="2"/>
    </font>
    <font>
      <sz val="10"/>
      <color theme="1"/>
      <name val="TH Sarabun New"/>
      <family val="2"/>
    </font>
    <font>
      <b/>
      <sz val="14"/>
      <color theme="1"/>
      <name val="TH Sarabun New"/>
      <family val="2"/>
    </font>
    <font>
      <b/>
      <sz val="12"/>
      <name val="TH Sarabun New"/>
      <family val="2"/>
    </font>
    <font>
      <sz val="12"/>
      <name val="TH Sarabun New"/>
      <family val="2"/>
    </font>
    <font>
      <b/>
      <sz val="12"/>
      <color indexed="14"/>
      <name val="TH Sarabun New"/>
      <family val="2"/>
    </font>
    <font>
      <b/>
      <sz val="10"/>
      <name val="TH Sarabun New"/>
      <family val="2"/>
    </font>
    <font>
      <b/>
      <sz val="24"/>
      <name val="TH Sarabun New"/>
      <family val="2"/>
    </font>
    <font>
      <b/>
      <sz val="36"/>
      <name val="TH Sarabun New"/>
      <family val="2"/>
    </font>
    <font>
      <sz val="18"/>
      <color theme="1"/>
      <name val="TH SarabunPSK"/>
      <family val="2"/>
      <charset val="222"/>
    </font>
    <font>
      <sz val="18"/>
      <name val="TH SarabunPSK"/>
      <family val="2"/>
      <charset val="222"/>
    </font>
    <font>
      <sz val="18"/>
      <color rgb="FF000000"/>
      <name val="TH SarabunPSK"/>
      <family val="2"/>
      <charset val="222"/>
    </font>
    <font>
      <sz val="18"/>
      <color theme="1"/>
      <name val="TH Sarabun New"/>
      <family val="2"/>
      <charset val="222"/>
    </font>
    <font>
      <sz val="18"/>
      <name val="TH Sarabun New"/>
      <family val="2"/>
      <charset val="222"/>
    </font>
    <font>
      <sz val="18"/>
      <name val="TH Sarabun New"/>
      <family val="2"/>
    </font>
    <font>
      <b/>
      <sz val="22"/>
      <color rgb="FFFF0000"/>
      <name val="TH Sarabun New"/>
      <family val="2"/>
    </font>
    <font>
      <b/>
      <sz val="11"/>
      <name val="TH Sarabun New"/>
      <family val="2"/>
    </font>
    <font>
      <sz val="9.5"/>
      <name val="TH Sarabun New"/>
      <family val="2"/>
    </font>
    <font>
      <sz val="9"/>
      <name val="TH Sarabun New"/>
      <family val="2"/>
    </font>
    <font>
      <sz val="8"/>
      <name val="TH Sarabun New"/>
      <family val="2"/>
    </font>
    <font>
      <sz val="14"/>
      <name val="Wingdings 2"/>
      <family val="1"/>
      <charset val="2"/>
    </font>
    <font>
      <b/>
      <sz val="36"/>
      <color theme="0"/>
      <name val="TH Sarabun New"/>
      <family val="2"/>
      <charset val="222"/>
    </font>
    <font>
      <b/>
      <sz val="20"/>
      <color theme="0"/>
      <name val="TH Sarabun New"/>
      <family val="2"/>
      <charset val="222"/>
    </font>
    <font>
      <b/>
      <sz val="20"/>
      <color theme="0"/>
      <name val="TH SarabunPSK"/>
      <family val="2"/>
      <charset val="222"/>
    </font>
    <font>
      <sz val="24"/>
      <name val="TH SarabunPSK"/>
      <family val="2"/>
    </font>
  </fonts>
  <fills count="3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6666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DC3939"/>
        <bgColor indexed="64"/>
      </patternFill>
    </fill>
    <fill>
      <patternFill patternType="solid">
        <fgColor rgb="FFFFCE3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7D3FAE"/>
        <bgColor indexed="64"/>
      </patternFill>
    </fill>
    <fill>
      <patternFill patternType="solid">
        <fgColor rgb="FFFFC6C6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A32AC4"/>
        <bgColor indexed="64"/>
      </patternFill>
    </fill>
    <fill>
      <patternFill patternType="solid">
        <fgColor rgb="FFE0DC94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6C3FF"/>
        <bgColor indexed="64"/>
      </patternFill>
    </fill>
  </fills>
  <borders count="1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10">
    <xf numFmtId="0" fontId="0" fillId="0" borderId="0"/>
    <xf numFmtId="0" fontId="2" fillId="0" borderId="0"/>
    <xf numFmtId="0" fontId="13" fillId="0" borderId="0"/>
    <xf numFmtId="0" fontId="11" fillId="0" borderId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" fillId="0" borderId="0"/>
    <xf numFmtId="0" fontId="23" fillId="0" borderId="0"/>
  </cellStyleXfs>
  <cellXfs count="1568">
    <xf numFmtId="0" fontId="0" fillId="0" borderId="0" xfId="0"/>
    <xf numFmtId="0" fontId="14" fillId="0" borderId="0" xfId="0" applyFont="1"/>
    <xf numFmtId="0" fontId="5" fillId="0" borderId="0" xfId="0" applyFont="1"/>
    <xf numFmtId="0" fontId="4" fillId="0" borderId="0" xfId="0" applyFont="1"/>
    <xf numFmtId="0" fontId="6" fillId="0" borderId="0" xfId="0" applyFont="1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8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6" fillId="0" borderId="0" xfId="0" applyFont="1" applyAlignment="1">
      <alignment vertical="center"/>
    </xf>
    <xf numFmtId="2" fontId="9" fillId="0" borderId="0" xfId="0" applyNumberFormat="1" applyFont="1" applyAlignment="1">
      <alignment horizontal="center" vertical="center" wrapText="1"/>
    </xf>
    <xf numFmtId="0" fontId="9" fillId="0" borderId="14" xfId="0" applyFont="1" applyBorder="1" applyAlignment="1">
      <alignment horizontal="left" vertical="center" shrinkToFit="1"/>
    </xf>
    <xf numFmtId="0" fontId="7" fillId="0" borderId="0" xfId="0" applyFont="1" applyAlignment="1">
      <alignment horizontal="center" vertical="center"/>
    </xf>
    <xf numFmtId="0" fontId="4" fillId="0" borderId="0" xfId="4" applyFont="1"/>
    <xf numFmtId="0" fontId="6" fillId="0" borderId="0" xfId="4" applyFont="1"/>
    <xf numFmtId="0" fontId="3" fillId="0" borderId="0" xfId="4" applyFont="1" applyAlignment="1">
      <alignment horizontal="center"/>
    </xf>
    <xf numFmtId="0" fontId="6" fillId="0" borderId="0" xfId="4" applyFont="1" applyAlignment="1">
      <alignment horizontal="center"/>
    </xf>
    <xf numFmtId="0" fontId="8" fillId="0" borderId="47" xfId="4" applyFont="1" applyBorder="1" applyAlignment="1">
      <alignment horizontal="center" vertical="center" wrapText="1"/>
    </xf>
    <xf numFmtId="0" fontId="8" fillId="0" borderId="43" xfId="4" applyFont="1" applyBorder="1" applyAlignment="1">
      <alignment horizontal="center" vertical="center" wrapText="1"/>
    </xf>
    <xf numFmtId="0" fontId="10" fillId="0" borderId="43" xfId="4" applyFont="1" applyBorder="1" applyAlignment="1">
      <alignment horizontal="center" vertical="center" wrapText="1"/>
    </xf>
    <xf numFmtId="0" fontId="9" fillId="0" borderId="43" xfId="4" applyFont="1" applyBorder="1" applyAlignment="1">
      <alignment horizontal="center" vertical="center"/>
    </xf>
    <xf numFmtId="0" fontId="9" fillId="0" borderId="48" xfId="4" applyFont="1" applyBorder="1" applyAlignment="1">
      <alignment horizontal="center" vertical="center"/>
    </xf>
    <xf numFmtId="0" fontId="8" fillId="0" borderId="24" xfId="4" applyFont="1" applyBorder="1" applyAlignment="1">
      <alignment horizontal="center" vertical="center" shrinkToFit="1"/>
    </xf>
    <xf numFmtId="0" fontId="8" fillId="0" borderId="46" xfId="4" applyFont="1" applyBorder="1" applyAlignment="1">
      <alignment horizontal="center" vertical="center" shrinkToFit="1"/>
    </xf>
    <xf numFmtId="0" fontId="6" fillId="0" borderId="0" xfId="4" applyFont="1" applyAlignment="1">
      <alignment horizontal="center" vertical="center"/>
    </xf>
    <xf numFmtId="0" fontId="9" fillId="0" borderId="7" xfId="4" applyFont="1" applyBorder="1" applyAlignment="1">
      <alignment horizontal="center" vertical="center" wrapText="1"/>
    </xf>
    <xf numFmtId="0" fontId="9" fillId="0" borderId="10" xfId="4" applyFont="1" applyBorder="1" applyAlignment="1">
      <alignment horizontal="left" vertical="center" shrinkToFit="1"/>
    </xf>
    <xf numFmtId="0" fontId="9" fillId="0" borderId="13" xfId="4" applyFont="1" applyBorder="1" applyAlignment="1">
      <alignment horizontal="left" vertical="center" shrinkToFit="1"/>
    </xf>
    <xf numFmtId="187" fontId="9" fillId="0" borderId="37" xfId="4" applyNumberFormat="1" applyFont="1" applyBorder="1" applyAlignment="1" applyProtection="1">
      <alignment horizontal="center" vertical="center"/>
      <protection hidden="1"/>
    </xf>
    <xf numFmtId="2" fontId="9" fillId="0" borderId="28" xfId="4" applyNumberFormat="1" applyFont="1" applyBorder="1" applyAlignment="1">
      <alignment horizontal="center" vertical="center"/>
    </xf>
    <xf numFmtId="0" fontId="9" fillId="0" borderId="49" xfId="4" applyFont="1" applyBorder="1" applyAlignment="1">
      <alignment horizontal="center" vertical="center"/>
    </xf>
    <xf numFmtId="0" fontId="9" fillId="0" borderId="0" xfId="4" applyFont="1" applyAlignment="1">
      <alignment horizontal="center" vertical="center"/>
    </xf>
    <xf numFmtId="0" fontId="9" fillId="0" borderId="11" xfId="4" applyFont="1" applyBorder="1" applyAlignment="1">
      <alignment horizontal="left" vertical="center" shrinkToFit="1"/>
    </xf>
    <xf numFmtId="0" fontId="9" fillId="0" borderId="14" xfId="4" applyFont="1" applyBorder="1" applyAlignment="1">
      <alignment horizontal="left" vertical="center" shrinkToFit="1"/>
    </xf>
    <xf numFmtId="187" fontId="9" fillId="0" borderId="38" xfId="4" applyNumberFormat="1" applyFont="1" applyBorder="1" applyAlignment="1" applyProtection="1">
      <alignment horizontal="center" vertical="center"/>
      <protection hidden="1"/>
    </xf>
    <xf numFmtId="0" fontId="9" fillId="0" borderId="27" xfId="4" applyFont="1" applyBorder="1" applyAlignment="1">
      <alignment horizontal="center" vertical="center"/>
    </xf>
    <xf numFmtId="187" fontId="9" fillId="0" borderId="50" xfId="4" applyNumberFormat="1" applyFont="1" applyBorder="1" applyAlignment="1" applyProtection="1">
      <alignment horizontal="center" vertical="center"/>
      <protection hidden="1"/>
    </xf>
    <xf numFmtId="2" fontId="9" fillId="0" borderId="42" xfId="4" applyNumberFormat="1" applyFont="1" applyBorder="1" applyAlignment="1">
      <alignment horizontal="center" vertical="center"/>
    </xf>
    <xf numFmtId="0" fontId="9" fillId="0" borderId="47" xfId="4" applyFont="1" applyBorder="1" applyAlignment="1">
      <alignment horizontal="center" vertical="center" wrapText="1"/>
    </xf>
    <xf numFmtId="2" fontId="9" fillId="3" borderId="52" xfId="4" applyNumberFormat="1" applyFont="1" applyFill="1" applyBorder="1" applyAlignment="1">
      <alignment horizontal="center" vertical="center"/>
    </xf>
    <xf numFmtId="0" fontId="9" fillId="3" borderId="26" xfId="4" applyFont="1" applyFill="1" applyBorder="1" applyAlignment="1">
      <alignment horizontal="center" vertical="center"/>
    </xf>
    <xf numFmtId="2" fontId="9" fillId="3" borderId="28" xfId="4" applyNumberFormat="1" applyFont="1" applyFill="1" applyBorder="1" applyAlignment="1">
      <alignment horizontal="center" vertical="center"/>
    </xf>
    <xf numFmtId="0" fontId="9" fillId="3" borderId="27" xfId="4" applyFont="1" applyFill="1" applyBorder="1" applyAlignment="1">
      <alignment horizontal="center" vertical="center"/>
    </xf>
    <xf numFmtId="0" fontId="4" fillId="3" borderId="53" xfId="4" applyFont="1" applyFill="1" applyBorder="1" applyAlignment="1">
      <alignment vertical="center"/>
    </xf>
    <xf numFmtId="0" fontId="4" fillId="3" borderId="40" xfId="4" applyFont="1" applyFill="1" applyBorder="1" applyAlignment="1">
      <alignment vertical="center"/>
    </xf>
    <xf numFmtId="0" fontId="4" fillId="0" borderId="0" xfId="4" applyFont="1" applyAlignment="1">
      <alignment vertical="center"/>
    </xf>
    <xf numFmtId="0" fontId="6" fillId="0" borderId="0" xfId="4" applyFont="1" applyAlignment="1">
      <alignment vertical="center"/>
    </xf>
    <xf numFmtId="0" fontId="9" fillId="0" borderId="0" xfId="4" applyFont="1" applyAlignment="1">
      <alignment vertical="center" wrapText="1"/>
    </xf>
    <xf numFmtId="2" fontId="9" fillId="0" borderId="0" xfId="4" applyNumberFormat="1" applyFont="1" applyAlignment="1">
      <alignment horizontal="center" vertical="center" wrapText="1"/>
    </xf>
    <xf numFmtId="187" fontId="9" fillId="0" borderId="1" xfId="4" applyNumberFormat="1" applyFont="1" applyBorder="1" applyAlignment="1">
      <alignment horizontal="center" vertical="center" wrapText="1"/>
    </xf>
    <xf numFmtId="187" fontId="9" fillId="0" borderId="1" xfId="4" applyNumberFormat="1" applyFont="1" applyBorder="1" applyAlignment="1">
      <alignment horizontal="center" vertical="center"/>
    </xf>
    <xf numFmtId="0" fontId="9" fillId="0" borderId="11" xfId="0" applyFont="1" applyBorder="1" applyAlignment="1">
      <alignment horizontal="left" vertical="center" shrinkToFit="1"/>
    </xf>
    <xf numFmtId="0" fontId="9" fillId="0" borderId="12" xfId="0" applyFont="1" applyBorder="1" applyAlignment="1">
      <alignment horizontal="left" vertical="center" shrinkToFit="1"/>
    </xf>
    <xf numFmtId="0" fontId="9" fillId="0" borderId="15" xfId="0" applyFont="1" applyBorder="1" applyAlignment="1">
      <alignment horizontal="left" vertical="center" shrinkToFit="1"/>
    </xf>
    <xf numFmtId="0" fontId="9" fillId="0" borderId="1" xfId="0" applyFont="1" applyBorder="1" applyAlignment="1">
      <alignment horizontal="center" vertical="center" shrinkToFit="1"/>
    </xf>
    <xf numFmtId="0" fontId="8" fillId="0" borderId="42" xfId="4" applyFont="1" applyBorder="1" applyAlignment="1">
      <alignment horizontal="center" vertical="center" wrapText="1"/>
    </xf>
    <xf numFmtId="0" fontId="8" fillId="0" borderId="53" xfId="4" applyFont="1" applyBorder="1" applyAlignment="1">
      <alignment horizontal="center" vertical="center" shrinkToFit="1"/>
    </xf>
    <xf numFmtId="0" fontId="8" fillId="0" borderId="55" xfId="4" applyFont="1" applyBorder="1" applyAlignment="1">
      <alignment horizontal="center" vertical="center" wrapText="1"/>
    </xf>
    <xf numFmtId="0" fontId="8" fillId="0" borderId="15" xfId="4" applyFont="1" applyBorder="1" applyAlignment="1">
      <alignment horizontal="center" vertical="center" shrinkToFit="1"/>
    </xf>
    <xf numFmtId="0" fontId="3" fillId="0" borderId="0" xfId="4" applyFont="1" applyAlignment="1">
      <alignment horizontal="center" vertical="center"/>
    </xf>
    <xf numFmtId="0" fontId="8" fillId="0" borderId="41" xfId="4" applyFont="1" applyBorder="1" applyAlignment="1">
      <alignment horizontal="center" textRotation="90" shrinkToFit="1"/>
    </xf>
    <xf numFmtId="0" fontId="8" fillId="0" borderId="11" xfId="4" applyFont="1" applyBorder="1" applyAlignment="1">
      <alignment horizontal="center" textRotation="90" shrinkToFit="1"/>
    </xf>
    <xf numFmtId="0" fontId="8" fillId="0" borderId="9" xfId="4" applyFont="1" applyBorder="1" applyAlignment="1">
      <alignment horizontal="center" vertical="center" shrinkToFit="1"/>
    </xf>
    <xf numFmtId="187" fontId="9" fillId="0" borderId="7" xfId="4" applyNumberFormat="1" applyFont="1" applyBorder="1" applyAlignment="1">
      <alignment horizontal="center" vertical="center"/>
    </xf>
    <xf numFmtId="187" fontId="9" fillId="0" borderId="36" xfId="4" applyNumberFormat="1" applyFont="1" applyBorder="1" applyAlignment="1">
      <alignment horizontal="center" vertical="center"/>
    </xf>
    <xf numFmtId="0" fontId="9" fillId="0" borderId="8" xfId="4" applyFont="1" applyBorder="1" applyAlignment="1">
      <alignment horizontal="center" vertical="center" wrapText="1"/>
    </xf>
    <xf numFmtId="187" fontId="9" fillId="0" borderId="8" xfId="4" applyNumberFormat="1" applyFont="1" applyBorder="1" applyAlignment="1">
      <alignment horizontal="center" vertical="center"/>
    </xf>
    <xf numFmtId="187" fontId="9" fillId="0" borderId="47" xfId="4" applyNumberFormat="1" applyFont="1" applyBorder="1" applyAlignment="1">
      <alignment horizontal="center" vertical="center"/>
    </xf>
    <xf numFmtId="187" fontId="9" fillId="0" borderId="43" xfId="4" applyNumberFormat="1" applyFont="1" applyBorder="1" applyAlignment="1">
      <alignment horizontal="center" vertical="center" wrapText="1"/>
    </xf>
    <xf numFmtId="187" fontId="9" fillId="0" borderId="43" xfId="4" applyNumberFormat="1" applyFont="1" applyBorder="1" applyAlignment="1">
      <alignment horizontal="center" vertical="center"/>
    </xf>
    <xf numFmtId="0" fontId="9" fillId="0" borderId="0" xfId="4" applyFont="1" applyAlignment="1">
      <alignment horizontal="center" vertical="center" wrapText="1"/>
    </xf>
    <xf numFmtId="0" fontId="4" fillId="0" borderId="0" xfId="4" applyFont="1" applyAlignment="1">
      <alignment shrinkToFit="1"/>
    </xf>
    <xf numFmtId="2" fontId="9" fillId="0" borderId="53" xfId="4" applyNumberFormat="1" applyFont="1" applyBorder="1" applyAlignment="1">
      <alignment horizontal="center" vertical="center" wrapText="1"/>
    </xf>
    <xf numFmtId="2" fontId="9" fillId="0" borderId="24" xfId="4" applyNumberFormat="1" applyFont="1" applyBorder="1" applyAlignment="1">
      <alignment horizontal="center" vertical="center" wrapText="1"/>
    </xf>
    <xf numFmtId="2" fontId="9" fillId="0" borderId="24" xfId="4" applyNumberFormat="1" applyFont="1" applyBorder="1" applyAlignment="1">
      <alignment vertical="center"/>
    </xf>
    <xf numFmtId="2" fontId="9" fillId="0" borderId="24" xfId="4" applyNumberFormat="1" applyFont="1" applyBorder="1" applyAlignment="1">
      <alignment horizontal="center" vertical="center"/>
    </xf>
    <xf numFmtId="2" fontId="9" fillId="0" borderId="14" xfId="4" applyNumberFormat="1" applyFont="1" applyBorder="1" applyAlignment="1">
      <alignment horizontal="center" vertical="center"/>
    </xf>
    <xf numFmtId="2" fontId="9" fillId="0" borderId="1" xfId="4" applyNumberFormat="1" applyFont="1" applyBorder="1" applyAlignment="1">
      <alignment horizontal="center" vertical="center" wrapText="1"/>
    </xf>
    <xf numFmtId="2" fontId="9" fillId="0" borderId="1" xfId="4" applyNumberFormat="1" applyFont="1" applyBorder="1" applyAlignment="1">
      <alignment horizontal="center" vertical="center"/>
    </xf>
    <xf numFmtId="2" fontId="9" fillId="0" borderId="11" xfId="4" applyNumberFormat="1" applyFont="1" applyBorder="1" applyAlignment="1">
      <alignment horizontal="center" vertical="center"/>
    </xf>
    <xf numFmtId="2" fontId="9" fillId="0" borderId="7" xfId="4" applyNumberFormat="1" applyFont="1" applyBorder="1" applyAlignment="1" applyProtection="1">
      <alignment horizontal="center" vertical="center"/>
      <protection locked="0"/>
    </xf>
    <xf numFmtId="2" fontId="9" fillId="0" borderId="31" xfId="4" applyNumberFormat="1" applyFont="1" applyBorder="1" applyAlignment="1" applyProtection="1">
      <alignment horizontal="center" vertical="center"/>
      <protection locked="0"/>
    </xf>
    <xf numFmtId="2" fontId="9" fillId="0" borderId="36" xfId="4" applyNumberFormat="1" applyFont="1" applyBorder="1" applyAlignment="1" applyProtection="1">
      <alignment horizontal="center" vertical="center"/>
      <protection locked="0"/>
    </xf>
    <xf numFmtId="2" fontId="9" fillId="0" borderId="8" xfId="4" applyNumberFormat="1" applyFont="1" applyBorder="1" applyAlignment="1" applyProtection="1">
      <alignment horizontal="center" vertical="center"/>
      <protection locked="0"/>
    </xf>
    <xf numFmtId="2" fontId="9" fillId="0" borderId="28" xfId="4" applyNumberFormat="1" applyFont="1" applyBorder="1" applyAlignment="1" applyProtection="1">
      <alignment horizontal="center" vertical="center"/>
      <protection locked="0"/>
    </xf>
    <xf numFmtId="2" fontId="9" fillId="0" borderId="1" xfId="4" applyNumberFormat="1" applyFont="1" applyBorder="1" applyAlignment="1" applyProtection="1">
      <alignment horizontal="center" vertical="center" wrapText="1"/>
      <protection locked="0"/>
    </xf>
    <xf numFmtId="2" fontId="9" fillId="0" borderId="1" xfId="4" applyNumberFormat="1" applyFont="1" applyBorder="1" applyAlignment="1" applyProtection="1">
      <alignment horizontal="center" vertical="center"/>
      <protection locked="0"/>
    </xf>
    <xf numFmtId="2" fontId="9" fillId="0" borderId="12" xfId="4" applyNumberFormat="1" applyFont="1" applyBorder="1" applyAlignment="1">
      <alignment vertical="center"/>
    </xf>
    <xf numFmtId="2" fontId="9" fillId="0" borderId="58" xfId="4" applyNumberFormat="1" applyFont="1" applyBorder="1" applyAlignment="1" applyProtection="1">
      <alignment horizontal="center" vertical="center" shrinkToFit="1"/>
      <protection hidden="1"/>
    </xf>
    <xf numFmtId="2" fontId="9" fillId="0" borderId="38" xfId="4" applyNumberFormat="1" applyFont="1" applyBorder="1" applyAlignment="1" applyProtection="1">
      <alignment horizontal="center" vertical="center" shrinkToFit="1"/>
      <protection hidden="1"/>
    </xf>
    <xf numFmtId="2" fontId="9" fillId="0" borderId="38" xfId="4" applyNumberFormat="1" applyFont="1" applyBorder="1" applyAlignment="1">
      <alignment horizontal="center" vertical="center" shrinkToFit="1"/>
    </xf>
    <xf numFmtId="2" fontId="9" fillId="0" borderId="46" xfId="4" applyNumberFormat="1" applyFont="1" applyBorder="1" applyAlignment="1">
      <alignment horizontal="center" vertical="center" shrinkToFit="1"/>
    </xf>
    <xf numFmtId="2" fontId="9" fillId="0" borderId="52" xfId="4" applyNumberFormat="1" applyFont="1" applyBorder="1" applyAlignment="1">
      <alignment horizontal="center" vertical="center" shrinkToFit="1"/>
    </xf>
    <xf numFmtId="2" fontId="9" fillId="0" borderId="25" xfId="4" applyNumberFormat="1" applyFont="1" applyBorder="1" applyAlignment="1">
      <alignment horizontal="center" vertical="center" shrinkToFit="1"/>
    </xf>
    <xf numFmtId="2" fontId="9" fillId="0" borderId="1" xfId="4" applyNumberFormat="1" applyFont="1" applyBorder="1" applyAlignment="1">
      <alignment horizontal="center" vertical="center" shrinkToFit="1"/>
    </xf>
    <xf numFmtId="2" fontId="9" fillId="0" borderId="6" xfId="4" applyNumberFormat="1" applyFont="1" applyBorder="1" applyAlignment="1">
      <alignment horizontal="center" vertical="center" shrinkToFit="1"/>
    </xf>
    <xf numFmtId="2" fontId="9" fillId="0" borderId="0" xfId="0" applyNumberFormat="1" applyFont="1" applyAlignment="1">
      <alignment horizontal="center" vertical="center"/>
    </xf>
    <xf numFmtId="0" fontId="9" fillId="0" borderId="49" xfId="0" applyFont="1" applyBorder="1" applyAlignment="1">
      <alignment horizontal="center" vertical="center" shrinkToFit="1"/>
    </xf>
    <xf numFmtId="2" fontId="9" fillId="0" borderId="25" xfId="4" applyNumberFormat="1" applyFont="1" applyBorder="1" applyAlignment="1">
      <alignment horizontal="center" vertical="center"/>
    </xf>
    <xf numFmtId="2" fontId="9" fillId="0" borderId="26" xfId="4" applyNumberFormat="1" applyFont="1" applyBorder="1" applyAlignment="1">
      <alignment horizontal="center" vertical="center"/>
    </xf>
    <xf numFmtId="2" fontId="9" fillId="0" borderId="27" xfId="4" applyNumberFormat="1" applyFont="1" applyBorder="1" applyAlignment="1">
      <alignment horizontal="center" vertical="center"/>
    </xf>
    <xf numFmtId="2" fontId="9" fillId="0" borderId="40" xfId="4" applyNumberFormat="1" applyFont="1" applyBorder="1" applyAlignment="1">
      <alignment horizontal="center" vertical="center" wrapText="1"/>
    </xf>
    <xf numFmtId="0" fontId="8" fillId="0" borderId="1" xfId="4" applyFont="1" applyBorder="1" applyAlignment="1">
      <alignment horizontal="center" textRotation="90" shrinkToFit="1"/>
    </xf>
    <xf numFmtId="0" fontId="8" fillId="0" borderId="27" xfId="4" applyFont="1" applyBorder="1" applyAlignment="1">
      <alignment horizontal="center" textRotation="90" shrinkToFit="1"/>
    </xf>
    <xf numFmtId="0" fontId="8" fillId="0" borderId="40" xfId="4" applyFont="1" applyBorder="1" applyAlignment="1">
      <alignment horizontal="center" vertical="center" shrinkToFit="1"/>
    </xf>
    <xf numFmtId="187" fontId="9" fillId="0" borderId="25" xfId="4" applyNumberFormat="1" applyFont="1" applyBorder="1" applyAlignment="1">
      <alignment horizontal="center" vertical="center"/>
    </xf>
    <xf numFmtId="187" fontId="9" fillId="0" borderId="26" xfId="4" applyNumberFormat="1" applyFont="1" applyBorder="1" applyAlignment="1">
      <alignment horizontal="center" vertical="center"/>
    </xf>
    <xf numFmtId="187" fontId="9" fillId="0" borderId="27" xfId="4" applyNumberFormat="1" applyFont="1" applyBorder="1" applyAlignment="1">
      <alignment horizontal="center" vertical="center"/>
    </xf>
    <xf numFmtId="187" fontId="9" fillId="0" borderId="24" xfId="4" applyNumberFormat="1" applyFont="1" applyBorder="1" applyAlignment="1">
      <alignment horizontal="center" vertical="center"/>
    </xf>
    <xf numFmtId="187" fontId="9" fillId="0" borderId="40" xfId="4" applyNumberFormat="1" applyFont="1" applyBorder="1" applyAlignment="1">
      <alignment horizontal="center" vertical="center"/>
    </xf>
    <xf numFmtId="0" fontId="8" fillId="0" borderId="75" xfId="4" applyFont="1" applyBorder="1" applyAlignment="1">
      <alignment horizontal="center" vertical="center" wrapText="1"/>
    </xf>
    <xf numFmtId="0" fontId="8" fillId="0" borderId="12" xfId="4" applyFont="1" applyBorder="1" applyAlignment="1">
      <alignment horizontal="center" vertical="center" shrinkToFit="1"/>
    </xf>
    <xf numFmtId="187" fontId="9" fillId="0" borderId="11" xfId="4" applyNumberFormat="1" applyFont="1" applyBorder="1" applyAlignment="1">
      <alignment horizontal="center" vertical="center"/>
    </xf>
    <xf numFmtId="187" fontId="9" fillId="0" borderId="44" xfId="4" applyNumberFormat="1" applyFont="1" applyBorder="1" applyAlignment="1">
      <alignment horizontal="center" vertical="center"/>
    </xf>
    <xf numFmtId="2" fontId="9" fillId="0" borderId="31" xfId="4" applyNumberFormat="1" applyFont="1" applyBorder="1" applyAlignment="1">
      <alignment horizontal="center" vertical="center" shrinkToFit="1"/>
    </xf>
    <xf numFmtId="2" fontId="9" fillId="0" borderId="13" xfId="4" applyNumberFormat="1" applyFont="1" applyBorder="1" applyAlignment="1">
      <alignment horizontal="center" vertical="center" shrinkToFit="1"/>
    </xf>
    <xf numFmtId="2" fontId="9" fillId="0" borderId="36" xfId="4" applyNumberFormat="1" applyFont="1" applyBorder="1" applyAlignment="1">
      <alignment horizontal="center" vertical="center" shrinkToFit="1"/>
    </xf>
    <xf numFmtId="2" fontId="9" fillId="0" borderId="49" xfId="4" applyNumberFormat="1" applyFont="1" applyBorder="1" applyAlignment="1">
      <alignment horizontal="center" vertical="center" shrinkToFit="1"/>
    </xf>
    <xf numFmtId="187" fontId="9" fillId="0" borderId="6" xfId="4" applyNumberFormat="1" applyFont="1" applyBorder="1" applyAlignment="1">
      <alignment horizontal="center" vertical="center"/>
    </xf>
    <xf numFmtId="187" fontId="9" fillId="0" borderId="58" xfId="4" applyNumberFormat="1" applyFont="1" applyBorder="1" applyAlignment="1" applyProtection="1">
      <alignment horizontal="center" vertical="center"/>
      <protection hidden="1"/>
    </xf>
    <xf numFmtId="187" fontId="9" fillId="0" borderId="9" xfId="4" applyNumberFormat="1" applyFont="1" applyBorder="1" applyAlignment="1">
      <alignment horizontal="center" vertical="center"/>
    </xf>
    <xf numFmtId="187" fontId="9" fillId="0" borderId="12" xfId="4" applyNumberFormat="1" applyFont="1" applyBorder="1" applyAlignment="1">
      <alignment horizontal="center" vertical="center"/>
    </xf>
    <xf numFmtId="187" fontId="9" fillId="0" borderId="46" xfId="4" applyNumberFormat="1" applyFont="1" applyBorder="1" applyAlignment="1" applyProtection="1">
      <alignment horizontal="center" vertical="center"/>
      <protection hidden="1"/>
    </xf>
    <xf numFmtId="0" fontId="9" fillId="0" borderId="11" xfId="0" applyFont="1" applyBorder="1" applyAlignment="1">
      <alignment horizontal="center" vertical="center" shrinkToFit="1"/>
    </xf>
    <xf numFmtId="2" fontId="9" fillId="0" borderId="54" xfId="4" applyNumberFormat="1" applyFont="1" applyBorder="1" applyAlignment="1">
      <alignment horizontal="center" vertical="center" shrinkToFit="1"/>
    </xf>
    <xf numFmtId="0" fontId="9" fillId="0" borderId="36" xfId="0" applyFont="1" applyBorder="1" applyAlignment="1">
      <alignment horizontal="center" vertical="center" shrinkToFit="1"/>
    </xf>
    <xf numFmtId="0" fontId="9" fillId="0" borderId="27" xfId="0" applyFont="1" applyBorder="1" applyAlignment="1">
      <alignment horizontal="center" vertical="center" shrinkToFit="1"/>
    </xf>
    <xf numFmtId="0" fontId="8" fillId="0" borderId="24" xfId="0" applyFont="1" applyBorder="1" applyAlignment="1">
      <alignment horizontal="center" shrinkToFit="1"/>
    </xf>
    <xf numFmtId="187" fontId="9" fillId="0" borderId="37" xfId="4" applyNumberFormat="1" applyFont="1" applyBorder="1" applyAlignment="1" applyProtection="1">
      <alignment horizontal="center" vertical="center" shrinkToFit="1"/>
      <protection hidden="1"/>
    </xf>
    <xf numFmtId="187" fontId="9" fillId="0" borderId="38" xfId="4" applyNumberFormat="1" applyFont="1" applyBorder="1" applyAlignment="1" applyProtection="1">
      <alignment horizontal="center" vertical="center" shrinkToFit="1"/>
      <protection hidden="1"/>
    </xf>
    <xf numFmtId="187" fontId="9" fillId="0" borderId="50" xfId="4" applyNumberFormat="1" applyFont="1" applyBorder="1" applyAlignment="1" applyProtection="1">
      <alignment horizontal="center" vertical="center" shrinkToFit="1"/>
      <protection hidden="1"/>
    </xf>
    <xf numFmtId="0" fontId="8" fillId="0" borderId="66" xfId="4" applyFont="1" applyBorder="1" applyAlignment="1">
      <alignment horizontal="center" vertical="center" wrapText="1"/>
    </xf>
    <xf numFmtId="187" fontId="9" fillId="0" borderId="10" xfId="4" applyNumberFormat="1" applyFont="1" applyBorder="1" applyAlignment="1">
      <alignment horizontal="center" vertical="center"/>
    </xf>
    <xf numFmtId="0" fontId="9" fillId="0" borderId="44" xfId="4" applyFont="1" applyBorder="1" applyAlignment="1">
      <alignment horizontal="center" vertical="center"/>
    </xf>
    <xf numFmtId="2" fontId="9" fillId="0" borderId="12" xfId="4" applyNumberFormat="1" applyFont="1" applyBorder="1" applyAlignment="1">
      <alignment horizontal="center" vertical="center"/>
    </xf>
    <xf numFmtId="0" fontId="8" fillId="0" borderId="8" xfId="4" applyFont="1" applyBorder="1" applyAlignment="1">
      <alignment horizontal="center" textRotation="90" shrinkToFit="1"/>
    </xf>
    <xf numFmtId="187" fontId="9" fillId="0" borderId="49" xfId="4" applyNumberFormat="1" applyFont="1" applyBorder="1" applyAlignment="1">
      <alignment horizontal="center" vertical="center"/>
    </xf>
    <xf numFmtId="2" fontId="9" fillId="0" borderId="73" xfId="4" applyNumberFormat="1" applyFont="1" applyBorder="1" applyAlignment="1">
      <alignment horizontal="center" vertical="center" shrinkToFit="1"/>
    </xf>
    <xf numFmtId="2" fontId="9" fillId="0" borderId="41" xfId="4" applyNumberFormat="1" applyFont="1" applyBorder="1" applyAlignment="1">
      <alignment horizontal="center" vertical="center"/>
    </xf>
    <xf numFmtId="2" fontId="9" fillId="0" borderId="39" xfId="4" applyNumberFormat="1" applyFont="1" applyBorder="1" applyAlignment="1">
      <alignment horizontal="center" vertical="center" wrapText="1"/>
    </xf>
    <xf numFmtId="0" fontId="8" fillId="0" borderId="0" xfId="4" applyFont="1" applyAlignment="1">
      <alignment horizontal="center" vertical="center" wrapText="1"/>
    </xf>
    <xf numFmtId="0" fontId="8" fillId="0" borderId="69" xfId="4" applyFont="1" applyBorder="1" applyAlignment="1">
      <alignment horizontal="center" vertical="center" wrapText="1"/>
    </xf>
    <xf numFmtId="2" fontId="9" fillId="0" borderId="22" xfId="4" applyNumberFormat="1" applyFont="1" applyBorder="1" applyAlignment="1">
      <alignment horizontal="center" vertical="center" shrinkToFit="1"/>
    </xf>
    <xf numFmtId="2" fontId="9" fillId="0" borderId="23" xfId="4" applyNumberFormat="1" applyFont="1" applyBorder="1" applyAlignment="1">
      <alignment horizontal="center" vertical="center"/>
    </xf>
    <xf numFmtId="2" fontId="9" fillId="0" borderId="15" xfId="4" applyNumberFormat="1" applyFont="1" applyBorder="1" applyAlignment="1">
      <alignment horizontal="center" vertical="center" wrapText="1"/>
    </xf>
    <xf numFmtId="2" fontId="15" fillId="0" borderId="53" xfId="4" applyNumberFormat="1" applyFont="1" applyBorder="1" applyAlignment="1">
      <alignment horizontal="center" vertical="center" wrapText="1"/>
    </xf>
    <xf numFmtId="0" fontId="8" fillId="0" borderId="60" xfId="4" applyFont="1" applyBorder="1" applyAlignment="1">
      <alignment horizontal="center" vertical="center" wrapText="1"/>
    </xf>
    <xf numFmtId="0" fontId="8" fillId="0" borderId="29" xfId="4" applyFont="1" applyBorder="1" applyAlignment="1">
      <alignment horizontal="center" vertical="center" wrapText="1"/>
    </xf>
    <xf numFmtId="0" fontId="8" fillId="0" borderId="71" xfId="4" applyFont="1" applyBorder="1" applyAlignment="1">
      <alignment horizontal="center" vertical="center" wrapText="1"/>
    </xf>
    <xf numFmtId="0" fontId="10" fillId="0" borderId="71" xfId="4" applyFont="1" applyBorder="1" applyAlignment="1">
      <alignment horizontal="center" vertical="center" wrapText="1"/>
    </xf>
    <xf numFmtId="0" fontId="9" fillId="0" borderId="71" xfId="4" applyFont="1" applyBorder="1" applyAlignment="1">
      <alignment horizontal="center" vertical="center"/>
    </xf>
    <xf numFmtId="0" fontId="9" fillId="0" borderId="29" xfId="4" applyFont="1" applyBorder="1" applyAlignment="1">
      <alignment horizontal="center" vertical="center"/>
    </xf>
    <xf numFmtId="2" fontId="9" fillId="0" borderId="10" xfId="4" applyNumberFormat="1" applyFont="1" applyBorder="1" applyAlignment="1" applyProtection="1">
      <alignment horizontal="center" vertical="center"/>
      <protection locked="0"/>
    </xf>
    <xf numFmtId="2" fontId="9" fillId="0" borderId="8" xfId="4" applyNumberFormat="1" applyFont="1" applyBorder="1" applyAlignment="1">
      <alignment horizontal="center" vertical="center"/>
    </xf>
    <xf numFmtId="2" fontId="9" fillId="0" borderId="9" xfId="4" applyNumberFormat="1" applyFont="1" applyBorder="1" applyAlignment="1">
      <alignment horizontal="center" vertical="center" wrapText="1"/>
    </xf>
    <xf numFmtId="0" fontId="9" fillId="0" borderId="51" xfId="4" applyFont="1" applyBorder="1" applyAlignment="1">
      <alignment horizontal="center" vertical="center"/>
    </xf>
    <xf numFmtId="0" fontId="8" fillId="0" borderId="18" xfId="4" applyFont="1" applyBorder="1" applyAlignment="1">
      <alignment horizontal="center" vertical="center" shrinkToFit="1"/>
    </xf>
    <xf numFmtId="2" fontId="9" fillId="0" borderId="49" xfId="4" applyNumberFormat="1" applyFont="1" applyBorder="1" applyAlignment="1" applyProtection="1">
      <alignment horizontal="center" vertical="center"/>
      <protection locked="0"/>
    </xf>
    <xf numFmtId="187" fontId="9" fillId="0" borderId="43" xfId="7" applyNumberFormat="1" applyFont="1" applyBorder="1" applyAlignment="1" applyProtection="1">
      <alignment horizontal="center" vertical="center" wrapText="1"/>
      <protection locked="0"/>
    </xf>
    <xf numFmtId="0" fontId="8" fillId="0" borderId="9" xfId="4" applyFont="1" applyBorder="1" applyAlignment="1" applyProtection="1">
      <alignment horizontal="center" vertical="center" shrinkToFit="1"/>
      <protection locked="0"/>
    </xf>
    <xf numFmtId="0" fontId="8" fillId="0" borderId="24" xfId="4" applyFont="1" applyBorder="1" applyAlignment="1" applyProtection="1">
      <alignment horizontal="center" vertical="center" shrinkToFit="1"/>
      <protection locked="0"/>
    </xf>
    <xf numFmtId="0" fontId="8" fillId="0" borderId="12" xfId="4" applyFont="1" applyBorder="1" applyAlignment="1" applyProtection="1">
      <alignment horizontal="center" vertical="center" shrinkToFit="1"/>
      <protection locked="0"/>
    </xf>
    <xf numFmtId="0" fontId="8" fillId="0" borderId="40" xfId="4" applyFont="1" applyBorder="1" applyAlignment="1" applyProtection="1">
      <alignment horizontal="center" vertical="center" shrinkToFit="1"/>
      <protection locked="0"/>
    </xf>
    <xf numFmtId="0" fontId="6" fillId="0" borderId="0" xfId="0" applyFont="1" applyAlignment="1">
      <alignment horizontal="left" vertical="center"/>
    </xf>
    <xf numFmtId="0" fontId="9" fillId="0" borderId="0" xfId="4" applyFont="1" applyAlignment="1">
      <alignment horizontal="left" vertical="center"/>
    </xf>
    <xf numFmtId="2" fontId="9" fillId="0" borderId="18" xfId="4" applyNumberFormat="1" applyFont="1" applyBorder="1" applyAlignment="1">
      <alignment horizontal="center" vertical="center" wrapText="1"/>
    </xf>
    <xf numFmtId="0" fontId="16" fillId="0" borderId="1" xfId="5" applyFont="1" applyBorder="1" applyAlignment="1">
      <alignment horizontal="center" vertical="center"/>
    </xf>
    <xf numFmtId="0" fontId="4" fillId="0" borderId="0" xfId="4" applyFont="1" applyAlignment="1">
      <alignment horizontal="center" shrinkToFit="1"/>
    </xf>
    <xf numFmtId="0" fontId="4" fillId="0" borderId="0" xfId="4" applyFont="1" applyAlignment="1">
      <alignment horizontal="center"/>
    </xf>
    <xf numFmtId="0" fontId="9" fillId="0" borderId="1" xfId="4" applyFont="1" applyBorder="1" applyAlignment="1">
      <alignment horizontal="center" vertical="center" wrapText="1"/>
    </xf>
    <xf numFmtId="0" fontId="6" fillId="0" borderId="1" xfId="4" applyFont="1" applyBorder="1" applyAlignment="1">
      <alignment horizontal="center"/>
    </xf>
    <xf numFmtId="0" fontId="6" fillId="0" borderId="1" xfId="4" applyFont="1" applyBorder="1" applyAlignment="1">
      <alignment horizontal="left"/>
    </xf>
    <xf numFmtId="0" fontId="6" fillId="0" borderId="1" xfId="4" applyFont="1" applyBorder="1"/>
    <xf numFmtId="2" fontId="9" fillId="15" borderId="1" xfId="4" applyNumberFormat="1" applyFont="1" applyFill="1" applyBorder="1" applyAlignment="1" applyProtection="1">
      <alignment horizontal="center" vertical="center"/>
      <protection locked="0"/>
    </xf>
    <xf numFmtId="2" fontId="9" fillId="15" borderId="1" xfId="4" applyNumberFormat="1" applyFont="1" applyFill="1" applyBorder="1" applyAlignment="1" applyProtection="1">
      <alignment horizontal="center" vertical="center" wrapText="1"/>
      <protection locked="0"/>
    </xf>
    <xf numFmtId="187" fontId="9" fillId="6" borderId="1" xfId="4" applyNumberFormat="1" applyFont="1" applyFill="1" applyBorder="1" applyAlignment="1" applyProtection="1">
      <alignment horizontal="center" vertical="center" shrinkToFit="1"/>
      <protection hidden="1"/>
    </xf>
    <xf numFmtId="0" fontId="3" fillId="0" borderId="0" xfId="4" applyFont="1" applyAlignment="1">
      <alignment vertical="center"/>
    </xf>
    <xf numFmtId="0" fontId="8" fillId="13" borderId="1" xfId="4" applyFont="1" applyFill="1" applyBorder="1" applyAlignment="1">
      <alignment horizontal="center" vertical="center" shrinkToFit="1"/>
    </xf>
    <xf numFmtId="0" fontId="9" fillId="0" borderId="1" xfId="4" applyFont="1" applyBorder="1" applyAlignment="1">
      <alignment horizontal="left" vertical="center" shrinkToFit="1"/>
    </xf>
    <xf numFmtId="0" fontId="9" fillId="0" borderId="1" xfId="4" applyFont="1" applyBorder="1" applyAlignment="1">
      <alignment horizontal="center" vertical="center" shrinkToFit="1"/>
    </xf>
    <xf numFmtId="0" fontId="9" fillId="0" borderId="1" xfId="4" applyFont="1" applyBorder="1" applyAlignment="1">
      <alignment horizontal="center" vertical="center"/>
    </xf>
    <xf numFmtId="0" fontId="8" fillId="13" borderId="1" xfId="4" applyFont="1" applyFill="1" applyBorder="1" applyAlignment="1">
      <alignment horizontal="center" vertical="center" wrapText="1"/>
    </xf>
    <xf numFmtId="0" fontId="9" fillId="6" borderId="36" xfId="0" applyFont="1" applyFill="1" applyBorder="1" applyAlignment="1">
      <alignment horizontal="center"/>
    </xf>
    <xf numFmtId="0" fontId="9" fillId="6" borderId="1" xfId="0" applyFont="1" applyFill="1" applyBorder="1" applyAlignment="1">
      <alignment horizontal="center"/>
    </xf>
    <xf numFmtId="0" fontId="9" fillId="6" borderId="78" xfId="0" applyFont="1" applyFill="1" applyBorder="1" applyAlignment="1">
      <alignment horizontal="center"/>
    </xf>
    <xf numFmtId="0" fontId="9" fillId="6" borderId="80" xfId="0" applyFont="1" applyFill="1" applyBorder="1" applyAlignment="1">
      <alignment horizontal="center"/>
    </xf>
    <xf numFmtId="0" fontId="9" fillId="6" borderId="24" xfId="0" applyFont="1" applyFill="1" applyBorder="1" applyAlignment="1">
      <alignment horizontal="center"/>
    </xf>
    <xf numFmtId="187" fontId="9" fillId="0" borderId="11" xfId="4" applyNumberFormat="1" applyFont="1" applyBorder="1" applyAlignment="1">
      <alignment horizontal="center" vertical="center" wrapText="1"/>
    </xf>
    <xf numFmtId="187" fontId="9" fillId="0" borderId="44" xfId="4" applyNumberFormat="1" applyFont="1" applyBorder="1" applyAlignment="1">
      <alignment horizontal="center" vertical="center" wrapText="1"/>
    </xf>
    <xf numFmtId="0" fontId="8" fillId="0" borderId="28" xfId="4" applyFont="1" applyBorder="1" applyAlignment="1">
      <alignment horizontal="center" textRotation="90" shrinkToFit="1"/>
    </xf>
    <xf numFmtId="187" fontId="9" fillId="0" borderId="31" xfId="4" applyNumberFormat="1" applyFont="1" applyBorder="1" applyAlignment="1">
      <alignment horizontal="center" vertical="center"/>
    </xf>
    <xf numFmtId="187" fontId="9" fillId="0" borderId="28" xfId="4" applyNumberFormat="1" applyFont="1" applyBorder="1" applyAlignment="1">
      <alignment horizontal="center" vertical="center"/>
    </xf>
    <xf numFmtId="187" fontId="9" fillId="0" borderId="42" xfId="4" applyNumberFormat="1" applyFont="1" applyBorder="1" applyAlignment="1">
      <alignment horizontal="center" vertical="center"/>
    </xf>
    <xf numFmtId="0" fontId="9" fillId="3" borderId="1" xfId="4" applyFont="1" applyFill="1" applyBorder="1" applyAlignment="1">
      <alignment horizontal="center" vertical="center"/>
    </xf>
    <xf numFmtId="2" fontId="9" fillId="0" borderId="1" xfId="4" applyNumberFormat="1" applyFont="1" applyBorder="1" applyAlignment="1">
      <alignment vertical="center"/>
    </xf>
    <xf numFmtId="0" fontId="9" fillId="13" borderId="1" xfId="4" applyFont="1" applyFill="1" applyBorder="1" applyAlignment="1">
      <alignment horizontal="center"/>
    </xf>
    <xf numFmtId="0" fontId="4" fillId="3" borderId="1" xfId="4" applyFont="1" applyFill="1" applyBorder="1" applyAlignment="1">
      <alignment horizontal="center" vertical="center"/>
    </xf>
    <xf numFmtId="0" fontId="9" fillId="6" borderId="1" xfId="4" applyFont="1" applyFill="1" applyBorder="1" applyAlignment="1">
      <alignment horizontal="center"/>
    </xf>
    <xf numFmtId="2" fontId="9" fillId="0" borderId="1" xfId="4" applyNumberFormat="1" applyFont="1" applyBorder="1" applyAlignment="1" applyProtection="1">
      <alignment horizontal="center" vertical="center" shrinkToFit="1"/>
      <protection hidden="1"/>
    </xf>
    <xf numFmtId="2" fontId="9" fillId="3" borderId="1" xfId="4" applyNumberFormat="1" applyFont="1" applyFill="1" applyBorder="1" applyAlignment="1">
      <alignment horizontal="center" vertical="center"/>
    </xf>
    <xf numFmtId="0" fontId="8" fillId="6" borderId="1" xfId="4" applyFont="1" applyFill="1" applyBorder="1" applyAlignment="1">
      <alignment horizontal="center" vertical="center" shrinkToFit="1"/>
    </xf>
    <xf numFmtId="0" fontId="8" fillId="6" borderId="9" xfId="0" applyFont="1" applyFill="1" applyBorder="1" applyAlignment="1">
      <alignment horizontal="center" shrinkToFit="1"/>
    </xf>
    <xf numFmtId="2" fontId="9" fillId="6" borderId="7" xfId="0" applyNumberFormat="1" applyFont="1" applyFill="1" applyBorder="1" applyAlignment="1" applyProtection="1">
      <alignment horizontal="center" wrapText="1"/>
      <protection locked="0"/>
    </xf>
    <xf numFmtId="2" fontId="9" fillId="6" borderId="36" xfId="0" applyNumberFormat="1" applyFont="1" applyFill="1" applyBorder="1" applyAlignment="1" applyProtection="1">
      <alignment horizontal="center"/>
      <protection locked="0"/>
    </xf>
    <xf numFmtId="2" fontId="9" fillId="6" borderId="8" xfId="0" applyNumberFormat="1" applyFont="1" applyFill="1" applyBorder="1" applyAlignment="1" applyProtection="1">
      <alignment horizontal="center" wrapText="1"/>
      <protection locked="0"/>
    </xf>
    <xf numFmtId="2" fontId="9" fillId="6" borderId="1" xfId="0" applyNumberFormat="1" applyFont="1" applyFill="1" applyBorder="1" applyAlignment="1" applyProtection="1">
      <alignment horizontal="center"/>
      <protection locked="0"/>
    </xf>
    <xf numFmtId="2" fontId="9" fillId="6" borderId="77" xfId="0" applyNumberFormat="1" applyFont="1" applyFill="1" applyBorder="1" applyAlignment="1" applyProtection="1">
      <alignment horizontal="center" wrapText="1"/>
      <protection locked="0"/>
    </xf>
    <xf numFmtId="2" fontId="9" fillId="6" borderId="78" xfId="0" applyNumberFormat="1" applyFont="1" applyFill="1" applyBorder="1" applyAlignment="1" applyProtection="1">
      <alignment horizontal="center"/>
      <protection locked="0"/>
    </xf>
    <xf numFmtId="2" fontId="9" fillId="6" borderId="79" xfId="0" applyNumberFormat="1" applyFont="1" applyFill="1" applyBorder="1" applyAlignment="1" applyProtection="1">
      <alignment horizontal="center" wrapText="1"/>
      <protection locked="0"/>
    </xf>
    <xf numFmtId="2" fontId="9" fillId="6" borderId="80" xfId="0" applyNumberFormat="1" applyFont="1" applyFill="1" applyBorder="1" applyAlignment="1" applyProtection="1">
      <alignment horizontal="center"/>
      <protection locked="0"/>
    </xf>
    <xf numFmtId="2" fontId="9" fillId="6" borderId="8" xfId="0" applyNumberFormat="1" applyFont="1" applyFill="1" applyBorder="1" applyAlignment="1" applyProtection="1">
      <alignment horizontal="center" shrinkToFit="1"/>
      <protection locked="0"/>
    </xf>
    <xf numFmtId="2" fontId="9" fillId="6" borderId="9" xfId="0" applyNumberFormat="1" applyFont="1" applyFill="1" applyBorder="1" applyAlignment="1" applyProtection="1">
      <alignment horizontal="center" wrapText="1"/>
      <protection locked="0"/>
    </xf>
    <xf numFmtId="2" fontId="9" fillId="6" borderId="24" xfId="0" applyNumberFormat="1" applyFont="1" applyFill="1" applyBorder="1" applyAlignment="1" applyProtection="1">
      <alignment horizontal="center"/>
      <protection locked="0"/>
    </xf>
    <xf numFmtId="0" fontId="9" fillId="6" borderId="31" xfId="0" applyFont="1" applyFill="1" applyBorder="1" applyAlignment="1">
      <alignment horizontal="center"/>
    </xf>
    <xf numFmtId="0" fontId="9" fillId="0" borderId="10" xfId="0" applyFont="1" applyBorder="1" applyAlignment="1">
      <alignment horizontal="center" vertical="center" shrinkToFit="1"/>
    </xf>
    <xf numFmtId="0" fontId="9" fillId="0" borderId="1" xfId="0" applyFont="1" applyBorder="1" applyAlignment="1">
      <alignment horizontal="center" vertical="center"/>
    </xf>
    <xf numFmtId="0" fontId="9" fillId="0" borderId="27" xfId="0" applyFont="1" applyBorder="1" applyAlignment="1">
      <alignment horizontal="center" vertical="center"/>
    </xf>
    <xf numFmtId="0" fontId="9" fillId="0" borderId="36" xfId="0" applyFont="1" applyBorder="1" applyAlignment="1">
      <alignment horizontal="center" vertical="center"/>
    </xf>
    <xf numFmtId="0" fontId="9" fillId="0" borderId="49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9" fillId="0" borderId="24" xfId="0" applyFont="1" applyBorder="1" applyAlignment="1">
      <alignment horizontal="center" vertical="center" wrapText="1"/>
    </xf>
    <xf numFmtId="0" fontId="9" fillId="0" borderId="24" xfId="0" applyFont="1" applyBorder="1" applyAlignment="1">
      <alignment horizontal="center" vertical="center"/>
    </xf>
    <xf numFmtId="0" fontId="9" fillId="0" borderId="40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9" fillId="0" borderId="24" xfId="0" applyFont="1" applyBorder="1" applyAlignment="1">
      <alignment horizontal="center" vertical="center" shrinkToFit="1"/>
    </xf>
    <xf numFmtId="0" fontId="9" fillId="0" borderId="12" xfId="0" applyFont="1" applyBorder="1" applyAlignment="1">
      <alignment horizontal="center" vertical="center" shrinkToFit="1"/>
    </xf>
    <xf numFmtId="0" fontId="9" fillId="0" borderId="40" xfId="0" applyFont="1" applyBorder="1" applyAlignment="1">
      <alignment horizontal="center" vertical="center" shrinkToFit="1"/>
    </xf>
    <xf numFmtId="2" fontId="9" fillId="0" borderId="0" xfId="4" applyNumberFormat="1" applyFont="1" applyAlignment="1">
      <alignment horizontal="center" vertical="center" shrinkToFit="1"/>
    </xf>
    <xf numFmtId="2" fontId="9" fillId="0" borderId="0" xfId="4" applyNumberFormat="1" applyFont="1" applyAlignment="1">
      <alignment vertical="center" shrinkToFit="1"/>
    </xf>
    <xf numFmtId="2" fontId="9" fillId="0" borderId="11" xfId="4" applyNumberFormat="1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left" vertical="center" shrinkToFit="1"/>
    </xf>
    <xf numFmtId="0" fontId="9" fillId="0" borderId="13" xfId="0" applyFont="1" applyBorder="1" applyAlignment="1">
      <alignment horizontal="left" vertical="center" shrinkToFit="1"/>
    </xf>
    <xf numFmtId="0" fontId="8" fillId="0" borderId="9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shrinkToFit="1"/>
    </xf>
    <xf numFmtId="0" fontId="8" fillId="0" borderId="40" xfId="0" applyFont="1" applyBorder="1" applyAlignment="1">
      <alignment horizontal="center" shrinkToFit="1"/>
    </xf>
    <xf numFmtId="0" fontId="4" fillId="0" borderId="0" xfId="0" applyFont="1" applyAlignment="1">
      <alignment horizontal="center" vertical="center"/>
    </xf>
    <xf numFmtId="0" fontId="8" fillId="0" borderId="24" xfId="0" applyFont="1" applyBorder="1" applyAlignment="1">
      <alignment horizontal="center" vertical="center" wrapText="1"/>
    </xf>
    <xf numFmtId="0" fontId="9" fillId="0" borderId="31" xfId="0" applyFont="1" applyBorder="1" applyAlignment="1">
      <alignment horizontal="center" vertical="center"/>
    </xf>
    <xf numFmtId="0" fontId="9" fillId="0" borderId="28" xfId="0" applyFont="1" applyBorder="1" applyAlignment="1">
      <alignment horizontal="center" vertical="center"/>
    </xf>
    <xf numFmtId="0" fontId="9" fillId="0" borderId="53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 shrinkToFit="1"/>
    </xf>
    <xf numFmtId="0" fontId="9" fillId="0" borderId="11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shrinkToFit="1"/>
    </xf>
    <xf numFmtId="0" fontId="8" fillId="0" borderId="27" xfId="0" applyFont="1" applyBorder="1" applyAlignment="1">
      <alignment horizontal="center" vertical="center" shrinkToFit="1"/>
    </xf>
    <xf numFmtId="0" fontId="8" fillId="0" borderId="1" xfId="0" applyFont="1" applyBorder="1" applyAlignment="1">
      <alignment horizontal="center" vertical="center" wrapText="1"/>
    </xf>
    <xf numFmtId="0" fontId="8" fillId="0" borderId="28" xfId="0" applyFont="1" applyBorder="1" applyAlignment="1">
      <alignment horizontal="center" vertical="center" wrapText="1"/>
    </xf>
    <xf numFmtId="0" fontId="8" fillId="0" borderId="64" xfId="0" applyFont="1" applyBorder="1" applyAlignment="1">
      <alignment horizontal="center" textRotation="90"/>
    </xf>
    <xf numFmtId="0" fontId="8" fillId="0" borderId="8" xfId="0" applyFont="1" applyBorder="1" applyAlignment="1">
      <alignment horizontal="center" vertical="center" wrapText="1"/>
    </xf>
    <xf numFmtId="0" fontId="9" fillId="0" borderId="73" xfId="0" applyFont="1" applyBorder="1" applyAlignment="1">
      <alignment horizontal="center" vertical="center" shrinkToFit="1"/>
    </xf>
    <xf numFmtId="0" fontId="9" fillId="0" borderId="41" xfId="0" applyFont="1" applyBorder="1" applyAlignment="1">
      <alignment horizontal="center" vertical="center" shrinkToFit="1"/>
    </xf>
    <xf numFmtId="0" fontId="9" fillId="0" borderId="39" xfId="0" applyFont="1" applyBorder="1" applyAlignment="1">
      <alignment horizontal="center" vertical="center" shrinkToFit="1"/>
    </xf>
    <xf numFmtId="0" fontId="14" fillId="0" borderId="0" xfId="0" applyFont="1" applyAlignment="1">
      <alignment horizontal="center"/>
    </xf>
    <xf numFmtId="0" fontId="21" fillId="0" borderId="0" xfId="0" applyFont="1"/>
    <xf numFmtId="0" fontId="19" fillId="0" borderId="82" xfId="0" applyFont="1" applyBorder="1" applyAlignment="1">
      <alignment horizontal="center"/>
    </xf>
    <xf numFmtId="0" fontId="19" fillId="0" borderId="82" xfId="0" applyFont="1" applyBorder="1"/>
    <xf numFmtId="0" fontId="19" fillId="0" borderId="83" xfId="0" applyFont="1" applyBorder="1" applyAlignment="1">
      <alignment horizontal="center" vertical="center"/>
    </xf>
    <xf numFmtId="0" fontId="14" fillId="0" borderId="82" xfId="0" applyFont="1" applyBorder="1" applyAlignment="1">
      <alignment horizontal="center"/>
    </xf>
    <xf numFmtId="0" fontId="14" fillId="0" borderId="82" xfId="0" applyFont="1" applyBorder="1" applyAlignment="1">
      <alignment horizontal="left"/>
    </xf>
    <xf numFmtId="0" fontId="14" fillId="0" borderId="83" xfId="0" applyFont="1" applyBorder="1" applyAlignment="1">
      <alignment horizontal="center" vertical="center"/>
    </xf>
    <xf numFmtId="0" fontId="14" fillId="0" borderId="83" xfId="0" applyFont="1" applyBorder="1" applyAlignment="1">
      <alignment horizontal="center"/>
    </xf>
    <xf numFmtId="0" fontId="14" fillId="0" borderId="0" xfId="0" applyFont="1" applyAlignment="1">
      <alignment horizontal="center" vertical="center"/>
    </xf>
    <xf numFmtId="2" fontId="9" fillId="0" borderId="8" xfId="0" applyNumberFormat="1" applyFont="1" applyBorder="1" applyAlignment="1" applyProtection="1">
      <alignment horizontal="center" vertical="center" shrinkToFit="1"/>
      <protection locked="0"/>
    </xf>
    <xf numFmtId="2" fontId="9" fillId="0" borderId="9" xfId="0" applyNumberFormat="1" applyFont="1" applyBorder="1" applyAlignment="1" applyProtection="1">
      <alignment horizontal="center" vertical="center" shrinkToFit="1"/>
      <protection locked="0"/>
    </xf>
    <xf numFmtId="2" fontId="9" fillId="0" borderId="1" xfId="0" applyNumberFormat="1" applyFont="1" applyBorder="1" applyAlignment="1" applyProtection="1">
      <alignment horizontal="center" vertical="center" shrinkToFit="1"/>
      <protection locked="0"/>
    </xf>
    <xf numFmtId="2" fontId="9" fillId="0" borderId="24" xfId="0" applyNumberFormat="1" applyFont="1" applyBorder="1" applyAlignment="1" applyProtection="1">
      <alignment horizontal="center" vertical="center" shrinkToFit="1"/>
      <protection locked="0"/>
    </xf>
    <xf numFmtId="2" fontId="9" fillId="0" borderId="36" xfId="0" applyNumberFormat="1" applyFont="1" applyBorder="1" applyAlignment="1" applyProtection="1">
      <alignment horizontal="center" vertical="center" shrinkToFit="1"/>
      <protection locked="0"/>
    </xf>
    <xf numFmtId="0" fontId="14" fillId="0" borderId="1" xfId="0" applyFont="1" applyBorder="1" applyAlignment="1">
      <alignment horizontal="center"/>
    </xf>
    <xf numFmtId="0" fontId="14" fillId="0" borderId="1" xfId="0" applyFont="1" applyBorder="1"/>
    <xf numFmtId="0" fontId="14" fillId="0" borderId="1" xfId="0" applyFont="1" applyBorder="1" applyAlignment="1">
      <alignment horizontal="center" vertical="center"/>
    </xf>
    <xf numFmtId="188" fontId="9" fillId="0" borderId="1" xfId="4" applyNumberFormat="1" applyFont="1" applyBorder="1" applyAlignment="1">
      <alignment horizontal="center" vertical="center" wrapText="1"/>
    </xf>
    <xf numFmtId="2" fontId="9" fillId="0" borderId="31" xfId="0" applyNumberFormat="1" applyFont="1" applyBorder="1" applyAlignment="1" applyProtection="1">
      <alignment horizontal="center" vertical="center" shrinkToFit="1"/>
      <protection locked="0"/>
    </xf>
    <xf numFmtId="2" fontId="9" fillId="0" borderId="6" xfId="0" applyNumberFormat="1" applyFont="1" applyBorder="1" applyAlignment="1" applyProtection="1">
      <alignment horizontal="center" vertical="center" shrinkToFit="1"/>
      <protection locked="0"/>
    </xf>
    <xf numFmtId="0" fontId="9" fillId="0" borderId="25" xfId="0" applyFont="1" applyBorder="1" applyAlignment="1">
      <alignment horizontal="center" vertical="center" shrinkToFit="1"/>
    </xf>
    <xf numFmtId="0" fontId="9" fillId="0" borderId="36" xfId="0" applyFont="1" applyBorder="1" applyAlignment="1" applyProtection="1">
      <alignment horizontal="center" vertical="center" shrinkToFit="1"/>
      <protection locked="0"/>
    </xf>
    <xf numFmtId="0" fontId="9" fillId="0" borderId="1" xfId="0" applyFont="1" applyBorder="1" applyAlignment="1" applyProtection="1">
      <alignment horizontal="center" vertical="center" shrinkToFit="1"/>
      <protection locked="0"/>
    </xf>
    <xf numFmtId="0" fontId="9" fillId="0" borderId="24" xfId="0" applyFont="1" applyBorder="1" applyAlignment="1" applyProtection="1">
      <alignment horizontal="center" vertical="center" shrinkToFit="1"/>
      <protection locked="0"/>
    </xf>
    <xf numFmtId="0" fontId="4" fillId="0" borderId="1" xfId="0" applyFont="1" applyBorder="1" applyAlignment="1">
      <alignment horizontal="center" vertical="center" shrinkToFit="1"/>
    </xf>
    <xf numFmtId="0" fontId="4" fillId="0" borderId="36" xfId="0" applyFont="1" applyBorder="1" applyAlignment="1">
      <alignment horizontal="center" vertical="center" shrinkToFit="1"/>
    </xf>
    <xf numFmtId="2" fontId="4" fillId="0" borderId="1" xfId="3" applyNumberFormat="1" applyFont="1" applyBorder="1" applyAlignment="1" applyProtection="1">
      <alignment horizontal="center" vertical="center" shrinkToFit="1"/>
      <protection hidden="1"/>
    </xf>
    <xf numFmtId="2" fontId="4" fillId="0" borderId="1" xfId="0" applyNumberFormat="1" applyFont="1" applyBorder="1" applyAlignment="1">
      <alignment horizontal="center" vertical="center" shrinkToFit="1"/>
    </xf>
    <xf numFmtId="2" fontId="4" fillId="0" borderId="11" xfId="3" applyNumberFormat="1" applyFont="1" applyBorder="1" applyAlignment="1" applyProtection="1">
      <alignment horizontal="center" vertical="center" shrinkToFit="1"/>
      <protection hidden="1"/>
    </xf>
    <xf numFmtId="0" fontId="7" fillId="0" borderId="11" xfId="0" applyFont="1" applyBorder="1" applyAlignment="1">
      <alignment horizontal="center" vertical="center" shrinkToFit="1"/>
    </xf>
    <xf numFmtId="2" fontId="9" fillId="0" borderId="7" xfId="0" applyNumberFormat="1" applyFont="1" applyBorder="1" applyAlignment="1" applyProtection="1">
      <alignment horizontal="center" vertical="center" shrinkToFit="1"/>
      <protection locked="0"/>
    </xf>
    <xf numFmtId="0" fontId="9" fillId="0" borderId="0" xfId="0" applyFont="1" applyAlignment="1">
      <alignment horizontal="center" vertical="center" shrinkToFit="1"/>
    </xf>
    <xf numFmtId="2" fontId="9" fillId="6" borderId="0" xfId="0" applyNumberFormat="1" applyFont="1" applyFill="1" applyAlignment="1" applyProtection="1">
      <alignment horizontal="center" wrapText="1"/>
      <protection locked="0"/>
    </xf>
    <xf numFmtId="0" fontId="9" fillId="6" borderId="0" xfId="0" applyFont="1" applyFill="1" applyAlignment="1">
      <alignment horizontal="center"/>
    </xf>
    <xf numFmtId="2" fontId="9" fillId="6" borderId="0" xfId="0" applyNumberFormat="1" applyFont="1" applyFill="1" applyAlignment="1" applyProtection="1">
      <alignment horizontal="center"/>
      <protection locked="0"/>
    </xf>
    <xf numFmtId="4" fontId="9" fillId="0" borderId="52" xfId="4" applyNumberFormat="1" applyFont="1" applyBorder="1" applyAlignment="1">
      <alignment horizontal="center" vertical="center" shrinkToFit="1"/>
    </xf>
    <xf numFmtId="4" fontId="9" fillId="0" borderId="56" xfId="4" applyNumberFormat="1" applyFont="1" applyBorder="1" applyAlignment="1">
      <alignment horizontal="center" vertical="center" shrinkToFit="1"/>
    </xf>
    <xf numFmtId="4" fontId="9" fillId="0" borderId="6" xfId="4" applyNumberFormat="1" applyFont="1" applyBorder="1" applyAlignment="1">
      <alignment horizontal="center" vertical="center" shrinkToFit="1"/>
    </xf>
    <xf numFmtId="4" fontId="9" fillId="0" borderId="25" xfId="4" applyNumberFormat="1" applyFont="1" applyBorder="1" applyAlignment="1">
      <alignment horizontal="center" vertical="center" shrinkToFit="1"/>
    </xf>
    <xf numFmtId="4" fontId="9" fillId="0" borderId="26" xfId="4" applyNumberFormat="1" applyFont="1" applyBorder="1" applyAlignment="1">
      <alignment horizontal="center" vertical="center" shrinkToFit="1"/>
    </xf>
    <xf numFmtId="4" fontId="9" fillId="0" borderId="58" xfId="4" applyNumberFormat="1" applyFont="1" applyBorder="1" applyAlignment="1" applyProtection="1">
      <alignment horizontal="center" vertical="center" shrinkToFit="1"/>
      <protection hidden="1"/>
    </xf>
    <xf numFmtId="4" fontId="9" fillId="0" borderId="28" xfId="4" applyNumberFormat="1" applyFont="1" applyBorder="1" applyAlignment="1">
      <alignment horizontal="center" vertical="center"/>
    </xf>
    <xf numFmtId="4" fontId="9" fillId="0" borderId="14" xfId="4" applyNumberFormat="1" applyFont="1" applyBorder="1" applyAlignment="1">
      <alignment horizontal="center" vertical="center"/>
    </xf>
    <xf numFmtId="4" fontId="9" fillId="0" borderId="8" xfId="4" applyNumberFormat="1" applyFont="1" applyBorder="1" applyAlignment="1">
      <alignment horizontal="center" vertical="center"/>
    </xf>
    <xf numFmtId="4" fontId="9" fillId="0" borderId="1" xfId="4" applyNumberFormat="1" applyFont="1" applyBorder="1" applyAlignment="1">
      <alignment horizontal="center" vertical="center"/>
    </xf>
    <xf numFmtId="4" fontId="9" fillId="0" borderId="27" xfId="4" applyNumberFormat="1" applyFont="1" applyBorder="1" applyAlignment="1">
      <alignment horizontal="center" vertical="center"/>
    </xf>
    <xf numFmtId="4" fontId="9" fillId="0" borderId="38" xfId="4" applyNumberFormat="1" applyFont="1" applyBorder="1" applyAlignment="1" applyProtection="1">
      <alignment horizontal="center" vertical="center" shrinkToFit="1"/>
      <protection hidden="1"/>
    </xf>
    <xf numFmtId="4" fontId="9" fillId="0" borderId="38" xfId="4" applyNumberFormat="1" applyFont="1" applyBorder="1" applyAlignment="1">
      <alignment horizontal="center" vertical="center" shrinkToFit="1"/>
    </xf>
    <xf numFmtId="4" fontId="9" fillId="0" borderId="1" xfId="4" applyNumberFormat="1" applyFont="1" applyBorder="1" applyAlignment="1">
      <alignment horizontal="center" vertical="center" wrapText="1"/>
    </xf>
    <xf numFmtId="4" fontId="9" fillId="0" borderId="11" xfId="4" applyNumberFormat="1" applyFont="1" applyBorder="1" applyAlignment="1">
      <alignment horizontal="center" vertical="center"/>
    </xf>
    <xf numFmtId="4" fontId="9" fillId="0" borderId="53" xfId="4" applyNumberFormat="1" applyFont="1" applyBorder="1" applyAlignment="1">
      <alignment horizontal="center" vertical="center" wrapText="1"/>
    </xf>
    <xf numFmtId="4" fontId="9" fillId="0" borderId="24" xfId="4" applyNumberFormat="1" applyFont="1" applyBorder="1" applyAlignment="1">
      <alignment horizontal="center" vertical="center" wrapText="1"/>
    </xf>
    <xf numFmtId="4" fontId="9" fillId="0" borderId="24" xfId="4" applyNumberFormat="1" applyFont="1" applyBorder="1" applyAlignment="1">
      <alignment horizontal="center" vertical="center"/>
    </xf>
    <xf numFmtId="4" fontId="9" fillId="0" borderId="12" xfId="4" applyNumberFormat="1" applyFont="1" applyBorder="1" applyAlignment="1">
      <alignment horizontal="center" vertical="center"/>
    </xf>
    <xf numFmtId="4" fontId="9" fillId="0" borderId="9" xfId="4" applyNumberFormat="1" applyFont="1" applyBorder="1" applyAlignment="1">
      <alignment horizontal="center" vertical="center" wrapText="1"/>
    </xf>
    <xf numFmtId="4" fontId="5" fillId="0" borderId="24" xfId="4" applyNumberFormat="1" applyFont="1" applyBorder="1" applyAlignment="1">
      <alignment horizontal="center" vertical="center" wrapText="1"/>
    </xf>
    <xf numFmtId="4" fontId="5" fillId="0" borderId="40" xfId="4" applyNumberFormat="1" applyFont="1" applyBorder="1" applyAlignment="1">
      <alignment horizontal="center" vertical="center" wrapText="1"/>
    </xf>
    <xf numFmtId="4" fontId="9" fillId="0" borderId="46" xfId="4" applyNumberFormat="1" applyFont="1" applyBorder="1" applyAlignment="1">
      <alignment horizontal="center" vertical="center" shrinkToFit="1"/>
    </xf>
    <xf numFmtId="0" fontId="4" fillId="0" borderId="0" xfId="9" applyFont="1"/>
    <xf numFmtId="0" fontId="24" fillId="7" borderId="0" xfId="5" applyFont="1" applyFill="1" applyProtection="1">
      <protection hidden="1"/>
    </xf>
    <xf numFmtId="0" fontId="24" fillId="7" borderId="0" xfId="5" applyFont="1" applyFill="1" applyAlignment="1">
      <alignment horizontal="center"/>
    </xf>
    <xf numFmtId="0" fontId="25" fillId="0" borderId="0" xfId="0" applyFont="1"/>
    <xf numFmtId="0" fontId="24" fillId="7" borderId="0" xfId="5" applyFont="1" applyFill="1"/>
    <xf numFmtId="0" fontId="24" fillId="2" borderId="2" xfId="5" applyFont="1" applyFill="1" applyBorder="1" applyProtection="1">
      <protection locked="0"/>
    </xf>
    <xf numFmtId="0" fontId="24" fillId="2" borderId="3" xfId="5" applyFont="1" applyFill="1" applyBorder="1"/>
    <xf numFmtId="0" fontId="24" fillId="2" borderId="4" xfId="5" applyFont="1" applyFill="1" applyBorder="1" applyAlignment="1" applyProtection="1">
      <alignment horizontal="center"/>
      <protection locked="0"/>
    </xf>
    <xf numFmtId="49" fontId="24" fillId="2" borderId="2" xfId="5" applyNumberFormat="1" applyFont="1" applyFill="1" applyBorder="1" applyProtection="1">
      <protection locked="0"/>
    </xf>
    <xf numFmtId="0" fontId="24" fillId="7" borderId="0" xfId="5" applyFont="1" applyFill="1" applyAlignment="1" applyProtection="1">
      <alignment horizontal="center"/>
      <protection hidden="1"/>
    </xf>
    <xf numFmtId="0" fontId="24" fillId="0" borderId="0" xfId="5" applyFont="1"/>
    <xf numFmtId="0" fontId="24" fillId="2" borderId="5" xfId="5" applyFont="1" applyFill="1" applyBorder="1"/>
    <xf numFmtId="0" fontId="24" fillId="2" borderId="2" xfId="0" applyFont="1" applyFill="1" applyBorder="1" applyProtection="1">
      <protection locked="0"/>
    </xf>
    <xf numFmtId="0" fontId="24" fillId="2" borderId="4" xfId="5" applyFont="1" applyFill="1" applyBorder="1" applyAlignment="1" applyProtection="1">
      <alignment horizontal="left"/>
      <protection locked="0"/>
    </xf>
    <xf numFmtId="0" fontId="24" fillId="2" borderId="3" xfId="5" applyFont="1" applyFill="1" applyBorder="1" applyAlignment="1" applyProtection="1">
      <alignment horizontal="left"/>
      <protection locked="0"/>
    </xf>
    <xf numFmtId="0" fontId="26" fillId="0" borderId="0" xfId="5" applyFont="1"/>
    <xf numFmtId="0" fontId="26" fillId="11" borderId="1" xfId="5" applyFont="1" applyFill="1" applyBorder="1" applyAlignment="1">
      <alignment horizontal="center" vertical="center"/>
    </xf>
    <xf numFmtId="0" fontId="24" fillId="6" borderId="0" xfId="5" applyFont="1" applyFill="1" applyAlignment="1">
      <alignment horizontal="center" vertical="center"/>
    </xf>
    <xf numFmtId="0" fontId="24" fillId="6" borderId="0" xfId="5" applyFont="1" applyFill="1"/>
    <xf numFmtId="0" fontId="27" fillId="0" borderId="0" xfId="0" applyFont="1"/>
    <xf numFmtId="0" fontId="27" fillId="0" borderId="0" xfId="2" applyFont="1"/>
    <xf numFmtId="0" fontId="33" fillId="0" borderId="0" xfId="2" applyFont="1" applyAlignment="1">
      <alignment horizontal="center" vertical="center"/>
    </xf>
    <xf numFmtId="0" fontId="36" fillId="0" borderId="0" xfId="2" applyFont="1" applyAlignment="1">
      <alignment horizontal="center" vertical="center"/>
    </xf>
    <xf numFmtId="0" fontId="37" fillId="0" borderId="0" xfId="2" applyFont="1"/>
    <xf numFmtId="0" fontId="38" fillId="0" borderId="0" xfId="2" applyFont="1"/>
    <xf numFmtId="0" fontId="39" fillId="0" borderId="0" xfId="2" applyFont="1"/>
    <xf numFmtId="0" fontId="27" fillId="0" borderId="0" xfId="2" applyFont="1" applyAlignment="1">
      <alignment vertical="center"/>
    </xf>
    <xf numFmtId="0" fontId="27" fillId="0" borderId="0" xfId="2" applyFont="1" applyAlignment="1">
      <alignment horizontal="center" vertical="center"/>
    </xf>
    <xf numFmtId="0" fontId="27" fillId="0" borderId="13" xfId="2" applyFont="1" applyBorder="1" applyAlignment="1">
      <alignment horizontal="center" vertical="center"/>
    </xf>
    <xf numFmtId="0" fontId="27" fillId="0" borderId="29" xfId="2" applyFont="1" applyBorder="1" applyAlignment="1">
      <alignment vertical="center"/>
    </xf>
    <xf numFmtId="0" fontId="27" fillId="0" borderId="0" xfId="4" applyFont="1" applyAlignment="1">
      <alignment vertical="center"/>
    </xf>
    <xf numFmtId="0" fontId="31" fillId="0" borderId="0" xfId="5" applyFont="1" applyAlignment="1">
      <alignment vertical="center"/>
    </xf>
    <xf numFmtId="0" fontId="31" fillId="0" borderId="0" xfId="5" applyFont="1" applyAlignment="1">
      <alignment horizontal="center" vertical="center"/>
    </xf>
    <xf numFmtId="0" fontId="40" fillId="0" borderId="0" xfId="5" applyFont="1" applyAlignment="1">
      <alignment horizontal="center" vertical="center"/>
    </xf>
    <xf numFmtId="0" fontId="40" fillId="0" borderId="0" xfId="5" applyFont="1" applyAlignment="1">
      <alignment vertical="center"/>
    </xf>
    <xf numFmtId="0" fontId="41" fillId="0" borderId="0" xfId="5" applyFont="1" applyAlignment="1">
      <alignment horizontal="center" vertical="center"/>
    </xf>
    <xf numFmtId="0" fontId="42" fillId="0" borderId="0" xfId="5" applyFont="1" applyAlignment="1">
      <alignment vertical="center"/>
    </xf>
    <xf numFmtId="0" fontId="42" fillId="0" borderId="0" xfId="5" applyFont="1" applyAlignment="1">
      <alignment horizontal="center" vertical="center"/>
    </xf>
    <xf numFmtId="0" fontId="43" fillId="0" borderId="13" xfId="5" applyFont="1" applyBorder="1" applyAlignment="1">
      <alignment horizontal="center" vertical="center"/>
    </xf>
    <xf numFmtId="0" fontId="43" fillId="0" borderId="0" xfId="5" applyFont="1" applyAlignment="1">
      <alignment horizontal="center" vertical="center"/>
    </xf>
    <xf numFmtId="0" fontId="43" fillId="0" borderId="28" xfId="5" applyFont="1" applyBorder="1" applyAlignment="1">
      <alignment horizontal="center" vertical="center"/>
    </xf>
    <xf numFmtId="0" fontId="31" fillId="0" borderId="0" xfId="1" applyFont="1" applyAlignment="1" applyProtection="1">
      <alignment vertical="center"/>
      <protection hidden="1"/>
    </xf>
    <xf numFmtId="0" fontId="43" fillId="0" borderId="0" xfId="1" applyFont="1" applyAlignment="1" applyProtection="1">
      <alignment vertical="center"/>
      <protection hidden="1"/>
    </xf>
    <xf numFmtId="0" fontId="43" fillId="0" borderId="0" xfId="1" applyFont="1" applyAlignment="1" applyProtection="1">
      <alignment horizontal="center" vertical="center"/>
      <protection hidden="1"/>
    </xf>
    <xf numFmtId="0" fontId="31" fillId="0" borderId="0" xfId="1" applyFont="1" applyAlignment="1">
      <alignment vertical="center"/>
    </xf>
    <xf numFmtId="0" fontId="31" fillId="0" borderId="1" xfId="1" applyFont="1" applyBorder="1" applyAlignment="1">
      <alignment horizontal="center" vertical="center"/>
    </xf>
    <xf numFmtId="49" fontId="31" fillId="6" borderId="1" xfId="0" quotePrefix="1" applyNumberFormat="1" applyFont="1" applyFill="1" applyBorder="1" applyAlignment="1" applyProtection="1">
      <alignment horizontal="center" vertical="center" shrinkToFit="1"/>
      <protection locked="0"/>
    </xf>
    <xf numFmtId="0" fontId="31" fillId="0" borderId="11" xfId="0" applyFont="1" applyBorder="1" applyAlignment="1" applyProtection="1">
      <alignment horizontal="left" vertical="center" shrinkToFit="1"/>
      <protection locked="0"/>
    </xf>
    <xf numFmtId="0" fontId="31" fillId="0" borderId="28" xfId="0" applyFont="1" applyBorder="1" applyAlignment="1" applyProtection="1">
      <alignment horizontal="left" vertical="center" shrinkToFit="1"/>
      <protection locked="0"/>
    </xf>
    <xf numFmtId="1" fontId="31" fillId="0" borderId="1" xfId="0" applyNumberFormat="1" applyFont="1" applyBorder="1" applyAlignment="1" applyProtection="1">
      <alignment horizontal="center" vertical="center" shrinkToFit="1"/>
      <protection locked="0"/>
    </xf>
    <xf numFmtId="0" fontId="31" fillId="0" borderId="1" xfId="1" applyFont="1" applyBorder="1" applyAlignment="1" applyProtection="1">
      <alignment horizontal="center" vertical="center" shrinkToFit="1"/>
      <protection locked="0"/>
    </xf>
    <xf numFmtId="0" fontId="31" fillId="0" borderId="28" xfId="5" applyFont="1" applyBorder="1" applyAlignment="1">
      <alignment horizontal="center" vertical="center" shrinkToFit="1"/>
    </xf>
    <xf numFmtId="2" fontId="31" fillId="0" borderId="28" xfId="5" applyNumberFormat="1" applyFont="1" applyBorder="1" applyAlignment="1">
      <alignment horizontal="center" vertical="center" shrinkToFit="1"/>
    </xf>
    <xf numFmtId="0" fontId="31" fillId="0" borderId="0" xfId="1" applyFont="1" applyAlignment="1">
      <alignment vertical="center" shrinkToFit="1"/>
    </xf>
    <xf numFmtId="0" fontId="31" fillId="0" borderId="0" xfId="1" applyFont="1" applyAlignment="1" applyProtection="1">
      <alignment vertical="center" shrinkToFit="1"/>
      <protection hidden="1"/>
    </xf>
    <xf numFmtId="0" fontId="31" fillId="0" borderId="1" xfId="1" applyFont="1" applyBorder="1" applyAlignment="1">
      <alignment horizontal="left" vertical="center" shrinkToFit="1"/>
    </xf>
    <xf numFmtId="0" fontId="31" fillId="0" borderId="1" xfId="1" applyFont="1" applyBorder="1" applyAlignment="1">
      <alignment horizontal="center" vertical="center" shrinkToFit="1"/>
    </xf>
    <xf numFmtId="0" fontId="31" fillId="0" borderId="11" xfId="1" applyFont="1" applyBorder="1" applyAlignment="1" applyProtection="1">
      <alignment vertical="center"/>
      <protection locked="0"/>
    </xf>
    <xf numFmtId="0" fontId="31" fillId="0" borderId="28" xfId="1" applyFont="1" applyBorder="1" applyAlignment="1" applyProtection="1">
      <alignment vertical="center"/>
      <protection locked="0"/>
    </xf>
    <xf numFmtId="0" fontId="31" fillId="0" borderId="0" xfId="1" applyFont="1" applyAlignment="1" applyProtection="1">
      <alignment horizontal="center" vertical="center"/>
      <protection locked="0"/>
    </xf>
    <xf numFmtId="1" fontId="31" fillId="2" borderId="1" xfId="0" applyNumberFormat="1" applyFont="1" applyFill="1" applyBorder="1" applyAlignment="1" applyProtection="1">
      <alignment horizontal="center" vertical="center" shrinkToFit="1"/>
      <protection locked="0"/>
    </xf>
    <xf numFmtId="0" fontId="31" fillId="0" borderId="1" xfId="5" applyFont="1" applyBorder="1" applyAlignment="1">
      <alignment horizontal="center" vertical="center" shrinkToFit="1"/>
    </xf>
    <xf numFmtId="0" fontId="31" fillId="0" borderId="11" xfId="1" applyFont="1" applyBorder="1" applyAlignment="1" applyProtection="1">
      <alignment horizontal="left" vertical="center"/>
      <protection locked="0"/>
    </xf>
    <xf numFmtId="0" fontId="31" fillId="0" borderId="28" xfId="1" applyFont="1" applyBorder="1" applyAlignment="1" applyProtection="1">
      <alignment horizontal="center" vertical="center"/>
      <protection locked="0"/>
    </xf>
    <xf numFmtId="0" fontId="31" fillId="0" borderId="0" xfId="1" applyFont="1" applyAlignment="1">
      <alignment horizontal="center" vertical="center"/>
    </xf>
    <xf numFmtId="0" fontId="31" fillId="6" borderId="11" xfId="0" applyFont="1" applyFill="1" applyBorder="1" applyAlignment="1" applyProtection="1">
      <alignment horizontal="left" vertical="center" shrinkToFit="1"/>
      <protection locked="0"/>
    </xf>
    <xf numFmtId="0" fontId="31" fillId="6" borderId="28" xfId="0" applyFont="1" applyFill="1" applyBorder="1" applyAlignment="1" applyProtection="1">
      <alignment horizontal="left" vertical="center" shrinkToFit="1"/>
      <protection locked="0"/>
    </xf>
    <xf numFmtId="0" fontId="31" fillId="0" borderId="30" xfId="1" applyFont="1" applyBorder="1" applyAlignment="1" applyProtection="1">
      <alignment vertical="center"/>
      <protection locked="0"/>
    </xf>
    <xf numFmtId="0" fontId="31" fillId="0" borderId="31" xfId="1" applyFont="1" applyBorder="1" applyAlignment="1" applyProtection="1">
      <alignment vertical="center"/>
      <protection locked="0"/>
    </xf>
    <xf numFmtId="0" fontId="31" fillId="0" borderId="29" xfId="1" applyFont="1" applyBorder="1" applyAlignment="1" applyProtection="1">
      <alignment vertical="center"/>
      <protection locked="0"/>
    </xf>
    <xf numFmtId="0" fontId="31" fillId="6" borderId="14" xfId="0" applyFont="1" applyFill="1" applyBorder="1" applyAlignment="1" applyProtection="1">
      <alignment horizontal="left" vertical="center" shrinkToFit="1"/>
      <protection locked="0"/>
    </xf>
    <xf numFmtId="0" fontId="31" fillId="0" borderId="1" xfId="0" applyFont="1" applyBorder="1" applyAlignment="1" applyProtection="1">
      <alignment shrinkToFit="1"/>
      <protection locked="0"/>
    </xf>
    <xf numFmtId="0" fontId="31" fillId="0" borderId="11" xfId="0" applyFont="1" applyBorder="1" applyAlignment="1" applyProtection="1">
      <alignment shrinkToFit="1"/>
      <protection locked="0"/>
    </xf>
    <xf numFmtId="1" fontId="31" fillId="0" borderId="11" xfId="0" applyNumberFormat="1" applyFont="1" applyBorder="1" applyAlignment="1" applyProtection="1">
      <alignment horizontal="center" vertical="center" shrinkToFit="1"/>
      <protection locked="0"/>
    </xf>
    <xf numFmtId="1" fontId="28" fillId="0" borderId="1" xfId="0" applyNumberFormat="1" applyFont="1" applyBorder="1" applyAlignment="1" applyProtection="1">
      <alignment horizontal="center" vertical="center" shrinkToFit="1"/>
      <protection locked="0"/>
    </xf>
    <xf numFmtId="188" fontId="31" fillId="0" borderId="11" xfId="1" applyNumberFormat="1" applyFont="1" applyBorder="1" applyAlignment="1" applyProtection="1">
      <alignment horizontal="center" vertical="center" shrinkToFit="1"/>
      <protection locked="0"/>
    </xf>
    <xf numFmtId="0" fontId="31" fillId="0" borderId="11" xfId="1" applyFont="1" applyBorder="1" applyAlignment="1" applyProtection="1">
      <alignment vertical="center" shrinkToFit="1"/>
      <protection locked="0"/>
    </xf>
    <xf numFmtId="0" fontId="31" fillId="0" borderId="28" xfId="1" applyFont="1" applyBorder="1" applyAlignment="1" applyProtection="1">
      <alignment vertical="center" shrinkToFit="1"/>
      <protection locked="0"/>
    </xf>
    <xf numFmtId="0" fontId="31" fillId="0" borderId="43" xfId="1" applyFont="1" applyBorder="1" applyAlignment="1">
      <alignment horizontal="center" vertical="center"/>
    </xf>
    <xf numFmtId="188" fontId="31" fillId="0" borderId="44" xfId="1" applyNumberFormat="1" applyFont="1" applyBorder="1" applyAlignment="1" applyProtection="1">
      <alignment horizontal="center" vertical="center" shrinkToFit="1"/>
      <protection locked="0"/>
    </xf>
    <xf numFmtId="0" fontId="31" fillId="0" borderId="44" xfId="1" applyFont="1" applyBorder="1" applyAlignment="1" applyProtection="1">
      <alignment vertical="center" shrinkToFit="1"/>
      <protection locked="0"/>
    </xf>
    <xf numFmtId="0" fontId="31" fillId="0" borderId="42" xfId="1" applyFont="1" applyBorder="1" applyAlignment="1" applyProtection="1">
      <alignment vertical="center" shrinkToFit="1"/>
      <protection locked="0"/>
    </xf>
    <xf numFmtId="0" fontId="31" fillId="0" borderId="43" xfId="1" applyFont="1" applyBorder="1" applyAlignment="1" applyProtection="1">
      <alignment horizontal="center" vertical="center" shrinkToFit="1"/>
      <protection locked="0"/>
    </xf>
    <xf numFmtId="0" fontId="31" fillId="0" borderId="44" xfId="1" applyFont="1" applyBorder="1" applyAlignment="1" applyProtection="1">
      <alignment vertical="center"/>
      <protection locked="0"/>
    </xf>
    <xf numFmtId="0" fontId="31" fillId="0" borderId="42" xfId="1" applyFont="1" applyBorder="1" applyAlignment="1" applyProtection="1">
      <alignment vertical="center"/>
      <protection locked="0"/>
    </xf>
    <xf numFmtId="188" fontId="31" fillId="0" borderId="1" xfId="1" applyNumberFormat="1" applyFont="1" applyBorder="1" applyAlignment="1" applyProtection="1">
      <alignment horizontal="center" vertical="center" shrinkToFit="1"/>
      <protection locked="0"/>
    </xf>
    <xf numFmtId="0" fontId="31" fillId="0" borderId="11" xfId="1" applyFont="1" applyBorder="1" applyAlignment="1">
      <alignment vertical="center"/>
    </xf>
    <xf numFmtId="0" fontId="31" fillId="0" borderId="28" xfId="1" applyFont="1" applyBorder="1" applyAlignment="1">
      <alignment vertical="center"/>
    </xf>
    <xf numFmtId="0" fontId="31" fillId="0" borderId="1" xfId="1" applyFont="1" applyBorder="1" applyAlignment="1">
      <alignment vertical="center"/>
    </xf>
    <xf numFmtId="0" fontId="31" fillId="0" borderId="1" xfId="1" applyFont="1" applyBorder="1" applyAlignment="1" applyProtection="1">
      <alignment vertical="center"/>
      <protection hidden="1"/>
    </xf>
    <xf numFmtId="0" fontId="31" fillId="0" borderId="0" xfId="1" applyFont="1" applyAlignment="1">
      <alignment horizontal="left" vertical="center"/>
    </xf>
    <xf numFmtId="0" fontId="31" fillId="0" borderId="1" xfId="1" applyFont="1" applyBorder="1" applyAlignment="1" applyProtection="1">
      <alignment horizontal="center" vertical="center"/>
      <protection hidden="1"/>
    </xf>
    <xf numFmtId="0" fontId="45" fillId="0" borderId="1" xfId="1" applyFont="1" applyBorder="1" applyAlignment="1">
      <alignment vertical="center"/>
    </xf>
    <xf numFmtId="0" fontId="45" fillId="0" borderId="1" xfId="1" applyFont="1" applyBorder="1" applyAlignment="1">
      <alignment horizontal="center" vertical="center"/>
    </xf>
    <xf numFmtId="0" fontId="27" fillId="0" borderId="0" xfId="8" applyFont="1" applyAlignment="1">
      <alignment textRotation="90"/>
    </xf>
    <xf numFmtId="0" fontId="27" fillId="0" borderId="0" xfId="8" applyFont="1"/>
    <xf numFmtId="0" fontId="46" fillId="0" borderId="1" xfId="8" applyFont="1" applyBorder="1" applyAlignment="1">
      <alignment horizontal="center" vertical="center" shrinkToFit="1"/>
    </xf>
    <xf numFmtId="0" fontId="47" fillId="0" borderId="85" xfId="8" applyFont="1" applyBorder="1" applyAlignment="1">
      <alignment horizontal="center" vertical="center" shrinkToFit="1"/>
    </xf>
    <xf numFmtId="0" fontId="47" fillId="0" borderId="86" xfId="8" applyFont="1" applyBorder="1" applyAlignment="1">
      <alignment horizontal="center" vertical="center" shrinkToFit="1"/>
    </xf>
    <xf numFmtId="0" fontId="47" fillId="0" borderId="87" xfId="8" applyFont="1" applyBorder="1" applyAlignment="1">
      <alignment horizontal="center" vertical="center" shrinkToFit="1"/>
    </xf>
    <xf numFmtId="0" fontId="47" fillId="0" borderId="88" xfId="8" applyFont="1" applyBorder="1" applyAlignment="1">
      <alignment horizontal="center" vertical="center" shrinkToFit="1"/>
    </xf>
    <xf numFmtId="0" fontId="47" fillId="0" borderId="43" xfId="8" applyFont="1" applyBorder="1" applyAlignment="1">
      <alignment horizontal="center" vertical="center" shrinkToFit="1"/>
    </xf>
    <xf numFmtId="0" fontId="46" fillId="0" borderId="43" xfId="8" applyFont="1" applyBorder="1" applyAlignment="1">
      <alignment horizontal="center" vertical="center" shrinkToFit="1"/>
    </xf>
    <xf numFmtId="0" fontId="47" fillId="0" borderId="86" xfId="8" applyFont="1" applyBorder="1" applyAlignment="1" applyProtection="1">
      <alignment horizontal="center" vertical="center" shrinkToFit="1"/>
      <protection locked="0"/>
    </xf>
    <xf numFmtId="0" fontId="47" fillId="0" borderId="87" xfId="8" applyFont="1" applyBorder="1" applyAlignment="1" applyProtection="1">
      <alignment horizontal="center" vertical="center" shrinkToFit="1"/>
      <protection locked="0"/>
    </xf>
    <xf numFmtId="0" fontId="27" fillId="0" borderId="36" xfId="8" applyFont="1" applyBorder="1" applyAlignment="1">
      <alignment horizontal="center" vertical="center" shrinkToFit="1"/>
    </xf>
    <xf numFmtId="0" fontId="47" fillId="0" borderId="85" xfId="8" applyFont="1" applyBorder="1" applyAlignment="1" applyProtection="1">
      <alignment horizontal="center" vertical="center" shrinkToFit="1"/>
      <protection locked="0"/>
    </xf>
    <xf numFmtId="0" fontId="31" fillId="0" borderId="89" xfId="5" applyFont="1" applyBorder="1" applyAlignment="1">
      <alignment vertical="center"/>
    </xf>
    <xf numFmtId="0" fontId="31" fillId="0" borderId="90" xfId="5" applyFont="1" applyBorder="1" applyAlignment="1">
      <alignment vertical="center"/>
    </xf>
    <xf numFmtId="0" fontId="31" fillId="0" borderId="90" xfId="5" applyFont="1" applyBorder="1" applyAlignment="1">
      <alignment horizontal="center" vertical="center"/>
    </xf>
    <xf numFmtId="0" fontId="27" fillId="0" borderId="91" xfId="8" applyFont="1" applyBorder="1" applyAlignment="1">
      <alignment horizontal="center" vertical="center" shrinkToFit="1"/>
    </xf>
    <xf numFmtId="0" fontId="27" fillId="0" borderId="92" xfId="8" applyFont="1" applyBorder="1" applyAlignment="1" applyProtection="1">
      <alignment horizontal="center" vertical="center" shrinkToFit="1"/>
      <protection locked="0"/>
    </xf>
    <xf numFmtId="0" fontId="27" fillId="0" borderId="93" xfId="8" applyFont="1" applyBorder="1" applyAlignment="1" applyProtection="1">
      <alignment horizontal="center" vertical="center" shrinkToFit="1"/>
      <protection locked="0"/>
    </xf>
    <xf numFmtId="0" fontId="27" fillId="0" borderId="94" xfId="8" applyFont="1" applyBorder="1" applyAlignment="1" applyProtection="1">
      <alignment horizontal="center" vertical="center" shrinkToFit="1"/>
      <protection locked="0"/>
    </xf>
    <xf numFmtId="0" fontId="27" fillId="0" borderId="98" xfId="8" applyFont="1" applyBorder="1" applyAlignment="1">
      <alignment horizontal="center" vertical="center" shrinkToFit="1"/>
    </xf>
    <xf numFmtId="0" fontId="42" fillId="0" borderId="91" xfId="8" applyFont="1" applyBorder="1" applyAlignment="1">
      <alignment horizontal="center" vertical="center" shrinkToFit="1"/>
    </xf>
    <xf numFmtId="0" fontId="42" fillId="0" borderId="98" xfId="8" applyFont="1" applyBorder="1" applyAlignment="1">
      <alignment horizontal="center" vertical="center" shrinkToFit="1"/>
    </xf>
    <xf numFmtId="0" fontId="27" fillId="0" borderId="92" xfId="8" applyFont="1" applyBorder="1" applyAlignment="1">
      <alignment horizontal="center" vertical="center" shrinkToFit="1"/>
    </xf>
    <xf numFmtId="0" fontId="27" fillId="0" borderId="93" xfId="8" applyFont="1" applyBorder="1" applyAlignment="1">
      <alignment horizontal="center" vertical="center" shrinkToFit="1"/>
    </xf>
    <xf numFmtId="0" fontId="27" fillId="0" borderId="95" xfId="8" applyFont="1" applyBorder="1" applyAlignment="1">
      <alignment horizontal="center" vertical="center" shrinkToFit="1"/>
    </xf>
    <xf numFmtId="0" fontId="27" fillId="0" borderId="94" xfId="8" applyFont="1" applyBorder="1" applyAlignment="1">
      <alignment horizontal="center" vertical="center" shrinkToFit="1"/>
    </xf>
    <xf numFmtId="2" fontId="27" fillId="0" borderId="91" xfId="8" applyNumberFormat="1" applyFont="1" applyBorder="1" applyAlignment="1">
      <alignment horizontal="center" vertical="center" shrinkToFit="1"/>
    </xf>
    <xf numFmtId="0" fontId="27" fillId="0" borderId="110" xfId="8" applyFont="1" applyBorder="1" applyAlignment="1">
      <alignment horizontal="center" vertical="center" shrinkToFit="1"/>
    </xf>
    <xf numFmtId="0" fontId="27" fillId="0" borderId="107" xfId="8" applyFont="1" applyBorder="1" applyAlignment="1">
      <alignment horizontal="center" vertical="center" shrinkToFit="1"/>
    </xf>
    <xf numFmtId="0" fontId="27" fillId="0" borderId="45" xfId="8" applyFont="1" applyBorder="1" applyAlignment="1">
      <alignment horizontal="center" vertical="center" shrinkToFit="1"/>
    </xf>
    <xf numFmtId="0" fontId="27" fillId="0" borderId="99" xfId="8" applyFont="1" applyBorder="1" applyAlignment="1">
      <alignment horizontal="center" vertical="center" shrinkToFit="1"/>
    </xf>
    <xf numFmtId="0" fontId="27" fillId="0" borderId="100" xfId="8" applyFont="1" applyBorder="1" applyAlignment="1">
      <alignment horizontal="center" vertical="center" shrinkToFit="1"/>
    </xf>
    <xf numFmtId="0" fontId="27" fillId="0" borderId="102" xfId="8" applyFont="1" applyBorder="1" applyAlignment="1">
      <alignment horizontal="center" vertical="center" shrinkToFit="1"/>
    </xf>
    <xf numFmtId="2" fontId="27" fillId="0" borderId="98" xfId="8" applyNumberFormat="1" applyFont="1" applyBorder="1" applyAlignment="1">
      <alignment horizontal="center" vertical="center" shrinkToFit="1"/>
    </xf>
    <xf numFmtId="2" fontId="27" fillId="0" borderId="89" xfId="8" applyNumberFormat="1" applyFont="1" applyBorder="1" applyAlignment="1">
      <alignment horizontal="left" vertical="center" shrinkToFit="1"/>
    </xf>
    <xf numFmtId="2" fontId="27" fillId="0" borderId="108" xfId="8" applyNumberFormat="1" applyFont="1" applyBorder="1" applyAlignment="1">
      <alignment horizontal="left" vertical="center" shrinkToFit="1"/>
    </xf>
    <xf numFmtId="2" fontId="27" fillId="0" borderId="91" xfId="8" applyNumberFormat="1" applyFont="1" applyBorder="1" applyAlignment="1" applyProtection="1">
      <alignment horizontal="center" vertical="center" shrinkToFit="1"/>
      <protection locked="0"/>
    </xf>
    <xf numFmtId="0" fontId="31" fillId="0" borderId="96" xfId="5" applyFont="1" applyBorder="1" applyAlignment="1">
      <alignment vertical="center"/>
    </xf>
    <xf numFmtId="0" fontId="31" fillId="0" borderId="97" xfId="5" applyFont="1" applyBorder="1" applyAlignment="1">
      <alignment vertical="center"/>
    </xf>
    <xf numFmtId="0" fontId="31" fillId="0" borderId="97" xfId="5" applyFont="1" applyBorder="1" applyAlignment="1">
      <alignment horizontal="center" vertical="center"/>
    </xf>
    <xf numFmtId="0" fontId="27" fillId="0" borderId="99" xfId="8" applyFont="1" applyBorder="1" applyAlignment="1" applyProtection="1">
      <alignment horizontal="center" vertical="center" shrinkToFit="1"/>
      <protection locked="0"/>
    </xf>
    <xf numFmtId="0" fontId="27" fillId="0" borderId="100" xfId="8" applyFont="1" applyBorder="1" applyAlignment="1" applyProtection="1">
      <alignment horizontal="center" vertical="center" shrinkToFit="1"/>
      <protection locked="0"/>
    </xf>
    <xf numFmtId="0" fontId="27" fillId="0" borderId="101" xfId="8" applyFont="1" applyBorder="1" applyAlignment="1" applyProtection="1">
      <alignment horizontal="center" vertical="center" shrinkToFit="1"/>
      <protection locked="0"/>
    </xf>
    <xf numFmtId="0" fontId="27" fillId="0" borderId="101" xfId="8" applyFont="1" applyBorder="1" applyAlignment="1">
      <alignment horizontal="center" vertical="center" shrinkToFit="1"/>
    </xf>
    <xf numFmtId="2" fontId="27" fillId="0" borderId="96" xfId="8" applyNumberFormat="1" applyFont="1" applyBorder="1" applyAlignment="1">
      <alignment horizontal="left" vertical="center" shrinkToFit="1"/>
    </xf>
    <xf numFmtId="2" fontId="27" fillId="0" borderId="109" xfId="8" applyNumberFormat="1" applyFont="1" applyBorder="1" applyAlignment="1">
      <alignment horizontal="left" vertical="center" shrinkToFit="1"/>
    </xf>
    <xf numFmtId="1" fontId="27" fillId="0" borderId="98" xfId="8" applyNumberFormat="1" applyFont="1" applyBorder="1" applyAlignment="1">
      <alignment horizontal="center" vertical="center" shrinkToFit="1"/>
    </xf>
    <xf numFmtId="2" fontId="27" fillId="0" borderId="98" xfId="8" applyNumberFormat="1" applyFont="1" applyBorder="1" applyAlignment="1" applyProtection="1">
      <alignment horizontal="center" vertical="center" shrinkToFit="1"/>
      <protection locked="0"/>
    </xf>
    <xf numFmtId="0" fontId="27" fillId="0" borderId="0" xfId="8" applyFont="1" applyProtection="1">
      <protection locked="0"/>
    </xf>
    <xf numFmtId="0" fontId="27" fillId="0" borderId="111" xfId="8" applyFont="1" applyBorder="1" applyAlignment="1">
      <alignment horizontal="center" vertical="center" shrinkToFit="1"/>
    </xf>
    <xf numFmtId="0" fontId="27" fillId="0" borderId="115" xfId="8" applyFont="1" applyBorder="1" applyAlignment="1" applyProtection="1">
      <alignment horizontal="center" vertical="center" shrinkToFit="1"/>
      <protection locked="0"/>
    </xf>
    <xf numFmtId="0" fontId="27" fillId="0" borderId="102" xfId="8" applyFont="1" applyBorder="1" applyAlignment="1" applyProtection="1">
      <alignment horizontal="center" vertical="center" shrinkToFit="1"/>
      <protection locked="0"/>
    </xf>
    <xf numFmtId="0" fontId="31" fillId="0" borderId="81" xfId="5" applyFont="1" applyBorder="1" applyAlignment="1">
      <alignment vertical="center"/>
    </xf>
    <xf numFmtId="0" fontId="27" fillId="0" borderId="103" xfId="8" applyFont="1" applyBorder="1" applyAlignment="1">
      <alignment horizontal="center" vertical="center" shrinkToFit="1"/>
    </xf>
    <xf numFmtId="0" fontId="27" fillId="0" borderId="104" xfId="8" applyFont="1" applyBorder="1" applyAlignment="1" applyProtection="1">
      <alignment horizontal="center" vertical="center" shrinkToFit="1"/>
      <protection locked="0"/>
    </xf>
    <xf numFmtId="0" fontId="27" fillId="0" borderId="105" xfId="8" applyFont="1" applyBorder="1" applyAlignment="1" applyProtection="1">
      <alignment horizontal="center" vertical="center" shrinkToFit="1"/>
      <protection locked="0"/>
    </xf>
    <xf numFmtId="0" fontId="27" fillId="0" borderId="106" xfId="8" applyFont="1" applyBorder="1" applyAlignment="1" applyProtection="1">
      <alignment horizontal="center" vertical="center" shrinkToFit="1"/>
      <protection locked="0"/>
    </xf>
    <xf numFmtId="0" fontId="27" fillId="0" borderId="116" xfId="8" applyFont="1" applyBorder="1" applyAlignment="1" applyProtection="1">
      <alignment horizontal="center" vertical="center" shrinkToFit="1"/>
      <protection locked="0"/>
    </xf>
    <xf numFmtId="0" fontId="27" fillId="0" borderId="113" xfId="8" applyFont="1" applyBorder="1" applyAlignment="1" applyProtection="1">
      <alignment horizontal="center" vertical="center" shrinkToFit="1"/>
      <protection locked="0"/>
    </xf>
    <xf numFmtId="0" fontId="27" fillId="0" borderId="114" xfId="8" applyFont="1" applyBorder="1" applyAlignment="1" applyProtection="1">
      <alignment horizontal="center" vertical="center" shrinkToFit="1"/>
      <protection locked="0"/>
    </xf>
    <xf numFmtId="0" fontId="27" fillId="0" borderId="112" xfId="8" applyFont="1" applyBorder="1" applyAlignment="1" applyProtection="1">
      <alignment horizontal="center" vertical="center" shrinkToFit="1"/>
      <protection locked="0"/>
    </xf>
    <xf numFmtId="0" fontId="27" fillId="0" borderId="112" xfId="8" applyFont="1" applyBorder="1" applyAlignment="1">
      <alignment horizontal="center" vertical="center" shrinkToFit="1"/>
    </xf>
    <xf numFmtId="0" fontId="27" fillId="0" borderId="113" xfId="8" applyFont="1" applyBorder="1" applyAlignment="1">
      <alignment horizontal="center" vertical="center" shrinkToFit="1"/>
    </xf>
    <xf numFmtId="0" fontId="27" fillId="0" borderId="117" xfId="8" applyFont="1" applyBorder="1" applyAlignment="1">
      <alignment horizontal="center" vertical="center" shrinkToFit="1"/>
    </xf>
    <xf numFmtId="0" fontId="27" fillId="0" borderId="114" xfId="8" applyFont="1" applyBorder="1" applyAlignment="1">
      <alignment horizontal="center" vertical="center" shrinkToFit="1"/>
    </xf>
    <xf numFmtId="2" fontId="27" fillId="0" borderId="10" xfId="8" applyNumberFormat="1" applyFont="1" applyBorder="1" applyAlignment="1">
      <alignment horizontal="left" vertical="center" shrinkToFit="1"/>
    </xf>
    <xf numFmtId="2" fontId="27" fillId="0" borderId="31" xfId="8" applyNumberFormat="1" applyFont="1" applyBorder="1" applyAlignment="1">
      <alignment horizontal="left" vertical="center" shrinkToFit="1"/>
    </xf>
    <xf numFmtId="2" fontId="27" fillId="0" borderId="36" xfId="8" applyNumberFormat="1" applyFont="1" applyBorder="1" applyAlignment="1" applyProtection="1">
      <alignment horizontal="center" vertical="center" shrinkToFit="1"/>
      <protection locked="0"/>
    </xf>
    <xf numFmtId="0" fontId="27" fillId="0" borderId="0" xfId="8" applyFont="1" applyAlignment="1">
      <alignment horizontal="center" vertical="center" shrinkToFit="1"/>
    </xf>
    <xf numFmtId="0" fontId="27" fillId="0" borderId="0" xfId="8" applyFont="1" applyAlignment="1" applyProtection="1">
      <alignment horizontal="center" vertical="center" shrinkToFit="1"/>
      <protection locked="0"/>
    </xf>
    <xf numFmtId="2" fontId="27" fillId="0" borderId="0" xfId="8" applyNumberFormat="1" applyFont="1" applyAlignment="1">
      <alignment horizontal="center" vertical="center" shrinkToFit="1"/>
    </xf>
    <xf numFmtId="2" fontId="27" fillId="0" borderId="0" xfId="8" applyNumberFormat="1" applyFont="1" applyAlignment="1">
      <alignment horizontal="left" vertical="center" shrinkToFit="1"/>
    </xf>
    <xf numFmtId="2" fontId="27" fillId="0" borderId="0" xfId="8" applyNumberFormat="1" applyFont="1" applyAlignment="1" applyProtection="1">
      <alignment horizontal="center" vertical="center" shrinkToFit="1"/>
      <protection locked="0"/>
    </xf>
    <xf numFmtId="0" fontId="36" fillId="0" borderId="28" xfId="8" applyFont="1" applyBorder="1" applyAlignment="1">
      <alignment vertical="center" shrinkToFit="1"/>
    </xf>
    <xf numFmtId="2" fontId="27" fillId="0" borderId="103" xfId="8" applyNumberFormat="1" applyFont="1" applyBorder="1" applyAlignment="1">
      <alignment horizontal="center" vertical="center" shrinkToFit="1"/>
    </xf>
    <xf numFmtId="0" fontId="47" fillId="0" borderId="121" xfId="8" applyFont="1" applyBorder="1" applyAlignment="1">
      <alignment horizontal="center" vertical="center" shrinkToFit="1"/>
    </xf>
    <xf numFmtId="0" fontId="47" fillId="0" borderId="122" xfId="8" applyFont="1" applyBorder="1" applyAlignment="1">
      <alignment horizontal="center" vertical="center" shrinkToFit="1"/>
    </xf>
    <xf numFmtId="0" fontId="47" fillId="0" borderId="123" xfId="8" applyFont="1" applyBorder="1" applyAlignment="1">
      <alignment horizontal="center" vertical="center" shrinkToFit="1"/>
    </xf>
    <xf numFmtId="0" fontId="47" fillId="0" borderId="124" xfId="8" applyFont="1" applyBorder="1" applyAlignment="1">
      <alignment horizontal="center" vertical="center" shrinkToFit="1"/>
    </xf>
    <xf numFmtId="0" fontId="27" fillId="0" borderId="104" xfId="8" applyFont="1" applyBorder="1" applyAlignment="1">
      <alignment horizontal="center" vertical="center" shrinkToFit="1"/>
    </xf>
    <xf numFmtId="0" fontId="27" fillId="0" borderId="105" xfId="8" applyFont="1" applyBorder="1" applyAlignment="1">
      <alignment horizontal="center" vertical="center" shrinkToFit="1"/>
    </xf>
    <xf numFmtId="0" fontId="27" fillId="0" borderId="106" xfId="8" applyFont="1" applyBorder="1" applyAlignment="1">
      <alignment horizontal="center" vertical="center" shrinkToFit="1"/>
    </xf>
    <xf numFmtId="0" fontId="27" fillId="0" borderId="125" xfId="8" applyFont="1" applyBorder="1" applyAlignment="1">
      <alignment horizontal="center" vertical="center" shrinkToFit="1"/>
    </xf>
    <xf numFmtId="1" fontId="27" fillId="0" borderId="103" xfId="8" applyNumberFormat="1" applyFont="1" applyBorder="1" applyAlignment="1">
      <alignment horizontal="center" vertical="center" shrinkToFit="1"/>
    </xf>
    <xf numFmtId="0" fontId="43" fillId="0" borderId="0" xfId="0" applyFont="1" applyAlignment="1">
      <alignment horizontal="center" vertical="center"/>
    </xf>
    <xf numFmtId="0" fontId="31" fillId="0" borderId="0" xfId="0" applyFont="1"/>
    <xf numFmtId="0" fontId="42" fillId="0" borderId="0" xfId="0" applyFont="1"/>
    <xf numFmtId="0" fontId="50" fillId="0" borderId="7" xfId="0" applyFont="1" applyBorder="1" applyAlignment="1">
      <alignment horizontal="center" vertical="center" wrapText="1"/>
    </xf>
    <xf numFmtId="0" fontId="50" fillId="0" borderId="0" xfId="0" applyFont="1" applyAlignment="1">
      <alignment horizontal="center" vertical="center"/>
    </xf>
    <xf numFmtId="0" fontId="50" fillId="0" borderId="8" xfId="0" applyFont="1" applyBorder="1" applyAlignment="1">
      <alignment horizontal="center" vertical="center" wrapText="1"/>
    </xf>
    <xf numFmtId="0" fontId="50" fillId="0" borderId="23" xfId="0" applyFont="1" applyBorder="1" applyAlignment="1">
      <alignment horizontal="left" vertical="center" shrinkToFit="1"/>
    </xf>
    <xf numFmtId="0" fontId="42" fillId="0" borderId="0" xfId="0" applyFont="1" applyAlignment="1">
      <alignment vertical="center"/>
    </xf>
    <xf numFmtId="0" fontId="50" fillId="0" borderId="0" xfId="0" applyFont="1" applyAlignment="1">
      <alignment horizontal="center" vertical="center" wrapText="1"/>
    </xf>
    <xf numFmtId="0" fontId="50" fillId="0" borderId="0" xfId="4" applyFont="1" applyAlignment="1">
      <alignment vertical="center" wrapText="1"/>
    </xf>
    <xf numFmtId="2" fontId="50" fillId="0" borderId="0" xfId="0" applyNumberFormat="1" applyFont="1" applyAlignment="1">
      <alignment horizontal="center" vertical="center" wrapText="1"/>
    </xf>
    <xf numFmtId="0" fontId="41" fillId="0" borderId="0" xfId="4" applyFont="1" applyAlignment="1">
      <alignment horizontal="center" vertical="center"/>
    </xf>
    <xf numFmtId="0" fontId="31" fillId="0" borderId="0" xfId="4" applyFont="1"/>
    <xf numFmtId="0" fontId="42" fillId="0" borderId="0" xfId="4" applyFont="1"/>
    <xf numFmtId="0" fontId="42" fillId="0" borderId="0" xfId="4" applyFont="1" applyAlignment="1">
      <alignment horizontal="center"/>
    </xf>
    <xf numFmtId="0" fontId="42" fillId="0" borderId="0" xfId="4" applyFont="1" applyAlignment="1">
      <alignment horizontal="center" vertical="center"/>
    </xf>
    <xf numFmtId="0" fontId="50" fillId="0" borderId="0" xfId="4" applyFont="1" applyAlignment="1">
      <alignment horizontal="center" vertical="center"/>
    </xf>
    <xf numFmtId="0" fontId="31" fillId="0" borderId="0" xfId="4" applyFont="1" applyAlignment="1">
      <alignment vertical="center"/>
    </xf>
    <xf numFmtId="0" fontId="50" fillId="0" borderId="0" xfId="4" applyFont="1" applyAlignment="1">
      <alignment horizontal="center" vertical="center" wrapText="1"/>
    </xf>
    <xf numFmtId="0" fontId="42" fillId="0" borderId="0" xfId="4" applyFont="1" applyAlignment="1">
      <alignment vertical="center"/>
    </xf>
    <xf numFmtId="2" fontId="50" fillId="0" borderId="0" xfId="4" applyNumberFormat="1" applyFont="1" applyAlignment="1">
      <alignment horizontal="center" vertical="center" wrapText="1"/>
    </xf>
    <xf numFmtId="0" fontId="41" fillId="0" borderId="0" xfId="4" applyFont="1" applyAlignment="1">
      <alignment vertical="center"/>
    </xf>
    <xf numFmtId="0" fontId="49" fillId="13" borderId="1" xfId="4" applyFont="1" applyFill="1" applyBorder="1" applyAlignment="1">
      <alignment horizontal="center" vertical="center" wrapText="1"/>
    </xf>
    <xf numFmtId="0" fontId="50" fillId="13" borderId="1" xfId="4" applyFont="1" applyFill="1" applyBorder="1" applyAlignment="1">
      <alignment horizontal="center"/>
    </xf>
    <xf numFmtId="0" fontId="49" fillId="13" borderId="1" xfId="4" applyFont="1" applyFill="1" applyBorder="1" applyAlignment="1">
      <alignment horizontal="center" vertical="center" shrinkToFit="1"/>
    </xf>
    <xf numFmtId="0" fontId="50" fillId="6" borderId="1" xfId="4" applyFont="1" applyFill="1" applyBorder="1" applyAlignment="1">
      <alignment horizontal="center"/>
    </xf>
    <xf numFmtId="2" fontId="50" fillId="15" borderId="1" xfId="4" applyNumberFormat="1" applyFont="1" applyFill="1" applyBorder="1" applyAlignment="1" applyProtection="1">
      <alignment horizontal="center" vertical="center"/>
      <protection locked="0"/>
    </xf>
    <xf numFmtId="2" fontId="50" fillId="0" borderId="1" xfId="4" applyNumberFormat="1" applyFont="1" applyBorder="1" applyAlignment="1" applyProtection="1">
      <alignment horizontal="center" vertical="center"/>
      <protection locked="0"/>
    </xf>
    <xf numFmtId="187" fontId="50" fillId="6" borderId="1" xfId="4" applyNumberFormat="1" applyFont="1" applyFill="1" applyBorder="1" applyAlignment="1" applyProtection="1">
      <alignment horizontal="center" vertical="center" shrinkToFit="1"/>
      <protection hidden="1"/>
    </xf>
    <xf numFmtId="2" fontId="50" fillId="0" borderId="1" xfId="4" applyNumberFormat="1" applyFont="1" applyBorder="1" applyAlignment="1">
      <alignment horizontal="center" vertical="center"/>
    </xf>
    <xf numFmtId="0" fontId="50" fillId="0" borderId="1" xfId="4" applyFont="1" applyBorder="1" applyAlignment="1">
      <alignment horizontal="center" vertical="center"/>
    </xf>
    <xf numFmtId="2" fontId="50" fillId="6" borderId="7" xfId="0" applyNumberFormat="1" applyFont="1" applyFill="1" applyBorder="1" applyAlignment="1" applyProtection="1">
      <alignment horizontal="center" wrapText="1"/>
      <protection locked="0"/>
    </xf>
    <xf numFmtId="0" fontId="50" fillId="6" borderId="36" xfId="0" applyFont="1" applyFill="1" applyBorder="1" applyAlignment="1">
      <alignment horizontal="center"/>
    </xf>
    <xf numFmtId="2" fontId="50" fillId="15" borderId="1" xfId="4" applyNumberFormat="1" applyFont="1" applyFill="1" applyBorder="1" applyAlignment="1" applyProtection="1">
      <alignment horizontal="center" vertical="center" wrapText="1"/>
      <protection locked="0"/>
    </xf>
    <xf numFmtId="2" fontId="50" fillId="6" borderId="8" xfId="0" applyNumberFormat="1" applyFont="1" applyFill="1" applyBorder="1" applyAlignment="1" applyProtection="1">
      <alignment horizontal="center" wrapText="1"/>
      <protection locked="0"/>
    </xf>
    <xf numFmtId="0" fontId="50" fillId="6" borderId="1" xfId="0" applyFont="1" applyFill="1" applyBorder="1" applyAlignment="1">
      <alignment horizontal="center"/>
    </xf>
    <xf numFmtId="2" fontId="50" fillId="6" borderId="1" xfId="0" applyNumberFormat="1" applyFont="1" applyFill="1" applyBorder="1" applyAlignment="1" applyProtection="1">
      <alignment horizontal="center"/>
      <protection locked="0"/>
    </xf>
    <xf numFmtId="2" fontId="50" fillId="6" borderId="77" xfId="0" applyNumberFormat="1" applyFont="1" applyFill="1" applyBorder="1" applyAlignment="1" applyProtection="1">
      <alignment horizontal="center" wrapText="1"/>
      <protection locked="0"/>
    </xf>
    <xf numFmtId="0" fontId="50" fillId="6" borderId="78" xfId="0" applyFont="1" applyFill="1" applyBorder="1" applyAlignment="1">
      <alignment horizontal="center"/>
    </xf>
    <xf numFmtId="2" fontId="50" fillId="6" borderId="78" xfId="0" applyNumberFormat="1" applyFont="1" applyFill="1" applyBorder="1" applyAlignment="1" applyProtection="1">
      <alignment horizontal="center"/>
      <protection locked="0"/>
    </xf>
    <xf numFmtId="2" fontId="50" fillId="6" borderId="79" xfId="0" applyNumberFormat="1" applyFont="1" applyFill="1" applyBorder="1" applyAlignment="1" applyProtection="1">
      <alignment horizontal="center" wrapText="1"/>
      <protection locked="0"/>
    </xf>
    <xf numFmtId="0" fontId="50" fillId="6" borderId="80" xfId="0" applyFont="1" applyFill="1" applyBorder="1" applyAlignment="1">
      <alignment horizontal="center"/>
    </xf>
    <xf numFmtId="2" fontId="50" fillId="6" borderId="80" xfId="0" applyNumberFormat="1" applyFont="1" applyFill="1" applyBorder="1" applyAlignment="1" applyProtection="1">
      <alignment horizontal="center"/>
      <protection locked="0"/>
    </xf>
    <xf numFmtId="2" fontId="50" fillId="6" borderId="8" xfId="0" applyNumberFormat="1" applyFont="1" applyFill="1" applyBorder="1" applyAlignment="1" applyProtection="1">
      <alignment horizontal="center" shrinkToFit="1"/>
      <protection locked="0"/>
    </xf>
    <xf numFmtId="2" fontId="50" fillId="6" borderId="36" xfId="0" applyNumberFormat="1" applyFont="1" applyFill="1" applyBorder="1" applyAlignment="1" applyProtection="1">
      <alignment horizontal="center"/>
      <protection locked="0"/>
    </xf>
    <xf numFmtId="2" fontId="50" fillId="6" borderId="9" xfId="0" applyNumberFormat="1" applyFont="1" applyFill="1" applyBorder="1" applyAlignment="1" applyProtection="1">
      <alignment horizontal="center" wrapText="1"/>
      <protection locked="0"/>
    </xf>
    <xf numFmtId="0" fontId="50" fillId="6" borderId="24" xfId="0" applyFont="1" applyFill="1" applyBorder="1" applyAlignment="1">
      <alignment horizontal="center"/>
    </xf>
    <xf numFmtId="2" fontId="50" fillId="6" borderId="24" xfId="0" applyNumberFormat="1" applyFont="1" applyFill="1" applyBorder="1" applyAlignment="1" applyProtection="1">
      <alignment horizontal="center"/>
      <protection locked="0"/>
    </xf>
    <xf numFmtId="2" fontId="50" fillId="0" borderId="1" xfId="4" applyNumberFormat="1" applyFont="1" applyBorder="1" applyAlignment="1">
      <alignment horizontal="center" vertical="center" shrinkToFit="1"/>
    </xf>
    <xf numFmtId="2" fontId="50" fillId="0" borderId="1" xfId="4" applyNumberFormat="1" applyFont="1" applyBorder="1" applyAlignment="1" applyProtection="1">
      <alignment horizontal="center" vertical="center" shrinkToFit="1"/>
      <protection hidden="1"/>
    </xf>
    <xf numFmtId="2" fontId="50" fillId="3" borderId="1" xfId="4" applyNumberFormat="1" applyFont="1" applyFill="1" applyBorder="1" applyAlignment="1">
      <alignment horizontal="center" vertical="center"/>
    </xf>
    <xf numFmtId="0" fontId="50" fillId="3" borderId="1" xfId="4" applyFont="1" applyFill="1" applyBorder="1" applyAlignment="1">
      <alignment horizontal="center" vertical="center"/>
    </xf>
    <xf numFmtId="0" fontId="31" fillId="3" borderId="1" xfId="4" applyFont="1" applyFill="1" applyBorder="1" applyAlignment="1">
      <alignment horizontal="center" vertical="center"/>
    </xf>
    <xf numFmtId="0" fontId="41" fillId="0" borderId="0" xfId="0" applyFont="1" applyAlignment="1">
      <alignment horizontal="center"/>
    </xf>
    <xf numFmtId="0" fontId="43" fillId="0" borderId="20" xfId="0" applyFont="1" applyBorder="1" applyAlignment="1">
      <alignment horizontal="center" vertical="center" wrapText="1"/>
    </xf>
    <xf numFmtId="0" fontId="43" fillId="0" borderId="16" xfId="0" applyFont="1" applyBorder="1" applyAlignment="1">
      <alignment horizontal="center" vertical="center" wrapText="1"/>
    </xf>
    <xf numFmtId="0" fontId="31" fillId="0" borderId="17" xfId="0" applyFont="1" applyBorder="1"/>
    <xf numFmtId="0" fontId="50" fillId="0" borderId="6" xfId="0" applyFont="1" applyBorder="1" applyAlignment="1">
      <alignment horizontal="center" vertical="center" wrapText="1"/>
    </xf>
    <xf numFmtId="0" fontId="50" fillId="0" borderId="54" xfId="0" applyFont="1" applyBorder="1" applyAlignment="1">
      <alignment horizontal="left" vertical="center" wrapText="1"/>
    </xf>
    <xf numFmtId="0" fontId="50" fillId="0" borderId="19" xfId="0" applyFont="1" applyBorder="1" applyAlignment="1">
      <alignment horizontal="left" vertical="center" wrapText="1"/>
    </xf>
    <xf numFmtId="0" fontId="50" fillId="0" borderId="52" xfId="0" applyFont="1" applyBorder="1" applyAlignment="1" applyProtection="1">
      <alignment horizontal="center" vertical="center"/>
      <protection locked="0"/>
    </xf>
    <xf numFmtId="0" fontId="50" fillId="0" borderId="25" xfId="0" applyFont="1" applyBorder="1" applyAlignment="1" applyProtection="1">
      <alignment horizontal="center" vertical="center"/>
      <protection locked="0"/>
    </xf>
    <xf numFmtId="0" fontId="50" fillId="0" borderId="26" xfId="0" applyFont="1" applyBorder="1" applyAlignment="1" applyProtection="1">
      <alignment horizontal="center" vertical="center"/>
      <protection locked="0"/>
    </xf>
    <xf numFmtId="0" fontId="50" fillId="0" borderId="58" xfId="0" applyFont="1" applyBorder="1" applyAlignment="1" applyProtection="1">
      <alignment horizontal="center" vertical="center"/>
      <protection locked="0"/>
    </xf>
    <xf numFmtId="0" fontId="50" fillId="0" borderId="11" xfId="0" applyFont="1" applyBorder="1" applyAlignment="1">
      <alignment horizontal="left" vertical="center" wrapText="1"/>
    </xf>
    <xf numFmtId="0" fontId="50" fillId="0" borderId="23" xfId="0" applyFont="1" applyBorder="1" applyAlignment="1">
      <alignment horizontal="left" vertical="center" wrapText="1"/>
    </xf>
    <xf numFmtId="0" fontId="50" fillId="0" borderId="28" xfId="0" applyFont="1" applyBorder="1" applyAlignment="1" applyProtection="1">
      <alignment horizontal="center" vertical="center"/>
      <protection locked="0"/>
    </xf>
    <xf numFmtId="0" fontId="50" fillId="0" borderId="1" xfId="0" applyFont="1" applyBorder="1" applyAlignment="1" applyProtection="1">
      <alignment horizontal="center" vertical="center"/>
      <protection locked="0"/>
    </xf>
    <xf numFmtId="0" fontId="50" fillId="0" borderId="27" xfId="0" applyFont="1" applyBorder="1" applyAlignment="1" applyProtection="1">
      <alignment horizontal="center" vertical="center"/>
      <protection locked="0"/>
    </xf>
    <xf numFmtId="0" fontId="50" fillId="0" borderId="38" xfId="0" applyFont="1" applyBorder="1" applyAlignment="1" applyProtection="1">
      <alignment horizontal="center" vertical="center"/>
      <protection locked="0"/>
    </xf>
    <xf numFmtId="187" fontId="50" fillId="0" borderId="28" xfId="0" applyNumberFormat="1" applyFont="1" applyBorder="1" applyAlignment="1" applyProtection="1">
      <alignment horizontal="center" vertical="center" wrapText="1"/>
      <protection locked="0"/>
    </xf>
    <xf numFmtId="187" fontId="50" fillId="0" borderId="1" xfId="0" applyNumberFormat="1" applyFont="1" applyBorder="1" applyAlignment="1" applyProtection="1">
      <alignment horizontal="center" vertical="center" wrapText="1"/>
      <protection locked="0"/>
    </xf>
    <xf numFmtId="187" fontId="50" fillId="0" borderId="11" xfId="0" applyNumberFormat="1" applyFont="1" applyBorder="1" applyAlignment="1" applyProtection="1">
      <alignment horizontal="center" vertical="center" wrapText="1"/>
      <protection locked="0"/>
    </xf>
    <xf numFmtId="187" fontId="50" fillId="0" borderId="31" xfId="0" applyNumberFormat="1" applyFont="1" applyBorder="1" applyAlignment="1" applyProtection="1">
      <alignment horizontal="center" vertical="center" wrapText="1"/>
      <protection locked="0"/>
    </xf>
    <xf numFmtId="0" fontId="50" fillId="0" borderId="10" xfId="0" applyFont="1" applyBorder="1" applyAlignment="1">
      <alignment horizontal="left" vertical="center" wrapText="1"/>
    </xf>
    <xf numFmtId="0" fontId="50" fillId="0" borderId="22" xfId="0" applyFont="1" applyBorder="1" applyAlignment="1">
      <alignment horizontal="left" vertical="center" wrapText="1"/>
    </xf>
    <xf numFmtId="187" fontId="50" fillId="0" borderId="36" xfId="0" applyNumberFormat="1" applyFont="1" applyBorder="1" applyAlignment="1" applyProtection="1">
      <alignment horizontal="center" vertical="center" wrapText="1"/>
      <protection locked="0"/>
    </xf>
    <xf numFmtId="187" fontId="50" fillId="0" borderId="10" xfId="0" applyNumberFormat="1" applyFont="1" applyBorder="1" applyAlignment="1" applyProtection="1">
      <alignment horizontal="center" vertical="center" wrapText="1"/>
      <protection locked="0"/>
    </xf>
    <xf numFmtId="0" fontId="50" fillId="0" borderId="37" xfId="0" applyFont="1" applyBorder="1" applyAlignment="1" applyProtection="1">
      <alignment horizontal="center" vertical="center"/>
      <protection locked="0"/>
    </xf>
    <xf numFmtId="0" fontId="50" fillId="0" borderId="63" xfId="0" applyFont="1" applyBorder="1" applyAlignment="1">
      <alignment horizontal="left" vertical="center" wrapText="1"/>
    </xf>
    <xf numFmtId="0" fontId="50" fillId="0" borderId="70" xfId="0" applyFont="1" applyBorder="1" applyAlignment="1">
      <alignment horizontal="left" vertical="center" wrapText="1"/>
    </xf>
    <xf numFmtId="187" fontId="50" fillId="0" borderId="67" xfId="0" applyNumberFormat="1" applyFont="1" applyBorder="1" applyAlignment="1" applyProtection="1">
      <alignment horizontal="center" vertical="center" wrapText="1"/>
      <protection locked="0"/>
    </xf>
    <xf numFmtId="187" fontId="50" fillId="0" borderId="118" xfId="0" applyNumberFormat="1" applyFont="1" applyBorder="1" applyAlignment="1" applyProtection="1">
      <alignment horizontal="center" vertical="center" wrapText="1"/>
      <protection locked="0"/>
    </xf>
    <xf numFmtId="187" fontId="50" fillId="0" borderId="63" xfId="0" applyNumberFormat="1" applyFont="1" applyBorder="1" applyAlignment="1" applyProtection="1">
      <alignment horizontal="center" vertical="center" wrapText="1"/>
      <protection locked="0"/>
    </xf>
    <xf numFmtId="0" fontId="50" fillId="0" borderId="120" xfId="0" applyFont="1" applyBorder="1" applyAlignment="1" applyProtection="1">
      <alignment horizontal="center" vertical="center"/>
      <protection locked="0"/>
    </xf>
    <xf numFmtId="0" fontId="50" fillId="0" borderId="0" xfId="0" applyFont="1" applyAlignment="1">
      <alignment vertical="center" wrapText="1"/>
    </xf>
    <xf numFmtId="0" fontId="43" fillId="0" borderId="0" xfId="6" applyFont="1" applyAlignment="1">
      <alignment horizontal="center" vertical="center"/>
    </xf>
    <xf numFmtId="0" fontId="31" fillId="0" borderId="0" xfId="6" applyFont="1"/>
    <xf numFmtId="0" fontId="42" fillId="0" borderId="0" xfId="6" applyFont="1"/>
    <xf numFmtId="0" fontId="41" fillId="0" borderId="0" xfId="6" applyFont="1" applyAlignment="1">
      <alignment horizontal="center"/>
    </xf>
    <xf numFmtId="0" fontId="42" fillId="0" borderId="0" xfId="6" applyFont="1" applyAlignment="1">
      <alignment horizontal="center"/>
    </xf>
    <xf numFmtId="0" fontId="49" fillId="0" borderId="8" xfId="6" applyFont="1" applyBorder="1" applyAlignment="1">
      <alignment horizontal="center" vertical="center" wrapText="1"/>
    </xf>
    <xf numFmtId="0" fontId="49" fillId="0" borderId="1" xfId="6" applyFont="1" applyBorder="1" applyAlignment="1">
      <alignment horizontal="center" vertical="center" wrapText="1"/>
    </xf>
    <xf numFmtId="0" fontId="51" fillId="0" borderId="27" xfId="6" applyFont="1" applyBorder="1" applyAlignment="1">
      <alignment horizontal="center" vertical="center" wrapText="1"/>
    </xf>
    <xf numFmtId="0" fontId="52" fillId="0" borderId="39" xfId="6" applyFont="1" applyBorder="1" applyAlignment="1">
      <alignment horizontal="left" vertical="top" wrapText="1" shrinkToFit="1"/>
    </xf>
    <xf numFmtId="0" fontId="52" fillId="0" borderId="12" xfId="6" applyFont="1" applyBorder="1" applyAlignment="1">
      <alignment horizontal="left" vertical="top" wrapText="1" shrinkToFit="1"/>
    </xf>
    <xf numFmtId="0" fontId="52" fillId="0" borderId="40" xfId="6" applyFont="1" applyBorder="1" applyAlignment="1">
      <alignment horizontal="left" vertical="top" wrapText="1" shrinkToFit="1"/>
    </xf>
    <xf numFmtId="0" fontId="50" fillId="0" borderId="7" xfId="6" applyFont="1" applyBorder="1" applyAlignment="1">
      <alignment horizontal="center" vertical="center" wrapText="1"/>
    </xf>
    <xf numFmtId="0" fontId="50" fillId="0" borderId="10" xfId="6" applyFont="1" applyBorder="1" applyAlignment="1">
      <alignment horizontal="left" vertical="center" wrapText="1"/>
    </xf>
    <xf numFmtId="0" fontId="50" fillId="0" borderId="22" xfId="6" applyFont="1" applyBorder="1" applyAlignment="1">
      <alignment horizontal="left" vertical="center" wrapText="1"/>
    </xf>
    <xf numFmtId="0" fontId="50" fillId="0" borderId="6" xfId="6" applyFont="1" applyBorder="1" applyAlignment="1" applyProtection="1">
      <alignment horizontal="center" vertical="center"/>
      <protection locked="0"/>
    </xf>
    <xf numFmtId="0" fontId="50" fillId="0" borderId="25" xfId="6" applyFont="1" applyBorder="1" applyAlignment="1" applyProtection="1">
      <alignment horizontal="center" vertical="center"/>
      <protection locked="0"/>
    </xf>
    <xf numFmtId="0" fontId="50" fillId="0" borderId="26" xfId="6" applyFont="1" applyBorder="1" applyAlignment="1" applyProtection="1">
      <alignment horizontal="center" vertical="center"/>
      <protection locked="0"/>
    </xf>
    <xf numFmtId="0" fontId="50" fillId="0" borderId="22" xfId="6" applyFont="1" applyBorder="1" applyAlignment="1">
      <alignment horizontal="center" vertical="center"/>
    </xf>
    <xf numFmtId="0" fontId="50" fillId="0" borderId="0" xfId="6" applyFont="1" applyAlignment="1">
      <alignment horizontal="center" vertical="center"/>
    </xf>
    <xf numFmtId="0" fontId="50" fillId="0" borderId="0" xfId="6" applyFont="1" applyAlignment="1">
      <alignment horizontal="left" vertical="center"/>
    </xf>
    <xf numFmtId="0" fontId="50" fillId="0" borderId="8" xfId="6" applyFont="1" applyBorder="1" applyAlignment="1">
      <alignment horizontal="center" vertical="center" wrapText="1"/>
    </xf>
    <xf numFmtId="0" fontId="50" fillId="0" borderId="11" xfId="6" applyFont="1" applyBorder="1" applyAlignment="1">
      <alignment horizontal="left" vertical="center" wrapText="1"/>
    </xf>
    <xf numFmtId="0" fontId="50" fillId="0" borderId="23" xfId="6" applyFont="1" applyBorder="1" applyAlignment="1">
      <alignment horizontal="left" vertical="center" wrapText="1"/>
    </xf>
    <xf numFmtId="0" fontId="50" fillId="0" borderId="8" xfId="6" applyFont="1" applyBorder="1" applyAlignment="1" applyProtection="1">
      <alignment horizontal="center" vertical="center"/>
      <protection locked="0"/>
    </xf>
    <xf numFmtId="0" fontId="50" fillId="0" borderId="1" xfId="6" applyFont="1" applyBorder="1" applyAlignment="1" applyProtection="1">
      <alignment horizontal="center" vertical="center"/>
      <protection locked="0"/>
    </xf>
    <xf numFmtId="0" fontId="50" fillId="0" borderId="27" xfId="6" applyFont="1" applyBorder="1" applyAlignment="1" applyProtection="1">
      <alignment horizontal="center" vertical="center"/>
      <protection locked="0"/>
    </xf>
    <xf numFmtId="2" fontId="50" fillId="0" borderId="23" xfId="6" applyNumberFormat="1" applyFont="1" applyBorder="1" applyAlignment="1">
      <alignment horizontal="center" vertical="center"/>
    </xf>
    <xf numFmtId="0" fontId="50" fillId="0" borderId="23" xfId="6" applyFont="1" applyBorder="1" applyAlignment="1">
      <alignment horizontal="left" vertical="center" shrinkToFit="1"/>
    </xf>
    <xf numFmtId="0" fontId="31" fillId="0" borderId="0" xfId="6" applyFont="1" applyAlignment="1">
      <alignment vertical="center"/>
    </xf>
    <xf numFmtId="0" fontId="42" fillId="0" borderId="0" xfId="6" applyFont="1" applyAlignment="1">
      <alignment vertical="center"/>
    </xf>
    <xf numFmtId="0" fontId="50" fillId="0" borderId="0" xfId="6" applyFont="1" applyAlignment="1">
      <alignment horizontal="center" vertical="center" wrapText="1"/>
    </xf>
    <xf numFmtId="0" fontId="50" fillId="0" borderId="0" xfId="6" applyFont="1" applyAlignment="1">
      <alignment vertical="center" wrapText="1"/>
    </xf>
    <xf numFmtId="2" fontId="50" fillId="0" borderId="0" xfId="6" applyNumberFormat="1" applyFont="1" applyAlignment="1">
      <alignment horizontal="center" vertical="center" wrapText="1"/>
    </xf>
    <xf numFmtId="0" fontId="43" fillId="0" borderId="32" xfId="6" applyFont="1" applyBorder="1" applyAlignment="1">
      <alignment horizontal="center" vertical="center"/>
    </xf>
    <xf numFmtId="0" fontId="49" fillId="0" borderId="33" xfId="6" applyFont="1" applyBorder="1" applyAlignment="1">
      <alignment horizontal="center" vertical="center" wrapText="1"/>
    </xf>
    <xf numFmtId="0" fontId="49" fillId="0" borderId="34" xfId="6" applyFont="1" applyBorder="1" applyAlignment="1">
      <alignment horizontal="center" vertical="center" wrapText="1"/>
    </xf>
    <xf numFmtId="0" fontId="49" fillId="0" borderId="4" xfId="6" applyFont="1" applyBorder="1" applyAlignment="1">
      <alignment horizontal="center" vertical="center" wrapText="1"/>
    </xf>
    <xf numFmtId="0" fontId="43" fillId="0" borderId="0" xfId="6" applyFont="1"/>
    <xf numFmtId="0" fontId="50" fillId="0" borderId="13" xfId="6" applyFont="1" applyBorder="1" applyAlignment="1">
      <alignment horizontal="left" vertical="center" wrapText="1"/>
    </xf>
    <xf numFmtId="0" fontId="50" fillId="0" borderId="7" xfId="6" applyFont="1" applyBorder="1" applyAlignment="1" applyProtection="1">
      <alignment horizontal="center" vertical="center"/>
      <protection locked="0"/>
    </xf>
    <xf numFmtId="0" fontId="50" fillId="0" borderId="36" xfId="6" applyFont="1" applyBorder="1" applyAlignment="1" applyProtection="1">
      <alignment horizontal="center" vertical="center"/>
      <protection locked="0"/>
    </xf>
    <xf numFmtId="0" fontId="50" fillId="0" borderId="37" xfId="6" applyFont="1" applyBorder="1" applyAlignment="1" applyProtection="1">
      <alignment horizontal="center" vertical="center"/>
      <protection hidden="1"/>
    </xf>
    <xf numFmtId="0" fontId="50" fillId="0" borderId="14" xfId="6" applyFont="1" applyBorder="1" applyAlignment="1">
      <alignment horizontal="left" vertical="center" wrapText="1"/>
    </xf>
    <xf numFmtId="2" fontId="50" fillId="0" borderId="38" xfId="6" applyNumberFormat="1" applyFont="1" applyBorder="1" applyAlignment="1" applyProtection="1">
      <alignment horizontal="center" vertical="center"/>
      <protection hidden="1"/>
    </xf>
    <xf numFmtId="0" fontId="50" fillId="0" borderId="14" xfId="6" applyFont="1" applyBorder="1" applyAlignment="1">
      <alignment horizontal="left" vertical="center" shrinkToFit="1"/>
    </xf>
    <xf numFmtId="0" fontId="50" fillId="0" borderId="63" xfId="6" applyFont="1" applyBorder="1" applyAlignment="1">
      <alignment horizontal="left" vertical="center" wrapText="1"/>
    </xf>
    <xf numFmtId="0" fontId="50" fillId="0" borderId="21" xfId="6" applyFont="1" applyBorder="1" applyAlignment="1">
      <alignment horizontal="left" vertical="center" wrapText="1"/>
    </xf>
    <xf numFmtId="0" fontId="50" fillId="0" borderId="61" xfId="6" applyFont="1" applyBorder="1" applyAlignment="1" applyProtection="1">
      <alignment horizontal="center" vertical="center"/>
      <protection locked="0"/>
    </xf>
    <xf numFmtId="0" fontId="50" fillId="0" borderId="118" xfId="6" applyFont="1" applyBorder="1" applyAlignment="1" applyProtection="1">
      <alignment horizontal="center" vertical="center"/>
      <protection locked="0"/>
    </xf>
    <xf numFmtId="2" fontId="50" fillId="0" borderId="120" xfId="6" applyNumberFormat="1" applyFont="1" applyBorder="1" applyAlignment="1" applyProtection="1">
      <alignment horizontal="center" vertical="center"/>
      <protection hidden="1"/>
    </xf>
    <xf numFmtId="0" fontId="53" fillId="0" borderId="0" xfId="3" applyFont="1" applyAlignment="1">
      <alignment vertical="center"/>
    </xf>
    <xf numFmtId="0" fontId="42" fillId="0" borderId="0" xfId="3" applyFont="1" applyAlignment="1">
      <alignment vertical="center"/>
    </xf>
    <xf numFmtId="0" fontId="54" fillId="0" borderId="0" xfId="3" applyFont="1" applyAlignment="1" applyProtection="1">
      <alignment horizontal="center" vertical="center"/>
      <protection locked="0"/>
    </xf>
    <xf numFmtId="0" fontId="54" fillId="0" borderId="0" xfId="3" applyFont="1" applyAlignment="1" applyProtection="1">
      <alignment vertical="center"/>
      <protection locked="0"/>
    </xf>
    <xf numFmtId="0" fontId="42" fillId="0" borderId="0" xfId="3" applyFont="1" applyAlignment="1">
      <alignment horizontal="center" vertical="center"/>
    </xf>
    <xf numFmtId="0" fontId="26" fillId="0" borderId="0" xfId="3" applyFont="1" applyAlignment="1">
      <alignment horizontal="center"/>
    </xf>
    <xf numFmtId="0" fontId="41" fillId="0" borderId="0" xfId="3" applyFont="1" applyAlignment="1">
      <alignment vertical="center"/>
    </xf>
    <xf numFmtId="0" fontId="42" fillId="0" borderId="0" xfId="3" applyFont="1" applyAlignment="1" applyProtection="1">
      <alignment horizontal="center"/>
      <protection hidden="1"/>
    </xf>
    <xf numFmtId="0" fontId="42" fillId="0" borderId="0" xfId="3" applyFont="1" applyAlignment="1">
      <alignment horizontal="center"/>
    </xf>
    <xf numFmtId="0" fontId="42" fillId="0" borderId="0" xfId="3" applyFont="1" applyAlignment="1" applyProtection="1">
      <alignment horizontal="left"/>
      <protection hidden="1"/>
    </xf>
    <xf numFmtId="49" fontId="42" fillId="0" borderId="0" xfId="3" applyNumberFormat="1" applyFont="1" applyProtection="1">
      <protection hidden="1"/>
    </xf>
    <xf numFmtId="0" fontId="42" fillId="0" borderId="0" xfId="3" applyFont="1" applyProtection="1">
      <protection hidden="1"/>
    </xf>
    <xf numFmtId="0" fontId="42" fillId="0" borderId="0" xfId="3" applyFont="1" applyAlignment="1" applyProtection="1">
      <alignment vertical="center"/>
      <protection hidden="1"/>
    </xf>
    <xf numFmtId="0" fontId="42" fillId="0" borderId="0" xfId="3" applyFont="1" applyAlignment="1">
      <alignment horizontal="left"/>
    </xf>
    <xf numFmtId="49" fontId="42" fillId="0" borderId="0" xfId="3" applyNumberFormat="1" applyFont="1"/>
    <xf numFmtId="0" fontId="42" fillId="0" borderId="0" xfId="3" applyFont="1"/>
    <xf numFmtId="0" fontId="43" fillId="0" borderId="0" xfId="3" applyFont="1" applyAlignment="1">
      <alignment horizontal="center" vertical="center" shrinkToFit="1"/>
    </xf>
    <xf numFmtId="0" fontId="41" fillId="0" borderId="0" xfId="3" applyFont="1" applyAlignment="1">
      <alignment horizontal="center" vertical="center"/>
    </xf>
    <xf numFmtId="0" fontId="43" fillId="0" borderId="0" xfId="3" applyFont="1" applyAlignment="1">
      <alignment horizontal="left"/>
    </xf>
    <xf numFmtId="0" fontId="31" fillId="0" borderId="0" xfId="3" applyFont="1" applyAlignment="1">
      <alignment horizontal="center" vertical="center"/>
    </xf>
    <xf numFmtId="0" fontId="31" fillId="0" borderId="0" xfId="3" applyFont="1" applyAlignment="1" applyProtection="1">
      <alignment vertical="center"/>
      <protection hidden="1"/>
    </xf>
    <xf numFmtId="0" fontId="31" fillId="0" borderId="0" xfId="3" applyFont="1" applyAlignment="1">
      <alignment vertical="center"/>
    </xf>
    <xf numFmtId="0" fontId="41" fillId="0" borderId="0" xfId="3" applyFont="1" applyAlignment="1" applyProtection="1">
      <alignment vertical="center"/>
      <protection hidden="1"/>
    </xf>
    <xf numFmtId="0" fontId="31" fillId="0" borderId="0" xfId="3" applyFont="1" applyAlignment="1" applyProtection="1">
      <alignment horizontal="left"/>
      <protection hidden="1"/>
    </xf>
    <xf numFmtId="0" fontId="6" fillId="0" borderId="1" xfId="4" applyFont="1" applyBorder="1" applyAlignment="1">
      <alignment horizontal="center" vertical="center"/>
    </xf>
    <xf numFmtId="0" fontId="55" fillId="0" borderId="1" xfId="0" applyFont="1" applyBorder="1" applyAlignment="1">
      <alignment horizontal="center"/>
    </xf>
    <xf numFmtId="0" fontId="55" fillId="0" borderId="1" xfId="0" applyFont="1" applyBorder="1"/>
    <xf numFmtId="0" fontId="55" fillId="0" borderId="1" xfId="0" applyFont="1" applyBorder="1" applyAlignment="1">
      <alignment horizontal="center" vertical="center"/>
    </xf>
    <xf numFmtId="0" fontId="56" fillId="0" borderId="1" xfId="0" applyFont="1" applyBorder="1" applyAlignment="1">
      <alignment horizontal="center" vertical="center" wrapText="1"/>
    </xf>
    <xf numFmtId="0" fontId="56" fillId="0" borderId="1" xfId="0" applyFont="1" applyBorder="1" applyAlignment="1">
      <alignment vertical="center" wrapText="1"/>
    </xf>
    <xf numFmtId="0" fontId="57" fillId="0" borderId="1" xfId="0" applyFont="1" applyBorder="1" applyAlignment="1">
      <alignment horizontal="center" vertical="center" wrapText="1"/>
    </xf>
    <xf numFmtId="0" fontId="55" fillId="0" borderId="1" xfId="6" applyFont="1" applyBorder="1" applyAlignment="1">
      <alignment horizontal="center"/>
    </xf>
    <xf numFmtId="0" fontId="55" fillId="0" borderId="1" xfId="6" applyFont="1" applyBorder="1"/>
    <xf numFmtId="0" fontId="55" fillId="0" borderId="1" xfId="6" applyFont="1" applyBorder="1" applyAlignment="1">
      <alignment horizontal="center" vertical="center"/>
    </xf>
    <xf numFmtId="0" fontId="58" fillId="0" borderId="1" xfId="0" applyFont="1" applyBorder="1" applyAlignment="1">
      <alignment vertical="center" wrapText="1"/>
    </xf>
    <xf numFmtId="0" fontId="59" fillId="0" borderId="1" xfId="5" applyFont="1" applyBorder="1" applyAlignment="1">
      <alignment horizontal="center"/>
    </xf>
    <xf numFmtId="0" fontId="27" fillId="0" borderId="0" xfId="6" applyFont="1" applyAlignment="1">
      <alignment horizontal="center"/>
    </xf>
    <xf numFmtId="0" fontId="27" fillId="0" borderId="0" xfId="6" applyFont="1"/>
    <xf numFmtId="0" fontId="27" fillId="0" borderId="0" xfId="6" applyFont="1" applyAlignment="1">
      <alignment horizontal="center" vertical="center"/>
    </xf>
    <xf numFmtId="0" fontId="42" fillId="0" borderId="0" xfId="9" applyFont="1"/>
    <xf numFmtId="0" fontId="42" fillId="0" borderId="0" xfId="9" applyFont="1" applyAlignment="1">
      <alignment wrapText="1"/>
    </xf>
    <xf numFmtId="0" fontId="42" fillId="0" borderId="0" xfId="9" applyFont="1" applyAlignment="1">
      <alignment vertical="top" wrapText="1"/>
    </xf>
    <xf numFmtId="0" fontId="4" fillId="0" borderId="0" xfId="9" applyFont="1" applyAlignment="1">
      <alignment wrapText="1"/>
    </xf>
    <xf numFmtId="0" fontId="60" fillId="0" borderId="0" xfId="9" applyFont="1" applyAlignment="1">
      <alignment vertical="top" wrapText="1"/>
    </xf>
    <xf numFmtId="0" fontId="4" fillId="0" borderId="0" xfId="9" applyFont="1" applyAlignment="1">
      <alignment vertical="top" wrapText="1"/>
    </xf>
    <xf numFmtId="2" fontId="50" fillId="0" borderId="1" xfId="4" applyNumberFormat="1" applyFont="1" applyBorder="1" applyAlignment="1" applyProtection="1">
      <alignment horizontal="center" vertical="center" shrinkToFit="1"/>
      <protection locked="0"/>
    </xf>
    <xf numFmtId="0" fontId="28" fillId="6" borderId="1" xfId="0" applyFont="1" applyFill="1" applyBorder="1" applyAlignment="1">
      <alignment horizontal="center" shrinkToFit="1"/>
    </xf>
    <xf numFmtId="0" fontId="31" fillId="0" borderId="11" xfId="3" applyFont="1" applyBorder="1" applyAlignment="1">
      <alignment horizontal="center" vertical="center"/>
    </xf>
    <xf numFmtId="0" fontId="31" fillId="0" borderId="14" xfId="3" applyFont="1" applyBorder="1" applyAlignment="1">
      <alignment horizontal="center" vertical="center"/>
    </xf>
    <xf numFmtId="0" fontId="31" fillId="0" borderId="28" xfId="3" applyFont="1" applyBorder="1" applyAlignment="1">
      <alignment horizontal="center" vertical="center"/>
    </xf>
    <xf numFmtId="0" fontId="31" fillId="0" borderId="14" xfId="3" applyFont="1" applyBorder="1" applyAlignment="1">
      <alignment horizontal="left"/>
    </xf>
    <xf numFmtId="0" fontId="31" fillId="0" borderId="28" xfId="3" applyFont="1" applyBorder="1" applyAlignment="1">
      <alignment horizontal="left"/>
    </xf>
    <xf numFmtId="0" fontId="31" fillId="0" borderId="23" xfId="3" applyFont="1" applyBorder="1" applyAlignment="1">
      <alignment horizontal="center" vertical="center"/>
    </xf>
    <xf numFmtId="0" fontId="31" fillId="0" borderId="11" xfId="3" applyFont="1" applyBorder="1" applyAlignment="1">
      <alignment horizontal="center"/>
    </xf>
    <xf numFmtId="0" fontId="31" fillId="0" borderId="14" xfId="3" applyFont="1" applyBorder="1" applyAlignment="1">
      <alignment horizontal="center"/>
    </xf>
    <xf numFmtId="0" fontId="31" fillId="0" borderId="28" xfId="3" applyFont="1" applyBorder="1" applyAlignment="1">
      <alignment horizontal="center"/>
    </xf>
    <xf numFmtId="0" fontId="31" fillId="5" borderId="1" xfId="3" applyFont="1" applyFill="1" applyBorder="1" applyAlignment="1">
      <alignment horizontal="center" vertical="center"/>
    </xf>
    <xf numFmtId="0" fontId="31" fillId="0" borderId="41" xfId="3" applyFont="1" applyBorder="1" applyAlignment="1">
      <alignment horizontal="left"/>
    </xf>
    <xf numFmtId="0" fontId="31" fillId="5" borderId="11" xfId="3" applyFont="1" applyFill="1" applyBorder="1" applyAlignment="1">
      <alignment horizontal="center" vertical="center"/>
    </xf>
    <xf numFmtId="0" fontId="31" fillId="5" borderId="14" xfId="3" applyFont="1" applyFill="1" applyBorder="1" applyAlignment="1">
      <alignment horizontal="center" vertical="center"/>
    </xf>
    <xf numFmtId="0" fontId="27" fillId="10" borderId="0" xfId="0" applyFont="1" applyFill="1"/>
    <xf numFmtId="0" fontId="31" fillId="6" borderId="1" xfId="0" applyFont="1" applyFill="1" applyBorder="1" applyAlignment="1" applyProtection="1">
      <alignment vertical="center"/>
      <protection locked="0"/>
    </xf>
    <xf numFmtId="0" fontId="28" fillId="6" borderId="1" xfId="0" applyFont="1" applyFill="1" applyBorder="1" applyAlignment="1">
      <alignment horizontal="center"/>
    </xf>
    <xf numFmtId="0" fontId="31" fillId="6" borderId="1" xfId="0" applyFont="1" applyFill="1" applyBorder="1" applyAlignment="1" applyProtection="1">
      <alignment horizontal="center" vertical="center"/>
      <protection locked="0"/>
    </xf>
    <xf numFmtId="0" fontId="33" fillId="22" borderId="1" xfId="0" applyFont="1" applyFill="1" applyBorder="1" applyAlignment="1">
      <alignment horizontal="center"/>
    </xf>
    <xf numFmtId="0" fontId="31" fillId="6" borderId="0" xfId="3" applyFont="1" applyFill="1" applyAlignment="1" applyProtection="1">
      <alignment vertical="center"/>
      <protection hidden="1"/>
    </xf>
    <xf numFmtId="0" fontId="31" fillId="6" borderId="0" xfId="3" applyFont="1" applyFill="1" applyAlignment="1" applyProtection="1">
      <alignment horizontal="center" vertical="center"/>
      <protection hidden="1"/>
    </xf>
    <xf numFmtId="0" fontId="12" fillId="0" borderId="0" xfId="3" applyFont="1" applyAlignment="1" applyProtection="1">
      <alignment vertical="center"/>
      <protection hidden="1"/>
    </xf>
    <xf numFmtId="0" fontId="31" fillId="0" borderId="0" xfId="3" applyFont="1" applyAlignment="1">
      <alignment horizontal="left"/>
    </xf>
    <xf numFmtId="0" fontId="31" fillId="0" borderId="0" xfId="3" applyFont="1" applyAlignment="1">
      <alignment horizontal="center"/>
    </xf>
    <xf numFmtId="0" fontId="31" fillId="5" borderId="0" xfId="3" applyFont="1" applyFill="1" applyAlignment="1">
      <alignment horizontal="center" vertical="center"/>
    </xf>
    <xf numFmtId="2" fontId="50" fillId="6" borderId="36" xfId="0" applyNumberFormat="1" applyFont="1" applyFill="1" applyBorder="1" applyAlignment="1">
      <alignment horizontal="center"/>
    </xf>
    <xf numFmtId="2" fontId="50" fillId="0" borderId="0" xfId="4" applyNumberFormat="1" applyFont="1" applyAlignment="1">
      <alignment horizontal="center" vertical="center"/>
    </xf>
    <xf numFmtId="0" fontId="49" fillId="23" borderId="75" xfId="0" applyFont="1" applyFill="1" applyBorder="1" applyAlignment="1">
      <alignment vertical="center" shrinkToFit="1"/>
    </xf>
    <xf numFmtId="0" fontId="49" fillId="23" borderId="51" xfId="0" applyFont="1" applyFill="1" applyBorder="1" applyAlignment="1">
      <alignment vertical="center" shrinkToFit="1"/>
    </xf>
    <xf numFmtId="0" fontId="49" fillId="23" borderId="51" xfId="0" applyFont="1" applyFill="1" applyBorder="1" applyAlignment="1">
      <alignment horizontal="center" vertical="center" shrinkToFit="1"/>
    </xf>
    <xf numFmtId="0" fontId="49" fillId="23" borderId="51" xfId="0" applyFont="1" applyFill="1" applyBorder="1" applyAlignment="1">
      <alignment horizontal="center" vertical="center" wrapText="1" shrinkToFit="1"/>
    </xf>
    <xf numFmtId="0" fontId="49" fillId="23" borderId="55" xfId="0" applyFont="1" applyFill="1" applyBorder="1" applyAlignment="1">
      <alignment vertical="center" shrinkToFit="1"/>
    </xf>
    <xf numFmtId="0" fontId="49" fillId="23" borderId="0" xfId="0" applyFont="1" applyFill="1" applyAlignment="1">
      <alignment vertical="center" shrinkToFit="1"/>
    </xf>
    <xf numFmtId="0" fontId="49" fillId="23" borderId="0" xfId="0" applyFont="1" applyFill="1" applyAlignment="1">
      <alignment horizontal="center" vertical="center" shrinkToFit="1"/>
    </xf>
    <xf numFmtId="0" fontId="49" fillId="23" borderId="0" xfId="0" applyFont="1" applyFill="1" applyAlignment="1">
      <alignment horizontal="center" vertical="center" wrapText="1" shrinkToFit="1"/>
    </xf>
    <xf numFmtId="0" fontId="49" fillId="23" borderId="73" xfId="0" applyFont="1" applyFill="1" applyBorder="1" applyAlignment="1">
      <alignment vertical="center" shrinkToFit="1"/>
    </xf>
    <xf numFmtId="0" fontId="49" fillId="23" borderId="13" xfId="0" applyFont="1" applyFill="1" applyBorder="1" applyAlignment="1">
      <alignment vertical="center" shrinkToFit="1"/>
    </xf>
    <xf numFmtId="0" fontId="49" fillId="23" borderId="13" xfId="0" applyFont="1" applyFill="1" applyBorder="1" applyAlignment="1">
      <alignment horizontal="center" vertical="center" shrinkToFit="1"/>
    </xf>
    <xf numFmtId="0" fontId="49" fillId="23" borderId="13" xfId="0" applyFont="1" applyFill="1" applyBorder="1" applyAlignment="1">
      <alignment horizontal="center" vertical="center" wrapText="1" shrinkToFit="1"/>
    </xf>
    <xf numFmtId="0" fontId="49" fillId="23" borderId="9" xfId="0" applyFont="1" applyFill="1" applyBorder="1" applyAlignment="1">
      <alignment horizontal="center" shrinkToFit="1"/>
    </xf>
    <xf numFmtId="0" fontId="49" fillId="23" borderId="12" xfId="0" applyFont="1" applyFill="1" applyBorder="1" applyAlignment="1">
      <alignment horizontal="center" shrinkToFit="1"/>
    </xf>
    <xf numFmtId="0" fontId="49" fillId="23" borderId="15" xfId="0" applyFont="1" applyFill="1" applyBorder="1" applyAlignment="1">
      <alignment horizontal="center" shrinkToFit="1"/>
    </xf>
    <xf numFmtId="2" fontId="50" fillId="6" borderId="78" xfId="0" applyNumberFormat="1" applyFont="1" applyFill="1" applyBorder="1" applyAlignment="1">
      <alignment horizontal="center"/>
    </xf>
    <xf numFmtId="2" fontId="50" fillId="6" borderId="1" xfId="0" applyNumberFormat="1" applyFont="1" applyFill="1" applyBorder="1" applyAlignment="1">
      <alignment horizontal="center"/>
    </xf>
    <xf numFmtId="2" fontId="50" fillId="6" borderId="80" xfId="0" applyNumberFormat="1" applyFont="1" applyFill="1" applyBorder="1" applyAlignment="1">
      <alignment horizontal="center"/>
    </xf>
    <xf numFmtId="2" fontId="50" fillId="6" borderId="24" xfId="0" applyNumberFormat="1" applyFont="1" applyFill="1" applyBorder="1" applyAlignment="1">
      <alignment horizontal="center"/>
    </xf>
    <xf numFmtId="2" fontId="50" fillId="26" borderId="1" xfId="4" applyNumberFormat="1" applyFont="1" applyFill="1" applyBorder="1" applyAlignment="1" applyProtection="1">
      <alignment horizontal="center" vertical="center"/>
      <protection locked="0"/>
    </xf>
    <xf numFmtId="2" fontId="50" fillId="27" borderId="1" xfId="4" applyNumberFormat="1" applyFont="1" applyFill="1" applyBorder="1" applyAlignment="1" applyProtection="1">
      <alignment horizontal="center" vertical="center"/>
      <protection locked="0"/>
    </xf>
    <xf numFmtId="2" fontId="50" fillId="27" borderId="1" xfId="4" applyNumberFormat="1" applyFont="1" applyFill="1" applyBorder="1" applyAlignment="1" applyProtection="1">
      <alignment horizontal="center" vertical="center" wrapText="1"/>
      <protection locked="0"/>
    </xf>
    <xf numFmtId="0" fontId="31" fillId="0" borderId="28" xfId="0" quotePrefix="1" applyFont="1" applyBorder="1" applyAlignment="1" applyProtection="1">
      <alignment horizontal="left" vertical="center" shrinkToFit="1"/>
      <protection locked="0"/>
    </xf>
    <xf numFmtId="0" fontId="49" fillId="24" borderId="9" xfId="0" applyFont="1" applyFill="1" applyBorder="1" applyAlignment="1">
      <alignment horizontal="center" shrinkToFit="1"/>
    </xf>
    <xf numFmtId="0" fontId="49" fillId="24" borderId="12" xfId="0" applyFont="1" applyFill="1" applyBorder="1" applyAlignment="1">
      <alignment horizontal="center" shrinkToFit="1"/>
    </xf>
    <xf numFmtId="0" fontId="49" fillId="24" borderId="15" xfId="0" applyFont="1" applyFill="1" applyBorder="1" applyAlignment="1">
      <alignment horizontal="center" shrinkToFit="1"/>
    </xf>
    <xf numFmtId="0" fontId="35" fillId="0" borderId="0" xfId="2" applyFont="1" applyAlignment="1">
      <alignment horizontal="center"/>
    </xf>
    <xf numFmtId="0" fontId="27" fillId="0" borderId="0" xfId="2" applyFont="1" applyAlignment="1">
      <alignment horizontal="left" vertical="center"/>
    </xf>
    <xf numFmtId="0" fontId="27" fillId="0" borderId="0" xfId="2" applyFont="1" applyAlignment="1">
      <alignment horizontal="left" vertical="center" shrinkToFit="1"/>
    </xf>
    <xf numFmtId="0" fontId="31" fillId="0" borderId="0" xfId="3" applyFont="1" applyAlignment="1" applyProtection="1">
      <alignment horizontal="center" vertical="center"/>
      <protection hidden="1"/>
    </xf>
    <xf numFmtId="59" fontId="31" fillId="0" borderId="0" xfId="3" applyNumberFormat="1" applyFont="1" applyAlignment="1" applyProtection="1">
      <alignment horizontal="center" vertical="center"/>
      <protection hidden="1"/>
    </xf>
    <xf numFmtId="0" fontId="31" fillId="0" borderId="41" xfId="3" applyFont="1" applyBorder="1" applyAlignment="1">
      <alignment horizontal="center"/>
    </xf>
    <xf numFmtId="0" fontId="31" fillId="0" borderId="11" xfId="3" applyFont="1" applyBorder="1" applyAlignment="1">
      <alignment horizontal="left"/>
    </xf>
    <xf numFmtId="1" fontId="31" fillId="0" borderId="11" xfId="3" applyNumberFormat="1" applyFont="1" applyBorder="1" applyAlignment="1">
      <alignment horizontal="center"/>
    </xf>
    <xf numFmtId="1" fontId="31" fillId="0" borderId="14" xfId="3" applyNumberFormat="1" applyFont="1" applyBorder="1" applyAlignment="1">
      <alignment horizontal="center"/>
    </xf>
    <xf numFmtId="1" fontId="31" fillId="0" borderId="28" xfId="3" applyNumberFormat="1" applyFont="1" applyBorder="1" applyAlignment="1">
      <alignment horizontal="center"/>
    </xf>
    <xf numFmtId="2" fontId="31" fillId="0" borderId="11" xfId="3" applyNumberFormat="1" applyFont="1" applyBorder="1" applyAlignment="1">
      <alignment horizontal="center"/>
    </xf>
    <xf numFmtId="2" fontId="31" fillId="0" borderId="14" xfId="3" applyNumberFormat="1" applyFont="1" applyBorder="1" applyAlignment="1">
      <alignment horizontal="center"/>
    </xf>
    <xf numFmtId="2" fontId="31" fillId="0" borderId="28" xfId="3" applyNumberFormat="1" applyFont="1" applyBorder="1" applyAlignment="1">
      <alignment horizontal="center"/>
    </xf>
    <xf numFmtId="2" fontId="31" fillId="0" borderId="11" xfId="3" applyNumberFormat="1" applyFont="1" applyBorder="1" applyAlignment="1">
      <alignment horizontal="center" vertical="center"/>
    </xf>
    <xf numFmtId="2" fontId="31" fillId="0" borderId="14" xfId="3" applyNumberFormat="1" applyFont="1" applyBorder="1" applyAlignment="1">
      <alignment horizontal="center" vertical="center"/>
    </xf>
    <xf numFmtId="2" fontId="31" fillId="0" borderId="28" xfId="3" applyNumberFormat="1" applyFont="1" applyBorder="1" applyAlignment="1">
      <alignment horizontal="center" vertical="center"/>
    </xf>
    <xf numFmtId="0" fontId="42" fillId="0" borderId="0" xfId="3" applyFont="1" applyAlignment="1">
      <alignment horizontal="left" vertical="center"/>
    </xf>
    <xf numFmtId="0" fontId="43" fillId="0" borderId="42" xfId="0" applyFont="1" applyBorder="1" applyAlignment="1">
      <alignment horizontal="center" vertical="center" wrapText="1" shrinkToFit="1"/>
    </xf>
    <xf numFmtId="0" fontId="43" fillId="0" borderId="43" xfId="0" applyFont="1" applyBorder="1" applyAlignment="1">
      <alignment horizontal="center" vertical="center" wrapText="1" shrinkToFit="1"/>
    </xf>
    <xf numFmtId="0" fontId="43" fillId="0" borderId="44" xfId="0" applyFont="1" applyBorder="1" applyAlignment="1">
      <alignment horizontal="center" vertical="center" wrapText="1" shrinkToFit="1"/>
    </xf>
    <xf numFmtId="0" fontId="27" fillId="6" borderId="0" xfId="2" applyFont="1" applyFill="1" applyAlignment="1">
      <alignment horizontal="center" vertical="center"/>
    </xf>
    <xf numFmtId="0" fontId="32" fillId="17" borderId="11" xfId="0" applyFont="1" applyFill="1" applyBorder="1" applyAlignment="1">
      <alignment horizontal="center"/>
    </xf>
    <xf numFmtId="0" fontId="32" fillId="17" borderId="14" xfId="0" applyFont="1" applyFill="1" applyBorder="1" applyAlignment="1">
      <alignment horizontal="center"/>
    </xf>
    <xf numFmtId="0" fontId="32" fillId="17" borderId="28" xfId="0" applyFont="1" applyFill="1" applyBorder="1" applyAlignment="1">
      <alignment horizontal="center"/>
    </xf>
    <xf numFmtId="0" fontId="32" fillId="21" borderId="11" xfId="0" applyFont="1" applyFill="1" applyBorder="1" applyAlignment="1">
      <alignment horizontal="center"/>
    </xf>
    <xf numFmtId="0" fontId="32" fillId="21" borderId="14" xfId="0" applyFont="1" applyFill="1" applyBorder="1" applyAlignment="1">
      <alignment horizontal="center"/>
    </xf>
    <xf numFmtId="0" fontId="32" fillId="21" borderId="28" xfId="0" applyFont="1" applyFill="1" applyBorder="1" applyAlignment="1">
      <alignment horizontal="center"/>
    </xf>
    <xf numFmtId="0" fontId="32" fillId="19" borderId="14" xfId="0" applyFont="1" applyFill="1" applyBorder="1" applyAlignment="1">
      <alignment horizontal="center"/>
    </xf>
    <xf numFmtId="0" fontId="32" fillId="19" borderId="28" xfId="0" applyFont="1" applyFill="1" applyBorder="1" applyAlignment="1">
      <alignment horizontal="center"/>
    </xf>
    <xf numFmtId="0" fontId="32" fillId="20" borderId="11" xfId="0" applyFont="1" applyFill="1" applyBorder="1" applyAlignment="1">
      <alignment horizontal="center"/>
    </xf>
    <xf numFmtId="0" fontId="32" fillId="20" borderId="14" xfId="0" applyFont="1" applyFill="1" applyBorder="1" applyAlignment="1">
      <alignment horizontal="center"/>
    </xf>
    <xf numFmtId="0" fontId="32" fillId="20" borderId="28" xfId="0" applyFont="1" applyFill="1" applyBorder="1" applyAlignment="1">
      <alignment horizontal="center"/>
    </xf>
    <xf numFmtId="0" fontId="44" fillId="10" borderId="0" xfId="0" applyFont="1" applyFill="1" applyAlignment="1">
      <alignment horizontal="center"/>
    </xf>
    <xf numFmtId="0" fontId="24" fillId="7" borderId="0" xfId="5" applyFont="1" applyFill="1" applyAlignment="1">
      <alignment horizontal="center"/>
    </xf>
    <xf numFmtId="0" fontId="26" fillId="10" borderId="0" xfId="0" applyFont="1" applyFill="1" applyAlignment="1">
      <alignment horizontal="center"/>
    </xf>
    <xf numFmtId="0" fontId="26" fillId="10" borderId="0" xfId="5" applyFont="1" applyFill="1" applyAlignment="1">
      <alignment horizontal="center"/>
    </xf>
    <xf numFmtId="0" fontId="61" fillId="10" borderId="0" xfId="5" applyFont="1" applyFill="1" applyAlignment="1">
      <alignment horizontal="center"/>
    </xf>
    <xf numFmtId="0" fontId="29" fillId="10" borderId="0" xfId="5" applyFont="1" applyFill="1" applyAlignment="1">
      <alignment horizontal="center"/>
    </xf>
    <xf numFmtId="0" fontId="26" fillId="11" borderId="1" xfId="5" applyFont="1" applyFill="1" applyBorder="1" applyAlignment="1">
      <alignment horizontal="center" vertical="center"/>
    </xf>
    <xf numFmtId="0" fontId="26" fillId="8" borderId="1" xfId="5" applyFont="1" applyFill="1" applyBorder="1" applyAlignment="1">
      <alignment horizontal="center" vertical="center"/>
    </xf>
    <xf numFmtId="0" fontId="16" fillId="0" borderId="1" xfId="5" applyFont="1" applyBorder="1" applyAlignment="1">
      <alignment horizontal="center" vertical="center"/>
    </xf>
    <xf numFmtId="0" fontId="30" fillId="9" borderId="1" xfId="5" applyFont="1" applyFill="1" applyBorder="1" applyAlignment="1">
      <alignment horizontal="center" vertical="center"/>
    </xf>
    <xf numFmtId="0" fontId="30" fillId="6" borderId="0" xfId="5" applyFont="1" applyFill="1" applyAlignment="1">
      <alignment horizontal="center"/>
    </xf>
    <xf numFmtId="0" fontId="24" fillId="6" borderId="0" xfId="5" applyFont="1" applyFill="1" applyAlignment="1">
      <alignment horizontal="center" vertical="center"/>
    </xf>
    <xf numFmtId="0" fontId="30" fillId="12" borderId="1" xfId="5" applyFont="1" applyFill="1" applyBorder="1" applyAlignment="1">
      <alignment horizontal="center"/>
    </xf>
    <xf numFmtId="0" fontId="24" fillId="8" borderId="0" xfId="0" applyFont="1" applyFill="1" applyAlignment="1">
      <alignment horizontal="center" wrapText="1"/>
    </xf>
    <xf numFmtId="0" fontId="24" fillId="4" borderId="0" xfId="0" applyFont="1" applyFill="1" applyAlignment="1">
      <alignment horizontal="center" wrapText="1"/>
    </xf>
    <xf numFmtId="0" fontId="49" fillId="16" borderId="74" xfId="0" applyFont="1" applyFill="1" applyBorder="1" applyAlignment="1">
      <alignment horizontal="center" vertical="center" wrapText="1"/>
    </xf>
    <xf numFmtId="0" fontId="49" fillId="16" borderId="56" xfId="0" applyFont="1" applyFill="1" applyBorder="1" applyAlignment="1">
      <alignment horizontal="center" vertical="center" wrapText="1"/>
    </xf>
    <xf numFmtId="0" fontId="49" fillId="23" borderId="44" xfId="0" applyFont="1" applyFill="1" applyBorder="1" applyAlignment="1">
      <alignment horizontal="center" vertical="center" wrapText="1" shrinkToFit="1"/>
    </xf>
    <xf numFmtId="0" fontId="49" fillId="23" borderId="51" xfId="0" applyFont="1" applyFill="1" applyBorder="1" applyAlignment="1">
      <alignment horizontal="center" vertical="center" wrapText="1" shrinkToFit="1"/>
    </xf>
    <xf numFmtId="0" fontId="49" fillId="23" borderId="30" xfId="0" applyFont="1" applyFill="1" applyBorder="1" applyAlignment="1">
      <alignment horizontal="center" vertical="center" wrapText="1" shrinkToFit="1"/>
    </xf>
    <xf numFmtId="0" fontId="49" fillId="23" borderId="0" xfId="0" applyFont="1" applyFill="1" applyAlignment="1">
      <alignment horizontal="center" vertical="center" wrapText="1" shrinkToFit="1"/>
    </xf>
    <xf numFmtId="0" fontId="49" fillId="23" borderId="10" xfId="0" applyFont="1" applyFill="1" applyBorder="1" applyAlignment="1">
      <alignment horizontal="center" vertical="center" wrapText="1" shrinkToFit="1"/>
    </xf>
    <xf numFmtId="0" fontId="49" fillId="23" borderId="13" xfId="0" applyFont="1" applyFill="1" applyBorder="1" applyAlignment="1">
      <alignment horizontal="center" vertical="center" wrapText="1" shrinkToFit="1"/>
    </xf>
    <xf numFmtId="0" fontId="50" fillId="0" borderId="0" xfId="4" applyFont="1" applyAlignment="1">
      <alignment horizontal="center" vertical="center" wrapText="1"/>
    </xf>
    <xf numFmtId="0" fontId="50" fillId="13" borderId="1" xfId="4" applyFont="1" applyFill="1" applyBorder="1" applyAlignment="1">
      <alignment horizontal="center"/>
    </xf>
    <xf numFmtId="0" fontId="31" fillId="23" borderId="0" xfId="4" applyFont="1" applyFill="1" applyAlignment="1">
      <alignment horizontal="center" vertical="center"/>
    </xf>
    <xf numFmtId="0" fontId="49" fillId="24" borderId="75" xfId="0" applyFont="1" applyFill="1" applyBorder="1" applyAlignment="1">
      <alignment horizontal="center" vertical="center" shrinkToFit="1"/>
    </xf>
    <xf numFmtId="0" fontId="49" fillId="24" borderId="51" xfId="0" applyFont="1" applyFill="1" applyBorder="1" applyAlignment="1">
      <alignment horizontal="center" vertical="center" shrinkToFit="1"/>
    </xf>
    <xf numFmtId="0" fontId="49" fillId="24" borderId="42" xfId="0" applyFont="1" applyFill="1" applyBorder="1" applyAlignment="1">
      <alignment horizontal="center" vertical="center" shrinkToFit="1"/>
    </xf>
    <xf numFmtId="0" fontId="49" fillId="24" borderId="55" xfId="0" applyFont="1" applyFill="1" applyBorder="1" applyAlignment="1">
      <alignment horizontal="center" vertical="center" shrinkToFit="1"/>
    </xf>
    <xf numFmtId="0" fontId="49" fillId="24" borderId="0" xfId="0" applyFont="1" applyFill="1" applyAlignment="1">
      <alignment horizontal="center" vertical="center" shrinkToFit="1"/>
    </xf>
    <xf numFmtId="0" fontId="49" fillId="24" borderId="29" xfId="0" applyFont="1" applyFill="1" applyBorder="1" applyAlignment="1">
      <alignment horizontal="center" vertical="center" shrinkToFit="1"/>
    </xf>
    <xf numFmtId="0" fontId="49" fillId="24" borderId="73" xfId="0" applyFont="1" applyFill="1" applyBorder="1" applyAlignment="1">
      <alignment horizontal="center" vertical="center" shrinkToFit="1"/>
    </xf>
    <xf numFmtId="0" fontId="49" fillId="24" borderId="13" xfId="0" applyFont="1" applyFill="1" applyBorder="1" applyAlignment="1">
      <alignment horizontal="center" vertical="center" shrinkToFit="1"/>
    </xf>
    <xf numFmtId="0" fontId="49" fillId="24" borderId="31" xfId="0" applyFont="1" applyFill="1" applyBorder="1" applyAlignment="1">
      <alignment horizontal="center" vertical="center" shrinkToFit="1"/>
    </xf>
    <xf numFmtId="0" fontId="49" fillId="24" borderId="44" xfId="0" applyFont="1" applyFill="1" applyBorder="1" applyAlignment="1">
      <alignment horizontal="center" vertical="center" wrapText="1" shrinkToFit="1"/>
    </xf>
    <xf numFmtId="0" fontId="49" fillId="24" borderId="51" xfId="0" applyFont="1" applyFill="1" applyBorder="1" applyAlignment="1">
      <alignment horizontal="center" vertical="center" wrapText="1" shrinkToFit="1"/>
    </xf>
    <xf numFmtId="0" fontId="49" fillId="24" borderId="30" xfId="0" applyFont="1" applyFill="1" applyBorder="1" applyAlignment="1">
      <alignment horizontal="center" vertical="center" wrapText="1" shrinkToFit="1"/>
    </xf>
    <xf numFmtId="0" fontId="49" fillId="24" borderId="0" xfId="0" applyFont="1" applyFill="1" applyAlignment="1">
      <alignment horizontal="center" vertical="center" wrapText="1" shrinkToFit="1"/>
    </xf>
    <xf numFmtId="0" fontId="49" fillId="24" borderId="10" xfId="0" applyFont="1" applyFill="1" applyBorder="1" applyAlignment="1">
      <alignment horizontal="center" vertical="center" wrapText="1" shrinkToFit="1"/>
    </xf>
    <xf numFmtId="0" fontId="49" fillId="24" borderId="13" xfId="0" applyFont="1" applyFill="1" applyBorder="1" applyAlignment="1">
      <alignment horizontal="center" vertical="center" wrapText="1" shrinkToFit="1"/>
    </xf>
    <xf numFmtId="0" fontId="31" fillId="10" borderId="0" xfId="4" applyFont="1" applyFill="1" applyAlignment="1">
      <alignment horizontal="center" vertical="center"/>
    </xf>
    <xf numFmtId="0" fontId="31" fillId="24" borderId="0" xfId="4" applyFont="1" applyFill="1" applyAlignment="1">
      <alignment horizontal="center" vertical="center"/>
    </xf>
    <xf numFmtId="0" fontId="36" fillId="0" borderId="11" xfId="2" applyFont="1" applyBorder="1" applyAlignment="1">
      <alignment horizontal="center" vertical="center"/>
    </xf>
    <xf numFmtId="0" fontId="36" fillId="0" borderId="14" xfId="2" applyFont="1" applyBorder="1" applyAlignment="1">
      <alignment horizontal="center" vertical="center"/>
    </xf>
    <xf numFmtId="0" fontId="36" fillId="0" borderId="28" xfId="2" applyFont="1" applyBorder="1" applyAlignment="1">
      <alignment horizontal="center" vertical="center"/>
    </xf>
    <xf numFmtId="0" fontId="27" fillId="0" borderId="11" xfId="2" applyFont="1" applyBorder="1" applyAlignment="1">
      <alignment horizontal="center" vertical="center"/>
    </xf>
    <xf numFmtId="0" fontId="27" fillId="0" borderId="14" xfId="2" applyFont="1" applyBorder="1" applyAlignment="1">
      <alignment horizontal="center" vertical="center"/>
    </xf>
    <xf numFmtId="0" fontId="27" fillId="0" borderId="28" xfId="2" applyFont="1" applyBorder="1" applyAlignment="1">
      <alignment horizontal="center" vertical="center"/>
    </xf>
    <xf numFmtId="0" fontId="27" fillId="6" borderId="11" xfId="2" applyFont="1" applyFill="1" applyBorder="1" applyAlignment="1">
      <alignment horizontal="center" vertical="center"/>
    </xf>
    <xf numFmtId="0" fontId="27" fillId="6" borderId="14" xfId="2" applyFont="1" applyFill="1" applyBorder="1" applyAlignment="1">
      <alignment horizontal="center" vertical="center"/>
    </xf>
    <xf numFmtId="0" fontId="27" fillId="6" borderId="28" xfId="2" applyFont="1" applyFill="1" applyBorder="1" applyAlignment="1">
      <alignment horizontal="center" vertical="center"/>
    </xf>
    <xf numFmtId="0" fontId="27" fillId="0" borderId="0" xfId="2" applyFont="1" applyAlignment="1">
      <alignment horizontal="right" vertical="center"/>
    </xf>
    <xf numFmtId="0" fontId="27" fillId="0" borderId="45" xfId="2" applyFont="1" applyBorder="1" applyAlignment="1">
      <alignment horizontal="center" vertical="center"/>
    </xf>
    <xf numFmtId="0" fontId="27" fillId="0" borderId="0" xfId="2" applyFont="1" applyAlignment="1">
      <alignment horizontal="left" vertical="center" shrinkToFit="1"/>
    </xf>
    <xf numFmtId="0" fontId="27" fillId="0" borderId="81" xfId="2" applyFont="1" applyBorder="1" applyAlignment="1">
      <alignment horizontal="center" vertical="center"/>
    </xf>
    <xf numFmtId="0" fontId="27" fillId="0" borderId="0" xfId="4" applyFont="1" applyAlignment="1">
      <alignment horizontal="center" vertical="center"/>
    </xf>
    <xf numFmtId="0" fontId="27" fillId="0" borderId="0" xfId="4" applyFont="1" applyAlignment="1">
      <alignment horizontal="left" vertical="center"/>
    </xf>
    <xf numFmtId="0" fontId="20" fillId="0" borderId="11" xfId="2" applyFont="1" applyBorder="1" applyAlignment="1">
      <alignment horizontal="center" vertical="center"/>
    </xf>
    <xf numFmtId="0" fontId="20" fillId="0" borderId="14" xfId="2" applyFont="1" applyBorder="1" applyAlignment="1">
      <alignment horizontal="center" vertical="center"/>
    </xf>
    <xf numFmtId="0" fontId="20" fillId="0" borderId="28" xfId="2" applyFont="1" applyBorder="1" applyAlignment="1">
      <alignment horizontal="center" vertical="center"/>
    </xf>
    <xf numFmtId="0" fontId="27" fillId="0" borderId="0" xfId="2" applyFont="1" applyAlignment="1">
      <alignment horizontal="center" vertical="center"/>
    </xf>
    <xf numFmtId="0" fontId="27" fillId="0" borderId="0" xfId="2" applyFont="1" applyAlignment="1">
      <alignment horizontal="left" vertical="center"/>
    </xf>
    <xf numFmtId="0" fontId="27" fillId="0" borderId="1" xfId="2" applyFont="1" applyBorder="1" applyAlignment="1">
      <alignment horizontal="left" vertical="center"/>
    </xf>
    <xf numFmtId="0" fontId="27" fillId="0" borderId="1" xfId="2" applyFont="1" applyBorder="1" applyAlignment="1">
      <alignment horizontal="center" vertical="center"/>
    </xf>
    <xf numFmtId="0" fontId="36" fillId="0" borderId="1" xfId="2" applyFont="1" applyBorder="1" applyAlignment="1">
      <alignment horizontal="center" vertical="center"/>
    </xf>
    <xf numFmtId="0" fontId="36" fillId="0" borderId="1" xfId="2" applyFont="1" applyBorder="1" applyAlignment="1">
      <alignment horizontal="center" vertical="center" wrapText="1"/>
    </xf>
    <xf numFmtId="0" fontId="27" fillId="0" borderId="0" xfId="2" applyFont="1" applyAlignment="1">
      <alignment horizontal="center"/>
    </xf>
    <xf numFmtId="0" fontId="32" fillId="0" borderId="0" xfId="2" applyFont="1" applyAlignment="1">
      <alignment horizontal="center" vertical="center"/>
    </xf>
    <xf numFmtId="0" fontId="33" fillId="0" borderId="0" xfId="2" applyFont="1" applyAlignment="1">
      <alignment horizontal="center" vertical="center"/>
    </xf>
    <xf numFmtId="0" fontId="34" fillId="0" borderId="0" xfId="2" applyFont="1" applyAlignment="1">
      <alignment horizontal="center"/>
    </xf>
    <xf numFmtId="0" fontId="35" fillId="0" borderId="0" xfId="2" applyFont="1" applyAlignment="1">
      <alignment horizontal="center"/>
    </xf>
    <xf numFmtId="0" fontId="36" fillId="0" borderId="11" xfId="2" applyFont="1" applyBorder="1" applyAlignment="1">
      <alignment horizontal="left" vertical="center"/>
    </xf>
    <xf numFmtId="0" fontId="36" fillId="0" borderId="14" xfId="2" applyFont="1" applyBorder="1" applyAlignment="1">
      <alignment horizontal="left" vertical="center"/>
    </xf>
    <xf numFmtId="0" fontId="36" fillId="0" borderId="28" xfId="2" applyFont="1" applyBorder="1" applyAlignment="1">
      <alignment horizontal="left" vertical="center"/>
    </xf>
    <xf numFmtId="0" fontId="27" fillId="0" borderId="11" xfId="2" applyFont="1" applyBorder="1" applyAlignment="1">
      <alignment horizontal="left" vertical="center" shrinkToFit="1"/>
    </xf>
    <xf numFmtId="0" fontId="27" fillId="0" borderId="14" xfId="2" applyFont="1" applyBorder="1" applyAlignment="1">
      <alignment horizontal="left" vertical="center" shrinkToFit="1"/>
    </xf>
    <xf numFmtId="0" fontId="27" fillId="0" borderId="28" xfId="2" applyFont="1" applyBorder="1" applyAlignment="1">
      <alignment horizontal="left" vertical="center" shrinkToFit="1"/>
    </xf>
    <xf numFmtId="0" fontId="46" fillId="0" borderId="11" xfId="2" applyFont="1" applyBorder="1" applyAlignment="1">
      <alignment horizontal="left" vertical="center" shrinkToFit="1"/>
    </xf>
    <xf numFmtId="0" fontId="46" fillId="0" borderId="14" xfId="2" applyFont="1" applyBorder="1" applyAlignment="1">
      <alignment horizontal="left" vertical="center" shrinkToFit="1"/>
    </xf>
    <xf numFmtId="0" fontId="46" fillId="0" borderId="28" xfId="2" applyFont="1" applyBorder="1" applyAlignment="1">
      <alignment horizontal="left" vertical="center" shrinkToFit="1"/>
    </xf>
    <xf numFmtId="0" fontId="43" fillId="14" borderId="43" xfId="1" applyFont="1" applyFill="1" applyBorder="1" applyAlignment="1">
      <alignment horizontal="center" vertical="center" wrapText="1"/>
    </xf>
    <xf numFmtId="0" fontId="43" fillId="14" borderId="36" xfId="1" applyFont="1" applyFill="1" applyBorder="1" applyAlignment="1">
      <alignment horizontal="center" vertical="center" wrapText="1"/>
    </xf>
    <xf numFmtId="0" fontId="40" fillId="0" borderId="0" xfId="5" applyFont="1" applyAlignment="1">
      <alignment horizontal="center" vertical="center"/>
    </xf>
    <xf numFmtId="0" fontId="44" fillId="17" borderId="30" xfId="1" applyFont="1" applyFill="1" applyBorder="1" applyAlignment="1">
      <alignment horizontal="center" vertical="center"/>
    </xf>
    <xf numFmtId="0" fontId="44" fillId="17" borderId="0" xfId="1" applyFont="1" applyFill="1" applyAlignment="1">
      <alignment horizontal="center" vertical="center"/>
    </xf>
    <xf numFmtId="0" fontId="44" fillId="17" borderId="10" xfId="1" applyFont="1" applyFill="1" applyBorder="1" applyAlignment="1">
      <alignment horizontal="center" vertical="center"/>
    </xf>
    <xf numFmtId="0" fontId="44" fillId="17" borderId="13" xfId="1" applyFont="1" applyFill="1" applyBorder="1" applyAlignment="1">
      <alignment horizontal="center" vertical="center"/>
    </xf>
    <xf numFmtId="0" fontId="43" fillId="14" borderId="11" xfId="5" applyFont="1" applyFill="1" applyBorder="1" applyAlignment="1">
      <alignment horizontal="center" vertical="center"/>
    </xf>
    <xf numFmtId="0" fontId="43" fillId="14" borderId="14" xfId="5" applyFont="1" applyFill="1" applyBorder="1" applyAlignment="1">
      <alignment horizontal="center" vertical="center"/>
    </xf>
    <xf numFmtId="0" fontId="43" fillId="14" borderId="28" xfId="5" applyFont="1" applyFill="1" applyBorder="1" applyAlignment="1">
      <alignment horizontal="center" vertical="center"/>
    </xf>
    <xf numFmtId="0" fontId="43" fillId="14" borderId="43" xfId="1" applyFont="1" applyFill="1" applyBorder="1" applyAlignment="1">
      <alignment horizontal="center" vertical="center"/>
    </xf>
    <xf numFmtId="0" fontId="43" fillId="14" borderId="36" xfId="1" applyFont="1" applyFill="1" applyBorder="1" applyAlignment="1">
      <alignment horizontal="center" vertical="center"/>
    </xf>
    <xf numFmtId="0" fontId="43" fillId="14" borderId="43" xfId="1" applyFont="1" applyFill="1" applyBorder="1" applyAlignment="1">
      <alignment horizontal="left" vertical="center" wrapText="1"/>
    </xf>
    <xf numFmtId="0" fontId="43" fillId="14" borderId="36" xfId="1" applyFont="1" applyFill="1" applyBorder="1" applyAlignment="1">
      <alignment horizontal="left" vertical="center" wrapText="1"/>
    </xf>
    <xf numFmtId="0" fontId="26" fillId="0" borderId="0" xfId="5" applyFont="1" applyAlignment="1">
      <alignment horizontal="center" vertical="center"/>
    </xf>
    <xf numFmtId="0" fontId="41" fillId="0" borderId="0" xfId="5" applyFont="1" applyAlignment="1">
      <alignment horizontal="center" vertical="center"/>
    </xf>
    <xf numFmtId="0" fontId="43" fillId="0" borderId="11" xfId="5" applyFont="1" applyBorder="1" applyAlignment="1">
      <alignment horizontal="center" vertical="center"/>
    </xf>
    <xf numFmtId="0" fontId="43" fillId="0" borderId="14" xfId="5" applyFont="1" applyBorder="1" applyAlignment="1">
      <alignment horizontal="center" vertical="center"/>
    </xf>
    <xf numFmtId="0" fontId="43" fillId="0" borderId="28" xfId="5" applyFont="1" applyBorder="1" applyAlignment="1">
      <alignment horizontal="center" vertical="center"/>
    </xf>
    <xf numFmtId="0" fontId="43" fillId="0" borderId="43" xfId="1" applyFont="1" applyBorder="1" applyAlignment="1">
      <alignment horizontal="center" vertical="center"/>
    </xf>
    <xf numFmtId="0" fontId="43" fillId="0" borderId="36" xfId="1" applyFont="1" applyBorder="1" applyAlignment="1">
      <alignment horizontal="center" vertical="center"/>
    </xf>
    <xf numFmtId="0" fontId="43" fillId="0" borderId="44" xfId="1" applyFont="1" applyBorder="1" applyAlignment="1">
      <alignment horizontal="center" vertical="center"/>
    </xf>
    <xf numFmtId="0" fontId="43" fillId="0" borderId="51" xfId="1" applyFont="1" applyBorder="1" applyAlignment="1">
      <alignment horizontal="center" vertical="center"/>
    </xf>
    <xf numFmtId="0" fontId="43" fillId="0" borderId="42" xfId="1" applyFont="1" applyBorder="1" applyAlignment="1">
      <alignment horizontal="center" vertical="center"/>
    </xf>
    <xf numFmtId="0" fontId="43" fillId="0" borderId="10" xfId="1" applyFont="1" applyBorder="1" applyAlignment="1">
      <alignment horizontal="center" vertical="center"/>
    </xf>
    <xf numFmtId="0" fontId="43" fillId="0" borderId="13" xfId="1" applyFont="1" applyBorder="1" applyAlignment="1">
      <alignment horizontal="center" vertical="center"/>
    </xf>
    <xf numFmtId="0" fontId="43" fillId="0" borderId="31" xfId="1" applyFont="1" applyBorder="1" applyAlignment="1">
      <alignment horizontal="center" vertical="center"/>
    </xf>
    <xf numFmtId="0" fontId="27" fillId="0" borderId="11" xfId="8" applyFont="1" applyBorder="1" applyAlignment="1">
      <alignment horizontal="center" vertical="center" shrinkToFit="1"/>
    </xf>
    <xf numFmtId="0" fontId="27" fillId="0" borderId="14" xfId="8" applyFont="1" applyBorder="1" applyAlignment="1">
      <alignment horizontal="center" vertical="center" shrinkToFit="1"/>
    </xf>
    <xf numFmtId="0" fontId="47" fillId="0" borderId="43" xfId="8" applyFont="1" applyBorder="1" applyAlignment="1">
      <alignment horizontal="center" vertical="center" shrinkToFit="1"/>
    </xf>
    <xf numFmtId="0" fontId="47" fillId="0" borderId="71" xfId="8" applyFont="1" applyBorder="1" applyAlignment="1">
      <alignment horizontal="center" vertical="center" shrinkToFit="1"/>
    </xf>
    <xf numFmtId="0" fontId="36" fillId="0" borderId="43" xfId="8" applyFont="1" applyBorder="1" applyAlignment="1">
      <alignment horizontal="center" vertical="center" textRotation="90" shrinkToFit="1"/>
    </xf>
    <xf numFmtId="0" fontId="36" fillId="0" borderId="71" xfId="8" applyFont="1" applyBorder="1" applyAlignment="1">
      <alignment horizontal="center" vertical="center" textRotation="90" shrinkToFit="1"/>
    </xf>
    <xf numFmtId="0" fontId="36" fillId="0" borderId="36" xfId="8" applyFont="1" applyBorder="1" applyAlignment="1">
      <alignment horizontal="center" vertical="center" textRotation="90" shrinkToFit="1"/>
    </xf>
    <xf numFmtId="0" fontId="27" fillId="0" borderId="28" xfId="8" applyFont="1" applyBorder="1" applyAlignment="1">
      <alignment horizontal="center" vertical="center" shrinkToFit="1"/>
    </xf>
    <xf numFmtId="0" fontId="47" fillId="0" borderId="36" xfId="8" applyFont="1" applyBorder="1" applyAlignment="1">
      <alignment horizontal="center" vertical="center" shrinkToFit="1"/>
    </xf>
    <xf numFmtId="0" fontId="27" fillId="0" borderId="0" xfId="8" applyFont="1" applyAlignment="1">
      <alignment horizontal="left"/>
    </xf>
    <xf numFmtId="0" fontId="27" fillId="0" borderId="0" xfId="8" applyFont="1" applyAlignment="1">
      <alignment horizontal="center"/>
    </xf>
    <xf numFmtId="0" fontId="36" fillId="0" borderId="0" xfId="8" applyFont="1" applyAlignment="1">
      <alignment horizontal="center" vertical="center" shrinkToFit="1"/>
    </xf>
    <xf numFmtId="0" fontId="36" fillId="0" borderId="0" xfId="8" applyFont="1" applyAlignment="1">
      <alignment horizontal="center"/>
    </xf>
    <xf numFmtId="0" fontId="27" fillId="0" borderId="43" xfId="8" applyFont="1" applyBorder="1" applyAlignment="1">
      <alignment horizontal="center" vertical="center" shrinkToFit="1"/>
    </xf>
    <xf numFmtId="0" fontId="27" fillId="0" borderId="36" xfId="8" applyFont="1" applyBorder="1" applyAlignment="1">
      <alignment horizontal="center" vertical="center" shrinkToFit="1"/>
    </xf>
    <xf numFmtId="0" fontId="41" fillId="0" borderId="0" xfId="8" applyFont="1" applyAlignment="1">
      <alignment horizontal="center" vertical="center" shrinkToFit="1"/>
    </xf>
    <xf numFmtId="0" fontId="47" fillId="0" borderId="1" xfId="8" applyFont="1" applyBorder="1" applyAlignment="1">
      <alignment horizontal="center" vertical="center" shrinkToFit="1"/>
    </xf>
    <xf numFmtId="0" fontId="48" fillId="0" borderId="44" xfId="8" applyFont="1" applyBorder="1" applyAlignment="1">
      <alignment horizontal="center" vertical="center" shrinkToFit="1"/>
    </xf>
    <xf numFmtId="0" fontId="48" fillId="0" borderId="42" xfId="8" applyFont="1" applyBorder="1" applyAlignment="1">
      <alignment horizontal="center" vertical="center" shrinkToFit="1"/>
    </xf>
    <xf numFmtId="0" fontId="48" fillId="0" borderId="10" xfId="8" applyFont="1" applyBorder="1" applyAlignment="1">
      <alignment horizontal="center" vertical="center" shrinkToFit="1"/>
    </xf>
    <xf numFmtId="0" fontId="48" fillId="0" borderId="31" xfId="8" applyFont="1" applyBorder="1" applyAlignment="1">
      <alignment horizontal="center" vertical="center" shrinkToFit="1"/>
    </xf>
    <xf numFmtId="0" fontId="28" fillId="0" borderId="43" xfId="8" applyFont="1" applyBorder="1" applyAlignment="1">
      <alignment horizontal="center" vertical="center" shrinkToFit="1"/>
    </xf>
    <xf numFmtId="0" fontId="28" fillId="0" borderId="36" xfId="8" applyFont="1" applyBorder="1" applyAlignment="1">
      <alignment horizontal="center" vertical="center" shrinkToFit="1"/>
    </xf>
    <xf numFmtId="0" fontId="36" fillId="0" borderId="1" xfId="8" applyFont="1" applyBorder="1" applyAlignment="1">
      <alignment horizontal="center" vertical="center" shrinkToFit="1"/>
    </xf>
    <xf numFmtId="0" fontId="36" fillId="0" borderId="44" xfId="8" applyFont="1" applyBorder="1" applyAlignment="1">
      <alignment horizontal="center" vertical="center" shrinkToFit="1"/>
    </xf>
    <xf numFmtId="0" fontId="36" fillId="0" borderId="51" xfId="8" applyFont="1" applyBorder="1" applyAlignment="1">
      <alignment horizontal="center" vertical="center" shrinkToFit="1"/>
    </xf>
    <xf numFmtId="0" fontId="36" fillId="0" borderId="13" xfId="8" applyFont="1" applyBorder="1" applyAlignment="1">
      <alignment horizontal="center"/>
    </xf>
    <xf numFmtId="0" fontId="36" fillId="0" borderId="11" xfId="8" applyFont="1" applyBorder="1" applyAlignment="1">
      <alignment horizontal="center" vertical="center" shrinkToFit="1"/>
    </xf>
    <xf numFmtId="0" fontId="36" fillId="0" borderId="14" xfId="8" applyFont="1" applyBorder="1" applyAlignment="1">
      <alignment horizontal="center" vertical="center" shrinkToFit="1"/>
    </xf>
    <xf numFmtId="0" fontId="36" fillId="0" borderId="28" xfId="8" applyFont="1" applyBorder="1" applyAlignment="1">
      <alignment horizontal="center" vertical="center" shrinkToFit="1"/>
    </xf>
    <xf numFmtId="0" fontId="36" fillId="0" borderId="0" xfId="8" applyFont="1" applyAlignment="1">
      <alignment horizontal="center" vertical="center"/>
    </xf>
    <xf numFmtId="0" fontId="36" fillId="0" borderId="13" xfId="8" applyFont="1" applyBorder="1" applyAlignment="1">
      <alignment horizontal="center" vertical="center"/>
    </xf>
    <xf numFmtId="0" fontId="43" fillId="0" borderId="0" xfId="5" applyFont="1" applyAlignment="1">
      <alignment horizontal="center" vertical="center"/>
    </xf>
    <xf numFmtId="0" fontId="43" fillId="0" borderId="13" xfId="5" applyFont="1" applyBorder="1" applyAlignment="1">
      <alignment horizontal="center" vertical="center"/>
    </xf>
    <xf numFmtId="0" fontId="27" fillId="0" borderId="71" xfId="8" applyFont="1" applyBorder="1" applyAlignment="1">
      <alignment horizontal="center" vertical="center" shrinkToFit="1"/>
    </xf>
    <xf numFmtId="0" fontId="43" fillId="0" borderId="0" xfId="0" applyFont="1" applyAlignment="1">
      <alignment horizontal="center" vertical="center"/>
    </xf>
    <xf numFmtId="0" fontId="43" fillId="0" borderId="58" xfId="0" applyFont="1" applyBorder="1" applyAlignment="1">
      <alignment horizontal="center" vertical="center"/>
    </xf>
    <xf numFmtId="0" fontId="43" fillId="0" borderId="46" xfId="0" applyFont="1" applyBorder="1" applyAlignment="1">
      <alignment horizontal="center" vertical="center"/>
    </xf>
    <xf numFmtId="0" fontId="43" fillId="0" borderId="52" xfId="0" applyFont="1" applyBorder="1" applyAlignment="1">
      <alignment horizontal="center" vertical="center" wrapText="1"/>
    </xf>
    <xf numFmtId="0" fontId="43" fillId="0" borderId="25" xfId="0" applyFont="1" applyBorder="1" applyAlignment="1">
      <alignment horizontal="center" vertical="center" wrapText="1"/>
    </xf>
    <xf numFmtId="0" fontId="43" fillId="0" borderId="54" xfId="0" applyFont="1" applyBorder="1" applyAlignment="1">
      <alignment horizontal="center" vertical="center" wrapText="1"/>
    </xf>
    <xf numFmtId="0" fontId="43" fillId="0" borderId="6" xfId="0" applyFont="1" applyBorder="1" applyAlignment="1">
      <alignment horizontal="center" vertical="center" wrapText="1"/>
    </xf>
    <xf numFmtId="0" fontId="43" fillId="0" borderId="8" xfId="0" applyFont="1" applyBorder="1" applyAlignment="1">
      <alignment horizontal="center" vertical="center" wrapText="1"/>
    </xf>
    <xf numFmtId="0" fontId="43" fillId="0" borderId="9" xfId="0" applyFont="1" applyBorder="1" applyAlignment="1">
      <alignment horizontal="center" vertical="center" wrapText="1"/>
    </xf>
    <xf numFmtId="0" fontId="43" fillId="0" borderId="26" xfId="0" applyFont="1" applyBorder="1" applyAlignment="1">
      <alignment horizontal="center" vertical="center" wrapText="1"/>
    </xf>
    <xf numFmtId="0" fontId="43" fillId="0" borderId="1" xfId="0" applyFont="1" applyBorder="1" applyAlignment="1">
      <alignment horizontal="center" vertical="center" wrapText="1"/>
    </xf>
    <xf numFmtId="0" fontId="43" fillId="0" borderId="27" xfId="0" applyFont="1" applyBorder="1" applyAlignment="1">
      <alignment horizontal="center" vertical="center" wrapText="1"/>
    </xf>
    <xf numFmtId="0" fontId="43" fillId="0" borderId="24" xfId="0" applyFont="1" applyBorder="1" applyAlignment="1">
      <alignment horizontal="center" vertical="center" wrapText="1"/>
    </xf>
    <xf numFmtId="0" fontId="43" fillId="0" borderId="40" xfId="0" applyFont="1" applyBorder="1" applyAlignment="1">
      <alignment horizontal="center" vertical="center" wrapText="1"/>
    </xf>
    <xf numFmtId="0" fontId="43" fillId="0" borderId="0" xfId="6" applyFont="1" applyAlignment="1">
      <alignment horizontal="center" vertical="center"/>
    </xf>
    <xf numFmtId="0" fontId="43" fillId="0" borderId="59" xfId="6" applyFont="1" applyBorder="1" applyAlignment="1">
      <alignment horizontal="center" vertical="center" wrapText="1"/>
    </xf>
    <xf numFmtId="0" fontId="43" fillId="0" borderId="60" xfId="6" applyFont="1" applyBorder="1" applyAlignment="1">
      <alignment horizontal="center" vertical="center" wrapText="1"/>
    </xf>
    <xf numFmtId="0" fontId="43" fillId="0" borderId="61" xfId="6" applyFont="1" applyBorder="1" applyAlignment="1">
      <alignment horizontal="center" vertical="center" wrapText="1"/>
    </xf>
    <xf numFmtId="0" fontId="43" fillId="0" borderId="62" xfId="6" applyFont="1" applyBorder="1" applyAlignment="1">
      <alignment horizontal="center" vertical="center" wrapText="1"/>
    </xf>
    <xf numFmtId="0" fontId="43" fillId="0" borderId="68" xfId="6" applyFont="1" applyBorder="1" applyAlignment="1">
      <alignment horizontal="center" vertical="center" wrapText="1"/>
    </xf>
    <xf numFmtId="0" fontId="43" fillId="0" borderId="30" xfId="6" applyFont="1" applyBorder="1" applyAlignment="1">
      <alignment horizontal="center" vertical="center" wrapText="1"/>
    </xf>
    <xf numFmtId="0" fontId="43" fillId="0" borderId="69" xfId="6" applyFont="1" applyBorder="1" applyAlignment="1">
      <alignment horizontal="center" vertical="center" wrapText="1"/>
    </xf>
    <xf numFmtId="0" fontId="43" fillId="0" borderId="63" xfId="6" applyFont="1" applyBorder="1" applyAlignment="1">
      <alignment horizontal="center" vertical="center" wrapText="1"/>
    </xf>
    <xf numFmtId="0" fontId="43" fillId="0" borderId="70" xfId="6" applyFont="1" applyBorder="1" applyAlignment="1">
      <alignment horizontal="center" vertical="center" wrapText="1"/>
    </xf>
    <xf numFmtId="0" fontId="49" fillId="0" borderId="6" xfId="6" applyFont="1" applyBorder="1" applyAlignment="1">
      <alignment horizontal="center" vertical="center" wrapText="1"/>
    </xf>
    <xf numFmtId="0" fontId="49" fillId="0" borderId="25" xfId="6" applyFont="1" applyBorder="1" applyAlignment="1">
      <alignment horizontal="center" vertical="center" wrapText="1"/>
    </xf>
    <xf numFmtId="0" fontId="49" fillId="0" borderId="26" xfId="6" applyFont="1" applyBorder="1" applyAlignment="1">
      <alignment horizontal="center" vertical="center" wrapText="1"/>
    </xf>
    <xf numFmtId="0" fontId="49" fillId="0" borderId="68" xfId="6" applyFont="1" applyBorder="1" applyAlignment="1">
      <alignment horizontal="center" vertical="center" wrapText="1"/>
    </xf>
    <xf numFmtId="0" fontId="49" fillId="0" borderId="69" xfId="6" applyFont="1" applyBorder="1" applyAlignment="1">
      <alignment horizontal="center" vertical="center" wrapText="1"/>
    </xf>
    <xf numFmtId="0" fontId="49" fillId="0" borderId="70" xfId="6" applyFont="1" applyBorder="1" applyAlignment="1">
      <alignment horizontal="center" vertical="center" wrapText="1"/>
    </xf>
    <xf numFmtId="0" fontId="43" fillId="0" borderId="35" xfId="6" applyFont="1" applyBorder="1" applyAlignment="1">
      <alignment horizontal="center" vertical="center"/>
    </xf>
    <xf numFmtId="0" fontId="43" fillId="0" borderId="3" xfId="6" applyFont="1" applyBorder="1" applyAlignment="1">
      <alignment horizontal="center" vertical="center"/>
    </xf>
    <xf numFmtId="0" fontId="31" fillId="0" borderId="0" xfId="3" applyFont="1" applyAlignment="1" applyProtection="1">
      <alignment horizontal="center" vertical="center"/>
      <protection hidden="1"/>
    </xf>
    <xf numFmtId="0" fontId="66" fillId="6" borderId="11" xfId="3" applyFont="1" applyFill="1" applyBorder="1" applyAlignment="1" applyProtection="1">
      <alignment horizontal="center" vertical="center"/>
      <protection hidden="1"/>
    </xf>
    <xf numFmtId="0" fontId="66" fillId="6" borderId="14" xfId="3" applyFont="1" applyFill="1" applyBorder="1" applyAlignment="1" applyProtection="1">
      <alignment horizontal="center" vertical="center"/>
      <protection hidden="1"/>
    </xf>
    <xf numFmtId="0" fontId="66" fillId="6" borderId="28" xfId="3" applyFont="1" applyFill="1" applyBorder="1" applyAlignment="1" applyProtection="1">
      <alignment horizontal="center" vertical="center"/>
      <protection hidden="1"/>
    </xf>
    <xf numFmtId="0" fontId="31" fillId="0" borderId="0" xfId="3" applyFont="1" applyAlignment="1" applyProtection="1">
      <alignment horizontal="left" vertical="center"/>
      <protection hidden="1"/>
    </xf>
    <xf numFmtId="0" fontId="43" fillId="0" borderId="16" xfId="3" applyFont="1" applyBorder="1" applyAlignment="1">
      <alignment horizontal="center" vertical="center" shrinkToFit="1"/>
    </xf>
    <xf numFmtId="0" fontId="43" fillId="0" borderId="17" xfId="3" applyFont="1" applyBorder="1" applyAlignment="1">
      <alignment horizontal="center" vertical="center" shrinkToFit="1"/>
    </xf>
    <xf numFmtId="0" fontId="43" fillId="0" borderId="71" xfId="3" applyFont="1" applyBorder="1" applyAlignment="1">
      <alignment horizontal="center" vertical="center" shrinkToFit="1"/>
    </xf>
    <xf numFmtId="0" fontId="43" fillId="0" borderId="72" xfId="3" applyFont="1" applyBorder="1" applyAlignment="1">
      <alignment horizontal="center" vertical="center" shrinkToFit="1"/>
    </xf>
    <xf numFmtId="0" fontId="43" fillId="0" borderId="25" xfId="3" applyFont="1" applyBorder="1" applyAlignment="1" applyProtection="1">
      <alignment horizontal="center" vertical="center"/>
      <protection hidden="1"/>
    </xf>
    <xf numFmtId="0" fontId="43" fillId="0" borderId="1" xfId="3" applyFont="1" applyBorder="1" applyAlignment="1" applyProtection="1">
      <alignment horizontal="center" vertical="center"/>
      <protection hidden="1"/>
    </xf>
    <xf numFmtId="0" fontId="43" fillId="0" borderId="54" xfId="3" applyFont="1" applyBorder="1" applyAlignment="1" applyProtection="1">
      <alignment horizontal="center" vertical="center"/>
      <protection hidden="1"/>
    </xf>
    <xf numFmtId="0" fontId="43" fillId="0" borderId="56" xfId="3" applyFont="1" applyBorder="1" applyAlignment="1" applyProtection="1">
      <alignment horizontal="center" vertical="center"/>
      <protection hidden="1"/>
    </xf>
    <xf numFmtId="0" fontId="43" fillId="0" borderId="52" xfId="3" applyFont="1" applyBorder="1" applyAlignment="1" applyProtection="1">
      <alignment horizontal="center" vertical="center"/>
      <protection hidden="1"/>
    </xf>
    <xf numFmtId="0" fontId="43" fillId="0" borderId="41" xfId="3" applyFont="1" applyBorder="1" applyAlignment="1">
      <alignment horizontal="left"/>
    </xf>
    <xf numFmtId="0" fontId="43" fillId="0" borderId="14" xfId="3" applyFont="1" applyBorder="1" applyAlignment="1">
      <alignment horizontal="left"/>
    </xf>
    <xf numFmtId="0" fontId="43" fillId="0" borderId="23" xfId="3" applyFont="1" applyBorder="1" applyAlignment="1">
      <alignment horizontal="left"/>
    </xf>
    <xf numFmtId="2" fontId="31" fillId="0" borderId="11" xfId="3" applyNumberFormat="1" applyFont="1" applyBorder="1" applyAlignment="1">
      <alignment horizontal="center"/>
    </xf>
    <xf numFmtId="2" fontId="31" fillId="0" borderId="14" xfId="3" applyNumberFormat="1" applyFont="1" applyBorder="1" applyAlignment="1">
      <alignment horizontal="center"/>
    </xf>
    <xf numFmtId="2" fontId="31" fillId="0" borderId="28" xfId="3" applyNumberFormat="1" applyFont="1" applyBorder="1" applyAlignment="1">
      <alignment horizontal="center"/>
    </xf>
    <xf numFmtId="0" fontId="31" fillId="0" borderId="11" xfId="3" applyFont="1" applyBorder="1" applyAlignment="1">
      <alignment horizontal="center" vertical="center"/>
    </xf>
    <xf numFmtId="0" fontId="31" fillId="0" borderId="14" xfId="3" applyFont="1" applyBorder="1" applyAlignment="1">
      <alignment horizontal="center" vertical="center"/>
    </xf>
    <xf numFmtId="0" fontId="31" fillId="0" borderId="28" xfId="3" applyFont="1" applyBorder="1" applyAlignment="1">
      <alignment horizontal="center" vertical="center"/>
    </xf>
    <xf numFmtId="2" fontId="31" fillId="0" borderId="11" xfId="3" applyNumberFormat="1" applyFont="1" applyBorder="1" applyAlignment="1">
      <alignment horizontal="center" vertical="center"/>
    </xf>
    <xf numFmtId="2" fontId="31" fillId="0" borderId="14" xfId="3" applyNumberFormat="1" applyFont="1" applyBorder="1" applyAlignment="1">
      <alignment horizontal="center" vertical="center"/>
    </xf>
    <xf numFmtId="2" fontId="31" fillId="0" borderId="28" xfId="3" applyNumberFormat="1" applyFont="1" applyBorder="1" applyAlignment="1">
      <alignment horizontal="center" vertical="center"/>
    </xf>
    <xf numFmtId="0" fontId="31" fillId="0" borderId="23" xfId="3" applyFont="1" applyBorder="1" applyAlignment="1">
      <alignment horizontal="center" vertical="center"/>
    </xf>
    <xf numFmtId="0" fontId="31" fillId="0" borderId="11" xfId="3" applyFont="1" applyBorder="1" applyAlignment="1" applyProtection="1">
      <alignment horizontal="left" vertical="top" wrapText="1"/>
      <protection hidden="1"/>
    </xf>
    <xf numFmtId="0" fontId="31" fillId="0" borderId="14" xfId="3" applyFont="1" applyBorder="1" applyAlignment="1" applyProtection="1">
      <alignment horizontal="left" vertical="top" wrapText="1"/>
      <protection hidden="1"/>
    </xf>
    <xf numFmtId="0" fontId="31" fillId="0" borderId="28" xfId="3" applyFont="1" applyBorder="1" applyAlignment="1" applyProtection="1">
      <alignment horizontal="left" vertical="top" wrapText="1"/>
      <protection hidden="1"/>
    </xf>
    <xf numFmtId="2" fontId="31" fillId="0" borderId="11" xfId="3" applyNumberFormat="1" applyFont="1" applyBorder="1" applyAlignment="1" applyProtection="1">
      <alignment horizontal="center" vertical="center"/>
      <protection hidden="1"/>
    </xf>
    <xf numFmtId="2" fontId="31" fillId="0" borderId="14" xfId="3" applyNumberFormat="1" applyFont="1" applyBorder="1" applyAlignment="1" applyProtection="1">
      <alignment horizontal="center" vertical="center"/>
      <protection hidden="1"/>
    </xf>
    <xf numFmtId="2" fontId="31" fillId="0" borderId="28" xfId="3" applyNumberFormat="1" applyFont="1" applyBorder="1" applyAlignment="1" applyProtection="1">
      <alignment horizontal="center" vertical="center"/>
      <protection hidden="1"/>
    </xf>
    <xf numFmtId="0" fontId="31" fillId="0" borderId="11" xfId="3" applyFont="1" applyBorder="1" applyAlignment="1" applyProtection="1">
      <alignment horizontal="center" vertical="center"/>
      <protection hidden="1"/>
    </xf>
    <xf numFmtId="0" fontId="31" fillId="0" borderId="14" xfId="3" applyFont="1" applyBorder="1" applyAlignment="1" applyProtection="1">
      <alignment horizontal="center" vertical="center"/>
      <protection hidden="1"/>
    </xf>
    <xf numFmtId="0" fontId="31" fillId="0" borderId="28" xfId="3" applyFont="1" applyBorder="1" applyAlignment="1" applyProtection="1">
      <alignment horizontal="center" vertical="center"/>
      <protection hidden="1"/>
    </xf>
    <xf numFmtId="0" fontId="42" fillId="0" borderId="44" xfId="3" applyFont="1" applyBorder="1" applyAlignment="1">
      <alignment horizontal="left" vertical="center"/>
    </xf>
    <xf numFmtId="0" fontId="42" fillId="0" borderId="51" xfId="3" applyFont="1" applyBorder="1" applyAlignment="1">
      <alignment horizontal="left" vertical="center"/>
    </xf>
    <xf numFmtId="0" fontId="42" fillId="0" borderId="42" xfId="3" applyFont="1" applyBorder="1" applyAlignment="1">
      <alignment horizontal="left" vertical="center"/>
    </xf>
    <xf numFmtId="0" fontId="42" fillId="0" borderId="10" xfId="3" applyFont="1" applyBorder="1" applyAlignment="1">
      <alignment horizontal="left" vertical="center"/>
    </xf>
    <xf numFmtId="0" fontId="42" fillId="0" borderId="13" xfId="3" applyFont="1" applyBorder="1" applyAlignment="1">
      <alignment horizontal="left" vertical="center"/>
    </xf>
    <xf numFmtId="0" fontId="42" fillId="0" borderId="31" xfId="3" applyFont="1" applyBorder="1" applyAlignment="1">
      <alignment horizontal="left" vertical="center"/>
    </xf>
    <xf numFmtId="0" fontId="42" fillId="0" borderId="44" xfId="3" applyFont="1" applyBorder="1" applyAlignment="1">
      <alignment horizontal="center" vertical="center"/>
    </xf>
    <xf numFmtId="0" fontId="42" fillId="0" borderId="51" xfId="3" applyFont="1" applyBorder="1" applyAlignment="1">
      <alignment horizontal="center" vertical="center"/>
    </xf>
    <xf numFmtId="0" fontId="42" fillId="0" borderId="42" xfId="3" applyFont="1" applyBorder="1" applyAlignment="1">
      <alignment horizontal="center" vertical="center"/>
    </xf>
    <xf numFmtId="0" fontId="42" fillId="0" borderId="10" xfId="3" applyFont="1" applyBorder="1" applyAlignment="1">
      <alignment horizontal="center" vertical="center"/>
    </xf>
    <xf numFmtId="0" fontId="42" fillId="0" borderId="13" xfId="3" applyFont="1" applyBorder="1" applyAlignment="1">
      <alignment horizontal="center" vertical="center"/>
    </xf>
    <xf numFmtId="0" fontId="42" fillId="0" borderId="31" xfId="3" applyFont="1" applyBorder="1" applyAlignment="1">
      <alignment horizontal="center" vertical="center"/>
    </xf>
    <xf numFmtId="0" fontId="42" fillId="0" borderId="30" xfId="3" applyFont="1" applyBorder="1" applyAlignment="1">
      <alignment horizontal="left" vertical="center"/>
    </xf>
    <xf numFmtId="0" fontId="42" fillId="0" borderId="0" xfId="3" applyFont="1" applyAlignment="1">
      <alignment horizontal="left" vertical="center"/>
    </xf>
    <xf numFmtId="0" fontId="42" fillId="0" borderId="29" xfId="3" applyFont="1" applyBorder="1" applyAlignment="1">
      <alignment horizontal="left" vertical="center"/>
    </xf>
    <xf numFmtId="0" fontId="42" fillId="0" borderId="11" xfId="3" applyFont="1" applyBorder="1" applyAlignment="1">
      <alignment horizontal="left" vertical="center"/>
    </xf>
    <xf numFmtId="0" fontId="42" fillId="0" borderId="14" xfId="3" applyFont="1" applyBorder="1" applyAlignment="1">
      <alignment horizontal="left" vertical="center"/>
    </xf>
    <xf numFmtId="0" fontId="42" fillId="0" borderId="28" xfId="3" applyFont="1" applyBorder="1" applyAlignment="1">
      <alignment horizontal="left" vertical="center"/>
    </xf>
    <xf numFmtId="0" fontId="42" fillId="0" borderId="11" xfId="3" applyFont="1" applyBorder="1" applyAlignment="1">
      <alignment horizontal="center" vertical="center"/>
    </xf>
    <xf numFmtId="0" fontId="42" fillId="0" borderId="14" xfId="3" applyFont="1" applyBorder="1" applyAlignment="1">
      <alignment horizontal="center" vertical="center"/>
    </xf>
    <xf numFmtId="0" fontId="42" fillId="0" borderId="28" xfId="3" applyFont="1" applyBorder="1" applyAlignment="1">
      <alignment horizontal="center" vertical="center"/>
    </xf>
    <xf numFmtId="0" fontId="42" fillId="0" borderId="0" xfId="3" applyFont="1" applyAlignment="1">
      <alignment horizontal="center" vertical="center"/>
    </xf>
    <xf numFmtId="0" fontId="66" fillId="6" borderId="1" xfId="3" applyFont="1" applyFill="1" applyBorder="1" applyAlignment="1" applyProtection="1">
      <alignment horizontal="center" vertical="center"/>
      <protection hidden="1"/>
    </xf>
    <xf numFmtId="0" fontId="42" fillId="0" borderId="44" xfId="3" applyFont="1" applyBorder="1" applyAlignment="1">
      <alignment horizontal="center" vertical="center" wrapText="1"/>
    </xf>
    <xf numFmtId="0" fontId="42" fillId="0" borderId="51" xfId="3" applyFont="1" applyBorder="1" applyAlignment="1">
      <alignment horizontal="center" vertical="center" wrapText="1"/>
    </xf>
    <xf numFmtId="0" fontId="42" fillId="0" borderId="42" xfId="3" applyFont="1" applyBorder="1" applyAlignment="1">
      <alignment horizontal="center" vertical="center" wrapText="1"/>
    </xf>
    <xf numFmtId="0" fontId="42" fillId="0" borderId="10" xfId="3" applyFont="1" applyBorder="1" applyAlignment="1">
      <alignment horizontal="center" vertical="center" wrapText="1"/>
    </xf>
    <xf numFmtId="0" fontId="42" fillId="0" borderId="13" xfId="3" applyFont="1" applyBorder="1" applyAlignment="1">
      <alignment horizontal="center" vertical="center" wrapText="1"/>
    </xf>
    <xf numFmtId="0" fontId="42" fillId="0" borderId="31" xfId="3" applyFont="1" applyBorder="1" applyAlignment="1">
      <alignment horizontal="center" vertical="center" wrapText="1"/>
    </xf>
    <xf numFmtId="0" fontId="26" fillId="0" borderId="0" xfId="3" applyFont="1" applyAlignment="1" applyProtection="1">
      <alignment horizontal="center"/>
      <protection hidden="1"/>
    </xf>
    <xf numFmtId="0" fontId="42" fillId="0" borderId="0" xfId="3" applyFont="1" applyAlignment="1" applyProtection="1">
      <alignment horizontal="center"/>
      <protection hidden="1"/>
    </xf>
    <xf numFmtId="0" fontId="49" fillId="0" borderId="10" xfId="3" applyFont="1" applyBorder="1" applyAlignment="1" applyProtection="1">
      <alignment horizontal="center" vertical="center" wrapText="1" shrinkToFit="1"/>
      <protection hidden="1"/>
    </xf>
    <xf numFmtId="0" fontId="49" fillId="0" borderId="13" xfId="3" applyFont="1" applyBorder="1" applyAlignment="1" applyProtection="1">
      <alignment horizontal="center" vertical="center" wrapText="1" shrinkToFit="1"/>
      <protection hidden="1"/>
    </xf>
    <xf numFmtId="0" fontId="49" fillId="0" borderId="31" xfId="3" applyFont="1" applyBorder="1" applyAlignment="1" applyProtection="1">
      <alignment horizontal="center" vertical="center" wrapText="1" shrinkToFit="1"/>
      <protection hidden="1"/>
    </xf>
    <xf numFmtId="0" fontId="43" fillId="0" borderId="11" xfId="3" applyFont="1" applyBorder="1" applyAlignment="1" applyProtection="1">
      <alignment horizontal="center" vertical="center" shrinkToFit="1"/>
      <protection hidden="1"/>
    </xf>
    <xf numFmtId="0" fontId="43" fillId="0" borderId="14" xfId="3" applyFont="1" applyBorder="1" applyAlignment="1" applyProtection="1">
      <alignment horizontal="center" vertical="center" shrinkToFit="1"/>
      <protection hidden="1"/>
    </xf>
    <xf numFmtId="0" fontId="43" fillId="0" borderId="28" xfId="3" applyFont="1" applyBorder="1" applyAlignment="1" applyProtection="1">
      <alignment horizontal="center" vertical="center" shrinkToFit="1"/>
      <protection hidden="1"/>
    </xf>
    <xf numFmtId="0" fontId="31" fillId="0" borderId="11" xfId="3" applyFont="1" applyBorder="1" applyAlignment="1">
      <alignment horizontal="center"/>
    </xf>
    <xf numFmtId="0" fontId="31" fillId="0" borderId="14" xfId="3" applyFont="1" applyBorder="1" applyAlignment="1">
      <alignment horizontal="center"/>
    </xf>
    <xf numFmtId="0" fontId="31" fillId="0" borderId="28" xfId="3" applyFont="1" applyBorder="1" applyAlignment="1">
      <alignment horizontal="center"/>
    </xf>
    <xf numFmtId="0" fontId="31" fillId="5" borderId="11" xfId="3" applyFont="1" applyFill="1" applyBorder="1" applyAlignment="1">
      <alignment horizontal="center" vertical="center"/>
    </xf>
    <xf numFmtId="0" fontId="31" fillId="5" borderId="14" xfId="3" applyFont="1" applyFill="1" applyBorder="1" applyAlignment="1">
      <alignment horizontal="center" vertical="center"/>
    </xf>
    <xf numFmtId="0" fontId="31" fillId="5" borderId="28" xfId="3" applyFont="1" applyFill="1" applyBorder="1" applyAlignment="1">
      <alignment horizontal="center" vertical="center"/>
    </xf>
    <xf numFmtId="0" fontId="54" fillId="0" borderId="11" xfId="3" applyFont="1" applyBorder="1" applyAlignment="1" applyProtection="1">
      <alignment horizontal="center" vertical="center"/>
      <protection locked="0"/>
    </xf>
    <xf numFmtId="0" fontId="54" fillId="0" borderId="14" xfId="3" applyFont="1" applyBorder="1" applyAlignment="1" applyProtection="1">
      <alignment horizontal="center" vertical="center"/>
      <protection locked="0"/>
    </xf>
    <xf numFmtId="0" fontId="31" fillId="0" borderId="41" xfId="3" applyFont="1" applyBorder="1" applyAlignment="1">
      <alignment horizontal="left"/>
    </xf>
    <xf numFmtId="0" fontId="31" fillId="0" borderId="14" xfId="3" applyFont="1" applyBorder="1" applyAlignment="1">
      <alignment horizontal="left"/>
    </xf>
    <xf numFmtId="0" fontId="31" fillId="0" borderId="28" xfId="3" applyFont="1" applyBorder="1" applyAlignment="1">
      <alignment horizontal="left"/>
    </xf>
    <xf numFmtId="0" fontId="41" fillId="0" borderId="64" xfId="3" applyFont="1" applyBorder="1" applyAlignment="1">
      <alignment horizontal="center" vertical="center"/>
    </xf>
    <xf numFmtId="0" fontId="41" fillId="0" borderId="57" xfId="3" applyFont="1" applyBorder="1" applyAlignment="1">
      <alignment horizontal="center" vertical="center"/>
    </xf>
    <xf numFmtId="0" fontId="41" fillId="0" borderId="20" xfId="3" applyFont="1" applyBorder="1" applyAlignment="1">
      <alignment horizontal="center" vertical="center"/>
    </xf>
    <xf numFmtId="0" fontId="41" fillId="0" borderId="55" xfId="3" applyFont="1" applyBorder="1" applyAlignment="1">
      <alignment horizontal="center" vertical="center"/>
    </xf>
    <xf numFmtId="0" fontId="41" fillId="0" borderId="0" xfId="3" applyFont="1" applyAlignment="1">
      <alignment horizontal="center" vertical="center"/>
    </xf>
    <xf numFmtId="0" fontId="41" fillId="0" borderId="29" xfId="3" applyFont="1" applyBorder="1" applyAlignment="1">
      <alignment horizontal="center" vertical="center"/>
    </xf>
    <xf numFmtId="0" fontId="41" fillId="0" borderId="76" xfId="3" applyFont="1" applyBorder="1" applyAlignment="1">
      <alignment horizontal="center" vertical="center"/>
    </xf>
    <xf numFmtId="0" fontId="41" fillId="0" borderId="21" xfId="3" applyFont="1" applyBorder="1" applyAlignment="1">
      <alignment horizontal="center" vertical="center"/>
    </xf>
    <xf numFmtId="0" fontId="41" fillId="0" borderId="67" xfId="3" applyFont="1" applyBorder="1" applyAlignment="1">
      <alignment horizontal="center" vertical="center"/>
    </xf>
    <xf numFmtId="0" fontId="41" fillId="0" borderId="62" xfId="3" applyFont="1" applyBorder="1" applyAlignment="1">
      <alignment horizontal="center" vertical="center"/>
    </xf>
    <xf numFmtId="0" fontId="41" fillId="0" borderId="68" xfId="3" applyFont="1" applyBorder="1" applyAlignment="1">
      <alignment horizontal="center" vertical="center"/>
    </xf>
    <xf numFmtId="0" fontId="41" fillId="0" borderId="10" xfId="3" applyFont="1" applyBorder="1" applyAlignment="1">
      <alignment horizontal="center" vertical="center"/>
    </xf>
    <xf numFmtId="0" fontId="41" fillId="0" borderId="13" xfId="3" applyFont="1" applyBorder="1" applyAlignment="1">
      <alignment horizontal="center" vertical="center"/>
    </xf>
    <xf numFmtId="0" fontId="41" fillId="0" borderId="22" xfId="3" applyFont="1" applyBorder="1" applyAlignment="1">
      <alignment horizontal="center" vertical="center"/>
    </xf>
    <xf numFmtId="0" fontId="43" fillId="0" borderId="12" xfId="3" applyFont="1" applyBorder="1" applyAlignment="1">
      <alignment horizontal="center" vertical="center"/>
    </xf>
    <xf numFmtId="0" fontId="43" fillId="0" borderId="15" xfId="3" applyFont="1" applyBorder="1" applyAlignment="1">
      <alignment horizontal="center" vertical="center"/>
    </xf>
    <xf numFmtId="0" fontId="43" fillId="0" borderId="53" xfId="3" applyFont="1" applyBorder="1" applyAlignment="1">
      <alignment horizontal="center" vertical="center"/>
    </xf>
    <xf numFmtId="0" fontId="41" fillId="0" borderId="12" xfId="3" applyFont="1" applyBorder="1" applyAlignment="1">
      <alignment horizontal="center" vertical="center"/>
    </xf>
    <xf numFmtId="0" fontId="41" fillId="0" borderId="15" xfId="3" applyFont="1" applyBorder="1" applyAlignment="1">
      <alignment horizontal="center" vertical="center"/>
    </xf>
    <xf numFmtId="0" fontId="41" fillId="0" borderId="18" xfId="3" applyFont="1" applyBorder="1" applyAlignment="1">
      <alignment horizontal="center" vertical="center"/>
    </xf>
    <xf numFmtId="0" fontId="31" fillId="0" borderId="41" xfId="3" applyFont="1" applyBorder="1" applyAlignment="1">
      <alignment horizontal="center"/>
    </xf>
    <xf numFmtId="0" fontId="31" fillId="0" borderId="11" xfId="3" applyFont="1" applyBorder="1" applyAlignment="1">
      <alignment horizontal="left"/>
    </xf>
    <xf numFmtId="1" fontId="31" fillId="0" borderId="11" xfId="3" applyNumberFormat="1" applyFont="1" applyBorder="1" applyAlignment="1">
      <alignment horizontal="center"/>
    </xf>
    <xf numFmtId="1" fontId="31" fillId="0" borderId="14" xfId="3" applyNumberFormat="1" applyFont="1" applyBorder="1" applyAlignment="1">
      <alignment horizontal="center"/>
    </xf>
    <xf numFmtId="1" fontId="31" fillId="0" borderId="28" xfId="3" applyNumberFormat="1" applyFont="1" applyBorder="1" applyAlignment="1">
      <alignment horizontal="center"/>
    </xf>
    <xf numFmtId="0" fontId="26" fillId="0" borderId="0" xfId="3" applyFont="1" applyAlignment="1">
      <alignment horizontal="center"/>
    </xf>
    <xf numFmtId="0" fontId="42" fillId="0" borderId="0" xfId="3" applyFont="1" applyAlignment="1">
      <alignment horizontal="center"/>
    </xf>
    <xf numFmtId="0" fontId="43" fillId="0" borderId="64" xfId="3" applyFont="1" applyBorder="1" applyAlignment="1">
      <alignment horizontal="center" vertical="center"/>
    </xf>
    <xf numFmtId="0" fontId="43" fillId="0" borderId="57" xfId="3" applyFont="1" applyBorder="1" applyAlignment="1">
      <alignment horizontal="center" vertical="center"/>
    </xf>
    <xf numFmtId="0" fontId="43" fillId="0" borderId="20" xfId="3" applyFont="1" applyBorder="1" applyAlignment="1">
      <alignment horizontal="center" vertical="center"/>
    </xf>
    <xf numFmtId="0" fontId="43" fillId="0" borderId="73" xfId="3" applyFont="1" applyBorder="1" applyAlignment="1">
      <alignment horizontal="center" vertical="center"/>
    </xf>
    <xf numFmtId="0" fontId="43" fillId="0" borderId="13" xfId="3" applyFont="1" applyBorder="1" applyAlignment="1">
      <alignment horizontal="center" vertical="center"/>
    </xf>
    <xf numFmtId="0" fontId="43" fillId="0" borderId="31" xfId="3" applyFont="1" applyBorder="1" applyAlignment="1">
      <alignment horizontal="center" vertical="center"/>
    </xf>
    <xf numFmtId="0" fontId="43" fillId="0" borderId="62" xfId="3" applyFont="1" applyBorder="1" applyAlignment="1">
      <alignment horizontal="center" vertical="center"/>
    </xf>
    <xf numFmtId="0" fontId="43" fillId="0" borderId="10" xfId="3" applyFont="1" applyBorder="1" applyAlignment="1">
      <alignment horizontal="center" vertical="center"/>
    </xf>
    <xf numFmtId="0" fontId="43" fillId="0" borderId="62" xfId="3" applyFont="1" applyBorder="1" applyAlignment="1">
      <alignment horizontal="center" vertical="center" wrapText="1"/>
    </xf>
    <xf numFmtId="0" fontId="43" fillId="0" borderId="57" xfId="3" applyFont="1" applyBorder="1" applyAlignment="1">
      <alignment horizontal="center" vertical="center" wrapText="1"/>
    </xf>
    <xf numFmtId="0" fontId="43" fillId="0" borderId="20" xfId="3" applyFont="1" applyBorder="1" applyAlignment="1">
      <alignment horizontal="center" vertical="center" wrapText="1"/>
    </xf>
    <xf numFmtId="0" fontId="43" fillId="0" borderId="10" xfId="3" applyFont="1" applyBorder="1" applyAlignment="1">
      <alignment horizontal="center" vertical="center" wrapText="1"/>
    </xf>
    <xf numFmtId="0" fontId="43" fillId="0" borderId="13" xfId="3" applyFont="1" applyBorder="1" applyAlignment="1">
      <alignment horizontal="center" vertical="center" wrapText="1"/>
    </xf>
    <xf numFmtId="0" fontId="43" fillId="0" borderId="31" xfId="3" applyFont="1" applyBorder="1" applyAlignment="1">
      <alignment horizontal="center" vertical="center" wrapText="1"/>
    </xf>
    <xf numFmtId="0" fontId="43" fillId="0" borderId="54" xfId="3" applyFont="1" applyBorder="1" applyAlignment="1">
      <alignment horizontal="center" vertical="center"/>
    </xf>
    <xf numFmtId="0" fontId="43" fillId="0" borderId="56" xfId="3" applyFont="1" applyBorder="1" applyAlignment="1">
      <alignment horizontal="center" vertical="center"/>
    </xf>
    <xf numFmtId="0" fontId="43" fillId="0" borderId="52" xfId="3" applyFont="1" applyBorder="1" applyAlignment="1">
      <alignment horizontal="center" vertical="center"/>
    </xf>
    <xf numFmtId="0" fontId="43" fillId="0" borderId="62" xfId="3" applyFont="1" applyBorder="1" applyAlignment="1">
      <alignment horizontal="center" vertical="center" shrinkToFit="1"/>
    </xf>
    <xf numFmtId="0" fontId="43" fillId="0" borderId="57" xfId="3" applyFont="1" applyBorder="1" applyAlignment="1">
      <alignment horizontal="center" vertical="center" shrinkToFit="1"/>
    </xf>
    <xf numFmtId="0" fontId="43" fillId="0" borderId="20" xfId="3" applyFont="1" applyBorder="1" applyAlignment="1">
      <alignment horizontal="center" vertical="center" shrinkToFit="1"/>
    </xf>
    <xf numFmtId="0" fontId="43" fillId="0" borderId="10" xfId="3" applyFont="1" applyBorder="1" applyAlignment="1">
      <alignment horizontal="center" vertical="center" shrinkToFit="1"/>
    </xf>
    <xf numFmtId="0" fontId="43" fillId="0" borderId="13" xfId="3" applyFont="1" applyBorder="1" applyAlignment="1">
      <alignment horizontal="center" vertical="center" shrinkToFit="1"/>
    </xf>
    <xf numFmtId="0" fontId="43" fillId="0" borderId="31" xfId="3" applyFont="1" applyBorder="1" applyAlignment="1">
      <alignment horizontal="center" vertical="center" shrinkToFit="1"/>
    </xf>
    <xf numFmtId="0" fontId="43" fillId="0" borderId="30" xfId="3" applyFont="1" applyBorder="1" applyAlignment="1">
      <alignment horizontal="center" vertical="center" shrinkToFit="1"/>
    </xf>
    <xf numFmtId="0" fontId="43" fillId="0" borderId="11" xfId="3" applyFont="1" applyBorder="1" applyAlignment="1">
      <alignment horizontal="center" vertical="center" shrinkToFit="1"/>
    </xf>
    <xf numFmtId="0" fontId="43" fillId="0" borderId="14" xfId="3" applyFont="1" applyBorder="1" applyAlignment="1">
      <alignment horizontal="center" vertical="center" shrinkToFit="1"/>
    </xf>
    <xf numFmtId="0" fontId="43" fillId="0" borderId="28" xfId="3" applyFont="1" applyBorder="1" applyAlignment="1">
      <alignment horizontal="center" vertical="center" shrinkToFit="1"/>
    </xf>
    <xf numFmtId="0" fontId="41" fillId="0" borderId="11" xfId="3" applyFont="1" applyBorder="1" applyAlignment="1">
      <alignment horizontal="center" vertical="center" shrinkToFit="1"/>
    </xf>
    <xf numFmtId="0" fontId="41" fillId="0" borderId="14" xfId="3" applyFont="1" applyBorder="1" applyAlignment="1">
      <alignment horizontal="center" vertical="center" shrinkToFit="1"/>
    </xf>
    <xf numFmtId="0" fontId="41" fillId="0" borderId="28" xfId="3" applyFont="1" applyBorder="1" applyAlignment="1">
      <alignment horizontal="center" vertical="center" shrinkToFit="1"/>
    </xf>
    <xf numFmtId="0" fontId="43" fillId="0" borderId="0" xfId="3" applyFont="1" applyAlignment="1">
      <alignment horizontal="left" vertical="center"/>
    </xf>
    <xf numFmtId="0" fontId="62" fillId="0" borderId="0" xfId="3" applyFont="1" applyAlignment="1">
      <alignment horizontal="left" vertical="center"/>
    </xf>
    <xf numFmtId="0" fontId="49" fillId="0" borderId="62" xfId="3" applyFont="1" applyBorder="1" applyAlignment="1" applyProtection="1">
      <alignment horizontal="center" vertical="center" wrapText="1" shrinkToFit="1"/>
      <protection hidden="1"/>
    </xf>
    <xf numFmtId="0" fontId="49" fillId="0" borderId="57" xfId="3" applyFont="1" applyBorder="1" applyAlignment="1" applyProtection="1">
      <alignment horizontal="center" vertical="center" wrapText="1" shrinkToFit="1"/>
      <protection hidden="1"/>
    </xf>
    <xf numFmtId="0" fontId="49" fillId="0" borderId="20" xfId="3" applyFont="1" applyBorder="1" applyAlignment="1" applyProtection="1">
      <alignment horizontal="center" vertical="center" wrapText="1" shrinkToFit="1"/>
      <protection hidden="1"/>
    </xf>
    <xf numFmtId="0" fontId="31" fillId="0" borderId="41" xfId="3" applyFont="1" applyBorder="1" applyAlignment="1" applyProtection="1">
      <alignment horizontal="left" vertical="top" wrapText="1"/>
      <protection hidden="1"/>
    </xf>
    <xf numFmtId="0" fontId="41" fillId="0" borderId="11" xfId="3" applyFont="1" applyBorder="1" applyAlignment="1" applyProtection="1">
      <alignment horizontal="left" vertical="top" wrapText="1"/>
      <protection hidden="1"/>
    </xf>
    <xf numFmtId="0" fontId="41" fillId="0" borderId="14" xfId="3" applyFont="1" applyBorder="1" applyAlignment="1" applyProtection="1">
      <alignment horizontal="left" vertical="top" wrapText="1"/>
      <protection hidden="1"/>
    </xf>
    <xf numFmtId="0" fontId="41" fillId="0" borderId="28" xfId="3" applyFont="1" applyBorder="1" applyAlignment="1" applyProtection="1">
      <alignment horizontal="left" vertical="top" wrapText="1"/>
      <protection hidden="1"/>
    </xf>
    <xf numFmtId="0" fontId="41" fillId="0" borderId="14" xfId="3" applyFont="1" applyBorder="1" applyAlignment="1" applyProtection="1">
      <alignment horizontal="left" vertical="center"/>
      <protection hidden="1"/>
    </xf>
    <xf numFmtId="0" fontId="41" fillId="0" borderId="41" xfId="3" applyFont="1" applyBorder="1" applyAlignment="1" applyProtection="1">
      <alignment horizontal="left"/>
      <protection hidden="1"/>
    </xf>
    <xf numFmtId="0" fontId="41" fillId="0" borderId="14" xfId="3" applyFont="1" applyBorder="1" applyAlignment="1" applyProtection="1">
      <alignment horizontal="left"/>
      <protection hidden="1"/>
    </xf>
    <xf numFmtId="0" fontId="41" fillId="0" borderId="41" xfId="3" applyFont="1" applyBorder="1" applyAlignment="1" applyProtection="1">
      <alignment horizontal="left" vertical="top" wrapText="1"/>
      <protection hidden="1"/>
    </xf>
    <xf numFmtId="0" fontId="19" fillId="0" borderId="0" xfId="0" applyFont="1" applyAlignment="1">
      <alignment horizontal="center"/>
    </xf>
    <xf numFmtId="0" fontId="21" fillId="0" borderId="0" xfId="0" applyFont="1"/>
    <xf numFmtId="0" fontId="19" fillId="0" borderId="83" xfId="0" applyFont="1" applyBorder="1" applyAlignment="1">
      <alignment horizontal="center"/>
    </xf>
    <xf numFmtId="0" fontId="5" fillId="0" borderId="84" xfId="0" applyFont="1" applyBorder="1"/>
    <xf numFmtId="0" fontId="9" fillId="0" borderId="1" xfId="4" applyFont="1" applyBorder="1" applyAlignment="1">
      <alignment horizontal="center" vertical="center" wrapText="1"/>
    </xf>
    <xf numFmtId="0" fontId="9" fillId="0" borderId="0" xfId="4" applyFont="1" applyAlignment="1">
      <alignment horizontal="center" vertical="center" wrapText="1"/>
    </xf>
    <xf numFmtId="0" fontId="8" fillId="13" borderId="12" xfId="0" applyFont="1" applyFill="1" applyBorder="1" applyAlignment="1">
      <alignment horizontal="center" shrinkToFit="1"/>
    </xf>
    <xf numFmtId="0" fontId="8" fillId="13" borderId="18" xfId="0" applyFont="1" applyFill="1" applyBorder="1" applyAlignment="1">
      <alignment horizontal="center" shrinkToFit="1"/>
    </xf>
    <xf numFmtId="0" fontId="7" fillId="13" borderId="1" xfId="4" applyFont="1" applyFill="1" applyBorder="1" applyAlignment="1">
      <alignment horizontal="center" vertical="center" wrapText="1"/>
    </xf>
    <xf numFmtId="0" fontId="9" fillId="13" borderId="1" xfId="4" applyFont="1" applyFill="1" applyBorder="1" applyAlignment="1">
      <alignment horizontal="center" shrinkToFit="1"/>
    </xf>
    <xf numFmtId="0" fontId="9" fillId="13" borderId="1" xfId="4" applyFont="1" applyFill="1" applyBorder="1" applyAlignment="1">
      <alignment horizontal="center"/>
    </xf>
    <xf numFmtId="0" fontId="8" fillId="16" borderId="74" xfId="0" applyFont="1" applyFill="1" applyBorder="1" applyAlignment="1">
      <alignment horizontal="center" vertical="center" wrapText="1"/>
    </xf>
    <xf numFmtId="0" fontId="8" fillId="16" borderId="56" xfId="0" applyFont="1" applyFill="1" applyBorder="1" applyAlignment="1">
      <alignment horizontal="center" vertical="center" wrapText="1"/>
    </xf>
    <xf numFmtId="0" fontId="8" fillId="16" borderId="19" xfId="0" applyFont="1" applyFill="1" applyBorder="1" applyAlignment="1">
      <alignment horizontal="center" vertical="center" wrapText="1"/>
    </xf>
    <xf numFmtId="0" fontId="8" fillId="13" borderId="75" xfId="0" applyFont="1" applyFill="1" applyBorder="1" applyAlignment="1">
      <alignment horizontal="center" vertical="center" shrinkToFit="1"/>
    </xf>
    <xf numFmtId="0" fontId="8" fillId="13" borderId="51" xfId="0" applyFont="1" applyFill="1" applyBorder="1" applyAlignment="1">
      <alignment horizontal="center" vertical="center" shrinkToFit="1"/>
    </xf>
    <xf numFmtId="0" fontId="8" fillId="13" borderId="42" xfId="0" applyFont="1" applyFill="1" applyBorder="1" applyAlignment="1">
      <alignment horizontal="center" vertical="center" shrinkToFit="1"/>
    </xf>
    <xf numFmtId="0" fontId="8" fillId="13" borderId="55" xfId="0" applyFont="1" applyFill="1" applyBorder="1" applyAlignment="1">
      <alignment horizontal="center" vertical="center" shrinkToFit="1"/>
    </xf>
    <xf numFmtId="0" fontId="8" fillId="13" borderId="0" xfId="0" applyFont="1" applyFill="1" applyAlignment="1">
      <alignment horizontal="center" vertical="center" shrinkToFit="1"/>
    </xf>
    <xf numFmtId="0" fontId="8" fillId="13" borderId="29" xfId="0" applyFont="1" applyFill="1" applyBorder="1" applyAlignment="1">
      <alignment horizontal="center" vertical="center" shrinkToFit="1"/>
    </xf>
    <xf numFmtId="0" fontId="8" fillId="13" borderId="73" xfId="0" applyFont="1" applyFill="1" applyBorder="1" applyAlignment="1">
      <alignment horizontal="center" vertical="center" shrinkToFit="1"/>
    </xf>
    <xf numFmtId="0" fontId="8" fillId="13" borderId="13" xfId="0" applyFont="1" applyFill="1" applyBorder="1" applyAlignment="1">
      <alignment horizontal="center" vertical="center" shrinkToFit="1"/>
    </xf>
    <xf numFmtId="0" fontId="8" fillId="13" borderId="31" xfId="0" applyFont="1" applyFill="1" applyBorder="1" applyAlignment="1">
      <alignment horizontal="center" vertical="center" shrinkToFit="1"/>
    </xf>
    <xf numFmtId="0" fontId="8" fillId="13" borderId="44" xfId="0" applyFont="1" applyFill="1" applyBorder="1" applyAlignment="1">
      <alignment horizontal="center" vertical="center" wrapText="1" shrinkToFit="1"/>
    </xf>
    <xf numFmtId="0" fontId="8" fillId="13" borderId="51" xfId="0" applyFont="1" applyFill="1" applyBorder="1" applyAlignment="1">
      <alignment horizontal="center" vertical="center" wrapText="1" shrinkToFit="1"/>
    </xf>
    <xf numFmtId="0" fontId="8" fillId="13" borderId="42" xfId="0" applyFont="1" applyFill="1" applyBorder="1" applyAlignment="1">
      <alignment horizontal="center" vertical="center" wrapText="1" shrinkToFit="1"/>
    </xf>
    <xf numFmtId="0" fontId="8" fillId="13" borderId="30" xfId="0" applyFont="1" applyFill="1" applyBorder="1" applyAlignment="1">
      <alignment horizontal="center" vertical="center" wrapText="1" shrinkToFit="1"/>
    </xf>
    <xf numFmtId="0" fontId="8" fillId="13" borderId="0" xfId="0" applyFont="1" applyFill="1" applyAlignment="1">
      <alignment horizontal="center" vertical="center" wrapText="1" shrinkToFit="1"/>
    </xf>
    <xf numFmtId="0" fontId="8" fillId="13" borderId="29" xfId="0" applyFont="1" applyFill="1" applyBorder="1" applyAlignment="1">
      <alignment horizontal="center" vertical="center" wrapText="1" shrinkToFit="1"/>
    </xf>
    <xf numFmtId="0" fontId="8" fillId="13" borderId="10" xfId="0" applyFont="1" applyFill="1" applyBorder="1" applyAlignment="1">
      <alignment horizontal="center" vertical="center" wrapText="1" shrinkToFit="1"/>
    </xf>
    <xf numFmtId="0" fontId="8" fillId="13" borderId="13" xfId="0" applyFont="1" applyFill="1" applyBorder="1" applyAlignment="1">
      <alignment horizontal="center" vertical="center" wrapText="1" shrinkToFit="1"/>
    </xf>
    <xf numFmtId="0" fontId="8" fillId="13" borderId="31" xfId="0" applyFont="1" applyFill="1" applyBorder="1" applyAlignment="1">
      <alignment horizontal="center" vertical="center" wrapText="1" shrinkToFit="1"/>
    </xf>
    <xf numFmtId="0" fontId="8" fillId="13" borderId="44" xfId="0" applyFont="1" applyFill="1" applyBorder="1" applyAlignment="1">
      <alignment horizontal="center" vertical="center" shrinkToFit="1"/>
    </xf>
    <xf numFmtId="0" fontId="8" fillId="13" borderId="30" xfId="0" applyFont="1" applyFill="1" applyBorder="1" applyAlignment="1">
      <alignment horizontal="center" vertical="center" shrinkToFit="1"/>
    </xf>
    <xf numFmtId="0" fontId="8" fillId="13" borderId="10" xfId="0" applyFont="1" applyFill="1" applyBorder="1" applyAlignment="1">
      <alignment horizontal="center" vertical="center" shrinkToFit="1"/>
    </xf>
    <xf numFmtId="0" fontId="8" fillId="13" borderId="44" xfId="0" applyFont="1" applyFill="1" applyBorder="1" applyAlignment="1">
      <alignment horizontal="center" shrinkToFit="1"/>
    </xf>
    <xf numFmtId="0" fontId="8" fillId="13" borderId="51" xfId="0" applyFont="1" applyFill="1" applyBorder="1" applyAlignment="1">
      <alignment horizontal="center" shrinkToFit="1"/>
    </xf>
    <xf numFmtId="0" fontId="8" fillId="13" borderId="42" xfId="0" applyFont="1" applyFill="1" applyBorder="1" applyAlignment="1">
      <alignment horizontal="center" shrinkToFit="1"/>
    </xf>
    <xf numFmtId="0" fontId="8" fillId="13" borderId="30" xfId="0" applyFont="1" applyFill="1" applyBorder="1" applyAlignment="1">
      <alignment horizontal="center" shrinkToFit="1"/>
    </xf>
    <xf numFmtId="0" fontId="8" fillId="13" borderId="0" xfId="0" applyFont="1" applyFill="1" applyAlignment="1">
      <alignment horizontal="center" shrinkToFit="1"/>
    </xf>
    <xf numFmtId="0" fontId="8" fillId="13" borderId="29" xfId="0" applyFont="1" applyFill="1" applyBorder="1" applyAlignment="1">
      <alignment horizontal="center" shrinkToFit="1"/>
    </xf>
    <xf numFmtId="0" fontId="8" fillId="13" borderId="10" xfId="0" applyFont="1" applyFill="1" applyBorder="1" applyAlignment="1">
      <alignment horizontal="center" shrinkToFit="1"/>
    </xf>
    <xf numFmtId="0" fontId="8" fillId="13" borderId="13" xfId="0" applyFont="1" applyFill="1" applyBorder="1" applyAlignment="1">
      <alignment horizontal="center" shrinkToFit="1"/>
    </xf>
    <xf numFmtId="0" fontId="8" fillId="13" borderId="31" xfId="0" applyFont="1" applyFill="1" applyBorder="1" applyAlignment="1">
      <alignment horizontal="center" shrinkToFit="1"/>
    </xf>
    <xf numFmtId="2" fontId="9" fillId="0" borderId="0" xfId="4" applyNumberFormat="1" applyFont="1" applyAlignment="1">
      <alignment horizontal="center" vertical="center" shrinkToFit="1"/>
    </xf>
    <xf numFmtId="0" fontId="9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17" fillId="0" borderId="64" xfId="0" applyFont="1" applyBorder="1" applyAlignment="1">
      <alignment horizontal="center" vertical="center"/>
    </xf>
    <xf numFmtId="0" fontId="17" fillId="0" borderId="57" xfId="0" applyFont="1" applyBorder="1" applyAlignment="1">
      <alignment horizontal="center" vertical="center"/>
    </xf>
    <xf numFmtId="0" fontId="17" fillId="0" borderId="68" xfId="0" applyFont="1" applyBorder="1" applyAlignment="1">
      <alignment horizontal="center" vertical="center"/>
    </xf>
    <xf numFmtId="0" fontId="17" fillId="0" borderId="55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69" xfId="0" applyFont="1" applyBorder="1" applyAlignment="1">
      <alignment horizontal="center" vertical="center"/>
    </xf>
    <xf numFmtId="0" fontId="17" fillId="0" borderId="76" xfId="0" applyFont="1" applyBorder="1" applyAlignment="1">
      <alignment horizontal="center" vertical="center"/>
    </xf>
    <xf numFmtId="0" fontId="17" fillId="0" borderId="21" xfId="0" applyFont="1" applyBorder="1" applyAlignment="1">
      <alignment horizontal="center" vertical="center"/>
    </xf>
    <xf numFmtId="0" fontId="17" fillId="0" borderId="70" xfId="0" applyFont="1" applyBorder="1" applyAlignment="1">
      <alignment horizontal="center" vertical="center"/>
    </xf>
    <xf numFmtId="0" fontId="9" fillId="0" borderId="6" xfId="4" applyFont="1" applyBorder="1" applyAlignment="1">
      <alignment horizontal="center" vertical="center" wrapText="1"/>
    </xf>
    <xf numFmtId="0" fontId="9" fillId="0" borderId="25" xfId="4" applyFont="1" applyBorder="1" applyAlignment="1">
      <alignment horizontal="center" vertical="center" wrapText="1"/>
    </xf>
    <xf numFmtId="0" fontId="9" fillId="0" borderId="26" xfId="4" applyFont="1" applyBorder="1" applyAlignment="1">
      <alignment horizontal="center" vertical="center" wrapText="1"/>
    </xf>
    <xf numFmtId="0" fontId="9" fillId="0" borderId="8" xfId="4" applyFont="1" applyBorder="1" applyAlignment="1">
      <alignment horizontal="center" vertical="center" wrapText="1"/>
    </xf>
    <xf numFmtId="0" fontId="9" fillId="0" borderId="27" xfId="4" applyFont="1" applyBorder="1" applyAlignment="1">
      <alignment horizontal="center" vertical="center" wrapText="1"/>
    </xf>
    <xf numFmtId="0" fontId="9" fillId="0" borderId="9" xfId="4" applyFont="1" applyBorder="1" applyAlignment="1">
      <alignment horizontal="center" vertical="center" wrapText="1"/>
    </xf>
    <xf numFmtId="0" fontId="9" fillId="0" borderId="24" xfId="4" applyFont="1" applyBorder="1" applyAlignment="1">
      <alignment horizontal="center" vertical="center" wrapText="1"/>
    </xf>
    <xf numFmtId="0" fontId="9" fillId="0" borderId="40" xfId="4" applyFont="1" applyBorder="1" applyAlignment="1">
      <alignment horizontal="center" vertical="center" wrapText="1"/>
    </xf>
    <xf numFmtId="0" fontId="3" fillId="0" borderId="0" xfId="4" applyFont="1" applyAlignment="1">
      <alignment horizontal="center" vertical="center"/>
    </xf>
    <xf numFmtId="0" fontId="7" fillId="0" borderId="59" xfId="4" applyFont="1" applyBorder="1" applyAlignment="1">
      <alignment horizontal="center" vertical="center" wrapText="1"/>
    </xf>
    <xf numFmtId="0" fontId="7" fillId="0" borderId="60" xfId="4" applyFont="1" applyBorder="1" applyAlignment="1">
      <alignment horizontal="center" vertical="center" wrapText="1"/>
    </xf>
    <xf numFmtId="0" fontId="7" fillId="0" borderId="61" xfId="4" applyFont="1" applyBorder="1" applyAlignment="1">
      <alignment horizontal="center" vertical="center" wrapText="1"/>
    </xf>
    <xf numFmtId="0" fontId="7" fillId="0" borderId="62" xfId="4" applyFont="1" applyBorder="1" applyAlignment="1">
      <alignment horizontal="center" vertical="center" wrapText="1"/>
    </xf>
    <xf numFmtId="0" fontId="7" fillId="0" borderId="57" xfId="4" applyFont="1" applyBorder="1" applyAlignment="1">
      <alignment horizontal="center" vertical="center" wrapText="1"/>
    </xf>
    <xf numFmtId="0" fontId="7" fillId="0" borderId="30" xfId="4" applyFont="1" applyBorder="1" applyAlignment="1">
      <alignment horizontal="center" vertical="center" wrapText="1"/>
    </xf>
    <xf numFmtId="0" fontId="7" fillId="0" borderId="0" xfId="4" applyFont="1" applyAlignment="1">
      <alignment horizontal="center" vertical="center" wrapText="1"/>
    </xf>
    <xf numFmtId="0" fontId="7" fillId="0" borderId="63" xfId="4" applyFont="1" applyBorder="1" applyAlignment="1">
      <alignment horizontal="center" vertical="center" wrapText="1"/>
    </xf>
    <xf numFmtId="0" fontId="7" fillId="0" borderId="21" xfId="4" applyFont="1" applyBorder="1" applyAlignment="1">
      <alignment horizontal="center" vertical="center" wrapText="1"/>
    </xf>
    <xf numFmtId="0" fontId="8" fillId="0" borderId="74" xfId="4" applyFont="1" applyBorder="1" applyAlignment="1">
      <alignment horizontal="center" vertical="center" wrapText="1"/>
    </xf>
    <xf numFmtId="0" fontId="8" fillId="0" borderId="56" xfId="4" applyFont="1" applyBorder="1" applyAlignment="1">
      <alignment horizontal="center" vertical="center" wrapText="1"/>
    </xf>
    <xf numFmtId="0" fontId="8" fillId="0" borderId="64" xfId="4" applyFont="1" applyBorder="1" applyAlignment="1">
      <alignment horizontal="center" vertical="center" wrapText="1"/>
    </xf>
    <xf numFmtId="0" fontId="8" fillId="0" borderId="57" xfId="4" applyFont="1" applyBorder="1" applyAlignment="1">
      <alignment horizontal="center" vertical="center" wrapText="1"/>
    </xf>
    <xf numFmtId="0" fontId="8" fillId="0" borderId="68" xfId="4" applyFont="1" applyBorder="1" applyAlignment="1">
      <alignment horizontal="center" vertical="center" wrapText="1"/>
    </xf>
    <xf numFmtId="0" fontId="8" fillId="0" borderId="65" xfId="4" applyFont="1" applyBorder="1" applyAlignment="1">
      <alignment horizontal="center" vertical="center" wrapText="1"/>
    </xf>
    <xf numFmtId="0" fontId="8" fillId="0" borderId="66" xfId="4" applyFont="1" applyBorder="1" applyAlignment="1">
      <alignment horizontal="center" vertical="center" wrapText="1"/>
    </xf>
    <xf numFmtId="0" fontId="9" fillId="0" borderId="20" xfId="4" applyFont="1" applyBorder="1" applyAlignment="1">
      <alignment horizontal="center" textRotation="90"/>
    </xf>
    <xf numFmtId="0" fontId="9" fillId="0" borderId="29" xfId="4" applyFont="1" applyBorder="1" applyAlignment="1">
      <alignment horizontal="center" textRotation="90"/>
    </xf>
    <xf numFmtId="0" fontId="9" fillId="0" borderId="67" xfId="4" applyFont="1" applyBorder="1" applyAlignment="1">
      <alignment horizontal="center" textRotation="90"/>
    </xf>
    <xf numFmtId="0" fontId="9" fillId="0" borderId="26" xfId="4" applyFont="1" applyBorder="1" applyAlignment="1">
      <alignment horizontal="center" textRotation="90"/>
    </xf>
    <xf numFmtId="0" fontId="9" fillId="0" borderId="27" xfId="4" applyFont="1" applyBorder="1" applyAlignment="1">
      <alignment horizontal="center" textRotation="90"/>
    </xf>
    <xf numFmtId="0" fontId="9" fillId="0" borderId="40" xfId="4" applyFont="1" applyBorder="1" applyAlignment="1">
      <alignment horizontal="center" textRotation="90"/>
    </xf>
    <xf numFmtId="0" fontId="8" fillId="0" borderId="1" xfId="0" applyFont="1" applyBorder="1" applyAlignment="1">
      <alignment horizontal="center" textRotation="90" shrinkToFit="1"/>
    </xf>
    <xf numFmtId="2" fontId="7" fillId="0" borderId="64" xfId="0" applyNumberFormat="1" applyFont="1" applyBorder="1" applyAlignment="1">
      <alignment horizontal="center" vertical="center" shrinkToFit="1"/>
    </xf>
    <xf numFmtId="2" fontId="7" fillId="0" borderId="57" xfId="0" applyNumberFormat="1" applyFont="1" applyBorder="1" applyAlignment="1">
      <alignment horizontal="center" vertical="center" shrinkToFit="1"/>
    </xf>
    <xf numFmtId="2" fontId="7" fillId="0" borderId="68" xfId="0" applyNumberFormat="1" applyFont="1" applyBorder="1" applyAlignment="1">
      <alignment horizontal="center" vertical="center" shrinkToFit="1"/>
    </xf>
    <xf numFmtId="0" fontId="4" fillId="0" borderId="1" xfId="0" applyFont="1" applyBorder="1" applyAlignment="1">
      <alignment horizontal="center" textRotation="90" shrinkToFit="1"/>
    </xf>
    <xf numFmtId="0" fontId="3" fillId="0" borderId="0" xfId="0" applyFont="1" applyAlignment="1">
      <alignment horizontal="center" vertical="center"/>
    </xf>
    <xf numFmtId="0" fontId="8" fillId="0" borderId="74" xfId="0" applyFont="1" applyBorder="1" applyAlignment="1">
      <alignment horizontal="center" vertical="center" wrapText="1"/>
    </xf>
    <xf numFmtId="0" fontId="8" fillId="0" borderId="56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7" fillId="0" borderId="6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27" xfId="0" applyFont="1" applyBorder="1" applyAlignment="1">
      <alignment horizontal="center" vertical="center" wrapText="1"/>
    </xf>
    <xf numFmtId="0" fontId="7" fillId="0" borderId="24" xfId="0" applyFont="1" applyBorder="1" applyAlignment="1">
      <alignment horizontal="center" vertical="center" wrapText="1"/>
    </xf>
    <xf numFmtId="0" fontId="7" fillId="0" borderId="40" xfId="0" applyFont="1" applyBorder="1" applyAlignment="1">
      <alignment horizontal="center" vertical="center" wrapText="1"/>
    </xf>
    <xf numFmtId="0" fontId="8" fillId="0" borderId="20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8" fillId="0" borderId="62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57" xfId="0" applyFont="1" applyBorder="1" applyAlignment="1">
      <alignment horizontal="center" vertical="center" wrapText="1"/>
    </xf>
    <xf numFmtId="0" fontId="8" fillId="0" borderId="68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textRotation="90" shrinkToFit="1"/>
    </xf>
    <xf numFmtId="0" fontId="8" fillId="0" borderId="11" xfId="0" applyFont="1" applyBorder="1" applyAlignment="1">
      <alignment horizontal="center" textRotation="90" shrinkToFit="1"/>
    </xf>
    <xf numFmtId="0" fontId="8" fillId="0" borderId="27" xfId="0" applyFont="1" applyBorder="1" applyAlignment="1">
      <alignment horizontal="center" textRotation="90" shrinkToFit="1"/>
    </xf>
    <xf numFmtId="0" fontId="8" fillId="0" borderId="28" xfId="0" applyFont="1" applyBorder="1" applyAlignment="1">
      <alignment horizontal="center" textRotation="90" shrinkToFit="1"/>
    </xf>
    <xf numFmtId="0" fontId="9" fillId="0" borderId="0" xfId="0" applyFont="1" applyAlignment="1">
      <alignment horizontal="center" textRotation="90"/>
    </xf>
    <xf numFmtId="0" fontId="9" fillId="0" borderId="0" xfId="0" applyFont="1" applyAlignment="1">
      <alignment horizontal="left" vertical="center" wrapText="1"/>
    </xf>
    <xf numFmtId="0" fontId="9" fillId="0" borderId="57" xfId="4" applyFont="1" applyBorder="1" applyAlignment="1">
      <alignment horizontal="center" vertical="center" wrapText="1"/>
    </xf>
    <xf numFmtId="0" fontId="8" fillId="0" borderId="1" xfId="4" applyFont="1" applyBorder="1" applyAlignment="1">
      <alignment horizontal="center" textRotation="90" shrinkToFit="1"/>
    </xf>
    <xf numFmtId="0" fontId="8" fillId="0" borderId="27" xfId="4" applyFont="1" applyBorder="1" applyAlignment="1">
      <alignment horizontal="center" textRotation="90" shrinkToFit="1"/>
    </xf>
    <xf numFmtId="0" fontId="8" fillId="0" borderId="11" xfId="4" applyFont="1" applyBorder="1" applyAlignment="1">
      <alignment horizontal="center" textRotation="90" shrinkToFit="1"/>
    </xf>
    <xf numFmtId="0" fontId="8" fillId="0" borderId="28" xfId="4" applyFont="1" applyBorder="1" applyAlignment="1">
      <alignment horizontal="center" textRotation="90" shrinkToFit="1"/>
    </xf>
    <xf numFmtId="0" fontId="8" fillId="0" borderId="14" xfId="4" applyFont="1" applyBorder="1" applyAlignment="1">
      <alignment horizontal="center" textRotation="90" shrinkToFit="1"/>
    </xf>
    <xf numFmtId="0" fontId="8" fillId="0" borderId="8" xfId="4" applyFont="1" applyBorder="1" applyAlignment="1">
      <alignment horizontal="center" textRotation="90" shrinkToFit="1"/>
    </xf>
    <xf numFmtId="0" fontId="0" fillId="0" borderId="28" xfId="0" applyBorder="1"/>
    <xf numFmtId="0" fontId="8" fillId="0" borderId="41" xfId="4" applyFont="1" applyBorder="1" applyAlignment="1">
      <alignment horizontal="center" textRotation="90" shrinkToFit="1"/>
    </xf>
    <xf numFmtId="0" fontId="4" fillId="0" borderId="0" xfId="4" applyFont="1" applyAlignment="1">
      <alignment horizontal="center" shrinkToFit="1"/>
    </xf>
    <xf numFmtId="0" fontId="4" fillId="0" borderId="0" xfId="4" applyFont="1" applyAlignment="1">
      <alignment horizontal="center"/>
    </xf>
    <xf numFmtId="0" fontId="4" fillId="0" borderId="0" xfId="4" applyFont="1" applyAlignment="1">
      <alignment horizontal="left" shrinkToFit="1"/>
    </xf>
    <xf numFmtId="0" fontId="43" fillId="13" borderId="1" xfId="4" applyFont="1" applyFill="1" applyBorder="1" applyAlignment="1" applyProtection="1">
      <alignment horizontal="center" vertical="center" wrapText="1"/>
    </xf>
    <xf numFmtId="0" fontId="43" fillId="17" borderId="1" xfId="4" applyFont="1" applyFill="1" applyBorder="1" applyAlignment="1" applyProtection="1">
      <alignment horizontal="center" vertical="center" wrapText="1"/>
    </xf>
    <xf numFmtId="0" fontId="50" fillId="17" borderId="1" xfId="4" applyFont="1" applyFill="1" applyBorder="1" applyAlignment="1" applyProtection="1">
      <alignment horizontal="center" shrinkToFit="1"/>
    </xf>
    <xf numFmtId="0" fontId="43" fillId="25" borderId="1" xfId="4" applyFont="1" applyFill="1" applyBorder="1" applyAlignment="1" applyProtection="1">
      <alignment horizontal="center" vertical="center" wrapText="1"/>
    </xf>
    <xf numFmtId="0" fontId="50" fillId="25" borderId="1" xfId="4" applyFont="1" applyFill="1" applyBorder="1" applyAlignment="1" applyProtection="1">
      <alignment horizontal="center" shrinkToFit="1"/>
    </xf>
    <xf numFmtId="0" fontId="43" fillId="4" borderId="1" xfId="4" applyFont="1" applyFill="1" applyBorder="1" applyAlignment="1" applyProtection="1">
      <alignment horizontal="center" vertical="center" wrapText="1"/>
    </xf>
    <xf numFmtId="0" fontId="50" fillId="4" borderId="1" xfId="4" applyFont="1" applyFill="1" applyBorder="1" applyAlignment="1" applyProtection="1">
      <alignment horizontal="center" shrinkToFit="1"/>
    </xf>
    <xf numFmtId="0" fontId="49" fillId="17" borderId="1" xfId="4" applyFont="1" applyFill="1" applyBorder="1" applyAlignment="1" applyProtection="1">
      <alignment horizontal="center" vertical="center" shrinkToFit="1"/>
    </xf>
    <xf numFmtId="0" fontId="49" fillId="25" borderId="1" xfId="4" applyFont="1" applyFill="1" applyBorder="1" applyAlignment="1" applyProtection="1">
      <alignment horizontal="center" vertical="center" shrinkToFit="1"/>
    </xf>
    <xf numFmtId="0" fontId="49" fillId="4" borderId="1" xfId="4" applyFont="1" applyFill="1" applyBorder="1" applyAlignment="1" applyProtection="1">
      <alignment horizontal="center" vertical="center" shrinkToFit="1"/>
    </xf>
    <xf numFmtId="0" fontId="50" fillId="0" borderId="1" xfId="4" applyFont="1" applyBorder="1" applyAlignment="1" applyProtection="1">
      <alignment horizontal="center" vertical="center" wrapText="1"/>
    </xf>
    <xf numFmtId="188" fontId="50" fillId="0" borderId="1" xfId="4" applyNumberFormat="1" applyFont="1" applyBorder="1" applyAlignment="1" applyProtection="1">
      <alignment horizontal="center" vertical="center" wrapText="1"/>
    </xf>
    <xf numFmtId="0" fontId="50" fillId="0" borderId="1" xfId="4" applyFont="1" applyBorder="1" applyAlignment="1" applyProtection="1">
      <alignment horizontal="left" vertical="center" shrinkToFit="1"/>
    </xf>
    <xf numFmtId="0" fontId="50" fillId="0" borderId="1" xfId="4" applyFont="1" applyBorder="1" applyAlignment="1" applyProtection="1">
      <alignment horizontal="center" vertical="center" shrinkToFit="1"/>
    </xf>
    <xf numFmtId="2" fontId="50" fillId="0" borderId="1" xfId="4" applyNumberFormat="1" applyFont="1" applyBorder="1" applyAlignment="1" applyProtection="1">
      <alignment horizontal="center" vertical="center" shrinkToFit="1"/>
    </xf>
    <xf numFmtId="2" fontId="50" fillId="0" borderId="1" xfId="4" applyNumberFormat="1" applyFont="1" applyBorder="1" applyAlignment="1" applyProtection="1">
      <alignment horizontal="center" vertical="center"/>
    </xf>
    <xf numFmtId="2" fontId="50" fillId="0" borderId="1" xfId="4" applyNumberFormat="1" applyFont="1" applyBorder="1" applyAlignment="1" applyProtection="1">
      <alignment horizontal="center" vertical="center" wrapText="1"/>
    </xf>
    <xf numFmtId="0" fontId="50" fillId="0" borderId="1" xfId="4" applyFont="1" applyBorder="1" applyAlignment="1" applyProtection="1">
      <alignment horizontal="center" vertical="center" wrapText="1"/>
    </xf>
    <xf numFmtId="2" fontId="50" fillId="0" borderId="1" xfId="4" applyNumberFormat="1" applyFont="1" applyBorder="1" applyAlignment="1" applyProtection="1">
      <alignment vertical="center"/>
    </xf>
    <xf numFmtId="0" fontId="49" fillId="17" borderId="1" xfId="4" applyFont="1" applyFill="1" applyBorder="1" applyAlignment="1" applyProtection="1">
      <alignment horizontal="center" vertical="center" shrinkToFit="1"/>
      <protection locked="0"/>
    </xf>
    <xf numFmtId="0" fontId="27" fillId="0" borderId="0" xfId="2" applyFont="1" applyAlignment="1">
      <alignment horizontal="right"/>
    </xf>
    <xf numFmtId="0" fontId="27" fillId="0" borderId="45" xfId="2" applyFont="1" applyBorder="1" applyAlignment="1">
      <alignment horizontal="center"/>
    </xf>
    <xf numFmtId="0" fontId="27" fillId="0" borderId="0" xfId="2" applyFont="1" applyAlignment="1"/>
    <xf numFmtId="0" fontId="42" fillId="0" borderId="0" xfId="4" applyFont="1" applyAlignment="1"/>
    <xf numFmtId="0" fontId="31" fillId="0" borderId="0" xfId="4" applyFont="1" applyProtection="1"/>
    <xf numFmtId="0" fontId="31" fillId="28" borderId="1" xfId="4" applyFont="1" applyFill="1" applyBorder="1" applyAlignment="1" applyProtection="1">
      <alignment horizontal="center"/>
    </xf>
    <xf numFmtId="0" fontId="31" fillId="29" borderId="1" xfId="4" applyFont="1" applyFill="1" applyBorder="1" applyAlignment="1" applyProtection="1">
      <alignment horizontal="center"/>
    </xf>
    <xf numFmtId="0" fontId="31" fillId="15" borderId="1" xfId="4" applyFont="1" applyFill="1" applyBorder="1" applyAlignment="1" applyProtection="1">
      <alignment horizontal="center"/>
    </xf>
    <xf numFmtId="0" fontId="65" fillId="28" borderId="1" xfId="4" applyFont="1" applyFill="1" applyBorder="1" applyAlignment="1" applyProtection="1">
      <alignment horizontal="center" wrapText="1"/>
    </xf>
    <xf numFmtId="0" fontId="64" fillId="28" borderId="1" xfId="4" applyFont="1" applyFill="1" applyBorder="1" applyAlignment="1" applyProtection="1">
      <alignment horizontal="center" wrapText="1"/>
    </xf>
    <xf numFmtId="0" fontId="64" fillId="29" borderId="1" xfId="4" applyFont="1" applyFill="1" applyBorder="1" applyAlignment="1" applyProtection="1">
      <alignment horizontal="center" wrapText="1"/>
    </xf>
    <xf numFmtId="0" fontId="65" fillId="29" borderId="1" xfId="4" applyFont="1" applyFill="1" applyBorder="1" applyAlignment="1" applyProtection="1">
      <alignment horizontal="center" wrapText="1"/>
    </xf>
    <xf numFmtId="0" fontId="25" fillId="29" borderId="1" xfId="4" applyFont="1" applyFill="1" applyBorder="1" applyAlignment="1" applyProtection="1">
      <alignment horizontal="center" vertical="center" wrapText="1"/>
    </xf>
    <xf numFmtId="0" fontId="25" fillId="15" borderId="1" xfId="4" applyFont="1" applyFill="1" applyBorder="1" applyAlignment="1" applyProtection="1">
      <alignment horizontal="center" vertical="center" wrapText="1"/>
    </xf>
    <xf numFmtId="0" fontId="42" fillId="0" borderId="0" xfId="4" applyFont="1" applyProtection="1"/>
    <xf numFmtId="0" fontId="42" fillId="0" borderId="0" xfId="4" applyFont="1" applyAlignment="1" applyProtection="1">
      <alignment horizontal="center"/>
    </xf>
    <xf numFmtId="0" fontId="42" fillId="28" borderId="1" xfId="4" applyFont="1" applyFill="1" applyBorder="1" applyProtection="1"/>
    <xf numFmtId="0" fontId="42" fillId="29" borderId="1" xfId="4" applyFont="1" applyFill="1" applyBorder="1" applyProtection="1"/>
    <xf numFmtId="0" fontId="42" fillId="15" borderId="1" xfId="4" applyFont="1" applyFill="1" applyBorder="1" applyProtection="1"/>
    <xf numFmtId="0" fontId="42" fillId="28" borderId="1" xfId="4" applyFont="1" applyFill="1" applyBorder="1" applyAlignment="1" applyProtection="1">
      <alignment textRotation="90" wrapText="1"/>
    </xf>
    <xf numFmtId="0" fontId="42" fillId="29" borderId="1" xfId="4" applyFont="1" applyFill="1" applyBorder="1" applyAlignment="1" applyProtection="1">
      <alignment textRotation="90" wrapText="1"/>
    </xf>
    <xf numFmtId="0" fontId="42" fillId="15" borderId="1" xfId="4" applyFont="1" applyFill="1" applyBorder="1" applyAlignment="1" applyProtection="1">
      <alignment textRotation="90" wrapText="1"/>
    </xf>
    <xf numFmtId="0" fontId="50" fillId="0" borderId="0" xfId="4" applyFont="1" applyAlignment="1" applyProtection="1">
      <alignment horizontal="center" vertical="center"/>
    </xf>
    <xf numFmtId="2" fontId="50" fillId="6" borderId="1" xfId="0" applyNumberFormat="1" applyFont="1" applyFill="1" applyBorder="1" applyAlignment="1" applyProtection="1">
      <alignment horizontal="center" vertical="center" shrinkToFit="1"/>
    </xf>
    <xf numFmtId="2" fontId="50" fillId="0" borderId="0" xfId="4" applyNumberFormat="1" applyFont="1" applyAlignment="1" applyProtection="1">
      <alignment horizontal="center" vertical="center" shrinkToFit="1"/>
    </xf>
    <xf numFmtId="2" fontId="50" fillId="6" borderId="0" xfId="0" applyNumberFormat="1" applyFont="1" applyFill="1" applyAlignment="1" applyProtection="1">
      <alignment horizontal="center" vertical="center" shrinkToFit="1"/>
    </xf>
    <xf numFmtId="0" fontId="31" fillId="0" borderId="0" xfId="4" applyFont="1" applyAlignment="1" applyProtection="1">
      <alignment vertical="center"/>
    </xf>
    <xf numFmtId="0" fontId="42" fillId="0" borderId="0" xfId="4" applyFont="1" applyAlignment="1" applyProtection="1">
      <alignment vertical="center"/>
    </xf>
    <xf numFmtId="0" fontId="31" fillId="0" borderId="1" xfId="4" applyFont="1" applyBorder="1" applyAlignment="1" applyProtection="1">
      <alignment horizontal="center"/>
    </xf>
    <xf numFmtId="0" fontId="65" fillId="0" borderId="1" xfId="4" applyFont="1" applyBorder="1" applyAlignment="1" applyProtection="1">
      <alignment horizontal="center" wrapText="1"/>
    </xf>
    <xf numFmtId="0" fontId="64" fillId="0" borderId="1" xfId="4" applyFont="1" applyBorder="1" applyAlignment="1" applyProtection="1">
      <alignment horizontal="center" wrapText="1"/>
    </xf>
    <xf numFmtId="0" fontId="25" fillId="0" borderId="1" xfId="4" applyFont="1" applyBorder="1" applyAlignment="1" applyProtection="1">
      <alignment horizontal="center" vertical="center" wrapText="1"/>
    </xf>
    <xf numFmtId="0" fontId="42" fillId="0" borderId="1" xfId="4" applyFont="1" applyBorder="1" applyProtection="1"/>
    <xf numFmtId="0" fontId="42" fillId="0" borderId="1" xfId="4" applyFont="1" applyBorder="1" applyAlignment="1" applyProtection="1">
      <alignment textRotation="90" wrapText="1"/>
    </xf>
    <xf numFmtId="0" fontId="41" fillId="6" borderId="0" xfId="4" applyFont="1" applyFill="1" applyAlignment="1" applyProtection="1">
      <alignment horizontal="center" vertical="center"/>
    </xf>
    <xf numFmtId="0" fontId="41" fillId="0" borderId="0" xfId="4" applyFont="1" applyAlignment="1" applyProtection="1">
      <alignment horizontal="center" vertical="center"/>
    </xf>
    <xf numFmtId="0" fontId="41" fillId="0" borderId="0" xfId="4" applyFont="1" applyAlignment="1" applyProtection="1">
      <alignment horizontal="center" vertical="center"/>
    </xf>
    <xf numFmtId="0" fontId="41" fillId="0" borderId="0" xfId="4" applyFont="1" applyAlignment="1" applyProtection="1">
      <alignment horizontal="center"/>
    </xf>
    <xf numFmtId="0" fontId="43" fillId="0" borderId="59" xfId="4" applyFont="1" applyBorder="1" applyAlignment="1" applyProtection="1">
      <alignment horizontal="center" vertical="center" wrapText="1"/>
    </xf>
    <xf numFmtId="0" fontId="43" fillId="0" borderId="62" xfId="4" applyFont="1" applyBorder="1" applyAlignment="1" applyProtection="1">
      <alignment horizontal="center" vertical="center" wrapText="1"/>
    </xf>
    <xf numFmtId="0" fontId="43" fillId="0" borderId="57" xfId="4" applyFont="1" applyBorder="1" applyAlignment="1" applyProtection="1">
      <alignment horizontal="center" vertical="center" wrapText="1"/>
    </xf>
    <xf numFmtId="0" fontId="49" fillId="0" borderId="74" xfId="4" applyFont="1" applyBorder="1" applyAlignment="1" applyProtection="1">
      <alignment horizontal="center" vertical="center" wrapText="1"/>
    </xf>
    <xf numFmtId="0" fontId="49" fillId="0" borderId="56" xfId="4" applyFont="1" applyBorder="1" applyAlignment="1" applyProtection="1">
      <alignment horizontal="center" vertical="center" wrapText="1"/>
    </xf>
    <xf numFmtId="0" fontId="49" fillId="0" borderId="64" xfId="4" applyFont="1" applyBorder="1" applyAlignment="1" applyProtection="1">
      <alignment horizontal="center" vertical="center" wrapText="1"/>
    </xf>
    <xf numFmtId="0" fontId="49" fillId="0" borderId="57" xfId="4" applyFont="1" applyBorder="1" applyAlignment="1" applyProtection="1">
      <alignment horizontal="center" vertical="center" wrapText="1"/>
    </xf>
    <xf numFmtId="0" fontId="49" fillId="0" borderId="68" xfId="4" applyFont="1" applyBorder="1" applyAlignment="1" applyProtection="1">
      <alignment horizontal="center" vertical="center" wrapText="1"/>
    </xf>
    <xf numFmtId="0" fontId="49" fillId="0" borderId="19" xfId="4" applyFont="1" applyBorder="1" applyAlignment="1" applyProtection="1">
      <alignment horizontal="center" vertical="center" wrapText="1"/>
    </xf>
    <xf numFmtId="0" fontId="42" fillId="0" borderId="59" xfId="4" applyFont="1" applyBorder="1" applyAlignment="1" applyProtection="1">
      <alignment horizontal="center" textRotation="90"/>
    </xf>
    <xf numFmtId="0" fontId="42" fillId="0" borderId="68" xfId="4" applyFont="1" applyBorder="1" applyAlignment="1" applyProtection="1">
      <alignment horizontal="center" textRotation="90"/>
    </xf>
    <xf numFmtId="0" fontId="43" fillId="0" borderId="60" xfId="4" applyFont="1" applyBorder="1" applyAlignment="1" applyProtection="1">
      <alignment horizontal="center" vertical="center" wrapText="1"/>
    </xf>
    <xf numFmtId="0" fontId="43" fillId="0" borderId="30" xfId="4" applyFont="1" applyBorder="1" applyAlignment="1" applyProtection="1">
      <alignment horizontal="center" vertical="center" wrapText="1"/>
    </xf>
    <xf numFmtId="0" fontId="43" fillId="0" borderId="0" xfId="4" applyFont="1" applyBorder="1" applyAlignment="1" applyProtection="1">
      <alignment horizontal="center" vertical="center" wrapText="1"/>
    </xf>
    <xf numFmtId="0" fontId="49" fillId="0" borderId="47" xfId="4" applyFont="1" applyBorder="1" applyAlignment="1" applyProtection="1">
      <alignment horizontal="center" vertical="center" wrapText="1"/>
    </xf>
    <xf numFmtId="0" fontId="49" fillId="0" borderId="43" xfId="4" applyFont="1" applyBorder="1" applyAlignment="1" applyProtection="1">
      <alignment horizontal="center" vertical="center" wrapText="1"/>
    </xf>
    <xf numFmtId="0" fontId="49" fillId="0" borderId="44" xfId="4" applyFont="1" applyBorder="1" applyAlignment="1" applyProtection="1">
      <alignment horizontal="center" vertical="center" wrapText="1"/>
    </xf>
    <xf numFmtId="0" fontId="51" fillId="0" borderId="43" xfId="4" applyFont="1" applyBorder="1" applyAlignment="1" applyProtection="1">
      <alignment horizontal="center" vertical="center" wrapText="1"/>
    </xf>
    <xf numFmtId="0" fontId="50" fillId="0" borderId="43" xfId="4" applyFont="1" applyBorder="1" applyAlignment="1" applyProtection="1">
      <alignment horizontal="center" vertical="center"/>
    </xf>
    <xf numFmtId="0" fontId="50" fillId="0" borderId="69" xfId="4" applyFont="1" applyBorder="1" applyAlignment="1" applyProtection="1">
      <alignment horizontal="center" vertical="center"/>
    </xf>
    <xf numFmtId="0" fontId="50" fillId="0" borderId="55" xfId="4" applyFont="1" applyBorder="1" applyAlignment="1" applyProtection="1">
      <alignment horizontal="center" vertical="center"/>
    </xf>
    <xf numFmtId="0" fontId="50" fillId="0" borderId="0" xfId="4" applyFont="1" applyBorder="1" applyAlignment="1" applyProtection="1">
      <alignment horizontal="center" vertical="center"/>
    </xf>
    <xf numFmtId="0" fontId="42" fillId="0" borderId="60" xfId="4" applyFont="1" applyBorder="1" applyAlignment="1" applyProtection="1">
      <alignment horizontal="center" textRotation="90"/>
    </xf>
    <xf numFmtId="0" fontId="42" fillId="0" borderId="69" xfId="4" applyFont="1" applyBorder="1" applyAlignment="1" applyProtection="1">
      <alignment horizontal="center" textRotation="90"/>
    </xf>
    <xf numFmtId="0" fontId="43" fillId="0" borderId="61" xfId="4" applyFont="1" applyBorder="1" applyAlignment="1" applyProtection="1">
      <alignment horizontal="center" vertical="center" wrapText="1"/>
    </xf>
    <xf numFmtId="0" fontId="43" fillId="0" borderId="63" xfId="4" applyFont="1" applyBorder="1" applyAlignment="1" applyProtection="1">
      <alignment horizontal="center" vertical="center" wrapText="1"/>
    </xf>
    <xf numFmtId="0" fontId="43" fillId="0" borderId="21" xfId="4" applyFont="1" applyBorder="1" applyAlignment="1" applyProtection="1">
      <alignment horizontal="center" vertical="center" wrapText="1"/>
    </xf>
    <xf numFmtId="0" fontId="25" fillId="0" borderId="39" xfId="4" applyFont="1" applyBorder="1" applyAlignment="1" applyProtection="1">
      <alignment horizontal="center" vertical="center" wrapText="1" shrinkToFit="1"/>
    </xf>
    <xf numFmtId="0" fontId="25" fillId="0" borderId="46" xfId="4" applyFont="1" applyBorder="1" applyAlignment="1" applyProtection="1">
      <alignment horizontal="center" vertical="center" textRotation="90" wrapText="1" shrinkToFit="1"/>
    </xf>
    <xf numFmtId="0" fontId="25" fillId="0" borderId="61" xfId="4" applyFont="1" applyBorder="1" applyAlignment="1" applyProtection="1">
      <alignment horizontal="center" vertical="center" textRotation="90" wrapText="1" shrinkToFit="1"/>
    </xf>
    <xf numFmtId="0" fontId="25" fillId="0" borderId="118" xfId="4" applyFont="1" applyBorder="1" applyAlignment="1" applyProtection="1">
      <alignment horizontal="center" vertical="center" textRotation="90" wrapText="1" shrinkToFit="1"/>
    </xf>
    <xf numFmtId="0" fontId="25" fillId="0" borderId="119" xfId="4" applyFont="1" applyBorder="1" applyAlignment="1" applyProtection="1">
      <alignment horizontal="center" vertical="center" textRotation="90" wrapText="1" shrinkToFit="1"/>
    </xf>
    <xf numFmtId="0" fontId="42" fillId="0" borderId="61" xfId="4" applyFont="1" applyBorder="1" applyAlignment="1" applyProtection="1">
      <alignment horizontal="center" textRotation="90"/>
    </xf>
    <xf numFmtId="0" fontId="42" fillId="0" borderId="70" xfId="4" applyFont="1" applyBorder="1" applyAlignment="1" applyProtection="1">
      <alignment horizontal="center" textRotation="90"/>
    </xf>
    <xf numFmtId="0" fontId="50" fillId="0" borderId="7" xfId="4" applyFont="1" applyBorder="1" applyAlignment="1" applyProtection="1">
      <alignment horizontal="center" vertical="center" wrapText="1"/>
    </xf>
    <xf numFmtId="0" fontId="50" fillId="0" borderId="10" xfId="4" applyFont="1" applyBorder="1" applyAlignment="1" applyProtection="1">
      <alignment horizontal="left" vertical="center" shrinkToFit="1"/>
    </xf>
    <xf numFmtId="0" fontId="50" fillId="0" borderId="13" xfId="4" applyFont="1" applyBorder="1" applyAlignment="1" applyProtection="1">
      <alignment horizontal="left" vertical="center" shrinkToFit="1"/>
    </xf>
    <xf numFmtId="187" fontId="50" fillId="0" borderId="7" xfId="4" applyNumberFormat="1" applyFont="1" applyBorder="1" applyAlignment="1" applyProtection="1">
      <alignment horizontal="center" vertical="center" shrinkToFit="1"/>
    </xf>
    <xf numFmtId="187" fontId="50" fillId="0" borderId="73" xfId="4" applyNumberFormat="1" applyFont="1" applyBorder="1" applyAlignment="1" applyProtection="1">
      <alignment horizontal="center" vertical="center" shrinkToFit="1"/>
    </xf>
    <xf numFmtId="187" fontId="50" fillId="0" borderId="36" xfId="4" applyNumberFormat="1" applyFont="1" applyBorder="1" applyAlignment="1" applyProtection="1">
      <alignment horizontal="center" vertical="center" shrinkToFit="1"/>
    </xf>
    <xf numFmtId="187" fontId="50" fillId="0" borderId="49" xfId="4" applyNumberFormat="1" applyFont="1" applyBorder="1" applyAlignment="1" applyProtection="1">
      <alignment horizontal="center" vertical="center" shrinkToFit="1"/>
    </xf>
    <xf numFmtId="187" fontId="50" fillId="0" borderId="6" xfId="4" applyNumberFormat="1" applyFont="1" applyBorder="1" applyAlignment="1" applyProtection="1">
      <alignment horizontal="center" vertical="center" shrinkToFit="1"/>
    </xf>
    <xf numFmtId="187" fontId="50" fillId="0" borderId="25" xfId="4" applyNumberFormat="1" applyFont="1" applyBorder="1" applyAlignment="1" applyProtection="1">
      <alignment horizontal="center" vertical="center" shrinkToFit="1"/>
    </xf>
    <xf numFmtId="187" fontId="50" fillId="0" borderId="26" xfId="4" applyNumberFormat="1" applyFont="1" applyBorder="1" applyAlignment="1" applyProtection="1">
      <alignment horizontal="center" vertical="center" shrinkToFit="1"/>
    </xf>
    <xf numFmtId="0" fontId="31" fillId="0" borderId="6" xfId="4" applyFont="1" applyBorder="1" applyAlignment="1" applyProtection="1">
      <alignment horizontal="center" vertical="center"/>
    </xf>
    <xf numFmtId="0" fontId="31" fillId="0" borderId="26" xfId="4" applyFont="1" applyBorder="1" applyAlignment="1" applyProtection="1">
      <alignment horizontal="center" vertical="center"/>
    </xf>
    <xf numFmtId="0" fontId="50" fillId="0" borderId="8" xfId="4" applyFont="1" applyBorder="1" applyAlignment="1" applyProtection="1">
      <alignment horizontal="center" vertical="center" wrapText="1"/>
    </xf>
    <xf numFmtId="0" fontId="50" fillId="0" borderId="11" xfId="4" applyFont="1" applyBorder="1" applyAlignment="1" applyProtection="1">
      <alignment horizontal="left" vertical="center" shrinkToFit="1"/>
    </xf>
    <xf numFmtId="0" fontId="50" fillId="0" borderId="14" xfId="4" applyFont="1" applyBorder="1" applyAlignment="1" applyProtection="1">
      <alignment horizontal="left" vertical="center" shrinkToFit="1"/>
    </xf>
    <xf numFmtId="187" fontId="50" fillId="0" borderId="8" xfId="4" applyNumberFormat="1" applyFont="1" applyBorder="1" applyAlignment="1" applyProtection="1">
      <alignment horizontal="center" vertical="center" shrinkToFit="1"/>
    </xf>
    <xf numFmtId="187" fontId="50" fillId="0" borderId="1" xfId="4" applyNumberFormat="1" applyFont="1" applyBorder="1" applyAlignment="1" applyProtection="1">
      <alignment horizontal="center" vertical="center" shrinkToFit="1"/>
    </xf>
    <xf numFmtId="187" fontId="50" fillId="0" borderId="23" xfId="4" applyNumberFormat="1" applyFont="1" applyBorder="1" applyAlignment="1" applyProtection="1">
      <alignment horizontal="center" vertical="center" shrinkToFit="1"/>
    </xf>
    <xf numFmtId="187" fontId="50" fillId="0" borderId="27" xfId="4" applyNumberFormat="1" applyFont="1" applyBorder="1" applyAlignment="1" applyProtection="1">
      <alignment horizontal="center" vertical="center" shrinkToFit="1"/>
    </xf>
    <xf numFmtId="0" fontId="31" fillId="0" borderId="8" xfId="4" applyFont="1" applyBorder="1" applyAlignment="1" applyProtection="1">
      <alignment horizontal="center" vertical="center"/>
    </xf>
    <xf numFmtId="0" fontId="31" fillId="0" borderId="27" xfId="4" applyFont="1" applyBorder="1" applyAlignment="1" applyProtection="1">
      <alignment horizontal="center" vertical="center"/>
    </xf>
    <xf numFmtId="187" fontId="50" fillId="0" borderId="47" xfId="4" applyNumberFormat="1" applyFont="1" applyBorder="1" applyAlignment="1" applyProtection="1">
      <alignment horizontal="center" vertical="center" shrinkToFit="1"/>
    </xf>
    <xf numFmtId="187" fontId="50" fillId="0" borderId="43" xfId="4" applyNumberFormat="1" applyFont="1" applyBorder="1" applyAlignment="1" applyProtection="1">
      <alignment horizontal="center" vertical="center" shrinkToFit="1"/>
    </xf>
    <xf numFmtId="187" fontId="50" fillId="0" borderId="126" xfId="4" applyNumberFormat="1" applyFont="1" applyBorder="1" applyAlignment="1" applyProtection="1">
      <alignment horizontal="center" vertical="center" shrinkToFit="1"/>
    </xf>
    <xf numFmtId="187" fontId="50" fillId="0" borderId="48" xfId="4" applyNumberFormat="1" applyFont="1" applyBorder="1" applyAlignment="1" applyProtection="1">
      <alignment horizontal="center" vertical="center" shrinkToFit="1"/>
    </xf>
    <xf numFmtId="0" fontId="50" fillId="0" borderId="47" xfId="4" applyFont="1" applyBorder="1" applyAlignment="1" applyProtection="1">
      <alignment horizontal="center" vertical="center" wrapText="1"/>
    </xf>
    <xf numFmtId="0" fontId="50" fillId="0" borderId="9" xfId="4" applyFont="1" applyBorder="1" applyAlignment="1" applyProtection="1">
      <alignment horizontal="center" vertical="center" wrapText="1"/>
    </xf>
    <xf numFmtId="0" fontId="50" fillId="0" borderId="12" xfId="4" applyFont="1" applyBorder="1" applyAlignment="1" applyProtection="1">
      <alignment horizontal="left" vertical="center" shrinkToFit="1"/>
    </xf>
    <xf numFmtId="0" fontId="50" fillId="0" borderId="15" xfId="4" applyFont="1" applyBorder="1" applyAlignment="1" applyProtection="1">
      <alignment horizontal="left" vertical="center" shrinkToFit="1"/>
    </xf>
    <xf numFmtId="187" fontId="50" fillId="0" borderId="61" xfId="4" applyNumberFormat="1" applyFont="1" applyBorder="1" applyAlignment="1" applyProtection="1">
      <alignment horizontal="center" vertical="center" shrinkToFit="1"/>
    </xf>
    <xf numFmtId="187" fontId="50" fillId="0" borderId="76" xfId="4" applyNumberFormat="1" applyFont="1" applyBorder="1" applyAlignment="1" applyProtection="1">
      <alignment horizontal="center" vertical="center" shrinkToFit="1"/>
    </xf>
    <xf numFmtId="187" fontId="50" fillId="0" borderId="9" xfId="4" applyNumberFormat="1" applyFont="1" applyBorder="1" applyAlignment="1" applyProtection="1">
      <alignment horizontal="center" vertical="center" shrinkToFit="1"/>
    </xf>
    <xf numFmtId="187" fontId="50" fillId="0" borderId="24" xfId="4" applyNumberFormat="1" applyFont="1" applyBorder="1" applyAlignment="1" applyProtection="1">
      <alignment horizontal="center" vertical="center" shrinkToFit="1"/>
    </xf>
    <xf numFmtId="187" fontId="50" fillId="0" borderId="118" xfId="4" applyNumberFormat="1" applyFont="1" applyBorder="1" applyAlignment="1" applyProtection="1">
      <alignment horizontal="center" vertical="center" shrinkToFit="1"/>
    </xf>
    <xf numFmtId="187" fontId="50" fillId="0" borderId="18" xfId="4" applyNumberFormat="1" applyFont="1" applyBorder="1" applyAlignment="1" applyProtection="1">
      <alignment horizontal="center" vertical="center" shrinkToFit="1"/>
    </xf>
    <xf numFmtId="187" fontId="50" fillId="0" borderId="40" xfId="4" applyNumberFormat="1" applyFont="1" applyBorder="1" applyAlignment="1" applyProtection="1">
      <alignment horizontal="center" vertical="center" shrinkToFit="1"/>
    </xf>
    <xf numFmtId="0" fontId="31" fillId="0" borderId="9" xfId="4" applyFont="1" applyBorder="1" applyAlignment="1" applyProtection="1">
      <alignment horizontal="center" vertical="center"/>
    </xf>
    <xf numFmtId="0" fontId="31" fillId="0" borderId="40" xfId="4" applyFont="1" applyBorder="1" applyAlignment="1" applyProtection="1">
      <alignment horizontal="center" vertical="center"/>
    </xf>
    <xf numFmtId="0" fontId="50" fillId="18" borderId="7" xfId="4" applyFont="1" applyFill="1" applyBorder="1" applyAlignment="1" applyProtection="1">
      <alignment horizontal="center" vertical="center" wrapText="1"/>
    </xf>
    <xf numFmtId="0" fontId="50" fillId="18" borderId="36" xfId="4" applyFont="1" applyFill="1" applyBorder="1" applyAlignment="1" applyProtection="1">
      <alignment horizontal="center" vertical="center" wrapText="1"/>
    </xf>
    <xf numFmtId="0" fontId="50" fillId="18" borderId="49" xfId="4" applyFont="1" applyFill="1" applyBorder="1" applyAlignment="1" applyProtection="1">
      <alignment horizontal="center" vertical="center" wrapText="1"/>
    </xf>
    <xf numFmtId="4" fontId="50" fillId="0" borderId="29" xfId="4" applyNumberFormat="1" applyFont="1" applyBorder="1" applyAlignment="1" applyProtection="1">
      <alignment horizontal="center" vertical="center" shrinkToFit="1"/>
    </xf>
    <xf numFmtId="4" fontId="50" fillId="0" borderId="0" xfId="4" applyNumberFormat="1" applyFont="1" applyBorder="1" applyAlignment="1" applyProtection="1">
      <alignment horizontal="center" vertical="center" shrinkToFit="1"/>
    </xf>
    <xf numFmtId="4" fontId="50" fillId="0" borderId="60" xfId="4" applyNumberFormat="1" applyFont="1" applyBorder="1" applyAlignment="1" applyProtection="1">
      <alignment horizontal="center" vertical="center" shrinkToFit="1"/>
    </xf>
    <xf numFmtId="4" fontId="50" fillId="0" borderId="69" xfId="4" applyNumberFormat="1" applyFont="1" applyBorder="1" applyAlignment="1" applyProtection="1">
      <alignment horizontal="center" vertical="center" shrinkToFit="1"/>
    </xf>
    <xf numFmtId="4" fontId="50" fillId="0" borderId="71" xfId="4" applyNumberFormat="1" applyFont="1" applyBorder="1" applyAlignment="1" applyProtection="1">
      <alignment horizontal="center" vertical="center" shrinkToFit="1"/>
    </xf>
    <xf numFmtId="4" fontId="50" fillId="0" borderId="72" xfId="4" applyNumberFormat="1" applyFont="1" applyBorder="1" applyAlignment="1" applyProtection="1">
      <alignment horizontal="center" vertical="center" shrinkToFit="1"/>
    </xf>
    <xf numFmtId="0" fontId="50" fillId="0" borderId="60" xfId="4" applyFont="1" applyBorder="1" applyAlignment="1" applyProtection="1">
      <alignment horizontal="center" vertical="center"/>
    </xf>
    <xf numFmtId="0" fontId="50" fillId="0" borderId="72" xfId="4" applyFont="1" applyBorder="1" applyAlignment="1" applyProtection="1">
      <alignment horizontal="center" vertical="center"/>
    </xf>
    <xf numFmtId="0" fontId="50" fillId="5" borderId="8" xfId="4" applyFont="1" applyFill="1" applyBorder="1" applyAlignment="1" applyProtection="1">
      <alignment horizontal="center" vertical="center" wrapText="1"/>
    </xf>
    <xf numFmtId="0" fontId="50" fillId="5" borderId="1" xfId="4" applyFont="1" applyFill="1" applyBorder="1" applyAlignment="1" applyProtection="1">
      <alignment horizontal="center" vertical="center" wrapText="1"/>
    </xf>
    <xf numFmtId="0" fontId="50" fillId="5" borderId="27" xfId="4" applyFont="1" applyFill="1" applyBorder="1" applyAlignment="1" applyProtection="1">
      <alignment horizontal="center" vertical="center" wrapText="1"/>
    </xf>
    <xf numFmtId="4" fontId="50" fillId="0" borderId="6" xfId="4" applyNumberFormat="1" applyFont="1" applyBorder="1" applyAlignment="1" applyProtection="1">
      <alignment horizontal="center" vertical="center"/>
    </xf>
    <xf numFmtId="4" fontId="50" fillId="0" borderId="52" xfId="4" applyNumberFormat="1" applyFont="1" applyBorder="1" applyAlignment="1" applyProtection="1">
      <alignment horizontal="center" vertical="center"/>
    </xf>
    <xf numFmtId="4" fontId="50" fillId="0" borderId="56" xfId="4" applyNumberFormat="1" applyFont="1" applyBorder="1" applyAlignment="1" applyProtection="1">
      <alignment horizontal="center" vertical="center"/>
    </xf>
    <xf numFmtId="4" fontId="50" fillId="0" borderId="19" xfId="4" applyNumberFormat="1" applyFont="1" applyBorder="1" applyAlignment="1" applyProtection="1">
      <alignment horizontal="center" vertical="center"/>
    </xf>
    <xf numFmtId="4" fontId="50" fillId="0" borderId="6" xfId="4" applyNumberFormat="1" applyFont="1" applyBorder="1" applyAlignment="1" applyProtection="1">
      <alignment horizontal="center" vertical="center" shrinkToFit="1"/>
    </xf>
    <xf numFmtId="4" fontId="50" fillId="0" borderId="25" xfId="4" applyNumberFormat="1" applyFont="1" applyBorder="1" applyAlignment="1" applyProtection="1">
      <alignment horizontal="center" vertical="center" shrinkToFit="1"/>
    </xf>
    <xf numFmtId="4" fontId="50" fillId="0" borderId="26" xfId="4" applyNumberFormat="1" applyFont="1" applyBorder="1" applyAlignment="1" applyProtection="1">
      <alignment horizontal="center" vertical="center" shrinkToFit="1"/>
    </xf>
    <xf numFmtId="0" fontId="50" fillId="0" borderId="6" xfId="4" applyFont="1" applyBorder="1" applyAlignment="1" applyProtection="1">
      <alignment horizontal="center" vertical="center"/>
    </xf>
    <xf numFmtId="0" fontId="50" fillId="0" borderId="26" xfId="4" applyFont="1" applyBorder="1" applyAlignment="1" applyProtection="1">
      <alignment horizontal="center" vertical="center"/>
    </xf>
    <xf numFmtId="4" fontId="50" fillId="0" borderId="8" xfId="4" applyNumberFormat="1" applyFont="1" applyBorder="1" applyAlignment="1" applyProtection="1">
      <alignment horizontal="center" vertical="center"/>
    </xf>
    <xf numFmtId="4" fontId="50" fillId="0" borderId="28" xfId="4" applyNumberFormat="1" applyFont="1" applyBorder="1" applyAlignment="1" applyProtection="1">
      <alignment horizontal="center" vertical="center"/>
    </xf>
    <xf numFmtId="4" fontId="50" fillId="0" borderId="14" xfId="4" applyNumberFormat="1" applyFont="1" applyBorder="1" applyAlignment="1" applyProtection="1">
      <alignment horizontal="center" vertical="center"/>
    </xf>
    <xf numFmtId="4" fontId="50" fillId="0" borderId="23" xfId="4" applyNumberFormat="1" applyFont="1" applyBorder="1" applyAlignment="1" applyProtection="1">
      <alignment horizontal="center" vertical="center"/>
    </xf>
    <xf numFmtId="4" fontId="50" fillId="0" borderId="8" xfId="4" applyNumberFormat="1" applyFont="1" applyBorder="1" applyAlignment="1" applyProtection="1">
      <alignment horizontal="center" vertical="center" shrinkToFit="1"/>
    </xf>
    <xf numFmtId="4" fontId="50" fillId="0" borderId="1" xfId="4" applyNumberFormat="1" applyFont="1" applyBorder="1" applyAlignment="1" applyProtection="1">
      <alignment horizontal="center" vertical="center" shrinkToFit="1"/>
    </xf>
    <xf numFmtId="4" fontId="50" fillId="0" borderId="27" xfId="4" applyNumberFormat="1" applyFont="1" applyBorder="1" applyAlignment="1" applyProtection="1">
      <alignment horizontal="center" vertical="center" shrinkToFit="1"/>
    </xf>
    <xf numFmtId="0" fontId="50" fillId="0" borderId="8" xfId="4" applyFont="1" applyBorder="1" applyAlignment="1" applyProtection="1">
      <alignment horizontal="center" vertical="center"/>
    </xf>
    <xf numFmtId="0" fontId="50" fillId="0" borderId="27" xfId="4" applyFont="1" applyBorder="1" applyAlignment="1" applyProtection="1">
      <alignment horizontal="center" vertical="center"/>
    </xf>
    <xf numFmtId="0" fontId="50" fillId="5" borderId="9" xfId="4" applyFont="1" applyFill="1" applyBorder="1" applyAlignment="1" applyProtection="1">
      <alignment horizontal="center" vertical="center" wrapText="1"/>
    </xf>
    <xf numFmtId="0" fontId="50" fillId="5" borderId="24" xfId="4" applyFont="1" applyFill="1" applyBorder="1" applyAlignment="1" applyProtection="1">
      <alignment horizontal="center" vertical="center" wrapText="1"/>
    </xf>
    <xf numFmtId="0" fontId="50" fillId="5" borderId="40" xfId="4" applyFont="1" applyFill="1" applyBorder="1" applyAlignment="1" applyProtection="1">
      <alignment horizontal="center" vertical="center" wrapText="1"/>
    </xf>
    <xf numFmtId="4" fontId="50" fillId="0" borderId="9" xfId="4" applyNumberFormat="1" applyFont="1" applyBorder="1" applyAlignment="1" applyProtection="1">
      <alignment horizontal="center" vertical="center"/>
    </xf>
    <xf numFmtId="4" fontId="50" fillId="0" borderId="53" xfId="4" applyNumberFormat="1" applyFont="1" applyBorder="1" applyAlignment="1" applyProtection="1">
      <alignment horizontal="center" vertical="center"/>
    </xf>
    <xf numFmtId="4" fontId="50" fillId="0" borderId="12" xfId="4" applyNumberFormat="1" applyFont="1" applyBorder="1" applyAlignment="1" applyProtection="1">
      <alignment horizontal="center" vertical="center" wrapText="1"/>
    </xf>
    <xf numFmtId="4" fontId="50" fillId="0" borderId="9" xfId="4" applyNumberFormat="1" applyFont="1" applyBorder="1" applyAlignment="1" applyProtection="1">
      <alignment horizontal="center" vertical="center" wrapText="1"/>
    </xf>
    <xf numFmtId="4" fontId="50" fillId="0" borderId="24" xfId="4" applyNumberFormat="1" applyFont="1" applyBorder="1" applyAlignment="1" applyProtection="1">
      <alignment horizontal="center" vertical="center" wrapText="1"/>
    </xf>
    <xf numFmtId="4" fontId="50" fillId="0" borderId="18" xfId="4" applyNumberFormat="1" applyFont="1" applyBorder="1" applyAlignment="1" applyProtection="1">
      <alignment horizontal="center" vertical="center" wrapText="1"/>
    </xf>
    <xf numFmtId="4" fontId="50" fillId="0" borderId="9" xfId="4" applyNumberFormat="1" applyFont="1" applyBorder="1" applyAlignment="1" applyProtection="1">
      <alignment horizontal="center" vertical="center" shrinkToFit="1"/>
    </xf>
    <xf numFmtId="4" fontId="50" fillId="0" borderId="24" xfId="4" applyNumberFormat="1" applyFont="1" applyBorder="1" applyAlignment="1" applyProtection="1">
      <alignment horizontal="center" vertical="center" shrinkToFit="1"/>
    </xf>
    <xf numFmtId="4" fontId="50" fillId="0" borderId="40" xfId="4" applyNumberFormat="1" applyFont="1" applyBorder="1" applyAlignment="1" applyProtection="1">
      <alignment horizontal="center" vertical="center" shrinkToFit="1"/>
    </xf>
    <xf numFmtId="0" fontId="50" fillId="0" borderId="9" xfId="4" applyFont="1" applyBorder="1" applyAlignment="1" applyProtection="1">
      <alignment horizontal="center" vertical="center"/>
    </xf>
    <xf numFmtId="0" fontId="50" fillId="0" borderId="40" xfId="4" applyFont="1" applyBorder="1" applyAlignment="1" applyProtection="1">
      <alignment horizontal="center" vertical="center"/>
    </xf>
    <xf numFmtId="0" fontId="50" fillId="18" borderId="61" xfId="4" applyFont="1" applyFill="1" applyBorder="1" applyAlignment="1" applyProtection="1">
      <alignment horizontal="center" vertical="center" wrapText="1"/>
    </xf>
    <xf numFmtId="0" fontId="50" fillId="18" borderId="118" xfId="4" applyFont="1" applyFill="1" applyBorder="1" applyAlignment="1" applyProtection="1">
      <alignment horizontal="center" vertical="center" wrapText="1"/>
    </xf>
    <xf numFmtId="0" fontId="50" fillId="18" borderId="119" xfId="4" applyFont="1" applyFill="1" applyBorder="1" applyAlignment="1" applyProtection="1">
      <alignment horizontal="center" vertical="center" wrapText="1"/>
    </xf>
    <xf numFmtId="4" fontId="50" fillId="0" borderId="67" xfId="4" applyNumberFormat="1" applyFont="1" applyBorder="1" applyAlignment="1" applyProtection="1">
      <alignment horizontal="center" vertical="center" wrapText="1"/>
    </xf>
    <xf numFmtId="4" fontId="50" fillId="0" borderId="118" xfId="4" applyNumberFormat="1" applyFont="1" applyBorder="1" applyAlignment="1" applyProtection="1">
      <alignment horizontal="center" vertical="center" wrapText="1"/>
    </xf>
    <xf numFmtId="4" fontId="50" fillId="0" borderId="118" xfId="4" applyNumberFormat="1" applyFont="1" applyBorder="1" applyAlignment="1" applyProtection="1">
      <alignment horizontal="center" vertical="center"/>
    </xf>
    <xf numFmtId="4" fontId="50" fillId="0" borderId="21" xfId="4" applyNumberFormat="1" applyFont="1" applyBorder="1" applyAlignment="1" applyProtection="1">
      <alignment horizontal="center" vertical="center"/>
    </xf>
    <xf numFmtId="0" fontId="50" fillId="0" borderId="0" xfId="4" applyFont="1" applyAlignment="1" applyProtection="1">
      <alignment horizontal="center" vertical="center" wrapText="1"/>
    </xf>
    <xf numFmtId="2" fontId="50" fillId="0" borderId="0" xfId="4" applyNumberFormat="1" applyFont="1" applyAlignment="1" applyProtection="1">
      <alignment horizontal="center" vertical="center" shrinkToFit="1"/>
    </xf>
    <xf numFmtId="0" fontId="50" fillId="0" borderId="0" xfId="0" applyFont="1" applyAlignment="1" applyProtection="1">
      <alignment horizontal="center" vertical="center" shrinkToFit="1"/>
    </xf>
    <xf numFmtId="0" fontId="50" fillId="0" borderId="0" xfId="0" applyFont="1" applyAlignment="1" applyProtection="1">
      <alignment horizontal="center" vertical="center" wrapText="1"/>
    </xf>
    <xf numFmtId="0" fontId="50" fillId="0" borderId="0" xfId="0" applyFont="1" applyAlignment="1" applyProtection="1">
      <alignment horizontal="center" vertical="center" wrapText="1"/>
    </xf>
    <xf numFmtId="0" fontId="50" fillId="0" borderId="0" xfId="4" applyFont="1" applyAlignment="1" applyProtection="1">
      <alignment vertical="center" wrapText="1"/>
    </xf>
    <xf numFmtId="0" fontId="42" fillId="0" borderId="17" xfId="4" applyFont="1" applyBorder="1" applyAlignment="1" applyProtection="1">
      <alignment horizontal="center" textRotation="90"/>
    </xf>
    <xf numFmtId="0" fontId="49" fillId="0" borderId="60" xfId="4" applyFont="1" applyBorder="1" applyAlignment="1" applyProtection="1">
      <alignment horizontal="center" vertical="center" wrapText="1"/>
    </xf>
    <xf numFmtId="0" fontId="51" fillId="0" borderId="71" xfId="4" applyFont="1" applyBorder="1" applyAlignment="1" applyProtection="1">
      <alignment horizontal="center" vertical="center" wrapText="1"/>
    </xf>
    <xf numFmtId="0" fontId="50" fillId="0" borderId="71" xfId="4" applyFont="1" applyBorder="1" applyAlignment="1" applyProtection="1">
      <alignment horizontal="center" vertical="center"/>
    </xf>
    <xf numFmtId="0" fontId="49" fillId="0" borderId="55" xfId="4" applyFont="1" applyBorder="1" applyAlignment="1" applyProtection="1">
      <alignment horizontal="center" vertical="center" wrapText="1"/>
    </xf>
    <xf numFmtId="0" fontId="49" fillId="0" borderId="0" xfId="4" applyFont="1" applyBorder="1" applyAlignment="1" applyProtection="1">
      <alignment horizontal="center" vertical="center" wrapText="1"/>
    </xf>
    <xf numFmtId="0" fontId="49" fillId="0" borderId="69" xfId="4" applyFont="1" applyBorder="1" applyAlignment="1" applyProtection="1">
      <alignment horizontal="center" vertical="center" wrapText="1"/>
    </xf>
    <xf numFmtId="0" fontId="42" fillId="0" borderId="72" xfId="4" applyFont="1" applyBorder="1" applyAlignment="1" applyProtection="1">
      <alignment horizontal="center" textRotation="90"/>
    </xf>
    <xf numFmtId="0" fontId="42" fillId="0" borderId="119" xfId="4" applyFont="1" applyBorder="1" applyAlignment="1" applyProtection="1">
      <alignment horizontal="center" textRotation="90"/>
    </xf>
    <xf numFmtId="187" fontId="50" fillId="0" borderId="54" xfId="4" applyNumberFormat="1" applyFont="1" applyBorder="1" applyAlignment="1" applyProtection="1">
      <alignment horizontal="center" vertical="center" shrinkToFit="1"/>
    </xf>
    <xf numFmtId="0" fontId="31" fillId="0" borderId="6" xfId="4" applyFont="1" applyBorder="1" applyAlignment="1" applyProtection="1">
      <alignment horizontal="center" vertical="center" shrinkToFit="1"/>
    </xf>
    <xf numFmtId="0" fontId="31" fillId="0" borderId="26" xfId="4" applyFont="1" applyBorder="1" applyAlignment="1" applyProtection="1">
      <alignment horizontal="center" vertical="center" shrinkToFit="1"/>
    </xf>
    <xf numFmtId="187" fontId="50" fillId="0" borderId="11" xfId="4" applyNumberFormat="1" applyFont="1" applyBorder="1" applyAlignment="1" applyProtection="1">
      <alignment horizontal="center" vertical="center" shrinkToFit="1"/>
    </xf>
    <xf numFmtId="0" fontId="31" fillId="0" borderId="8" xfId="4" applyFont="1" applyBorder="1" applyAlignment="1" applyProtection="1">
      <alignment horizontal="center" vertical="center" shrinkToFit="1"/>
    </xf>
    <xf numFmtId="0" fontId="31" fillId="0" borderId="27" xfId="4" applyFont="1" applyBorder="1" applyAlignment="1" applyProtection="1">
      <alignment horizontal="center" vertical="center" shrinkToFit="1"/>
    </xf>
    <xf numFmtId="187" fontId="50" fillId="0" borderId="44" xfId="4" applyNumberFormat="1" applyFont="1" applyBorder="1" applyAlignment="1" applyProtection="1">
      <alignment horizontal="center" vertical="center" shrinkToFit="1"/>
    </xf>
    <xf numFmtId="0" fontId="50" fillId="0" borderId="21" xfId="4" applyFont="1" applyBorder="1" applyAlignment="1" applyProtection="1">
      <alignment horizontal="left" vertical="center" shrinkToFit="1"/>
    </xf>
    <xf numFmtId="187" fontId="50" fillId="0" borderId="12" xfId="4" applyNumberFormat="1" applyFont="1" applyBorder="1" applyAlignment="1" applyProtection="1">
      <alignment horizontal="center" vertical="center" shrinkToFit="1"/>
    </xf>
    <xf numFmtId="0" fontId="31" fillId="0" borderId="9" xfId="4" applyFont="1" applyBorder="1" applyAlignment="1" applyProtection="1">
      <alignment horizontal="center" vertical="center" shrinkToFit="1"/>
    </xf>
    <xf numFmtId="0" fontId="31" fillId="0" borderId="40" xfId="4" applyFont="1" applyBorder="1" applyAlignment="1" applyProtection="1">
      <alignment horizontal="center" vertical="center" shrinkToFit="1"/>
    </xf>
    <xf numFmtId="0" fontId="50" fillId="5" borderId="7" xfId="4" applyFont="1" applyFill="1" applyBorder="1" applyAlignment="1" applyProtection="1">
      <alignment horizontal="center" vertical="center" wrapText="1"/>
    </xf>
    <xf numFmtId="0" fontId="50" fillId="5" borderId="36" xfId="4" applyFont="1" applyFill="1" applyBorder="1" applyAlignment="1" applyProtection="1">
      <alignment horizontal="center" vertical="center" wrapText="1"/>
    </xf>
    <xf numFmtId="0" fontId="50" fillId="5" borderId="49" xfId="4" applyFont="1" applyFill="1" applyBorder="1" applyAlignment="1" applyProtection="1">
      <alignment horizontal="center" vertical="center" wrapText="1"/>
    </xf>
    <xf numFmtId="4" fontId="50" fillId="0" borderId="52" xfId="4" applyNumberFormat="1" applyFont="1" applyBorder="1" applyAlignment="1" applyProtection="1">
      <alignment horizontal="center" vertical="center" shrinkToFit="1"/>
    </xf>
    <xf numFmtId="4" fontId="50" fillId="0" borderId="56" xfId="4" applyNumberFormat="1" applyFont="1" applyBorder="1" applyAlignment="1" applyProtection="1">
      <alignment horizontal="center" vertical="center" shrinkToFit="1"/>
    </xf>
    <xf numFmtId="4" fontId="50" fillId="0" borderId="19" xfId="4" applyNumberFormat="1" applyFont="1" applyBorder="1" applyAlignment="1" applyProtection="1">
      <alignment horizontal="center" vertical="center" shrinkToFit="1"/>
    </xf>
    <xf numFmtId="4" fontId="50" fillId="0" borderId="54" xfId="4" applyNumberFormat="1" applyFont="1" applyBorder="1" applyAlignment="1" applyProtection="1">
      <alignment horizontal="center" vertical="center" shrinkToFit="1"/>
    </xf>
    <xf numFmtId="0" fontId="42" fillId="0" borderId="6" xfId="4" applyFont="1" applyBorder="1" applyProtection="1"/>
    <xf numFmtId="0" fontId="42" fillId="0" borderId="26" xfId="4" applyFont="1" applyBorder="1" applyProtection="1"/>
    <xf numFmtId="4" fontId="50" fillId="0" borderId="11" xfId="4" applyNumberFormat="1" applyFont="1" applyBorder="1" applyAlignment="1" applyProtection="1">
      <alignment horizontal="center" vertical="center" shrinkToFit="1"/>
    </xf>
    <xf numFmtId="0" fontId="42" fillId="0" borderId="8" xfId="4" applyFont="1" applyBorder="1" applyProtection="1"/>
    <xf numFmtId="0" fontId="42" fillId="0" borderId="27" xfId="4" applyFont="1" applyBorder="1" applyProtection="1"/>
    <xf numFmtId="4" fontId="50" fillId="0" borderId="15" xfId="4" applyNumberFormat="1" applyFont="1" applyBorder="1" applyAlignment="1" applyProtection="1">
      <alignment horizontal="center" vertical="center"/>
    </xf>
    <xf numFmtId="4" fontId="50" fillId="0" borderId="18" xfId="4" applyNumberFormat="1" applyFont="1" applyBorder="1" applyAlignment="1" applyProtection="1">
      <alignment horizontal="center" vertical="center"/>
    </xf>
    <xf numFmtId="4" fontId="50" fillId="0" borderId="12" xfId="4" applyNumberFormat="1" applyFont="1" applyBorder="1" applyAlignment="1" applyProtection="1">
      <alignment horizontal="center" vertical="center" shrinkToFit="1"/>
    </xf>
    <xf numFmtId="0" fontId="42" fillId="0" borderId="9" xfId="4" applyFont="1" applyBorder="1" applyProtection="1"/>
    <xf numFmtId="0" fontId="42" fillId="0" borderId="40" xfId="4" applyFont="1" applyBorder="1" applyProtection="1"/>
    <xf numFmtId="0" fontId="63" fillId="0" borderId="39" xfId="4" applyFont="1" applyBorder="1" applyAlignment="1" applyProtection="1">
      <alignment horizontal="center" vertical="center" wrapText="1" shrinkToFit="1"/>
    </xf>
    <xf numFmtId="0" fontId="50" fillId="0" borderId="63" xfId="4" applyFont="1" applyBorder="1" applyAlignment="1" applyProtection="1">
      <alignment horizontal="left" vertical="center" shrinkToFit="1"/>
    </xf>
    <xf numFmtId="4" fontId="50" fillId="0" borderId="1" xfId="4" applyNumberFormat="1" applyFont="1" applyBorder="1" applyAlignment="1" applyProtection="1">
      <alignment horizontal="center" vertical="center"/>
    </xf>
    <xf numFmtId="4" fontId="50" fillId="0" borderId="11" xfId="4" applyNumberFormat="1" applyFont="1" applyBorder="1" applyAlignment="1" applyProtection="1">
      <alignment horizontal="center" vertical="center"/>
    </xf>
    <xf numFmtId="4" fontId="50" fillId="0" borderId="24" xfId="4" applyNumberFormat="1" applyFont="1" applyBorder="1" applyAlignment="1" applyProtection="1">
      <alignment horizontal="center" vertical="center"/>
    </xf>
    <xf numFmtId="4" fontId="50" fillId="0" borderId="12" xfId="4" applyNumberFormat="1" applyFont="1" applyBorder="1" applyAlignment="1" applyProtection="1">
      <alignment horizontal="center" vertical="center"/>
    </xf>
    <xf numFmtId="0" fontId="41" fillId="0" borderId="0" xfId="4" applyFont="1" applyAlignment="1" applyProtection="1">
      <alignment horizontal="center"/>
    </xf>
    <xf numFmtId="0" fontId="49" fillId="0" borderId="48" xfId="4" applyFont="1" applyBorder="1" applyAlignment="1" applyProtection="1">
      <alignment horizontal="center" vertical="center" wrapText="1"/>
    </xf>
    <xf numFmtId="0" fontId="25" fillId="0" borderId="46" xfId="4" applyFont="1" applyBorder="1" applyAlignment="1" applyProtection="1">
      <alignment horizontal="center" vertical="center" wrapText="1" shrinkToFit="1"/>
    </xf>
    <xf numFmtId="0" fontId="50" fillId="18" borderId="6" xfId="4" applyFont="1" applyFill="1" applyBorder="1" applyAlignment="1" applyProtection="1">
      <alignment horizontal="center" vertical="center" wrapText="1"/>
    </xf>
    <xf numFmtId="0" fontId="50" fillId="18" borderId="25" xfId="4" applyFont="1" applyFill="1" applyBorder="1" applyAlignment="1" applyProtection="1">
      <alignment horizontal="center" vertical="center" wrapText="1"/>
    </xf>
    <xf numFmtId="0" fontId="50" fillId="18" borderId="26" xfId="4" applyFont="1" applyFill="1" applyBorder="1" applyAlignment="1" applyProtection="1">
      <alignment horizontal="center" vertical="center" wrapText="1"/>
    </xf>
    <xf numFmtId="0" fontId="50" fillId="18" borderId="8" xfId="4" applyFont="1" applyFill="1" applyBorder="1" applyAlignment="1" applyProtection="1">
      <alignment horizontal="center" vertical="center" wrapText="1"/>
    </xf>
    <xf numFmtId="0" fontId="50" fillId="18" borderId="1" xfId="4" applyFont="1" applyFill="1" applyBorder="1" applyAlignment="1" applyProtection="1">
      <alignment horizontal="center" vertical="center" wrapText="1"/>
    </xf>
    <xf numFmtId="0" fontId="50" fillId="18" borderId="27" xfId="4" applyFont="1" applyFill="1" applyBorder="1" applyAlignment="1" applyProtection="1">
      <alignment horizontal="center" vertical="center" wrapText="1"/>
    </xf>
    <xf numFmtId="0" fontId="50" fillId="18" borderId="9" xfId="4" applyFont="1" applyFill="1" applyBorder="1" applyAlignment="1" applyProtection="1">
      <alignment horizontal="center" vertical="center" wrapText="1"/>
    </xf>
    <xf numFmtId="0" fontId="50" fillId="18" borderId="24" xfId="4" applyFont="1" applyFill="1" applyBorder="1" applyAlignment="1" applyProtection="1">
      <alignment horizontal="center" vertical="center" wrapText="1"/>
    </xf>
    <xf numFmtId="0" fontId="50" fillId="18" borderId="40" xfId="4" applyFont="1" applyFill="1" applyBorder="1" applyAlignment="1" applyProtection="1">
      <alignment horizontal="center" vertical="center" wrapText="1"/>
    </xf>
    <xf numFmtId="4" fontId="50" fillId="0" borderId="15" xfId="4" applyNumberFormat="1" applyFont="1" applyBorder="1" applyAlignment="1" applyProtection="1">
      <alignment horizontal="center" vertical="center" wrapText="1"/>
    </xf>
    <xf numFmtId="187" fontId="50" fillId="0" borderId="10" xfId="4" applyNumberFormat="1" applyFont="1" applyBorder="1" applyAlignment="1" applyProtection="1">
      <alignment horizontal="center" vertical="center" shrinkToFit="1"/>
    </xf>
    <xf numFmtId="4" fontId="50" fillId="0" borderId="27" xfId="4" applyNumberFormat="1" applyFont="1" applyBorder="1" applyAlignment="1" applyProtection="1">
      <alignment horizontal="center" vertical="center"/>
    </xf>
    <xf numFmtId="4" fontId="50" fillId="0" borderId="40" xfId="4" applyNumberFormat="1" applyFont="1" applyBorder="1" applyAlignment="1" applyProtection="1">
      <alignment horizontal="center" vertical="center" wrapText="1"/>
    </xf>
    <xf numFmtId="0" fontId="42" fillId="0" borderId="0" xfId="0" applyFont="1" applyBorder="1"/>
    <xf numFmtId="0" fontId="31" fillId="0" borderId="68" xfId="0" applyFont="1" applyBorder="1"/>
    <xf numFmtId="0" fontId="50" fillId="0" borderId="61" xfId="0" applyFont="1" applyBorder="1" applyAlignment="1">
      <alignment horizontal="center" vertical="center" wrapText="1"/>
    </xf>
    <xf numFmtId="0" fontId="50" fillId="0" borderId="61" xfId="6" applyFont="1" applyBorder="1" applyAlignment="1">
      <alignment horizontal="center" vertical="center" wrapText="1"/>
    </xf>
    <xf numFmtId="0" fontId="31" fillId="0" borderId="1" xfId="3" applyFont="1" applyBorder="1" applyAlignment="1" applyProtection="1">
      <alignment horizontal="left"/>
      <protection hidden="1"/>
    </xf>
    <xf numFmtId="0" fontId="43" fillId="0" borderId="6" xfId="3" applyFont="1" applyBorder="1" applyAlignment="1" applyProtection="1">
      <alignment horizontal="center" vertical="center"/>
      <protection hidden="1"/>
    </xf>
    <xf numFmtId="0" fontId="49" fillId="0" borderId="68" xfId="3" applyFont="1" applyBorder="1" applyAlignment="1" applyProtection="1">
      <alignment horizontal="center" vertical="center" wrapText="1" shrinkToFit="1"/>
      <protection hidden="1"/>
    </xf>
    <xf numFmtId="0" fontId="43" fillId="0" borderId="9" xfId="3" applyFont="1" applyBorder="1" applyAlignment="1" applyProtection="1">
      <alignment horizontal="center" vertical="center"/>
      <protection hidden="1"/>
    </xf>
    <xf numFmtId="0" fontId="43" fillId="0" borderId="24" xfId="3" applyFont="1" applyBorder="1" applyAlignment="1" applyProtection="1">
      <alignment horizontal="center" vertical="center"/>
      <protection hidden="1"/>
    </xf>
    <xf numFmtId="0" fontId="43" fillId="0" borderId="12" xfId="3" applyFont="1" applyBorder="1" applyAlignment="1" applyProtection="1">
      <alignment horizontal="center" vertical="center" shrinkToFit="1"/>
      <protection hidden="1"/>
    </xf>
    <xf numFmtId="0" fontId="43" fillId="0" borderId="15" xfId="3" applyFont="1" applyBorder="1" applyAlignment="1" applyProtection="1">
      <alignment horizontal="center" vertical="center" shrinkToFit="1"/>
      <protection hidden="1"/>
    </xf>
    <xf numFmtId="0" fontId="43" fillId="0" borderId="53" xfId="3" applyFont="1" applyBorder="1" applyAlignment="1" applyProtection="1">
      <alignment horizontal="center" vertical="center" shrinkToFit="1"/>
      <protection hidden="1"/>
    </xf>
    <xf numFmtId="0" fontId="49" fillId="0" borderId="63" xfId="3" applyFont="1" applyBorder="1" applyAlignment="1" applyProtection="1">
      <alignment horizontal="center" vertical="center" wrapText="1" shrinkToFit="1"/>
      <protection hidden="1"/>
    </xf>
    <xf numFmtId="0" fontId="49" fillId="0" borderId="21" xfId="3" applyFont="1" applyBorder="1" applyAlignment="1" applyProtection="1">
      <alignment horizontal="center" vertical="center" wrapText="1" shrinkToFit="1"/>
      <protection hidden="1"/>
    </xf>
    <xf numFmtId="0" fontId="49" fillId="0" borderId="70" xfId="3" applyFont="1" applyBorder="1" applyAlignment="1" applyProtection="1">
      <alignment horizontal="center" vertical="center" wrapText="1" shrinkToFit="1"/>
      <protection hidden="1"/>
    </xf>
    <xf numFmtId="0" fontId="43" fillId="0" borderId="30" xfId="3" applyFont="1" applyBorder="1" applyProtection="1">
      <protection hidden="1"/>
    </xf>
    <xf numFmtId="0" fontId="43" fillId="0" borderId="0" xfId="3" applyFont="1" applyBorder="1" applyProtection="1">
      <protection hidden="1"/>
    </xf>
    <xf numFmtId="0" fontId="43" fillId="0" borderId="29" xfId="3" applyFont="1" applyBorder="1" applyProtection="1">
      <protection hidden="1"/>
    </xf>
    <xf numFmtId="0" fontId="43" fillId="0" borderId="13" xfId="3" applyFont="1" applyBorder="1" applyAlignment="1" applyProtection="1">
      <alignment horizontal="left"/>
      <protection hidden="1"/>
    </xf>
    <xf numFmtId="0" fontId="43" fillId="0" borderId="0" xfId="3" applyFont="1" applyBorder="1" applyAlignment="1" applyProtection="1">
      <alignment horizontal="left"/>
      <protection hidden="1"/>
    </xf>
    <xf numFmtId="0" fontId="31" fillId="0" borderId="74" xfId="3" applyFont="1" applyBorder="1" applyAlignment="1" applyProtection="1">
      <alignment horizontal="left" vertical="top" wrapText="1"/>
      <protection hidden="1"/>
    </xf>
    <xf numFmtId="0" fontId="31" fillId="0" borderId="56" xfId="3" applyFont="1" applyBorder="1" applyAlignment="1" applyProtection="1">
      <alignment horizontal="left" vertical="top" wrapText="1"/>
      <protection hidden="1"/>
    </xf>
    <xf numFmtId="0" fontId="31" fillId="0" borderId="52" xfId="3" applyFont="1" applyBorder="1" applyAlignment="1" applyProtection="1">
      <alignment horizontal="left" vertical="top" wrapText="1"/>
      <protection hidden="1"/>
    </xf>
    <xf numFmtId="2" fontId="31" fillId="0" borderId="54" xfId="3" applyNumberFormat="1" applyFont="1" applyBorder="1" applyAlignment="1" applyProtection="1">
      <alignment horizontal="center" vertical="center"/>
      <protection hidden="1"/>
    </xf>
    <xf numFmtId="2" fontId="31" fillId="0" borderId="56" xfId="3" applyNumberFormat="1" applyFont="1" applyBorder="1" applyAlignment="1" applyProtection="1">
      <alignment horizontal="center" vertical="center"/>
      <protection hidden="1"/>
    </xf>
    <xf numFmtId="2" fontId="31" fillId="0" borderId="52" xfId="3" applyNumberFormat="1" applyFont="1" applyBorder="1" applyAlignment="1" applyProtection="1">
      <alignment horizontal="center" vertical="center"/>
      <protection hidden="1"/>
    </xf>
    <xf numFmtId="0" fontId="31" fillId="0" borderId="54" xfId="3" applyFont="1" applyBorder="1" applyAlignment="1" applyProtection="1">
      <alignment horizontal="center" vertical="center"/>
      <protection hidden="1"/>
    </xf>
    <xf numFmtId="0" fontId="31" fillId="0" borderId="56" xfId="3" applyFont="1" applyBorder="1" applyAlignment="1" applyProtection="1">
      <alignment horizontal="center" vertical="center"/>
      <protection hidden="1"/>
    </xf>
    <xf numFmtId="0" fontId="31" fillId="0" borderId="19" xfId="3" applyFont="1" applyBorder="1" applyAlignment="1" applyProtection="1">
      <alignment horizontal="center" vertical="center"/>
      <protection hidden="1"/>
    </xf>
    <xf numFmtId="0" fontId="31" fillId="0" borderId="23" xfId="3" applyFont="1" applyBorder="1" applyAlignment="1" applyProtection="1">
      <alignment horizontal="center" vertical="center"/>
      <protection hidden="1"/>
    </xf>
    <xf numFmtId="0" fontId="31" fillId="0" borderId="39" xfId="3" applyFont="1" applyBorder="1" applyAlignment="1" applyProtection="1">
      <alignment horizontal="left" vertical="top" wrapText="1"/>
      <protection hidden="1"/>
    </xf>
    <xf numFmtId="0" fontId="31" fillId="0" borderId="15" xfId="3" applyFont="1" applyBorder="1" applyAlignment="1" applyProtection="1">
      <alignment horizontal="left" vertical="top" wrapText="1"/>
      <protection hidden="1"/>
    </xf>
    <xf numFmtId="0" fontId="31" fillId="0" borderId="53" xfId="3" applyFont="1" applyBorder="1" applyAlignment="1" applyProtection="1">
      <alignment horizontal="left" vertical="top" wrapText="1"/>
      <protection hidden="1"/>
    </xf>
    <xf numFmtId="2" fontId="31" fillId="0" borderId="12" xfId="3" applyNumberFormat="1" applyFont="1" applyBorder="1" applyAlignment="1" applyProtection="1">
      <alignment horizontal="center" vertical="center"/>
      <protection hidden="1"/>
    </xf>
    <xf numFmtId="2" fontId="31" fillId="0" borderId="15" xfId="3" applyNumberFormat="1" applyFont="1" applyBorder="1" applyAlignment="1" applyProtection="1">
      <alignment horizontal="center" vertical="center"/>
      <protection hidden="1"/>
    </xf>
    <xf numFmtId="2" fontId="31" fillId="0" borderId="53" xfId="3" applyNumberFormat="1" applyFont="1" applyBorder="1" applyAlignment="1" applyProtection="1">
      <alignment horizontal="center" vertical="center"/>
      <protection hidden="1"/>
    </xf>
    <xf numFmtId="0" fontId="31" fillId="0" borderId="12" xfId="3" applyFont="1" applyBorder="1" applyAlignment="1" applyProtection="1">
      <alignment horizontal="center" vertical="center"/>
      <protection hidden="1"/>
    </xf>
    <xf numFmtId="0" fontId="31" fillId="0" borderId="15" xfId="3" applyFont="1" applyBorder="1" applyAlignment="1" applyProtection="1">
      <alignment horizontal="center" vertical="center"/>
      <protection hidden="1"/>
    </xf>
    <xf numFmtId="0" fontId="31" fillId="0" borderId="18" xfId="3" applyFont="1" applyBorder="1" applyAlignment="1" applyProtection="1">
      <alignment horizontal="center" vertical="center"/>
      <protection hidden="1"/>
    </xf>
    <xf numFmtId="0" fontId="41" fillId="0" borderId="45" xfId="3" applyFont="1" applyBorder="1" applyAlignment="1" applyProtection="1">
      <alignment vertical="center"/>
      <protection hidden="1"/>
    </xf>
    <xf numFmtId="0" fontId="42" fillId="0" borderId="45" xfId="3" applyFont="1" applyBorder="1" applyAlignment="1" applyProtection="1">
      <alignment vertical="center"/>
      <protection hidden="1"/>
    </xf>
    <xf numFmtId="0" fontId="31" fillId="0" borderId="11" xfId="3" applyFont="1" applyBorder="1" applyAlignment="1" applyProtection="1">
      <alignment horizontal="left"/>
      <protection hidden="1"/>
    </xf>
    <xf numFmtId="0" fontId="31" fillId="0" borderId="14" xfId="3" applyFont="1" applyBorder="1" applyAlignment="1" applyProtection="1">
      <alignment horizontal="left"/>
      <protection hidden="1"/>
    </xf>
    <xf numFmtId="0" fontId="31" fillId="0" borderId="28" xfId="3" applyFont="1" applyBorder="1" applyAlignment="1" applyProtection="1">
      <alignment horizontal="left"/>
      <protection hidden="1"/>
    </xf>
    <xf numFmtId="0" fontId="31" fillId="0" borderId="1" xfId="3" applyFont="1" applyBorder="1" applyAlignment="1" applyProtection="1">
      <alignment horizontal="left"/>
      <protection hidden="1"/>
    </xf>
    <xf numFmtId="0" fontId="60" fillId="0" borderId="1" xfId="9" applyFont="1" applyBorder="1" applyAlignment="1">
      <alignment vertical="top" wrapText="1"/>
    </xf>
    <xf numFmtId="0" fontId="60" fillId="0" borderId="1" xfId="0" applyFont="1" applyBorder="1" applyAlignment="1">
      <alignment vertical="top" wrapText="1"/>
    </xf>
    <xf numFmtId="0" fontId="41" fillId="31" borderId="1" xfId="9" applyFont="1" applyFill="1" applyBorder="1" applyAlignment="1">
      <alignment vertical="center"/>
    </xf>
    <xf numFmtId="0" fontId="41" fillId="31" borderId="1" xfId="9" applyFont="1" applyFill="1" applyBorder="1"/>
    <xf numFmtId="0" fontId="67" fillId="21" borderId="1" xfId="9" applyFont="1" applyFill="1" applyBorder="1" applyAlignment="1">
      <alignment horizontal="center"/>
    </xf>
    <xf numFmtId="0" fontId="68" fillId="21" borderId="1" xfId="9" applyFont="1" applyFill="1" applyBorder="1" applyAlignment="1">
      <alignment horizontal="center"/>
    </xf>
    <xf numFmtId="0" fontId="69" fillId="21" borderId="1" xfId="9" applyFont="1" applyFill="1" applyBorder="1" applyAlignment="1">
      <alignment horizontal="center"/>
    </xf>
    <xf numFmtId="0" fontId="17" fillId="31" borderId="1" xfId="9" applyFont="1" applyFill="1" applyBorder="1" applyAlignment="1">
      <alignment horizontal="center" vertical="center"/>
    </xf>
    <xf numFmtId="0" fontId="4" fillId="31" borderId="11" xfId="9" applyFont="1" applyFill="1" applyBorder="1" applyAlignment="1">
      <alignment horizontal="center" vertical="center" wrapText="1"/>
    </xf>
    <xf numFmtId="0" fontId="70" fillId="31" borderId="1" xfId="9" applyFont="1" applyFill="1" applyBorder="1" applyAlignment="1">
      <alignment horizontal="center"/>
    </xf>
    <xf numFmtId="0" fontId="6" fillId="0" borderId="1" xfId="9" applyFont="1" applyBorder="1" applyAlignment="1">
      <alignment wrapText="1"/>
    </xf>
    <xf numFmtId="0" fontId="41" fillId="0" borderId="0" xfId="3" applyFont="1" applyAlignment="1" applyProtection="1">
      <alignment vertical="center"/>
      <protection locked="0" hidden="1"/>
    </xf>
    <xf numFmtId="0" fontId="41" fillId="0" borderId="0" xfId="3" applyFont="1" applyAlignment="1" applyProtection="1">
      <alignment horizontal="center" vertical="center"/>
      <protection locked="0" hidden="1"/>
    </xf>
    <xf numFmtId="0" fontId="42" fillId="0" borderId="0" xfId="3" applyFont="1" applyAlignment="1" applyProtection="1">
      <alignment vertical="center"/>
      <protection locked="0"/>
    </xf>
    <xf numFmtId="0" fontId="31" fillId="0" borderId="0" xfId="3" applyFont="1" applyAlignment="1" applyProtection="1">
      <alignment horizontal="center" vertical="center"/>
      <protection locked="0" hidden="1"/>
    </xf>
    <xf numFmtId="0" fontId="42" fillId="0" borderId="0" xfId="3" applyFont="1" applyAlignment="1" applyProtection="1">
      <alignment vertical="center"/>
      <protection locked="0" hidden="1"/>
    </xf>
    <xf numFmtId="0" fontId="41" fillId="0" borderId="45" xfId="3" applyFont="1" applyBorder="1" applyAlignment="1" applyProtection="1">
      <alignment vertical="center"/>
      <protection locked="0" hidden="1"/>
    </xf>
    <xf numFmtId="0" fontId="42" fillId="0" borderId="45" xfId="3" applyFont="1" applyBorder="1" applyAlignment="1" applyProtection="1">
      <alignment vertical="center"/>
      <protection locked="0"/>
    </xf>
    <xf numFmtId="0" fontId="31" fillId="0" borderId="45" xfId="3" applyFont="1" applyBorder="1" applyAlignment="1" applyProtection="1">
      <alignment horizontal="center" vertical="center"/>
      <protection locked="0" hidden="1"/>
    </xf>
    <xf numFmtId="0" fontId="42" fillId="0" borderId="45" xfId="3" applyFont="1" applyBorder="1" applyAlignment="1" applyProtection="1">
      <alignment vertical="center"/>
      <protection locked="0" hidden="1"/>
    </xf>
    <xf numFmtId="0" fontId="41" fillId="0" borderId="97" xfId="3" applyFont="1" applyBorder="1" applyAlignment="1" applyProtection="1">
      <alignment vertical="center"/>
      <protection locked="0" hidden="1"/>
    </xf>
    <xf numFmtId="0" fontId="42" fillId="0" borderId="97" xfId="3" applyFont="1" applyBorder="1" applyAlignment="1" applyProtection="1">
      <alignment vertical="center"/>
      <protection locked="0"/>
    </xf>
    <xf numFmtId="0" fontId="31" fillId="0" borderId="97" xfId="3" applyFont="1" applyBorder="1" applyAlignment="1" applyProtection="1">
      <alignment horizontal="center" vertical="center"/>
      <protection locked="0" hidden="1"/>
    </xf>
    <xf numFmtId="0" fontId="42" fillId="0" borderId="97" xfId="3" applyFont="1" applyBorder="1" applyAlignment="1" applyProtection="1">
      <alignment vertical="center"/>
      <protection locked="0" hidden="1"/>
    </xf>
    <xf numFmtId="0" fontId="43" fillId="0" borderId="44" xfId="3" applyFont="1" applyBorder="1" applyAlignment="1" applyProtection="1">
      <alignment horizontal="center" vertical="center" shrinkToFit="1"/>
      <protection locked="0" hidden="1"/>
    </xf>
    <xf numFmtId="0" fontId="43" fillId="0" borderId="51" xfId="3" applyFont="1" applyBorder="1" applyAlignment="1" applyProtection="1">
      <alignment horizontal="center" vertical="center" shrinkToFit="1"/>
      <protection locked="0" hidden="1"/>
    </xf>
    <xf numFmtId="0" fontId="43" fillId="0" borderId="42" xfId="3" applyFont="1" applyBorder="1" applyAlignment="1" applyProtection="1">
      <alignment horizontal="center" vertical="center" shrinkToFit="1"/>
      <protection locked="0" hidden="1"/>
    </xf>
    <xf numFmtId="1" fontId="43" fillId="0" borderId="44" xfId="3" applyNumberFormat="1" applyFont="1" applyBorder="1" applyAlignment="1" applyProtection="1">
      <alignment horizontal="center" vertical="center" shrinkToFit="1"/>
      <protection locked="0" hidden="1"/>
    </xf>
    <xf numFmtId="1" fontId="43" fillId="0" borderId="51" xfId="3" applyNumberFormat="1" applyFont="1" applyBorder="1" applyAlignment="1" applyProtection="1">
      <alignment horizontal="center" vertical="center" shrinkToFit="1"/>
      <protection locked="0" hidden="1"/>
    </xf>
    <xf numFmtId="1" fontId="43" fillId="0" borderId="42" xfId="3" applyNumberFormat="1" applyFont="1" applyBorder="1" applyAlignment="1" applyProtection="1">
      <alignment horizontal="center" vertical="center" shrinkToFit="1"/>
      <protection locked="0" hidden="1"/>
    </xf>
    <xf numFmtId="0" fontId="42" fillId="0" borderId="0" xfId="3" applyFont="1" applyAlignment="1" applyProtection="1">
      <alignment vertical="center" shrinkToFit="1"/>
      <protection locked="0"/>
    </xf>
    <xf numFmtId="0" fontId="43" fillId="0" borderId="10" xfId="3" applyFont="1" applyBorder="1" applyAlignment="1" applyProtection="1">
      <alignment horizontal="center" vertical="center" shrinkToFit="1"/>
      <protection locked="0" hidden="1"/>
    </xf>
    <xf numFmtId="0" fontId="43" fillId="0" borderId="13" xfId="3" applyFont="1" applyBorder="1" applyAlignment="1" applyProtection="1">
      <alignment horizontal="center" vertical="center" shrinkToFit="1"/>
      <protection locked="0" hidden="1"/>
    </xf>
    <xf numFmtId="0" fontId="43" fillId="0" borderId="31" xfId="3" applyFont="1" applyBorder="1" applyAlignment="1" applyProtection="1">
      <alignment horizontal="center" vertical="center" shrinkToFit="1"/>
      <protection locked="0" hidden="1"/>
    </xf>
    <xf numFmtId="1" fontId="43" fillId="0" borderId="10" xfId="3" applyNumberFormat="1" applyFont="1" applyBorder="1" applyAlignment="1" applyProtection="1">
      <alignment horizontal="center" vertical="center" shrinkToFit="1"/>
      <protection locked="0" hidden="1"/>
    </xf>
    <xf numFmtId="1" fontId="43" fillId="0" borderId="13" xfId="3" applyNumberFormat="1" applyFont="1" applyBorder="1" applyAlignment="1" applyProtection="1">
      <alignment horizontal="center" vertical="center" shrinkToFit="1"/>
      <protection locked="0" hidden="1"/>
    </xf>
    <xf numFmtId="1" fontId="43" fillId="0" borderId="31" xfId="3" applyNumberFormat="1" applyFont="1" applyBorder="1" applyAlignment="1" applyProtection="1">
      <alignment horizontal="center" vertical="center" shrinkToFit="1"/>
      <protection locked="0" hidden="1"/>
    </xf>
    <xf numFmtId="59" fontId="31" fillId="0" borderId="11" xfId="3" applyNumberFormat="1" applyFont="1" applyBorder="1" applyAlignment="1" applyProtection="1">
      <alignment horizontal="center" vertical="center" wrapText="1"/>
      <protection locked="0" hidden="1"/>
    </xf>
    <xf numFmtId="59" fontId="31" fillId="0" borderId="14" xfId="3" applyNumberFormat="1" applyFont="1" applyBorder="1" applyAlignment="1" applyProtection="1">
      <alignment horizontal="center" vertical="center" wrapText="1"/>
      <protection locked="0" hidden="1"/>
    </xf>
    <xf numFmtId="59" fontId="31" fillId="0" borderId="28" xfId="3" applyNumberFormat="1" applyFont="1" applyBorder="1" applyAlignment="1" applyProtection="1">
      <alignment horizontal="center" vertical="center" wrapText="1"/>
      <protection locked="0" hidden="1"/>
    </xf>
    <xf numFmtId="0" fontId="31" fillId="0" borderId="11" xfId="3" applyFont="1" applyBorder="1" applyAlignment="1" applyProtection="1">
      <alignment horizontal="center" vertical="center"/>
      <protection locked="0" hidden="1"/>
    </xf>
    <xf numFmtId="0" fontId="31" fillId="0" borderId="14" xfId="3" applyFont="1" applyBorder="1" applyAlignment="1" applyProtection="1">
      <alignment horizontal="center" vertical="center"/>
      <protection locked="0" hidden="1"/>
    </xf>
    <xf numFmtId="0" fontId="31" fillId="0" borderId="28" xfId="3" applyFont="1" applyBorder="1" applyAlignment="1" applyProtection="1">
      <alignment horizontal="center" vertical="center"/>
      <protection locked="0" hidden="1"/>
    </xf>
    <xf numFmtId="0" fontId="31" fillId="0" borderId="11" xfId="3" applyFont="1" applyBorder="1" applyAlignment="1" applyProtection="1">
      <alignment horizontal="left" vertical="center" wrapText="1"/>
      <protection locked="0" hidden="1"/>
    </xf>
    <xf numFmtId="0" fontId="31" fillId="0" borderId="14" xfId="3" applyFont="1" applyBorder="1" applyAlignment="1" applyProtection="1">
      <alignment horizontal="left" vertical="center" wrapText="1"/>
      <protection locked="0" hidden="1"/>
    </xf>
    <xf numFmtId="0" fontId="31" fillId="0" borderId="28" xfId="3" applyFont="1" applyBorder="1" applyAlignment="1" applyProtection="1">
      <alignment horizontal="left" vertical="center" wrapText="1"/>
      <protection locked="0" hidden="1"/>
    </xf>
    <xf numFmtId="0" fontId="31" fillId="30" borderId="11" xfId="3" applyFont="1" applyFill="1" applyBorder="1" applyAlignment="1" applyProtection="1">
      <alignment horizontal="left" vertical="center" wrapText="1"/>
      <protection locked="0" hidden="1"/>
    </xf>
    <xf numFmtId="0" fontId="31" fillId="30" borderId="14" xfId="3" applyFont="1" applyFill="1" applyBorder="1" applyAlignment="1" applyProtection="1">
      <alignment horizontal="left" vertical="center" wrapText="1"/>
      <protection locked="0" hidden="1"/>
    </xf>
    <xf numFmtId="0" fontId="31" fillId="30" borderId="28" xfId="3" applyFont="1" applyFill="1" applyBorder="1" applyAlignment="1" applyProtection="1">
      <alignment horizontal="left" vertical="center" wrapText="1"/>
      <protection locked="0" hidden="1"/>
    </xf>
    <xf numFmtId="59" fontId="50" fillId="0" borderId="11" xfId="3" applyNumberFormat="1" applyFont="1" applyBorder="1" applyAlignment="1" applyProtection="1">
      <alignment horizontal="center" vertical="center" wrapText="1"/>
      <protection locked="0" hidden="1"/>
    </xf>
    <xf numFmtId="59" fontId="50" fillId="0" borderId="14" xfId="3" applyNumberFormat="1" applyFont="1" applyBorder="1" applyAlignment="1" applyProtection="1">
      <alignment horizontal="center" vertical="center" wrapText="1"/>
      <protection locked="0" hidden="1"/>
    </xf>
    <xf numFmtId="59" fontId="50" fillId="0" borderId="28" xfId="3" applyNumberFormat="1" applyFont="1" applyBorder="1" applyAlignment="1" applyProtection="1">
      <alignment horizontal="center" vertical="center" wrapText="1"/>
      <protection locked="0" hidden="1"/>
    </xf>
    <xf numFmtId="59" fontId="31" fillId="0" borderId="0" xfId="3" applyNumberFormat="1" applyFont="1" applyAlignment="1" applyProtection="1">
      <alignment horizontal="center" vertical="center"/>
      <protection locked="0" hidden="1"/>
    </xf>
    <xf numFmtId="0" fontId="28" fillId="6" borderId="1" xfId="0" applyFont="1" applyFill="1" applyBorder="1" applyAlignment="1" applyProtection="1">
      <alignment shrinkToFit="1"/>
      <protection locked="0"/>
    </xf>
    <xf numFmtId="0" fontId="31" fillId="6" borderId="1" xfId="0" applyFont="1" applyFill="1" applyBorder="1" applyAlignment="1" applyProtection="1">
      <alignment horizontal="left" shrinkToFit="1"/>
      <protection locked="0"/>
    </xf>
    <xf numFmtId="0" fontId="28" fillId="6" borderId="1" xfId="0" applyFont="1" applyFill="1" applyBorder="1" applyAlignment="1" applyProtection="1">
      <alignment horizontal="left" shrinkToFit="1"/>
      <protection locked="0"/>
    </xf>
  </cellXfs>
  <cellStyles count="10">
    <cellStyle name="Normal 2" xfId="1" xr:uid="{00000000-0005-0000-0000-000000000000}"/>
    <cellStyle name="Normal 2 3" xfId="8" xr:uid="{41054611-E3CD-42CB-9254-04D13EA4A94C}"/>
    <cellStyle name="Normal 3" xfId="2" xr:uid="{00000000-0005-0000-0000-000001000000}"/>
    <cellStyle name="Normal 4" xfId="3" xr:uid="{00000000-0005-0000-0000-000002000000}"/>
    <cellStyle name="Normal 5" xfId="4" xr:uid="{00000000-0005-0000-0000-000003000000}"/>
    <cellStyle name="ปกติ" xfId="0" builtinId="0"/>
    <cellStyle name="ปกติ 2" xfId="5" xr:uid="{00000000-0005-0000-0000-000005000000}"/>
    <cellStyle name="ปกติ 3" xfId="6" xr:uid="{00000000-0005-0000-0000-000006000000}"/>
    <cellStyle name="ปกติ 4" xfId="9" xr:uid="{ED725497-8614-4D32-9E30-4435A828720A}"/>
    <cellStyle name="ปกติ_กลางภาค2-53" xfId="7" xr:uid="{00000000-0005-0000-0000-000007000000}"/>
  </cellStyles>
  <dxfs count="210">
    <dxf>
      <font>
        <b/>
        <i val="0"/>
        <condense val="0"/>
        <extend val="0"/>
        <color rgb="FFFF0000"/>
      </font>
    </dxf>
    <dxf>
      <font>
        <b/>
        <i val="0"/>
        <condense val="0"/>
        <extend val="0"/>
        <color rgb="FFFF0000"/>
      </font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9" defaultPivotStyle="PivotStyleLight16"/>
  <colors>
    <mruColors>
      <color rgb="FFF6C3FF"/>
      <color rgb="FFE0DC94"/>
      <color rgb="FFA32AC4"/>
      <color rgb="FFFF5050"/>
      <color rgb="FF2A18B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83457</xdr:colOff>
      <xdr:row>0</xdr:row>
      <xdr:rowOff>344713</xdr:rowOff>
    </xdr:from>
    <xdr:to>
      <xdr:col>27</xdr:col>
      <xdr:colOff>359230</xdr:colOff>
      <xdr:row>14</xdr:row>
      <xdr:rowOff>359228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FE93E799-9E57-A38F-2FD4-0C0A96BC82DE}"/>
            </a:ext>
          </a:extLst>
        </xdr:cNvPr>
        <xdr:cNvSpPr txBox="1"/>
      </xdr:nvSpPr>
      <xdr:spPr>
        <a:xfrm>
          <a:off x="15454086" y="344713"/>
          <a:ext cx="3487058" cy="5435601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2800" b="1">
              <a:solidFill>
                <a:schemeClr val="dk1"/>
              </a:solidFill>
              <a:effectLst/>
              <a:latin typeface="TH Sarabun New" panose="020B0500040200020003" pitchFamily="34" charset="-34"/>
              <a:ea typeface="+mn-ea"/>
              <a:cs typeface="TH Sarabun New" panose="020B0500040200020003" pitchFamily="34" charset="-34"/>
            </a:rPr>
            <a:t>การเรียงหน้า ปถ.07 </a:t>
          </a:r>
          <a:endParaRPr lang="en-US" sz="2800" b="1">
            <a:solidFill>
              <a:schemeClr val="dk1"/>
            </a:solidFill>
            <a:effectLst/>
            <a:latin typeface="TH Sarabun New" panose="020B0500040200020003" pitchFamily="34" charset="-34"/>
            <a:ea typeface="+mn-ea"/>
            <a:cs typeface="TH Sarabun New" panose="020B0500040200020003" pitchFamily="34" charset="-34"/>
          </a:endParaRPr>
        </a:p>
        <a:p>
          <a:r>
            <a:rPr lang="th-TH" sz="2400">
              <a:solidFill>
                <a:schemeClr val="dk1"/>
              </a:solidFill>
              <a:effectLst/>
              <a:latin typeface="TH Sarabun New" panose="020B0500040200020003" pitchFamily="34" charset="-34"/>
              <a:ea typeface="+mn-ea"/>
              <a:cs typeface="TH Sarabun New" panose="020B0500040200020003" pitchFamily="34" charset="-34"/>
            </a:rPr>
            <a:t>1. ปก ในแท็บ 1.ปถ.07</a:t>
          </a:r>
          <a:endParaRPr lang="en-US" sz="2400">
            <a:solidFill>
              <a:schemeClr val="dk1"/>
            </a:solidFill>
            <a:effectLst/>
            <a:latin typeface="TH Sarabun New" panose="020B0500040200020003" pitchFamily="34" charset="-34"/>
            <a:ea typeface="+mn-ea"/>
            <a:cs typeface="TH Sarabun New" panose="020B0500040200020003" pitchFamily="34" charset="-34"/>
          </a:endParaRPr>
        </a:p>
        <a:p>
          <a:r>
            <a:rPr lang="th-TH" sz="2400">
              <a:solidFill>
                <a:schemeClr val="dk1"/>
              </a:solidFill>
              <a:effectLst/>
              <a:latin typeface="TH Sarabun New" panose="020B0500040200020003" pitchFamily="34" charset="-34"/>
              <a:ea typeface="+mn-ea"/>
              <a:cs typeface="TH Sarabun New" panose="020B0500040200020003" pitchFamily="34" charset="-34"/>
            </a:rPr>
            <a:t>2. แท็บ 2. ชื่อนักเรียน</a:t>
          </a:r>
          <a:endParaRPr lang="en-US" sz="2400">
            <a:solidFill>
              <a:schemeClr val="dk1"/>
            </a:solidFill>
            <a:effectLst/>
            <a:latin typeface="TH Sarabun New" panose="020B0500040200020003" pitchFamily="34" charset="-34"/>
            <a:ea typeface="+mn-ea"/>
            <a:cs typeface="TH Sarabun New" panose="020B0500040200020003" pitchFamily="34" charset="-34"/>
          </a:endParaRPr>
        </a:p>
        <a:p>
          <a:r>
            <a:rPr lang="th-TH" sz="2400">
              <a:solidFill>
                <a:schemeClr val="dk1"/>
              </a:solidFill>
              <a:effectLst/>
              <a:latin typeface="TH Sarabun New" panose="020B0500040200020003" pitchFamily="34" charset="-34"/>
              <a:ea typeface="+mn-ea"/>
              <a:cs typeface="TH Sarabun New" panose="020B0500040200020003" pitchFamily="34" charset="-34"/>
            </a:rPr>
            <a:t>3. แท็บ 3.</a:t>
          </a:r>
          <a:r>
            <a:rPr lang="th-TH" sz="2400" baseline="0">
              <a:solidFill>
                <a:schemeClr val="dk1"/>
              </a:solidFill>
              <a:effectLst/>
              <a:latin typeface="TH Sarabun New" panose="020B0500040200020003" pitchFamily="34" charset="-34"/>
              <a:ea typeface="+mn-ea"/>
              <a:cs typeface="TH Sarabun New" panose="020B0500040200020003" pitchFamily="34" charset="-34"/>
            </a:rPr>
            <a:t> </a:t>
          </a:r>
          <a:r>
            <a:rPr lang="th-TH" sz="2400">
              <a:solidFill>
                <a:schemeClr val="dk1"/>
              </a:solidFill>
              <a:effectLst/>
              <a:latin typeface="TH Sarabun New" panose="020B0500040200020003" pitchFamily="34" charset="-34"/>
              <a:ea typeface="+mn-ea"/>
              <a:cs typeface="TH Sarabun New" panose="020B0500040200020003" pitchFamily="34" charset="-34"/>
            </a:rPr>
            <a:t>เวลาเรียน</a:t>
          </a:r>
          <a:endParaRPr lang="en-US" sz="2400">
            <a:solidFill>
              <a:schemeClr val="dk1"/>
            </a:solidFill>
            <a:effectLst/>
            <a:latin typeface="TH Sarabun New" panose="020B0500040200020003" pitchFamily="34" charset="-34"/>
            <a:ea typeface="+mn-ea"/>
            <a:cs typeface="TH Sarabun New" panose="020B0500040200020003" pitchFamily="34" charset="-34"/>
          </a:endParaRPr>
        </a:p>
        <a:p>
          <a:r>
            <a:rPr lang="th-TH" sz="2400">
              <a:solidFill>
                <a:schemeClr val="dk1"/>
              </a:solidFill>
              <a:effectLst/>
              <a:latin typeface="TH Sarabun New" panose="020B0500040200020003" pitchFamily="34" charset="-34"/>
              <a:ea typeface="+mn-ea"/>
              <a:cs typeface="TH Sarabun New" panose="020B0500040200020003" pitchFamily="34" charset="-34"/>
            </a:rPr>
            <a:t>4. แท็บ 4 เทอม 1 (หน้า1-2)</a:t>
          </a:r>
          <a:endParaRPr lang="en-US" sz="2400">
            <a:solidFill>
              <a:schemeClr val="dk1"/>
            </a:solidFill>
            <a:effectLst/>
            <a:latin typeface="TH Sarabun New" panose="020B0500040200020003" pitchFamily="34" charset="-34"/>
            <a:ea typeface="+mn-ea"/>
            <a:cs typeface="TH Sarabun New" panose="020B0500040200020003" pitchFamily="34" charset="-34"/>
          </a:endParaRPr>
        </a:p>
        <a:p>
          <a:r>
            <a:rPr lang="th-TH" sz="2400">
              <a:solidFill>
                <a:schemeClr val="dk1"/>
              </a:solidFill>
              <a:effectLst/>
              <a:latin typeface="TH Sarabun New" panose="020B0500040200020003" pitchFamily="34" charset="-34"/>
              <a:ea typeface="+mn-ea"/>
              <a:cs typeface="TH Sarabun New" panose="020B0500040200020003" pitchFamily="34" charset="-34"/>
            </a:rPr>
            <a:t>5. แท็บ 5 เทอม 2 (หน้า 1-2)</a:t>
          </a:r>
          <a:endParaRPr lang="en-US" sz="2400">
            <a:solidFill>
              <a:schemeClr val="dk1"/>
            </a:solidFill>
            <a:effectLst/>
            <a:latin typeface="TH Sarabun New" panose="020B0500040200020003" pitchFamily="34" charset="-34"/>
            <a:ea typeface="+mn-ea"/>
            <a:cs typeface="TH Sarabun New" panose="020B0500040200020003" pitchFamily="34" charset="-34"/>
          </a:endParaRPr>
        </a:p>
        <a:p>
          <a:r>
            <a:rPr lang="th-TH" sz="2400">
              <a:solidFill>
                <a:schemeClr val="dk1"/>
              </a:solidFill>
              <a:effectLst/>
              <a:latin typeface="TH Sarabun New" panose="020B0500040200020003" pitchFamily="34" charset="-34"/>
              <a:ea typeface="+mn-ea"/>
              <a:cs typeface="TH Sarabun New" panose="020B0500040200020003" pitchFamily="34" charset="-34"/>
            </a:rPr>
            <a:t>6. แท็บ 6.ประกาศปลายภาค</a:t>
          </a:r>
          <a:endParaRPr lang="en-US" sz="2400">
            <a:solidFill>
              <a:schemeClr val="dk1"/>
            </a:solidFill>
            <a:effectLst/>
            <a:latin typeface="TH Sarabun New" panose="020B0500040200020003" pitchFamily="34" charset="-34"/>
            <a:ea typeface="+mn-ea"/>
            <a:cs typeface="TH Sarabun New" panose="020B0500040200020003" pitchFamily="34" charset="-34"/>
          </a:endParaRPr>
        </a:p>
        <a:p>
          <a:r>
            <a:rPr lang="th-TH" sz="2400">
              <a:solidFill>
                <a:schemeClr val="dk1"/>
              </a:solidFill>
              <a:effectLst/>
              <a:latin typeface="TH Sarabun New" panose="020B0500040200020003" pitchFamily="34" charset="-34"/>
              <a:ea typeface="+mn-ea"/>
              <a:cs typeface="TH Sarabun New" panose="020B0500040200020003" pitchFamily="34" charset="-34"/>
            </a:rPr>
            <a:t>7. แท็บ 7. พัฒนาผู้เรียน</a:t>
          </a:r>
          <a:endParaRPr lang="en-US" sz="2400">
            <a:solidFill>
              <a:schemeClr val="dk1"/>
            </a:solidFill>
            <a:effectLst/>
            <a:latin typeface="TH Sarabun New" panose="020B0500040200020003" pitchFamily="34" charset="-34"/>
            <a:ea typeface="+mn-ea"/>
            <a:cs typeface="TH Sarabun New" panose="020B0500040200020003" pitchFamily="34" charset="-34"/>
          </a:endParaRPr>
        </a:p>
        <a:p>
          <a:r>
            <a:rPr lang="th-TH" sz="2400">
              <a:solidFill>
                <a:schemeClr val="dk1"/>
              </a:solidFill>
              <a:effectLst/>
              <a:latin typeface="TH Sarabun New" panose="020B0500040200020003" pitchFamily="34" charset="-34"/>
              <a:ea typeface="+mn-ea"/>
              <a:cs typeface="TH Sarabun New" panose="020B0500040200020003" pitchFamily="34" charset="-34"/>
            </a:rPr>
            <a:t>8. แท็บ 8. คุณลักษณะ</a:t>
          </a:r>
        </a:p>
        <a:p>
          <a:r>
            <a:rPr lang="th-TH" sz="2400">
              <a:solidFill>
                <a:schemeClr val="tx2"/>
              </a:solidFill>
              <a:effectLst/>
              <a:latin typeface="TH Sarabun New" panose="020B0500040200020003" pitchFamily="34" charset="-34"/>
              <a:ea typeface="+mn-ea"/>
              <a:cs typeface="TH Sarabun New" panose="020B0500040200020003" pitchFamily="34" charset="-34"/>
            </a:rPr>
            <a:t>9.</a:t>
          </a:r>
          <a:r>
            <a:rPr lang="th-TH" sz="2400" baseline="0">
              <a:solidFill>
                <a:schemeClr val="tx2"/>
              </a:solidFill>
              <a:effectLst/>
              <a:latin typeface="TH Sarabun New" panose="020B0500040200020003" pitchFamily="34" charset="-34"/>
              <a:ea typeface="+mn-ea"/>
              <a:cs typeface="TH Sarabun New" panose="020B0500040200020003" pitchFamily="34" charset="-34"/>
            </a:rPr>
            <a:t> แท็บ 1.1 ปถ.07(เสริม)</a:t>
          </a:r>
        </a:p>
        <a:p>
          <a:r>
            <a:rPr lang="th-TH" sz="2400" baseline="0">
              <a:solidFill>
                <a:schemeClr val="tx2"/>
              </a:solidFill>
              <a:effectLst/>
              <a:latin typeface="TH Sarabun New" panose="020B0500040200020003" pitchFamily="34" charset="-34"/>
              <a:ea typeface="+mn-ea"/>
              <a:cs typeface="TH Sarabun New" panose="020B0500040200020003" pitchFamily="34" charset="-34"/>
            </a:rPr>
            <a:t>10. </a:t>
          </a:r>
          <a:r>
            <a:rPr lang="th-TH" sz="2400">
              <a:solidFill>
                <a:schemeClr val="tx2"/>
              </a:solidFill>
              <a:effectLst/>
              <a:latin typeface="TH Sarabun New" panose="020B0500040200020003" pitchFamily="34" charset="-34"/>
              <a:ea typeface="+mn-ea"/>
              <a:cs typeface="TH Sarabun New" panose="020B0500040200020003" pitchFamily="34" charset="-34"/>
            </a:rPr>
            <a:t>แท็บ 4 เทอม 1 (หน้า 3)</a:t>
          </a:r>
          <a:endParaRPr lang="th-TH" sz="2400">
            <a:solidFill>
              <a:schemeClr val="tx2"/>
            </a:solidFill>
            <a:effectLst/>
            <a:latin typeface="TH Sarabun New" panose="020B0500040200020003" pitchFamily="34" charset="-34"/>
            <a:cs typeface="TH Sarabun New" panose="020B0500040200020003" pitchFamily="34" charset="-34"/>
          </a:endParaRPr>
        </a:p>
        <a:p>
          <a:r>
            <a:rPr lang="th-TH" sz="2400">
              <a:solidFill>
                <a:schemeClr val="tx2"/>
              </a:solidFill>
              <a:effectLst/>
              <a:latin typeface="TH Sarabun New" panose="020B0500040200020003" pitchFamily="34" charset="-34"/>
              <a:ea typeface="+mn-ea"/>
              <a:cs typeface="TH Sarabun New" panose="020B0500040200020003" pitchFamily="34" charset="-34"/>
            </a:rPr>
            <a:t>11. แท็บ 5 เทอม 2 (หน้า 3)</a:t>
          </a:r>
          <a:endParaRPr lang="th-TH" sz="2400">
            <a:solidFill>
              <a:schemeClr val="tx2"/>
            </a:solidFill>
            <a:effectLst/>
            <a:latin typeface="TH Sarabun New" panose="020B0500040200020003" pitchFamily="34" charset="-34"/>
            <a:cs typeface="TH Sarabun New" panose="020B0500040200020003" pitchFamily="34" charset="-34"/>
          </a:endParaRPr>
        </a:p>
        <a:p>
          <a:r>
            <a:rPr lang="th-TH" sz="2400">
              <a:solidFill>
                <a:schemeClr val="tx2"/>
              </a:solidFill>
              <a:effectLst/>
              <a:latin typeface="TH Sarabun New" panose="020B0500040200020003" pitchFamily="34" charset="-34"/>
              <a:ea typeface="+mn-ea"/>
              <a:cs typeface="TH Sarabun New" panose="020B0500040200020003" pitchFamily="34" charset="-34"/>
            </a:rPr>
            <a:t>12. แท็บ 6.ประกาศปลายภาค (หน้า 3)</a:t>
          </a:r>
          <a:endParaRPr lang="th-TH" sz="2400">
            <a:solidFill>
              <a:schemeClr val="tx2"/>
            </a:solidFill>
            <a:effectLst/>
            <a:latin typeface="TH Sarabun New" panose="020B0500040200020003" pitchFamily="34" charset="-34"/>
            <a:cs typeface="TH Sarabun New" panose="020B0500040200020003" pitchFamily="34" charset="-34"/>
          </a:endParaRPr>
        </a:p>
        <a:p>
          <a:endParaRPr lang="en-US" sz="24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endParaRPr lang="th-TH" sz="12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76200</xdr:colOff>
      <xdr:row>0</xdr:row>
      <xdr:rowOff>121920</xdr:rowOff>
    </xdr:from>
    <xdr:to>
      <xdr:col>42</xdr:col>
      <xdr:colOff>20320</xdr:colOff>
      <xdr:row>3</xdr:row>
      <xdr:rowOff>280566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31D1FBD8-B693-4E6D-AE5C-98E3EAAD3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3280" y="121920"/>
          <a:ext cx="1117600" cy="1118766"/>
        </a:xfrm>
        <a:prstGeom prst="rect">
          <a:avLst/>
        </a:prstGeom>
      </xdr:spPr>
    </xdr:pic>
    <xdr:clientData/>
  </xdr:twoCellAnchor>
  <xdr:twoCellAnchor editAs="oneCell">
    <xdr:from>
      <xdr:col>26</xdr:col>
      <xdr:colOff>15240</xdr:colOff>
      <xdr:row>42</xdr:row>
      <xdr:rowOff>205740</xdr:rowOff>
    </xdr:from>
    <xdr:to>
      <xdr:col>39</xdr:col>
      <xdr:colOff>46958</xdr:colOff>
      <xdr:row>44</xdr:row>
      <xdr:rowOff>7004</xdr:rowOff>
    </xdr:to>
    <xdr:pic>
      <xdr:nvPicPr>
        <xdr:cNvPr id="4" name="รูปภาพ 3">
          <a:extLst>
            <a:ext uri="{FF2B5EF4-FFF2-40B4-BE49-F238E27FC236}">
              <a16:creationId xmlns:a16="http://schemas.microsoft.com/office/drawing/2014/main" id="{AD6ED89E-B7CC-417D-BDE7-8BDDAEC38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6840" y="11203940"/>
          <a:ext cx="1352518" cy="3092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76200</xdr:colOff>
      <xdr:row>0</xdr:row>
      <xdr:rowOff>121920</xdr:rowOff>
    </xdr:from>
    <xdr:to>
      <xdr:col>42</xdr:col>
      <xdr:colOff>20320</xdr:colOff>
      <xdr:row>3</xdr:row>
      <xdr:rowOff>280566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FF5CEA8C-0026-4450-B08C-4681D2E71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7060" y="121920"/>
          <a:ext cx="1033780" cy="1095906"/>
        </a:xfrm>
        <a:prstGeom prst="rect">
          <a:avLst/>
        </a:prstGeom>
      </xdr:spPr>
    </xdr:pic>
    <xdr:clientData/>
  </xdr:twoCellAnchor>
  <xdr:twoCellAnchor editAs="oneCell">
    <xdr:from>
      <xdr:col>26</xdr:col>
      <xdr:colOff>15240</xdr:colOff>
      <xdr:row>38</xdr:row>
      <xdr:rowOff>205740</xdr:rowOff>
    </xdr:from>
    <xdr:to>
      <xdr:col>39</xdr:col>
      <xdr:colOff>46958</xdr:colOff>
      <xdr:row>40</xdr:row>
      <xdr:rowOff>7005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3D36F29F-A0E9-4DD9-9D58-C70896B06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00" y="11201400"/>
          <a:ext cx="1319498" cy="30418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3</xdr:row>
      <xdr:rowOff>0</xdr:rowOff>
    </xdr:from>
    <xdr:to>
      <xdr:col>39</xdr:col>
      <xdr:colOff>335643</xdr:colOff>
      <xdr:row>8</xdr:row>
      <xdr:rowOff>971551</xdr:rowOff>
    </xdr:to>
    <xdr:sp macro="" textlink="">
      <xdr:nvSpPr>
        <xdr:cNvPr id="2" name="สี่เหลี่ยมผืนผ้า 1">
          <a:extLst>
            <a:ext uri="{FF2B5EF4-FFF2-40B4-BE49-F238E27FC236}">
              <a16:creationId xmlns:a16="http://schemas.microsoft.com/office/drawing/2014/main" id="{59D13ACB-7916-403E-9E4A-9C50DBC01F21}"/>
            </a:ext>
          </a:extLst>
        </xdr:cNvPr>
        <xdr:cNvSpPr/>
      </xdr:nvSpPr>
      <xdr:spPr>
        <a:xfrm>
          <a:off x="20783550" y="857250"/>
          <a:ext cx="4336143" cy="1333501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h-TH" sz="3200">
              <a:latin typeface="TH Sarabun New" panose="020B0500040200020003" pitchFamily="34" charset="-34"/>
              <a:cs typeface="TH Sarabun New" panose="020B0500040200020003" pitchFamily="34" charset="-34"/>
            </a:rPr>
            <a:t>ข้อมูลระดับชั้นประถมศึกษาปีที่</a:t>
          </a:r>
          <a:r>
            <a:rPr lang="th-TH" sz="3200" baseline="0">
              <a:latin typeface="TH Sarabun New" panose="020B0500040200020003" pitchFamily="34" charset="-34"/>
              <a:cs typeface="TH Sarabun New" panose="020B0500040200020003" pitchFamily="34" charset="-34"/>
            </a:rPr>
            <a:t> 1</a:t>
          </a:r>
        </a:p>
        <a:p>
          <a:pPr algn="ctr"/>
          <a:r>
            <a:rPr lang="th-TH" sz="3200" baseline="0">
              <a:latin typeface="TH Sarabun New" panose="020B0500040200020003" pitchFamily="34" charset="-34"/>
              <a:cs typeface="TH Sarabun New" panose="020B0500040200020003" pitchFamily="34" charset="-34"/>
            </a:rPr>
            <a:t>ครูประจำชั้น อัพ </a:t>
          </a:r>
          <a:r>
            <a:rPr lang="en-US" sz="3200" baseline="0">
              <a:latin typeface="TH Sarabun New" panose="020B0500040200020003" pitchFamily="34" charset="-34"/>
              <a:cs typeface="TH Sarabun New" panose="020B0500040200020003" pitchFamily="34" charset="-34"/>
            </a:rPr>
            <a:t>PDF </a:t>
          </a:r>
          <a:r>
            <a:rPr lang="th-TH" sz="3200" baseline="0">
              <a:latin typeface="TH Sarabun New" panose="020B0500040200020003" pitchFamily="34" charset="-34"/>
              <a:cs typeface="TH Sarabun New" panose="020B0500040200020003" pitchFamily="34" charset="-34"/>
            </a:rPr>
            <a:t>หน้า 1-3</a:t>
          </a:r>
          <a:endParaRPr lang="th-TH" sz="3200">
            <a:latin typeface="TH Sarabun New" panose="020B0500040200020003" pitchFamily="34" charset="-34"/>
            <a:cs typeface="TH Sarabun New" panose="020B0500040200020003" pitchFamily="34" charset="-34"/>
          </a:endParaRPr>
        </a:p>
      </xdr:txBody>
    </xdr:sp>
    <xdr:clientData/>
  </xdr:twoCellAnchor>
  <xdr:twoCellAnchor>
    <xdr:from>
      <xdr:col>29</xdr:col>
      <xdr:colOff>90714</xdr:colOff>
      <xdr:row>75</xdr:row>
      <xdr:rowOff>63502</xdr:rowOff>
    </xdr:from>
    <xdr:to>
      <xdr:col>40</xdr:col>
      <xdr:colOff>30843</xdr:colOff>
      <xdr:row>77</xdr:row>
      <xdr:rowOff>1119415</xdr:rowOff>
    </xdr:to>
    <xdr:sp macro="" textlink="">
      <xdr:nvSpPr>
        <xdr:cNvPr id="3" name="สี่เหลี่ยมผืนผ้า 2">
          <a:extLst>
            <a:ext uri="{FF2B5EF4-FFF2-40B4-BE49-F238E27FC236}">
              <a16:creationId xmlns:a16="http://schemas.microsoft.com/office/drawing/2014/main" id="{E8F682B2-203F-4571-8FC3-467170F4F504}"/>
            </a:ext>
          </a:extLst>
        </xdr:cNvPr>
        <xdr:cNvSpPr/>
      </xdr:nvSpPr>
      <xdr:spPr>
        <a:xfrm>
          <a:off x="20874264" y="15189202"/>
          <a:ext cx="4340679" cy="1360713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h-TH" sz="3200">
              <a:latin typeface="TH Sarabun New" panose="020B0500040200020003" pitchFamily="34" charset="-34"/>
              <a:cs typeface="TH Sarabun New" panose="020B0500040200020003" pitchFamily="34" charset="-34"/>
            </a:rPr>
            <a:t>ข้อมูลระดับชั้นประถมศึกษาปีที่</a:t>
          </a:r>
          <a:r>
            <a:rPr lang="th-TH" sz="3200" baseline="0">
              <a:latin typeface="TH Sarabun New" panose="020B0500040200020003" pitchFamily="34" charset="-34"/>
              <a:cs typeface="TH Sarabun New" panose="020B0500040200020003" pitchFamily="34" charset="-34"/>
            </a:rPr>
            <a:t> 2</a:t>
          </a:r>
        </a:p>
        <a:p>
          <a:pPr algn="ctr"/>
          <a:r>
            <a:rPr lang="th-TH" sz="3200" baseline="0">
              <a:latin typeface="TH Sarabun New" panose="020B0500040200020003" pitchFamily="34" charset="-34"/>
              <a:cs typeface="TH Sarabun New" panose="020B0500040200020003" pitchFamily="34" charset="-34"/>
            </a:rPr>
            <a:t>ครูประจำชั้น อัพ </a:t>
          </a:r>
          <a:r>
            <a:rPr lang="en-US" sz="3200" baseline="0">
              <a:latin typeface="TH Sarabun New" panose="020B0500040200020003" pitchFamily="34" charset="-34"/>
              <a:cs typeface="TH Sarabun New" panose="020B0500040200020003" pitchFamily="34" charset="-34"/>
            </a:rPr>
            <a:t>PDF </a:t>
          </a:r>
          <a:r>
            <a:rPr lang="th-TH" sz="3200" baseline="0">
              <a:latin typeface="TH Sarabun New" panose="020B0500040200020003" pitchFamily="34" charset="-34"/>
              <a:cs typeface="TH Sarabun New" panose="020B0500040200020003" pitchFamily="34" charset="-34"/>
            </a:rPr>
            <a:t>หน้า 4-6</a:t>
          </a:r>
          <a:endParaRPr lang="th-TH" sz="3200">
            <a:latin typeface="TH Sarabun New" panose="020B0500040200020003" pitchFamily="34" charset="-34"/>
            <a:cs typeface="TH Sarabun New" panose="020B0500040200020003" pitchFamily="34" charset="-34"/>
          </a:endParaRPr>
        </a:p>
      </xdr:txBody>
    </xdr:sp>
    <xdr:clientData/>
  </xdr:twoCellAnchor>
  <xdr:twoCellAnchor>
    <xdr:from>
      <xdr:col>29</xdr:col>
      <xdr:colOff>147864</xdr:colOff>
      <xdr:row>146</xdr:row>
      <xdr:rowOff>63500</xdr:rowOff>
    </xdr:from>
    <xdr:to>
      <xdr:col>40</xdr:col>
      <xdr:colOff>96157</xdr:colOff>
      <xdr:row>146</xdr:row>
      <xdr:rowOff>1397001</xdr:rowOff>
    </xdr:to>
    <xdr:sp macro="" textlink="">
      <xdr:nvSpPr>
        <xdr:cNvPr id="4" name="สี่เหลี่ยมผืนผ้า 3">
          <a:extLst>
            <a:ext uri="{FF2B5EF4-FFF2-40B4-BE49-F238E27FC236}">
              <a16:creationId xmlns:a16="http://schemas.microsoft.com/office/drawing/2014/main" id="{49C2B9A1-9090-4F72-A833-69BE204A863E}"/>
            </a:ext>
          </a:extLst>
        </xdr:cNvPr>
        <xdr:cNvSpPr/>
      </xdr:nvSpPr>
      <xdr:spPr>
        <a:xfrm>
          <a:off x="20931414" y="29933900"/>
          <a:ext cx="4348843" cy="1333501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h-TH" sz="3200">
              <a:latin typeface="TH Sarabun New" panose="020B0500040200020003" pitchFamily="34" charset="-34"/>
              <a:cs typeface="TH Sarabun New" panose="020B0500040200020003" pitchFamily="34" charset="-34"/>
            </a:rPr>
            <a:t>ข้อมูลระดับชั้นประถมศึกษาปีที่</a:t>
          </a:r>
          <a:r>
            <a:rPr lang="th-TH" sz="3200" baseline="0">
              <a:latin typeface="TH Sarabun New" panose="020B0500040200020003" pitchFamily="34" charset="-34"/>
              <a:cs typeface="TH Sarabun New" panose="020B0500040200020003" pitchFamily="34" charset="-34"/>
            </a:rPr>
            <a:t> 3</a:t>
          </a:r>
        </a:p>
        <a:p>
          <a:pPr algn="ctr"/>
          <a:r>
            <a:rPr lang="th-TH" sz="3200" baseline="0">
              <a:latin typeface="TH Sarabun New" panose="020B0500040200020003" pitchFamily="34" charset="-34"/>
              <a:cs typeface="TH Sarabun New" panose="020B0500040200020003" pitchFamily="34" charset="-34"/>
            </a:rPr>
            <a:t>ครูประจำชั้น อัพ </a:t>
          </a:r>
          <a:r>
            <a:rPr lang="en-US" sz="3200" baseline="0">
              <a:latin typeface="TH Sarabun New" panose="020B0500040200020003" pitchFamily="34" charset="-34"/>
              <a:cs typeface="TH Sarabun New" panose="020B0500040200020003" pitchFamily="34" charset="-34"/>
            </a:rPr>
            <a:t>PDF </a:t>
          </a:r>
          <a:r>
            <a:rPr lang="th-TH" sz="3200" baseline="0">
              <a:latin typeface="TH Sarabun New" panose="020B0500040200020003" pitchFamily="34" charset="-34"/>
              <a:cs typeface="TH Sarabun New" panose="020B0500040200020003" pitchFamily="34" charset="-34"/>
            </a:rPr>
            <a:t>หน้า 7-9</a:t>
          </a:r>
          <a:endParaRPr lang="th-TH" sz="3200">
            <a:latin typeface="TH Sarabun New" panose="020B0500040200020003" pitchFamily="34" charset="-34"/>
            <a:cs typeface="TH Sarabun New" panose="020B0500040200020003" pitchFamily="34" charset="-34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0</xdr:colOff>
      <xdr:row>1</xdr:row>
      <xdr:rowOff>0</xdr:rowOff>
    </xdr:from>
    <xdr:to>
      <xdr:col>38</xdr:col>
      <xdr:colOff>221343</xdr:colOff>
      <xdr:row>8</xdr:row>
      <xdr:rowOff>388621</xdr:rowOff>
    </xdr:to>
    <xdr:sp macro="" textlink="">
      <xdr:nvSpPr>
        <xdr:cNvPr id="2" name="สี่เหลี่ยมผืนผ้า 1">
          <a:extLst>
            <a:ext uri="{FF2B5EF4-FFF2-40B4-BE49-F238E27FC236}">
              <a16:creationId xmlns:a16="http://schemas.microsoft.com/office/drawing/2014/main" id="{B468C29C-9C8B-41EF-BC97-705CA4245A36}"/>
            </a:ext>
          </a:extLst>
        </xdr:cNvPr>
        <xdr:cNvSpPr/>
      </xdr:nvSpPr>
      <xdr:spPr>
        <a:xfrm>
          <a:off x="20375880" y="289560"/>
          <a:ext cx="4336143" cy="1333501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h-TH" sz="3200">
              <a:latin typeface="TH Sarabun New" panose="020B0500040200020003" pitchFamily="34" charset="-34"/>
              <a:cs typeface="TH Sarabun New" panose="020B0500040200020003" pitchFamily="34" charset="-34"/>
            </a:rPr>
            <a:t>ข้อมูลระดับชั้นประถมศึกษาปีที่</a:t>
          </a:r>
          <a:r>
            <a:rPr lang="th-TH" sz="3200" baseline="0">
              <a:latin typeface="TH Sarabun New" panose="020B0500040200020003" pitchFamily="34" charset="-34"/>
              <a:cs typeface="TH Sarabun New" panose="020B0500040200020003" pitchFamily="34" charset="-34"/>
            </a:rPr>
            <a:t> 1</a:t>
          </a:r>
        </a:p>
        <a:p>
          <a:pPr algn="ctr"/>
          <a:r>
            <a:rPr lang="th-TH" sz="3200" baseline="0">
              <a:latin typeface="TH Sarabun New" panose="020B0500040200020003" pitchFamily="34" charset="-34"/>
              <a:cs typeface="TH Sarabun New" panose="020B0500040200020003" pitchFamily="34" charset="-34"/>
            </a:rPr>
            <a:t>ครูประจำชั้น อัพ </a:t>
          </a:r>
          <a:r>
            <a:rPr lang="en-US" sz="3200" baseline="0">
              <a:latin typeface="TH Sarabun New" panose="020B0500040200020003" pitchFamily="34" charset="-34"/>
              <a:cs typeface="TH Sarabun New" panose="020B0500040200020003" pitchFamily="34" charset="-34"/>
            </a:rPr>
            <a:t>PDF </a:t>
          </a:r>
          <a:r>
            <a:rPr lang="th-TH" sz="3200" baseline="0">
              <a:latin typeface="TH Sarabun New" panose="020B0500040200020003" pitchFamily="34" charset="-34"/>
              <a:cs typeface="TH Sarabun New" panose="020B0500040200020003" pitchFamily="34" charset="-34"/>
            </a:rPr>
            <a:t>หน้า 1-3</a:t>
          </a:r>
          <a:endParaRPr lang="th-TH" sz="3200">
            <a:latin typeface="TH Sarabun New" panose="020B0500040200020003" pitchFamily="34" charset="-34"/>
            <a:cs typeface="TH Sarabun New" panose="020B0500040200020003" pitchFamily="34" charset="-34"/>
          </a:endParaRPr>
        </a:p>
      </xdr:txBody>
    </xdr:sp>
    <xdr:clientData/>
  </xdr:twoCellAnchor>
  <xdr:twoCellAnchor>
    <xdr:from>
      <xdr:col>28</xdr:col>
      <xdr:colOff>90714</xdr:colOff>
      <xdr:row>69</xdr:row>
      <xdr:rowOff>143512</xdr:rowOff>
    </xdr:from>
    <xdr:to>
      <xdr:col>38</xdr:col>
      <xdr:colOff>316593</xdr:colOff>
      <xdr:row>77</xdr:row>
      <xdr:rowOff>315505</xdr:rowOff>
    </xdr:to>
    <xdr:sp macro="" textlink="">
      <xdr:nvSpPr>
        <xdr:cNvPr id="3" name="สี่เหลี่ยมผืนผ้า 2">
          <a:extLst>
            <a:ext uri="{FF2B5EF4-FFF2-40B4-BE49-F238E27FC236}">
              <a16:creationId xmlns:a16="http://schemas.microsoft.com/office/drawing/2014/main" id="{BBBDBDFB-D7D9-479D-BC7F-891BABBF5B2C}"/>
            </a:ext>
          </a:extLst>
        </xdr:cNvPr>
        <xdr:cNvSpPr/>
      </xdr:nvSpPr>
      <xdr:spPr>
        <a:xfrm>
          <a:off x="20466594" y="14621512"/>
          <a:ext cx="4340679" cy="1360713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h-TH" sz="3200">
              <a:latin typeface="TH Sarabun New" panose="020B0500040200020003" pitchFamily="34" charset="-34"/>
              <a:cs typeface="TH Sarabun New" panose="020B0500040200020003" pitchFamily="34" charset="-34"/>
            </a:rPr>
            <a:t>ข้อมูลระดับชั้นประถมศึกษาปีที่</a:t>
          </a:r>
          <a:r>
            <a:rPr lang="th-TH" sz="3200" baseline="0">
              <a:latin typeface="TH Sarabun New" panose="020B0500040200020003" pitchFamily="34" charset="-34"/>
              <a:cs typeface="TH Sarabun New" panose="020B0500040200020003" pitchFamily="34" charset="-34"/>
            </a:rPr>
            <a:t> 2</a:t>
          </a:r>
        </a:p>
        <a:p>
          <a:pPr algn="ctr"/>
          <a:r>
            <a:rPr lang="th-TH" sz="3200" baseline="0">
              <a:latin typeface="TH Sarabun New" panose="020B0500040200020003" pitchFamily="34" charset="-34"/>
              <a:cs typeface="TH Sarabun New" panose="020B0500040200020003" pitchFamily="34" charset="-34"/>
            </a:rPr>
            <a:t>ครูประจำชั้น อัพ </a:t>
          </a:r>
          <a:r>
            <a:rPr lang="en-US" sz="3200" baseline="0">
              <a:latin typeface="TH Sarabun New" panose="020B0500040200020003" pitchFamily="34" charset="-34"/>
              <a:cs typeface="TH Sarabun New" panose="020B0500040200020003" pitchFamily="34" charset="-34"/>
            </a:rPr>
            <a:t>PDF </a:t>
          </a:r>
          <a:r>
            <a:rPr lang="th-TH" sz="3200" baseline="0">
              <a:latin typeface="TH Sarabun New" panose="020B0500040200020003" pitchFamily="34" charset="-34"/>
              <a:cs typeface="TH Sarabun New" panose="020B0500040200020003" pitchFamily="34" charset="-34"/>
            </a:rPr>
            <a:t>หน้า 4-6</a:t>
          </a:r>
          <a:endParaRPr lang="th-TH" sz="3200">
            <a:latin typeface="TH Sarabun New" panose="020B0500040200020003" pitchFamily="34" charset="-34"/>
            <a:cs typeface="TH Sarabun New" panose="020B0500040200020003" pitchFamily="34" charset="-34"/>
          </a:endParaRPr>
        </a:p>
      </xdr:txBody>
    </xdr:sp>
    <xdr:clientData/>
  </xdr:twoCellAnchor>
  <xdr:twoCellAnchor>
    <xdr:from>
      <xdr:col>28</xdr:col>
      <xdr:colOff>147864</xdr:colOff>
      <xdr:row>139</xdr:row>
      <xdr:rowOff>273050</xdr:rowOff>
    </xdr:from>
    <xdr:to>
      <xdr:col>38</xdr:col>
      <xdr:colOff>381907</xdr:colOff>
      <xdr:row>146</xdr:row>
      <xdr:rowOff>326391</xdr:rowOff>
    </xdr:to>
    <xdr:sp macro="" textlink="">
      <xdr:nvSpPr>
        <xdr:cNvPr id="4" name="สี่เหลี่ยมผืนผ้า 3">
          <a:extLst>
            <a:ext uri="{FF2B5EF4-FFF2-40B4-BE49-F238E27FC236}">
              <a16:creationId xmlns:a16="http://schemas.microsoft.com/office/drawing/2014/main" id="{91FCC2FC-F6C7-4CE1-9071-D378B647B087}"/>
            </a:ext>
          </a:extLst>
        </xdr:cNvPr>
        <xdr:cNvSpPr/>
      </xdr:nvSpPr>
      <xdr:spPr>
        <a:xfrm>
          <a:off x="20523744" y="29366210"/>
          <a:ext cx="4348843" cy="1333501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h-TH" sz="3200">
              <a:latin typeface="TH Sarabun New" panose="020B0500040200020003" pitchFamily="34" charset="-34"/>
              <a:cs typeface="TH Sarabun New" panose="020B0500040200020003" pitchFamily="34" charset="-34"/>
            </a:rPr>
            <a:t>ข้อมูลระดับชั้นประถมศึกษาปีที่</a:t>
          </a:r>
          <a:r>
            <a:rPr lang="th-TH" sz="3200" baseline="0">
              <a:latin typeface="TH Sarabun New" panose="020B0500040200020003" pitchFamily="34" charset="-34"/>
              <a:cs typeface="TH Sarabun New" panose="020B0500040200020003" pitchFamily="34" charset="-34"/>
            </a:rPr>
            <a:t> 3</a:t>
          </a:r>
        </a:p>
        <a:p>
          <a:pPr algn="ctr"/>
          <a:r>
            <a:rPr lang="th-TH" sz="3200" baseline="0">
              <a:latin typeface="TH Sarabun New" panose="020B0500040200020003" pitchFamily="34" charset="-34"/>
              <a:cs typeface="TH Sarabun New" panose="020B0500040200020003" pitchFamily="34" charset="-34"/>
            </a:rPr>
            <a:t>ครูประจำชั้น อัพ </a:t>
          </a:r>
          <a:r>
            <a:rPr lang="en-US" sz="3200" baseline="0">
              <a:latin typeface="TH Sarabun New" panose="020B0500040200020003" pitchFamily="34" charset="-34"/>
              <a:cs typeface="TH Sarabun New" panose="020B0500040200020003" pitchFamily="34" charset="-34"/>
            </a:rPr>
            <a:t>PDF </a:t>
          </a:r>
          <a:r>
            <a:rPr lang="th-TH" sz="3200" baseline="0">
              <a:latin typeface="TH Sarabun New" panose="020B0500040200020003" pitchFamily="34" charset="-34"/>
              <a:cs typeface="TH Sarabun New" panose="020B0500040200020003" pitchFamily="34" charset="-34"/>
            </a:rPr>
            <a:t>หน้า 7-9</a:t>
          </a:r>
          <a:endParaRPr lang="th-TH" sz="3200">
            <a:latin typeface="TH Sarabun New" panose="020B0500040200020003" pitchFamily="34" charset="-34"/>
            <a:cs typeface="TH Sarabun New" panose="020B0500040200020003" pitchFamily="34" charset="-34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163286</xdr:colOff>
      <xdr:row>8</xdr:row>
      <xdr:rowOff>95248</xdr:rowOff>
    </xdr:from>
    <xdr:to>
      <xdr:col>131</xdr:col>
      <xdr:colOff>283029</xdr:colOff>
      <xdr:row>8</xdr:row>
      <xdr:rowOff>1428749</xdr:rowOff>
    </xdr:to>
    <xdr:sp macro="" textlink="">
      <xdr:nvSpPr>
        <xdr:cNvPr id="2" name="สี่เหลี่ยมผืนผ้า 1">
          <a:extLst>
            <a:ext uri="{FF2B5EF4-FFF2-40B4-BE49-F238E27FC236}">
              <a16:creationId xmlns:a16="http://schemas.microsoft.com/office/drawing/2014/main" id="{4DBD3C2A-36F9-4CED-A19B-2AED50C01D6B}"/>
            </a:ext>
          </a:extLst>
        </xdr:cNvPr>
        <xdr:cNvSpPr/>
      </xdr:nvSpPr>
      <xdr:spPr>
        <a:xfrm>
          <a:off x="20965886" y="1238248"/>
          <a:ext cx="4425043" cy="1333501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h-TH" sz="3200">
              <a:latin typeface="TH Sarabun New" panose="020B0500040200020003" pitchFamily="34" charset="-34"/>
              <a:cs typeface="TH Sarabun New" panose="020B0500040200020003" pitchFamily="34" charset="-34"/>
            </a:rPr>
            <a:t>ข้อมูลระดับชั้นประถมศึกษาปีที่</a:t>
          </a:r>
          <a:r>
            <a:rPr lang="th-TH" sz="3200" baseline="0">
              <a:latin typeface="TH Sarabun New" panose="020B0500040200020003" pitchFamily="34" charset="-34"/>
              <a:cs typeface="TH Sarabun New" panose="020B0500040200020003" pitchFamily="34" charset="-34"/>
            </a:rPr>
            <a:t> 1</a:t>
          </a:r>
        </a:p>
        <a:p>
          <a:pPr algn="ctr"/>
          <a:r>
            <a:rPr lang="th-TH" sz="3200" baseline="0">
              <a:latin typeface="TH Sarabun New" panose="020B0500040200020003" pitchFamily="34" charset="-34"/>
              <a:cs typeface="TH Sarabun New" panose="020B0500040200020003" pitchFamily="34" charset="-34"/>
            </a:rPr>
            <a:t>ครูประจำชั้น อัพ </a:t>
          </a:r>
          <a:r>
            <a:rPr lang="en-US" sz="3200" baseline="0">
              <a:latin typeface="TH Sarabun New" panose="020B0500040200020003" pitchFamily="34" charset="-34"/>
              <a:cs typeface="TH Sarabun New" panose="020B0500040200020003" pitchFamily="34" charset="-34"/>
            </a:rPr>
            <a:t>PDF </a:t>
          </a:r>
          <a:r>
            <a:rPr lang="th-TH" sz="3200" baseline="0">
              <a:latin typeface="TH Sarabun New" panose="020B0500040200020003" pitchFamily="34" charset="-34"/>
              <a:cs typeface="TH Sarabun New" panose="020B0500040200020003" pitchFamily="34" charset="-34"/>
            </a:rPr>
            <a:t>หน้า 1-3</a:t>
          </a:r>
          <a:endParaRPr lang="th-TH" sz="3200">
            <a:latin typeface="TH Sarabun New" panose="020B0500040200020003" pitchFamily="34" charset="-34"/>
            <a:cs typeface="TH Sarabun New" panose="020B0500040200020003" pitchFamily="34" charset="-34"/>
          </a:endParaRPr>
        </a:p>
      </xdr:txBody>
    </xdr:sp>
    <xdr:clientData/>
  </xdr:twoCellAnchor>
  <xdr:twoCellAnchor>
    <xdr:from>
      <xdr:col>29</xdr:col>
      <xdr:colOff>266700</xdr:colOff>
      <xdr:row>76</xdr:row>
      <xdr:rowOff>0</xdr:rowOff>
    </xdr:from>
    <xdr:to>
      <xdr:col>131</xdr:col>
      <xdr:colOff>378279</xdr:colOff>
      <xdr:row>77</xdr:row>
      <xdr:rowOff>1360713</xdr:rowOff>
    </xdr:to>
    <xdr:sp macro="" textlink="">
      <xdr:nvSpPr>
        <xdr:cNvPr id="3" name="สี่เหลี่ยมผืนผ้า 2">
          <a:extLst>
            <a:ext uri="{FF2B5EF4-FFF2-40B4-BE49-F238E27FC236}">
              <a16:creationId xmlns:a16="http://schemas.microsoft.com/office/drawing/2014/main" id="{FFB1E7A3-049D-4AEF-BE32-290AA03EB0A0}"/>
            </a:ext>
          </a:extLst>
        </xdr:cNvPr>
        <xdr:cNvSpPr/>
      </xdr:nvSpPr>
      <xdr:spPr>
        <a:xfrm>
          <a:off x="21069300" y="16992600"/>
          <a:ext cx="4416879" cy="1360713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h-TH" sz="3200">
              <a:latin typeface="TH Sarabun New" panose="020B0500040200020003" pitchFamily="34" charset="-34"/>
              <a:cs typeface="TH Sarabun New" panose="020B0500040200020003" pitchFamily="34" charset="-34"/>
            </a:rPr>
            <a:t>ข้อมูลระดับชั้นประถมศึกษาปีที่</a:t>
          </a:r>
          <a:r>
            <a:rPr lang="th-TH" sz="3200" baseline="0">
              <a:latin typeface="TH Sarabun New" panose="020B0500040200020003" pitchFamily="34" charset="-34"/>
              <a:cs typeface="TH Sarabun New" panose="020B0500040200020003" pitchFamily="34" charset="-34"/>
            </a:rPr>
            <a:t> 2</a:t>
          </a:r>
        </a:p>
        <a:p>
          <a:pPr algn="ctr"/>
          <a:r>
            <a:rPr lang="th-TH" sz="3200" baseline="0">
              <a:latin typeface="TH Sarabun New" panose="020B0500040200020003" pitchFamily="34" charset="-34"/>
              <a:cs typeface="TH Sarabun New" panose="020B0500040200020003" pitchFamily="34" charset="-34"/>
            </a:rPr>
            <a:t>ครูประจำชั้น อัพ </a:t>
          </a:r>
          <a:r>
            <a:rPr lang="en-US" sz="3200" baseline="0">
              <a:latin typeface="TH Sarabun New" panose="020B0500040200020003" pitchFamily="34" charset="-34"/>
              <a:cs typeface="TH Sarabun New" panose="020B0500040200020003" pitchFamily="34" charset="-34"/>
            </a:rPr>
            <a:t>PDF </a:t>
          </a:r>
          <a:r>
            <a:rPr lang="th-TH" sz="3200" baseline="0">
              <a:latin typeface="TH Sarabun New" panose="020B0500040200020003" pitchFamily="34" charset="-34"/>
              <a:cs typeface="TH Sarabun New" panose="020B0500040200020003" pitchFamily="34" charset="-34"/>
            </a:rPr>
            <a:t>หน้า 4-6</a:t>
          </a:r>
          <a:endParaRPr lang="th-TH" sz="3200">
            <a:latin typeface="TH Sarabun New" panose="020B0500040200020003" pitchFamily="34" charset="-34"/>
            <a:cs typeface="TH Sarabun New" panose="020B0500040200020003" pitchFamily="34" charset="-34"/>
          </a:endParaRPr>
        </a:p>
      </xdr:txBody>
    </xdr:sp>
    <xdr:clientData/>
  </xdr:twoCellAnchor>
  <xdr:twoCellAnchor>
    <xdr:from>
      <xdr:col>29</xdr:col>
      <xdr:colOff>323850</xdr:colOff>
      <xdr:row>144</xdr:row>
      <xdr:rowOff>38098</xdr:rowOff>
    </xdr:from>
    <xdr:to>
      <xdr:col>131</xdr:col>
      <xdr:colOff>443593</xdr:colOff>
      <xdr:row>144</xdr:row>
      <xdr:rowOff>1371599</xdr:rowOff>
    </xdr:to>
    <xdr:sp macro="" textlink="">
      <xdr:nvSpPr>
        <xdr:cNvPr id="4" name="สี่เหลี่ยมผืนผ้า 3">
          <a:extLst>
            <a:ext uri="{FF2B5EF4-FFF2-40B4-BE49-F238E27FC236}">
              <a16:creationId xmlns:a16="http://schemas.microsoft.com/office/drawing/2014/main" id="{2650E10C-6C2F-4167-A61F-F37BCE899EA4}"/>
            </a:ext>
          </a:extLst>
        </xdr:cNvPr>
        <xdr:cNvSpPr/>
      </xdr:nvSpPr>
      <xdr:spPr>
        <a:xfrm>
          <a:off x="21126450" y="33146998"/>
          <a:ext cx="4425043" cy="1333501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h-TH" sz="3200">
              <a:latin typeface="TH Sarabun New" panose="020B0500040200020003" pitchFamily="34" charset="-34"/>
              <a:cs typeface="TH Sarabun New" panose="020B0500040200020003" pitchFamily="34" charset="-34"/>
            </a:rPr>
            <a:t>ข้อมูลระดับชั้นประถมศึกษาปีที่</a:t>
          </a:r>
          <a:r>
            <a:rPr lang="th-TH" sz="3200" baseline="0">
              <a:latin typeface="TH Sarabun New" panose="020B0500040200020003" pitchFamily="34" charset="-34"/>
              <a:cs typeface="TH Sarabun New" panose="020B0500040200020003" pitchFamily="34" charset="-34"/>
            </a:rPr>
            <a:t> 3</a:t>
          </a:r>
        </a:p>
        <a:p>
          <a:pPr algn="ctr"/>
          <a:r>
            <a:rPr lang="th-TH" sz="3200" baseline="0">
              <a:latin typeface="TH Sarabun New" panose="020B0500040200020003" pitchFamily="34" charset="-34"/>
              <a:cs typeface="TH Sarabun New" panose="020B0500040200020003" pitchFamily="34" charset="-34"/>
            </a:rPr>
            <a:t>ครูประจำชั้น อัพ </a:t>
          </a:r>
          <a:r>
            <a:rPr lang="en-US" sz="3200" baseline="0">
              <a:latin typeface="TH Sarabun New" panose="020B0500040200020003" pitchFamily="34" charset="-34"/>
              <a:cs typeface="TH Sarabun New" panose="020B0500040200020003" pitchFamily="34" charset="-34"/>
            </a:rPr>
            <a:t>PDF </a:t>
          </a:r>
          <a:r>
            <a:rPr lang="th-TH" sz="3200" baseline="0">
              <a:latin typeface="TH Sarabun New" panose="020B0500040200020003" pitchFamily="34" charset="-34"/>
              <a:cs typeface="TH Sarabun New" panose="020B0500040200020003" pitchFamily="34" charset="-34"/>
            </a:rPr>
            <a:t>หน้า 7-9</a:t>
          </a:r>
          <a:endParaRPr lang="th-TH" sz="3200">
            <a:latin typeface="TH Sarabun New" panose="020B0500040200020003" pitchFamily="34" charset="-34"/>
            <a:cs typeface="TH Sarabun New" panose="020B0500040200020003" pitchFamily="34" charset="-34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272</xdr:col>
      <xdr:colOff>19050</xdr:colOff>
      <xdr:row>71</xdr:row>
      <xdr:rowOff>133350</xdr:rowOff>
    </xdr:from>
    <xdr:to>
      <xdr:col>281</xdr:col>
      <xdr:colOff>19050</xdr:colOff>
      <xdr:row>104</xdr:row>
      <xdr:rowOff>57150</xdr:rowOff>
    </xdr:to>
    <xdr:sp macro="" textlink="">
      <xdr:nvSpPr>
        <xdr:cNvPr id="2" name="วงเล็บปีกกาขวา 1">
          <a:extLst>
            <a:ext uri="{FF2B5EF4-FFF2-40B4-BE49-F238E27FC236}">
              <a16:creationId xmlns:a16="http://schemas.microsoft.com/office/drawing/2014/main" id="{4C9C57D7-E902-A1C0-3876-8556D97F8232}"/>
            </a:ext>
          </a:extLst>
        </xdr:cNvPr>
        <xdr:cNvSpPr/>
      </xdr:nvSpPr>
      <xdr:spPr>
        <a:xfrm>
          <a:off x="19069050" y="26155650"/>
          <a:ext cx="857250" cy="8953500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284</xdr:col>
      <xdr:colOff>0</xdr:colOff>
      <xdr:row>83</xdr:row>
      <xdr:rowOff>152400</xdr:rowOff>
    </xdr:from>
    <xdr:to>
      <xdr:col>330</xdr:col>
      <xdr:colOff>19050</xdr:colOff>
      <xdr:row>90</xdr:row>
      <xdr:rowOff>19050</xdr:rowOff>
    </xdr:to>
    <xdr:sp macro="" textlink="">
      <xdr:nvSpPr>
        <xdr:cNvPr id="3" name="สี่เหลี่ยมผืนผ้า: มุมมน 2">
          <a:extLst>
            <a:ext uri="{FF2B5EF4-FFF2-40B4-BE49-F238E27FC236}">
              <a16:creationId xmlns:a16="http://schemas.microsoft.com/office/drawing/2014/main" id="{B76DA205-90C3-D696-6084-68D9FD5F4853}"/>
            </a:ext>
          </a:extLst>
        </xdr:cNvPr>
        <xdr:cNvSpPr/>
      </xdr:nvSpPr>
      <xdr:spPr>
        <a:xfrm>
          <a:off x="20193000" y="29527500"/>
          <a:ext cx="4400550" cy="2000250"/>
        </a:xfrm>
        <a:prstGeom prst="round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h-TH" sz="4000">
              <a:latin typeface="TH Sarabun New" panose="020B0500040200020003" pitchFamily="34" charset="-34"/>
              <a:cs typeface="TH Sarabun New" panose="020B0500040200020003" pitchFamily="34" charset="-34"/>
            </a:rPr>
            <a:t>ข้อมูลงานทะเบียน</a:t>
          </a:r>
        </a:p>
      </xdr:txBody>
    </xdr:sp>
    <xdr:clientData/>
  </xdr:twoCellAnchor>
  <xdr:twoCellAnchor>
    <xdr:from>
      <xdr:col>276</xdr:col>
      <xdr:colOff>19050</xdr:colOff>
      <xdr:row>10</xdr:row>
      <xdr:rowOff>0</xdr:rowOff>
    </xdr:from>
    <xdr:to>
      <xdr:col>338</xdr:col>
      <xdr:colOff>38100</xdr:colOff>
      <xdr:row>14</xdr:row>
      <xdr:rowOff>95250</xdr:rowOff>
    </xdr:to>
    <xdr:sp macro="" textlink="">
      <xdr:nvSpPr>
        <xdr:cNvPr id="4" name="กล่องข้อความ 3">
          <a:extLst>
            <a:ext uri="{FF2B5EF4-FFF2-40B4-BE49-F238E27FC236}">
              <a16:creationId xmlns:a16="http://schemas.microsoft.com/office/drawing/2014/main" id="{AD95B31B-818C-4241-04C4-E1A54FB1208D}"/>
            </a:ext>
          </a:extLst>
        </xdr:cNvPr>
        <xdr:cNvSpPr txBox="1"/>
      </xdr:nvSpPr>
      <xdr:spPr>
        <a:xfrm>
          <a:off x="19450050" y="2819400"/>
          <a:ext cx="5924550" cy="26479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h-TH" sz="4000" b="1">
              <a:latin typeface="TH Sarabun New" panose="020B0500040200020003" pitchFamily="34" charset="-34"/>
              <a:cs typeface="TH Sarabun New" panose="020B0500040200020003" pitchFamily="34" charset="-34"/>
            </a:rPr>
            <a:t>ปริ้นข้อมูลนักเรียนชั้น</a:t>
          </a:r>
          <a:r>
            <a:rPr lang="th-TH" sz="4000" b="1" baseline="0">
              <a:latin typeface="TH Sarabun New" panose="020B0500040200020003" pitchFamily="34" charset="-34"/>
              <a:cs typeface="TH Sarabun New" panose="020B0500040200020003" pitchFamily="34" charset="-34"/>
            </a:rPr>
            <a:t> ป.1 หน้า 1-2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4000" b="1">
              <a:solidFill>
                <a:schemeClr val="dk1"/>
              </a:solidFill>
              <a:effectLst/>
              <a:latin typeface="TH Sarabun New" panose="020B0500040200020003" pitchFamily="34" charset="-34"/>
              <a:ea typeface="+mn-ea"/>
              <a:cs typeface="TH Sarabun New" panose="020B0500040200020003" pitchFamily="34" charset="-34"/>
            </a:rPr>
            <a:t>ปริ้นข้อมูลนักเรียนชั้น</a:t>
          </a:r>
          <a:r>
            <a:rPr lang="th-TH" sz="4000" b="1" baseline="0">
              <a:solidFill>
                <a:schemeClr val="dk1"/>
              </a:solidFill>
              <a:effectLst/>
              <a:latin typeface="TH Sarabun New" panose="020B0500040200020003" pitchFamily="34" charset="-34"/>
              <a:ea typeface="+mn-ea"/>
              <a:cs typeface="TH Sarabun New" panose="020B0500040200020003" pitchFamily="34" charset="-34"/>
            </a:rPr>
            <a:t> ป.2 หน้า 4-5</a:t>
          </a:r>
          <a:endParaRPr lang="th-TH" sz="4000" b="1">
            <a:effectLst/>
            <a:latin typeface="TH Sarabun New" panose="020B0500040200020003" pitchFamily="34" charset="-34"/>
            <a:cs typeface="TH Sarabun New" panose="020B0500040200020003" pitchFamily="34" charset="-34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4000" b="1">
              <a:solidFill>
                <a:schemeClr val="dk1"/>
              </a:solidFill>
              <a:effectLst/>
              <a:latin typeface="TH Sarabun New" panose="020B0500040200020003" pitchFamily="34" charset="-34"/>
              <a:ea typeface="+mn-ea"/>
              <a:cs typeface="TH Sarabun New" panose="020B0500040200020003" pitchFamily="34" charset="-34"/>
            </a:rPr>
            <a:t>ปริ้นข้อมูลนักเรียนชั้น</a:t>
          </a:r>
          <a:r>
            <a:rPr lang="th-TH" sz="4000" b="1" baseline="0">
              <a:solidFill>
                <a:schemeClr val="dk1"/>
              </a:solidFill>
              <a:effectLst/>
              <a:latin typeface="TH Sarabun New" panose="020B0500040200020003" pitchFamily="34" charset="-34"/>
              <a:ea typeface="+mn-ea"/>
              <a:cs typeface="TH Sarabun New" panose="020B0500040200020003" pitchFamily="34" charset="-34"/>
            </a:rPr>
            <a:t> ป.3 หน้า 7-8</a:t>
          </a:r>
          <a:endParaRPr lang="th-TH" sz="4000" b="1">
            <a:effectLst/>
            <a:latin typeface="TH Sarabun New" panose="020B0500040200020003" pitchFamily="34" charset="-34"/>
            <a:cs typeface="TH Sarabun New" panose="020B0500040200020003" pitchFamily="34" charset="-34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392206</xdr:colOff>
      <xdr:row>58</xdr:row>
      <xdr:rowOff>209930</xdr:rowOff>
    </xdr:from>
    <xdr:to>
      <xdr:col>3</xdr:col>
      <xdr:colOff>280148</xdr:colOff>
      <xdr:row>63</xdr:row>
      <xdr:rowOff>60519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34505CED-A360-4008-8AB3-965BF6E58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046" y="12912470"/>
          <a:ext cx="1503382" cy="917389"/>
        </a:xfrm>
        <a:prstGeom prst="rect">
          <a:avLst/>
        </a:prstGeom>
      </xdr:spPr>
    </xdr:pic>
    <xdr:clientData/>
  </xdr:twoCellAnchor>
  <xdr:twoCellAnchor editAs="oneCell">
    <xdr:from>
      <xdr:col>10</xdr:col>
      <xdr:colOff>156883</xdr:colOff>
      <xdr:row>59</xdr:row>
      <xdr:rowOff>176313</xdr:rowOff>
    </xdr:from>
    <xdr:to>
      <xdr:col>13</xdr:col>
      <xdr:colOff>67237</xdr:colOff>
      <xdr:row>62</xdr:row>
      <xdr:rowOff>161372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861D1862-7E56-4B48-86BB-BC5B2501C3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9823" y="13092213"/>
          <a:ext cx="1030494" cy="625139"/>
        </a:xfrm>
        <a:prstGeom prst="rect">
          <a:avLst/>
        </a:prstGeom>
      </xdr:spPr>
    </xdr:pic>
    <xdr:clientData/>
  </xdr:twoCellAnchor>
  <xdr:twoCellAnchor editAs="oneCell">
    <xdr:from>
      <xdr:col>21</xdr:col>
      <xdr:colOff>56030</xdr:colOff>
      <xdr:row>60</xdr:row>
      <xdr:rowOff>91000</xdr:rowOff>
    </xdr:from>
    <xdr:to>
      <xdr:col>24</xdr:col>
      <xdr:colOff>168088</xdr:colOff>
      <xdr:row>61</xdr:row>
      <xdr:rowOff>168088</xdr:rowOff>
    </xdr:to>
    <xdr:pic>
      <xdr:nvPicPr>
        <xdr:cNvPr id="4" name="รูปภาพ 3">
          <a:extLst>
            <a:ext uri="{FF2B5EF4-FFF2-40B4-BE49-F238E27FC236}">
              <a16:creationId xmlns:a16="http://schemas.microsoft.com/office/drawing/2014/main" id="{08F9FEAD-C92A-46F8-A2DF-78879D35B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150" y="13220260"/>
          <a:ext cx="1247438" cy="29044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150627</xdr:colOff>
      <xdr:row>62</xdr:row>
      <xdr:rowOff>26534</xdr:rowOff>
    </xdr:from>
    <xdr:to>
      <xdr:col>21</xdr:col>
      <xdr:colOff>168348</xdr:colOff>
      <xdr:row>63</xdr:row>
      <xdr:rowOff>171468</xdr:rowOff>
    </xdr:to>
    <xdr:pic>
      <xdr:nvPicPr>
        <xdr:cNvPr id="7" name="รูปภาพ 6">
          <a:extLst>
            <a:ext uri="{FF2B5EF4-FFF2-40B4-BE49-F238E27FC236}">
              <a16:creationId xmlns:a16="http://schemas.microsoft.com/office/drawing/2014/main" id="{1BF8EFBA-A43E-46AC-BCEB-B091F7976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4394" y="13024836"/>
          <a:ext cx="1222745" cy="348725"/>
        </a:xfrm>
        <a:prstGeom prst="rect">
          <a:avLst/>
        </a:prstGeom>
      </xdr:spPr>
    </xdr:pic>
    <xdr:clientData/>
  </xdr:twoCellAnchor>
  <xdr:twoCellAnchor editAs="oneCell">
    <xdr:from>
      <xdr:col>1</xdr:col>
      <xdr:colOff>345558</xdr:colOff>
      <xdr:row>61</xdr:row>
      <xdr:rowOff>106324</xdr:rowOff>
    </xdr:from>
    <xdr:to>
      <xdr:col>3</xdr:col>
      <xdr:colOff>196713</xdr:colOff>
      <xdr:row>65</xdr:row>
      <xdr:rowOff>60256</xdr:rowOff>
    </xdr:to>
    <xdr:pic>
      <xdr:nvPicPr>
        <xdr:cNvPr id="9" name="รูปภาพ 8">
          <a:extLst>
            <a:ext uri="{FF2B5EF4-FFF2-40B4-BE49-F238E27FC236}">
              <a16:creationId xmlns:a16="http://schemas.microsoft.com/office/drawing/2014/main" id="{91F45E89-0DD9-4574-B038-E8F3ADB0D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651" y="12900836"/>
          <a:ext cx="1153643" cy="7690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V51"/>
  <sheetViews>
    <sheetView zoomScale="70" zoomScaleNormal="70" workbookViewId="0">
      <selection activeCell="I4" sqref="I4"/>
    </sheetView>
  </sheetViews>
  <sheetFormatPr defaultColWidth="9.33203125" defaultRowHeight="30"/>
  <cols>
    <col min="1" max="1" width="4.44140625" style="333" customWidth="1"/>
    <col min="2" max="2" width="56.5546875" style="333" customWidth="1"/>
    <col min="3" max="3" width="13.88671875" style="333" customWidth="1"/>
    <col min="4" max="4" width="13.33203125" style="333" customWidth="1"/>
    <col min="5" max="6" width="4.44140625" style="333" customWidth="1"/>
    <col min="7" max="7" width="11.5546875" style="324" customWidth="1"/>
    <col min="8" max="8" width="12.5546875" style="324" customWidth="1"/>
    <col min="9" max="9" width="13.44140625" style="324" customWidth="1"/>
    <col min="10" max="10" width="16.33203125" style="324" customWidth="1"/>
    <col min="11" max="11" width="40.44140625" style="324" customWidth="1"/>
    <col min="12" max="12" width="4.44140625" style="317" customWidth="1"/>
    <col min="13" max="15" width="9.33203125" style="317"/>
    <col min="16" max="16" width="4.44140625" style="333" hidden="1" customWidth="1"/>
    <col min="17" max="17" width="11.5546875" style="324" hidden="1" customWidth="1"/>
    <col min="18" max="18" width="12.5546875" style="324" hidden="1" customWidth="1"/>
    <col min="19" max="19" width="13.44140625" style="324" hidden="1" customWidth="1"/>
    <col min="20" max="20" width="16.33203125" style="324" hidden="1" customWidth="1"/>
    <col min="21" max="21" width="40.44140625" style="324" hidden="1" customWidth="1"/>
    <col min="22" max="22" width="4.44140625" style="317" hidden="1" customWidth="1"/>
    <col min="23" max="16384" width="9.33203125" style="317"/>
  </cols>
  <sheetData>
    <row r="1" spans="1:22" ht="30.6" thickBot="1">
      <c r="A1" s="760" t="s">
        <v>95</v>
      </c>
      <c r="B1" s="760"/>
      <c r="C1" s="760"/>
      <c r="D1" s="760"/>
      <c r="E1" s="760"/>
      <c r="F1" s="315"/>
      <c r="G1" s="761"/>
      <c r="H1" s="761"/>
      <c r="I1" s="761"/>
      <c r="J1" s="761"/>
      <c r="K1" s="761"/>
      <c r="L1" s="315"/>
      <c r="P1" s="315"/>
      <c r="Q1" s="761"/>
      <c r="R1" s="761"/>
      <c r="S1" s="761"/>
      <c r="T1" s="761"/>
      <c r="U1" s="761"/>
      <c r="V1" s="315"/>
    </row>
    <row r="2" spans="1:22" ht="30" customHeight="1" thickBot="1">
      <c r="A2" s="762" t="s">
        <v>53</v>
      </c>
      <c r="B2" s="762"/>
      <c r="C2" s="762"/>
      <c r="D2" s="762"/>
      <c r="E2" s="762"/>
      <c r="F2" s="315"/>
      <c r="G2" s="318" t="s">
        <v>14</v>
      </c>
      <c r="H2" s="319"/>
      <c r="I2" s="320"/>
      <c r="J2" s="316" t="s">
        <v>15</v>
      </c>
      <c r="K2" s="321">
        <v>2568</v>
      </c>
      <c r="L2" s="315"/>
      <c r="N2" s="317" t="str">
        <f>RIGHT(H2,1)</f>
        <v/>
      </c>
      <c r="P2" s="315"/>
      <c r="Q2" s="318" t="s">
        <v>201</v>
      </c>
      <c r="R2" s="322" t="s">
        <v>263</v>
      </c>
      <c r="S2" s="320"/>
      <c r="T2" s="316" t="s">
        <v>207</v>
      </c>
      <c r="U2" s="321">
        <v>2023</v>
      </c>
      <c r="V2" s="315"/>
    </row>
    <row r="3" spans="1:22" s="324" customFormat="1" ht="30" customHeight="1" thickBot="1">
      <c r="A3" s="763" t="s">
        <v>218</v>
      </c>
      <c r="B3" s="763"/>
      <c r="C3" s="763"/>
      <c r="D3" s="763"/>
      <c r="E3" s="763"/>
      <c r="F3" s="315"/>
      <c r="G3" s="315"/>
      <c r="H3" s="315"/>
      <c r="I3" s="315"/>
      <c r="J3" s="323"/>
      <c r="K3" s="323"/>
      <c r="L3" s="315"/>
      <c r="P3" s="315"/>
      <c r="Q3" s="315"/>
      <c r="R3" s="315"/>
      <c r="S3" s="315"/>
      <c r="T3" s="323"/>
      <c r="U3" s="323"/>
      <c r="V3" s="315"/>
    </row>
    <row r="4" spans="1:22" s="324" customFormat="1" ht="30" customHeight="1" thickBot="1">
      <c r="A4" s="763" t="s">
        <v>13</v>
      </c>
      <c r="B4" s="763"/>
      <c r="C4" s="763"/>
      <c r="D4" s="763"/>
      <c r="E4" s="763"/>
      <c r="F4" s="315"/>
      <c r="G4" s="318" t="s">
        <v>7</v>
      </c>
      <c r="H4" s="318"/>
      <c r="I4" s="319"/>
      <c r="J4" s="325"/>
      <c r="K4" s="320"/>
      <c r="L4" s="315"/>
      <c r="P4" s="315"/>
      <c r="Q4" s="318" t="s">
        <v>208</v>
      </c>
      <c r="R4" s="318"/>
      <c r="S4" s="319" t="s">
        <v>264</v>
      </c>
      <c r="T4" s="325"/>
      <c r="U4" s="320"/>
      <c r="V4" s="315"/>
    </row>
    <row r="5" spans="1:22" s="324" customFormat="1" ht="30" customHeight="1" thickBot="1">
      <c r="A5" s="764" t="s">
        <v>39</v>
      </c>
      <c r="B5" s="764"/>
      <c r="C5" s="764"/>
      <c r="D5" s="764"/>
      <c r="E5" s="764"/>
      <c r="F5" s="315"/>
      <c r="G5" s="318"/>
      <c r="H5" s="318"/>
      <c r="I5" s="318"/>
      <c r="J5" s="318"/>
      <c r="K5" s="318"/>
      <c r="L5" s="315"/>
      <c r="P5" s="315"/>
      <c r="Q5" s="318"/>
      <c r="R5" s="318"/>
      <c r="S5" s="318"/>
      <c r="T5" s="318"/>
      <c r="U5" s="318"/>
      <c r="V5" s="315"/>
    </row>
    <row r="6" spans="1:22" ht="30.6" thickBot="1">
      <c r="A6" s="689"/>
      <c r="B6" s="749" t="s">
        <v>451</v>
      </c>
      <c r="C6" s="750"/>
      <c r="D6" s="751"/>
      <c r="E6" s="689"/>
      <c r="F6" s="315"/>
      <c r="G6" s="318" t="s">
        <v>58</v>
      </c>
      <c r="H6" s="318"/>
      <c r="I6" s="319" t="s">
        <v>326</v>
      </c>
      <c r="J6" s="325"/>
      <c r="K6" s="320"/>
      <c r="L6" s="315"/>
      <c r="P6" s="315"/>
      <c r="Q6" s="318" t="s">
        <v>209</v>
      </c>
      <c r="R6" s="318"/>
      <c r="S6" s="319" t="s">
        <v>261</v>
      </c>
      <c r="T6" s="325"/>
      <c r="U6" s="320"/>
      <c r="V6" s="315"/>
    </row>
    <row r="7" spans="1:22" ht="30.6" thickBot="1">
      <c r="A7" s="689"/>
      <c r="B7" s="693" t="s">
        <v>17</v>
      </c>
      <c r="C7" s="693" t="s">
        <v>36</v>
      </c>
      <c r="D7" s="693" t="s">
        <v>37</v>
      </c>
      <c r="E7" s="689"/>
      <c r="F7" s="315"/>
      <c r="G7" s="318"/>
      <c r="H7" s="318"/>
      <c r="I7" s="318"/>
      <c r="J7" s="318"/>
      <c r="K7" s="318"/>
      <c r="L7" s="315"/>
      <c r="P7" s="315"/>
      <c r="Q7" s="318"/>
      <c r="R7" s="318"/>
      <c r="S7" s="318"/>
      <c r="T7" s="318"/>
      <c r="U7" s="318"/>
      <c r="V7" s="315"/>
    </row>
    <row r="8" spans="1:22" ht="30.6" thickBot="1">
      <c r="A8" s="689"/>
      <c r="B8" s="1565"/>
      <c r="C8" s="691" t="str">
        <f>IF($B8="","",VLOOKUP($B8,Subject!B4:G135,2,FALSE))</f>
        <v/>
      </c>
      <c r="D8" s="691" t="str">
        <f>IF($B8="","",VLOOKUP($B8,Subject!$B$4:$G$135,3,FALSE))</f>
        <v/>
      </c>
      <c r="E8" s="689"/>
      <c r="F8" s="315"/>
      <c r="G8" s="318" t="s">
        <v>40</v>
      </c>
      <c r="H8" s="318"/>
      <c r="I8" s="326"/>
      <c r="J8" s="325"/>
      <c r="K8" s="320"/>
      <c r="L8" s="315"/>
      <c r="M8" s="773" t="s">
        <v>126</v>
      </c>
      <c r="N8" s="773"/>
      <c r="O8" s="773"/>
      <c r="P8" s="315"/>
      <c r="Q8" s="318" t="s">
        <v>210</v>
      </c>
      <c r="R8" s="318"/>
      <c r="S8" s="326"/>
      <c r="T8" s="325"/>
      <c r="U8" s="320"/>
      <c r="V8" s="315"/>
    </row>
    <row r="9" spans="1:22" ht="30.6" thickBot="1">
      <c r="A9" s="689"/>
      <c r="B9" s="1565"/>
      <c r="C9" s="691" t="str">
        <f>IF($B9="","",VLOOKUP($B9,Subject!B4:G135,2,FALSE))</f>
        <v/>
      </c>
      <c r="D9" s="691" t="str">
        <f>IF($B9="","",VLOOKUP($B9,Subject!$B$4:$G$135,3,FALSE))</f>
        <v/>
      </c>
      <c r="E9" s="689"/>
      <c r="F9" s="315"/>
      <c r="G9" s="318"/>
      <c r="H9" s="318"/>
      <c r="I9" s="318"/>
      <c r="J9" s="318"/>
      <c r="K9" s="318"/>
      <c r="L9" s="315"/>
      <c r="M9" s="773"/>
      <c r="N9" s="773"/>
      <c r="O9" s="773"/>
      <c r="P9" s="315"/>
      <c r="Q9" s="318"/>
      <c r="R9" s="318"/>
      <c r="S9" s="318"/>
      <c r="T9" s="318"/>
      <c r="U9" s="318"/>
      <c r="V9" s="315"/>
    </row>
    <row r="10" spans="1:22" ht="30.6" thickBot="1">
      <c r="A10" s="689"/>
      <c r="B10" s="1565"/>
      <c r="C10" s="691" t="str">
        <f>IF($B10="","",VLOOKUP($B10,Subject!B4:G135,2,FALSE))</f>
        <v/>
      </c>
      <c r="D10" s="691" t="str">
        <f>IF($B10="","",VLOOKUP($B10,Subject!$B$4:$G$135,3,FALSE))</f>
        <v/>
      </c>
      <c r="E10" s="689"/>
      <c r="F10" s="315"/>
      <c r="G10" s="318" t="s">
        <v>41</v>
      </c>
      <c r="H10" s="318"/>
      <c r="I10" s="326" t="s">
        <v>94</v>
      </c>
      <c r="J10" s="325"/>
      <c r="K10" s="320"/>
      <c r="L10" s="315"/>
      <c r="M10" s="774" t="s">
        <v>127</v>
      </c>
      <c r="N10" s="774"/>
      <c r="O10" s="774"/>
      <c r="P10" s="315"/>
      <c r="Q10" s="318" t="s">
        <v>211</v>
      </c>
      <c r="R10" s="318"/>
      <c r="S10" s="326" t="s">
        <v>216</v>
      </c>
      <c r="T10" s="325"/>
      <c r="U10" s="320"/>
      <c r="V10" s="315"/>
    </row>
    <row r="11" spans="1:22" ht="30.6" thickBot="1">
      <c r="A11" s="689"/>
      <c r="B11" s="1565"/>
      <c r="C11" s="691" t="str">
        <f>IF($B11="","",VLOOKUP($B11,Subject!B4:G135,2,FALSE))</f>
        <v/>
      </c>
      <c r="D11" s="691" t="str">
        <f>IF($B11="","",VLOOKUP($B11,Subject!$B$4:$G$135,3,FALSE))</f>
        <v/>
      </c>
      <c r="E11" s="689"/>
      <c r="F11" s="315"/>
      <c r="G11" s="318"/>
      <c r="H11" s="318"/>
      <c r="I11" s="318"/>
      <c r="J11" s="318"/>
      <c r="K11" s="318"/>
      <c r="L11" s="315"/>
      <c r="M11" s="774"/>
      <c r="N11" s="774"/>
      <c r="O11" s="774"/>
      <c r="P11" s="315"/>
      <c r="Q11" s="318"/>
      <c r="R11" s="318"/>
      <c r="S11" s="318"/>
      <c r="T11" s="318"/>
      <c r="U11" s="318"/>
      <c r="V11" s="315"/>
    </row>
    <row r="12" spans="1:22" ht="30.6" thickBot="1">
      <c r="A12" s="689"/>
      <c r="B12" s="1565"/>
      <c r="C12" s="691" t="str">
        <f>IF($B12="","",VLOOKUP($B12,Subject!B4:G135,2,FALSE))</f>
        <v/>
      </c>
      <c r="D12" s="691" t="str">
        <f>IF($B12="","",VLOOKUP($B12,Subject!$B$4:$G$135,3,FALSE))</f>
        <v/>
      </c>
      <c r="E12" s="689"/>
      <c r="F12" s="315"/>
      <c r="G12" s="318" t="s">
        <v>62</v>
      </c>
      <c r="H12" s="318"/>
      <c r="I12" s="327">
        <v>31</v>
      </c>
      <c r="J12" s="327" t="s">
        <v>251</v>
      </c>
      <c r="K12" s="328">
        <v>2569</v>
      </c>
      <c r="L12" s="315"/>
      <c r="P12" s="315"/>
      <c r="Q12" s="318" t="s">
        <v>214</v>
      </c>
      <c r="R12" s="318"/>
      <c r="S12" s="327">
        <v>29</v>
      </c>
      <c r="T12" s="327" t="s">
        <v>259</v>
      </c>
      <c r="U12" s="328">
        <v>2024</v>
      </c>
      <c r="V12" s="315"/>
    </row>
    <row r="13" spans="1:22">
      <c r="A13" s="689"/>
      <c r="B13" s="1565"/>
      <c r="C13" s="691" t="str">
        <f>IF($B13="","",VLOOKUP($B13,Subject!B4:G135,2,FALSE))</f>
        <v/>
      </c>
      <c r="D13" s="691" t="str">
        <f>IF($B13="","",VLOOKUP($B13,Subject!$B$4:$G$135,3,FALSE))</f>
        <v/>
      </c>
      <c r="E13" s="689"/>
      <c r="F13" s="315"/>
      <c r="G13" s="315"/>
      <c r="H13" s="315"/>
      <c r="I13" s="315" t="s">
        <v>59</v>
      </c>
      <c r="J13" s="315" t="s">
        <v>60</v>
      </c>
      <c r="K13" s="315" t="s">
        <v>61</v>
      </c>
      <c r="L13" s="315"/>
      <c r="P13" s="315"/>
      <c r="Q13" s="315"/>
      <c r="R13" s="315"/>
      <c r="S13" s="315" t="s">
        <v>212</v>
      </c>
      <c r="T13" s="315" t="s">
        <v>213</v>
      </c>
      <c r="U13" s="315" t="s">
        <v>215</v>
      </c>
      <c r="V13" s="315"/>
    </row>
    <row r="14" spans="1:22">
      <c r="A14" s="689"/>
      <c r="B14" s="1565"/>
      <c r="C14" s="691" t="str">
        <f>IF($B14="","",VLOOKUP($B14,Subject!B4:G135,2,FALSE))</f>
        <v/>
      </c>
      <c r="D14" s="691" t="str">
        <f>IF($B14="","",VLOOKUP($B14,Subject!$B$4:$G$135,3,FALSE))</f>
        <v/>
      </c>
      <c r="E14" s="689"/>
      <c r="F14" s="324"/>
      <c r="G14" s="329" t="s">
        <v>18</v>
      </c>
      <c r="H14" s="324" t="s">
        <v>19</v>
      </c>
      <c r="P14" s="324"/>
      <c r="Q14" s="329"/>
    </row>
    <row r="15" spans="1:22">
      <c r="A15" s="689"/>
      <c r="B15" s="1565"/>
      <c r="C15" s="691" t="str">
        <f>IF($B15="","",VLOOKUP($B15,Subject!B4:G135,2,FALSE))</f>
        <v/>
      </c>
      <c r="D15" s="691" t="str">
        <f>IF($B15="","",VLOOKUP($B15,Subject!$B$4:$G$135,3,FALSE))</f>
        <v/>
      </c>
      <c r="E15" s="689"/>
      <c r="F15" s="324"/>
      <c r="K15" s="329" t="s">
        <v>325</v>
      </c>
      <c r="P15" s="317"/>
      <c r="Q15" s="317"/>
      <c r="R15" s="317"/>
      <c r="S15" s="317"/>
      <c r="T15" s="317"/>
      <c r="U15" s="317"/>
    </row>
    <row r="16" spans="1:22">
      <c r="A16" s="689"/>
      <c r="B16" s="1565"/>
      <c r="C16" s="691" t="str">
        <f>IF($B16="","",VLOOKUP($B16,Subject!B4:G135,2,FALSE))</f>
        <v/>
      </c>
      <c r="D16" s="691" t="str">
        <f>IF($B16="","",VLOOKUP($B16,Subject!$B$4:$G$135,3,FALSE))</f>
        <v/>
      </c>
      <c r="E16" s="689"/>
      <c r="F16" s="324"/>
      <c r="P16" s="317"/>
      <c r="Q16" s="317"/>
      <c r="R16" s="317"/>
      <c r="S16" s="317"/>
      <c r="T16" s="317"/>
      <c r="U16" s="317"/>
    </row>
    <row r="17" spans="1:21" ht="33">
      <c r="A17" s="689"/>
      <c r="B17" s="1565"/>
      <c r="C17" s="691" t="str">
        <f>IF($B17="","",VLOOKUP($B17,Subject!B4:G135,2,FALSE))</f>
        <v/>
      </c>
      <c r="D17" s="691" t="str">
        <f>IF($B17="","",VLOOKUP($B17,Subject!$B$4:$G$135,3,FALSE))</f>
        <v/>
      </c>
      <c r="E17" s="689"/>
      <c r="F17" s="324"/>
      <c r="G17" s="765" t="s">
        <v>99</v>
      </c>
      <c r="H17" s="765"/>
      <c r="I17" s="765"/>
      <c r="J17" s="765"/>
      <c r="K17" s="765"/>
      <c r="P17" s="317"/>
      <c r="Q17" s="317"/>
      <c r="R17" s="317"/>
      <c r="S17" s="317"/>
      <c r="T17" s="317"/>
      <c r="U17" s="317"/>
    </row>
    <row r="18" spans="1:21">
      <c r="A18" s="689"/>
      <c r="B18" s="752" t="s">
        <v>511</v>
      </c>
      <c r="C18" s="753"/>
      <c r="D18" s="754"/>
      <c r="E18" s="689"/>
      <c r="F18" s="324"/>
      <c r="G18" s="766" t="s">
        <v>100</v>
      </c>
      <c r="H18" s="766"/>
      <c r="I18" s="766" t="s">
        <v>101</v>
      </c>
      <c r="J18" s="766"/>
      <c r="K18" s="330" t="s">
        <v>102</v>
      </c>
      <c r="P18" s="317"/>
      <c r="Q18" s="317"/>
      <c r="R18" s="317"/>
      <c r="S18" s="317"/>
      <c r="T18" s="317"/>
      <c r="U18" s="317"/>
    </row>
    <row r="19" spans="1:21">
      <c r="A19" s="689"/>
      <c r="B19" s="1566"/>
      <c r="C19" s="675" t="str">
        <f>IF($B19="","",VLOOKUP($B19,Subject!B4:G135,2,FALSE))</f>
        <v/>
      </c>
      <c r="D19" s="691" t="str">
        <f>IF($B19="","",VLOOKUP($B19,Subject!$B$4:$G$135,3,FALSE))</f>
        <v/>
      </c>
      <c r="E19" s="689"/>
      <c r="F19" s="324"/>
      <c r="G19" s="767" t="s">
        <v>103</v>
      </c>
      <c r="H19" s="767"/>
      <c r="I19" s="768" t="s">
        <v>104</v>
      </c>
      <c r="J19" s="768"/>
      <c r="K19" s="168" t="s">
        <v>105</v>
      </c>
      <c r="P19" s="317"/>
      <c r="Q19" s="317"/>
      <c r="R19" s="317"/>
      <c r="S19" s="317"/>
      <c r="T19" s="317"/>
      <c r="U19" s="317"/>
    </row>
    <row r="20" spans="1:21">
      <c r="A20" s="689"/>
      <c r="B20" s="1566"/>
      <c r="C20" s="675" t="str">
        <f>IF($B20="","",VLOOKUP($B20,Subject!B4:G135,2,FALSE))</f>
        <v/>
      </c>
      <c r="D20" s="691" t="str">
        <f>IF($B20="","",VLOOKUP($B20,Subject!$B$4:$G$135,3,FALSE))</f>
        <v/>
      </c>
      <c r="E20" s="689"/>
      <c r="F20" s="324"/>
      <c r="G20" s="769" t="s">
        <v>106</v>
      </c>
      <c r="H20" s="769"/>
      <c r="I20" s="768" t="s">
        <v>104</v>
      </c>
      <c r="J20" s="768"/>
      <c r="K20" s="168" t="s">
        <v>104</v>
      </c>
      <c r="P20" s="317"/>
      <c r="Q20" s="317"/>
      <c r="R20" s="317"/>
      <c r="S20" s="317"/>
      <c r="T20" s="317"/>
      <c r="U20" s="317"/>
    </row>
    <row r="21" spans="1:21">
      <c r="A21" s="689"/>
      <c r="B21" s="1566"/>
      <c r="C21" s="675" t="str">
        <f>IF($B21="","",VLOOKUP($B21,Subject!B4:G135,2,FALSE))</f>
        <v/>
      </c>
      <c r="D21" s="691" t="str">
        <f>IF($B21="","",VLOOKUP($B21,Subject!$B$4:$G$135,3,FALSE))</f>
        <v/>
      </c>
      <c r="E21" s="689"/>
      <c r="F21" s="324"/>
      <c r="G21" s="772" t="s">
        <v>107</v>
      </c>
      <c r="H21" s="772"/>
      <c r="I21" s="768" t="s">
        <v>105</v>
      </c>
      <c r="J21" s="768"/>
      <c r="K21" s="168" t="s">
        <v>104</v>
      </c>
      <c r="P21" s="317"/>
      <c r="Q21" s="317"/>
      <c r="R21" s="317"/>
      <c r="S21" s="317"/>
      <c r="T21" s="317"/>
      <c r="U21" s="317"/>
    </row>
    <row r="22" spans="1:21">
      <c r="A22" s="689"/>
      <c r="B22" s="1566"/>
      <c r="C22" s="675" t="str">
        <f>IF($B22="","",VLOOKUP($B22,Subject!B4:G135,2,FALSE))</f>
        <v/>
      </c>
      <c r="D22" s="691" t="str">
        <f>IF($B22="","",VLOOKUP($B22,Subject!$B$4:$G$135,3,FALSE))</f>
        <v/>
      </c>
      <c r="E22" s="689"/>
      <c r="F22" s="324"/>
      <c r="G22" s="770"/>
      <c r="H22" s="770"/>
      <c r="I22" s="771"/>
      <c r="J22" s="771"/>
      <c r="K22" s="331"/>
      <c r="P22" s="317"/>
      <c r="Q22" s="317"/>
      <c r="R22" s="317"/>
      <c r="S22" s="317"/>
      <c r="T22" s="317"/>
      <c r="U22" s="317"/>
    </row>
    <row r="23" spans="1:21">
      <c r="A23" s="689"/>
      <c r="B23" s="1566"/>
      <c r="C23" s="675" t="str">
        <f>IF($B23="","",VLOOKUP($B23,Subject!B4:G135,2,FALSE))</f>
        <v/>
      </c>
      <c r="D23" s="691" t="str">
        <f>IF($B23="","",VLOOKUP($B23,Subject!$B$4:$G$135,3,FALSE))</f>
        <v/>
      </c>
      <c r="E23" s="689"/>
      <c r="F23" s="324"/>
      <c r="G23" s="770"/>
      <c r="H23" s="770"/>
      <c r="I23" s="771"/>
      <c r="J23" s="771"/>
      <c r="K23" s="331"/>
      <c r="P23" s="317"/>
      <c r="Q23" s="317"/>
      <c r="R23" s="317"/>
      <c r="S23" s="317"/>
      <c r="T23" s="317"/>
      <c r="U23" s="317"/>
    </row>
    <row r="24" spans="1:21">
      <c r="A24" s="689"/>
      <c r="B24" s="1566"/>
      <c r="C24" s="675" t="str">
        <f>IF($B24="","",VLOOKUP($B24,Subject!B4:G135,2,FALSE))</f>
        <v/>
      </c>
      <c r="D24" s="691" t="str">
        <f>IF($B24="","",VLOOKUP($B24,Subject!$B$4:$G$135,3,FALSE))</f>
        <v/>
      </c>
      <c r="E24" s="689"/>
      <c r="F24" s="324"/>
      <c r="G24" s="770"/>
      <c r="H24" s="770"/>
      <c r="I24" s="771"/>
      <c r="J24" s="771"/>
      <c r="K24" s="331"/>
      <c r="P24" s="324"/>
      <c r="Q24" s="770"/>
      <c r="R24" s="770"/>
      <c r="S24" s="771"/>
      <c r="T24" s="771"/>
      <c r="U24" s="331"/>
    </row>
    <row r="25" spans="1:21">
      <c r="A25" s="689"/>
      <c r="B25" s="1566"/>
      <c r="C25" s="675" t="str">
        <f>IF($B25="","",VLOOKUP($B25,Subject!B4:G135,2,FALSE))</f>
        <v/>
      </c>
      <c r="D25" s="691" t="str">
        <f>IF($B25="","",VLOOKUP($B25,Subject!$B$4:$G$135,3,FALSE))</f>
        <v/>
      </c>
      <c r="E25" s="689"/>
      <c r="F25" s="324"/>
      <c r="G25" s="332"/>
      <c r="P25" s="324"/>
      <c r="Q25" s="332"/>
    </row>
    <row r="26" spans="1:21">
      <c r="A26" s="689"/>
      <c r="B26" s="1566"/>
      <c r="C26" s="675" t="str">
        <f>IF($B26="","",VLOOKUP($B26,Subject!B4:G135,2,FALSE))</f>
        <v/>
      </c>
      <c r="D26" s="691" t="str">
        <f>IF($B26="","",VLOOKUP($B26,Subject!$B$4:$G$135,3,FALSE))</f>
        <v/>
      </c>
      <c r="E26" s="689"/>
      <c r="F26" s="324"/>
      <c r="P26" s="324"/>
    </row>
    <row r="27" spans="1:21">
      <c r="A27" s="689"/>
      <c r="B27" s="1566"/>
      <c r="C27" s="675" t="str">
        <f>IF($B27="","",VLOOKUP($B27,Subject!B4:G135,2,FALSE))</f>
        <v/>
      </c>
      <c r="D27" s="691" t="str">
        <f>IF($B27="","",VLOOKUP($B27,Subject!$B$4:$G$135,3,FALSE))</f>
        <v/>
      </c>
      <c r="E27" s="689"/>
      <c r="F27" s="324"/>
      <c r="P27" s="324"/>
    </row>
    <row r="28" spans="1:21">
      <c r="A28" s="689"/>
      <c r="B28" s="1566"/>
      <c r="C28" s="675" t="str">
        <f>IF($B28="","",VLOOKUP($B28,Subject!B4:G135,2,FALSE))</f>
        <v/>
      </c>
      <c r="D28" s="691" t="str">
        <f>IF($B28="","",VLOOKUP($B28,Subject!$B$4:$G$135,3,FALSE))</f>
        <v/>
      </c>
      <c r="E28" s="689"/>
      <c r="F28" s="324"/>
      <c r="P28" s="324"/>
    </row>
    <row r="29" spans="1:21">
      <c r="A29" s="689"/>
      <c r="B29" s="755" t="s">
        <v>38</v>
      </c>
      <c r="C29" s="755"/>
      <c r="D29" s="756"/>
      <c r="E29" s="689"/>
      <c r="F29" s="324"/>
      <c r="P29" s="324"/>
    </row>
    <row r="30" spans="1:21">
      <c r="A30" s="689"/>
      <c r="B30" s="690" t="s">
        <v>327</v>
      </c>
      <c r="C30" s="692"/>
      <c r="D30" s="692">
        <v>10</v>
      </c>
      <c r="E30" s="689"/>
    </row>
    <row r="31" spans="1:21">
      <c r="A31" s="689"/>
      <c r="B31" s="690" t="s">
        <v>512</v>
      </c>
      <c r="C31" s="692"/>
      <c r="D31" s="692">
        <v>15</v>
      </c>
      <c r="E31" s="689"/>
    </row>
    <row r="32" spans="1:21" hidden="1">
      <c r="A32" s="689"/>
      <c r="B32" s="690"/>
      <c r="C32" s="692"/>
      <c r="D32" s="692"/>
      <c r="E32" s="689"/>
    </row>
    <row r="33" spans="1:5">
      <c r="A33" s="689"/>
      <c r="B33" s="690" t="s">
        <v>328</v>
      </c>
      <c r="C33" s="692"/>
      <c r="D33" s="692">
        <v>15</v>
      </c>
      <c r="E33" s="689"/>
    </row>
    <row r="34" spans="1:5">
      <c r="A34" s="689"/>
      <c r="B34" s="689"/>
      <c r="C34" s="689"/>
      <c r="D34" s="689"/>
      <c r="E34" s="689"/>
    </row>
    <row r="35" spans="1:5">
      <c r="A35" s="689"/>
      <c r="B35" s="757" t="s">
        <v>206</v>
      </c>
      <c r="C35" s="758"/>
      <c r="D35" s="759"/>
      <c r="E35" s="689"/>
    </row>
    <row r="36" spans="1:5">
      <c r="A36" s="689"/>
      <c r="B36" s="1567"/>
      <c r="C36" s="691" t="str">
        <f>IF($B36="","",VLOOKUP($B36,Subject!$B$4:$G$135,2,FALSE))</f>
        <v/>
      </c>
      <c r="D36" s="691" t="str">
        <f>IF($B36="","",VLOOKUP($B36,Subject!$B$4:$G$135,3,FALSE))</f>
        <v/>
      </c>
      <c r="E36" s="689"/>
    </row>
    <row r="37" spans="1:5">
      <c r="A37" s="689"/>
      <c r="B37" s="1567"/>
      <c r="C37" s="691" t="str">
        <f>IF($B37="","",VLOOKUP($B37,Subject!$B$4:$G$135,2,FALSE))</f>
        <v/>
      </c>
      <c r="D37" s="691" t="str">
        <f>IF($B37="","",VLOOKUP($B37,Subject!$B$4:$G$135,3,FALSE))</f>
        <v/>
      </c>
      <c r="E37" s="689"/>
    </row>
    <row r="38" spans="1:5">
      <c r="A38" s="689"/>
      <c r="B38" s="1567"/>
      <c r="C38" s="691" t="str">
        <f>IF($B38="","",VLOOKUP($B38,Subject!$B$4:$G$135,2,FALSE))</f>
        <v/>
      </c>
      <c r="D38" s="691" t="str">
        <f>IF($B38="","",VLOOKUP($B38,Subject!$B$4:$G$135,3,FALSE))</f>
        <v/>
      </c>
      <c r="E38" s="689"/>
    </row>
    <row r="39" spans="1:5">
      <c r="A39" s="689"/>
      <c r="B39" s="1567"/>
      <c r="C39" s="691" t="str">
        <f>IF($B39="","",VLOOKUP($B39,Subject!$B$4:$G$135,2,FALSE))</f>
        <v/>
      </c>
      <c r="D39" s="691" t="str">
        <f>IF($B39="","",VLOOKUP($B39,Subject!$B$4:$G$135,3,FALSE))</f>
        <v/>
      </c>
      <c r="E39" s="689"/>
    </row>
    <row r="40" spans="1:5">
      <c r="A40" s="689"/>
      <c r="B40" s="1567"/>
      <c r="C40" s="691" t="str">
        <f>IF($B40="","",VLOOKUP($B40,Subject!$B$4:$G$135,2,FALSE))</f>
        <v/>
      </c>
      <c r="D40" s="691" t="str">
        <f>IF($B40="","",VLOOKUP($B40,Subject!$B$4:$G$135,3,FALSE))</f>
        <v/>
      </c>
      <c r="E40" s="689"/>
    </row>
    <row r="41" spans="1:5">
      <c r="A41" s="689"/>
      <c r="B41" s="1567"/>
      <c r="C41" s="691" t="str">
        <f>IF($B41="","",VLOOKUP($B41,Subject!$B$4:$G$135,2,FALSE))</f>
        <v/>
      </c>
      <c r="D41" s="691" t="str">
        <f>IF($B41="","",VLOOKUP($B41,Subject!$B$4:$G$135,3,FALSE))</f>
        <v/>
      </c>
      <c r="E41" s="689"/>
    </row>
    <row r="42" spans="1:5">
      <c r="A42" s="689"/>
      <c r="B42" s="1567"/>
      <c r="C42" s="691" t="str">
        <f>IF($B42="","",VLOOKUP($B42,Subject!$B$4:$G$135,2,FALSE))</f>
        <v/>
      </c>
      <c r="D42" s="691" t="str">
        <f>IF($B42="","",VLOOKUP($B42,Subject!$B$4:$G$135,3,FALSE))</f>
        <v/>
      </c>
      <c r="E42" s="689"/>
    </row>
    <row r="43" spans="1:5">
      <c r="A43" s="689"/>
      <c r="B43" s="1567"/>
      <c r="C43" s="691" t="str">
        <f>IF($B43="","",VLOOKUP($B43,Subject!$B$4:$G$135,2,FALSE))</f>
        <v/>
      </c>
      <c r="D43" s="691" t="str">
        <f>IF($B43="","",VLOOKUP($B43,Subject!$B$4:$G$135,3,FALSE))</f>
        <v/>
      </c>
      <c r="E43" s="689"/>
    </row>
    <row r="44" spans="1:5">
      <c r="A44" s="689"/>
      <c r="B44" s="1567"/>
      <c r="C44" s="691" t="str">
        <f>IF($B44="","",VLOOKUP($B44,Subject!$B$4:$G$135,2,FALSE))</f>
        <v/>
      </c>
      <c r="D44" s="691" t="str">
        <f>IF($B44="","",VLOOKUP($B44,Subject!$B$4:$G$135,3,FALSE))</f>
        <v/>
      </c>
      <c r="E44" s="689"/>
    </row>
    <row r="45" spans="1:5">
      <c r="A45" s="689"/>
      <c r="B45" s="1567"/>
      <c r="C45" s="691" t="str">
        <f>IF($B45="","",VLOOKUP($B45,Subject!$B$4:$G$135,2,FALSE))</f>
        <v/>
      </c>
      <c r="D45" s="691" t="str">
        <f>IF($B45="","",VLOOKUP($B45,Subject!$B$4:$G$135,3,FALSE))</f>
        <v/>
      </c>
      <c r="E45" s="689"/>
    </row>
    <row r="46" spans="1:5">
      <c r="A46" s="689"/>
      <c r="B46" s="1567"/>
      <c r="C46" s="691" t="str">
        <f>IF($B46="","",VLOOKUP($B46,Subject!$B$4:$G$135,2,FALSE))</f>
        <v/>
      </c>
      <c r="D46" s="691" t="str">
        <f>IF($B46="","",VLOOKUP($B46,Subject!$B$4:$G$135,3,FALSE))</f>
        <v/>
      </c>
      <c r="E46" s="689"/>
    </row>
    <row r="47" spans="1:5">
      <c r="A47" s="689"/>
      <c r="B47" s="1567"/>
      <c r="C47" s="691" t="str">
        <f>IF($B47="","",VLOOKUP($B47,Subject!$B$4:$G$135,2,FALSE))</f>
        <v/>
      </c>
      <c r="D47" s="691" t="str">
        <f>IF($B47="","",VLOOKUP($B47,Subject!$B$4:$G$135,3,FALSE))</f>
        <v/>
      </c>
      <c r="E47" s="689"/>
    </row>
    <row r="48" spans="1:5">
      <c r="A48" s="689"/>
      <c r="B48" s="1567"/>
      <c r="C48" s="691" t="str">
        <f>IF($B48="","",VLOOKUP($B48,Subject!$B$4:$G$135,2,FALSE))</f>
        <v/>
      </c>
      <c r="D48" s="691" t="str">
        <f>IF($B48="","",VLOOKUP($B48,Subject!$B$4:$G$135,3,FALSE))</f>
        <v/>
      </c>
      <c r="E48" s="689"/>
    </row>
    <row r="49" spans="1:5">
      <c r="A49" s="689"/>
      <c r="B49" s="1567"/>
      <c r="C49" s="691" t="str">
        <f>IF($B49="","",VLOOKUP($B49,Subject!$B$4:$G$135,2,FALSE))</f>
        <v/>
      </c>
      <c r="D49" s="691" t="str">
        <f>IF($B49="","",VLOOKUP($B49,Subject!$B$4:$G$135,3,FALSE))</f>
        <v/>
      </c>
      <c r="E49" s="689"/>
    </row>
    <row r="50" spans="1:5">
      <c r="A50" s="689"/>
      <c r="B50" s="1567"/>
      <c r="C50" s="691" t="str">
        <f>IF($B50="","",VLOOKUP($B50,Subject!$B$4:$G$135,2,FALSE))</f>
        <v/>
      </c>
      <c r="D50" s="691" t="str">
        <f>IF($B50="","",VLOOKUP($B50,Subject!$B$4:$G$135,3,FALSE))</f>
        <v/>
      </c>
      <c r="E50" s="689"/>
    </row>
    <row r="51" spans="1:5">
      <c r="A51" s="689"/>
      <c r="B51" s="689"/>
      <c r="C51" s="689"/>
      <c r="D51" s="689"/>
      <c r="E51" s="689"/>
    </row>
  </sheetData>
  <sheetProtection algorithmName="SHA-512" hashValue="KqMwxow5gamhH7VoYFx1NW0UZzBYQ87pV+zBT6yPOXRTfohM1HVAssF8At1giG6IJY876Mp2W35ja4DIQVGGHA==" saltValue="5310pmEdAlTgIl6iFiitDg==" spinCount="100000" sheet="1" objects="1" scenarios="1"/>
  <mergeCells count="30">
    <mergeCell ref="Q24:R24"/>
    <mergeCell ref="S24:T24"/>
    <mergeCell ref="M8:O9"/>
    <mergeCell ref="M10:O11"/>
    <mergeCell ref="Q1:U1"/>
    <mergeCell ref="G20:H20"/>
    <mergeCell ref="I20:J20"/>
    <mergeCell ref="G24:H24"/>
    <mergeCell ref="I24:J24"/>
    <mergeCell ref="G21:H21"/>
    <mergeCell ref="I21:J21"/>
    <mergeCell ref="G22:H22"/>
    <mergeCell ref="I22:J22"/>
    <mergeCell ref="G23:H23"/>
    <mergeCell ref="I23:J23"/>
    <mergeCell ref="G17:K17"/>
    <mergeCell ref="G18:H18"/>
    <mergeCell ref="I18:J18"/>
    <mergeCell ref="G19:H19"/>
    <mergeCell ref="I19:J19"/>
    <mergeCell ref="G1:K1"/>
    <mergeCell ref="A2:E2"/>
    <mergeCell ref="A3:E3"/>
    <mergeCell ref="A4:E4"/>
    <mergeCell ref="A5:E5"/>
    <mergeCell ref="B6:D6"/>
    <mergeCell ref="B18:D18"/>
    <mergeCell ref="B29:D29"/>
    <mergeCell ref="B35:D35"/>
    <mergeCell ref="A1:E1"/>
  </mergeCells>
  <phoneticPr fontId="22" type="noConversion"/>
  <pageMargins left="0.7" right="0.7" top="0.75" bottom="0.75" header="0.3" footer="0.3"/>
  <pageSetup paperSize="9" orientation="portrait" horizontalDpi="4294967293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 xr:uid="{F7BBD8AA-EF7E-410A-AEEA-63167E4E6C33}">
          <x14:formula1>
            <xm:f>ข้อมูล1!$A$2:$A$16</xm:f>
          </x14:formula1>
          <xm:sqref>H2</xm:sqref>
        </x14:dataValidation>
        <x14:dataValidation type="list" allowBlank="1" showInputMessage="1" showErrorMessage="1" xr:uid="{581E99CC-E618-4ED9-9B75-0956EA333955}">
          <x14:formula1>
            <xm:f>ข้อมูล1!$D$2:$D$35</xm:f>
          </x14:formula1>
          <xm:sqref>K2 K12</xm:sqref>
        </x14:dataValidation>
        <x14:dataValidation type="list" allowBlank="1" showInputMessage="1" showErrorMessage="1" xr:uid="{9CF5ECA9-A9C6-41EC-87F2-0E27C066D6F5}">
          <x14:formula1>
            <xm:f>ข้อมูล1!$B$2:$B$32</xm:f>
          </x14:formula1>
          <xm:sqref>I12</xm:sqref>
        </x14:dataValidation>
        <x14:dataValidation type="list" allowBlank="1" showInputMessage="1" showErrorMessage="1" xr:uid="{B9BDAAE4-0015-4C54-8560-A15377A33FBA}">
          <x14:formula1>
            <xm:f>ข้อมูล1!$C$2:$C$13</xm:f>
          </x14:formula1>
          <xm:sqref>J12</xm:sqref>
        </x14:dataValidation>
        <x14:dataValidation type="list" allowBlank="1" showInputMessage="1" showErrorMessage="1" xr:uid="{9422B560-A11A-42EE-9F50-A1531BA9D926}">
          <x14:formula1>
            <xm:f>Subject!$B$4:$B$135</xm:f>
          </x14:formula1>
          <xm:sqref>B13:B17</xm:sqref>
        </x14:dataValidation>
        <x14:dataValidation type="list" allowBlank="1" showInputMessage="1" showErrorMessage="1" xr:uid="{D9578942-AA27-44B4-881F-B4DCC3115721}">
          <x14:formula1>
            <xm:f>Subject!$B$4:$B$6</xm:f>
          </x14:formula1>
          <xm:sqref>B8</xm:sqref>
        </x14:dataValidation>
        <x14:dataValidation type="list" allowBlank="1" showInputMessage="1" showErrorMessage="1" xr:uid="{D78D6327-4F07-4C8E-B531-E380364B82D2}">
          <x14:formula1>
            <xm:f>Subject!$B$10:$B$12</xm:f>
          </x14:formula1>
          <xm:sqref>B9</xm:sqref>
        </x14:dataValidation>
        <x14:dataValidation type="list" allowBlank="1" showInputMessage="1" showErrorMessage="1" xr:uid="{2C692490-A776-457B-8514-964B7028891E}">
          <x14:formula1>
            <xm:f>Subject!$B$7:$B$9</xm:f>
          </x14:formula1>
          <xm:sqref>B10</xm:sqref>
        </x14:dataValidation>
        <x14:dataValidation type="list" allowBlank="1" showInputMessage="1" showErrorMessage="1" xr:uid="{55EEB129-3AD6-46F5-B28B-E75C711609C2}">
          <x14:formula1>
            <xm:f>Subject!$B$13:$B$15</xm:f>
          </x14:formula1>
          <xm:sqref>B11</xm:sqref>
        </x14:dataValidation>
        <x14:dataValidation type="list" allowBlank="1" showInputMessage="1" showErrorMessage="1" xr:uid="{CE3F29AA-D14C-49FC-AA23-EA286A2B45FC}">
          <x14:formula1>
            <xm:f>Subject!$B$16:$B$18</xm:f>
          </x14:formula1>
          <xm:sqref>B12</xm:sqref>
        </x14:dataValidation>
        <x14:dataValidation type="list" allowBlank="1" showInputMessage="1" showErrorMessage="1" xr:uid="{750AC67D-C307-468C-8C7F-67336193701B}">
          <x14:formula1>
            <xm:f>Subject!$B$19:$B$33</xm:f>
          </x14:formula1>
          <xm:sqref>B19 B20 B21 B22 B23 B24 B25 B26 B27 B28</xm:sqref>
        </x14:dataValidation>
        <x14:dataValidation type="list" allowBlank="1" showInputMessage="1" showErrorMessage="1" xr:uid="{C69A01A8-B29E-49D6-A298-6D0C6762B969}">
          <x14:formula1>
            <xm:f>Subject!$B$34:$B$135</xm:f>
          </x14:formula1>
          <xm:sqref>B36 B37 B38 B39 B40 B41 B42 B43 B45 B44 B46 B47 B48 B49 B50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F19890-E762-4A4A-B4A3-B314B62B29E7}">
  <sheetPr>
    <tabColor rgb="FF00B050"/>
  </sheetPr>
  <dimension ref="A1:DW203"/>
  <sheetViews>
    <sheetView view="pageBreakPreview" zoomScale="40" zoomScaleNormal="100" zoomScaleSheetLayoutView="40" workbookViewId="0">
      <selection activeCell="G23" sqref="G23"/>
    </sheetView>
  </sheetViews>
  <sheetFormatPr defaultColWidth="3.5546875" defaultRowHeight="24.6"/>
  <cols>
    <col min="1" max="1" width="3.5546875" style="506" customWidth="1"/>
    <col min="2" max="2" width="13" style="506" customWidth="1"/>
    <col min="3" max="3" width="10.5546875" style="506" customWidth="1"/>
    <col min="4" max="6" width="22.77734375" style="506" customWidth="1"/>
    <col min="7" max="11" width="20.77734375" style="506" customWidth="1"/>
    <col min="12" max="12" width="9.88671875" style="506" customWidth="1"/>
    <col min="13" max="27" width="5.77734375" style="506" customWidth="1"/>
    <col min="28" max="30" width="5.88671875" style="506" customWidth="1"/>
    <col min="31" max="32" width="9.33203125" style="506" customWidth="1"/>
    <col min="33" max="33" width="9.33203125" style="1253" hidden="1" customWidth="1"/>
    <col min="34" max="127" width="4.6640625" style="1253" hidden="1" customWidth="1"/>
    <col min="128" max="263" width="9.33203125" style="506" customWidth="1"/>
    <col min="264" max="16384" width="3.5546875" style="506"/>
  </cols>
  <sheetData>
    <row r="1" spans="1:127" s="505" customFormat="1" ht="22.5" customHeight="1">
      <c r="A1" s="1273" t="str">
        <f>CONCATENATE("ประกาศผลการสอบวัดผลสัมฤทธิ์ทางการเรียน ปีการศึกษา  ",'01.ข้อมูลเบื้องต้น'!K2)</f>
        <v>ประกาศผลการสอบวัดผลสัมฤทธิ์ทางการเรียน ปีการศึกษา  2568</v>
      </c>
      <c r="B1" s="1273"/>
      <c r="C1" s="1273"/>
      <c r="D1" s="1273"/>
      <c r="E1" s="1273"/>
      <c r="F1" s="1273"/>
      <c r="G1" s="1273" t="str">
        <f>CONCATENATE("ประกาศผลการสอบวัดผลสัมฤทธิ์ทางการเรียน ปีการศึกษา  ",'01.ข้อมูลเบื้องต้น'!K2)</f>
        <v>ประกาศผลการสอบวัดผลสัมฤทธิ์ทางการเรียน ปีการศึกษา  2568</v>
      </c>
      <c r="H1" s="1273"/>
      <c r="I1" s="1273"/>
      <c r="J1" s="1273"/>
      <c r="K1" s="1273"/>
      <c r="L1" s="1273"/>
      <c r="M1" s="1273" t="str">
        <f>CONCATENATE("ประกาศผลการสอบวัดผลสัมฤทธิ์ทางการเรียน ปีการศึกษา  ",'01.ข้อมูลเบื้องต้น'!K2)</f>
        <v>ประกาศผลการสอบวัดผลสัมฤทธิ์ทางการเรียน ปีการศึกษา  2568</v>
      </c>
      <c r="N1" s="1273"/>
      <c r="O1" s="1273"/>
      <c r="P1" s="1273"/>
      <c r="Q1" s="1273"/>
      <c r="R1" s="1273"/>
      <c r="S1" s="1273"/>
      <c r="T1" s="1273"/>
      <c r="U1" s="1273"/>
      <c r="V1" s="1273"/>
      <c r="W1" s="1273"/>
      <c r="X1" s="1273"/>
      <c r="Y1" s="1273"/>
      <c r="Z1" s="1273"/>
      <c r="AA1" s="1273"/>
      <c r="AB1" s="1243"/>
      <c r="AC1" s="1243"/>
      <c r="AG1" s="1243"/>
      <c r="AH1" s="1244" t="s">
        <v>451</v>
      </c>
      <c r="AI1" s="1244"/>
      <c r="AJ1" s="1244"/>
      <c r="AK1" s="1244"/>
      <c r="AL1" s="1244"/>
      <c r="AM1" s="1244"/>
      <c r="AN1" s="1244"/>
      <c r="AO1" s="1244"/>
      <c r="AP1" s="1244"/>
      <c r="AQ1" s="1244"/>
      <c r="AR1" s="1244"/>
      <c r="AS1" s="1244"/>
      <c r="AT1" s="1245" t="s">
        <v>545</v>
      </c>
      <c r="AU1" s="1245"/>
      <c r="AV1" s="1245"/>
      <c r="AW1" s="1245"/>
      <c r="AX1" s="1245"/>
      <c r="AY1" s="1245"/>
      <c r="AZ1" s="1245"/>
      <c r="BA1" s="1245"/>
      <c r="BB1" s="1245"/>
      <c r="BC1" s="1245"/>
      <c r="BD1" s="1245"/>
      <c r="BE1" s="1245"/>
      <c r="BF1" s="1245"/>
      <c r="BG1" s="1245"/>
      <c r="BH1" s="1245"/>
      <c r="BI1" s="1245"/>
      <c r="BJ1" s="1245"/>
      <c r="BK1" s="1245"/>
      <c r="BL1" s="1245"/>
      <c r="BM1" s="1245"/>
      <c r="BN1" s="1245"/>
      <c r="BO1" s="1245"/>
      <c r="BP1" s="1246" t="s">
        <v>354</v>
      </c>
      <c r="BQ1" s="1246"/>
      <c r="BR1" s="1246"/>
      <c r="BS1" s="1246"/>
      <c r="BT1" s="1246"/>
      <c r="BU1" s="1246"/>
      <c r="BV1" s="1246"/>
      <c r="BW1" s="1246"/>
      <c r="BX1" s="1246"/>
      <c r="BY1" s="1246"/>
      <c r="BZ1" s="1246"/>
      <c r="CA1" s="1246"/>
      <c r="CB1" s="1246"/>
      <c r="CC1" s="1246"/>
      <c r="CD1" s="1246"/>
      <c r="CE1" s="1246"/>
      <c r="CF1" s="1246"/>
      <c r="CG1" s="1246"/>
      <c r="CH1" s="1246"/>
      <c r="CI1" s="1246"/>
      <c r="CJ1" s="1246"/>
      <c r="CK1" s="1246"/>
      <c r="CL1" s="1246"/>
      <c r="CM1" s="1246"/>
      <c r="CN1" s="1246"/>
      <c r="CO1" s="1246"/>
      <c r="CP1" s="1246"/>
      <c r="CQ1" s="1246"/>
      <c r="CR1" s="1246"/>
      <c r="CS1" s="1246"/>
      <c r="CT1" s="1246"/>
      <c r="CU1" s="1246"/>
      <c r="CV1" s="1246"/>
      <c r="CW1" s="1246"/>
      <c r="CX1" s="1246"/>
      <c r="CY1" s="1246"/>
      <c r="CZ1" s="1246"/>
      <c r="DA1" s="1246"/>
      <c r="DB1" s="1246"/>
      <c r="DC1" s="1246"/>
      <c r="DD1" s="1246"/>
      <c r="DE1" s="1246"/>
      <c r="DF1" s="1246"/>
      <c r="DG1" s="1246"/>
      <c r="DH1" s="1246"/>
      <c r="DI1" s="1246"/>
      <c r="DJ1" s="1246"/>
      <c r="DK1" s="1246"/>
      <c r="DL1" s="1246"/>
      <c r="DM1" s="1246"/>
      <c r="DN1" s="1246"/>
      <c r="DO1" s="1246"/>
      <c r="DP1" s="1246"/>
      <c r="DQ1" s="1246"/>
      <c r="DR1" s="1246"/>
      <c r="DS1" s="1246"/>
      <c r="DT1" s="1246"/>
      <c r="DU1" s="1246"/>
      <c r="DV1" s="1246"/>
      <c r="DW1" s="1246"/>
    </row>
    <row r="2" spans="1:127" s="505" customFormat="1" ht="22.5" customHeight="1">
      <c r="A2" s="1274" t="s">
        <v>218</v>
      </c>
      <c r="B2" s="1274"/>
      <c r="C2" s="1274"/>
      <c r="D2" s="1274"/>
      <c r="E2" s="1274"/>
      <c r="F2" s="1274"/>
      <c r="G2" s="1274" t="s">
        <v>218</v>
      </c>
      <c r="H2" s="1274"/>
      <c r="I2" s="1274"/>
      <c r="J2" s="1274"/>
      <c r="K2" s="1274"/>
      <c r="L2" s="1274"/>
      <c r="M2" s="1274" t="s">
        <v>218</v>
      </c>
      <c r="N2" s="1274"/>
      <c r="O2" s="1274"/>
      <c r="P2" s="1274"/>
      <c r="Q2" s="1274"/>
      <c r="R2" s="1274"/>
      <c r="S2" s="1274"/>
      <c r="T2" s="1274"/>
      <c r="U2" s="1274"/>
      <c r="V2" s="1274"/>
      <c r="W2" s="1274"/>
      <c r="X2" s="1274"/>
      <c r="Y2" s="1274"/>
      <c r="Z2" s="1274"/>
      <c r="AA2" s="1274"/>
      <c r="AB2" s="1243"/>
      <c r="AC2" s="1243"/>
      <c r="AG2" s="1243"/>
      <c r="AH2" s="1247" t="s">
        <v>515</v>
      </c>
      <c r="AI2" s="1247"/>
      <c r="AJ2" s="1247"/>
      <c r="AK2" s="1247"/>
      <c r="AL2" s="1248" t="s">
        <v>522</v>
      </c>
      <c r="AM2" s="1248"/>
      <c r="AN2" s="1248"/>
      <c r="AO2" s="1248"/>
      <c r="AP2" s="1248" t="s">
        <v>525</v>
      </c>
      <c r="AQ2" s="1248"/>
      <c r="AR2" s="1248"/>
      <c r="AS2" s="1248"/>
      <c r="AT2" s="1249" t="s">
        <v>528</v>
      </c>
      <c r="AU2" s="1249"/>
      <c r="AV2" s="1249"/>
      <c r="AW2" s="1249"/>
      <c r="AX2" s="1250" t="s">
        <v>535</v>
      </c>
      <c r="AY2" s="1250"/>
      <c r="AZ2" s="1250"/>
      <c r="BA2" s="1250"/>
      <c r="BB2" s="1251" t="s">
        <v>551</v>
      </c>
      <c r="BC2" s="1251"/>
      <c r="BD2" s="1251"/>
      <c r="BE2" s="1251"/>
      <c r="BF2" s="1251" t="s">
        <v>552</v>
      </c>
      <c r="BG2" s="1251"/>
      <c r="BH2" s="1251"/>
      <c r="BI2" s="1251"/>
      <c r="BJ2" s="1251" t="s">
        <v>542</v>
      </c>
      <c r="BK2" s="1251"/>
      <c r="BL2" s="1251"/>
      <c r="BM2" s="1251"/>
      <c r="BN2" s="1251" t="s">
        <v>42</v>
      </c>
      <c r="BO2" s="1251"/>
      <c r="BP2" s="1252" t="s">
        <v>461</v>
      </c>
      <c r="BQ2" s="1252"/>
      <c r="BR2" s="1252"/>
      <c r="BS2" s="1252"/>
      <c r="BT2" s="1252" t="s">
        <v>508</v>
      </c>
      <c r="BU2" s="1252"/>
      <c r="BV2" s="1252"/>
      <c r="BW2" s="1252"/>
      <c r="BX2" s="1252" t="s">
        <v>510</v>
      </c>
      <c r="BY2" s="1252"/>
      <c r="BZ2" s="1252"/>
      <c r="CA2" s="1252"/>
      <c r="CB2" s="1252" t="s">
        <v>461</v>
      </c>
      <c r="CC2" s="1252"/>
      <c r="CD2" s="1252"/>
      <c r="CE2" s="1252"/>
      <c r="CF2" s="1252" t="s">
        <v>390</v>
      </c>
      <c r="CG2" s="1252"/>
      <c r="CH2" s="1252"/>
      <c r="CI2" s="1252"/>
      <c r="CJ2" s="1252" t="s">
        <v>394</v>
      </c>
      <c r="CK2" s="1252"/>
      <c r="CL2" s="1252"/>
      <c r="CM2" s="1252"/>
      <c r="CN2" s="1252" t="s">
        <v>273</v>
      </c>
      <c r="CO2" s="1252"/>
      <c r="CP2" s="1252"/>
      <c r="CQ2" s="1252"/>
      <c r="CR2" s="1252" t="s">
        <v>190</v>
      </c>
      <c r="CS2" s="1252"/>
      <c r="CT2" s="1252"/>
      <c r="CU2" s="1252"/>
      <c r="CV2" s="1252" t="s">
        <v>446</v>
      </c>
      <c r="CW2" s="1252"/>
      <c r="CX2" s="1252"/>
      <c r="CY2" s="1252"/>
      <c r="CZ2" s="1252" t="s">
        <v>436</v>
      </c>
      <c r="DA2" s="1252"/>
      <c r="DB2" s="1252"/>
      <c r="DC2" s="1252"/>
      <c r="DD2" s="1252" t="s">
        <v>420</v>
      </c>
      <c r="DE2" s="1252"/>
      <c r="DF2" s="1252"/>
      <c r="DG2" s="1252"/>
      <c r="DH2" s="1252" t="s">
        <v>398</v>
      </c>
      <c r="DI2" s="1252"/>
      <c r="DJ2" s="1252"/>
      <c r="DK2" s="1252"/>
      <c r="DL2" s="1252" t="s">
        <v>459</v>
      </c>
      <c r="DM2" s="1252"/>
      <c r="DN2" s="1252"/>
      <c r="DO2" s="1252"/>
      <c r="DP2" s="1252" t="s">
        <v>156</v>
      </c>
      <c r="DQ2" s="1252"/>
      <c r="DR2" s="1252"/>
      <c r="DS2" s="1252"/>
      <c r="DT2" s="1252" t="s">
        <v>465</v>
      </c>
      <c r="DU2" s="1252"/>
      <c r="DV2" s="1252"/>
      <c r="DW2" s="1252"/>
    </row>
    <row r="3" spans="1:127" s="505" customFormat="1" ht="22.5" customHeight="1">
      <c r="A3" s="1274" t="str">
        <f>CONCATENATE("ชั้นประถมศึกษาปีที่ 1/",'01.ข้อมูลเบื้องต้น'!$N$2)</f>
        <v>ชั้นประถมศึกษาปีที่ 1/</v>
      </c>
      <c r="B3" s="1274"/>
      <c r="C3" s="1274"/>
      <c r="D3" s="1274"/>
      <c r="E3" s="1274"/>
      <c r="F3" s="1274"/>
      <c r="G3" s="1274" t="str">
        <f>CONCATENATE("ชั้นประถมศึกษาปีที่ 1/",'01.ข้อมูลเบื้องต้น'!$N$2)</f>
        <v>ชั้นประถมศึกษาปีที่ 1/</v>
      </c>
      <c r="H3" s="1274"/>
      <c r="I3" s="1274"/>
      <c r="J3" s="1274"/>
      <c r="K3" s="1274"/>
      <c r="L3" s="1274"/>
      <c r="M3" s="1274" t="str">
        <f>CONCATENATE("ชั้นประถมศึกษาปีที่ 1/",'01.ข้อมูลเบื้องต้น'!$N$2)</f>
        <v>ชั้นประถมศึกษาปีที่ 1/</v>
      </c>
      <c r="N3" s="1274"/>
      <c r="O3" s="1274"/>
      <c r="P3" s="1274"/>
      <c r="Q3" s="1274"/>
      <c r="R3" s="1274"/>
      <c r="S3" s="1274"/>
      <c r="T3" s="1274"/>
      <c r="U3" s="1274"/>
      <c r="V3" s="1274"/>
      <c r="W3" s="1274"/>
      <c r="X3" s="1274"/>
      <c r="Y3" s="1274"/>
      <c r="Z3" s="1274"/>
      <c r="AA3" s="1274"/>
      <c r="AB3" s="1243"/>
      <c r="AC3" s="1243"/>
      <c r="AG3" s="1243"/>
      <c r="AH3" s="1247"/>
      <c r="AI3" s="1247"/>
      <c r="AJ3" s="1247"/>
      <c r="AK3" s="1247"/>
      <c r="AL3" s="1248"/>
      <c r="AM3" s="1248"/>
      <c r="AN3" s="1248"/>
      <c r="AO3" s="1248"/>
      <c r="AP3" s="1248"/>
      <c r="AQ3" s="1248"/>
      <c r="AR3" s="1248"/>
      <c r="AS3" s="1248"/>
      <c r="AT3" s="1249"/>
      <c r="AU3" s="1249"/>
      <c r="AV3" s="1249"/>
      <c r="AW3" s="1249"/>
      <c r="AX3" s="1250"/>
      <c r="AY3" s="1250"/>
      <c r="AZ3" s="1250"/>
      <c r="BA3" s="1250"/>
      <c r="BB3" s="1251"/>
      <c r="BC3" s="1251"/>
      <c r="BD3" s="1251"/>
      <c r="BE3" s="1251"/>
      <c r="BF3" s="1251"/>
      <c r="BG3" s="1251"/>
      <c r="BH3" s="1251"/>
      <c r="BI3" s="1251"/>
      <c r="BJ3" s="1251"/>
      <c r="BK3" s="1251"/>
      <c r="BL3" s="1251"/>
      <c r="BM3" s="1251"/>
      <c r="BN3" s="1251"/>
      <c r="BO3" s="1251"/>
      <c r="BP3" s="1252"/>
      <c r="BQ3" s="1252"/>
      <c r="BR3" s="1252"/>
      <c r="BS3" s="1252"/>
      <c r="BT3" s="1252"/>
      <c r="BU3" s="1252"/>
      <c r="BV3" s="1252"/>
      <c r="BW3" s="1252"/>
      <c r="BX3" s="1252"/>
      <c r="BY3" s="1252"/>
      <c r="BZ3" s="1252"/>
      <c r="CA3" s="1252"/>
      <c r="CB3" s="1252"/>
      <c r="CC3" s="1252"/>
      <c r="CD3" s="1252"/>
      <c r="CE3" s="1252"/>
      <c r="CF3" s="1252"/>
      <c r="CG3" s="1252"/>
      <c r="CH3" s="1252"/>
      <c r="CI3" s="1252"/>
      <c r="CJ3" s="1252"/>
      <c r="CK3" s="1252"/>
      <c r="CL3" s="1252"/>
      <c r="CM3" s="1252"/>
      <c r="CN3" s="1252"/>
      <c r="CO3" s="1252"/>
      <c r="CP3" s="1252"/>
      <c r="CQ3" s="1252"/>
      <c r="CR3" s="1252"/>
      <c r="CS3" s="1252"/>
      <c r="CT3" s="1252"/>
      <c r="CU3" s="1252"/>
      <c r="CV3" s="1252"/>
      <c r="CW3" s="1252"/>
      <c r="CX3" s="1252"/>
      <c r="CY3" s="1252"/>
      <c r="CZ3" s="1252"/>
      <c r="DA3" s="1252"/>
      <c r="DB3" s="1252"/>
      <c r="DC3" s="1252"/>
      <c r="DD3" s="1252"/>
      <c r="DE3" s="1252"/>
      <c r="DF3" s="1252"/>
      <c r="DG3" s="1252"/>
      <c r="DH3" s="1252"/>
      <c r="DI3" s="1252"/>
      <c r="DJ3" s="1252"/>
      <c r="DK3" s="1252"/>
      <c r="DL3" s="1252"/>
      <c r="DM3" s="1252"/>
      <c r="DN3" s="1252"/>
      <c r="DO3" s="1252"/>
      <c r="DP3" s="1252"/>
      <c r="DQ3" s="1252"/>
      <c r="DR3" s="1252"/>
      <c r="DS3" s="1252"/>
      <c r="DT3" s="1252"/>
      <c r="DU3" s="1252"/>
      <c r="DV3" s="1252"/>
      <c r="DW3" s="1252"/>
    </row>
    <row r="4" spans="1:127" s="505" customFormat="1" ht="22.5" hidden="1" customHeight="1">
      <c r="A4" s="1274"/>
      <c r="B4" s="1274"/>
      <c r="C4" s="1274"/>
      <c r="D4" s="1274"/>
      <c r="E4" s="1274"/>
      <c r="F4" s="1274"/>
      <c r="G4" s="1275"/>
      <c r="H4" s="1275"/>
      <c r="I4" s="1275"/>
      <c r="J4" s="1275"/>
      <c r="K4" s="1275"/>
      <c r="L4" s="1275"/>
      <c r="M4" s="1275"/>
      <c r="N4" s="1275"/>
      <c r="O4" s="1275"/>
      <c r="P4" s="1275"/>
      <c r="Q4" s="1275"/>
      <c r="R4" s="1275"/>
      <c r="S4" s="1275"/>
      <c r="T4" s="1275"/>
      <c r="U4" s="1275"/>
      <c r="V4" s="1275"/>
      <c r="W4" s="1275"/>
      <c r="X4" s="1275"/>
      <c r="Y4" s="1275"/>
      <c r="Z4" s="1275"/>
      <c r="AA4" s="1275"/>
      <c r="AB4" s="1243"/>
      <c r="AC4" s="1243"/>
      <c r="AG4" s="1243"/>
      <c r="AH4" s="1247"/>
      <c r="AI4" s="1247"/>
      <c r="AJ4" s="1247"/>
      <c r="AK4" s="1247"/>
      <c r="AL4" s="1248"/>
      <c r="AM4" s="1248"/>
      <c r="AN4" s="1248"/>
      <c r="AO4" s="1248"/>
      <c r="AP4" s="1248"/>
      <c r="AQ4" s="1248"/>
      <c r="AR4" s="1248"/>
      <c r="AS4" s="1248"/>
      <c r="AT4" s="1249"/>
      <c r="AU4" s="1249"/>
      <c r="AV4" s="1249"/>
      <c r="AW4" s="1249"/>
      <c r="AX4" s="1250"/>
      <c r="AY4" s="1250"/>
      <c r="AZ4" s="1250"/>
      <c r="BA4" s="1250"/>
      <c r="BB4" s="1251"/>
      <c r="BC4" s="1251"/>
      <c r="BD4" s="1251"/>
      <c r="BE4" s="1251"/>
      <c r="BF4" s="1251"/>
      <c r="BG4" s="1251"/>
      <c r="BH4" s="1251"/>
      <c r="BI4" s="1251"/>
      <c r="BJ4" s="1251"/>
      <c r="BK4" s="1251"/>
      <c r="BL4" s="1251"/>
      <c r="BM4" s="1251"/>
      <c r="BN4" s="1251"/>
      <c r="BO4" s="1251"/>
      <c r="BP4" s="1252"/>
      <c r="BQ4" s="1252"/>
      <c r="BR4" s="1252"/>
      <c r="BS4" s="1252"/>
      <c r="BT4" s="1252"/>
      <c r="BU4" s="1252"/>
      <c r="BV4" s="1252"/>
      <c r="BW4" s="1252"/>
      <c r="BX4" s="1252"/>
      <c r="BY4" s="1252"/>
      <c r="BZ4" s="1252"/>
      <c r="CA4" s="1252"/>
      <c r="CB4" s="1252"/>
      <c r="CC4" s="1252"/>
      <c r="CD4" s="1252"/>
      <c r="CE4" s="1252"/>
      <c r="CF4" s="1252"/>
      <c r="CG4" s="1252"/>
      <c r="CH4" s="1252"/>
      <c r="CI4" s="1252"/>
      <c r="CJ4" s="1252"/>
      <c r="CK4" s="1252"/>
      <c r="CL4" s="1252"/>
      <c r="CM4" s="1252"/>
      <c r="CN4" s="1252"/>
      <c r="CO4" s="1252"/>
      <c r="CP4" s="1252"/>
      <c r="CQ4" s="1252"/>
      <c r="CR4" s="1252"/>
      <c r="CS4" s="1252"/>
      <c r="CT4" s="1252"/>
      <c r="CU4" s="1252"/>
      <c r="CV4" s="1252"/>
      <c r="CW4" s="1252"/>
      <c r="CX4" s="1252"/>
      <c r="CY4" s="1252"/>
      <c r="CZ4" s="1252"/>
      <c r="DA4" s="1252"/>
      <c r="DB4" s="1252"/>
      <c r="DC4" s="1252"/>
      <c r="DD4" s="1252"/>
      <c r="DE4" s="1252"/>
      <c r="DF4" s="1252"/>
      <c r="DG4" s="1252"/>
      <c r="DH4" s="1252"/>
      <c r="DI4" s="1252"/>
      <c r="DJ4" s="1252"/>
      <c r="DK4" s="1252"/>
      <c r="DL4" s="1252"/>
      <c r="DM4" s="1252"/>
      <c r="DN4" s="1252"/>
      <c r="DO4" s="1252"/>
      <c r="DP4" s="1252"/>
      <c r="DQ4" s="1252"/>
      <c r="DR4" s="1252"/>
      <c r="DS4" s="1252"/>
      <c r="DT4" s="1252"/>
      <c r="DU4" s="1252"/>
      <c r="DV4" s="1252"/>
      <c r="DW4" s="1252"/>
    </row>
    <row r="5" spans="1:127" s="505" customFormat="1" ht="22.5" hidden="1" customHeight="1" thickBot="1">
      <c r="A5" s="1275"/>
      <c r="B5" s="1275"/>
      <c r="C5" s="1275"/>
      <c r="D5" s="1275"/>
      <c r="E5" s="1275"/>
      <c r="F5" s="1275"/>
      <c r="G5" s="1275"/>
      <c r="H5" s="1275"/>
      <c r="I5" s="1275"/>
      <c r="J5" s="1275"/>
      <c r="K5" s="1275"/>
      <c r="L5" s="1275"/>
      <c r="M5" s="1275"/>
      <c r="N5" s="1275"/>
      <c r="O5" s="1275"/>
      <c r="P5" s="1275"/>
      <c r="Q5" s="1275"/>
      <c r="R5" s="1275"/>
      <c r="S5" s="1275"/>
      <c r="T5" s="1275"/>
      <c r="U5" s="1275"/>
      <c r="V5" s="1275"/>
      <c r="W5" s="1275"/>
      <c r="X5" s="1275"/>
      <c r="Y5" s="1275"/>
      <c r="Z5" s="1275"/>
      <c r="AA5" s="1275"/>
      <c r="AB5" s="1243"/>
      <c r="AC5" s="1243"/>
      <c r="AG5" s="1243"/>
      <c r="AH5" s="1247"/>
      <c r="AI5" s="1247"/>
      <c r="AJ5" s="1247"/>
      <c r="AK5" s="1247"/>
      <c r="AL5" s="1248"/>
      <c r="AM5" s="1248"/>
      <c r="AN5" s="1248"/>
      <c r="AO5" s="1248"/>
      <c r="AP5" s="1248"/>
      <c r="AQ5" s="1248"/>
      <c r="AR5" s="1248"/>
      <c r="AS5" s="1248"/>
      <c r="AT5" s="1249"/>
      <c r="AU5" s="1249"/>
      <c r="AV5" s="1249"/>
      <c r="AW5" s="1249"/>
      <c r="AX5" s="1250"/>
      <c r="AY5" s="1250"/>
      <c r="AZ5" s="1250"/>
      <c r="BA5" s="1250"/>
      <c r="BB5" s="1251"/>
      <c r="BC5" s="1251"/>
      <c r="BD5" s="1251"/>
      <c r="BE5" s="1251"/>
      <c r="BF5" s="1251"/>
      <c r="BG5" s="1251"/>
      <c r="BH5" s="1251"/>
      <c r="BI5" s="1251"/>
      <c r="BJ5" s="1251"/>
      <c r="BK5" s="1251"/>
      <c r="BL5" s="1251"/>
      <c r="BM5" s="1251"/>
      <c r="BN5" s="1251"/>
      <c r="BO5" s="1251"/>
      <c r="BP5" s="1252"/>
      <c r="BQ5" s="1252"/>
      <c r="BR5" s="1252"/>
      <c r="BS5" s="1252"/>
      <c r="BT5" s="1252"/>
      <c r="BU5" s="1252"/>
      <c r="BV5" s="1252"/>
      <c r="BW5" s="1252"/>
      <c r="BX5" s="1252"/>
      <c r="BY5" s="1252"/>
      <c r="BZ5" s="1252"/>
      <c r="CA5" s="1252"/>
      <c r="CB5" s="1252"/>
      <c r="CC5" s="1252"/>
      <c r="CD5" s="1252"/>
      <c r="CE5" s="1252"/>
      <c r="CF5" s="1252"/>
      <c r="CG5" s="1252"/>
      <c r="CH5" s="1252"/>
      <c r="CI5" s="1252"/>
      <c r="CJ5" s="1252"/>
      <c r="CK5" s="1252"/>
      <c r="CL5" s="1252"/>
      <c r="CM5" s="1252"/>
      <c r="CN5" s="1252"/>
      <c r="CO5" s="1252"/>
      <c r="CP5" s="1252"/>
      <c r="CQ5" s="1252"/>
      <c r="CR5" s="1252"/>
      <c r="CS5" s="1252"/>
      <c r="CT5" s="1252"/>
      <c r="CU5" s="1252"/>
      <c r="CV5" s="1252"/>
      <c r="CW5" s="1252"/>
      <c r="CX5" s="1252"/>
      <c r="CY5" s="1252"/>
      <c r="CZ5" s="1252"/>
      <c r="DA5" s="1252"/>
      <c r="DB5" s="1252"/>
      <c r="DC5" s="1252"/>
      <c r="DD5" s="1252"/>
      <c r="DE5" s="1252"/>
      <c r="DF5" s="1252"/>
      <c r="DG5" s="1252"/>
      <c r="DH5" s="1252"/>
      <c r="DI5" s="1252"/>
      <c r="DJ5" s="1252"/>
      <c r="DK5" s="1252"/>
      <c r="DL5" s="1252"/>
      <c r="DM5" s="1252"/>
      <c r="DN5" s="1252"/>
      <c r="DO5" s="1252"/>
      <c r="DP5" s="1252"/>
      <c r="DQ5" s="1252"/>
      <c r="DR5" s="1252"/>
      <c r="DS5" s="1252"/>
      <c r="DT5" s="1252"/>
      <c r="DU5" s="1252"/>
      <c r="DV5" s="1252"/>
      <c r="DW5" s="1252"/>
    </row>
    <row r="6" spans="1:127" ht="10.5" customHeight="1" thickBot="1">
      <c r="A6" s="1253"/>
      <c r="B6" s="1253"/>
      <c r="C6" s="1253"/>
      <c r="D6" s="1253"/>
      <c r="E6" s="1276"/>
      <c r="F6" s="1253"/>
      <c r="G6" s="1253"/>
      <c r="H6" s="1253"/>
      <c r="I6" s="1253"/>
      <c r="J6" s="1253"/>
      <c r="K6" s="1253"/>
      <c r="L6" s="1253"/>
      <c r="M6" s="1253"/>
      <c r="N6" s="1253"/>
      <c r="O6" s="1253"/>
      <c r="P6" s="1253"/>
      <c r="Q6" s="1253"/>
      <c r="R6" s="1253"/>
      <c r="S6" s="1253"/>
      <c r="T6" s="1253"/>
      <c r="U6" s="1253"/>
      <c r="V6" s="1253"/>
      <c r="W6" s="1253"/>
      <c r="X6" s="1253"/>
      <c r="Y6" s="1253"/>
      <c r="Z6" s="1253"/>
      <c r="AA6" s="1253"/>
      <c r="AB6" s="1253"/>
      <c r="AC6" s="1253"/>
      <c r="AH6" s="1247"/>
      <c r="AI6" s="1247"/>
      <c r="AJ6" s="1247"/>
      <c r="AK6" s="1247"/>
      <c r="AL6" s="1248"/>
      <c r="AM6" s="1248"/>
      <c r="AN6" s="1248"/>
      <c r="AO6" s="1248"/>
      <c r="AP6" s="1248"/>
      <c r="AQ6" s="1248"/>
      <c r="AR6" s="1248"/>
      <c r="AS6" s="1248"/>
      <c r="AT6" s="1249"/>
      <c r="AU6" s="1249"/>
      <c r="AV6" s="1249"/>
      <c r="AW6" s="1249"/>
      <c r="AX6" s="1250"/>
      <c r="AY6" s="1250"/>
      <c r="AZ6" s="1250"/>
      <c r="BA6" s="1250"/>
      <c r="BB6" s="1251"/>
      <c r="BC6" s="1251"/>
      <c r="BD6" s="1251"/>
      <c r="BE6" s="1251"/>
      <c r="BF6" s="1251"/>
      <c r="BG6" s="1251"/>
      <c r="BH6" s="1251"/>
      <c r="BI6" s="1251"/>
      <c r="BJ6" s="1251"/>
      <c r="BK6" s="1251"/>
      <c r="BL6" s="1251"/>
      <c r="BM6" s="1251"/>
      <c r="BN6" s="1251"/>
      <c r="BO6" s="1251"/>
      <c r="BP6" s="1252"/>
      <c r="BQ6" s="1252"/>
      <c r="BR6" s="1252"/>
      <c r="BS6" s="1252"/>
      <c r="BT6" s="1252"/>
      <c r="BU6" s="1252"/>
      <c r="BV6" s="1252"/>
      <c r="BW6" s="1252"/>
      <c r="BX6" s="1252"/>
      <c r="BY6" s="1252"/>
      <c r="BZ6" s="1252"/>
      <c r="CA6" s="1252"/>
      <c r="CB6" s="1252"/>
      <c r="CC6" s="1252"/>
      <c r="CD6" s="1252"/>
      <c r="CE6" s="1252"/>
      <c r="CF6" s="1252"/>
      <c r="CG6" s="1252"/>
      <c r="CH6" s="1252"/>
      <c r="CI6" s="1252"/>
      <c r="CJ6" s="1252"/>
      <c r="CK6" s="1252"/>
      <c r="CL6" s="1252"/>
      <c r="CM6" s="1252"/>
      <c r="CN6" s="1252"/>
      <c r="CO6" s="1252"/>
      <c r="CP6" s="1252"/>
      <c r="CQ6" s="1252"/>
      <c r="CR6" s="1252"/>
      <c r="CS6" s="1252"/>
      <c r="CT6" s="1252"/>
      <c r="CU6" s="1252"/>
      <c r="CV6" s="1252"/>
      <c r="CW6" s="1252"/>
      <c r="CX6" s="1252"/>
      <c r="CY6" s="1252"/>
      <c r="CZ6" s="1252"/>
      <c r="DA6" s="1252"/>
      <c r="DB6" s="1252"/>
      <c r="DC6" s="1252"/>
      <c r="DD6" s="1252"/>
      <c r="DE6" s="1252"/>
      <c r="DF6" s="1252"/>
      <c r="DG6" s="1252"/>
      <c r="DH6" s="1252"/>
      <c r="DI6" s="1252"/>
      <c r="DJ6" s="1252"/>
      <c r="DK6" s="1252"/>
      <c r="DL6" s="1252"/>
      <c r="DM6" s="1252"/>
      <c r="DN6" s="1252"/>
      <c r="DO6" s="1252"/>
      <c r="DP6" s="1252"/>
      <c r="DQ6" s="1252"/>
      <c r="DR6" s="1252"/>
      <c r="DS6" s="1252"/>
      <c r="DT6" s="1252"/>
      <c r="DU6" s="1252"/>
      <c r="DV6" s="1252"/>
      <c r="DW6" s="1252"/>
    </row>
    <row r="7" spans="1:127" s="507" customFormat="1" ht="18" customHeight="1">
      <c r="A7" s="1277" t="s">
        <v>0</v>
      </c>
      <c r="B7" s="1278" t="s">
        <v>1</v>
      </c>
      <c r="C7" s="1279"/>
      <c r="D7" s="1280" t="s">
        <v>451</v>
      </c>
      <c r="E7" s="1281"/>
      <c r="F7" s="1281"/>
      <c r="G7" s="1282" t="s">
        <v>545</v>
      </c>
      <c r="H7" s="1283"/>
      <c r="I7" s="1283"/>
      <c r="J7" s="1283"/>
      <c r="K7" s="1283"/>
      <c r="L7" s="1284"/>
      <c r="M7" s="1280" t="s">
        <v>354</v>
      </c>
      <c r="N7" s="1281"/>
      <c r="O7" s="1281"/>
      <c r="P7" s="1281"/>
      <c r="Q7" s="1281"/>
      <c r="R7" s="1281"/>
      <c r="S7" s="1281"/>
      <c r="T7" s="1281"/>
      <c r="U7" s="1281"/>
      <c r="V7" s="1281"/>
      <c r="W7" s="1281"/>
      <c r="X7" s="1281"/>
      <c r="Y7" s="1281"/>
      <c r="Z7" s="1281"/>
      <c r="AA7" s="1285"/>
      <c r="AB7" s="1286" t="s">
        <v>564</v>
      </c>
      <c r="AC7" s="1287" t="s">
        <v>548</v>
      </c>
      <c r="AG7" s="1254"/>
      <c r="AH7" s="1247"/>
      <c r="AI7" s="1247"/>
      <c r="AJ7" s="1247"/>
      <c r="AK7" s="1247"/>
      <c r="AL7" s="1248"/>
      <c r="AM7" s="1248"/>
      <c r="AN7" s="1248"/>
      <c r="AO7" s="1248"/>
      <c r="AP7" s="1248"/>
      <c r="AQ7" s="1248"/>
      <c r="AR7" s="1248"/>
      <c r="AS7" s="1248"/>
      <c r="AT7" s="1249"/>
      <c r="AU7" s="1249"/>
      <c r="AV7" s="1249"/>
      <c r="AW7" s="1249"/>
      <c r="AX7" s="1250"/>
      <c r="AY7" s="1250"/>
      <c r="AZ7" s="1250"/>
      <c r="BA7" s="1250"/>
      <c r="BB7" s="1251"/>
      <c r="BC7" s="1251"/>
      <c r="BD7" s="1251"/>
      <c r="BE7" s="1251"/>
      <c r="BF7" s="1251"/>
      <c r="BG7" s="1251"/>
      <c r="BH7" s="1251"/>
      <c r="BI7" s="1251"/>
      <c r="BJ7" s="1251"/>
      <c r="BK7" s="1251"/>
      <c r="BL7" s="1251"/>
      <c r="BM7" s="1251"/>
      <c r="BN7" s="1251"/>
      <c r="BO7" s="1251"/>
      <c r="BP7" s="1252"/>
      <c r="BQ7" s="1252"/>
      <c r="BR7" s="1252"/>
      <c r="BS7" s="1252"/>
      <c r="BT7" s="1252"/>
      <c r="BU7" s="1252"/>
      <c r="BV7" s="1252"/>
      <c r="BW7" s="1252"/>
      <c r="BX7" s="1252"/>
      <c r="BY7" s="1252"/>
      <c r="BZ7" s="1252"/>
      <c r="CA7" s="1252"/>
      <c r="CB7" s="1252"/>
      <c r="CC7" s="1252"/>
      <c r="CD7" s="1252"/>
      <c r="CE7" s="1252"/>
      <c r="CF7" s="1252"/>
      <c r="CG7" s="1252"/>
      <c r="CH7" s="1252"/>
      <c r="CI7" s="1252"/>
      <c r="CJ7" s="1252"/>
      <c r="CK7" s="1252"/>
      <c r="CL7" s="1252"/>
      <c r="CM7" s="1252"/>
      <c r="CN7" s="1252"/>
      <c r="CO7" s="1252"/>
      <c r="CP7" s="1252"/>
      <c r="CQ7" s="1252"/>
      <c r="CR7" s="1252"/>
      <c r="CS7" s="1252"/>
      <c r="CT7" s="1252"/>
      <c r="CU7" s="1252"/>
      <c r="CV7" s="1252"/>
      <c r="CW7" s="1252"/>
      <c r="CX7" s="1252"/>
      <c r="CY7" s="1252"/>
      <c r="CZ7" s="1252"/>
      <c r="DA7" s="1252"/>
      <c r="DB7" s="1252"/>
      <c r="DC7" s="1252"/>
      <c r="DD7" s="1252"/>
      <c r="DE7" s="1252"/>
      <c r="DF7" s="1252"/>
      <c r="DG7" s="1252"/>
      <c r="DH7" s="1252"/>
      <c r="DI7" s="1252"/>
      <c r="DJ7" s="1252"/>
      <c r="DK7" s="1252"/>
      <c r="DL7" s="1252"/>
      <c r="DM7" s="1252"/>
      <c r="DN7" s="1252"/>
      <c r="DO7" s="1252"/>
      <c r="DP7" s="1252"/>
      <c r="DQ7" s="1252"/>
      <c r="DR7" s="1252"/>
      <c r="DS7" s="1252"/>
      <c r="DT7" s="1252"/>
      <c r="DU7" s="1252"/>
      <c r="DV7" s="1252"/>
      <c r="DW7" s="1252"/>
    </row>
    <row r="8" spans="1:127" ht="36" hidden="1" customHeight="1">
      <c r="A8" s="1288"/>
      <c r="B8" s="1289"/>
      <c r="C8" s="1290"/>
      <c r="D8" s="1291"/>
      <c r="E8" s="1292"/>
      <c r="F8" s="1293"/>
      <c r="G8" s="1291"/>
      <c r="H8" s="1294"/>
      <c r="I8" s="1294"/>
      <c r="J8" s="1295"/>
      <c r="K8" s="1295"/>
      <c r="L8" s="1296"/>
      <c r="M8" s="1297"/>
      <c r="N8" s="1298"/>
      <c r="O8" s="1298"/>
      <c r="P8" s="1298"/>
      <c r="Q8" s="1298"/>
      <c r="R8" s="1298"/>
      <c r="S8" s="1298"/>
      <c r="T8" s="1298"/>
      <c r="U8" s="1298"/>
      <c r="V8" s="1298"/>
      <c r="W8" s="1298"/>
      <c r="X8" s="1298"/>
      <c r="Y8" s="1298"/>
      <c r="Z8" s="1298"/>
      <c r="AA8" s="1296"/>
      <c r="AB8" s="1299"/>
      <c r="AC8" s="1300"/>
      <c r="AH8" s="1255"/>
      <c r="AI8" s="1255"/>
      <c r="AJ8" s="1255"/>
      <c r="AK8" s="1255"/>
      <c r="AL8" s="1255"/>
      <c r="AM8" s="1255"/>
      <c r="AN8" s="1255"/>
      <c r="AO8" s="1255"/>
      <c r="AP8" s="1255"/>
      <c r="AQ8" s="1255"/>
      <c r="AR8" s="1255"/>
      <c r="AS8" s="1255"/>
      <c r="AT8" s="1256"/>
      <c r="AU8" s="1256"/>
      <c r="AV8" s="1256"/>
      <c r="AW8" s="1256"/>
      <c r="AX8" s="1256"/>
      <c r="AY8" s="1256"/>
      <c r="AZ8" s="1256"/>
      <c r="BA8" s="1256"/>
      <c r="BB8" s="1256"/>
      <c r="BC8" s="1256"/>
      <c r="BD8" s="1256"/>
      <c r="BE8" s="1256"/>
      <c r="BF8" s="1256"/>
      <c r="BG8" s="1256"/>
      <c r="BH8" s="1256"/>
      <c r="BI8" s="1256"/>
      <c r="BJ8" s="1256"/>
      <c r="BK8" s="1256"/>
      <c r="BL8" s="1256"/>
      <c r="BM8" s="1256"/>
      <c r="BN8" s="1256"/>
      <c r="BO8" s="1256"/>
      <c r="BP8" s="1257"/>
      <c r="BQ8" s="1257"/>
      <c r="BR8" s="1257"/>
      <c r="BS8" s="1257"/>
      <c r="BT8" s="1257"/>
      <c r="BU8" s="1257"/>
      <c r="BV8" s="1257"/>
      <c r="BW8" s="1257"/>
      <c r="BX8" s="1257"/>
      <c r="BY8" s="1257"/>
      <c r="BZ8" s="1257"/>
      <c r="CA8" s="1257"/>
      <c r="CB8" s="1257"/>
      <c r="CC8" s="1257"/>
      <c r="CD8" s="1257"/>
      <c r="CE8" s="1257"/>
      <c r="CF8" s="1257"/>
      <c r="CG8" s="1257"/>
      <c r="CH8" s="1257"/>
      <c r="CI8" s="1257"/>
      <c r="CJ8" s="1257"/>
      <c r="CK8" s="1257"/>
      <c r="CL8" s="1257"/>
      <c r="CM8" s="1257"/>
      <c r="CN8" s="1257"/>
      <c r="CO8" s="1257"/>
      <c r="CP8" s="1257"/>
      <c r="CQ8" s="1257"/>
      <c r="CR8" s="1257"/>
      <c r="CS8" s="1257"/>
      <c r="CT8" s="1257"/>
      <c r="CU8" s="1257"/>
      <c r="CV8" s="1257"/>
      <c r="CW8" s="1257"/>
      <c r="CX8" s="1257"/>
      <c r="CY8" s="1257"/>
      <c r="CZ8" s="1257"/>
      <c r="DA8" s="1257"/>
      <c r="DB8" s="1257"/>
      <c r="DC8" s="1257"/>
      <c r="DD8" s="1257"/>
      <c r="DE8" s="1257"/>
      <c r="DF8" s="1257"/>
      <c r="DG8" s="1257"/>
      <c r="DH8" s="1257"/>
      <c r="DI8" s="1257"/>
      <c r="DJ8" s="1257"/>
      <c r="DK8" s="1257"/>
      <c r="DL8" s="1257"/>
      <c r="DM8" s="1257"/>
      <c r="DN8" s="1257"/>
      <c r="DO8" s="1257"/>
      <c r="DP8" s="1257"/>
      <c r="DQ8" s="1257"/>
      <c r="DR8" s="1257"/>
      <c r="DS8" s="1257"/>
      <c r="DT8" s="1257"/>
      <c r="DU8" s="1257"/>
      <c r="DV8" s="1257"/>
      <c r="DW8" s="1257"/>
    </row>
    <row r="9" spans="1:127" ht="118.2" customHeight="1" thickBot="1">
      <c r="A9" s="1301"/>
      <c r="B9" s="1302"/>
      <c r="C9" s="1303"/>
      <c r="D9" s="1304" t="str">
        <f>IF(ข้อมูล1!F3="","",ข้อมูล1!F3)</f>
        <v>เข้าใจความหมายของคำ ข้อความ ภาพ สัญลักษณ์ที่พบเห็น พร้อมทั้งสรุปสาระสำคัญ เพื่อนำไปใช้ในชีวิต ประจำวัน และสื่อสารให้ผู้อื่นเข้าใจได้ ด้วยการพูดเป็นประโยคง่าย ๆ อย่างเหมาะสม</v>
      </c>
      <c r="E9" s="1304" t="str">
        <f>IF(ข้อมูล1!F4="","",ข้อมูล1!F4)</f>
        <v>เขียนประโยคง่าย ๆ ที่เกี่ยวข้องกับชีวิตประจำวันและสิ่งรอบตัว โดยใช้คำพื้นฐาน เพื่อถ่ายทอดความคิดและความรู้สึก</v>
      </c>
      <c r="F9" s="1304" t="str">
        <f>IF(ข้อมูล1!F5="","",ข้อมูล1!F5)</f>
        <v>ใช้แนวคิดพื้นฐานทางคณิตศาสตร์เพื่อแก้ปัญหาในชีวิต ประจำวันด้วย ความเชื่อมั่น และสื่อสารด้วยภาษาและสัญลักษณ์ทางคณิตศาสตร์อย่างสมเหตุสมผล</v>
      </c>
      <c r="G9" s="1304" t="str">
        <f>IF(ข้อมูล1!F6="","",ข้อมูล1!F6)</f>
        <v xml:space="preserve">เข้าใจแนวคิดพื้นฐานของปรากฏการณ์ทางธรรมชาติ สิ่งแวดล้อม และนำเทคโนโลยีไปใช้ในชีวิตประจำวันด้วยความรับผิดชอบ </v>
      </c>
      <c r="H9" s="1304" t="str">
        <f>IF(ข้อมูล1!F7="","",ข้อมูล1!F7)</f>
        <v>ปฏิบัติตนในฐานะสมาชิกที่ดีของครอบครัวและโรงเรียน ด้วยความรับผิดชอบ ทำงานร่วมกับผู้อื่นอย่างมีประสิทธิภาพ และมีส่วนร่วมในกิจกรรมทางวัฒนธรรมและประเพณีของโรงเรียน</v>
      </c>
      <c r="I9" s="1304" t="str">
        <f>IF(ข้อมูล1!F8="","",ข้อมูล1!F8)</f>
        <v>รู้ที่มาของรายรับรายจ่ายของตนเองในชีวิตประจำวันและใช้จ่ายอย่างพอเพียง มีทัศนคติที่ดีต่อการทำงานและการช่วยเหลือครอบครัว</v>
      </c>
      <c r="J9" s="1304" t="str">
        <f>IF(ข้อมูล1!F9="","",ข้อมูล1!F9)</f>
        <v>ดูแลรักษาสุขภาพกายโดยเลือกรับประทานอาหารและออกกำลังกาย อย่างเหมาะสม ควบคุมอารมณ์ของตนเองได้ และรู้จักขอความช่วยเหลือ เมื่อเกิดเหตุร้ายกับตนเองหรือผู้อื่น</v>
      </c>
      <c r="K9" s="1304" t="str">
        <f>IF(ข้อมูล1!F10="","",ข้อมูล1!F10)</f>
        <v xml:space="preserve">ปฏิบัติกิจกรรมทางศิลปะ และวัฒนธรรมท้องถิ่น ด้วยความกระตือรือร้น </v>
      </c>
      <c r="L9" s="1305" t="s">
        <v>550</v>
      </c>
      <c r="M9" s="1306" t="str">
        <f>IF('01.ข้อมูลเบื้องต้น'!B36="","",'01.ข้อมูลเบื้องต้น'!B36)</f>
        <v/>
      </c>
      <c r="N9" s="1307" t="str">
        <f>IF('01.ข้อมูลเบื้องต้น'!B37="","",'01.ข้อมูลเบื้องต้น'!B37)</f>
        <v/>
      </c>
      <c r="O9" s="1307" t="str">
        <f>IF('01.ข้อมูลเบื้องต้น'!B38="","",'01.ข้อมูลเบื้องต้น'!B38)</f>
        <v/>
      </c>
      <c r="P9" s="1307" t="str">
        <f>IF('01.ข้อมูลเบื้องต้น'!B39="","",'01.ข้อมูลเบื้องต้น'!B39)</f>
        <v/>
      </c>
      <c r="Q9" s="1307" t="str">
        <f>IF('01.ข้อมูลเบื้องต้น'!B40="","",'01.ข้อมูลเบื้องต้น'!B40)</f>
        <v/>
      </c>
      <c r="R9" s="1307" t="str">
        <f>IF('01.ข้อมูลเบื้องต้น'!B41="","",'01.ข้อมูลเบื้องต้น'!B41)</f>
        <v/>
      </c>
      <c r="S9" s="1307" t="str">
        <f>IF('01.ข้อมูลเบื้องต้น'!B42="","",'01.ข้อมูลเบื้องต้น'!B42)</f>
        <v/>
      </c>
      <c r="T9" s="1307" t="str">
        <f>IF('01.ข้อมูลเบื้องต้น'!B43="","",'01.ข้อมูลเบื้องต้น'!B43)</f>
        <v/>
      </c>
      <c r="U9" s="1307" t="str">
        <f>IF('01.ข้อมูลเบื้องต้น'!B44="","",'01.ข้อมูลเบื้องต้น'!B44)</f>
        <v/>
      </c>
      <c r="V9" s="1307" t="str">
        <f>IF('01.ข้อมูลเบื้องต้น'!B45="","",'01.ข้อมูลเบื้องต้น'!B45)</f>
        <v/>
      </c>
      <c r="W9" s="1307" t="str">
        <f>IF('01.ข้อมูลเบื้องต้น'!B46="","",'01.ข้อมูลเบื้องต้น'!B46)</f>
        <v/>
      </c>
      <c r="X9" s="1307" t="str">
        <f>IF('01.ข้อมูลเบื้องต้น'!B47="","",'01.ข้อมูลเบื้องต้น'!B47)</f>
        <v/>
      </c>
      <c r="Y9" s="1307" t="str">
        <f>IF('01.ข้อมูลเบื้องต้น'!B48="","",'01.ข้อมูลเบื้องต้น'!B48)</f>
        <v/>
      </c>
      <c r="Z9" s="1307" t="str">
        <f>IF('01.ข้อมูลเบื้องต้น'!B49="","",'01.ข้อมูลเบื้องต้น'!B49)</f>
        <v/>
      </c>
      <c r="AA9" s="1308" t="str">
        <f>IF('01.ข้อมูลเบื้องต้น'!B50="","",'01.ข้อมูลเบื้องต้น'!B50)</f>
        <v/>
      </c>
      <c r="AB9" s="1309"/>
      <c r="AC9" s="1310"/>
      <c r="AH9" s="1258" t="s">
        <v>565</v>
      </c>
      <c r="AI9" s="1258" t="s">
        <v>566</v>
      </c>
      <c r="AJ9" s="1258" t="s">
        <v>560</v>
      </c>
      <c r="AK9" s="1258" t="s">
        <v>513</v>
      </c>
      <c r="AL9" s="1258" t="s">
        <v>565</v>
      </c>
      <c r="AM9" s="1258" t="s">
        <v>566</v>
      </c>
      <c r="AN9" s="1258" t="s">
        <v>560</v>
      </c>
      <c r="AO9" s="1258" t="s">
        <v>513</v>
      </c>
      <c r="AP9" s="1258" t="s">
        <v>565</v>
      </c>
      <c r="AQ9" s="1258" t="s">
        <v>566</v>
      </c>
      <c r="AR9" s="1258" t="s">
        <v>560</v>
      </c>
      <c r="AS9" s="1258" t="s">
        <v>513</v>
      </c>
      <c r="AT9" s="1259" t="s">
        <v>565</v>
      </c>
      <c r="AU9" s="1259" t="s">
        <v>566</v>
      </c>
      <c r="AV9" s="1259" t="s">
        <v>560</v>
      </c>
      <c r="AW9" s="1259" t="s">
        <v>513</v>
      </c>
      <c r="AX9" s="1259" t="s">
        <v>565</v>
      </c>
      <c r="AY9" s="1259" t="s">
        <v>566</v>
      </c>
      <c r="AZ9" s="1259" t="s">
        <v>560</v>
      </c>
      <c r="BA9" s="1259" t="s">
        <v>513</v>
      </c>
      <c r="BB9" s="1259" t="s">
        <v>565</v>
      </c>
      <c r="BC9" s="1259" t="s">
        <v>566</v>
      </c>
      <c r="BD9" s="1259" t="s">
        <v>560</v>
      </c>
      <c r="BE9" s="1259" t="s">
        <v>513</v>
      </c>
      <c r="BF9" s="1259" t="s">
        <v>565</v>
      </c>
      <c r="BG9" s="1259" t="s">
        <v>566</v>
      </c>
      <c r="BH9" s="1259" t="s">
        <v>560</v>
      </c>
      <c r="BI9" s="1259" t="s">
        <v>513</v>
      </c>
      <c r="BJ9" s="1259" t="s">
        <v>565</v>
      </c>
      <c r="BK9" s="1259" t="s">
        <v>566</v>
      </c>
      <c r="BL9" s="1259" t="s">
        <v>560</v>
      </c>
      <c r="BM9" s="1259" t="s">
        <v>513</v>
      </c>
      <c r="BN9" s="1259" t="s">
        <v>560</v>
      </c>
      <c r="BO9" s="1259" t="s">
        <v>513</v>
      </c>
      <c r="BP9" s="1260" t="s">
        <v>565</v>
      </c>
      <c r="BQ9" s="1260" t="s">
        <v>566</v>
      </c>
      <c r="BR9" s="1260" t="s">
        <v>560</v>
      </c>
      <c r="BS9" s="1260" t="s">
        <v>513</v>
      </c>
      <c r="BT9" s="1260" t="s">
        <v>565</v>
      </c>
      <c r="BU9" s="1260" t="s">
        <v>566</v>
      </c>
      <c r="BV9" s="1260" t="s">
        <v>560</v>
      </c>
      <c r="BW9" s="1260" t="s">
        <v>513</v>
      </c>
      <c r="BX9" s="1260" t="s">
        <v>565</v>
      </c>
      <c r="BY9" s="1260" t="s">
        <v>566</v>
      </c>
      <c r="BZ9" s="1260" t="s">
        <v>560</v>
      </c>
      <c r="CA9" s="1260" t="s">
        <v>513</v>
      </c>
      <c r="CB9" s="1260" t="s">
        <v>565</v>
      </c>
      <c r="CC9" s="1260" t="s">
        <v>566</v>
      </c>
      <c r="CD9" s="1260" t="s">
        <v>560</v>
      </c>
      <c r="CE9" s="1260" t="s">
        <v>513</v>
      </c>
      <c r="CF9" s="1260" t="s">
        <v>565</v>
      </c>
      <c r="CG9" s="1260" t="s">
        <v>566</v>
      </c>
      <c r="CH9" s="1260" t="s">
        <v>560</v>
      </c>
      <c r="CI9" s="1260" t="s">
        <v>513</v>
      </c>
      <c r="CJ9" s="1260" t="s">
        <v>565</v>
      </c>
      <c r="CK9" s="1260" t="s">
        <v>566</v>
      </c>
      <c r="CL9" s="1260" t="s">
        <v>560</v>
      </c>
      <c r="CM9" s="1260" t="s">
        <v>513</v>
      </c>
      <c r="CN9" s="1260" t="s">
        <v>565</v>
      </c>
      <c r="CO9" s="1260" t="s">
        <v>566</v>
      </c>
      <c r="CP9" s="1260" t="s">
        <v>560</v>
      </c>
      <c r="CQ9" s="1260" t="s">
        <v>513</v>
      </c>
      <c r="CR9" s="1260" t="s">
        <v>565</v>
      </c>
      <c r="CS9" s="1260" t="s">
        <v>566</v>
      </c>
      <c r="CT9" s="1260" t="s">
        <v>560</v>
      </c>
      <c r="CU9" s="1260" t="s">
        <v>513</v>
      </c>
      <c r="CV9" s="1260" t="s">
        <v>565</v>
      </c>
      <c r="CW9" s="1260" t="s">
        <v>566</v>
      </c>
      <c r="CX9" s="1260" t="s">
        <v>560</v>
      </c>
      <c r="CY9" s="1260" t="s">
        <v>513</v>
      </c>
      <c r="CZ9" s="1260" t="s">
        <v>565</v>
      </c>
      <c r="DA9" s="1260" t="s">
        <v>566</v>
      </c>
      <c r="DB9" s="1260" t="s">
        <v>560</v>
      </c>
      <c r="DC9" s="1260" t="s">
        <v>513</v>
      </c>
      <c r="DD9" s="1260" t="s">
        <v>565</v>
      </c>
      <c r="DE9" s="1260" t="s">
        <v>566</v>
      </c>
      <c r="DF9" s="1260" t="s">
        <v>560</v>
      </c>
      <c r="DG9" s="1260" t="s">
        <v>513</v>
      </c>
      <c r="DH9" s="1260" t="s">
        <v>565</v>
      </c>
      <c r="DI9" s="1260" t="s">
        <v>566</v>
      </c>
      <c r="DJ9" s="1260" t="s">
        <v>560</v>
      </c>
      <c r="DK9" s="1260" t="s">
        <v>513</v>
      </c>
      <c r="DL9" s="1260" t="s">
        <v>565</v>
      </c>
      <c r="DM9" s="1260" t="s">
        <v>566</v>
      </c>
      <c r="DN9" s="1260" t="s">
        <v>560</v>
      </c>
      <c r="DO9" s="1260" t="s">
        <v>513</v>
      </c>
      <c r="DP9" s="1260" t="s">
        <v>565</v>
      </c>
      <c r="DQ9" s="1260" t="s">
        <v>566</v>
      </c>
      <c r="DR9" s="1260" t="s">
        <v>560</v>
      </c>
      <c r="DS9" s="1260" t="s">
        <v>513</v>
      </c>
      <c r="DT9" s="1260" t="s">
        <v>565</v>
      </c>
      <c r="DU9" s="1260" t="s">
        <v>566</v>
      </c>
      <c r="DV9" s="1260" t="s">
        <v>560</v>
      </c>
      <c r="DW9" s="1260" t="s">
        <v>513</v>
      </c>
    </row>
    <row r="10" spans="1:127" s="509" customFormat="1" ht="17.25" customHeight="1">
      <c r="A10" s="1311">
        <v>1</v>
      </c>
      <c r="B10" s="1312" t="str">
        <f>IF('2.ชื่อนักเรียน'!C11="","",'2.ชื่อนักเรียน'!C11)</f>
        <v/>
      </c>
      <c r="C10" s="1313" t="str">
        <f>IF('2.ชื่อนักเรียน'!D11="","",'2.ชื่อนักเรียน'!D11)</f>
        <v/>
      </c>
      <c r="D10" s="1314" t="str">
        <f>IF($A$3&lt;&gt;"ชั้น"&amp;'01.ข้อมูลเบื้องต้น'!$H$2,"",IF(AK10="","",AK10))</f>
        <v/>
      </c>
      <c r="E10" s="1314" t="str">
        <f>IF($A$3&lt;&gt;"ชั้น"&amp;'01.ข้อมูลเบื้องต้น'!$H$2,"",IF(AO10="","",AO10))</f>
        <v/>
      </c>
      <c r="F10" s="1315" t="str">
        <f>IF($A$3&lt;&gt;"ชั้น"&amp;'01.ข้อมูลเบื้องต้น'!$H$2,"",IF(AS10="","",AS10))</f>
        <v/>
      </c>
      <c r="G10" s="1314" t="str">
        <f>IF($A$3&lt;&gt;"ชั้น"&amp;'01.ข้อมูลเบื้องต้น'!$H$2,"",IF(AW10="","",AW10))</f>
        <v/>
      </c>
      <c r="H10" s="1316" t="str">
        <f>IF($A$3&lt;&gt;"ชั้น"&amp;'01.ข้อมูลเบื้องต้น'!$H$2,"",IF(BA10="","",BA10))</f>
        <v/>
      </c>
      <c r="I10" s="1316" t="str">
        <f>IF($A$3&lt;&gt;"ชั้น"&amp;'01.ข้อมูลเบื้องต้น'!$H$2,"",IF(BE10="","",BE10))</f>
        <v/>
      </c>
      <c r="J10" s="1316" t="str">
        <f>IF($A$3&lt;&gt;"ชั้น"&amp;'01.ข้อมูลเบื้องต้น'!$H$2,"",IF(BI10="","",BI10))</f>
        <v/>
      </c>
      <c r="K10" s="1316" t="str">
        <f>IF($A$3&lt;&gt;"ชั้น"&amp;'01.ข้อมูลเบื้องต้น'!$H$2,"",IF(BM10="","",BM10))</f>
        <v/>
      </c>
      <c r="L10" s="1317" t="str">
        <f>IF($A$3&lt;&gt;"ชั้น"&amp;'01.ข้อมูลเบื้องต้น'!$H$2,"",IF(BO10="","",BO10))</f>
        <v/>
      </c>
      <c r="M10" s="1318" t="str">
        <f>IF($A$3&lt;&gt;"ชั้น"&amp;'01.ข้อมูลเบื้องต้น'!$H$2,"",IF(BS10="","",BS10))</f>
        <v/>
      </c>
      <c r="N10" s="1319" t="str">
        <f>IF($A$3&lt;&gt;"ชั้น"&amp;'01.ข้อมูลเบื้องต้น'!$H$2,"",IF(BW10="","",BW10))</f>
        <v/>
      </c>
      <c r="O10" s="1319" t="str">
        <f>IF($A$3&lt;&gt;"ชั้น"&amp;'01.ข้อมูลเบื้องต้น'!$H$2,"",IF(CA10="","",CA10))</f>
        <v/>
      </c>
      <c r="P10" s="1319" t="str">
        <f>IF($A$3&lt;&gt;"ชั้น"&amp;'01.ข้อมูลเบื้องต้น'!$H$2,"",IF(CE10="","",CE10))</f>
        <v/>
      </c>
      <c r="Q10" s="1319" t="str">
        <f>IF($A$3&lt;&gt;"ชั้น"&amp;'01.ข้อมูลเบื้องต้น'!$H$2,"",IF(CI10="","",CI10))</f>
        <v/>
      </c>
      <c r="R10" s="1319" t="str">
        <f>IF($A$3&lt;&gt;"ชั้น"&amp;'01.ข้อมูลเบื้องต้น'!$H$2,"",IF(CM10="","",CM10))</f>
        <v/>
      </c>
      <c r="S10" s="1319" t="str">
        <f>IF($A$3&lt;&gt;"ชั้น"&amp;'01.ข้อมูลเบื้องต้น'!$H$2,"",IF(CQ10="","",CQ10))</f>
        <v/>
      </c>
      <c r="T10" s="1319" t="str">
        <f>IF($A$3&lt;&gt;"ชั้น"&amp;'01.ข้อมูลเบื้องต้น'!$H$2,"",IF(CU10="","",CU10))</f>
        <v/>
      </c>
      <c r="U10" s="1319" t="str">
        <f>IF($A$3&lt;&gt;"ชั้น"&amp;'01.ข้อมูลเบื้องต้น'!$H$2,"",IF(CY10="","",CY10))</f>
        <v/>
      </c>
      <c r="V10" s="1319" t="str">
        <f>IF($A$3&lt;&gt;"ชั้น"&amp;'01.ข้อมูลเบื้องต้น'!$H$2,"",IF(DC10="","",DC10))</f>
        <v/>
      </c>
      <c r="W10" s="1319" t="str">
        <f>IF($A$3&lt;&gt;"ชั้น"&amp;'01.ข้อมูลเบื้องต้น'!$H$2,"",IF(DG10="","",DG10))</f>
        <v/>
      </c>
      <c r="X10" s="1319" t="str">
        <f>IF($A$3&lt;&gt;"ชั้น"&amp;'01.ข้อมูลเบื้องต้น'!$H$2,"",IF(DK10="","",DK10))</f>
        <v/>
      </c>
      <c r="Y10" s="1319" t="str">
        <f>IF($A$3&lt;&gt;"ชั้น"&amp;'01.ข้อมูลเบื้องต้น'!$H$2,"",IF(DO10="","",DO10))</f>
        <v/>
      </c>
      <c r="Z10" s="1319" t="str">
        <f>IF($A$3&lt;&gt;"ชั้น"&amp;'01.ข้อมูลเบื้องต้น'!$H$2,"",IF(DS10="","",DS10))</f>
        <v/>
      </c>
      <c r="AA10" s="1320" t="str">
        <f>IF($A$3&lt;&gt;"ชั้น"&amp;'01.ข้อมูลเบื้องต้น'!$H$2,"",IF(DW10="","",DW10))</f>
        <v/>
      </c>
      <c r="AB10" s="1321" t="str">
        <f>IF($A$3&lt;&gt;"ชั้น"&amp;'01.ข้อมูลเบื้องต้น'!$H$2,"",'7.พัฒนาผู้เรียน'!G11)</f>
        <v/>
      </c>
      <c r="AC10" s="1322" t="str">
        <f>IF($A$3&lt;&gt;"ชั้น"&amp;'01.ข้อมูลเบื้องต้น'!$H$2,"",'9.คุณลักษณะ'!I11)</f>
        <v/>
      </c>
      <c r="AG10" s="1261"/>
      <c r="AH10" s="1233" t="str">
        <f>IF(VLOOKUP($A10,'02.คีย์เทอม1'!$A$10:$GT$59,189,FALSE)="","",VLOOKUP($A10,'02.คีย์เทอม1'!$A$10:$GT$59,189,FALSE))</f>
        <v/>
      </c>
      <c r="AI10" s="1233" t="str">
        <f>IF(VLOOKUP($A10,'03.คีย์เทอม2'!$A$10:$GT$59,189,FALSE)="","",VLOOKUP($A10,'03.คีย์เทอม2'!$A$10:$GT$59,189,FALSE))</f>
        <v/>
      </c>
      <c r="AJ10" s="1262" t="str">
        <f>IF(OR(AH10="",AI10=""),"",AVERAGE(AH10:AI10))</f>
        <v/>
      </c>
      <c r="AK10" s="1233" t="str">
        <f>IF('2.ชื่อนักเรียน'!R11="มส","มส",IF('2.ชื่อนักเรียน'!R11="ร","ร",IF('2.ชื่อนักเรียน'!R11="ย้าย","ย้าย",IF($B10="","",IF(AJ10="","",IF(AJ10&gt;=75,"เชี่ยวชาญ",IF(AJ10&gt;=65,"ชำนาญ",IF(AJ10&gt;=55,"พัฒนา",IF(AJ10&gt;=50,"เริ่มต้น","ไม่ผ่าน")))))))))</f>
        <v/>
      </c>
      <c r="AL10" s="1233" t="str">
        <f>IF(VLOOKUP($A10,'02.คีย์เทอม1'!$A$10:$GT$59,193,FALSE)="","",VLOOKUP($A10,'02.คีย์เทอม1'!$A$10:$GT$59,193,FALSE))</f>
        <v/>
      </c>
      <c r="AM10" s="1233" t="str">
        <f>IF(VLOOKUP($A10,'03.คีย์เทอม2'!$A$10:$GT$59,193,FALSE)="","",VLOOKUP($A10,'03.คีย์เทอม2'!$A$10:$GT$59,193,FALSE))</f>
        <v/>
      </c>
      <c r="AN10" s="1262" t="str">
        <f>IF(OR(AL10="",AM10=""),"",AVERAGE(AL10:AM10))</f>
        <v/>
      </c>
      <c r="AO10" s="1233" t="str">
        <f>IF('2.ชื่อนักเรียน'!R11="มส","มส",IF('2.ชื่อนักเรียน'!R11="ร","ร",IF('2.ชื่อนักเรียน'!R11="ย้าย","ย้าย",IF($B10="","",IF(AN10="","",IF(AN10&gt;=75,"เชี่ยวชาญ",IF(AN10&gt;=65,"ชำนาญ",IF(AN10&gt;=55,"พัฒนา",IF(AN10&gt;=50,"เริ่มต้น","ไม่ผ่าน")))))))))</f>
        <v/>
      </c>
      <c r="AP10" s="1233" t="str">
        <f>IF(VLOOKUP($A10,'02.คีย์เทอม1'!$A$10:$GT$59,195,FALSE)="","",VLOOKUP($A10,'02.คีย์เทอม1'!$A$10:$GT$59,195,FALSE))</f>
        <v/>
      </c>
      <c r="AQ10" s="1233" t="str">
        <f>IF(VLOOKUP($A10,'03.คีย์เทอม2'!$A$10:$GT$59,195,FALSE)="","",VLOOKUP($A10,'03.คีย์เทอม2'!$A$10:$GT$59,195,FALSE))</f>
        <v/>
      </c>
      <c r="AR10" s="1262" t="str">
        <f t="shared" ref="AR10" si="0">IF(OR(AP10="",AQ10=""),"",AVERAGE(AP10:AQ10))</f>
        <v/>
      </c>
      <c r="AS10" s="1233" t="str">
        <f>IF('2.ชื่อนักเรียน'!R11="มส","มส",IF('2.ชื่อนักเรียน'!R11="ร","ร",IF('2.ชื่อนักเรียน'!R11="ย้าย","ย้าย",IF($B10="","",IF(AR10="","",IF(AR10&gt;=75,"เชี่ยวชาญ",IF(AR10&gt;=65,"ชำนาญ",IF(AR10&gt;=55,"พัฒนา",IF(AR10&gt;=50,"เริ่มต้น","ไม่ผ่าน")))))))))</f>
        <v/>
      </c>
      <c r="AT10" s="1233" t="str">
        <f>IF(VLOOKUP($A10,'02.คีย์เทอม1'!$A$10:$GT$59,196,FALSE)="","",VLOOKUP($A10,'02.คีย์เทอม1'!$A$10:$GT$59,196,FALSE))</f>
        <v/>
      </c>
      <c r="AU10" s="1233" t="str">
        <f>IF(VLOOKUP($A10,'03.คีย์เทอม2'!$A$10:$GT$59,196,FALSE)="","",VLOOKUP($A10,'03.คีย์เทอม2'!$A$10:$GT$59,196,FALSE))</f>
        <v/>
      </c>
      <c r="AV10" s="1262" t="str">
        <f t="shared" ref="AV10" si="1">IF(OR(AT10="",AU10=""),"",AVERAGE(AT10:AU10))</f>
        <v/>
      </c>
      <c r="AW10" s="1233" t="str">
        <f>IF('2.ชื่อนักเรียน'!R11="มส","มส",IF('2.ชื่อนักเรียน'!R11="ร","ร",IF('2.ชื่อนักเรียน'!R11="ย้าย","ย้าย",IF($B10="","",IF(AV10="","",IF(AV10&gt;=75,"เชี่ยวชาญ",IF(AV10&gt;=65,"ชำนาญ",IF(AV10&gt;=55,"พัฒนา",IF(AV10&gt;=50,"เริ่มต้น","ไม่ผ่าน")))))))))</f>
        <v/>
      </c>
      <c r="AX10" s="1233" t="str">
        <f>IF(VLOOKUP($A10,'02.คีย์เทอม1'!$A$10:$GT$59,197,FALSE)="","",VLOOKUP($A10,'02.คีย์เทอม1'!$A$10:$GT$59,197,FALSE))</f>
        <v/>
      </c>
      <c r="AY10" s="1233" t="str">
        <f>IF(VLOOKUP($A10,'03.คีย์เทอม2'!$A$10:$GT$59,197,FALSE)="","",VLOOKUP($A10,'03.คีย์เทอม2'!$A$10:$GT$59,197,FALSE))</f>
        <v/>
      </c>
      <c r="AZ10" s="1262" t="str">
        <f t="shared" ref="AZ10" si="2">IF(OR(AX10="",AY10=""),"",AVERAGE(AX10:AY10))</f>
        <v/>
      </c>
      <c r="BA10" s="1233" t="str">
        <f>IF('2.ชื่อนักเรียน'!R11="มส","มส",IF('2.ชื่อนักเรียน'!R11="ร","ร",IF('2.ชื่อนักเรียน'!R11="ย้าย","ย้าย",IF($B10="","",IF(AZ10="","",IF(AZ10&gt;=75,"เชี่ยวชาญ",IF(AZ10&gt;=65,"ชำนาญ",IF(AZ10&gt;=55,"พัฒนา",IF(AZ10&gt;=50,"เริ่มต้น","ไม่ผ่าน")))))))))</f>
        <v/>
      </c>
      <c r="BB10" s="1233" t="str">
        <f>IF(VLOOKUP($A10,'02.คีย์เทอม1'!$A$10:$GT$59,198,FALSE)="","",VLOOKUP($A10,'02.คีย์เทอม1'!$A$10:$GT$59,198,FALSE))</f>
        <v/>
      </c>
      <c r="BC10" s="1233" t="str">
        <f>IF(VLOOKUP($A10,'03.คีย์เทอม2'!$A$10:$GT$59,198,FALSE)="","",VLOOKUP($A10,'03.คีย์เทอม2'!$A$10:$GT$59,198,FALSE))</f>
        <v/>
      </c>
      <c r="BD10" s="1262" t="str">
        <f t="shared" ref="BD10" si="3">IF(OR(BB10="",BC10=""),"",AVERAGE(BB10:BC10))</f>
        <v/>
      </c>
      <c r="BE10" s="1233" t="str">
        <f>IF('2.ชื่อนักเรียน'!R11="มส","มส",IF('2.ชื่อนักเรียน'!R11="ร","ร",IF('2.ชื่อนักเรียน'!R11="ย้าย","ย้าย",IF($B10="","",IF(BD10="","",IF(BD10&gt;=75,"เชี่ยวชาญ",IF(BD10&gt;=65,"ชำนาญ",IF(BD10&gt;=55,"พัฒนา",IF(BD10&gt;=50,"เริ่มต้น","ไม่ผ่าน")))))))))</f>
        <v/>
      </c>
      <c r="BF10" s="1233" t="str">
        <f>IF(VLOOKUP($A10,'02.คีย์เทอม1'!$A$10:$GT$59,199,FALSE)="","",VLOOKUP($A10,'02.คีย์เทอม1'!$A$10:$GT$59,199,FALSE))</f>
        <v/>
      </c>
      <c r="BG10" s="1233" t="str">
        <f>IF(VLOOKUP($A10,'03.คีย์เทอม2'!$A$10:$GT$59,199,FALSE)="","",VLOOKUP($A10,'03.คีย์เทอม2'!$A$10:$GT$59,199,FALSE))</f>
        <v/>
      </c>
      <c r="BH10" s="1262" t="str">
        <f t="shared" ref="BH10" si="4">IF(OR(BF10="",BG10=""),"",AVERAGE(BF10:BG10))</f>
        <v/>
      </c>
      <c r="BI10" s="1233" t="str">
        <f>IF('2.ชื่อนักเรียน'!R11="มส","มส",IF('2.ชื่อนักเรียน'!R11="ร","ร",IF('2.ชื่อนักเรียน'!R11="ย้าย","ย้าย",IF($B10="","",IF(BH10="","",IF(BH10&gt;=75,"เชี่ยวชาญ",IF(BH10&gt;=65,"ชำนาญ",IF(BH10&gt;=55,"พัฒนา",IF(BH10&gt;=50,"เริ่มต้น","ไม่ผ่าน")))))))))</f>
        <v/>
      </c>
      <c r="BJ10" s="1233" t="str">
        <f>IF(VLOOKUP($A10,'02.คีย์เทอม1'!$A$10:$GT$59,200,FALSE)="","",VLOOKUP($A10,'02.คีย์เทอม1'!$A$10:$GT$59,200,FALSE))</f>
        <v/>
      </c>
      <c r="BK10" s="1233" t="str">
        <f>IF(VLOOKUP($A10,'03.คีย์เทอม2'!$A$10:$GT$59,200,FALSE)="","",VLOOKUP($A10,'03.คีย์เทอม2'!$A$10:$GT$59,200,FALSE))</f>
        <v/>
      </c>
      <c r="BL10" s="1262" t="str">
        <f t="shared" ref="BL10" si="5">IF(OR(BJ10="",BK10=""),"",AVERAGE(BJ10:BK10))</f>
        <v/>
      </c>
      <c r="BM10" s="1233" t="str">
        <f>IF('2.ชื่อนักเรียน'!R11="มส","มส",IF('2.ชื่อนักเรียน'!R11="ร","ร",IF('2.ชื่อนักเรียน'!R11="ย้าย","ย้าย",IF($B10="","",IF(BL10="","",IF(BL10&gt;=75,"เชี่ยวชาญ",IF(BL10&gt;=65,"ชำนาญ",IF(BL10&gt;=55,"พัฒนา",IF(BL10&gt;=50,"เริ่มต้น","ไม่ผ่าน")))))))))</f>
        <v/>
      </c>
      <c r="BN10" s="1262" t="str">
        <f>IF(OR(AV10="",AZ10="",BD10="",BH10="",BL10="",),"",AVERAGE(AV10,AZ10,BD10,BH10,BL10))</f>
        <v/>
      </c>
      <c r="BO10" s="1233" t="str">
        <f>IF('2.ชื่อนักเรียน'!R11="มส","มส",IF('2.ชื่อนักเรียน'!R11="ร","ร",IF('2.ชื่อนักเรียน'!R11="ย้าย","ย้าย",IF($B10="","",IF(BN10="","",IF(BN10&gt;=75,"เชี่ยวชาญ",IF(BN10&gt;=65,"ชำนาญ",IF(BN10&gt;=55,"พัฒนา",IF(BN10&gt;=50,"เริ่มต้น","ไม่ผ่าน")))))))))</f>
        <v/>
      </c>
      <c r="BP10" s="1233" t="str">
        <f>IF(VLOOKUP($A10,'02.คีย์เทอม1'!$A$10:$GT$59,110,FALSE)="","",VLOOKUP($A10,'02.คีย์เทอม1'!$A$10:$GT$59,110,FALSE))</f>
        <v/>
      </c>
      <c r="BQ10" s="1233" t="str">
        <f>IF(VLOOKUP($A10,'03.คีย์เทอม2'!$A$10:$GT$59,110,FALSE)="","",VLOOKUP($A10,'03.คีย์เทอม2'!$A$10:$GT$59,110,FALSE))</f>
        <v/>
      </c>
      <c r="BR10" s="1262" t="str">
        <f t="shared" ref="BR10" si="6">IF(OR(BP10="",BQ10=""),"",AVERAGE(BP10:BQ10))</f>
        <v/>
      </c>
      <c r="BS10" s="1233" t="str">
        <f>IF('2.ชื่อนักเรียน'!R11="มส","มส",IF('2.ชื่อนักเรียน'!R11="ร","ร",IF('2.ชื่อนักเรียน'!R11="ย้าย","ย้าย",IF($B10="","",IF(BR10="","",IF(BR10&gt;=75,"เชี่ยวชาญ",IF(BR10&gt;=65,"ชำนาญ",IF(BR10&gt;=55,"พัฒนา",IF(BR10&gt;=50,"เริ่มต้น","ไม่ผ่าน")))))))))</f>
        <v/>
      </c>
      <c r="BT10" s="1233" t="str">
        <f>IF(VLOOKUP($A10,'02.คีย์เทอม1'!$A$10:$GT$59,115,FALSE)="","",VLOOKUP($A10,'02.คีย์เทอม1'!$A$10:$GT$59,115,FALSE))</f>
        <v/>
      </c>
      <c r="BU10" s="1233" t="str">
        <f>IF(VLOOKUP($A10,'03.คีย์เทอม2'!$A$10:$GT$59,115,FALSE)="","",VLOOKUP($A10,'03.คีย์เทอม2'!$A$10:$GT$59,115,FALSE))</f>
        <v/>
      </c>
      <c r="BV10" s="1262" t="str">
        <f t="shared" ref="BV10" si="7">IF(OR(BT10="",BU10=""),"",AVERAGE(BT10:BU10))</f>
        <v/>
      </c>
      <c r="BW10" s="1233" t="str">
        <f>IF('2.ชื่อนักเรียน'!R11="มส","มส",IF('2.ชื่อนักเรียน'!R11="ร","ร",IF('2.ชื่อนักเรียน'!R11="ย้าย","ย้าย",IF($B10="","",IF(BV10="","",IF(BV10&gt;=75,"เชี่ยวชาญ",IF(BV10&gt;=65,"ชำนาญ",IF(BV10&gt;=55,"พัฒนา",IF(BV10&gt;=50,"เริ่มต้น","ไม่ผ่าน")))))))))</f>
        <v/>
      </c>
      <c r="BX10" s="1233" t="str">
        <f>IF(VLOOKUP($A10,'02.คีย์เทอม1'!$A$10:$GT$59,120,FALSE)="","",VLOOKUP($A10,'02.คีย์เทอม1'!$A$10:$GT$59,120,FALSE))</f>
        <v/>
      </c>
      <c r="BY10" s="1233" t="str">
        <f>IF(VLOOKUP($A10,'03.คีย์เทอม2'!$A$10:$GT$59,120,FALSE)="","",VLOOKUP($A10,'03.คีย์เทอม2'!$A$10:$GT$59,120,FALSE))</f>
        <v/>
      </c>
      <c r="BZ10" s="1262" t="str">
        <f t="shared" ref="BZ10" si="8">IF(OR(BX10="",BY10=""),"",AVERAGE(BX10:BY10))</f>
        <v/>
      </c>
      <c r="CA10" s="1233" t="str">
        <f>IF('2.ชื่อนักเรียน'!R11="มส","มส",IF('2.ชื่อนักเรียน'!R11="ร","ร",IF('2.ชื่อนักเรียน'!R11="ย้าย","ย้าย",IF($B10="","",IF(BZ10="","",IF(BZ10&gt;=75,"เชี่ยวชาญ",IF(BZ10&gt;=65,"ชำนาญ",IF(BZ10&gt;=55,"พัฒนา",IF(BZ10&gt;=50,"เริ่มต้น","ไม่ผ่าน")))))))))</f>
        <v/>
      </c>
      <c r="CB10" s="1233" t="str">
        <f>IF(VLOOKUP($A10,'02.คีย์เทอม1'!$A$10:$GT$59,125,FALSE)="","",VLOOKUP($A10,'02.คีย์เทอม1'!$A$10:$GT$59,125,FALSE))</f>
        <v/>
      </c>
      <c r="CC10" s="1233" t="str">
        <f>IF(VLOOKUP($A10,'03.คีย์เทอม2'!$A$10:$GT$59,125,FALSE)="","",VLOOKUP($A10,'03.คีย์เทอม2'!$A$10:$GT$59,125,FALSE))</f>
        <v/>
      </c>
      <c r="CD10" s="1262" t="str">
        <f t="shared" ref="CD10" si="9">IF(OR(CB10="",CC10=""),"",AVERAGE(CB10:CC10))</f>
        <v/>
      </c>
      <c r="CE10" s="1233" t="str">
        <f>IF('2.ชื่อนักเรียน'!R11="มส","มส",IF('2.ชื่อนักเรียน'!R11="ร","ร",IF('2.ชื่อนักเรียน'!R11="ย้าย","ย้าย",IF($B10="","",IF(CD10="","",IF(CD10&gt;=75,"เชี่ยวชาญ",IF(CD10&gt;=65,"ชำนาญ",IF(CD10&gt;=55,"พัฒนา",IF(CD10&gt;=50,"เริ่มต้น","ไม่ผ่าน")))))))))</f>
        <v/>
      </c>
      <c r="CF10" s="1233" t="str">
        <f>IF(VLOOKUP($A10,'02.คีย์เทอม1'!$A$10:$GT$59,130,FALSE)="","",VLOOKUP($A10,'02.คีย์เทอม1'!$A$10:$GT$59,130,FALSE))</f>
        <v/>
      </c>
      <c r="CG10" s="1233" t="str">
        <f>IF(VLOOKUP($A10,'03.คีย์เทอม2'!$A$10:$GT$59,130,FALSE)="","",VLOOKUP($A10,'03.คีย์เทอม2'!$A$10:$GT$59,130,FALSE))</f>
        <v/>
      </c>
      <c r="CH10" s="1262" t="str">
        <f t="shared" ref="CH10" si="10">IF(OR(CF10="",CG10=""),"",AVERAGE(CF10:CG10))</f>
        <v/>
      </c>
      <c r="CI10" s="1233" t="str">
        <f>IF('2.ชื่อนักเรียน'!R11="มส","มส",IF('2.ชื่อนักเรียน'!R11="ร","ร",IF('2.ชื่อนักเรียน'!R11="ย้าย","ย้าย",IF($B10="","",IF(CH10="","",IF(CH10&gt;=75,"เชี่ยวชาญ",IF(CH10&gt;=65,"ชำนาญ",IF(CH10&gt;=55,"พัฒนา",IF(CH10&gt;=50,"เริ่มต้น","ไม่ผ่าน")))))))))</f>
        <v/>
      </c>
      <c r="CJ10" s="1233" t="str">
        <f>IF(VLOOKUP($A10,'02.คีย์เทอม1'!$A$10:$GT$59,135,FALSE)="","",VLOOKUP($A10,'02.คีย์เทอม1'!$A$10:$GT$59,135,FALSE))</f>
        <v/>
      </c>
      <c r="CK10" s="1233" t="str">
        <f>IF(VLOOKUP($A10,'03.คีย์เทอม2'!$A$10:$GT$59,135,FALSE)="","",VLOOKUP($A10,'03.คีย์เทอม2'!$A$10:$GT$59,135,FALSE))</f>
        <v/>
      </c>
      <c r="CL10" s="1262" t="str">
        <f t="shared" ref="CL10" si="11">IF(OR(CJ10="",CK10=""),"",AVERAGE(CJ10:CK10))</f>
        <v/>
      </c>
      <c r="CM10" s="1233" t="str">
        <f>IF('2.ชื่อนักเรียน'!R11="มส","มส",IF('2.ชื่อนักเรียน'!R11="ร","ร",IF('2.ชื่อนักเรียน'!R11="ย้าย","ย้าย",IF($B10="","",IF(CL10="","",IF(CL10&gt;=75,"เชี่ยวชาญ",IF(CL10&gt;=65,"ชำนาญ",IF(CL10&gt;=55,"พัฒนา",IF(CL10&gt;=50,"เริ่มต้น","ไม่ผ่าน")))))))))</f>
        <v/>
      </c>
      <c r="CN10" s="1233" t="str">
        <f>IF(VLOOKUP($A10,'02.คีย์เทอม1'!$A$10:$GT$59,140,FALSE)="","",VLOOKUP($A10,'02.คีย์เทอม1'!$A$10:$GT$59,140,FALSE))</f>
        <v/>
      </c>
      <c r="CO10" s="1233" t="str">
        <f>IF(VLOOKUP($A10,'03.คีย์เทอม2'!$A$10:$GT$59,140,FALSE)="","",VLOOKUP($A10,'03.คีย์เทอม2'!$A$10:$GT$59,140,FALSE))</f>
        <v/>
      </c>
      <c r="CP10" s="1262" t="str">
        <f t="shared" ref="CP10" si="12">IF(OR(CN10="",CO10=""),"",AVERAGE(CN10:CO10))</f>
        <v/>
      </c>
      <c r="CQ10" s="1233" t="str">
        <f>IF('2.ชื่อนักเรียน'!R11="มส","มส",IF('2.ชื่อนักเรียน'!R11="ร","ร",IF('2.ชื่อนักเรียน'!R11="ย้าย","ย้าย",IF($B10="","",IF(CP10="","",IF(CP10&gt;=75,"เชี่ยวชาญ",IF(CP10&gt;=65,"ชำนาญ",IF(CP10&gt;=55,"พัฒนา",IF(CP10&gt;=50,"เริ่มต้น","ไม่ผ่าน")))))))))</f>
        <v/>
      </c>
      <c r="CR10" s="1233" t="str">
        <f>IF(VLOOKUP($A10,'02.คีย์เทอม1'!$A$10:$GT$59,145,FALSE)="","",VLOOKUP($A10,'02.คีย์เทอม1'!$A$10:$GT$59,145,FALSE))</f>
        <v/>
      </c>
      <c r="CS10" s="1233" t="str">
        <f>IF(VLOOKUP($A10,'03.คีย์เทอม2'!$A$10:$GT$59,145,FALSE)="","",VLOOKUP($A10,'03.คีย์เทอม2'!$A$10:$GT$59,145,FALSE))</f>
        <v/>
      </c>
      <c r="CT10" s="1262" t="str">
        <f t="shared" ref="CT10" si="13">IF(OR(CR10="",CS10=""),"",AVERAGE(CR10:CS10))</f>
        <v/>
      </c>
      <c r="CU10" s="1233" t="str">
        <f>IF('2.ชื่อนักเรียน'!R11="มส","มส",IF('2.ชื่อนักเรียน'!R11="ร","ร",IF('2.ชื่อนักเรียน'!R11="ย้าย","ย้าย",IF($B10="","",IF(CT10="","",IF(CT10&gt;=75,"เชี่ยวชาญ",IF(CT10&gt;=65,"ชำนาญ",IF(CT10&gt;=55,"พัฒนา",IF(CT10&gt;=50,"เริ่มต้น","ไม่ผ่าน")))))))))</f>
        <v/>
      </c>
      <c r="CV10" s="1233" t="str">
        <f>IF(VLOOKUP($A10,'02.คีย์เทอม1'!$A$10:$GT$59,150,FALSE)="","",VLOOKUP($A10,'02.คีย์เทอม1'!$A$10:$GT$59,150,FALSE))</f>
        <v/>
      </c>
      <c r="CW10" s="1233" t="str">
        <f>IF(VLOOKUP($A10,'03.คีย์เทอม2'!$A$10:$GT$59,150,FALSE)="","",VLOOKUP($A10,'03.คีย์เทอม2'!$A$10:$GT$59,150,FALSE))</f>
        <v/>
      </c>
      <c r="CX10" s="1262" t="str">
        <f t="shared" ref="CX10" si="14">IF(OR(CV10="",CW10=""),"",AVERAGE(CV10:CW10))</f>
        <v/>
      </c>
      <c r="CY10" s="1233" t="str">
        <f>IF('2.ชื่อนักเรียน'!R11="มส","มส",IF('2.ชื่อนักเรียน'!R11="ร","ร",IF('2.ชื่อนักเรียน'!R11="ย้าย","ย้าย",IF($B10="","",IF(CX10="","",IF(CX10&gt;=75,"เชี่ยวชาญ",IF(CX10&gt;=65,"ชำนาญ",IF(CX10&gt;=55,"พัฒนา",IF(CX10&gt;=50,"เริ่มต้น","ไม่ผ่าน")))))))))</f>
        <v/>
      </c>
      <c r="CZ10" s="1233" t="str">
        <f>IF(VLOOKUP($A10,'02.คีย์เทอม1'!$A$10:$GT$59,155,FALSE)="","",VLOOKUP($A10,'02.คีย์เทอม1'!$A$10:$GT$59,155,FALSE))</f>
        <v/>
      </c>
      <c r="DA10" s="1233" t="str">
        <f>IF(VLOOKUP($A10,'03.คีย์เทอม2'!$A$10:$GT$59,155,FALSE)="","",VLOOKUP($A10,'03.คีย์เทอม2'!$A$10:$GT$59,155,FALSE))</f>
        <v/>
      </c>
      <c r="DB10" s="1262" t="str">
        <f t="shared" ref="DB10" si="15">IF(OR(CZ10="",DA10=""),"",AVERAGE(CZ10:DA10))</f>
        <v/>
      </c>
      <c r="DC10" s="1233" t="str">
        <f>IF('2.ชื่อนักเรียน'!R11="มส","มส",IF('2.ชื่อนักเรียน'!R11="ร","ร",IF('2.ชื่อนักเรียน'!R11="ย้าย","ย้าย",IF($B10="","",IF(DB10="","",IF(DB10&gt;=75,"เชี่ยวชาญ",IF(DB10&gt;=65,"ชำนาญ",IF(DB10&gt;=55,"พัฒนา",IF(DB10&gt;=50,"เริ่มต้น","ไม่ผ่าน")))))))))</f>
        <v/>
      </c>
      <c r="DD10" s="1233" t="str">
        <f>IF(VLOOKUP($A10,'02.คีย์เทอม1'!$A$10:$GT$59,160,FALSE)="","",VLOOKUP($A10,'02.คีย์เทอม1'!$A$10:$GT$59,160,FALSE))</f>
        <v/>
      </c>
      <c r="DE10" s="1233" t="str">
        <f>IF(VLOOKUP($A10,'03.คีย์เทอม2'!$A$10:$GT$59,160,FALSE)="","",VLOOKUP($A10,'03.คีย์เทอม2'!$A$10:$GT$59,160,FALSE))</f>
        <v/>
      </c>
      <c r="DF10" s="1262" t="str">
        <f t="shared" ref="DF10" si="16">IF(OR(DD10="",DE10=""),"",AVERAGE(DD10:DE10))</f>
        <v/>
      </c>
      <c r="DG10" s="1233" t="str">
        <f>IF('2.ชื่อนักเรียน'!R11="มส","มส",IF('2.ชื่อนักเรียน'!R11="ร","ร",IF('2.ชื่อนักเรียน'!R11="ย้าย","ย้าย",IF($B10="","",IF(DF10="","",IF(DF10&gt;=75,"เชี่ยวชาญ",IF(DF10&gt;=65,"ชำนาญ",IF(DF10&gt;=55,"พัฒนา",IF(DF10&gt;=50,"เริ่มต้น","ไม่ผ่าน")))))))))</f>
        <v/>
      </c>
      <c r="DH10" s="1233" t="str">
        <f>IF(VLOOKUP($A10,'02.คีย์เทอม1'!$A$10:$GT$59,165,FALSE)="","",VLOOKUP($A10,'02.คีย์เทอม1'!$A$10:$GT$59,165,FALSE))</f>
        <v/>
      </c>
      <c r="DI10" s="1233" t="str">
        <f>IF(VLOOKUP($A10,'03.คีย์เทอม2'!$A$10:$GT$59,165,FALSE)="","",VLOOKUP($A10,'03.คีย์เทอม2'!$A$10:$GT$59,165,FALSE))</f>
        <v/>
      </c>
      <c r="DJ10" s="1262" t="str">
        <f t="shared" ref="DJ10" si="17">IF(OR(DH10="",DI10=""),"",AVERAGE(DH10:DI10))</f>
        <v/>
      </c>
      <c r="DK10" s="1233" t="str">
        <f>IF('2.ชื่อนักเรียน'!R11="มส","มส",IF('2.ชื่อนักเรียน'!R11="ร","ร",IF('2.ชื่อนักเรียน'!R11="ย้าย","ย้าย",IF($B10="","",IF(DJ10="","",IF(DJ10&gt;=75,"เชี่ยวชาญ",IF(DJ10&gt;=65,"ชำนาญ",IF(DJ10&gt;=55,"พัฒนา",IF(DJ10&gt;=50,"เริ่มต้น","ไม่ผ่าน")))))))))</f>
        <v/>
      </c>
      <c r="DL10" s="1233" t="str">
        <f>IF(VLOOKUP($A10,'02.คีย์เทอม1'!$A$10:$GT$59,170,FALSE)="","",VLOOKUP($A10,'02.คีย์เทอม1'!$A$10:$GT$59,170,FALSE))</f>
        <v/>
      </c>
      <c r="DM10" s="1233" t="str">
        <f>IF(VLOOKUP($A10,'03.คีย์เทอม2'!$A$10:$GT$59,170,FALSE)="","",VLOOKUP($A10,'03.คีย์เทอม2'!$A$10:$GT$59,170,FALSE))</f>
        <v/>
      </c>
      <c r="DN10" s="1262" t="str">
        <f t="shared" ref="DN10" si="18">IF(OR(DL10="",DM10=""),"",AVERAGE(DL10:DM10))</f>
        <v/>
      </c>
      <c r="DO10" s="1233" t="str">
        <f>IF('2.ชื่อนักเรียน'!R11="มส","มส",IF('2.ชื่อนักเรียน'!R11="ร","ร",IF('2.ชื่อนักเรียน'!R11="ย้าย","ย้าย",IF($B10="","",IF(DN10="","",IF(DN10&gt;=75,"เชี่ยวชาญ",IF(DN10&gt;=65,"ชำนาญ",IF(DN10&gt;=55,"พัฒนา",IF(DN10&gt;=50,"เริ่มต้น","ไม่ผ่าน")))))))))</f>
        <v/>
      </c>
      <c r="DP10" s="1233" t="str">
        <f>IF(VLOOKUP($A10,'02.คีย์เทอม1'!$A$10:$GT$59,175,FALSE)="","",VLOOKUP($A10,'02.คีย์เทอม1'!$A$10:$GT$59,175,FALSE))</f>
        <v/>
      </c>
      <c r="DQ10" s="1233" t="str">
        <f>IF(VLOOKUP($A10,'03.คีย์เทอม2'!$A$10:$GT$59,175,FALSE)="","",VLOOKUP($A10,'03.คีย์เทอม2'!$A$10:$GT$59,175,FALSE))</f>
        <v/>
      </c>
      <c r="DR10" s="1262" t="str">
        <f t="shared" ref="DR10" si="19">IF(OR(DP10="",DQ10=""),"",AVERAGE(DP10:DQ10))</f>
        <v/>
      </c>
      <c r="DS10" s="1233" t="str">
        <f>IF('2.ชื่อนักเรียน'!R11="มส","มส",IF('2.ชื่อนักเรียน'!R11="ร","ร",IF('2.ชื่อนักเรียน'!R11="ย้าย","ย้าย",IF($B10="","",IF(DR10="","",IF(DR10&gt;=75,"เชี่ยวชาญ",IF(DR10&gt;=65,"ชำนาญ",IF(DR10&gt;=55,"พัฒนา",IF(DR10&gt;=50,"เริ่มต้น","ไม่ผ่าน")))))))))</f>
        <v/>
      </c>
      <c r="DT10" s="1233" t="str">
        <f>IF(VLOOKUP($A10,'02.คีย์เทอม1'!$A$10:$GT$59,180,FALSE)="","",VLOOKUP($A10,'02.คีย์เทอม1'!$A$10:$GT$59,180,FALSE))</f>
        <v/>
      </c>
      <c r="DU10" s="1233" t="str">
        <f>IF(VLOOKUP($A10,'03.คีย์เทอม2'!$A$10:$GT$59,180,FALSE)="","",VLOOKUP($A10,'03.คีย์เทอม2'!$A$10:$GT$59,180,FALSE))</f>
        <v/>
      </c>
      <c r="DV10" s="1262" t="str">
        <f t="shared" ref="DV10" si="20">IF(OR(DT10="",DU10=""),"",AVERAGE(DT10:DU10))</f>
        <v/>
      </c>
      <c r="DW10" s="1233" t="str">
        <f>IF('2.ชื่อนักเรียน'!R11="มส","มส",IF('2.ชื่อนักเรียน'!R11="ร","ร",IF('2.ชื่อนักเรียน'!R11="ย้าย","ย้าย",IF($B10="","",IF(DV10="","",IF(DV10&gt;=75,"เชี่ยวชาญ",IF(DV10&gt;=65,"ชำนาญ",IF(DV10&gt;=55,"พัฒนา",IF(DV10&gt;=50,"เริ่มต้น","ไม่ผ่าน")))))))))</f>
        <v/>
      </c>
    </row>
    <row r="11" spans="1:127" s="509" customFormat="1" ht="17.25" customHeight="1">
      <c r="A11" s="1323">
        <v>2</v>
      </c>
      <c r="B11" s="1324" t="str">
        <f>IF('2.ชื่อนักเรียน'!C12="","",'2.ชื่อนักเรียน'!C12)</f>
        <v/>
      </c>
      <c r="C11" s="1325" t="str">
        <f>IF('2.ชื่อนักเรียน'!D12="","",'2.ชื่อนักเรียน'!D12)</f>
        <v/>
      </c>
      <c r="D11" s="1314" t="str">
        <f>IF($A$3&lt;&gt;"ชั้น"&amp;'01.ข้อมูลเบื้องต้น'!$H$2,"",IF(AK11="","",AK11))</f>
        <v/>
      </c>
      <c r="E11" s="1314" t="str">
        <f>IF($A$3&lt;&gt;"ชั้น"&amp;'01.ข้อมูลเบื้องต้น'!$H$2,"",IF(AO11="","",AO11))</f>
        <v/>
      </c>
      <c r="F11" s="1315" t="str">
        <f>IF($A$3&lt;&gt;"ชั้น"&amp;'01.ข้อมูลเบื้องต้น'!$H$2,"",IF(AS11="","",AS11))</f>
        <v/>
      </c>
      <c r="G11" s="1326" t="str">
        <f>IF($A$3&lt;&gt;"ชั้น"&amp;'01.ข้อมูลเบื้องต้น'!$H$2,"",IF(AW11="","",AW11))</f>
        <v/>
      </c>
      <c r="H11" s="1327" t="str">
        <f>IF($A$3&lt;&gt;"ชั้น"&amp;'01.ข้อมูลเบื้องต้น'!$H$2,"",IF(BA11="","",BA11))</f>
        <v/>
      </c>
      <c r="I11" s="1316" t="str">
        <f>IF($A$3&lt;&gt;"ชั้น"&amp;'01.ข้อมูลเบื้องต้น'!$H$2,"",IF(BE11="","",BE11))</f>
        <v/>
      </c>
      <c r="J11" s="1316" t="str">
        <f>IF($A$3&lt;&gt;"ชั้น"&amp;'01.ข้อมูลเบื้องต้น'!$H$2,"",IF(BI11="","",BI11))</f>
        <v/>
      </c>
      <c r="K11" s="1316" t="str">
        <f>IF($A$3&lt;&gt;"ชั้น"&amp;'01.ข้อมูลเบื้องต้น'!$H$2,"",IF(BM11="","",BM11))</f>
        <v/>
      </c>
      <c r="L11" s="1328" t="str">
        <f>IF($A$3&lt;&gt;"ชั้น"&amp;'01.ข้อมูลเบื้องต้น'!$H$2,"",IF(BO11="","",BO11))</f>
        <v/>
      </c>
      <c r="M11" s="1326" t="str">
        <f>IF($A$3&lt;&gt;"ชั้น"&amp;'01.ข้อมูลเบื้องต้น'!$H$2,"",IF(BS11="","",BS11))</f>
        <v/>
      </c>
      <c r="N11" s="1327" t="str">
        <f>IF($A$3&lt;&gt;"ชั้น"&amp;'01.ข้อมูลเบื้องต้น'!$H$2,"",IF(BW11="","",BW11))</f>
        <v/>
      </c>
      <c r="O11" s="1327" t="str">
        <f>IF($A$3&lt;&gt;"ชั้น"&amp;'01.ข้อมูลเบื้องต้น'!$H$2,"",IF(CA11="","",CA11))</f>
        <v/>
      </c>
      <c r="P11" s="1327" t="str">
        <f>IF($A$3&lt;&gt;"ชั้น"&amp;'01.ข้อมูลเบื้องต้น'!$H$2,"",IF(CE11="","",CE11))</f>
        <v/>
      </c>
      <c r="Q11" s="1327" t="str">
        <f>IF($A$3&lt;&gt;"ชั้น"&amp;'01.ข้อมูลเบื้องต้น'!$H$2,"",IF(CI11="","",CI11))</f>
        <v/>
      </c>
      <c r="R11" s="1327" t="str">
        <f>IF($A$3&lt;&gt;"ชั้น"&amp;'01.ข้อมูลเบื้องต้น'!$H$2,"",IF(CM11="","",CM11))</f>
        <v/>
      </c>
      <c r="S11" s="1327" t="str">
        <f>IF($A$3&lt;&gt;"ชั้น"&amp;'01.ข้อมูลเบื้องต้น'!$H$2,"",IF(CQ11="","",CQ11))</f>
        <v/>
      </c>
      <c r="T11" s="1327" t="str">
        <f>IF($A$3&lt;&gt;"ชั้น"&amp;'01.ข้อมูลเบื้องต้น'!$H$2,"",IF(CU11="","",CU11))</f>
        <v/>
      </c>
      <c r="U11" s="1327" t="str">
        <f>IF($A$3&lt;&gt;"ชั้น"&amp;'01.ข้อมูลเบื้องต้น'!$H$2,"",IF(CY11="","",CY11))</f>
        <v/>
      </c>
      <c r="V11" s="1327" t="str">
        <f>IF($A$3&lt;&gt;"ชั้น"&amp;'01.ข้อมูลเบื้องต้น'!$H$2,"",IF(DC11="","",DC11))</f>
        <v/>
      </c>
      <c r="W11" s="1327" t="str">
        <f>IF($A$3&lt;&gt;"ชั้น"&amp;'01.ข้อมูลเบื้องต้น'!$H$2,"",IF(DG11="","",DG11))</f>
        <v/>
      </c>
      <c r="X11" s="1327" t="str">
        <f>IF($A$3&lt;&gt;"ชั้น"&amp;'01.ข้อมูลเบื้องต้น'!$H$2,"",IF(DK11="","",DK11))</f>
        <v/>
      </c>
      <c r="Y11" s="1327" t="str">
        <f>IF($A$3&lt;&gt;"ชั้น"&amp;'01.ข้อมูลเบื้องต้น'!$H$2,"",IF(DO11="","",DO11))</f>
        <v/>
      </c>
      <c r="Z11" s="1327" t="str">
        <f>IF($A$3&lt;&gt;"ชั้น"&amp;'01.ข้อมูลเบื้องต้น'!$H$2,"",IF(DS11="","",DS11))</f>
        <v/>
      </c>
      <c r="AA11" s="1329" t="str">
        <f>IF($A$3&lt;&gt;"ชั้น"&amp;'01.ข้อมูลเบื้องต้น'!$H$2,"",IF(DW11="","",DW11))</f>
        <v/>
      </c>
      <c r="AB11" s="1330" t="str">
        <f>IF($A$3&lt;&gt;"ชั้น"&amp;'01.ข้อมูลเบื้องต้น'!$H$2,"",'7.พัฒนาผู้เรียน'!G12)</f>
        <v/>
      </c>
      <c r="AC11" s="1331" t="str">
        <f>IF($A$3&lt;&gt;"ชั้น"&amp;'01.ข้อมูลเบื้องต้น'!$H$2,"",'9.คุณลักษณะ'!I12)</f>
        <v/>
      </c>
      <c r="AG11" s="1261"/>
      <c r="AH11" s="1233" t="str">
        <f>IF(VLOOKUP($A11,'02.คีย์เทอม1'!$A$10:$GT$59,189,FALSE)="","",VLOOKUP($A11,'02.คีย์เทอม1'!$A$10:$GT$59,189,FALSE))</f>
        <v/>
      </c>
      <c r="AI11" s="1233" t="str">
        <f>IF(VLOOKUP($A11,'03.คีย์เทอม2'!$A$10:$GT$59,189,FALSE)="","",VLOOKUP($A11,'03.คีย์เทอม2'!$A$10:$GT$59,189,FALSE))</f>
        <v/>
      </c>
      <c r="AJ11" s="1262" t="str">
        <f>IF(OR(AH11="",AI11=""),"",AVERAGE(AH11:AI11))</f>
        <v/>
      </c>
      <c r="AK11" s="1233" t="str">
        <f>IF('2.ชื่อนักเรียน'!R12="มส","มส",IF('2.ชื่อนักเรียน'!R12="ร","ร",IF('2.ชื่อนักเรียน'!R12="ย้าย","ย้าย",IF($B11="","",IF(AJ11="","",IF(AJ11&gt;=75,"เชี่ยวชาญ",IF(AJ11&gt;=65,"ชำนาญ",IF(AJ11&gt;=55,"พัฒนา",IF(AJ11&gt;=50,"เริ่มต้น","ไม่ผ่าน")))))))))</f>
        <v/>
      </c>
      <c r="AL11" s="1233" t="str">
        <f>IF(VLOOKUP($A11,'02.คีย์เทอม1'!$A$10:$GT$59,193,FALSE)="","",VLOOKUP($A11,'02.คีย์เทอม1'!$A$10:$GT$59,193,FALSE))</f>
        <v/>
      </c>
      <c r="AM11" s="1233" t="str">
        <f>IF(VLOOKUP($A11,'03.คีย์เทอม2'!$A$10:$GT$59,193,FALSE)="","",VLOOKUP($A11,'03.คีย์เทอม2'!$A$10:$GT$59,193,FALSE))</f>
        <v/>
      </c>
      <c r="AN11" s="1262" t="str">
        <f t="shared" ref="AN11:AN59" si="21">IF(OR(AL11="",AM11=""),"",AVERAGE(AL11:AM11))</f>
        <v/>
      </c>
      <c r="AO11" s="1233" t="str">
        <f>IF('2.ชื่อนักเรียน'!R12="มส","มส",IF('2.ชื่อนักเรียน'!R12="ร","ร",IF('2.ชื่อนักเรียน'!R12="ย้าย","ย้าย",IF($B11="","",IF(AN11="","",IF(AN11&gt;=75,"เชี่ยวชาญ",IF(AN11&gt;=65,"ชำนาญ",IF(AN11&gt;=55,"พัฒนา",IF(AN11&gt;=50,"เริ่มต้น","ไม่ผ่าน")))))))))</f>
        <v/>
      </c>
      <c r="AP11" s="1233" t="str">
        <f>IF(VLOOKUP($A11,'02.คีย์เทอม1'!$A$10:$GT$59,195,FALSE)="","",VLOOKUP($A11,'02.คีย์เทอม1'!$A$10:$GT$59,195,FALSE))</f>
        <v/>
      </c>
      <c r="AQ11" s="1233" t="str">
        <f>IF(VLOOKUP($A11,'03.คีย์เทอม2'!$A$10:$GT$59,195,FALSE)="","",VLOOKUP($A11,'03.คีย์เทอม2'!$A$10:$GT$59,195,FALSE))</f>
        <v/>
      </c>
      <c r="AR11" s="1262" t="str">
        <f t="shared" ref="AR11:AR59" si="22">IF(OR(AP11="",AQ11=""),"",AVERAGE(AP11:AQ11))</f>
        <v/>
      </c>
      <c r="AS11" s="1233" t="str">
        <f>IF('2.ชื่อนักเรียน'!R12="มส","มส",IF('2.ชื่อนักเรียน'!R12="ร","ร",IF('2.ชื่อนักเรียน'!R12="ย้าย","ย้าย",IF($B11="","",IF(AR11="","",IF(AR11&gt;=75,"เชี่ยวชาญ",IF(AR11&gt;=65,"ชำนาญ",IF(AR11&gt;=55,"พัฒนา",IF(AR11&gt;=50,"เริ่มต้น","ไม่ผ่าน")))))))))</f>
        <v/>
      </c>
      <c r="AT11" s="1233" t="str">
        <f>IF(VLOOKUP($A11,'02.คีย์เทอม1'!$A$10:$GT$59,196,FALSE)="","",VLOOKUP($A11,'02.คีย์เทอม1'!$A$10:$GT$59,196,FALSE))</f>
        <v/>
      </c>
      <c r="AU11" s="1233" t="str">
        <f>IF(VLOOKUP($A11,'03.คีย์เทอม2'!$A$10:$GT$59,196,FALSE)="","",VLOOKUP($A11,'03.คีย์เทอม2'!$A$10:$GT$59,196,FALSE))</f>
        <v/>
      </c>
      <c r="AV11" s="1262" t="str">
        <f t="shared" ref="AV11:AV60" si="23">IF(OR(AT11="",AU11=""),"",AVERAGE(AT11:AU11))</f>
        <v/>
      </c>
      <c r="AW11" s="1233" t="str">
        <f>IF('2.ชื่อนักเรียน'!R12="มส","มส",IF('2.ชื่อนักเรียน'!R12="ร","ร",IF('2.ชื่อนักเรียน'!R12="ย้าย","ย้าย",IF($B11="","",IF(AV11="","",IF(AV11&gt;=75,"เชี่ยวชาญ",IF(AV11&gt;=65,"ชำนาญ",IF(AV11&gt;=55,"พัฒนา",IF(AV11&gt;=50,"เริ่มต้น","ไม่ผ่าน")))))))))</f>
        <v/>
      </c>
      <c r="AX11" s="1233" t="str">
        <f>IF(VLOOKUP($A11,'02.คีย์เทอม1'!$A$10:$GT$59,197,FALSE)="","",VLOOKUP($A11,'02.คีย์เทอม1'!$A$10:$GT$59,197,FALSE))</f>
        <v/>
      </c>
      <c r="AY11" s="1233" t="str">
        <f>IF(VLOOKUP($A11,'03.คีย์เทอม2'!$A$10:$GT$59,197,FALSE)="","",VLOOKUP($A11,'03.คีย์เทอม2'!$A$10:$GT$59,197,FALSE))</f>
        <v/>
      </c>
      <c r="AZ11" s="1262" t="str">
        <f t="shared" ref="AZ11:AZ60" si="24">IF(OR(AX11="",AY11=""),"",AVERAGE(AX11:AY11))</f>
        <v/>
      </c>
      <c r="BA11" s="1233" t="str">
        <f>IF('2.ชื่อนักเรียน'!R12="มส","มส",IF('2.ชื่อนักเรียน'!R12="ร","ร",IF('2.ชื่อนักเรียน'!R12="ย้าย","ย้าย",IF($B11="","",IF(AZ11="","",IF(AZ11&gt;=75,"เชี่ยวชาญ",IF(AZ11&gt;=65,"ชำนาญ",IF(AZ11&gt;=55,"พัฒนา",IF(AZ11&gt;=50,"เริ่มต้น","ไม่ผ่าน")))))))))</f>
        <v/>
      </c>
      <c r="BB11" s="1233" t="str">
        <f>IF(VLOOKUP($A11,'02.คีย์เทอม1'!$A$10:$GT$59,198,FALSE)="","",VLOOKUP($A11,'02.คีย์เทอม1'!$A$10:$GT$59,198,FALSE))</f>
        <v/>
      </c>
      <c r="BC11" s="1233" t="str">
        <f>IF(VLOOKUP($A11,'03.คีย์เทอม2'!$A$10:$GT$59,198,FALSE)="","",VLOOKUP($A11,'03.คีย์เทอม2'!$A$10:$GT$59,198,FALSE))</f>
        <v/>
      </c>
      <c r="BD11" s="1262" t="str">
        <f t="shared" ref="BD11:BD60" si="25">IF(OR(BB11="",BC11=""),"",AVERAGE(BB11:BC11))</f>
        <v/>
      </c>
      <c r="BE11" s="1233" t="str">
        <f>IF('2.ชื่อนักเรียน'!R12="มส","มส",IF('2.ชื่อนักเรียน'!R12="ร","ร",IF('2.ชื่อนักเรียน'!R12="ย้าย","ย้าย",IF($B11="","",IF(BD11="","",IF(BD11&gt;=75,"เชี่ยวชาญ",IF(BD11&gt;=65,"ชำนาญ",IF(BD11&gt;=55,"พัฒนา",IF(BD11&gt;=50,"เริ่มต้น","ไม่ผ่าน")))))))))</f>
        <v/>
      </c>
      <c r="BF11" s="1233" t="str">
        <f>IF(VLOOKUP($A11,'02.คีย์เทอม1'!$A$10:$GT$59,199,FALSE)="","",VLOOKUP($A11,'02.คีย์เทอม1'!$A$10:$GT$59,199,FALSE))</f>
        <v/>
      </c>
      <c r="BG11" s="1233" t="str">
        <f>IF(VLOOKUP($A11,'03.คีย์เทอม2'!$A$10:$GT$59,199,FALSE)="","",VLOOKUP($A11,'03.คีย์เทอม2'!$A$10:$GT$59,199,FALSE))</f>
        <v/>
      </c>
      <c r="BH11" s="1262" t="str">
        <f t="shared" ref="BH11:BH60" si="26">IF(OR(BF11="",BG11=""),"",AVERAGE(BF11:BG11))</f>
        <v/>
      </c>
      <c r="BI11" s="1233" t="str">
        <f>IF('2.ชื่อนักเรียน'!R12="มส","มส",IF('2.ชื่อนักเรียน'!R12="ร","ร",IF('2.ชื่อนักเรียน'!R12="ย้าย","ย้าย",IF($B11="","",IF(BH11="","",IF(BH11&gt;=75,"เชี่ยวชาญ",IF(BH11&gt;=65,"ชำนาญ",IF(BH11&gt;=55,"พัฒนา",IF(BH11&gt;=50,"เริ่มต้น","ไม่ผ่าน")))))))))</f>
        <v/>
      </c>
      <c r="BJ11" s="1233" t="str">
        <f>IF(VLOOKUP($A11,'02.คีย์เทอม1'!$A$10:$GT$59,200,FALSE)="","",VLOOKUP($A11,'02.คีย์เทอม1'!$A$10:$GT$59,200,FALSE))</f>
        <v/>
      </c>
      <c r="BK11" s="1233" t="str">
        <f>IF(VLOOKUP($A11,'03.คีย์เทอม2'!$A$10:$GT$59,200,FALSE)="","",VLOOKUP($A11,'03.คีย์เทอม2'!$A$10:$GT$59,200,FALSE))</f>
        <v/>
      </c>
      <c r="BL11" s="1262" t="str">
        <f t="shared" ref="BL11:BL60" si="27">IF(OR(BJ11="",BK11=""),"",AVERAGE(BJ11:BK11))</f>
        <v/>
      </c>
      <c r="BM11" s="1233" t="str">
        <f>IF('2.ชื่อนักเรียน'!R12="มส","มส",IF('2.ชื่อนักเรียน'!R12="ร","ร",IF('2.ชื่อนักเรียน'!R12="ย้าย","ย้าย",IF($B11="","",IF(BL11="","",IF(BL11&gt;=75,"เชี่ยวชาญ",IF(BL11&gt;=65,"ชำนาญ",IF(BL11&gt;=55,"พัฒนา",IF(BL11&gt;=50,"เริ่มต้น","ไม่ผ่าน")))))))))</f>
        <v/>
      </c>
      <c r="BN11" s="1262" t="str">
        <f t="shared" ref="BN11:BN60" si="28">IF(OR(AV11="",AZ11="",BD11="",BH11="",BL11="",),"",AVERAGE(AV11,AZ11,BD11,BH11,BL11))</f>
        <v/>
      </c>
      <c r="BO11" s="1233" t="str">
        <f>IF('2.ชื่อนักเรียน'!R12="มส","มส",IF('2.ชื่อนักเรียน'!R12="ร","ร",IF('2.ชื่อนักเรียน'!R12="ย้าย","ย้าย",IF($B11="","",IF(BN11="","",IF(BN11&gt;=75,"เชี่ยวชาญ",IF(BN11&gt;=65,"ชำนาญ",IF(BN11&gt;=55,"พัฒนา",IF(BN11&gt;=50,"เริ่มต้น","ไม่ผ่าน")))))))))</f>
        <v/>
      </c>
      <c r="BP11" s="1233" t="str">
        <f>IF(VLOOKUP($A11,'02.คีย์เทอม1'!$A$10:$GT$59,110,FALSE)="","",VLOOKUP($A11,'02.คีย์เทอม1'!$A$10:$GT$59,110,FALSE))</f>
        <v/>
      </c>
      <c r="BQ11" s="1233" t="str">
        <f>IF(VLOOKUP($A11,'03.คีย์เทอม2'!$A$10:$GT$59,110,FALSE)="","",VLOOKUP($A11,'03.คีย์เทอม2'!$A$10:$GT$59,110,FALSE))</f>
        <v/>
      </c>
      <c r="BR11" s="1262" t="str">
        <f t="shared" ref="BR11:BR60" si="29">IF(OR(BP11="",BQ11=""),"",AVERAGE(BP11:BQ11))</f>
        <v/>
      </c>
      <c r="BS11" s="1233" t="str">
        <f>IF('2.ชื่อนักเรียน'!R12="มส","มส",IF('2.ชื่อนักเรียน'!R12="ร","ร",IF('2.ชื่อนักเรียน'!R12="ย้าย","ย้าย",IF($B11="","",IF(BR11="","",IF(BR11&gt;=75,"เชี่ยวชาญ",IF(BR11&gt;=65,"ชำนาญ",IF(BR11&gt;=55,"พัฒนา",IF(BR11&gt;=50,"เริ่มต้น","ไม่ผ่าน")))))))))</f>
        <v/>
      </c>
      <c r="BT11" s="1233" t="str">
        <f>IF(VLOOKUP($A11,'02.คีย์เทอม1'!$A$10:$GT$59,115,FALSE)="","",VLOOKUP($A11,'02.คีย์เทอม1'!$A$10:$GT$59,115,FALSE))</f>
        <v/>
      </c>
      <c r="BU11" s="1233" t="str">
        <f>IF(VLOOKUP($A11,'03.คีย์เทอม2'!$A$10:$GT$59,115,FALSE)="","",VLOOKUP($A11,'03.คีย์เทอม2'!$A$10:$GT$59,115,FALSE))</f>
        <v/>
      </c>
      <c r="BV11" s="1262" t="str">
        <f t="shared" ref="BV11:BV60" si="30">IF(OR(BT11="",BU11=""),"",AVERAGE(BT11:BU11))</f>
        <v/>
      </c>
      <c r="BW11" s="1233" t="str">
        <f>IF('2.ชื่อนักเรียน'!R12="มส","มส",IF('2.ชื่อนักเรียน'!R12="ร","ร",IF('2.ชื่อนักเรียน'!R12="ย้าย","ย้าย",IF($B11="","",IF(BV11="","",IF(BV11&gt;=75,"เชี่ยวชาญ",IF(BV11&gt;=65,"ชำนาญ",IF(BV11&gt;=55,"พัฒนา",IF(BV11&gt;=50,"เริ่มต้น","ไม่ผ่าน")))))))))</f>
        <v/>
      </c>
      <c r="BX11" s="1233" t="str">
        <f>IF(VLOOKUP($A11,'02.คีย์เทอม1'!$A$10:$GT$59,120,FALSE)="","",VLOOKUP($A11,'02.คีย์เทอม1'!$A$10:$GT$59,120,FALSE))</f>
        <v/>
      </c>
      <c r="BY11" s="1233" t="str">
        <f>IF(VLOOKUP($A11,'03.คีย์เทอม2'!$A$10:$GT$59,120,FALSE)="","",VLOOKUP($A11,'03.คีย์เทอม2'!$A$10:$GT$59,120,FALSE))</f>
        <v/>
      </c>
      <c r="BZ11" s="1262" t="str">
        <f t="shared" ref="BZ11:BZ60" si="31">IF(OR(BX11="",BY11=""),"",AVERAGE(BX11:BY11))</f>
        <v/>
      </c>
      <c r="CA11" s="1233" t="str">
        <f>IF('2.ชื่อนักเรียน'!R12="มส","มส",IF('2.ชื่อนักเรียน'!R12="ร","ร",IF('2.ชื่อนักเรียน'!R12="ย้าย","ย้าย",IF($B11="","",IF(BZ11="","",IF(BZ11&gt;=75,"เชี่ยวชาญ",IF(BZ11&gt;=65,"ชำนาญ",IF(BZ11&gt;=55,"พัฒนา",IF(BZ11&gt;=50,"เริ่มต้น","ไม่ผ่าน")))))))))</f>
        <v/>
      </c>
      <c r="CB11" s="1233" t="str">
        <f>IF(VLOOKUP($A11,'02.คีย์เทอม1'!$A$10:$GT$59,125,FALSE)="","",VLOOKUP($A11,'02.คีย์เทอม1'!$A$10:$GT$59,125,FALSE))</f>
        <v/>
      </c>
      <c r="CC11" s="1233" t="str">
        <f>IF(VLOOKUP($A11,'03.คีย์เทอม2'!$A$10:$GT$59,125,FALSE)="","",VLOOKUP($A11,'03.คีย์เทอม2'!$A$10:$GT$59,125,FALSE))</f>
        <v/>
      </c>
      <c r="CD11" s="1262" t="str">
        <f t="shared" ref="CD11:CD60" si="32">IF(OR(CB11="",CC11=""),"",AVERAGE(CB11:CC11))</f>
        <v/>
      </c>
      <c r="CE11" s="1233" t="str">
        <f>IF('2.ชื่อนักเรียน'!R12="มส","มส",IF('2.ชื่อนักเรียน'!R12="ร","ร",IF('2.ชื่อนักเรียน'!R12="ย้าย","ย้าย",IF($B11="","",IF(CD11="","",IF(CD11&gt;=75,"เชี่ยวชาญ",IF(CD11&gt;=65,"ชำนาญ",IF(CD11&gt;=55,"พัฒนา",IF(CD11&gt;=50,"เริ่มต้น","ไม่ผ่าน")))))))))</f>
        <v/>
      </c>
      <c r="CF11" s="1233" t="str">
        <f>IF(VLOOKUP($A11,'02.คีย์เทอม1'!$A$10:$GT$59,130,FALSE)="","",VLOOKUP($A11,'02.คีย์เทอม1'!$A$10:$GT$59,130,FALSE))</f>
        <v/>
      </c>
      <c r="CG11" s="1233" t="str">
        <f>IF(VLOOKUP($A11,'03.คีย์เทอม2'!$A$10:$GT$59,130,FALSE)="","",VLOOKUP($A11,'03.คีย์เทอม2'!$A$10:$GT$59,130,FALSE))</f>
        <v/>
      </c>
      <c r="CH11" s="1262" t="str">
        <f t="shared" ref="CH11:CH60" si="33">IF(OR(CF11="",CG11=""),"",AVERAGE(CF11:CG11))</f>
        <v/>
      </c>
      <c r="CI11" s="1233" t="str">
        <f>IF('2.ชื่อนักเรียน'!R12="มส","มส",IF('2.ชื่อนักเรียน'!R12="ร","ร",IF('2.ชื่อนักเรียน'!R12="ย้าย","ย้าย",IF($B11="","",IF(CH11="","",IF(CH11&gt;=75,"เชี่ยวชาญ",IF(CH11&gt;=65,"ชำนาญ",IF(CH11&gt;=55,"พัฒนา",IF(CH11&gt;=50,"เริ่มต้น","ไม่ผ่าน")))))))))</f>
        <v/>
      </c>
      <c r="CJ11" s="1233" t="str">
        <f>IF(VLOOKUP($A11,'02.คีย์เทอม1'!$A$10:$GT$59,135,FALSE)="","",VLOOKUP($A11,'02.คีย์เทอม1'!$A$10:$GT$59,135,FALSE))</f>
        <v/>
      </c>
      <c r="CK11" s="1233" t="str">
        <f>IF(VLOOKUP($A11,'03.คีย์เทอม2'!$A$10:$GT$59,135,FALSE)="","",VLOOKUP($A11,'03.คีย์เทอม2'!$A$10:$GT$59,135,FALSE))</f>
        <v/>
      </c>
      <c r="CL11" s="1262" t="str">
        <f t="shared" ref="CL11:CL60" si="34">IF(OR(CJ11="",CK11=""),"",AVERAGE(CJ11:CK11))</f>
        <v/>
      </c>
      <c r="CM11" s="1233" t="str">
        <f>IF('2.ชื่อนักเรียน'!R12="มส","มส",IF('2.ชื่อนักเรียน'!R12="ร","ร",IF('2.ชื่อนักเรียน'!R12="ย้าย","ย้าย",IF($B11="","",IF(CL11="","",IF(CL11&gt;=75,"เชี่ยวชาญ",IF(CL11&gt;=65,"ชำนาญ",IF(CL11&gt;=55,"พัฒนา",IF(CL11&gt;=50,"เริ่มต้น","ไม่ผ่าน")))))))))</f>
        <v/>
      </c>
      <c r="CN11" s="1233" t="str">
        <f>IF(VLOOKUP($A11,'02.คีย์เทอม1'!$A$10:$GT$59,140,FALSE)="","",VLOOKUP($A11,'02.คีย์เทอม1'!$A$10:$GT$59,140,FALSE))</f>
        <v/>
      </c>
      <c r="CO11" s="1233" t="str">
        <f>IF(VLOOKUP($A11,'03.คีย์เทอม2'!$A$10:$GT$59,140,FALSE)="","",VLOOKUP($A11,'03.คีย์เทอม2'!$A$10:$GT$59,140,FALSE))</f>
        <v/>
      </c>
      <c r="CP11" s="1262" t="str">
        <f t="shared" ref="CP11:CP60" si="35">IF(OR(CN11="",CO11=""),"",AVERAGE(CN11:CO11))</f>
        <v/>
      </c>
      <c r="CQ11" s="1233" t="str">
        <f>IF('2.ชื่อนักเรียน'!R12="มส","มส",IF('2.ชื่อนักเรียน'!R12="ร","ร",IF('2.ชื่อนักเรียน'!R12="ย้าย","ย้าย",IF($B11="","",IF(CP11="","",IF(CP11&gt;=75,"เชี่ยวชาญ",IF(CP11&gt;=65,"ชำนาญ",IF(CP11&gt;=55,"พัฒนา",IF(CP11&gt;=50,"เริ่มต้น","ไม่ผ่าน")))))))))</f>
        <v/>
      </c>
      <c r="CR11" s="1233" t="str">
        <f>IF(VLOOKUP($A11,'02.คีย์เทอม1'!$A$10:$GT$59,145,FALSE)="","",VLOOKUP($A11,'02.คีย์เทอม1'!$A$10:$GT$59,145,FALSE))</f>
        <v/>
      </c>
      <c r="CS11" s="1233" t="str">
        <f>IF(VLOOKUP($A11,'03.คีย์เทอม2'!$A$10:$GT$59,145,FALSE)="","",VLOOKUP($A11,'03.คีย์เทอม2'!$A$10:$GT$59,145,FALSE))</f>
        <v/>
      </c>
      <c r="CT11" s="1262" t="str">
        <f t="shared" ref="CT11:CT60" si="36">IF(OR(CR11="",CS11=""),"",AVERAGE(CR11:CS11))</f>
        <v/>
      </c>
      <c r="CU11" s="1233" t="str">
        <f>IF('2.ชื่อนักเรียน'!R12="มส","มส",IF('2.ชื่อนักเรียน'!R12="ร","ร",IF('2.ชื่อนักเรียน'!R12="ย้าย","ย้าย",IF($B11="","",IF(CT11="","",IF(CT11&gt;=75,"เชี่ยวชาญ",IF(CT11&gt;=65,"ชำนาญ",IF(CT11&gt;=55,"พัฒนา",IF(CT11&gt;=50,"เริ่มต้น","ไม่ผ่าน")))))))))</f>
        <v/>
      </c>
      <c r="CV11" s="1233" t="str">
        <f>IF(VLOOKUP($A11,'02.คีย์เทอม1'!$A$10:$GT$59,150,FALSE)="","",VLOOKUP($A11,'02.คีย์เทอม1'!$A$10:$GT$59,150,FALSE))</f>
        <v/>
      </c>
      <c r="CW11" s="1233" t="str">
        <f>IF(VLOOKUP($A11,'03.คีย์เทอม2'!$A$10:$GT$59,150,FALSE)="","",VLOOKUP($A11,'03.คีย์เทอม2'!$A$10:$GT$59,150,FALSE))</f>
        <v/>
      </c>
      <c r="CX11" s="1262" t="str">
        <f t="shared" ref="CX11:CX60" si="37">IF(OR(CV11="",CW11=""),"",AVERAGE(CV11:CW11))</f>
        <v/>
      </c>
      <c r="CY11" s="1233" t="str">
        <f>IF('2.ชื่อนักเรียน'!R12="มส","มส",IF('2.ชื่อนักเรียน'!R12="ร","ร",IF('2.ชื่อนักเรียน'!R12="ย้าย","ย้าย",IF($B11="","",IF(CX11="","",IF(CX11&gt;=75,"เชี่ยวชาญ",IF(CX11&gt;=65,"ชำนาญ",IF(CX11&gt;=55,"พัฒนา",IF(CX11&gt;=50,"เริ่มต้น","ไม่ผ่าน")))))))))</f>
        <v/>
      </c>
      <c r="CZ11" s="1233" t="str">
        <f>IF(VLOOKUP($A11,'02.คีย์เทอม1'!$A$10:$GT$59,155,FALSE)="","",VLOOKUP($A11,'02.คีย์เทอม1'!$A$10:$GT$59,155,FALSE))</f>
        <v/>
      </c>
      <c r="DA11" s="1233" t="str">
        <f>IF(VLOOKUP($A11,'03.คีย์เทอม2'!$A$10:$GT$59,155,FALSE)="","",VLOOKUP($A11,'03.คีย์เทอม2'!$A$10:$GT$59,155,FALSE))</f>
        <v/>
      </c>
      <c r="DB11" s="1262" t="str">
        <f t="shared" ref="DB11:DB60" si="38">IF(OR(CZ11="",DA11=""),"",AVERAGE(CZ11:DA11))</f>
        <v/>
      </c>
      <c r="DC11" s="1233" t="str">
        <f>IF('2.ชื่อนักเรียน'!R12="มส","มส",IF('2.ชื่อนักเรียน'!R12="ร","ร",IF('2.ชื่อนักเรียน'!R12="ย้าย","ย้าย",IF($B11="","",IF(DB11="","",IF(DB11&gt;=75,"เชี่ยวชาญ",IF(DB11&gt;=65,"ชำนาญ",IF(DB11&gt;=55,"พัฒนา",IF(DB11&gt;=50,"เริ่มต้น","ไม่ผ่าน")))))))))</f>
        <v/>
      </c>
      <c r="DD11" s="1233" t="str">
        <f>IF(VLOOKUP($A11,'02.คีย์เทอม1'!$A$10:$GT$59,160,FALSE)="","",VLOOKUP($A11,'02.คีย์เทอม1'!$A$10:$GT$59,160,FALSE))</f>
        <v/>
      </c>
      <c r="DE11" s="1233" t="str">
        <f>IF(VLOOKUP($A11,'03.คีย์เทอม2'!$A$10:$GT$59,160,FALSE)="","",VLOOKUP($A11,'03.คีย์เทอม2'!$A$10:$GT$59,160,FALSE))</f>
        <v/>
      </c>
      <c r="DF11" s="1262" t="str">
        <f t="shared" ref="DF11:DF60" si="39">IF(OR(DD11="",DE11=""),"",AVERAGE(DD11:DE11))</f>
        <v/>
      </c>
      <c r="DG11" s="1233" t="str">
        <f>IF('2.ชื่อนักเรียน'!R12="มส","มส",IF('2.ชื่อนักเรียน'!R12="ร","ร",IF('2.ชื่อนักเรียน'!R12="ย้าย","ย้าย",IF($B11="","",IF(DF11="","",IF(DF11&gt;=75,"เชี่ยวชาญ",IF(DF11&gt;=65,"ชำนาญ",IF(DF11&gt;=55,"พัฒนา",IF(DF11&gt;=50,"เริ่มต้น","ไม่ผ่าน")))))))))</f>
        <v/>
      </c>
      <c r="DH11" s="1233" t="str">
        <f>IF(VLOOKUP($A11,'02.คีย์เทอม1'!$A$10:$GT$59,165,FALSE)="","",VLOOKUP($A11,'02.คีย์เทอม1'!$A$10:$GT$59,165,FALSE))</f>
        <v/>
      </c>
      <c r="DI11" s="1233" t="str">
        <f>IF(VLOOKUP($A11,'03.คีย์เทอม2'!$A$10:$GT$59,165,FALSE)="","",VLOOKUP($A11,'03.คีย์เทอม2'!$A$10:$GT$59,165,FALSE))</f>
        <v/>
      </c>
      <c r="DJ11" s="1262" t="str">
        <f t="shared" ref="DJ11:DJ60" si="40">IF(OR(DH11="",DI11=""),"",AVERAGE(DH11:DI11))</f>
        <v/>
      </c>
      <c r="DK11" s="1233" t="str">
        <f>IF('2.ชื่อนักเรียน'!R12="มส","มส",IF('2.ชื่อนักเรียน'!R12="ร","ร",IF('2.ชื่อนักเรียน'!R12="ย้าย","ย้าย",IF($B11="","",IF(DJ11="","",IF(DJ11&gt;=75,"เชี่ยวชาญ",IF(DJ11&gt;=65,"ชำนาญ",IF(DJ11&gt;=55,"พัฒนา",IF(DJ11&gt;=50,"เริ่มต้น","ไม่ผ่าน")))))))))</f>
        <v/>
      </c>
      <c r="DL11" s="1233" t="str">
        <f>IF(VLOOKUP($A11,'02.คีย์เทอม1'!$A$10:$GT$59,170,FALSE)="","",VLOOKUP($A11,'02.คีย์เทอม1'!$A$10:$GT$59,170,FALSE))</f>
        <v/>
      </c>
      <c r="DM11" s="1233" t="str">
        <f>IF(VLOOKUP($A11,'03.คีย์เทอม2'!$A$10:$GT$59,170,FALSE)="","",VLOOKUP($A11,'03.คีย์เทอม2'!$A$10:$GT$59,170,FALSE))</f>
        <v/>
      </c>
      <c r="DN11" s="1262" t="str">
        <f t="shared" ref="DN11:DN60" si="41">IF(OR(DL11="",DM11=""),"",AVERAGE(DL11:DM11))</f>
        <v/>
      </c>
      <c r="DO11" s="1233" t="str">
        <f>IF('2.ชื่อนักเรียน'!R12="มส","มส",IF('2.ชื่อนักเรียน'!R12="ร","ร",IF('2.ชื่อนักเรียน'!R12="ย้าย","ย้าย",IF($B11="","",IF(DN11="","",IF(DN11&gt;=75,"เชี่ยวชาญ",IF(DN11&gt;=65,"ชำนาญ",IF(DN11&gt;=55,"พัฒนา",IF(DN11&gt;=50,"เริ่มต้น","ไม่ผ่าน")))))))))</f>
        <v/>
      </c>
      <c r="DP11" s="1233" t="str">
        <f>IF(VLOOKUP($A11,'02.คีย์เทอม1'!$A$10:$GT$59,175,FALSE)="","",VLOOKUP($A11,'02.คีย์เทอม1'!$A$10:$GT$59,175,FALSE))</f>
        <v/>
      </c>
      <c r="DQ11" s="1233" t="str">
        <f>IF(VLOOKUP($A11,'03.คีย์เทอม2'!$A$10:$GT$59,175,FALSE)="","",VLOOKUP($A11,'03.คีย์เทอม2'!$A$10:$GT$59,175,FALSE))</f>
        <v/>
      </c>
      <c r="DR11" s="1262" t="str">
        <f t="shared" ref="DR11:DR60" si="42">IF(OR(DP11="",DQ11=""),"",AVERAGE(DP11:DQ11))</f>
        <v/>
      </c>
      <c r="DS11" s="1233" t="str">
        <f>IF('2.ชื่อนักเรียน'!R12="มส","มส",IF('2.ชื่อนักเรียน'!R12="ร","ร",IF('2.ชื่อนักเรียน'!R12="ย้าย","ย้าย",IF($B11="","",IF(DR11="","",IF(DR11&gt;=75,"เชี่ยวชาญ",IF(DR11&gt;=65,"ชำนาญ",IF(DR11&gt;=55,"พัฒนา",IF(DR11&gt;=50,"เริ่มต้น","ไม่ผ่าน")))))))))</f>
        <v/>
      </c>
      <c r="DT11" s="1233" t="str">
        <f>IF(VLOOKUP($A11,'02.คีย์เทอม1'!$A$10:$GT$59,180,FALSE)="","",VLOOKUP($A11,'02.คีย์เทอม1'!$A$10:$GT$59,180,FALSE))</f>
        <v/>
      </c>
      <c r="DU11" s="1233" t="str">
        <f>IF(VLOOKUP($A11,'03.คีย์เทอม2'!$A$10:$GT$59,180,FALSE)="","",VLOOKUP($A11,'03.คีย์เทอม2'!$A$10:$GT$59,180,FALSE))</f>
        <v/>
      </c>
      <c r="DV11" s="1262" t="str">
        <f t="shared" ref="DV11:DV60" si="43">IF(OR(DT11="",DU11=""),"",AVERAGE(DT11:DU11))</f>
        <v/>
      </c>
      <c r="DW11" s="1233" t="str">
        <f>IF('2.ชื่อนักเรียน'!R12="มส","มส",IF('2.ชื่อนักเรียน'!R12="ร","ร",IF('2.ชื่อนักเรียน'!R12="ย้าย","ย้าย",IF($B11="","",IF(DV11="","",IF(DV11&gt;=75,"เชี่ยวชาญ",IF(DV11&gt;=65,"ชำนาญ",IF(DV11&gt;=55,"พัฒนา",IF(DV11&gt;=50,"เริ่มต้น","ไม่ผ่าน")))))))))</f>
        <v/>
      </c>
    </row>
    <row r="12" spans="1:127" s="509" customFormat="1" ht="17.25" customHeight="1">
      <c r="A12" s="1323">
        <v>3</v>
      </c>
      <c r="B12" s="1324" t="str">
        <f>IF('2.ชื่อนักเรียน'!C13="","",'2.ชื่อนักเรียน'!C13)</f>
        <v/>
      </c>
      <c r="C12" s="1325" t="str">
        <f>IF('2.ชื่อนักเรียน'!D13="","",'2.ชื่อนักเรียน'!D13)</f>
        <v/>
      </c>
      <c r="D12" s="1314" t="str">
        <f>IF($A$3&lt;&gt;"ชั้น"&amp;'01.ข้อมูลเบื้องต้น'!$H$2,"",IF(AK12="","",AK12))</f>
        <v/>
      </c>
      <c r="E12" s="1314" t="str">
        <f>IF($A$3&lt;&gt;"ชั้น"&amp;'01.ข้อมูลเบื้องต้น'!$H$2,"",IF(AO12="","",AO12))</f>
        <v/>
      </c>
      <c r="F12" s="1315" t="str">
        <f>IF($A$3&lt;&gt;"ชั้น"&amp;'01.ข้อมูลเบื้องต้น'!$H$2,"",IF(AS12="","",AS12))</f>
        <v/>
      </c>
      <c r="G12" s="1326" t="str">
        <f>IF($A$3&lt;&gt;"ชั้น"&amp;'01.ข้อมูลเบื้องต้น'!$H$2,"",IF(AW12="","",AW12))</f>
        <v/>
      </c>
      <c r="H12" s="1327" t="str">
        <f>IF($A$3&lt;&gt;"ชั้น"&amp;'01.ข้อมูลเบื้องต้น'!$H$2,"",IF(BA12="","",BA12))</f>
        <v/>
      </c>
      <c r="I12" s="1316" t="str">
        <f>IF($A$3&lt;&gt;"ชั้น"&amp;'01.ข้อมูลเบื้องต้น'!$H$2,"",IF(BE12="","",BE12))</f>
        <v/>
      </c>
      <c r="J12" s="1316" t="str">
        <f>IF($A$3&lt;&gt;"ชั้น"&amp;'01.ข้อมูลเบื้องต้น'!$H$2,"",IF(BI12="","",BI12))</f>
        <v/>
      </c>
      <c r="K12" s="1316" t="str">
        <f>IF($A$3&lt;&gt;"ชั้น"&amp;'01.ข้อมูลเบื้องต้น'!$H$2,"",IF(BM12="","",BM12))</f>
        <v/>
      </c>
      <c r="L12" s="1328" t="str">
        <f>IF($A$3&lt;&gt;"ชั้น"&amp;'01.ข้อมูลเบื้องต้น'!$H$2,"",IF(BO12="","",BO12))</f>
        <v/>
      </c>
      <c r="M12" s="1326" t="str">
        <f>IF($A$3&lt;&gt;"ชั้น"&amp;'01.ข้อมูลเบื้องต้น'!$H$2,"",IF(BS12="","",BS12))</f>
        <v/>
      </c>
      <c r="N12" s="1327" t="str">
        <f>IF($A$3&lt;&gt;"ชั้น"&amp;'01.ข้อมูลเบื้องต้น'!$H$2,"",IF(BW12="","",BW12))</f>
        <v/>
      </c>
      <c r="O12" s="1327" t="str">
        <f>IF($A$3&lt;&gt;"ชั้น"&amp;'01.ข้อมูลเบื้องต้น'!$H$2,"",IF(CA12="","",CA12))</f>
        <v/>
      </c>
      <c r="P12" s="1327" t="str">
        <f>IF($A$3&lt;&gt;"ชั้น"&amp;'01.ข้อมูลเบื้องต้น'!$H$2,"",IF(CE12="","",CE12))</f>
        <v/>
      </c>
      <c r="Q12" s="1327" t="str">
        <f>IF($A$3&lt;&gt;"ชั้น"&amp;'01.ข้อมูลเบื้องต้น'!$H$2,"",IF(CI12="","",CI12))</f>
        <v/>
      </c>
      <c r="R12" s="1327" t="str">
        <f>IF($A$3&lt;&gt;"ชั้น"&amp;'01.ข้อมูลเบื้องต้น'!$H$2,"",IF(CM12="","",CM12))</f>
        <v/>
      </c>
      <c r="S12" s="1327" t="str">
        <f>IF($A$3&lt;&gt;"ชั้น"&amp;'01.ข้อมูลเบื้องต้น'!$H$2,"",IF(CQ12="","",CQ12))</f>
        <v/>
      </c>
      <c r="T12" s="1327" t="str">
        <f>IF($A$3&lt;&gt;"ชั้น"&amp;'01.ข้อมูลเบื้องต้น'!$H$2,"",IF(CU12="","",CU12))</f>
        <v/>
      </c>
      <c r="U12" s="1327" t="str">
        <f>IF($A$3&lt;&gt;"ชั้น"&amp;'01.ข้อมูลเบื้องต้น'!$H$2,"",IF(CY12="","",CY12))</f>
        <v/>
      </c>
      <c r="V12" s="1327" t="str">
        <f>IF($A$3&lt;&gt;"ชั้น"&amp;'01.ข้อมูลเบื้องต้น'!$H$2,"",IF(DC12="","",DC12))</f>
        <v/>
      </c>
      <c r="W12" s="1327" t="str">
        <f>IF($A$3&lt;&gt;"ชั้น"&amp;'01.ข้อมูลเบื้องต้น'!$H$2,"",IF(DG12="","",DG12))</f>
        <v/>
      </c>
      <c r="X12" s="1327" t="str">
        <f>IF($A$3&lt;&gt;"ชั้น"&amp;'01.ข้อมูลเบื้องต้น'!$H$2,"",IF(DK12="","",DK12))</f>
        <v/>
      </c>
      <c r="Y12" s="1327" t="str">
        <f>IF($A$3&lt;&gt;"ชั้น"&amp;'01.ข้อมูลเบื้องต้น'!$H$2,"",IF(DO12="","",DO12))</f>
        <v/>
      </c>
      <c r="Z12" s="1327" t="str">
        <f>IF($A$3&lt;&gt;"ชั้น"&amp;'01.ข้อมูลเบื้องต้น'!$H$2,"",IF(DS12="","",DS12))</f>
        <v/>
      </c>
      <c r="AA12" s="1329" t="str">
        <f>IF($A$3&lt;&gt;"ชั้น"&amp;'01.ข้อมูลเบื้องต้น'!$H$2,"",IF(DW12="","",DW12))</f>
        <v/>
      </c>
      <c r="AB12" s="1330" t="str">
        <f>IF($A$3&lt;&gt;"ชั้น"&amp;'01.ข้อมูลเบื้องต้น'!$H$2,"",'7.พัฒนาผู้เรียน'!G13)</f>
        <v/>
      </c>
      <c r="AC12" s="1331" t="str">
        <f>IF($A$3&lt;&gt;"ชั้น"&amp;'01.ข้อมูลเบื้องต้น'!$H$2,"",'9.คุณลักษณะ'!I13)</f>
        <v/>
      </c>
      <c r="AG12" s="1261"/>
      <c r="AH12" s="1233" t="str">
        <f>IF(VLOOKUP($A12,'02.คีย์เทอม1'!$A$10:$GT$59,189,FALSE)="","",VLOOKUP($A12,'02.คีย์เทอม1'!$A$10:$GT$59,189,FALSE))</f>
        <v/>
      </c>
      <c r="AI12" s="1233" t="str">
        <f>IF(VLOOKUP($A12,'03.คีย์เทอม2'!$A$10:$GT$59,189,FALSE)="","",VLOOKUP($A12,'03.คีย์เทอม2'!$A$10:$GT$59,189,FALSE))</f>
        <v/>
      </c>
      <c r="AJ12" s="1262" t="str">
        <f t="shared" ref="AJ12:AJ59" si="44">IF(OR(AH12="",AI12=""),"",AVERAGE(AH12:AI12))</f>
        <v/>
      </c>
      <c r="AK12" s="1233" t="str">
        <f>IF('2.ชื่อนักเรียน'!R13="มส","มส",IF('2.ชื่อนักเรียน'!R13="ร","ร",IF('2.ชื่อนักเรียน'!R13="ย้าย","ย้าย",IF($B12="","",IF(AJ12="","",IF(AJ12&gt;=75,"เชี่ยวชาญ",IF(AJ12&gt;=65,"ชำนาญ",IF(AJ12&gt;=55,"พัฒนา",IF(AJ12&gt;=50,"เริ่มต้น","ไม่ผ่าน")))))))))</f>
        <v/>
      </c>
      <c r="AL12" s="1233" t="str">
        <f>IF(VLOOKUP($A12,'02.คีย์เทอม1'!$A$10:$GT$59,193,FALSE)="","",VLOOKUP($A12,'02.คีย์เทอม1'!$A$10:$GT$59,193,FALSE))</f>
        <v/>
      </c>
      <c r="AM12" s="1233" t="str">
        <f>IF(VLOOKUP($A12,'03.คีย์เทอม2'!$A$10:$GT$59,193,FALSE)="","",VLOOKUP($A12,'03.คีย์เทอม2'!$A$10:$GT$59,193,FALSE))</f>
        <v/>
      </c>
      <c r="AN12" s="1262" t="str">
        <f t="shared" si="21"/>
        <v/>
      </c>
      <c r="AO12" s="1233" t="str">
        <f>IF('2.ชื่อนักเรียน'!R13="มส","มส",IF('2.ชื่อนักเรียน'!R13="ร","ร",IF('2.ชื่อนักเรียน'!R13="ย้าย","ย้าย",IF($B12="","",IF(AN12="","",IF(AN12&gt;=75,"เชี่ยวชาญ",IF(AN12&gt;=65,"ชำนาญ",IF(AN12&gt;=55,"พัฒนา",IF(AN12&gt;=50,"เริ่มต้น","ไม่ผ่าน")))))))))</f>
        <v/>
      </c>
      <c r="AP12" s="1233" t="str">
        <f>IF(VLOOKUP($A12,'02.คีย์เทอม1'!$A$10:$GT$59,195,FALSE)="","",VLOOKUP($A12,'02.คีย์เทอม1'!$A$10:$GT$59,195,FALSE))</f>
        <v/>
      </c>
      <c r="AQ12" s="1233" t="str">
        <f>IF(VLOOKUP($A12,'03.คีย์เทอม2'!$A$10:$GT$59,195,FALSE)="","",VLOOKUP($A12,'03.คีย์เทอม2'!$A$10:$GT$59,195,FALSE))</f>
        <v/>
      </c>
      <c r="AR12" s="1262" t="str">
        <f t="shared" si="22"/>
        <v/>
      </c>
      <c r="AS12" s="1233" t="str">
        <f>IF('2.ชื่อนักเรียน'!R13="มส","มส",IF('2.ชื่อนักเรียน'!R13="ร","ร",IF('2.ชื่อนักเรียน'!R13="ย้าย","ย้าย",IF($B12="","",IF(AR12="","",IF(AR12&gt;=75,"เชี่ยวชาญ",IF(AR12&gt;=65,"ชำนาญ",IF(AR12&gt;=55,"พัฒนา",IF(AR12&gt;=50,"เริ่มต้น","ไม่ผ่าน")))))))))</f>
        <v/>
      </c>
      <c r="AT12" s="1233" t="str">
        <f>IF(VLOOKUP($A12,'02.คีย์เทอม1'!$A$10:$GT$59,196,FALSE)="","",VLOOKUP($A12,'02.คีย์เทอม1'!$A$10:$GT$59,196,FALSE))</f>
        <v/>
      </c>
      <c r="AU12" s="1233" t="str">
        <f>IF(VLOOKUP($A12,'03.คีย์เทอม2'!$A$10:$GT$59,196,FALSE)="","",VLOOKUP($A12,'03.คีย์เทอม2'!$A$10:$GT$59,196,FALSE))</f>
        <v/>
      </c>
      <c r="AV12" s="1262" t="str">
        <f t="shared" si="23"/>
        <v/>
      </c>
      <c r="AW12" s="1233" t="str">
        <f>IF('2.ชื่อนักเรียน'!R13="มส","มส",IF('2.ชื่อนักเรียน'!R13="ร","ร",IF('2.ชื่อนักเรียน'!R13="ย้าย","ย้าย",IF($B12="","",IF(AV12="","",IF(AV12&gt;=75,"เชี่ยวชาญ",IF(AV12&gt;=65,"ชำนาญ",IF(AV12&gt;=55,"พัฒนา",IF(AV12&gt;=50,"เริ่มต้น","ไม่ผ่าน")))))))))</f>
        <v/>
      </c>
      <c r="AX12" s="1233" t="str">
        <f>IF(VLOOKUP($A12,'02.คีย์เทอม1'!$A$10:$GT$59,197,FALSE)="","",VLOOKUP($A12,'02.คีย์เทอม1'!$A$10:$GT$59,197,FALSE))</f>
        <v/>
      </c>
      <c r="AY12" s="1233" t="str">
        <f>IF(VLOOKUP($A12,'03.คีย์เทอม2'!$A$10:$GT$59,197,FALSE)="","",VLOOKUP($A12,'03.คีย์เทอม2'!$A$10:$GT$59,197,FALSE))</f>
        <v/>
      </c>
      <c r="AZ12" s="1262" t="str">
        <f t="shared" si="24"/>
        <v/>
      </c>
      <c r="BA12" s="1233" t="str">
        <f>IF('2.ชื่อนักเรียน'!R13="มส","มส",IF('2.ชื่อนักเรียน'!R13="ร","ร",IF('2.ชื่อนักเรียน'!R13="ย้าย","ย้าย",IF($B12="","",IF(AZ12="","",IF(AZ12&gt;=75,"เชี่ยวชาญ",IF(AZ12&gt;=65,"ชำนาญ",IF(AZ12&gt;=55,"พัฒนา",IF(AZ12&gt;=50,"เริ่มต้น","ไม่ผ่าน")))))))))</f>
        <v/>
      </c>
      <c r="BB12" s="1233" t="str">
        <f>IF(VLOOKUP($A12,'02.คีย์เทอม1'!$A$10:$GT$59,198,FALSE)="","",VLOOKUP($A12,'02.คีย์เทอม1'!$A$10:$GT$59,198,FALSE))</f>
        <v/>
      </c>
      <c r="BC12" s="1233" t="str">
        <f>IF(VLOOKUP($A12,'03.คีย์เทอม2'!$A$10:$GT$59,198,FALSE)="","",VLOOKUP($A12,'03.คีย์เทอม2'!$A$10:$GT$59,198,FALSE))</f>
        <v/>
      </c>
      <c r="BD12" s="1262" t="str">
        <f t="shared" si="25"/>
        <v/>
      </c>
      <c r="BE12" s="1233" t="str">
        <f>IF('2.ชื่อนักเรียน'!R13="มส","มส",IF('2.ชื่อนักเรียน'!R13="ร","ร",IF('2.ชื่อนักเรียน'!R13="ย้าย","ย้าย",IF($B12="","",IF(BD12="","",IF(BD12&gt;=75,"เชี่ยวชาญ",IF(BD12&gt;=65,"ชำนาญ",IF(BD12&gt;=55,"พัฒนา",IF(BD12&gt;=50,"เริ่มต้น","ไม่ผ่าน")))))))))</f>
        <v/>
      </c>
      <c r="BF12" s="1233" t="str">
        <f>IF(VLOOKUP($A12,'02.คีย์เทอม1'!$A$10:$GT$59,199,FALSE)="","",VLOOKUP($A12,'02.คีย์เทอม1'!$A$10:$GT$59,199,FALSE))</f>
        <v/>
      </c>
      <c r="BG12" s="1233" t="str">
        <f>IF(VLOOKUP($A12,'03.คีย์เทอม2'!$A$10:$GT$59,199,FALSE)="","",VLOOKUP($A12,'03.คีย์เทอม2'!$A$10:$GT$59,199,FALSE))</f>
        <v/>
      </c>
      <c r="BH12" s="1262" t="str">
        <f t="shared" si="26"/>
        <v/>
      </c>
      <c r="BI12" s="1233" t="str">
        <f>IF('2.ชื่อนักเรียน'!R13="มส","มส",IF('2.ชื่อนักเรียน'!R13="ร","ร",IF('2.ชื่อนักเรียน'!R13="ย้าย","ย้าย",IF($B12="","",IF(BH12="","",IF(BH12&gt;=75,"เชี่ยวชาญ",IF(BH12&gt;=65,"ชำนาญ",IF(BH12&gt;=55,"พัฒนา",IF(BH12&gt;=50,"เริ่มต้น","ไม่ผ่าน")))))))))</f>
        <v/>
      </c>
      <c r="BJ12" s="1233" t="str">
        <f>IF(VLOOKUP($A12,'02.คีย์เทอม1'!$A$10:$GT$59,200,FALSE)="","",VLOOKUP($A12,'02.คีย์เทอม1'!$A$10:$GT$59,200,FALSE))</f>
        <v/>
      </c>
      <c r="BK12" s="1233" t="str">
        <f>IF(VLOOKUP($A12,'03.คีย์เทอม2'!$A$10:$GT$59,200,FALSE)="","",VLOOKUP($A12,'03.คีย์เทอม2'!$A$10:$GT$59,200,FALSE))</f>
        <v/>
      </c>
      <c r="BL12" s="1262" t="str">
        <f t="shared" si="27"/>
        <v/>
      </c>
      <c r="BM12" s="1233" t="str">
        <f>IF('2.ชื่อนักเรียน'!R13="มส","มส",IF('2.ชื่อนักเรียน'!R13="ร","ร",IF('2.ชื่อนักเรียน'!R13="ย้าย","ย้าย",IF($B12="","",IF(BL12="","",IF(BL12&gt;=75,"เชี่ยวชาญ",IF(BL12&gt;=65,"ชำนาญ",IF(BL12&gt;=55,"พัฒนา",IF(BL12&gt;=50,"เริ่มต้น","ไม่ผ่าน")))))))))</f>
        <v/>
      </c>
      <c r="BN12" s="1262" t="str">
        <f t="shared" si="28"/>
        <v/>
      </c>
      <c r="BO12" s="1233" t="str">
        <f>IF('2.ชื่อนักเรียน'!R13="มส","มส",IF('2.ชื่อนักเรียน'!R13="ร","ร",IF('2.ชื่อนักเรียน'!R13="ย้าย","ย้าย",IF($B12="","",IF(BN12="","",IF(BN12&gt;=75,"เชี่ยวชาญ",IF(BN12&gt;=65,"ชำนาญ",IF(BN12&gt;=55,"พัฒนา",IF(BN12&gt;=50,"เริ่มต้น","ไม่ผ่าน")))))))))</f>
        <v/>
      </c>
      <c r="BP12" s="1233" t="str">
        <f>IF(VLOOKUP($A12,'02.คีย์เทอม1'!$A$10:$GT$59,110,FALSE)="","",VLOOKUP($A12,'02.คีย์เทอม1'!$A$10:$GT$59,110,FALSE))</f>
        <v/>
      </c>
      <c r="BQ12" s="1233" t="str">
        <f>IF(VLOOKUP($A12,'03.คีย์เทอม2'!$A$10:$GT$59,110,FALSE)="","",VLOOKUP($A12,'03.คีย์เทอม2'!$A$10:$GT$59,110,FALSE))</f>
        <v/>
      </c>
      <c r="BR12" s="1262" t="str">
        <f t="shared" si="29"/>
        <v/>
      </c>
      <c r="BS12" s="1233" t="str">
        <f>IF('2.ชื่อนักเรียน'!R13="มส","มส",IF('2.ชื่อนักเรียน'!R13="ร","ร",IF('2.ชื่อนักเรียน'!R13="ย้าย","ย้าย",IF($B12="","",IF(BR12="","",IF(BR12&gt;=75,"เชี่ยวชาญ",IF(BR12&gt;=65,"ชำนาญ",IF(BR12&gt;=55,"พัฒนา",IF(BR12&gt;=50,"เริ่มต้น","ไม่ผ่าน")))))))))</f>
        <v/>
      </c>
      <c r="BT12" s="1233" t="str">
        <f>IF(VLOOKUP($A12,'02.คีย์เทอม1'!$A$10:$GT$59,115,FALSE)="","",VLOOKUP($A12,'02.คีย์เทอม1'!$A$10:$GT$59,115,FALSE))</f>
        <v/>
      </c>
      <c r="BU12" s="1233" t="str">
        <f>IF(VLOOKUP($A12,'03.คีย์เทอม2'!$A$10:$GT$59,115,FALSE)="","",VLOOKUP($A12,'03.คีย์เทอม2'!$A$10:$GT$59,115,FALSE))</f>
        <v/>
      </c>
      <c r="BV12" s="1262" t="str">
        <f t="shared" si="30"/>
        <v/>
      </c>
      <c r="BW12" s="1233" t="str">
        <f>IF('2.ชื่อนักเรียน'!R13="มส","มส",IF('2.ชื่อนักเรียน'!R13="ร","ร",IF('2.ชื่อนักเรียน'!R13="ย้าย","ย้าย",IF($B12="","",IF(BV12="","",IF(BV12&gt;=75,"เชี่ยวชาญ",IF(BV12&gt;=65,"ชำนาญ",IF(BV12&gt;=55,"พัฒนา",IF(BV12&gt;=50,"เริ่มต้น","ไม่ผ่าน")))))))))</f>
        <v/>
      </c>
      <c r="BX12" s="1233" t="str">
        <f>IF(VLOOKUP($A12,'02.คีย์เทอม1'!$A$10:$GT$59,120,FALSE)="","",VLOOKUP($A12,'02.คีย์เทอม1'!$A$10:$GT$59,120,FALSE))</f>
        <v/>
      </c>
      <c r="BY12" s="1233" t="str">
        <f>IF(VLOOKUP($A12,'03.คีย์เทอม2'!$A$10:$GT$59,120,FALSE)="","",VLOOKUP($A12,'03.คีย์เทอม2'!$A$10:$GT$59,120,FALSE))</f>
        <v/>
      </c>
      <c r="BZ12" s="1262" t="str">
        <f t="shared" si="31"/>
        <v/>
      </c>
      <c r="CA12" s="1233" t="str">
        <f>IF('2.ชื่อนักเรียน'!R13="มส","มส",IF('2.ชื่อนักเรียน'!R13="ร","ร",IF('2.ชื่อนักเรียน'!R13="ย้าย","ย้าย",IF($B12="","",IF(BZ12="","",IF(BZ12&gt;=75,"เชี่ยวชาญ",IF(BZ12&gt;=65,"ชำนาญ",IF(BZ12&gt;=55,"พัฒนา",IF(BZ12&gt;=50,"เริ่มต้น","ไม่ผ่าน")))))))))</f>
        <v/>
      </c>
      <c r="CB12" s="1233" t="str">
        <f>IF(VLOOKUP($A12,'02.คีย์เทอม1'!$A$10:$GT$59,125,FALSE)="","",VLOOKUP($A12,'02.คีย์เทอม1'!$A$10:$GT$59,125,FALSE))</f>
        <v/>
      </c>
      <c r="CC12" s="1233" t="str">
        <f>IF(VLOOKUP($A12,'03.คีย์เทอม2'!$A$10:$GT$59,125,FALSE)="","",VLOOKUP($A12,'03.คีย์เทอม2'!$A$10:$GT$59,125,FALSE))</f>
        <v/>
      </c>
      <c r="CD12" s="1262" t="str">
        <f t="shared" si="32"/>
        <v/>
      </c>
      <c r="CE12" s="1233" t="str">
        <f>IF('2.ชื่อนักเรียน'!R13="มส","มส",IF('2.ชื่อนักเรียน'!R13="ร","ร",IF('2.ชื่อนักเรียน'!R13="ย้าย","ย้าย",IF($B12="","",IF(CD12="","",IF(CD12&gt;=75,"เชี่ยวชาญ",IF(CD12&gt;=65,"ชำนาญ",IF(CD12&gt;=55,"พัฒนา",IF(CD12&gt;=50,"เริ่มต้น","ไม่ผ่าน")))))))))</f>
        <v/>
      </c>
      <c r="CF12" s="1233" t="str">
        <f>IF(VLOOKUP($A12,'02.คีย์เทอม1'!$A$10:$GT$59,130,FALSE)="","",VLOOKUP($A12,'02.คีย์เทอม1'!$A$10:$GT$59,130,FALSE))</f>
        <v/>
      </c>
      <c r="CG12" s="1233" t="str">
        <f>IF(VLOOKUP($A12,'03.คีย์เทอม2'!$A$10:$GT$59,130,FALSE)="","",VLOOKUP($A12,'03.คีย์เทอม2'!$A$10:$GT$59,130,FALSE))</f>
        <v/>
      </c>
      <c r="CH12" s="1262" t="str">
        <f t="shared" si="33"/>
        <v/>
      </c>
      <c r="CI12" s="1233" t="str">
        <f>IF('2.ชื่อนักเรียน'!R13="มส","มส",IF('2.ชื่อนักเรียน'!R13="ร","ร",IF('2.ชื่อนักเรียน'!R13="ย้าย","ย้าย",IF($B12="","",IF(CH12="","",IF(CH12&gt;=75,"เชี่ยวชาญ",IF(CH12&gt;=65,"ชำนาญ",IF(CH12&gt;=55,"พัฒนา",IF(CH12&gt;=50,"เริ่มต้น","ไม่ผ่าน")))))))))</f>
        <v/>
      </c>
      <c r="CJ12" s="1233" t="str">
        <f>IF(VLOOKUP($A12,'02.คีย์เทอม1'!$A$10:$GT$59,135,FALSE)="","",VLOOKUP($A12,'02.คีย์เทอม1'!$A$10:$GT$59,135,FALSE))</f>
        <v/>
      </c>
      <c r="CK12" s="1233" t="str">
        <f>IF(VLOOKUP($A12,'03.คีย์เทอม2'!$A$10:$GT$59,135,FALSE)="","",VLOOKUP($A12,'03.คีย์เทอม2'!$A$10:$GT$59,135,FALSE))</f>
        <v/>
      </c>
      <c r="CL12" s="1262" t="str">
        <f t="shared" si="34"/>
        <v/>
      </c>
      <c r="CM12" s="1233" t="str">
        <f>IF('2.ชื่อนักเรียน'!R13="มส","มส",IF('2.ชื่อนักเรียน'!R13="ร","ร",IF('2.ชื่อนักเรียน'!R13="ย้าย","ย้าย",IF($B12="","",IF(CL12="","",IF(CL12&gt;=75,"เชี่ยวชาญ",IF(CL12&gt;=65,"ชำนาญ",IF(CL12&gt;=55,"พัฒนา",IF(CL12&gt;=50,"เริ่มต้น","ไม่ผ่าน")))))))))</f>
        <v/>
      </c>
      <c r="CN12" s="1233" t="str">
        <f>IF(VLOOKUP($A12,'02.คีย์เทอม1'!$A$10:$GT$59,140,FALSE)="","",VLOOKUP($A12,'02.คีย์เทอม1'!$A$10:$GT$59,140,FALSE))</f>
        <v/>
      </c>
      <c r="CO12" s="1233" t="str">
        <f>IF(VLOOKUP($A12,'03.คีย์เทอม2'!$A$10:$GT$59,140,FALSE)="","",VLOOKUP($A12,'03.คีย์เทอม2'!$A$10:$GT$59,140,FALSE))</f>
        <v/>
      </c>
      <c r="CP12" s="1262" t="str">
        <f t="shared" si="35"/>
        <v/>
      </c>
      <c r="CQ12" s="1233" t="str">
        <f>IF('2.ชื่อนักเรียน'!R13="มส","มส",IF('2.ชื่อนักเรียน'!R13="ร","ร",IF('2.ชื่อนักเรียน'!R13="ย้าย","ย้าย",IF($B12="","",IF(CP12="","",IF(CP12&gt;=75,"เชี่ยวชาญ",IF(CP12&gt;=65,"ชำนาญ",IF(CP12&gt;=55,"พัฒนา",IF(CP12&gt;=50,"เริ่มต้น","ไม่ผ่าน")))))))))</f>
        <v/>
      </c>
      <c r="CR12" s="1233" t="str">
        <f>IF(VLOOKUP($A12,'02.คีย์เทอม1'!$A$10:$GT$59,145,FALSE)="","",VLOOKUP($A12,'02.คีย์เทอม1'!$A$10:$GT$59,145,FALSE))</f>
        <v/>
      </c>
      <c r="CS12" s="1233" t="str">
        <f>IF(VLOOKUP($A12,'03.คีย์เทอม2'!$A$10:$GT$59,145,FALSE)="","",VLOOKUP($A12,'03.คีย์เทอม2'!$A$10:$GT$59,145,FALSE))</f>
        <v/>
      </c>
      <c r="CT12" s="1262" t="str">
        <f t="shared" si="36"/>
        <v/>
      </c>
      <c r="CU12" s="1233" t="str">
        <f>IF('2.ชื่อนักเรียน'!R13="มส","มส",IF('2.ชื่อนักเรียน'!R13="ร","ร",IF('2.ชื่อนักเรียน'!R13="ย้าย","ย้าย",IF($B12="","",IF(CT12="","",IF(CT12&gt;=75,"เชี่ยวชาญ",IF(CT12&gt;=65,"ชำนาญ",IF(CT12&gt;=55,"พัฒนา",IF(CT12&gt;=50,"เริ่มต้น","ไม่ผ่าน")))))))))</f>
        <v/>
      </c>
      <c r="CV12" s="1233" t="str">
        <f>IF(VLOOKUP($A12,'02.คีย์เทอม1'!$A$10:$GT$59,150,FALSE)="","",VLOOKUP($A12,'02.คีย์เทอม1'!$A$10:$GT$59,150,FALSE))</f>
        <v/>
      </c>
      <c r="CW12" s="1233" t="str">
        <f>IF(VLOOKUP($A12,'03.คีย์เทอม2'!$A$10:$GT$59,150,FALSE)="","",VLOOKUP($A12,'03.คีย์เทอม2'!$A$10:$GT$59,150,FALSE))</f>
        <v/>
      </c>
      <c r="CX12" s="1262" t="str">
        <f t="shared" si="37"/>
        <v/>
      </c>
      <c r="CY12" s="1233" t="str">
        <f>IF('2.ชื่อนักเรียน'!R13="มส","มส",IF('2.ชื่อนักเรียน'!R13="ร","ร",IF('2.ชื่อนักเรียน'!R13="ย้าย","ย้าย",IF($B12="","",IF(CX12="","",IF(CX12&gt;=75,"เชี่ยวชาญ",IF(CX12&gt;=65,"ชำนาญ",IF(CX12&gt;=55,"พัฒนา",IF(CX12&gt;=50,"เริ่มต้น","ไม่ผ่าน")))))))))</f>
        <v/>
      </c>
      <c r="CZ12" s="1233" t="str">
        <f>IF(VLOOKUP($A12,'02.คีย์เทอม1'!$A$10:$GT$59,155,FALSE)="","",VLOOKUP($A12,'02.คีย์เทอม1'!$A$10:$GT$59,155,FALSE))</f>
        <v/>
      </c>
      <c r="DA12" s="1233" t="str">
        <f>IF(VLOOKUP($A12,'03.คีย์เทอม2'!$A$10:$GT$59,155,FALSE)="","",VLOOKUP($A12,'03.คีย์เทอม2'!$A$10:$GT$59,155,FALSE))</f>
        <v/>
      </c>
      <c r="DB12" s="1262" t="str">
        <f t="shared" si="38"/>
        <v/>
      </c>
      <c r="DC12" s="1233" t="str">
        <f>IF('2.ชื่อนักเรียน'!R13="มส","มส",IF('2.ชื่อนักเรียน'!R13="ร","ร",IF('2.ชื่อนักเรียน'!R13="ย้าย","ย้าย",IF($B12="","",IF(DB12="","",IF(DB12&gt;=75,"เชี่ยวชาญ",IF(DB12&gt;=65,"ชำนาญ",IF(DB12&gt;=55,"พัฒนา",IF(DB12&gt;=50,"เริ่มต้น","ไม่ผ่าน")))))))))</f>
        <v/>
      </c>
      <c r="DD12" s="1233" t="str">
        <f>IF(VLOOKUP($A12,'02.คีย์เทอม1'!$A$10:$GT$59,160,FALSE)="","",VLOOKUP($A12,'02.คีย์เทอม1'!$A$10:$GT$59,160,FALSE))</f>
        <v/>
      </c>
      <c r="DE12" s="1233" t="str">
        <f>IF(VLOOKUP($A12,'03.คีย์เทอม2'!$A$10:$GT$59,160,FALSE)="","",VLOOKUP($A12,'03.คีย์เทอม2'!$A$10:$GT$59,160,FALSE))</f>
        <v/>
      </c>
      <c r="DF12" s="1262" t="str">
        <f t="shared" si="39"/>
        <v/>
      </c>
      <c r="DG12" s="1233" t="str">
        <f>IF('2.ชื่อนักเรียน'!R13="มส","มส",IF('2.ชื่อนักเรียน'!R13="ร","ร",IF('2.ชื่อนักเรียน'!R13="ย้าย","ย้าย",IF($B12="","",IF(DF12="","",IF(DF12&gt;=75,"เชี่ยวชาญ",IF(DF12&gt;=65,"ชำนาญ",IF(DF12&gt;=55,"พัฒนา",IF(DF12&gt;=50,"เริ่มต้น","ไม่ผ่าน")))))))))</f>
        <v/>
      </c>
      <c r="DH12" s="1233" t="str">
        <f>IF(VLOOKUP($A12,'02.คีย์เทอม1'!$A$10:$GT$59,165,FALSE)="","",VLOOKUP($A12,'02.คีย์เทอม1'!$A$10:$GT$59,165,FALSE))</f>
        <v/>
      </c>
      <c r="DI12" s="1233" t="str">
        <f>IF(VLOOKUP($A12,'03.คีย์เทอม2'!$A$10:$GT$59,165,FALSE)="","",VLOOKUP($A12,'03.คีย์เทอม2'!$A$10:$GT$59,165,FALSE))</f>
        <v/>
      </c>
      <c r="DJ12" s="1262" t="str">
        <f t="shared" si="40"/>
        <v/>
      </c>
      <c r="DK12" s="1233" t="str">
        <f>IF('2.ชื่อนักเรียน'!R13="มส","มส",IF('2.ชื่อนักเรียน'!R13="ร","ร",IF('2.ชื่อนักเรียน'!R13="ย้าย","ย้าย",IF($B12="","",IF(DJ12="","",IF(DJ12&gt;=75,"เชี่ยวชาญ",IF(DJ12&gt;=65,"ชำนาญ",IF(DJ12&gt;=55,"พัฒนา",IF(DJ12&gt;=50,"เริ่มต้น","ไม่ผ่าน")))))))))</f>
        <v/>
      </c>
      <c r="DL12" s="1233" t="str">
        <f>IF(VLOOKUP($A12,'02.คีย์เทอม1'!$A$10:$GT$59,170,FALSE)="","",VLOOKUP($A12,'02.คีย์เทอม1'!$A$10:$GT$59,170,FALSE))</f>
        <v/>
      </c>
      <c r="DM12" s="1233" t="str">
        <f>IF(VLOOKUP($A12,'03.คีย์เทอม2'!$A$10:$GT$59,170,FALSE)="","",VLOOKUP($A12,'03.คีย์เทอม2'!$A$10:$GT$59,170,FALSE))</f>
        <v/>
      </c>
      <c r="DN12" s="1262" t="str">
        <f t="shared" si="41"/>
        <v/>
      </c>
      <c r="DO12" s="1233" t="str">
        <f>IF('2.ชื่อนักเรียน'!R13="มส","มส",IF('2.ชื่อนักเรียน'!R13="ร","ร",IF('2.ชื่อนักเรียน'!R13="ย้าย","ย้าย",IF($B12="","",IF(DN12="","",IF(DN12&gt;=75,"เชี่ยวชาญ",IF(DN12&gt;=65,"ชำนาญ",IF(DN12&gt;=55,"พัฒนา",IF(DN12&gt;=50,"เริ่มต้น","ไม่ผ่าน")))))))))</f>
        <v/>
      </c>
      <c r="DP12" s="1233" t="str">
        <f>IF(VLOOKUP($A12,'02.คีย์เทอม1'!$A$10:$GT$59,175,FALSE)="","",VLOOKUP($A12,'02.คีย์เทอม1'!$A$10:$GT$59,175,FALSE))</f>
        <v/>
      </c>
      <c r="DQ12" s="1233" t="str">
        <f>IF(VLOOKUP($A12,'03.คีย์เทอม2'!$A$10:$GT$59,175,FALSE)="","",VLOOKUP($A12,'03.คีย์เทอม2'!$A$10:$GT$59,175,FALSE))</f>
        <v/>
      </c>
      <c r="DR12" s="1262" t="str">
        <f t="shared" si="42"/>
        <v/>
      </c>
      <c r="DS12" s="1233" t="str">
        <f>IF('2.ชื่อนักเรียน'!R13="มส","มส",IF('2.ชื่อนักเรียน'!R13="ร","ร",IF('2.ชื่อนักเรียน'!R13="ย้าย","ย้าย",IF($B12="","",IF(DR12="","",IF(DR12&gt;=75,"เชี่ยวชาญ",IF(DR12&gt;=65,"ชำนาญ",IF(DR12&gt;=55,"พัฒนา",IF(DR12&gt;=50,"เริ่มต้น","ไม่ผ่าน")))))))))</f>
        <v/>
      </c>
      <c r="DT12" s="1233" t="str">
        <f>IF(VLOOKUP($A12,'02.คีย์เทอม1'!$A$10:$GT$59,180,FALSE)="","",VLOOKUP($A12,'02.คีย์เทอม1'!$A$10:$GT$59,180,FALSE))</f>
        <v/>
      </c>
      <c r="DU12" s="1233" t="str">
        <f>IF(VLOOKUP($A12,'03.คีย์เทอม2'!$A$10:$GT$59,180,FALSE)="","",VLOOKUP($A12,'03.คีย์เทอม2'!$A$10:$GT$59,180,FALSE))</f>
        <v/>
      </c>
      <c r="DV12" s="1262" t="str">
        <f t="shared" si="43"/>
        <v/>
      </c>
      <c r="DW12" s="1233" t="str">
        <f>IF('2.ชื่อนักเรียน'!R13="มส","มส",IF('2.ชื่อนักเรียน'!R13="ร","ร",IF('2.ชื่อนักเรียน'!R13="ย้าย","ย้าย",IF($B12="","",IF(DV12="","",IF(DV12&gt;=75,"เชี่ยวชาญ",IF(DV12&gt;=65,"ชำนาญ",IF(DV12&gt;=55,"พัฒนา",IF(DV12&gt;=50,"เริ่มต้น","ไม่ผ่าน")))))))))</f>
        <v/>
      </c>
    </row>
    <row r="13" spans="1:127" s="509" customFormat="1" ht="17.25" customHeight="1">
      <c r="A13" s="1323">
        <v>4</v>
      </c>
      <c r="B13" s="1324" t="str">
        <f>IF('2.ชื่อนักเรียน'!C14="","",'2.ชื่อนักเรียน'!C14)</f>
        <v/>
      </c>
      <c r="C13" s="1325" t="str">
        <f>IF('2.ชื่อนักเรียน'!D14="","",'2.ชื่อนักเรียน'!D14)</f>
        <v/>
      </c>
      <c r="D13" s="1314" t="str">
        <f>IF($A$3&lt;&gt;"ชั้น"&amp;'01.ข้อมูลเบื้องต้น'!$H$2,"",IF(AK13="","",AK13))</f>
        <v/>
      </c>
      <c r="E13" s="1314" t="str">
        <f>IF($A$3&lt;&gt;"ชั้น"&amp;'01.ข้อมูลเบื้องต้น'!$H$2,"",IF(AO13="","",AO13))</f>
        <v/>
      </c>
      <c r="F13" s="1315" t="str">
        <f>IF($A$3&lt;&gt;"ชั้น"&amp;'01.ข้อมูลเบื้องต้น'!$H$2,"",IF(AS13="","",AS13))</f>
        <v/>
      </c>
      <c r="G13" s="1326" t="str">
        <f>IF($A$3&lt;&gt;"ชั้น"&amp;'01.ข้อมูลเบื้องต้น'!$H$2,"",IF(AW13="","",AW13))</f>
        <v/>
      </c>
      <c r="H13" s="1327" t="str">
        <f>IF($A$3&lt;&gt;"ชั้น"&amp;'01.ข้อมูลเบื้องต้น'!$H$2,"",IF(BA13="","",BA13))</f>
        <v/>
      </c>
      <c r="I13" s="1316" t="str">
        <f>IF($A$3&lt;&gt;"ชั้น"&amp;'01.ข้อมูลเบื้องต้น'!$H$2,"",IF(BE13="","",BE13))</f>
        <v/>
      </c>
      <c r="J13" s="1316" t="str">
        <f>IF($A$3&lt;&gt;"ชั้น"&amp;'01.ข้อมูลเบื้องต้น'!$H$2,"",IF(BI13="","",BI13))</f>
        <v/>
      </c>
      <c r="K13" s="1316" t="str">
        <f>IF($A$3&lt;&gt;"ชั้น"&amp;'01.ข้อมูลเบื้องต้น'!$H$2,"",IF(BM13="","",BM13))</f>
        <v/>
      </c>
      <c r="L13" s="1328" t="str">
        <f>IF($A$3&lt;&gt;"ชั้น"&amp;'01.ข้อมูลเบื้องต้น'!$H$2,"",IF(BO13="","",BO13))</f>
        <v/>
      </c>
      <c r="M13" s="1326" t="str">
        <f>IF($A$3&lt;&gt;"ชั้น"&amp;'01.ข้อมูลเบื้องต้น'!$H$2,"",IF(BS13="","",BS13))</f>
        <v/>
      </c>
      <c r="N13" s="1327" t="str">
        <f>IF($A$3&lt;&gt;"ชั้น"&amp;'01.ข้อมูลเบื้องต้น'!$H$2,"",IF(BW13="","",BW13))</f>
        <v/>
      </c>
      <c r="O13" s="1327" t="str">
        <f>IF($A$3&lt;&gt;"ชั้น"&amp;'01.ข้อมูลเบื้องต้น'!$H$2,"",IF(CA13="","",CA13))</f>
        <v/>
      </c>
      <c r="P13" s="1327" t="str">
        <f>IF($A$3&lt;&gt;"ชั้น"&amp;'01.ข้อมูลเบื้องต้น'!$H$2,"",IF(CE13="","",CE13))</f>
        <v/>
      </c>
      <c r="Q13" s="1327" t="str">
        <f>IF($A$3&lt;&gt;"ชั้น"&amp;'01.ข้อมูลเบื้องต้น'!$H$2,"",IF(CI13="","",CI13))</f>
        <v/>
      </c>
      <c r="R13" s="1327" t="str">
        <f>IF($A$3&lt;&gt;"ชั้น"&amp;'01.ข้อมูลเบื้องต้น'!$H$2,"",IF(CM13="","",CM13))</f>
        <v/>
      </c>
      <c r="S13" s="1327" t="str">
        <f>IF($A$3&lt;&gt;"ชั้น"&amp;'01.ข้อมูลเบื้องต้น'!$H$2,"",IF(CQ13="","",CQ13))</f>
        <v/>
      </c>
      <c r="T13" s="1327" t="str">
        <f>IF($A$3&lt;&gt;"ชั้น"&amp;'01.ข้อมูลเบื้องต้น'!$H$2,"",IF(CU13="","",CU13))</f>
        <v/>
      </c>
      <c r="U13" s="1327" t="str">
        <f>IF($A$3&lt;&gt;"ชั้น"&amp;'01.ข้อมูลเบื้องต้น'!$H$2,"",IF(CY13="","",CY13))</f>
        <v/>
      </c>
      <c r="V13" s="1327" t="str">
        <f>IF($A$3&lt;&gt;"ชั้น"&amp;'01.ข้อมูลเบื้องต้น'!$H$2,"",IF(DC13="","",DC13))</f>
        <v/>
      </c>
      <c r="W13" s="1327" t="str">
        <f>IF($A$3&lt;&gt;"ชั้น"&amp;'01.ข้อมูลเบื้องต้น'!$H$2,"",IF(DG13="","",DG13))</f>
        <v/>
      </c>
      <c r="X13" s="1327" t="str">
        <f>IF($A$3&lt;&gt;"ชั้น"&amp;'01.ข้อมูลเบื้องต้น'!$H$2,"",IF(DK13="","",DK13))</f>
        <v/>
      </c>
      <c r="Y13" s="1327" t="str">
        <f>IF($A$3&lt;&gt;"ชั้น"&amp;'01.ข้อมูลเบื้องต้น'!$H$2,"",IF(DO13="","",DO13))</f>
        <v/>
      </c>
      <c r="Z13" s="1327" t="str">
        <f>IF($A$3&lt;&gt;"ชั้น"&amp;'01.ข้อมูลเบื้องต้น'!$H$2,"",IF(DS13="","",DS13))</f>
        <v/>
      </c>
      <c r="AA13" s="1329" t="str">
        <f>IF($A$3&lt;&gt;"ชั้น"&amp;'01.ข้อมูลเบื้องต้น'!$H$2,"",IF(DW13="","",DW13))</f>
        <v/>
      </c>
      <c r="AB13" s="1330" t="str">
        <f>IF($A$3&lt;&gt;"ชั้น"&amp;'01.ข้อมูลเบื้องต้น'!$H$2,"",'7.พัฒนาผู้เรียน'!G14)</f>
        <v/>
      </c>
      <c r="AC13" s="1331" t="str">
        <f>IF($A$3&lt;&gt;"ชั้น"&amp;'01.ข้อมูลเบื้องต้น'!$H$2,"",'9.คุณลักษณะ'!I14)</f>
        <v/>
      </c>
      <c r="AG13" s="1261"/>
      <c r="AH13" s="1233" t="str">
        <f>IF(VLOOKUP($A13,'02.คีย์เทอม1'!$A$10:$GT$59,189,FALSE)="","",VLOOKUP($A13,'02.คีย์เทอม1'!$A$10:$GT$59,189,FALSE))</f>
        <v/>
      </c>
      <c r="AI13" s="1233" t="str">
        <f>IF(VLOOKUP($A13,'03.คีย์เทอม2'!$A$10:$GT$59,189,FALSE)="","",VLOOKUP($A13,'03.คีย์เทอม2'!$A$10:$GT$59,189,FALSE))</f>
        <v/>
      </c>
      <c r="AJ13" s="1262" t="str">
        <f t="shared" si="44"/>
        <v/>
      </c>
      <c r="AK13" s="1233" t="str">
        <f>IF('2.ชื่อนักเรียน'!R14="มส","มส",IF('2.ชื่อนักเรียน'!R14="ร","ร",IF('2.ชื่อนักเรียน'!R14="ย้าย","ย้าย",IF($B13="","",IF(AJ13="","",IF(AJ13&gt;=75,"เชี่ยวชาญ",IF(AJ13&gt;=65,"ชำนาญ",IF(AJ13&gt;=55,"พัฒนา",IF(AJ13&gt;=50,"เริ่มต้น","ไม่ผ่าน")))))))))</f>
        <v/>
      </c>
      <c r="AL13" s="1233" t="str">
        <f>IF(VLOOKUP($A13,'02.คีย์เทอม1'!$A$10:$GT$59,193,FALSE)="","",VLOOKUP($A13,'02.คีย์เทอม1'!$A$10:$GT$59,193,FALSE))</f>
        <v/>
      </c>
      <c r="AM13" s="1233" t="str">
        <f>IF(VLOOKUP($A13,'03.คีย์เทอม2'!$A$10:$GT$59,193,FALSE)="","",VLOOKUP($A13,'03.คีย์เทอม2'!$A$10:$GT$59,193,FALSE))</f>
        <v/>
      </c>
      <c r="AN13" s="1262" t="str">
        <f t="shared" si="21"/>
        <v/>
      </c>
      <c r="AO13" s="1233" t="str">
        <f>IF('2.ชื่อนักเรียน'!R14="มส","มส",IF('2.ชื่อนักเรียน'!R14="ร","ร",IF('2.ชื่อนักเรียน'!R14="ย้าย","ย้าย",IF($B13="","",IF(AN13="","",IF(AN13&gt;=75,"เชี่ยวชาญ",IF(AN13&gt;=65,"ชำนาญ",IF(AN13&gt;=55,"พัฒนา",IF(AN13&gt;=50,"เริ่มต้น","ไม่ผ่าน")))))))))</f>
        <v/>
      </c>
      <c r="AP13" s="1233" t="str">
        <f>IF(VLOOKUP($A13,'02.คีย์เทอม1'!$A$10:$GT$59,195,FALSE)="","",VLOOKUP($A13,'02.คีย์เทอม1'!$A$10:$GT$59,195,FALSE))</f>
        <v/>
      </c>
      <c r="AQ13" s="1233" t="str">
        <f>IF(VLOOKUP($A13,'03.คีย์เทอม2'!$A$10:$GT$59,195,FALSE)="","",VLOOKUP($A13,'03.คีย์เทอม2'!$A$10:$GT$59,195,FALSE))</f>
        <v/>
      </c>
      <c r="AR13" s="1262" t="str">
        <f t="shared" si="22"/>
        <v/>
      </c>
      <c r="AS13" s="1233" t="str">
        <f>IF('2.ชื่อนักเรียน'!R14="มส","มส",IF('2.ชื่อนักเรียน'!R14="ร","ร",IF('2.ชื่อนักเรียน'!R14="ย้าย","ย้าย",IF($B13="","",IF(AR13="","",IF(AR13&gt;=75,"เชี่ยวชาญ",IF(AR13&gt;=65,"ชำนาญ",IF(AR13&gt;=55,"พัฒนา",IF(AR13&gt;=50,"เริ่มต้น","ไม่ผ่าน")))))))))</f>
        <v/>
      </c>
      <c r="AT13" s="1233" t="str">
        <f>IF(VLOOKUP($A13,'02.คีย์เทอม1'!$A$10:$GT$59,196,FALSE)="","",VLOOKUP($A13,'02.คีย์เทอม1'!$A$10:$GT$59,196,FALSE))</f>
        <v/>
      </c>
      <c r="AU13" s="1233" t="str">
        <f>IF(VLOOKUP($A13,'03.คีย์เทอม2'!$A$10:$GT$59,196,FALSE)="","",VLOOKUP($A13,'03.คีย์เทอม2'!$A$10:$GT$59,196,FALSE))</f>
        <v/>
      </c>
      <c r="AV13" s="1262" t="str">
        <f t="shared" si="23"/>
        <v/>
      </c>
      <c r="AW13" s="1233" t="str">
        <f>IF('2.ชื่อนักเรียน'!R14="มส","มส",IF('2.ชื่อนักเรียน'!R14="ร","ร",IF('2.ชื่อนักเรียน'!R14="ย้าย","ย้าย",IF($B13="","",IF(AV13="","",IF(AV13&gt;=75,"เชี่ยวชาญ",IF(AV13&gt;=65,"ชำนาญ",IF(AV13&gt;=55,"พัฒนา",IF(AV13&gt;=50,"เริ่มต้น","ไม่ผ่าน")))))))))</f>
        <v/>
      </c>
      <c r="AX13" s="1233" t="str">
        <f>IF(VLOOKUP($A13,'02.คีย์เทอม1'!$A$10:$GT$59,197,FALSE)="","",VLOOKUP($A13,'02.คีย์เทอม1'!$A$10:$GT$59,197,FALSE))</f>
        <v/>
      </c>
      <c r="AY13" s="1233" t="str">
        <f>IF(VLOOKUP($A13,'03.คีย์เทอม2'!$A$10:$GT$59,197,FALSE)="","",VLOOKUP($A13,'03.คีย์เทอม2'!$A$10:$GT$59,197,FALSE))</f>
        <v/>
      </c>
      <c r="AZ13" s="1262" t="str">
        <f t="shared" si="24"/>
        <v/>
      </c>
      <c r="BA13" s="1233" t="str">
        <f>IF('2.ชื่อนักเรียน'!R14="มส","มส",IF('2.ชื่อนักเรียน'!R14="ร","ร",IF('2.ชื่อนักเรียน'!R14="ย้าย","ย้าย",IF($B13="","",IF(AZ13="","",IF(AZ13&gt;=75,"เชี่ยวชาญ",IF(AZ13&gt;=65,"ชำนาญ",IF(AZ13&gt;=55,"พัฒนา",IF(AZ13&gt;=50,"เริ่มต้น","ไม่ผ่าน")))))))))</f>
        <v/>
      </c>
      <c r="BB13" s="1233" t="str">
        <f>IF(VLOOKUP($A13,'02.คีย์เทอม1'!$A$10:$GT$59,198,FALSE)="","",VLOOKUP($A13,'02.คีย์เทอม1'!$A$10:$GT$59,198,FALSE))</f>
        <v/>
      </c>
      <c r="BC13" s="1233" t="str">
        <f>IF(VLOOKUP($A13,'03.คีย์เทอม2'!$A$10:$GT$59,198,FALSE)="","",VLOOKUP($A13,'03.คีย์เทอม2'!$A$10:$GT$59,198,FALSE))</f>
        <v/>
      </c>
      <c r="BD13" s="1262" t="str">
        <f t="shared" si="25"/>
        <v/>
      </c>
      <c r="BE13" s="1233" t="str">
        <f>IF('2.ชื่อนักเรียน'!R14="มส","มส",IF('2.ชื่อนักเรียน'!R14="ร","ร",IF('2.ชื่อนักเรียน'!R14="ย้าย","ย้าย",IF($B13="","",IF(BD13="","",IF(BD13&gt;=75,"เชี่ยวชาญ",IF(BD13&gt;=65,"ชำนาญ",IF(BD13&gt;=55,"พัฒนา",IF(BD13&gt;=50,"เริ่มต้น","ไม่ผ่าน")))))))))</f>
        <v/>
      </c>
      <c r="BF13" s="1233" t="str">
        <f>IF(VLOOKUP($A13,'02.คีย์เทอม1'!$A$10:$GT$59,199,FALSE)="","",VLOOKUP($A13,'02.คีย์เทอม1'!$A$10:$GT$59,199,FALSE))</f>
        <v/>
      </c>
      <c r="BG13" s="1233" t="str">
        <f>IF(VLOOKUP($A13,'03.คีย์เทอม2'!$A$10:$GT$59,199,FALSE)="","",VLOOKUP($A13,'03.คีย์เทอม2'!$A$10:$GT$59,199,FALSE))</f>
        <v/>
      </c>
      <c r="BH13" s="1262" t="str">
        <f t="shared" si="26"/>
        <v/>
      </c>
      <c r="BI13" s="1233" t="str">
        <f>IF('2.ชื่อนักเรียน'!R14="มส","มส",IF('2.ชื่อนักเรียน'!R14="ร","ร",IF('2.ชื่อนักเรียน'!R14="ย้าย","ย้าย",IF($B13="","",IF(BH13="","",IF(BH13&gt;=75,"เชี่ยวชาญ",IF(BH13&gt;=65,"ชำนาญ",IF(BH13&gt;=55,"พัฒนา",IF(BH13&gt;=50,"เริ่มต้น","ไม่ผ่าน")))))))))</f>
        <v/>
      </c>
      <c r="BJ13" s="1233" t="str">
        <f>IF(VLOOKUP($A13,'02.คีย์เทอม1'!$A$10:$GT$59,200,FALSE)="","",VLOOKUP($A13,'02.คีย์เทอม1'!$A$10:$GT$59,200,FALSE))</f>
        <v/>
      </c>
      <c r="BK13" s="1233" t="str">
        <f>IF(VLOOKUP($A13,'03.คีย์เทอม2'!$A$10:$GT$59,200,FALSE)="","",VLOOKUP($A13,'03.คีย์เทอม2'!$A$10:$GT$59,200,FALSE))</f>
        <v/>
      </c>
      <c r="BL13" s="1262" t="str">
        <f t="shared" si="27"/>
        <v/>
      </c>
      <c r="BM13" s="1233" t="str">
        <f>IF('2.ชื่อนักเรียน'!R14="มส","มส",IF('2.ชื่อนักเรียน'!R14="ร","ร",IF('2.ชื่อนักเรียน'!R14="ย้าย","ย้าย",IF($B13="","",IF(BL13="","",IF(BL13&gt;=75,"เชี่ยวชาญ",IF(BL13&gt;=65,"ชำนาญ",IF(BL13&gt;=55,"พัฒนา",IF(BL13&gt;=50,"เริ่มต้น","ไม่ผ่าน")))))))))</f>
        <v/>
      </c>
      <c r="BN13" s="1262" t="str">
        <f t="shared" si="28"/>
        <v/>
      </c>
      <c r="BO13" s="1233" t="str">
        <f>IF('2.ชื่อนักเรียน'!R14="มส","มส",IF('2.ชื่อนักเรียน'!R14="ร","ร",IF('2.ชื่อนักเรียน'!R14="ย้าย","ย้าย",IF($B13="","",IF(BN13="","",IF(BN13&gt;=75,"เชี่ยวชาญ",IF(BN13&gt;=65,"ชำนาญ",IF(BN13&gt;=55,"พัฒนา",IF(BN13&gt;=50,"เริ่มต้น","ไม่ผ่าน")))))))))</f>
        <v/>
      </c>
      <c r="BP13" s="1233" t="str">
        <f>IF(VLOOKUP($A13,'02.คีย์เทอม1'!$A$10:$GT$59,110,FALSE)="","",VLOOKUP($A13,'02.คีย์เทอม1'!$A$10:$GT$59,110,FALSE))</f>
        <v/>
      </c>
      <c r="BQ13" s="1233" t="str">
        <f>IF(VLOOKUP($A13,'03.คีย์เทอม2'!$A$10:$GT$59,110,FALSE)="","",VLOOKUP($A13,'03.คีย์เทอม2'!$A$10:$GT$59,110,FALSE))</f>
        <v/>
      </c>
      <c r="BR13" s="1262" t="str">
        <f t="shared" si="29"/>
        <v/>
      </c>
      <c r="BS13" s="1233" t="str">
        <f>IF('2.ชื่อนักเรียน'!R14="มส","มส",IF('2.ชื่อนักเรียน'!R14="ร","ร",IF('2.ชื่อนักเรียน'!R14="ย้าย","ย้าย",IF($B13="","",IF(BR13="","",IF(BR13&gt;=75,"เชี่ยวชาญ",IF(BR13&gt;=65,"ชำนาญ",IF(BR13&gt;=55,"พัฒนา",IF(BR13&gt;=50,"เริ่มต้น","ไม่ผ่าน")))))))))</f>
        <v/>
      </c>
      <c r="BT13" s="1233" t="str">
        <f>IF(VLOOKUP($A13,'02.คีย์เทอม1'!$A$10:$GT$59,115,FALSE)="","",VLOOKUP($A13,'02.คีย์เทอม1'!$A$10:$GT$59,115,FALSE))</f>
        <v/>
      </c>
      <c r="BU13" s="1233" t="str">
        <f>IF(VLOOKUP($A13,'03.คีย์เทอม2'!$A$10:$GT$59,115,FALSE)="","",VLOOKUP($A13,'03.คีย์เทอม2'!$A$10:$GT$59,115,FALSE))</f>
        <v/>
      </c>
      <c r="BV13" s="1262" t="str">
        <f t="shared" si="30"/>
        <v/>
      </c>
      <c r="BW13" s="1233" t="str">
        <f>IF('2.ชื่อนักเรียน'!R14="มส","มส",IF('2.ชื่อนักเรียน'!R14="ร","ร",IF('2.ชื่อนักเรียน'!R14="ย้าย","ย้าย",IF($B13="","",IF(BV13="","",IF(BV13&gt;=75,"เชี่ยวชาญ",IF(BV13&gt;=65,"ชำนาญ",IF(BV13&gt;=55,"พัฒนา",IF(BV13&gt;=50,"เริ่มต้น","ไม่ผ่าน")))))))))</f>
        <v/>
      </c>
      <c r="BX13" s="1233" t="str">
        <f>IF(VLOOKUP($A13,'02.คีย์เทอม1'!$A$10:$GT$59,120,FALSE)="","",VLOOKUP($A13,'02.คีย์เทอม1'!$A$10:$GT$59,120,FALSE))</f>
        <v/>
      </c>
      <c r="BY13" s="1233" t="str">
        <f>IF(VLOOKUP($A13,'03.คีย์เทอม2'!$A$10:$GT$59,120,FALSE)="","",VLOOKUP($A13,'03.คีย์เทอม2'!$A$10:$GT$59,120,FALSE))</f>
        <v/>
      </c>
      <c r="BZ13" s="1262" t="str">
        <f t="shared" si="31"/>
        <v/>
      </c>
      <c r="CA13" s="1233" t="str">
        <f>IF('2.ชื่อนักเรียน'!R14="มส","มส",IF('2.ชื่อนักเรียน'!R14="ร","ร",IF('2.ชื่อนักเรียน'!R14="ย้าย","ย้าย",IF($B13="","",IF(BZ13="","",IF(BZ13&gt;=75,"เชี่ยวชาญ",IF(BZ13&gt;=65,"ชำนาญ",IF(BZ13&gt;=55,"พัฒนา",IF(BZ13&gt;=50,"เริ่มต้น","ไม่ผ่าน")))))))))</f>
        <v/>
      </c>
      <c r="CB13" s="1233" t="str">
        <f>IF(VLOOKUP($A13,'02.คีย์เทอม1'!$A$10:$GT$59,125,FALSE)="","",VLOOKUP($A13,'02.คีย์เทอม1'!$A$10:$GT$59,125,FALSE))</f>
        <v/>
      </c>
      <c r="CC13" s="1233" t="str">
        <f>IF(VLOOKUP($A13,'03.คีย์เทอม2'!$A$10:$GT$59,125,FALSE)="","",VLOOKUP($A13,'03.คีย์เทอม2'!$A$10:$GT$59,125,FALSE))</f>
        <v/>
      </c>
      <c r="CD13" s="1262" t="str">
        <f t="shared" si="32"/>
        <v/>
      </c>
      <c r="CE13" s="1233" t="str">
        <f>IF('2.ชื่อนักเรียน'!R14="มส","มส",IF('2.ชื่อนักเรียน'!R14="ร","ร",IF('2.ชื่อนักเรียน'!R14="ย้าย","ย้าย",IF($B13="","",IF(CD13="","",IF(CD13&gt;=75,"เชี่ยวชาญ",IF(CD13&gt;=65,"ชำนาญ",IF(CD13&gt;=55,"พัฒนา",IF(CD13&gt;=50,"เริ่มต้น","ไม่ผ่าน")))))))))</f>
        <v/>
      </c>
      <c r="CF13" s="1233" t="str">
        <f>IF(VLOOKUP($A13,'02.คีย์เทอม1'!$A$10:$GT$59,130,FALSE)="","",VLOOKUP($A13,'02.คีย์เทอม1'!$A$10:$GT$59,130,FALSE))</f>
        <v/>
      </c>
      <c r="CG13" s="1233" t="str">
        <f>IF(VLOOKUP($A13,'03.คีย์เทอม2'!$A$10:$GT$59,130,FALSE)="","",VLOOKUP($A13,'03.คีย์เทอม2'!$A$10:$GT$59,130,FALSE))</f>
        <v/>
      </c>
      <c r="CH13" s="1262" t="str">
        <f t="shared" si="33"/>
        <v/>
      </c>
      <c r="CI13" s="1233" t="str">
        <f>IF('2.ชื่อนักเรียน'!R14="มส","มส",IF('2.ชื่อนักเรียน'!R14="ร","ร",IF('2.ชื่อนักเรียน'!R14="ย้าย","ย้าย",IF($B13="","",IF(CH13="","",IF(CH13&gt;=75,"เชี่ยวชาญ",IF(CH13&gt;=65,"ชำนาญ",IF(CH13&gt;=55,"พัฒนา",IF(CH13&gt;=50,"เริ่มต้น","ไม่ผ่าน")))))))))</f>
        <v/>
      </c>
      <c r="CJ13" s="1233" t="str">
        <f>IF(VLOOKUP($A13,'02.คีย์เทอม1'!$A$10:$GT$59,135,FALSE)="","",VLOOKUP($A13,'02.คีย์เทอม1'!$A$10:$GT$59,135,FALSE))</f>
        <v/>
      </c>
      <c r="CK13" s="1233" t="str">
        <f>IF(VLOOKUP($A13,'03.คีย์เทอม2'!$A$10:$GT$59,135,FALSE)="","",VLOOKUP($A13,'03.คีย์เทอม2'!$A$10:$GT$59,135,FALSE))</f>
        <v/>
      </c>
      <c r="CL13" s="1262" t="str">
        <f t="shared" si="34"/>
        <v/>
      </c>
      <c r="CM13" s="1233" t="str">
        <f>IF('2.ชื่อนักเรียน'!R14="มส","มส",IF('2.ชื่อนักเรียน'!R14="ร","ร",IF('2.ชื่อนักเรียน'!R14="ย้าย","ย้าย",IF($B13="","",IF(CL13="","",IF(CL13&gt;=75,"เชี่ยวชาญ",IF(CL13&gt;=65,"ชำนาญ",IF(CL13&gt;=55,"พัฒนา",IF(CL13&gt;=50,"เริ่มต้น","ไม่ผ่าน")))))))))</f>
        <v/>
      </c>
      <c r="CN13" s="1233" t="str">
        <f>IF(VLOOKUP($A13,'02.คีย์เทอม1'!$A$10:$GT$59,140,FALSE)="","",VLOOKUP($A13,'02.คีย์เทอม1'!$A$10:$GT$59,140,FALSE))</f>
        <v/>
      </c>
      <c r="CO13" s="1233" t="str">
        <f>IF(VLOOKUP($A13,'03.คีย์เทอม2'!$A$10:$GT$59,140,FALSE)="","",VLOOKUP($A13,'03.คีย์เทอม2'!$A$10:$GT$59,140,FALSE))</f>
        <v/>
      </c>
      <c r="CP13" s="1262" t="str">
        <f t="shared" si="35"/>
        <v/>
      </c>
      <c r="CQ13" s="1233" t="str">
        <f>IF('2.ชื่อนักเรียน'!R14="มส","มส",IF('2.ชื่อนักเรียน'!R14="ร","ร",IF('2.ชื่อนักเรียน'!R14="ย้าย","ย้าย",IF($B13="","",IF(CP13="","",IF(CP13&gt;=75,"เชี่ยวชาญ",IF(CP13&gt;=65,"ชำนาญ",IF(CP13&gt;=55,"พัฒนา",IF(CP13&gt;=50,"เริ่มต้น","ไม่ผ่าน")))))))))</f>
        <v/>
      </c>
      <c r="CR13" s="1233" t="str">
        <f>IF(VLOOKUP($A13,'02.คีย์เทอม1'!$A$10:$GT$59,145,FALSE)="","",VLOOKUP($A13,'02.คีย์เทอม1'!$A$10:$GT$59,145,FALSE))</f>
        <v/>
      </c>
      <c r="CS13" s="1233" t="str">
        <f>IF(VLOOKUP($A13,'03.คีย์เทอม2'!$A$10:$GT$59,145,FALSE)="","",VLOOKUP($A13,'03.คีย์เทอม2'!$A$10:$GT$59,145,FALSE))</f>
        <v/>
      </c>
      <c r="CT13" s="1262" t="str">
        <f t="shared" si="36"/>
        <v/>
      </c>
      <c r="CU13" s="1233" t="str">
        <f>IF('2.ชื่อนักเรียน'!R14="มส","มส",IF('2.ชื่อนักเรียน'!R14="ร","ร",IF('2.ชื่อนักเรียน'!R14="ย้าย","ย้าย",IF($B13="","",IF(CT13="","",IF(CT13&gt;=75,"เชี่ยวชาญ",IF(CT13&gt;=65,"ชำนาญ",IF(CT13&gt;=55,"พัฒนา",IF(CT13&gt;=50,"เริ่มต้น","ไม่ผ่าน")))))))))</f>
        <v/>
      </c>
      <c r="CV13" s="1233" t="str">
        <f>IF(VLOOKUP($A13,'02.คีย์เทอม1'!$A$10:$GT$59,150,FALSE)="","",VLOOKUP($A13,'02.คีย์เทอม1'!$A$10:$GT$59,150,FALSE))</f>
        <v/>
      </c>
      <c r="CW13" s="1233" t="str">
        <f>IF(VLOOKUP($A13,'03.คีย์เทอม2'!$A$10:$GT$59,150,FALSE)="","",VLOOKUP($A13,'03.คีย์เทอม2'!$A$10:$GT$59,150,FALSE))</f>
        <v/>
      </c>
      <c r="CX13" s="1262" t="str">
        <f t="shared" si="37"/>
        <v/>
      </c>
      <c r="CY13" s="1233" t="str">
        <f>IF('2.ชื่อนักเรียน'!R14="มส","มส",IF('2.ชื่อนักเรียน'!R14="ร","ร",IF('2.ชื่อนักเรียน'!R14="ย้าย","ย้าย",IF($B13="","",IF(CX13="","",IF(CX13&gt;=75,"เชี่ยวชาญ",IF(CX13&gt;=65,"ชำนาญ",IF(CX13&gt;=55,"พัฒนา",IF(CX13&gt;=50,"เริ่มต้น","ไม่ผ่าน")))))))))</f>
        <v/>
      </c>
      <c r="CZ13" s="1233" t="str">
        <f>IF(VLOOKUP($A13,'02.คีย์เทอม1'!$A$10:$GT$59,155,FALSE)="","",VLOOKUP($A13,'02.คีย์เทอม1'!$A$10:$GT$59,155,FALSE))</f>
        <v/>
      </c>
      <c r="DA13" s="1233" t="str">
        <f>IF(VLOOKUP($A13,'03.คีย์เทอม2'!$A$10:$GT$59,155,FALSE)="","",VLOOKUP($A13,'03.คีย์เทอม2'!$A$10:$GT$59,155,FALSE))</f>
        <v/>
      </c>
      <c r="DB13" s="1262" t="str">
        <f t="shared" si="38"/>
        <v/>
      </c>
      <c r="DC13" s="1233" t="str">
        <f>IF('2.ชื่อนักเรียน'!R14="มส","มส",IF('2.ชื่อนักเรียน'!R14="ร","ร",IF('2.ชื่อนักเรียน'!R14="ย้าย","ย้าย",IF($B13="","",IF(DB13="","",IF(DB13&gt;=75,"เชี่ยวชาญ",IF(DB13&gt;=65,"ชำนาญ",IF(DB13&gt;=55,"พัฒนา",IF(DB13&gt;=50,"เริ่มต้น","ไม่ผ่าน")))))))))</f>
        <v/>
      </c>
      <c r="DD13" s="1233" t="str">
        <f>IF(VLOOKUP($A13,'02.คีย์เทอม1'!$A$10:$GT$59,160,FALSE)="","",VLOOKUP($A13,'02.คีย์เทอม1'!$A$10:$GT$59,160,FALSE))</f>
        <v/>
      </c>
      <c r="DE13" s="1233" t="str">
        <f>IF(VLOOKUP($A13,'03.คีย์เทอม2'!$A$10:$GT$59,160,FALSE)="","",VLOOKUP($A13,'03.คีย์เทอม2'!$A$10:$GT$59,160,FALSE))</f>
        <v/>
      </c>
      <c r="DF13" s="1262" t="str">
        <f t="shared" si="39"/>
        <v/>
      </c>
      <c r="DG13" s="1233" t="str">
        <f>IF('2.ชื่อนักเรียน'!R14="มส","มส",IF('2.ชื่อนักเรียน'!R14="ร","ร",IF('2.ชื่อนักเรียน'!R14="ย้าย","ย้าย",IF($B13="","",IF(DF13="","",IF(DF13&gt;=75,"เชี่ยวชาญ",IF(DF13&gt;=65,"ชำนาญ",IF(DF13&gt;=55,"พัฒนา",IF(DF13&gt;=50,"เริ่มต้น","ไม่ผ่าน")))))))))</f>
        <v/>
      </c>
      <c r="DH13" s="1233" t="str">
        <f>IF(VLOOKUP($A13,'02.คีย์เทอม1'!$A$10:$GT$59,165,FALSE)="","",VLOOKUP($A13,'02.คีย์เทอม1'!$A$10:$GT$59,165,FALSE))</f>
        <v/>
      </c>
      <c r="DI13" s="1233" t="str">
        <f>IF(VLOOKUP($A13,'03.คีย์เทอม2'!$A$10:$GT$59,165,FALSE)="","",VLOOKUP($A13,'03.คีย์เทอม2'!$A$10:$GT$59,165,FALSE))</f>
        <v/>
      </c>
      <c r="DJ13" s="1262" t="str">
        <f t="shared" si="40"/>
        <v/>
      </c>
      <c r="DK13" s="1233" t="str">
        <f>IF('2.ชื่อนักเรียน'!R14="มส","มส",IF('2.ชื่อนักเรียน'!R14="ร","ร",IF('2.ชื่อนักเรียน'!R14="ย้าย","ย้าย",IF($B13="","",IF(DJ13="","",IF(DJ13&gt;=75,"เชี่ยวชาญ",IF(DJ13&gt;=65,"ชำนาญ",IF(DJ13&gt;=55,"พัฒนา",IF(DJ13&gt;=50,"เริ่มต้น","ไม่ผ่าน")))))))))</f>
        <v/>
      </c>
      <c r="DL13" s="1233" t="str">
        <f>IF(VLOOKUP($A13,'02.คีย์เทอม1'!$A$10:$GT$59,170,FALSE)="","",VLOOKUP($A13,'02.คีย์เทอม1'!$A$10:$GT$59,170,FALSE))</f>
        <v/>
      </c>
      <c r="DM13" s="1233" t="str">
        <f>IF(VLOOKUP($A13,'03.คีย์เทอม2'!$A$10:$GT$59,170,FALSE)="","",VLOOKUP($A13,'03.คีย์เทอม2'!$A$10:$GT$59,170,FALSE))</f>
        <v/>
      </c>
      <c r="DN13" s="1262" t="str">
        <f t="shared" si="41"/>
        <v/>
      </c>
      <c r="DO13" s="1233" t="str">
        <f>IF('2.ชื่อนักเรียน'!R14="มส","มส",IF('2.ชื่อนักเรียน'!R14="ร","ร",IF('2.ชื่อนักเรียน'!R14="ย้าย","ย้าย",IF($B13="","",IF(DN13="","",IF(DN13&gt;=75,"เชี่ยวชาญ",IF(DN13&gt;=65,"ชำนาญ",IF(DN13&gt;=55,"พัฒนา",IF(DN13&gt;=50,"เริ่มต้น","ไม่ผ่าน")))))))))</f>
        <v/>
      </c>
      <c r="DP13" s="1233" t="str">
        <f>IF(VLOOKUP($A13,'02.คีย์เทอม1'!$A$10:$GT$59,175,FALSE)="","",VLOOKUP($A13,'02.คีย์เทอม1'!$A$10:$GT$59,175,FALSE))</f>
        <v/>
      </c>
      <c r="DQ13" s="1233" t="str">
        <f>IF(VLOOKUP($A13,'03.คีย์เทอม2'!$A$10:$GT$59,175,FALSE)="","",VLOOKUP($A13,'03.คีย์เทอม2'!$A$10:$GT$59,175,FALSE))</f>
        <v/>
      </c>
      <c r="DR13" s="1262" t="str">
        <f t="shared" si="42"/>
        <v/>
      </c>
      <c r="DS13" s="1233" t="str">
        <f>IF('2.ชื่อนักเรียน'!R14="มส","มส",IF('2.ชื่อนักเรียน'!R14="ร","ร",IF('2.ชื่อนักเรียน'!R14="ย้าย","ย้าย",IF($B13="","",IF(DR13="","",IF(DR13&gt;=75,"เชี่ยวชาญ",IF(DR13&gt;=65,"ชำนาญ",IF(DR13&gt;=55,"พัฒนา",IF(DR13&gt;=50,"เริ่มต้น","ไม่ผ่าน")))))))))</f>
        <v/>
      </c>
      <c r="DT13" s="1233" t="str">
        <f>IF(VLOOKUP($A13,'02.คีย์เทอม1'!$A$10:$GT$59,180,FALSE)="","",VLOOKUP($A13,'02.คีย์เทอม1'!$A$10:$GT$59,180,FALSE))</f>
        <v/>
      </c>
      <c r="DU13" s="1233" t="str">
        <f>IF(VLOOKUP($A13,'03.คีย์เทอม2'!$A$10:$GT$59,180,FALSE)="","",VLOOKUP($A13,'03.คีย์เทอม2'!$A$10:$GT$59,180,FALSE))</f>
        <v/>
      </c>
      <c r="DV13" s="1262" t="str">
        <f t="shared" si="43"/>
        <v/>
      </c>
      <c r="DW13" s="1233" t="str">
        <f>IF('2.ชื่อนักเรียน'!R14="มส","มส",IF('2.ชื่อนักเรียน'!R14="ร","ร",IF('2.ชื่อนักเรียน'!R14="ย้าย","ย้าย",IF($B13="","",IF(DV13="","",IF(DV13&gt;=75,"เชี่ยวชาญ",IF(DV13&gt;=65,"ชำนาญ",IF(DV13&gt;=55,"พัฒนา",IF(DV13&gt;=50,"เริ่มต้น","ไม่ผ่าน")))))))))</f>
        <v/>
      </c>
    </row>
    <row r="14" spans="1:127" s="509" customFormat="1" ht="17.25" customHeight="1">
      <c r="A14" s="1323">
        <v>5</v>
      </c>
      <c r="B14" s="1324" t="str">
        <f>IF('2.ชื่อนักเรียน'!C15="","",'2.ชื่อนักเรียน'!C15)</f>
        <v/>
      </c>
      <c r="C14" s="1325" t="str">
        <f>IF('2.ชื่อนักเรียน'!D15="","",'2.ชื่อนักเรียน'!D15)</f>
        <v/>
      </c>
      <c r="D14" s="1314" t="str">
        <f>IF($A$3&lt;&gt;"ชั้น"&amp;'01.ข้อมูลเบื้องต้น'!$H$2,"",IF(AK14="","",AK14))</f>
        <v/>
      </c>
      <c r="E14" s="1314" t="str">
        <f>IF($A$3&lt;&gt;"ชั้น"&amp;'01.ข้อมูลเบื้องต้น'!$H$2,"",IF(AO14="","",AO14))</f>
        <v/>
      </c>
      <c r="F14" s="1315" t="str">
        <f>IF($A$3&lt;&gt;"ชั้น"&amp;'01.ข้อมูลเบื้องต้น'!$H$2,"",IF(AS14="","",AS14))</f>
        <v/>
      </c>
      <c r="G14" s="1326" t="str">
        <f>IF($A$3&lt;&gt;"ชั้น"&amp;'01.ข้อมูลเบื้องต้น'!$H$2,"",IF(AW14="","",AW14))</f>
        <v/>
      </c>
      <c r="H14" s="1327" t="str">
        <f>IF($A$3&lt;&gt;"ชั้น"&amp;'01.ข้อมูลเบื้องต้น'!$H$2,"",IF(BA14="","",BA14))</f>
        <v/>
      </c>
      <c r="I14" s="1316" t="str">
        <f>IF($A$3&lt;&gt;"ชั้น"&amp;'01.ข้อมูลเบื้องต้น'!$H$2,"",IF(BE14="","",BE14))</f>
        <v/>
      </c>
      <c r="J14" s="1316" t="str">
        <f>IF($A$3&lt;&gt;"ชั้น"&amp;'01.ข้อมูลเบื้องต้น'!$H$2,"",IF(BI14="","",BI14))</f>
        <v/>
      </c>
      <c r="K14" s="1316" t="str">
        <f>IF($A$3&lt;&gt;"ชั้น"&amp;'01.ข้อมูลเบื้องต้น'!$H$2,"",IF(BM14="","",BM14))</f>
        <v/>
      </c>
      <c r="L14" s="1328" t="str">
        <f>IF($A$3&lt;&gt;"ชั้น"&amp;'01.ข้อมูลเบื้องต้น'!$H$2,"",IF(BO14="","",BO14))</f>
        <v/>
      </c>
      <c r="M14" s="1326" t="str">
        <f>IF($A$3&lt;&gt;"ชั้น"&amp;'01.ข้อมูลเบื้องต้น'!$H$2,"",IF(BS14="","",BS14))</f>
        <v/>
      </c>
      <c r="N14" s="1327" t="str">
        <f>IF($A$3&lt;&gt;"ชั้น"&amp;'01.ข้อมูลเบื้องต้น'!$H$2,"",IF(BW14="","",BW14))</f>
        <v/>
      </c>
      <c r="O14" s="1327" t="str">
        <f>IF($A$3&lt;&gt;"ชั้น"&amp;'01.ข้อมูลเบื้องต้น'!$H$2,"",IF(CA14="","",CA14))</f>
        <v/>
      </c>
      <c r="P14" s="1327" t="str">
        <f>IF($A$3&lt;&gt;"ชั้น"&amp;'01.ข้อมูลเบื้องต้น'!$H$2,"",IF(CE14="","",CE14))</f>
        <v/>
      </c>
      <c r="Q14" s="1327" t="str">
        <f>IF($A$3&lt;&gt;"ชั้น"&amp;'01.ข้อมูลเบื้องต้น'!$H$2,"",IF(CI14="","",CI14))</f>
        <v/>
      </c>
      <c r="R14" s="1327" t="str">
        <f>IF($A$3&lt;&gt;"ชั้น"&amp;'01.ข้อมูลเบื้องต้น'!$H$2,"",IF(CM14="","",CM14))</f>
        <v/>
      </c>
      <c r="S14" s="1327" t="str">
        <f>IF($A$3&lt;&gt;"ชั้น"&amp;'01.ข้อมูลเบื้องต้น'!$H$2,"",IF(CQ14="","",CQ14))</f>
        <v/>
      </c>
      <c r="T14" s="1327" t="str">
        <f>IF($A$3&lt;&gt;"ชั้น"&amp;'01.ข้อมูลเบื้องต้น'!$H$2,"",IF(CU14="","",CU14))</f>
        <v/>
      </c>
      <c r="U14" s="1327" t="str">
        <f>IF($A$3&lt;&gt;"ชั้น"&amp;'01.ข้อมูลเบื้องต้น'!$H$2,"",IF(CY14="","",CY14))</f>
        <v/>
      </c>
      <c r="V14" s="1327" t="str">
        <f>IF($A$3&lt;&gt;"ชั้น"&amp;'01.ข้อมูลเบื้องต้น'!$H$2,"",IF(DC14="","",DC14))</f>
        <v/>
      </c>
      <c r="W14" s="1327" t="str">
        <f>IF($A$3&lt;&gt;"ชั้น"&amp;'01.ข้อมูลเบื้องต้น'!$H$2,"",IF(DG14="","",DG14))</f>
        <v/>
      </c>
      <c r="X14" s="1327" t="str">
        <f>IF($A$3&lt;&gt;"ชั้น"&amp;'01.ข้อมูลเบื้องต้น'!$H$2,"",IF(DK14="","",DK14))</f>
        <v/>
      </c>
      <c r="Y14" s="1327" t="str">
        <f>IF($A$3&lt;&gt;"ชั้น"&amp;'01.ข้อมูลเบื้องต้น'!$H$2,"",IF(DO14="","",DO14))</f>
        <v/>
      </c>
      <c r="Z14" s="1327" t="str">
        <f>IF($A$3&lt;&gt;"ชั้น"&amp;'01.ข้อมูลเบื้องต้น'!$H$2,"",IF(DS14="","",DS14))</f>
        <v/>
      </c>
      <c r="AA14" s="1329" t="str">
        <f>IF($A$3&lt;&gt;"ชั้น"&amp;'01.ข้อมูลเบื้องต้น'!$H$2,"",IF(DW14="","",DW14))</f>
        <v/>
      </c>
      <c r="AB14" s="1330" t="str">
        <f>IF($A$3&lt;&gt;"ชั้น"&amp;'01.ข้อมูลเบื้องต้น'!$H$2,"",'7.พัฒนาผู้เรียน'!G15)</f>
        <v/>
      </c>
      <c r="AC14" s="1331" t="str">
        <f>IF($A$3&lt;&gt;"ชั้น"&amp;'01.ข้อมูลเบื้องต้น'!$H$2,"",'9.คุณลักษณะ'!I15)</f>
        <v/>
      </c>
      <c r="AG14" s="1261"/>
      <c r="AH14" s="1233" t="str">
        <f>IF(VLOOKUP($A14,'02.คีย์เทอม1'!$A$10:$GT$59,189,FALSE)="","",VLOOKUP($A14,'02.คีย์เทอม1'!$A$10:$GT$59,189,FALSE))</f>
        <v/>
      </c>
      <c r="AI14" s="1233" t="str">
        <f>IF(VLOOKUP($A14,'03.คีย์เทอม2'!$A$10:$GT$59,189,FALSE)="","",VLOOKUP($A14,'03.คีย์เทอม2'!$A$10:$GT$59,189,FALSE))</f>
        <v/>
      </c>
      <c r="AJ14" s="1262" t="str">
        <f t="shared" si="44"/>
        <v/>
      </c>
      <c r="AK14" s="1233" t="str">
        <f>IF('2.ชื่อนักเรียน'!R15="มส","มส",IF('2.ชื่อนักเรียน'!R15="ร","ร",IF('2.ชื่อนักเรียน'!R15="ย้าย","ย้าย",IF($B14="","",IF(AJ14="","",IF(AJ14&gt;=75,"เชี่ยวชาญ",IF(AJ14&gt;=65,"ชำนาญ",IF(AJ14&gt;=55,"พัฒนา",IF(AJ14&gt;=50,"เริ่มต้น","ไม่ผ่าน")))))))))</f>
        <v/>
      </c>
      <c r="AL14" s="1233" t="str">
        <f>IF(VLOOKUP($A14,'02.คีย์เทอม1'!$A$10:$GT$59,193,FALSE)="","",VLOOKUP($A14,'02.คีย์เทอม1'!$A$10:$GT$59,193,FALSE))</f>
        <v/>
      </c>
      <c r="AM14" s="1233" t="str">
        <f>IF(VLOOKUP($A14,'03.คีย์เทอม2'!$A$10:$GT$59,193,FALSE)="","",VLOOKUP($A14,'03.คีย์เทอม2'!$A$10:$GT$59,193,FALSE))</f>
        <v/>
      </c>
      <c r="AN14" s="1262" t="str">
        <f t="shared" si="21"/>
        <v/>
      </c>
      <c r="AO14" s="1233" t="str">
        <f>IF('2.ชื่อนักเรียน'!R15="มส","มส",IF('2.ชื่อนักเรียน'!R15="ร","ร",IF('2.ชื่อนักเรียน'!R15="ย้าย","ย้าย",IF($B14="","",IF(AN14="","",IF(AN14&gt;=75,"เชี่ยวชาญ",IF(AN14&gt;=65,"ชำนาญ",IF(AN14&gt;=55,"พัฒนา",IF(AN14&gt;=50,"เริ่มต้น","ไม่ผ่าน")))))))))</f>
        <v/>
      </c>
      <c r="AP14" s="1233" t="str">
        <f>IF(VLOOKUP($A14,'02.คีย์เทอม1'!$A$10:$GT$59,195,FALSE)="","",VLOOKUP($A14,'02.คีย์เทอม1'!$A$10:$GT$59,195,FALSE))</f>
        <v/>
      </c>
      <c r="AQ14" s="1233" t="str">
        <f>IF(VLOOKUP($A14,'03.คีย์เทอม2'!$A$10:$GT$59,195,FALSE)="","",VLOOKUP($A14,'03.คีย์เทอม2'!$A$10:$GT$59,195,FALSE))</f>
        <v/>
      </c>
      <c r="AR14" s="1262" t="str">
        <f t="shared" si="22"/>
        <v/>
      </c>
      <c r="AS14" s="1233" t="str">
        <f>IF('2.ชื่อนักเรียน'!R15="มส","มส",IF('2.ชื่อนักเรียน'!R15="ร","ร",IF('2.ชื่อนักเรียน'!R15="ย้าย","ย้าย",IF($B14="","",IF(AR14="","",IF(AR14&gt;=75,"เชี่ยวชาญ",IF(AR14&gt;=65,"ชำนาญ",IF(AR14&gt;=55,"พัฒนา",IF(AR14&gt;=50,"เริ่มต้น","ไม่ผ่าน")))))))))</f>
        <v/>
      </c>
      <c r="AT14" s="1233" t="str">
        <f>IF(VLOOKUP($A14,'02.คีย์เทอม1'!$A$10:$GT$59,196,FALSE)="","",VLOOKUP($A14,'02.คีย์เทอม1'!$A$10:$GT$59,196,FALSE))</f>
        <v/>
      </c>
      <c r="AU14" s="1233" t="str">
        <f>IF(VLOOKUP($A14,'03.คีย์เทอม2'!$A$10:$GT$59,196,FALSE)="","",VLOOKUP($A14,'03.คีย์เทอม2'!$A$10:$GT$59,196,FALSE))</f>
        <v/>
      </c>
      <c r="AV14" s="1262" t="str">
        <f t="shared" si="23"/>
        <v/>
      </c>
      <c r="AW14" s="1233" t="str">
        <f>IF('2.ชื่อนักเรียน'!R15="มส","มส",IF('2.ชื่อนักเรียน'!R15="ร","ร",IF('2.ชื่อนักเรียน'!R15="ย้าย","ย้าย",IF($B14="","",IF(AV14="","",IF(AV14&gt;=75,"เชี่ยวชาญ",IF(AV14&gt;=65,"ชำนาญ",IF(AV14&gt;=55,"พัฒนา",IF(AV14&gt;=50,"เริ่มต้น","ไม่ผ่าน")))))))))</f>
        <v/>
      </c>
      <c r="AX14" s="1233" t="str">
        <f>IF(VLOOKUP($A14,'02.คีย์เทอม1'!$A$10:$GT$59,197,FALSE)="","",VLOOKUP($A14,'02.คีย์เทอม1'!$A$10:$GT$59,197,FALSE))</f>
        <v/>
      </c>
      <c r="AY14" s="1233" t="str">
        <f>IF(VLOOKUP($A14,'03.คีย์เทอม2'!$A$10:$GT$59,197,FALSE)="","",VLOOKUP($A14,'03.คีย์เทอม2'!$A$10:$GT$59,197,FALSE))</f>
        <v/>
      </c>
      <c r="AZ14" s="1262" t="str">
        <f t="shared" si="24"/>
        <v/>
      </c>
      <c r="BA14" s="1233" t="str">
        <f>IF('2.ชื่อนักเรียน'!R15="มส","มส",IF('2.ชื่อนักเรียน'!R15="ร","ร",IF('2.ชื่อนักเรียน'!R15="ย้าย","ย้าย",IF($B14="","",IF(AZ14="","",IF(AZ14&gt;=75,"เชี่ยวชาญ",IF(AZ14&gt;=65,"ชำนาญ",IF(AZ14&gt;=55,"พัฒนา",IF(AZ14&gt;=50,"เริ่มต้น","ไม่ผ่าน")))))))))</f>
        <v/>
      </c>
      <c r="BB14" s="1233" t="str">
        <f>IF(VLOOKUP($A14,'02.คีย์เทอม1'!$A$10:$GT$59,198,FALSE)="","",VLOOKUP($A14,'02.คีย์เทอม1'!$A$10:$GT$59,198,FALSE))</f>
        <v/>
      </c>
      <c r="BC14" s="1233" t="str">
        <f>IF(VLOOKUP($A14,'03.คีย์เทอม2'!$A$10:$GT$59,198,FALSE)="","",VLOOKUP($A14,'03.คีย์เทอม2'!$A$10:$GT$59,198,FALSE))</f>
        <v/>
      </c>
      <c r="BD14" s="1262" t="str">
        <f t="shared" si="25"/>
        <v/>
      </c>
      <c r="BE14" s="1233" t="str">
        <f>IF('2.ชื่อนักเรียน'!R15="มส","มส",IF('2.ชื่อนักเรียน'!R15="ร","ร",IF('2.ชื่อนักเรียน'!R15="ย้าย","ย้าย",IF($B14="","",IF(BD14="","",IF(BD14&gt;=75,"เชี่ยวชาญ",IF(BD14&gt;=65,"ชำนาญ",IF(BD14&gt;=55,"พัฒนา",IF(BD14&gt;=50,"เริ่มต้น","ไม่ผ่าน")))))))))</f>
        <v/>
      </c>
      <c r="BF14" s="1233" t="str">
        <f>IF(VLOOKUP($A14,'02.คีย์เทอม1'!$A$10:$GT$59,199,FALSE)="","",VLOOKUP($A14,'02.คีย์เทอม1'!$A$10:$GT$59,199,FALSE))</f>
        <v/>
      </c>
      <c r="BG14" s="1233" t="str">
        <f>IF(VLOOKUP($A14,'03.คีย์เทอม2'!$A$10:$GT$59,199,FALSE)="","",VLOOKUP($A14,'03.คีย์เทอม2'!$A$10:$GT$59,199,FALSE))</f>
        <v/>
      </c>
      <c r="BH14" s="1262" t="str">
        <f t="shared" si="26"/>
        <v/>
      </c>
      <c r="BI14" s="1233" t="str">
        <f>IF('2.ชื่อนักเรียน'!R15="มส","มส",IF('2.ชื่อนักเรียน'!R15="ร","ร",IF('2.ชื่อนักเรียน'!R15="ย้าย","ย้าย",IF($B14="","",IF(BH14="","",IF(BH14&gt;=75,"เชี่ยวชาญ",IF(BH14&gt;=65,"ชำนาญ",IF(BH14&gt;=55,"พัฒนา",IF(BH14&gt;=50,"เริ่มต้น","ไม่ผ่าน")))))))))</f>
        <v/>
      </c>
      <c r="BJ14" s="1233" t="str">
        <f>IF(VLOOKUP($A14,'02.คีย์เทอม1'!$A$10:$GT$59,200,FALSE)="","",VLOOKUP($A14,'02.คีย์เทอม1'!$A$10:$GT$59,200,FALSE))</f>
        <v/>
      </c>
      <c r="BK14" s="1233" t="str">
        <f>IF(VLOOKUP($A14,'03.คีย์เทอม2'!$A$10:$GT$59,200,FALSE)="","",VLOOKUP($A14,'03.คีย์เทอม2'!$A$10:$GT$59,200,FALSE))</f>
        <v/>
      </c>
      <c r="BL14" s="1262" t="str">
        <f t="shared" si="27"/>
        <v/>
      </c>
      <c r="BM14" s="1233" t="str">
        <f>IF('2.ชื่อนักเรียน'!R15="มส","มส",IF('2.ชื่อนักเรียน'!R15="ร","ร",IF('2.ชื่อนักเรียน'!R15="ย้าย","ย้าย",IF($B14="","",IF(BL14="","",IF(BL14&gt;=75,"เชี่ยวชาญ",IF(BL14&gt;=65,"ชำนาญ",IF(BL14&gt;=55,"พัฒนา",IF(BL14&gt;=50,"เริ่มต้น","ไม่ผ่าน")))))))))</f>
        <v/>
      </c>
      <c r="BN14" s="1262" t="str">
        <f t="shared" si="28"/>
        <v/>
      </c>
      <c r="BO14" s="1233" t="str">
        <f>IF('2.ชื่อนักเรียน'!R15="มส","มส",IF('2.ชื่อนักเรียน'!R15="ร","ร",IF('2.ชื่อนักเรียน'!R15="ย้าย","ย้าย",IF($B14="","",IF(BN14="","",IF(BN14&gt;=75,"เชี่ยวชาญ",IF(BN14&gt;=65,"ชำนาญ",IF(BN14&gt;=55,"พัฒนา",IF(BN14&gt;=50,"เริ่มต้น","ไม่ผ่าน")))))))))</f>
        <v/>
      </c>
      <c r="BP14" s="1233" t="str">
        <f>IF(VLOOKUP($A14,'02.คีย์เทอม1'!$A$10:$GT$59,110,FALSE)="","",VLOOKUP($A14,'02.คีย์เทอม1'!$A$10:$GT$59,110,FALSE))</f>
        <v/>
      </c>
      <c r="BQ14" s="1233" t="str">
        <f>IF(VLOOKUP($A14,'03.คีย์เทอม2'!$A$10:$GT$59,110,FALSE)="","",VLOOKUP($A14,'03.คีย์เทอม2'!$A$10:$GT$59,110,FALSE))</f>
        <v/>
      </c>
      <c r="BR14" s="1262" t="str">
        <f t="shared" si="29"/>
        <v/>
      </c>
      <c r="BS14" s="1233" t="str">
        <f>IF('2.ชื่อนักเรียน'!R15="มส","มส",IF('2.ชื่อนักเรียน'!R15="ร","ร",IF('2.ชื่อนักเรียน'!R15="ย้าย","ย้าย",IF($B14="","",IF(BR14="","",IF(BR14&gt;=75,"เชี่ยวชาญ",IF(BR14&gt;=65,"ชำนาญ",IF(BR14&gt;=55,"พัฒนา",IF(BR14&gt;=50,"เริ่มต้น","ไม่ผ่าน")))))))))</f>
        <v/>
      </c>
      <c r="BT14" s="1233" t="str">
        <f>IF(VLOOKUP($A14,'02.คีย์เทอม1'!$A$10:$GT$59,115,FALSE)="","",VLOOKUP($A14,'02.คีย์เทอม1'!$A$10:$GT$59,115,FALSE))</f>
        <v/>
      </c>
      <c r="BU14" s="1233" t="str">
        <f>IF(VLOOKUP($A14,'03.คีย์เทอม2'!$A$10:$GT$59,115,FALSE)="","",VLOOKUP($A14,'03.คีย์เทอม2'!$A$10:$GT$59,115,FALSE))</f>
        <v/>
      </c>
      <c r="BV14" s="1262" t="str">
        <f t="shared" si="30"/>
        <v/>
      </c>
      <c r="BW14" s="1233" t="str">
        <f>IF('2.ชื่อนักเรียน'!R15="มส","มส",IF('2.ชื่อนักเรียน'!R15="ร","ร",IF('2.ชื่อนักเรียน'!R15="ย้าย","ย้าย",IF($B14="","",IF(BV14="","",IF(BV14&gt;=75,"เชี่ยวชาญ",IF(BV14&gt;=65,"ชำนาญ",IF(BV14&gt;=55,"พัฒนา",IF(BV14&gt;=50,"เริ่มต้น","ไม่ผ่าน")))))))))</f>
        <v/>
      </c>
      <c r="BX14" s="1233" t="str">
        <f>IF(VLOOKUP($A14,'02.คีย์เทอม1'!$A$10:$GT$59,120,FALSE)="","",VLOOKUP($A14,'02.คีย์เทอม1'!$A$10:$GT$59,120,FALSE))</f>
        <v/>
      </c>
      <c r="BY14" s="1233" t="str">
        <f>IF(VLOOKUP($A14,'03.คีย์เทอม2'!$A$10:$GT$59,120,FALSE)="","",VLOOKUP($A14,'03.คีย์เทอม2'!$A$10:$GT$59,120,FALSE))</f>
        <v/>
      </c>
      <c r="BZ14" s="1262" t="str">
        <f t="shared" si="31"/>
        <v/>
      </c>
      <c r="CA14" s="1233" t="str">
        <f>IF('2.ชื่อนักเรียน'!R15="มส","มส",IF('2.ชื่อนักเรียน'!R15="ร","ร",IF('2.ชื่อนักเรียน'!R15="ย้าย","ย้าย",IF($B14="","",IF(BZ14="","",IF(BZ14&gt;=75,"เชี่ยวชาญ",IF(BZ14&gt;=65,"ชำนาญ",IF(BZ14&gt;=55,"พัฒนา",IF(BZ14&gt;=50,"เริ่มต้น","ไม่ผ่าน")))))))))</f>
        <v/>
      </c>
      <c r="CB14" s="1233" t="str">
        <f>IF(VLOOKUP($A14,'02.คีย์เทอม1'!$A$10:$GT$59,125,FALSE)="","",VLOOKUP($A14,'02.คีย์เทอม1'!$A$10:$GT$59,125,FALSE))</f>
        <v/>
      </c>
      <c r="CC14" s="1233" t="str">
        <f>IF(VLOOKUP($A14,'03.คีย์เทอม2'!$A$10:$GT$59,125,FALSE)="","",VLOOKUP($A14,'03.คีย์เทอม2'!$A$10:$GT$59,125,FALSE))</f>
        <v/>
      </c>
      <c r="CD14" s="1262" t="str">
        <f t="shared" si="32"/>
        <v/>
      </c>
      <c r="CE14" s="1233" t="str">
        <f>IF('2.ชื่อนักเรียน'!R15="มส","มส",IF('2.ชื่อนักเรียน'!R15="ร","ร",IF('2.ชื่อนักเรียน'!R15="ย้าย","ย้าย",IF($B14="","",IF(CD14="","",IF(CD14&gt;=75,"เชี่ยวชาญ",IF(CD14&gt;=65,"ชำนาญ",IF(CD14&gt;=55,"พัฒนา",IF(CD14&gt;=50,"เริ่มต้น","ไม่ผ่าน")))))))))</f>
        <v/>
      </c>
      <c r="CF14" s="1233" t="str">
        <f>IF(VLOOKUP($A14,'02.คีย์เทอม1'!$A$10:$GT$59,130,FALSE)="","",VLOOKUP($A14,'02.คีย์เทอม1'!$A$10:$GT$59,130,FALSE))</f>
        <v/>
      </c>
      <c r="CG14" s="1233" t="str">
        <f>IF(VLOOKUP($A14,'03.คีย์เทอม2'!$A$10:$GT$59,130,FALSE)="","",VLOOKUP($A14,'03.คีย์เทอม2'!$A$10:$GT$59,130,FALSE))</f>
        <v/>
      </c>
      <c r="CH14" s="1262" t="str">
        <f t="shared" si="33"/>
        <v/>
      </c>
      <c r="CI14" s="1233" t="str">
        <f>IF('2.ชื่อนักเรียน'!R15="มส","มส",IF('2.ชื่อนักเรียน'!R15="ร","ร",IF('2.ชื่อนักเรียน'!R15="ย้าย","ย้าย",IF($B14="","",IF(CH14="","",IF(CH14&gt;=75,"เชี่ยวชาญ",IF(CH14&gt;=65,"ชำนาญ",IF(CH14&gt;=55,"พัฒนา",IF(CH14&gt;=50,"เริ่มต้น","ไม่ผ่าน")))))))))</f>
        <v/>
      </c>
      <c r="CJ14" s="1233" t="str">
        <f>IF(VLOOKUP($A14,'02.คีย์เทอม1'!$A$10:$GT$59,135,FALSE)="","",VLOOKUP($A14,'02.คีย์เทอม1'!$A$10:$GT$59,135,FALSE))</f>
        <v/>
      </c>
      <c r="CK14" s="1233" t="str">
        <f>IF(VLOOKUP($A14,'03.คีย์เทอม2'!$A$10:$GT$59,135,FALSE)="","",VLOOKUP($A14,'03.คีย์เทอม2'!$A$10:$GT$59,135,FALSE))</f>
        <v/>
      </c>
      <c r="CL14" s="1262" t="str">
        <f t="shared" si="34"/>
        <v/>
      </c>
      <c r="CM14" s="1233" t="str">
        <f>IF('2.ชื่อนักเรียน'!R15="มส","มส",IF('2.ชื่อนักเรียน'!R15="ร","ร",IF('2.ชื่อนักเรียน'!R15="ย้าย","ย้าย",IF($B14="","",IF(CL14="","",IF(CL14&gt;=75,"เชี่ยวชาญ",IF(CL14&gt;=65,"ชำนาญ",IF(CL14&gt;=55,"พัฒนา",IF(CL14&gt;=50,"เริ่มต้น","ไม่ผ่าน")))))))))</f>
        <v/>
      </c>
      <c r="CN14" s="1233" t="str">
        <f>IF(VLOOKUP($A14,'02.คีย์เทอม1'!$A$10:$GT$59,140,FALSE)="","",VLOOKUP($A14,'02.คีย์เทอม1'!$A$10:$GT$59,140,FALSE))</f>
        <v/>
      </c>
      <c r="CO14" s="1233" t="str">
        <f>IF(VLOOKUP($A14,'03.คีย์เทอม2'!$A$10:$GT$59,140,FALSE)="","",VLOOKUP($A14,'03.คีย์เทอม2'!$A$10:$GT$59,140,FALSE))</f>
        <v/>
      </c>
      <c r="CP14" s="1262" t="str">
        <f t="shared" si="35"/>
        <v/>
      </c>
      <c r="CQ14" s="1233" t="str">
        <f>IF('2.ชื่อนักเรียน'!R15="มส","มส",IF('2.ชื่อนักเรียน'!R15="ร","ร",IF('2.ชื่อนักเรียน'!R15="ย้าย","ย้าย",IF($B14="","",IF(CP14="","",IF(CP14&gt;=75,"เชี่ยวชาญ",IF(CP14&gt;=65,"ชำนาญ",IF(CP14&gt;=55,"พัฒนา",IF(CP14&gt;=50,"เริ่มต้น","ไม่ผ่าน")))))))))</f>
        <v/>
      </c>
      <c r="CR14" s="1233" t="str">
        <f>IF(VLOOKUP($A14,'02.คีย์เทอม1'!$A$10:$GT$59,145,FALSE)="","",VLOOKUP($A14,'02.คีย์เทอม1'!$A$10:$GT$59,145,FALSE))</f>
        <v/>
      </c>
      <c r="CS14" s="1233" t="str">
        <f>IF(VLOOKUP($A14,'03.คีย์เทอม2'!$A$10:$GT$59,145,FALSE)="","",VLOOKUP($A14,'03.คีย์เทอม2'!$A$10:$GT$59,145,FALSE))</f>
        <v/>
      </c>
      <c r="CT14" s="1262" t="str">
        <f t="shared" si="36"/>
        <v/>
      </c>
      <c r="CU14" s="1233" t="str">
        <f>IF('2.ชื่อนักเรียน'!R15="มส","มส",IF('2.ชื่อนักเรียน'!R15="ร","ร",IF('2.ชื่อนักเรียน'!R15="ย้าย","ย้าย",IF($B14="","",IF(CT14="","",IF(CT14&gt;=75,"เชี่ยวชาญ",IF(CT14&gt;=65,"ชำนาญ",IF(CT14&gt;=55,"พัฒนา",IF(CT14&gt;=50,"เริ่มต้น","ไม่ผ่าน")))))))))</f>
        <v/>
      </c>
      <c r="CV14" s="1233" t="str">
        <f>IF(VLOOKUP($A14,'02.คีย์เทอม1'!$A$10:$GT$59,150,FALSE)="","",VLOOKUP($A14,'02.คีย์เทอม1'!$A$10:$GT$59,150,FALSE))</f>
        <v/>
      </c>
      <c r="CW14" s="1233" t="str">
        <f>IF(VLOOKUP($A14,'03.คีย์เทอม2'!$A$10:$GT$59,150,FALSE)="","",VLOOKUP($A14,'03.คีย์เทอม2'!$A$10:$GT$59,150,FALSE))</f>
        <v/>
      </c>
      <c r="CX14" s="1262" t="str">
        <f t="shared" si="37"/>
        <v/>
      </c>
      <c r="CY14" s="1233" t="str">
        <f>IF('2.ชื่อนักเรียน'!R15="มส","มส",IF('2.ชื่อนักเรียน'!R15="ร","ร",IF('2.ชื่อนักเรียน'!R15="ย้าย","ย้าย",IF($B14="","",IF(CX14="","",IF(CX14&gt;=75,"เชี่ยวชาญ",IF(CX14&gt;=65,"ชำนาญ",IF(CX14&gt;=55,"พัฒนา",IF(CX14&gt;=50,"เริ่มต้น","ไม่ผ่าน")))))))))</f>
        <v/>
      </c>
      <c r="CZ14" s="1233" t="str">
        <f>IF(VLOOKUP($A14,'02.คีย์เทอม1'!$A$10:$GT$59,155,FALSE)="","",VLOOKUP($A14,'02.คีย์เทอม1'!$A$10:$GT$59,155,FALSE))</f>
        <v/>
      </c>
      <c r="DA14" s="1233" t="str">
        <f>IF(VLOOKUP($A14,'03.คีย์เทอม2'!$A$10:$GT$59,155,FALSE)="","",VLOOKUP($A14,'03.คีย์เทอม2'!$A$10:$GT$59,155,FALSE))</f>
        <v/>
      </c>
      <c r="DB14" s="1262" t="str">
        <f t="shared" si="38"/>
        <v/>
      </c>
      <c r="DC14" s="1233" t="str">
        <f>IF('2.ชื่อนักเรียน'!R15="มส","มส",IF('2.ชื่อนักเรียน'!R15="ร","ร",IF('2.ชื่อนักเรียน'!R15="ย้าย","ย้าย",IF($B14="","",IF(DB14="","",IF(DB14&gt;=75,"เชี่ยวชาญ",IF(DB14&gt;=65,"ชำนาญ",IF(DB14&gt;=55,"พัฒนา",IF(DB14&gt;=50,"เริ่มต้น","ไม่ผ่าน")))))))))</f>
        <v/>
      </c>
      <c r="DD14" s="1233" t="str">
        <f>IF(VLOOKUP($A14,'02.คีย์เทอม1'!$A$10:$GT$59,160,FALSE)="","",VLOOKUP($A14,'02.คีย์เทอม1'!$A$10:$GT$59,160,FALSE))</f>
        <v/>
      </c>
      <c r="DE14" s="1233" t="str">
        <f>IF(VLOOKUP($A14,'03.คีย์เทอม2'!$A$10:$GT$59,160,FALSE)="","",VLOOKUP($A14,'03.คีย์เทอม2'!$A$10:$GT$59,160,FALSE))</f>
        <v/>
      </c>
      <c r="DF14" s="1262" t="str">
        <f t="shared" si="39"/>
        <v/>
      </c>
      <c r="DG14" s="1233" t="str">
        <f>IF('2.ชื่อนักเรียน'!R15="มส","มส",IF('2.ชื่อนักเรียน'!R15="ร","ร",IF('2.ชื่อนักเรียน'!R15="ย้าย","ย้าย",IF($B14="","",IF(DF14="","",IF(DF14&gt;=75,"เชี่ยวชาญ",IF(DF14&gt;=65,"ชำนาญ",IF(DF14&gt;=55,"พัฒนา",IF(DF14&gt;=50,"เริ่มต้น","ไม่ผ่าน")))))))))</f>
        <v/>
      </c>
      <c r="DH14" s="1233" t="str">
        <f>IF(VLOOKUP($A14,'02.คีย์เทอม1'!$A$10:$GT$59,165,FALSE)="","",VLOOKUP($A14,'02.คีย์เทอม1'!$A$10:$GT$59,165,FALSE))</f>
        <v/>
      </c>
      <c r="DI14" s="1233" t="str">
        <f>IF(VLOOKUP($A14,'03.คีย์เทอม2'!$A$10:$GT$59,165,FALSE)="","",VLOOKUP($A14,'03.คีย์เทอม2'!$A$10:$GT$59,165,FALSE))</f>
        <v/>
      </c>
      <c r="DJ14" s="1262" t="str">
        <f t="shared" si="40"/>
        <v/>
      </c>
      <c r="DK14" s="1233" t="str">
        <f>IF('2.ชื่อนักเรียน'!R15="มส","มส",IF('2.ชื่อนักเรียน'!R15="ร","ร",IF('2.ชื่อนักเรียน'!R15="ย้าย","ย้าย",IF($B14="","",IF(DJ14="","",IF(DJ14&gt;=75,"เชี่ยวชาญ",IF(DJ14&gt;=65,"ชำนาญ",IF(DJ14&gt;=55,"พัฒนา",IF(DJ14&gt;=50,"เริ่มต้น","ไม่ผ่าน")))))))))</f>
        <v/>
      </c>
      <c r="DL14" s="1233" t="str">
        <f>IF(VLOOKUP($A14,'02.คีย์เทอม1'!$A$10:$GT$59,170,FALSE)="","",VLOOKUP($A14,'02.คีย์เทอม1'!$A$10:$GT$59,170,FALSE))</f>
        <v/>
      </c>
      <c r="DM14" s="1233" t="str">
        <f>IF(VLOOKUP($A14,'03.คีย์เทอม2'!$A$10:$GT$59,170,FALSE)="","",VLOOKUP($A14,'03.คีย์เทอม2'!$A$10:$GT$59,170,FALSE))</f>
        <v/>
      </c>
      <c r="DN14" s="1262" t="str">
        <f t="shared" si="41"/>
        <v/>
      </c>
      <c r="DO14" s="1233" t="str">
        <f>IF('2.ชื่อนักเรียน'!R15="มส","มส",IF('2.ชื่อนักเรียน'!R15="ร","ร",IF('2.ชื่อนักเรียน'!R15="ย้าย","ย้าย",IF($B14="","",IF(DN14="","",IF(DN14&gt;=75,"เชี่ยวชาญ",IF(DN14&gt;=65,"ชำนาญ",IF(DN14&gt;=55,"พัฒนา",IF(DN14&gt;=50,"เริ่มต้น","ไม่ผ่าน")))))))))</f>
        <v/>
      </c>
      <c r="DP14" s="1233" t="str">
        <f>IF(VLOOKUP($A14,'02.คีย์เทอม1'!$A$10:$GT$59,175,FALSE)="","",VLOOKUP($A14,'02.คีย์เทอม1'!$A$10:$GT$59,175,FALSE))</f>
        <v/>
      </c>
      <c r="DQ14" s="1233" t="str">
        <f>IF(VLOOKUP($A14,'03.คีย์เทอม2'!$A$10:$GT$59,175,FALSE)="","",VLOOKUP($A14,'03.คีย์เทอม2'!$A$10:$GT$59,175,FALSE))</f>
        <v/>
      </c>
      <c r="DR14" s="1262" t="str">
        <f t="shared" si="42"/>
        <v/>
      </c>
      <c r="DS14" s="1233" t="str">
        <f>IF('2.ชื่อนักเรียน'!R15="มส","มส",IF('2.ชื่อนักเรียน'!R15="ร","ร",IF('2.ชื่อนักเรียน'!R15="ย้าย","ย้าย",IF($B14="","",IF(DR14="","",IF(DR14&gt;=75,"เชี่ยวชาญ",IF(DR14&gt;=65,"ชำนาญ",IF(DR14&gt;=55,"พัฒนา",IF(DR14&gt;=50,"เริ่มต้น","ไม่ผ่าน")))))))))</f>
        <v/>
      </c>
      <c r="DT14" s="1233" t="str">
        <f>IF(VLOOKUP($A14,'02.คีย์เทอม1'!$A$10:$GT$59,180,FALSE)="","",VLOOKUP($A14,'02.คีย์เทอม1'!$A$10:$GT$59,180,FALSE))</f>
        <v/>
      </c>
      <c r="DU14" s="1233" t="str">
        <f>IF(VLOOKUP($A14,'03.คีย์เทอม2'!$A$10:$GT$59,180,FALSE)="","",VLOOKUP($A14,'03.คีย์เทอม2'!$A$10:$GT$59,180,FALSE))</f>
        <v/>
      </c>
      <c r="DV14" s="1262" t="str">
        <f t="shared" si="43"/>
        <v/>
      </c>
      <c r="DW14" s="1233" t="str">
        <f>IF('2.ชื่อนักเรียน'!R15="มส","มส",IF('2.ชื่อนักเรียน'!R15="ร","ร",IF('2.ชื่อนักเรียน'!R15="ย้าย","ย้าย",IF($B14="","",IF(DV14="","",IF(DV14&gt;=75,"เชี่ยวชาญ",IF(DV14&gt;=65,"ชำนาญ",IF(DV14&gt;=55,"พัฒนา",IF(DV14&gt;=50,"เริ่มต้น","ไม่ผ่าน")))))))))</f>
        <v/>
      </c>
    </row>
    <row r="15" spans="1:127" s="509" customFormat="1" ht="17.25" customHeight="1">
      <c r="A15" s="1323">
        <v>6</v>
      </c>
      <c r="B15" s="1324" t="str">
        <f>IF('2.ชื่อนักเรียน'!C16="","",'2.ชื่อนักเรียน'!C16)</f>
        <v/>
      </c>
      <c r="C15" s="1325" t="str">
        <f>IF('2.ชื่อนักเรียน'!D16="","",'2.ชื่อนักเรียน'!D16)</f>
        <v/>
      </c>
      <c r="D15" s="1314" t="str">
        <f>IF($A$3&lt;&gt;"ชั้น"&amp;'01.ข้อมูลเบื้องต้น'!$H$2,"",IF(AK15="","",AK15))</f>
        <v/>
      </c>
      <c r="E15" s="1314" t="str">
        <f>IF($A$3&lt;&gt;"ชั้น"&amp;'01.ข้อมูลเบื้องต้น'!$H$2,"",IF(AO15="","",AO15))</f>
        <v/>
      </c>
      <c r="F15" s="1315" t="str">
        <f>IF($A$3&lt;&gt;"ชั้น"&amp;'01.ข้อมูลเบื้องต้น'!$H$2,"",IF(AS15="","",AS15))</f>
        <v/>
      </c>
      <c r="G15" s="1326" t="str">
        <f>IF($A$3&lt;&gt;"ชั้น"&amp;'01.ข้อมูลเบื้องต้น'!$H$2,"",IF(AW15="","",AW15))</f>
        <v/>
      </c>
      <c r="H15" s="1327" t="str">
        <f>IF($A$3&lt;&gt;"ชั้น"&amp;'01.ข้อมูลเบื้องต้น'!$H$2,"",IF(BA15="","",BA15))</f>
        <v/>
      </c>
      <c r="I15" s="1316" t="str">
        <f>IF($A$3&lt;&gt;"ชั้น"&amp;'01.ข้อมูลเบื้องต้น'!$H$2,"",IF(BE15="","",BE15))</f>
        <v/>
      </c>
      <c r="J15" s="1316" t="str">
        <f>IF($A$3&lt;&gt;"ชั้น"&amp;'01.ข้อมูลเบื้องต้น'!$H$2,"",IF(BI15="","",BI15))</f>
        <v/>
      </c>
      <c r="K15" s="1316" t="str">
        <f>IF($A$3&lt;&gt;"ชั้น"&amp;'01.ข้อมูลเบื้องต้น'!$H$2,"",IF(BM15="","",BM15))</f>
        <v/>
      </c>
      <c r="L15" s="1328" t="str">
        <f>IF($A$3&lt;&gt;"ชั้น"&amp;'01.ข้อมูลเบื้องต้น'!$H$2,"",IF(BO15="","",BO15))</f>
        <v/>
      </c>
      <c r="M15" s="1326" t="str">
        <f>IF($A$3&lt;&gt;"ชั้น"&amp;'01.ข้อมูลเบื้องต้น'!$H$2,"",IF(BS15="","",BS15))</f>
        <v/>
      </c>
      <c r="N15" s="1327" t="str">
        <f>IF($A$3&lt;&gt;"ชั้น"&amp;'01.ข้อมูลเบื้องต้น'!$H$2,"",IF(BW15="","",BW15))</f>
        <v/>
      </c>
      <c r="O15" s="1327" t="str">
        <f>IF($A$3&lt;&gt;"ชั้น"&amp;'01.ข้อมูลเบื้องต้น'!$H$2,"",IF(CA15="","",CA15))</f>
        <v/>
      </c>
      <c r="P15" s="1327" t="str">
        <f>IF($A$3&lt;&gt;"ชั้น"&amp;'01.ข้อมูลเบื้องต้น'!$H$2,"",IF(CE15="","",CE15))</f>
        <v/>
      </c>
      <c r="Q15" s="1327" t="str">
        <f>IF($A$3&lt;&gt;"ชั้น"&amp;'01.ข้อมูลเบื้องต้น'!$H$2,"",IF(CI15="","",CI15))</f>
        <v/>
      </c>
      <c r="R15" s="1327" t="str">
        <f>IF($A$3&lt;&gt;"ชั้น"&amp;'01.ข้อมูลเบื้องต้น'!$H$2,"",IF(CM15="","",CM15))</f>
        <v/>
      </c>
      <c r="S15" s="1327" t="str">
        <f>IF($A$3&lt;&gt;"ชั้น"&amp;'01.ข้อมูลเบื้องต้น'!$H$2,"",IF(CQ15="","",CQ15))</f>
        <v/>
      </c>
      <c r="T15" s="1327" t="str">
        <f>IF($A$3&lt;&gt;"ชั้น"&amp;'01.ข้อมูลเบื้องต้น'!$H$2,"",IF(CU15="","",CU15))</f>
        <v/>
      </c>
      <c r="U15" s="1327" t="str">
        <f>IF($A$3&lt;&gt;"ชั้น"&amp;'01.ข้อมูลเบื้องต้น'!$H$2,"",IF(CY15="","",CY15))</f>
        <v/>
      </c>
      <c r="V15" s="1327" t="str">
        <f>IF($A$3&lt;&gt;"ชั้น"&amp;'01.ข้อมูลเบื้องต้น'!$H$2,"",IF(DC15="","",DC15))</f>
        <v/>
      </c>
      <c r="W15" s="1327" t="str">
        <f>IF($A$3&lt;&gt;"ชั้น"&amp;'01.ข้อมูลเบื้องต้น'!$H$2,"",IF(DG15="","",DG15))</f>
        <v/>
      </c>
      <c r="X15" s="1327" t="str">
        <f>IF($A$3&lt;&gt;"ชั้น"&amp;'01.ข้อมูลเบื้องต้น'!$H$2,"",IF(DK15="","",DK15))</f>
        <v/>
      </c>
      <c r="Y15" s="1327" t="str">
        <f>IF($A$3&lt;&gt;"ชั้น"&amp;'01.ข้อมูลเบื้องต้น'!$H$2,"",IF(DO15="","",DO15))</f>
        <v/>
      </c>
      <c r="Z15" s="1327" t="str">
        <f>IF($A$3&lt;&gt;"ชั้น"&amp;'01.ข้อมูลเบื้องต้น'!$H$2,"",IF(DS15="","",DS15))</f>
        <v/>
      </c>
      <c r="AA15" s="1329" t="str">
        <f>IF($A$3&lt;&gt;"ชั้น"&amp;'01.ข้อมูลเบื้องต้น'!$H$2,"",IF(DW15="","",DW15))</f>
        <v/>
      </c>
      <c r="AB15" s="1330" t="str">
        <f>IF($A$3&lt;&gt;"ชั้น"&amp;'01.ข้อมูลเบื้องต้น'!$H$2,"",'7.พัฒนาผู้เรียน'!G16)</f>
        <v/>
      </c>
      <c r="AC15" s="1331" t="str">
        <f>IF($A$3&lt;&gt;"ชั้น"&amp;'01.ข้อมูลเบื้องต้น'!$H$2,"",'9.คุณลักษณะ'!I16)</f>
        <v/>
      </c>
      <c r="AG15" s="1261"/>
      <c r="AH15" s="1233" t="str">
        <f>IF(VLOOKUP($A15,'02.คีย์เทอม1'!$A$10:$GT$59,189,FALSE)="","",VLOOKUP($A15,'02.คีย์เทอม1'!$A$10:$GT$59,189,FALSE))</f>
        <v/>
      </c>
      <c r="AI15" s="1233" t="str">
        <f>IF(VLOOKUP($A15,'03.คีย์เทอม2'!$A$10:$GT$59,189,FALSE)="","",VLOOKUP($A15,'03.คีย์เทอม2'!$A$10:$GT$59,189,FALSE))</f>
        <v/>
      </c>
      <c r="AJ15" s="1262" t="str">
        <f t="shared" si="44"/>
        <v/>
      </c>
      <c r="AK15" s="1233" t="str">
        <f>IF('2.ชื่อนักเรียน'!R16="มส","มส",IF('2.ชื่อนักเรียน'!R16="ร","ร",IF('2.ชื่อนักเรียน'!R16="ย้าย","ย้าย",IF($B15="","",IF(AJ15="","",IF(AJ15&gt;=75,"เชี่ยวชาญ",IF(AJ15&gt;=65,"ชำนาญ",IF(AJ15&gt;=55,"พัฒนา",IF(AJ15&gt;=50,"เริ่มต้น","ไม่ผ่าน")))))))))</f>
        <v/>
      </c>
      <c r="AL15" s="1233" t="str">
        <f>IF(VLOOKUP($A15,'02.คีย์เทอม1'!$A$10:$GT$59,193,FALSE)="","",VLOOKUP($A15,'02.คีย์เทอม1'!$A$10:$GT$59,193,FALSE))</f>
        <v/>
      </c>
      <c r="AM15" s="1233" t="str">
        <f>IF(VLOOKUP($A15,'03.คีย์เทอม2'!$A$10:$GT$59,193,FALSE)="","",VLOOKUP($A15,'03.คีย์เทอม2'!$A$10:$GT$59,193,FALSE))</f>
        <v/>
      </c>
      <c r="AN15" s="1262" t="str">
        <f t="shared" si="21"/>
        <v/>
      </c>
      <c r="AO15" s="1233" t="str">
        <f>IF('2.ชื่อนักเรียน'!R16="มส","มส",IF('2.ชื่อนักเรียน'!R16="ร","ร",IF('2.ชื่อนักเรียน'!R16="ย้าย","ย้าย",IF($B15="","",IF(AN15="","",IF(AN15&gt;=75,"เชี่ยวชาญ",IF(AN15&gt;=65,"ชำนาญ",IF(AN15&gt;=55,"พัฒนา",IF(AN15&gt;=50,"เริ่มต้น","ไม่ผ่าน")))))))))</f>
        <v/>
      </c>
      <c r="AP15" s="1233" t="str">
        <f>IF(VLOOKUP($A15,'02.คีย์เทอม1'!$A$10:$GT$59,195,FALSE)="","",VLOOKUP($A15,'02.คีย์เทอม1'!$A$10:$GT$59,195,FALSE))</f>
        <v/>
      </c>
      <c r="AQ15" s="1233" t="str">
        <f>IF(VLOOKUP($A15,'03.คีย์เทอม2'!$A$10:$GT$59,195,FALSE)="","",VLOOKUP($A15,'03.คีย์เทอม2'!$A$10:$GT$59,195,FALSE))</f>
        <v/>
      </c>
      <c r="AR15" s="1262" t="str">
        <f t="shared" si="22"/>
        <v/>
      </c>
      <c r="AS15" s="1233" t="str">
        <f>IF('2.ชื่อนักเรียน'!R16="มส","มส",IF('2.ชื่อนักเรียน'!R16="ร","ร",IF('2.ชื่อนักเรียน'!R16="ย้าย","ย้าย",IF($B15="","",IF(AR15="","",IF(AR15&gt;=75,"เชี่ยวชาญ",IF(AR15&gt;=65,"ชำนาญ",IF(AR15&gt;=55,"พัฒนา",IF(AR15&gt;=50,"เริ่มต้น","ไม่ผ่าน")))))))))</f>
        <v/>
      </c>
      <c r="AT15" s="1233" t="str">
        <f>IF(VLOOKUP($A15,'02.คีย์เทอม1'!$A$10:$GT$59,196,FALSE)="","",VLOOKUP($A15,'02.คีย์เทอม1'!$A$10:$GT$59,196,FALSE))</f>
        <v/>
      </c>
      <c r="AU15" s="1233" t="str">
        <f>IF(VLOOKUP($A15,'03.คีย์เทอม2'!$A$10:$GT$59,196,FALSE)="","",VLOOKUP($A15,'03.คีย์เทอม2'!$A$10:$GT$59,196,FALSE))</f>
        <v/>
      </c>
      <c r="AV15" s="1262" t="str">
        <f t="shared" si="23"/>
        <v/>
      </c>
      <c r="AW15" s="1233" t="str">
        <f>IF('2.ชื่อนักเรียน'!R16="มส","มส",IF('2.ชื่อนักเรียน'!R16="ร","ร",IF('2.ชื่อนักเรียน'!R16="ย้าย","ย้าย",IF($B15="","",IF(AV15="","",IF(AV15&gt;=75,"เชี่ยวชาญ",IF(AV15&gt;=65,"ชำนาญ",IF(AV15&gt;=55,"พัฒนา",IF(AV15&gt;=50,"เริ่มต้น","ไม่ผ่าน")))))))))</f>
        <v/>
      </c>
      <c r="AX15" s="1233" t="str">
        <f>IF(VLOOKUP($A15,'02.คีย์เทอม1'!$A$10:$GT$59,197,FALSE)="","",VLOOKUP($A15,'02.คีย์เทอม1'!$A$10:$GT$59,197,FALSE))</f>
        <v/>
      </c>
      <c r="AY15" s="1233" t="str">
        <f>IF(VLOOKUP($A15,'03.คีย์เทอม2'!$A$10:$GT$59,197,FALSE)="","",VLOOKUP($A15,'03.คีย์เทอม2'!$A$10:$GT$59,197,FALSE))</f>
        <v/>
      </c>
      <c r="AZ15" s="1262" t="str">
        <f t="shared" si="24"/>
        <v/>
      </c>
      <c r="BA15" s="1233" t="str">
        <f>IF('2.ชื่อนักเรียน'!R16="มส","มส",IF('2.ชื่อนักเรียน'!R16="ร","ร",IF('2.ชื่อนักเรียน'!R16="ย้าย","ย้าย",IF($B15="","",IF(AZ15="","",IF(AZ15&gt;=75,"เชี่ยวชาญ",IF(AZ15&gt;=65,"ชำนาญ",IF(AZ15&gt;=55,"พัฒนา",IF(AZ15&gt;=50,"เริ่มต้น","ไม่ผ่าน")))))))))</f>
        <v/>
      </c>
      <c r="BB15" s="1233" t="str">
        <f>IF(VLOOKUP($A15,'02.คีย์เทอม1'!$A$10:$GT$59,198,FALSE)="","",VLOOKUP($A15,'02.คีย์เทอม1'!$A$10:$GT$59,198,FALSE))</f>
        <v/>
      </c>
      <c r="BC15" s="1233" t="str">
        <f>IF(VLOOKUP($A15,'03.คีย์เทอม2'!$A$10:$GT$59,198,FALSE)="","",VLOOKUP($A15,'03.คีย์เทอม2'!$A$10:$GT$59,198,FALSE))</f>
        <v/>
      </c>
      <c r="BD15" s="1262" t="str">
        <f t="shared" si="25"/>
        <v/>
      </c>
      <c r="BE15" s="1233" t="str">
        <f>IF('2.ชื่อนักเรียน'!R16="มส","มส",IF('2.ชื่อนักเรียน'!R16="ร","ร",IF('2.ชื่อนักเรียน'!R16="ย้าย","ย้าย",IF($B15="","",IF(BD15="","",IF(BD15&gt;=75,"เชี่ยวชาญ",IF(BD15&gt;=65,"ชำนาญ",IF(BD15&gt;=55,"พัฒนา",IF(BD15&gt;=50,"เริ่มต้น","ไม่ผ่าน")))))))))</f>
        <v/>
      </c>
      <c r="BF15" s="1233" t="str">
        <f>IF(VLOOKUP($A15,'02.คีย์เทอม1'!$A$10:$GT$59,199,FALSE)="","",VLOOKUP($A15,'02.คีย์เทอม1'!$A$10:$GT$59,199,FALSE))</f>
        <v/>
      </c>
      <c r="BG15" s="1233" t="str">
        <f>IF(VLOOKUP($A15,'03.คีย์เทอม2'!$A$10:$GT$59,199,FALSE)="","",VLOOKUP($A15,'03.คีย์เทอม2'!$A$10:$GT$59,199,FALSE))</f>
        <v/>
      </c>
      <c r="BH15" s="1262" t="str">
        <f t="shared" si="26"/>
        <v/>
      </c>
      <c r="BI15" s="1233" t="str">
        <f>IF('2.ชื่อนักเรียน'!R16="มส","มส",IF('2.ชื่อนักเรียน'!R16="ร","ร",IF('2.ชื่อนักเรียน'!R16="ย้าย","ย้าย",IF($B15="","",IF(BH15="","",IF(BH15&gt;=75,"เชี่ยวชาญ",IF(BH15&gt;=65,"ชำนาญ",IF(BH15&gt;=55,"พัฒนา",IF(BH15&gt;=50,"เริ่มต้น","ไม่ผ่าน")))))))))</f>
        <v/>
      </c>
      <c r="BJ15" s="1233" t="str">
        <f>IF(VLOOKUP($A15,'02.คีย์เทอม1'!$A$10:$GT$59,200,FALSE)="","",VLOOKUP($A15,'02.คีย์เทอม1'!$A$10:$GT$59,200,FALSE))</f>
        <v/>
      </c>
      <c r="BK15" s="1233" t="str">
        <f>IF(VLOOKUP($A15,'03.คีย์เทอม2'!$A$10:$GT$59,200,FALSE)="","",VLOOKUP($A15,'03.คีย์เทอม2'!$A$10:$GT$59,200,FALSE))</f>
        <v/>
      </c>
      <c r="BL15" s="1262" t="str">
        <f t="shared" si="27"/>
        <v/>
      </c>
      <c r="BM15" s="1233" t="str">
        <f>IF('2.ชื่อนักเรียน'!R16="มส","มส",IF('2.ชื่อนักเรียน'!R16="ร","ร",IF('2.ชื่อนักเรียน'!R16="ย้าย","ย้าย",IF($B15="","",IF(BL15="","",IF(BL15&gt;=75,"เชี่ยวชาญ",IF(BL15&gt;=65,"ชำนาญ",IF(BL15&gt;=55,"พัฒนา",IF(BL15&gt;=50,"เริ่มต้น","ไม่ผ่าน")))))))))</f>
        <v/>
      </c>
      <c r="BN15" s="1262" t="str">
        <f t="shared" si="28"/>
        <v/>
      </c>
      <c r="BO15" s="1233" t="str">
        <f>IF('2.ชื่อนักเรียน'!R16="มส","มส",IF('2.ชื่อนักเรียน'!R16="ร","ร",IF('2.ชื่อนักเรียน'!R16="ย้าย","ย้าย",IF($B15="","",IF(BN15="","",IF(BN15&gt;=75,"เชี่ยวชาญ",IF(BN15&gt;=65,"ชำนาญ",IF(BN15&gt;=55,"พัฒนา",IF(BN15&gt;=50,"เริ่มต้น","ไม่ผ่าน")))))))))</f>
        <v/>
      </c>
      <c r="BP15" s="1233" t="str">
        <f>IF(VLOOKUP($A15,'02.คีย์เทอม1'!$A$10:$GT$59,110,FALSE)="","",VLOOKUP($A15,'02.คีย์เทอม1'!$A$10:$GT$59,110,FALSE))</f>
        <v/>
      </c>
      <c r="BQ15" s="1233" t="str">
        <f>IF(VLOOKUP($A15,'03.คีย์เทอม2'!$A$10:$GT$59,110,FALSE)="","",VLOOKUP($A15,'03.คีย์เทอม2'!$A$10:$GT$59,110,FALSE))</f>
        <v/>
      </c>
      <c r="BR15" s="1262" t="str">
        <f t="shared" si="29"/>
        <v/>
      </c>
      <c r="BS15" s="1233" t="str">
        <f>IF('2.ชื่อนักเรียน'!R16="มส","มส",IF('2.ชื่อนักเรียน'!R16="ร","ร",IF('2.ชื่อนักเรียน'!R16="ย้าย","ย้าย",IF($B15="","",IF(BR15="","",IF(BR15&gt;=75,"เชี่ยวชาญ",IF(BR15&gt;=65,"ชำนาญ",IF(BR15&gt;=55,"พัฒนา",IF(BR15&gt;=50,"เริ่มต้น","ไม่ผ่าน")))))))))</f>
        <v/>
      </c>
      <c r="BT15" s="1233" t="str">
        <f>IF(VLOOKUP($A15,'02.คีย์เทอม1'!$A$10:$GT$59,115,FALSE)="","",VLOOKUP($A15,'02.คีย์เทอม1'!$A$10:$GT$59,115,FALSE))</f>
        <v/>
      </c>
      <c r="BU15" s="1233" t="str">
        <f>IF(VLOOKUP($A15,'03.คีย์เทอม2'!$A$10:$GT$59,115,FALSE)="","",VLOOKUP($A15,'03.คีย์เทอม2'!$A$10:$GT$59,115,FALSE))</f>
        <v/>
      </c>
      <c r="BV15" s="1262" t="str">
        <f t="shared" si="30"/>
        <v/>
      </c>
      <c r="BW15" s="1233" t="str">
        <f>IF('2.ชื่อนักเรียน'!R16="มส","มส",IF('2.ชื่อนักเรียน'!R16="ร","ร",IF('2.ชื่อนักเรียน'!R16="ย้าย","ย้าย",IF($B15="","",IF(BV15="","",IF(BV15&gt;=75,"เชี่ยวชาญ",IF(BV15&gt;=65,"ชำนาญ",IF(BV15&gt;=55,"พัฒนา",IF(BV15&gt;=50,"เริ่มต้น","ไม่ผ่าน")))))))))</f>
        <v/>
      </c>
      <c r="BX15" s="1233" t="str">
        <f>IF(VLOOKUP($A15,'02.คีย์เทอม1'!$A$10:$GT$59,120,FALSE)="","",VLOOKUP($A15,'02.คีย์เทอม1'!$A$10:$GT$59,120,FALSE))</f>
        <v/>
      </c>
      <c r="BY15" s="1233" t="str">
        <f>IF(VLOOKUP($A15,'03.คีย์เทอม2'!$A$10:$GT$59,120,FALSE)="","",VLOOKUP($A15,'03.คีย์เทอม2'!$A$10:$GT$59,120,FALSE))</f>
        <v/>
      </c>
      <c r="BZ15" s="1262" t="str">
        <f t="shared" si="31"/>
        <v/>
      </c>
      <c r="CA15" s="1233" t="str">
        <f>IF('2.ชื่อนักเรียน'!R16="มส","มส",IF('2.ชื่อนักเรียน'!R16="ร","ร",IF('2.ชื่อนักเรียน'!R16="ย้าย","ย้าย",IF($B15="","",IF(BZ15="","",IF(BZ15&gt;=75,"เชี่ยวชาญ",IF(BZ15&gt;=65,"ชำนาญ",IF(BZ15&gt;=55,"พัฒนา",IF(BZ15&gt;=50,"เริ่มต้น","ไม่ผ่าน")))))))))</f>
        <v/>
      </c>
      <c r="CB15" s="1233" t="str">
        <f>IF(VLOOKUP($A15,'02.คีย์เทอม1'!$A$10:$GT$59,125,FALSE)="","",VLOOKUP($A15,'02.คีย์เทอม1'!$A$10:$GT$59,125,FALSE))</f>
        <v/>
      </c>
      <c r="CC15" s="1233" t="str">
        <f>IF(VLOOKUP($A15,'03.คีย์เทอม2'!$A$10:$GT$59,125,FALSE)="","",VLOOKUP($A15,'03.คีย์เทอม2'!$A$10:$GT$59,125,FALSE))</f>
        <v/>
      </c>
      <c r="CD15" s="1262" t="str">
        <f t="shared" si="32"/>
        <v/>
      </c>
      <c r="CE15" s="1233" t="str">
        <f>IF('2.ชื่อนักเรียน'!R16="มส","มส",IF('2.ชื่อนักเรียน'!R16="ร","ร",IF('2.ชื่อนักเรียน'!R16="ย้าย","ย้าย",IF($B15="","",IF(CD15="","",IF(CD15&gt;=75,"เชี่ยวชาญ",IF(CD15&gt;=65,"ชำนาญ",IF(CD15&gt;=55,"พัฒนา",IF(CD15&gt;=50,"เริ่มต้น","ไม่ผ่าน")))))))))</f>
        <v/>
      </c>
      <c r="CF15" s="1233" t="str">
        <f>IF(VLOOKUP($A15,'02.คีย์เทอม1'!$A$10:$GT$59,130,FALSE)="","",VLOOKUP($A15,'02.คีย์เทอม1'!$A$10:$GT$59,130,FALSE))</f>
        <v/>
      </c>
      <c r="CG15" s="1233" t="str">
        <f>IF(VLOOKUP($A15,'03.คีย์เทอม2'!$A$10:$GT$59,130,FALSE)="","",VLOOKUP($A15,'03.คีย์เทอม2'!$A$10:$GT$59,130,FALSE))</f>
        <v/>
      </c>
      <c r="CH15" s="1262" t="str">
        <f t="shared" si="33"/>
        <v/>
      </c>
      <c r="CI15" s="1233" t="str">
        <f>IF('2.ชื่อนักเรียน'!R16="มส","มส",IF('2.ชื่อนักเรียน'!R16="ร","ร",IF('2.ชื่อนักเรียน'!R16="ย้าย","ย้าย",IF($B15="","",IF(CH15="","",IF(CH15&gt;=75,"เชี่ยวชาญ",IF(CH15&gt;=65,"ชำนาญ",IF(CH15&gt;=55,"พัฒนา",IF(CH15&gt;=50,"เริ่มต้น","ไม่ผ่าน")))))))))</f>
        <v/>
      </c>
      <c r="CJ15" s="1233" t="str">
        <f>IF(VLOOKUP($A15,'02.คีย์เทอม1'!$A$10:$GT$59,135,FALSE)="","",VLOOKUP($A15,'02.คีย์เทอม1'!$A$10:$GT$59,135,FALSE))</f>
        <v/>
      </c>
      <c r="CK15" s="1233" t="str">
        <f>IF(VLOOKUP($A15,'03.คีย์เทอม2'!$A$10:$GT$59,135,FALSE)="","",VLOOKUP($A15,'03.คีย์เทอม2'!$A$10:$GT$59,135,FALSE))</f>
        <v/>
      </c>
      <c r="CL15" s="1262" t="str">
        <f t="shared" si="34"/>
        <v/>
      </c>
      <c r="CM15" s="1233" t="str">
        <f>IF('2.ชื่อนักเรียน'!R16="มส","มส",IF('2.ชื่อนักเรียน'!R16="ร","ร",IF('2.ชื่อนักเรียน'!R16="ย้าย","ย้าย",IF($B15="","",IF(CL15="","",IF(CL15&gt;=75,"เชี่ยวชาญ",IF(CL15&gt;=65,"ชำนาญ",IF(CL15&gt;=55,"พัฒนา",IF(CL15&gt;=50,"เริ่มต้น","ไม่ผ่าน")))))))))</f>
        <v/>
      </c>
      <c r="CN15" s="1233" t="str">
        <f>IF(VLOOKUP($A15,'02.คีย์เทอม1'!$A$10:$GT$59,140,FALSE)="","",VLOOKUP($A15,'02.คีย์เทอม1'!$A$10:$GT$59,140,FALSE))</f>
        <v/>
      </c>
      <c r="CO15" s="1233" t="str">
        <f>IF(VLOOKUP($A15,'03.คีย์เทอม2'!$A$10:$GT$59,140,FALSE)="","",VLOOKUP($A15,'03.คีย์เทอม2'!$A$10:$GT$59,140,FALSE))</f>
        <v/>
      </c>
      <c r="CP15" s="1262" t="str">
        <f t="shared" si="35"/>
        <v/>
      </c>
      <c r="CQ15" s="1233" t="str">
        <f>IF('2.ชื่อนักเรียน'!R16="มส","มส",IF('2.ชื่อนักเรียน'!R16="ร","ร",IF('2.ชื่อนักเรียน'!R16="ย้าย","ย้าย",IF($B15="","",IF(CP15="","",IF(CP15&gt;=75,"เชี่ยวชาญ",IF(CP15&gt;=65,"ชำนาญ",IF(CP15&gt;=55,"พัฒนา",IF(CP15&gt;=50,"เริ่มต้น","ไม่ผ่าน")))))))))</f>
        <v/>
      </c>
      <c r="CR15" s="1233" t="str">
        <f>IF(VLOOKUP($A15,'02.คีย์เทอม1'!$A$10:$GT$59,145,FALSE)="","",VLOOKUP($A15,'02.คีย์เทอม1'!$A$10:$GT$59,145,FALSE))</f>
        <v/>
      </c>
      <c r="CS15" s="1233" t="str">
        <f>IF(VLOOKUP($A15,'03.คีย์เทอม2'!$A$10:$GT$59,145,FALSE)="","",VLOOKUP($A15,'03.คีย์เทอม2'!$A$10:$GT$59,145,FALSE))</f>
        <v/>
      </c>
      <c r="CT15" s="1262" t="str">
        <f t="shared" si="36"/>
        <v/>
      </c>
      <c r="CU15" s="1233" t="str">
        <f>IF('2.ชื่อนักเรียน'!R16="มส","มส",IF('2.ชื่อนักเรียน'!R16="ร","ร",IF('2.ชื่อนักเรียน'!R16="ย้าย","ย้าย",IF($B15="","",IF(CT15="","",IF(CT15&gt;=75,"เชี่ยวชาญ",IF(CT15&gt;=65,"ชำนาญ",IF(CT15&gt;=55,"พัฒนา",IF(CT15&gt;=50,"เริ่มต้น","ไม่ผ่าน")))))))))</f>
        <v/>
      </c>
      <c r="CV15" s="1233" t="str">
        <f>IF(VLOOKUP($A15,'02.คีย์เทอม1'!$A$10:$GT$59,150,FALSE)="","",VLOOKUP($A15,'02.คีย์เทอม1'!$A$10:$GT$59,150,FALSE))</f>
        <v/>
      </c>
      <c r="CW15" s="1233" t="str">
        <f>IF(VLOOKUP($A15,'03.คีย์เทอม2'!$A$10:$GT$59,150,FALSE)="","",VLOOKUP($A15,'03.คีย์เทอม2'!$A$10:$GT$59,150,FALSE))</f>
        <v/>
      </c>
      <c r="CX15" s="1262" t="str">
        <f t="shared" si="37"/>
        <v/>
      </c>
      <c r="CY15" s="1233" t="str">
        <f>IF('2.ชื่อนักเรียน'!R16="มส","มส",IF('2.ชื่อนักเรียน'!R16="ร","ร",IF('2.ชื่อนักเรียน'!R16="ย้าย","ย้าย",IF($B15="","",IF(CX15="","",IF(CX15&gt;=75,"เชี่ยวชาญ",IF(CX15&gt;=65,"ชำนาญ",IF(CX15&gt;=55,"พัฒนา",IF(CX15&gt;=50,"เริ่มต้น","ไม่ผ่าน")))))))))</f>
        <v/>
      </c>
      <c r="CZ15" s="1233" t="str">
        <f>IF(VLOOKUP($A15,'02.คีย์เทอม1'!$A$10:$GT$59,155,FALSE)="","",VLOOKUP($A15,'02.คีย์เทอม1'!$A$10:$GT$59,155,FALSE))</f>
        <v/>
      </c>
      <c r="DA15" s="1233" t="str">
        <f>IF(VLOOKUP($A15,'03.คีย์เทอม2'!$A$10:$GT$59,155,FALSE)="","",VLOOKUP($A15,'03.คีย์เทอม2'!$A$10:$GT$59,155,FALSE))</f>
        <v/>
      </c>
      <c r="DB15" s="1262" t="str">
        <f t="shared" si="38"/>
        <v/>
      </c>
      <c r="DC15" s="1233" t="str">
        <f>IF('2.ชื่อนักเรียน'!R16="มส","มส",IF('2.ชื่อนักเรียน'!R16="ร","ร",IF('2.ชื่อนักเรียน'!R16="ย้าย","ย้าย",IF($B15="","",IF(DB15="","",IF(DB15&gt;=75,"เชี่ยวชาญ",IF(DB15&gt;=65,"ชำนาญ",IF(DB15&gt;=55,"พัฒนา",IF(DB15&gt;=50,"เริ่มต้น","ไม่ผ่าน")))))))))</f>
        <v/>
      </c>
      <c r="DD15" s="1233" t="str">
        <f>IF(VLOOKUP($A15,'02.คีย์เทอม1'!$A$10:$GT$59,160,FALSE)="","",VLOOKUP($A15,'02.คีย์เทอม1'!$A$10:$GT$59,160,FALSE))</f>
        <v/>
      </c>
      <c r="DE15" s="1233" t="str">
        <f>IF(VLOOKUP($A15,'03.คีย์เทอม2'!$A$10:$GT$59,160,FALSE)="","",VLOOKUP($A15,'03.คีย์เทอม2'!$A$10:$GT$59,160,FALSE))</f>
        <v/>
      </c>
      <c r="DF15" s="1262" t="str">
        <f t="shared" si="39"/>
        <v/>
      </c>
      <c r="DG15" s="1233" t="str">
        <f>IF('2.ชื่อนักเรียน'!R16="มส","มส",IF('2.ชื่อนักเรียน'!R16="ร","ร",IF('2.ชื่อนักเรียน'!R16="ย้าย","ย้าย",IF($B15="","",IF(DF15="","",IF(DF15&gt;=75,"เชี่ยวชาญ",IF(DF15&gt;=65,"ชำนาญ",IF(DF15&gt;=55,"พัฒนา",IF(DF15&gt;=50,"เริ่มต้น","ไม่ผ่าน")))))))))</f>
        <v/>
      </c>
      <c r="DH15" s="1233" t="str">
        <f>IF(VLOOKUP($A15,'02.คีย์เทอม1'!$A$10:$GT$59,165,FALSE)="","",VLOOKUP($A15,'02.คีย์เทอม1'!$A$10:$GT$59,165,FALSE))</f>
        <v/>
      </c>
      <c r="DI15" s="1233" t="str">
        <f>IF(VLOOKUP($A15,'03.คีย์เทอม2'!$A$10:$GT$59,165,FALSE)="","",VLOOKUP($A15,'03.คีย์เทอม2'!$A$10:$GT$59,165,FALSE))</f>
        <v/>
      </c>
      <c r="DJ15" s="1262" t="str">
        <f t="shared" si="40"/>
        <v/>
      </c>
      <c r="DK15" s="1233" t="str">
        <f>IF('2.ชื่อนักเรียน'!R16="มส","มส",IF('2.ชื่อนักเรียน'!R16="ร","ร",IF('2.ชื่อนักเรียน'!R16="ย้าย","ย้าย",IF($B15="","",IF(DJ15="","",IF(DJ15&gt;=75,"เชี่ยวชาญ",IF(DJ15&gt;=65,"ชำนาญ",IF(DJ15&gt;=55,"พัฒนา",IF(DJ15&gt;=50,"เริ่มต้น","ไม่ผ่าน")))))))))</f>
        <v/>
      </c>
      <c r="DL15" s="1233" t="str">
        <f>IF(VLOOKUP($A15,'02.คีย์เทอม1'!$A$10:$GT$59,170,FALSE)="","",VLOOKUP($A15,'02.คีย์เทอม1'!$A$10:$GT$59,170,FALSE))</f>
        <v/>
      </c>
      <c r="DM15" s="1233" t="str">
        <f>IF(VLOOKUP($A15,'03.คีย์เทอม2'!$A$10:$GT$59,170,FALSE)="","",VLOOKUP($A15,'03.คีย์เทอม2'!$A$10:$GT$59,170,FALSE))</f>
        <v/>
      </c>
      <c r="DN15" s="1262" t="str">
        <f t="shared" si="41"/>
        <v/>
      </c>
      <c r="DO15" s="1233" t="str">
        <f>IF('2.ชื่อนักเรียน'!R16="มส","มส",IF('2.ชื่อนักเรียน'!R16="ร","ร",IF('2.ชื่อนักเรียน'!R16="ย้าย","ย้าย",IF($B15="","",IF(DN15="","",IF(DN15&gt;=75,"เชี่ยวชาญ",IF(DN15&gt;=65,"ชำนาญ",IF(DN15&gt;=55,"พัฒนา",IF(DN15&gt;=50,"เริ่มต้น","ไม่ผ่าน")))))))))</f>
        <v/>
      </c>
      <c r="DP15" s="1233" t="str">
        <f>IF(VLOOKUP($A15,'02.คีย์เทอม1'!$A$10:$GT$59,175,FALSE)="","",VLOOKUP($A15,'02.คีย์เทอม1'!$A$10:$GT$59,175,FALSE))</f>
        <v/>
      </c>
      <c r="DQ15" s="1233" t="str">
        <f>IF(VLOOKUP($A15,'03.คีย์เทอม2'!$A$10:$GT$59,175,FALSE)="","",VLOOKUP($A15,'03.คีย์เทอม2'!$A$10:$GT$59,175,FALSE))</f>
        <v/>
      </c>
      <c r="DR15" s="1262" t="str">
        <f t="shared" si="42"/>
        <v/>
      </c>
      <c r="DS15" s="1233" t="str">
        <f>IF('2.ชื่อนักเรียน'!R16="มส","มส",IF('2.ชื่อนักเรียน'!R16="ร","ร",IF('2.ชื่อนักเรียน'!R16="ย้าย","ย้าย",IF($B15="","",IF(DR15="","",IF(DR15&gt;=75,"เชี่ยวชาญ",IF(DR15&gt;=65,"ชำนาญ",IF(DR15&gt;=55,"พัฒนา",IF(DR15&gt;=50,"เริ่มต้น","ไม่ผ่าน")))))))))</f>
        <v/>
      </c>
      <c r="DT15" s="1233" t="str">
        <f>IF(VLOOKUP($A15,'02.คีย์เทอม1'!$A$10:$GT$59,180,FALSE)="","",VLOOKUP($A15,'02.คีย์เทอม1'!$A$10:$GT$59,180,FALSE))</f>
        <v/>
      </c>
      <c r="DU15" s="1233" t="str">
        <f>IF(VLOOKUP($A15,'03.คีย์เทอม2'!$A$10:$GT$59,180,FALSE)="","",VLOOKUP($A15,'03.คีย์เทอม2'!$A$10:$GT$59,180,FALSE))</f>
        <v/>
      </c>
      <c r="DV15" s="1262" t="str">
        <f t="shared" si="43"/>
        <v/>
      </c>
      <c r="DW15" s="1233" t="str">
        <f>IF('2.ชื่อนักเรียน'!R16="มส","มส",IF('2.ชื่อนักเรียน'!R16="ร","ร",IF('2.ชื่อนักเรียน'!R16="ย้าย","ย้าย",IF($B15="","",IF(DV15="","",IF(DV15&gt;=75,"เชี่ยวชาญ",IF(DV15&gt;=65,"ชำนาญ",IF(DV15&gt;=55,"พัฒนา",IF(DV15&gt;=50,"เริ่มต้น","ไม่ผ่าน")))))))))</f>
        <v/>
      </c>
    </row>
    <row r="16" spans="1:127" s="509" customFormat="1" ht="17.25" customHeight="1">
      <c r="A16" s="1323">
        <v>7</v>
      </c>
      <c r="B16" s="1324" t="str">
        <f>IF('2.ชื่อนักเรียน'!C17="","",'2.ชื่อนักเรียน'!C17)</f>
        <v/>
      </c>
      <c r="C16" s="1325" t="str">
        <f>IF('2.ชื่อนักเรียน'!D17="","",'2.ชื่อนักเรียน'!D17)</f>
        <v/>
      </c>
      <c r="D16" s="1314" t="str">
        <f>IF($A$3&lt;&gt;"ชั้น"&amp;'01.ข้อมูลเบื้องต้น'!$H$2,"",IF(AK16="","",AK16))</f>
        <v/>
      </c>
      <c r="E16" s="1314" t="str">
        <f>IF($A$3&lt;&gt;"ชั้น"&amp;'01.ข้อมูลเบื้องต้น'!$H$2,"",IF(AO16="","",AO16))</f>
        <v/>
      </c>
      <c r="F16" s="1315" t="str">
        <f>IF($A$3&lt;&gt;"ชั้น"&amp;'01.ข้อมูลเบื้องต้น'!$H$2,"",IF(AS16="","",AS16))</f>
        <v/>
      </c>
      <c r="G16" s="1326" t="str">
        <f>IF($A$3&lt;&gt;"ชั้น"&amp;'01.ข้อมูลเบื้องต้น'!$H$2,"",IF(AW16="","",AW16))</f>
        <v/>
      </c>
      <c r="H16" s="1327" t="str">
        <f>IF($A$3&lt;&gt;"ชั้น"&amp;'01.ข้อมูลเบื้องต้น'!$H$2,"",IF(BA16="","",BA16))</f>
        <v/>
      </c>
      <c r="I16" s="1316" t="str">
        <f>IF($A$3&lt;&gt;"ชั้น"&amp;'01.ข้อมูลเบื้องต้น'!$H$2,"",IF(BE16="","",BE16))</f>
        <v/>
      </c>
      <c r="J16" s="1316" t="str">
        <f>IF($A$3&lt;&gt;"ชั้น"&amp;'01.ข้อมูลเบื้องต้น'!$H$2,"",IF(BI16="","",BI16))</f>
        <v/>
      </c>
      <c r="K16" s="1316" t="str">
        <f>IF($A$3&lt;&gt;"ชั้น"&amp;'01.ข้อมูลเบื้องต้น'!$H$2,"",IF(BM16="","",BM16))</f>
        <v/>
      </c>
      <c r="L16" s="1328" t="str">
        <f>IF($A$3&lt;&gt;"ชั้น"&amp;'01.ข้อมูลเบื้องต้น'!$H$2,"",IF(BO16="","",BO16))</f>
        <v/>
      </c>
      <c r="M16" s="1326" t="str">
        <f>IF($A$3&lt;&gt;"ชั้น"&amp;'01.ข้อมูลเบื้องต้น'!$H$2,"",IF(BS16="","",BS16))</f>
        <v/>
      </c>
      <c r="N16" s="1327" t="str">
        <f>IF($A$3&lt;&gt;"ชั้น"&amp;'01.ข้อมูลเบื้องต้น'!$H$2,"",IF(BW16="","",BW16))</f>
        <v/>
      </c>
      <c r="O16" s="1327" t="str">
        <f>IF($A$3&lt;&gt;"ชั้น"&amp;'01.ข้อมูลเบื้องต้น'!$H$2,"",IF(CA16="","",CA16))</f>
        <v/>
      </c>
      <c r="P16" s="1327" t="str">
        <f>IF($A$3&lt;&gt;"ชั้น"&amp;'01.ข้อมูลเบื้องต้น'!$H$2,"",IF(CE16="","",CE16))</f>
        <v/>
      </c>
      <c r="Q16" s="1327" t="str">
        <f>IF($A$3&lt;&gt;"ชั้น"&amp;'01.ข้อมูลเบื้องต้น'!$H$2,"",IF(CI16="","",CI16))</f>
        <v/>
      </c>
      <c r="R16" s="1327" t="str">
        <f>IF($A$3&lt;&gt;"ชั้น"&amp;'01.ข้อมูลเบื้องต้น'!$H$2,"",IF(CM16="","",CM16))</f>
        <v/>
      </c>
      <c r="S16" s="1327" t="str">
        <f>IF($A$3&lt;&gt;"ชั้น"&amp;'01.ข้อมูลเบื้องต้น'!$H$2,"",IF(CQ16="","",CQ16))</f>
        <v/>
      </c>
      <c r="T16" s="1327" t="str">
        <f>IF($A$3&lt;&gt;"ชั้น"&amp;'01.ข้อมูลเบื้องต้น'!$H$2,"",IF(CU16="","",CU16))</f>
        <v/>
      </c>
      <c r="U16" s="1327" t="str">
        <f>IF($A$3&lt;&gt;"ชั้น"&amp;'01.ข้อมูลเบื้องต้น'!$H$2,"",IF(CY16="","",CY16))</f>
        <v/>
      </c>
      <c r="V16" s="1327" t="str">
        <f>IF($A$3&lt;&gt;"ชั้น"&amp;'01.ข้อมูลเบื้องต้น'!$H$2,"",IF(DC16="","",DC16))</f>
        <v/>
      </c>
      <c r="W16" s="1327" t="str">
        <f>IF($A$3&lt;&gt;"ชั้น"&amp;'01.ข้อมูลเบื้องต้น'!$H$2,"",IF(DG16="","",DG16))</f>
        <v/>
      </c>
      <c r="X16" s="1327" t="str">
        <f>IF($A$3&lt;&gt;"ชั้น"&amp;'01.ข้อมูลเบื้องต้น'!$H$2,"",IF(DK16="","",DK16))</f>
        <v/>
      </c>
      <c r="Y16" s="1327" t="str">
        <f>IF($A$3&lt;&gt;"ชั้น"&amp;'01.ข้อมูลเบื้องต้น'!$H$2,"",IF(DO16="","",DO16))</f>
        <v/>
      </c>
      <c r="Z16" s="1327" t="str">
        <f>IF($A$3&lt;&gt;"ชั้น"&amp;'01.ข้อมูลเบื้องต้น'!$H$2,"",IF(DS16="","",DS16))</f>
        <v/>
      </c>
      <c r="AA16" s="1329" t="str">
        <f>IF($A$3&lt;&gt;"ชั้น"&amp;'01.ข้อมูลเบื้องต้น'!$H$2,"",IF(DW16="","",DW16))</f>
        <v/>
      </c>
      <c r="AB16" s="1330" t="str">
        <f>IF($A$3&lt;&gt;"ชั้น"&amp;'01.ข้อมูลเบื้องต้น'!$H$2,"",'7.พัฒนาผู้เรียน'!G17)</f>
        <v/>
      </c>
      <c r="AC16" s="1331" t="str">
        <f>IF($A$3&lt;&gt;"ชั้น"&amp;'01.ข้อมูลเบื้องต้น'!$H$2,"",'9.คุณลักษณะ'!I17)</f>
        <v/>
      </c>
      <c r="AG16" s="1261"/>
      <c r="AH16" s="1233" t="str">
        <f>IF(VLOOKUP($A16,'02.คีย์เทอม1'!$A$10:$GT$59,189,FALSE)="","",VLOOKUP($A16,'02.คีย์เทอม1'!$A$10:$GT$59,189,FALSE))</f>
        <v/>
      </c>
      <c r="AI16" s="1233" t="str">
        <f>IF(VLOOKUP($A16,'03.คีย์เทอม2'!$A$10:$GT$59,189,FALSE)="","",VLOOKUP($A16,'03.คีย์เทอม2'!$A$10:$GT$59,189,FALSE))</f>
        <v/>
      </c>
      <c r="AJ16" s="1262" t="str">
        <f t="shared" si="44"/>
        <v/>
      </c>
      <c r="AK16" s="1233" t="str">
        <f>IF('2.ชื่อนักเรียน'!R17="มส","มส",IF('2.ชื่อนักเรียน'!R17="ร","ร",IF('2.ชื่อนักเรียน'!R17="ย้าย","ย้าย",IF($B16="","",IF(AJ16="","",IF(AJ16&gt;=75,"เชี่ยวชาญ",IF(AJ16&gt;=65,"ชำนาญ",IF(AJ16&gt;=55,"พัฒนา",IF(AJ16&gt;=50,"เริ่มต้น","ไม่ผ่าน")))))))))</f>
        <v/>
      </c>
      <c r="AL16" s="1233" t="str">
        <f>IF(VLOOKUP($A16,'02.คีย์เทอม1'!$A$10:$GT$59,193,FALSE)="","",VLOOKUP($A16,'02.คีย์เทอม1'!$A$10:$GT$59,193,FALSE))</f>
        <v/>
      </c>
      <c r="AM16" s="1233" t="str">
        <f>IF(VLOOKUP($A16,'03.คีย์เทอม2'!$A$10:$GT$59,193,FALSE)="","",VLOOKUP($A16,'03.คีย์เทอม2'!$A$10:$GT$59,193,FALSE))</f>
        <v/>
      </c>
      <c r="AN16" s="1262" t="str">
        <f t="shared" si="21"/>
        <v/>
      </c>
      <c r="AO16" s="1233" t="str">
        <f>IF('2.ชื่อนักเรียน'!R17="มส","มส",IF('2.ชื่อนักเรียน'!R17="ร","ร",IF('2.ชื่อนักเรียน'!R17="ย้าย","ย้าย",IF($B16="","",IF(AN16="","",IF(AN16&gt;=75,"เชี่ยวชาญ",IF(AN16&gt;=65,"ชำนาญ",IF(AN16&gt;=55,"พัฒนา",IF(AN16&gt;=50,"เริ่มต้น","ไม่ผ่าน")))))))))</f>
        <v/>
      </c>
      <c r="AP16" s="1233" t="str">
        <f>IF(VLOOKUP($A16,'02.คีย์เทอม1'!$A$10:$GT$59,195,FALSE)="","",VLOOKUP($A16,'02.คีย์เทอม1'!$A$10:$GT$59,195,FALSE))</f>
        <v/>
      </c>
      <c r="AQ16" s="1233" t="str">
        <f>IF(VLOOKUP($A16,'03.คีย์เทอม2'!$A$10:$GT$59,195,FALSE)="","",VLOOKUP($A16,'03.คีย์เทอม2'!$A$10:$GT$59,195,FALSE))</f>
        <v/>
      </c>
      <c r="AR16" s="1262" t="str">
        <f t="shared" si="22"/>
        <v/>
      </c>
      <c r="AS16" s="1233" t="str">
        <f>IF('2.ชื่อนักเรียน'!R17="มส","มส",IF('2.ชื่อนักเรียน'!R17="ร","ร",IF('2.ชื่อนักเรียน'!R17="ย้าย","ย้าย",IF($B16="","",IF(AR16="","",IF(AR16&gt;=75,"เชี่ยวชาญ",IF(AR16&gt;=65,"ชำนาญ",IF(AR16&gt;=55,"พัฒนา",IF(AR16&gt;=50,"เริ่มต้น","ไม่ผ่าน")))))))))</f>
        <v/>
      </c>
      <c r="AT16" s="1233" t="str">
        <f>IF(VLOOKUP($A16,'02.คีย์เทอม1'!$A$10:$GT$59,196,FALSE)="","",VLOOKUP($A16,'02.คีย์เทอม1'!$A$10:$GT$59,196,FALSE))</f>
        <v/>
      </c>
      <c r="AU16" s="1233" t="str">
        <f>IF(VLOOKUP($A16,'03.คีย์เทอม2'!$A$10:$GT$59,196,FALSE)="","",VLOOKUP($A16,'03.คีย์เทอม2'!$A$10:$GT$59,196,FALSE))</f>
        <v/>
      </c>
      <c r="AV16" s="1262" t="str">
        <f t="shared" si="23"/>
        <v/>
      </c>
      <c r="AW16" s="1233" t="str">
        <f>IF('2.ชื่อนักเรียน'!R17="มส","มส",IF('2.ชื่อนักเรียน'!R17="ร","ร",IF('2.ชื่อนักเรียน'!R17="ย้าย","ย้าย",IF($B16="","",IF(AV16="","",IF(AV16&gt;=75,"เชี่ยวชาญ",IF(AV16&gt;=65,"ชำนาญ",IF(AV16&gt;=55,"พัฒนา",IF(AV16&gt;=50,"เริ่มต้น","ไม่ผ่าน")))))))))</f>
        <v/>
      </c>
      <c r="AX16" s="1233" t="str">
        <f>IF(VLOOKUP($A16,'02.คีย์เทอม1'!$A$10:$GT$59,197,FALSE)="","",VLOOKUP($A16,'02.คีย์เทอม1'!$A$10:$GT$59,197,FALSE))</f>
        <v/>
      </c>
      <c r="AY16" s="1233" t="str">
        <f>IF(VLOOKUP($A16,'03.คีย์เทอม2'!$A$10:$GT$59,197,FALSE)="","",VLOOKUP($A16,'03.คีย์เทอม2'!$A$10:$GT$59,197,FALSE))</f>
        <v/>
      </c>
      <c r="AZ16" s="1262" t="str">
        <f t="shared" si="24"/>
        <v/>
      </c>
      <c r="BA16" s="1233" t="str">
        <f>IF('2.ชื่อนักเรียน'!R17="มส","มส",IF('2.ชื่อนักเรียน'!R17="ร","ร",IF('2.ชื่อนักเรียน'!R17="ย้าย","ย้าย",IF($B16="","",IF(AZ16="","",IF(AZ16&gt;=75,"เชี่ยวชาญ",IF(AZ16&gt;=65,"ชำนาญ",IF(AZ16&gt;=55,"พัฒนา",IF(AZ16&gt;=50,"เริ่มต้น","ไม่ผ่าน")))))))))</f>
        <v/>
      </c>
      <c r="BB16" s="1233" t="str">
        <f>IF(VLOOKUP($A16,'02.คีย์เทอม1'!$A$10:$GT$59,198,FALSE)="","",VLOOKUP($A16,'02.คีย์เทอม1'!$A$10:$GT$59,198,FALSE))</f>
        <v/>
      </c>
      <c r="BC16" s="1233" t="str">
        <f>IF(VLOOKUP($A16,'03.คีย์เทอม2'!$A$10:$GT$59,198,FALSE)="","",VLOOKUP($A16,'03.คีย์เทอม2'!$A$10:$GT$59,198,FALSE))</f>
        <v/>
      </c>
      <c r="BD16" s="1262" t="str">
        <f t="shared" si="25"/>
        <v/>
      </c>
      <c r="BE16" s="1233" t="str">
        <f>IF('2.ชื่อนักเรียน'!R17="มส","มส",IF('2.ชื่อนักเรียน'!R17="ร","ร",IF('2.ชื่อนักเรียน'!R17="ย้าย","ย้าย",IF($B16="","",IF(BD16="","",IF(BD16&gt;=75,"เชี่ยวชาญ",IF(BD16&gt;=65,"ชำนาญ",IF(BD16&gt;=55,"พัฒนา",IF(BD16&gt;=50,"เริ่มต้น","ไม่ผ่าน")))))))))</f>
        <v/>
      </c>
      <c r="BF16" s="1233" t="str">
        <f>IF(VLOOKUP($A16,'02.คีย์เทอม1'!$A$10:$GT$59,199,FALSE)="","",VLOOKUP($A16,'02.คีย์เทอม1'!$A$10:$GT$59,199,FALSE))</f>
        <v/>
      </c>
      <c r="BG16" s="1233" t="str">
        <f>IF(VLOOKUP($A16,'03.คีย์เทอม2'!$A$10:$GT$59,199,FALSE)="","",VLOOKUP($A16,'03.คีย์เทอม2'!$A$10:$GT$59,199,FALSE))</f>
        <v/>
      </c>
      <c r="BH16" s="1262" t="str">
        <f t="shared" si="26"/>
        <v/>
      </c>
      <c r="BI16" s="1233" t="str">
        <f>IF('2.ชื่อนักเรียน'!R17="มส","มส",IF('2.ชื่อนักเรียน'!R17="ร","ร",IF('2.ชื่อนักเรียน'!R17="ย้าย","ย้าย",IF($B16="","",IF(BH16="","",IF(BH16&gt;=75,"เชี่ยวชาญ",IF(BH16&gt;=65,"ชำนาญ",IF(BH16&gt;=55,"พัฒนา",IF(BH16&gt;=50,"เริ่มต้น","ไม่ผ่าน")))))))))</f>
        <v/>
      </c>
      <c r="BJ16" s="1233" t="str">
        <f>IF(VLOOKUP($A16,'02.คีย์เทอม1'!$A$10:$GT$59,200,FALSE)="","",VLOOKUP($A16,'02.คีย์เทอม1'!$A$10:$GT$59,200,FALSE))</f>
        <v/>
      </c>
      <c r="BK16" s="1233" t="str">
        <f>IF(VLOOKUP($A16,'03.คีย์เทอม2'!$A$10:$GT$59,200,FALSE)="","",VLOOKUP($A16,'03.คีย์เทอม2'!$A$10:$GT$59,200,FALSE))</f>
        <v/>
      </c>
      <c r="BL16" s="1262" t="str">
        <f t="shared" si="27"/>
        <v/>
      </c>
      <c r="BM16" s="1233" t="str">
        <f>IF('2.ชื่อนักเรียน'!R17="มส","มส",IF('2.ชื่อนักเรียน'!R17="ร","ร",IF('2.ชื่อนักเรียน'!R17="ย้าย","ย้าย",IF($B16="","",IF(BL16="","",IF(BL16&gt;=75,"เชี่ยวชาญ",IF(BL16&gt;=65,"ชำนาญ",IF(BL16&gt;=55,"พัฒนา",IF(BL16&gt;=50,"เริ่มต้น","ไม่ผ่าน")))))))))</f>
        <v/>
      </c>
      <c r="BN16" s="1262" t="str">
        <f t="shared" si="28"/>
        <v/>
      </c>
      <c r="BO16" s="1233" t="str">
        <f>IF('2.ชื่อนักเรียน'!R17="มส","มส",IF('2.ชื่อนักเรียน'!R17="ร","ร",IF('2.ชื่อนักเรียน'!R17="ย้าย","ย้าย",IF($B16="","",IF(BN16="","",IF(BN16&gt;=75,"เชี่ยวชาญ",IF(BN16&gt;=65,"ชำนาญ",IF(BN16&gt;=55,"พัฒนา",IF(BN16&gt;=50,"เริ่มต้น","ไม่ผ่าน")))))))))</f>
        <v/>
      </c>
      <c r="BP16" s="1233" t="str">
        <f>IF(VLOOKUP($A16,'02.คีย์เทอม1'!$A$10:$GT$59,110,FALSE)="","",VLOOKUP($A16,'02.คีย์เทอม1'!$A$10:$GT$59,110,FALSE))</f>
        <v/>
      </c>
      <c r="BQ16" s="1233" t="str">
        <f>IF(VLOOKUP($A16,'03.คีย์เทอม2'!$A$10:$GT$59,110,FALSE)="","",VLOOKUP($A16,'03.คีย์เทอม2'!$A$10:$GT$59,110,FALSE))</f>
        <v/>
      </c>
      <c r="BR16" s="1262" t="str">
        <f t="shared" si="29"/>
        <v/>
      </c>
      <c r="BS16" s="1233" t="str">
        <f>IF('2.ชื่อนักเรียน'!R17="มส","มส",IF('2.ชื่อนักเรียน'!R17="ร","ร",IF('2.ชื่อนักเรียน'!R17="ย้าย","ย้าย",IF($B16="","",IF(BR16="","",IF(BR16&gt;=75,"เชี่ยวชาญ",IF(BR16&gt;=65,"ชำนาญ",IF(BR16&gt;=55,"พัฒนา",IF(BR16&gt;=50,"เริ่มต้น","ไม่ผ่าน")))))))))</f>
        <v/>
      </c>
      <c r="BT16" s="1233" t="str">
        <f>IF(VLOOKUP($A16,'02.คีย์เทอม1'!$A$10:$GT$59,115,FALSE)="","",VLOOKUP($A16,'02.คีย์เทอม1'!$A$10:$GT$59,115,FALSE))</f>
        <v/>
      </c>
      <c r="BU16" s="1233" t="str">
        <f>IF(VLOOKUP($A16,'03.คีย์เทอม2'!$A$10:$GT$59,115,FALSE)="","",VLOOKUP($A16,'03.คีย์เทอม2'!$A$10:$GT$59,115,FALSE))</f>
        <v/>
      </c>
      <c r="BV16" s="1262" t="str">
        <f t="shared" si="30"/>
        <v/>
      </c>
      <c r="BW16" s="1233" t="str">
        <f>IF('2.ชื่อนักเรียน'!R17="มส","มส",IF('2.ชื่อนักเรียน'!R17="ร","ร",IF('2.ชื่อนักเรียน'!R17="ย้าย","ย้าย",IF($B16="","",IF(BV16="","",IF(BV16&gt;=75,"เชี่ยวชาญ",IF(BV16&gt;=65,"ชำนาญ",IF(BV16&gt;=55,"พัฒนา",IF(BV16&gt;=50,"เริ่มต้น","ไม่ผ่าน")))))))))</f>
        <v/>
      </c>
      <c r="BX16" s="1233" t="str">
        <f>IF(VLOOKUP($A16,'02.คีย์เทอม1'!$A$10:$GT$59,120,FALSE)="","",VLOOKUP($A16,'02.คีย์เทอม1'!$A$10:$GT$59,120,FALSE))</f>
        <v/>
      </c>
      <c r="BY16" s="1233" t="str">
        <f>IF(VLOOKUP($A16,'03.คีย์เทอม2'!$A$10:$GT$59,120,FALSE)="","",VLOOKUP($A16,'03.คีย์เทอม2'!$A$10:$GT$59,120,FALSE))</f>
        <v/>
      </c>
      <c r="BZ16" s="1262" t="str">
        <f t="shared" si="31"/>
        <v/>
      </c>
      <c r="CA16" s="1233" t="str">
        <f>IF('2.ชื่อนักเรียน'!R17="มส","มส",IF('2.ชื่อนักเรียน'!R17="ร","ร",IF('2.ชื่อนักเรียน'!R17="ย้าย","ย้าย",IF($B16="","",IF(BZ16="","",IF(BZ16&gt;=75,"เชี่ยวชาญ",IF(BZ16&gt;=65,"ชำนาญ",IF(BZ16&gt;=55,"พัฒนา",IF(BZ16&gt;=50,"เริ่มต้น","ไม่ผ่าน")))))))))</f>
        <v/>
      </c>
      <c r="CB16" s="1233" t="str">
        <f>IF(VLOOKUP($A16,'02.คีย์เทอม1'!$A$10:$GT$59,125,FALSE)="","",VLOOKUP($A16,'02.คีย์เทอม1'!$A$10:$GT$59,125,FALSE))</f>
        <v/>
      </c>
      <c r="CC16" s="1233" t="str">
        <f>IF(VLOOKUP($A16,'03.คีย์เทอม2'!$A$10:$GT$59,125,FALSE)="","",VLOOKUP($A16,'03.คีย์เทอม2'!$A$10:$GT$59,125,FALSE))</f>
        <v/>
      </c>
      <c r="CD16" s="1262" t="str">
        <f t="shared" si="32"/>
        <v/>
      </c>
      <c r="CE16" s="1233" t="str">
        <f>IF('2.ชื่อนักเรียน'!R17="มส","มส",IF('2.ชื่อนักเรียน'!R17="ร","ร",IF('2.ชื่อนักเรียน'!R17="ย้าย","ย้าย",IF($B16="","",IF(CD16="","",IF(CD16&gt;=75,"เชี่ยวชาญ",IF(CD16&gt;=65,"ชำนาญ",IF(CD16&gt;=55,"พัฒนา",IF(CD16&gt;=50,"เริ่มต้น","ไม่ผ่าน")))))))))</f>
        <v/>
      </c>
      <c r="CF16" s="1233" t="str">
        <f>IF(VLOOKUP($A16,'02.คีย์เทอม1'!$A$10:$GT$59,130,FALSE)="","",VLOOKUP($A16,'02.คีย์เทอม1'!$A$10:$GT$59,130,FALSE))</f>
        <v/>
      </c>
      <c r="CG16" s="1233" t="str">
        <f>IF(VLOOKUP($A16,'03.คีย์เทอม2'!$A$10:$GT$59,130,FALSE)="","",VLOOKUP($A16,'03.คีย์เทอม2'!$A$10:$GT$59,130,FALSE))</f>
        <v/>
      </c>
      <c r="CH16" s="1262" t="str">
        <f t="shared" si="33"/>
        <v/>
      </c>
      <c r="CI16" s="1233" t="str">
        <f>IF('2.ชื่อนักเรียน'!R17="มส","มส",IF('2.ชื่อนักเรียน'!R17="ร","ร",IF('2.ชื่อนักเรียน'!R17="ย้าย","ย้าย",IF($B16="","",IF(CH16="","",IF(CH16&gt;=75,"เชี่ยวชาญ",IF(CH16&gt;=65,"ชำนาญ",IF(CH16&gt;=55,"พัฒนา",IF(CH16&gt;=50,"เริ่มต้น","ไม่ผ่าน")))))))))</f>
        <v/>
      </c>
      <c r="CJ16" s="1233" t="str">
        <f>IF(VLOOKUP($A16,'02.คีย์เทอม1'!$A$10:$GT$59,135,FALSE)="","",VLOOKUP($A16,'02.คีย์เทอม1'!$A$10:$GT$59,135,FALSE))</f>
        <v/>
      </c>
      <c r="CK16" s="1233" t="str">
        <f>IF(VLOOKUP($A16,'03.คีย์เทอม2'!$A$10:$GT$59,135,FALSE)="","",VLOOKUP($A16,'03.คีย์เทอม2'!$A$10:$GT$59,135,FALSE))</f>
        <v/>
      </c>
      <c r="CL16" s="1262" t="str">
        <f t="shared" si="34"/>
        <v/>
      </c>
      <c r="CM16" s="1233" t="str">
        <f>IF('2.ชื่อนักเรียน'!R17="มส","มส",IF('2.ชื่อนักเรียน'!R17="ร","ร",IF('2.ชื่อนักเรียน'!R17="ย้าย","ย้าย",IF($B16="","",IF(CL16="","",IF(CL16&gt;=75,"เชี่ยวชาญ",IF(CL16&gt;=65,"ชำนาญ",IF(CL16&gt;=55,"พัฒนา",IF(CL16&gt;=50,"เริ่มต้น","ไม่ผ่าน")))))))))</f>
        <v/>
      </c>
      <c r="CN16" s="1233" t="str">
        <f>IF(VLOOKUP($A16,'02.คีย์เทอม1'!$A$10:$GT$59,140,FALSE)="","",VLOOKUP($A16,'02.คีย์เทอม1'!$A$10:$GT$59,140,FALSE))</f>
        <v/>
      </c>
      <c r="CO16" s="1233" t="str">
        <f>IF(VLOOKUP($A16,'03.คีย์เทอม2'!$A$10:$GT$59,140,FALSE)="","",VLOOKUP($A16,'03.คีย์เทอม2'!$A$10:$GT$59,140,FALSE))</f>
        <v/>
      </c>
      <c r="CP16" s="1262" t="str">
        <f t="shared" si="35"/>
        <v/>
      </c>
      <c r="CQ16" s="1233" t="str">
        <f>IF('2.ชื่อนักเรียน'!R17="มส","มส",IF('2.ชื่อนักเรียน'!R17="ร","ร",IF('2.ชื่อนักเรียน'!R17="ย้าย","ย้าย",IF($B16="","",IF(CP16="","",IF(CP16&gt;=75,"เชี่ยวชาญ",IF(CP16&gt;=65,"ชำนาญ",IF(CP16&gt;=55,"พัฒนา",IF(CP16&gt;=50,"เริ่มต้น","ไม่ผ่าน")))))))))</f>
        <v/>
      </c>
      <c r="CR16" s="1233" t="str">
        <f>IF(VLOOKUP($A16,'02.คีย์เทอม1'!$A$10:$GT$59,145,FALSE)="","",VLOOKUP($A16,'02.คีย์เทอม1'!$A$10:$GT$59,145,FALSE))</f>
        <v/>
      </c>
      <c r="CS16" s="1233" t="str">
        <f>IF(VLOOKUP($A16,'03.คีย์เทอม2'!$A$10:$GT$59,145,FALSE)="","",VLOOKUP($A16,'03.คีย์เทอม2'!$A$10:$GT$59,145,FALSE))</f>
        <v/>
      </c>
      <c r="CT16" s="1262" t="str">
        <f t="shared" si="36"/>
        <v/>
      </c>
      <c r="CU16" s="1233" t="str">
        <f>IF('2.ชื่อนักเรียน'!R17="มส","มส",IF('2.ชื่อนักเรียน'!R17="ร","ร",IF('2.ชื่อนักเรียน'!R17="ย้าย","ย้าย",IF($B16="","",IF(CT16="","",IF(CT16&gt;=75,"เชี่ยวชาญ",IF(CT16&gt;=65,"ชำนาญ",IF(CT16&gt;=55,"พัฒนา",IF(CT16&gt;=50,"เริ่มต้น","ไม่ผ่าน")))))))))</f>
        <v/>
      </c>
      <c r="CV16" s="1233" t="str">
        <f>IF(VLOOKUP($A16,'02.คีย์เทอม1'!$A$10:$GT$59,150,FALSE)="","",VLOOKUP($A16,'02.คีย์เทอม1'!$A$10:$GT$59,150,FALSE))</f>
        <v/>
      </c>
      <c r="CW16" s="1233" t="str">
        <f>IF(VLOOKUP($A16,'03.คีย์เทอม2'!$A$10:$GT$59,150,FALSE)="","",VLOOKUP($A16,'03.คีย์เทอม2'!$A$10:$GT$59,150,FALSE))</f>
        <v/>
      </c>
      <c r="CX16" s="1262" t="str">
        <f t="shared" si="37"/>
        <v/>
      </c>
      <c r="CY16" s="1233" t="str">
        <f>IF('2.ชื่อนักเรียน'!R17="มส","มส",IF('2.ชื่อนักเรียน'!R17="ร","ร",IF('2.ชื่อนักเรียน'!R17="ย้าย","ย้าย",IF($B16="","",IF(CX16="","",IF(CX16&gt;=75,"เชี่ยวชาญ",IF(CX16&gt;=65,"ชำนาญ",IF(CX16&gt;=55,"พัฒนา",IF(CX16&gt;=50,"เริ่มต้น","ไม่ผ่าน")))))))))</f>
        <v/>
      </c>
      <c r="CZ16" s="1233" t="str">
        <f>IF(VLOOKUP($A16,'02.คีย์เทอม1'!$A$10:$GT$59,155,FALSE)="","",VLOOKUP($A16,'02.คีย์เทอม1'!$A$10:$GT$59,155,FALSE))</f>
        <v/>
      </c>
      <c r="DA16" s="1233" t="str">
        <f>IF(VLOOKUP($A16,'03.คีย์เทอม2'!$A$10:$GT$59,155,FALSE)="","",VLOOKUP($A16,'03.คีย์เทอม2'!$A$10:$GT$59,155,FALSE))</f>
        <v/>
      </c>
      <c r="DB16" s="1262" t="str">
        <f t="shared" si="38"/>
        <v/>
      </c>
      <c r="DC16" s="1233" t="str">
        <f>IF('2.ชื่อนักเรียน'!R17="มส","มส",IF('2.ชื่อนักเรียน'!R17="ร","ร",IF('2.ชื่อนักเรียน'!R17="ย้าย","ย้าย",IF($B16="","",IF(DB16="","",IF(DB16&gt;=75,"เชี่ยวชาญ",IF(DB16&gt;=65,"ชำนาญ",IF(DB16&gt;=55,"พัฒนา",IF(DB16&gt;=50,"เริ่มต้น","ไม่ผ่าน")))))))))</f>
        <v/>
      </c>
      <c r="DD16" s="1233" t="str">
        <f>IF(VLOOKUP($A16,'02.คีย์เทอม1'!$A$10:$GT$59,160,FALSE)="","",VLOOKUP($A16,'02.คีย์เทอม1'!$A$10:$GT$59,160,FALSE))</f>
        <v/>
      </c>
      <c r="DE16" s="1233" t="str">
        <f>IF(VLOOKUP($A16,'03.คีย์เทอม2'!$A$10:$GT$59,160,FALSE)="","",VLOOKUP($A16,'03.คีย์เทอม2'!$A$10:$GT$59,160,FALSE))</f>
        <v/>
      </c>
      <c r="DF16" s="1262" t="str">
        <f t="shared" si="39"/>
        <v/>
      </c>
      <c r="DG16" s="1233" t="str">
        <f>IF('2.ชื่อนักเรียน'!R17="มส","มส",IF('2.ชื่อนักเรียน'!R17="ร","ร",IF('2.ชื่อนักเรียน'!R17="ย้าย","ย้าย",IF($B16="","",IF(DF16="","",IF(DF16&gt;=75,"เชี่ยวชาญ",IF(DF16&gt;=65,"ชำนาญ",IF(DF16&gt;=55,"พัฒนา",IF(DF16&gt;=50,"เริ่มต้น","ไม่ผ่าน")))))))))</f>
        <v/>
      </c>
      <c r="DH16" s="1233" t="str">
        <f>IF(VLOOKUP($A16,'02.คีย์เทอม1'!$A$10:$GT$59,165,FALSE)="","",VLOOKUP($A16,'02.คีย์เทอม1'!$A$10:$GT$59,165,FALSE))</f>
        <v/>
      </c>
      <c r="DI16" s="1233" t="str">
        <f>IF(VLOOKUP($A16,'03.คีย์เทอม2'!$A$10:$GT$59,165,FALSE)="","",VLOOKUP($A16,'03.คีย์เทอม2'!$A$10:$GT$59,165,FALSE))</f>
        <v/>
      </c>
      <c r="DJ16" s="1262" t="str">
        <f t="shared" si="40"/>
        <v/>
      </c>
      <c r="DK16" s="1233" t="str">
        <f>IF('2.ชื่อนักเรียน'!R17="มส","มส",IF('2.ชื่อนักเรียน'!R17="ร","ร",IF('2.ชื่อนักเรียน'!R17="ย้าย","ย้าย",IF($B16="","",IF(DJ16="","",IF(DJ16&gt;=75,"เชี่ยวชาญ",IF(DJ16&gt;=65,"ชำนาญ",IF(DJ16&gt;=55,"พัฒนา",IF(DJ16&gt;=50,"เริ่มต้น","ไม่ผ่าน")))))))))</f>
        <v/>
      </c>
      <c r="DL16" s="1233" t="str">
        <f>IF(VLOOKUP($A16,'02.คีย์เทอม1'!$A$10:$GT$59,170,FALSE)="","",VLOOKUP($A16,'02.คีย์เทอม1'!$A$10:$GT$59,170,FALSE))</f>
        <v/>
      </c>
      <c r="DM16" s="1233" t="str">
        <f>IF(VLOOKUP($A16,'03.คีย์เทอม2'!$A$10:$GT$59,170,FALSE)="","",VLOOKUP($A16,'03.คีย์เทอม2'!$A$10:$GT$59,170,FALSE))</f>
        <v/>
      </c>
      <c r="DN16" s="1262" t="str">
        <f t="shared" si="41"/>
        <v/>
      </c>
      <c r="DO16" s="1233" t="str">
        <f>IF('2.ชื่อนักเรียน'!R17="มส","มส",IF('2.ชื่อนักเรียน'!R17="ร","ร",IF('2.ชื่อนักเรียน'!R17="ย้าย","ย้าย",IF($B16="","",IF(DN16="","",IF(DN16&gt;=75,"เชี่ยวชาญ",IF(DN16&gt;=65,"ชำนาญ",IF(DN16&gt;=55,"พัฒนา",IF(DN16&gt;=50,"เริ่มต้น","ไม่ผ่าน")))))))))</f>
        <v/>
      </c>
      <c r="DP16" s="1233" t="str">
        <f>IF(VLOOKUP($A16,'02.คีย์เทอม1'!$A$10:$GT$59,175,FALSE)="","",VLOOKUP($A16,'02.คีย์เทอม1'!$A$10:$GT$59,175,FALSE))</f>
        <v/>
      </c>
      <c r="DQ16" s="1233" t="str">
        <f>IF(VLOOKUP($A16,'03.คีย์เทอม2'!$A$10:$GT$59,175,FALSE)="","",VLOOKUP($A16,'03.คีย์เทอม2'!$A$10:$GT$59,175,FALSE))</f>
        <v/>
      </c>
      <c r="DR16" s="1262" t="str">
        <f t="shared" si="42"/>
        <v/>
      </c>
      <c r="DS16" s="1233" t="str">
        <f>IF('2.ชื่อนักเรียน'!R17="มส","มส",IF('2.ชื่อนักเรียน'!R17="ร","ร",IF('2.ชื่อนักเรียน'!R17="ย้าย","ย้าย",IF($B16="","",IF(DR16="","",IF(DR16&gt;=75,"เชี่ยวชาญ",IF(DR16&gt;=65,"ชำนาญ",IF(DR16&gt;=55,"พัฒนา",IF(DR16&gt;=50,"เริ่มต้น","ไม่ผ่าน")))))))))</f>
        <v/>
      </c>
      <c r="DT16" s="1233" t="str">
        <f>IF(VLOOKUP($A16,'02.คีย์เทอม1'!$A$10:$GT$59,180,FALSE)="","",VLOOKUP($A16,'02.คีย์เทอม1'!$A$10:$GT$59,180,FALSE))</f>
        <v/>
      </c>
      <c r="DU16" s="1233" t="str">
        <f>IF(VLOOKUP($A16,'03.คีย์เทอม2'!$A$10:$GT$59,180,FALSE)="","",VLOOKUP($A16,'03.คีย์เทอม2'!$A$10:$GT$59,180,FALSE))</f>
        <v/>
      </c>
      <c r="DV16" s="1262" t="str">
        <f t="shared" si="43"/>
        <v/>
      </c>
      <c r="DW16" s="1233" t="str">
        <f>IF('2.ชื่อนักเรียน'!R17="มส","มส",IF('2.ชื่อนักเรียน'!R17="ร","ร",IF('2.ชื่อนักเรียน'!R17="ย้าย","ย้าย",IF($B16="","",IF(DV16="","",IF(DV16&gt;=75,"เชี่ยวชาญ",IF(DV16&gt;=65,"ชำนาญ",IF(DV16&gt;=55,"พัฒนา",IF(DV16&gt;=50,"เริ่มต้น","ไม่ผ่าน")))))))))</f>
        <v/>
      </c>
    </row>
    <row r="17" spans="1:127" s="509" customFormat="1" ht="17.25" customHeight="1">
      <c r="A17" s="1323">
        <v>8</v>
      </c>
      <c r="B17" s="1324" t="str">
        <f>IF('2.ชื่อนักเรียน'!C18="","",'2.ชื่อนักเรียน'!C18)</f>
        <v/>
      </c>
      <c r="C17" s="1325" t="str">
        <f>IF('2.ชื่อนักเรียน'!D18="","",'2.ชื่อนักเรียน'!D18)</f>
        <v/>
      </c>
      <c r="D17" s="1314" t="str">
        <f>IF($A$3&lt;&gt;"ชั้น"&amp;'01.ข้อมูลเบื้องต้น'!$H$2,"",IF(AK17="","",AK17))</f>
        <v/>
      </c>
      <c r="E17" s="1314" t="str">
        <f>IF($A$3&lt;&gt;"ชั้น"&amp;'01.ข้อมูลเบื้องต้น'!$H$2,"",IF(AO17="","",AO17))</f>
        <v/>
      </c>
      <c r="F17" s="1315" t="str">
        <f>IF($A$3&lt;&gt;"ชั้น"&amp;'01.ข้อมูลเบื้องต้น'!$H$2,"",IF(AS17="","",AS17))</f>
        <v/>
      </c>
      <c r="G17" s="1326" t="str">
        <f>IF($A$3&lt;&gt;"ชั้น"&amp;'01.ข้อมูลเบื้องต้น'!$H$2,"",IF(AW17="","",AW17))</f>
        <v/>
      </c>
      <c r="H17" s="1327" t="str">
        <f>IF($A$3&lt;&gt;"ชั้น"&amp;'01.ข้อมูลเบื้องต้น'!$H$2,"",IF(BA17="","",BA17))</f>
        <v/>
      </c>
      <c r="I17" s="1316" t="str">
        <f>IF($A$3&lt;&gt;"ชั้น"&amp;'01.ข้อมูลเบื้องต้น'!$H$2,"",IF(BE17="","",BE17))</f>
        <v/>
      </c>
      <c r="J17" s="1316" t="str">
        <f>IF($A$3&lt;&gt;"ชั้น"&amp;'01.ข้อมูลเบื้องต้น'!$H$2,"",IF(BI17="","",BI17))</f>
        <v/>
      </c>
      <c r="K17" s="1316" t="str">
        <f>IF($A$3&lt;&gt;"ชั้น"&amp;'01.ข้อมูลเบื้องต้น'!$H$2,"",IF(BM17="","",BM17))</f>
        <v/>
      </c>
      <c r="L17" s="1328" t="str">
        <f>IF($A$3&lt;&gt;"ชั้น"&amp;'01.ข้อมูลเบื้องต้น'!$H$2,"",IF(BO17="","",BO17))</f>
        <v/>
      </c>
      <c r="M17" s="1326" t="str">
        <f>IF($A$3&lt;&gt;"ชั้น"&amp;'01.ข้อมูลเบื้องต้น'!$H$2,"",IF(BS17="","",BS17))</f>
        <v/>
      </c>
      <c r="N17" s="1327" t="str">
        <f>IF($A$3&lt;&gt;"ชั้น"&amp;'01.ข้อมูลเบื้องต้น'!$H$2,"",IF(BW17="","",BW17))</f>
        <v/>
      </c>
      <c r="O17" s="1327" t="str">
        <f>IF($A$3&lt;&gt;"ชั้น"&amp;'01.ข้อมูลเบื้องต้น'!$H$2,"",IF(CA17="","",CA17))</f>
        <v/>
      </c>
      <c r="P17" s="1327" t="str">
        <f>IF($A$3&lt;&gt;"ชั้น"&amp;'01.ข้อมูลเบื้องต้น'!$H$2,"",IF(CE17="","",CE17))</f>
        <v/>
      </c>
      <c r="Q17" s="1327" t="str">
        <f>IF($A$3&lt;&gt;"ชั้น"&amp;'01.ข้อมูลเบื้องต้น'!$H$2,"",IF(CI17="","",CI17))</f>
        <v/>
      </c>
      <c r="R17" s="1327" t="str">
        <f>IF($A$3&lt;&gt;"ชั้น"&amp;'01.ข้อมูลเบื้องต้น'!$H$2,"",IF(CM17="","",CM17))</f>
        <v/>
      </c>
      <c r="S17" s="1327" t="str">
        <f>IF($A$3&lt;&gt;"ชั้น"&amp;'01.ข้อมูลเบื้องต้น'!$H$2,"",IF(CQ17="","",CQ17))</f>
        <v/>
      </c>
      <c r="T17" s="1327" t="str">
        <f>IF($A$3&lt;&gt;"ชั้น"&amp;'01.ข้อมูลเบื้องต้น'!$H$2,"",IF(CU17="","",CU17))</f>
        <v/>
      </c>
      <c r="U17" s="1327" t="str">
        <f>IF($A$3&lt;&gt;"ชั้น"&amp;'01.ข้อมูลเบื้องต้น'!$H$2,"",IF(CY17="","",CY17))</f>
        <v/>
      </c>
      <c r="V17" s="1327" t="str">
        <f>IF($A$3&lt;&gt;"ชั้น"&amp;'01.ข้อมูลเบื้องต้น'!$H$2,"",IF(DC17="","",DC17))</f>
        <v/>
      </c>
      <c r="W17" s="1327" t="str">
        <f>IF($A$3&lt;&gt;"ชั้น"&amp;'01.ข้อมูลเบื้องต้น'!$H$2,"",IF(DG17="","",DG17))</f>
        <v/>
      </c>
      <c r="X17" s="1327" t="str">
        <f>IF($A$3&lt;&gt;"ชั้น"&amp;'01.ข้อมูลเบื้องต้น'!$H$2,"",IF(DK17="","",DK17))</f>
        <v/>
      </c>
      <c r="Y17" s="1327" t="str">
        <f>IF($A$3&lt;&gt;"ชั้น"&amp;'01.ข้อมูลเบื้องต้น'!$H$2,"",IF(DO17="","",DO17))</f>
        <v/>
      </c>
      <c r="Z17" s="1327" t="str">
        <f>IF($A$3&lt;&gt;"ชั้น"&amp;'01.ข้อมูลเบื้องต้น'!$H$2,"",IF(DS17="","",DS17))</f>
        <v/>
      </c>
      <c r="AA17" s="1329" t="str">
        <f>IF($A$3&lt;&gt;"ชั้น"&amp;'01.ข้อมูลเบื้องต้น'!$H$2,"",IF(DW17="","",DW17))</f>
        <v/>
      </c>
      <c r="AB17" s="1330" t="str">
        <f>IF($A$3&lt;&gt;"ชั้น"&amp;'01.ข้อมูลเบื้องต้น'!$H$2,"",'7.พัฒนาผู้เรียน'!G18)</f>
        <v/>
      </c>
      <c r="AC17" s="1331" t="str">
        <f>IF($A$3&lt;&gt;"ชั้น"&amp;'01.ข้อมูลเบื้องต้น'!$H$2,"",'9.คุณลักษณะ'!I18)</f>
        <v/>
      </c>
      <c r="AG17" s="1261"/>
      <c r="AH17" s="1233" t="str">
        <f>IF(VLOOKUP($A17,'02.คีย์เทอม1'!$A$10:$GT$59,189,FALSE)="","",VLOOKUP($A17,'02.คีย์เทอม1'!$A$10:$GT$59,189,FALSE))</f>
        <v/>
      </c>
      <c r="AI17" s="1233" t="str">
        <f>IF(VLOOKUP($A17,'03.คีย์เทอม2'!$A$10:$GT$59,189,FALSE)="","",VLOOKUP($A17,'03.คีย์เทอม2'!$A$10:$GT$59,189,FALSE))</f>
        <v/>
      </c>
      <c r="AJ17" s="1262" t="str">
        <f t="shared" si="44"/>
        <v/>
      </c>
      <c r="AK17" s="1233" t="str">
        <f>IF('2.ชื่อนักเรียน'!R18="มส","มส",IF('2.ชื่อนักเรียน'!R18="ร","ร",IF('2.ชื่อนักเรียน'!R18="ย้าย","ย้าย",IF($B17="","",IF(AJ17="","",IF(AJ17&gt;=75,"เชี่ยวชาญ",IF(AJ17&gt;=65,"ชำนาญ",IF(AJ17&gt;=55,"พัฒนา",IF(AJ17&gt;=50,"เริ่มต้น","ไม่ผ่าน")))))))))</f>
        <v/>
      </c>
      <c r="AL17" s="1233" t="str">
        <f>IF(VLOOKUP($A17,'02.คีย์เทอม1'!$A$10:$GT$59,193,FALSE)="","",VLOOKUP($A17,'02.คีย์เทอม1'!$A$10:$GT$59,193,FALSE))</f>
        <v/>
      </c>
      <c r="AM17" s="1233" t="str">
        <f>IF(VLOOKUP($A17,'03.คีย์เทอม2'!$A$10:$GT$59,193,FALSE)="","",VLOOKUP($A17,'03.คีย์เทอม2'!$A$10:$GT$59,193,FALSE))</f>
        <v/>
      </c>
      <c r="AN17" s="1262" t="str">
        <f t="shared" si="21"/>
        <v/>
      </c>
      <c r="AO17" s="1233" t="str">
        <f>IF('2.ชื่อนักเรียน'!R18="มส","มส",IF('2.ชื่อนักเรียน'!R18="ร","ร",IF('2.ชื่อนักเรียน'!R18="ย้าย","ย้าย",IF($B17="","",IF(AN17="","",IF(AN17&gt;=75,"เชี่ยวชาญ",IF(AN17&gt;=65,"ชำนาญ",IF(AN17&gt;=55,"พัฒนา",IF(AN17&gt;=50,"เริ่มต้น","ไม่ผ่าน")))))))))</f>
        <v/>
      </c>
      <c r="AP17" s="1233" t="str">
        <f>IF(VLOOKUP($A17,'02.คีย์เทอม1'!$A$10:$GT$59,195,FALSE)="","",VLOOKUP($A17,'02.คีย์เทอม1'!$A$10:$GT$59,195,FALSE))</f>
        <v/>
      </c>
      <c r="AQ17" s="1233" t="str">
        <f>IF(VLOOKUP($A17,'03.คีย์เทอม2'!$A$10:$GT$59,195,FALSE)="","",VLOOKUP($A17,'03.คีย์เทอม2'!$A$10:$GT$59,195,FALSE))</f>
        <v/>
      </c>
      <c r="AR17" s="1262" t="str">
        <f t="shared" si="22"/>
        <v/>
      </c>
      <c r="AS17" s="1233" t="str">
        <f>IF('2.ชื่อนักเรียน'!R18="มส","มส",IF('2.ชื่อนักเรียน'!R18="ร","ร",IF('2.ชื่อนักเรียน'!R18="ย้าย","ย้าย",IF($B17="","",IF(AR17="","",IF(AR17&gt;=75,"เชี่ยวชาญ",IF(AR17&gt;=65,"ชำนาญ",IF(AR17&gt;=55,"พัฒนา",IF(AR17&gt;=50,"เริ่มต้น","ไม่ผ่าน")))))))))</f>
        <v/>
      </c>
      <c r="AT17" s="1233" t="str">
        <f>IF(VLOOKUP($A17,'02.คีย์เทอม1'!$A$10:$GT$59,196,FALSE)="","",VLOOKUP($A17,'02.คีย์เทอม1'!$A$10:$GT$59,196,FALSE))</f>
        <v/>
      </c>
      <c r="AU17" s="1233" t="str">
        <f>IF(VLOOKUP($A17,'03.คีย์เทอม2'!$A$10:$GT$59,196,FALSE)="","",VLOOKUP($A17,'03.คีย์เทอม2'!$A$10:$GT$59,196,FALSE))</f>
        <v/>
      </c>
      <c r="AV17" s="1262" t="str">
        <f t="shared" si="23"/>
        <v/>
      </c>
      <c r="AW17" s="1233" t="str">
        <f>IF('2.ชื่อนักเรียน'!R18="มส","มส",IF('2.ชื่อนักเรียน'!R18="ร","ร",IF('2.ชื่อนักเรียน'!R18="ย้าย","ย้าย",IF($B17="","",IF(AV17="","",IF(AV17&gt;=75,"เชี่ยวชาญ",IF(AV17&gt;=65,"ชำนาญ",IF(AV17&gt;=55,"พัฒนา",IF(AV17&gt;=50,"เริ่มต้น","ไม่ผ่าน")))))))))</f>
        <v/>
      </c>
      <c r="AX17" s="1233" t="str">
        <f>IF(VLOOKUP($A17,'02.คีย์เทอม1'!$A$10:$GT$59,197,FALSE)="","",VLOOKUP($A17,'02.คีย์เทอม1'!$A$10:$GT$59,197,FALSE))</f>
        <v/>
      </c>
      <c r="AY17" s="1233" t="str">
        <f>IF(VLOOKUP($A17,'03.คีย์เทอม2'!$A$10:$GT$59,197,FALSE)="","",VLOOKUP($A17,'03.คีย์เทอม2'!$A$10:$GT$59,197,FALSE))</f>
        <v/>
      </c>
      <c r="AZ17" s="1262" t="str">
        <f t="shared" si="24"/>
        <v/>
      </c>
      <c r="BA17" s="1233" t="str">
        <f>IF('2.ชื่อนักเรียน'!R18="มส","มส",IF('2.ชื่อนักเรียน'!R18="ร","ร",IF('2.ชื่อนักเรียน'!R18="ย้าย","ย้าย",IF($B17="","",IF(AZ17="","",IF(AZ17&gt;=75,"เชี่ยวชาญ",IF(AZ17&gt;=65,"ชำนาญ",IF(AZ17&gt;=55,"พัฒนา",IF(AZ17&gt;=50,"เริ่มต้น","ไม่ผ่าน")))))))))</f>
        <v/>
      </c>
      <c r="BB17" s="1233" t="str">
        <f>IF(VLOOKUP($A17,'02.คีย์เทอม1'!$A$10:$GT$59,198,FALSE)="","",VLOOKUP($A17,'02.คีย์เทอม1'!$A$10:$GT$59,198,FALSE))</f>
        <v/>
      </c>
      <c r="BC17" s="1233" t="str">
        <f>IF(VLOOKUP($A17,'03.คีย์เทอม2'!$A$10:$GT$59,198,FALSE)="","",VLOOKUP($A17,'03.คีย์เทอม2'!$A$10:$GT$59,198,FALSE))</f>
        <v/>
      </c>
      <c r="BD17" s="1262" t="str">
        <f t="shared" si="25"/>
        <v/>
      </c>
      <c r="BE17" s="1233" t="str">
        <f>IF('2.ชื่อนักเรียน'!R18="มส","มส",IF('2.ชื่อนักเรียน'!R18="ร","ร",IF('2.ชื่อนักเรียน'!R18="ย้าย","ย้าย",IF($B17="","",IF(BD17="","",IF(BD17&gt;=75,"เชี่ยวชาญ",IF(BD17&gt;=65,"ชำนาญ",IF(BD17&gt;=55,"พัฒนา",IF(BD17&gt;=50,"เริ่มต้น","ไม่ผ่าน")))))))))</f>
        <v/>
      </c>
      <c r="BF17" s="1233" t="str">
        <f>IF(VLOOKUP($A17,'02.คีย์เทอม1'!$A$10:$GT$59,199,FALSE)="","",VLOOKUP($A17,'02.คีย์เทอม1'!$A$10:$GT$59,199,FALSE))</f>
        <v/>
      </c>
      <c r="BG17" s="1233" t="str">
        <f>IF(VLOOKUP($A17,'03.คีย์เทอม2'!$A$10:$GT$59,199,FALSE)="","",VLOOKUP($A17,'03.คีย์เทอม2'!$A$10:$GT$59,199,FALSE))</f>
        <v/>
      </c>
      <c r="BH17" s="1262" t="str">
        <f t="shared" si="26"/>
        <v/>
      </c>
      <c r="BI17" s="1233" t="str">
        <f>IF('2.ชื่อนักเรียน'!R18="มส","มส",IF('2.ชื่อนักเรียน'!R18="ร","ร",IF('2.ชื่อนักเรียน'!R18="ย้าย","ย้าย",IF($B17="","",IF(BH17="","",IF(BH17&gt;=75,"เชี่ยวชาญ",IF(BH17&gt;=65,"ชำนาญ",IF(BH17&gt;=55,"พัฒนา",IF(BH17&gt;=50,"เริ่มต้น","ไม่ผ่าน")))))))))</f>
        <v/>
      </c>
      <c r="BJ17" s="1233" t="str">
        <f>IF(VLOOKUP($A17,'02.คีย์เทอม1'!$A$10:$GT$59,200,FALSE)="","",VLOOKUP($A17,'02.คีย์เทอม1'!$A$10:$GT$59,200,FALSE))</f>
        <v/>
      </c>
      <c r="BK17" s="1233" t="str">
        <f>IF(VLOOKUP($A17,'03.คีย์เทอม2'!$A$10:$GT$59,200,FALSE)="","",VLOOKUP($A17,'03.คีย์เทอม2'!$A$10:$GT$59,200,FALSE))</f>
        <v/>
      </c>
      <c r="BL17" s="1262" t="str">
        <f t="shared" si="27"/>
        <v/>
      </c>
      <c r="BM17" s="1233" t="str">
        <f>IF('2.ชื่อนักเรียน'!R18="มส","มส",IF('2.ชื่อนักเรียน'!R18="ร","ร",IF('2.ชื่อนักเรียน'!R18="ย้าย","ย้าย",IF($B17="","",IF(BL17="","",IF(BL17&gt;=75,"เชี่ยวชาญ",IF(BL17&gt;=65,"ชำนาญ",IF(BL17&gt;=55,"พัฒนา",IF(BL17&gt;=50,"เริ่มต้น","ไม่ผ่าน")))))))))</f>
        <v/>
      </c>
      <c r="BN17" s="1262" t="str">
        <f t="shared" si="28"/>
        <v/>
      </c>
      <c r="BO17" s="1233" t="str">
        <f>IF('2.ชื่อนักเรียน'!R18="มส","มส",IF('2.ชื่อนักเรียน'!R18="ร","ร",IF('2.ชื่อนักเรียน'!R18="ย้าย","ย้าย",IF($B17="","",IF(BN17="","",IF(BN17&gt;=75,"เชี่ยวชาญ",IF(BN17&gt;=65,"ชำนาญ",IF(BN17&gt;=55,"พัฒนา",IF(BN17&gt;=50,"เริ่มต้น","ไม่ผ่าน")))))))))</f>
        <v/>
      </c>
      <c r="BP17" s="1233" t="str">
        <f>IF(VLOOKUP($A17,'02.คีย์เทอม1'!$A$10:$GT$59,110,FALSE)="","",VLOOKUP($A17,'02.คีย์เทอม1'!$A$10:$GT$59,110,FALSE))</f>
        <v/>
      </c>
      <c r="BQ17" s="1233" t="str">
        <f>IF(VLOOKUP($A17,'03.คีย์เทอม2'!$A$10:$GT$59,110,FALSE)="","",VLOOKUP($A17,'03.คีย์เทอม2'!$A$10:$GT$59,110,FALSE))</f>
        <v/>
      </c>
      <c r="BR17" s="1262" t="str">
        <f t="shared" si="29"/>
        <v/>
      </c>
      <c r="BS17" s="1233" t="str">
        <f>IF('2.ชื่อนักเรียน'!R18="มส","มส",IF('2.ชื่อนักเรียน'!R18="ร","ร",IF('2.ชื่อนักเรียน'!R18="ย้าย","ย้าย",IF($B17="","",IF(BR17="","",IF(BR17&gt;=75,"เชี่ยวชาญ",IF(BR17&gt;=65,"ชำนาญ",IF(BR17&gt;=55,"พัฒนา",IF(BR17&gt;=50,"เริ่มต้น","ไม่ผ่าน")))))))))</f>
        <v/>
      </c>
      <c r="BT17" s="1233" t="str">
        <f>IF(VLOOKUP($A17,'02.คีย์เทอม1'!$A$10:$GT$59,115,FALSE)="","",VLOOKUP($A17,'02.คีย์เทอม1'!$A$10:$GT$59,115,FALSE))</f>
        <v/>
      </c>
      <c r="BU17" s="1233" t="str">
        <f>IF(VLOOKUP($A17,'03.คีย์เทอม2'!$A$10:$GT$59,115,FALSE)="","",VLOOKUP($A17,'03.คีย์เทอม2'!$A$10:$GT$59,115,FALSE))</f>
        <v/>
      </c>
      <c r="BV17" s="1262" t="str">
        <f t="shared" si="30"/>
        <v/>
      </c>
      <c r="BW17" s="1233" t="str">
        <f>IF('2.ชื่อนักเรียน'!R18="มส","มส",IF('2.ชื่อนักเรียน'!R18="ร","ร",IF('2.ชื่อนักเรียน'!R18="ย้าย","ย้าย",IF($B17="","",IF(BV17="","",IF(BV17&gt;=75,"เชี่ยวชาญ",IF(BV17&gt;=65,"ชำนาญ",IF(BV17&gt;=55,"พัฒนา",IF(BV17&gt;=50,"เริ่มต้น","ไม่ผ่าน")))))))))</f>
        <v/>
      </c>
      <c r="BX17" s="1233" t="str">
        <f>IF(VLOOKUP($A17,'02.คีย์เทอม1'!$A$10:$GT$59,120,FALSE)="","",VLOOKUP($A17,'02.คีย์เทอม1'!$A$10:$GT$59,120,FALSE))</f>
        <v/>
      </c>
      <c r="BY17" s="1233" t="str">
        <f>IF(VLOOKUP($A17,'03.คีย์เทอม2'!$A$10:$GT$59,120,FALSE)="","",VLOOKUP($A17,'03.คีย์เทอม2'!$A$10:$GT$59,120,FALSE))</f>
        <v/>
      </c>
      <c r="BZ17" s="1262" t="str">
        <f t="shared" si="31"/>
        <v/>
      </c>
      <c r="CA17" s="1233" t="str">
        <f>IF('2.ชื่อนักเรียน'!R18="มส","มส",IF('2.ชื่อนักเรียน'!R18="ร","ร",IF('2.ชื่อนักเรียน'!R18="ย้าย","ย้าย",IF($B17="","",IF(BZ17="","",IF(BZ17&gt;=75,"เชี่ยวชาญ",IF(BZ17&gt;=65,"ชำนาญ",IF(BZ17&gt;=55,"พัฒนา",IF(BZ17&gt;=50,"เริ่มต้น","ไม่ผ่าน")))))))))</f>
        <v/>
      </c>
      <c r="CB17" s="1233" t="str">
        <f>IF(VLOOKUP($A17,'02.คีย์เทอม1'!$A$10:$GT$59,125,FALSE)="","",VLOOKUP($A17,'02.คีย์เทอม1'!$A$10:$GT$59,125,FALSE))</f>
        <v/>
      </c>
      <c r="CC17" s="1233" t="str">
        <f>IF(VLOOKUP($A17,'03.คีย์เทอม2'!$A$10:$GT$59,125,FALSE)="","",VLOOKUP($A17,'03.คีย์เทอม2'!$A$10:$GT$59,125,FALSE))</f>
        <v/>
      </c>
      <c r="CD17" s="1262" t="str">
        <f t="shared" si="32"/>
        <v/>
      </c>
      <c r="CE17" s="1233" t="str">
        <f>IF('2.ชื่อนักเรียน'!R18="มส","มส",IF('2.ชื่อนักเรียน'!R18="ร","ร",IF('2.ชื่อนักเรียน'!R18="ย้าย","ย้าย",IF($B17="","",IF(CD17="","",IF(CD17&gt;=75,"เชี่ยวชาญ",IF(CD17&gt;=65,"ชำนาญ",IF(CD17&gt;=55,"พัฒนา",IF(CD17&gt;=50,"เริ่มต้น","ไม่ผ่าน")))))))))</f>
        <v/>
      </c>
      <c r="CF17" s="1233" t="str">
        <f>IF(VLOOKUP($A17,'02.คีย์เทอม1'!$A$10:$GT$59,130,FALSE)="","",VLOOKUP($A17,'02.คีย์เทอม1'!$A$10:$GT$59,130,FALSE))</f>
        <v/>
      </c>
      <c r="CG17" s="1233" t="str">
        <f>IF(VLOOKUP($A17,'03.คีย์เทอม2'!$A$10:$GT$59,130,FALSE)="","",VLOOKUP($A17,'03.คีย์เทอม2'!$A$10:$GT$59,130,FALSE))</f>
        <v/>
      </c>
      <c r="CH17" s="1262" t="str">
        <f t="shared" si="33"/>
        <v/>
      </c>
      <c r="CI17" s="1233" t="str">
        <f>IF('2.ชื่อนักเรียน'!R18="มส","มส",IF('2.ชื่อนักเรียน'!R18="ร","ร",IF('2.ชื่อนักเรียน'!R18="ย้าย","ย้าย",IF($B17="","",IF(CH17="","",IF(CH17&gt;=75,"เชี่ยวชาญ",IF(CH17&gt;=65,"ชำนาญ",IF(CH17&gt;=55,"พัฒนา",IF(CH17&gt;=50,"เริ่มต้น","ไม่ผ่าน")))))))))</f>
        <v/>
      </c>
      <c r="CJ17" s="1233" t="str">
        <f>IF(VLOOKUP($A17,'02.คีย์เทอม1'!$A$10:$GT$59,135,FALSE)="","",VLOOKUP($A17,'02.คีย์เทอม1'!$A$10:$GT$59,135,FALSE))</f>
        <v/>
      </c>
      <c r="CK17" s="1233" t="str">
        <f>IF(VLOOKUP($A17,'03.คีย์เทอม2'!$A$10:$GT$59,135,FALSE)="","",VLOOKUP($A17,'03.คีย์เทอม2'!$A$10:$GT$59,135,FALSE))</f>
        <v/>
      </c>
      <c r="CL17" s="1262" t="str">
        <f t="shared" si="34"/>
        <v/>
      </c>
      <c r="CM17" s="1233" t="str">
        <f>IF('2.ชื่อนักเรียน'!R18="มส","มส",IF('2.ชื่อนักเรียน'!R18="ร","ร",IF('2.ชื่อนักเรียน'!R18="ย้าย","ย้าย",IF($B17="","",IF(CL17="","",IF(CL17&gt;=75,"เชี่ยวชาญ",IF(CL17&gt;=65,"ชำนาญ",IF(CL17&gt;=55,"พัฒนา",IF(CL17&gt;=50,"เริ่มต้น","ไม่ผ่าน")))))))))</f>
        <v/>
      </c>
      <c r="CN17" s="1233" t="str">
        <f>IF(VLOOKUP($A17,'02.คีย์เทอม1'!$A$10:$GT$59,140,FALSE)="","",VLOOKUP($A17,'02.คีย์เทอม1'!$A$10:$GT$59,140,FALSE))</f>
        <v/>
      </c>
      <c r="CO17" s="1233" t="str">
        <f>IF(VLOOKUP($A17,'03.คีย์เทอม2'!$A$10:$GT$59,140,FALSE)="","",VLOOKUP($A17,'03.คีย์เทอม2'!$A$10:$GT$59,140,FALSE))</f>
        <v/>
      </c>
      <c r="CP17" s="1262" t="str">
        <f t="shared" si="35"/>
        <v/>
      </c>
      <c r="CQ17" s="1233" t="str">
        <f>IF('2.ชื่อนักเรียน'!R18="มส","มส",IF('2.ชื่อนักเรียน'!R18="ร","ร",IF('2.ชื่อนักเรียน'!R18="ย้าย","ย้าย",IF($B17="","",IF(CP17="","",IF(CP17&gt;=75,"เชี่ยวชาญ",IF(CP17&gt;=65,"ชำนาญ",IF(CP17&gt;=55,"พัฒนา",IF(CP17&gt;=50,"เริ่มต้น","ไม่ผ่าน")))))))))</f>
        <v/>
      </c>
      <c r="CR17" s="1233" t="str">
        <f>IF(VLOOKUP($A17,'02.คีย์เทอม1'!$A$10:$GT$59,145,FALSE)="","",VLOOKUP($A17,'02.คีย์เทอม1'!$A$10:$GT$59,145,FALSE))</f>
        <v/>
      </c>
      <c r="CS17" s="1233" t="str">
        <f>IF(VLOOKUP($A17,'03.คีย์เทอม2'!$A$10:$GT$59,145,FALSE)="","",VLOOKUP($A17,'03.คีย์เทอม2'!$A$10:$GT$59,145,FALSE))</f>
        <v/>
      </c>
      <c r="CT17" s="1262" t="str">
        <f t="shared" si="36"/>
        <v/>
      </c>
      <c r="CU17" s="1233" t="str">
        <f>IF('2.ชื่อนักเรียน'!R18="มส","มส",IF('2.ชื่อนักเรียน'!R18="ร","ร",IF('2.ชื่อนักเรียน'!R18="ย้าย","ย้าย",IF($B17="","",IF(CT17="","",IF(CT17&gt;=75,"เชี่ยวชาญ",IF(CT17&gt;=65,"ชำนาญ",IF(CT17&gt;=55,"พัฒนา",IF(CT17&gt;=50,"เริ่มต้น","ไม่ผ่าน")))))))))</f>
        <v/>
      </c>
      <c r="CV17" s="1233" t="str">
        <f>IF(VLOOKUP($A17,'02.คีย์เทอม1'!$A$10:$GT$59,150,FALSE)="","",VLOOKUP($A17,'02.คีย์เทอม1'!$A$10:$GT$59,150,FALSE))</f>
        <v/>
      </c>
      <c r="CW17" s="1233" t="str">
        <f>IF(VLOOKUP($A17,'03.คีย์เทอม2'!$A$10:$GT$59,150,FALSE)="","",VLOOKUP($A17,'03.คีย์เทอม2'!$A$10:$GT$59,150,FALSE))</f>
        <v/>
      </c>
      <c r="CX17" s="1262" t="str">
        <f t="shared" si="37"/>
        <v/>
      </c>
      <c r="CY17" s="1233" t="str">
        <f>IF('2.ชื่อนักเรียน'!R18="มส","มส",IF('2.ชื่อนักเรียน'!R18="ร","ร",IF('2.ชื่อนักเรียน'!R18="ย้าย","ย้าย",IF($B17="","",IF(CX17="","",IF(CX17&gt;=75,"เชี่ยวชาญ",IF(CX17&gt;=65,"ชำนาญ",IF(CX17&gt;=55,"พัฒนา",IF(CX17&gt;=50,"เริ่มต้น","ไม่ผ่าน")))))))))</f>
        <v/>
      </c>
      <c r="CZ17" s="1233" t="str">
        <f>IF(VLOOKUP($A17,'02.คีย์เทอม1'!$A$10:$GT$59,155,FALSE)="","",VLOOKUP($A17,'02.คีย์เทอม1'!$A$10:$GT$59,155,FALSE))</f>
        <v/>
      </c>
      <c r="DA17" s="1233" t="str">
        <f>IF(VLOOKUP($A17,'03.คีย์เทอม2'!$A$10:$GT$59,155,FALSE)="","",VLOOKUP($A17,'03.คีย์เทอม2'!$A$10:$GT$59,155,FALSE))</f>
        <v/>
      </c>
      <c r="DB17" s="1262" t="str">
        <f t="shared" si="38"/>
        <v/>
      </c>
      <c r="DC17" s="1233" t="str">
        <f>IF('2.ชื่อนักเรียน'!R18="มส","มส",IF('2.ชื่อนักเรียน'!R18="ร","ร",IF('2.ชื่อนักเรียน'!R18="ย้าย","ย้าย",IF($B17="","",IF(DB17="","",IF(DB17&gt;=75,"เชี่ยวชาญ",IF(DB17&gt;=65,"ชำนาญ",IF(DB17&gt;=55,"พัฒนา",IF(DB17&gt;=50,"เริ่มต้น","ไม่ผ่าน")))))))))</f>
        <v/>
      </c>
      <c r="DD17" s="1233" t="str">
        <f>IF(VLOOKUP($A17,'02.คีย์เทอม1'!$A$10:$GT$59,160,FALSE)="","",VLOOKUP($A17,'02.คีย์เทอม1'!$A$10:$GT$59,160,FALSE))</f>
        <v/>
      </c>
      <c r="DE17" s="1233" t="str">
        <f>IF(VLOOKUP($A17,'03.คีย์เทอม2'!$A$10:$GT$59,160,FALSE)="","",VLOOKUP($A17,'03.คีย์เทอม2'!$A$10:$GT$59,160,FALSE))</f>
        <v/>
      </c>
      <c r="DF17" s="1262" t="str">
        <f t="shared" si="39"/>
        <v/>
      </c>
      <c r="DG17" s="1233" t="str">
        <f>IF('2.ชื่อนักเรียน'!R18="มส","มส",IF('2.ชื่อนักเรียน'!R18="ร","ร",IF('2.ชื่อนักเรียน'!R18="ย้าย","ย้าย",IF($B17="","",IF(DF17="","",IF(DF17&gt;=75,"เชี่ยวชาญ",IF(DF17&gt;=65,"ชำนาญ",IF(DF17&gt;=55,"พัฒนา",IF(DF17&gt;=50,"เริ่มต้น","ไม่ผ่าน")))))))))</f>
        <v/>
      </c>
      <c r="DH17" s="1233" t="str">
        <f>IF(VLOOKUP($A17,'02.คีย์เทอม1'!$A$10:$GT$59,165,FALSE)="","",VLOOKUP($A17,'02.คีย์เทอม1'!$A$10:$GT$59,165,FALSE))</f>
        <v/>
      </c>
      <c r="DI17" s="1233" t="str">
        <f>IF(VLOOKUP($A17,'03.คีย์เทอม2'!$A$10:$GT$59,165,FALSE)="","",VLOOKUP($A17,'03.คีย์เทอม2'!$A$10:$GT$59,165,FALSE))</f>
        <v/>
      </c>
      <c r="DJ17" s="1262" t="str">
        <f t="shared" si="40"/>
        <v/>
      </c>
      <c r="DK17" s="1233" t="str">
        <f>IF('2.ชื่อนักเรียน'!R18="มส","มส",IF('2.ชื่อนักเรียน'!R18="ร","ร",IF('2.ชื่อนักเรียน'!R18="ย้าย","ย้าย",IF($B17="","",IF(DJ17="","",IF(DJ17&gt;=75,"เชี่ยวชาญ",IF(DJ17&gt;=65,"ชำนาญ",IF(DJ17&gt;=55,"พัฒนา",IF(DJ17&gt;=50,"เริ่มต้น","ไม่ผ่าน")))))))))</f>
        <v/>
      </c>
      <c r="DL17" s="1233" t="str">
        <f>IF(VLOOKUP($A17,'02.คีย์เทอม1'!$A$10:$GT$59,170,FALSE)="","",VLOOKUP($A17,'02.คีย์เทอม1'!$A$10:$GT$59,170,FALSE))</f>
        <v/>
      </c>
      <c r="DM17" s="1233" t="str">
        <f>IF(VLOOKUP($A17,'03.คีย์เทอม2'!$A$10:$GT$59,170,FALSE)="","",VLOOKUP($A17,'03.คีย์เทอม2'!$A$10:$GT$59,170,FALSE))</f>
        <v/>
      </c>
      <c r="DN17" s="1262" t="str">
        <f t="shared" si="41"/>
        <v/>
      </c>
      <c r="DO17" s="1233" t="str">
        <f>IF('2.ชื่อนักเรียน'!R18="มส","มส",IF('2.ชื่อนักเรียน'!R18="ร","ร",IF('2.ชื่อนักเรียน'!R18="ย้าย","ย้าย",IF($B17="","",IF(DN17="","",IF(DN17&gt;=75,"เชี่ยวชาญ",IF(DN17&gt;=65,"ชำนาญ",IF(DN17&gt;=55,"พัฒนา",IF(DN17&gt;=50,"เริ่มต้น","ไม่ผ่าน")))))))))</f>
        <v/>
      </c>
      <c r="DP17" s="1233" t="str">
        <f>IF(VLOOKUP($A17,'02.คีย์เทอม1'!$A$10:$GT$59,175,FALSE)="","",VLOOKUP($A17,'02.คีย์เทอม1'!$A$10:$GT$59,175,FALSE))</f>
        <v/>
      </c>
      <c r="DQ17" s="1233" t="str">
        <f>IF(VLOOKUP($A17,'03.คีย์เทอม2'!$A$10:$GT$59,175,FALSE)="","",VLOOKUP($A17,'03.คีย์เทอม2'!$A$10:$GT$59,175,FALSE))</f>
        <v/>
      </c>
      <c r="DR17" s="1262" t="str">
        <f t="shared" si="42"/>
        <v/>
      </c>
      <c r="DS17" s="1233" t="str">
        <f>IF('2.ชื่อนักเรียน'!R18="มส","มส",IF('2.ชื่อนักเรียน'!R18="ร","ร",IF('2.ชื่อนักเรียน'!R18="ย้าย","ย้าย",IF($B17="","",IF(DR17="","",IF(DR17&gt;=75,"เชี่ยวชาญ",IF(DR17&gt;=65,"ชำนาญ",IF(DR17&gt;=55,"พัฒนา",IF(DR17&gt;=50,"เริ่มต้น","ไม่ผ่าน")))))))))</f>
        <v/>
      </c>
      <c r="DT17" s="1233" t="str">
        <f>IF(VLOOKUP($A17,'02.คีย์เทอม1'!$A$10:$GT$59,180,FALSE)="","",VLOOKUP($A17,'02.คีย์เทอม1'!$A$10:$GT$59,180,FALSE))</f>
        <v/>
      </c>
      <c r="DU17" s="1233" t="str">
        <f>IF(VLOOKUP($A17,'03.คีย์เทอม2'!$A$10:$GT$59,180,FALSE)="","",VLOOKUP($A17,'03.คีย์เทอม2'!$A$10:$GT$59,180,FALSE))</f>
        <v/>
      </c>
      <c r="DV17" s="1262" t="str">
        <f t="shared" si="43"/>
        <v/>
      </c>
      <c r="DW17" s="1233" t="str">
        <f>IF('2.ชื่อนักเรียน'!R18="มส","มส",IF('2.ชื่อนักเรียน'!R18="ร","ร",IF('2.ชื่อนักเรียน'!R18="ย้าย","ย้าย",IF($B17="","",IF(DV17="","",IF(DV17&gt;=75,"เชี่ยวชาญ",IF(DV17&gt;=65,"ชำนาญ",IF(DV17&gt;=55,"พัฒนา",IF(DV17&gt;=50,"เริ่มต้น","ไม่ผ่าน")))))))))</f>
        <v/>
      </c>
    </row>
    <row r="18" spans="1:127" s="509" customFormat="1" ht="16.8" customHeight="1">
      <c r="A18" s="1323">
        <v>9</v>
      </c>
      <c r="B18" s="1324" t="str">
        <f>IF('2.ชื่อนักเรียน'!C19="","",'2.ชื่อนักเรียน'!C19)</f>
        <v/>
      </c>
      <c r="C18" s="1325" t="str">
        <f>IF('2.ชื่อนักเรียน'!D19="","",'2.ชื่อนักเรียน'!D19)</f>
        <v/>
      </c>
      <c r="D18" s="1314" t="str">
        <f>IF($A$3&lt;&gt;"ชั้น"&amp;'01.ข้อมูลเบื้องต้น'!$H$2,"",IF(AK18="","",AK18))</f>
        <v/>
      </c>
      <c r="E18" s="1314" t="str">
        <f>IF($A$3&lt;&gt;"ชั้น"&amp;'01.ข้อมูลเบื้องต้น'!$H$2,"",IF(AO18="","",AO18))</f>
        <v/>
      </c>
      <c r="F18" s="1315" t="str">
        <f>IF($A$3&lt;&gt;"ชั้น"&amp;'01.ข้อมูลเบื้องต้น'!$H$2,"",IF(AS18="","",AS18))</f>
        <v/>
      </c>
      <c r="G18" s="1326" t="str">
        <f>IF($A$3&lt;&gt;"ชั้น"&amp;'01.ข้อมูลเบื้องต้น'!$H$2,"",IF(AW18="","",AW18))</f>
        <v/>
      </c>
      <c r="H18" s="1327" t="str">
        <f>IF($A$3&lt;&gt;"ชั้น"&amp;'01.ข้อมูลเบื้องต้น'!$H$2,"",IF(BA18="","",BA18))</f>
        <v/>
      </c>
      <c r="I18" s="1316" t="str">
        <f>IF($A$3&lt;&gt;"ชั้น"&amp;'01.ข้อมูลเบื้องต้น'!$H$2,"",IF(BE18="","",BE18))</f>
        <v/>
      </c>
      <c r="J18" s="1316" t="str">
        <f>IF($A$3&lt;&gt;"ชั้น"&amp;'01.ข้อมูลเบื้องต้น'!$H$2,"",IF(BI18="","",BI18))</f>
        <v/>
      </c>
      <c r="K18" s="1316" t="str">
        <f>IF($A$3&lt;&gt;"ชั้น"&amp;'01.ข้อมูลเบื้องต้น'!$H$2,"",IF(BM18="","",BM18))</f>
        <v/>
      </c>
      <c r="L18" s="1328" t="str">
        <f>IF($A$3&lt;&gt;"ชั้น"&amp;'01.ข้อมูลเบื้องต้น'!$H$2,"",IF(BO18="","",BO18))</f>
        <v/>
      </c>
      <c r="M18" s="1326" t="str">
        <f>IF($A$3&lt;&gt;"ชั้น"&amp;'01.ข้อมูลเบื้องต้น'!$H$2,"",IF(BS18="","",BS18))</f>
        <v/>
      </c>
      <c r="N18" s="1327" t="str">
        <f>IF($A$3&lt;&gt;"ชั้น"&amp;'01.ข้อมูลเบื้องต้น'!$H$2,"",IF(BW18="","",BW18))</f>
        <v/>
      </c>
      <c r="O18" s="1327" t="str">
        <f>IF($A$3&lt;&gt;"ชั้น"&amp;'01.ข้อมูลเบื้องต้น'!$H$2,"",IF(CA18="","",CA18))</f>
        <v/>
      </c>
      <c r="P18" s="1327" t="str">
        <f>IF($A$3&lt;&gt;"ชั้น"&amp;'01.ข้อมูลเบื้องต้น'!$H$2,"",IF(CE18="","",CE18))</f>
        <v/>
      </c>
      <c r="Q18" s="1327" t="str">
        <f>IF($A$3&lt;&gt;"ชั้น"&amp;'01.ข้อมูลเบื้องต้น'!$H$2,"",IF(CI18="","",CI18))</f>
        <v/>
      </c>
      <c r="R18" s="1327" t="str">
        <f>IF($A$3&lt;&gt;"ชั้น"&amp;'01.ข้อมูลเบื้องต้น'!$H$2,"",IF(CM18="","",CM18))</f>
        <v/>
      </c>
      <c r="S18" s="1327" t="str">
        <f>IF($A$3&lt;&gt;"ชั้น"&amp;'01.ข้อมูลเบื้องต้น'!$H$2,"",IF(CQ18="","",CQ18))</f>
        <v/>
      </c>
      <c r="T18" s="1327" t="str">
        <f>IF($A$3&lt;&gt;"ชั้น"&amp;'01.ข้อมูลเบื้องต้น'!$H$2,"",IF(CU18="","",CU18))</f>
        <v/>
      </c>
      <c r="U18" s="1327" t="str">
        <f>IF($A$3&lt;&gt;"ชั้น"&amp;'01.ข้อมูลเบื้องต้น'!$H$2,"",IF(CY18="","",CY18))</f>
        <v/>
      </c>
      <c r="V18" s="1327" t="str">
        <f>IF($A$3&lt;&gt;"ชั้น"&amp;'01.ข้อมูลเบื้องต้น'!$H$2,"",IF(DC18="","",DC18))</f>
        <v/>
      </c>
      <c r="W18" s="1327" t="str">
        <f>IF($A$3&lt;&gt;"ชั้น"&amp;'01.ข้อมูลเบื้องต้น'!$H$2,"",IF(DG18="","",DG18))</f>
        <v/>
      </c>
      <c r="X18" s="1327" t="str">
        <f>IF($A$3&lt;&gt;"ชั้น"&amp;'01.ข้อมูลเบื้องต้น'!$H$2,"",IF(DK18="","",DK18))</f>
        <v/>
      </c>
      <c r="Y18" s="1327" t="str">
        <f>IF($A$3&lt;&gt;"ชั้น"&amp;'01.ข้อมูลเบื้องต้น'!$H$2,"",IF(DO18="","",DO18))</f>
        <v/>
      </c>
      <c r="Z18" s="1327" t="str">
        <f>IF($A$3&lt;&gt;"ชั้น"&amp;'01.ข้อมูลเบื้องต้น'!$H$2,"",IF(DS18="","",DS18))</f>
        <v/>
      </c>
      <c r="AA18" s="1329" t="str">
        <f>IF($A$3&lt;&gt;"ชั้น"&amp;'01.ข้อมูลเบื้องต้น'!$H$2,"",IF(DW18="","",DW18))</f>
        <v/>
      </c>
      <c r="AB18" s="1330" t="str">
        <f>IF($A$3&lt;&gt;"ชั้น"&amp;'01.ข้อมูลเบื้องต้น'!$H$2,"",'7.พัฒนาผู้เรียน'!G19)</f>
        <v/>
      </c>
      <c r="AC18" s="1331" t="str">
        <f>IF($A$3&lt;&gt;"ชั้น"&amp;'01.ข้อมูลเบื้องต้น'!$H$2,"",'9.คุณลักษณะ'!I19)</f>
        <v/>
      </c>
      <c r="AG18" s="1261"/>
      <c r="AH18" s="1233" t="str">
        <f>IF(VLOOKUP($A18,'02.คีย์เทอม1'!$A$10:$GT$59,189,FALSE)="","",VLOOKUP($A18,'02.คีย์เทอม1'!$A$10:$GT$59,189,FALSE))</f>
        <v/>
      </c>
      <c r="AI18" s="1233" t="str">
        <f>IF(VLOOKUP($A18,'03.คีย์เทอม2'!$A$10:$GT$59,189,FALSE)="","",VLOOKUP($A18,'03.คีย์เทอม2'!$A$10:$GT$59,189,FALSE))</f>
        <v/>
      </c>
      <c r="AJ18" s="1262" t="str">
        <f t="shared" si="44"/>
        <v/>
      </c>
      <c r="AK18" s="1233" t="str">
        <f>IF('2.ชื่อนักเรียน'!R19="มส","มส",IF('2.ชื่อนักเรียน'!R19="ร","ร",IF('2.ชื่อนักเรียน'!R19="ย้าย","ย้าย",IF($B18="","",IF(AJ18="","",IF(AJ18&gt;=75,"เชี่ยวชาญ",IF(AJ18&gt;=65,"ชำนาญ",IF(AJ18&gt;=55,"พัฒนา",IF(AJ18&gt;=50,"เริ่มต้น","ไม่ผ่าน")))))))))</f>
        <v/>
      </c>
      <c r="AL18" s="1233" t="str">
        <f>IF(VLOOKUP($A18,'02.คีย์เทอม1'!$A$10:$GT$59,193,FALSE)="","",VLOOKUP($A18,'02.คีย์เทอม1'!$A$10:$GT$59,193,FALSE))</f>
        <v/>
      </c>
      <c r="AM18" s="1233" t="str">
        <f>IF(VLOOKUP($A18,'03.คีย์เทอม2'!$A$10:$GT$59,193,FALSE)="","",VLOOKUP($A18,'03.คีย์เทอม2'!$A$10:$GT$59,193,FALSE))</f>
        <v/>
      </c>
      <c r="AN18" s="1262" t="str">
        <f t="shared" si="21"/>
        <v/>
      </c>
      <c r="AO18" s="1233" t="str">
        <f>IF('2.ชื่อนักเรียน'!R19="มส","มส",IF('2.ชื่อนักเรียน'!R19="ร","ร",IF('2.ชื่อนักเรียน'!R19="ย้าย","ย้าย",IF($B18="","",IF(AN18="","",IF(AN18&gt;=75,"เชี่ยวชาญ",IF(AN18&gt;=65,"ชำนาญ",IF(AN18&gt;=55,"พัฒนา",IF(AN18&gt;=50,"เริ่มต้น","ไม่ผ่าน")))))))))</f>
        <v/>
      </c>
      <c r="AP18" s="1233" t="str">
        <f>IF(VLOOKUP($A18,'02.คีย์เทอม1'!$A$10:$GT$59,195,FALSE)="","",VLOOKUP($A18,'02.คีย์เทอม1'!$A$10:$GT$59,195,FALSE))</f>
        <v/>
      </c>
      <c r="AQ18" s="1233" t="str">
        <f>IF(VLOOKUP($A18,'03.คีย์เทอม2'!$A$10:$GT$59,195,FALSE)="","",VLOOKUP($A18,'03.คีย์เทอม2'!$A$10:$GT$59,195,FALSE))</f>
        <v/>
      </c>
      <c r="AR18" s="1262" t="str">
        <f t="shared" si="22"/>
        <v/>
      </c>
      <c r="AS18" s="1233" t="str">
        <f>IF('2.ชื่อนักเรียน'!R19="มส","มส",IF('2.ชื่อนักเรียน'!R19="ร","ร",IF('2.ชื่อนักเรียน'!R19="ย้าย","ย้าย",IF($B18="","",IF(AR18="","",IF(AR18&gt;=75,"เชี่ยวชาญ",IF(AR18&gt;=65,"ชำนาญ",IF(AR18&gt;=55,"พัฒนา",IF(AR18&gt;=50,"เริ่มต้น","ไม่ผ่าน")))))))))</f>
        <v/>
      </c>
      <c r="AT18" s="1233" t="str">
        <f>IF(VLOOKUP($A18,'02.คีย์เทอม1'!$A$10:$GT$59,196,FALSE)="","",VLOOKUP($A18,'02.คีย์เทอม1'!$A$10:$GT$59,196,FALSE))</f>
        <v/>
      </c>
      <c r="AU18" s="1233" t="str">
        <f>IF(VLOOKUP($A18,'03.คีย์เทอม2'!$A$10:$GT$59,196,FALSE)="","",VLOOKUP($A18,'03.คีย์เทอม2'!$A$10:$GT$59,196,FALSE))</f>
        <v/>
      </c>
      <c r="AV18" s="1262" t="str">
        <f t="shared" si="23"/>
        <v/>
      </c>
      <c r="AW18" s="1233" t="str">
        <f>IF('2.ชื่อนักเรียน'!R19="มส","มส",IF('2.ชื่อนักเรียน'!R19="ร","ร",IF('2.ชื่อนักเรียน'!R19="ย้าย","ย้าย",IF($B18="","",IF(AV18="","",IF(AV18&gt;=75,"เชี่ยวชาญ",IF(AV18&gt;=65,"ชำนาญ",IF(AV18&gt;=55,"พัฒนา",IF(AV18&gt;=50,"เริ่มต้น","ไม่ผ่าน")))))))))</f>
        <v/>
      </c>
      <c r="AX18" s="1233" t="str">
        <f>IF(VLOOKUP($A18,'02.คีย์เทอม1'!$A$10:$GT$59,197,FALSE)="","",VLOOKUP($A18,'02.คีย์เทอม1'!$A$10:$GT$59,197,FALSE))</f>
        <v/>
      </c>
      <c r="AY18" s="1233" t="str">
        <f>IF(VLOOKUP($A18,'03.คีย์เทอม2'!$A$10:$GT$59,197,FALSE)="","",VLOOKUP($A18,'03.คีย์เทอม2'!$A$10:$GT$59,197,FALSE))</f>
        <v/>
      </c>
      <c r="AZ18" s="1262" t="str">
        <f t="shared" si="24"/>
        <v/>
      </c>
      <c r="BA18" s="1233" t="str">
        <f>IF('2.ชื่อนักเรียน'!R19="มส","มส",IF('2.ชื่อนักเรียน'!R19="ร","ร",IF('2.ชื่อนักเรียน'!R19="ย้าย","ย้าย",IF($B18="","",IF(AZ18="","",IF(AZ18&gt;=75,"เชี่ยวชาญ",IF(AZ18&gt;=65,"ชำนาญ",IF(AZ18&gt;=55,"พัฒนา",IF(AZ18&gt;=50,"เริ่มต้น","ไม่ผ่าน")))))))))</f>
        <v/>
      </c>
      <c r="BB18" s="1233" t="str">
        <f>IF(VLOOKUP($A18,'02.คีย์เทอม1'!$A$10:$GT$59,198,FALSE)="","",VLOOKUP($A18,'02.คีย์เทอม1'!$A$10:$GT$59,198,FALSE))</f>
        <v/>
      </c>
      <c r="BC18" s="1233" t="str">
        <f>IF(VLOOKUP($A18,'03.คีย์เทอม2'!$A$10:$GT$59,198,FALSE)="","",VLOOKUP($A18,'03.คีย์เทอม2'!$A$10:$GT$59,198,FALSE))</f>
        <v/>
      </c>
      <c r="BD18" s="1262" t="str">
        <f t="shared" si="25"/>
        <v/>
      </c>
      <c r="BE18" s="1233" t="str">
        <f>IF('2.ชื่อนักเรียน'!R19="มส","มส",IF('2.ชื่อนักเรียน'!R19="ร","ร",IF('2.ชื่อนักเรียน'!R19="ย้าย","ย้าย",IF($B18="","",IF(BD18="","",IF(BD18&gt;=75,"เชี่ยวชาญ",IF(BD18&gt;=65,"ชำนาญ",IF(BD18&gt;=55,"พัฒนา",IF(BD18&gt;=50,"เริ่มต้น","ไม่ผ่าน")))))))))</f>
        <v/>
      </c>
      <c r="BF18" s="1233" t="str">
        <f>IF(VLOOKUP($A18,'02.คีย์เทอม1'!$A$10:$GT$59,199,FALSE)="","",VLOOKUP($A18,'02.คีย์เทอม1'!$A$10:$GT$59,199,FALSE))</f>
        <v/>
      </c>
      <c r="BG18" s="1233" t="str">
        <f>IF(VLOOKUP($A18,'03.คีย์เทอม2'!$A$10:$GT$59,199,FALSE)="","",VLOOKUP($A18,'03.คีย์เทอม2'!$A$10:$GT$59,199,FALSE))</f>
        <v/>
      </c>
      <c r="BH18" s="1262" t="str">
        <f t="shared" si="26"/>
        <v/>
      </c>
      <c r="BI18" s="1233" t="str">
        <f>IF('2.ชื่อนักเรียน'!R19="มส","มส",IF('2.ชื่อนักเรียน'!R19="ร","ร",IF('2.ชื่อนักเรียน'!R19="ย้าย","ย้าย",IF($B18="","",IF(BH18="","",IF(BH18&gt;=75,"เชี่ยวชาญ",IF(BH18&gt;=65,"ชำนาญ",IF(BH18&gt;=55,"พัฒนา",IF(BH18&gt;=50,"เริ่มต้น","ไม่ผ่าน")))))))))</f>
        <v/>
      </c>
      <c r="BJ18" s="1233" t="str">
        <f>IF(VLOOKUP($A18,'02.คีย์เทอม1'!$A$10:$GT$59,200,FALSE)="","",VLOOKUP($A18,'02.คีย์เทอม1'!$A$10:$GT$59,200,FALSE))</f>
        <v/>
      </c>
      <c r="BK18" s="1233" t="str">
        <f>IF(VLOOKUP($A18,'03.คีย์เทอม2'!$A$10:$GT$59,200,FALSE)="","",VLOOKUP($A18,'03.คีย์เทอม2'!$A$10:$GT$59,200,FALSE))</f>
        <v/>
      </c>
      <c r="BL18" s="1262" t="str">
        <f t="shared" si="27"/>
        <v/>
      </c>
      <c r="BM18" s="1233" t="str">
        <f>IF('2.ชื่อนักเรียน'!R19="มส","มส",IF('2.ชื่อนักเรียน'!R19="ร","ร",IF('2.ชื่อนักเรียน'!R19="ย้าย","ย้าย",IF($B18="","",IF(BL18="","",IF(BL18&gt;=75,"เชี่ยวชาญ",IF(BL18&gt;=65,"ชำนาญ",IF(BL18&gt;=55,"พัฒนา",IF(BL18&gt;=50,"เริ่มต้น","ไม่ผ่าน")))))))))</f>
        <v/>
      </c>
      <c r="BN18" s="1262" t="str">
        <f t="shared" si="28"/>
        <v/>
      </c>
      <c r="BO18" s="1233" t="str">
        <f>IF('2.ชื่อนักเรียน'!R19="มส","มส",IF('2.ชื่อนักเรียน'!R19="ร","ร",IF('2.ชื่อนักเรียน'!R19="ย้าย","ย้าย",IF($B18="","",IF(BN18="","",IF(BN18&gt;=75,"เชี่ยวชาญ",IF(BN18&gt;=65,"ชำนาญ",IF(BN18&gt;=55,"พัฒนา",IF(BN18&gt;=50,"เริ่มต้น","ไม่ผ่าน")))))))))</f>
        <v/>
      </c>
      <c r="BP18" s="1233" t="str">
        <f>IF(VLOOKUP($A18,'02.คีย์เทอม1'!$A$10:$GT$59,110,FALSE)="","",VLOOKUP($A18,'02.คีย์เทอม1'!$A$10:$GT$59,110,FALSE))</f>
        <v/>
      </c>
      <c r="BQ18" s="1233" t="str">
        <f>IF(VLOOKUP($A18,'03.คีย์เทอม2'!$A$10:$GT$59,110,FALSE)="","",VLOOKUP($A18,'03.คีย์เทอม2'!$A$10:$GT$59,110,FALSE))</f>
        <v/>
      </c>
      <c r="BR18" s="1262" t="str">
        <f t="shared" si="29"/>
        <v/>
      </c>
      <c r="BS18" s="1233" t="str">
        <f>IF('2.ชื่อนักเรียน'!R19="มส","มส",IF('2.ชื่อนักเรียน'!R19="ร","ร",IF('2.ชื่อนักเรียน'!R19="ย้าย","ย้าย",IF($B18="","",IF(BR18="","",IF(BR18&gt;=75,"เชี่ยวชาญ",IF(BR18&gt;=65,"ชำนาญ",IF(BR18&gt;=55,"พัฒนา",IF(BR18&gt;=50,"เริ่มต้น","ไม่ผ่าน")))))))))</f>
        <v/>
      </c>
      <c r="BT18" s="1233" t="str">
        <f>IF(VLOOKUP($A18,'02.คีย์เทอม1'!$A$10:$GT$59,115,FALSE)="","",VLOOKUP($A18,'02.คีย์เทอม1'!$A$10:$GT$59,115,FALSE))</f>
        <v/>
      </c>
      <c r="BU18" s="1233" t="str">
        <f>IF(VLOOKUP($A18,'03.คีย์เทอม2'!$A$10:$GT$59,115,FALSE)="","",VLOOKUP($A18,'03.คีย์เทอม2'!$A$10:$GT$59,115,FALSE))</f>
        <v/>
      </c>
      <c r="BV18" s="1262" t="str">
        <f t="shared" si="30"/>
        <v/>
      </c>
      <c r="BW18" s="1233" t="str">
        <f>IF('2.ชื่อนักเรียน'!R19="มส","มส",IF('2.ชื่อนักเรียน'!R19="ร","ร",IF('2.ชื่อนักเรียน'!R19="ย้าย","ย้าย",IF($B18="","",IF(BV18="","",IF(BV18&gt;=75,"เชี่ยวชาญ",IF(BV18&gt;=65,"ชำนาญ",IF(BV18&gt;=55,"พัฒนา",IF(BV18&gt;=50,"เริ่มต้น","ไม่ผ่าน")))))))))</f>
        <v/>
      </c>
      <c r="BX18" s="1233" t="str">
        <f>IF(VLOOKUP($A18,'02.คีย์เทอม1'!$A$10:$GT$59,120,FALSE)="","",VLOOKUP($A18,'02.คีย์เทอม1'!$A$10:$GT$59,120,FALSE))</f>
        <v/>
      </c>
      <c r="BY18" s="1233" t="str">
        <f>IF(VLOOKUP($A18,'03.คีย์เทอม2'!$A$10:$GT$59,120,FALSE)="","",VLOOKUP($A18,'03.คีย์เทอม2'!$A$10:$GT$59,120,FALSE))</f>
        <v/>
      </c>
      <c r="BZ18" s="1262" t="str">
        <f t="shared" si="31"/>
        <v/>
      </c>
      <c r="CA18" s="1233" t="str">
        <f>IF('2.ชื่อนักเรียน'!R19="มส","มส",IF('2.ชื่อนักเรียน'!R19="ร","ร",IF('2.ชื่อนักเรียน'!R19="ย้าย","ย้าย",IF($B18="","",IF(BZ18="","",IF(BZ18&gt;=75,"เชี่ยวชาญ",IF(BZ18&gt;=65,"ชำนาญ",IF(BZ18&gt;=55,"พัฒนา",IF(BZ18&gt;=50,"เริ่มต้น","ไม่ผ่าน")))))))))</f>
        <v/>
      </c>
      <c r="CB18" s="1233" t="str">
        <f>IF(VLOOKUP($A18,'02.คีย์เทอม1'!$A$10:$GT$59,125,FALSE)="","",VLOOKUP($A18,'02.คีย์เทอม1'!$A$10:$GT$59,125,FALSE))</f>
        <v/>
      </c>
      <c r="CC18" s="1233" t="str">
        <f>IF(VLOOKUP($A18,'03.คีย์เทอม2'!$A$10:$GT$59,125,FALSE)="","",VLOOKUP($A18,'03.คีย์เทอม2'!$A$10:$GT$59,125,FALSE))</f>
        <v/>
      </c>
      <c r="CD18" s="1262" t="str">
        <f t="shared" si="32"/>
        <v/>
      </c>
      <c r="CE18" s="1233" t="str">
        <f>IF('2.ชื่อนักเรียน'!R19="มส","มส",IF('2.ชื่อนักเรียน'!R19="ร","ร",IF('2.ชื่อนักเรียน'!R19="ย้าย","ย้าย",IF($B18="","",IF(CD18="","",IF(CD18&gt;=75,"เชี่ยวชาญ",IF(CD18&gt;=65,"ชำนาญ",IF(CD18&gt;=55,"พัฒนา",IF(CD18&gt;=50,"เริ่มต้น","ไม่ผ่าน")))))))))</f>
        <v/>
      </c>
      <c r="CF18" s="1233" t="str">
        <f>IF(VLOOKUP($A18,'02.คีย์เทอม1'!$A$10:$GT$59,130,FALSE)="","",VLOOKUP($A18,'02.คีย์เทอม1'!$A$10:$GT$59,130,FALSE))</f>
        <v/>
      </c>
      <c r="CG18" s="1233" t="str">
        <f>IF(VLOOKUP($A18,'03.คีย์เทอม2'!$A$10:$GT$59,130,FALSE)="","",VLOOKUP($A18,'03.คีย์เทอม2'!$A$10:$GT$59,130,FALSE))</f>
        <v/>
      </c>
      <c r="CH18" s="1262" t="str">
        <f t="shared" si="33"/>
        <v/>
      </c>
      <c r="CI18" s="1233" t="str">
        <f>IF('2.ชื่อนักเรียน'!R19="มส","มส",IF('2.ชื่อนักเรียน'!R19="ร","ร",IF('2.ชื่อนักเรียน'!R19="ย้าย","ย้าย",IF($B18="","",IF(CH18="","",IF(CH18&gt;=75,"เชี่ยวชาญ",IF(CH18&gt;=65,"ชำนาญ",IF(CH18&gt;=55,"พัฒนา",IF(CH18&gt;=50,"เริ่มต้น","ไม่ผ่าน")))))))))</f>
        <v/>
      </c>
      <c r="CJ18" s="1233" t="str">
        <f>IF(VLOOKUP($A18,'02.คีย์เทอม1'!$A$10:$GT$59,135,FALSE)="","",VLOOKUP($A18,'02.คีย์เทอม1'!$A$10:$GT$59,135,FALSE))</f>
        <v/>
      </c>
      <c r="CK18" s="1233" t="str">
        <f>IF(VLOOKUP($A18,'03.คีย์เทอม2'!$A$10:$GT$59,135,FALSE)="","",VLOOKUP($A18,'03.คีย์เทอม2'!$A$10:$GT$59,135,FALSE))</f>
        <v/>
      </c>
      <c r="CL18" s="1262" t="str">
        <f t="shared" si="34"/>
        <v/>
      </c>
      <c r="CM18" s="1233" t="str">
        <f>IF('2.ชื่อนักเรียน'!R19="มส","มส",IF('2.ชื่อนักเรียน'!R19="ร","ร",IF('2.ชื่อนักเรียน'!R19="ย้าย","ย้าย",IF($B18="","",IF(CL18="","",IF(CL18&gt;=75,"เชี่ยวชาญ",IF(CL18&gt;=65,"ชำนาญ",IF(CL18&gt;=55,"พัฒนา",IF(CL18&gt;=50,"เริ่มต้น","ไม่ผ่าน")))))))))</f>
        <v/>
      </c>
      <c r="CN18" s="1233" t="str">
        <f>IF(VLOOKUP($A18,'02.คีย์เทอม1'!$A$10:$GT$59,140,FALSE)="","",VLOOKUP($A18,'02.คีย์เทอม1'!$A$10:$GT$59,140,FALSE))</f>
        <v/>
      </c>
      <c r="CO18" s="1233" t="str">
        <f>IF(VLOOKUP($A18,'03.คีย์เทอม2'!$A$10:$GT$59,140,FALSE)="","",VLOOKUP($A18,'03.คีย์เทอม2'!$A$10:$GT$59,140,FALSE))</f>
        <v/>
      </c>
      <c r="CP18" s="1262" t="str">
        <f t="shared" si="35"/>
        <v/>
      </c>
      <c r="CQ18" s="1233" t="str">
        <f>IF('2.ชื่อนักเรียน'!R19="มส","มส",IF('2.ชื่อนักเรียน'!R19="ร","ร",IF('2.ชื่อนักเรียน'!R19="ย้าย","ย้าย",IF($B18="","",IF(CP18="","",IF(CP18&gt;=75,"เชี่ยวชาญ",IF(CP18&gt;=65,"ชำนาญ",IF(CP18&gt;=55,"พัฒนา",IF(CP18&gt;=50,"เริ่มต้น","ไม่ผ่าน")))))))))</f>
        <v/>
      </c>
      <c r="CR18" s="1233" t="str">
        <f>IF(VLOOKUP($A18,'02.คีย์เทอม1'!$A$10:$GT$59,145,FALSE)="","",VLOOKUP($A18,'02.คีย์เทอม1'!$A$10:$GT$59,145,FALSE))</f>
        <v/>
      </c>
      <c r="CS18" s="1233" t="str">
        <f>IF(VLOOKUP($A18,'03.คีย์เทอม2'!$A$10:$GT$59,145,FALSE)="","",VLOOKUP($A18,'03.คีย์เทอม2'!$A$10:$GT$59,145,FALSE))</f>
        <v/>
      </c>
      <c r="CT18" s="1262" t="str">
        <f t="shared" si="36"/>
        <v/>
      </c>
      <c r="CU18" s="1233" t="str">
        <f>IF('2.ชื่อนักเรียน'!R19="มส","มส",IF('2.ชื่อนักเรียน'!R19="ร","ร",IF('2.ชื่อนักเรียน'!R19="ย้าย","ย้าย",IF($B18="","",IF(CT18="","",IF(CT18&gt;=75,"เชี่ยวชาญ",IF(CT18&gt;=65,"ชำนาญ",IF(CT18&gt;=55,"พัฒนา",IF(CT18&gt;=50,"เริ่มต้น","ไม่ผ่าน")))))))))</f>
        <v/>
      </c>
      <c r="CV18" s="1233" t="str">
        <f>IF(VLOOKUP($A18,'02.คีย์เทอม1'!$A$10:$GT$59,150,FALSE)="","",VLOOKUP($A18,'02.คีย์เทอม1'!$A$10:$GT$59,150,FALSE))</f>
        <v/>
      </c>
      <c r="CW18" s="1233" t="str">
        <f>IF(VLOOKUP($A18,'03.คีย์เทอม2'!$A$10:$GT$59,150,FALSE)="","",VLOOKUP($A18,'03.คีย์เทอม2'!$A$10:$GT$59,150,FALSE))</f>
        <v/>
      </c>
      <c r="CX18" s="1262" t="str">
        <f t="shared" si="37"/>
        <v/>
      </c>
      <c r="CY18" s="1233" t="str">
        <f>IF('2.ชื่อนักเรียน'!R19="มส","มส",IF('2.ชื่อนักเรียน'!R19="ร","ร",IF('2.ชื่อนักเรียน'!R19="ย้าย","ย้าย",IF($B18="","",IF(CX18="","",IF(CX18&gt;=75,"เชี่ยวชาญ",IF(CX18&gt;=65,"ชำนาญ",IF(CX18&gt;=55,"พัฒนา",IF(CX18&gt;=50,"เริ่มต้น","ไม่ผ่าน")))))))))</f>
        <v/>
      </c>
      <c r="CZ18" s="1233" t="str">
        <f>IF(VLOOKUP($A18,'02.คีย์เทอม1'!$A$10:$GT$59,155,FALSE)="","",VLOOKUP($A18,'02.คีย์เทอม1'!$A$10:$GT$59,155,FALSE))</f>
        <v/>
      </c>
      <c r="DA18" s="1233" t="str">
        <f>IF(VLOOKUP($A18,'03.คีย์เทอม2'!$A$10:$GT$59,155,FALSE)="","",VLOOKUP($A18,'03.คีย์เทอม2'!$A$10:$GT$59,155,FALSE))</f>
        <v/>
      </c>
      <c r="DB18" s="1262" t="str">
        <f t="shared" si="38"/>
        <v/>
      </c>
      <c r="DC18" s="1233" t="str">
        <f>IF('2.ชื่อนักเรียน'!R19="มส","มส",IF('2.ชื่อนักเรียน'!R19="ร","ร",IF('2.ชื่อนักเรียน'!R19="ย้าย","ย้าย",IF($B18="","",IF(DB18="","",IF(DB18&gt;=75,"เชี่ยวชาญ",IF(DB18&gt;=65,"ชำนาญ",IF(DB18&gt;=55,"พัฒนา",IF(DB18&gt;=50,"เริ่มต้น","ไม่ผ่าน")))))))))</f>
        <v/>
      </c>
      <c r="DD18" s="1233" t="str">
        <f>IF(VLOOKUP($A18,'02.คีย์เทอม1'!$A$10:$GT$59,160,FALSE)="","",VLOOKUP($A18,'02.คีย์เทอม1'!$A$10:$GT$59,160,FALSE))</f>
        <v/>
      </c>
      <c r="DE18" s="1233" t="str">
        <f>IF(VLOOKUP($A18,'03.คีย์เทอม2'!$A$10:$GT$59,160,FALSE)="","",VLOOKUP($A18,'03.คีย์เทอม2'!$A$10:$GT$59,160,FALSE))</f>
        <v/>
      </c>
      <c r="DF18" s="1262" t="str">
        <f t="shared" si="39"/>
        <v/>
      </c>
      <c r="DG18" s="1233" t="str">
        <f>IF('2.ชื่อนักเรียน'!R19="มส","มส",IF('2.ชื่อนักเรียน'!R19="ร","ร",IF('2.ชื่อนักเรียน'!R19="ย้าย","ย้าย",IF($B18="","",IF(DF18="","",IF(DF18&gt;=75,"เชี่ยวชาญ",IF(DF18&gt;=65,"ชำนาญ",IF(DF18&gt;=55,"พัฒนา",IF(DF18&gt;=50,"เริ่มต้น","ไม่ผ่าน")))))))))</f>
        <v/>
      </c>
      <c r="DH18" s="1233" t="str">
        <f>IF(VLOOKUP($A18,'02.คีย์เทอม1'!$A$10:$GT$59,165,FALSE)="","",VLOOKUP($A18,'02.คีย์เทอม1'!$A$10:$GT$59,165,FALSE))</f>
        <v/>
      </c>
      <c r="DI18" s="1233" t="str">
        <f>IF(VLOOKUP($A18,'03.คีย์เทอม2'!$A$10:$GT$59,165,FALSE)="","",VLOOKUP($A18,'03.คีย์เทอม2'!$A$10:$GT$59,165,FALSE))</f>
        <v/>
      </c>
      <c r="DJ18" s="1262" t="str">
        <f t="shared" si="40"/>
        <v/>
      </c>
      <c r="DK18" s="1233" t="str">
        <f>IF('2.ชื่อนักเรียน'!R19="มส","มส",IF('2.ชื่อนักเรียน'!R19="ร","ร",IF('2.ชื่อนักเรียน'!R19="ย้าย","ย้าย",IF($B18="","",IF(DJ18="","",IF(DJ18&gt;=75,"เชี่ยวชาญ",IF(DJ18&gt;=65,"ชำนาญ",IF(DJ18&gt;=55,"พัฒนา",IF(DJ18&gt;=50,"เริ่มต้น","ไม่ผ่าน")))))))))</f>
        <v/>
      </c>
      <c r="DL18" s="1233" t="str">
        <f>IF(VLOOKUP($A18,'02.คีย์เทอม1'!$A$10:$GT$59,170,FALSE)="","",VLOOKUP($A18,'02.คีย์เทอม1'!$A$10:$GT$59,170,FALSE))</f>
        <v/>
      </c>
      <c r="DM18" s="1233" t="str">
        <f>IF(VLOOKUP($A18,'03.คีย์เทอม2'!$A$10:$GT$59,170,FALSE)="","",VLOOKUP($A18,'03.คีย์เทอม2'!$A$10:$GT$59,170,FALSE))</f>
        <v/>
      </c>
      <c r="DN18" s="1262" t="str">
        <f t="shared" si="41"/>
        <v/>
      </c>
      <c r="DO18" s="1233" t="str">
        <f>IF('2.ชื่อนักเรียน'!R19="มส","มส",IF('2.ชื่อนักเรียน'!R19="ร","ร",IF('2.ชื่อนักเรียน'!R19="ย้าย","ย้าย",IF($B18="","",IF(DN18="","",IF(DN18&gt;=75,"เชี่ยวชาญ",IF(DN18&gt;=65,"ชำนาญ",IF(DN18&gt;=55,"พัฒนา",IF(DN18&gt;=50,"เริ่มต้น","ไม่ผ่าน")))))))))</f>
        <v/>
      </c>
      <c r="DP18" s="1233" t="str">
        <f>IF(VLOOKUP($A18,'02.คีย์เทอม1'!$A$10:$GT$59,175,FALSE)="","",VLOOKUP($A18,'02.คีย์เทอม1'!$A$10:$GT$59,175,FALSE))</f>
        <v/>
      </c>
      <c r="DQ18" s="1233" t="str">
        <f>IF(VLOOKUP($A18,'03.คีย์เทอม2'!$A$10:$GT$59,175,FALSE)="","",VLOOKUP($A18,'03.คีย์เทอม2'!$A$10:$GT$59,175,FALSE))</f>
        <v/>
      </c>
      <c r="DR18" s="1262" t="str">
        <f t="shared" si="42"/>
        <v/>
      </c>
      <c r="DS18" s="1233" t="str">
        <f>IF('2.ชื่อนักเรียน'!R19="มส","มส",IF('2.ชื่อนักเรียน'!R19="ร","ร",IF('2.ชื่อนักเรียน'!R19="ย้าย","ย้าย",IF($B18="","",IF(DR18="","",IF(DR18&gt;=75,"เชี่ยวชาญ",IF(DR18&gt;=65,"ชำนาญ",IF(DR18&gt;=55,"พัฒนา",IF(DR18&gt;=50,"เริ่มต้น","ไม่ผ่าน")))))))))</f>
        <v/>
      </c>
      <c r="DT18" s="1233" t="str">
        <f>IF(VLOOKUP($A18,'02.คีย์เทอม1'!$A$10:$GT$59,180,FALSE)="","",VLOOKUP($A18,'02.คีย์เทอม1'!$A$10:$GT$59,180,FALSE))</f>
        <v/>
      </c>
      <c r="DU18" s="1233" t="str">
        <f>IF(VLOOKUP($A18,'03.คีย์เทอม2'!$A$10:$GT$59,180,FALSE)="","",VLOOKUP($A18,'03.คีย์เทอม2'!$A$10:$GT$59,180,FALSE))</f>
        <v/>
      </c>
      <c r="DV18" s="1262" t="str">
        <f t="shared" si="43"/>
        <v/>
      </c>
      <c r="DW18" s="1233" t="str">
        <f>IF('2.ชื่อนักเรียน'!R19="มส","มส",IF('2.ชื่อนักเรียน'!R19="ร","ร",IF('2.ชื่อนักเรียน'!R19="ย้าย","ย้าย",IF($B18="","",IF(DV18="","",IF(DV18&gt;=75,"เชี่ยวชาญ",IF(DV18&gt;=65,"ชำนาญ",IF(DV18&gt;=55,"พัฒนา",IF(DV18&gt;=50,"เริ่มต้น","ไม่ผ่าน")))))))))</f>
        <v/>
      </c>
    </row>
    <row r="19" spans="1:127" s="509" customFormat="1" ht="17.25" customHeight="1">
      <c r="A19" s="1323">
        <v>10</v>
      </c>
      <c r="B19" s="1324" t="str">
        <f>IF('2.ชื่อนักเรียน'!C20="","",'2.ชื่อนักเรียน'!C20)</f>
        <v/>
      </c>
      <c r="C19" s="1325" t="str">
        <f>IF('2.ชื่อนักเรียน'!D20="","",'2.ชื่อนักเรียน'!D20)</f>
        <v/>
      </c>
      <c r="D19" s="1314" t="str">
        <f>IF($A$3&lt;&gt;"ชั้น"&amp;'01.ข้อมูลเบื้องต้น'!$H$2,"",IF(AK19="","",AK19))</f>
        <v/>
      </c>
      <c r="E19" s="1314" t="str">
        <f>IF($A$3&lt;&gt;"ชั้น"&amp;'01.ข้อมูลเบื้องต้น'!$H$2,"",IF(AO19="","",AO19))</f>
        <v/>
      </c>
      <c r="F19" s="1315" t="str">
        <f>IF($A$3&lt;&gt;"ชั้น"&amp;'01.ข้อมูลเบื้องต้น'!$H$2,"",IF(AS19="","",AS19))</f>
        <v/>
      </c>
      <c r="G19" s="1326" t="str">
        <f>IF($A$3&lt;&gt;"ชั้น"&amp;'01.ข้อมูลเบื้องต้น'!$H$2,"",IF(AW19="","",AW19))</f>
        <v/>
      </c>
      <c r="H19" s="1327" t="str">
        <f>IF($A$3&lt;&gt;"ชั้น"&amp;'01.ข้อมูลเบื้องต้น'!$H$2,"",IF(BA19="","",BA19))</f>
        <v/>
      </c>
      <c r="I19" s="1316" t="str">
        <f>IF($A$3&lt;&gt;"ชั้น"&amp;'01.ข้อมูลเบื้องต้น'!$H$2,"",IF(BE19="","",BE19))</f>
        <v/>
      </c>
      <c r="J19" s="1316" t="str">
        <f>IF($A$3&lt;&gt;"ชั้น"&amp;'01.ข้อมูลเบื้องต้น'!$H$2,"",IF(BI19="","",BI19))</f>
        <v/>
      </c>
      <c r="K19" s="1316" t="str">
        <f>IF($A$3&lt;&gt;"ชั้น"&amp;'01.ข้อมูลเบื้องต้น'!$H$2,"",IF(BM19="","",BM19))</f>
        <v/>
      </c>
      <c r="L19" s="1328" t="str">
        <f>IF($A$3&lt;&gt;"ชั้น"&amp;'01.ข้อมูลเบื้องต้น'!$H$2,"",IF(BO19="","",BO19))</f>
        <v/>
      </c>
      <c r="M19" s="1326" t="str">
        <f>IF($A$3&lt;&gt;"ชั้น"&amp;'01.ข้อมูลเบื้องต้น'!$H$2,"",IF(BS19="","",BS19))</f>
        <v/>
      </c>
      <c r="N19" s="1327" t="str">
        <f>IF($A$3&lt;&gt;"ชั้น"&amp;'01.ข้อมูลเบื้องต้น'!$H$2,"",IF(BW19="","",BW19))</f>
        <v/>
      </c>
      <c r="O19" s="1327" t="str">
        <f>IF($A$3&lt;&gt;"ชั้น"&amp;'01.ข้อมูลเบื้องต้น'!$H$2,"",IF(CA19="","",CA19))</f>
        <v/>
      </c>
      <c r="P19" s="1327" t="str">
        <f>IF($A$3&lt;&gt;"ชั้น"&amp;'01.ข้อมูลเบื้องต้น'!$H$2,"",IF(CE19="","",CE19))</f>
        <v/>
      </c>
      <c r="Q19" s="1327" t="str">
        <f>IF($A$3&lt;&gt;"ชั้น"&amp;'01.ข้อมูลเบื้องต้น'!$H$2,"",IF(CI19="","",CI19))</f>
        <v/>
      </c>
      <c r="R19" s="1327" t="str">
        <f>IF($A$3&lt;&gt;"ชั้น"&amp;'01.ข้อมูลเบื้องต้น'!$H$2,"",IF(CM19="","",CM19))</f>
        <v/>
      </c>
      <c r="S19" s="1327" t="str">
        <f>IF($A$3&lt;&gt;"ชั้น"&amp;'01.ข้อมูลเบื้องต้น'!$H$2,"",IF(CQ19="","",CQ19))</f>
        <v/>
      </c>
      <c r="T19" s="1327" t="str">
        <f>IF($A$3&lt;&gt;"ชั้น"&amp;'01.ข้อมูลเบื้องต้น'!$H$2,"",IF(CU19="","",CU19))</f>
        <v/>
      </c>
      <c r="U19" s="1327" t="str">
        <f>IF($A$3&lt;&gt;"ชั้น"&amp;'01.ข้อมูลเบื้องต้น'!$H$2,"",IF(CY19="","",CY19))</f>
        <v/>
      </c>
      <c r="V19" s="1327" t="str">
        <f>IF($A$3&lt;&gt;"ชั้น"&amp;'01.ข้อมูลเบื้องต้น'!$H$2,"",IF(DC19="","",DC19))</f>
        <v/>
      </c>
      <c r="W19" s="1327" t="str">
        <f>IF($A$3&lt;&gt;"ชั้น"&amp;'01.ข้อมูลเบื้องต้น'!$H$2,"",IF(DG19="","",DG19))</f>
        <v/>
      </c>
      <c r="X19" s="1327" t="str">
        <f>IF($A$3&lt;&gt;"ชั้น"&amp;'01.ข้อมูลเบื้องต้น'!$H$2,"",IF(DK19="","",DK19))</f>
        <v/>
      </c>
      <c r="Y19" s="1327" t="str">
        <f>IF($A$3&lt;&gt;"ชั้น"&amp;'01.ข้อมูลเบื้องต้น'!$H$2,"",IF(DO19="","",DO19))</f>
        <v/>
      </c>
      <c r="Z19" s="1327" t="str">
        <f>IF($A$3&lt;&gt;"ชั้น"&amp;'01.ข้อมูลเบื้องต้น'!$H$2,"",IF(DS19="","",DS19))</f>
        <v/>
      </c>
      <c r="AA19" s="1329" t="str">
        <f>IF($A$3&lt;&gt;"ชั้น"&amp;'01.ข้อมูลเบื้องต้น'!$H$2,"",IF(DW19="","",DW19))</f>
        <v/>
      </c>
      <c r="AB19" s="1330" t="str">
        <f>IF($A$3&lt;&gt;"ชั้น"&amp;'01.ข้อมูลเบื้องต้น'!$H$2,"",'7.พัฒนาผู้เรียน'!G20)</f>
        <v/>
      </c>
      <c r="AC19" s="1331" t="str">
        <f>IF($A$3&lt;&gt;"ชั้น"&amp;'01.ข้อมูลเบื้องต้น'!$H$2,"",'9.คุณลักษณะ'!I20)</f>
        <v/>
      </c>
      <c r="AG19" s="1261"/>
      <c r="AH19" s="1233" t="str">
        <f>IF(VLOOKUP($A19,'02.คีย์เทอม1'!$A$10:$GT$59,189,FALSE)="","",VLOOKUP($A19,'02.คีย์เทอม1'!$A$10:$GT$59,189,FALSE))</f>
        <v/>
      </c>
      <c r="AI19" s="1233" t="str">
        <f>IF(VLOOKUP($A19,'03.คีย์เทอม2'!$A$10:$GT$59,189,FALSE)="","",VLOOKUP($A19,'03.คีย์เทอม2'!$A$10:$GT$59,189,FALSE))</f>
        <v/>
      </c>
      <c r="AJ19" s="1262" t="str">
        <f t="shared" si="44"/>
        <v/>
      </c>
      <c r="AK19" s="1233" t="str">
        <f>IF('2.ชื่อนักเรียน'!R20="มส","มส",IF('2.ชื่อนักเรียน'!R20="ร","ร",IF('2.ชื่อนักเรียน'!R20="ย้าย","ย้าย",IF($B19="","",IF(AJ19="","",IF(AJ19&gt;=75,"เชี่ยวชาญ",IF(AJ19&gt;=65,"ชำนาญ",IF(AJ19&gt;=55,"พัฒนา",IF(AJ19&gt;=50,"เริ่มต้น","ไม่ผ่าน")))))))))</f>
        <v/>
      </c>
      <c r="AL19" s="1233" t="str">
        <f>IF(VLOOKUP($A19,'02.คีย์เทอม1'!$A$10:$GT$59,193,FALSE)="","",VLOOKUP($A19,'02.คีย์เทอม1'!$A$10:$GT$59,193,FALSE))</f>
        <v/>
      </c>
      <c r="AM19" s="1233" t="str">
        <f>IF(VLOOKUP($A19,'03.คีย์เทอม2'!$A$10:$GT$59,193,FALSE)="","",VLOOKUP($A19,'03.คีย์เทอม2'!$A$10:$GT$59,193,FALSE))</f>
        <v/>
      </c>
      <c r="AN19" s="1262" t="str">
        <f t="shared" si="21"/>
        <v/>
      </c>
      <c r="AO19" s="1233" t="str">
        <f>IF('2.ชื่อนักเรียน'!R20="มส","มส",IF('2.ชื่อนักเรียน'!R20="ร","ร",IF('2.ชื่อนักเรียน'!R20="ย้าย","ย้าย",IF($B19="","",IF(AN19="","",IF(AN19&gt;=75,"เชี่ยวชาญ",IF(AN19&gt;=65,"ชำนาญ",IF(AN19&gt;=55,"พัฒนา",IF(AN19&gt;=50,"เริ่มต้น","ไม่ผ่าน")))))))))</f>
        <v/>
      </c>
      <c r="AP19" s="1233" t="str">
        <f>IF(VLOOKUP($A19,'02.คีย์เทอม1'!$A$10:$GT$59,195,FALSE)="","",VLOOKUP($A19,'02.คีย์เทอม1'!$A$10:$GT$59,195,FALSE))</f>
        <v/>
      </c>
      <c r="AQ19" s="1233" t="str">
        <f>IF(VLOOKUP($A19,'03.คีย์เทอม2'!$A$10:$GT$59,195,FALSE)="","",VLOOKUP($A19,'03.คีย์เทอม2'!$A$10:$GT$59,195,FALSE))</f>
        <v/>
      </c>
      <c r="AR19" s="1262" t="str">
        <f t="shared" si="22"/>
        <v/>
      </c>
      <c r="AS19" s="1233" t="str">
        <f>IF('2.ชื่อนักเรียน'!R20="มส","มส",IF('2.ชื่อนักเรียน'!R20="ร","ร",IF('2.ชื่อนักเรียน'!R20="ย้าย","ย้าย",IF($B19="","",IF(AR19="","",IF(AR19&gt;=75,"เชี่ยวชาญ",IF(AR19&gt;=65,"ชำนาญ",IF(AR19&gt;=55,"พัฒนา",IF(AR19&gt;=50,"เริ่มต้น","ไม่ผ่าน")))))))))</f>
        <v/>
      </c>
      <c r="AT19" s="1233" t="str">
        <f>IF(VLOOKUP($A19,'02.คีย์เทอม1'!$A$10:$GT$59,196,FALSE)="","",VLOOKUP($A19,'02.คีย์เทอม1'!$A$10:$GT$59,196,FALSE))</f>
        <v/>
      </c>
      <c r="AU19" s="1233" t="str">
        <f>IF(VLOOKUP($A19,'03.คีย์เทอม2'!$A$10:$GT$59,196,FALSE)="","",VLOOKUP($A19,'03.คีย์เทอม2'!$A$10:$GT$59,196,FALSE))</f>
        <v/>
      </c>
      <c r="AV19" s="1262" t="str">
        <f t="shared" si="23"/>
        <v/>
      </c>
      <c r="AW19" s="1233" t="str">
        <f>IF('2.ชื่อนักเรียน'!R20="มส","มส",IF('2.ชื่อนักเรียน'!R20="ร","ร",IF('2.ชื่อนักเรียน'!R20="ย้าย","ย้าย",IF($B19="","",IF(AV19="","",IF(AV19&gt;=75,"เชี่ยวชาญ",IF(AV19&gt;=65,"ชำนาญ",IF(AV19&gt;=55,"พัฒนา",IF(AV19&gt;=50,"เริ่มต้น","ไม่ผ่าน")))))))))</f>
        <v/>
      </c>
      <c r="AX19" s="1233" t="str">
        <f>IF(VLOOKUP($A19,'02.คีย์เทอม1'!$A$10:$GT$59,197,FALSE)="","",VLOOKUP($A19,'02.คีย์เทอม1'!$A$10:$GT$59,197,FALSE))</f>
        <v/>
      </c>
      <c r="AY19" s="1233" t="str">
        <f>IF(VLOOKUP($A19,'03.คีย์เทอม2'!$A$10:$GT$59,197,FALSE)="","",VLOOKUP($A19,'03.คีย์เทอม2'!$A$10:$GT$59,197,FALSE))</f>
        <v/>
      </c>
      <c r="AZ19" s="1262" t="str">
        <f t="shared" si="24"/>
        <v/>
      </c>
      <c r="BA19" s="1233" t="str">
        <f>IF('2.ชื่อนักเรียน'!R20="มส","มส",IF('2.ชื่อนักเรียน'!R20="ร","ร",IF('2.ชื่อนักเรียน'!R20="ย้าย","ย้าย",IF($B19="","",IF(AZ19="","",IF(AZ19&gt;=75,"เชี่ยวชาญ",IF(AZ19&gt;=65,"ชำนาญ",IF(AZ19&gt;=55,"พัฒนา",IF(AZ19&gt;=50,"เริ่มต้น","ไม่ผ่าน")))))))))</f>
        <v/>
      </c>
      <c r="BB19" s="1233" t="str">
        <f>IF(VLOOKUP($A19,'02.คีย์เทอม1'!$A$10:$GT$59,198,FALSE)="","",VLOOKUP($A19,'02.คีย์เทอม1'!$A$10:$GT$59,198,FALSE))</f>
        <v/>
      </c>
      <c r="BC19" s="1233" t="str">
        <f>IF(VLOOKUP($A19,'03.คีย์เทอม2'!$A$10:$GT$59,198,FALSE)="","",VLOOKUP($A19,'03.คีย์เทอม2'!$A$10:$GT$59,198,FALSE))</f>
        <v/>
      </c>
      <c r="BD19" s="1262" t="str">
        <f t="shared" si="25"/>
        <v/>
      </c>
      <c r="BE19" s="1233" t="str">
        <f>IF('2.ชื่อนักเรียน'!R20="มส","มส",IF('2.ชื่อนักเรียน'!R20="ร","ร",IF('2.ชื่อนักเรียน'!R20="ย้าย","ย้าย",IF($B19="","",IF(BD19="","",IF(BD19&gt;=75,"เชี่ยวชาญ",IF(BD19&gt;=65,"ชำนาญ",IF(BD19&gt;=55,"พัฒนา",IF(BD19&gt;=50,"เริ่มต้น","ไม่ผ่าน")))))))))</f>
        <v/>
      </c>
      <c r="BF19" s="1233" t="str">
        <f>IF(VLOOKUP($A19,'02.คีย์เทอม1'!$A$10:$GT$59,199,FALSE)="","",VLOOKUP($A19,'02.คีย์เทอม1'!$A$10:$GT$59,199,FALSE))</f>
        <v/>
      </c>
      <c r="BG19" s="1233" t="str">
        <f>IF(VLOOKUP($A19,'03.คีย์เทอม2'!$A$10:$GT$59,199,FALSE)="","",VLOOKUP($A19,'03.คีย์เทอม2'!$A$10:$GT$59,199,FALSE))</f>
        <v/>
      </c>
      <c r="BH19" s="1262" t="str">
        <f t="shared" si="26"/>
        <v/>
      </c>
      <c r="BI19" s="1233" t="str">
        <f>IF('2.ชื่อนักเรียน'!R20="มส","มส",IF('2.ชื่อนักเรียน'!R20="ร","ร",IF('2.ชื่อนักเรียน'!R20="ย้าย","ย้าย",IF($B19="","",IF(BH19="","",IF(BH19&gt;=75,"เชี่ยวชาญ",IF(BH19&gt;=65,"ชำนาญ",IF(BH19&gt;=55,"พัฒนา",IF(BH19&gt;=50,"เริ่มต้น","ไม่ผ่าน")))))))))</f>
        <v/>
      </c>
      <c r="BJ19" s="1233" t="str">
        <f>IF(VLOOKUP($A19,'02.คีย์เทอม1'!$A$10:$GT$59,200,FALSE)="","",VLOOKUP($A19,'02.คีย์เทอม1'!$A$10:$GT$59,200,FALSE))</f>
        <v/>
      </c>
      <c r="BK19" s="1233" t="str">
        <f>IF(VLOOKUP($A19,'03.คีย์เทอม2'!$A$10:$GT$59,200,FALSE)="","",VLOOKUP($A19,'03.คีย์เทอม2'!$A$10:$GT$59,200,FALSE))</f>
        <v/>
      </c>
      <c r="BL19" s="1262" t="str">
        <f t="shared" si="27"/>
        <v/>
      </c>
      <c r="BM19" s="1233" t="str">
        <f>IF('2.ชื่อนักเรียน'!R20="มส","มส",IF('2.ชื่อนักเรียน'!R20="ร","ร",IF('2.ชื่อนักเรียน'!R20="ย้าย","ย้าย",IF($B19="","",IF(BL19="","",IF(BL19&gt;=75,"เชี่ยวชาญ",IF(BL19&gt;=65,"ชำนาญ",IF(BL19&gt;=55,"พัฒนา",IF(BL19&gt;=50,"เริ่มต้น","ไม่ผ่าน")))))))))</f>
        <v/>
      </c>
      <c r="BN19" s="1262" t="str">
        <f t="shared" si="28"/>
        <v/>
      </c>
      <c r="BO19" s="1233" t="str">
        <f>IF('2.ชื่อนักเรียน'!R20="มส","มส",IF('2.ชื่อนักเรียน'!R20="ร","ร",IF('2.ชื่อนักเรียน'!R20="ย้าย","ย้าย",IF($B19="","",IF(BN19="","",IF(BN19&gt;=75,"เชี่ยวชาญ",IF(BN19&gt;=65,"ชำนาญ",IF(BN19&gt;=55,"พัฒนา",IF(BN19&gt;=50,"เริ่มต้น","ไม่ผ่าน")))))))))</f>
        <v/>
      </c>
      <c r="BP19" s="1233" t="str">
        <f>IF(VLOOKUP($A19,'02.คีย์เทอม1'!$A$10:$GT$59,110,FALSE)="","",VLOOKUP($A19,'02.คีย์เทอม1'!$A$10:$GT$59,110,FALSE))</f>
        <v/>
      </c>
      <c r="BQ19" s="1233" t="str">
        <f>IF(VLOOKUP($A19,'03.คีย์เทอม2'!$A$10:$GT$59,110,FALSE)="","",VLOOKUP($A19,'03.คีย์เทอม2'!$A$10:$GT$59,110,FALSE))</f>
        <v/>
      </c>
      <c r="BR19" s="1262" t="str">
        <f t="shared" si="29"/>
        <v/>
      </c>
      <c r="BS19" s="1233" t="str">
        <f>IF('2.ชื่อนักเรียน'!R20="มส","มส",IF('2.ชื่อนักเรียน'!R20="ร","ร",IF('2.ชื่อนักเรียน'!R20="ย้าย","ย้าย",IF($B19="","",IF(BR19="","",IF(BR19&gt;=75,"เชี่ยวชาญ",IF(BR19&gt;=65,"ชำนาญ",IF(BR19&gt;=55,"พัฒนา",IF(BR19&gt;=50,"เริ่มต้น","ไม่ผ่าน")))))))))</f>
        <v/>
      </c>
      <c r="BT19" s="1233" t="str">
        <f>IF(VLOOKUP($A19,'02.คีย์เทอม1'!$A$10:$GT$59,115,FALSE)="","",VLOOKUP($A19,'02.คีย์เทอม1'!$A$10:$GT$59,115,FALSE))</f>
        <v/>
      </c>
      <c r="BU19" s="1233" t="str">
        <f>IF(VLOOKUP($A19,'03.คีย์เทอม2'!$A$10:$GT$59,115,FALSE)="","",VLOOKUP($A19,'03.คีย์เทอม2'!$A$10:$GT$59,115,FALSE))</f>
        <v/>
      </c>
      <c r="BV19" s="1262" t="str">
        <f t="shared" si="30"/>
        <v/>
      </c>
      <c r="BW19" s="1233" t="str">
        <f>IF('2.ชื่อนักเรียน'!R20="มส","มส",IF('2.ชื่อนักเรียน'!R20="ร","ร",IF('2.ชื่อนักเรียน'!R20="ย้าย","ย้าย",IF($B19="","",IF(BV19="","",IF(BV19&gt;=75,"เชี่ยวชาญ",IF(BV19&gt;=65,"ชำนาญ",IF(BV19&gt;=55,"พัฒนา",IF(BV19&gt;=50,"เริ่มต้น","ไม่ผ่าน")))))))))</f>
        <v/>
      </c>
      <c r="BX19" s="1233" t="str">
        <f>IF(VLOOKUP($A19,'02.คีย์เทอม1'!$A$10:$GT$59,120,FALSE)="","",VLOOKUP($A19,'02.คีย์เทอม1'!$A$10:$GT$59,120,FALSE))</f>
        <v/>
      </c>
      <c r="BY19" s="1233" t="str">
        <f>IF(VLOOKUP($A19,'03.คีย์เทอม2'!$A$10:$GT$59,120,FALSE)="","",VLOOKUP($A19,'03.คีย์เทอม2'!$A$10:$GT$59,120,FALSE))</f>
        <v/>
      </c>
      <c r="BZ19" s="1262" t="str">
        <f t="shared" si="31"/>
        <v/>
      </c>
      <c r="CA19" s="1233" t="str">
        <f>IF('2.ชื่อนักเรียน'!R20="มส","มส",IF('2.ชื่อนักเรียน'!R20="ร","ร",IF('2.ชื่อนักเรียน'!R20="ย้าย","ย้าย",IF($B19="","",IF(BZ19="","",IF(BZ19&gt;=75,"เชี่ยวชาญ",IF(BZ19&gt;=65,"ชำนาญ",IF(BZ19&gt;=55,"พัฒนา",IF(BZ19&gt;=50,"เริ่มต้น","ไม่ผ่าน")))))))))</f>
        <v/>
      </c>
      <c r="CB19" s="1233" t="str">
        <f>IF(VLOOKUP($A19,'02.คีย์เทอม1'!$A$10:$GT$59,125,FALSE)="","",VLOOKUP($A19,'02.คีย์เทอม1'!$A$10:$GT$59,125,FALSE))</f>
        <v/>
      </c>
      <c r="CC19" s="1233" t="str">
        <f>IF(VLOOKUP($A19,'03.คีย์เทอม2'!$A$10:$GT$59,125,FALSE)="","",VLOOKUP($A19,'03.คีย์เทอม2'!$A$10:$GT$59,125,FALSE))</f>
        <v/>
      </c>
      <c r="CD19" s="1262" t="str">
        <f t="shared" si="32"/>
        <v/>
      </c>
      <c r="CE19" s="1233" t="str">
        <f>IF('2.ชื่อนักเรียน'!R20="มส","มส",IF('2.ชื่อนักเรียน'!R20="ร","ร",IF('2.ชื่อนักเรียน'!R20="ย้าย","ย้าย",IF($B19="","",IF(CD19="","",IF(CD19&gt;=75,"เชี่ยวชาญ",IF(CD19&gt;=65,"ชำนาญ",IF(CD19&gt;=55,"พัฒนา",IF(CD19&gt;=50,"เริ่มต้น","ไม่ผ่าน")))))))))</f>
        <v/>
      </c>
      <c r="CF19" s="1233" t="str">
        <f>IF(VLOOKUP($A19,'02.คีย์เทอม1'!$A$10:$GT$59,130,FALSE)="","",VLOOKUP($A19,'02.คีย์เทอม1'!$A$10:$GT$59,130,FALSE))</f>
        <v/>
      </c>
      <c r="CG19" s="1233" t="str">
        <f>IF(VLOOKUP($A19,'03.คีย์เทอม2'!$A$10:$GT$59,130,FALSE)="","",VLOOKUP($A19,'03.คีย์เทอม2'!$A$10:$GT$59,130,FALSE))</f>
        <v/>
      </c>
      <c r="CH19" s="1262" t="str">
        <f t="shared" si="33"/>
        <v/>
      </c>
      <c r="CI19" s="1233" t="str">
        <f>IF('2.ชื่อนักเรียน'!R20="มส","มส",IF('2.ชื่อนักเรียน'!R20="ร","ร",IF('2.ชื่อนักเรียน'!R20="ย้าย","ย้าย",IF($B19="","",IF(CH19="","",IF(CH19&gt;=75,"เชี่ยวชาญ",IF(CH19&gt;=65,"ชำนาญ",IF(CH19&gt;=55,"พัฒนา",IF(CH19&gt;=50,"เริ่มต้น","ไม่ผ่าน")))))))))</f>
        <v/>
      </c>
      <c r="CJ19" s="1233" t="str">
        <f>IF(VLOOKUP($A19,'02.คีย์เทอม1'!$A$10:$GT$59,135,FALSE)="","",VLOOKUP($A19,'02.คีย์เทอม1'!$A$10:$GT$59,135,FALSE))</f>
        <v/>
      </c>
      <c r="CK19" s="1233" t="str">
        <f>IF(VLOOKUP($A19,'03.คีย์เทอม2'!$A$10:$GT$59,135,FALSE)="","",VLOOKUP($A19,'03.คีย์เทอม2'!$A$10:$GT$59,135,FALSE))</f>
        <v/>
      </c>
      <c r="CL19" s="1262" t="str">
        <f t="shared" si="34"/>
        <v/>
      </c>
      <c r="CM19" s="1233" t="str">
        <f>IF('2.ชื่อนักเรียน'!R20="มส","มส",IF('2.ชื่อนักเรียน'!R20="ร","ร",IF('2.ชื่อนักเรียน'!R20="ย้าย","ย้าย",IF($B19="","",IF(CL19="","",IF(CL19&gt;=75,"เชี่ยวชาญ",IF(CL19&gt;=65,"ชำนาญ",IF(CL19&gt;=55,"พัฒนา",IF(CL19&gt;=50,"เริ่มต้น","ไม่ผ่าน")))))))))</f>
        <v/>
      </c>
      <c r="CN19" s="1233" t="str">
        <f>IF(VLOOKUP($A19,'02.คีย์เทอม1'!$A$10:$GT$59,140,FALSE)="","",VLOOKUP($A19,'02.คีย์เทอม1'!$A$10:$GT$59,140,FALSE))</f>
        <v/>
      </c>
      <c r="CO19" s="1233" t="str">
        <f>IF(VLOOKUP($A19,'03.คีย์เทอม2'!$A$10:$GT$59,140,FALSE)="","",VLOOKUP($A19,'03.คีย์เทอม2'!$A$10:$GT$59,140,FALSE))</f>
        <v/>
      </c>
      <c r="CP19" s="1262" t="str">
        <f t="shared" si="35"/>
        <v/>
      </c>
      <c r="CQ19" s="1233" t="str">
        <f>IF('2.ชื่อนักเรียน'!R20="มส","มส",IF('2.ชื่อนักเรียน'!R20="ร","ร",IF('2.ชื่อนักเรียน'!R20="ย้าย","ย้าย",IF($B19="","",IF(CP19="","",IF(CP19&gt;=75,"เชี่ยวชาญ",IF(CP19&gt;=65,"ชำนาญ",IF(CP19&gt;=55,"พัฒนา",IF(CP19&gt;=50,"เริ่มต้น","ไม่ผ่าน")))))))))</f>
        <v/>
      </c>
      <c r="CR19" s="1233" t="str">
        <f>IF(VLOOKUP($A19,'02.คีย์เทอม1'!$A$10:$GT$59,145,FALSE)="","",VLOOKUP($A19,'02.คีย์เทอม1'!$A$10:$GT$59,145,FALSE))</f>
        <v/>
      </c>
      <c r="CS19" s="1233" t="str">
        <f>IF(VLOOKUP($A19,'03.คีย์เทอม2'!$A$10:$GT$59,145,FALSE)="","",VLOOKUP($A19,'03.คีย์เทอม2'!$A$10:$GT$59,145,FALSE))</f>
        <v/>
      </c>
      <c r="CT19" s="1262" t="str">
        <f t="shared" si="36"/>
        <v/>
      </c>
      <c r="CU19" s="1233" t="str">
        <f>IF('2.ชื่อนักเรียน'!R20="มส","มส",IF('2.ชื่อนักเรียน'!R20="ร","ร",IF('2.ชื่อนักเรียน'!R20="ย้าย","ย้าย",IF($B19="","",IF(CT19="","",IF(CT19&gt;=75,"เชี่ยวชาญ",IF(CT19&gt;=65,"ชำนาญ",IF(CT19&gt;=55,"พัฒนา",IF(CT19&gt;=50,"เริ่มต้น","ไม่ผ่าน")))))))))</f>
        <v/>
      </c>
      <c r="CV19" s="1233" t="str">
        <f>IF(VLOOKUP($A19,'02.คีย์เทอม1'!$A$10:$GT$59,150,FALSE)="","",VLOOKUP($A19,'02.คีย์เทอม1'!$A$10:$GT$59,150,FALSE))</f>
        <v/>
      </c>
      <c r="CW19" s="1233" t="str">
        <f>IF(VLOOKUP($A19,'03.คีย์เทอม2'!$A$10:$GT$59,150,FALSE)="","",VLOOKUP($A19,'03.คีย์เทอม2'!$A$10:$GT$59,150,FALSE))</f>
        <v/>
      </c>
      <c r="CX19" s="1262" t="str">
        <f t="shared" si="37"/>
        <v/>
      </c>
      <c r="CY19" s="1233" t="str">
        <f>IF('2.ชื่อนักเรียน'!R20="มส","มส",IF('2.ชื่อนักเรียน'!R20="ร","ร",IF('2.ชื่อนักเรียน'!R20="ย้าย","ย้าย",IF($B19="","",IF(CX19="","",IF(CX19&gt;=75,"เชี่ยวชาญ",IF(CX19&gt;=65,"ชำนาญ",IF(CX19&gt;=55,"พัฒนา",IF(CX19&gt;=50,"เริ่มต้น","ไม่ผ่าน")))))))))</f>
        <v/>
      </c>
      <c r="CZ19" s="1233" t="str">
        <f>IF(VLOOKUP($A19,'02.คีย์เทอม1'!$A$10:$GT$59,155,FALSE)="","",VLOOKUP($A19,'02.คีย์เทอม1'!$A$10:$GT$59,155,FALSE))</f>
        <v/>
      </c>
      <c r="DA19" s="1233" t="str">
        <f>IF(VLOOKUP($A19,'03.คีย์เทอม2'!$A$10:$GT$59,155,FALSE)="","",VLOOKUP($A19,'03.คีย์เทอม2'!$A$10:$GT$59,155,FALSE))</f>
        <v/>
      </c>
      <c r="DB19" s="1262" t="str">
        <f t="shared" si="38"/>
        <v/>
      </c>
      <c r="DC19" s="1233" t="str">
        <f>IF('2.ชื่อนักเรียน'!R20="มส","มส",IF('2.ชื่อนักเรียน'!R20="ร","ร",IF('2.ชื่อนักเรียน'!R20="ย้าย","ย้าย",IF($B19="","",IF(DB19="","",IF(DB19&gt;=75,"เชี่ยวชาญ",IF(DB19&gt;=65,"ชำนาญ",IF(DB19&gt;=55,"พัฒนา",IF(DB19&gt;=50,"เริ่มต้น","ไม่ผ่าน")))))))))</f>
        <v/>
      </c>
      <c r="DD19" s="1233" t="str">
        <f>IF(VLOOKUP($A19,'02.คีย์เทอม1'!$A$10:$GT$59,160,FALSE)="","",VLOOKUP($A19,'02.คีย์เทอม1'!$A$10:$GT$59,160,FALSE))</f>
        <v/>
      </c>
      <c r="DE19" s="1233" t="str">
        <f>IF(VLOOKUP($A19,'03.คีย์เทอม2'!$A$10:$GT$59,160,FALSE)="","",VLOOKUP($A19,'03.คีย์เทอม2'!$A$10:$GT$59,160,FALSE))</f>
        <v/>
      </c>
      <c r="DF19" s="1262" t="str">
        <f t="shared" si="39"/>
        <v/>
      </c>
      <c r="DG19" s="1233" t="str">
        <f>IF('2.ชื่อนักเรียน'!R20="มส","มส",IF('2.ชื่อนักเรียน'!R20="ร","ร",IF('2.ชื่อนักเรียน'!R20="ย้าย","ย้าย",IF($B19="","",IF(DF19="","",IF(DF19&gt;=75,"เชี่ยวชาญ",IF(DF19&gt;=65,"ชำนาญ",IF(DF19&gt;=55,"พัฒนา",IF(DF19&gt;=50,"เริ่มต้น","ไม่ผ่าน")))))))))</f>
        <v/>
      </c>
      <c r="DH19" s="1233" t="str">
        <f>IF(VLOOKUP($A19,'02.คีย์เทอม1'!$A$10:$GT$59,165,FALSE)="","",VLOOKUP($A19,'02.คีย์เทอม1'!$A$10:$GT$59,165,FALSE))</f>
        <v/>
      </c>
      <c r="DI19" s="1233" t="str">
        <f>IF(VLOOKUP($A19,'03.คีย์เทอม2'!$A$10:$GT$59,165,FALSE)="","",VLOOKUP($A19,'03.คีย์เทอม2'!$A$10:$GT$59,165,FALSE))</f>
        <v/>
      </c>
      <c r="DJ19" s="1262" t="str">
        <f t="shared" si="40"/>
        <v/>
      </c>
      <c r="DK19" s="1233" t="str">
        <f>IF('2.ชื่อนักเรียน'!R20="มส","มส",IF('2.ชื่อนักเรียน'!R20="ร","ร",IF('2.ชื่อนักเรียน'!R20="ย้าย","ย้าย",IF($B19="","",IF(DJ19="","",IF(DJ19&gt;=75,"เชี่ยวชาญ",IF(DJ19&gt;=65,"ชำนาญ",IF(DJ19&gt;=55,"พัฒนา",IF(DJ19&gt;=50,"เริ่มต้น","ไม่ผ่าน")))))))))</f>
        <v/>
      </c>
      <c r="DL19" s="1233" t="str">
        <f>IF(VLOOKUP($A19,'02.คีย์เทอม1'!$A$10:$GT$59,170,FALSE)="","",VLOOKUP($A19,'02.คีย์เทอม1'!$A$10:$GT$59,170,FALSE))</f>
        <v/>
      </c>
      <c r="DM19" s="1233" t="str">
        <f>IF(VLOOKUP($A19,'03.คีย์เทอม2'!$A$10:$GT$59,170,FALSE)="","",VLOOKUP($A19,'03.คีย์เทอม2'!$A$10:$GT$59,170,FALSE))</f>
        <v/>
      </c>
      <c r="DN19" s="1262" t="str">
        <f t="shared" si="41"/>
        <v/>
      </c>
      <c r="DO19" s="1233" t="str">
        <f>IF('2.ชื่อนักเรียน'!R20="มส","มส",IF('2.ชื่อนักเรียน'!R20="ร","ร",IF('2.ชื่อนักเรียน'!R20="ย้าย","ย้าย",IF($B19="","",IF(DN19="","",IF(DN19&gt;=75,"เชี่ยวชาญ",IF(DN19&gt;=65,"ชำนาญ",IF(DN19&gt;=55,"พัฒนา",IF(DN19&gt;=50,"เริ่มต้น","ไม่ผ่าน")))))))))</f>
        <v/>
      </c>
      <c r="DP19" s="1233" t="str">
        <f>IF(VLOOKUP($A19,'02.คีย์เทอม1'!$A$10:$GT$59,175,FALSE)="","",VLOOKUP($A19,'02.คีย์เทอม1'!$A$10:$GT$59,175,FALSE))</f>
        <v/>
      </c>
      <c r="DQ19" s="1233" t="str">
        <f>IF(VLOOKUP($A19,'03.คีย์เทอม2'!$A$10:$GT$59,175,FALSE)="","",VLOOKUP($A19,'03.คีย์เทอม2'!$A$10:$GT$59,175,FALSE))</f>
        <v/>
      </c>
      <c r="DR19" s="1262" t="str">
        <f t="shared" si="42"/>
        <v/>
      </c>
      <c r="DS19" s="1233" t="str">
        <f>IF('2.ชื่อนักเรียน'!R20="มส","มส",IF('2.ชื่อนักเรียน'!R20="ร","ร",IF('2.ชื่อนักเรียน'!R20="ย้าย","ย้าย",IF($B19="","",IF(DR19="","",IF(DR19&gt;=75,"เชี่ยวชาญ",IF(DR19&gt;=65,"ชำนาญ",IF(DR19&gt;=55,"พัฒนา",IF(DR19&gt;=50,"เริ่มต้น","ไม่ผ่าน")))))))))</f>
        <v/>
      </c>
      <c r="DT19" s="1233" t="str">
        <f>IF(VLOOKUP($A19,'02.คีย์เทอม1'!$A$10:$GT$59,180,FALSE)="","",VLOOKUP($A19,'02.คีย์เทอม1'!$A$10:$GT$59,180,FALSE))</f>
        <v/>
      </c>
      <c r="DU19" s="1233" t="str">
        <f>IF(VLOOKUP($A19,'03.คีย์เทอม2'!$A$10:$GT$59,180,FALSE)="","",VLOOKUP($A19,'03.คีย์เทอม2'!$A$10:$GT$59,180,FALSE))</f>
        <v/>
      </c>
      <c r="DV19" s="1262" t="str">
        <f t="shared" si="43"/>
        <v/>
      </c>
      <c r="DW19" s="1233" t="str">
        <f>IF('2.ชื่อนักเรียน'!R20="มส","มส",IF('2.ชื่อนักเรียน'!R20="ร","ร",IF('2.ชื่อนักเรียน'!R20="ย้าย","ย้าย",IF($B19="","",IF(DV19="","",IF(DV19&gt;=75,"เชี่ยวชาญ",IF(DV19&gt;=65,"ชำนาญ",IF(DV19&gt;=55,"พัฒนา",IF(DV19&gt;=50,"เริ่มต้น","ไม่ผ่าน")))))))))</f>
        <v/>
      </c>
    </row>
    <row r="20" spans="1:127" s="509" customFormat="1" ht="17.25" customHeight="1">
      <c r="A20" s="1323">
        <v>11</v>
      </c>
      <c r="B20" s="1324" t="str">
        <f>IF('2.ชื่อนักเรียน'!C21="","",'2.ชื่อนักเรียน'!C21)</f>
        <v/>
      </c>
      <c r="C20" s="1325" t="str">
        <f>IF('2.ชื่อนักเรียน'!D21="","",'2.ชื่อนักเรียน'!D21)</f>
        <v/>
      </c>
      <c r="D20" s="1314" t="str">
        <f>IF($A$3&lt;&gt;"ชั้น"&amp;'01.ข้อมูลเบื้องต้น'!$H$2,"",IF(AK20="","",AK20))</f>
        <v/>
      </c>
      <c r="E20" s="1314" t="str">
        <f>IF($A$3&lt;&gt;"ชั้น"&amp;'01.ข้อมูลเบื้องต้น'!$H$2,"",IF(AO20="","",AO20))</f>
        <v/>
      </c>
      <c r="F20" s="1315" t="str">
        <f>IF($A$3&lt;&gt;"ชั้น"&amp;'01.ข้อมูลเบื้องต้น'!$H$2,"",IF(AS20="","",AS20))</f>
        <v/>
      </c>
      <c r="G20" s="1326" t="str">
        <f>IF($A$3&lt;&gt;"ชั้น"&amp;'01.ข้อมูลเบื้องต้น'!$H$2,"",IF(AW20="","",AW20))</f>
        <v/>
      </c>
      <c r="H20" s="1327" t="str">
        <f>IF($A$3&lt;&gt;"ชั้น"&amp;'01.ข้อมูลเบื้องต้น'!$H$2,"",IF(BA20="","",BA20))</f>
        <v/>
      </c>
      <c r="I20" s="1316" t="str">
        <f>IF($A$3&lt;&gt;"ชั้น"&amp;'01.ข้อมูลเบื้องต้น'!$H$2,"",IF(BE20="","",BE20))</f>
        <v/>
      </c>
      <c r="J20" s="1316" t="str">
        <f>IF($A$3&lt;&gt;"ชั้น"&amp;'01.ข้อมูลเบื้องต้น'!$H$2,"",IF(BI20="","",BI20))</f>
        <v/>
      </c>
      <c r="K20" s="1316" t="str">
        <f>IF($A$3&lt;&gt;"ชั้น"&amp;'01.ข้อมูลเบื้องต้น'!$H$2,"",IF(BM20="","",BM20))</f>
        <v/>
      </c>
      <c r="L20" s="1328" t="str">
        <f>IF($A$3&lt;&gt;"ชั้น"&amp;'01.ข้อมูลเบื้องต้น'!$H$2,"",IF(BO20="","",BO20))</f>
        <v/>
      </c>
      <c r="M20" s="1326" t="str">
        <f>IF($A$3&lt;&gt;"ชั้น"&amp;'01.ข้อมูลเบื้องต้น'!$H$2,"",IF(BS20="","",BS20))</f>
        <v/>
      </c>
      <c r="N20" s="1327" t="str">
        <f>IF($A$3&lt;&gt;"ชั้น"&amp;'01.ข้อมูลเบื้องต้น'!$H$2,"",IF(BW20="","",BW20))</f>
        <v/>
      </c>
      <c r="O20" s="1327" t="str">
        <f>IF($A$3&lt;&gt;"ชั้น"&amp;'01.ข้อมูลเบื้องต้น'!$H$2,"",IF(CA20="","",CA20))</f>
        <v/>
      </c>
      <c r="P20" s="1327" t="str">
        <f>IF($A$3&lt;&gt;"ชั้น"&amp;'01.ข้อมูลเบื้องต้น'!$H$2,"",IF(CE20="","",CE20))</f>
        <v/>
      </c>
      <c r="Q20" s="1327" t="str">
        <f>IF($A$3&lt;&gt;"ชั้น"&amp;'01.ข้อมูลเบื้องต้น'!$H$2,"",IF(CI20="","",CI20))</f>
        <v/>
      </c>
      <c r="R20" s="1327" t="str">
        <f>IF($A$3&lt;&gt;"ชั้น"&amp;'01.ข้อมูลเบื้องต้น'!$H$2,"",IF(CM20="","",CM20))</f>
        <v/>
      </c>
      <c r="S20" s="1327" t="str">
        <f>IF($A$3&lt;&gt;"ชั้น"&amp;'01.ข้อมูลเบื้องต้น'!$H$2,"",IF(CQ20="","",CQ20))</f>
        <v/>
      </c>
      <c r="T20" s="1327" t="str">
        <f>IF($A$3&lt;&gt;"ชั้น"&amp;'01.ข้อมูลเบื้องต้น'!$H$2,"",IF(CU20="","",CU20))</f>
        <v/>
      </c>
      <c r="U20" s="1327" t="str">
        <f>IF($A$3&lt;&gt;"ชั้น"&amp;'01.ข้อมูลเบื้องต้น'!$H$2,"",IF(CY20="","",CY20))</f>
        <v/>
      </c>
      <c r="V20" s="1327" t="str">
        <f>IF($A$3&lt;&gt;"ชั้น"&amp;'01.ข้อมูลเบื้องต้น'!$H$2,"",IF(DC20="","",DC20))</f>
        <v/>
      </c>
      <c r="W20" s="1327" t="str">
        <f>IF($A$3&lt;&gt;"ชั้น"&amp;'01.ข้อมูลเบื้องต้น'!$H$2,"",IF(DG20="","",DG20))</f>
        <v/>
      </c>
      <c r="X20" s="1327" t="str">
        <f>IF($A$3&lt;&gt;"ชั้น"&amp;'01.ข้อมูลเบื้องต้น'!$H$2,"",IF(DK20="","",DK20))</f>
        <v/>
      </c>
      <c r="Y20" s="1327" t="str">
        <f>IF($A$3&lt;&gt;"ชั้น"&amp;'01.ข้อมูลเบื้องต้น'!$H$2,"",IF(DO20="","",DO20))</f>
        <v/>
      </c>
      <c r="Z20" s="1327" t="str">
        <f>IF($A$3&lt;&gt;"ชั้น"&amp;'01.ข้อมูลเบื้องต้น'!$H$2,"",IF(DS20="","",DS20))</f>
        <v/>
      </c>
      <c r="AA20" s="1329" t="str">
        <f>IF($A$3&lt;&gt;"ชั้น"&amp;'01.ข้อมูลเบื้องต้น'!$H$2,"",IF(DW20="","",DW20))</f>
        <v/>
      </c>
      <c r="AB20" s="1330" t="str">
        <f>IF($A$3&lt;&gt;"ชั้น"&amp;'01.ข้อมูลเบื้องต้น'!$H$2,"",'7.พัฒนาผู้เรียน'!G21)</f>
        <v/>
      </c>
      <c r="AC20" s="1331" t="str">
        <f>IF($A$3&lt;&gt;"ชั้น"&amp;'01.ข้อมูลเบื้องต้น'!$H$2,"",'9.คุณลักษณะ'!I21)</f>
        <v/>
      </c>
      <c r="AG20" s="1261"/>
      <c r="AH20" s="1233" t="str">
        <f>IF(VLOOKUP($A20,'02.คีย์เทอม1'!$A$10:$GT$59,189,FALSE)="","",VLOOKUP($A20,'02.คีย์เทอม1'!$A$10:$GT$59,189,FALSE))</f>
        <v/>
      </c>
      <c r="AI20" s="1233" t="str">
        <f>IF(VLOOKUP($A20,'03.คีย์เทอม2'!$A$10:$GT$59,189,FALSE)="","",VLOOKUP($A20,'03.คีย์เทอม2'!$A$10:$GT$59,189,FALSE))</f>
        <v/>
      </c>
      <c r="AJ20" s="1262" t="str">
        <f t="shared" si="44"/>
        <v/>
      </c>
      <c r="AK20" s="1233" t="str">
        <f>IF('2.ชื่อนักเรียน'!R21="มส","มส",IF('2.ชื่อนักเรียน'!R21="ร","ร",IF('2.ชื่อนักเรียน'!R21="ย้าย","ย้าย",IF($B20="","",IF(AJ20="","",IF(AJ20&gt;=75,"เชี่ยวชาญ",IF(AJ20&gt;=65,"ชำนาญ",IF(AJ20&gt;=55,"พัฒนา",IF(AJ20&gt;=50,"เริ่มต้น","ไม่ผ่าน")))))))))</f>
        <v/>
      </c>
      <c r="AL20" s="1233" t="str">
        <f>IF(VLOOKUP($A20,'02.คีย์เทอม1'!$A$10:$GT$59,193,FALSE)="","",VLOOKUP($A20,'02.คีย์เทอม1'!$A$10:$GT$59,193,FALSE))</f>
        <v/>
      </c>
      <c r="AM20" s="1233" t="str">
        <f>IF(VLOOKUP($A20,'03.คีย์เทอม2'!$A$10:$GT$59,193,FALSE)="","",VLOOKUP($A20,'03.คีย์เทอม2'!$A$10:$GT$59,193,FALSE))</f>
        <v/>
      </c>
      <c r="AN20" s="1262" t="str">
        <f t="shared" si="21"/>
        <v/>
      </c>
      <c r="AO20" s="1233" t="str">
        <f>IF('2.ชื่อนักเรียน'!R21="มส","มส",IF('2.ชื่อนักเรียน'!R21="ร","ร",IF('2.ชื่อนักเรียน'!R21="ย้าย","ย้าย",IF($B20="","",IF(AN20="","",IF(AN20&gt;=75,"เชี่ยวชาญ",IF(AN20&gt;=65,"ชำนาญ",IF(AN20&gt;=55,"พัฒนา",IF(AN20&gt;=50,"เริ่มต้น","ไม่ผ่าน")))))))))</f>
        <v/>
      </c>
      <c r="AP20" s="1233" t="str">
        <f>IF(VLOOKUP($A20,'02.คีย์เทอม1'!$A$10:$GT$59,195,FALSE)="","",VLOOKUP($A20,'02.คีย์เทอม1'!$A$10:$GT$59,195,FALSE))</f>
        <v/>
      </c>
      <c r="AQ20" s="1233" t="str">
        <f>IF(VLOOKUP($A20,'03.คีย์เทอม2'!$A$10:$GT$59,195,FALSE)="","",VLOOKUP($A20,'03.คีย์เทอม2'!$A$10:$GT$59,195,FALSE))</f>
        <v/>
      </c>
      <c r="AR20" s="1262" t="str">
        <f t="shared" si="22"/>
        <v/>
      </c>
      <c r="AS20" s="1233" t="str">
        <f>IF('2.ชื่อนักเรียน'!R21="มส","มส",IF('2.ชื่อนักเรียน'!R21="ร","ร",IF('2.ชื่อนักเรียน'!R21="ย้าย","ย้าย",IF($B20="","",IF(AR20="","",IF(AR20&gt;=75,"เชี่ยวชาญ",IF(AR20&gt;=65,"ชำนาญ",IF(AR20&gt;=55,"พัฒนา",IF(AR20&gt;=50,"เริ่มต้น","ไม่ผ่าน")))))))))</f>
        <v/>
      </c>
      <c r="AT20" s="1233" t="str">
        <f>IF(VLOOKUP($A20,'02.คีย์เทอม1'!$A$10:$GT$59,196,FALSE)="","",VLOOKUP($A20,'02.คีย์เทอม1'!$A$10:$GT$59,196,FALSE))</f>
        <v/>
      </c>
      <c r="AU20" s="1233" t="str">
        <f>IF(VLOOKUP($A20,'03.คีย์เทอม2'!$A$10:$GT$59,196,FALSE)="","",VLOOKUP($A20,'03.คีย์เทอม2'!$A$10:$GT$59,196,FALSE))</f>
        <v/>
      </c>
      <c r="AV20" s="1262" t="str">
        <f t="shared" si="23"/>
        <v/>
      </c>
      <c r="AW20" s="1233" t="str">
        <f>IF('2.ชื่อนักเรียน'!R21="มส","มส",IF('2.ชื่อนักเรียน'!R21="ร","ร",IF('2.ชื่อนักเรียน'!R21="ย้าย","ย้าย",IF($B20="","",IF(AV20="","",IF(AV20&gt;=75,"เชี่ยวชาญ",IF(AV20&gt;=65,"ชำนาญ",IF(AV20&gt;=55,"พัฒนา",IF(AV20&gt;=50,"เริ่มต้น","ไม่ผ่าน")))))))))</f>
        <v/>
      </c>
      <c r="AX20" s="1233" t="str">
        <f>IF(VLOOKUP($A20,'02.คีย์เทอม1'!$A$10:$GT$59,197,FALSE)="","",VLOOKUP($A20,'02.คีย์เทอม1'!$A$10:$GT$59,197,FALSE))</f>
        <v/>
      </c>
      <c r="AY20" s="1233" t="str">
        <f>IF(VLOOKUP($A20,'03.คีย์เทอม2'!$A$10:$GT$59,197,FALSE)="","",VLOOKUP($A20,'03.คีย์เทอม2'!$A$10:$GT$59,197,FALSE))</f>
        <v/>
      </c>
      <c r="AZ20" s="1262" t="str">
        <f t="shared" si="24"/>
        <v/>
      </c>
      <c r="BA20" s="1233" t="str">
        <f>IF('2.ชื่อนักเรียน'!R21="มส","มส",IF('2.ชื่อนักเรียน'!R21="ร","ร",IF('2.ชื่อนักเรียน'!R21="ย้าย","ย้าย",IF($B20="","",IF(AZ20="","",IF(AZ20&gt;=75,"เชี่ยวชาญ",IF(AZ20&gt;=65,"ชำนาญ",IF(AZ20&gt;=55,"พัฒนา",IF(AZ20&gt;=50,"เริ่มต้น","ไม่ผ่าน")))))))))</f>
        <v/>
      </c>
      <c r="BB20" s="1233" t="str">
        <f>IF(VLOOKUP($A20,'02.คีย์เทอม1'!$A$10:$GT$59,198,FALSE)="","",VLOOKUP($A20,'02.คีย์เทอม1'!$A$10:$GT$59,198,FALSE))</f>
        <v/>
      </c>
      <c r="BC20" s="1233" t="str">
        <f>IF(VLOOKUP($A20,'03.คีย์เทอม2'!$A$10:$GT$59,198,FALSE)="","",VLOOKUP($A20,'03.คีย์เทอม2'!$A$10:$GT$59,198,FALSE))</f>
        <v/>
      </c>
      <c r="BD20" s="1262" t="str">
        <f t="shared" si="25"/>
        <v/>
      </c>
      <c r="BE20" s="1233" t="str">
        <f>IF('2.ชื่อนักเรียน'!R21="มส","มส",IF('2.ชื่อนักเรียน'!R21="ร","ร",IF('2.ชื่อนักเรียน'!R21="ย้าย","ย้าย",IF($B20="","",IF(BD20="","",IF(BD20&gt;=75,"เชี่ยวชาญ",IF(BD20&gt;=65,"ชำนาญ",IF(BD20&gt;=55,"พัฒนา",IF(BD20&gt;=50,"เริ่มต้น","ไม่ผ่าน")))))))))</f>
        <v/>
      </c>
      <c r="BF20" s="1233" t="str">
        <f>IF(VLOOKUP($A20,'02.คีย์เทอม1'!$A$10:$GT$59,199,FALSE)="","",VLOOKUP($A20,'02.คีย์เทอม1'!$A$10:$GT$59,199,FALSE))</f>
        <v/>
      </c>
      <c r="BG20" s="1233" t="str">
        <f>IF(VLOOKUP($A20,'03.คีย์เทอม2'!$A$10:$GT$59,199,FALSE)="","",VLOOKUP($A20,'03.คีย์เทอม2'!$A$10:$GT$59,199,FALSE))</f>
        <v/>
      </c>
      <c r="BH20" s="1262" t="str">
        <f t="shared" si="26"/>
        <v/>
      </c>
      <c r="BI20" s="1233" t="str">
        <f>IF('2.ชื่อนักเรียน'!R21="มส","มส",IF('2.ชื่อนักเรียน'!R21="ร","ร",IF('2.ชื่อนักเรียน'!R21="ย้าย","ย้าย",IF($B20="","",IF(BH20="","",IF(BH20&gt;=75,"เชี่ยวชาญ",IF(BH20&gt;=65,"ชำนาญ",IF(BH20&gt;=55,"พัฒนา",IF(BH20&gt;=50,"เริ่มต้น","ไม่ผ่าน")))))))))</f>
        <v/>
      </c>
      <c r="BJ20" s="1233" t="str">
        <f>IF(VLOOKUP($A20,'02.คีย์เทอม1'!$A$10:$GT$59,200,FALSE)="","",VLOOKUP($A20,'02.คีย์เทอม1'!$A$10:$GT$59,200,FALSE))</f>
        <v/>
      </c>
      <c r="BK20" s="1233" t="str">
        <f>IF(VLOOKUP($A20,'03.คีย์เทอม2'!$A$10:$GT$59,200,FALSE)="","",VLOOKUP($A20,'03.คีย์เทอม2'!$A$10:$GT$59,200,FALSE))</f>
        <v/>
      </c>
      <c r="BL20" s="1262" t="str">
        <f t="shared" si="27"/>
        <v/>
      </c>
      <c r="BM20" s="1233" t="str">
        <f>IF('2.ชื่อนักเรียน'!R21="มส","มส",IF('2.ชื่อนักเรียน'!R21="ร","ร",IF('2.ชื่อนักเรียน'!R21="ย้าย","ย้าย",IF($B20="","",IF(BL20="","",IF(BL20&gt;=75,"เชี่ยวชาญ",IF(BL20&gt;=65,"ชำนาญ",IF(BL20&gt;=55,"พัฒนา",IF(BL20&gt;=50,"เริ่มต้น","ไม่ผ่าน")))))))))</f>
        <v/>
      </c>
      <c r="BN20" s="1262" t="str">
        <f t="shared" si="28"/>
        <v/>
      </c>
      <c r="BO20" s="1233" t="str">
        <f>IF('2.ชื่อนักเรียน'!R21="มส","มส",IF('2.ชื่อนักเรียน'!R21="ร","ร",IF('2.ชื่อนักเรียน'!R21="ย้าย","ย้าย",IF($B20="","",IF(BN20="","",IF(BN20&gt;=75,"เชี่ยวชาญ",IF(BN20&gt;=65,"ชำนาญ",IF(BN20&gt;=55,"พัฒนา",IF(BN20&gt;=50,"เริ่มต้น","ไม่ผ่าน")))))))))</f>
        <v/>
      </c>
      <c r="BP20" s="1233" t="str">
        <f>IF(VLOOKUP($A20,'02.คีย์เทอม1'!$A$10:$GT$59,110,FALSE)="","",VLOOKUP($A20,'02.คีย์เทอม1'!$A$10:$GT$59,110,FALSE))</f>
        <v/>
      </c>
      <c r="BQ20" s="1233" t="str">
        <f>IF(VLOOKUP($A20,'03.คีย์เทอม2'!$A$10:$GT$59,110,FALSE)="","",VLOOKUP($A20,'03.คีย์เทอม2'!$A$10:$GT$59,110,FALSE))</f>
        <v/>
      </c>
      <c r="BR20" s="1262" t="str">
        <f t="shared" si="29"/>
        <v/>
      </c>
      <c r="BS20" s="1233" t="str">
        <f>IF('2.ชื่อนักเรียน'!R21="มส","มส",IF('2.ชื่อนักเรียน'!R21="ร","ร",IF('2.ชื่อนักเรียน'!R21="ย้าย","ย้าย",IF($B20="","",IF(BR20="","",IF(BR20&gt;=75,"เชี่ยวชาญ",IF(BR20&gt;=65,"ชำนาญ",IF(BR20&gt;=55,"พัฒนา",IF(BR20&gt;=50,"เริ่มต้น","ไม่ผ่าน")))))))))</f>
        <v/>
      </c>
      <c r="BT20" s="1233" t="str">
        <f>IF(VLOOKUP($A20,'02.คีย์เทอม1'!$A$10:$GT$59,115,FALSE)="","",VLOOKUP($A20,'02.คีย์เทอม1'!$A$10:$GT$59,115,FALSE))</f>
        <v/>
      </c>
      <c r="BU20" s="1233" t="str">
        <f>IF(VLOOKUP($A20,'03.คีย์เทอม2'!$A$10:$GT$59,115,FALSE)="","",VLOOKUP($A20,'03.คีย์เทอม2'!$A$10:$GT$59,115,FALSE))</f>
        <v/>
      </c>
      <c r="BV20" s="1262" t="str">
        <f t="shared" si="30"/>
        <v/>
      </c>
      <c r="BW20" s="1233" t="str">
        <f>IF('2.ชื่อนักเรียน'!R21="มส","มส",IF('2.ชื่อนักเรียน'!R21="ร","ร",IF('2.ชื่อนักเรียน'!R21="ย้าย","ย้าย",IF($B20="","",IF(BV20="","",IF(BV20&gt;=75,"เชี่ยวชาญ",IF(BV20&gt;=65,"ชำนาญ",IF(BV20&gt;=55,"พัฒนา",IF(BV20&gt;=50,"เริ่มต้น","ไม่ผ่าน")))))))))</f>
        <v/>
      </c>
      <c r="BX20" s="1233" t="str">
        <f>IF(VLOOKUP($A20,'02.คีย์เทอม1'!$A$10:$GT$59,120,FALSE)="","",VLOOKUP($A20,'02.คีย์เทอม1'!$A$10:$GT$59,120,FALSE))</f>
        <v/>
      </c>
      <c r="BY20" s="1233" t="str">
        <f>IF(VLOOKUP($A20,'03.คีย์เทอม2'!$A$10:$GT$59,120,FALSE)="","",VLOOKUP($A20,'03.คีย์เทอม2'!$A$10:$GT$59,120,FALSE))</f>
        <v/>
      </c>
      <c r="BZ20" s="1262" t="str">
        <f t="shared" si="31"/>
        <v/>
      </c>
      <c r="CA20" s="1233" t="str">
        <f>IF('2.ชื่อนักเรียน'!R21="มส","มส",IF('2.ชื่อนักเรียน'!R21="ร","ร",IF('2.ชื่อนักเรียน'!R21="ย้าย","ย้าย",IF($B20="","",IF(BZ20="","",IF(BZ20&gt;=75,"เชี่ยวชาญ",IF(BZ20&gt;=65,"ชำนาญ",IF(BZ20&gt;=55,"พัฒนา",IF(BZ20&gt;=50,"เริ่มต้น","ไม่ผ่าน")))))))))</f>
        <v/>
      </c>
      <c r="CB20" s="1233" t="str">
        <f>IF(VLOOKUP($A20,'02.คีย์เทอม1'!$A$10:$GT$59,125,FALSE)="","",VLOOKUP($A20,'02.คีย์เทอม1'!$A$10:$GT$59,125,FALSE))</f>
        <v/>
      </c>
      <c r="CC20" s="1233" t="str">
        <f>IF(VLOOKUP($A20,'03.คีย์เทอม2'!$A$10:$GT$59,125,FALSE)="","",VLOOKUP($A20,'03.คีย์เทอม2'!$A$10:$GT$59,125,FALSE))</f>
        <v/>
      </c>
      <c r="CD20" s="1262" t="str">
        <f t="shared" si="32"/>
        <v/>
      </c>
      <c r="CE20" s="1233" t="str">
        <f>IF('2.ชื่อนักเรียน'!R21="มส","มส",IF('2.ชื่อนักเรียน'!R21="ร","ร",IF('2.ชื่อนักเรียน'!R21="ย้าย","ย้าย",IF($B20="","",IF(CD20="","",IF(CD20&gt;=75,"เชี่ยวชาญ",IF(CD20&gt;=65,"ชำนาญ",IF(CD20&gt;=55,"พัฒนา",IF(CD20&gt;=50,"เริ่มต้น","ไม่ผ่าน")))))))))</f>
        <v/>
      </c>
      <c r="CF20" s="1233" t="str">
        <f>IF(VLOOKUP($A20,'02.คีย์เทอม1'!$A$10:$GT$59,130,FALSE)="","",VLOOKUP($A20,'02.คีย์เทอม1'!$A$10:$GT$59,130,FALSE))</f>
        <v/>
      </c>
      <c r="CG20" s="1233" t="str">
        <f>IF(VLOOKUP($A20,'03.คีย์เทอม2'!$A$10:$GT$59,130,FALSE)="","",VLOOKUP($A20,'03.คีย์เทอม2'!$A$10:$GT$59,130,FALSE))</f>
        <v/>
      </c>
      <c r="CH20" s="1262" t="str">
        <f t="shared" si="33"/>
        <v/>
      </c>
      <c r="CI20" s="1233" t="str">
        <f>IF('2.ชื่อนักเรียน'!R21="มส","มส",IF('2.ชื่อนักเรียน'!R21="ร","ร",IF('2.ชื่อนักเรียน'!R21="ย้าย","ย้าย",IF($B20="","",IF(CH20="","",IF(CH20&gt;=75,"เชี่ยวชาญ",IF(CH20&gt;=65,"ชำนาญ",IF(CH20&gt;=55,"พัฒนา",IF(CH20&gt;=50,"เริ่มต้น","ไม่ผ่าน")))))))))</f>
        <v/>
      </c>
      <c r="CJ20" s="1233" t="str">
        <f>IF(VLOOKUP($A20,'02.คีย์เทอม1'!$A$10:$GT$59,135,FALSE)="","",VLOOKUP($A20,'02.คีย์เทอม1'!$A$10:$GT$59,135,FALSE))</f>
        <v/>
      </c>
      <c r="CK20" s="1233" t="str">
        <f>IF(VLOOKUP($A20,'03.คีย์เทอม2'!$A$10:$GT$59,135,FALSE)="","",VLOOKUP($A20,'03.คีย์เทอม2'!$A$10:$GT$59,135,FALSE))</f>
        <v/>
      </c>
      <c r="CL20" s="1262" t="str">
        <f t="shared" si="34"/>
        <v/>
      </c>
      <c r="CM20" s="1233" t="str">
        <f>IF('2.ชื่อนักเรียน'!R21="มส","มส",IF('2.ชื่อนักเรียน'!R21="ร","ร",IF('2.ชื่อนักเรียน'!R21="ย้าย","ย้าย",IF($B20="","",IF(CL20="","",IF(CL20&gt;=75,"เชี่ยวชาญ",IF(CL20&gt;=65,"ชำนาญ",IF(CL20&gt;=55,"พัฒนา",IF(CL20&gt;=50,"เริ่มต้น","ไม่ผ่าน")))))))))</f>
        <v/>
      </c>
      <c r="CN20" s="1233" t="str">
        <f>IF(VLOOKUP($A20,'02.คีย์เทอม1'!$A$10:$GT$59,140,FALSE)="","",VLOOKUP($A20,'02.คีย์เทอม1'!$A$10:$GT$59,140,FALSE))</f>
        <v/>
      </c>
      <c r="CO20" s="1233" t="str">
        <f>IF(VLOOKUP($A20,'03.คีย์เทอม2'!$A$10:$GT$59,140,FALSE)="","",VLOOKUP($A20,'03.คีย์เทอม2'!$A$10:$GT$59,140,FALSE))</f>
        <v/>
      </c>
      <c r="CP20" s="1262" t="str">
        <f t="shared" si="35"/>
        <v/>
      </c>
      <c r="CQ20" s="1233" t="str">
        <f>IF('2.ชื่อนักเรียน'!R21="มส","มส",IF('2.ชื่อนักเรียน'!R21="ร","ร",IF('2.ชื่อนักเรียน'!R21="ย้าย","ย้าย",IF($B20="","",IF(CP20="","",IF(CP20&gt;=75,"เชี่ยวชาญ",IF(CP20&gt;=65,"ชำนาญ",IF(CP20&gt;=55,"พัฒนา",IF(CP20&gt;=50,"เริ่มต้น","ไม่ผ่าน")))))))))</f>
        <v/>
      </c>
      <c r="CR20" s="1233" t="str">
        <f>IF(VLOOKUP($A20,'02.คีย์เทอม1'!$A$10:$GT$59,145,FALSE)="","",VLOOKUP($A20,'02.คีย์เทอม1'!$A$10:$GT$59,145,FALSE))</f>
        <v/>
      </c>
      <c r="CS20" s="1233" t="str">
        <f>IF(VLOOKUP($A20,'03.คีย์เทอม2'!$A$10:$GT$59,145,FALSE)="","",VLOOKUP($A20,'03.คีย์เทอม2'!$A$10:$GT$59,145,FALSE))</f>
        <v/>
      </c>
      <c r="CT20" s="1262" t="str">
        <f t="shared" si="36"/>
        <v/>
      </c>
      <c r="CU20" s="1233" t="str">
        <f>IF('2.ชื่อนักเรียน'!R21="มส","มส",IF('2.ชื่อนักเรียน'!R21="ร","ร",IF('2.ชื่อนักเรียน'!R21="ย้าย","ย้าย",IF($B20="","",IF(CT20="","",IF(CT20&gt;=75,"เชี่ยวชาญ",IF(CT20&gt;=65,"ชำนาญ",IF(CT20&gt;=55,"พัฒนา",IF(CT20&gt;=50,"เริ่มต้น","ไม่ผ่าน")))))))))</f>
        <v/>
      </c>
      <c r="CV20" s="1233" t="str">
        <f>IF(VLOOKUP($A20,'02.คีย์เทอม1'!$A$10:$GT$59,150,FALSE)="","",VLOOKUP($A20,'02.คีย์เทอม1'!$A$10:$GT$59,150,FALSE))</f>
        <v/>
      </c>
      <c r="CW20" s="1233" t="str">
        <f>IF(VLOOKUP($A20,'03.คีย์เทอม2'!$A$10:$GT$59,150,FALSE)="","",VLOOKUP($A20,'03.คีย์เทอม2'!$A$10:$GT$59,150,FALSE))</f>
        <v/>
      </c>
      <c r="CX20" s="1262" t="str">
        <f t="shared" si="37"/>
        <v/>
      </c>
      <c r="CY20" s="1233" t="str">
        <f>IF('2.ชื่อนักเรียน'!R21="มส","มส",IF('2.ชื่อนักเรียน'!R21="ร","ร",IF('2.ชื่อนักเรียน'!R21="ย้าย","ย้าย",IF($B20="","",IF(CX20="","",IF(CX20&gt;=75,"เชี่ยวชาญ",IF(CX20&gt;=65,"ชำนาญ",IF(CX20&gt;=55,"พัฒนา",IF(CX20&gt;=50,"เริ่มต้น","ไม่ผ่าน")))))))))</f>
        <v/>
      </c>
      <c r="CZ20" s="1233" t="str">
        <f>IF(VLOOKUP($A20,'02.คีย์เทอม1'!$A$10:$GT$59,155,FALSE)="","",VLOOKUP($A20,'02.คีย์เทอม1'!$A$10:$GT$59,155,FALSE))</f>
        <v/>
      </c>
      <c r="DA20" s="1233" t="str">
        <f>IF(VLOOKUP($A20,'03.คีย์เทอม2'!$A$10:$GT$59,155,FALSE)="","",VLOOKUP($A20,'03.คีย์เทอม2'!$A$10:$GT$59,155,FALSE))</f>
        <v/>
      </c>
      <c r="DB20" s="1262" t="str">
        <f t="shared" si="38"/>
        <v/>
      </c>
      <c r="DC20" s="1233" t="str">
        <f>IF('2.ชื่อนักเรียน'!R21="มส","มส",IF('2.ชื่อนักเรียน'!R21="ร","ร",IF('2.ชื่อนักเรียน'!R21="ย้าย","ย้าย",IF($B20="","",IF(DB20="","",IF(DB20&gt;=75,"เชี่ยวชาญ",IF(DB20&gt;=65,"ชำนาญ",IF(DB20&gt;=55,"พัฒนา",IF(DB20&gt;=50,"เริ่มต้น","ไม่ผ่าน")))))))))</f>
        <v/>
      </c>
      <c r="DD20" s="1233" t="str">
        <f>IF(VLOOKUP($A20,'02.คีย์เทอม1'!$A$10:$GT$59,160,FALSE)="","",VLOOKUP($A20,'02.คีย์เทอม1'!$A$10:$GT$59,160,FALSE))</f>
        <v/>
      </c>
      <c r="DE20" s="1233" t="str">
        <f>IF(VLOOKUP($A20,'03.คีย์เทอม2'!$A$10:$GT$59,160,FALSE)="","",VLOOKUP($A20,'03.คีย์เทอม2'!$A$10:$GT$59,160,FALSE))</f>
        <v/>
      </c>
      <c r="DF20" s="1262" t="str">
        <f t="shared" si="39"/>
        <v/>
      </c>
      <c r="DG20" s="1233" t="str">
        <f>IF('2.ชื่อนักเรียน'!R21="มส","มส",IF('2.ชื่อนักเรียน'!R21="ร","ร",IF('2.ชื่อนักเรียน'!R21="ย้าย","ย้าย",IF($B20="","",IF(DF20="","",IF(DF20&gt;=75,"เชี่ยวชาญ",IF(DF20&gt;=65,"ชำนาญ",IF(DF20&gt;=55,"พัฒนา",IF(DF20&gt;=50,"เริ่มต้น","ไม่ผ่าน")))))))))</f>
        <v/>
      </c>
      <c r="DH20" s="1233" t="str">
        <f>IF(VLOOKUP($A20,'02.คีย์เทอม1'!$A$10:$GT$59,165,FALSE)="","",VLOOKUP($A20,'02.คีย์เทอม1'!$A$10:$GT$59,165,FALSE))</f>
        <v/>
      </c>
      <c r="DI20" s="1233" t="str">
        <f>IF(VLOOKUP($A20,'03.คีย์เทอม2'!$A$10:$GT$59,165,FALSE)="","",VLOOKUP($A20,'03.คีย์เทอม2'!$A$10:$GT$59,165,FALSE))</f>
        <v/>
      </c>
      <c r="DJ20" s="1262" t="str">
        <f t="shared" si="40"/>
        <v/>
      </c>
      <c r="DK20" s="1233" t="str">
        <f>IF('2.ชื่อนักเรียน'!R21="มส","มส",IF('2.ชื่อนักเรียน'!R21="ร","ร",IF('2.ชื่อนักเรียน'!R21="ย้าย","ย้าย",IF($B20="","",IF(DJ20="","",IF(DJ20&gt;=75,"เชี่ยวชาญ",IF(DJ20&gt;=65,"ชำนาญ",IF(DJ20&gt;=55,"พัฒนา",IF(DJ20&gt;=50,"เริ่มต้น","ไม่ผ่าน")))))))))</f>
        <v/>
      </c>
      <c r="DL20" s="1233" t="str">
        <f>IF(VLOOKUP($A20,'02.คีย์เทอม1'!$A$10:$GT$59,170,FALSE)="","",VLOOKUP($A20,'02.คีย์เทอม1'!$A$10:$GT$59,170,FALSE))</f>
        <v/>
      </c>
      <c r="DM20" s="1233" t="str">
        <f>IF(VLOOKUP($A20,'03.คีย์เทอม2'!$A$10:$GT$59,170,FALSE)="","",VLOOKUP($A20,'03.คีย์เทอม2'!$A$10:$GT$59,170,FALSE))</f>
        <v/>
      </c>
      <c r="DN20" s="1262" t="str">
        <f t="shared" si="41"/>
        <v/>
      </c>
      <c r="DO20" s="1233" t="str">
        <f>IF('2.ชื่อนักเรียน'!R21="มส","มส",IF('2.ชื่อนักเรียน'!R21="ร","ร",IF('2.ชื่อนักเรียน'!R21="ย้าย","ย้าย",IF($B20="","",IF(DN20="","",IF(DN20&gt;=75,"เชี่ยวชาญ",IF(DN20&gt;=65,"ชำนาญ",IF(DN20&gt;=55,"พัฒนา",IF(DN20&gt;=50,"เริ่มต้น","ไม่ผ่าน")))))))))</f>
        <v/>
      </c>
      <c r="DP20" s="1233" t="str">
        <f>IF(VLOOKUP($A20,'02.คีย์เทอม1'!$A$10:$GT$59,175,FALSE)="","",VLOOKUP($A20,'02.คีย์เทอม1'!$A$10:$GT$59,175,FALSE))</f>
        <v/>
      </c>
      <c r="DQ20" s="1233" t="str">
        <f>IF(VLOOKUP($A20,'03.คีย์เทอม2'!$A$10:$GT$59,175,FALSE)="","",VLOOKUP($A20,'03.คีย์เทอม2'!$A$10:$GT$59,175,FALSE))</f>
        <v/>
      </c>
      <c r="DR20" s="1262" t="str">
        <f t="shared" si="42"/>
        <v/>
      </c>
      <c r="DS20" s="1233" t="str">
        <f>IF('2.ชื่อนักเรียน'!R21="มส","มส",IF('2.ชื่อนักเรียน'!R21="ร","ร",IF('2.ชื่อนักเรียน'!R21="ย้าย","ย้าย",IF($B20="","",IF(DR20="","",IF(DR20&gt;=75,"เชี่ยวชาญ",IF(DR20&gt;=65,"ชำนาญ",IF(DR20&gt;=55,"พัฒนา",IF(DR20&gt;=50,"เริ่มต้น","ไม่ผ่าน")))))))))</f>
        <v/>
      </c>
      <c r="DT20" s="1233" t="str">
        <f>IF(VLOOKUP($A20,'02.คีย์เทอม1'!$A$10:$GT$59,180,FALSE)="","",VLOOKUP($A20,'02.คีย์เทอม1'!$A$10:$GT$59,180,FALSE))</f>
        <v/>
      </c>
      <c r="DU20" s="1233" t="str">
        <f>IF(VLOOKUP($A20,'03.คีย์เทอม2'!$A$10:$GT$59,180,FALSE)="","",VLOOKUP($A20,'03.คีย์เทอม2'!$A$10:$GT$59,180,FALSE))</f>
        <v/>
      </c>
      <c r="DV20" s="1262" t="str">
        <f t="shared" si="43"/>
        <v/>
      </c>
      <c r="DW20" s="1233" t="str">
        <f>IF('2.ชื่อนักเรียน'!R21="มส","มส",IF('2.ชื่อนักเรียน'!R21="ร","ร",IF('2.ชื่อนักเรียน'!R21="ย้าย","ย้าย",IF($B20="","",IF(DV20="","",IF(DV20&gt;=75,"เชี่ยวชาญ",IF(DV20&gt;=65,"ชำนาญ",IF(DV20&gt;=55,"พัฒนา",IF(DV20&gt;=50,"เริ่มต้น","ไม่ผ่าน")))))))))</f>
        <v/>
      </c>
    </row>
    <row r="21" spans="1:127" s="509" customFormat="1" ht="17.25" customHeight="1">
      <c r="A21" s="1323">
        <v>12</v>
      </c>
      <c r="B21" s="1324" t="str">
        <f>IF('2.ชื่อนักเรียน'!C22="","",'2.ชื่อนักเรียน'!C22)</f>
        <v/>
      </c>
      <c r="C21" s="1325" t="str">
        <f>IF('2.ชื่อนักเรียน'!D22="","",'2.ชื่อนักเรียน'!D22)</f>
        <v/>
      </c>
      <c r="D21" s="1314" t="str">
        <f>IF($A$3&lt;&gt;"ชั้น"&amp;'01.ข้อมูลเบื้องต้น'!$H$2,"",IF(AK21="","",AK21))</f>
        <v/>
      </c>
      <c r="E21" s="1314" t="str">
        <f>IF($A$3&lt;&gt;"ชั้น"&amp;'01.ข้อมูลเบื้องต้น'!$H$2,"",IF(AO21="","",AO21))</f>
        <v/>
      </c>
      <c r="F21" s="1315" t="str">
        <f>IF($A$3&lt;&gt;"ชั้น"&amp;'01.ข้อมูลเบื้องต้น'!$H$2,"",IF(AS21="","",AS21))</f>
        <v/>
      </c>
      <c r="G21" s="1326" t="str">
        <f>IF($A$3&lt;&gt;"ชั้น"&amp;'01.ข้อมูลเบื้องต้น'!$H$2,"",IF(AW21="","",AW21))</f>
        <v/>
      </c>
      <c r="H21" s="1327" t="str">
        <f>IF($A$3&lt;&gt;"ชั้น"&amp;'01.ข้อมูลเบื้องต้น'!$H$2,"",IF(BA21="","",BA21))</f>
        <v/>
      </c>
      <c r="I21" s="1316" t="str">
        <f>IF($A$3&lt;&gt;"ชั้น"&amp;'01.ข้อมูลเบื้องต้น'!$H$2,"",IF(BE21="","",BE21))</f>
        <v/>
      </c>
      <c r="J21" s="1316" t="str">
        <f>IF($A$3&lt;&gt;"ชั้น"&amp;'01.ข้อมูลเบื้องต้น'!$H$2,"",IF(BI21="","",BI21))</f>
        <v/>
      </c>
      <c r="K21" s="1316" t="str">
        <f>IF($A$3&lt;&gt;"ชั้น"&amp;'01.ข้อมูลเบื้องต้น'!$H$2,"",IF(BM21="","",BM21))</f>
        <v/>
      </c>
      <c r="L21" s="1328" t="str">
        <f>IF($A$3&lt;&gt;"ชั้น"&amp;'01.ข้อมูลเบื้องต้น'!$H$2,"",IF(BO21="","",BO21))</f>
        <v/>
      </c>
      <c r="M21" s="1326" t="str">
        <f>IF($A$3&lt;&gt;"ชั้น"&amp;'01.ข้อมูลเบื้องต้น'!$H$2,"",IF(BS21="","",BS21))</f>
        <v/>
      </c>
      <c r="N21" s="1327" t="str">
        <f>IF($A$3&lt;&gt;"ชั้น"&amp;'01.ข้อมูลเบื้องต้น'!$H$2,"",IF(BW21="","",BW21))</f>
        <v/>
      </c>
      <c r="O21" s="1327" t="str">
        <f>IF($A$3&lt;&gt;"ชั้น"&amp;'01.ข้อมูลเบื้องต้น'!$H$2,"",IF(CA21="","",CA21))</f>
        <v/>
      </c>
      <c r="P21" s="1327" t="str">
        <f>IF($A$3&lt;&gt;"ชั้น"&amp;'01.ข้อมูลเบื้องต้น'!$H$2,"",IF(CE21="","",CE21))</f>
        <v/>
      </c>
      <c r="Q21" s="1327" t="str">
        <f>IF($A$3&lt;&gt;"ชั้น"&amp;'01.ข้อมูลเบื้องต้น'!$H$2,"",IF(CI21="","",CI21))</f>
        <v/>
      </c>
      <c r="R21" s="1327" t="str">
        <f>IF($A$3&lt;&gt;"ชั้น"&amp;'01.ข้อมูลเบื้องต้น'!$H$2,"",IF(CM21="","",CM21))</f>
        <v/>
      </c>
      <c r="S21" s="1327" t="str">
        <f>IF($A$3&lt;&gt;"ชั้น"&amp;'01.ข้อมูลเบื้องต้น'!$H$2,"",IF(CQ21="","",CQ21))</f>
        <v/>
      </c>
      <c r="T21" s="1327" t="str">
        <f>IF($A$3&lt;&gt;"ชั้น"&amp;'01.ข้อมูลเบื้องต้น'!$H$2,"",IF(CU21="","",CU21))</f>
        <v/>
      </c>
      <c r="U21" s="1327" t="str">
        <f>IF($A$3&lt;&gt;"ชั้น"&amp;'01.ข้อมูลเบื้องต้น'!$H$2,"",IF(CY21="","",CY21))</f>
        <v/>
      </c>
      <c r="V21" s="1327" t="str">
        <f>IF($A$3&lt;&gt;"ชั้น"&amp;'01.ข้อมูลเบื้องต้น'!$H$2,"",IF(DC21="","",DC21))</f>
        <v/>
      </c>
      <c r="W21" s="1327" t="str">
        <f>IF($A$3&lt;&gt;"ชั้น"&amp;'01.ข้อมูลเบื้องต้น'!$H$2,"",IF(DG21="","",DG21))</f>
        <v/>
      </c>
      <c r="X21" s="1327" t="str">
        <f>IF($A$3&lt;&gt;"ชั้น"&amp;'01.ข้อมูลเบื้องต้น'!$H$2,"",IF(DK21="","",DK21))</f>
        <v/>
      </c>
      <c r="Y21" s="1327" t="str">
        <f>IF($A$3&lt;&gt;"ชั้น"&amp;'01.ข้อมูลเบื้องต้น'!$H$2,"",IF(DO21="","",DO21))</f>
        <v/>
      </c>
      <c r="Z21" s="1327" t="str">
        <f>IF($A$3&lt;&gt;"ชั้น"&amp;'01.ข้อมูลเบื้องต้น'!$H$2,"",IF(DS21="","",DS21))</f>
        <v/>
      </c>
      <c r="AA21" s="1329" t="str">
        <f>IF($A$3&lt;&gt;"ชั้น"&amp;'01.ข้อมูลเบื้องต้น'!$H$2,"",IF(DW21="","",DW21))</f>
        <v/>
      </c>
      <c r="AB21" s="1330" t="str">
        <f>IF($A$3&lt;&gt;"ชั้น"&amp;'01.ข้อมูลเบื้องต้น'!$H$2,"",'7.พัฒนาผู้เรียน'!G22)</f>
        <v/>
      </c>
      <c r="AC21" s="1331" t="str">
        <f>IF($A$3&lt;&gt;"ชั้น"&amp;'01.ข้อมูลเบื้องต้น'!$H$2,"",'9.คุณลักษณะ'!I22)</f>
        <v/>
      </c>
      <c r="AG21" s="1261"/>
      <c r="AH21" s="1233" t="str">
        <f>IF(VLOOKUP($A21,'02.คีย์เทอม1'!$A$10:$GT$59,189,FALSE)="","",VLOOKUP($A21,'02.คีย์เทอม1'!$A$10:$GT$59,189,FALSE))</f>
        <v/>
      </c>
      <c r="AI21" s="1233" t="str">
        <f>IF(VLOOKUP($A21,'03.คีย์เทอม2'!$A$10:$GT$59,189,FALSE)="","",VLOOKUP($A21,'03.คีย์เทอม2'!$A$10:$GT$59,189,FALSE))</f>
        <v/>
      </c>
      <c r="AJ21" s="1262" t="str">
        <f t="shared" si="44"/>
        <v/>
      </c>
      <c r="AK21" s="1233" t="str">
        <f>IF('2.ชื่อนักเรียน'!R22="มส","มส",IF('2.ชื่อนักเรียน'!R22="ร","ร",IF('2.ชื่อนักเรียน'!R22="ย้าย","ย้าย",IF($B21="","",IF(AJ21="","",IF(AJ21&gt;=75,"เชี่ยวชาญ",IF(AJ21&gt;=65,"ชำนาญ",IF(AJ21&gt;=55,"พัฒนา",IF(AJ21&gt;=50,"เริ่มต้น","ไม่ผ่าน")))))))))</f>
        <v/>
      </c>
      <c r="AL21" s="1233" t="str">
        <f>IF(VLOOKUP($A21,'02.คีย์เทอม1'!$A$10:$GT$59,193,FALSE)="","",VLOOKUP($A21,'02.คีย์เทอม1'!$A$10:$GT$59,193,FALSE))</f>
        <v/>
      </c>
      <c r="AM21" s="1233" t="str">
        <f>IF(VLOOKUP($A21,'03.คีย์เทอม2'!$A$10:$GT$59,193,FALSE)="","",VLOOKUP($A21,'03.คีย์เทอม2'!$A$10:$GT$59,193,FALSE))</f>
        <v/>
      </c>
      <c r="AN21" s="1262" t="str">
        <f t="shared" si="21"/>
        <v/>
      </c>
      <c r="AO21" s="1233" t="str">
        <f>IF('2.ชื่อนักเรียน'!R22="มส","มส",IF('2.ชื่อนักเรียน'!R22="ร","ร",IF('2.ชื่อนักเรียน'!R22="ย้าย","ย้าย",IF($B21="","",IF(AN21="","",IF(AN21&gt;=75,"เชี่ยวชาญ",IF(AN21&gt;=65,"ชำนาญ",IF(AN21&gt;=55,"พัฒนา",IF(AN21&gt;=50,"เริ่มต้น","ไม่ผ่าน")))))))))</f>
        <v/>
      </c>
      <c r="AP21" s="1233" t="str">
        <f>IF(VLOOKUP($A21,'02.คีย์เทอม1'!$A$10:$GT$59,195,FALSE)="","",VLOOKUP($A21,'02.คีย์เทอม1'!$A$10:$GT$59,195,FALSE))</f>
        <v/>
      </c>
      <c r="AQ21" s="1233" t="str">
        <f>IF(VLOOKUP($A21,'03.คีย์เทอม2'!$A$10:$GT$59,195,FALSE)="","",VLOOKUP($A21,'03.คีย์เทอม2'!$A$10:$GT$59,195,FALSE))</f>
        <v/>
      </c>
      <c r="AR21" s="1262" t="str">
        <f t="shared" si="22"/>
        <v/>
      </c>
      <c r="AS21" s="1233" t="str">
        <f>IF('2.ชื่อนักเรียน'!R22="มส","มส",IF('2.ชื่อนักเรียน'!R22="ร","ร",IF('2.ชื่อนักเรียน'!R22="ย้าย","ย้าย",IF($B21="","",IF(AR21="","",IF(AR21&gt;=75,"เชี่ยวชาญ",IF(AR21&gt;=65,"ชำนาญ",IF(AR21&gt;=55,"พัฒนา",IF(AR21&gt;=50,"เริ่มต้น","ไม่ผ่าน")))))))))</f>
        <v/>
      </c>
      <c r="AT21" s="1233" t="str">
        <f>IF(VLOOKUP($A21,'02.คีย์เทอม1'!$A$10:$GT$59,196,FALSE)="","",VLOOKUP($A21,'02.คีย์เทอม1'!$A$10:$GT$59,196,FALSE))</f>
        <v/>
      </c>
      <c r="AU21" s="1233" t="str">
        <f>IF(VLOOKUP($A21,'03.คีย์เทอม2'!$A$10:$GT$59,196,FALSE)="","",VLOOKUP($A21,'03.คีย์เทอม2'!$A$10:$GT$59,196,FALSE))</f>
        <v/>
      </c>
      <c r="AV21" s="1262" t="str">
        <f t="shared" si="23"/>
        <v/>
      </c>
      <c r="AW21" s="1233" t="str">
        <f>IF('2.ชื่อนักเรียน'!R22="มส","มส",IF('2.ชื่อนักเรียน'!R22="ร","ร",IF('2.ชื่อนักเรียน'!R22="ย้าย","ย้าย",IF($B21="","",IF(AV21="","",IF(AV21&gt;=75,"เชี่ยวชาญ",IF(AV21&gt;=65,"ชำนาญ",IF(AV21&gt;=55,"พัฒนา",IF(AV21&gt;=50,"เริ่มต้น","ไม่ผ่าน")))))))))</f>
        <v/>
      </c>
      <c r="AX21" s="1233" t="str">
        <f>IF(VLOOKUP($A21,'02.คีย์เทอม1'!$A$10:$GT$59,197,FALSE)="","",VLOOKUP($A21,'02.คีย์เทอม1'!$A$10:$GT$59,197,FALSE))</f>
        <v/>
      </c>
      <c r="AY21" s="1233" t="str">
        <f>IF(VLOOKUP($A21,'03.คีย์เทอม2'!$A$10:$GT$59,197,FALSE)="","",VLOOKUP($A21,'03.คีย์เทอม2'!$A$10:$GT$59,197,FALSE))</f>
        <v/>
      </c>
      <c r="AZ21" s="1262" t="str">
        <f t="shared" si="24"/>
        <v/>
      </c>
      <c r="BA21" s="1233" t="str">
        <f>IF('2.ชื่อนักเรียน'!R22="มส","มส",IF('2.ชื่อนักเรียน'!R22="ร","ร",IF('2.ชื่อนักเรียน'!R22="ย้าย","ย้าย",IF($B21="","",IF(AZ21="","",IF(AZ21&gt;=75,"เชี่ยวชาญ",IF(AZ21&gt;=65,"ชำนาญ",IF(AZ21&gt;=55,"พัฒนา",IF(AZ21&gt;=50,"เริ่มต้น","ไม่ผ่าน")))))))))</f>
        <v/>
      </c>
      <c r="BB21" s="1233" t="str">
        <f>IF(VLOOKUP($A21,'02.คีย์เทอม1'!$A$10:$GT$59,198,FALSE)="","",VLOOKUP($A21,'02.คีย์เทอม1'!$A$10:$GT$59,198,FALSE))</f>
        <v/>
      </c>
      <c r="BC21" s="1233" t="str">
        <f>IF(VLOOKUP($A21,'03.คีย์เทอม2'!$A$10:$GT$59,198,FALSE)="","",VLOOKUP($A21,'03.คีย์เทอม2'!$A$10:$GT$59,198,FALSE))</f>
        <v/>
      </c>
      <c r="BD21" s="1262" t="str">
        <f t="shared" si="25"/>
        <v/>
      </c>
      <c r="BE21" s="1233" t="str">
        <f>IF('2.ชื่อนักเรียน'!R22="มส","มส",IF('2.ชื่อนักเรียน'!R22="ร","ร",IF('2.ชื่อนักเรียน'!R22="ย้าย","ย้าย",IF($B21="","",IF(BD21="","",IF(BD21&gt;=75,"เชี่ยวชาญ",IF(BD21&gt;=65,"ชำนาญ",IF(BD21&gt;=55,"พัฒนา",IF(BD21&gt;=50,"เริ่มต้น","ไม่ผ่าน")))))))))</f>
        <v/>
      </c>
      <c r="BF21" s="1233" t="str">
        <f>IF(VLOOKUP($A21,'02.คีย์เทอม1'!$A$10:$GT$59,199,FALSE)="","",VLOOKUP($A21,'02.คีย์เทอม1'!$A$10:$GT$59,199,FALSE))</f>
        <v/>
      </c>
      <c r="BG21" s="1233" t="str">
        <f>IF(VLOOKUP($A21,'03.คีย์เทอม2'!$A$10:$GT$59,199,FALSE)="","",VLOOKUP($A21,'03.คีย์เทอม2'!$A$10:$GT$59,199,FALSE))</f>
        <v/>
      </c>
      <c r="BH21" s="1262" t="str">
        <f t="shared" si="26"/>
        <v/>
      </c>
      <c r="BI21" s="1233" t="str">
        <f>IF('2.ชื่อนักเรียน'!R22="มส","มส",IF('2.ชื่อนักเรียน'!R22="ร","ร",IF('2.ชื่อนักเรียน'!R22="ย้าย","ย้าย",IF($B21="","",IF(BH21="","",IF(BH21&gt;=75,"เชี่ยวชาญ",IF(BH21&gt;=65,"ชำนาญ",IF(BH21&gt;=55,"พัฒนา",IF(BH21&gt;=50,"เริ่มต้น","ไม่ผ่าน")))))))))</f>
        <v/>
      </c>
      <c r="BJ21" s="1233" t="str">
        <f>IF(VLOOKUP($A21,'02.คีย์เทอม1'!$A$10:$GT$59,200,FALSE)="","",VLOOKUP($A21,'02.คีย์เทอม1'!$A$10:$GT$59,200,FALSE))</f>
        <v/>
      </c>
      <c r="BK21" s="1233" t="str">
        <f>IF(VLOOKUP($A21,'03.คีย์เทอม2'!$A$10:$GT$59,200,FALSE)="","",VLOOKUP($A21,'03.คีย์เทอม2'!$A$10:$GT$59,200,FALSE))</f>
        <v/>
      </c>
      <c r="BL21" s="1262" t="str">
        <f t="shared" si="27"/>
        <v/>
      </c>
      <c r="BM21" s="1233" t="str">
        <f>IF('2.ชื่อนักเรียน'!R22="มส","มส",IF('2.ชื่อนักเรียน'!R22="ร","ร",IF('2.ชื่อนักเรียน'!R22="ย้าย","ย้าย",IF($B21="","",IF(BL21="","",IF(BL21&gt;=75,"เชี่ยวชาญ",IF(BL21&gt;=65,"ชำนาญ",IF(BL21&gt;=55,"พัฒนา",IF(BL21&gt;=50,"เริ่มต้น","ไม่ผ่าน")))))))))</f>
        <v/>
      </c>
      <c r="BN21" s="1262" t="str">
        <f t="shared" si="28"/>
        <v/>
      </c>
      <c r="BO21" s="1233" t="str">
        <f>IF('2.ชื่อนักเรียน'!R22="มส","มส",IF('2.ชื่อนักเรียน'!R22="ร","ร",IF('2.ชื่อนักเรียน'!R22="ย้าย","ย้าย",IF($B21="","",IF(BN21="","",IF(BN21&gt;=75,"เชี่ยวชาญ",IF(BN21&gt;=65,"ชำนาญ",IF(BN21&gt;=55,"พัฒนา",IF(BN21&gt;=50,"เริ่มต้น","ไม่ผ่าน")))))))))</f>
        <v/>
      </c>
      <c r="BP21" s="1233" t="str">
        <f>IF(VLOOKUP($A21,'02.คีย์เทอม1'!$A$10:$GT$59,110,FALSE)="","",VLOOKUP($A21,'02.คีย์เทอม1'!$A$10:$GT$59,110,FALSE))</f>
        <v/>
      </c>
      <c r="BQ21" s="1233" t="str">
        <f>IF(VLOOKUP($A21,'03.คีย์เทอม2'!$A$10:$GT$59,110,FALSE)="","",VLOOKUP($A21,'03.คีย์เทอม2'!$A$10:$GT$59,110,FALSE))</f>
        <v/>
      </c>
      <c r="BR21" s="1262" t="str">
        <f t="shared" si="29"/>
        <v/>
      </c>
      <c r="BS21" s="1233" t="str">
        <f>IF('2.ชื่อนักเรียน'!R22="มส","มส",IF('2.ชื่อนักเรียน'!R22="ร","ร",IF('2.ชื่อนักเรียน'!R22="ย้าย","ย้าย",IF($B21="","",IF(BR21="","",IF(BR21&gt;=75,"เชี่ยวชาญ",IF(BR21&gt;=65,"ชำนาญ",IF(BR21&gt;=55,"พัฒนา",IF(BR21&gt;=50,"เริ่มต้น","ไม่ผ่าน")))))))))</f>
        <v/>
      </c>
      <c r="BT21" s="1233" t="str">
        <f>IF(VLOOKUP($A21,'02.คีย์เทอม1'!$A$10:$GT$59,115,FALSE)="","",VLOOKUP($A21,'02.คีย์เทอม1'!$A$10:$GT$59,115,FALSE))</f>
        <v/>
      </c>
      <c r="BU21" s="1233" t="str">
        <f>IF(VLOOKUP($A21,'03.คีย์เทอม2'!$A$10:$GT$59,115,FALSE)="","",VLOOKUP($A21,'03.คีย์เทอม2'!$A$10:$GT$59,115,FALSE))</f>
        <v/>
      </c>
      <c r="BV21" s="1262" t="str">
        <f t="shared" si="30"/>
        <v/>
      </c>
      <c r="BW21" s="1233" t="str">
        <f>IF('2.ชื่อนักเรียน'!R22="มส","มส",IF('2.ชื่อนักเรียน'!R22="ร","ร",IF('2.ชื่อนักเรียน'!R22="ย้าย","ย้าย",IF($B21="","",IF(BV21="","",IF(BV21&gt;=75,"เชี่ยวชาญ",IF(BV21&gt;=65,"ชำนาญ",IF(BV21&gt;=55,"พัฒนา",IF(BV21&gt;=50,"เริ่มต้น","ไม่ผ่าน")))))))))</f>
        <v/>
      </c>
      <c r="BX21" s="1233" t="str">
        <f>IF(VLOOKUP($A21,'02.คีย์เทอม1'!$A$10:$GT$59,120,FALSE)="","",VLOOKUP($A21,'02.คีย์เทอม1'!$A$10:$GT$59,120,FALSE))</f>
        <v/>
      </c>
      <c r="BY21" s="1233" t="str">
        <f>IF(VLOOKUP($A21,'03.คีย์เทอม2'!$A$10:$GT$59,120,FALSE)="","",VLOOKUP($A21,'03.คีย์เทอม2'!$A$10:$GT$59,120,FALSE))</f>
        <v/>
      </c>
      <c r="BZ21" s="1262" t="str">
        <f t="shared" si="31"/>
        <v/>
      </c>
      <c r="CA21" s="1233" t="str">
        <f>IF('2.ชื่อนักเรียน'!R22="มส","มส",IF('2.ชื่อนักเรียน'!R22="ร","ร",IF('2.ชื่อนักเรียน'!R22="ย้าย","ย้าย",IF($B21="","",IF(BZ21="","",IF(BZ21&gt;=75,"เชี่ยวชาญ",IF(BZ21&gt;=65,"ชำนาญ",IF(BZ21&gt;=55,"พัฒนา",IF(BZ21&gt;=50,"เริ่มต้น","ไม่ผ่าน")))))))))</f>
        <v/>
      </c>
      <c r="CB21" s="1233" t="str">
        <f>IF(VLOOKUP($A21,'02.คีย์เทอม1'!$A$10:$GT$59,125,FALSE)="","",VLOOKUP($A21,'02.คีย์เทอม1'!$A$10:$GT$59,125,FALSE))</f>
        <v/>
      </c>
      <c r="CC21" s="1233" t="str">
        <f>IF(VLOOKUP($A21,'03.คีย์เทอม2'!$A$10:$GT$59,125,FALSE)="","",VLOOKUP($A21,'03.คีย์เทอม2'!$A$10:$GT$59,125,FALSE))</f>
        <v/>
      </c>
      <c r="CD21" s="1262" t="str">
        <f t="shared" si="32"/>
        <v/>
      </c>
      <c r="CE21" s="1233" t="str">
        <f>IF('2.ชื่อนักเรียน'!R22="มส","มส",IF('2.ชื่อนักเรียน'!R22="ร","ร",IF('2.ชื่อนักเรียน'!R22="ย้าย","ย้าย",IF($B21="","",IF(CD21="","",IF(CD21&gt;=75,"เชี่ยวชาญ",IF(CD21&gt;=65,"ชำนาญ",IF(CD21&gt;=55,"พัฒนา",IF(CD21&gt;=50,"เริ่มต้น","ไม่ผ่าน")))))))))</f>
        <v/>
      </c>
      <c r="CF21" s="1233" t="str">
        <f>IF(VLOOKUP($A21,'02.คีย์เทอม1'!$A$10:$GT$59,130,FALSE)="","",VLOOKUP($A21,'02.คีย์เทอม1'!$A$10:$GT$59,130,FALSE))</f>
        <v/>
      </c>
      <c r="CG21" s="1233" t="str">
        <f>IF(VLOOKUP($A21,'03.คีย์เทอม2'!$A$10:$GT$59,130,FALSE)="","",VLOOKUP($A21,'03.คีย์เทอม2'!$A$10:$GT$59,130,FALSE))</f>
        <v/>
      </c>
      <c r="CH21" s="1262" t="str">
        <f t="shared" si="33"/>
        <v/>
      </c>
      <c r="CI21" s="1233" t="str">
        <f>IF('2.ชื่อนักเรียน'!R22="มส","มส",IF('2.ชื่อนักเรียน'!R22="ร","ร",IF('2.ชื่อนักเรียน'!R22="ย้าย","ย้าย",IF($B21="","",IF(CH21="","",IF(CH21&gt;=75,"เชี่ยวชาญ",IF(CH21&gt;=65,"ชำนาญ",IF(CH21&gt;=55,"พัฒนา",IF(CH21&gt;=50,"เริ่มต้น","ไม่ผ่าน")))))))))</f>
        <v/>
      </c>
      <c r="CJ21" s="1233" t="str">
        <f>IF(VLOOKUP($A21,'02.คีย์เทอม1'!$A$10:$GT$59,135,FALSE)="","",VLOOKUP($A21,'02.คีย์เทอม1'!$A$10:$GT$59,135,FALSE))</f>
        <v/>
      </c>
      <c r="CK21" s="1233" t="str">
        <f>IF(VLOOKUP($A21,'03.คีย์เทอม2'!$A$10:$GT$59,135,FALSE)="","",VLOOKUP($A21,'03.คีย์เทอม2'!$A$10:$GT$59,135,FALSE))</f>
        <v/>
      </c>
      <c r="CL21" s="1262" t="str">
        <f t="shared" si="34"/>
        <v/>
      </c>
      <c r="CM21" s="1233" t="str">
        <f>IF('2.ชื่อนักเรียน'!R22="มส","มส",IF('2.ชื่อนักเรียน'!R22="ร","ร",IF('2.ชื่อนักเรียน'!R22="ย้าย","ย้าย",IF($B21="","",IF(CL21="","",IF(CL21&gt;=75,"เชี่ยวชาญ",IF(CL21&gt;=65,"ชำนาญ",IF(CL21&gt;=55,"พัฒนา",IF(CL21&gt;=50,"เริ่มต้น","ไม่ผ่าน")))))))))</f>
        <v/>
      </c>
      <c r="CN21" s="1233" t="str">
        <f>IF(VLOOKUP($A21,'02.คีย์เทอม1'!$A$10:$GT$59,140,FALSE)="","",VLOOKUP($A21,'02.คีย์เทอม1'!$A$10:$GT$59,140,FALSE))</f>
        <v/>
      </c>
      <c r="CO21" s="1233" t="str">
        <f>IF(VLOOKUP($A21,'03.คีย์เทอม2'!$A$10:$GT$59,140,FALSE)="","",VLOOKUP($A21,'03.คีย์เทอม2'!$A$10:$GT$59,140,FALSE))</f>
        <v/>
      </c>
      <c r="CP21" s="1262" t="str">
        <f t="shared" si="35"/>
        <v/>
      </c>
      <c r="CQ21" s="1233" t="str">
        <f>IF('2.ชื่อนักเรียน'!R22="มส","มส",IF('2.ชื่อนักเรียน'!R22="ร","ร",IF('2.ชื่อนักเรียน'!R22="ย้าย","ย้าย",IF($B21="","",IF(CP21="","",IF(CP21&gt;=75,"เชี่ยวชาญ",IF(CP21&gt;=65,"ชำนาญ",IF(CP21&gt;=55,"พัฒนา",IF(CP21&gt;=50,"เริ่มต้น","ไม่ผ่าน")))))))))</f>
        <v/>
      </c>
      <c r="CR21" s="1233" t="str">
        <f>IF(VLOOKUP($A21,'02.คีย์เทอม1'!$A$10:$GT$59,145,FALSE)="","",VLOOKUP($A21,'02.คีย์เทอม1'!$A$10:$GT$59,145,FALSE))</f>
        <v/>
      </c>
      <c r="CS21" s="1233" t="str">
        <f>IF(VLOOKUP($A21,'03.คีย์เทอม2'!$A$10:$GT$59,145,FALSE)="","",VLOOKUP($A21,'03.คีย์เทอม2'!$A$10:$GT$59,145,FALSE))</f>
        <v/>
      </c>
      <c r="CT21" s="1262" t="str">
        <f t="shared" si="36"/>
        <v/>
      </c>
      <c r="CU21" s="1233" t="str">
        <f>IF('2.ชื่อนักเรียน'!R22="มส","มส",IF('2.ชื่อนักเรียน'!R22="ร","ร",IF('2.ชื่อนักเรียน'!R22="ย้าย","ย้าย",IF($B21="","",IF(CT21="","",IF(CT21&gt;=75,"เชี่ยวชาญ",IF(CT21&gt;=65,"ชำนาญ",IF(CT21&gt;=55,"พัฒนา",IF(CT21&gt;=50,"เริ่มต้น","ไม่ผ่าน")))))))))</f>
        <v/>
      </c>
      <c r="CV21" s="1233" t="str">
        <f>IF(VLOOKUP($A21,'02.คีย์เทอม1'!$A$10:$GT$59,150,FALSE)="","",VLOOKUP($A21,'02.คีย์เทอม1'!$A$10:$GT$59,150,FALSE))</f>
        <v/>
      </c>
      <c r="CW21" s="1233" t="str">
        <f>IF(VLOOKUP($A21,'03.คีย์เทอม2'!$A$10:$GT$59,150,FALSE)="","",VLOOKUP($A21,'03.คีย์เทอม2'!$A$10:$GT$59,150,FALSE))</f>
        <v/>
      </c>
      <c r="CX21" s="1262" t="str">
        <f t="shared" si="37"/>
        <v/>
      </c>
      <c r="CY21" s="1233" t="str">
        <f>IF('2.ชื่อนักเรียน'!R22="มส","มส",IF('2.ชื่อนักเรียน'!R22="ร","ร",IF('2.ชื่อนักเรียน'!R22="ย้าย","ย้าย",IF($B21="","",IF(CX21="","",IF(CX21&gt;=75,"เชี่ยวชาญ",IF(CX21&gt;=65,"ชำนาญ",IF(CX21&gt;=55,"พัฒนา",IF(CX21&gt;=50,"เริ่มต้น","ไม่ผ่าน")))))))))</f>
        <v/>
      </c>
      <c r="CZ21" s="1233" t="str">
        <f>IF(VLOOKUP($A21,'02.คีย์เทอม1'!$A$10:$GT$59,155,FALSE)="","",VLOOKUP($A21,'02.คีย์เทอม1'!$A$10:$GT$59,155,FALSE))</f>
        <v/>
      </c>
      <c r="DA21" s="1233" t="str">
        <f>IF(VLOOKUP($A21,'03.คีย์เทอม2'!$A$10:$GT$59,155,FALSE)="","",VLOOKUP($A21,'03.คีย์เทอม2'!$A$10:$GT$59,155,FALSE))</f>
        <v/>
      </c>
      <c r="DB21" s="1262" t="str">
        <f t="shared" si="38"/>
        <v/>
      </c>
      <c r="DC21" s="1233" t="str">
        <f>IF('2.ชื่อนักเรียน'!R22="มส","มส",IF('2.ชื่อนักเรียน'!R22="ร","ร",IF('2.ชื่อนักเรียน'!R22="ย้าย","ย้าย",IF($B21="","",IF(DB21="","",IF(DB21&gt;=75,"เชี่ยวชาญ",IF(DB21&gt;=65,"ชำนาญ",IF(DB21&gt;=55,"พัฒนา",IF(DB21&gt;=50,"เริ่มต้น","ไม่ผ่าน")))))))))</f>
        <v/>
      </c>
      <c r="DD21" s="1233" t="str">
        <f>IF(VLOOKUP($A21,'02.คีย์เทอม1'!$A$10:$GT$59,160,FALSE)="","",VLOOKUP($A21,'02.คีย์เทอม1'!$A$10:$GT$59,160,FALSE))</f>
        <v/>
      </c>
      <c r="DE21" s="1233" t="str">
        <f>IF(VLOOKUP($A21,'03.คีย์เทอม2'!$A$10:$GT$59,160,FALSE)="","",VLOOKUP($A21,'03.คีย์เทอม2'!$A$10:$GT$59,160,FALSE))</f>
        <v/>
      </c>
      <c r="DF21" s="1262" t="str">
        <f t="shared" si="39"/>
        <v/>
      </c>
      <c r="DG21" s="1233" t="str">
        <f>IF('2.ชื่อนักเรียน'!R22="มส","มส",IF('2.ชื่อนักเรียน'!R22="ร","ร",IF('2.ชื่อนักเรียน'!R22="ย้าย","ย้าย",IF($B21="","",IF(DF21="","",IF(DF21&gt;=75,"เชี่ยวชาญ",IF(DF21&gt;=65,"ชำนาญ",IF(DF21&gt;=55,"พัฒนา",IF(DF21&gt;=50,"เริ่มต้น","ไม่ผ่าน")))))))))</f>
        <v/>
      </c>
      <c r="DH21" s="1233" t="str">
        <f>IF(VLOOKUP($A21,'02.คีย์เทอม1'!$A$10:$GT$59,165,FALSE)="","",VLOOKUP($A21,'02.คีย์เทอม1'!$A$10:$GT$59,165,FALSE))</f>
        <v/>
      </c>
      <c r="DI21" s="1233" t="str">
        <f>IF(VLOOKUP($A21,'03.คีย์เทอม2'!$A$10:$GT$59,165,FALSE)="","",VLOOKUP($A21,'03.คีย์เทอม2'!$A$10:$GT$59,165,FALSE))</f>
        <v/>
      </c>
      <c r="DJ21" s="1262" t="str">
        <f t="shared" si="40"/>
        <v/>
      </c>
      <c r="DK21" s="1233" t="str">
        <f>IF('2.ชื่อนักเรียน'!R22="มส","มส",IF('2.ชื่อนักเรียน'!R22="ร","ร",IF('2.ชื่อนักเรียน'!R22="ย้าย","ย้าย",IF($B21="","",IF(DJ21="","",IF(DJ21&gt;=75,"เชี่ยวชาญ",IF(DJ21&gt;=65,"ชำนาญ",IF(DJ21&gt;=55,"พัฒนา",IF(DJ21&gt;=50,"เริ่มต้น","ไม่ผ่าน")))))))))</f>
        <v/>
      </c>
      <c r="DL21" s="1233" t="str">
        <f>IF(VLOOKUP($A21,'02.คีย์เทอม1'!$A$10:$GT$59,170,FALSE)="","",VLOOKUP($A21,'02.คีย์เทอม1'!$A$10:$GT$59,170,FALSE))</f>
        <v/>
      </c>
      <c r="DM21" s="1233" t="str">
        <f>IF(VLOOKUP($A21,'03.คีย์เทอม2'!$A$10:$GT$59,170,FALSE)="","",VLOOKUP($A21,'03.คีย์เทอม2'!$A$10:$GT$59,170,FALSE))</f>
        <v/>
      </c>
      <c r="DN21" s="1262" t="str">
        <f t="shared" si="41"/>
        <v/>
      </c>
      <c r="DO21" s="1233" t="str">
        <f>IF('2.ชื่อนักเรียน'!R22="มส","มส",IF('2.ชื่อนักเรียน'!R22="ร","ร",IF('2.ชื่อนักเรียน'!R22="ย้าย","ย้าย",IF($B21="","",IF(DN21="","",IF(DN21&gt;=75,"เชี่ยวชาญ",IF(DN21&gt;=65,"ชำนาญ",IF(DN21&gt;=55,"พัฒนา",IF(DN21&gt;=50,"เริ่มต้น","ไม่ผ่าน")))))))))</f>
        <v/>
      </c>
      <c r="DP21" s="1233" t="str">
        <f>IF(VLOOKUP($A21,'02.คีย์เทอม1'!$A$10:$GT$59,175,FALSE)="","",VLOOKUP($A21,'02.คีย์เทอม1'!$A$10:$GT$59,175,FALSE))</f>
        <v/>
      </c>
      <c r="DQ21" s="1233" t="str">
        <f>IF(VLOOKUP($A21,'03.คีย์เทอม2'!$A$10:$GT$59,175,FALSE)="","",VLOOKUP($A21,'03.คีย์เทอม2'!$A$10:$GT$59,175,FALSE))</f>
        <v/>
      </c>
      <c r="DR21" s="1262" t="str">
        <f t="shared" si="42"/>
        <v/>
      </c>
      <c r="DS21" s="1233" t="str">
        <f>IF('2.ชื่อนักเรียน'!R22="มส","มส",IF('2.ชื่อนักเรียน'!R22="ร","ร",IF('2.ชื่อนักเรียน'!R22="ย้าย","ย้าย",IF($B21="","",IF(DR21="","",IF(DR21&gt;=75,"เชี่ยวชาญ",IF(DR21&gt;=65,"ชำนาญ",IF(DR21&gt;=55,"พัฒนา",IF(DR21&gt;=50,"เริ่มต้น","ไม่ผ่าน")))))))))</f>
        <v/>
      </c>
      <c r="DT21" s="1233" t="str">
        <f>IF(VLOOKUP($A21,'02.คีย์เทอม1'!$A$10:$GT$59,180,FALSE)="","",VLOOKUP($A21,'02.คีย์เทอม1'!$A$10:$GT$59,180,FALSE))</f>
        <v/>
      </c>
      <c r="DU21" s="1233" t="str">
        <f>IF(VLOOKUP($A21,'03.คีย์เทอม2'!$A$10:$GT$59,180,FALSE)="","",VLOOKUP($A21,'03.คีย์เทอม2'!$A$10:$GT$59,180,FALSE))</f>
        <v/>
      </c>
      <c r="DV21" s="1262" t="str">
        <f t="shared" si="43"/>
        <v/>
      </c>
      <c r="DW21" s="1233" t="str">
        <f>IF('2.ชื่อนักเรียน'!R22="มส","มส",IF('2.ชื่อนักเรียน'!R22="ร","ร",IF('2.ชื่อนักเรียน'!R22="ย้าย","ย้าย",IF($B21="","",IF(DV21="","",IF(DV21&gt;=75,"เชี่ยวชาญ",IF(DV21&gt;=65,"ชำนาญ",IF(DV21&gt;=55,"พัฒนา",IF(DV21&gt;=50,"เริ่มต้น","ไม่ผ่าน")))))))))</f>
        <v/>
      </c>
    </row>
    <row r="22" spans="1:127" s="509" customFormat="1" ht="17.25" customHeight="1">
      <c r="A22" s="1323">
        <v>13</v>
      </c>
      <c r="B22" s="1324" t="str">
        <f>IF('2.ชื่อนักเรียน'!C23="","",'2.ชื่อนักเรียน'!C23)</f>
        <v/>
      </c>
      <c r="C22" s="1325" t="str">
        <f>IF('2.ชื่อนักเรียน'!D23="","",'2.ชื่อนักเรียน'!D23)</f>
        <v/>
      </c>
      <c r="D22" s="1314" t="str">
        <f>IF($A$3&lt;&gt;"ชั้น"&amp;'01.ข้อมูลเบื้องต้น'!$H$2,"",IF(AK22="","",AK22))</f>
        <v/>
      </c>
      <c r="E22" s="1314" t="str">
        <f>IF($A$3&lt;&gt;"ชั้น"&amp;'01.ข้อมูลเบื้องต้น'!$H$2,"",IF(AO22="","",AO22))</f>
        <v/>
      </c>
      <c r="F22" s="1315" t="str">
        <f>IF($A$3&lt;&gt;"ชั้น"&amp;'01.ข้อมูลเบื้องต้น'!$H$2,"",IF(AS22="","",AS22))</f>
        <v/>
      </c>
      <c r="G22" s="1326" t="str">
        <f>IF($A$3&lt;&gt;"ชั้น"&amp;'01.ข้อมูลเบื้องต้น'!$H$2,"",IF(AW22="","",AW22))</f>
        <v/>
      </c>
      <c r="H22" s="1327" t="str">
        <f>IF($A$3&lt;&gt;"ชั้น"&amp;'01.ข้อมูลเบื้องต้น'!$H$2,"",IF(BA22="","",BA22))</f>
        <v/>
      </c>
      <c r="I22" s="1316" t="str">
        <f>IF($A$3&lt;&gt;"ชั้น"&amp;'01.ข้อมูลเบื้องต้น'!$H$2,"",IF(BE22="","",BE22))</f>
        <v/>
      </c>
      <c r="J22" s="1316" t="str">
        <f>IF($A$3&lt;&gt;"ชั้น"&amp;'01.ข้อมูลเบื้องต้น'!$H$2,"",IF(BI22="","",BI22))</f>
        <v/>
      </c>
      <c r="K22" s="1316" t="str">
        <f>IF($A$3&lt;&gt;"ชั้น"&amp;'01.ข้อมูลเบื้องต้น'!$H$2,"",IF(BM22="","",BM22))</f>
        <v/>
      </c>
      <c r="L22" s="1328" t="str">
        <f>IF($A$3&lt;&gt;"ชั้น"&amp;'01.ข้อมูลเบื้องต้น'!$H$2,"",IF(BO22="","",BO22))</f>
        <v/>
      </c>
      <c r="M22" s="1326" t="str">
        <f>IF($A$3&lt;&gt;"ชั้น"&amp;'01.ข้อมูลเบื้องต้น'!$H$2,"",IF(BS22="","",BS22))</f>
        <v/>
      </c>
      <c r="N22" s="1327" t="str">
        <f>IF($A$3&lt;&gt;"ชั้น"&amp;'01.ข้อมูลเบื้องต้น'!$H$2,"",IF(BW22="","",BW22))</f>
        <v/>
      </c>
      <c r="O22" s="1327" t="str">
        <f>IF($A$3&lt;&gt;"ชั้น"&amp;'01.ข้อมูลเบื้องต้น'!$H$2,"",IF(CA22="","",CA22))</f>
        <v/>
      </c>
      <c r="P22" s="1327" t="str">
        <f>IF($A$3&lt;&gt;"ชั้น"&amp;'01.ข้อมูลเบื้องต้น'!$H$2,"",IF(CE22="","",CE22))</f>
        <v/>
      </c>
      <c r="Q22" s="1327" t="str">
        <f>IF($A$3&lt;&gt;"ชั้น"&amp;'01.ข้อมูลเบื้องต้น'!$H$2,"",IF(CI22="","",CI22))</f>
        <v/>
      </c>
      <c r="R22" s="1327" t="str">
        <f>IF($A$3&lt;&gt;"ชั้น"&amp;'01.ข้อมูลเบื้องต้น'!$H$2,"",IF(CM22="","",CM22))</f>
        <v/>
      </c>
      <c r="S22" s="1327" t="str">
        <f>IF($A$3&lt;&gt;"ชั้น"&amp;'01.ข้อมูลเบื้องต้น'!$H$2,"",IF(CQ22="","",CQ22))</f>
        <v/>
      </c>
      <c r="T22" s="1327" t="str">
        <f>IF($A$3&lt;&gt;"ชั้น"&amp;'01.ข้อมูลเบื้องต้น'!$H$2,"",IF(CU22="","",CU22))</f>
        <v/>
      </c>
      <c r="U22" s="1327" t="str">
        <f>IF($A$3&lt;&gt;"ชั้น"&amp;'01.ข้อมูลเบื้องต้น'!$H$2,"",IF(CY22="","",CY22))</f>
        <v/>
      </c>
      <c r="V22" s="1327" t="str">
        <f>IF($A$3&lt;&gt;"ชั้น"&amp;'01.ข้อมูลเบื้องต้น'!$H$2,"",IF(DC22="","",DC22))</f>
        <v/>
      </c>
      <c r="W22" s="1327" t="str">
        <f>IF($A$3&lt;&gt;"ชั้น"&amp;'01.ข้อมูลเบื้องต้น'!$H$2,"",IF(DG22="","",DG22))</f>
        <v/>
      </c>
      <c r="X22" s="1327" t="str">
        <f>IF($A$3&lt;&gt;"ชั้น"&amp;'01.ข้อมูลเบื้องต้น'!$H$2,"",IF(DK22="","",DK22))</f>
        <v/>
      </c>
      <c r="Y22" s="1327" t="str">
        <f>IF($A$3&lt;&gt;"ชั้น"&amp;'01.ข้อมูลเบื้องต้น'!$H$2,"",IF(DO22="","",DO22))</f>
        <v/>
      </c>
      <c r="Z22" s="1327" t="str">
        <f>IF($A$3&lt;&gt;"ชั้น"&amp;'01.ข้อมูลเบื้องต้น'!$H$2,"",IF(DS22="","",DS22))</f>
        <v/>
      </c>
      <c r="AA22" s="1329" t="str">
        <f>IF($A$3&lt;&gt;"ชั้น"&amp;'01.ข้อมูลเบื้องต้น'!$H$2,"",IF(DW22="","",DW22))</f>
        <v/>
      </c>
      <c r="AB22" s="1330" t="str">
        <f>IF($A$3&lt;&gt;"ชั้น"&amp;'01.ข้อมูลเบื้องต้น'!$H$2,"",'7.พัฒนาผู้เรียน'!G23)</f>
        <v/>
      </c>
      <c r="AC22" s="1331" t="str">
        <f>IF($A$3&lt;&gt;"ชั้น"&amp;'01.ข้อมูลเบื้องต้น'!$H$2,"",'9.คุณลักษณะ'!I23)</f>
        <v/>
      </c>
      <c r="AG22" s="1261"/>
      <c r="AH22" s="1233" t="str">
        <f>IF(VLOOKUP($A22,'02.คีย์เทอม1'!$A$10:$GT$59,189,FALSE)="","",VLOOKUP($A22,'02.คีย์เทอม1'!$A$10:$GT$59,189,FALSE))</f>
        <v/>
      </c>
      <c r="AI22" s="1233" t="str">
        <f>IF(VLOOKUP($A22,'03.คีย์เทอม2'!$A$10:$GT$59,189,FALSE)="","",VLOOKUP($A22,'03.คีย์เทอม2'!$A$10:$GT$59,189,FALSE))</f>
        <v/>
      </c>
      <c r="AJ22" s="1262" t="str">
        <f t="shared" si="44"/>
        <v/>
      </c>
      <c r="AK22" s="1233" t="str">
        <f>IF('2.ชื่อนักเรียน'!R23="มส","มส",IF('2.ชื่อนักเรียน'!R23="ร","ร",IF('2.ชื่อนักเรียน'!R23="ย้าย","ย้าย",IF($B22="","",IF(AJ22="","",IF(AJ22&gt;=75,"เชี่ยวชาญ",IF(AJ22&gt;=65,"ชำนาญ",IF(AJ22&gt;=55,"พัฒนา",IF(AJ22&gt;=50,"เริ่มต้น","ไม่ผ่าน")))))))))</f>
        <v/>
      </c>
      <c r="AL22" s="1233" t="str">
        <f>IF(VLOOKUP($A22,'02.คีย์เทอม1'!$A$10:$GT$59,193,FALSE)="","",VLOOKUP($A22,'02.คีย์เทอม1'!$A$10:$GT$59,193,FALSE))</f>
        <v/>
      </c>
      <c r="AM22" s="1233" t="str">
        <f>IF(VLOOKUP($A22,'03.คีย์เทอม2'!$A$10:$GT$59,193,FALSE)="","",VLOOKUP($A22,'03.คีย์เทอม2'!$A$10:$GT$59,193,FALSE))</f>
        <v/>
      </c>
      <c r="AN22" s="1262" t="str">
        <f t="shared" si="21"/>
        <v/>
      </c>
      <c r="AO22" s="1233" t="str">
        <f>IF('2.ชื่อนักเรียน'!R23="มส","มส",IF('2.ชื่อนักเรียน'!R23="ร","ร",IF('2.ชื่อนักเรียน'!R23="ย้าย","ย้าย",IF($B22="","",IF(AN22="","",IF(AN22&gt;=75,"เชี่ยวชาญ",IF(AN22&gt;=65,"ชำนาญ",IF(AN22&gt;=55,"พัฒนา",IF(AN22&gt;=50,"เริ่มต้น","ไม่ผ่าน")))))))))</f>
        <v/>
      </c>
      <c r="AP22" s="1233" t="str">
        <f>IF(VLOOKUP($A22,'02.คีย์เทอม1'!$A$10:$GT$59,195,FALSE)="","",VLOOKUP($A22,'02.คีย์เทอม1'!$A$10:$GT$59,195,FALSE))</f>
        <v/>
      </c>
      <c r="AQ22" s="1233" t="str">
        <f>IF(VLOOKUP($A22,'03.คีย์เทอม2'!$A$10:$GT$59,195,FALSE)="","",VLOOKUP($A22,'03.คีย์เทอม2'!$A$10:$GT$59,195,FALSE))</f>
        <v/>
      </c>
      <c r="AR22" s="1262" t="str">
        <f t="shared" si="22"/>
        <v/>
      </c>
      <c r="AS22" s="1233" t="str">
        <f>IF('2.ชื่อนักเรียน'!R23="มส","มส",IF('2.ชื่อนักเรียน'!R23="ร","ร",IF('2.ชื่อนักเรียน'!R23="ย้าย","ย้าย",IF($B22="","",IF(AR22="","",IF(AR22&gt;=75,"เชี่ยวชาญ",IF(AR22&gt;=65,"ชำนาญ",IF(AR22&gt;=55,"พัฒนา",IF(AR22&gt;=50,"เริ่มต้น","ไม่ผ่าน")))))))))</f>
        <v/>
      </c>
      <c r="AT22" s="1233" t="str">
        <f>IF(VLOOKUP($A22,'02.คีย์เทอม1'!$A$10:$GT$59,196,FALSE)="","",VLOOKUP($A22,'02.คีย์เทอม1'!$A$10:$GT$59,196,FALSE))</f>
        <v/>
      </c>
      <c r="AU22" s="1233" t="str">
        <f>IF(VLOOKUP($A22,'03.คีย์เทอม2'!$A$10:$GT$59,196,FALSE)="","",VLOOKUP($A22,'03.คีย์เทอม2'!$A$10:$GT$59,196,FALSE))</f>
        <v/>
      </c>
      <c r="AV22" s="1262" t="str">
        <f t="shared" si="23"/>
        <v/>
      </c>
      <c r="AW22" s="1233" t="str">
        <f>IF('2.ชื่อนักเรียน'!R23="มส","มส",IF('2.ชื่อนักเรียน'!R23="ร","ร",IF('2.ชื่อนักเรียน'!R23="ย้าย","ย้าย",IF($B22="","",IF(AV22="","",IF(AV22&gt;=75,"เชี่ยวชาญ",IF(AV22&gt;=65,"ชำนาญ",IF(AV22&gt;=55,"พัฒนา",IF(AV22&gt;=50,"เริ่มต้น","ไม่ผ่าน")))))))))</f>
        <v/>
      </c>
      <c r="AX22" s="1233" t="str">
        <f>IF(VLOOKUP($A22,'02.คีย์เทอม1'!$A$10:$GT$59,197,FALSE)="","",VLOOKUP($A22,'02.คีย์เทอม1'!$A$10:$GT$59,197,FALSE))</f>
        <v/>
      </c>
      <c r="AY22" s="1233" t="str">
        <f>IF(VLOOKUP($A22,'03.คีย์เทอม2'!$A$10:$GT$59,197,FALSE)="","",VLOOKUP($A22,'03.คีย์เทอม2'!$A$10:$GT$59,197,FALSE))</f>
        <v/>
      </c>
      <c r="AZ22" s="1262" t="str">
        <f t="shared" si="24"/>
        <v/>
      </c>
      <c r="BA22" s="1233" t="str">
        <f>IF('2.ชื่อนักเรียน'!R23="มส","มส",IF('2.ชื่อนักเรียน'!R23="ร","ร",IF('2.ชื่อนักเรียน'!R23="ย้าย","ย้าย",IF($B22="","",IF(AZ22="","",IF(AZ22&gt;=75,"เชี่ยวชาญ",IF(AZ22&gt;=65,"ชำนาญ",IF(AZ22&gt;=55,"พัฒนา",IF(AZ22&gt;=50,"เริ่มต้น","ไม่ผ่าน")))))))))</f>
        <v/>
      </c>
      <c r="BB22" s="1233" t="str">
        <f>IF(VLOOKUP($A22,'02.คีย์เทอม1'!$A$10:$GT$59,198,FALSE)="","",VLOOKUP($A22,'02.คีย์เทอม1'!$A$10:$GT$59,198,FALSE))</f>
        <v/>
      </c>
      <c r="BC22" s="1233" t="str">
        <f>IF(VLOOKUP($A22,'03.คีย์เทอม2'!$A$10:$GT$59,198,FALSE)="","",VLOOKUP($A22,'03.คีย์เทอม2'!$A$10:$GT$59,198,FALSE))</f>
        <v/>
      </c>
      <c r="BD22" s="1262" t="str">
        <f t="shared" si="25"/>
        <v/>
      </c>
      <c r="BE22" s="1233" t="str">
        <f>IF('2.ชื่อนักเรียน'!R23="มส","มส",IF('2.ชื่อนักเรียน'!R23="ร","ร",IF('2.ชื่อนักเรียน'!R23="ย้าย","ย้าย",IF($B22="","",IF(BD22="","",IF(BD22&gt;=75,"เชี่ยวชาญ",IF(BD22&gt;=65,"ชำนาญ",IF(BD22&gt;=55,"พัฒนา",IF(BD22&gt;=50,"เริ่มต้น","ไม่ผ่าน")))))))))</f>
        <v/>
      </c>
      <c r="BF22" s="1233" t="str">
        <f>IF(VLOOKUP($A22,'02.คีย์เทอม1'!$A$10:$GT$59,199,FALSE)="","",VLOOKUP($A22,'02.คีย์เทอม1'!$A$10:$GT$59,199,FALSE))</f>
        <v/>
      </c>
      <c r="BG22" s="1233" t="str">
        <f>IF(VLOOKUP($A22,'03.คีย์เทอม2'!$A$10:$GT$59,199,FALSE)="","",VLOOKUP($A22,'03.คีย์เทอม2'!$A$10:$GT$59,199,FALSE))</f>
        <v/>
      </c>
      <c r="BH22" s="1262" t="str">
        <f t="shared" si="26"/>
        <v/>
      </c>
      <c r="BI22" s="1233" t="str">
        <f>IF('2.ชื่อนักเรียน'!R23="มส","มส",IF('2.ชื่อนักเรียน'!R23="ร","ร",IF('2.ชื่อนักเรียน'!R23="ย้าย","ย้าย",IF($B22="","",IF(BH22="","",IF(BH22&gt;=75,"เชี่ยวชาญ",IF(BH22&gt;=65,"ชำนาญ",IF(BH22&gt;=55,"พัฒนา",IF(BH22&gt;=50,"เริ่มต้น","ไม่ผ่าน")))))))))</f>
        <v/>
      </c>
      <c r="BJ22" s="1233" t="str">
        <f>IF(VLOOKUP($A22,'02.คีย์เทอม1'!$A$10:$GT$59,200,FALSE)="","",VLOOKUP($A22,'02.คีย์เทอม1'!$A$10:$GT$59,200,FALSE))</f>
        <v/>
      </c>
      <c r="BK22" s="1233" t="str">
        <f>IF(VLOOKUP($A22,'03.คีย์เทอม2'!$A$10:$GT$59,200,FALSE)="","",VLOOKUP($A22,'03.คีย์เทอม2'!$A$10:$GT$59,200,FALSE))</f>
        <v/>
      </c>
      <c r="BL22" s="1262" t="str">
        <f t="shared" si="27"/>
        <v/>
      </c>
      <c r="BM22" s="1233" t="str">
        <f>IF('2.ชื่อนักเรียน'!R23="มส","มส",IF('2.ชื่อนักเรียน'!R23="ร","ร",IF('2.ชื่อนักเรียน'!R23="ย้าย","ย้าย",IF($B22="","",IF(BL22="","",IF(BL22&gt;=75,"เชี่ยวชาญ",IF(BL22&gt;=65,"ชำนาญ",IF(BL22&gt;=55,"พัฒนา",IF(BL22&gt;=50,"เริ่มต้น","ไม่ผ่าน")))))))))</f>
        <v/>
      </c>
      <c r="BN22" s="1262" t="str">
        <f t="shared" si="28"/>
        <v/>
      </c>
      <c r="BO22" s="1233" t="str">
        <f>IF('2.ชื่อนักเรียน'!R23="มส","มส",IF('2.ชื่อนักเรียน'!R23="ร","ร",IF('2.ชื่อนักเรียน'!R23="ย้าย","ย้าย",IF($B22="","",IF(BN22="","",IF(BN22&gt;=75,"เชี่ยวชาญ",IF(BN22&gt;=65,"ชำนาญ",IF(BN22&gt;=55,"พัฒนา",IF(BN22&gt;=50,"เริ่มต้น","ไม่ผ่าน")))))))))</f>
        <v/>
      </c>
      <c r="BP22" s="1233" t="str">
        <f>IF(VLOOKUP($A22,'02.คีย์เทอม1'!$A$10:$GT$59,110,FALSE)="","",VLOOKUP($A22,'02.คีย์เทอม1'!$A$10:$GT$59,110,FALSE))</f>
        <v/>
      </c>
      <c r="BQ22" s="1233" t="str">
        <f>IF(VLOOKUP($A22,'03.คีย์เทอม2'!$A$10:$GT$59,110,FALSE)="","",VLOOKUP($A22,'03.คีย์เทอม2'!$A$10:$GT$59,110,FALSE))</f>
        <v/>
      </c>
      <c r="BR22" s="1262" t="str">
        <f t="shared" si="29"/>
        <v/>
      </c>
      <c r="BS22" s="1233" t="str">
        <f>IF('2.ชื่อนักเรียน'!R23="มส","มส",IF('2.ชื่อนักเรียน'!R23="ร","ร",IF('2.ชื่อนักเรียน'!R23="ย้าย","ย้าย",IF($B22="","",IF(BR22="","",IF(BR22&gt;=75,"เชี่ยวชาญ",IF(BR22&gt;=65,"ชำนาญ",IF(BR22&gt;=55,"พัฒนา",IF(BR22&gt;=50,"เริ่มต้น","ไม่ผ่าน")))))))))</f>
        <v/>
      </c>
      <c r="BT22" s="1233" t="str">
        <f>IF(VLOOKUP($A22,'02.คีย์เทอม1'!$A$10:$GT$59,115,FALSE)="","",VLOOKUP($A22,'02.คีย์เทอม1'!$A$10:$GT$59,115,FALSE))</f>
        <v/>
      </c>
      <c r="BU22" s="1233" t="str">
        <f>IF(VLOOKUP($A22,'03.คีย์เทอม2'!$A$10:$GT$59,115,FALSE)="","",VLOOKUP($A22,'03.คีย์เทอม2'!$A$10:$GT$59,115,FALSE))</f>
        <v/>
      </c>
      <c r="BV22" s="1262" t="str">
        <f t="shared" si="30"/>
        <v/>
      </c>
      <c r="BW22" s="1233" t="str">
        <f>IF('2.ชื่อนักเรียน'!R23="มส","มส",IF('2.ชื่อนักเรียน'!R23="ร","ร",IF('2.ชื่อนักเรียน'!R23="ย้าย","ย้าย",IF($B22="","",IF(BV22="","",IF(BV22&gt;=75,"เชี่ยวชาญ",IF(BV22&gt;=65,"ชำนาญ",IF(BV22&gt;=55,"พัฒนา",IF(BV22&gt;=50,"เริ่มต้น","ไม่ผ่าน")))))))))</f>
        <v/>
      </c>
      <c r="BX22" s="1233" t="str">
        <f>IF(VLOOKUP($A22,'02.คีย์เทอม1'!$A$10:$GT$59,120,FALSE)="","",VLOOKUP($A22,'02.คีย์เทอม1'!$A$10:$GT$59,120,FALSE))</f>
        <v/>
      </c>
      <c r="BY22" s="1233" t="str">
        <f>IF(VLOOKUP($A22,'03.คีย์เทอม2'!$A$10:$GT$59,120,FALSE)="","",VLOOKUP($A22,'03.คีย์เทอม2'!$A$10:$GT$59,120,FALSE))</f>
        <v/>
      </c>
      <c r="BZ22" s="1262" t="str">
        <f t="shared" si="31"/>
        <v/>
      </c>
      <c r="CA22" s="1233" t="str">
        <f>IF('2.ชื่อนักเรียน'!R23="มส","มส",IF('2.ชื่อนักเรียน'!R23="ร","ร",IF('2.ชื่อนักเรียน'!R23="ย้าย","ย้าย",IF($B22="","",IF(BZ22="","",IF(BZ22&gt;=75,"เชี่ยวชาญ",IF(BZ22&gt;=65,"ชำนาญ",IF(BZ22&gt;=55,"พัฒนา",IF(BZ22&gt;=50,"เริ่มต้น","ไม่ผ่าน")))))))))</f>
        <v/>
      </c>
      <c r="CB22" s="1233" t="str">
        <f>IF(VLOOKUP($A22,'02.คีย์เทอม1'!$A$10:$GT$59,125,FALSE)="","",VLOOKUP($A22,'02.คีย์เทอม1'!$A$10:$GT$59,125,FALSE))</f>
        <v/>
      </c>
      <c r="CC22" s="1233" t="str">
        <f>IF(VLOOKUP($A22,'03.คีย์เทอม2'!$A$10:$GT$59,125,FALSE)="","",VLOOKUP($A22,'03.คีย์เทอม2'!$A$10:$GT$59,125,FALSE))</f>
        <v/>
      </c>
      <c r="CD22" s="1262" t="str">
        <f t="shared" si="32"/>
        <v/>
      </c>
      <c r="CE22" s="1233" t="str">
        <f>IF('2.ชื่อนักเรียน'!R23="มส","มส",IF('2.ชื่อนักเรียน'!R23="ร","ร",IF('2.ชื่อนักเรียน'!R23="ย้าย","ย้าย",IF($B22="","",IF(CD22="","",IF(CD22&gt;=75,"เชี่ยวชาญ",IF(CD22&gt;=65,"ชำนาญ",IF(CD22&gt;=55,"พัฒนา",IF(CD22&gt;=50,"เริ่มต้น","ไม่ผ่าน")))))))))</f>
        <v/>
      </c>
      <c r="CF22" s="1233" t="str">
        <f>IF(VLOOKUP($A22,'02.คีย์เทอม1'!$A$10:$GT$59,130,FALSE)="","",VLOOKUP($A22,'02.คีย์เทอม1'!$A$10:$GT$59,130,FALSE))</f>
        <v/>
      </c>
      <c r="CG22" s="1233" t="str">
        <f>IF(VLOOKUP($A22,'03.คีย์เทอม2'!$A$10:$GT$59,130,FALSE)="","",VLOOKUP($A22,'03.คีย์เทอม2'!$A$10:$GT$59,130,FALSE))</f>
        <v/>
      </c>
      <c r="CH22" s="1262" t="str">
        <f t="shared" si="33"/>
        <v/>
      </c>
      <c r="CI22" s="1233" t="str">
        <f>IF('2.ชื่อนักเรียน'!R23="มส","มส",IF('2.ชื่อนักเรียน'!R23="ร","ร",IF('2.ชื่อนักเรียน'!R23="ย้าย","ย้าย",IF($B22="","",IF(CH22="","",IF(CH22&gt;=75,"เชี่ยวชาญ",IF(CH22&gt;=65,"ชำนาญ",IF(CH22&gt;=55,"พัฒนา",IF(CH22&gt;=50,"เริ่มต้น","ไม่ผ่าน")))))))))</f>
        <v/>
      </c>
      <c r="CJ22" s="1233" t="str">
        <f>IF(VLOOKUP($A22,'02.คีย์เทอม1'!$A$10:$GT$59,135,FALSE)="","",VLOOKUP($A22,'02.คีย์เทอม1'!$A$10:$GT$59,135,FALSE))</f>
        <v/>
      </c>
      <c r="CK22" s="1233" t="str">
        <f>IF(VLOOKUP($A22,'03.คีย์เทอม2'!$A$10:$GT$59,135,FALSE)="","",VLOOKUP($A22,'03.คีย์เทอม2'!$A$10:$GT$59,135,FALSE))</f>
        <v/>
      </c>
      <c r="CL22" s="1262" t="str">
        <f t="shared" si="34"/>
        <v/>
      </c>
      <c r="CM22" s="1233" t="str">
        <f>IF('2.ชื่อนักเรียน'!R23="มส","มส",IF('2.ชื่อนักเรียน'!R23="ร","ร",IF('2.ชื่อนักเรียน'!R23="ย้าย","ย้าย",IF($B22="","",IF(CL22="","",IF(CL22&gt;=75,"เชี่ยวชาญ",IF(CL22&gt;=65,"ชำนาญ",IF(CL22&gt;=55,"พัฒนา",IF(CL22&gt;=50,"เริ่มต้น","ไม่ผ่าน")))))))))</f>
        <v/>
      </c>
      <c r="CN22" s="1233" t="str">
        <f>IF(VLOOKUP($A22,'02.คีย์เทอม1'!$A$10:$GT$59,140,FALSE)="","",VLOOKUP($A22,'02.คีย์เทอม1'!$A$10:$GT$59,140,FALSE))</f>
        <v/>
      </c>
      <c r="CO22" s="1233" t="str">
        <f>IF(VLOOKUP($A22,'03.คีย์เทอม2'!$A$10:$GT$59,140,FALSE)="","",VLOOKUP($A22,'03.คีย์เทอม2'!$A$10:$GT$59,140,FALSE))</f>
        <v/>
      </c>
      <c r="CP22" s="1262" t="str">
        <f t="shared" si="35"/>
        <v/>
      </c>
      <c r="CQ22" s="1233" t="str">
        <f>IF('2.ชื่อนักเรียน'!R23="มส","มส",IF('2.ชื่อนักเรียน'!R23="ร","ร",IF('2.ชื่อนักเรียน'!R23="ย้าย","ย้าย",IF($B22="","",IF(CP22="","",IF(CP22&gt;=75,"เชี่ยวชาญ",IF(CP22&gt;=65,"ชำนาญ",IF(CP22&gt;=55,"พัฒนา",IF(CP22&gt;=50,"เริ่มต้น","ไม่ผ่าน")))))))))</f>
        <v/>
      </c>
      <c r="CR22" s="1233" t="str">
        <f>IF(VLOOKUP($A22,'02.คีย์เทอม1'!$A$10:$GT$59,145,FALSE)="","",VLOOKUP($A22,'02.คีย์เทอม1'!$A$10:$GT$59,145,FALSE))</f>
        <v/>
      </c>
      <c r="CS22" s="1233" t="str">
        <f>IF(VLOOKUP($A22,'03.คีย์เทอม2'!$A$10:$GT$59,145,FALSE)="","",VLOOKUP($A22,'03.คีย์เทอม2'!$A$10:$GT$59,145,FALSE))</f>
        <v/>
      </c>
      <c r="CT22" s="1262" t="str">
        <f t="shared" si="36"/>
        <v/>
      </c>
      <c r="CU22" s="1233" t="str">
        <f>IF('2.ชื่อนักเรียน'!R23="มส","มส",IF('2.ชื่อนักเรียน'!R23="ร","ร",IF('2.ชื่อนักเรียน'!R23="ย้าย","ย้าย",IF($B22="","",IF(CT22="","",IF(CT22&gt;=75,"เชี่ยวชาญ",IF(CT22&gt;=65,"ชำนาญ",IF(CT22&gt;=55,"พัฒนา",IF(CT22&gt;=50,"เริ่มต้น","ไม่ผ่าน")))))))))</f>
        <v/>
      </c>
      <c r="CV22" s="1233" t="str">
        <f>IF(VLOOKUP($A22,'02.คีย์เทอม1'!$A$10:$GT$59,150,FALSE)="","",VLOOKUP($A22,'02.คีย์เทอม1'!$A$10:$GT$59,150,FALSE))</f>
        <v/>
      </c>
      <c r="CW22" s="1233" t="str">
        <f>IF(VLOOKUP($A22,'03.คีย์เทอม2'!$A$10:$GT$59,150,FALSE)="","",VLOOKUP($A22,'03.คีย์เทอม2'!$A$10:$GT$59,150,FALSE))</f>
        <v/>
      </c>
      <c r="CX22" s="1262" t="str">
        <f t="shared" si="37"/>
        <v/>
      </c>
      <c r="CY22" s="1233" t="str">
        <f>IF('2.ชื่อนักเรียน'!R23="มส","มส",IF('2.ชื่อนักเรียน'!R23="ร","ร",IF('2.ชื่อนักเรียน'!R23="ย้าย","ย้าย",IF($B22="","",IF(CX22="","",IF(CX22&gt;=75,"เชี่ยวชาญ",IF(CX22&gt;=65,"ชำนาญ",IF(CX22&gt;=55,"พัฒนา",IF(CX22&gt;=50,"เริ่มต้น","ไม่ผ่าน")))))))))</f>
        <v/>
      </c>
      <c r="CZ22" s="1233" t="str">
        <f>IF(VLOOKUP($A22,'02.คีย์เทอม1'!$A$10:$GT$59,155,FALSE)="","",VLOOKUP($A22,'02.คีย์เทอม1'!$A$10:$GT$59,155,FALSE))</f>
        <v/>
      </c>
      <c r="DA22" s="1233" t="str">
        <f>IF(VLOOKUP($A22,'03.คีย์เทอม2'!$A$10:$GT$59,155,FALSE)="","",VLOOKUP($A22,'03.คีย์เทอม2'!$A$10:$GT$59,155,FALSE))</f>
        <v/>
      </c>
      <c r="DB22" s="1262" t="str">
        <f t="shared" si="38"/>
        <v/>
      </c>
      <c r="DC22" s="1233" t="str">
        <f>IF('2.ชื่อนักเรียน'!R23="มส","มส",IF('2.ชื่อนักเรียน'!R23="ร","ร",IF('2.ชื่อนักเรียน'!R23="ย้าย","ย้าย",IF($B22="","",IF(DB22="","",IF(DB22&gt;=75,"เชี่ยวชาญ",IF(DB22&gt;=65,"ชำนาญ",IF(DB22&gt;=55,"พัฒนา",IF(DB22&gt;=50,"เริ่มต้น","ไม่ผ่าน")))))))))</f>
        <v/>
      </c>
      <c r="DD22" s="1233" t="str">
        <f>IF(VLOOKUP($A22,'02.คีย์เทอม1'!$A$10:$GT$59,160,FALSE)="","",VLOOKUP($A22,'02.คีย์เทอม1'!$A$10:$GT$59,160,FALSE))</f>
        <v/>
      </c>
      <c r="DE22" s="1233" t="str">
        <f>IF(VLOOKUP($A22,'03.คีย์เทอม2'!$A$10:$GT$59,160,FALSE)="","",VLOOKUP($A22,'03.คีย์เทอม2'!$A$10:$GT$59,160,FALSE))</f>
        <v/>
      </c>
      <c r="DF22" s="1262" t="str">
        <f t="shared" si="39"/>
        <v/>
      </c>
      <c r="DG22" s="1233" t="str">
        <f>IF('2.ชื่อนักเรียน'!R23="มส","มส",IF('2.ชื่อนักเรียน'!R23="ร","ร",IF('2.ชื่อนักเรียน'!R23="ย้าย","ย้าย",IF($B22="","",IF(DF22="","",IF(DF22&gt;=75,"เชี่ยวชาญ",IF(DF22&gt;=65,"ชำนาญ",IF(DF22&gt;=55,"พัฒนา",IF(DF22&gt;=50,"เริ่มต้น","ไม่ผ่าน")))))))))</f>
        <v/>
      </c>
      <c r="DH22" s="1233" t="str">
        <f>IF(VLOOKUP($A22,'02.คีย์เทอม1'!$A$10:$GT$59,165,FALSE)="","",VLOOKUP($A22,'02.คีย์เทอม1'!$A$10:$GT$59,165,FALSE))</f>
        <v/>
      </c>
      <c r="DI22" s="1233" t="str">
        <f>IF(VLOOKUP($A22,'03.คีย์เทอม2'!$A$10:$GT$59,165,FALSE)="","",VLOOKUP($A22,'03.คีย์เทอม2'!$A$10:$GT$59,165,FALSE))</f>
        <v/>
      </c>
      <c r="DJ22" s="1262" t="str">
        <f t="shared" si="40"/>
        <v/>
      </c>
      <c r="DK22" s="1233" t="str">
        <f>IF('2.ชื่อนักเรียน'!R23="มส","มส",IF('2.ชื่อนักเรียน'!R23="ร","ร",IF('2.ชื่อนักเรียน'!R23="ย้าย","ย้าย",IF($B22="","",IF(DJ22="","",IF(DJ22&gt;=75,"เชี่ยวชาญ",IF(DJ22&gt;=65,"ชำนาญ",IF(DJ22&gt;=55,"พัฒนา",IF(DJ22&gt;=50,"เริ่มต้น","ไม่ผ่าน")))))))))</f>
        <v/>
      </c>
      <c r="DL22" s="1233" t="str">
        <f>IF(VLOOKUP($A22,'02.คีย์เทอม1'!$A$10:$GT$59,170,FALSE)="","",VLOOKUP($A22,'02.คีย์เทอม1'!$A$10:$GT$59,170,FALSE))</f>
        <v/>
      </c>
      <c r="DM22" s="1233" t="str">
        <f>IF(VLOOKUP($A22,'03.คีย์เทอม2'!$A$10:$GT$59,170,FALSE)="","",VLOOKUP($A22,'03.คีย์เทอม2'!$A$10:$GT$59,170,FALSE))</f>
        <v/>
      </c>
      <c r="DN22" s="1262" t="str">
        <f t="shared" si="41"/>
        <v/>
      </c>
      <c r="DO22" s="1233" t="str">
        <f>IF('2.ชื่อนักเรียน'!R23="มส","มส",IF('2.ชื่อนักเรียน'!R23="ร","ร",IF('2.ชื่อนักเรียน'!R23="ย้าย","ย้าย",IF($B22="","",IF(DN22="","",IF(DN22&gt;=75,"เชี่ยวชาญ",IF(DN22&gt;=65,"ชำนาญ",IF(DN22&gt;=55,"พัฒนา",IF(DN22&gt;=50,"เริ่มต้น","ไม่ผ่าน")))))))))</f>
        <v/>
      </c>
      <c r="DP22" s="1233" t="str">
        <f>IF(VLOOKUP($A22,'02.คีย์เทอม1'!$A$10:$GT$59,175,FALSE)="","",VLOOKUP($A22,'02.คีย์เทอม1'!$A$10:$GT$59,175,FALSE))</f>
        <v/>
      </c>
      <c r="DQ22" s="1233" t="str">
        <f>IF(VLOOKUP($A22,'03.คีย์เทอม2'!$A$10:$GT$59,175,FALSE)="","",VLOOKUP($A22,'03.คีย์เทอม2'!$A$10:$GT$59,175,FALSE))</f>
        <v/>
      </c>
      <c r="DR22" s="1262" t="str">
        <f t="shared" si="42"/>
        <v/>
      </c>
      <c r="DS22" s="1233" t="str">
        <f>IF('2.ชื่อนักเรียน'!R23="มส","มส",IF('2.ชื่อนักเรียน'!R23="ร","ร",IF('2.ชื่อนักเรียน'!R23="ย้าย","ย้าย",IF($B22="","",IF(DR22="","",IF(DR22&gt;=75,"เชี่ยวชาญ",IF(DR22&gt;=65,"ชำนาญ",IF(DR22&gt;=55,"พัฒนา",IF(DR22&gt;=50,"เริ่มต้น","ไม่ผ่าน")))))))))</f>
        <v/>
      </c>
      <c r="DT22" s="1233" t="str">
        <f>IF(VLOOKUP($A22,'02.คีย์เทอม1'!$A$10:$GT$59,180,FALSE)="","",VLOOKUP($A22,'02.คีย์เทอม1'!$A$10:$GT$59,180,FALSE))</f>
        <v/>
      </c>
      <c r="DU22" s="1233" t="str">
        <f>IF(VLOOKUP($A22,'03.คีย์เทอม2'!$A$10:$GT$59,180,FALSE)="","",VLOOKUP($A22,'03.คีย์เทอม2'!$A$10:$GT$59,180,FALSE))</f>
        <v/>
      </c>
      <c r="DV22" s="1262" t="str">
        <f t="shared" si="43"/>
        <v/>
      </c>
      <c r="DW22" s="1233" t="str">
        <f>IF('2.ชื่อนักเรียน'!R23="มส","มส",IF('2.ชื่อนักเรียน'!R23="ร","ร",IF('2.ชื่อนักเรียน'!R23="ย้าย","ย้าย",IF($B22="","",IF(DV22="","",IF(DV22&gt;=75,"เชี่ยวชาญ",IF(DV22&gt;=65,"ชำนาญ",IF(DV22&gt;=55,"พัฒนา",IF(DV22&gt;=50,"เริ่มต้น","ไม่ผ่าน")))))))))</f>
        <v/>
      </c>
    </row>
    <row r="23" spans="1:127" s="509" customFormat="1" ht="17.25" customHeight="1">
      <c r="A23" s="1323">
        <v>14</v>
      </c>
      <c r="B23" s="1324" t="str">
        <f>IF('2.ชื่อนักเรียน'!C24="","",'2.ชื่อนักเรียน'!C24)</f>
        <v/>
      </c>
      <c r="C23" s="1325" t="str">
        <f>IF('2.ชื่อนักเรียน'!D24="","",'2.ชื่อนักเรียน'!D24)</f>
        <v/>
      </c>
      <c r="D23" s="1314" t="str">
        <f>IF($A$3&lt;&gt;"ชั้น"&amp;'01.ข้อมูลเบื้องต้น'!$H$2,"",IF(AK23="","",AK23))</f>
        <v/>
      </c>
      <c r="E23" s="1314" t="str">
        <f>IF($A$3&lt;&gt;"ชั้น"&amp;'01.ข้อมูลเบื้องต้น'!$H$2,"",IF(AO23="","",AO23))</f>
        <v/>
      </c>
      <c r="F23" s="1315" t="str">
        <f>IF($A$3&lt;&gt;"ชั้น"&amp;'01.ข้อมูลเบื้องต้น'!$H$2,"",IF(AS23="","",AS23))</f>
        <v/>
      </c>
      <c r="G23" s="1326" t="str">
        <f>IF($A$3&lt;&gt;"ชั้น"&amp;'01.ข้อมูลเบื้องต้น'!$H$2,"",IF(AW23="","",AW23))</f>
        <v/>
      </c>
      <c r="H23" s="1327" t="str">
        <f>IF($A$3&lt;&gt;"ชั้น"&amp;'01.ข้อมูลเบื้องต้น'!$H$2,"",IF(BA23="","",BA23))</f>
        <v/>
      </c>
      <c r="I23" s="1316" t="str">
        <f>IF($A$3&lt;&gt;"ชั้น"&amp;'01.ข้อมูลเบื้องต้น'!$H$2,"",IF(BE23="","",BE23))</f>
        <v/>
      </c>
      <c r="J23" s="1316" t="str">
        <f>IF($A$3&lt;&gt;"ชั้น"&amp;'01.ข้อมูลเบื้องต้น'!$H$2,"",IF(BI23="","",BI23))</f>
        <v/>
      </c>
      <c r="K23" s="1316" t="str">
        <f>IF($A$3&lt;&gt;"ชั้น"&amp;'01.ข้อมูลเบื้องต้น'!$H$2,"",IF(BM23="","",BM23))</f>
        <v/>
      </c>
      <c r="L23" s="1328" t="str">
        <f>IF($A$3&lt;&gt;"ชั้น"&amp;'01.ข้อมูลเบื้องต้น'!$H$2,"",IF(BO23="","",BO23))</f>
        <v/>
      </c>
      <c r="M23" s="1326" t="str">
        <f>IF($A$3&lt;&gt;"ชั้น"&amp;'01.ข้อมูลเบื้องต้น'!$H$2,"",IF(BS23="","",BS23))</f>
        <v/>
      </c>
      <c r="N23" s="1327" t="str">
        <f>IF($A$3&lt;&gt;"ชั้น"&amp;'01.ข้อมูลเบื้องต้น'!$H$2,"",IF(BW23="","",BW23))</f>
        <v/>
      </c>
      <c r="O23" s="1327" t="str">
        <f>IF($A$3&lt;&gt;"ชั้น"&amp;'01.ข้อมูลเบื้องต้น'!$H$2,"",IF(CA23="","",CA23))</f>
        <v/>
      </c>
      <c r="P23" s="1327" t="str">
        <f>IF($A$3&lt;&gt;"ชั้น"&amp;'01.ข้อมูลเบื้องต้น'!$H$2,"",IF(CE23="","",CE23))</f>
        <v/>
      </c>
      <c r="Q23" s="1327" t="str">
        <f>IF($A$3&lt;&gt;"ชั้น"&amp;'01.ข้อมูลเบื้องต้น'!$H$2,"",IF(CI23="","",CI23))</f>
        <v/>
      </c>
      <c r="R23" s="1327" t="str">
        <f>IF($A$3&lt;&gt;"ชั้น"&amp;'01.ข้อมูลเบื้องต้น'!$H$2,"",IF(CM23="","",CM23))</f>
        <v/>
      </c>
      <c r="S23" s="1327" t="str">
        <f>IF($A$3&lt;&gt;"ชั้น"&amp;'01.ข้อมูลเบื้องต้น'!$H$2,"",IF(CQ23="","",CQ23))</f>
        <v/>
      </c>
      <c r="T23" s="1327" t="str">
        <f>IF($A$3&lt;&gt;"ชั้น"&amp;'01.ข้อมูลเบื้องต้น'!$H$2,"",IF(CU23="","",CU23))</f>
        <v/>
      </c>
      <c r="U23" s="1327" t="str">
        <f>IF($A$3&lt;&gt;"ชั้น"&amp;'01.ข้อมูลเบื้องต้น'!$H$2,"",IF(CY23="","",CY23))</f>
        <v/>
      </c>
      <c r="V23" s="1327" t="str">
        <f>IF($A$3&lt;&gt;"ชั้น"&amp;'01.ข้อมูลเบื้องต้น'!$H$2,"",IF(DC23="","",DC23))</f>
        <v/>
      </c>
      <c r="W23" s="1327" t="str">
        <f>IF($A$3&lt;&gt;"ชั้น"&amp;'01.ข้อมูลเบื้องต้น'!$H$2,"",IF(DG23="","",DG23))</f>
        <v/>
      </c>
      <c r="X23" s="1327" t="str">
        <f>IF($A$3&lt;&gt;"ชั้น"&amp;'01.ข้อมูลเบื้องต้น'!$H$2,"",IF(DK23="","",DK23))</f>
        <v/>
      </c>
      <c r="Y23" s="1327" t="str">
        <f>IF($A$3&lt;&gt;"ชั้น"&amp;'01.ข้อมูลเบื้องต้น'!$H$2,"",IF(DO23="","",DO23))</f>
        <v/>
      </c>
      <c r="Z23" s="1327" t="str">
        <f>IF($A$3&lt;&gt;"ชั้น"&amp;'01.ข้อมูลเบื้องต้น'!$H$2,"",IF(DS23="","",DS23))</f>
        <v/>
      </c>
      <c r="AA23" s="1329" t="str">
        <f>IF($A$3&lt;&gt;"ชั้น"&amp;'01.ข้อมูลเบื้องต้น'!$H$2,"",IF(DW23="","",DW23))</f>
        <v/>
      </c>
      <c r="AB23" s="1330" t="str">
        <f>IF($A$3&lt;&gt;"ชั้น"&amp;'01.ข้อมูลเบื้องต้น'!$H$2,"",'7.พัฒนาผู้เรียน'!G24)</f>
        <v/>
      </c>
      <c r="AC23" s="1331" t="str">
        <f>IF($A$3&lt;&gt;"ชั้น"&amp;'01.ข้อมูลเบื้องต้น'!$H$2,"",'9.คุณลักษณะ'!I24)</f>
        <v/>
      </c>
      <c r="AG23" s="1261"/>
      <c r="AH23" s="1233" t="str">
        <f>IF(VLOOKUP($A23,'02.คีย์เทอม1'!$A$10:$GT$59,189,FALSE)="","",VLOOKUP($A23,'02.คีย์เทอม1'!$A$10:$GT$59,189,FALSE))</f>
        <v/>
      </c>
      <c r="AI23" s="1233" t="str">
        <f>IF(VLOOKUP($A23,'03.คีย์เทอม2'!$A$10:$GT$59,189,FALSE)="","",VLOOKUP($A23,'03.คีย์เทอม2'!$A$10:$GT$59,189,FALSE))</f>
        <v/>
      </c>
      <c r="AJ23" s="1262" t="str">
        <f t="shared" si="44"/>
        <v/>
      </c>
      <c r="AK23" s="1233" t="str">
        <f>IF('2.ชื่อนักเรียน'!R24="มส","มส",IF('2.ชื่อนักเรียน'!R24="ร","ร",IF('2.ชื่อนักเรียน'!R24="ย้าย","ย้าย",IF($B23="","",IF(AJ23="","",IF(AJ23&gt;=75,"เชี่ยวชาญ",IF(AJ23&gt;=65,"ชำนาญ",IF(AJ23&gt;=55,"พัฒนา",IF(AJ23&gt;=50,"เริ่มต้น","ไม่ผ่าน")))))))))</f>
        <v/>
      </c>
      <c r="AL23" s="1233" t="str">
        <f>IF(VLOOKUP($A23,'02.คีย์เทอม1'!$A$10:$GT$59,193,FALSE)="","",VLOOKUP($A23,'02.คีย์เทอม1'!$A$10:$GT$59,193,FALSE))</f>
        <v/>
      </c>
      <c r="AM23" s="1233" t="str">
        <f>IF(VLOOKUP($A23,'03.คีย์เทอม2'!$A$10:$GT$59,193,FALSE)="","",VLOOKUP($A23,'03.คีย์เทอม2'!$A$10:$GT$59,193,FALSE))</f>
        <v/>
      </c>
      <c r="AN23" s="1262" t="str">
        <f t="shared" si="21"/>
        <v/>
      </c>
      <c r="AO23" s="1233" t="str">
        <f>IF('2.ชื่อนักเรียน'!R24="มส","มส",IF('2.ชื่อนักเรียน'!R24="ร","ร",IF('2.ชื่อนักเรียน'!R24="ย้าย","ย้าย",IF($B23="","",IF(AN23="","",IF(AN23&gt;=75,"เชี่ยวชาญ",IF(AN23&gt;=65,"ชำนาญ",IF(AN23&gt;=55,"พัฒนา",IF(AN23&gt;=50,"เริ่มต้น","ไม่ผ่าน")))))))))</f>
        <v/>
      </c>
      <c r="AP23" s="1233" t="str">
        <f>IF(VLOOKUP($A23,'02.คีย์เทอม1'!$A$10:$GT$59,195,FALSE)="","",VLOOKUP($A23,'02.คีย์เทอม1'!$A$10:$GT$59,195,FALSE))</f>
        <v/>
      </c>
      <c r="AQ23" s="1233" t="str">
        <f>IF(VLOOKUP($A23,'03.คีย์เทอม2'!$A$10:$GT$59,195,FALSE)="","",VLOOKUP($A23,'03.คีย์เทอม2'!$A$10:$GT$59,195,FALSE))</f>
        <v/>
      </c>
      <c r="AR23" s="1262" t="str">
        <f t="shared" si="22"/>
        <v/>
      </c>
      <c r="AS23" s="1233" t="str">
        <f>IF('2.ชื่อนักเรียน'!R24="มส","มส",IF('2.ชื่อนักเรียน'!R24="ร","ร",IF('2.ชื่อนักเรียน'!R24="ย้าย","ย้าย",IF($B23="","",IF(AR23="","",IF(AR23&gt;=75,"เชี่ยวชาญ",IF(AR23&gt;=65,"ชำนาญ",IF(AR23&gt;=55,"พัฒนา",IF(AR23&gt;=50,"เริ่มต้น","ไม่ผ่าน")))))))))</f>
        <v/>
      </c>
      <c r="AT23" s="1233" t="str">
        <f>IF(VLOOKUP($A23,'02.คีย์เทอม1'!$A$10:$GT$59,196,FALSE)="","",VLOOKUP($A23,'02.คีย์เทอม1'!$A$10:$GT$59,196,FALSE))</f>
        <v/>
      </c>
      <c r="AU23" s="1233" t="str">
        <f>IF(VLOOKUP($A23,'03.คีย์เทอม2'!$A$10:$GT$59,196,FALSE)="","",VLOOKUP($A23,'03.คีย์เทอม2'!$A$10:$GT$59,196,FALSE))</f>
        <v/>
      </c>
      <c r="AV23" s="1262" t="str">
        <f t="shared" si="23"/>
        <v/>
      </c>
      <c r="AW23" s="1233" t="str">
        <f>IF('2.ชื่อนักเรียน'!R24="มส","มส",IF('2.ชื่อนักเรียน'!R24="ร","ร",IF('2.ชื่อนักเรียน'!R24="ย้าย","ย้าย",IF($B23="","",IF(AV23="","",IF(AV23&gt;=75,"เชี่ยวชาญ",IF(AV23&gt;=65,"ชำนาญ",IF(AV23&gt;=55,"พัฒนา",IF(AV23&gt;=50,"เริ่มต้น","ไม่ผ่าน")))))))))</f>
        <v/>
      </c>
      <c r="AX23" s="1233" t="str">
        <f>IF(VLOOKUP($A23,'02.คีย์เทอม1'!$A$10:$GT$59,197,FALSE)="","",VLOOKUP($A23,'02.คีย์เทอม1'!$A$10:$GT$59,197,FALSE))</f>
        <v/>
      </c>
      <c r="AY23" s="1233" t="str">
        <f>IF(VLOOKUP($A23,'03.คีย์เทอม2'!$A$10:$GT$59,197,FALSE)="","",VLOOKUP($A23,'03.คีย์เทอม2'!$A$10:$GT$59,197,FALSE))</f>
        <v/>
      </c>
      <c r="AZ23" s="1262" t="str">
        <f t="shared" si="24"/>
        <v/>
      </c>
      <c r="BA23" s="1233" t="str">
        <f>IF('2.ชื่อนักเรียน'!R24="มส","มส",IF('2.ชื่อนักเรียน'!R24="ร","ร",IF('2.ชื่อนักเรียน'!R24="ย้าย","ย้าย",IF($B23="","",IF(AZ23="","",IF(AZ23&gt;=75,"เชี่ยวชาญ",IF(AZ23&gt;=65,"ชำนาญ",IF(AZ23&gt;=55,"พัฒนา",IF(AZ23&gt;=50,"เริ่มต้น","ไม่ผ่าน")))))))))</f>
        <v/>
      </c>
      <c r="BB23" s="1233" t="str">
        <f>IF(VLOOKUP($A23,'02.คีย์เทอม1'!$A$10:$GT$59,198,FALSE)="","",VLOOKUP($A23,'02.คีย์เทอม1'!$A$10:$GT$59,198,FALSE))</f>
        <v/>
      </c>
      <c r="BC23" s="1233" t="str">
        <f>IF(VLOOKUP($A23,'03.คีย์เทอม2'!$A$10:$GT$59,198,FALSE)="","",VLOOKUP($A23,'03.คีย์เทอม2'!$A$10:$GT$59,198,FALSE))</f>
        <v/>
      </c>
      <c r="BD23" s="1262" t="str">
        <f t="shared" si="25"/>
        <v/>
      </c>
      <c r="BE23" s="1233" t="str">
        <f>IF('2.ชื่อนักเรียน'!R24="มส","มส",IF('2.ชื่อนักเรียน'!R24="ร","ร",IF('2.ชื่อนักเรียน'!R24="ย้าย","ย้าย",IF($B23="","",IF(BD23="","",IF(BD23&gt;=75,"เชี่ยวชาญ",IF(BD23&gt;=65,"ชำนาญ",IF(BD23&gt;=55,"พัฒนา",IF(BD23&gt;=50,"เริ่มต้น","ไม่ผ่าน")))))))))</f>
        <v/>
      </c>
      <c r="BF23" s="1233" t="str">
        <f>IF(VLOOKUP($A23,'02.คีย์เทอม1'!$A$10:$GT$59,199,FALSE)="","",VLOOKUP($A23,'02.คีย์เทอม1'!$A$10:$GT$59,199,FALSE))</f>
        <v/>
      </c>
      <c r="BG23" s="1233" t="str">
        <f>IF(VLOOKUP($A23,'03.คีย์เทอม2'!$A$10:$GT$59,199,FALSE)="","",VLOOKUP($A23,'03.คีย์เทอม2'!$A$10:$GT$59,199,FALSE))</f>
        <v/>
      </c>
      <c r="BH23" s="1262" t="str">
        <f t="shared" si="26"/>
        <v/>
      </c>
      <c r="BI23" s="1233" t="str">
        <f>IF('2.ชื่อนักเรียน'!R24="มส","มส",IF('2.ชื่อนักเรียน'!R24="ร","ร",IF('2.ชื่อนักเรียน'!R24="ย้าย","ย้าย",IF($B23="","",IF(BH23="","",IF(BH23&gt;=75,"เชี่ยวชาญ",IF(BH23&gt;=65,"ชำนาญ",IF(BH23&gt;=55,"พัฒนา",IF(BH23&gt;=50,"เริ่มต้น","ไม่ผ่าน")))))))))</f>
        <v/>
      </c>
      <c r="BJ23" s="1233" t="str">
        <f>IF(VLOOKUP($A23,'02.คีย์เทอม1'!$A$10:$GT$59,200,FALSE)="","",VLOOKUP($A23,'02.คีย์เทอม1'!$A$10:$GT$59,200,FALSE))</f>
        <v/>
      </c>
      <c r="BK23" s="1233" t="str">
        <f>IF(VLOOKUP($A23,'03.คีย์เทอม2'!$A$10:$GT$59,200,FALSE)="","",VLOOKUP($A23,'03.คีย์เทอม2'!$A$10:$GT$59,200,FALSE))</f>
        <v/>
      </c>
      <c r="BL23" s="1262" t="str">
        <f t="shared" si="27"/>
        <v/>
      </c>
      <c r="BM23" s="1233" t="str">
        <f>IF('2.ชื่อนักเรียน'!R24="มส","มส",IF('2.ชื่อนักเรียน'!R24="ร","ร",IF('2.ชื่อนักเรียน'!R24="ย้าย","ย้าย",IF($B23="","",IF(BL23="","",IF(BL23&gt;=75,"เชี่ยวชาญ",IF(BL23&gt;=65,"ชำนาญ",IF(BL23&gt;=55,"พัฒนา",IF(BL23&gt;=50,"เริ่มต้น","ไม่ผ่าน")))))))))</f>
        <v/>
      </c>
      <c r="BN23" s="1262" t="str">
        <f t="shared" si="28"/>
        <v/>
      </c>
      <c r="BO23" s="1233" t="str">
        <f>IF('2.ชื่อนักเรียน'!R24="มส","มส",IF('2.ชื่อนักเรียน'!R24="ร","ร",IF('2.ชื่อนักเรียน'!R24="ย้าย","ย้าย",IF($B23="","",IF(BN23="","",IF(BN23&gt;=75,"เชี่ยวชาญ",IF(BN23&gt;=65,"ชำนาญ",IF(BN23&gt;=55,"พัฒนา",IF(BN23&gt;=50,"เริ่มต้น","ไม่ผ่าน")))))))))</f>
        <v/>
      </c>
      <c r="BP23" s="1233" t="str">
        <f>IF(VLOOKUP($A23,'02.คีย์เทอม1'!$A$10:$GT$59,110,FALSE)="","",VLOOKUP($A23,'02.คีย์เทอม1'!$A$10:$GT$59,110,FALSE))</f>
        <v/>
      </c>
      <c r="BQ23" s="1233" t="str">
        <f>IF(VLOOKUP($A23,'03.คีย์เทอม2'!$A$10:$GT$59,110,FALSE)="","",VLOOKUP($A23,'03.คีย์เทอม2'!$A$10:$GT$59,110,FALSE))</f>
        <v/>
      </c>
      <c r="BR23" s="1262" t="str">
        <f t="shared" si="29"/>
        <v/>
      </c>
      <c r="BS23" s="1233" t="str">
        <f>IF('2.ชื่อนักเรียน'!R24="มส","มส",IF('2.ชื่อนักเรียน'!R24="ร","ร",IF('2.ชื่อนักเรียน'!R24="ย้าย","ย้าย",IF($B23="","",IF(BR23="","",IF(BR23&gt;=75,"เชี่ยวชาญ",IF(BR23&gt;=65,"ชำนาญ",IF(BR23&gt;=55,"พัฒนา",IF(BR23&gt;=50,"เริ่มต้น","ไม่ผ่าน")))))))))</f>
        <v/>
      </c>
      <c r="BT23" s="1233" t="str">
        <f>IF(VLOOKUP($A23,'02.คีย์เทอม1'!$A$10:$GT$59,115,FALSE)="","",VLOOKUP($A23,'02.คีย์เทอม1'!$A$10:$GT$59,115,FALSE))</f>
        <v/>
      </c>
      <c r="BU23" s="1233" t="str">
        <f>IF(VLOOKUP($A23,'03.คีย์เทอม2'!$A$10:$GT$59,115,FALSE)="","",VLOOKUP($A23,'03.คีย์เทอม2'!$A$10:$GT$59,115,FALSE))</f>
        <v/>
      </c>
      <c r="BV23" s="1262" t="str">
        <f t="shared" si="30"/>
        <v/>
      </c>
      <c r="BW23" s="1233" t="str">
        <f>IF('2.ชื่อนักเรียน'!R24="มส","มส",IF('2.ชื่อนักเรียน'!R24="ร","ร",IF('2.ชื่อนักเรียน'!R24="ย้าย","ย้าย",IF($B23="","",IF(BV23="","",IF(BV23&gt;=75,"เชี่ยวชาญ",IF(BV23&gt;=65,"ชำนาญ",IF(BV23&gt;=55,"พัฒนา",IF(BV23&gt;=50,"เริ่มต้น","ไม่ผ่าน")))))))))</f>
        <v/>
      </c>
      <c r="BX23" s="1233" t="str">
        <f>IF(VLOOKUP($A23,'02.คีย์เทอม1'!$A$10:$GT$59,120,FALSE)="","",VLOOKUP($A23,'02.คีย์เทอม1'!$A$10:$GT$59,120,FALSE))</f>
        <v/>
      </c>
      <c r="BY23" s="1233" t="str">
        <f>IF(VLOOKUP($A23,'03.คีย์เทอม2'!$A$10:$GT$59,120,FALSE)="","",VLOOKUP($A23,'03.คีย์เทอม2'!$A$10:$GT$59,120,FALSE))</f>
        <v/>
      </c>
      <c r="BZ23" s="1262" t="str">
        <f t="shared" si="31"/>
        <v/>
      </c>
      <c r="CA23" s="1233" t="str">
        <f>IF('2.ชื่อนักเรียน'!R24="มส","มส",IF('2.ชื่อนักเรียน'!R24="ร","ร",IF('2.ชื่อนักเรียน'!R24="ย้าย","ย้าย",IF($B23="","",IF(BZ23="","",IF(BZ23&gt;=75,"เชี่ยวชาญ",IF(BZ23&gt;=65,"ชำนาญ",IF(BZ23&gt;=55,"พัฒนา",IF(BZ23&gt;=50,"เริ่มต้น","ไม่ผ่าน")))))))))</f>
        <v/>
      </c>
      <c r="CB23" s="1233" t="str">
        <f>IF(VLOOKUP($A23,'02.คีย์เทอม1'!$A$10:$GT$59,125,FALSE)="","",VLOOKUP($A23,'02.คีย์เทอม1'!$A$10:$GT$59,125,FALSE))</f>
        <v/>
      </c>
      <c r="CC23" s="1233" t="str">
        <f>IF(VLOOKUP($A23,'03.คีย์เทอม2'!$A$10:$GT$59,125,FALSE)="","",VLOOKUP($A23,'03.คีย์เทอม2'!$A$10:$GT$59,125,FALSE))</f>
        <v/>
      </c>
      <c r="CD23" s="1262" t="str">
        <f t="shared" si="32"/>
        <v/>
      </c>
      <c r="CE23" s="1233" t="str">
        <f>IF('2.ชื่อนักเรียน'!R24="มส","มส",IF('2.ชื่อนักเรียน'!R24="ร","ร",IF('2.ชื่อนักเรียน'!R24="ย้าย","ย้าย",IF($B23="","",IF(CD23="","",IF(CD23&gt;=75,"เชี่ยวชาญ",IF(CD23&gt;=65,"ชำนาญ",IF(CD23&gt;=55,"พัฒนา",IF(CD23&gt;=50,"เริ่มต้น","ไม่ผ่าน")))))))))</f>
        <v/>
      </c>
      <c r="CF23" s="1233" t="str">
        <f>IF(VLOOKUP($A23,'02.คีย์เทอม1'!$A$10:$GT$59,130,FALSE)="","",VLOOKUP($A23,'02.คีย์เทอม1'!$A$10:$GT$59,130,FALSE))</f>
        <v/>
      </c>
      <c r="CG23" s="1233" t="str">
        <f>IF(VLOOKUP($A23,'03.คีย์เทอม2'!$A$10:$GT$59,130,FALSE)="","",VLOOKUP($A23,'03.คีย์เทอม2'!$A$10:$GT$59,130,FALSE))</f>
        <v/>
      </c>
      <c r="CH23" s="1262" t="str">
        <f t="shared" si="33"/>
        <v/>
      </c>
      <c r="CI23" s="1233" t="str">
        <f>IF('2.ชื่อนักเรียน'!R24="มส","มส",IF('2.ชื่อนักเรียน'!R24="ร","ร",IF('2.ชื่อนักเรียน'!R24="ย้าย","ย้าย",IF($B23="","",IF(CH23="","",IF(CH23&gt;=75,"เชี่ยวชาญ",IF(CH23&gt;=65,"ชำนาญ",IF(CH23&gt;=55,"พัฒนา",IF(CH23&gt;=50,"เริ่มต้น","ไม่ผ่าน")))))))))</f>
        <v/>
      </c>
      <c r="CJ23" s="1233" t="str">
        <f>IF(VLOOKUP($A23,'02.คีย์เทอม1'!$A$10:$GT$59,135,FALSE)="","",VLOOKUP($A23,'02.คีย์เทอม1'!$A$10:$GT$59,135,FALSE))</f>
        <v/>
      </c>
      <c r="CK23" s="1233" t="str">
        <f>IF(VLOOKUP($A23,'03.คีย์เทอม2'!$A$10:$GT$59,135,FALSE)="","",VLOOKUP($A23,'03.คีย์เทอม2'!$A$10:$GT$59,135,FALSE))</f>
        <v/>
      </c>
      <c r="CL23" s="1262" t="str">
        <f t="shared" si="34"/>
        <v/>
      </c>
      <c r="CM23" s="1233" t="str">
        <f>IF('2.ชื่อนักเรียน'!R24="มส","มส",IF('2.ชื่อนักเรียน'!R24="ร","ร",IF('2.ชื่อนักเรียน'!R24="ย้าย","ย้าย",IF($B23="","",IF(CL23="","",IF(CL23&gt;=75,"เชี่ยวชาญ",IF(CL23&gt;=65,"ชำนาญ",IF(CL23&gt;=55,"พัฒนา",IF(CL23&gt;=50,"เริ่มต้น","ไม่ผ่าน")))))))))</f>
        <v/>
      </c>
      <c r="CN23" s="1233" t="str">
        <f>IF(VLOOKUP($A23,'02.คีย์เทอม1'!$A$10:$GT$59,140,FALSE)="","",VLOOKUP($A23,'02.คีย์เทอม1'!$A$10:$GT$59,140,FALSE))</f>
        <v/>
      </c>
      <c r="CO23" s="1233" t="str">
        <f>IF(VLOOKUP($A23,'03.คีย์เทอม2'!$A$10:$GT$59,140,FALSE)="","",VLOOKUP($A23,'03.คีย์เทอม2'!$A$10:$GT$59,140,FALSE))</f>
        <v/>
      </c>
      <c r="CP23" s="1262" t="str">
        <f t="shared" si="35"/>
        <v/>
      </c>
      <c r="CQ23" s="1233" t="str">
        <f>IF('2.ชื่อนักเรียน'!R24="มส","มส",IF('2.ชื่อนักเรียน'!R24="ร","ร",IF('2.ชื่อนักเรียน'!R24="ย้าย","ย้าย",IF($B23="","",IF(CP23="","",IF(CP23&gt;=75,"เชี่ยวชาญ",IF(CP23&gt;=65,"ชำนาญ",IF(CP23&gt;=55,"พัฒนา",IF(CP23&gt;=50,"เริ่มต้น","ไม่ผ่าน")))))))))</f>
        <v/>
      </c>
      <c r="CR23" s="1233" t="str">
        <f>IF(VLOOKUP($A23,'02.คีย์เทอม1'!$A$10:$GT$59,145,FALSE)="","",VLOOKUP($A23,'02.คีย์เทอม1'!$A$10:$GT$59,145,FALSE))</f>
        <v/>
      </c>
      <c r="CS23" s="1233" t="str">
        <f>IF(VLOOKUP($A23,'03.คีย์เทอม2'!$A$10:$GT$59,145,FALSE)="","",VLOOKUP($A23,'03.คีย์เทอม2'!$A$10:$GT$59,145,FALSE))</f>
        <v/>
      </c>
      <c r="CT23" s="1262" t="str">
        <f t="shared" si="36"/>
        <v/>
      </c>
      <c r="CU23" s="1233" t="str">
        <f>IF('2.ชื่อนักเรียน'!R24="มส","มส",IF('2.ชื่อนักเรียน'!R24="ร","ร",IF('2.ชื่อนักเรียน'!R24="ย้าย","ย้าย",IF($B23="","",IF(CT23="","",IF(CT23&gt;=75,"เชี่ยวชาญ",IF(CT23&gt;=65,"ชำนาญ",IF(CT23&gt;=55,"พัฒนา",IF(CT23&gt;=50,"เริ่มต้น","ไม่ผ่าน")))))))))</f>
        <v/>
      </c>
      <c r="CV23" s="1233" t="str">
        <f>IF(VLOOKUP($A23,'02.คีย์เทอม1'!$A$10:$GT$59,150,FALSE)="","",VLOOKUP($A23,'02.คีย์เทอม1'!$A$10:$GT$59,150,FALSE))</f>
        <v/>
      </c>
      <c r="CW23" s="1233" t="str">
        <f>IF(VLOOKUP($A23,'03.คีย์เทอม2'!$A$10:$GT$59,150,FALSE)="","",VLOOKUP($A23,'03.คีย์เทอม2'!$A$10:$GT$59,150,FALSE))</f>
        <v/>
      </c>
      <c r="CX23" s="1262" t="str">
        <f t="shared" si="37"/>
        <v/>
      </c>
      <c r="CY23" s="1233" t="str">
        <f>IF('2.ชื่อนักเรียน'!R24="มส","มส",IF('2.ชื่อนักเรียน'!R24="ร","ร",IF('2.ชื่อนักเรียน'!R24="ย้าย","ย้าย",IF($B23="","",IF(CX23="","",IF(CX23&gt;=75,"เชี่ยวชาญ",IF(CX23&gt;=65,"ชำนาญ",IF(CX23&gt;=55,"พัฒนา",IF(CX23&gt;=50,"เริ่มต้น","ไม่ผ่าน")))))))))</f>
        <v/>
      </c>
      <c r="CZ23" s="1233" t="str">
        <f>IF(VLOOKUP($A23,'02.คีย์เทอม1'!$A$10:$GT$59,155,FALSE)="","",VLOOKUP($A23,'02.คีย์เทอม1'!$A$10:$GT$59,155,FALSE))</f>
        <v/>
      </c>
      <c r="DA23" s="1233" t="str">
        <f>IF(VLOOKUP($A23,'03.คีย์เทอม2'!$A$10:$GT$59,155,FALSE)="","",VLOOKUP($A23,'03.คีย์เทอม2'!$A$10:$GT$59,155,FALSE))</f>
        <v/>
      </c>
      <c r="DB23" s="1262" t="str">
        <f t="shared" si="38"/>
        <v/>
      </c>
      <c r="DC23" s="1233" t="str">
        <f>IF('2.ชื่อนักเรียน'!R24="มส","มส",IF('2.ชื่อนักเรียน'!R24="ร","ร",IF('2.ชื่อนักเรียน'!R24="ย้าย","ย้าย",IF($B23="","",IF(DB23="","",IF(DB23&gt;=75,"เชี่ยวชาญ",IF(DB23&gt;=65,"ชำนาญ",IF(DB23&gt;=55,"พัฒนา",IF(DB23&gt;=50,"เริ่มต้น","ไม่ผ่าน")))))))))</f>
        <v/>
      </c>
      <c r="DD23" s="1233" t="str">
        <f>IF(VLOOKUP($A23,'02.คีย์เทอม1'!$A$10:$GT$59,160,FALSE)="","",VLOOKUP($A23,'02.คีย์เทอม1'!$A$10:$GT$59,160,FALSE))</f>
        <v/>
      </c>
      <c r="DE23" s="1233" t="str">
        <f>IF(VLOOKUP($A23,'03.คีย์เทอม2'!$A$10:$GT$59,160,FALSE)="","",VLOOKUP($A23,'03.คีย์เทอม2'!$A$10:$GT$59,160,FALSE))</f>
        <v/>
      </c>
      <c r="DF23" s="1262" t="str">
        <f t="shared" si="39"/>
        <v/>
      </c>
      <c r="DG23" s="1233" t="str">
        <f>IF('2.ชื่อนักเรียน'!R24="มส","มส",IF('2.ชื่อนักเรียน'!R24="ร","ร",IF('2.ชื่อนักเรียน'!R24="ย้าย","ย้าย",IF($B23="","",IF(DF23="","",IF(DF23&gt;=75,"เชี่ยวชาญ",IF(DF23&gt;=65,"ชำนาญ",IF(DF23&gt;=55,"พัฒนา",IF(DF23&gt;=50,"เริ่มต้น","ไม่ผ่าน")))))))))</f>
        <v/>
      </c>
      <c r="DH23" s="1233" t="str">
        <f>IF(VLOOKUP($A23,'02.คีย์เทอม1'!$A$10:$GT$59,165,FALSE)="","",VLOOKUP($A23,'02.คีย์เทอม1'!$A$10:$GT$59,165,FALSE))</f>
        <v/>
      </c>
      <c r="DI23" s="1233" t="str">
        <f>IF(VLOOKUP($A23,'03.คีย์เทอม2'!$A$10:$GT$59,165,FALSE)="","",VLOOKUP($A23,'03.คีย์เทอม2'!$A$10:$GT$59,165,FALSE))</f>
        <v/>
      </c>
      <c r="DJ23" s="1262" t="str">
        <f t="shared" si="40"/>
        <v/>
      </c>
      <c r="DK23" s="1233" t="str">
        <f>IF('2.ชื่อนักเรียน'!R24="มส","มส",IF('2.ชื่อนักเรียน'!R24="ร","ร",IF('2.ชื่อนักเรียน'!R24="ย้าย","ย้าย",IF($B23="","",IF(DJ23="","",IF(DJ23&gt;=75,"เชี่ยวชาญ",IF(DJ23&gt;=65,"ชำนาญ",IF(DJ23&gt;=55,"พัฒนา",IF(DJ23&gt;=50,"เริ่มต้น","ไม่ผ่าน")))))))))</f>
        <v/>
      </c>
      <c r="DL23" s="1233" t="str">
        <f>IF(VLOOKUP($A23,'02.คีย์เทอม1'!$A$10:$GT$59,170,FALSE)="","",VLOOKUP($A23,'02.คีย์เทอม1'!$A$10:$GT$59,170,FALSE))</f>
        <v/>
      </c>
      <c r="DM23" s="1233" t="str">
        <f>IF(VLOOKUP($A23,'03.คีย์เทอม2'!$A$10:$GT$59,170,FALSE)="","",VLOOKUP($A23,'03.คีย์เทอม2'!$A$10:$GT$59,170,FALSE))</f>
        <v/>
      </c>
      <c r="DN23" s="1262" t="str">
        <f t="shared" si="41"/>
        <v/>
      </c>
      <c r="DO23" s="1233" t="str">
        <f>IF('2.ชื่อนักเรียน'!R24="มส","มส",IF('2.ชื่อนักเรียน'!R24="ร","ร",IF('2.ชื่อนักเรียน'!R24="ย้าย","ย้าย",IF($B23="","",IF(DN23="","",IF(DN23&gt;=75,"เชี่ยวชาญ",IF(DN23&gt;=65,"ชำนาญ",IF(DN23&gt;=55,"พัฒนา",IF(DN23&gt;=50,"เริ่มต้น","ไม่ผ่าน")))))))))</f>
        <v/>
      </c>
      <c r="DP23" s="1233" t="str">
        <f>IF(VLOOKUP($A23,'02.คีย์เทอม1'!$A$10:$GT$59,175,FALSE)="","",VLOOKUP($A23,'02.คีย์เทอม1'!$A$10:$GT$59,175,FALSE))</f>
        <v/>
      </c>
      <c r="DQ23" s="1233" t="str">
        <f>IF(VLOOKUP($A23,'03.คีย์เทอม2'!$A$10:$GT$59,175,FALSE)="","",VLOOKUP($A23,'03.คีย์เทอม2'!$A$10:$GT$59,175,FALSE))</f>
        <v/>
      </c>
      <c r="DR23" s="1262" t="str">
        <f t="shared" si="42"/>
        <v/>
      </c>
      <c r="DS23" s="1233" t="str">
        <f>IF('2.ชื่อนักเรียน'!R24="มส","มส",IF('2.ชื่อนักเรียน'!R24="ร","ร",IF('2.ชื่อนักเรียน'!R24="ย้าย","ย้าย",IF($B23="","",IF(DR23="","",IF(DR23&gt;=75,"เชี่ยวชาญ",IF(DR23&gt;=65,"ชำนาญ",IF(DR23&gt;=55,"พัฒนา",IF(DR23&gt;=50,"เริ่มต้น","ไม่ผ่าน")))))))))</f>
        <v/>
      </c>
      <c r="DT23" s="1233" t="str">
        <f>IF(VLOOKUP($A23,'02.คีย์เทอม1'!$A$10:$GT$59,180,FALSE)="","",VLOOKUP($A23,'02.คีย์เทอม1'!$A$10:$GT$59,180,FALSE))</f>
        <v/>
      </c>
      <c r="DU23" s="1233" t="str">
        <f>IF(VLOOKUP($A23,'03.คีย์เทอม2'!$A$10:$GT$59,180,FALSE)="","",VLOOKUP($A23,'03.คีย์เทอม2'!$A$10:$GT$59,180,FALSE))</f>
        <v/>
      </c>
      <c r="DV23" s="1262" t="str">
        <f t="shared" si="43"/>
        <v/>
      </c>
      <c r="DW23" s="1233" t="str">
        <f>IF('2.ชื่อนักเรียน'!R24="มส","มส",IF('2.ชื่อนักเรียน'!R24="ร","ร",IF('2.ชื่อนักเรียน'!R24="ย้าย","ย้าย",IF($B23="","",IF(DV23="","",IF(DV23&gt;=75,"เชี่ยวชาญ",IF(DV23&gt;=65,"ชำนาญ",IF(DV23&gt;=55,"พัฒนา",IF(DV23&gt;=50,"เริ่มต้น","ไม่ผ่าน")))))))))</f>
        <v/>
      </c>
    </row>
    <row r="24" spans="1:127" s="509" customFormat="1" ht="17.25" customHeight="1">
      <c r="A24" s="1323">
        <v>15</v>
      </c>
      <c r="B24" s="1324" t="str">
        <f>IF('2.ชื่อนักเรียน'!C25="","",'2.ชื่อนักเรียน'!C25)</f>
        <v/>
      </c>
      <c r="C24" s="1325" t="str">
        <f>IF('2.ชื่อนักเรียน'!D25="","",'2.ชื่อนักเรียน'!D25)</f>
        <v/>
      </c>
      <c r="D24" s="1314" t="str">
        <f>IF($A$3&lt;&gt;"ชั้น"&amp;'01.ข้อมูลเบื้องต้น'!$H$2,"",IF(AK24="","",AK24))</f>
        <v/>
      </c>
      <c r="E24" s="1314" t="str">
        <f>IF($A$3&lt;&gt;"ชั้น"&amp;'01.ข้อมูลเบื้องต้น'!$H$2,"",IF(AO24="","",AO24))</f>
        <v/>
      </c>
      <c r="F24" s="1315" t="str">
        <f>IF($A$3&lt;&gt;"ชั้น"&amp;'01.ข้อมูลเบื้องต้น'!$H$2,"",IF(AS24="","",AS24))</f>
        <v/>
      </c>
      <c r="G24" s="1326" t="str">
        <f>IF($A$3&lt;&gt;"ชั้น"&amp;'01.ข้อมูลเบื้องต้น'!$H$2,"",IF(AW24="","",AW24))</f>
        <v/>
      </c>
      <c r="H24" s="1327" t="str">
        <f>IF($A$3&lt;&gt;"ชั้น"&amp;'01.ข้อมูลเบื้องต้น'!$H$2,"",IF(BA24="","",BA24))</f>
        <v/>
      </c>
      <c r="I24" s="1316" t="str">
        <f>IF($A$3&lt;&gt;"ชั้น"&amp;'01.ข้อมูลเบื้องต้น'!$H$2,"",IF(BE24="","",BE24))</f>
        <v/>
      </c>
      <c r="J24" s="1316" t="str">
        <f>IF($A$3&lt;&gt;"ชั้น"&amp;'01.ข้อมูลเบื้องต้น'!$H$2,"",IF(BI24="","",BI24))</f>
        <v/>
      </c>
      <c r="K24" s="1316" t="str">
        <f>IF($A$3&lt;&gt;"ชั้น"&amp;'01.ข้อมูลเบื้องต้น'!$H$2,"",IF(BM24="","",BM24))</f>
        <v/>
      </c>
      <c r="L24" s="1328" t="str">
        <f>IF($A$3&lt;&gt;"ชั้น"&amp;'01.ข้อมูลเบื้องต้น'!$H$2,"",IF(BO24="","",BO24))</f>
        <v/>
      </c>
      <c r="M24" s="1326" t="str">
        <f>IF($A$3&lt;&gt;"ชั้น"&amp;'01.ข้อมูลเบื้องต้น'!$H$2,"",IF(BS24="","",BS24))</f>
        <v/>
      </c>
      <c r="N24" s="1327" t="str">
        <f>IF($A$3&lt;&gt;"ชั้น"&amp;'01.ข้อมูลเบื้องต้น'!$H$2,"",IF(BW24="","",BW24))</f>
        <v/>
      </c>
      <c r="O24" s="1327" t="str">
        <f>IF($A$3&lt;&gt;"ชั้น"&amp;'01.ข้อมูลเบื้องต้น'!$H$2,"",IF(CA24="","",CA24))</f>
        <v/>
      </c>
      <c r="P24" s="1327" t="str">
        <f>IF($A$3&lt;&gt;"ชั้น"&amp;'01.ข้อมูลเบื้องต้น'!$H$2,"",IF(CE24="","",CE24))</f>
        <v/>
      </c>
      <c r="Q24" s="1327" t="str">
        <f>IF($A$3&lt;&gt;"ชั้น"&amp;'01.ข้อมูลเบื้องต้น'!$H$2,"",IF(CI24="","",CI24))</f>
        <v/>
      </c>
      <c r="R24" s="1327" t="str">
        <f>IF($A$3&lt;&gt;"ชั้น"&amp;'01.ข้อมูลเบื้องต้น'!$H$2,"",IF(CM24="","",CM24))</f>
        <v/>
      </c>
      <c r="S24" s="1327" t="str">
        <f>IF($A$3&lt;&gt;"ชั้น"&amp;'01.ข้อมูลเบื้องต้น'!$H$2,"",IF(CQ24="","",CQ24))</f>
        <v/>
      </c>
      <c r="T24" s="1327" t="str">
        <f>IF($A$3&lt;&gt;"ชั้น"&amp;'01.ข้อมูลเบื้องต้น'!$H$2,"",IF(CU24="","",CU24))</f>
        <v/>
      </c>
      <c r="U24" s="1327" t="str">
        <f>IF($A$3&lt;&gt;"ชั้น"&amp;'01.ข้อมูลเบื้องต้น'!$H$2,"",IF(CY24="","",CY24))</f>
        <v/>
      </c>
      <c r="V24" s="1327" t="str">
        <f>IF($A$3&lt;&gt;"ชั้น"&amp;'01.ข้อมูลเบื้องต้น'!$H$2,"",IF(DC24="","",DC24))</f>
        <v/>
      </c>
      <c r="W24" s="1327" t="str">
        <f>IF($A$3&lt;&gt;"ชั้น"&amp;'01.ข้อมูลเบื้องต้น'!$H$2,"",IF(DG24="","",DG24))</f>
        <v/>
      </c>
      <c r="X24" s="1327" t="str">
        <f>IF($A$3&lt;&gt;"ชั้น"&amp;'01.ข้อมูลเบื้องต้น'!$H$2,"",IF(DK24="","",DK24))</f>
        <v/>
      </c>
      <c r="Y24" s="1327" t="str">
        <f>IF($A$3&lt;&gt;"ชั้น"&amp;'01.ข้อมูลเบื้องต้น'!$H$2,"",IF(DO24="","",DO24))</f>
        <v/>
      </c>
      <c r="Z24" s="1327" t="str">
        <f>IF($A$3&lt;&gt;"ชั้น"&amp;'01.ข้อมูลเบื้องต้น'!$H$2,"",IF(DS24="","",DS24))</f>
        <v/>
      </c>
      <c r="AA24" s="1329" t="str">
        <f>IF($A$3&lt;&gt;"ชั้น"&amp;'01.ข้อมูลเบื้องต้น'!$H$2,"",IF(DW24="","",DW24))</f>
        <v/>
      </c>
      <c r="AB24" s="1330" t="str">
        <f>IF($A$3&lt;&gt;"ชั้น"&amp;'01.ข้อมูลเบื้องต้น'!$H$2,"",'7.พัฒนาผู้เรียน'!G25)</f>
        <v/>
      </c>
      <c r="AC24" s="1331" t="str">
        <f>IF($A$3&lt;&gt;"ชั้น"&amp;'01.ข้อมูลเบื้องต้น'!$H$2,"",'9.คุณลักษณะ'!I25)</f>
        <v/>
      </c>
      <c r="AG24" s="1261"/>
      <c r="AH24" s="1233" t="str">
        <f>IF(VLOOKUP($A24,'02.คีย์เทอม1'!$A$10:$GT$59,189,FALSE)="","",VLOOKUP($A24,'02.คีย์เทอม1'!$A$10:$GT$59,189,FALSE))</f>
        <v/>
      </c>
      <c r="AI24" s="1233" t="str">
        <f>IF(VLOOKUP($A24,'03.คีย์เทอม2'!$A$10:$GT$59,189,FALSE)="","",VLOOKUP($A24,'03.คีย์เทอม2'!$A$10:$GT$59,189,FALSE))</f>
        <v/>
      </c>
      <c r="AJ24" s="1262" t="str">
        <f t="shared" si="44"/>
        <v/>
      </c>
      <c r="AK24" s="1233" t="str">
        <f>IF('2.ชื่อนักเรียน'!R25="มส","มส",IF('2.ชื่อนักเรียน'!R25="ร","ร",IF('2.ชื่อนักเรียน'!R25="ย้าย","ย้าย",IF($B24="","",IF(AJ24="","",IF(AJ24&gt;=75,"เชี่ยวชาญ",IF(AJ24&gt;=65,"ชำนาญ",IF(AJ24&gt;=55,"พัฒนา",IF(AJ24&gt;=50,"เริ่มต้น","ไม่ผ่าน")))))))))</f>
        <v/>
      </c>
      <c r="AL24" s="1233" t="str">
        <f>IF(VLOOKUP($A24,'02.คีย์เทอม1'!$A$10:$GT$59,193,FALSE)="","",VLOOKUP($A24,'02.คีย์เทอม1'!$A$10:$GT$59,193,FALSE))</f>
        <v/>
      </c>
      <c r="AM24" s="1233" t="str">
        <f>IF(VLOOKUP($A24,'03.คีย์เทอม2'!$A$10:$GT$59,193,FALSE)="","",VLOOKUP($A24,'03.คีย์เทอม2'!$A$10:$GT$59,193,FALSE))</f>
        <v/>
      </c>
      <c r="AN24" s="1262" t="str">
        <f t="shared" si="21"/>
        <v/>
      </c>
      <c r="AO24" s="1233" t="str">
        <f>IF('2.ชื่อนักเรียน'!R25="มส","มส",IF('2.ชื่อนักเรียน'!R25="ร","ร",IF('2.ชื่อนักเรียน'!R25="ย้าย","ย้าย",IF($B24="","",IF(AN24="","",IF(AN24&gt;=75,"เชี่ยวชาญ",IF(AN24&gt;=65,"ชำนาญ",IF(AN24&gt;=55,"พัฒนา",IF(AN24&gt;=50,"เริ่มต้น","ไม่ผ่าน")))))))))</f>
        <v/>
      </c>
      <c r="AP24" s="1233" t="str">
        <f>IF(VLOOKUP($A24,'02.คีย์เทอม1'!$A$10:$GT$59,195,FALSE)="","",VLOOKUP($A24,'02.คีย์เทอม1'!$A$10:$GT$59,195,FALSE))</f>
        <v/>
      </c>
      <c r="AQ24" s="1233" t="str">
        <f>IF(VLOOKUP($A24,'03.คีย์เทอม2'!$A$10:$GT$59,195,FALSE)="","",VLOOKUP($A24,'03.คีย์เทอม2'!$A$10:$GT$59,195,FALSE))</f>
        <v/>
      </c>
      <c r="AR24" s="1262" t="str">
        <f t="shared" si="22"/>
        <v/>
      </c>
      <c r="AS24" s="1233" t="str">
        <f>IF('2.ชื่อนักเรียน'!R25="มส","มส",IF('2.ชื่อนักเรียน'!R25="ร","ร",IF('2.ชื่อนักเรียน'!R25="ย้าย","ย้าย",IF($B24="","",IF(AR24="","",IF(AR24&gt;=75,"เชี่ยวชาญ",IF(AR24&gt;=65,"ชำนาญ",IF(AR24&gt;=55,"พัฒนา",IF(AR24&gt;=50,"เริ่มต้น","ไม่ผ่าน")))))))))</f>
        <v/>
      </c>
      <c r="AT24" s="1233" t="str">
        <f>IF(VLOOKUP($A24,'02.คีย์เทอม1'!$A$10:$GT$59,196,FALSE)="","",VLOOKUP($A24,'02.คีย์เทอม1'!$A$10:$GT$59,196,FALSE))</f>
        <v/>
      </c>
      <c r="AU24" s="1233" t="str">
        <f>IF(VLOOKUP($A24,'03.คีย์เทอม2'!$A$10:$GT$59,196,FALSE)="","",VLOOKUP($A24,'03.คีย์เทอม2'!$A$10:$GT$59,196,FALSE))</f>
        <v/>
      </c>
      <c r="AV24" s="1262" t="str">
        <f t="shared" si="23"/>
        <v/>
      </c>
      <c r="AW24" s="1233" t="str">
        <f>IF('2.ชื่อนักเรียน'!R25="มส","มส",IF('2.ชื่อนักเรียน'!R25="ร","ร",IF('2.ชื่อนักเรียน'!R25="ย้าย","ย้าย",IF($B24="","",IF(AV24="","",IF(AV24&gt;=75,"เชี่ยวชาญ",IF(AV24&gt;=65,"ชำนาญ",IF(AV24&gt;=55,"พัฒนา",IF(AV24&gt;=50,"เริ่มต้น","ไม่ผ่าน")))))))))</f>
        <v/>
      </c>
      <c r="AX24" s="1233" t="str">
        <f>IF(VLOOKUP($A24,'02.คีย์เทอม1'!$A$10:$GT$59,197,FALSE)="","",VLOOKUP($A24,'02.คีย์เทอม1'!$A$10:$GT$59,197,FALSE))</f>
        <v/>
      </c>
      <c r="AY24" s="1233" t="str">
        <f>IF(VLOOKUP($A24,'03.คีย์เทอม2'!$A$10:$GT$59,197,FALSE)="","",VLOOKUP($A24,'03.คีย์เทอม2'!$A$10:$GT$59,197,FALSE))</f>
        <v/>
      </c>
      <c r="AZ24" s="1262" t="str">
        <f t="shared" si="24"/>
        <v/>
      </c>
      <c r="BA24" s="1233" t="str">
        <f>IF('2.ชื่อนักเรียน'!R25="มส","มส",IF('2.ชื่อนักเรียน'!R25="ร","ร",IF('2.ชื่อนักเรียน'!R25="ย้าย","ย้าย",IF($B24="","",IF(AZ24="","",IF(AZ24&gt;=75,"เชี่ยวชาญ",IF(AZ24&gt;=65,"ชำนาญ",IF(AZ24&gt;=55,"พัฒนา",IF(AZ24&gt;=50,"เริ่มต้น","ไม่ผ่าน")))))))))</f>
        <v/>
      </c>
      <c r="BB24" s="1233" t="str">
        <f>IF(VLOOKUP($A24,'02.คีย์เทอม1'!$A$10:$GT$59,198,FALSE)="","",VLOOKUP($A24,'02.คีย์เทอม1'!$A$10:$GT$59,198,FALSE))</f>
        <v/>
      </c>
      <c r="BC24" s="1233" t="str">
        <f>IF(VLOOKUP($A24,'03.คีย์เทอม2'!$A$10:$GT$59,198,FALSE)="","",VLOOKUP($A24,'03.คีย์เทอม2'!$A$10:$GT$59,198,FALSE))</f>
        <v/>
      </c>
      <c r="BD24" s="1262" t="str">
        <f t="shared" si="25"/>
        <v/>
      </c>
      <c r="BE24" s="1233" t="str">
        <f>IF('2.ชื่อนักเรียน'!R25="มส","มส",IF('2.ชื่อนักเรียน'!R25="ร","ร",IF('2.ชื่อนักเรียน'!R25="ย้าย","ย้าย",IF($B24="","",IF(BD24="","",IF(BD24&gt;=75,"เชี่ยวชาญ",IF(BD24&gt;=65,"ชำนาญ",IF(BD24&gt;=55,"พัฒนา",IF(BD24&gt;=50,"เริ่มต้น","ไม่ผ่าน")))))))))</f>
        <v/>
      </c>
      <c r="BF24" s="1233" t="str">
        <f>IF(VLOOKUP($A24,'02.คีย์เทอม1'!$A$10:$GT$59,199,FALSE)="","",VLOOKUP($A24,'02.คีย์เทอม1'!$A$10:$GT$59,199,FALSE))</f>
        <v/>
      </c>
      <c r="BG24" s="1233" t="str">
        <f>IF(VLOOKUP($A24,'03.คีย์เทอม2'!$A$10:$GT$59,199,FALSE)="","",VLOOKUP($A24,'03.คีย์เทอม2'!$A$10:$GT$59,199,FALSE))</f>
        <v/>
      </c>
      <c r="BH24" s="1262" t="str">
        <f t="shared" si="26"/>
        <v/>
      </c>
      <c r="BI24" s="1233" t="str">
        <f>IF('2.ชื่อนักเรียน'!R25="มส","มส",IF('2.ชื่อนักเรียน'!R25="ร","ร",IF('2.ชื่อนักเรียน'!R25="ย้าย","ย้าย",IF($B24="","",IF(BH24="","",IF(BH24&gt;=75,"เชี่ยวชาญ",IF(BH24&gt;=65,"ชำนาญ",IF(BH24&gt;=55,"พัฒนา",IF(BH24&gt;=50,"เริ่มต้น","ไม่ผ่าน")))))))))</f>
        <v/>
      </c>
      <c r="BJ24" s="1233" t="str">
        <f>IF(VLOOKUP($A24,'02.คีย์เทอม1'!$A$10:$GT$59,200,FALSE)="","",VLOOKUP($A24,'02.คีย์เทอม1'!$A$10:$GT$59,200,FALSE))</f>
        <v/>
      </c>
      <c r="BK24" s="1233" t="str">
        <f>IF(VLOOKUP($A24,'03.คีย์เทอม2'!$A$10:$GT$59,200,FALSE)="","",VLOOKUP($A24,'03.คีย์เทอม2'!$A$10:$GT$59,200,FALSE))</f>
        <v/>
      </c>
      <c r="BL24" s="1262" t="str">
        <f t="shared" si="27"/>
        <v/>
      </c>
      <c r="BM24" s="1233" t="str">
        <f>IF('2.ชื่อนักเรียน'!R25="มส","มส",IF('2.ชื่อนักเรียน'!R25="ร","ร",IF('2.ชื่อนักเรียน'!R25="ย้าย","ย้าย",IF($B24="","",IF(BL24="","",IF(BL24&gt;=75,"เชี่ยวชาญ",IF(BL24&gt;=65,"ชำนาญ",IF(BL24&gt;=55,"พัฒนา",IF(BL24&gt;=50,"เริ่มต้น","ไม่ผ่าน")))))))))</f>
        <v/>
      </c>
      <c r="BN24" s="1262" t="str">
        <f t="shared" si="28"/>
        <v/>
      </c>
      <c r="BO24" s="1233" t="str">
        <f>IF('2.ชื่อนักเรียน'!R25="มส","มส",IF('2.ชื่อนักเรียน'!R25="ร","ร",IF('2.ชื่อนักเรียน'!R25="ย้าย","ย้าย",IF($B24="","",IF(BN24="","",IF(BN24&gt;=75,"เชี่ยวชาญ",IF(BN24&gt;=65,"ชำนาญ",IF(BN24&gt;=55,"พัฒนา",IF(BN24&gt;=50,"เริ่มต้น","ไม่ผ่าน")))))))))</f>
        <v/>
      </c>
      <c r="BP24" s="1233" t="str">
        <f>IF(VLOOKUP($A24,'02.คีย์เทอม1'!$A$10:$GT$59,110,FALSE)="","",VLOOKUP($A24,'02.คีย์เทอม1'!$A$10:$GT$59,110,FALSE))</f>
        <v/>
      </c>
      <c r="BQ24" s="1233" t="str">
        <f>IF(VLOOKUP($A24,'03.คีย์เทอม2'!$A$10:$GT$59,110,FALSE)="","",VLOOKUP($A24,'03.คีย์เทอม2'!$A$10:$GT$59,110,FALSE))</f>
        <v/>
      </c>
      <c r="BR24" s="1262" t="str">
        <f t="shared" si="29"/>
        <v/>
      </c>
      <c r="BS24" s="1233" t="str">
        <f>IF('2.ชื่อนักเรียน'!R25="มส","มส",IF('2.ชื่อนักเรียน'!R25="ร","ร",IF('2.ชื่อนักเรียน'!R25="ย้าย","ย้าย",IF($B24="","",IF(BR24="","",IF(BR24&gt;=75,"เชี่ยวชาญ",IF(BR24&gt;=65,"ชำนาญ",IF(BR24&gt;=55,"พัฒนา",IF(BR24&gt;=50,"เริ่มต้น","ไม่ผ่าน")))))))))</f>
        <v/>
      </c>
      <c r="BT24" s="1233" t="str">
        <f>IF(VLOOKUP($A24,'02.คีย์เทอม1'!$A$10:$GT$59,115,FALSE)="","",VLOOKUP($A24,'02.คีย์เทอม1'!$A$10:$GT$59,115,FALSE))</f>
        <v/>
      </c>
      <c r="BU24" s="1233" t="str">
        <f>IF(VLOOKUP($A24,'03.คีย์เทอม2'!$A$10:$GT$59,115,FALSE)="","",VLOOKUP($A24,'03.คีย์เทอม2'!$A$10:$GT$59,115,FALSE))</f>
        <v/>
      </c>
      <c r="BV24" s="1262" t="str">
        <f t="shared" si="30"/>
        <v/>
      </c>
      <c r="BW24" s="1233" t="str">
        <f>IF('2.ชื่อนักเรียน'!R25="มส","มส",IF('2.ชื่อนักเรียน'!R25="ร","ร",IF('2.ชื่อนักเรียน'!R25="ย้าย","ย้าย",IF($B24="","",IF(BV24="","",IF(BV24&gt;=75,"เชี่ยวชาญ",IF(BV24&gt;=65,"ชำนาญ",IF(BV24&gt;=55,"พัฒนา",IF(BV24&gt;=50,"เริ่มต้น","ไม่ผ่าน")))))))))</f>
        <v/>
      </c>
      <c r="BX24" s="1233" t="str">
        <f>IF(VLOOKUP($A24,'02.คีย์เทอม1'!$A$10:$GT$59,120,FALSE)="","",VLOOKUP($A24,'02.คีย์เทอม1'!$A$10:$GT$59,120,FALSE))</f>
        <v/>
      </c>
      <c r="BY24" s="1233" t="str">
        <f>IF(VLOOKUP($A24,'03.คีย์เทอม2'!$A$10:$GT$59,120,FALSE)="","",VLOOKUP($A24,'03.คีย์เทอม2'!$A$10:$GT$59,120,FALSE))</f>
        <v/>
      </c>
      <c r="BZ24" s="1262" t="str">
        <f t="shared" si="31"/>
        <v/>
      </c>
      <c r="CA24" s="1233" t="str">
        <f>IF('2.ชื่อนักเรียน'!R25="มส","มส",IF('2.ชื่อนักเรียน'!R25="ร","ร",IF('2.ชื่อนักเรียน'!R25="ย้าย","ย้าย",IF($B24="","",IF(BZ24="","",IF(BZ24&gt;=75,"เชี่ยวชาญ",IF(BZ24&gt;=65,"ชำนาญ",IF(BZ24&gt;=55,"พัฒนา",IF(BZ24&gt;=50,"เริ่มต้น","ไม่ผ่าน")))))))))</f>
        <v/>
      </c>
      <c r="CB24" s="1233" t="str">
        <f>IF(VLOOKUP($A24,'02.คีย์เทอม1'!$A$10:$GT$59,125,FALSE)="","",VLOOKUP($A24,'02.คีย์เทอม1'!$A$10:$GT$59,125,FALSE))</f>
        <v/>
      </c>
      <c r="CC24" s="1233" t="str">
        <f>IF(VLOOKUP($A24,'03.คีย์เทอม2'!$A$10:$GT$59,125,FALSE)="","",VLOOKUP($A24,'03.คีย์เทอม2'!$A$10:$GT$59,125,FALSE))</f>
        <v/>
      </c>
      <c r="CD24" s="1262" t="str">
        <f t="shared" si="32"/>
        <v/>
      </c>
      <c r="CE24" s="1233" t="str">
        <f>IF('2.ชื่อนักเรียน'!R25="มส","มส",IF('2.ชื่อนักเรียน'!R25="ร","ร",IF('2.ชื่อนักเรียน'!R25="ย้าย","ย้าย",IF($B24="","",IF(CD24="","",IF(CD24&gt;=75,"เชี่ยวชาญ",IF(CD24&gt;=65,"ชำนาญ",IF(CD24&gt;=55,"พัฒนา",IF(CD24&gt;=50,"เริ่มต้น","ไม่ผ่าน")))))))))</f>
        <v/>
      </c>
      <c r="CF24" s="1233" t="str">
        <f>IF(VLOOKUP($A24,'02.คีย์เทอม1'!$A$10:$GT$59,130,FALSE)="","",VLOOKUP($A24,'02.คีย์เทอม1'!$A$10:$GT$59,130,FALSE))</f>
        <v/>
      </c>
      <c r="CG24" s="1233" t="str">
        <f>IF(VLOOKUP($A24,'03.คีย์เทอม2'!$A$10:$GT$59,130,FALSE)="","",VLOOKUP($A24,'03.คีย์เทอม2'!$A$10:$GT$59,130,FALSE))</f>
        <v/>
      </c>
      <c r="CH24" s="1262" t="str">
        <f t="shared" si="33"/>
        <v/>
      </c>
      <c r="CI24" s="1233" t="str">
        <f>IF('2.ชื่อนักเรียน'!R25="มส","มส",IF('2.ชื่อนักเรียน'!R25="ร","ร",IF('2.ชื่อนักเรียน'!R25="ย้าย","ย้าย",IF($B24="","",IF(CH24="","",IF(CH24&gt;=75,"เชี่ยวชาญ",IF(CH24&gt;=65,"ชำนาญ",IF(CH24&gt;=55,"พัฒนา",IF(CH24&gt;=50,"เริ่มต้น","ไม่ผ่าน")))))))))</f>
        <v/>
      </c>
      <c r="CJ24" s="1233" t="str">
        <f>IF(VLOOKUP($A24,'02.คีย์เทอม1'!$A$10:$GT$59,135,FALSE)="","",VLOOKUP($A24,'02.คีย์เทอม1'!$A$10:$GT$59,135,FALSE))</f>
        <v/>
      </c>
      <c r="CK24" s="1233" t="str">
        <f>IF(VLOOKUP($A24,'03.คีย์เทอม2'!$A$10:$GT$59,135,FALSE)="","",VLOOKUP($A24,'03.คีย์เทอม2'!$A$10:$GT$59,135,FALSE))</f>
        <v/>
      </c>
      <c r="CL24" s="1262" t="str">
        <f t="shared" si="34"/>
        <v/>
      </c>
      <c r="CM24" s="1233" t="str">
        <f>IF('2.ชื่อนักเรียน'!R25="มส","มส",IF('2.ชื่อนักเรียน'!R25="ร","ร",IF('2.ชื่อนักเรียน'!R25="ย้าย","ย้าย",IF($B24="","",IF(CL24="","",IF(CL24&gt;=75,"เชี่ยวชาญ",IF(CL24&gt;=65,"ชำนาญ",IF(CL24&gt;=55,"พัฒนา",IF(CL24&gt;=50,"เริ่มต้น","ไม่ผ่าน")))))))))</f>
        <v/>
      </c>
      <c r="CN24" s="1233" t="str">
        <f>IF(VLOOKUP($A24,'02.คีย์เทอม1'!$A$10:$GT$59,140,FALSE)="","",VLOOKUP($A24,'02.คีย์เทอม1'!$A$10:$GT$59,140,FALSE))</f>
        <v/>
      </c>
      <c r="CO24" s="1233" t="str">
        <f>IF(VLOOKUP($A24,'03.คีย์เทอม2'!$A$10:$GT$59,140,FALSE)="","",VLOOKUP($A24,'03.คีย์เทอม2'!$A$10:$GT$59,140,FALSE))</f>
        <v/>
      </c>
      <c r="CP24" s="1262" t="str">
        <f t="shared" si="35"/>
        <v/>
      </c>
      <c r="CQ24" s="1233" t="str">
        <f>IF('2.ชื่อนักเรียน'!R25="มส","มส",IF('2.ชื่อนักเรียน'!R25="ร","ร",IF('2.ชื่อนักเรียน'!R25="ย้าย","ย้าย",IF($B24="","",IF(CP24="","",IF(CP24&gt;=75,"เชี่ยวชาญ",IF(CP24&gt;=65,"ชำนาญ",IF(CP24&gt;=55,"พัฒนา",IF(CP24&gt;=50,"เริ่มต้น","ไม่ผ่าน")))))))))</f>
        <v/>
      </c>
      <c r="CR24" s="1233" t="str">
        <f>IF(VLOOKUP($A24,'02.คีย์เทอม1'!$A$10:$GT$59,145,FALSE)="","",VLOOKUP($A24,'02.คีย์เทอม1'!$A$10:$GT$59,145,FALSE))</f>
        <v/>
      </c>
      <c r="CS24" s="1233" t="str">
        <f>IF(VLOOKUP($A24,'03.คีย์เทอม2'!$A$10:$GT$59,145,FALSE)="","",VLOOKUP($A24,'03.คีย์เทอม2'!$A$10:$GT$59,145,FALSE))</f>
        <v/>
      </c>
      <c r="CT24" s="1262" t="str">
        <f t="shared" si="36"/>
        <v/>
      </c>
      <c r="CU24" s="1233" t="str">
        <f>IF('2.ชื่อนักเรียน'!R25="มส","มส",IF('2.ชื่อนักเรียน'!R25="ร","ร",IF('2.ชื่อนักเรียน'!R25="ย้าย","ย้าย",IF($B24="","",IF(CT24="","",IF(CT24&gt;=75,"เชี่ยวชาญ",IF(CT24&gt;=65,"ชำนาญ",IF(CT24&gt;=55,"พัฒนา",IF(CT24&gt;=50,"เริ่มต้น","ไม่ผ่าน")))))))))</f>
        <v/>
      </c>
      <c r="CV24" s="1233" t="str">
        <f>IF(VLOOKUP($A24,'02.คีย์เทอม1'!$A$10:$GT$59,150,FALSE)="","",VLOOKUP($A24,'02.คีย์เทอม1'!$A$10:$GT$59,150,FALSE))</f>
        <v/>
      </c>
      <c r="CW24" s="1233" t="str">
        <f>IF(VLOOKUP($A24,'03.คีย์เทอม2'!$A$10:$GT$59,150,FALSE)="","",VLOOKUP($A24,'03.คีย์เทอม2'!$A$10:$GT$59,150,FALSE))</f>
        <v/>
      </c>
      <c r="CX24" s="1262" t="str">
        <f t="shared" si="37"/>
        <v/>
      </c>
      <c r="CY24" s="1233" t="str">
        <f>IF('2.ชื่อนักเรียน'!R25="มส","มส",IF('2.ชื่อนักเรียน'!R25="ร","ร",IF('2.ชื่อนักเรียน'!R25="ย้าย","ย้าย",IF($B24="","",IF(CX24="","",IF(CX24&gt;=75,"เชี่ยวชาญ",IF(CX24&gt;=65,"ชำนาญ",IF(CX24&gt;=55,"พัฒนา",IF(CX24&gt;=50,"เริ่มต้น","ไม่ผ่าน")))))))))</f>
        <v/>
      </c>
      <c r="CZ24" s="1233" t="str">
        <f>IF(VLOOKUP($A24,'02.คีย์เทอม1'!$A$10:$GT$59,155,FALSE)="","",VLOOKUP($A24,'02.คีย์เทอม1'!$A$10:$GT$59,155,FALSE))</f>
        <v/>
      </c>
      <c r="DA24" s="1233" t="str">
        <f>IF(VLOOKUP($A24,'03.คีย์เทอม2'!$A$10:$GT$59,155,FALSE)="","",VLOOKUP($A24,'03.คีย์เทอม2'!$A$10:$GT$59,155,FALSE))</f>
        <v/>
      </c>
      <c r="DB24" s="1262" t="str">
        <f t="shared" si="38"/>
        <v/>
      </c>
      <c r="DC24" s="1233" t="str">
        <f>IF('2.ชื่อนักเรียน'!R25="มส","มส",IF('2.ชื่อนักเรียน'!R25="ร","ร",IF('2.ชื่อนักเรียน'!R25="ย้าย","ย้าย",IF($B24="","",IF(DB24="","",IF(DB24&gt;=75,"เชี่ยวชาญ",IF(DB24&gt;=65,"ชำนาญ",IF(DB24&gt;=55,"พัฒนา",IF(DB24&gt;=50,"เริ่มต้น","ไม่ผ่าน")))))))))</f>
        <v/>
      </c>
      <c r="DD24" s="1233" t="str">
        <f>IF(VLOOKUP($A24,'02.คีย์เทอม1'!$A$10:$GT$59,160,FALSE)="","",VLOOKUP($A24,'02.คีย์เทอม1'!$A$10:$GT$59,160,FALSE))</f>
        <v/>
      </c>
      <c r="DE24" s="1233" t="str">
        <f>IF(VLOOKUP($A24,'03.คีย์เทอม2'!$A$10:$GT$59,160,FALSE)="","",VLOOKUP($A24,'03.คีย์เทอม2'!$A$10:$GT$59,160,FALSE))</f>
        <v/>
      </c>
      <c r="DF24" s="1262" t="str">
        <f t="shared" si="39"/>
        <v/>
      </c>
      <c r="DG24" s="1233" t="str">
        <f>IF('2.ชื่อนักเรียน'!R25="มส","มส",IF('2.ชื่อนักเรียน'!R25="ร","ร",IF('2.ชื่อนักเรียน'!R25="ย้าย","ย้าย",IF($B24="","",IF(DF24="","",IF(DF24&gt;=75,"เชี่ยวชาญ",IF(DF24&gt;=65,"ชำนาญ",IF(DF24&gt;=55,"พัฒนา",IF(DF24&gt;=50,"เริ่มต้น","ไม่ผ่าน")))))))))</f>
        <v/>
      </c>
      <c r="DH24" s="1233" t="str">
        <f>IF(VLOOKUP($A24,'02.คีย์เทอม1'!$A$10:$GT$59,165,FALSE)="","",VLOOKUP($A24,'02.คีย์เทอม1'!$A$10:$GT$59,165,FALSE))</f>
        <v/>
      </c>
      <c r="DI24" s="1233" t="str">
        <f>IF(VLOOKUP($A24,'03.คีย์เทอม2'!$A$10:$GT$59,165,FALSE)="","",VLOOKUP($A24,'03.คีย์เทอม2'!$A$10:$GT$59,165,FALSE))</f>
        <v/>
      </c>
      <c r="DJ24" s="1262" t="str">
        <f t="shared" si="40"/>
        <v/>
      </c>
      <c r="DK24" s="1233" t="str">
        <f>IF('2.ชื่อนักเรียน'!R25="มส","มส",IF('2.ชื่อนักเรียน'!R25="ร","ร",IF('2.ชื่อนักเรียน'!R25="ย้าย","ย้าย",IF($B24="","",IF(DJ24="","",IF(DJ24&gt;=75,"เชี่ยวชาญ",IF(DJ24&gt;=65,"ชำนาญ",IF(DJ24&gt;=55,"พัฒนา",IF(DJ24&gt;=50,"เริ่มต้น","ไม่ผ่าน")))))))))</f>
        <v/>
      </c>
      <c r="DL24" s="1233" t="str">
        <f>IF(VLOOKUP($A24,'02.คีย์เทอม1'!$A$10:$GT$59,170,FALSE)="","",VLOOKUP($A24,'02.คีย์เทอม1'!$A$10:$GT$59,170,FALSE))</f>
        <v/>
      </c>
      <c r="DM24" s="1233" t="str">
        <f>IF(VLOOKUP($A24,'03.คีย์เทอม2'!$A$10:$GT$59,170,FALSE)="","",VLOOKUP($A24,'03.คีย์เทอม2'!$A$10:$GT$59,170,FALSE))</f>
        <v/>
      </c>
      <c r="DN24" s="1262" t="str">
        <f t="shared" si="41"/>
        <v/>
      </c>
      <c r="DO24" s="1233" t="str">
        <f>IF('2.ชื่อนักเรียน'!R25="มส","มส",IF('2.ชื่อนักเรียน'!R25="ร","ร",IF('2.ชื่อนักเรียน'!R25="ย้าย","ย้าย",IF($B24="","",IF(DN24="","",IF(DN24&gt;=75,"เชี่ยวชาญ",IF(DN24&gt;=65,"ชำนาญ",IF(DN24&gt;=55,"พัฒนา",IF(DN24&gt;=50,"เริ่มต้น","ไม่ผ่าน")))))))))</f>
        <v/>
      </c>
      <c r="DP24" s="1233" t="str">
        <f>IF(VLOOKUP($A24,'02.คีย์เทอม1'!$A$10:$GT$59,175,FALSE)="","",VLOOKUP($A24,'02.คีย์เทอม1'!$A$10:$GT$59,175,FALSE))</f>
        <v/>
      </c>
      <c r="DQ24" s="1233" t="str">
        <f>IF(VLOOKUP($A24,'03.คีย์เทอม2'!$A$10:$GT$59,175,FALSE)="","",VLOOKUP($A24,'03.คีย์เทอม2'!$A$10:$GT$59,175,FALSE))</f>
        <v/>
      </c>
      <c r="DR24" s="1262" t="str">
        <f t="shared" si="42"/>
        <v/>
      </c>
      <c r="DS24" s="1233" t="str">
        <f>IF('2.ชื่อนักเรียน'!R25="มส","มส",IF('2.ชื่อนักเรียน'!R25="ร","ร",IF('2.ชื่อนักเรียน'!R25="ย้าย","ย้าย",IF($B24="","",IF(DR24="","",IF(DR24&gt;=75,"เชี่ยวชาญ",IF(DR24&gt;=65,"ชำนาญ",IF(DR24&gt;=55,"พัฒนา",IF(DR24&gt;=50,"เริ่มต้น","ไม่ผ่าน")))))))))</f>
        <v/>
      </c>
      <c r="DT24" s="1233" t="str">
        <f>IF(VLOOKUP($A24,'02.คีย์เทอม1'!$A$10:$GT$59,180,FALSE)="","",VLOOKUP($A24,'02.คีย์เทอม1'!$A$10:$GT$59,180,FALSE))</f>
        <v/>
      </c>
      <c r="DU24" s="1233" t="str">
        <f>IF(VLOOKUP($A24,'03.คีย์เทอม2'!$A$10:$GT$59,180,FALSE)="","",VLOOKUP($A24,'03.คีย์เทอม2'!$A$10:$GT$59,180,FALSE))</f>
        <v/>
      </c>
      <c r="DV24" s="1262" t="str">
        <f t="shared" si="43"/>
        <v/>
      </c>
      <c r="DW24" s="1233" t="str">
        <f>IF('2.ชื่อนักเรียน'!R25="มส","มส",IF('2.ชื่อนักเรียน'!R25="ร","ร",IF('2.ชื่อนักเรียน'!R25="ย้าย","ย้าย",IF($B24="","",IF(DV24="","",IF(DV24&gt;=75,"เชี่ยวชาญ",IF(DV24&gt;=65,"ชำนาญ",IF(DV24&gt;=55,"พัฒนา",IF(DV24&gt;=50,"เริ่มต้น","ไม่ผ่าน")))))))))</f>
        <v/>
      </c>
    </row>
    <row r="25" spans="1:127" s="509" customFormat="1" ht="17.25" customHeight="1">
      <c r="A25" s="1323">
        <v>16</v>
      </c>
      <c r="B25" s="1324" t="str">
        <f>IF('2.ชื่อนักเรียน'!C26="","",'2.ชื่อนักเรียน'!C26)</f>
        <v/>
      </c>
      <c r="C25" s="1325" t="str">
        <f>IF('2.ชื่อนักเรียน'!D26="","",'2.ชื่อนักเรียน'!D26)</f>
        <v/>
      </c>
      <c r="D25" s="1314" t="str">
        <f>IF($A$3&lt;&gt;"ชั้น"&amp;'01.ข้อมูลเบื้องต้น'!$H$2,"",IF(AK25="","",AK25))</f>
        <v/>
      </c>
      <c r="E25" s="1314" t="str">
        <f>IF($A$3&lt;&gt;"ชั้น"&amp;'01.ข้อมูลเบื้องต้น'!$H$2,"",IF(AO25="","",AO25))</f>
        <v/>
      </c>
      <c r="F25" s="1315" t="str">
        <f>IF($A$3&lt;&gt;"ชั้น"&amp;'01.ข้อมูลเบื้องต้น'!$H$2,"",IF(AS25="","",AS25))</f>
        <v/>
      </c>
      <c r="G25" s="1326" t="str">
        <f>IF($A$3&lt;&gt;"ชั้น"&amp;'01.ข้อมูลเบื้องต้น'!$H$2,"",IF(AW25="","",AW25))</f>
        <v/>
      </c>
      <c r="H25" s="1327" t="str">
        <f>IF($A$3&lt;&gt;"ชั้น"&amp;'01.ข้อมูลเบื้องต้น'!$H$2,"",IF(BA25="","",BA25))</f>
        <v/>
      </c>
      <c r="I25" s="1316" t="str">
        <f>IF($A$3&lt;&gt;"ชั้น"&amp;'01.ข้อมูลเบื้องต้น'!$H$2,"",IF(BE25="","",BE25))</f>
        <v/>
      </c>
      <c r="J25" s="1316" t="str">
        <f>IF($A$3&lt;&gt;"ชั้น"&amp;'01.ข้อมูลเบื้องต้น'!$H$2,"",IF(BI25="","",BI25))</f>
        <v/>
      </c>
      <c r="K25" s="1316" t="str">
        <f>IF($A$3&lt;&gt;"ชั้น"&amp;'01.ข้อมูลเบื้องต้น'!$H$2,"",IF(BM25="","",BM25))</f>
        <v/>
      </c>
      <c r="L25" s="1328" t="str">
        <f>IF($A$3&lt;&gt;"ชั้น"&amp;'01.ข้อมูลเบื้องต้น'!$H$2,"",IF(BO25="","",BO25))</f>
        <v/>
      </c>
      <c r="M25" s="1326" t="str">
        <f>IF($A$3&lt;&gt;"ชั้น"&amp;'01.ข้อมูลเบื้องต้น'!$H$2,"",IF(BS25="","",BS25))</f>
        <v/>
      </c>
      <c r="N25" s="1327" t="str">
        <f>IF($A$3&lt;&gt;"ชั้น"&amp;'01.ข้อมูลเบื้องต้น'!$H$2,"",IF(BW25="","",BW25))</f>
        <v/>
      </c>
      <c r="O25" s="1327" t="str">
        <f>IF($A$3&lt;&gt;"ชั้น"&amp;'01.ข้อมูลเบื้องต้น'!$H$2,"",IF(CA25="","",CA25))</f>
        <v/>
      </c>
      <c r="P25" s="1327" t="str">
        <f>IF($A$3&lt;&gt;"ชั้น"&amp;'01.ข้อมูลเบื้องต้น'!$H$2,"",IF(CE25="","",CE25))</f>
        <v/>
      </c>
      <c r="Q25" s="1327" t="str">
        <f>IF($A$3&lt;&gt;"ชั้น"&amp;'01.ข้อมูลเบื้องต้น'!$H$2,"",IF(CI25="","",CI25))</f>
        <v/>
      </c>
      <c r="R25" s="1327" t="str">
        <f>IF($A$3&lt;&gt;"ชั้น"&amp;'01.ข้อมูลเบื้องต้น'!$H$2,"",IF(CM25="","",CM25))</f>
        <v/>
      </c>
      <c r="S25" s="1327" t="str">
        <f>IF($A$3&lt;&gt;"ชั้น"&amp;'01.ข้อมูลเบื้องต้น'!$H$2,"",IF(CQ25="","",CQ25))</f>
        <v/>
      </c>
      <c r="T25" s="1327" t="str">
        <f>IF($A$3&lt;&gt;"ชั้น"&amp;'01.ข้อมูลเบื้องต้น'!$H$2,"",IF(CU25="","",CU25))</f>
        <v/>
      </c>
      <c r="U25" s="1327" t="str">
        <f>IF($A$3&lt;&gt;"ชั้น"&amp;'01.ข้อมูลเบื้องต้น'!$H$2,"",IF(CY25="","",CY25))</f>
        <v/>
      </c>
      <c r="V25" s="1327" t="str">
        <f>IF($A$3&lt;&gt;"ชั้น"&amp;'01.ข้อมูลเบื้องต้น'!$H$2,"",IF(DC25="","",DC25))</f>
        <v/>
      </c>
      <c r="W25" s="1327" t="str">
        <f>IF($A$3&lt;&gt;"ชั้น"&amp;'01.ข้อมูลเบื้องต้น'!$H$2,"",IF(DG25="","",DG25))</f>
        <v/>
      </c>
      <c r="X25" s="1327" t="str">
        <f>IF($A$3&lt;&gt;"ชั้น"&amp;'01.ข้อมูลเบื้องต้น'!$H$2,"",IF(DK25="","",DK25))</f>
        <v/>
      </c>
      <c r="Y25" s="1327" t="str">
        <f>IF($A$3&lt;&gt;"ชั้น"&amp;'01.ข้อมูลเบื้องต้น'!$H$2,"",IF(DO25="","",DO25))</f>
        <v/>
      </c>
      <c r="Z25" s="1327" t="str">
        <f>IF($A$3&lt;&gt;"ชั้น"&amp;'01.ข้อมูลเบื้องต้น'!$H$2,"",IF(DS25="","",DS25))</f>
        <v/>
      </c>
      <c r="AA25" s="1329" t="str">
        <f>IF($A$3&lt;&gt;"ชั้น"&amp;'01.ข้อมูลเบื้องต้น'!$H$2,"",IF(DW25="","",DW25))</f>
        <v/>
      </c>
      <c r="AB25" s="1330" t="str">
        <f>IF($A$3&lt;&gt;"ชั้น"&amp;'01.ข้อมูลเบื้องต้น'!$H$2,"",'7.พัฒนาผู้เรียน'!G26)</f>
        <v/>
      </c>
      <c r="AC25" s="1331" t="str">
        <f>IF($A$3&lt;&gt;"ชั้น"&amp;'01.ข้อมูลเบื้องต้น'!$H$2,"",'9.คุณลักษณะ'!I26)</f>
        <v/>
      </c>
      <c r="AG25" s="1261"/>
      <c r="AH25" s="1233" t="str">
        <f>IF(VLOOKUP($A25,'02.คีย์เทอม1'!$A$10:$GT$59,189,FALSE)="","",VLOOKUP($A25,'02.คีย์เทอม1'!$A$10:$GT$59,189,FALSE))</f>
        <v/>
      </c>
      <c r="AI25" s="1233" t="str">
        <f>IF(VLOOKUP($A25,'03.คีย์เทอม2'!$A$10:$GT$59,189,FALSE)="","",VLOOKUP($A25,'03.คีย์เทอม2'!$A$10:$GT$59,189,FALSE))</f>
        <v/>
      </c>
      <c r="AJ25" s="1262" t="str">
        <f t="shared" si="44"/>
        <v/>
      </c>
      <c r="AK25" s="1233" t="str">
        <f>IF('2.ชื่อนักเรียน'!R26="มส","มส",IF('2.ชื่อนักเรียน'!R26="ร","ร",IF('2.ชื่อนักเรียน'!R26="ย้าย","ย้าย",IF($B25="","",IF(AJ25="","",IF(AJ25&gt;=75,"เชี่ยวชาญ",IF(AJ25&gt;=65,"ชำนาญ",IF(AJ25&gt;=55,"พัฒนา",IF(AJ25&gt;=50,"เริ่มต้น","ไม่ผ่าน")))))))))</f>
        <v/>
      </c>
      <c r="AL25" s="1233" t="str">
        <f>IF(VLOOKUP($A25,'02.คีย์เทอม1'!$A$10:$GT$59,193,FALSE)="","",VLOOKUP($A25,'02.คีย์เทอม1'!$A$10:$GT$59,193,FALSE))</f>
        <v/>
      </c>
      <c r="AM25" s="1233" t="str">
        <f>IF(VLOOKUP($A25,'03.คีย์เทอม2'!$A$10:$GT$59,193,FALSE)="","",VLOOKUP($A25,'03.คีย์เทอม2'!$A$10:$GT$59,193,FALSE))</f>
        <v/>
      </c>
      <c r="AN25" s="1262" t="str">
        <f t="shared" si="21"/>
        <v/>
      </c>
      <c r="AO25" s="1233" t="str">
        <f>IF('2.ชื่อนักเรียน'!R26="มส","มส",IF('2.ชื่อนักเรียน'!R26="ร","ร",IF('2.ชื่อนักเรียน'!R26="ย้าย","ย้าย",IF($B25="","",IF(AN25="","",IF(AN25&gt;=75,"เชี่ยวชาญ",IF(AN25&gt;=65,"ชำนาญ",IF(AN25&gt;=55,"พัฒนา",IF(AN25&gt;=50,"เริ่มต้น","ไม่ผ่าน")))))))))</f>
        <v/>
      </c>
      <c r="AP25" s="1233" t="str">
        <f>IF(VLOOKUP($A25,'02.คีย์เทอม1'!$A$10:$GT$59,195,FALSE)="","",VLOOKUP($A25,'02.คีย์เทอม1'!$A$10:$GT$59,195,FALSE))</f>
        <v/>
      </c>
      <c r="AQ25" s="1233" t="str">
        <f>IF(VLOOKUP($A25,'03.คีย์เทอม2'!$A$10:$GT$59,195,FALSE)="","",VLOOKUP($A25,'03.คีย์เทอม2'!$A$10:$GT$59,195,FALSE))</f>
        <v/>
      </c>
      <c r="AR25" s="1262" t="str">
        <f t="shared" si="22"/>
        <v/>
      </c>
      <c r="AS25" s="1233" t="str">
        <f>IF('2.ชื่อนักเรียน'!R26="มส","มส",IF('2.ชื่อนักเรียน'!R26="ร","ร",IF('2.ชื่อนักเรียน'!R26="ย้าย","ย้าย",IF($B25="","",IF(AR25="","",IF(AR25&gt;=75,"เชี่ยวชาญ",IF(AR25&gt;=65,"ชำนาญ",IF(AR25&gt;=55,"พัฒนา",IF(AR25&gt;=50,"เริ่มต้น","ไม่ผ่าน")))))))))</f>
        <v/>
      </c>
      <c r="AT25" s="1233" t="str">
        <f>IF(VLOOKUP($A25,'02.คีย์เทอม1'!$A$10:$GT$59,196,FALSE)="","",VLOOKUP($A25,'02.คีย์เทอม1'!$A$10:$GT$59,196,FALSE))</f>
        <v/>
      </c>
      <c r="AU25" s="1233" t="str">
        <f>IF(VLOOKUP($A25,'03.คีย์เทอม2'!$A$10:$GT$59,196,FALSE)="","",VLOOKUP($A25,'03.คีย์เทอม2'!$A$10:$GT$59,196,FALSE))</f>
        <v/>
      </c>
      <c r="AV25" s="1262" t="str">
        <f t="shared" si="23"/>
        <v/>
      </c>
      <c r="AW25" s="1233" t="str">
        <f>IF('2.ชื่อนักเรียน'!R26="มส","มส",IF('2.ชื่อนักเรียน'!R26="ร","ร",IF('2.ชื่อนักเรียน'!R26="ย้าย","ย้าย",IF($B25="","",IF(AV25="","",IF(AV25&gt;=75,"เชี่ยวชาญ",IF(AV25&gt;=65,"ชำนาญ",IF(AV25&gt;=55,"พัฒนา",IF(AV25&gt;=50,"เริ่มต้น","ไม่ผ่าน")))))))))</f>
        <v/>
      </c>
      <c r="AX25" s="1233" t="str">
        <f>IF(VLOOKUP($A25,'02.คีย์เทอม1'!$A$10:$GT$59,197,FALSE)="","",VLOOKUP($A25,'02.คีย์เทอม1'!$A$10:$GT$59,197,FALSE))</f>
        <v/>
      </c>
      <c r="AY25" s="1233" t="str">
        <f>IF(VLOOKUP($A25,'03.คีย์เทอม2'!$A$10:$GT$59,197,FALSE)="","",VLOOKUP($A25,'03.คีย์เทอม2'!$A$10:$GT$59,197,FALSE))</f>
        <v/>
      </c>
      <c r="AZ25" s="1262" t="str">
        <f t="shared" si="24"/>
        <v/>
      </c>
      <c r="BA25" s="1233" t="str">
        <f>IF('2.ชื่อนักเรียน'!R26="มส","มส",IF('2.ชื่อนักเรียน'!R26="ร","ร",IF('2.ชื่อนักเรียน'!R26="ย้าย","ย้าย",IF($B25="","",IF(AZ25="","",IF(AZ25&gt;=75,"เชี่ยวชาญ",IF(AZ25&gt;=65,"ชำนาญ",IF(AZ25&gt;=55,"พัฒนา",IF(AZ25&gt;=50,"เริ่มต้น","ไม่ผ่าน")))))))))</f>
        <v/>
      </c>
      <c r="BB25" s="1233" t="str">
        <f>IF(VLOOKUP($A25,'02.คีย์เทอม1'!$A$10:$GT$59,198,FALSE)="","",VLOOKUP($A25,'02.คีย์เทอม1'!$A$10:$GT$59,198,FALSE))</f>
        <v/>
      </c>
      <c r="BC25" s="1233" t="str">
        <f>IF(VLOOKUP($A25,'03.คีย์เทอม2'!$A$10:$GT$59,198,FALSE)="","",VLOOKUP($A25,'03.คีย์เทอม2'!$A$10:$GT$59,198,FALSE))</f>
        <v/>
      </c>
      <c r="BD25" s="1262" t="str">
        <f t="shared" si="25"/>
        <v/>
      </c>
      <c r="BE25" s="1233" t="str">
        <f>IF('2.ชื่อนักเรียน'!R26="มส","มส",IF('2.ชื่อนักเรียน'!R26="ร","ร",IF('2.ชื่อนักเรียน'!R26="ย้าย","ย้าย",IF($B25="","",IF(BD25="","",IF(BD25&gt;=75,"เชี่ยวชาญ",IF(BD25&gt;=65,"ชำนาญ",IF(BD25&gt;=55,"พัฒนา",IF(BD25&gt;=50,"เริ่มต้น","ไม่ผ่าน")))))))))</f>
        <v/>
      </c>
      <c r="BF25" s="1233" t="str">
        <f>IF(VLOOKUP($A25,'02.คีย์เทอม1'!$A$10:$GT$59,199,FALSE)="","",VLOOKUP($A25,'02.คีย์เทอม1'!$A$10:$GT$59,199,FALSE))</f>
        <v/>
      </c>
      <c r="BG25" s="1233" t="str">
        <f>IF(VLOOKUP($A25,'03.คีย์เทอม2'!$A$10:$GT$59,199,FALSE)="","",VLOOKUP($A25,'03.คีย์เทอม2'!$A$10:$GT$59,199,FALSE))</f>
        <v/>
      </c>
      <c r="BH25" s="1262" t="str">
        <f t="shared" si="26"/>
        <v/>
      </c>
      <c r="BI25" s="1233" t="str">
        <f>IF('2.ชื่อนักเรียน'!R26="มส","มส",IF('2.ชื่อนักเรียน'!R26="ร","ร",IF('2.ชื่อนักเรียน'!R26="ย้าย","ย้าย",IF($B25="","",IF(BH25="","",IF(BH25&gt;=75,"เชี่ยวชาญ",IF(BH25&gt;=65,"ชำนาญ",IF(BH25&gt;=55,"พัฒนา",IF(BH25&gt;=50,"เริ่มต้น","ไม่ผ่าน")))))))))</f>
        <v/>
      </c>
      <c r="BJ25" s="1233" t="str">
        <f>IF(VLOOKUP($A25,'02.คีย์เทอม1'!$A$10:$GT$59,200,FALSE)="","",VLOOKUP($A25,'02.คีย์เทอม1'!$A$10:$GT$59,200,FALSE))</f>
        <v/>
      </c>
      <c r="BK25" s="1233" t="str">
        <f>IF(VLOOKUP($A25,'03.คีย์เทอม2'!$A$10:$GT$59,200,FALSE)="","",VLOOKUP($A25,'03.คีย์เทอม2'!$A$10:$GT$59,200,FALSE))</f>
        <v/>
      </c>
      <c r="BL25" s="1262" t="str">
        <f t="shared" si="27"/>
        <v/>
      </c>
      <c r="BM25" s="1233" t="str">
        <f>IF('2.ชื่อนักเรียน'!R26="มส","มส",IF('2.ชื่อนักเรียน'!R26="ร","ร",IF('2.ชื่อนักเรียน'!R26="ย้าย","ย้าย",IF($B25="","",IF(BL25="","",IF(BL25&gt;=75,"เชี่ยวชาญ",IF(BL25&gt;=65,"ชำนาญ",IF(BL25&gt;=55,"พัฒนา",IF(BL25&gt;=50,"เริ่มต้น","ไม่ผ่าน")))))))))</f>
        <v/>
      </c>
      <c r="BN25" s="1262" t="str">
        <f t="shared" si="28"/>
        <v/>
      </c>
      <c r="BO25" s="1233" t="str">
        <f>IF('2.ชื่อนักเรียน'!R26="มส","มส",IF('2.ชื่อนักเรียน'!R26="ร","ร",IF('2.ชื่อนักเรียน'!R26="ย้าย","ย้าย",IF($B25="","",IF(BN25="","",IF(BN25&gt;=75,"เชี่ยวชาญ",IF(BN25&gt;=65,"ชำนาญ",IF(BN25&gt;=55,"พัฒนา",IF(BN25&gt;=50,"เริ่มต้น","ไม่ผ่าน")))))))))</f>
        <v/>
      </c>
      <c r="BP25" s="1233" t="str">
        <f>IF(VLOOKUP($A25,'02.คีย์เทอม1'!$A$10:$GT$59,110,FALSE)="","",VLOOKUP($A25,'02.คีย์เทอม1'!$A$10:$GT$59,110,FALSE))</f>
        <v/>
      </c>
      <c r="BQ25" s="1233" t="str">
        <f>IF(VLOOKUP($A25,'03.คีย์เทอม2'!$A$10:$GT$59,110,FALSE)="","",VLOOKUP($A25,'03.คีย์เทอม2'!$A$10:$GT$59,110,FALSE))</f>
        <v/>
      </c>
      <c r="BR25" s="1262" t="str">
        <f t="shared" si="29"/>
        <v/>
      </c>
      <c r="BS25" s="1233" t="str">
        <f>IF('2.ชื่อนักเรียน'!R26="มส","มส",IF('2.ชื่อนักเรียน'!R26="ร","ร",IF('2.ชื่อนักเรียน'!R26="ย้าย","ย้าย",IF($B25="","",IF(BR25="","",IF(BR25&gt;=75,"เชี่ยวชาญ",IF(BR25&gt;=65,"ชำนาญ",IF(BR25&gt;=55,"พัฒนา",IF(BR25&gt;=50,"เริ่มต้น","ไม่ผ่าน")))))))))</f>
        <v/>
      </c>
      <c r="BT25" s="1233" t="str">
        <f>IF(VLOOKUP($A25,'02.คีย์เทอม1'!$A$10:$GT$59,115,FALSE)="","",VLOOKUP($A25,'02.คีย์เทอม1'!$A$10:$GT$59,115,FALSE))</f>
        <v/>
      </c>
      <c r="BU25" s="1233" t="str">
        <f>IF(VLOOKUP($A25,'03.คีย์เทอม2'!$A$10:$GT$59,115,FALSE)="","",VLOOKUP($A25,'03.คีย์เทอม2'!$A$10:$GT$59,115,FALSE))</f>
        <v/>
      </c>
      <c r="BV25" s="1262" t="str">
        <f t="shared" si="30"/>
        <v/>
      </c>
      <c r="BW25" s="1233" t="str">
        <f>IF('2.ชื่อนักเรียน'!R26="มส","มส",IF('2.ชื่อนักเรียน'!R26="ร","ร",IF('2.ชื่อนักเรียน'!R26="ย้าย","ย้าย",IF($B25="","",IF(BV25="","",IF(BV25&gt;=75,"เชี่ยวชาญ",IF(BV25&gt;=65,"ชำนาญ",IF(BV25&gt;=55,"พัฒนา",IF(BV25&gt;=50,"เริ่มต้น","ไม่ผ่าน")))))))))</f>
        <v/>
      </c>
      <c r="BX25" s="1233" t="str">
        <f>IF(VLOOKUP($A25,'02.คีย์เทอม1'!$A$10:$GT$59,120,FALSE)="","",VLOOKUP($A25,'02.คีย์เทอม1'!$A$10:$GT$59,120,FALSE))</f>
        <v/>
      </c>
      <c r="BY25" s="1233" t="str">
        <f>IF(VLOOKUP($A25,'03.คีย์เทอม2'!$A$10:$GT$59,120,FALSE)="","",VLOOKUP($A25,'03.คีย์เทอม2'!$A$10:$GT$59,120,FALSE))</f>
        <v/>
      </c>
      <c r="BZ25" s="1262" t="str">
        <f t="shared" si="31"/>
        <v/>
      </c>
      <c r="CA25" s="1233" t="str">
        <f>IF('2.ชื่อนักเรียน'!R26="มส","มส",IF('2.ชื่อนักเรียน'!R26="ร","ร",IF('2.ชื่อนักเรียน'!R26="ย้าย","ย้าย",IF($B25="","",IF(BZ25="","",IF(BZ25&gt;=75,"เชี่ยวชาญ",IF(BZ25&gt;=65,"ชำนาญ",IF(BZ25&gt;=55,"พัฒนา",IF(BZ25&gt;=50,"เริ่มต้น","ไม่ผ่าน")))))))))</f>
        <v/>
      </c>
      <c r="CB25" s="1233" t="str">
        <f>IF(VLOOKUP($A25,'02.คีย์เทอม1'!$A$10:$GT$59,125,FALSE)="","",VLOOKUP($A25,'02.คีย์เทอม1'!$A$10:$GT$59,125,FALSE))</f>
        <v/>
      </c>
      <c r="CC25" s="1233" t="str">
        <f>IF(VLOOKUP($A25,'03.คีย์เทอม2'!$A$10:$GT$59,125,FALSE)="","",VLOOKUP($A25,'03.คีย์เทอม2'!$A$10:$GT$59,125,FALSE))</f>
        <v/>
      </c>
      <c r="CD25" s="1262" t="str">
        <f t="shared" si="32"/>
        <v/>
      </c>
      <c r="CE25" s="1233" t="str">
        <f>IF('2.ชื่อนักเรียน'!R26="มส","มส",IF('2.ชื่อนักเรียน'!R26="ร","ร",IF('2.ชื่อนักเรียน'!R26="ย้าย","ย้าย",IF($B25="","",IF(CD25="","",IF(CD25&gt;=75,"เชี่ยวชาญ",IF(CD25&gt;=65,"ชำนาญ",IF(CD25&gt;=55,"พัฒนา",IF(CD25&gt;=50,"เริ่มต้น","ไม่ผ่าน")))))))))</f>
        <v/>
      </c>
      <c r="CF25" s="1233" t="str">
        <f>IF(VLOOKUP($A25,'02.คีย์เทอม1'!$A$10:$GT$59,130,FALSE)="","",VLOOKUP($A25,'02.คีย์เทอม1'!$A$10:$GT$59,130,FALSE))</f>
        <v/>
      </c>
      <c r="CG25" s="1233" t="str">
        <f>IF(VLOOKUP($A25,'03.คีย์เทอม2'!$A$10:$GT$59,130,FALSE)="","",VLOOKUP($A25,'03.คีย์เทอม2'!$A$10:$GT$59,130,FALSE))</f>
        <v/>
      </c>
      <c r="CH25" s="1262" t="str">
        <f t="shared" si="33"/>
        <v/>
      </c>
      <c r="CI25" s="1233" t="str">
        <f>IF('2.ชื่อนักเรียน'!R26="มส","มส",IF('2.ชื่อนักเรียน'!R26="ร","ร",IF('2.ชื่อนักเรียน'!R26="ย้าย","ย้าย",IF($B25="","",IF(CH25="","",IF(CH25&gt;=75,"เชี่ยวชาญ",IF(CH25&gt;=65,"ชำนาญ",IF(CH25&gt;=55,"พัฒนา",IF(CH25&gt;=50,"เริ่มต้น","ไม่ผ่าน")))))))))</f>
        <v/>
      </c>
      <c r="CJ25" s="1233" t="str">
        <f>IF(VLOOKUP($A25,'02.คีย์เทอม1'!$A$10:$GT$59,135,FALSE)="","",VLOOKUP($A25,'02.คีย์เทอม1'!$A$10:$GT$59,135,FALSE))</f>
        <v/>
      </c>
      <c r="CK25" s="1233" t="str">
        <f>IF(VLOOKUP($A25,'03.คีย์เทอม2'!$A$10:$GT$59,135,FALSE)="","",VLOOKUP($A25,'03.คีย์เทอม2'!$A$10:$GT$59,135,FALSE))</f>
        <v/>
      </c>
      <c r="CL25" s="1262" t="str">
        <f t="shared" si="34"/>
        <v/>
      </c>
      <c r="CM25" s="1233" t="str">
        <f>IF('2.ชื่อนักเรียน'!R26="มส","มส",IF('2.ชื่อนักเรียน'!R26="ร","ร",IF('2.ชื่อนักเรียน'!R26="ย้าย","ย้าย",IF($B25="","",IF(CL25="","",IF(CL25&gt;=75,"เชี่ยวชาญ",IF(CL25&gt;=65,"ชำนาญ",IF(CL25&gt;=55,"พัฒนา",IF(CL25&gt;=50,"เริ่มต้น","ไม่ผ่าน")))))))))</f>
        <v/>
      </c>
      <c r="CN25" s="1233" t="str">
        <f>IF(VLOOKUP($A25,'02.คีย์เทอม1'!$A$10:$GT$59,140,FALSE)="","",VLOOKUP($A25,'02.คีย์เทอม1'!$A$10:$GT$59,140,FALSE))</f>
        <v/>
      </c>
      <c r="CO25" s="1233" t="str">
        <f>IF(VLOOKUP($A25,'03.คีย์เทอม2'!$A$10:$GT$59,140,FALSE)="","",VLOOKUP($A25,'03.คีย์เทอม2'!$A$10:$GT$59,140,FALSE))</f>
        <v/>
      </c>
      <c r="CP25" s="1262" t="str">
        <f t="shared" si="35"/>
        <v/>
      </c>
      <c r="CQ25" s="1233" t="str">
        <f>IF('2.ชื่อนักเรียน'!R26="มส","มส",IF('2.ชื่อนักเรียน'!R26="ร","ร",IF('2.ชื่อนักเรียน'!R26="ย้าย","ย้าย",IF($B25="","",IF(CP25="","",IF(CP25&gt;=75,"เชี่ยวชาญ",IF(CP25&gt;=65,"ชำนาญ",IF(CP25&gt;=55,"พัฒนา",IF(CP25&gt;=50,"เริ่มต้น","ไม่ผ่าน")))))))))</f>
        <v/>
      </c>
      <c r="CR25" s="1233" t="str">
        <f>IF(VLOOKUP($A25,'02.คีย์เทอม1'!$A$10:$GT$59,145,FALSE)="","",VLOOKUP($A25,'02.คีย์เทอม1'!$A$10:$GT$59,145,FALSE))</f>
        <v/>
      </c>
      <c r="CS25" s="1233" t="str">
        <f>IF(VLOOKUP($A25,'03.คีย์เทอม2'!$A$10:$GT$59,145,FALSE)="","",VLOOKUP($A25,'03.คีย์เทอม2'!$A$10:$GT$59,145,FALSE))</f>
        <v/>
      </c>
      <c r="CT25" s="1262" t="str">
        <f t="shared" si="36"/>
        <v/>
      </c>
      <c r="CU25" s="1233" t="str">
        <f>IF('2.ชื่อนักเรียน'!R26="มส","มส",IF('2.ชื่อนักเรียน'!R26="ร","ร",IF('2.ชื่อนักเรียน'!R26="ย้าย","ย้าย",IF($B25="","",IF(CT25="","",IF(CT25&gt;=75,"เชี่ยวชาญ",IF(CT25&gt;=65,"ชำนาญ",IF(CT25&gt;=55,"พัฒนา",IF(CT25&gt;=50,"เริ่มต้น","ไม่ผ่าน")))))))))</f>
        <v/>
      </c>
      <c r="CV25" s="1233" t="str">
        <f>IF(VLOOKUP($A25,'02.คีย์เทอม1'!$A$10:$GT$59,150,FALSE)="","",VLOOKUP($A25,'02.คีย์เทอม1'!$A$10:$GT$59,150,FALSE))</f>
        <v/>
      </c>
      <c r="CW25" s="1233" t="str">
        <f>IF(VLOOKUP($A25,'03.คีย์เทอม2'!$A$10:$GT$59,150,FALSE)="","",VLOOKUP($A25,'03.คีย์เทอม2'!$A$10:$GT$59,150,FALSE))</f>
        <v/>
      </c>
      <c r="CX25" s="1262" t="str">
        <f t="shared" si="37"/>
        <v/>
      </c>
      <c r="CY25" s="1233" t="str">
        <f>IF('2.ชื่อนักเรียน'!R26="มส","มส",IF('2.ชื่อนักเรียน'!R26="ร","ร",IF('2.ชื่อนักเรียน'!R26="ย้าย","ย้าย",IF($B25="","",IF(CX25="","",IF(CX25&gt;=75,"เชี่ยวชาญ",IF(CX25&gt;=65,"ชำนาญ",IF(CX25&gt;=55,"พัฒนา",IF(CX25&gt;=50,"เริ่มต้น","ไม่ผ่าน")))))))))</f>
        <v/>
      </c>
      <c r="CZ25" s="1233" t="str">
        <f>IF(VLOOKUP($A25,'02.คีย์เทอม1'!$A$10:$GT$59,155,FALSE)="","",VLOOKUP($A25,'02.คีย์เทอม1'!$A$10:$GT$59,155,FALSE))</f>
        <v/>
      </c>
      <c r="DA25" s="1233" t="str">
        <f>IF(VLOOKUP($A25,'03.คีย์เทอม2'!$A$10:$GT$59,155,FALSE)="","",VLOOKUP($A25,'03.คีย์เทอม2'!$A$10:$GT$59,155,FALSE))</f>
        <v/>
      </c>
      <c r="DB25" s="1262" t="str">
        <f t="shared" si="38"/>
        <v/>
      </c>
      <c r="DC25" s="1233" t="str">
        <f>IF('2.ชื่อนักเรียน'!R26="มส","มส",IF('2.ชื่อนักเรียน'!R26="ร","ร",IF('2.ชื่อนักเรียน'!R26="ย้าย","ย้าย",IF($B25="","",IF(DB25="","",IF(DB25&gt;=75,"เชี่ยวชาญ",IF(DB25&gt;=65,"ชำนาญ",IF(DB25&gt;=55,"พัฒนา",IF(DB25&gt;=50,"เริ่มต้น","ไม่ผ่าน")))))))))</f>
        <v/>
      </c>
      <c r="DD25" s="1233" t="str">
        <f>IF(VLOOKUP($A25,'02.คีย์เทอม1'!$A$10:$GT$59,160,FALSE)="","",VLOOKUP($A25,'02.คีย์เทอม1'!$A$10:$GT$59,160,FALSE))</f>
        <v/>
      </c>
      <c r="DE25" s="1233" t="str">
        <f>IF(VLOOKUP($A25,'03.คีย์เทอม2'!$A$10:$GT$59,160,FALSE)="","",VLOOKUP($A25,'03.คีย์เทอม2'!$A$10:$GT$59,160,FALSE))</f>
        <v/>
      </c>
      <c r="DF25" s="1262" t="str">
        <f t="shared" si="39"/>
        <v/>
      </c>
      <c r="DG25" s="1233" t="str">
        <f>IF('2.ชื่อนักเรียน'!R26="มส","มส",IF('2.ชื่อนักเรียน'!R26="ร","ร",IF('2.ชื่อนักเรียน'!R26="ย้าย","ย้าย",IF($B25="","",IF(DF25="","",IF(DF25&gt;=75,"เชี่ยวชาญ",IF(DF25&gt;=65,"ชำนาญ",IF(DF25&gt;=55,"พัฒนา",IF(DF25&gt;=50,"เริ่มต้น","ไม่ผ่าน")))))))))</f>
        <v/>
      </c>
      <c r="DH25" s="1233" t="str">
        <f>IF(VLOOKUP($A25,'02.คีย์เทอม1'!$A$10:$GT$59,165,FALSE)="","",VLOOKUP($A25,'02.คีย์เทอม1'!$A$10:$GT$59,165,FALSE))</f>
        <v/>
      </c>
      <c r="DI25" s="1233" t="str">
        <f>IF(VLOOKUP($A25,'03.คีย์เทอม2'!$A$10:$GT$59,165,FALSE)="","",VLOOKUP($A25,'03.คีย์เทอม2'!$A$10:$GT$59,165,FALSE))</f>
        <v/>
      </c>
      <c r="DJ25" s="1262" t="str">
        <f t="shared" si="40"/>
        <v/>
      </c>
      <c r="DK25" s="1233" t="str">
        <f>IF('2.ชื่อนักเรียน'!R26="มส","มส",IF('2.ชื่อนักเรียน'!R26="ร","ร",IF('2.ชื่อนักเรียน'!R26="ย้าย","ย้าย",IF($B25="","",IF(DJ25="","",IF(DJ25&gt;=75,"เชี่ยวชาญ",IF(DJ25&gt;=65,"ชำนาญ",IF(DJ25&gt;=55,"พัฒนา",IF(DJ25&gt;=50,"เริ่มต้น","ไม่ผ่าน")))))))))</f>
        <v/>
      </c>
      <c r="DL25" s="1233" t="str">
        <f>IF(VLOOKUP($A25,'02.คีย์เทอม1'!$A$10:$GT$59,170,FALSE)="","",VLOOKUP($A25,'02.คีย์เทอม1'!$A$10:$GT$59,170,FALSE))</f>
        <v/>
      </c>
      <c r="DM25" s="1233" t="str">
        <f>IF(VLOOKUP($A25,'03.คีย์เทอม2'!$A$10:$GT$59,170,FALSE)="","",VLOOKUP($A25,'03.คีย์เทอม2'!$A$10:$GT$59,170,FALSE))</f>
        <v/>
      </c>
      <c r="DN25" s="1262" t="str">
        <f t="shared" si="41"/>
        <v/>
      </c>
      <c r="DO25" s="1233" t="str">
        <f>IF('2.ชื่อนักเรียน'!R26="มส","มส",IF('2.ชื่อนักเรียน'!R26="ร","ร",IF('2.ชื่อนักเรียน'!R26="ย้าย","ย้าย",IF($B25="","",IF(DN25="","",IF(DN25&gt;=75,"เชี่ยวชาญ",IF(DN25&gt;=65,"ชำนาญ",IF(DN25&gt;=55,"พัฒนา",IF(DN25&gt;=50,"เริ่มต้น","ไม่ผ่าน")))))))))</f>
        <v/>
      </c>
      <c r="DP25" s="1233" t="str">
        <f>IF(VLOOKUP($A25,'02.คีย์เทอม1'!$A$10:$GT$59,175,FALSE)="","",VLOOKUP($A25,'02.คีย์เทอม1'!$A$10:$GT$59,175,FALSE))</f>
        <v/>
      </c>
      <c r="DQ25" s="1233" t="str">
        <f>IF(VLOOKUP($A25,'03.คีย์เทอม2'!$A$10:$GT$59,175,FALSE)="","",VLOOKUP($A25,'03.คีย์เทอม2'!$A$10:$GT$59,175,FALSE))</f>
        <v/>
      </c>
      <c r="DR25" s="1262" t="str">
        <f t="shared" si="42"/>
        <v/>
      </c>
      <c r="DS25" s="1233" t="str">
        <f>IF('2.ชื่อนักเรียน'!R26="มส","มส",IF('2.ชื่อนักเรียน'!R26="ร","ร",IF('2.ชื่อนักเรียน'!R26="ย้าย","ย้าย",IF($B25="","",IF(DR25="","",IF(DR25&gt;=75,"เชี่ยวชาญ",IF(DR25&gt;=65,"ชำนาญ",IF(DR25&gt;=55,"พัฒนา",IF(DR25&gt;=50,"เริ่มต้น","ไม่ผ่าน")))))))))</f>
        <v/>
      </c>
      <c r="DT25" s="1233" t="str">
        <f>IF(VLOOKUP($A25,'02.คีย์เทอม1'!$A$10:$GT$59,180,FALSE)="","",VLOOKUP($A25,'02.คีย์เทอม1'!$A$10:$GT$59,180,FALSE))</f>
        <v/>
      </c>
      <c r="DU25" s="1233" t="str">
        <f>IF(VLOOKUP($A25,'03.คีย์เทอม2'!$A$10:$GT$59,180,FALSE)="","",VLOOKUP($A25,'03.คีย์เทอม2'!$A$10:$GT$59,180,FALSE))</f>
        <v/>
      </c>
      <c r="DV25" s="1262" t="str">
        <f t="shared" si="43"/>
        <v/>
      </c>
      <c r="DW25" s="1233" t="str">
        <f>IF('2.ชื่อนักเรียน'!R26="มส","มส",IF('2.ชื่อนักเรียน'!R26="ร","ร",IF('2.ชื่อนักเรียน'!R26="ย้าย","ย้าย",IF($B25="","",IF(DV25="","",IF(DV25&gt;=75,"เชี่ยวชาญ",IF(DV25&gt;=65,"ชำนาญ",IF(DV25&gt;=55,"พัฒนา",IF(DV25&gt;=50,"เริ่มต้น","ไม่ผ่าน")))))))))</f>
        <v/>
      </c>
    </row>
    <row r="26" spans="1:127" s="509" customFormat="1" ht="17.25" customHeight="1">
      <c r="A26" s="1323">
        <v>17</v>
      </c>
      <c r="B26" s="1324" t="str">
        <f>IF('2.ชื่อนักเรียน'!C27="","",'2.ชื่อนักเรียน'!C27)</f>
        <v/>
      </c>
      <c r="C26" s="1325" t="str">
        <f>IF('2.ชื่อนักเรียน'!D27="","",'2.ชื่อนักเรียน'!D27)</f>
        <v/>
      </c>
      <c r="D26" s="1314" t="str">
        <f>IF($A$3&lt;&gt;"ชั้น"&amp;'01.ข้อมูลเบื้องต้น'!$H$2,"",IF(AK26="","",AK26))</f>
        <v/>
      </c>
      <c r="E26" s="1314" t="str">
        <f>IF($A$3&lt;&gt;"ชั้น"&amp;'01.ข้อมูลเบื้องต้น'!$H$2,"",IF(AO26="","",AO26))</f>
        <v/>
      </c>
      <c r="F26" s="1315" t="str">
        <f>IF($A$3&lt;&gt;"ชั้น"&amp;'01.ข้อมูลเบื้องต้น'!$H$2,"",IF(AS26="","",AS26))</f>
        <v/>
      </c>
      <c r="G26" s="1326" t="str">
        <f>IF($A$3&lt;&gt;"ชั้น"&amp;'01.ข้อมูลเบื้องต้น'!$H$2,"",IF(AW26="","",AW26))</f>
        <v/>
      </c>
      <c r="H26" s="1327" t="str">
        <f>IF($A$3&lt;&gt;"ชั้น"&amp;'01.ข้อมูลเบื้องต้น'!$H$2,"",IF(BA26="","",BA26))</f>
        <v/>
      </c>
      <c r="I26" s="1316" t="str">
        <f>IF($A$3&lt;&gt;"ชั้น"&amp;'01.ข้อมูลเบื้องต้น'!$H$2,"",IF(BE26="","",BE26))</f>
        <v/>
      </c>
      <c r="J26" s="1316" t="str">
        <f>IF($A$3&lt;&gt;"ชั้น"&amp;'01.ข้อมูลเบื้องต้น'!$H$2,"",IF(BI26="","",BI26))</f>
        <v/>
      </c>
      <c r="K26" s="1316" t="str">
        <f>IF($A$3&lt;&gt;"ชั้น"&amp;'01.ข้อมูลเบื้องต้น'!$H$2,"",IF(BM26="","",BM26))</f>
        <v/>
      </c>
      <c r="L26" s="1328" t="str">
        <f>IF($A$3&lt;&gt;"ชั้น"&amp;'01.ข้อมูลเบื้องต้น'!$H$2,"",IF(BO26="","",BO26))</f>
        <v/>
      </c>
      <c r="M26" s="1326" t="str">
        <f>IF($A$3&lt;&gt;"ชั้น"&amp;'01.ข้อมูลเบื้องต้น'!$H$2,"",IF(BS26="","",BS26))</f>
        <v/>
      </c>
      <c r="N26" s="1327" t="str">
        <f>IF($A$3&lt;&gt;"ชั้น"&amp;'01.ข้อมูลเบื้องต้น'!$H$2,"",IF(BW26="","",BW26))</f>
        <v/>
      </c>
      <c r="O26" s="1327" t="str">
        <f>IF($A$3&lt;&gt;"ชั้น"&amp;'01.ข้อมูลเบื้องต้น'!$H$2,"",IF(CA26="","",CA26))</f>
        <v/>
      </c>
      <c r="P26" s="1327" t="str">
        <f>IF($A$3&lt;&gt;"ชั้น"&amp;'01.ข้อมูลเบื้องต้น'!$H$2,"",IF(CE26="","",CE26))</f>
        <v/>
      </c>
      <c r="Q26" s="1327" t="str">
        <f>IF($A$3&lt;&gt;"ชั้น"&amp;'01.ข้อมูลเบื้องต้น'!$H$2,"",IF(CI26="","",CI26))</f>
        <v/>
      </c>
      <c r="R26" s="1327" t="str">
        <f>IF($A$3&lt;&gt;"ชั้น"&amp;'01.ข้อมูลเบื้องต้น'!$H$2,"",IF(CM26="","",CM26))</f>
        <v/>
      </c>
      <c r="S26" s="1327" t="str">
        <f>IF($A$3&lt;&gt;"ชั้น"&amp;'01.ข้อมูลเบื้องต้น'!$H$2,"",IF(CQ26="","",CQ26))</f>
        <v/>
      </c>
      <c r="T26" s="1327" t="str">
        <f>IF($A$3&lt;&gt;"ชั้น"&amp;'01.ข้อมูลเบื้องต้น'!$H$2,"",IF(CU26="","",CU26))</f>
        <v/>
      </c>
      <c r="U26" s="1327" t="str">
        <f>IF($A$3&lt;&gt;"ชั้น"&amp;'01.ข้อมูลเบื้องต้น'!$H$2,"",IF(CY26="","",CY26))</f>
        <v/>
      </c>
      <c r="V26" s="1327" t="str">
        <f>IF($A$3&lt;&gt;"ชั้น"&amp;'01.ข้อมูลเบื้องต้น'!$H$2,"",IF(DC26="","",DC26))</f>
        <v/>
      </c>
      <c r="W26" s="1327" t="str">
        <f>IF($A$3&lt;&gt;"ชั้น"&amp;'01.ข้อมูลเบื้องต้น'!$H$2,"",IF(DG26="","",DG26))</f>
        <v/>
      </c>
      <c r="X26" s="1327" t="str">
        <f>IF($A$3&lt;&gt;"ชั้น"&amp;'01.ข้อมูลเบื้องต้น'!$H$2,"",IF(DK26="","",DK26))</f>
        <v/>
      </c>
      <c r="Y26" s="1327" t="str">
        <f>IF($A$3&lt;&gt;"ชั้น"&amp;'01.ข้อมูลเบื้องต้น'!$H$2,"",IF(DO26="","",DO26))</f>
        <v/>
      </c>
      <c r="Z26" s="1327" t="str">
        <f>IF($A$3&lt;&gt;"ชั้น"&amp;'01.ข้อมูลเบื้องต้น'!$H$2,"",IF(DS26="","",DS26))</f>
        <v/>
      </c>
      <c r="AA26" s="1329" t="str">
        <f>IF($A$3&lt;&gt;"ชั้น"&amp;'01.ข้อมูลเบื้องต้น'!$H$2,"",IF(DW26="","",DW26))</f>
        <v/>
      </c>
      <c r="AB26" s="1330" t="str">
        <f>IF($A$3&lt;&gt;"ชั้น"&amp;'01.ข้อมูลเบื้องต้น'!$H$2,"",'7.พัฒนาผู้เรียน'!G27)</f>
        <v/>
      </c>
      <c r="AC26" s="1331" t="str">
        <f>IF($A$3&lt;&gt;"ชั้น"&amp;'01.ข้อมูลเบื้องต้น'!$H$2,"",'9.คุณลักษณะ'!I27)</f>
        <v/>
      </c>
      <c r="AG26" s="1261"/>
      <c r="AH26" s="1233" t="str">
        <f>IF(VLOOKUP($A26,'02.คีย์เทอม1'!$A$10:$GT$59,189,FALSE)="","",VLOOKUP($A26,'02.คีย์เทอม1'!$A$10:$GT$59,189,FALSE))</f>
        <v/>
      </c>
      <c r="AI26" s="1233" t="str">
        <f>IF(VLOOKUP($A26,'03.คีย์เทอม2'!$A$10:$GT$59,189,FALSE)="","",VLOOKUP($A26,'03.คีย์เทอม2'!$A$10:$GT$59,189,FALSE))</f>
        <v/>
      </c>
      <c r="AJ26" s="1262" t="str">
        <f t="shared" si="44"/>
        <v/>
      </c>
      <c r="AK26" s="1233" t="str">
        <f>IF('2.ชื่อนักเรียน'!R27="มส","มส",IF('2.ชื่อนักเรียน'!R27="ร","ร",IF('2.ชื่อนักเรียน'!R27="ย้าย","ย้าย",IF($B26="","",IF(AJ26="","",IF(AJ26&gt;=75,"เชี่ยวชาญ",IF(AJ26&gt;=65,"ชำนาญ",IF(AJ26&gt;=55,"พัฒนา",IF(AJ26&gt;=50,"เริ่มต้น","ไม่ผ่าน")))))))))</f>
        <v/>
      </c>
      <c r="AL26" s="1233" t="str">
        <f>IF(VLOOKUP($A26,'02.คีย์เทอม1'!$A$10:$GT$59,193,FALSE)="","",VLOOKUP($A26,'02.คีย์เทอม1'!$A$10:$GT$59,193,FALSE))</f>
        <v/>
      </c>
      <c r="AM26" s="1233" t="str">
        <f>IF(VLOOKUP($A26,'03.คีย์เทอม2'!$A$10:$GT$59,193,FALSE)="","",VLOOKUP($A26,'03.คีย์เทอม2'!$A$10:$GT$59,193,FALSE))</f>
        <v/>
      </c>
      <c r="AN26" s="1262" t="str">
        <f t="shared" si="21"/>
        <v/>
      </c>
      <c r="AO26" s="1233" t="str">
        <f>IF('2.ชื่อนักเรียน'!R27="มส","มส",IF('2.ชื่อนักเรียน'!R27="ร","ร",IF('2.ชื่อนักเรียน'!R27="ย้าย","ย้าย",IF($B26="","",IF(AN26="","",IF(AN26&gt;=75,"เชี่ยวชาญ",IF(AN26&gt;=65,"ชำนาญ",IF(AN26&gt;=55,"พัฒนา",IF(AN26&gt;=50,"เริ่มต้น","ไม่ผ่าน")))))))))</f>
        <v/>
      </c>
      <c r="AP26" s="1233" t="str">
        <f>IF(VLOOKUP($A26,'02.คีย์เทอม1'!$A$10:$GT$59,195,FALSE)="","",VLOOKUP($A26,'02.คีย์เทอม1'!$A$10:$GT$59,195,FALSE))</f>
        <v/>
      </c>
      <c r="AQ26" s="1233" t="str">
        <f>IF(VLOOKUP($A26,'03.คีย์เทอม2'!$A$10:$GT$59,195,FALSE)="","",VLOOKUP($A26,'03.คีย์เทอม2'!$A$10:$GT$59,195,FALSE))</f>
        <v/>
      </c>
      <c r="AR26" s="1262" t="str">
        <f t="shared" si="22"/>
        <v/>
      </c>
      <c r="AS26" s="1233" t="str">
        <f>IF('2.ชื่อนักเรียน'!R27="มส","มส",IF('2.ชื่อนักเรียน'!R27="ร","ร",IF('2.ชื่อนักเรียน'!R27="ย้าย","ย้าย",IF($B26="","",IF(AR26="","",IF(AR26&gt;=75,"เชี่ยวชาญ",IF(AR26&gt;=65,"ชำนาญ",IF(AR26&gt;=55,"พัฒนา",IF(AR26&gt;=50,"เริ่มต้น","ไม่ผ่าน")))))))))</f>
        <v/>
      </c>
      <c r="AT26" s="1233" t="str">
        <f>IF(VLOOKUP($A26,'02.คีย์เทอม1'!$A$10:$GT$59,196,FALSE)="","",VLOOKUP($A26,'02.คีย์เทอม1'!$A$10:$GT$59,196,FALSE))</f>
        <v/>
      </c>
      <c r="AU26" s="1233" t="str">
        <f>IF(VLOOKUP($A26,'03.คีย์เทอม2'!$A$10:$GT$59,196,FALSE)="","",VLOOKUP($A26,'03.คีย์เทอม2'!$A$10:$GT$59,196,FALSE))</f>
        <v/>
      </c>
      <c r="AV26" s="1262" t="str">
        <f t="shared" si="23"/>
        <v/>
      </c>
      <c r="AW26" s="1233" t="str">
        <f>IF('2.ชื่อนักเรียน'!R27="มส","มส",IF('2.ชื่อนักเรียน'!R27="ร","ร",IF('2.ชื่อนักเรียน'!R27="ย้าย","ย้าย",IF($B26="","",IF(AV26="","",IF(AV26&gt;=75,"เชี่ยวชาญ",IF(AV26&gt;=65,"ชำนาญ",IF(AV26&gt;=55,"พัฒนา",IF(AV26&gt;=50,"เริ่มต้น","ไม่ผ่าน")))))))))</f>
        <v/>
      </c>
      <c r="AX26" s="1233" t="str">
        <f>IF(VLOOKUP($A26,'02.คีย์เทอม1'!$A$10:$GT$59,197,FALSE)="","",VLOOKUP($A26,'02.คีย์เทอม1'!$A$10:$GT$59,197,FALSE))</f>
        <v/>
      </c>
      <c r="AY26" s="1233" t="str">
        <f>IF(VLOOKUP($A26,'03.คีย์เทอม2'!$A$10:$GT$59,197,FALSE)="","",VLOOKUP($A26,'03.คีย์เทอม2'!$A$10:$GT$59,197,FALSE))</f>
        <v/>
      </c>
      <c r="AZ26" s="1262" t="str">
        <f t="shared" si="24"/>
        <v/>
      </c>
      <c r="BA26" s="1233" t="str">
        <f>IF('2.ชื่อนักเรียน'!R27="มส","มส",IF('2.ชื่อนักเรียน'!R27="ร","ร",IF('2.ชื่อนักเรียน'!R27="ย้าย","ย้าย",IF($B26="","",IF(AZ26="","",IF(AZ26&gt;=75,"เชี่ยวชาญ",IF(AZ26&gt;=65,"ชำนาญ",IF(AZ26&gt;=55,"พัฒนา",IF(AZ26&gt;=50,"เริ่มต้น","ไม่ผ่าน")))))))))</f>
        <v/>
      </c>
      <c r="BB26" s="1233" t="str">
        <f>IF(VLOOKUP($A26,'02.คีย์เทอม1'!$A$10:$GT$59,198,FALSE)="","",VLOOKUP($A26,'02.คีย์เทอม1'!$A$10:$GT$59,198,FALSE))</f>
        <v/>
      </c>
      <c r="BC26" s="1233" t="str">
        <f>IF(VLOOKUP($A26,'03.คีย์เทอม2'!$A$10:$GT$59,198,FALSE)="","",VLOOKUP($A26,'03.คีย์เทอม2'!$A$10:$GT$59,198,FALSE))</f>
        <v/>
      </c>
      <c r="BD26" s="1262" t="str">
        <f t="shared" si="25"/>
        <v/>
      </c>
      <c r="BE26" s="1233" t="str">
        <f>IF('2.ชื่อนักเรียน'!R27="มส","มส",IF('2.ชื่อนักเรียน'!R27="ร","ร",IF('2.ชื่อนักเรียน'!R27="ย้าย","ย้าย",IF($B26="","",IF(BD26="","",IF(BD26&gt;=75,"เชี่ยวชาญ",IF(BD26&gt;=65,"ชำนาญ",IF(BD26&gt;=55,"พัฒนา",IF(BD26&gt;=50,"เริ่มต้น","ไม่ผ่าน")))))))))</f>
        <v/>
      </c>
      <c r="BF26" s="1233" t="str">
        <f>IF(VLOOKUP($A26,'02.คีย์เทอม1'!$A$10:$GT$59,199,FALSE)="","",VLOOKUP($A26,'02.คีย์เทอม1'!$A$10:$GT$59,199,FALSE))</f>
        <v/>
      </c>
      <c r="BG26" s="1233" t="str">
        <f>IF(VLOOKUP($A26,'03.คีย์เทอม2'!$A$10:$GT$59,199,FALSE)="","",VLOOKUP($A26,'03.คีย์เทอม2'!$A$10:$GT$59,199,FALSE))</f>
        <v/>
      </c>
      <c r="BH26" s="1262" t="str">
        <f t="shared" si="26"/>
        <v/>
      </c>
      <c r="BI26" s="1233" t="str">
        <f>IF('2.ชื่อนักเรียน'!R27="มส","มส",IF('2.ชื่อนักเรียน'!R27="ร","ร",IF('2.ชื่อนักเรียน'!R27="ย้าย","ย้าย",IF($B26="","",IF(BH26="","",IF(BH26&gt;=75,"เชี่ยวชาญ",IF(BH26&gt;=65,"ชำนาญ",IF(BH26&gt;=55,"พัฒนา",IF(BH26&gt;=50,"เริ่มต้น","ไม่ผ่าน")))))))))</f>
        <v/>
      </c>
      <c r="BJ26" s="1233" t="str">
        <f>IF(VLOOKUP($A26,'02.คีย์เทอม1'!$A$10:$GT$59,200,FALSE)="","",VLOOKUP($A26,'02.คีย์เทอม1'!$A$10:$GT$59,200,FALSE))</f>
        <v/>
      </c>
      <c r="BK26" s="1233" t="str">
        <f>IF(VLOOKUP($A26,'03.คีย์เทอม2'!$A$10:$GT$59,200,FALSE)="","",VLOOKUP($A26,'03.คีย์เทอม2'!$A$10:$GT$59,200,FALSE))</f>
        <v/>
      </c>
      <c r="BL26" s="1262" t="str">
        <f t="shared" si="27"/>
        <v/>
      </c>
      <c r="BM26" s="1233" t="str">
        <f>IF('2.ชื่อนักเรียน'!R27="มส","มส",IF('2.ชื่อนักเรียน'!R27="ร","ร",IF('2.ชื่อนักเรียน'!R27="ย้าย","ย้าย",IF($B26="","",IF(BL26="","",IF(BL26&gt;=75,"เชี่ยวชาญ",IF(BL26&gt;=65,"ชำนาญ",IF(BL26&gt;=55,"พัฒนา",IF(BL26&gt;=50,"เริ่มต้น","ไม่ผ่าน")))))))))</f>
        <v/>
      </c>
      <c r="BN26" s="1262" t="str">
        <f t="shared" si="28"/>
        <v/>
      </c>
      <c r="BO26" s="1233" t="str">
        <f>IF('2.ชื่อนักเรียน'!R27="มส","มส",IF('2.ชื่อนักเรียน'!R27="ร","ร",IF('2.ชื่อนักเรียน'!R27="ย้าย","ย้าย",IF($B26="","",IF(BN26="","",IF(BN26&gt;=75,"เชี่ยวชาญ",IF(BN26&gt;=65,"ชำนาญ",IF(BN26&gt;=55,"พัฒนา",IF(BN26&gt;=50,"เริ่มต้น","ไม่ผ่าน")))))))))</f>
        <v/>
      </c>
      <c r="BP26" s="1233" t="str">
        <f>IF(VLOOKUP($A26,'02.คีย์เทอม1'!$A$10:$GT$59,110,FALSE)="","",VLOOKUP($A26,'02.คีย์เทอม1'!$A$10:$GT$59,110,FALSE))</f>
        <v/>
      </c>
      <c r="BQ26" s="1233" t="str">
        <f>IF(VLOOKUP($A26,'03.คีย์เทอม2'!$A$10:$GT$59,110,FALSE)="","",VLOOKUP($A26,'03.คีย์เทอม2'!$A$10:$GT$59,110,FALSE))</f>
        <v/>
      </c>
      <c r="BR26" s="1262" t="str">
        <f t="shared" si="29"/>
        <v/>
      </c>
      <c r="BS26" s="1233" t="str">
        <f>IF('2.ชื่อนักเรียน'!R27="มส","มส",IF('2.ชื่อนักเรียน'!R27="ร","ร",IF('2.ชื่อนักเรียน'!R27="ย้าย","ย้าย",IF($B26="","",IF(BR26="","",IF(BR26&gt;=75,"เชี่ยวชาญ",IF(BR26&gt;=65,"ชำนาญ",IF(BR26&gt;=55,"พัฒนา",IF(BR26&gt;=50,"เริ่มต้น","ไม่ผ่าน")))))))))</f>
        <v/>
      </c>
      <c r="BT26" s="1233" t="str">
        <f>IF(VLOOKUP($A26,'02.คีย์เทอม1'!$A$10:$GT$59,115,FALSE)="","",VLOOKUP($A26,'02.คีย์เทอม1'!$A$10:$GT$59,115,FALSE))</f>
        <v/>
      </c>
      <c r="BU26" s="1233" t="str">
        <f>IF(VLOOKUP($A26,'03.คีย์เทอม2'!$A$10:$GT$59,115,FALSE)="","",VLOOKUP($A26,'03.คีย์เทอม2'!$A$10:$GT$59,115,FALSE))</f>
        <v/>
      </c>
      <c r="BV26" s="1262" t="str">
        <f t="shared" si="30"/>
        <v/>
      </c>
      <c r="BW26" s="1233" t="str">
        <f>IF('2.ชื่อนักเรียน'!R27="มส","มส",IF('2.ชื่อนักเรียน'!R27="ร","ร",IF('2.ชื่อนักเรียน'!R27="ย้าย","ย้าย",IF($B26="","",IF(BV26="","",IF(BV26&gt;=75,"เชี่ยวชาญ",IF(BV26&gt;=65,"ชำนาญ",IF(BV26&gt;=55,"พัฒนา",IF(BV26&gt;=50,"เริ่มต้น","ไม่ผ่าน")))))))))</f>
        <v/>
      </c>
      <c r="BX26" s="1233" t="str">
        <f>IF(VLOOKUP($A26,'02.คีย์เทอม1'!$A$10:$GT$59,120,FALSE)="","",VLOOKUP($A26,'02.คีย์เทอม1'!$A$10:$GT$59,120,FALSE))</f>
        <v/>
      </c>
      <c r="BY26" s="1233" t="str">
        <f>IF(VLOOKUP($A26,'03.คีย์เทอม2'!$A$10:$GT$59,120,FALSE)="","",VLOOKUP($A26,'03.คีย์เทอม2'!$A$10:$GT$59,120,FALSE))</f>
        <v/>
      </c>
      <c r="BZ26" s="1262" t="str">
        <f t="shared" si="31"/>
        <v/>
      </c>
      <c r="CA26" s="1233" t="str">
        <f>IF('2.ชื่อนักเรียน'!R27="มส","มส",IF('2.ชื่อนักเรียน'!R27="ร","ร",IF('2.ชื่อนักเรียน'!R27="ย้าย","ย้าย",IF($B26="","",IF(BZ26="","",IF(BZ26&gt;=75,"เชี่ยวชาญ",IF(BZ26&gt;=65,"ชำนาญ",IF(BZ26&gt;=55,"พัฒนา",IF(BZ26&gt;=50,"เริ่มต้น","ไม่ผ่าน")))))))))</f>
        <v/>
      </c>
      <c r="CB26" s="1233" t="str">
        <f>IF(VLOOKUP($A26,'02.คีย์เทอม1'!$A$10:$GT$59,125,FALSE)="","",VLOOKUP($A26,'02.คีย์เทอม1'!$A$10:$GT$59,125,FALSE))</f>
        <v/>
      </c>
      <c r="CC26" s="1233" t="str">
        <f>IF(VLOOKUP($A26,'03.คีย์เทอม2'!$A$10:$GT$59,125,FALSE)="","",VLOOKUP($A26,'03.คีย์เทอม2'!$A$10:$GT$59,125,FALSE))</f>
        <v/>
      </c>
      <c r="CD26" s="1262" t="str">
        <f t="shared" si="32"/>
        <v/>
      </c>
      <c r="CE26" s="1233" t="str">
        <f>IF('2.ชื่อนักเรียน'!R27="มส","มส",IF('2.ชื่อนักเรียน'!R27="ร","ร",IF('2.ชื่อนักเรียน'!R27="ย้าย","ย้าย",IF($B26="","",IF(CD26="","",IF(CD26&gt;=75,"เชี่ยวชาญ",IF(CD26&gt;=65,"ชำนาญ",IF(CD26&gt;=55,"พัฒนา",IF(CD26&gt;=50,"เริ่มต้น","ไม่ผ่าน")))))))))</f>
        <v/>
      </c>
      <c r="CF26" s="1233" t="str">
        <f>IF(VLOOKUP($A26,'02.คีย์เทอม1'!$A$10:$GT$59,130,FALSE)="","",VLOOKUP($A26,'02.คีย์เทอม1'!$A$10:$GT$59,130,FALSE))</f>
        <v/>
      </c>
      <c r="CG26" s="1233" t="str">
        <f>IF(VLOOKUP($A26,'03.คีย์เทอม2'!$A$10:$GT$59,130,FALSE)="","",VLOOKUP($A26,'03.คีย์เทอม2'!$A$10:$GT$59,130,FALSE))</f>
        <v/>
      </c>
      <c r="CH26" s="1262" t="str">
        <f t="shared" si="33"/>
        <v/>
      </c>
      <c r="CI26" s="1233" t="str">
        <f>IF('2.ชื่อนักเรียน'!R27="มส","มส",IF('2.ชื่อนักเรียน'!R27="ร","ร",IF('2.ชื่อนักเรียน'!R27="ย้าย","ย้าย",IF($B26="","",IF(CH26="","",IF(CH26&gt;=75,"เชี่ยวชาญ",IF(CH26&gt;=65,"ชำนาญ",IF(CH26&gt;=55,"พัฒนา",IF(CH26&gt;=50,"เริ่มต้น","ไม่ผ่าน")))))))))</f>
        <v/>
      </c>
      <c r="CJ26" s="1233" t="str">
        <f>IF(VLOOKUP($A26,'02.คีย์เทอม1'!$A$10:$GT$59,135,FALSE)="","",VLOOKUP($A26,'02.คีย์เทอม1'!$A$10:$GT$59,135,FALSE))</f>
        <v/>
      </c>
      <c r="CK26" s="1233" t="str">
        <f>IF(VLOOKUP($A26,'03.คีย์เทอม2'!$A$10:$GT$59,135,FALSE)="","",VLOOKUP($A26,'03.คีย์เทอม2'!$A$10:$GT$59,135,FALSE))</f>
        <v/>
      </c>
      <c r="CL26" s="1262" t="str">
        <f t="shared" si="34"/>
        <v/>
      </c>
      <c r="CM26" s="1233" t="str">
        <f>IF('2.ชื่อนักเรียน'!R27="มส","มส",IF('2.ชื่อนักเรียน'!R27="ร","ร",IF('2.ชื่อนักเรียน'!R27="ย้าย","ย้าย",IF($B26="","",IF(CL26="","",IF(CL26&gt;=75,"เชี่ยวชาญ",IF(CL26&gt;=65,"ชำนาญ",IF(CL26&gt;=55,"พัฒนา",IF(CL26&gt;=50,"เริ่มต้น","ไม่ผ่าน")))))))))</f>
        <v/>
      </c>
      <c r="CN26" s="1233" t="str">
        <f>IF(VLOOKUP($A26,'02.คีย์เทอม1'!$A$10:$GT$59,140,FALSE)="","",VLOOKUP($A26,'02.คีย์เทอม1'!$A$10:$GT$59,140,FALSE))</f>
        <v/>
      </c>
      <c r="CO26" s="1233" t="str">
        <f>IF(VLOOKUP($A26,'03.คีย์เทอม2'!$A$10:$GT$59,140,FALSE)="","",VLOOKUP($A26,'03.คีย์เทอม2'!$A$10:$GT$59,140,FALSE))</f>
        <v/>
      </c>
      <c r="CP26" s="1262" t="str">
        <f t="shared" si="35"/>
        <v/>
      </c>
      <c r="CQ26" s="1233" t="str">
        <f>IF('2.ชื่อนักเรียน'!R27="มส","มส",IF('2.ชื่อนักเรียน'!R27="ร","ร",IF('2.ชื่อนักเรียน'!R27="ย้าย","ย้าย",IF($B26="","",IF(CP26="","",IF(CP26&gt;=75,"เชี่ยวชาญ",IF(CP26&gt;=65,"ชำนาญ",IF(CP26&gt;=55,"พัฒนา",IF(CP26&gt;=50,"เริ่มต้น","ไม่ผ่าน")))))))))</f>
        <v/>
      </c>
      <c r="CR26" s="1233" t="str">
        <f>IF(VLOOKUP($A26,'02.คีย์เทอม1'!$A$10:$GT$59,145,FALSE)="","",VLOOKUP($A26,'02.คีย์เทอม1'!$A$10:$GT$59,145,FALSE))</f>
        <v/>
      </c>
      <c r="CS26" s="1233" t="str">
        <f>IF(VLOOKUP($A26,'03.คีย์เทอม2'!$A$10:$GT$59,145,FALSE)="","",VLOOKUP($A26,'03.คีย์เทอม2'!$A$10:$GT$59,145,FALSE))</f>
        <v/>
      </c>
      <c r="CT26" s="1262" t="str">
        <f t="shared" si="36"/>
        <v/>
      </c>
      <c r="CU26" s="1233" t="str">
        <f>IF('2.ชื่อนักเรียน'!R27="มส","มส",IF('2.ชื่อนักเรียน'!R27="ร","ร",IF('2.ชื่อนักเรียน'!R27="ย้าย","ย้าย",IF($B26="","",IF(CT26="","",IF(CT26&gt;=75,"เชี่ยวชาญ",IF(CT26&gt;=65,"ชำนาญ",IF(CT26&gt;=55,"พัฒนา",IF(CT26&gt;=50,"เริ่มต้น","ไม่ผ่าน")))))))))</f>
        <v/>
      </c>
      <c r="CV26" s="1233" t="str">
        <f>IF(VLOOKUP($A26,'02.คีย์เทอม1'!$A$10:$GT$59,150,FALSE)="","",VLOOKUP($A26,'02.คีย์เทอม1'!$A$10:$GT$59,150,FALSE))</f>
        <v/>
      </c>
      <c r="CW26" s="1233" t="str">
        <f>IF(VLOOKUP($A26,'03.คีย์เทอม2'!$A$10:$GT$59,150,FALSE)="","",VLOOKUP($A26,'03.คีย์เทอม2'!$A$10:$GT$59,150,FALSE))</f>
        <v/>
      </c>
      <c r="CX26" s="1262" t="str">
        <f t="shared" si="37"/>
        <v/>
      </c>
      <c r="CY26" s="1233" t="str">
        <f>IF('2.ชื่อนักเรียน'!R27="มส","มส",IF('2.ชื่อนักเรียน'!R27="ร","ร",IF('2.ชื่อนักเรียน'!R27="ย้าย","ย้าย",IF($B26="","",IF(CX26="","",IF(CX26&gt;=75,"เชี่ยวชาญ",IF(CX26&gt;=65,"ชำนาญ",IF(CX26&gt;=55,"พัฒนา",IF(CX26&gt;=50,"เริ่มต้น","ไม่ผ่าน")))))))))</f>
        <v/>
      </c>
      <c r="CZ26" s="1233" t="str">
        <f>IF(VLOOKUP($A26,'02.คีย์เทอม1'!$A$10:$GT$59,155,FALSE)="","",VLOOKUP($A26,'02.คีย์เทอม1'!$A$10:$GT$59,155,FALSE))</f>
        <v/>
      </c>
      <c r="DA26" s="1233" t="str">
        <f>IF(VLOOKUP($A26,'03.คีย์เทอม2'!$A$10:$GT$59,155,FALSE)="","",VLOOKUP($A26,'03.คีย์เทอม2'!$A$10:$GT$59,155,FALSE))</f>
        <v/>
      </c>
      <c r="DB26" s="1262" t="str">
        <f t="shared" si="38"/>
        <v/>
      </c>
      <c r="DC26" s="1233" t="str">
        <f>IF('2.ชื่อนักเรียน'!R27="มส","มส",IF('2.ชื่อนักเรียน'!R27="ร","ร",IF('2.ชื่อนักเรียน'!R27="ย้าย","ย้าย",IF($B26="","",IF(DB26="","",IF(DB26&gt;=75,"เชี่ยวชาญ",IF(DB26&gt;=65,"ชำนาญ",IF(DB26&gt;=55,"พัฒนา",IF(DB26&gt;=50,"เริ่มต้น","ไม่ผ่าน")))))))))</f>
        <v/>
      </c>
      <c r="DD26" s="1233" t="str">
        <f>IF(VLOOKUP($A26,'02.คีย์เทอม1'!$A$10:$GT$59,160,FALSE)="","",VLOOKUP($A26,'02.คีย์เทอม1'!$A$10:$GT$59,160,FALSE))</f>
        <v/>
      </c>
      <c r="DE26" s="1233" t="str">
        <f>IF(VLOOKUP($A26,'03.คีย์เทอม2'!$A$10:$GT$59,160,FALSE)="","",VLOOKUP($A26,'03.คีย์เทอม2'!$A$10:$GT$59,160,FALSE))</f>
        <v/>
      </c>
      <c r="DF26" s="1262" t="str">
        <f t="shared" si="39"/>
        <v/>
      </c>
      <c r="DG26" s="1233" t="str">
        <f>IF('2.ชื่อนักเรียน'!R27="มส","มส",IF('2.ชื่อนักเรียน'!R27="ร","ร",IF('2.ชื่อนักเรียน'!R27="ย้าย","ย้าย",IF($B26="","",IF(DF26="","",IF(DF26&gt;=75,"เชี่ยวชาญ",IF(DF26&gt;=65,"ชำนาญ",IF(DF26&gt;=55,"พัฒนา",IF(DF26&gt;=50,"เริ่มต้น","ไม่ผ่าน")))))))))</f>
        <v/>
      </c>
      <c r="DH26" s="1233" t="str">
        <f>IF(VLOOKUP($A26,'02.คีย์เทอม1'!$A$10:$GT$59,165,FALSE)="","",VLOOKUP($A26,'02.คีย์เทอม1'!$A$10:$GT$59,165,FALSE))</f>
        <v/>
      </c>
      <c r="DI26" s="1233" t="str">
        <f>IF(VLOOKUP($A26,'03.คีย์เทอม2'!$A$10:$GT$59,165,FALSE)="","",VLOOKUP($A26,'03.คีย์เทอม2'!$A$10:$GT$59,165,FALSE))</f>
        <v/>
      </c>
      <c r="DJ26" s="1262" t="str">
        <f t="shared" si="40"/>
        <v/>
      </c>
      <c r="DK26" s="1233" t="str">
        <f>IF('2.ชื่อนักเรียน'!R27="มส","มส",IF('2.ชื่อนักเรียน'!R27="ร","ร",IF('2.ชื่อนักเรียน'!R27="ย้าย","ย้าย",IF($B26="","",IF(DJ26="","",IF(DJ26&gt;=75,"เชี่ยวชาญ",IF(DJ26&gt;=65,"ชำนาญ",IF(DJ26&gt;=55,"พัฒนา",IF(DJ26&gt;=50,"เริ่มต้น","ไม่ผ่าน")))))))))</f>
        <v/>
      </c>
      <c r="DL26" s="1233" t="str">
        <f>IF(VLOOKUP($A26,'02.คีย์เทอม1'!$A$10:$GT$59,170,FALSE)="","",VLOOKUP($A26,'02.คีย์เทอม1'!$A$10:$GT$59,170,FALSE))</f>
        <v/>
      </c>
      <c r="DM26" s="1233" t="str">
        <f>IF(VLOOKUP($A26,'03.คีย์เทอม2'!$A$10:$GT$59,170,FALSE)="","",VLOOKUP($A26,'03.คีย์เทอม2'!$A$10:$GT$59,170,FALSE))</f>
        <v/>
      </c>
      <c r="DN26" s="1262" t="str">
        <f t="shared" si="41"/>
        <v/>
      </c>
      <c r="DO26" s="1233" t="str">
        <f>IF('2.ชื่อนักเรียน'!R27="มส","มส",IF('2.ชื่อนักเรียน'!R27="ร","ร",IF('2.ชื่อนักเรียน'!R27="ย้าย","ย้าย",IF($B26="","",IF(DN26="","",IF(DN26&gt;=75,"เชี่ยวชาญ",IF(DN26&gt;=65,"ชำนาญ",IF(DN26&gt;=55,"พัฒนา",IF(DN26&gt;=50,"เริ่มต้น","ไม่ผ่าน")))))))))</f>
        <v/>
      </c>
      <c r="DP26" s="1233" t="str">
        <f>IF(VLOOKUP($A26,'02.คีย์เทอม1'!$A$10:$GT$59,175,FALSE)="","",VLOOKUP($A26,'02.คีย์เทอม1'!$A$10:$GT$59,175,FALSE))</f>
        <v/>
      </c>
      <c r="DQ26" s="1233" t="str">
        <f>IF(VLOOKUP($A26,'03.คีย์เทอม2'!$A$10:$GT$59,175,FALSE)="","",VLOOKUP($A26,'03.คีย์เทอม2'!$A$10:$GT$59,175,FALSE))</f>
        <v/>
      </c>
      <c r="DR26" s="1262" t="str">
        <f t="shared" si="42"/>
        <v/>
      </c>
      <c r="DS26" s="1233" t="str">
        <f>IF('2.ชื่อนักเรียน'!R27="มส","มส",IF('2.ชื่อนักเรียน'!R27="ร","ร",IF('2.ชื่อนักเรียน'!R27="ย้าย","ย้าย",IF($B26="","",IF(DR26="","",IF(DR26&gt;=75,"เชี่ยวชาญ",IF(DR26&gt;=65,"ชำนาญ",IF(DR26&gt;=55,"พัฒนา",IF(DR26&gt;=50,"เริ่มต้น","ไม่ผ่าน")))))))))</f>
        <v/>
      </c>
      <c r="DT26" s="1233" t="str">
        <f>IF(VLOOKUP($A26,'02.คีย์เทอม1'!$A$10:$GT$59,180,FALSE)="","",VLOOKUP($A26,'02.คีย์เทอม1'!$A$10:$GT$59,180,FALSE))</f>
        <v/>
      </c>
      <c r="DU26" s="1233" t="str">
        <f>IF(VLOOKUP($A26,'03.คีย์เทอม2'!$A$10:$GT$59,180,FALSE)="","",VLOOKUP($A26,'03.คีย์เทอม2'!$A$10:$GT$59,180,FALSE))</f>
        <v/>
      </c>
      <c r="DV26" s="1262" t="str">
        <f t="shared" si="43"/>
        <v/>
      </c>
      <c r="DW26" s="1233" t="str">
        <f>IF('2.ชื่อนักเรียน'!R27="มส","มส",IF('2.ชื่อนักเรียน'!R27="ร","ร",IF('2.ชื่อนักเรียน'!R27="ย้าย","ย้าย",IF($B26="","",IF(DV26="","",IF(DV26&gt;=75,"เชี่ยวชาญ",IF(DV26&gt;=65,"ชำนาญ",IF(DV26&gt;=55,"พัฒนา",IF(DV26&gt;=50,"เริ่มต้น","ไม่ผ่าน")))))))))</f>
        <v/>
      </c>
    </row>
    <row r="27" spans="1:127" s="509" customFormat="1" ht="17.25" customHeight="1">
      <c r="A27" s="1323">
        <v>18</v>
      </c>
      <c r="B27" s="1324" t="str">
        <f>IF('2.ชื่อนักเรียน'!C28="","",'2.ชื่อนักเรียน'!C28)</f>
        <v/>
      </c>
      <c r="C27" s="1325" t="str">
        <f>IF('2.ชื่อนักเรียน'!D28="","",'2.ชื่อนักเรียน'!D28)</f>
        <v/>
      </c>
      <c r="D27" s="1314" t="str">
        <f>IF($A$3&lt;&gt;"ชั้น"&amp;'01.ข้อมูลเบื้องต้น'!$H$2,"",IF(AK27="","",AK27))</f>
        <v/>
      </c>
      <c r="E27" s="1314" t="str">
        <f>IF($A$3&lt;&gt;"ชั้น"&amp;'01.ข้อมูลเบื้องต้น'!$H$2,"",IF(AO27="","",AO27))</f>
        <v/>
      </c>
      <c r="F27" s="1315" t="str">
        <f>IF($A$3&lt;&gt;"ชั้น"&amp;'01.ข้อมูลเบื้องต้น'!$H$2,"",IF(AS27="","",AS27))</f>
        <v/>
      </c>
      <c r="G27" s="1326" t="str">
        <f>IF($A$3&lt;&gt;"ชั้น"&amp;'01.ข้อมูลเบื้องต้น'!$H$2,"",IF(AW27="","",AW27))</f>
        <v/>
      </c>
      <c r="H27" s="1327" t="str">
        <f>IF($A$3&lt;&gt;"ชั้น"&amp;'01.ข้อมูลเบื้องต้น'!$H$2,"",IF(BA27="","",BA27))</f>
        <v/>
      </c>
      <c r="I27" s="1316" t="str">
        <f>IF($A$3&lt;&gt;"ชั้น"&amp;'01.ข้อมูลเบื้องต้น'!$H$2,"",IF(BE27="","",BE27))</f>
        <v/>
      </c>
      <c r="J27" s="1316" t="str">
        <f>IF($A$3&lt;&gt;"ชั้น"&amp;'01.ข้อมูลเบื้องต้น'!$H$2,"",IF(BI27="","",BI27))</f>
        <v/>
      </c>
      <c r="K27" s="1316" t="str">
        <f>IF($A$3&lt;&gt;"ชั้น"&amp;'01.ข้อมูลเบื้องต้น'!$H$2,"",IF(BM27="","",BM27))</f>
        <v/>
      </c>
      <c r="L27" s="1328" t="str">
        <f>IF($A$3&lt;&gt;"ชั้น"&amp;'01.ข้อมูลเบื้องต้น'!$H$2,"",IF(BO27="","",BO27))</f>
        <v/>
      </c>
      <c r="M27" s="1326" t="str">
        <f>IF($A$3&lt;&gt;"ชั้น"&amp;'01.ข้อมูลเบื้องต้น'!$H$2,"",IF(BS27="","",BS27))</f>
        <v/>
      </c>
      <c r="N27" s="1327" t="str">
        <f>IF($A$3&lt;&gt;"ชั้น"&amp;'01.ข้อมูลเบื้องต้น'!$H$2,"",IF(BW27="","",BW27))</f>
        <v/>
      </c>
      <c r="O27" s="1327" t="str">
        <f>IF($A$3&lt;&gt;"ชั้น"&amp;'01.ข้อมูลเบื้องต้น'!$H$2,"",IF(CA27="","",CA27))</f>
        <v/>
      </c>
      <c r="P27" s="1327" t="str">
        <f>IF($A$3&lt;&gt;"ชั้น"&amp;'01.ข้อมูลเบื้องต้น'!$H$2,"",IF(CE27="","",CE27))</f>
        <v/>
      </c>
      <c r="Q27" s="1327" t="str">
        <f>IF($A$3&lt;&gt;"ชั้น"&amp;'01.ข้อมูลเบื้องต้น'!$H$2,"",IF(CI27="","",CI27))</f>
        <v/>
      </c>
      <c r="R27" s="1327" t="str">
        <f>IF($A$3&lt;&gt;"ชั้น"&amp;'01.ข้อมูลเบื้องต้น'!$H$2,"",IF(CM27="","",CM27))</f>
        <v/>
      </c>
      <c r="S27" s="1327" t="str">
        <f>IF($A$3&lt;&gt;"ชั้น"&amp;'01.ข้อมูลเบื้องต้น'!$H$2,"",IF(CQ27="","",CQ27))</f>
        <v/>
      </c>
      <c r="T27" s="1327" t="str">
        <f>IF($A$3&lt;&gt;"ชั้น"&amp;'01.ข้อมูลเบื้องต้น'!$H$2,"",IF(CU27="","",CU27))</f>
        <v/>
      </c>
      <c r="U27" s="1327" t="str">
        <f>IF($A$3&lt;&gt;"ชั้น"&amp;'01.ข้อมูลเบื้องต้น'!$H$2,"",IF(CY27="","",CY27))</f>
        <v/>
      </c>
      <c r="V27" s="1327" t="str">
        <f>IF($A$3&lt;&gt;"ชั้น"&amp;'01.ข้อมูลเบื้องต้น'!$H$2,"",IF(DC27="","",DC27))</f>
        <v/>
      </c>
      <c r="W27" s="1327" t="str">
        <f>IF($A$3&lt;&gt;"ชั้น"&amp;'01.ข้อมูลเบื้องต้น'!$H$2,"",IF(DG27="","",DG27))</f>
        <v/>
      </c>
      <c r="X27" s="1327" t="str">
        <f>IF($A$3&lt;&gt;"ชั้น"&amp;'01.ข้อมูลเบื้องต้น'!$H$2,"",IF(DK27="","",DK27))</f>
        <v/>
      </c>
      <c r="Y27" s="1327" t="str">
        <f>IF($A$3&lt;&gt;"ชั้น"&amp;'01.ข้อมูลเบื้องต้น'!$H$2,"",IF(DO27="","",DO27))</f>
        <v/>
      </c>
      <c r="Z27" s="1327" t="str">
        <f>IF($A$3&lt;&gt;"ชั้น"&amp;'01.ข้อมูลเบื้องต้น'!$H$2,"",IF(DS27="","",DS27))</f>
        <v/>
      </c>
      <c r="AA27" s="1329" t="str">
        <f>IF($A$3&lt;&gt;"ชั้น"&amp;'01.ข้อมูลเบื้องต้น'!$H$2,"",IF(DW27="","",DW27))</f>
        <v/>
      </c>
      <c r="AB27" s="1330" t="str">
        <f>IF($A$3&lt;&gt;"ชั้น"&amp;'01.ข้อมูลเบื้องต้น'!$H$2,"",'7.พัฒนาผู้เรียน'!G28)</f>
        <v/>
      </c>
      <c r="AC27" s="1331" t="str">
        <f>IF($A$3&lt;&gt;"ชั้น"&amp;'01.ข้อมูลเบื้องต้น'!$H$2,"",'9.คุณลักษณะ'!I28)</f>
        <v/>
      </c>
      <c r="AG27" s="1261"/>
      <c r="AH27" s="1233" t="str">
        <f>IF(VLOOKUP($A27,'02.คีย์เทอม1'!$A$10:$GT$59,189,FALSE)="","",VLOOKUP($A27,'02.คีย์เทอม1'!$A$10:$GT$59,189,FALSE))</f>
        <v/>
      </c>
      <c r="AI27" s="1233" t="str">
        <f>IF(VLOOKUP($A27,'03.คีย์เทอม2'!$A$10:$GT$59,189,FALSE)="","",VLOOKUP($A27,'03.คีย์เทอม2'!$A$10:$GT$59,189,FALSE))</f>
        <v/>
      </c>
      <c r="AJ27" s="1262" t="str">
        <f t="shared" si="44"/>
        <v/>
      </c>
      <c r="AK27" s="1233" t="str">
        <f>IF('2.ชื่อนักเรียน'!R28="มส","มส",IF('2.ชื่อนักเรียน'!R28="ร","ร",IF('2.ชื่อนักเรียน'!R28="ย้าย","ย้าย",IF($B27="","",IF(AJ27="","",IF(AJ27&gt;=75,"เชี่ยวชาญ",IF(AJ27&gt;=65,"ชำนาญ",IF(AJ27&gt;=55,"พัฒนา",IF(AJ27&gt;=50,"เริ่มต้น","ไม่ผ่าน")))))))))</f>
        <v/>
      </c>
      <c r="AL27" s="1233" t="str">
        <f>IF(VLOOKUP($A27,'02.คีย์เทอม1'!$A$10:$GT$59,193,FALSE)="","",VLOOKUP($A27,'02.คีย์เทอม1'!$A$10:$GT$59,193,FALSE))</f>
        <v/>
      </c>
      <c r="AM27" s="1233" t="str">
        <f>IF(VLOOKUP($A27,'03.คีย์เทอม2'!$A$10:$GT$59,193,FALSE)="","",VLOOKUP($A27,'03.คีย์เทอม2'!$A$10:$GT$59,193,FALSE))</f>
        <v/>
      </c>
      <c r="AN27" s="1262" t="str">
        <f t="shared" si="21"/>
        <v/>
      </c>
      <c r="AO27" s="1233" t="str">
        <f>IF('2.ชื่อนักเรียน'!R28="มส","มส",IF('2.ชื่อนักเรียน'!R28="ร","ร",IF('2.ชื่อนักเรียน'!R28="ย้าย","ย้าย",IF($B27="","",IF(AN27="","",IF(AN27&gt;=75,"เชี่ยวชาญ",IF(AN27&gt;=65,"ชำนาญ",IF(AN27&gt;=55,"พัฒนา",IF(AN27&gt;=50,"เริ่มต้น","ไม่ผ่าน")))))))))</f>
        <v/>
      </c>
      <c r="AP27" s="1233" t="str">
        <f>IF(VLOOKUP($A27,'02.คีย์เทอม1'!$A$10:$GT$59,195,FALSE)="","",VLOOKUP($A27,'02.คีย์เทอม1'!$A$10:$GT$59,195,FALSE))</f>
        <v/>
      </c>
      <c r="AQ27" s="1233" t="str">
        <f>IF(VLOOKUP($A27,'03.คีย์เทอม2'!$A$10:$GT$59,195,FALSE)="","",VLOOKUP($A27,'03.คีย์เทอม2'!$A$10:$GT$59,195,FALSE))</f>
        <v/>
      </c>
      <c r="AR27" s="1262" t="str">
        <f t="shared" si="22"/>
        <v/>
      </c>
      <c r="AS27" s="1233" t="str">
        <f>IF('2.ชื่อนักเรียน'!R28="มส","มส",IF('2.ชื่อนักเรียน'!R28="ร","ร",IF('2.ชื่อนักเรียน'!R28="ย้าย","ย้าย",IF($B27="","",IF(AR27="","",IF(AR27&gt;=75,"เชี่ยวชาญ",IF(AR27&gt;=65,"ชำนาญ",IF(AR27&gt;=55,"พัฒนา",IF(AR27&gt;=50,"เริ่มต้น","ไม่ผ่าน")))))))))</f>
        <v/>
      </c>
      <c r="AT27" s="1233" t="str">
        <f>IF(VLOOKUP($A27,'02.คีย์เทอม1'!$A$10:$GT$59,196,FALSE)="","",VLOOKUP($A27,'02.คีย์เทอม1'!$A$10:$GT$59,196,FALSE))</f>
        <v/>
      </c>
      <c r="AU27" s="1233" t="str">
        <f>IF(VLOOKUP($A27,'03.คีย์เทอม2'!$A$10:$GT$59,196,FALSE)="","",VLOOKUP($A27,'03.คีย์เทอม2'!$A$10:$GT$59,196,FALSE))</f>
        <v/>
      </c>
      <c r="AV27" s="1262" t="str">
        <f t="shared" si="23"/>
        <v/>
      </c>
      <c r="AW27" s="1233" t="str">
        <f>IF('2.ชื่อนักเรียน'!R28="มส","มส",IF('2.ชื่อนักเรียน'!R28="ร","ร",IF('2.ชื่อนักเรียน'!R28="ย้าย","ย้าย",IF($B27="","",IF(AV27="","",IF(AV27&gt;=75,"เชี่ยวชาญ",IF(AV27&gt;=65,"ชำนาญ",IF(AV27&gt;=55,"พัฒนา",IF(AV27&gt;=50,"เริ่มต้น","ไม่ผ่าน")))))))))</f>
        <v/>
      </c>
      <c r="AX27" s="1233" t="str">
        <f>IF(VLOOKUP($A27,'02.คีย์เทอม1'!$A$10:$GT$59,197,FALSE)="","",VLOOKUP($A27,'02.คีย์เทอม1'!$A$10:$GT$59,197,FALSE))</f>
        <v/>
      </c>
      <c r="AY27" s="1233" t="str">
        <f>IF(VLOOKUP($A27,'03.คีย์เทอม2'!$A$10:$GT$59,197,FALSE)="","",VLOOKUP($A27,'03.คีย์เทอม2'!$A$10:$GT$59,197,FALSE))</f>
        <v/>
      </c>
      <c r="AZ27" s="1262" t="str">
        <f t="shared" si="24"/>
        <v/>
      </c>
      <c r="BA27" s="1233" t="str">
        <f>IF('2.ชื่อนักเรียน'!R28="มส","มส",IF('2.ชื่อนักเรียน'!R28="ร","ร",IF('2.ชื่อนักเรียน'!R28="ย้าย","ย้าย",IF($B27="","",IF(AZ27="","",IF(AZ27&gt;=75,"เชี่ยวชาญ",IF(AZ27&gt;=65,"ชำนาญ",IF(AZ27&gt;=55,"พัฒนา",IF(AZ27&gt;=50,"เริ่มต้น","ไม่ผ่าน")))))))))</f>
        <v/>
      </c>
      <c r="BB27" s="1233" t="str">
        <f>IF(VLOOKUP($A27,'02.คีย์เทอม1'!$A$10:$GT$59,198,FALSE)="","",VLOOKUP($A27,'02.คีย์เทอม1'!$A$10:$GT$59,198,FALSE))</f>
        <v/>
      </c>
      <c r="BC27" s="1233" t="str">
        <f>IF(VLOOKUP($A27,'03.คีย์เทอม2'!$A$10:$GT$59,198,FALSE)="","",VLOOKUP($A27,'03.คีย์เทอม2'!$A$10:$GT$59,198,FALSE))</f>
        <v/>
      </c>
      <c r="BD27" s="1262" t="str">
        <f t="shared" si="25"/>
        <v/>
      </c>
      <c r="BE27" s="1233" t="str">
        <f>IF('2.ชื่อนักเรียน'!R28="มส","มส",IF('2.ชื่อนักเรียน'!R28="ร","ร",IF('2.ชื่อนักเรียน'!R28="ย้าย","ย้าย",IF($B27="","",IF(BD27="","",IF(BD27&gt;=75,"เชี่ยวชาญ",IF(BD27&gt;=65,"ชำนาญ",IF(BD27&gt;=55,"พัฒนา",IF(BD27&gt;=50,"เริ่มต้น","ไม่ผ่าน")))))))))</f>
        <v/>
      </c>
      <c r="BF27" s="1233" t="str">
        <f>IF(VLOOKUP($A27,'02.คีย์เทอม1'!$A$10:$GT$59,199,FALSE)="","",VLOOKUP($A27,'02.คีย์เทอม1'!$A$10:$GT$59,199,FALSE))</f>
        <v/>
      </c>
      <c r="BG27" s="1233" t="str">
        <f>IF(VLOOKUP($A27,'03.คีย์เทอม2'!$A$10:$GT$59,199,FALSE)="","",VLOOKUP($A27,'03.คีย์เทอม2'!$A$10:$GT$59,199,FALSE))</f>
        <v/>
      </c>
      <c r="BH27" s="1262" t="str">
        <f t="shared" si="26"/>
        <v/>
      </c>
      <c r="BI27" s="1233" t="str">
        <f>IF('2.ชื่อนักเรียน'!R28="มส","มส",IF('2.ชื่อนักเรียน'!R28="ร","ร",IF('2.ชื่อนักเรียน'!R28="ย้าย","ย้าย",IF($B27="","",IF(BH27="","",IF(BH27&gt;=75,"เชี่ยวชาญ",IF(BH27&gt;=65,"ชำนาญ",IF(BH27&gt;=55,"พัฒนา",IF(BH27&gt;=50,"เริ่มต้น","ไม่ผ่าน")))))))))</f>
        <v/>
      </c>
      <c r="BJ27" s="1233" t="str">
        <f>IF(VLOOKUP($A27,'02.คีย์เทอม1'!$A$10:$GT$59,200,FALSE)="","",VLOOKUP($A27,'02.คีย์เทอม1'!$A$10:$GT$59,200,FALSE))</f>
        <v/>
      </c>
      <c r="BK27" s="1233" t="str">
        <f>IF(VLOOKUP($A27,'03.คีย์เทอม2'!$A$10:$GT$59,200,FALSE)="","",VLOOKUP($A27,'03.คีย์เทอม2'!$A$10:$GT$59,200,FALSE))</f>
        <v/>
      </c>
      <c r="BL27" s="1262" t="str">
        <f t="shared" si="27"/>
        <v/>
      </c>
      <c r="BM27" s="1233" t="str">
        <f>IF('2.ชื่อนักเรียน'!R28="มส","มส",IF('2.ชื่อนักเรียน'!R28="ร","ร",IF('2.ชื่อนักเรียน'!R28="ย้าย","ย้าย",IF($B27="","",IF(BL27="","",IF(BL27&gt;=75,"เชี่ยวชาญ",IF(BL27&gt;=65,"ชำนาญ",IF(BL27&gt;=55,"พัฒนา",IF(BL27&gt;=50,"เริ่มต้น","ไม่ผ่าน")))))))))</f>
        <v/>
      </c>
      <c r="BN27" s="1262" t="str">
        <f t="shared" si="28"/>
        <v/>
      </c>
      <c r="BO27" s="1233" t="str">
        <f>IF('2.ชื่อนักเรียน'!R28="มส","มส",IF('2.ชื่อนักเรียน'!R28="ร","ร",IF('2.ชื่อนักเรียน'!R28="ย้าย","ย้าย",IF($B27="","",IF(BN27="","",IF(BN27&gt;=75,"เชี่ยวชาญ",IF(BN27&gt;=65,"ชำนาญ",IF(BN27&gt;=55,"พัฒนา",IF(BN27&gt;=50,"เริ่มต้น","ไม่ผ่าน")))))))))</f>
        <v/>
      </c>
      <c r="BP27" s="1233" t="str">
        <f>IF(VLOOKUP($A27,'02.คีย์เทอม1'!$A$10:$GT$59,110,FALSE)="","",VLOOKUP($A27,'02.คีย์เทอม1'!$A$10:$GT$59,110,FALSE))</f>
        <v/>
      </c>
      <c r="BQ27" s="1233" t="str">
        <f>IF(VLOOKUP($A27,'03.คีย์เทอม2'!$A$10:$GT$59,110,FALSE)="","",VLOOKUP($A27,'03.คีย์เทอม2'!$A$10:$GT$59,110,FALSE))</f>
        <v/>
      </c>
      <c r="BR27" s="1262" t="str">
        <f t="shared" si="29"/>
        <v/>
      </c>
      <c r="BS27" s="1233" t="str">
        <f>IF('2.ชื่อนักเรียน'!R28="มส","มส",IF('2.ชื่อนักเรียน'!R28="ร","ร",IF('2.ชื่อนักเรียน'!R28="ย้าย","ย้าย",IF($B27="","",IF(BR27="","",IF(BR27&gt;=75,"เชี่ยวชาญ",IF(BR27&gt;=65,"ชำนาญ",IF(BR27&gt;=55,"พัฒนา",IF(BR27&gt;=50,"เริ่มต้น","ไม่ผ่าน")))))))))</f>
        <v/>
      </c>
      <c r="BT27" s="1233" t="str">
        <f>IF(VLOOKUP($A27,'02.คีย์เทอม1'!$A$10:$GT$59,115,FALSE)="","",VLOOKUP($A27,'02.คีย์เทอม1'!$A$10:$GT$59,115,FALSE))</f>
        <v/>
      </c>
      <c r="BU27" s="1233" t="str">
        <f>IF(VLOOKUP($A27,'03.คีย์เทอม2'!$A$10:$GT$59,115,FALSE)="","",VLOOKUP($A27,'03.คีย์เทอม2'!$A$10:$GT$59,115,FALSE))</f>
        <v/>
      </c>
      <c r="BV27" s="1262" t="str">
        <f t="shared" si="30"/>
        <v/>
      </c>
      <c r="BW27" s="1233" t="str">
        <f>IF('2.ชื่อนักเรียน'!R28="มส","มส",IF('2.ชื่อนักเรียน'!R28="ร","ร",IF('2.ชื่อนักเรียน'!R28="ย้าย","ย้าย",IF($B27="","",IF(BV27="","",IF(BV27&gt;=75,"เชี่ยวชาญ",IF(BV27&gt;=65,"ชำนาญ",IF(BV27&gt;=55,"พัฒนา",IF(BV27&gt;=50,"เริ่มต้น","ไม่ผ่าน")))))))))</f>
        <v/>
      </c>
      <c r="BX27" s="1233" t="str">
        <f>IF(VLOOKUP($A27,'02.คีย์เทอม1'!$A$10:$GT$59,120,FALSE)="","",VLOOKUP($A27,'02.คีย์เทอม1'!$A$10:$GT$59,120,FALSE))</f>
        <v/>
      </c>
      <c r="BY27" s="1233" t="str">
        <f>IF(VLOOKUP($A27,'03.คีย์เทอม2'!$A$10:$GT$59,120,FALSE)="","",VLOOKUP($A27,'03.คีย์เทอม2'!$A$10:$GT$59,120,FALSE))</f>
        <v/>
      </c>
      <c r="BZ27" s="1262" t="str">
        <f t="shared" si="31"/>
        <v/>
      </c>
      <c r="CA27" s="1233" t="str">
        <f>IF('2.ชื่อนักเรียน'!R28="มส","มส",IF('2.ชื่อนักเรียน'!R28="ร","ร",IF('2.ชื่อนักเรียน'!R28="ย้าย","ย้าย",IF($B27="","",IF(BZ27="","",IF(BZ27&gt;=75,"เชี่ยวชาญ",IF(BZ27&gt;=65,"ชำนาญ",IF(BZ27&gt;=55,"พัฒนา",IF(BZ27&gt;=50,"เริ่มต้น","ไม่ผ่าน")))))))))</f>
        <v/>
      </c>
      <c r="CB27" s="1233" t="str">
        <f>IF(VLOOKUP($A27,'02.คีย์เทอม1'!$A$10:$GT$59,125,FALSE)="","",VLOOKUP($A27,'02.คีย์เทอม1'!$A$10:$GT$59,125,FALSE))</f>
        <v/>
      </c>
      <c r="CC27" s="1233" t="str">
        <f>IF(VLOOKUP($A27,'03.คีย์เทอม2'!$A$10:$GT$59,125,FALSE)="","",VLOOKUP($A27,'03.คีย์เทอม2'!$A$10:$GT$59,125,FALSE))</f>
        <v/>
      </c>
      <c r="CD27" s="1262" t="str">
        <f t="shared" si="32"/>
        <v/>
      </c>
      <c r="CE27" s="1233" t="str">
        <f>IF('2.ชื่อนักเรียน'!R28="มส","มส",IF('2.ชื่อนักเรียน'!R28="ร","ร",IF('2.ชื่อนักเรียน'!R28="ย้าย","ย้าย",IF($B27="","",IF(CD27="","",IF(CD27&gt;=75,"เชี่ยวชาญ",IF(CD27&gt;=65,"ชำนาญ",IF(CD27&gt;=55,"พัฒนา",IF(CD27&gt;=50,"เริ่มต้น","ไม่ผ่าน")))))))))</f>
        <v/>
      </c>
      <c r="CF27" s="1233" t="str">
        <f>IF(VLOOKUP($A27,'02.คีย์เทอม1'!$A$10:$GT$59,130,FALSE)="","",VLOOKUP($A27,'02.คีย์เทอม1'!$A$10:$GT$59,130,FALSE))</f>
        <v/>
      </c>
      <c r="CG27" s="1233" t="str">
        <f>IF(VLOOKUP($A27,'03.คีย์เทอม2'!$A$10:$GT$59,130,FALSE)="","",VLOOKUP($A27,'03.คีย์เทอม2'!$A$10:$GT$59,130,FALSE))</f>
        <v/>
      </c>
      <c r="CH27" s="1262" t="str">
        <f t="shared" si="33"/>
        <v/>
      </c>
      <c r="CI27" s="1233" t="str">
        <f>IF('2.ชื่อนักเรียน'!R28="มส","มส",IF('2.ชื่อนักเรียน'!R28="ร","ร",IF('2.ชื่อนักเรียน'!R28="ย้าย","ย้าย",IF($B27="","",IF(CH27="","",IF(CH27&gt;=75,"เชี่ยวชาญ",IF(CH27&gt;=65,"ชำนาญ",IF(CH27&gt;=55,"พัฒนา",IF(CH27&gt;=50,"เริ่มต้น","ไม่ผ่าน")))))))))</f>
        <v/>
      </c>
      <c r="CJ27" s="1233" t="str">
        <f>IF(VLOOKUP($A27,'02.คีย์เทอม1'!$A$10:$GT$59,135,FALSE)="","",VLOOKUP($A27,'02.คีย์เทอม1'!$A$10:$GT$59,135,FALSE))</f>
        <v/>
      </c>
      <c r="CK27" s="1233" t="str">
        <f>IF(VLOOKUP($A27,'03.คีย์เทอม2'!$A$10:$GT$59,135,FALSE)="","",VLOOKUP($A27,'03.คีย์เทอม2'!$A$10:$GT$59,135,FALSE))</f>
        <v/>
      </c>
      <c r="CL27" s="1262" t="str">
        <f t="shared" si="34"/>
        <v/>
      </c>
      <c r="CM27" s="1233" t="str">
        <f>IF('2.ชื่อนักเรียน'!R28="มส","มส",IF('2.ชื่อนักเรียน'!R28="ร","ร",IF('2.ชื่อนักเรียน'!R28="ย้าย","ย้าย",IF($B27="","",IF(CL27="","",IF(CL27&gt;=75,"เชี่ยวชาญ",IF(CL27&gt;=65,"ชำนาญ",IF(CL27&gt;=55,"พัฒนา",IF(CL27&gt;=50,"เริ่มต้น","ไม่ผ่าน")))))))))</f>
        <v/>
      </c>
      <c r="CN27" s="1233" t="str">
        <f>IF(VLOOKUP($A27,'02.คีย์เทอม1'!$A$10:$GT$59,140,FALSE)="","",VLOOKUP($A27,'02.คีย์เทอม1'!$A$10:$GT$59,140,FALSE))</f>
        <v/>
      </c>
      <c r="CO27" s="1233" t="str">
        <f>IF(VLOOKUP($A27,'03.คีย์เทอม2'!$A$10:$GT$59,140,FALSE)="","",VLOOKUP($A27,'03.คีย์เทอม2'!$A$10:$GT$59,140,FALSE))</f>
        <v/>
      </c>
      <c r="CP27" s="1262" t="str">
        <f t="shared" si="35"/>
        <v/>
      </c>
      <c r="CQ27" s="1233" t="str">
        <f>IF('2.ชื่อนักเรียน'!R28="มส","มส",IF('2.ชื่อนักเรียน'!R28="ร","ร",IF('2.ชื่อนักเรียน'!R28="ย้าย","ย้าย",IF($B27="","",IF(CP27="","",IF(CP27&gt;=75,"เชี่ยวชาญ",IF(CP27&gt;=65,"ชำนาญ",IF(CP27&gt;=55,"พัฒนา",IF(CP27&gt;=50,"เริ่มต้น","ไม่ผ่าน")))))))))</f>
        <v/>
      </c>
      <c r="CR27" s="1233" t="str">
        <f>IF(VLOOKUP($A27,'02.คีย์เทอม1'!$A$10:$GT$59,145,FALSE)="","",VLOOKUP($A27,'02.คีย์เทอม1'!$A$10:$GT$59,145,FALSE))</f>
        <v/>
      </c>
      <c r="CS27" s="1233" t="str">
        <f>IF(VLOOKUP($A27,'03.คีย์เทอม2'!$A$10:$GT$59,145,FALSE)="","",VLOOKUP($A27,'03.คีย์เทอม2'!$A$10:$GT$59,145,FALSE))</f>
        <v/>
      </c>
      <c r="CT27" s="1262" t="str">
        <f t="shared" si="36"/>
        <v/>
      </c>
      <c r="CU27" s="1233" t="str">
        <f>IF('2.ชื่อนักเรียน'!R28="มส","มส",IF('2.ชื่อนักเรียน'!R28="ร","ร",IF('2.ชื่อนักเรียน'!R28="ย้าย","ย้าย",IF($B27="","",IF(CT27="","",IF(CT27&gt;=75,"เชี่ยวชาญ",IF(CT27&gt;=65,"ชำนาญ",IF(CT27&gt;=55,"พัฒนา",IF(CT27&gt;=50,"เริ่มต้น","ไม่ผ่าน")))))))))</f>
        <v/>
      </c>
      <c r="CV27" s="1233" t="str">
        <f>IF(VLOOKUP($A27,'02.คีย์เทอม1'!$A$10:$GT$59,150,FALSE)="","",VLOOKUP($A27,'02.คีย์เทอม1'!$A$10:$GT$59,150,FALSE))</f>
        <v/>
      </c>
      <c r="CW27" s="1233" t="str">
        <f>IF(VLOOKUP($A27,'03.คีย์เทอม2'!$A$10:$GT$59,150,FALSE)="","",VLOOKUP($A27,'03.คีย์เทอม2'!$A$10:$GT$59,150,FALSE))</f>
        <v/>
      </c>
      <c r="CX27" s="1262" t="str">
        <f t="shared" si="37"/>
        <v/>
      </c>
      <c r="CY27" s="1233" t="str">
        <f>IF('2.ชื่อนักเรียน'!R28="มส","มส",IF('2.ชื่อนักเรียน'!R28="ร","ร",IF('2.ชื่อนักเรียน'!R28="ย้าย","ย้าย",IF($B27="","",IF(CX27="","",IF(CX27&gt;=75,"เชี่ยวชาญ",IF(CX27&gt;=65,"ชำนาญ",IF(CX27&gt;=55,"พัฒนา",IF(CX27&gt;=50,"เริ่มต้น","ไม่ผ่าน")))))))))</f>
        <v/>
      </c>
      <c r="CZ27" s="1233" t="str">
        <f>IF(VLOOKUP($A27,'02.คีย์เทอม1'!$A$10:$GT$59,155,FALSE)="","",VLOOKUP($A27,'02.คีย์เทอม1'!$A$10:$GT$59,155,FALSE))</f>
        <v/>
      </c>
      <c r="DA27" s="1233" t="str">
        <f>IF(VLOOKUP($A27,'03.คีย์เทอม2'!$A$10:$GT$59,155,FALSE)="","",VLOOKUP($A27,'03.คีย์เทอม2'!$A$10:$GT$59,155,FALSE))</f>
        <v/>
      </c>
      <c r="DB27" s="1262" t="str">
        <f t="shared" si="38"/>
        <v/>
      </c>
      <c r="DC27" s="1233" t="str">
        <f>IF('2.ชื่อนักเรียน'!R28="มส","มส",IF('2.ชื่อนักเรียน'!R28="ร","ร",IF('2.ชื่อนักเรียน'!R28="ย้าย","ย้าย",IF($B27="","",IF(DB27="","",IF(DB27&gt;=75,"เชี่ยวชาญ",IF(DB27&gt;=65,"ชำนาญ",IF(DB27&gt;=55,"พัฒนา",IF(DB27&gt;=50,"เริ่มต้น","ไม่ผ่าน")))))))))</f>
        <v/>
      </c>
      <c r="DD27" s="1233" t="str">
        <f>IF(VLOOKUP($A27,'02.คีย์เทอม1'!$A$10:$GT$59,160,FALSE)="","",VLOOKUP($A27,'02.คีย์เทอม1'!$A$10:$GT$59,160,FALSE))</f>
        <v/>
      </c>
      <c r="DE27" s="1233" t="str">
        <f>IF(VLOOKUP($A27,'03.คีย์เทอม2'!$A$10:$GT$59,160,FALSE)="","",VLOOKUP($A27,'03.คีย์เทอม2'!$A$10:$GT$59,160,FALSE))</f>
        <v/>
      </c>
      <c r="DF27" s="1262" t="str">
        <f t="shared" si="39"/>
        <v/>
      </c>
      <c r="DG27" s="1233" t="str">
        <f>IF('2.ชื่อนักเรียน'!R28="มส","มส",IF('2.ชื่อนักเรียน'!R28="ร","ร",IF('2.ชื่อนักเรียน'!R28="ย้าย","ย้าย",IF($B27="","",IF(DF27="","",IF(DF27&gt;=75,"เชี่ยวชาญ",IF(DF27&gt;=65,"ชำนาญ",IF(DF27&gt;=55,"พัฒนา",IF(DF27&gt;=50,"เริ่มต้น","ไม่ผ่าน")))))))))</f>
        <v/>
      </c>
      <c r="DH27" s="1233" t="str">
        <f>IF(VLOOKUP($A27,'02.คีย์เทอม1'!$A$10:$GT$59,165,FALSE)="","",VLOOKUP($A27,'02.คีย์เทอม1'!$A$10:$GT$59,165,FALSE))</f>
        <v/>
      </c>
      <c r="DI27" s="1233" t="str">
        <f>IF(VLOOKUP($A27,'03.คีย์เทอม2'!$A$10:$GT$59,165,FALSE)="","",VLOOKUP($A27,'03.คีย์เทอม2'!$A$10:$GT$59,165,FALSE))</f>
        <v/>
      </c>
      <c r="DJ27" s="1262" t="str">
        <f t="shared" si="40"/>
        <v/>
      </c>
      <c r="DK27" s="1233" t="str">
        <f>IF('2.ชื่อนักเรียน'!R28="มส","มส",IF('2.ชื่อนักเรียน'!R28="ร","ร",IF('2.ชื่อนักเรียน'!R28="ย้าย","ย้าย",IF($B27="","",IF(DJ27="","",IF(DJ27&gt;=75,"เชี่ยวชาญ",IF(DJ27&gt;=65,"ชำนาญ",IF(DJ27&gt;=55,"พัฒนา",IF(DJ27&gt;=50,"เริ่มต้น","ไม่ผ่าน")))))))))</f>
        <v/>
      </c>
      <c r="DL27" s="1233" t="str">
        <f>IF(VLOOKUP($A27,'02.คีย์เทอม1'!$A$10:$GT$59,170,FALSE)="","",VLOOKUP($A27,'02.คีย์เทอม1'!$A$10:$GT$59,170,FALSE))</f>
        <v/>
      </c>
      <c r="DM27" s="1233" t="str">
        <f>IF(VLOOKUP($A27,'03.คีย์เทอม2'!$A$10:$GT$59,170,FALSE)="","",VLOOKUP($A27,'03.คีย์เทอม2'!$A$10:$GT$59,170,FALSE))</f>
        <v/>
      </c>
      <c r="DN27" s="1262" t="str">
        <f t="shared" si="41"/>
        <v/>
      </c>
      <c r="DO27" s="1233" t="str">
        <f>IF('2.ชื่อนักเรียน'!R28="มส","มส",IF('2.ชื่อนักเรียน'!R28="ร","ร",IF('2.ชื่อนักเรียน'!R28="ย้าย","ย้าย",IF($B27="","",IF(DN27="","",IF(DN27&gt;=75,"เชี่ยวชาญ",IF(DN27&gt;=65,"ชำนาญ",IF(DN27&gt;=55,"พัฒนา",IF(DN27&gt;=50,"เริ่มต้น","ไม่ผ่าน")))))))))</f>
        <v/>
      </c>
      <c r="DP27" s="1233" t="str">
        <f>IF(VLOOKUP($A27,'02.คีย์เทอม1'!$A$10:$GT$59,175,FALSE)="","",VLOOKUP($A27,'02.คีย์เทอม1'!$A$10:$GT$59,175,FALSE))</f>
        <v/>
      </c>
      <c r="DQ27" s="1233" t="str">
        <f>IF(VLOOKUP($A27,'03.คีย์เทอม2'!$A$10:$GT$59,175,FALSE)="","",VLOOKUP($A27,'03.คีย์เทอม2'!$A$10:$GT$59,175,FALSE))</f>
        <v/>
      </c>
      <c r="DR27" s="1262" t="str">
        <f t="shared" si="42"/>
        <v/>
      </c>
      <c r="DS27" s="1233" t="str">
        <f>IF('2.ชื่อนักเรียน'!R28="มส","มส",IF('2.ชื่อนักเรียน'!R28="ร","ร",IF('2.ชื่อนักเรียน'!R28="ย้าย","ย้าย",IF($B27="","",IF(DR27="","",IF(DR27&gt;=75,"เชี่ยวชาญ",IF(DR27&gt;=65,"ชำนาญ",IF(DR27&gt;=55,"พัฒนา",IF(DR27&gt;=50,"เริ่มต้น","ไม่ผ่าน")))))))))</f>
        <v/>
      </c>
      <c r="DT27" s="1233" t="str">
        <f>IF(VLOOKUP($A27,'02.คีย์เทอม1'!$A$10:$GT$59,180,FALSE)="","",VLOOKUP($A27,'02.คีย์เทอม1'!$A$10:$GT$59,180,FALSE))</f>
        <v/>
      </c>
      <c r="DU27" s="1233" t="str">
        <f>IF(VLOOKUP($A27,'03.คีย์เทอม2'!$A$10:$GT$59,180,FALSE)="","",VLOOKUP($A27,'03.คีย์เทอม2'!$A$10:$GT$59,180,FALSE))</f>
        <v/>
      </c>
      <c r="DV27" s="1262" t="str">
        <f t="shared" si="43"/>
        <v/>
      </c>
      <c r="DW27" s="1233" t="str">
        <f>IF('2.ชื่อนักเรียน'!R28="มส","มส",IF('2.ชื่อนักเรียน'!R28="ร","ร",IF('2.ชื่อนักเรียน'!R28="ย้าย","ย้าย",IF($B27="","",IF(DV27="","",IF(DV27&gt;=75,"เชี่ยวชาญ",IF(DV27&gt;=65,"ชำนาญ",IF(DV27&gt;=55,"พัฒนา",IF(DV27&gt;=50,"เริ่มต้น","ไม่ผ่าน")))))))))</f>
        <v/>
      </c>
    </row>
    <row r="28" spans="1:127" s="509" customFormat="1" ht="17.25" customHeight="1">
      <c r="A28" s="1323">
        <v>19</v>
      </c>
      <c r="B28" s="1324" t="str">
        <f>IF('2.ชื่อนักเรียน'!C29="","",'2.ชื่อนักเรียน'!C29)</f>
        <v/>
      </c>
      <c r="C28" s="1325" t="str">
        <f>IF('2.ชื่อนักเรียน'!D29="","",'2.ชื่อนักเรียน'!D29)</f>
        <v/>
      </c>
      <c r="D28" s="1314" t="str">
        <f>IF($A$3&lt;&gt;"ชั้น"&amp;'01.ข้อมูลเบื้องต้น'!$H$2,"",IF(AK28="","",AK28))</f>
        <v/>
      </c>
      <c r="E28" s="1314" t="str">
        <f>IF($A$3&lt;&gt;"ชั้น"&amp;'01.ข้อมูลเบื้องต้น'!$H$2,"",IF(AO28="","",AO28))</f>
        <v/>
      </c>
      <c r="F28" s="1315" t="str">
        <f>IF($A$3&lt;&gt;"ชั้น"&amp;'01.ข้อมูลเบื้องต้น'!$H$2,"",IF(AS28="","",AS28))</f>
        <v/>
      </c>
      <c r="G28" s="1326" t="str">
        <f>IF($A$3&lt;&gt;"ชั้น"&amp;'01.ข้อมูลเบื้องต้น'!$H$2,"",IF(AW28="","",AW28))</f>
        <v/>
      </c>
      <c r="H28" s="1327" t="str">
        <f>IF($A$3&lt;&gt;"ชั้น"&amp;'01.ข้อมูลเบื้องต้น'!$H$2,"",IF(BA28="","",BA28))</f>
        <v/>
      </c>
      <c r="I28" s="1316" t="str">
        <f>IF($A$3&lt;&gt;"ชั้น"&amp;'01.ข้อมูลเบื้องต้น'!$H$2,"",IF(BE28="","",BE28))</f>
        <v/>
      </c>
      <c r="J28" s="1316" t="str">
        <f>IF($A$3&lt;&gt;"ชั้น"&amp;'01.ข้อมูลเบื้องต้น'!$H$2,"",IF(BI28="","",BI28))</f>
        <v/>
      </c>
      <c r="K28" s="1316" t="str">
        <f>IF($A$3&lt;&gt;"ชั้น"&amp;'01.ข้อมูลเบื้องต้น'!$H$2,"",IF(BM28="","",BM28))</f>
        <v/>
      </c>
      <c r="L28" s="1328" t="str">
        <f>IF($A$3&lt;&gt;"ชั้น"&amp;'01.ข้อมูลเบื้องต้น'!$H$2,"",IF(BO28="","",BO28))</f>
        <v/>
      </c>
      <c r="M28" s="1326" t="str">
        <f>IF($A$3&lt;&gt;"ชั้น"&amp;'01.ข้อมูลเบื้องต้น'!$H$2,"",IF(BS28="","",BS28))</f>
        <v/>
      </c>
      <c r="N28" s="1327" t="str">
        <f>IF($A$3&lt;&gt;"ชั้น"&amp;'01.ข้อมูลเบื้องต้น'!$H$2,"",IF(BW28="","",BW28))</f>
        <v/>
      </c>
      <c r="O28" s="1327" t="str">
        <f>IF($A$3&lt;&gt;"ชั้น"&amp;'01.ข้อมูลเบื้องต้น'!$H$2,"",IF(CA28="","",CA28))</f>
        <v/>
      </c>
      <c r="P28" s="1327" t="str">
        <f>IF($A$3&lt;&gt;"ชั้น"&amp;'01.ข้อมูลเบื้องต้น'!$H$2,"",IF(CE28="","",CE28))</f>
        <v/>
      </c>
      <c r="Q28" s="1327" t="str">
        <f>IF($A$3&lt;&gt;"ชั้น"&amp;'01.ข้อมูลเบื้องต้น'!$H$2,"",IF(CI28="","",CI28))</f>
        <v/>
      </c>
      <c r="R28" s="1327" t="str">
        <f>IF($A$3&lt;&gt;"ชั้น"&amp;'01.ข้อมูลเบื้องต้น'!$H$2,"",IF(CM28="","",CM28))</f>
        <v/>
      </c>
      <c r="S28" s="1327" t="str">
        <f>IF($A$3&lt;&gt;"ชั้น"&amp;'01.ข้อมูลเบื้องต้น'!$H$2,"",IF(CQ28="","",CQ28))</f>
        <v/>
      </c>
      <c r="T28" s="1327" t="str">
        <f>IF($A$3&lt;&gt;"ชั้น"&amp;'01.ข้อมูลเบื้องต้น'!$H$2,"",IF(CU28="","",CU28))</f>
        <v/>
      </c>
      <c r="U28" s="1327" t="str">
        <f>IF($A$3&lt;&gt;"ชั้น"&amp;'01.ข้อมูลเบื้องต้น'!$H$2,"",IF(CY28="","",CY28))</f>
        <v/>
      </c>
      <c r="V28" s="1327" t="str">
        <f>IF($A$3&lt;&gt;"ชั้น"&amp;'01.ข้อมูลเบื้องต้น'!$H$2,"",IF(DC28="","",DC28))</f>
        <v/>
      </c>
      <c r="W28" s="1327" t="str">
        <f>IF($A$3&lt;&gt;"ชั้น"&amp;'01.ข้อมูลเบื้องต้น'!$H$2,"",IF(DG28="","",DG28))</f>
        <v/>
      </c>
      <c r="X28" s="1327" t="str">
        <f>IF($A$3&lt;&gt;"ชั้น"&amp;'01.ข้อมูลเบื้องต้น'!$H$2,"",IF(DK28="","",DK28))</f>
        <v/>
      </c>
      <c r="Y28" s="1327" t="str">
        <f>IF($A$3&lt;&gt;"ชั้น"&amp;'01.ข้อมูลเบื้องต้น'!$H$2,"",IF(DO28="","",DO28))</f>
        <v/>
      </c>
      <c r="Z28" s="1327" t="str">
        <f>IF($A$3&lt;&gt;"ชั้น"&amp;'01.ข้อมูลเบื้องต้น'!$H$2,"",IF(DS28="","",DS28))</f>
        <v/>
      </c>
      <c r="AA28" s="1329" t="str">
        <f>IF($A$3&lt;&gt;"ชั้น"&amp;'01.ข้อมูลเบื้องต้น'!$H$2,"",IF(DW28="","",DW28))</f>
        <v/>
      </c>
      <c r="AB28" s="1330" t="str">
        <f>IF($A$3&lt;&gt;"ชั้น"&amp;'01.ข้อมูลเบื้องต้น'!$H$2,"",'7.พัฒนาผู้เรียน'!G29)</f>
        <v/>
      </c>
      <c r="AC28" s="1331" t="str">
        <f>IF($A$3&lt;&gt;"ชั้น"&amp;'01.ข้อมูลเบื้องต้น'!$H$2,"",'9.คุณลักษณะ'!I29)</f>
        <v/>
      </c>
      <c r="AG28" s="1261"/>
      <c r="AH28" s="1233" t="str">
        <f>IF(VLOOKUP($A28,'02.คีย์เทอม1'!$A$10:$GT$59,189,FALSE)="","",VLOOKUP($A28,'02.คีย์เทอม1'!$A$10:$GT$59,189,FALSE))</f>
        <v/>
      </c>
      <c r="AI28" s="1233" t="str">
        <f>IF(VLOOKUP($A28,'03.คีย์เทอม2'!$A$10:$GT$59,189,FALSE)="","",VLOOKUP($A28,'03.คีย์เทอม2'!$A$10:$GT$59,189,FALSE))</f>
        <v/>
      </c>
      <c r="AJ28" s="1262" t="str">
        <f t="shared" si="44"/>
        <v/>
      </c>
      <c r="AK28" s="1233" t="str">
        <f>IF('2.ชื่อนักเรียน'!R29="มส","มส",IF('2.ชื่อนักเรียน'!R29="ร","ร",IF('2.ชื่อนักเรียน'!R29="ย้าย","ย้าย",IF($B28="","",IF(AJ28="","",IF(AJ28&gt;=75,"เชี่ยวชาญ",IF(AJ28&gt;=65,"ชำนาญ",IF(AJ28&gt;=55,"พัฒนา",IF(AJ28&gt;=50,"เริ่มต้น","ไม่ผ่าน")))))))))</f>
        <v/>
      </c>
      <c r="AL28" s="1233" t="str">
        <f>IF(VLOOKUP($A28,'02.คีย์เทอม1'!$A$10:$GT$59,193,FALSE)="","",VLOOKUP($A28,'02.คีย์เทอม1'!$A$10:$GT$59,193,FALSE))</f>
        <v/>
      </c>
      <c r="AM28" s="1233" t="str">
        <f>IF(VLOOKUP($A28,'03.คีย์เทอม2'!$A$10:$GT$59,193,FALSE)="","",VLOOKUP($A28,'03.คีย์เทอม2'!$A$10:$GT$59,193,FALSE))</f>
        <v/>
      </c>
      <c r="AN28" s="1262" t="str">
        <f t="shared" si="21"/>
        <v/>
      </c>
      <c r="AO28" s="1233" t="str">
        <f>IF('2.ชื่อนักเรียน'!R29="มส","มส",IF('2.ชื่อนักเรียน'!R29="ร","ร",IF('2.ชื่อนักเรียน'!R29="ย้าย","ย้าย",IF($B28="","",IF(AN28="","",IF(AN28&gt;=75,"เชี่ยวชาญ",IF(AN28&gt;=65,"ชำนาญ",IF(AN28&gt;=55,"พัฒนา",IF(AN28&gt;=50,"เริ่มต้น","ไม่ผ่าน")))))))))</f>
        <v/>
      </c>
      <c r="AP28" s="1233" t="str">
        <f>IF(VLOOKUP($A28,'02.คีย์เทอม1'!$A$10:$GT$59,195,FALSE)="","",VLOOKUP($A28,'02.คีย์เทอม1'!$A$10:$GT$59,195,FALSE))</f>
        <v/>
      </c>
      <c r="AQ28" s="1233" t="str">
        <f>IF(VLOOKUP($A28,'03.คีย์เทอม2'!$A$10:$GT$59,195,FALSE)="","",VLOOKUP($A28,'03.คีย์เทอม2'!$A$10:$GT$59,195,FALSE))</f>
        <v/>
      </c>
      <c r="AR28" s="1262" t="str">
        <f t="shared" si="22"/>
        <v/>
      </c>
      <c r="AS28" s="1233" t="str">
        <f>IF('2.ชื่อนักเรียน'!R29="มส","มส",IF('2.ชื่อนักเรียน'!R29="ร","ร",IF('2.ชื่อนักเรียน'!R29="ย้าย","ย้าย",IF($B28="","",IF(AR28="","",IF(AR28&gt;=75,"เชี่ยวชาญ",IF(AR28&gt;=65,"ชำนาญ",IF(AR28&gt;=55,"พัฒนา",IF(AR28&gt;=50,"เริ่มต้น","ไม่ผ่าน")))))))))</f>
        <v/>
      </c>
      <c r="AT28" s="1233" t="str">
        <f>IF(VLOOKUP($A28,'02.คีย์เทอม1'!$A$10:$GT$59,196,FALSE)="","",VLOOKUP($A28,'02.คีย์เทอม1'!$A$10:$GT$59,196,FALSE))</f>
        <v/>
      </c>
      <c r="AU28" s="1233" t="str">
        <f>IF(VLOOKUP($A28,'03.คีย์เทอม2'!$A$10:$GT$59,196,FALSE)="","",VLOOKUP($A28,'03.คีย์เทอม2'!$A$10:$GT$59,196,FALSE))</f>
        <v/>
      </c>
      <c r="AV28" s="1262" t="str">
        <f t="shared" si="23"/>
        <v/>
      </c>
      <c r="AW28" s="1233" t="str">
        <f>IF('2.ชื่อนักเรียน'!R29="มส","มส",IF('2.ชื่อนักเรียน'!R29="ร","ร",IF('2.ชื่อนักเรียน'!R29="ย้าย","ย้าย",IF($B28="","",IF(AV28="","",IF(AV28&gt;=75,"เชี่ยวชาญ",IF(AV28&gt;=65,"ชำนาญ",IF(AV28&gt;=55,"พัฒนา",IF(AV28&gt;=50,"เริ่มต้น","ไม่ผ่าน")))))))))</f>
        <v/>
      </c>
      <c r="AX28" s="1233" t="str">
        <f>IF(VLOOKUP($A28,'02.คีย์เทอม1'!$A$10:$GT$59,197,FALSE)="","",VLOOKUP($A28,'02.คีย์เทอม1'!$A$10:$GT$59,197,FALSE))</f>
        <v/>
      </c>
      <c r="AY28" s="1233" t="str">
        <f>IF(VLOOKUP($A28,'03.คีย์เทอม2'!$A$10:$GT$59,197,FALSE)="","",VLOOKUP($A28,'03.คีย์เทอม2'!$A$10:$GT$59,197,FALSE))</f>
        <v/>
      </c>
      <c r="AZ28" s="1262" t="str">
        <f t="shared" si="24"/>
        <v/>
      </c>
      <c r="BA28" s="1233" t="str">
        <f>IF('2.ชื่อนักเรียน'!R29="มส","มส",IF('2.ชื่อนักเรียน'!R29="ร","ร",IF('2.ชื่อนักเรียน'!R29="ย้าย","ย้าย",IF($B28="","",IF(AZ28="","",IF(AZ28&gt;=75,"เชี่ยวชาญ",IF(AZ28&gt;=65,"ชำนาญ",IF(AZ28&gt;=55,"พัฒนา",IF(AZ28&gt;=50,"เริ่มต้น","ไม่ผ่าน")))))))))</f>
        <v/>
      </c>
      <c r="BB28" s="1233" t="str">
        <f>IF(VLOOKUP($A28,'02.คีย์เทอม1'!$A$10:$GT$59,198,FALSE)="","",VLOOKUP($A28,'02.คีย์เทอม1'!$A$10:$GT$59,198,FALSE))</f>
        <v/>
      </c>
      <c r="BC28" s="1233" t="str">
        <f>IF(VLOOKUP($A28,'03.คีย์เทอม2'!$A$10:$GT$59,198,FALSE)="","",VLOOKUP($A28,'03.คีย์เทอม2'!$A$10:$GT$59,198,FALSE))</f>
        <v/>
      </c>
      <c r="BD28" s="1262" t="str">
        <f t="shared" si="25"/>
        <v/>
      </c>
      <c r="BE28" s="1233" t="str">
        <f>IF('2.ชื่อนักเรียน'!R29="มส","มส",IF('2.ชื่อนักเรียน'!R29="ร","ร",IF('2.ชื่อนักเรียน'!R29="ย้าย","ย้าย",IF($B28="","",IF(BD28="","",IF(BD28&gt;=75,"เชี่ยวชาญ",IF(BD28&gt;=65,"ชำนาญ",IF(BD28&gt;=55,"พัฒนา",IF(BD28&gt;=50,"เริ่มต้น","ไม่ผ่าน")))))))))</f>
        <v/>
      </c>
      <c r="BF28" s="1233" t="str">
        <f>IF(VLOOKUP($A28,'02.คีย์เทอม1'!$A$10:$GT$59,199,FALSE)="","",VLOOKUP($A28,'02.คีย์เทอม1'!$A$10:$GT$59,199,FALSE))</f>
        <v/>
      </c>
      <c r="BG28" s="1233" t="str">
        <f>IF(VLOOKUP($A28,'03.คีย์เทอม2'!$A$10:$GT$59,199,FALSE)="","",VLOOKUP($A28,'03.คีย์เทอม2'!$A$10:$GT$59,199,FALSE))</f>
        <v/>
      </c>
      <c r="BH28" s="1262" t="str">
        <f t="shared" si="26"/>
        <v/>
      </c>
      <c r="BI28" s="1233" t="str">
        <f>IF('2.ชื่อนักเรียน'!R29="มส","มส",IF('2.ชื่อนักเรียน'!R29="ร","ร",IF('2.ชื่อนักเรียน'!R29="ย้าย","ย้าย",IF($B28="","",IF(BH28="","",IF(BH28&gt;=75,"เชี่ยวชาญ",IF(BH28&gt;=65,"ชำนาญ",IF(BH28&gt;=55,"พัฒนา",IF(BH28&gt;=50,"เริ่มต้น","ไม่ผ่าน")))))))))</f>
        <v/>
      </c>
      <c r="BJ28" s="1233" t="str">
        <f>IF(VLOOKUP($A28,'02.คีย์เทอม1'!$A$10:$GT$59,200,FALSE)="","",VLOOKUP($A28,'02.คีย์เทอม1'!$A$10:$GT$59,200,FALSE))</f>
        <v/>
      </c>
      <c r="BK28" s="1233" t="str">
        <f>IF(VLOOKUP($A28,'03.คีย์เทอม2'!$A$10:$GT$59,200,FALSE)="","",VLOOKUP($A28,'03.คีย์เทอม2'!$A$10:$GT$59,200,FALSE))</f>
        <v/>
      </c>
      <c r="BL28" s="1262" t="str">
        <f t="shared" si="27"/>
        <v/>
      </c>
      <c r="BM28" s="1233" t="str">
        <f>IF('2.ชื่อนักเรียน'!R29="มส","มส",IF('2.ชื่อนักเรียน'!R29="ร","ร",IF('2.ชื่อนักเรียน'!R29="ย้าย","ย้าย",IF($B28="","",IF(BL28="","",IF(BL28&gt;=75,"เชี่ยวชาญ",IF(BL28&gt;=65,"ชำนาญ",IF(BL28&gt;=55,"พัฒนา",IF(BL28&gt;=50,"เริ่มต้น","ไม่ผ่าน")))))))))</f>
        <v/>
      </c>
      <c r="BN28" s="1262" t="str">
        <f t="shared" si="28"/>
        <v/>
      </c>
      <c r="BO28" s="1233" t="str">
        <f>IF('2.ชื่อนักเรียน'!R29="มส","มส",IF('2.ชื่อนักเรียน'!R29="ร","ร",IF('2.ชื่อนักเรียน'!R29="ย้าย","ย้าย",IF($B28="","",IF(BN28="","",IF(BN28&gt;=75,"เชี่ยวชาญ",IF(BN28&gt;=65,"ชำนาญ",IF(BN28&gt;=55,"พัฒนา",IF(BN28&gt;=50,"เริ่มต้น","ไม่ผ่าน")))))))))</f>
        <v/>
      </c>
      <c r="BP28" s="1233" t="str">
        <f>IF(VLOOKUP($A28,'02.คีย์เทอม1'!$A$10:$GT$59,110,FALSE)="","",VLOOKUP($A28,'02.คีย์เทอม1'!$A$10:$GT$59,110,FALSE))</f>
        <v/>
      </c>
      <c r="BQ28" s="1233" t="str">
        <f>IF(VLOOKUP($A28,'03.คีย์เทอม2'!$A$10:$GT$59,110,FALSE)="","",VLOOKUP($A28,'03.คีย์เทอม2'!$A$10:$GT$59,110,FALSE))</f>
        <v/>
      </c>
      <c r="BR28" s="1262" t="str">
        <f t="shared" si="29"/>
        <v/>
      </c>
      <c r="BS28" s="1233" t="str">
        <f>IF('2.ชื่อนักเรียน'!R29="มส","มส",IF('2.ชื่อนักเรียน'!R29="ร","ร",IF('2.ชื่อนักเรียน'!R29="ย้าย","ย้าย",IF($B28="","",IF(BR28="","",IF(BR28&gt;=75,"เชี่ยวชาญ",IF(BR28&gt;=65,"ชำนาญ",IF(BR28&gt;=55,"พัฒนา",IF(BR28&gt;=50,"เริ่มต้น","ไม่ผ่าน")))))))))</f>
        <v/>
      </c>
      <c r="BT28" s="1233" t="str">
        <f>IF(VLOOKUP($A28,'02.คีย์เทอม1'!$A$10:$GT$59,115,FALSE)="","",VLOOKUP($A28,'02.คีย์เทอม1'!$A$10:$GT$59,115,FALSE))</f>
        <v/>
      </c>
      <c r="BU28" s="1233" t="str">
        <f>IF(VLOOKUP($A28,'03.คีย์เทอม2'!$A$10:$GT$59,115,FALSE)="","",VLOOKUP($A28,'03.คีย์เทอม2'!$A$10:$GT$59,115,FALSE))</f>
        <v/>
      </c>
      <c r="BV28" s="1262" t="str">
        <f t="shared" si="30"/>
        <v/>
      </c>
      <c r="BW28" s="1233" t="str">
        <f>IF('2.ชื่อนักเรียน'!R29="มส","มส",IF('2.ชื่อนักเรียน'!R29="ร","ร",IF('2.ชื่อนักเรียน'!R29="ย้าย","ย้าย",IF($B28="","",IF(BV28="","",IF(BV28&gt;=75,"เชี่ยวชาญ",IF(BV28&gt;=65,"ชำนาญ",IF(BV28&gt;=55,"พัฒนา",IF(BV28&gt;=50,"เริ่มต้น","ไม่ผ่าน")))))))))</f>
        <v/>
      </c>
      <c r="BX28" s="1233" t="str">
        <f>IF(VLOOKUP($A28,'02.คีย์เทอม1'!$A$10:$GT$59,120,FALSE)="","",VLOOKUP($A28,'02.คีย์เทอม1'!$A$10:$GT$59,120,FALSE))</f>
        <v/>
      </c>
      <c r="BY28" s="1233" t="str">
        <f>IF(VLOOKUP($A28,'03.คีย์เทอม2'!$A$10:$GT$59,120,FALSE)="","",VLOOKUP($A28,'03.คีย์เทอม2'!$A$10:$GT$59,120,FALSE))</f>
        <v/>
      </c>
      <c r="BZ28" s="1262" t="str">
        <f t="shared" si="31"/>
        <v/>
      </c>
      <c r="CA28" s="1233" t="str">
        <f>IF('2.ชื่อนักเรียน'!R29="มส","มส",IF('2.ชื่อนักเรียน'!R29="ร","ร",IF('2.ชื่อนักเรียน'!R29="ย้าย","ย้าย",IF($B28="","",IF(BZ28="","",IF(BZ28&gt;=75,"เชี่ยวชาญ",IF(BZ28&gt;=65,"ชำนาญ",IF(BZ28&gt;=55,"พัฒนา",IF(BZ28&gt;=50,"เริ่มต้น","ไม่ผ่าน")))))))))</f>
        <v/>
      </c>
      <c r="CB28" s="1233" t="str">
        <f>IF(VLOOKUP($A28,'02.คีย์เทอม1'!$A$10:$GT$59,125,FALSE)="","",VLOOKUP($A28,'02.คีย์เทอม1'!$A$10:$GT$59,125,FALSE))</f>
        <v/>
      </c>
      <c r="CC28" s="1233" t="str">
        <f>IF(VLOOKUP($A28,'03.คีย์เทอม2'!$A$10:$GT$59,125,FALSE)="","",VLOOKUP($A28,'03.คีย์เทอม2'!$A$10:$GT$59,125,FALSE))</f>
        <v/>
      </c>
      <c r="CD28" s="1262" t="str">
        <f t="shared" si="32"/>
        <v/>
      </c>
      <c r="CE28" s="1233" t="str">
        <f>IF('2.ชื่อนักเรียน'!R29="มส","มส",IF('2.ชื่อนักเรียน'!R29="ร","ร",IF('2.ชื่อนักเรียน'!R29="ย้าย","ย้าย",IF($B28="","",IF(CD28="","",IF(CD28&gt;=75,"เชี่ยวชาญ",IF(CD28&gt;=65,"ชำนาญ",IF(CD28&gt;=55,"พัฒนา",IF(CD28&gt;=50,"เริ่มต้น","ไม่ผ่าน")))))))))</f>
        <v/>
      </c>
      <c r="CF28" s="1233" t="str">
        <f>IF(VLOOKUP($A28,'02.คีย์เทอม1'!$A$10:$GT$59,130,FALSE)="","",VLOOKUP($A28,'02.คีย์เทอม1'!$A$10:$GT$59,130,FALSE))</f>
        <v/>
      </c>
      <c r="CG28" s="1233" t="str">
        <f>IF(VLOOKUP($A28,'03.คีย์เทอม2'!$A$10:$GT$59,130,FALSE)="","",VLOOKUP($A28,'03.คีย์เทอม2'!$A$10:$GT$59,130,FALSE))</f>
        <v/>
      </c>
      <c r="CH28" s="1262" t="str">
        <f t="shared" si="33"/>
        <v/>
      </c>
      <c r="CI28" s="1233" t="str">
        <f>IF('2.ชื่อนักเรียน'!R29="มส","มส",IF('2.ชื่อนักเรียน'!R29="ร","ร",IF('2.ชื่อนักเรียน'!R29="ย้าย","ย้าย",IF($B28="","",IF(CH28="","",IF(CH28&gt;=75,"เชี่ยวชาญ",IF(CH28&gt;=65,"ชำนาญ",IF(CH28&gt;=55,"พัฒนา",IF(CH28&gt;=50,"เริ่มต้น","ไม่ผ่าน")))))))))</f>
        <v/>
      </c>
      <c r="CJ28" s="1233" t="str">
        <f>IF(VLOOKUP($A28,'02.คีย์เทอม1'!$A$10:$GT$59,135,FALSE)="","",VLOOKUP($A28,'02.คีย์เทอม1'!$A$10:$GT$59,135,FALSE))</f>
        <v/>
      </c>
      <c r="CK28" s="1233" t="str">
        <f>IF(VLOOKUP($A28,'03.คีย์เทอม2'!$A$10:$GT$59,135,FALSE)="","",VLOOKUP($A28,'03.คีย์เทอม2'!$A$10:$GT$59,135,FALSE))</f>
        <v/>
      </c>
      <c r="CL28" s="1262" t="str">
        <f t="shared" si="34"/>
        <v/>
      </c>
      <c r="CM28" s="1233" t="str">
        <f>IF('2.ชื่อนักเรียน'!R29="มส","มส",IF('2.ชื่อนักเรียน'!R29="ร","ร",IF('2.ชื่อนักเรียน'!R29="ย้าย","ย้าย",IF($B28="","",IF(CL28="","",IF(CL28&gt;=75,"เชี่ยวชาญ",IF(CL28&gt;=65,"ชำนาญ",IF(CL28&gt;=55,"พัฒนา",IF(CL28&gt;=50,"เริ่มต้น","ไม่ผ่าน")))))))))</f>
        <v/>
      </c>
      <c r="CN28" s="1233" t="str">
        <f>IF(VLOOKUP($A28,'02.คีย์เทอม1'!$A$10:$GT$59,140,FALSE)="","",VLOOKUP($A28,'02.คีย์เทอม1'!$A$10:$GT$59,140,FALSE))</f>
        <v/>
      </c>
      <c r="CO28" s="1233" t="str">
        <f>IF(VLOOKUP($A28,'03.คีย์เทอม2'!$A$10:$GT$59,140,FALSE)="","",VLOOKUP($A28,'03.คีย์เทอม2'!$A$10:$GT$59,140,FALSE))</f>
        <v/>
      </c>
      <c r="CP28" s="1262" t="str">
        <f t="shared" si="35"/>
        <v/>
      </c>
      <c r="CQ28" s="1233" t="str">
        <f>IF('2.ชื่อนักเรียน'!R29="มส","มส",IF('2.ชื่อนักเรียน'!R29="ร","ร",IF('2.ชื่อนักเรียน'!R29="ย้าย","ย้าย",IF($B28="","",IF(CP28="","",IF(CP28&gt;=75,"เชี่ยวชาญ",IF(CP28&gt;=65,"ชำนาญ",IF(CP28&gt;=55,"พัฒนา",IF(CP28&gt;=50,"เริ่มต้น","ไม่ผ่าน")))))))))</f>
        <v/>
      </c>
      <c r="CR28" s="1233" t="str">
        <f>IF(VLOOKUP($A28,'02.คีย์เทอม1'!$A$10:$GT$59,145,FALSE)="","",VLOOKUP($A28,'02.คีย์เทอม1'!$A$10:$GT$59,145,FALSE))</f>
        <v/>
      </c>
      <c r="CS28" s="1233" t="str">
        <f>IF(VLOOKUP($A28,'03.คีย์เทอม2'!$A$10:$GT$59,145,FALSE)="","",VLOOKUP($A28,'03.คีย์เทอม2'!$A$10:$GT$59,145,FALSE))</f>
        <v/>
      </c>
      <c r="CT28" s="1262" t="str">
        <f t="shared" si="36"/>
        <v/>
      </c>
      <c r="CU28" s="1233" t="str">
        <f>IF('2.ชื่อนักเรียน'!R29="มส","มส",IF('2.ชื่อนักเรียน'!R29="ร","ร",IF('2.ชื่อนักเรียน'!R29="ย้าย","ย้าย",IF($B28="","",IF(CT28="","",IF(CT28&gt;=75,"เชี่ยวชาญ",IF(CT28&gt;=65,"ชำนาญ",IF(CT28&gt;=55,"พัฒนา",IF(CT28&gt;=50,"เริ่มต้น","ไม่ผ่าน")))))))))</f>
        <v/>
      </c>
      <c r="CV28" s="1233" t="str">
        <f>IF(VLOOKUP($A28,'02.คีย์เทอม1'!$A$10:$GT$59,150,FALSE)="","",VLOOKUP($A28,'02.คีย์เทอม1'!$A$10:$GT$59,150,FALSE))</f>
        <v/>
      </c>
      <c r="CW28" s="1233" t="str">
        <f>IF(VLOOKUP($A28,'03.คีย์เทอม2'!$A$10:$GT$59,150,FALSE)="","",VLOOKUP($A28,'03.คีย์เทอม2'!$A$10:$GT$59,150,FALSE))</f>
        <v/>
      </c>
      <c r="CX28" s="1262" t="str">
        <f t="shared" si="37"/>
        <v/>
      </c>
      <c r="CY28" s="1233" t="str">
        <f>IF('2.ชื่อนักเรียน'!R29="มส","มส",IF('2.ชื่อนักเรียน'!R29="ร","ร",IF('2.ชื่อนักเรียน'!R29="ย้าย","ย้าย",IF($B28="","",IF(CX28="","",IF(CX28&gt;=75,"เชี่ยวชาญ",IF(CX28&gt;=65,"ชำนาญ",IF(CX28&gt;=55,"พัฒนา",IF(CX28&gt;=50,"เริ่มต้น","ไม่ผ่าน")))))))))</f>
        <v/>
      </c>
      <c r="CZ28" s="1233" t="str">
        <f>IF(VLOOKUP($A28,'02.คีย์เทอม1'!$A$10:$GT$59,155,FALSE)="","",VLOOKUP($A28,'02.คีย์เทอม1'!$A$10:$GT$59,155,FALSE))</f>
        <v/>
      </c>
      <c r="DA28" s="1233" t="str">
        <f>IF(VLOOKUP($A28,'03.คีย์เทอม2'!$A$10:$GT$59,155,FALSE)="","",VLOOKUP($A28,'03.คีย์เทอม2'!$A$10:$GT$59,155,FALSE))</f>
        <v/>
      </c>
      <c r="DB28" s="1262" t="str">
        <f t="shared" si="38"/>
        <v/>
      </c>
      <c r="DC28" s="1233" t="str">
        <f>IF('2.ชื่อนักเรียน'!R29="มส","มส",IF('2.ชื่อนักเรียน'!R29="ร","ร",IF('2.ชื่อนักเรียน'!R29="ย้าย","ย้าย",IF($B28="","",IF(DB28="","",IF(DB28&gt;=75,"เชี่ยวชาญ",IF(DB28&gt;=65,"ชำนาญ",IF(DB28&gt;=55,"พัฒนา",IF(DB28&gt;=50,"เริ่มต้น","ไม่ผ่าน")))))))))</f>
        <v/>
      </c>
      <c r="DD28" s="1233" t="str">
        <f>IF(VLOOKUP($A28,'02.คีย์เทอม1'!$A$10:$GT$59,160,FALSE)="","",VLOOKUP($A28,'02.คีย์เทอม1'!$A$10:$GT$59,160,FALSE))</f>
        <v/>
      </c>
      <c r="DE28" s="1233" t="str">
        <f>IF(VLOOKUP($A28,'03.คีย์เทอม2'!$A$10:$GT$59,160,FALSE)="","",VLOOKUP($A28,'03.คีย์เทอม2'!$A$10:$GT$59,160,FALSE))</f>
        <v/>
      </c>
      <c r="DF28" s="1262" t="str">
        <f t="shared" si="39"/>
        <v/>
      </c>
      <c r="DG28" s="1233" t="str">
        <f>IF('2.ชื่อนักเรียน'!R29="มส","มส",IF('2.ชื่อนักเรียน'!R29="ร","ร",IF('2.ชื่อนักเรียน'!R29="ย้าย","ย้าย",IF($B28="","",IF(DF28="","",IF(DF28&gt;=75,"เชี่ยวชาญ",IF(DF28&gt;=65,"ชำนาญ",IF(DF28&gt;=55,"พัฒนา",IF(DF28&gt;=50,"เริ่มต้น","ไม่ผ่าน")))))))))</f>
        <v/>
      </c>
      <c r="DH28" s="1233" t="str">
        <f>IF(VLOOKUP($A28,'02.คีย์เทอม1'!$A$10:$GT$59,165,FALSE)="","",VLOOKUP($A28,'02.คีย์เทอม1'!$A$10:$GT$59,165,FALSE))</f>
        <v/>
      </c>
      <c r="DI28" s="1233" t="str">
        <f>IF(VLOOKUP($A28,'03.คีย์เทอม2'!$A$10:$GT$59,165,FALSE)="","",VLOOKUP($A28,'03.คีย์เทอม2'!$A$10:$GT$59,165,FALSE))</f>
        <v/>
      </c>
      <c r="DJ28" s="1262" t="str">
        <f t="shared" si="40"/>
        <v/>
      </c>
      <c r="DK28" s="1233" t="str">
        <f>IF('2.ชื่อนักเรียน'!R29="มส","มส",IF('2.ชื่อนักเรียน'!R29="ร","ร",IF('2.ชื่อนักเรียน'!R29="ย้าย","ย้าย",IF($B28="","",IF(DJ28="","",IF(DJ28&gt;=75,"เชี่ยวชาญ",IF(DJ28&gt;=65,"ชำนาญ",IF(DJ28&gt;=55,"พัฒนา",IF(DJ28&gt;=50,"เริ่มต้น","ไม่ผ่าน")))))))))</f>
        <v/>
      </c>
      <c r="DL28" s="1233" t="str">
        <f>IF(VLOOKUP($A28,'02.คีย์เทอม1'!$A$10:$GT$59,170,FALSE)="","",VLOOKUP($A28,'02.คีย์เทอม1'!$A$10:$GT$59,170,FALSE))</f>
        <v/>
      </c>
      <c r="DM28" s="1233" t="str">
        <f>IF(VLOOKUP($A28,'03.คีย์เทอม2'!$A$10:$GT$59,170,FALSE)="","",VLOOKUP($A28,'03.คีย์เทอม2'!$A$10:$GT$59,170,FALSE))</f>
        <v/>
      </c>
      <c r="DN28" s="1262" t="str">
        <f t="shared" si="41"/>
        <v/>
      </c>
      <c r="DO28" s="1233" t="str">
        <f>IF('2.ชื่อนักเรียน'!R29="มส","มส",IF('2.ชื่อนักเรียน'!R29="ร","ร",IF('2.ชื่อนักเรียน'!R29="ย้าย","ย้าย",IF($B28="","",IF(DN28="","",IF(DN28&gt;=75,"เชี่ยวชาญ",IF(DN28&gt;=65,"ชำนาญ",IF(DN28&gt;=55,"พัฒนา",IF(DN28&gt;=50,"เริ่มต้น","ไม่ผ่าน")))))))))</f>
        <v/>
      </c>
      <c r="DP28" s="1233" t="str">
        <f>IF(VLOOKUP($A28,'02.คีย์เทอม1'!$A$10:$GT$59,175,FALSE)="","",VLOOKUP($A28,'02.คีย์เทอม1'!$A$10:$GT$59,175,FALSE))</f>
        <v/>
      </c>
      <c r="DQ28" s="1233" t="str">
        <f>IF(VLOOKUP($A28,'03.คีย์เทอม2'!$A$10:$GT$59,175,FALSE)="","",VLOOKUP($A28,'03.คีย์เทอม2'!$A$10:$GT$59,175,FALSE))</f>
        <v/>
      </c>
      <c r="DR28" s="1262" t="str">
        <f t="shared" si="42"/>
        <v/>
      </c>
      <c r="DS28" s="1233" t="str">
        <f>IF('2.ชื่อนักเรียน'!R29="มส","มส",IF('2.ชื่อนักเรียน'!R29="ร","ร",IF('2.ชื่อนักเรียน'!R29="ย้าย","ย้าย",IF($B28="","",IF(DR28="","",IF(DR28&gt;=75,"เชี่ยวชาญ",IF(DR28&gt;=65,"ชำนาญ",IF(DR28&gt;=55,"พัฒนา",IF(DR28&gt;=50,"เริ่มต้น","ไม่ผ่าน")))))))))</f>
        <v/>
      </c>
      <c r="DT28" s="1233" t="str">
        <f>IF(VLOOKUP($A28,'02.คีย์เทอม1'!$A$10:$GT$59,180,FALSE)="","",VLOOKUP($A28,'02.คีย์เทอม1'!$A$10:$GT$59,180,FALSE))</f>
        <v/>
      </c>
      <c r="DU28" s="1233" t="str">
        <f>IF(VLOOKUP($A28,'03.คีย์เทอม2'!$A$10:$GT$59,180,FALSE)="","",VLOOKUP($A28,'03.คีย์เทอม2'!$A$10:$GT$59,180,FALSE))</f>
        <v/>
      </c>
      <c r="DV28" s="1262" t="str">
        <f t="shared" si="43"/>
        <v/>
      </c>
      <c r="DW28" s="1233" t="str">
        <f>IF('2.ชื่อนักเรียน'!R29="มส","มส",IF('2.ชื่อนักเรียน'!R29="ร","ร",IF('2.ชื่อนักเรียน'!R29="ย้าย","ย้าย",IF($B28="","",IF(DV28="","",IF(DV28&gt;=75,"เชี่ยวชาญ",IF(DV28&gt;=65,"ชำนาญ",IF(DV28&gt;=55,"พัฒนา",IF(DV28&gt;=50,"เริ่มต้น","ไม่ผ่าน")))))))))</f>
        <v/>
      </c>
    </row>
    <row r="29" spans="1:127" s="509" customFormat="1" ht="17.25" customHeight="1">
      <c r="A29" s="1323">
        <v>20</v>
      </c>
      <c r="B29" s="1324" t="str">
        <f>IF('2.ชื่อนักเรียน'!C30="","",'2.ชื่อนักเรียน'!C30)</f>
        <v/>
      </c>
      <c r="C29" s="1325" t="str">
        <f>IF('2.ชื่อนักเรียน'!D30="","",'2.ชื่อนักเรียน'!D30)</f>
        <v/>
      </c>
      <c r="D29" s="1314" t="str">
        <f>IF($A$3&lt;&gt;"ชั้น"&amp;'01.ข้อมูลเบื้องต้น'!$H$2,"",IF(AK29="","",AK29))</f>
        <v/>
      </c>
      <c r="E29" s="1314" t="str">
        <f>IF($A$3&lt;&gt;"ชั้น"&amp;'01.ข้อมูลเบื้องต้น'!$H$2,"",IF(AO29="","",AO29))</f>
        <v/>
      </c>
      <c r="F29" s="1315" t="str">
        <f>IF($A$3&lt;&gt;"ชั้น"&amp;'01.ข้อมูลเบื้องต้น'!$H$2,"",IF(AS29="","",AS29))</f>
        <v/>
      </c>
      <c r="G29" s="1326" t="str">
        <f>IF($A$3&lt;&gt;"ชั้น"&amp;'01.ข้อมูลเบื้องต้น'!$H$2,"",IF(AW29="","",AW29))</f>
        <v/>
      </c>
      <c r="H29" s="1327" t="str">
        <f>IF($A$3&lt;&gt;"ชั้น"&amp;'01.ข้อมูลเบื้องต้น'!$H$2,"",IF(BA29="","",BA29))</f>
        <v/>
      </c>
      <c r="I29" s="1316" t="str">
        <f>IF($A$3&lt;&gt;"ชั้น"&amp;'01.ข้อมูลเบื้องต้น'!$H$2,"",IF(BE29="","",BE29))</f>
        <v/>
      </c>
      <c r="J29" s="1316" t="str">
        <f>IF($A$3&lt;&gt;"ชั้น"&amp;'01.ข้อมูลเบื้องต้น'!$H$2,"",IF(BI29="","",BI29))</f>
        <v/>
      </c>
      <c r="K29" s="1316" t="str">
        <f>IF($A$3&lt;&gt;"ชั้น"&amp;'01.ข้อมูลเบื้องต้น'!$H$2,"",IF(BM29="","",BM29))</f>
        <v/>
      </c>
      <c r="L29" s="1328" t="str">
        <f>IF($A$3&lt;&gt;"ชั้น"&amp;'01.ข้อมูลเบื้องต้น'!$H$2,"",IF(BO29="","",BO29))</f>
        <v/>
      </c>
      <c r="M29" s="1326" t="str">
        <f>IF($A$3&lt;&gt;"ชั้น"&amp;'01.ข้อมูลเบื้องต้น'!$H$2,"",IF(BS29="","",BS29))</f>
        <v/>
      </c>
      <c r="N29" s="1327" t="str">
        <f>IF($A$3&lt;&gt;"ชั้น"&amp;'01.ข้อมูลเบื้องต้น'!$H$2,"",IF(BW29="","",BW29))</f>
        <v/>
      </c>
      <c r="O29" s="1327" t="str">
        <f>IF($A$3&lt;&gt;"ชั้น"&amp;'01.ข้อมูลเบื้องต้น'!$H$2,"",IF(CA29="","",CA29))</f>
        <v/>
      </c>
      <c r="P29" s="1327" t="str">
        <f>IF($A$3&lt;&gt;"ชั้น"&amp;'01.ข้อมูลเบื้องต้น'!$H$2,"",IF(CE29="","",CE29))</f>
        <v/>
      </c>
      <c r="Q29" s="1327" t="str">
        <f>IF($A$3&lt;&gt;"ชั้น"&amp;'01.ข้อมูลเบื้องต้น'!$H$2,"",IF(CI29="","",CI29))</f>
        <v/>
      </c>
      <c r="R29" s="1327" t="str">
        <f>IF($A$3&lt;&gt;"ชั้น"&amp;'01.ข้อมูลเบื้องต้น'!$H$2,"",IF(CM29="","",CM29))</f>
        <v/>
      </c>
      <c r="S29" s="1327" t="str">
        <f>IF($A$3&lt;&gt;"ชั้น"&amp;'01.ข้อมูลเบื้องต้น'!$H$2,"",IF(CQ29="","",CQ29))</f>
        <v/>
      </c>
      <c r="T29" s="1327" t="str">
        <f>IF($A$3&lt;&gt;"ชั้น"&amp;'01.ข้อมูลเบื้องต้น'!$H$2,"",IF(CU29="","",CU29))</f>
        <v/>
      </c>
      <c r="U29" s="1327" t="str">
        <f>IF($A$3&lt;&gt;"ชั้น"&amp;'01.ข้อมูลเบื้องต้น'!$H$2,"",IF(CY29="","",CY29))</f>
        <v/>
      </c>
      <c r="V29" s="1327" t="str">
        <f>IF($A$3&lt;&gt;"ชั้น"&amp;'01.ข้อมูลเบื้องต้น'!$H$2,"",IF(DC29="","",DC29))</f>
        <v/>
      </c>
      <c r="W29" s="1327" t="str">
        <f>IF($A$3&lt;&gt;"ชั้น"&amp;'01.ข้อมูลเบื้องต้น'!$H$2,"",IF(DG29="","",DG29))</f>
        <v/>
      </c>
      <c r="X29" s="1327" t="str">
        <f>IF($A$3&lt;&gt;"ชั้น"&amp;'01.ข้อมูลเบื้องต้น'!$H$2,"",IF(DK29="","",DK29))</f>
        <v/>
      </c>
      <c r="Y29" s="1327" t="str">
        <f>IF($A$3&lt;&gt;"ชั้น"&amp;'01.ข้อมูลเบื้องต้น'!$H$2,"",IF(DO29="","",DO29))</f>
        <v/>
      </c>
      <c r="Z29" s="1327" t="str">
        <f>IF($A$3&lt;&gt;"ชั้น"&amp;'01.ข้อมูลเบื้องต้น'!$H$2,"",IF(DS29="","",DS29))</f>
        <v/>
      </c>
      <c r="AA29" s="1329" t="str">
        <f>IF($A$3&lt;&gt;"ชั้น"&amp;'01.ข้อมูลเบื้องต้น'!$H$2,"",IF(DW29="","",DW29))</f>
        <v/>
      </c>
      <c r="AB29" s="1330" t="str">
        <f>IF($A$3&lt;&gt;"ชั้น"&amp;'01.ข้อมูลเบื้องต้น'!$H$2,"",'7.พัฒนาผู้เรียน'!G30)</f>
        <v/>
      </c>
      <c r="AC29" s="1331" t="str">
        <f>IF($A$3&lt;&gt;"ชั้น"&amp;'01.ข้อมูลเบื้องต้น'!$H$2,"",'9.คุณลักษณะ'!I30)</f>
        <v/>
      </c>
      <c r="AG29" s="1261"/>
      <c r="AH29" s="1233" t="str">
        <f>IF(VLOOKUP($A29,'02.คีย์เทอม1'!$A$10:$GT$59,189,FALSE)="","",VLOOKUP($A29,'02.คีย์เทอม1'!$A$10:$GT$59,189,FALSE))</f>
        <v/>
      </c>
      <c r="AI29" s="1233" t="str">
        <f>IF(VLOOKUP($A29,'03.คีย์เทอม2'!$A$10:$GT$59,189,FALSE)="","",VLOOKUP($A29,'03.คีย์เทอม2'!$A$10:$GT$59,189,FALSE))</f>
        <v/>
      </c>
      <c r="AJ29" s="1262" t="str">
        <f t="shared" si="44"/>
        <v/>
      </c>
      <c r="AK29" s="1233" t="str">
        <f>IF('2.ชื่อนักเรียน'!R30="มส","มส",IF('2.ชื่อนักเรียน'!R30="ร","ร",IF('2.ชื่อนักเรียน'!R30="ย้าย","ย้าย",IF($B29="","",IF(AJ29="","",IF(AJ29&gt;=75,"เชี่ยวชาญ",IF(AJ29&gt;=65,"ชำนาญ",IF(AJ29&gt;=55,"พัฒนา",IF(AJ29&gt;=50,"เริ่มต้น","ไม่ผ่าน")))))))))</f>
        <v/>
      </c>
      <c r="AL29" s="1233" t="str">
        <f>IF(VLOOKUP($A29,'02.คีย์เทอม1'!$A$10:$GT$59,193,FALSE)="","",VLOOKUP($A29,'02.คีย์เทอม1'!$A$10:$GT$59,193,FALSE))</f>
        <v/>
      </c>
      <c r="AM29" s="1233" t="str">
        <f>IF(VLOOKUP($A29,'03.คีย์เทอม2'!$A$10:$GT$59,193,FALSE)="","",VLOOKUP($A29,'03.คีย์เทอม2'!$A$10:$GT$59,193,FALSE))</f>
        <v/>
      </c>
      <c r="AN29" s="1262" t="str">
        <f t="shared" si="21"/>
        <v/>
      </c>
      <c r="AO29" s="1233" t="str">
        <f>IF('2.ชื่อนักเรียน'!R30="มส","มส",IF('2.ชื่อนักเรียน'!R30="ร","ร",IF('2.ชื่อนักเรียน'!R30="ย้าย","ย้าย",IF($B29="","",IF(AN29="","",IF(AN29&gt;=75,"เชี่ยวชาญ",IF(AN29&gt;=65,"ชำนาญ",IF(AN29&gt;=55,"พัฒนา",IF(AN29&gt;=50,"เริ่มต้น","ไม่ผ่าน")))))))))</f>
        <v/>
      </c>
      <c r="AP29" s="1233" t="str">
        <f>IF(VLOOKUP($A29,'02.คีย์เทอม1'!$A$10:$GT$59,195,FALSE)="","",VLOOKUP($A29,'02.คีย์เทอม1'!$A$10:$GT$59,195,FALSE))</f>
        <v/>
      </c>
      <c r="AQ29" s="1233" t="str">
        <f>IF(VLOOKUP($A29,'03.คีย์เทอม2'!$A$10:$GT$59,195,FALSE)="","",VLOOKUP($A29,'03.คีย์เทอม2'!$A$10:$GT$59,195,FALSE))</f>
        <v/>
      </c>
      <c r="AR29" s="1262" t="str">
        <f t="shared" si="22"/>
        <v/>
      </c>
      <c r="AS29" s="1233" t="str">
        <f>IF('2.ชื่อนักเรียน'!R30="มส","มส",IF('2.ชื่อนักเรียน'!R30="ร","ร",IF('2.ชื่อนักเรียน'!R30="ย้าย","ย้าย",IF($B29="","",IF(AR29="","",IF(AR29&gt;=75,"เชี่ยวชาญ",IF(AR29&gt;=65,"ชำนาญ",IF(AR29&gt;=55,"พัฒนา",IF(AR29&gt;=50,"เริ่มต้น","ไม่ผ่าน")))))))))</f>
        <v/>
      </c>
      <c r="AT29" s="1233" t="str">
        <f>IF(VLOOKUP($A29,'02.คีย์เทอม1'!$A$10:$GT$59,196,FALSE)="","",VLOOKUP($A29,'02.คีย์เทอม1'!$A$10:$GT$59,196,FALSE))</f>
        <v/>
      </c>
      <c r="AU29" s="1233" t="str">
        <f>IF(VLOOKUP($A29,'03.คีย์เทอม2'!$A$10:$GT$59,196,FALSE)="","",VLOOKUP($A29,'03.คีย์เทอม2'!$A$10:$GT$59,196,FALSE))</f>
        <v/>
      </c>
      <c r="AV29" s="1262" t="str">
        <f t="shared" si="23"/>
        <v/>
      </c>
      <c r="AW29" s="1233" t="str">
        <f>IF('2.ชื่อนักเรียน'!R30="มส","มส",IF('2.ชื่อนักเรียน'!R30="ร","ร",IF('2.ชื่อนักเรียน'!R30="ย้าย","ย้าย",IF($B29="","",IF(AV29="","",IF(AV29&gt;=75,"เชี่ยวชาญ",IF(AV29&gt;=65,"ชำนาญ",IF(AV29&gt;=55,"พัฒนา",IF(AV29&gt;=50,"เริ่มต้น","ไม่ผ่าน")))))))))</f>
        <v/>
      </c>
      <c r="AX29" s="1233" t="str">
        <f>IF(VLOOKUP($A29,'02.คีย์เทอม1'!$A$10:$GT$59,197,FALSE)="","",VLOOKUP($A29,'02.คีย์เทอม1'!$A$10:$GT$59,197,FALSE))</f>
        <v/>
      </c>
      <c r="AY29" s="1233" t="str">
        <f>IF(VLOOKUP($A29,'03.คีย์เทอม2'!$A$10:$GT$59,197,FALSE)="","",VLOOKUP($A29,'03.คีย์เทอม2'!$A$10:$GT$59,197,FALSE))</f>
        <v/>
      </c>
      <c r="AZ29" s="1262" t="str">
        <f t="shared" si="24"/>
        <v/>
      </c>
      <c r="BA29" s="1233" t="str">
        <f>IF('2.ชื่อนักเรียน'!R30="มส","มส",IF('2.ชื่อนักเรียน'!R30="ร","ร",IF('2.ชื่อนักเรียน'!R30="ย้าย","ย้าย",IF($B29="","",IF(AZ29="","",IF(AZ29&gt;=75,"เชี่ยวชาญ",IF(AZ29&gt;=65,"ชำนาญ",IF(AZ29&gt;=55,"พัฒนา",IF(AZ29&gt;=50,"เริ่มต้น","ไม่ผ่าน")))))))))</f>
        <v/>
      </c>
      <c r="BB29" s="1233" t="str">
        <f>IF(VLOOKUP($A29,'02.คีย์เทอม1'!$A$10:$GT$59,198,FALSE)="","",VLOOKUP($A29,'02.คีย์เทอม1'!$A$10:$GT$59,198,FALSE))</f>
        <v/>
      </c>
      <c r="BC29" s="1233" t="str">
        <f>IF(VLOOKUP($A29,'03.คีย์เทอม2'!$A$10:$GT$59,198,FALSE)="","",VLOOKUP($A29,'03.คีย์เทอม2'!$A$10:$GT$59,198,FALSE))</f>
        <v/>
      </c>
      <c r="BD29" s="1262" t="str">
        <f t="shared" si="25"/>
        <v/>
      </c>
      <c r="BE29" s="1233" t="str">
        <f>IF('2.ชื่อนักเรียน'!R30="มส","มส",IF('2.ชื่อนักเรียน'!R30="ร","ร",IF('2.ชื่อนักเรียน'!R30="ย้าย","ย้าย",IF($B29="","",IF(BD29="","",IF(BD29&gt;=75,"เชี่ยวชาญ",IF(BD29&gt;=65,"ชำนาญ",IF(BD29&gt;=55,"พัฒนา",IF(BD29&gt;=50,"เริ่มต้น","ไม่ผ่าน")))))))))</f>
        <v/>
      </c>
      <c r="BF29" s="1233" t="str">
        <f>IF(VLOOKUP($A29,'02.คีย์เทอม1'!$A$10:$GT$59,199,FALSE)="","",VLOOKUP($A29,'02.คีย์เทอม1'!$A$10:$GT$59,199,FALSE))</f>
        <v/>
      </c>
      <c r="BG29" s="1233" t="str">
        <f>IF(VLOOKUP($A29,'03.คีย์เทอม2'!$A$10:$GT$59,199,FALSE)="","",VLOOKUP($A29,'03.คีย์เทอม2'!$A$10:$GT$59,199,FALSE))</f>
        <v/>
      </c>
      <c r="BH29" s="1262" t="str">
        <f t="shared" si="26"/>
        <v/>
      </c>
      <c r="BI29" s="1233" t="str">
        <f>IF('2.ชื่อนักเรียน'!R30="มส","มส",IF('2.ชื่อนักเรียน'!R30="ร","ร",IF('2.ชื่อนักเรียน'!R30="ย้าย","ย้าย",IF($B29="","",IF(BH29="","",IF(BH29&gt;=75,"เชี่ยวชาญ",IF(BH29&gt;=65,"ชำนาญ",IF(BH29&gt;=55,"พัฒนา",IF(BH29&gt;=50,"เริ่มต้น","ไม่ผ่าน")))))))))</f>
        <v/>
      </c>
      <c r="BJ29" s="1233" t="str">
        <f>IF(VLOOKUP($A29,'02.คีย์เทอม1'!$A$10:$GT$59,200,FALSE)="","",VLOOKUP($A29,'02.คีย์เทอม1'!$A$10:$GT$59,200,FALSE))</f>
        <v/>
      </c>
      <c r="BK29" s="1233" t="str">
        <f>IF(VLOOKUP($A29,'03.คีย์เทอม2'!$A$10:$GT$59,200,FALSE)="","",VLOOKUP($A29,'03.คีย์เทอม2'!$A$10:$GT$59,200,FALSE))</f>
        <v/>
      </c>
      <c r="BL29" s="1262" t="str">
        <f t="shared" si="27"/>
        <v/>
      </c>
      <c r="BM29" s="1233" t="str">
        <f>IF('2.ชื่อนักเรียน'!R30="มส","มส",IF('2.ชื่อนักเรียน'!R30="ร","ร",IF('2.ชื่อนักเรียน'!R30="ย้าย","ย้าย",IF($B29="","",IF(BL29="","",IF(BL29&gt;=75,"เชี่ยวชาญ",IF(BL29&gt;=65,"ชำนาญ",IF(BL29&gt;=55,"พัฒนา",IF(BL29&gt;=50,"เริ่มต้น","ไม่ผ่าน")))))))))</f>
        <v/>
      </c>
      <c r="BN29" s="1262" t="str">
        <f t="shared" si="28"/>
        <v/>
      </c>
      <c r="BO29" s="1233" t="str">
        <f>IF('2.ชื่อนักเรียน'!R30="มส","มส",IF('2.ชื่อนักเรียน'!R30="ร","ร",IF('2.ชื่อนักเรียน'!R30="ย้าย","ย้าย",IF($B29="","",IF(BN29="","",IF(BN29&gt;=75,"เชี่ยวชาญ",IF(BN29&gt;=65,"ชำนาญ",IF(BN29&gt;=55,"พัฒนา",IF(BN29&gt;=50,"เริ่มต้น","ไม่ผ่าน")))))))))</f>
        <v/>
      </c>
      <c r="BP29" s="1233" t="str">
        <f>IF(VLOOKUP($A29,'02.คีย์เทอม1'!$A$10:$GT$59,110,FALSE)="","",VLOOKUP($A29,'02.คีย์เทอม1'!$A$10:$GT$59,110,FALSE))</f>
        <v/>
      </c>
      <c r="BQ29" s="1233" t="str">
        <f>IF(VLOOKUP($A29,'03.คีย์เทอม2'!$A$10:$GT$59,110,FALSE)="","",VLOOKUP($A29,'03.คีย์เทอม2'!$A$10:$GT$59,110,FALSE))</f>
        <v/>
      </c>
      <c r="BR29" s="1262" t="str">
        <f t="shared" si="29"/>
        <v/>
      </c>
      <c r="BS29" s="1233" t="str">
        <f>IF('2.ชื่อนักเรียน'!R30="มส","มส",IF('2.ชื่อนักเรียน'!R30="ร","ร",IF('2.ชื่อนักเรียน'!R30="ย้าย","ย้าย",IF($B29="","",IF(BR29="","",IF(BR29&gt;=75,"เชี่ยวชาญ",IF(BR29&gt;=65,"ชำนาญ",IF(BR29&gt;=55,"พัฒนา",IF(BR29&gt;=50,"เริ่มต้น","ไม่ผ่าน")))))))))</f>
        <v/>
      </c>
      <c r="BT29" s="1233" t="str">
        <f>IF(VLOOKUP($A29,'02.คีย์เทอม1'!$A$10:$GT$59,115,FALSE)="","",VLOOKUP($A29,'02.คีย์เทอม1'!$A$10:$GT$59,115,FALSE))</f>
        <v/>
      </c>
      <c r="BU29" s="1233" t="str">
        <f>IF(VLOOKUP($A29,'03.คีย์เทอม2'!$A$10:$GT$59,115,FALSE)="","",VLOOKUP($A29,'03.คีย์เทอม2'!$A$10:$GT$59,115,FALSE))</f>
        <v/>
      </c>
      <c r="BV29" s="1262" t="str">
        <f t="shared" si="30"/>
        <v/>
      </c>
      <c r="BW29" s="1233" t="str">
        <f>IF('2.ชื่อนักเรียน'!R30="มส","มส",IF('2.ชื่อนักเรียน'!R30="ร","ร",IF('2.ชื่อนักเรียน'!R30="ย้าย","ย้าย",IF($B29="","",IF(BV29="","",IF(BV29&gt;=75,"เชี่ยวชาญ",IF(BV29&gt;=65,"ชำนาญ",IF(BV29&gt;=55,"พัฒนา",IF(BV29&gt;=50,"เริ่มต้น","ไม่ผ่าน")))))))))</f>
        <v/>
      </c>
      <c r="BX29" s="1233" t="str">
        <f>IF(VLOOKUP($A29,'02.คีย์เทอม1'!$A$10:$GT$59,120,FALSE)="","",VLOOKUP($A29,'02.คีย์เทอม1'!$A$10:$GT$59,120,FALSE))</f>
        <v/>
      </c>
      <c r="BY29" s="1233" t="str">
        <f>IF(VLOOKUP($A29,'03.คีย์เทอม2'!$A$10:$GT$59,120,FALSE)="","",VLOOKUP($A29,'03.คีย์เทอม2'!$A$10:$GT$59,120,FALSE))</f>
        <v/>
      </c>
      <c r="BZ29" s="1262" t="str">
        <f t="shared" si="31"/>
        <v/>
      </c>
      <c r="CA29" s="1233" t="str">
        <f>IF('2.ชื่อนักเรียน'!R30="มส","มส",IF('2.ชื่อนักเรียน'!R30="ร","ร",IF('2.ชื่อนักเรียน'!R30="ย้าย","ย้าย",IF($B29="","",IF(BZ29="","",IF(BZ29&gt;=75,"เชี่ยวชาญ",IF(BZ29&gt;=65,"ชำนาญ",IF(BZ29&gt;=55,"พัฒนา",IF(BZ29&gt;=50,"เริ่มต้น","ไม่ผ่าน")))))))))</f>
        <v/>
      </c>
      <c r="CB29" s="1233" t="str">
        <f>IF(VLOOKUP($A29,'02.คีย์เทอม1'!$A$10:$GT$59,125,FALSE)="","",VLOOKUP($A29,'02.คีย์เทอม1'!$A$10:$GT$59,125,FALSE))</f>
        <v/>
      </c>
      <c r="CC29" s="1233" t="str">
        <f>IF(VLOOKUP($A29,'03.คีย์เทอม2'!$A$10:$GT$59,125,FALSE)="","",VLOOKUP($A29,'03.คีย์เทอม2'!$A$10:$GT$59,125,FALSE))</f>
        <v/>
      </c>
      <c r="CD29" s="1262" t="str">
        <f t="shared" si="32"/>
        <v/>
      </c>
      <c r="CE29" s="1233" t="str">
        <f>IF('2.ชื่อนักเรียน'!R30="มส","มส",IF('2.ชื่อนักเรียน'!R30="ร","ร",IF('2.ชื่อนักเรียน'!R30="ย้าย","ย้าย",IF($B29="","",IF(CD29="","",IF(CD29&gt;=75,"เชี่ยวชาญ",IF(CD29&gt;=65,"ชำนาญ",IF(CD29&gt;=55,"พัฒนา",IF(CD29&gt;=50,"เริ่มต้น","ไม่ผ่าน")))))))))</f>
        <v/>
      </c>
      <c r="CF29" s="1233" t="str">
        <f>IF(VLOOKUP($A29,'02.คีย์เทอม1'!$A$10:$GT$59,130,FALSE)="","",VLOOKUP($A29,'02.คีย์เทอม1'!$A$10:$GT$59,130,FALSE))</f>
        <v/>
      </c>
      <c r="CG29" s="1233" t="str">
        <f>IF(VLOOKUP($A29,'03.คีย์เทอม2'!$A$10:$GT$59,130,FALSE)="","",VLOOKUP($A29,'03.คีย์เทอม2'!$A$10:$GT$59,130,FALSE))</f>
        <v/>
      </c>
      <c r="CH29" s="1262" t="str">
        <f t="shared" si="33"/>
        <v/>
      </c>
      <c r="CI29" s="1233" t="str">
        <f>IF('2.ชื่อนักเรียน'!R30="มส","มส",IF('2.ชื่อนักเรียน'!R30="ร","ร",IF('2.ชื่อนักเรียน'!R30="ย้าย","ย้าย",IF($B29="","",IF(CH29="","",IF(CH29&gt;=75,"เชี่ยวชาญ",IF(CH29&gt;=65,"ชำนาญ",IF(CH29&gt;=55,"พัฒนา",IF(CH29&gt;=50,"เริ่มต้น","ไม่ผ่าน")))))))))</f>
        <v/>
      </c>
      <c r="CJ29" s="1233" t="str">
        <f>IF(VLOOKUP($A29,'02.คีย์เทอม1'!$A$10:$GT$59,135,FALSE)="","",VLOOKUP($A29,'02.คีย์เทอม1'!$A$10:$GT$59,135,FALSE))</f>
        <v/>
      </c>
      <c r="CK29" s="1233" t="str">
        <f>IF(VLOOKUP($A29,'03.คีย์เทอม2'!$A$10:$GT$59,135,FALSE)="","",VLOOKUP($A29,'03.คีย์เทอม2'!$A$10:$GT$59,135,FALSE))</f>
        <v/>
      </c>
      <c r="CL29" s="1262" t="str">
        <f t="shared" si="34"/>
        <v/>
      </c>
      <c r="CM29" s="1233" t="str">
        <f>IF('2.ชื่อนักเรียน'!R30="มส","มส",IF('2.ชื่อนักเรียน'!R30="ร","ร",IF('2.ชื่อนักเรียน'!R30="ย้าย","ย้าย",IF($B29="","",IF(CL29="","",IF(CL29&gt;=75,"เชี่ยวชาญ",IF(CL29&gt;=65,"ชำนาญ",IF(CL29&gt;=55,"พัฒนา",IF(CL29&gt;=50,"เริ่มต้น","ไม่ผ่าน")))))))))</f>
        <v/>
      </c>
      <c r="CN29" s="1233" t="str">
        <f>IF(VLOOKUP($A29,'02.คีย์เทอม1'!$A$10:$GT$59,140,FALSE)="","",VLOOKUP($A29,'02.คีย์เทอม1'!$A$10:$GT$59,140,FALSE))</f>
        <v/>
      </c>
      <c r="CO29" s="1233" t="str">
        <f>IF(VLOOKUP($A29,'03.คีย์เทอม2'!$A$10:$GT$59,140,FALSE)="","",VLOOKUP($A29,'03.คีย์เทอม2'!$A$10:$GT$59,140,FALSE))</f>
        <v/>
      </c>
      <c r="CP29" s="1262" t="str">
        <f t="shared" si="35"/>
        <v/>
      </c>
      <c r="CQ29" s="1233" t="str">
        <f>IF('2.ชื่อนักเรียน'!R30="มส","มส",IF('2.ชื่อนักเรียน'!R30="ร","ร",IF('2.ชื่อนักเรียน'!R30="ย้าย","ย้าย",IF($B29="","",IF(CP29="","",IF(CP29&gt;=75,"เชี่ยวชาญ",IF(CP29&gt;=65,"ชำนาญ",IF(CP29&gt;=55,"พัฒนา",IF(CP29&gt;=50,"เริ่มต้น","ไม่ผ่าน")))))))))</f>
        <v/>
      </c>
      <c r="CR29" s="1233" t="str">
        <f>IF(VLOOKUP($A29,'02.คีย์เทอม1'!$A$10:$GT$59,145,FALSE)="","",VLOOKUP($A29,'02.คีย์เทอม1'!$A$10:$GT$59,145,FALSE))</f>
        <v/>
      </c>
      <c r="CS29" s="1233" t="str">
        <f>IF(VLOOKUP($A29,'03.คีย์เทอม2'!$A$10:$GT$59,145,FALSE)="","",VLOOKUP($A29,'03.คีย์เทอม2'!$A$10:$GT$59,145,FALSE))</f>
        <v/>
      </c>
      <c r="CT29" s="1262" t="str">
        <f t="shared" si="36"/>
        <v/>
      </c>
      <c r="CU29" s="1233" t="str">
        <f>IF('2.ชื่อนักเรียน'!R30="มส","มส",IF('2.ชื่อนักเรียน'!R30="ร","ร",IF('2.ชื่อนักเรียน'!R30="ย้าย","ย้าย",IF($B29="","",IF(CT29="","",IF(CT29&gt;=75,"เชี่ยวชาญ",IF(CT29&gt;=65,"ชำนาญ",IF(CT29&gt;=55,"พัฒนา",IF(CT29&gt;=50,"เริ่มต้น","ไม่ผ่าน")))))))))</f>
        <v/>
      </c>
      <c r="CV29" s="1233" t="str">
        <f>IF(VLOOKUP($A29,'02.คีย์เทอม1'!$A$10:$GT$59,150,FALSE)="","",VLOOKUP($A29,'02.คีย์เทอม1'!$A$10:$GT$59,150,FALSE))</f>
        <v/>
      </c>
      <c r="CW29" s="1233" t="str">
        <f>IF(VLOOKUP($A29,'03.คีย์เทอม2'!$A$10:$GT$59,150,FALSE)="","",VLOOKUP($A29,'03.คีย์เทอม2'!$A$10:$GT$59,150,FALSE))</f>
        <v/>
      </c>
      <c r="CX29" s="1262" t="str">
        <f t="shared" si="37"/>
        <v/>
      </c>
      <c r="CY29" s="1233" t="str">
        <f>IF('2.ชื่อนักเรียน'!R30="มส","มส",IF('2.ชื่อนักเรียน'!R30="ร","ร",IF('2.ชื่อนักเรียน'!R30="ย้าย","ย้าย",IF($B29="","",IF(CX29="","",IF(CX29&gt;=75,"เชี่ยวชาญ",IF(CX29&gt;=65,"ชำนาญ",IF(CX29&gt;=55,"พัฒนา",IF(CX29&gt;=50,"เริ่มต้น","ไม่ผ่าน")))))))))</f>
        <v/>
      </c>
      <c r="CZ29" s="1233" t="str">
        <f>IF(VLOOKUP($A29,'02.คีย์เทอม1'!$A$10:$GT$59,155,FALSE)="","",VLOOKUP($A29,'02.คีย์เทอม1'!$A$10:$GT$59,155,FALSE))</f>
        <v/>
      </c>
      <c r="DA29" s="1233" t="str">
        <f>IF(VLOOKUP($A29,'03.คีย์เทอม2'!$A$10:$GT$59,155,FALSE)="","",VLOOKUP($A29,'03.คีย์เทอม2'!$A$10:$GT$59,155,FALSE))</f>
        <v/>
      </c>
      <c r="DB29" s="1262" t="str">
        <f t="shared" si="38"/>
        <v/>
      </c>
      <c r="DC29" s="1233" t="str">
        <f>IF('2.ชื่อนักเรียน'!R30="มส","มส",IF('2.ชื่อนักเรียน'!R30="ร","ร",IF('2.ชื่อนักเรียน'!R30="ย้าย","ย้าย",IF($B29="","",IF(DB29="","",IF(DB29&gt;=75,"เชี่ยวชาญ",IF(DB29&gt;=65,"ชำนาญ",IF(DB29&gt;=55,"พัฒนา",IF(DB29&gt;=50,"เริ่มต้น","ไม่ผ่าน")))))))))</f>
        <v/>
      </c>
      <c r="DD29" s="1233" t="str">
        <f>IF(VLOOKUP($A29,'02.คีย์เทอม1'!$A$10:$GT$59,160,FALSE)="","",VLOOKUP($A29,'02.คีย์เทอม1'!$A$10:$GT$59,160,FALSE))</f>
        <v/>
      </c>
      <c r="DE29" s="1233" t="str">
        <f>IF(VLOOKUP($A29,'03.คีย์เทอม2'!$A$10:$GT$59,160,FALSE)="","",VLOOKUP($A29,'03.คีย์เทอม2'!$A$10:$GT$59,160,FALSE))</f>
        <v/>
      </c>
      <c r="DF29" s="1262" t="str">
        <f t="shared" si="39"/>
        <v/>
      </c>
      <c r="DG29" s="1233" t="str">
        <f>IF('2.ชื่อนักเรียน'!R30="มส","มส",IF('2.ชื่อนักเรียน'!R30="ร","ร",IF('2.ชื่อนักเรียน'!R30="ย้าย","ย้าย",IF($B29="","",IF(DF29="","",IF(DF29&gt;=75,"เชี่ยวชาญ",IF(DF29&gt;=65,"ชำนาญ",IF(DF29&gt;=55,"พัฒนา",IF(DF29&gt;=50,"เริ่มต้น","ไม่ผ่าน")))))))))</f>
        <v/>
      </c>
      <c r="DH29" s="1233" t="str">
        <f>IF(VLOOKUP($A29,'02.คีย์เทอม1'!$A$10:$GT$59,165,FALSE)="","",VLOOKUP($A29,'02.คีย์เทอม1'!$A$10:$GT$59,165,FALSE))</f>
        <v/>
      </c>
      <c r="DI29" s="1233" t="str">
        <f>IF(VLOOKUP($A29,'03.คีย์เทอม2'!$A$10:$GT$59,165,FALSE)="","",VLOOKUP($A29,'03.คีย์เทอม2'!$A$10:$GT$59,165,FALSE))</f>
        <v/>
      </c>
      <c r="DJ29" s="1262" t="str">
        <f t="shared" si="40"/>
        <v/>
      </c>
      <c r="DK29" s="1233" t="str">
        <f>IF('2.ชื่อนักเรียน'!R30="มส","มส",IF('2.ชื่อนักเรียน'!R30="ร","ร",IF('2.ชื่อนักเรียน'!R30="ย้าย","ย้าย",IF($B29="","",IF(DJ29="","",IF(DJ29&gt;=75,"เชี่ยวชาญ",IF(DJ29&gt;=65,"ชำนาญ",IF(DJ29&gt;=55,"พัฒนา",IF(DJ29&gt;=50,"เริ่มต้น","ไม่ผ่าน")))))))))</f>
        <v/>
      </c>
      <c r="DL29" s="1233" t="str">
        <f>IF(VLOOKUP($A29,'02.คีย์เทอม1'!$A$10:$GT$59,170,FALSE)="","",VLOOKUP($A29,'02.คีย์เทอม1'!$A$10:$GT$59,170,FALSE))</f>
        <v/>
      </c>
      <c r="DM29" s="1233" t="str">
        <f>IF(VLOOKUP($A29,'03.คีย์เทอม2'!$A$10:$GT$59,170,FALSE)="","",VLOOKUP($A29,'03.คีย์เทอม2'!$A$10:$GT$59,170,FALSE))</f>
        <v/>
      </c>
      <c r="DN29" s="1262" t="str">
        <f t="shared" si="41"/>
        <v/>
      </c>
      <c r="DO29" s="1233" t="str">
        <f>IF('2.ชื่อนักเรียน'!R30="มส","มส",IF('2.ชื่อนักเรียน'!R30="ร","ร",IF('2.ชื่อนักเรียน'!R30="ย้าย","ย้าย",IF($B29="","",IF(DN29="","",IF(DN29&gt;=75,"เชี่ยวชาญ",IF(DN29&gt;=65,"ชำนาญ",IF(DN29&gt;=55,"พัฒนา",IF(DN29&gt;=50,"เริ่มต้น","ไม่ผ่าน")))))))))</f>
        <v/>
      </c>
      <c r="DP29" s="1233" t="str">
        <f>IF(VLOOKUP($A29,'02.คีย์เทอม1'!$A$10:$GT$59,175,FALSE)="","",VLOOKUP($A29,'02.คีย์เทอม1'!$A$10:$GT$59,175,FALSE))</f>
        <v/>
      </c>
      <c r="DQ29" s="1233" t="str">
        <f>IF(VLOOKUP($A29,'03.คีย์เทอม2'!$A$10:$GT$59,175,FALSE)="","",VLOOKUP($A29,'03.คีย์เทอม2'!$A$10:$GT$59,175,FALSE))</f>
        <v/>
      </c>
      <c r="DR29" s="1262" t="str">
        <f t="shared" si="42"/>
        <v/>
      </c>
      <c r="DS29" s="1233" t="str">
        <f>IF('2.ชื่อนักเรียน'!R30="มส","มส",IF('2.ชื่อนักเรียน'!R30="ร","ร",IF('2.ชื่อนักเรียน'!R30="ย้าย","ย้าย",IF($B29="","",IF(DR29="","",IF(DR29&gt;=75,"เชี่ยวชาญ",IF(DR29&gt;=65,"ชำนาญ",IF(DR29&gt;=55,"พัฒนา",IF(DR29&gt;=50,"เริ่มต้น","ไม่ผ่าน")))))))))</f>
        <v/>
      </c>
      <c r="DT29" s="1233" t="str">
        <f>IF(VLOOKUP($A29,'02.คีย์เทอม1'!$A$10:$GT$59,180,FALSE)="","",VLOOKUP($A29,'02.คีย์เทอม1'!$A$10:$GT$59,180,FALSE))</f>
        <v/>
      </c>
      <c r="DU29" s="1233" t="str">
        <f>IF(VLOOKUP($A29,'03.คีย์เทอม2'!$A$10:$GT$59,180,FALSE)="","",VLOOKUP($A29,'03.คีย์เทอม2'!$A$10:$GT$59,180,FALSE))</f>
        <v/>
      </c>
      <c r="DV29" s="1262" t="str">
        <f t="shared" si="43"/>
        <v/>
      </c>
      <c r="DW29" s="1233" t="str">
        <f>IF('2.ชื่อนักเรียน'!R30="มส","มส",IF('2.ชื่อนักเรียน'!R30="ร","ร",IF('2.ชื่อนักเรียน'!R30="ย้าย","ย้าย",IF($B29="","",IF(DV29="","",IF(DV29&gt;=75,"เชี่ยวชาญ",IF(DV29&gt;=65,"ชำนาญ",IF(DV29&gt;=55,"พัฒนา",IF(DV29&gt;=50,"เริ่มต้น","ไม่ผ่าน")))))))))</f>
        <v/>
      </c>
    </row>
    <row r="30" spans="1:127" s="509" customFormat="1" ht="17.25" customHeight="1">
      <c r="A30" s="1323">
        <v>21</v>
      </c>
      <c r="B30" s="1324" t="str">
        <f>IF('2.ชื่อนักเรียน'!C31="","",'2.ชื่อนักเรียน'!C31)</f>
        <v/>
      </c>
      <c r="C30" s="1325" t="str">
        <f>IF('2.ชื่อนักเรียน'!D31="","",'2.ชื่อนักเรียน'!D31)</f>
        <v/>
      </c>
      <c r="D30" s="1314" t="str">
        <f>IF($A$3&lt;&gt;"ชั้น"&amp;'01.ข้อมูลเบื้องต้น'!$H$2,"",IF(AK30="","",AK30))</f>
        <v/>
      </c>
      <c r="E30" s="1314" t="str">
        <f>IF($A$3&lt;&gt;"ชั้น"&amp;'01.ข้อมูลเบื้องต้น'!$H$2,"",IF(AO30="","",AO30))</f>
        <v/>
      </c>
      <c r="F30" s="1315" t="str">
        <f>IF($A$3&lt;&gt;"ชั้น"&amp;'01.ข้อมูลเบื้องต้น'!$H$2,"",IF(AS30="","",AS30))</f>
        <v/>
      </c>
      <c r="G30" s="1326" t="str">
        <f>IF($A$3&lt;&gt;"ชั้น"&amp;'01.ข้อมูลเบื้องต้น'!$H$2,"",IF(AW30="","",AW30))</f>
        <v/>
      </c>
      <c r="H30" s="1327" t="str">
        <f>IF($A$3&lt;&gt;"ชั้น"&amp;'01.ข้อมูลเบื้องต้น'!$H$2,"",IF(BA30="","",BA30))</f>
        <v/>
      </c>
      <c r="I30" s="1316" t="str">
        <f>IF($A$3&lt;&gt;"ชั้น"&amp;'01.ข้อมูลเบื้องต้น'!$H$2,"",IF(BE30="","",BE30))</f>
        <v/>
      </c>
      <c r="J30" s="1316" t="str">
        <f>IF($A$3&lt;&gt;"ชั้น"&amp;'01.ข้อมูลเบื้องต้น'!$H$2,"",IF(BI30="","",BI30))</f>
        <v/>
      </c>
      <c r="K30" s="1316" t="str">
        <f>IF($A$3&lt;&gt;"ชั้น"&amp;'01.ข้อมูลเบื้องต้น'!$H$2,"",IF(BM30="","",BM30))</f>
        <v/>
      </c>
      <c r="L30" s="1328" t="str">
        <f>IF($A$3&lt;&gt;"ชั้น"&amp;'01.ข้อมูลเบื้องต้น'!$H$2,"",IF(BO30="","",BO30))</f>
        <v/>
      </c>
      <c r="M30" s="1326" t="str">
        <f>IF($A$3&lt;&gt;"ชั้น"&amp;'01.ข้อมูลเบื้องต้น'!$H$2,"",IF(BS30="","",BS30))</f>
        <v/>
      </c>
      <c r="N30" s="1327" t="str">
        <f>IF($A$3&lt;&gt;"ชั้น"&amp;'01.ข้อมูลเบื้องต้น'!$H$2,"",IF(BW30="","",BW30))</f>
        <v/>
      </c>
      <c r="O30" s="1327" t="str">
        <f>IF($A$3&lt;&gt;"ชั้น"&amp;'01.ข้อมูลเบื้องต้น'!$H$2,"",IF(CA30="","",CA30))</f>
        <v/>
      </c>
      <c r="P30" s="1327" t="str">
        <f>IF($A$3&lt;&gt;"ชั้น"&amp;'01.ข้อมูลเบื้องต้น'!$H$2,"",IF(CE30="","",CE30))</f>
        <v/>
      </c>
      <c r="Q30" s="1327" t="str">
        <f>IF($A$3&lt;&gt;"ชั้น"&amp;'01.ข้อมูลเบื้องต้น'!$H$2,"",IF(CI30="","",CI30))</f>
        <v/>
      </c>
      <c r="R30" s="1327" t="str">
        <f>IF($A$3&lt;&gt;"ชั้น"&amp;'01.ข้อมูลเบื้องต้น'!$H$2,"",IF(CM30="","",CM30))</f>
        <v/>
      </c>
      <c r="S30" s="1327" t="str">
        <f>IF($A$3&lt;&gt;"ชั้น"&amp;'01.ข้อมูลเบื้องต้น'!$H$2,"",IF(CQ30="","",CQ30))</f>
        <v/>
      </c>
      <c r="T30" s="1327" t="str">
        <f>IF($A$3&lt;&gt;"ชั้น"&amp;'01.ข้อมูลเบื้องต้น'!$H$2,"",IF(CU30="","",CU30))</f>
        <v/>
      </c>
      <c r="U30" s="1327" t="str">
        <f>IF($A$3&lt;&gt;"ชั้น"&amp;'01.ข้อมูลเบื้องต้น'!$H$2,"",IF(CY30="","",CY30))</f>
        <v/>
      </c>
      <c r="V30" s="1327" t="str">
        <f>IF($A$3&lt;&gt;"ชั้น"&amp;'01.ข้อมูลเบื้องต้น'!$H$2,"",IF(DC30="","",DC30))</f>
        <v/>
      </c>
      <c r="W30" s="1327" t="str">
        <f>IF($A$3&lt;&gt;"ชั้น"&amp;'01.ข้อมูลเบื้องต้น'!$H$2,"",IF(DG30="","",DG30))</f>
        <v/>
      </c>
      <c r="X30" s="1327" t="str">
        <f>IF($A$3&lt;&gt;"ชั้น"&amp;'01.ข้อมูลเบื้องต้น'!$H$2,"",IF(DK30="","",DK30))</f>
        <v/>
      </c>
      <c r="Y30" s="1327" t="str">
        <f>IF($A$3&lt;&gt;"ชั้น"&amp;'01.ข้อมูลเบื้องต้น'!$H$2,"",IF(DO30="","",DO30))</f>
        <v/>
      </c>
      <c r="Z30" s="1327" t="str">
        <f>IF($A$3&lt;&gt;"ชั้น"&amp;'01.ข้อมูลเบื้องต้น'!$H$2,"",IF(DS30="","",DS30))</f>
        <v/>
      </c>
      <c r="AA30" s="1329" t="str">
        <f>IF($A$3&lt;&gt;"ชั้น"&amp;'01.ข้อมูลเบื้องต้น'!$H$2,"",IF(DW30="","",DW30))</f>
        <v/>
      </c>
      <c r="AB30" s="1330" t="str">
        <f>IF($A$3&lt;&gt;"ชั้น"&amp;'01.ข้อมูลเบื้องต้น'!$H$2,"",'7.พัฒนาผู้เรียน'!G31)</f>
        <v/>
      </c>
      <c r="AC30" s="1331" t="str">
        <f>IF($A$3&lt;&gt;"ชั้น"&amp;'01.ข้อมูลเบื้องต้น'!$H$2,"",'9.คุณลักษณะ'!I31)</f>
        <v/>
      </c>
      <c r="AG30" s="1261"/>
      <c r="AH30" s="1233" t="str">
        <f>IF(VLOOKUP($A30,'02.คีย์เทอม1'!$A$10:$GT$59,189,FALSE)="","",VLOOKUP($A30,'02.คีย์เทอม1'!$A$10:$GT$59,189,FALSE))</f>
        <v/>
      </c>
      <c r="AI30" s="1233" t="str">
        <f>IF(VLOOKUP($A30,'03.คีย์เทอม2'!$A$10:$GT$59,189,FALSE)="","",VLOOKUP($A30,'03.คีย์เทอม2'!$A$10:$GT$59,189,FALSE))</f>
        <v/>
      </c>
      <c r="AJ30" s="1262" t="str">
        <f t="shared" si="44"/>
        <v/>
      </c>
      <c r="AK30" s="1233" t="str">
        <f>IF('2.ชื่อนักเรียน'!R31="มส","มส",IF('2.ชื่อนักเรียน'!R31="ร","ร",IF('2.ชื่อนักเรียน'!R31="ย้าย","ย้าย",IF($B30="","",IF(AJ30="","",IF(AJ30&gt;=75,"เชี่ยวชาญ",IF(AJ30&gt;=65,"ชำนาญ",IF(AJ30&gt;=55,"พัฒนา",IF(AJ30&gt;=50,"เริ่มต้น","ไม่ผ่าน")))))))))</f>
        <v/>
      </c>
      <c r="AL30" s="1233" t="str">
        <f>IF(VLOOKUP($A30,'02.คีย์เทอม1'!$A$10:$GT$59,193,FALSE)="","",VLOOKUP($A30,'02.คีย์เทอม1'!$A$10:$GT$59,193,FALSE))</f>
        <v/>
      </c>
      <c r="AM30" s="1233" t="str">
        <f>IF(VLOOKUP($A30,'03.คีย์เทอม2'!$A$10:$GT$59,193,FALSE)="","",VLOOKUP($A30,'03.คีย์เทอม2'!$A$10:$GT$59,193,FALSE))</f>
        <v/>
      </c>
      <c r="AN30" s="1262" t="str">
        <f t="shared" si="21"/>
        <v/>
      </c>
      <c r="AO30" s="1233" t="str">
        <f>IF('2.ชื่อนักเรียน'!R31="มส","มส",IF('2.ชื่อนักเรียน'!R31="ร","ร",IF('2.ชื่อนักเรียน'!R31="ย้าย","ย้าย",IF($B30="","",IF(AN30="","",IF(AN30&gt;=75,"เชี่ยวชาญ",IF(AN30&gt;=65,"ชำนาญ",IF(AN30&gt;=55,"พัฒนา",IF(AN30&gt;=50,"เริ่มต้น","ไม่ผ่าน")))))))))</f>
        <v/>
      </c>
      <c r="AP30" s="1233" t="str">
        <f>IF(VLOOKUP($A30,'02.คีย์เทอม1'!$A$10:$GT$59,195,FALSE)="","",VLOOKUP($A30,'02.คีย์เทอม1'!$A$10:$GT$59,195,FALSE))</f>
        <v/>
      </c>
      <c r="AQ30" s="1233" t="str">
        <f>IF(VLOOKUP($A30,'03.คีย์เทอม2'!$A$10:$GT$59,195,FALSE)="","",VLOOKUP($A30,'03.คีย์เทอม2'!$A$10:$GT$59,195,FALSE))</f>
        <v/>
      </c>
      <c r="AR30" s="1262" t="str">
        <f t="shared" si="22"/>
        <v/>
      </c>
      <c r="AS30" s="1233" t="str">
        <f>IF('2.ชื่อนักเรียน'!R31="มส","มส",IF('2.ชื่อนักเรียน'!R31="ร","ร",IF('2.ชื่อนักเรียน'!R31="ย้าย","ย้าย",IF($B30="","",IF(AR30="","",IF(AR30&gt;=75,"เชี่ยวชาญ",IF(AR30&gt;=65,"ชำนาญ",IF(AR30&gt;=55,"พัฒนา",IF(AR30&gt;=50,"เริ่มต้น","ไม่ผ่าน")))))))))</f>
        <v/>
      </c>
      <c r="AT30" s="1233" t="str">
        <f>IF(VLOOKUP($A30,'02.คีย์เทอม1'!$A$10:$GT$59,196,FALSE)="","",VLOOKUP($A30,'02.คีย์เทอม1'!$A$10:$GT$59,196,FALSE))</f>
        <v/>
      </c>
      <c r="AU30" s="1233" t="str">
        <f>IF(VLOOKUP($A30,'03.คีย์เทอม2'!$A$10:$GT$59,196,FALSE)="","",VLOOKUP($A30,'03.คีย์เทอม2'!$A$10:$GT$59,196,FALSE))</f>
        <v/>
      </c>
      <c r="AV30" s="1262" t="str">
        <f t="shared" si="23"/>
        <v/>
      </c>
      <c r="AW30" s="1233" t="str">
        <f>IF('2.ชื่อนักเรียน'!R31="มส","มส",IF('2.ชื่อนักเรียน'!R31="ร","ร",IF('2.ชื่อนักเรียน'!R31="ย้าย","ย้าย",IF($B30="","",IF(AV30="","",IF(AV30&gt;=75,"เชี่ยวชาญ",IF(AV30&gt;=65,"ชำนาญ",IF(AV30&gt;=55,"พัฒนา",IF(AV30&gt;=50,"เริ่มต้น","ไม่ผ่าน")))))))))</f>
        <v/>
      </c>
      <c r="AX30" s="1233" t="str">
        <f>IF(VLOOKUP($A30,'02.คีย์เทอม1'!$A$10:$GT$59,197,FALSE)="","",VLOOKUP($A30,'02.คีย์เทอม1'!$A$10:$GT$59,197,FALSE))</f>
        <v/>
      </c>
      <c r="AY30" s="1233" t="str">
        <f>IF(VLOOKUP($A30,'03.คีย์เทอม2'!$A$10:$GT$59,197,FALSE)="","",VLOOKUP($A30,'03.คีย์เทอม2'!$A$10:$GT$59,197,FALSE))</f>
        <v/>
      </c>
      <c r="AZ30" s="1262" t="str">
        <f t="shared" si="24"/>
        <v/>
      </c>
      <c r="BA30" s="1233" t="str">
        <f>IF('2.ชื่อนักเรียน'!R31="มส","มส",IF('2.ชื่อนักเรียน'!R31="ร","ร",IF('2.ชื่อนักเรียน'!R31="ย้าย","ย้าย",IF($B30="","",IF(AZ30="","",IF(AZ30&gt;=75,"เชี่ยวชาญ",IF(AZ30&gt;=65,"ชำนาญ",IF(AZ30&gt;=55,"พัฒนา",IF(AZ30&gt;=50,"เริ่มต้น","ไม่ผ่าน")))))))))</f>
        <v/>
      </c>
      <c r="BB30" s="1233" t="str">
        <f>IF(VLOOKUP($A30,'02.คีย์เทอม1'!$A$10:$GT$59,198,FALSE)="","",VLOOKUP($A30,'02.คีย์เทอม1'!$A$10:$GT$59,198,FALSE))</f>
        <v/>
      </c>
      <c r="BC30" s="1233" t="str">
        <f>IF(VLOOKUP($A30,'03.คีย์เทอม2'!$A$10:$GT$59,198,FALSE)="","",VLOOKUP($A30,'03.คีย์เทอม2'!$A$10:$GT$59,198,FALSE))</f>
        <v/>
      </c>
      <c r="BD30" s="1262" t="str">
        <f t="shared" si="25"/>
        <v/>
      </c>
      <c r="BE30" s="1233" t="str">
        <f>IF('2.ชื่อนักเรียน'!R31="มส","มส",IF('2.ชื่อนักเรียน'!R31="ร","ร",IF('2.ชื่อนักเรียน'!R31="ย้าย","ย้าย",IF($B30="","",IF(BD30="","",IF(BD30&gt;=75,"เชี่ยวชาญ",IF(BD30&gt;=65,"ชำนาญ",IF(BD30&gt;=55,"พัฒนา",IF(BD30&gt;=50,"เริ่มต้น","ไม่ผ่าน")))))))))</f>
        <v/>
      </c>
      <c r="BF30" s="1233" t="str">
        <f>IF(VLOOKUP($A30,'02.คีย์เทอม1'!$A$10:$GT$59,199,FALSE)="","",VLOOKUP($A30,'02.คีย์เทอม1'!$A$10:$GT$59,199,FALSE))</f>
        <v/>
      </c>
      <c r="BG30" s="1233" t="str">
        <f>IF(VLOOKUP($A30,'03.คีย์เทอม2'!$A$10:$GT$59,199,FALSE)="","",VLOOKUP($A30,'03.คีย์เทอม2'!$A$10:$GT$59,199,FALSE))</f>
        <v/>
      </c>
      <c r="BH30" s="1262" t="str">
        <f t="shared" si="26"/>
        <v/>
      </c>
      <c r="BI30" s="1233" t="str">
        <f>IF('2.ชื่อนักเรียน'!R31="มส","มส",IF('2.ชื่อนักเรียน'!R31="ร","ร",IF('2.ชื่อนักเรียน'!R31="ย้าย","ย้าย",IF($B30="","",IF(BH30="","",IF(BH30&gt;=75,"เชี่ยวชาญ",IF(BH30&gt;=65,"ชำนาญ",IF(BH30&gt;=55,"พัฒนา",IF(BH30&gt;=50,"เริ่มต้น","ไม่ผ่าน")))))))))</f>
        <v/>
      </c>
      <c r="BJ30" s="1233" t="str">
        <f>IF(VLOOKUP($A30,'02.คีย์เทอม1'!$A$10:$GT$59,200,FALSE)="","",VLOOKUP($A30,'02.คีย์เทอม1'!$A$10:$GT$59,200,FALSE))</f>
        <v/>
      </c>
      <c r="BK30" s="1233" t="str">
        <f>IF(VLOOKUP($A30,'03.คีย์เทอม2'!$A$10:$GT$59,200,FALSE)="","",VLOOKUP($A30,'03.คีย์เทอม2'!$A$10:$GT$59,200,FALSE))</f>
        <v/>
      </c>
      <c r="BL30" s="1262" t="str">
        <f t="shared" si="27"/>
        <v/>
      </c>
      <c r="BM30" s="1233" t="str">
        <f>IF('2.ชื่อนักเรียน'!R31="มส","มส",IF('2.ชื่อนักเรียน'!R31="ร","ร",IF('2.ชื่อนักเรียน'!R31="ย้าย","ย้าย",IF($B30="","",IF(BL30="","",IF(BL30&gt;=75,"เชี่ยวชาญ",IF(BL30&gt;=65,"ชำนาญ",IF(BL30&gt;=55,"พัฒนา",IF(BL30&gt;=50,"เริ่มต้น","ไม่ผ่าน")))))))))</f>
        <v/>
      </c>
      <c r="BN30" s="1262" t="str">
        <f t="shared" si="28"/>
        <v/>
      </c>
      <c r="BO30" s="1233" t="str">
        <f>IF('2.ชื่อนักเรียน'!R31="มส","มส",IF('2.ชื่อนักเรียน'!R31="ร","ร",IF('2.ชื่อนักเรียน'!R31="ย้าย","ย้าย",IF($B30="","",IF(BN30="","",IF(BN30&gt;=75,"เชี่ยวชาญ",IF(BN30&gt;=65,"ชำนาญ",IF(BN30&gt;=55,"พัฒนา",IF(BN30&gt;=50,"เริ่มต้น","ไม่ผ่าน")))))))))</f>
        <v/>
      </c>
      <c r="BP30" s="1233" t="str">
        <f>IF(VLOOKUP($A30,'02.คีย์เทอม1'!$A$10:$GT$59,110,FALSE)="","",VLOOKUP($A30,'02.คีย์เทอม1'!$A$10:$GT$59,110,FALSE))</f>
        <v/>
      </c>
      <c r="BQ30" s="1233" t="str">
        <f>IF(VLOOKUP($A30,'03.คีย์เทอม2'!$A$10:$GT$59,110,FALSE)="","",VLOOKUP($A30,'03.คีย์เทอม2'!$A$10:$GT$59,110,FALSE))</f>
        <v/>
      </c>
      <c r="BR30" s="1262" t="str">
        <f t="shared" si="29"/>
        <v/>
      </c>
      <c r="BS30" s="1233" t="str">
        <f>IF('2.ชื่อนักเรียน'!R31="มส","มส",IF('2.ชื่อนักเรียน'!R31="ร","ร",IF('2.ชื่อนักเรียน'!R31="ย้าย","ย้าย",IF($B30="","",IF(BR30="","",IF(BR30&gt;=75,"เชี่ยวชาญ",IF(BR30&gt;=65,"ชำนาญ",IF(BR30&gt;=55,"พัฒนา",IF(BR30&gt;=50,"เริ่มต้น","ไม่ผ่าน")))))))))</f>
        <v/>
      </c>
      <c r="BT30" s="1233" t="str">
        <f>IF(VLOOKUP($A30,'02.คีย์เทอม1'!$A$10:$GT$59,115,FALSE)="","",VLOOKUP($A30,'02.คีย์เทอม1'!$A$10:$GT$59,115,FALSE))</f>
        <v/>
      </c>
      <c r="BU30" s="1233" t="str">
        <f>IF(VLOOKUP($A30,'03.คีย์เทอม2'!$A$10:$GT$59,115,FALSE)="","",VLOOKUP($A30,'03.คีย์เทอม2'!$A$10:$GT$59,115,FALSE))</f>
        <v/>
      </c>
      <c r="BV30" s="1262" t="str">
        <f t="shared" si="30"/>
        <v/>
      </c>
      <c r="BW30" s="1233" t="str">
        <f>IF('2.ชื่อนักเรียน'!R31="มส","มส",IF('2.ชื่อนักเรียน'!R31="ร","ร",IF('2.ชื่อนักเรียน'!R31="ย้าย","ย้าย",IF($B30="","",IF(BV30="","",IF(BV30&gt;=75,"เชี่ยวชาญ",IF(BV30&gt;=65,"ชำนาญ",IF(BV30&gt;=55,"พัฒนา",IF(BV30&gt;=50,"เริ่มต้น","ไม่ผ่าน")))))))))</f>
        <v/>
      </c>
      <c r="BX30" s="1233" t="str">
        <f>IF(VLOOKUP($A30,'02.คีย์เทอม1'!$A$10:$GT$59,120,FALSE)="","",VLOOKUP($A30,'02.คีย์เทอม1'!$A$10:$GT$59,120,FALSE))</f>
        <v/>
      </c>
      <c r="BY30" s="1233" t="str">
        <f>IF(VLOOKUP($A30,'03.คีย์เทอม2'!$A$10:$GT$59,120,FALSE)="","",VLOOKUP($A30,'03.คีย์เทอม2'!$A$10:$GT$59,120,FALSE))</f>
        <v/>
      </c>
      <c r="BZ30" s="1262" t="str">
        <f t="shared" si="31"/>
        <v/>
      </c>
      <c r="CA30" s="1233" t="str">
        <f>IF('2.ชื่อนักเรียน'!R31="มส","มส",IF('2.ชื่อนักเรียน'!R31="ร","ร",IF('2.ชื่อนักเรียน'!R31="ย้าย","ย้าย",IF($B30="","",IF(BZ30="","",IF(BZ30&gt;=75,"เชี่ยวชาญ",IF(BZ30&gt;=65,"ชำนาญ",IF(BZ30&gt;=55,"พัฒนา",IF(BZ30&gt;=50,"เริ่มต้น","ไม่ผ่าน")))))))))</f>
        <v/>
      </c>
      <c r="CB30" s="1233" t="str">
        <f>IF(VLOOKUP($A30,'02.คีย์เทอม1'!$A$10:$GT$59,125,FALSE)="","",VLOOKUP($A30,'02.คีย์เทอม1'!$A$10:$GT$59,125,FALSE))</f>
        <v/>
      </c>
      <c r="CC30" s="1233" t="str">
        <f>IF(VLOOKUP($A30,'03.คีย์เทอม2'!$A$10:$GT$59,125,FALSE)="","",VLOOKUP($A30,'03.คีย์เทอม2'!$A$10:$GT$59,125,FALSE))</f>
        <v/>
      </c>
      <c r="CD30" s="1262" t="str">
        <f t="shared" si="32"/>
        <v/>
      </c>
      <c r="CE30" s="1233" t="str">
        <f>IF('2.ชื่อนักเรียน'!R31="มส","มส",IF('2.ชื่อนักเรียน'!R31="ร","ร",IF('2.ชื่อนักเรียน'!R31="ย้าย","ย้าย",IF($B30="","",IF(CD30="","",IF(CD30&gt;=75,"เชี่ยวชาญ",IF(CD30&gt;=65,"ชำนาญ",IF(CD30&gt;=55,"พัฒนา",IF(CD30&gt;=50,"เริ่มต้น","ไม่ผ่าน")))))))))</f>
        <v/>
      </c>
      <c r="CF30" s="1233" t="str">
        <f>IF(VLOOKUP($A30,'02.คีย์เทอม1'!$A$10:$GT$59,130,FALSE)="","",VLOOKUP($A30,'02.คีย์เทอม1'!$A$10:$GT$59,130,FALSE))</f>
        <v/>
      </c>
      <c r="CG30" s="1233" t="str">
        <f>IF(VLOOKUP($A30,'03.คีย์เทอม2'!$A$10:$GT$59,130,FALSE)="","",VLOOKUP($A30,'03.คีย์เทอม2'!$A$10:$GT$59,130,FALSE))</f>
        <v/>
      </c>
      <c r="CH30" s="1262" t="str">
        <f t="shared" si="33"/>
        <v/>
      </c>
      <c r="CI30" s="1233" t="str">
        <f>IF('2.ชื่อนักเรียน'!R31="มส","มส",IF('2.ชื่อนักเรียน'!R31="ร","ร",IF('2.ชื่อนักเรียน'!R31="ย้าย","ย้าย",IF($B30="","",IF(CH30="","",IF(CH30&gt;=75,"เชี่ยวชาญ",IF(CH30&gt;=65,"ชำนาญ",IF(CH30&gt;=55,"พัฒนา",IF(CH30&gt;=50,"เริ่มต้น","ไม่ผ่าน")))))))))</f>
        <v/>
      </c>
      <c r="CJ30" s="1233" t="str">
        <f>IF(VLOOKUP($A30,'02.คีย์เทอม1'!$A$10:$GT$59,135,FALSE)="","",VLOOKUP($A30,'02.คีย์เทอม1'!$A$10:$GT$59,135,FALSE))</f>
        <v/>
      </c>
      <c r="CK30" s="1233" t="str">
        <f>IF(VLOOKUP($A30,'03.คีย์เทอม2'!$A$10:$GT$59,135,FALSE)="","",VLOOKUP($A30,'03.คีย์เทอม2'!$A$10:$GT$59,135,FALSE))</f>
        <v/>
      </c>
      <c r="CL30" s="1262" t="str">
        <f t="shared" si="34"/>
        <v/>
      </c>
      <c r="CM30" s="1233" t="str">
        <f>IF('2.ชื่อนักเรียน'!R31="มส","มส",IF('2.ชื่อนักเรียน'!R31="ร","ร",IF('2.ชื่อนักเรียน'!R31="ย้าย","ย้าย",IF($B30="","",IF(CL30="","",IF(CL30&gt;=75,"เชี่ยวชาญ",IF(CL30&gt;=65,"ชำนาญ",IF(CL30&gt;=55,"พัฒนา",IF(CL30&gt;=50,"เริ่มต้น","ไม่ผ่าน")))))))))</f>
        <v/>
      </c>
      <c r="CN30" s="1233" t="str">
        <f>IF(VLOOKUP($A30,'02.คีย์เทอม1'!$A$10:$GT$59,140,FALSE)="","",VLOOKUP($A30,'02.คีย์เทอม1'!$A$10:$GT$59,140,FALSE))</f>
        <v/>
      </c>
      <c r="CO30" s="1233" t="str">
        <f>IF(VLOOKUP($A30,'03.คีย์เทอม2'!$A$10:$GT$59,140,FALSE)="","",VLOOKUP($A30,'03.คีย์เทอม2'!$A$10:$GT$59,140,FALSE))</f>
        <v/>
      </c>
      <c r="CP30" s="1262" t="str">
        <f t="shared" si="35"/>
        <v/>
      </c>
      <c r="CQ30" s="1233" t="str">
        <f>IF('2.ชื่อนักเรียน'!R31="มส","มส",IF('2.ชื่อนักเรียน'!R31="ร","ร",IF('2.ชื่อนักเรียน'!R31="ย้าย","ย้าย",IF($B30="","",IF(CP30="","",IF(CP30&gt;=75,"เชี่ยวชาญ",IF(CP30&gt;=65,"ชำนาญ",IF(CP30&gt;=55,"พัฒนา",IF(CP30&gt;=50,"เริ่มต้น","ไม่ผ่าน")))))))))</f>
        <v/>
      </c>
      <c r="CR30" s="1233" t="str">
        <f>IF(VLOOKUP($A30,'02.คีย์เทอม1'!$A$10:$GT$59,145,FALSE)="","",VLOOKUP($A30,'02.คีย์เทอม1'!$A$10:$GT$59,145,FALSE))</f>
        <v/>
      </c>
      <c r="CS30" s="1233" t="str">
        <f>IF(VLOOKUP($A30,'03.คีย์เทอม2'!$A$10:$GT$59,145,FALSE)="","",VLOOKUP($A30,'03.คีย์เทอม2'!$A$10:$GT$59,145,FALSE))</f>
        <v/>
      </c>
      <c r="CT30" s="1262" t="str">
        <f t="shared" si="36"/>
        <v/>
      </c>
      <c r="CU30" s="1233" t="str">
        <f>IF('2.ชื่อนักเรียน'!R31="มส","มส",IF('2.ชื่อนักเรียน'!R31="ร","ร",IF('2.ชื่อนักเรียน'!R31="ย้าย","ย้าย",IF($B30="","",IF(CT30="","",IF(CT30&gt;=75,"เชี่ยวชาญ",IF(CT30&gt;=65,"ชำนาญ",IF(CT30&gt;=55,"พัฒนา",IF(CT30&gt;=50,"เริ่มต้น","ไม่ผ่าน")))))))))</f>
        <v/>
      </c>
      <c r="CV30" s="1233" t="str">
        <f>IF(VLOOKUP($A30,'02.คีย์เทอม1'!$A$10:$GT$59,150,FALSE)="","",VLOOKUP($A30,'02.คีย์เทอม1'!$A$10:$GT$59,150,FALSE))</f>
        <v/>
      </c>
      <c r="CW30" s="1233" t="str">
        <f>IF(VLOOKUP($A30,'03.คีย์เทอม2'!$A$10:$GT$59,150,FALSE)="","",VLOOKUP($A30,'03.คีย์เทอม2'!$A$10:$GT$59,150,FALSE))</f>
        <v/>
      </c>
      <c r="CX30" s="1262" t="str">
        <f t="shared" si="37"/>
        <v/>
      </c>
      <c r="CY30" s="1233" t="str">
        <f>IF('2.ชื่อนักเรียน'!R31="มส","มส",IF('2.ชื่อนักเรียน'!R31="ร","ร",IF('2.ชื่อนักเรียน'!R31="ย้าย","ย้าย",IF($B30="","",IF(CX30="","",IF(CX30&gt;=75,"เชี่ยวชาญ",IF(CX30&gt;=65,"ชำนาญ",IF(CX30&gt;=55,"พัฒนา",IF(CX30&gt;=50,"เริ่มต้น","ไม่ผ่าน")))))))))</f>
        <v/>
      </c>
      <c r="CZ30" s="1233" t="str">
        <f>IF(VLOOKUP($A30,'02.คีย์เทอม1'!$A$10:$GT$59,155,FALSE)="","",VLOOKUP($A30,'02.คีย์เทอม1'!$A$10:$GT$59,155,FALSE))</f>
        <v/>
      </c>
      <c r="DA30" s="1233" t="str">
        <f>IF(VLOOKUP($A30,'03.คีย์เทอม2'!$A$10:$GT$59,155,FALSE)="","",VLOOKUP($A30,'03.คีย์เทอม2'!$A$10:$GT$59,155,FALSE))</f>
        <v/>
      </c>
      <c r="DB30" s="1262" t="str">
        <f t="shared" si="38"/>
        <v/>
      </c>
      <c r="DC30" s="1233" t="str">
        <f>IF('2.ชื่อนักเรียน'!R31="มส","มส",IF('2.ชื่อนักเรียน'!R31="ร","ร",IF('2.ชื่อนักเรียน'!R31="ย้าย","ย้าย",IF($B30="","",IF(DB30="","",IF(DB30&gt;=75,"เชี่ยวชาญ",IF(DB30&gt;=65,"ชำนาญ",IF(DB30&gt;=55,"พัฒนา",IF(DB30&gt;=50,"เริ่มต้น","ไม่ผ่าน")))))))))</f>
        <v/>
      </c>
      <c r="DD30" s="1233" t="str">
        <f>IF(VLOOKUP($A30,'02.คีย์เทอม1'!$A$10:$GT$59,160,FALSE)="","",VLOOKUP($A30,'02.คีย์เทอม1'!$A$10:$GT$59,160,FALSE))</f>
        <v/>
      </c>
      <c r="DE30" s="1233" t="str">
        <f>IF(VLOOKUP($A30,'03.คีย์เทอม2'!$A$10:$GT$59,160,FALSE)="","",VLOOKUP($A30,'03.คีย์เทอม2'!$A$10:$GT$59,160,FALSE))</f>
        <v/>
      </c>
      <c r="DF30" s="1262" t="str">
        <f t="shared" si="39"/>
        <v/>
      </c>
      <c r="DG30" s="1233" t="str">
        <f>IF('2.ชื่อนักเรียน'!R31="มส","มส",IF('2.ชื่อนักเรียน'!R31="ร","ร",IF('2.ชื่อนักเรียน'!R31="ย้าย","ย้าย",IF($B30="","",IF(DF30="","",IF(DF30&gt;=75,"เชี่ยวชาญ",IF(DF30&gt;=65,"ชำนาญ",IF(DF30&gt;=55,"พัฒนา",IF(DF30&gt;=50,"เริ่มต้น","ไม่ผ่าน")))))))))</f>
        <v/>
      </c>
      <c r="DH30" s="1233" t="str">
        <f>IF(VLOOKUP($A30,'02.คีย์เทอม1'!$A$10:$GT$59,165,FALSE)="","",VLOOKUP($A30,'02.คีย์เทอม1'!$A$10:$GT$59,165,FALSE))</f>
        <v/>
      </c>
      <c r="DI30" s="1233" t="str">
        <f>IF(VLOOKUP($A30,'03.คีย์เทอม2'!$A$10:$GT$59,165,FALSE)="","",VLOOKUP($A30,'03.คีย์เทอม2'!$A$10:$GT$59,165,FALSE))</f>
        <v/>
      </c>
      <c r="DJ30" s="1262" t="str">
        <f t="shared" si="40"/>
        <v/>
      </c>
      <c r="DK30" s="1233" t="str">
        <f>IF('2.ชื่อนักเรียน'!R31="มส","มส",IF('2.ชื่อนักเรียน'!R31="ร","ร",IF('2.ชื่อนักเรียน'!R31="ย้าย","ย้าย",IF($B30="","",IF(DJ30="","",IF(DJ30&gt;=75,"เชี่ยวชาญ",IF(DJ30&gt;=65,"ชำนาญ",IF(DJ30&gt;=55,"พัฒนา",IF(DJ30&gt;=50,"เริ่มต้น","ไม่ผ่าน")))))))))</f>
        <v/>
      </c>
      <c r="DL30" s="1233" t="str">
        <f>IF(VLOOKUP($A30,'02.คีย์เทอม1'!$A$10:$GT$59,170,FALSE)="","",VLOOKUP($A30,'02.คีย์เทอม1'!$A$10:$GT$59,170,FALSE))</f>
        <v/>
      </c>
      <c r="DM30" s="1233" t="str">
        <f>IF(VLOOKUP($A30,'03.คีย์เทอม2'!$A$10:$GT$59,170,FALSE)="","",VLOOKUP($A30,'03.คีย์เทอม2'!$A$10:$GT$59,170,FALSE))</f>
        <v/>
      </c>
      <c r="DN30" s="1262" t="str">
        <f t="shared" si="41"/>
        <v/>
      </c>
      <c r="DO30" s="1233" t="str">
        <f>IF('2.ชื่อนักเรียน'!R31="มส","มส",IF('2.ชื่อนักเรียน'!R31="ร","ร",IF('2.ชื่อนักเรียน'!R31="ย้าย","ย้าย",IF($B30="","",IF(DN30="","",IF(DN30&gt;=75,"เชี่ยวชาญ",IF(DN30&gt;=65,"ชำนาญ",IF(DN30&gt;=55,"พัฒนา",IF(DN30&gt;=50,"เริ่มต้น","ไม่ผ่าน")))))))))</f>
        <v/>
      </c>
      <c r="DP30" s="1233" t="str">
        <f>IF(VLOOKUP($A30,'02.คีย์เทอม1'!$A$10:$GT$59,175,FALSE)="","",VLOOKUP($A30,'02.คีย์เทอม1'!$A$10:$GT$59,175,FALSE))</f>
        <v/>
      </c>
      <c r="DQ30" s="1233" t="str">
        <f>IF(VLOOKUP($A30,'03.คีย์เทอม2'!$A$10:$GT$59,175,FALSE)="","",VLOOKUP($A30,'03.คีย์เทอม2'!$A$10:$GT$59,175,FALSE))</f>
        <v/>
      </c>
      <c r="DR30" s="1262" t="str">
        <f t="shared" si="42"/>
        <v/>
      </c>
      <c r="DS30" s="1233" t="str">
        <f>IF('2.ชื่อนักเรียน'!R31="มส","มส",IF('2.ชื่อนักเรียน'!R31="ร","ร",IF('2.ชื่อนักเรียน'!R31="ย้าย","ย้าย",IF($B30="","",IF(DR30="","",IF(DR30&gt;=75,"เชี่ยวชาญ",IF(DR30&gt;=65,"ชำนาญ",IF(DR30&gt;=55,"พัฒนา",IF(DR30&gt;=50,"เริ่มต้น","ไม่ผ่าน")))))))))</f>
        <v/>
      </c>
      <c r="DT30" s="1233" t="str">
        <f>IF(VLOOKUP($A30,'02.คีย์เทอม1'!$A$10:$GT$59,180,FALSE)="","",VLOOKUP($A30,'02.คีย์เทอม1'!$A$10:$GT$59,180,FALSE))</f>
        <v/>
      </c>
      <c r="DU30" s="1233" t="str">
        <f>IF(VLOOKUP($A30,'03.คีย์เทอม2'!$A$10:$GT$59,180,FALSE)="","",VLOOKUP($A30,'03.คีย์เทอม2'!$A$10:$GT$59,180,FALSE))</f>
        <v/>
      </c>
      <c r="DV30" s="1262" t="str">
        <f t="shared" si="43"/>
        <v/>
      </c>
      <c r="DW30" s="1233" t="str">
        <f>IF('2.ชื่อนักเรียน'!R31="มส","มส",IF('2.ชื่อนักเรียน'!R31="ร","ร",IF('2.ชื่อนักเรียน'!R31="ย้าย","ย้าย",IF($B30="","",IF(DV30="","",IF(DV30&gt;=75,"เชี่ยวชาญ",IF(DV30&gt;=65,"ชำนาญ",IF(DV30&gt;=55,"พัฒนา",IF(DV30&gt;=50,"เริ่มต้น","ไม่ผ่าน")))))))))</f>
        <v/>
      </c>
    </row>
    <row r="31" spans="1:127" s="509" customFormat="1" ht="17.25" customHeight="1">
      <c r="A31" s="1323">
        <v>22</v>
      </c>
      <c r="B31" s="1324" t="str">
        <f>IF('2.ชื่อนักเรียน'!C32="","",'2.ชื่อนักเรียน'!C32)</f>
        <v/>
      </c>
      <c r="C31" s="1325" t="str">
        <f>IF('2.ชื่อนักเรียน'!D32="","",'2.ชื่อนักเรียน'!D32)</f>
        <v/>
      </c>
      <c r="D31" s="1314" t="str">
        <f>IF($A$3&lt;&gt;"ชั้น"&amp;'01.ข้อมูลเบื้องต้น'!$H$2,"",IF(AK31="","",AK31))</f>
        <v/>
      </c>
      <c r="E31" s="1314" t="str">
        <f>IF($A$3&lt;&gt;"ชั้น"&amp;'01.ข้อมูลเบื้องต้น'!$H$2,"",IF(AO31="","",AO31))</f>
        <v/>
      </c>
      <c r="F31" s="1315" t="str">
        <f>IF($A$3&lt;&gt;"ชั้น"&amp;'01.ข้อมูลเบื้องต้น'!$H$2,"",IF(AS31="","",AS31))</f>
        <v/>
      </c>
      <c r="G31" s="1326" t="str">
        <f>IF($A$3&lt;&gt;"ชั้น"&amp;'01.ข้อมูลเบื้องต้น'!$H$2,"",IF(AW31="","",AW31))</f>
        <v/>
      </c>
      <c r="H31" s="1327" t="str">
        <f>IF($A$3&lt;&gt;"ชั้น"&amp;'01.ข้อมูลเบื้องต้น'!$H$2,"",IF(BA31="","",BA31))</f>
        <v/>
      </c>
      <c r="I31" s="1316" t="str">
        <f>IF($A$3&lt;&gt;"ชั้น"&amp;'01.ข้อมูลเบื้องต้น'!$H$2,"",IF(BE31="","",BE31))</f>
        <v/>
      </c>
      <c r="J31" s="1316" t="str">
        <f>IF($A$3&lt;&gt;"ชั้น"&amp;'01.ข้อมูลเบื้องต้น'!$H$2,"",IF(BI31="","",BI31))</f>
        <v/>
      </c>
      <c r="K31" s="1316" t="str">
        <f>IF($A$3&lt;&gt;"ชั้น"&amp;'01.ข้อมูลเบื้องต้น'!$H$2,"",IF(BM31="","",BM31))</f>
        <v/>
      </c>
      <c r="L31" s="1328" t="str">
        <f>IF($A$3&lt;&gt;"ชั้น"&amp;'01.ข้อมูลเบื้องต้น'!$H$2,"",IF(BO31="","",BO31))</f>
        <v/>
      </c>
      <c r="M31" s="1326" t="str">
        <f>IF($A$3&lt;&gt;"ชั้น"&amp;'01.ข้อมูลเบื้องต้น'!$H$2,"",IF(BS31="","",BS31))</f>
        <v/>
      </c>
      <c r="N31" s="1327" t="str">
        <f>IF($A$3&lt;&gt;"ชั้น"&amp;'01.ข้อมูลเบื้องต้น'!$H$2,"",IF(BW31="","",BW31))</f>
        <v/>
      </c>
      <c r="O31" s="1327" t="str">
        <f>IF($A$3&lt;&gt;"ชั้น"&amp;'01.ข้อมูลเบื้องต้น'!$H$2,"",IF(CA31="","",CA31))</f>
        <v/>
      </c>
      <c r="P31" s="1327" t="str">
        <f>IF($A$3&lt;&gt;"ชั้น"&amp;'01.ข้อมูลเบื้องต้น'!$H$2,"",IF(CE31="","",CE31))</f>
        <v/>
      </c>
      <c r="Q31" s="1327" t="str">
        <f>IF($A$3&lt;&gt;"ชั้น"&amp;'01.ข้อมูลเบื้องต้น'!$H$2,"",IF(CI31="","",CI31))</f>
        <v/>
      </c>
      <c r="R31" s="1327" t="str">
        <f>IF($A$3&lt;&gt;"ชั้น"&amp;'01.ข้อมูลเบื้องต้น'!$H$2,"",IF(CM31="","",CM31))</f>
        <v/>
      </c>
      <c r="S31" s="1327" t="str">
        <f>IF($A$3&lt;&gt;"ชั้น"&amp;'01.ข้อมูลเบื้องต้น'!$H$2,"",IF(CQ31="","",CQ31))</f>
        <v/>
      </c>
      <c r="T31" s="1327" t="str">
        <f>IF($A$3&lt;&gt;"ชั้น"&amp;'01.ข้อมูลเบื้องต้น'!$H$2,"",IF(CU31="","",CU31))</f>
        <v/>
      </c>
      <c r="U31" s="1327" t="str">
        <f>IF($A$3&lt;&gt;"ชั้น"&amp;'01.ข้อมูลเบื้องต้น'!$H$2,"",IF(CY31="","",CY31))</f>
        <v/>
      </c>
      <c r="V31" s="1327" t="str">
        <f>IF($A$3&lt;&gt;"ชั้น"&amp;'01.ข้อมูลเบื้องต้น'!$H$2,"",IF(DC31="","",DC31))</f>
        <v/>
      </c>
      <c r="W31" s="1327" t="str">
        <f>IF($A$3&lt;&gt;"ชั้น"&amp;'01.ข้อมูลเบื้องต้น'!$H$2,"",IF(DG31="","",DG31))</f>
        <v/>
      </c>
      <c r="X31" s="1327" t="str">
        <f>IF($A$3&lt;&gt;"ชั้น"&amp;'01.ข้อมูลเบื้องต้น'!$H$2,"",IF(DK31="","",DK31))</f>
        <v/>
      </c>
      <c r="Y31" s="1327" t="str">
        <f>IF($A$3&lt;&gt;"ชั้น"&amp;'01.ข้อมูลเบื้องต้น'!$H$2,"",IF(DO31="","",DO31))</f>
        <v/>
      </c>
      <c r="Z31" s="1327" t="str">
        <f>IF($A$3&lt;&gt;"ชั้น"&amp;'01.ข้อมูลเบื้องต้น'!$H$2,"",IF(DS31="","",DS31))</f>
        <v/>
      </c>
      <c r="AA31" s="1329" t="str">
        <f>IF($A$3&lt;&gt;"ชั้น"&amp;'01.ข้อมูลเบื้องต้น'!$H$2,"",IF(DW31="","",DW31))</f>
        <v/>
      </c>
      <c r="AB31" s="1330" t="str">
        <f>IF($A$3&lt;&gt;"ชั้น"&amp;'01.ข้อมูลเบื้องต้น'!$H$2,"",'7.พัฒนาผู้เรียน'!G32)</f>
        <v/>
      </c>
      <c r="AC31" s="1331" t="str">
        <f>IF($A$3&lt;&gt;"ชั้น"&amp;'01.ข้อมูลเบื้องต้น'!$H$2,"",'9.คุณลักษณะ'!I32)</f>
        <v/>
      </c>
      <c r="AG31" s="1261"/>
      <c r="AH31" s="1233" t="str">
        <f>IF(VLOOKUP($A31,'02.คีย์เทอม1'!$A$10:$GT$59,189,FALSE)="","",VLOOKUP($A31,'02.คีย์เทอม1'!$A$10:$GT$59,189,FALSE))</f>
        <v/>
      </c>
      <c r="AI31" s="1233" t="str">
        <f>IF(VLOOKUP($A31,'03.คีย์เทอม2'!$A$10:$GT$59,189,FALSE)="","",VLOOKUP($A31,'03.คีย์เทอม2'!$A$10:$GT$59,189,FALSE))</f>
        <v/>
      </c>
      <c r="AJ31" s="1262" t="str">
        <f t="shared" si="44"/>
        <v/>
      </c>
      <c r="AK31" s="1233" t="str">
        <f>IF('2.ชื่อนักเรียน'!R32="มส","มส",IF('2.ชื่อนักเรียน'!R32="ร","ร",IF('2.ชื่อนักเรียน'!R32="ย้าย","ย้าย",IF($B31="","",IF(AJ31="","",IF(AJ31&gt;=75,"เชี่ยวชาญ",IF(AJ31&gt;=65,"ชำนาญ",IF(AJ31&gt;=55,"พัฒนา",IF(AJ31&gt;=50,"เริ่มต้น","ไม่ผ่าน")))))))))</f>
        <v/>
      </c>
      <c r="AL31" s="1233" t="str">
        <f>IF(VLOOKUP($A31,'02.คีย์เทอม1'!$A$10:$GT$59,193,FALSE)="","",VLOOKUP($A31,'02.คีย์เทอม1'!$A$10:$GT$59,193,FALSE))</f>
        <v/>
      </c>
      <c r="AM31" s="1233" t="str">
        <f>IF(VLOOKUP($A31,'03.คีย์เทอม2'!$A$10:$GT$59,193,FALSE)="","",VLOOKUP($A31,'03.คีย์เทอม2'!$A$10:$GT$59,193,FALSE))</f>
        <v/>
      </c>
      <c r="AN31" s="1262" t="str">
        <f t="shared" si="21"/>
        <v/>
      </c>
      <c r="AO31" s="1233" t="str">
        <f>IF('2.ชื่อนักเรียน'!R32="มส","มส",IF('2.ชื่อนักเรียน'!R32="ร","ร",IF('2.ชื่อนักเรียน'!R32="ย้าย","ย้าย",IF($B31="","",IF(AN31="","",IF(AN31&gt;=75,"เชี่ยวชาญ",IF(AN31&gt;=65,"ชำนาญ",IF(AN31&gt;=55,"พัฒนา",IF(AN31&gt;=50,"เริ่มต้น","ไม่ผ่าน")))))))))</f>
        <v/>
      </c>
      <c r="AP31" s="1233" t="str">
        <f>IF(VLOOKUP($A31,'02.คีย์เทอม1'!$A$10:$GT$59,195,FALSE)="","",VLOOKUP($A31,'02.คีย์เทอม1'!$A$10:$GT$59,195,FALSE))</f>
        <v/>
      </c>
      <c r="AQ31" s="1233" t="str">
        <f>IF(VLOOKUP($A31,'03.คีย์เทอม2'!$A$10:$GT$59,195,FALSE)="","",VLOOKUP($A31,'03.คีย์เทอม2'!$A$10:$GT$59,195,FALSE))</f>
        <v/>
      </c>
      <c r="AR31" s="1262" t="str">
        <f t="shared" si="22"/>
        <v/>
      </c>
      <c r="AS31" s="1233" t="str">
        <f>IF('2.ชื่อนักเรียน'!R32="มส","มส",IF('2.ชื่อนักเรียน'!R32="ร","ร",IF('2.ชื่อนักเรียน'!R32="ย้าย","ย้าย",IF($B31="","",IF(AR31="","",IF(AR31&gt;=75,"เชี่ยวชาญ",IF(AR31&gt;=65,"ชำนาญ",IF(AR31&gt;=55,"พัฒนา",IF(AR31&gt;=50,"เริ่มต้น","ไม่ผ่าน")))))))))</f>
        <v/>
      </c>
      <c r="AT31" s="1233" t="str">
        <f>IF(VLOOKUP($A31,'02.คีย์เทอม1'!$A$10:$GT$59,196,FALSE)="","",VLOOKUP($A31,'02.คีย์เทอม1'!$A$10:$GT$59,196,FALSE))</f>
        <v/>
      </c>
      <c r="AU31" s="1233" t="str">
        <f>IF(VLOOKUP($A31,'03.คีย์เทอม2'!$A$10:$GT$59,196,FALSE)="","",VLOOKUP($A31,'03.คีย์เทอม2'!$A$10:$GT$59,196,FALSE))</f>
        <v/>
      </c>
      <c r="AV31" s="1262" t="str">
        <f t="shared" si="23"/>
        <v/>
      </c>
      <c r="AW31" s="1233" t="str">
        <f>IF('2.ชื่อนักเรียน'!R32="มส","มส",IF('2.ชื่อนักเรียน'!R32="ร","ร",IF('2.ชื่อนักเรียน'!R32="ย้าย","ย้าย",IF($B31="","",IF(AV31="","",IF(AV31&gt;=75,"เชี่ยวชาญ",IF(AV31&gt;=65,"ชำนาญ",IF(AV31&gt;=55,"พัฒนา",IF(AV31&gt;=50,"เริ่มต้น","ไม่ผ่าน")))))))))</f>
        <v/>
      </c>
      <c r="AX31" s="1233" t="str">
        <f>IF(VLOOKUP($A31,'02.คีย์เทอม1'!$A$10:$GT$59,197,FALSE)="","",VLOOKUP($A31,'02.คีย์เทอม1'!$A$10:$GT$59,197,FALSE))</f>
        <v/>
      </c>
      <c r="AY31" s="1233" t="str">
        <f>IF(VLOOKUP($A31,'03.คีย์เทอม2'!$A$10:$GT$59,197,FALSE)="","",VLOOKUP($A31,'03.คีย์เทอม2'!$A$10:$GT$59,197,FALSE))</f>
        <v/>
      </c>
      <c r="AZ31" s="1262" t="str">
        <f t="shared" si="24"/>
        <v/>
      </c>
      <c r="BA31" s="1233" t="str">
        <f>IF('2.ชื่อนักเรียน'!R32="มส","มส",IF('2.ชื่อนักเรียน'!R32="ร","ร",IF('2.ชื่อนักเรียน'!R32="ย้าย","ย้าย",IF($B31="","",IF(AZ31="","",IF(AZ31&gt;=75,"เชี่ยวชาญ",IF(AZ31&gt;=65,"ชำนาญ",IF(AZ31&gt;=55,"พัฒนา",IF(AZ31&gt;=50,"เริ่มต้น","ไม่ผ่าน")))))))))</f>
        <v/>
      </c>
      <c r="BB31" s="1233" t="str">
        <f>IF(VLOOKUP($A31,'02.คีย์เทอม1'!$A$10:$GT$59,198,FALSE)="","",VLOOKUP($A31,'02.คีย์เทอม1'!$A$10:$GT$59,198,FALSE))</f>
        <v/>
      </c>
      <c r="BC31" s="1233" t="str">
        <f>IF(VLOOKUP($A31,'03.คีย์เทอม2'!$A$10:$GT$59,198,FALSE)="","",VLOOKUP($A31,'03.คีย์เทอม2'!$A$10:$GT$59,198,FALSE))</f>
        <v/>
      </c>
      <c r="BD31" s="1262" t="str">
        <f t="shared" si="25"/>
        <v/>
      </c>
      <c r="BE31" s="1233" t="str">
        <f>IF('2.ชื่อนักเรียน'!R32="มส","มส",IF('2.ชื่อนักเรียน'!R32="ร","ร",IF('2.ชื่อนักเรียน'!R32="ย้าย","ย้าย",IF($B31="","",IF(BD31="","",IF(BD31&gt;=75,"เชี่ยวชาญ",IF(BD31&gt;=65,"ชำนาญ",IF(BD31&gt;=55,"พัฒนา",IF(BD31&gt;=50,"เริ่มต้น","ไม่ผ่าน")))))))))</f>
        <v/>
      </c>
      <c r="BF31" s="1233" t="str">
        <f>IF(VLOOKUP($A31,'02.คีย์เทอม1'!$A$10:$GT$59,199,FALSE)="","",VLOOKUP($A31,'02.คีย์เทอม1'!$A$10:$GT$59,199,FALSE))</f>
        <v/>
      </c>
      <c r="BG31" s="1233" t="str">
        <f>IF(VLOOKUP($A31,'03.คีย์เทอม2'!$A$10:$GT$59,199,FALSE)="","",VLOOKUP($A31,'03.คีย์เทอม2'!$A$10:$GT$59,199,FALSE))</f>
        <v/>
      </c>
      <c r="BH31" s="1262" t="str">
        <f t="shared" si="26"/>
        <v/>
      </c>
      <c r="BI31" s="1233" t="str">
        <f>IF('2.ชื่อนักเรียน'!R32="มส","มส",IF('2.ชื่อนักเรียน'!R32="ร","ร",IF('2.ชื่อนักเรียน'!R32="ย้าย","ย้าย",IF($B31="","",IF(BH31="","",IF(BH31&gt;=75,"เชี่ยวชาญ",IF(BH31&gt;=65,"ชำนาญ",IF(BH31&gt;=55,"พัฒนา",IF(BH31&gt;=50,"เริ่มต้น","ไม่ผ่าน")))))))))</f>
        <v/>
      </c>
      <c r="BJ31" s="1233" t="str">
        <f>IF(VLOOKUP($A31,'02.คีย์เทอม1'!$A$10:$GT$59,200,FALSE)="","",VLOOKUP($A31,'02.คีย์เทอม1'!$A$10:$GT$59,200,FALSE))</f>
        <v/>
      </c>
      <c r="BK31" s="1233" t="str">
        <f>IF(VLOOKUP($A31,'03.คีย์เทอม2'!$A$10:$GT$59,200,FALSE)="","",VLOOKUP($A31,'03.คีย์เทอม2'!$A$10:$GT$59,200,FALSE))</f>
        <v/>
      </c>
      <c r="BL31" s="1262" t="str">
        <f t="shared" si="27"/>
        <v/>
      </c>
      <c r="BM31" s="1233" t="str">
        <f>IF('2.ชื่อนักเรียน'!R32="มส","มส",IF('2.ชื่อนักเรียน'!R32="ร","ร",IF('2.ชื่อนักเรียน'!R32="ย้าย","ย้าย",IF($B31="","",IF(BL31="","",IF(BL31&gt;=75,"เชี่ยวชาญ",IF(BL31&gt;=65,"ชำนาญ",IF(BL31&gt;=55,"พัฒนา",IF(BL31&gt;=50,"เริ่มต้น","ไม่ผ่าน")))))))))</f>
        <v/>
      </c>
      <c r="BN31" s="1262" t="str">
        <f t="shared" si="28"/>
        <v/>
      </c>
      <c r="BO31" s="1233" t="str">
        <f>IF('2.ชื่อนักเรียน'!R32="มส","มส",IF('2.ชื่อนักเรียน'!R32="ร","ร",IF('2.ชื่อนักเรียน'!R32="ย้าย","ย้าย",IF($B31="","",IF(BN31="","",IF(BN31&gt;=75,"เชี่ยวชาญ",IF(BN31&gt;=65,"ชำนาญ",IF(BN31&gt;=55,"พัฒนา",IF(BN31&gt;=50,"เริ่มต้น","ไม่ผ่าน")))))))))</f>
        <v/>
      </c>
      <c r="BP31" s="1233" t="str">
        <f>IF(VLOOKUP($A31,'02.คีย์เทอม1'!$A$10:$GT$59,110,FALSE)="","",VLOOKUP($A31,'02.คีย์เทอม1'!$A$10:$GT$59,110,FALSE))</f>
        <v/>
      </c>
      <c r="BQ31" s="1233" t="str">
        <f>IF(VLOOKUP($A31,'03.คีย์เทอม2'!$A$10:$GT$59,110,FALSE)="","",VLOOKUP($A31,'03.คีย์เทอม2'!$A$10:$GT$59,110,FALSE))</f>
        <v/>
      </c>
      <c r="BR31" s="1262" t="str">
        <f t="shared" si="29"/>
        <v/>
      </c>
      <c r="BS31" s="1233" t="str">
        <f>IF('2.ชื่อนักเรียน'!R32="มส","มส",IF('2.ชื่อนักเรียน'!R32="ร","ร",IF('2.ชื่อนักเรียน'!R32="ย้าย","ย้าย",IF($B31="","",IF(BR31="","",IF(BR31&gt;=75,"เชี่ยวชาญ",IF(BR31&gt;=65,"ชำนาญ",IF(BR31&gt;=55,"พัฒนา",IF(BR31&gt;=50,"เริ่มต้น","ไม่ผ่าน")))))))))</f>
        <v/>
      </c>
      <c r="BT31" s="1233" t="str">
        <f>IF(VLOOKUP($A31,'02.คีย์เทอม1'!$A$10:$GT$59,115,FALSE)="","",VLOOKUP($A31,'02.คีย์เทอม1'!$A$10:$GT$59,115,FALSE))</f>
        <v/>
      </c>
      <c r="BU31" s="1233" t="str">
        <f>IF(VLOOKUP($A31,'03.คีย์เทอม2'!$A$10:$GT$59,115,FALSE)="","",VLOOKUP($A31,'03.คีย์เทอม2'!$A$10:$GT$59,115,FALSE))</f>
        <v/>
      </c>
      <c r="BV31" s="1262" t="str">
        <f t="shared" si="30"/>
        <v/>
      </c>
      <c r="BW31" s="1233" t="str">
        <f>IF('2.ชื่อนักเรียน'!R32="มส","มส",IF('2.ชื่อนักเรียน'!R32="ร","ร",IF('2.ชื่อนักเรียน'!R32="ย้าย","ย้าย",IF($B31="","",IF(BV31="","",IF(BV31&gt;=75,"เชี่ยวชาญ",IF(BV31&gt;=65,"ชำนาญ",IF(BV31&gt;=55,"พัฒนา",IF(BV31&gt;=50,"เริ่มต้น","ไม่ผ่าน")))))))))</f>
        <v/>
      </c>
      <c r="BX31" s="1233" t="str">
        <f>IF(VLOOKUP($A31,'02.คีย์เทอม1'!$A$10:$GT$59,120,FALSE)="","",VLOOKUP($A31,'02.คีย์เทอม1'!$A$10:$GT$59,120,FALSE))</f>
        <v/>
      </c>
      <c r="BY31" s="1233" t="str">
        <f>IF(VLOOKUP($A31,'03.คีย์เทอม2'!$A$10:$GT$59,120,FALSE)="","",VLOOKUP($A31,'03.คีย์เทอม2'!$A$10:$GT$59,120,FALSE))</f>
        <v/>
      </c>
      <c r="BZ31" s="1262" t="str">
        <f t="shared" si="31"/>
        <v/>
      </c>
      <c r="CA31" s="1233" t="str">
        <f>IF('2.ชื่อนักเรียน'!R32="มส","มส",IF('2.ชื่อนักเรียน'!R32="ร","ร",IF('2.ชื่อนักเรียน'!R32="ย้าย","ย้าย",IF($B31="","",IF(BZ31="","",IF(BZ31&gt;=75,"เชี่ยวชาญ",IF(BZ31&gt;=65,"ชำนาญ",IF(BZ31&gt;=55,"พัฒนา",IF(BZ31&gt;=50,"เริ่มต้น","ไม่ผ่าน")))))))))</f>
        <v/>
      </c>
      <c r="CB31" s="1233" t="str">
        <f>IF(VLOOKUP($A31,'02.คีย์เทอม1'!$A$10:$GT$59,125,FALSE)="","",VLOOKUP($A31,'02.คีย์เทอม1'!$A$10:$GT$59,125,FALSE))</f>
        <v/>
      </c>
      <c r="CC31" s="1233" t="str">
        <f>IF(VLOOKUP($A31,'03.คีย์เทอม2'!$A$10:$GT$59,125,FALSE)="","",VLOOKUP($A31,'03.คีย์เทอม2'!$A$10:$GT$59,125,FALSE))</f>
        <v/>
      </c>
      <c r="CD31" s="1262" t="str">
        <f t="shared" si="32"/>
        <v/>
      </c>
      <c r="CE31" s="1233" t="str">
        <f>IF('2.ชื่อนักเรียน'!R32="มส","มส",IF('2.ชื่อนักเรียน'!R32="ร","ร",IF('2.ชื่อนักเรียน'!R32="ย้าย","ย้าย",IF($B31="","",IF(CD31="","",IF(CD31&gt;=75,"เชี่ยวชาญ",IF(CD31&gt;=65,"ชำนาญ",IF(CD31&gt;=55,"พัฒนา",IF(CD31&gt;=50,"เริ่มต้น","ไม่ผ่าน")))))))))</f>
        <v/>
      </c>
      <c r="CF31" s="1233" t="str">
        <f>IF(VLOOKUP($A31,'02.คีย์เทอม1'!$A$10:$GT$59,130,FALSE)="","",VLOOKUP($A31,'02.คีย์เทอม1'!$A$10:$GT$59,130,FALSE))</f>
        <v/>
      </c>
      <c r="CG31" s="1233" t="str">
        <f>IF(VLOOKUP($A31,'03.คีย์เทอม2'!$A$10:$GT$59,130,FALSE)="","",VLOOKUP($A31,'03.คีย์เทอม2'!$A$10:$GT$59,130,FALSE))</f>
        <v/>
      </c>
      <c r="CH31" s="1262" t="str">
        <f t="shared" si="33"/>
        <v/>
      </c>
      <c r="CI31" s="1233" t="str">
        <f>IF('2.ชื่อนักเรียน'!R32="มส","มส",IF('2.ชื่อนักเรียน'!R32="ร","ร",IF('2.ชื่อนักเรียน'!R32="ย้าย","ย้าย",IF($B31="","",IF(CH31="","",IF(CH31&gt;=75,"เชี่ยวชาญ",IF(CH31&gt;=65,"ชำนาญ",IF(CH31&gt;=55,"พัฒนา",IF(CH31&gt;=50,"เริ่มต้น","ไม่ผ่าน")))))))))</f>
        <v/>
      </c>
      <c r="CJ31" s="1233" t="str">
        <f>IF(VLOOKUP($A31,'02.คีย์เทอม1'!$A$10:$GT$59,135,FALSE)="","",VLOOKUP($A31,'02.คีย์เทอม1'!$A$10:$GT$59,135,FALSE))</f>
        <v/>
      </c>
      <c r="CK31" s="1233" t="str">
        <f>IF(VLOOKUP($A31,'03.คีย์เทอม2'!$A$10:$GT$59,135,FALSE)="","",VLOOKUP($A31,'03.คีย์เทอม2'!$A$10:$GT$59,135,FALSE))</f>
        <v/>
      </c>
      <c r="CL31" s="1262" t="str">
        <f t="shared" si="34"/>
        <v/>
      </c>
      <c r="CM31" s="1233" t="str">
        <f>IF('2.ชื่อนักเรียน'!R32="มส","มส",IF('2.ชื่อนักเรียน'!R32="ร","ร",IF('2.ชื่อนักเรียน'!R32="ย้าย","ย้าย",IF($B31="","",IF(CL31="","",IF(CL31&gt;=75,"เชี่ยวชาญ",IF(CL31&gt;=65,"ชำนาญ",IF(CL31&gt;=55,"พัฒนา",IF(CL31&gt;=50,"เริ่มต้น","ไม่ผ่าน")))))))))</f>
        <v/>
      </c>
      <c r="CN31" s="1233" t="str">
        <f>IF(VLOOKUP($A31,'02.คีย์เทอม1'!$A$10:$GT$59,140,FALSE)="","",VLOOKUP($A31,'02.คีย์เทอม1'!$A$10:$GT$59,140,FALSE))</f>
        <v/>
      </c>
      <c r="CO31" s="1233" t="str">
        <f>IF(VLOOKUP($A31,'03.คีย์เทอม2'!$A$10:$GT$59,140,FALSE)="","",VLOOKUP($A31,'03.คีย์เทอม2'!$A$10:$GT$59,140,FALSE))</f>
        <v/>
      </c>
      <c r="CP31" s="1262" t="str">
        <f t="shared" si="35"/>
        <v/>
      </c>
      <c r="CQ31" s="1233" t="str">
        <f>IF('2.ชื่อนักเรียน'!R32="มส","มส",IF('2.ชื่อนักเรียน'!R32="ร","ร",IF('2.ชื่อนักเรียน'!R32="ย้าย","ย้าย",IF($B31="","",IF(CP31="","",IF(CP31&gt;=75,"เชี่ยวชาญ",IF(CP31&gt;=65,"ชำนาญ",IF(CP31&gt;=55,"พัฒนา",IF(CP31&gt;=50,"เริ่มต้น","ไม่ผ่าน")))))))))</f>
        <v/>
      </c>
      <c r="CR31" s="1233" t="str">
        <f>IF(VLOOKUP($A31,'02.คีย์เทอม1'!$A$10:$GT$59,145,FALSE)="","",VLOOKUP($A31,'02.คีย์เทอม1'!$A$10:$GT$59,145,FALSE))</f>
        <v/>
      </c>
      <c r="CS31" s="1233" t="str">
        <f>IF(VLOOKUP($A31,'03.คีย์เทอม2'!$A$10:$GT$59,145,FALSE)="","",VLOOKUP($A31,'03.คีย์เทอม2'!$A$10:$GT$59,145,FALSE))</f>
        <v/>
      </c>
      <c r="CT31" s="1262" t="str">
        <f t="shared" si="36"/>
        <v/>
      </c>
      <c r="CU31" s="1233" t="str">
        <f>IF('2.ชื่อนักเรียน'!R32="มส","มส",IF('2.ชื่อนักเรียน'!R32="ร","ร",IF('2.ชื่อนักเรียน'!R32="ย้าย","ย้าย",IF($B31="","",IF(CT31="","",IF(CT31&gt;=75,"เชี่ยวชาญ",IF(CT31&gt;=65,"ชำนาญ",IF(CT31&gt;=55,"พัฒนา",IF(CT31&gt;=50,"เริ่มต้น","ไม่ผ่าน")))))))))</f>
        <v/>
      </c>
      <c r="CV31" s="1233" t="str">
        <f>IF(VLOOKUP($A31,'02.คีย์เทอม1'!$A$10:$GT$59,150,FALSE)="","",VLOOKUP($A31,'02.คีย์เทอม1'!$A$10:$GT$59,150,FALSE))</f>
        <v/>
      </c>
      <c r="CW31" s="1233" t="str">
        <f>IF(VLOOKUP($A31,'03.คีย์เทอม2'!$A$10:$GT$59,150,FALSE)="","",VLOOKUP($A31,'03.คีย์เทอม2'!$A$10:$GT$59,150,FALSE))</f>
        <v/>
      </c>
      <c r="CX31" s="1262" t="str">
        <f t="shared" si="37"/>
        <v/>
      </c>
      <c r="CY31" s="1233" t="str">
        <f>IF('2.ชื่อนักเรียน'!R32="มส","มส",IF('2.ชื่อนักเรียน'!R32="ร","ร",IF('2.ชื่อนักเรียน'!R32="ย้าย","ย้าย",IF($B31="","",IF(CX31="","",IF(CX31&gt;=75,"เชี่ยวชาญ",IF(CX31&gt;=65,"ชำนาญ",IF(CX31&gt;=55,"พัฒนา",IF(CX31&gt;=50,"เริ่มต้น","ไม่ผ่าน")))))))))</f>
        <v/>
      </c>
      <c r="CZ31" s="1233" t="str">
        <f>IF(VLOOKUP($A31,'02.คีย์เทอม1'!$A$10:$GT$59,155,FALSE)="","",VLOOKUP($A31,'02.คีย์เทอม1'!$A$10:$GT$59,155,FALSE))</f>
        <v/>
      </c>
      <c r="DA31" s="1233" t="str">
        <f>IF(VLOOKUP($A31,'03.คีย์เทอม2'!$A$10:$GT$59,155,FALSE)="","",VLOOKUP($A31,'03.คีย์เทอม2'!$A$10:$GT$59,155,FALSE))</f>
        <v/>
      </c>
      <c r="DB31" s="1262" t="str">
        <f t="shared" si="38"/>
        <v/>
      </c>
      <c r="DC31" s="1233" t="str">
        <f>IF('2.ชื่อนักเรียน'!R32="มส","มส",IF('2.ชื่อนักเรียน'!R32="ร","ร",IF('2.ชื่อนักเรียน'!R32="ย้าย","ย้าย",IF($B31="","",IF(DB31="","",IF(DB31&gt;=75,"เชี่ยวชาญ",IF(DB31&gt;=65,"ชำนาญ",IF(DB31&gt;=55,"พัฒนา",IF(DB31&gt;=50,"เริ่มต้น","ไม่ผ่าน")))))))))</f>
        <v/>
      </c>
      <c r="DD31" s="1233" t="str">
        <f>IF(VLOOKUP($A31,'02.คีย์เทอม1'!$A$10:$GT$59,160,FALSE)="","",VLOOKUP($A31,'02.คีย์เทอม1'!$A$10:$GT$59,160,FALSE))</f>
        <v/>
      </c>
      <c r="DE31" s="1233" t="str">
        <f>IF(VLOOKUP($A31,'03.คีย์เทอม2'!$A$10:$GT$59,160,FALSE)="","",VLOOKUP($A31,'03.คีย์เทอม2'!$A$10:$GT$59,160,FALSE))</f>
        <v/>
      </c>
      <c r="DF31" s="1262" t="str">
        <f t="shared" si="39"/>
        <v/>
      </c>
      <c r="DG31" s="1233" t="str">
        <f>IF('2.ชื่อนักเรียน'!R32="มส","มส",IF('2.ชื่อนักเรียน'!R32="ร","ร",IF('2.ชื่อนักเรียน'!R32="ย้าย","ย้าย",IF($B31="","",IF(DF31="","",IF(DF31&gt;=75,"เชี่ยวชาญ",IF(DF31&gt;=65,"ชำนาญ",IF(DF31&gt;=55,"พัฒนา",IF(DF31&gt;=50,"เริ่มต้น","ไม่ผ่าน")))))))))</f>
        <v/>
      </c>
      <c r="DH31" s="1233" t="str">
        <f>IF(VLOOKUP($A31,'02.คีย์เทอม1'!$A$10:$GT$59,165,FALSE)="","",VLOOKUP($A31,'02.คีย์เทอม1'!$A$10:$GT$59,165,FALSE))</f>
        <v/>
      </c>
      <c r="DI31" s="1233" t="str">
        <f>IF(VLOOKUP($A31,'03.คีย์เทอม2'!$A$10:$GT$59,165,FALSE)="","",VLOOKUP($A31,'03.คีย์เทอม2'!$A$10:$GT$59,165,FALSE))</f>
        <v/>
      </c>
      <c r="DJ31" s="1262" t="str">
        <f t="shared" si="40"/>
        <v/>
      </c>
      <c r="DK31" s="1233" t="str">
        <f>IF('2.ชื่อนักเรียน'!R32="มส","มส",IF('2.ชื่อนักเรียน'!R32="ร","ร",IF('2.ชื่อนักเรียน'!R32="ย้าย","ย้าย",IF($B31="","",IF(DJ31="","",IF(DJ31&gt;=75,"เชี่ยวชาญ",IF(DJ31&gt;=65,"ชำนาญ",IF(DJ31&gt;=55,"พัฒนา",IF(DJ31&gt;=50,"เริ่มต้น","ไม่ผ่าน")))))))))</f>
        <v/>
      </c>
      <c r="DL31" s="1233" t="str">
        <f>IF(VLOOKUP($A31,'02.คีย์เทอม1'!$A$10:$GT$59,170,FALSE)="","",VLOOKUP($A31,'02.คีย์เทอม1'!$A$10:$GT$59,170,FALSE))</f>
        <v/>
      </c>
      <c r="DM31" s="1233" t="str">
        <f>IF(VLOOKUP($A31,'03.คีย์เทอม2'!$A$10:$GT$59,170,FALSE)="","",VLOOKUP($A31,'03.คีย์เทอม2'!$A$10:$GT$59,170,FALSE))</f>
        <v/>
      </c>
      <c r="DN31" s="1262" t="str">
        <f t="shared" si="41"/>
        <v/>
      </c>
      <c r="DO31" s="1233" t="str">
        <f>IF('2.ชื่อนักเรียน'!R32="มส","มส",IF('2.ชื่อนักเรียน'!R32="ร","ร",IF('2.ชื่อนักเรียน'!R32="ย้าย","ย้าย",IF($B31="","",IF(DN31="","",IF(DN31&gt;=75,"เชี่ยวชาญ",IF(DN31&gt;=65,"ชำนาญ",IF(DN31&gt;=55,"พัฒนา",IF(DN31&gt;=50,"เริ่มต้น","ไม่ผ่าน")))))))))</f>
        <v/>
      </c>
      <c r="DP31" s="1233" t="str">
        <f>IF(VLOOKUP($A31,'02.คีย์เทอม1'!$A$10:$GT$59,175,FALSE)="","",VLOOKUP($A31,'02.คีย์เทอม1'!$A$10:$GT$59,175,FALSE))</f>
        <v/>
      </c>
      <c r="DQ31" s="1233" t="str">
        <f>IF(VLOOKUP($A31,'03.คีย์เทอม2'!$A$10:$GT$59,175,FALSE)="","",VLOOKUP($A31,'03.คีย์เทอม2'!$A$10:$GT$59,175,FALSE))</f>
        <v/>
      </c>
      <c r="DR31" s="1262" t="str">
        <f t="shared" si="42"/>
        <v/>
      </c>
      <c r="DS31" s="1233" t="str">
        <f>IF('2.ชื่อนักเรียน'!R32="มส","มส",IF('2.ชื่อนักเรียน'!R32="ร","ร",IF('2.ชื่อนักเรียน'!R32="ย้าย","ย้าย",IF($B31="","",IF(DR31="","",IF(DR31&gt;=75,"เชี่ยวชาญ",IF(DR31&gt;=65,"ชำนาญ",IF(DR31&gt;=55,"พัฒนา",IF(DR31&gt;=50,"เริ่มต้น","ไม่ผ่าน")))))))))</f>
        <v/>
      </c>
      <c r="DT31" s="1233" t="str">
        <f>IF(VLOOKUP($A31,'02.คีย์เทอม1'!$A$10:$GT$59,180,FALSE)="","",VLOOKUP($A31,'02.คีย์เทอม1'!$A$10:$GT$59,180,FALSE))</f>
        <v/>
      </c>
      <c r="DU31" s="1233" t="str">
        <f>IF(VLOOKUP($A31,'03.คีย์เทอม2'!$A$10:$GT$59,180,FALSE)="","",VLOOKUP($A31,'03.คีย์เทอม2'!$A$10:$GT$59,180,FALSE))</f>
        <v/>
      </c>
      <c r="DV31" s="1262" t="str">
        <f t="shared" si="43"/>
        <v/>
      </c>
      <c r="DW31" s="1233" t="str">
        <f>IF('2.ชื่อนักเรียน'!R32="มส","มส",IF('2.ชื่อนักเรียน'!R32="ร","ร",IF('2.ชื่อนักเรียน'!R32="ย้าย","ย้าย",IF($B31="","",IF(DV31="","",IF(DV31&gt;=75,"เชี่ยวชาญ",IF(DV31&gt;=65,"ชำนาญ",IF(DV31&gt;=55,"พัฒนา",IF(DV31&gt;=50,"เริ่มต้น","ไม่ผ่าน")))))))))</f>
        <v/>
      </c>
    </row>
    <row r="32" spans="1:127" s="509" customFormat="1" ht="17.25" customHeight="1">
      <c r="A32" s="1323">
        <v>23</v>
      </c>
      <c r="B32" s="1324" t="str">
        <f>IF('2.ชื่อนักเรียน'!C33="","",'2.ชื่อนักเรียน'!C33)</f>
        <v/>
      </c>
      <c r="C32" s="1325" t="str">
        <f>IF('2.ชื่อนักเรียน'!D33="","",'2.ชื่อนักเรียน'!D33)</f>
        <v/>
      </c>
      <c r="D32" s="1314" t="str">
        <f>IF($A$3&lt;&gt;"ชั้น"&amp;'01.ข้อมูลเบื้องต้น'!$H$2,"",IF(AK32="","",AK32))</f>
        <v/>
      </c>
      <c r="E32" s="1314" t="str">
        <f>IF($A$3&lt;&gt;"ชั้น"&amp;'01.ข้อมูลเบื้องต้น'!$H$2,"",IF(AO32="","",AO32))</f>
        <v/>
      </c>
      <c r="F32" s="1315" t="str">
        <f>IF($A$3&lt;&gt;"ชั้น"&amp;'01.ข้อมูลเบื้องต้น'!$H$2,"",IF(AS32="","",AS32))</f>
        <v/>
      </c>
      <c r="G32" s="1326" t="str">
        <f>IF($A$3&lt;&gt;"ชั้น"&amp;'01.ข้อมูลเบื้องต้น'!$H$2,"",IF(AW32="","",AW32))</f>
        <v/>
      </c>
      <c r="H32" s="1327" t="str">
        <f>IF($A$3&lt;&gt;"ชั้น"&amp;'01.ข้อมูลเบื้องต้น'!$H$2,"",IF(BA32="","",BA32))</f>
        <v/>
      </c>
      <c r="I32" s="1316" t="str">
        <f>IF($A$3&lt;&gt;"ชั้น"&amp;'01.ข้อมูลเบื้องต้น'!$H$2,"",IF(BE32="","",BE32))</f>
        <v/>
      </c>
      <c r="J32" s="1316" t="str">
        <f>IF($A$3&lt;&gt;"ชั้น"&amp;'01.ข้อมูลเบื้องต้น'!$H$2,"",IF(BI32="","",BI32))</f>
        <v/>
      </c>
      <c r="K32" s="1316" t="str">
        <f>IF($A$3&lt;&gt;"ชั้น"&amp;'01.ข้อมูลเบื้องต้น'!$H$2,"",IF(BM32="","",BM32))</f>
        <v/>
      </c>
      <c r="L32" s="1328" t="str">
        <f>IF($A$3&lt;&gt;"ชั้น"&amp;'01.ข้อมูลเบื้องต้น'!$H$2,"",IF(BO32="","",BO32))</f>
        <v/>
      </c>
      <c r="M32" s="1326" t="str">
        <f>IF($A$3&lt;&gt;"ชั้น"&amp;'01.ข้อมูลเบื้องต้น'!$H$2,"",IF(BS32="","",BS32))</f>
        <v/>
      </c>
      <c r="N32" s="1327" t="str">
        <f>IF($A$3&lt;&gt;"ชั้น"&amp;'01.ข้อมูลเบื้องต้น'!$H$2,"",IF(BW32="","",BW32))</f>
        <v/>
      </c>
      <c r="O32" s="1327" t="str">
        <f>IF($A$3&lt;&gt;"ชั้น"&amp;'01.ข้อมูลเบื้องต้น'!$H$2,"",IF(CA32="","",CA32))</f>
        <v/>
      </c>
      <c r="P32" s="1327" t="str">
        <f>IF($A$3&lt;&gt;"ชั้น"&amp;'01.ข้อมูลเบื้องต้น'!$H$2,"",IF(CE32="","",CE32))</f>
        <v/>
      </c>
      <c r="Q32" s="1327" t="str">
        <f>IF($A$3&lt;&gt;"ชั้น"&amp;'01.ข้อมูลเบื้องต้น'!$H$2,"",IF(CI32="","",CI32))</f>
        <v/>
      </c>
      <c r="R32" s="1327" t="str">
        <f>IF($A$3&lt;&gt;"ชั้น"&amp;'01.ข้อมูลเบื้องต้น'!$H$2,"",IF(CM32="","",CM32))</f>
        <v/>
      </c>
      <c r="S32" s="1327" t="str">
        <f>IF($A$3&lt;&gt;"ชั้น"&amp;'01.ข้อมูลเบื้องต้น'!$H$2,"",IF(CQ32="","",CQ32))</f>
        <v/>
      </c>
      <c r="T32" s="1327" t="str">
        <f>IF($A$3&lt;&gt;"ชั้น"&amp;'01.ข้อมูลเบื้องต้น'!$H$2,"",IF(CU32="","",CU32))</f>
        <v/>
      </c>
      <c r="U32" s="1327" t="str">
        <f>IF($A$3&lt;&gt;"ชั้น"&amp;'01.ข้อมูลเบื้องต้น'!$H$2,"",IF(CY32="","",CY32))</f>
        <v/>
      </c>
      <c r="V32" s="1327" t="str">
        <f>IF($A$3&lt;&gt;"ชั้น"&amp;'01.ข้อมูลเบื้องต้น'!$H$2,"",IF(DC32="","",DC32))</f>
        <v/>
      </c>
      <c r="W32" s="1327" t="str">
        <f>IF($A$3&lt;&gt;"ชั้น"&amp;'01.ข้อมูลเบื้องต้น'!$H$2,"",IF(DG32="","",DG32))</f>
        <v/>
      </c>
      <c r="X32" s="1327" t="str">
        <f>IF($A$3&lt;&gt;"ชั้น"&amp;'01.ข้อมูลเบื้องต้น'!$H$2,"",IF(DK32="","",DK32))</f>
        <v/>
      </c>
      <c r="Y32" s="1327" t="str">
        <f>IF($A$3&lt;&gt;"ชั้น"&amp;'01.ข้อมูลเบื้องต้น'!$H$2,"",IF(DO32="","",DO32))</f>
        <v/>
      </c>
      <c r="Z32" s="1327" t="str">
        <f>IF($A$3&lt;&gt;"ชั้น"&amp;'01.ข้อมูลเบื้องต้น'!$H$2,"",IF(DS32="","",DS32))</f>
        <v/>
      </c>
      <c r="AA32" s="1329" t="str">
        <f>IF($A$3&lt;&gt;"ชั้น"&amp;'01.ข้อมูลเบื้องต้น'!$H$2,"",IF(DW32="","",DW32))</f>
        <v/>
      </c>
      <c r="AB32" s="1330" t="str">
        <f>IF($A$3&lt;&gt;"ชั้น"&amp;'01.ข้อมูลเบื้องต้น'!$H$2,"",'7.พัฒนาผู้เรียน'!G33)</f>
        <v/>
      </c>
      <c r="AC32" s="1331" t="str">
        <f>IF($A$3&lt;&gt;"ชั้น"&amp;'01.ข้อมูลเบื้องต้น'!$H$2,"",'9.คุณลักษณะ'!I33)</f>
        <v/>
      </c>
      <c r="AG32" s="1261"/>
      <c r="AH32" s="1233" t="str">
        <f>IF(VLOOKUP($A32,'02.คีย์เทอม1'!$A$10:$GT$59,189,FALSE)="","",VLOOKUP($A32,'02.คีย์เทอม1'!$A$10:$GT$59,189,FALSE))</f>
        <v/>
      </c>
      <c r="AI32" s="1233" t="str">
        <f>IF(VLOOKUP($A32,'03.คีย์เทอม2'!$A$10:$GT$59,189,FALSE)="","",VLOOKUP($A32,'03.คีย์เทอม2'!$A$10:$GT$59,189,FALSE))</f>
        <v/>
      </c>
      <c r="AJ32" s="1262" t="str">
        <f t="shared" si="44"/>
        <v/>
      </c>
      <c r="AK32" s="1233" t="str">
        <f>IF('2.ชื่อนักเรียน'!R33="มส","มส",IF('2.ชื่อนักเรียน'!R33="ร","ร",IF('2.ชื่อนักเรียน'!R33="ย้าย","ย้าย",IF($B32="","",IF(AJ32="","",IF(AJ32&gt;=75,"เชี่ยวชาญ",IF(AJ32&gt;=65,"ชำนาญ",IF(AJ32&gt;=55,"พัฒนา",IF(AJ32&gt;=50,"เริ่มต้น","ไม่ผ่าน")))))))))</f>
        <v/>
      </c>
      <c r="AL32" s="1233" t="str">
        <f>IF(VLOOKUP($A32,'02.คีย์เทอม1'!$A$10:$GT$59,193,FALSE)="","",VLOOKUP($A32,'02.คีย์เทอม1'!$A$10:$GT$59,193,FALSE))</f>
        <v/>
      </c>
      <c r="AM32" s="1233" t="str">
        <f>IF(VLOOKUP($A32,'03.คีย์เทอม2'!$A$10:$GT$59,193,FALSE)="","",VLOOKUP($A32,'03.คีย์เทอม2'!$A$10:$GT$59,193,FALSE))</f>
        <v/>
      </c>
      <c r="AN32" s="1262" t="str">
        <f t="shared" si="21"/>
        <v/>
      </c>
      <c r="AO32" s="1233" t="str">
        <f>IF('2.ชื่อนักเรียน'!R33="มส","มส",IF('2.ชื่อนักเรียน'!R33="ร","ร",IF('2.ชื่อนักเรียน'!R33="ย้าย","ย้าย",IF($B32="","",IF(AN32="","",IF(AN32&gt;=75,"เชี่ยวชาญ",IF(AN32&gt;=65,"ชำนาญ",IF(AN32&gt;=55,"พัฒนา",IF(AN32&gt;=50,"เริ่มต้น","ไม่ผ่าน")))))))))</f>
        <v/>
      </c>
      <c r="AP32" s="1233" t="str">
        <f>IF(VLOOKUP($A32,'02.คีย์เทอม1'!$A$10:$GT$59,195,FALSE)="","",VLOOKUP($A32,'02.คีย์เทอม1'!$A$10:$GT$59,195,FALSE))</f>
        <v/>
      </c>
      <c r="AQ32" s="1233" t="str">
        <f>IF(VLOOKUP($A32,'03.คีย์เทอม2'!$A$10:$GT$59,195,FALSE)="","",VLOOKUP($A32,'03.คีย์เทอม2'!$A$10:$GT$59,195,FALSE))</f>
        <v/>
      </c>
      <c r="AR32" s="1262" t="str">
        <f t="shared" si="22"/>
        <v/>
      </c>
      <c r="AS32" s="1233" t="str">
        <f>IF('2.ชื่อนักเรียน'!R33="มส","มส",IF('2.ชื่อนักเรียน'!R33="ร","ร",IF('2.ชื่อนักเรียน'!R33="ย้าย","ย้าย",IF($B32="","",IF(AR32="","",IF(AR32&gt;=75,"เชี่ยวชาญ",IF(AR32&gt;=65,"ชำนาญ",IF(AR32&gt;=55,"พัฒนา",IF(AR32&gt;=50,"เริ่มต้น","ไม่ผ่าน")))))))))</f>
        <v/>
      </c>
      <c r="AT32" s="1233" t="str">
        <f>IF(VLOOKUP($A32,'02.คีย์เทอม1'!$A$10:$GT$59,196,FALSE)="","",VLOOKUP($A32,'02.คีย์เทอม1'!$A$10:$GT$59,196,FALSE))</f>
        <v/>
      </c>
      <c r="AU32" s="1233" t="str">
        <f>IF(VLOOKUP($A32,'03.คีย์เทอม2'!$A$10:$GT$59,196,FALSE)="","",VLOOKUP($A32,'03.คีย์เทอม2'!$A$10:$GT$59,196,FALSE))</f>
        <v/>
      </c>
      <c r="AV32" s="1262" t="str">
        <f t="shared" si="23"/>
        <v/>
      </c>
      <c r="AW32" s="1233" t="str">
        <f>IF('2.ชื่อนักเรียน'!R33="มส","มส",IF('2.ชื่อนักเรียน'!R33="ร","ร",IF('2.ชื่อนักเรียน'!R33="ย้าย","ย้าย",IF($B32="","",IF(AV32="","",IF(AV32&gt;=75,"เชี่ยวชาญ",IF(AV32&gt;=65,"ชำนาญ",IF(AV32&gt;=55,"พัฒนา",IF(AV32&gt;=50,"เริ่มต้น","ไม่ผ่าน")))))))))</f>
        <v/>
      </c>
      <c r="AX32" s="1233" t="str">
        <f>IF(VLOOKUP($A32,'02.คีย์เทอม1'!$A$10:$GT$59,197,FALSE)="","",VLOOKUP($A32,'02.คีย์เทอม1'!$A$10:$GT$59,197,FALSE))</f>
        <v/>
      </c>
      <c r="AY32" s="1233" t="str">
        <f>IF(VLOOKUP($A32,'03.คีย์เทอม2'!$A$10:$GT$59,197,FALSE)="","",VLOOKUP($A32,'03.คีย์เทอม2'!$A$10:$GT$59,197,FALSE))</f>
        <v/>
      </c>
      <c r="AZ32" s="1262" t="str">
        <f t="shared" si="24"/>
        <v/>
      </c>
      <c r="BA32" s="1233" t="str">
        <f>IF('2.ชื่อนักเรียน'!R33="มส","มส",IF('2.ชื่อนักเรียน'!R33="ร","ร",IF('2.ชื่อนักเรียน'!R33="ย้าย","ย้าย",IF($B32="","",IF(AZ32="","",IF(AZ32&gt;=75,"เชี่ยวชาญ",IF(AZ32&gt;=65,"ชำนาญ",IF(AZ32&gt;=55,"พัฒนา",IF(AZ32&gt;=50,"เริ่มต้น","ไม่ผ่าน")))))))))</f>
        <v/>
      </c>
      <c r="BB32" s="1233" t="str">
        <f>IF(VLOOKUP($A32,'02.คีย์เทอม1'!$A$10:$GT$59,198,FALSE)="","",VLOOKUP($A32,'02.คีย์เทอม1'!$A$10:$GT$59,198,FALSE))</f>
        <v/>
      </c>
      <c r="BC32" s="1233" t="str">
        <f>IF(VLOOKUP($A32,'03.คีย์เทอม2'!$A$10:$GT$59,198,FALSE)="","",VLOOKUP($A32,'03.คีย์เทอม2'!$A$10:$GT$59,198,FALSE))</f>
        <v/>
      </c>
      <c r="BD32" s="1262" t="str">
        <f t="shared" si="25"/>
        <v/>
      </c>
      <c r="BE32" s="1233" t="str">
        <f>IF('2.ชื่อนักเรียน'!R33="มส","มส",IF('2.ชื่อนักเรียน'!R33="ร","ร",IF('2.ชื่อนักเรียน'!R33="ย้าย","ย้าย",IF($B32="","",IF(BD32="","",IF(BD32&gt;=75,"เชี่ยวชาญ",IF(BD32&gt;=65,"ชำนาญ",IF(BD32&gt;=55,"พัฒนา",IF(BD32&gt;=50,"เริ่มต้น","ไม่ผ่าน")))))))))</f>
        <v/>
      </c>
      <c r="BF32" s="1233" t="str">
        <f>IF(VLOOKUP($A32,'02.คีย์เทอม1'!$A$10:$GT$59,199,FALSE)="","",VLOOKUP($A32,'02.คีย์เทอม1'!$A$10:$GT$59,199,FALSE))</f>
        <v/>
      </c>
      <c r="BG32" s="1233" t="str">
        <f>IF(VLOOKUP($A32,'03.คีย์เทอม2'!$A$10:$GT$59,199,FALSE)="","",VLOOKUP($A32,'03.คีย์เทอม2'!$A$10:$GT$59,199,FALSE))</f>
        <v/>
      </c>
      <c r="BH32" s="1262" t="str">
        <f t="shared" si="26"/>
        <v/>
      </c>
      <c r="BI32" s="1233" t="str">
        <f>IF('2.ชื่อนักเรียน'!R33="มส","มส",IF('2.ชื่อนักเรียน'!R33="ร","ร",IF('2.ชื่อนักเรียน'!R33="ย้าย","ย้าย",IF($B32="","",IF(BH32="","",IF(BH32&gt;=75,"เชี่ยวชาญ",IF(BH32&gt;=65,"ชำนาญ",IF(BH32&gt;=55,"พัฒนา",IF(BH32&gt;=50,"เริ่มต้น","ไม่ผ่าน")))))))))</f>
        <v/>
      </c>
      <c r="BJ32" s="1233" t="str">
        <f>IF(VLOOKUP($A32,'02.คีย์เทอม1'!$A$10:$GT$59,200,FALSE)="","",VLOOKUP($A32,'02.คีย์เทอม1'!$A$10:$GT$59,200,FALSE))</f>
        <v/>
      </c>
      <c r="BK32" s="1233" t="str">
        <f>IF(VLOOKUP($A32,'03.คีย์เทอม2'!$A$10:$GT$59,200,FALSE)="","",VLOOKUP($A32,'03.คีย์เทอม2'!$A$10:$GT$59,200,FALSE))</f>
        <v/>
      </c>
      <c r="BL32" s="1262" t="str">
        <f t="shared" si="27"/>
        <v/>
      </c>
      <c r="BM32" s="1233" t="str">
        <f>IF('2.ชื่อนักเรียน'!R33="มส","มส",IF('2.ชื่อนักเรียน'!R33="ร","ร",IF('2.ชื่อนักเรียน'!R33="ย้าย","ย้าย",IF($B32="","",IF(BL32="","",IF(BL32&gt;=75,"เชี่ยวชาญ",IF(BL32&gt;=65,"ชำนาญ",IF(BL32&gt;=55,"พัฒนา",IF(BL32&gt;=50,"เริ่มต้น","ไม่ผ่าน")))))))))</f>
        <v/>
      </c>
      <c r="BN32" s="1262" t="str">
        <f t="shared" si="28"/>
        <v/>
      </c>
      <c r="BO32" s="1233" t="str">
        <f>IF('2.ชื่อนักเรียน'!R33="มส","มส",IF('2.ชื่อนักเรียน'!R33="ร","ร",IF('2.ชื่อนักเรียน'!R33="ย้าย","ย้าย",IF($B32="","",IF(BN32="","",IF(BN32&gt;=75,"เชี่ยวชาญ",IF(BN32&gt;=65,"ชำนาญ",IF(BN32&gt;=55,"พัฒนา",IF(BN32&gt;=50,"เริ่มต้น","ไม่ผ่าน")))))))))</f>
        <v/>
      </c>
      <c r="BP32" s="1233" t="str">
        <f>IF(VLOOKUP($A32,'02.คีย์เทอม1'!$A$10:$GT$59,110,FALSE)="","",VLOOKUP($A32,'02.คีย์เทอม1'!$A$10:$GT$59,110,FALSE))</f>
        <v/>
      </c>
      <c r="BQ32" s="1233" t="str">
        <f>IF(VLOOKUP($A32,'03.คีย์เทอม2'!$A$10:$GT$59,110,FALSE)="","",VLOOKUP($A32,'03.คีย์เทอม2'!$A$10:$GT$59,110,FALSE))</f>
        <v/>
      </c>
      <c r="BR32" s="1262" t="str">
        <f t="shared" si="29"/>
        <v/>
      </c>
      <c r="BS32" s="1233" t="str">
        <f>IF('2.ชื่อนักเรียน'!R33="มส","มส",IF('2.ชื่อนักเรียน'!R33="ร","ร",IF('2.ชื่อนักเรียน'!R33="ย้าย","ย้าย",IF($B32="","",IF(BR32="","",IF(BR32&gt;=75,"เชี่ยวชาญ",IF(BR32&gt;=65,"ชำนาญ",IF(BR32&gt;=55,"พัฒนา",IF(BR32&gt;=50,"เริ่มต้น","ไม่ผ่าน")))))))))</f>
        <v/>
      </c>
      <c r="BT32" s="1233" t="str">
        <f>IF(VLOOKUP($A32,'02.คีย์เทอม1'!$A$10:$GT$59,115,FALSE)="","",VLOOKUP($A32,'02.คีย์เทอม1'!$A$10:$GT$59,115,FALSE))</f>
        <v/>
      </c>
      <c r="BU32" s="1233" t="str">
        <f>IF(VLOOKUP($A32,'03.คีย์เทอม2'!$A$10:$GT$59,115,FALSE)="","",VLOOKUP($A32,'03.คีย์เทอม2'!$A$10:$GT$59,115,FALSE))</f>
        <v/>
      </c>
      <c r="BV32" s="1262" t="str">
        <f t="shared" si="30"/>
        <v/>
      </c>
      <c r="BW32" s="1233" t="str">
        <f>IF('2.ชื่อนักเรียน'!R33="มส","มส",IF('2.ชื่อนักเรียน'!R33="ร","ร",IF('2.ชื่อนักเรียน'!R33="ย้าย","ย้าย",IF($B32="","",IF(BV32="","",IF(BV32&gt;=75,"เชี่ยวชาญ",IF(BV32&gt;=65,"ชำนาญ",IF(BV32&gt;=55,"พัฒนา",IF(BV32&gt;=50,"เริ่มต้น","ไม่ผ่าน")))))))))</f>
        <v/>
      </c>
      <c r="BX32" s="1233" t="str">
        <f>IF(VLOOKUP($A32,'02.คีย์เทอม1'!$A$10:$GT$59,120,FALSE)="","",VLOOKUP($A32,'02.คีย์เทอม1'!$A$10:$GT$59,120,FALSE))</f>
        <v/>
      </c>
      <c r="BY32" s="1233" t="str">
        <f>IF(VLOOKUP($A32,'03.คีย์เทอม2'!$A$10:$GT$59,120,FALSE)="","",VLOOKUP($A32,'03.คีย์เทอม2'!$A$10:$GT$59,120,FALSE))</f>
        <v/>
      </c>
      <c r="BZ32" s="1262" t="str">
        <f t="shared" si="31"/>
        <v/>
      </c>
      <c r="CA32" s="1233" t="str">
        <f>IF('2.ชื่อนักเรียน'!R33="มส","มส",IF('2.ชื่อนักเรียน'!R33="ร","ร",IF('2.ชื่อนักเรียน'!R33="ย้าย","ย้าย",IF($B32="","",IF(BZ32="","",IF(BZ32&gt;=75,"เชี่ยวชาญ",IF(BZ32&gt;=65,"ชำนาญ",IF(BZ32&gt;=55,"พัฒนา",IF(BZ32&gt;=50,"เริ่มต้น","ไม่ผ่าน")))))))))</f>
        <v/>
      </c>
      <c r="CB32" s="1233" t="str">
        <f>IF(VLOOKUP($A32,'02.คีย์เทอม1'!$A$10:$GT$59,125,FALSE)="","",VLOOKUP($A32,'02.คีย์เทอม1'!$A$10:$GT$59,125,FALSE))</f>
        <v/>
      </c>
      <c r="CC32" s="1233" t="str">
        <f>IF(VLOOKUP($A32,'03.คีย์เทอม2'!$A$10:$GT$59,125,FALSE)="","",VLOOKUP($A32,'03.คีย์เทอม2'!$A$10:$GT$59,125,FALSE))</f>
        <v/>
      </c>
      <c r="CD32" s="1262" t="str">
        <f t="shared" si="32"/>
        <v/>
      </c>
      <c r="CE32" s="1233" t="str">
        <f>IF('2.ชื่อนักเรียน'!R33="มส","มส",IF('2.ชื่อนักเรียน'!R33="ร","ร",IF('2.ชื่อนักเรียน'!R33="ย้าย","ย้าย",IF($B32="","",IF(CD32="","",IF(CD32&gt;=75,"เชี่ยวชาญ",IF(CD32&gt;=65,"ชำนาญ",IF(CD32&gt;=55,"พัฒนา",IF(CD32&gt;=50,"เริ่มต้น","ไม่ผ่าน")))))))))</f>
        <v/>
      </c>
      <c r="CF32" s="1233" t="str">
        <f>IF(VLOOKUP($A32,'02.คีย์เทอม1'!$A$10:$GT$59,130,FALSE)="","",VLOOKUP($A32,'02.คีย์เทอม1'!$A$10:$GT$59,130,FALSE))</f>
        <v/>
      </c>
      <c r="CG32" s="1233" t="str">
        <f>IF(VLOOKUP($A32,'03.คีย์เทอม2'!$A$10:$GT$59,130,FALSE)="","",VLOOKUP($A32,'03.คีย์เทอม2'!$A$10:$GT$59,130,FALSE))</f>
        <v/>
      </c>
      <c r="CH32" s="1262" t="str">
        <f t="shared" si="33"/>
        <v/>
      </c>
      <c r="CI32" s="1233" t="str">
        <f>IF('2.ชื่อนักเรียน'!R33="มส","มส",IF('2.ชื่อนักเรียน'!R33="ร","ร",IF('2.ชื่อนักเรียน'!R33="ย้าย","ย้าย",IF($B32="","",IF(CH32="","",IF(CH32&gt;=75,"เชี่ยวชาญ",IF(CH32&gt;=65,"ชำนาญ",IF(CH32&gt;=55,"พัฒนา",IF(CH32&gt;=50,"เริ่มต้น","ไม่ผ่าน")))))))))</f>
        <v/>
      </c>
      <c r="CJ32" s="1233" t="str">
        <f>IF(VLOOKUP($A32,'02.คีย์เทอม1'!$A$10:$GT$59,135,FALSE)="","",VLOOKUP($A32,'02.คีย์เทอม1'!$A$10:$GT$59,135,FALSE))</f>
        <v/>
      </c>
      <c r="CK32" s="1233" t="str">
        <f>IF(VLOOKUP($A32,'03.คีย์เทอม2'!$A$10:$GT$59,135,FALSE)="","",VLOOKUP($A32,'03.คีย์เทอม2'!$A$10:$GT$59,135,FALSE))</f>
        <v/>
      </c>
      <c r="CL32" s="1262" t="str">
        <f t="shared" si="34"/>
        <v/>
      </c>
      <c r="CM32" s="1233" t="str">
        <f>IF('2.ชื่อนักเรียน'!R33="มส","มส",IF('2.ชื่อนักเรียน'!R33="ร","ร",IF('2.ชื่อนักเรียน'!R33="ย้าย","ย้าย",IF($B32="","",IF(CL32="","",IF(CL32&gt;=75,"เชี่ยวชาญ",IF(CL32&gt;=65,"ชำนาญ",IF(CL32&gt;=55,"พัฒนา",IF(CL32&gt;=50,"เริ่มต้น","ไม่ผ่าน")))))))))</f>
        <v/>
      </c>
      <c r="CN32" s="1233" t="str">
        <f>IF(VLOOKUP($A32,'02.คีย์เทอม1'!$A$10:$GT$59,140,FALSE)="","",VLOOKUP($A32,'02.คีย์เทอม1'!$A$10:$GT$59,140,FALSE))</f>
        <v/>
      </c>
      <c r="CO32" s="1233" t="str">
        <f>IF(VLOOKUP($A32,'03.คีย์เทอม2'!$A$10:$GT$59,140,FALSE)="","",VLOOKUP($A32,'03.คีย์เทอม2'!$A$10:$GT$59,140,FALSE))</f>
        <v/>
      </c>
      <c r="CP32" s="1262" t="str">
        <f t="shared" si="35"/>
        <v/>
      </c>
      <c r="CQ32" s="1233" t="str">
        <f>IF('2.ชื่อนักเรียน'!R33="มส","มส",IF('2.ชื่อนักเรียน'!R33="ร","ร",IF('2.ชื่อนักเรียน'!R33="ย้าย","ย้าย",IF($B32="","",IF(CP32="","",IF(CP32&gt;=75,"เชี่ยวชาญ",IF(CP32&gt;=65,"ชำนาญ",IF(CP32&gt;=55,"พัฒนา",IF(CP32&gt;=50,"เริ่มต้น","ไม่ผ่าน")))))))))</f>
        <v/>
      </c>
      <c r="CR32" s="1233" t="str">
        <f>IF(VLOOKUP($A32,'02.คีย์เทอม1'!$A$10:$GT$59,145,FALSE)="","",VLOOKUP($A32,'02.คีย์เทอม1'!$A$10:$GT$59,145,FALSE))</f>
        <v/>
      </c>
      <c r="CS32" s="1233" t="str">
        <f>IF(VLOOKUP($A32,'03.คีย์เทอม2'!$A$10:$GT$59,145,FALSE)="","",VLOOKUP($A32,'03.คีย์เทอม2'!$A$10:$GT$59,145,FALSE))</f>
        <v/>
      </c>
      <c r="CT32" s="1262" t="str">
        <f t="shared" si="36"/>
        <v/>
      </c>
      <c r="CU32" s="1233" t="str">
        <f>IF('2.ชื่อนักเรียน'!R33="มส","มส",IF('2.ชื่อนักเรียน'!R33="ร","ร",IF('2.ชื่อนักเรียน'!R33="ย้าย","ย้าย",IF($B32="","",IF(CT32="","",IF(CT32&gt;=75,"เชี่ยวชาญ",IF(CT32&gt;=65,"ชำนาญ",IF(CT32&gt;=55,"พัฒนา",IF(CT32&gt;=50,"เริ่มต้น","ไม่ผ่าน")))))))))</f>
        <v/>
      </c>
      <c r="CV32" s="1233" t="str">
        <f>IF(VLOOKUP($A32,'02.คีย์เทอม1'!$A$10:$GT$59,150,FALSE)="","",VLOOKUP($A32,'02.คีย์เทอม1'!$A$10:$GT$59,150,FALSE))</f>
        <v/>
      </c>
      <c r="CW32" s="1233" t="str">
        <f>IF(VLOOKUP($A32,'03.คีย์เทอม2'!$A$10:$GT$59,150,FALSE)="","",VLOOKUP($A32,'03.คีย์เทอม2'!$A$10:$GT$59,150,FALSE))</f>
        <v/>
      </c>
      <c r="CX32" s="1262" t="str">
        <f t="shared" si="37"/>
        <v/>
      </c>
      <c r="CY32" s="1233" t="str">
        <f>IF('2.ชื่อนักเรียน'!R33="มส","มส",IF('2.ชื่อนักเรียน'!R33="ร","ร",IF('2.ชื่อนักเรียน'!R33="ย้าย","ย้าย",IF($B32="","",IF(CX32="","",IF(CX32&gt;=75,"เชี่ยวชาญ",IF(CX32&gt;=65,"ชำนาญ",IF(CX32&gt;=55,"พัฒนา",IF(CX32&gt;=50,"เริ่มต้น","ไม่ผ่าน")))))))))</f>
        <v/>
      </c>
      <c r="CZ32" s="1233" t="str">
        <f>IF(VLOOKUP($A32,'02.คีย์เทอม1'!$A$10:$GT$59,155,FALSE)="","",VLOOKUP($A32,'02.คีย์เทอม1'!$A$10:$GT$59,155,FALSE))</f>
        <v/>
      </c>
      <c r="DA32" s="1233" t="str">
        <f>IF(VLOOKUP($A32,'03.คีย์เทอม2'!$A$10:$GT$59,155,FALSE)="","",VLOOKUP($A32,'03.คีย์เทอม2'!$A$10:$GT$59,155,FALSE))</f>
        <v/>
      </c>
      <c r="DB32" s="1262" t="str">
        <f t="shared" si="38"/>
        <v/>
      </c>
      <c r="DC32" s="1233" t="str">
        <f>IF('2.ชื่อนักเรียน'!R33="มส","มส",IF('2.ชื่อนักเรียน'!R33="ร","ร",IF('2.ชื่อนักเรียน'!R33="ย้าย","ย้าย",IF($B32="","",IF(DB32="","",IF(DB32&gt;=75,"เชี่ยวชาญ",IF(DB32&gt;=65,"ชำนาญ",IF(DB32&gt;=55,"พัฒนา",IF(DB32&gt;=50,"เริ่มต้น","ไม่ผ่าน")))))))))</f>
        <v/>
      </c>
      <c r="DD32" s="1233" t="str">
        <f>IF(VLOOKUP($A32,'02.คีย์เทอม1'!$A$10:$GT$59,160,FALSE)="","",VLOOKUP($A32,'02.คีย์เทอม1'!$A$10:$GT$59,160,FALSE))</f>
        <v/>
      </c>
      <c r="DE32" s="1233" t="str">
        <f>IF(VLOOKUP($A32,'03.คีย์เทอม2'!$A$10:$GT$59,160,FALSE)="","",VLOOKUP($A32,'03.คีย์เทอม2'!$A$10:$GT$59,160,FALSE))</f>
        <v/>
      </c>
      <c r="DF32" s="1262" t="str">
        <f t="shared" si="39"/>
        <v/>
      </c>
      <c r="DG32" s="1233" t="str">
        <f>IF('2.ชื่อนักเรียน'!R33="มส","มส",IF('2.ชื่อนักเรียน'!R33="ร","ร",IF('2.ชื่อนักเรียน'!R33="ย้าย","ย้าย",IF($B32="","",IF(DF32="","",IF(DF32&gt;=75,"เชี่ยวชาญ",IF(DF32&gt;=65,"ชำนาญ",IF(DF32&gt;=55,"พัฒนา",IF(DF32&gt;=50,"เริ่มต้น","ไม่ผ่าน")))))))))</f>
        <v/>
      </c>
      <c r="DH32" s="1233" t="str">
        <f>IF(VLOOKUP($A32,'02.คีย์เทอม1'!$A$10:$GT$59,165,FALSE)="","",VLOOKUP($A32,'02.คีย์เทอม1'!$A$10:$GT$59,165,FALSE))</f>
        <v/>
      </c>
      <c r="DI32" s="1233" t="str">
        <f>IF(VLOOKUP($A32,'03.คีย์เทอม2'!$A$10:$GT$59,165,FALSE)="","",VLOOKUP($A32,'03.คีย์เทอม2'!$A$10:$GT$59,165,FALSE))</f>
        <v/>
      </c>
      <c r="DJ32" s="1262" t="str">
        <f t="shared" si="40"/>
        <v/>
      </c>
      <c r="DK32" s="1233" t="str">
        <f>IF('2.ชื่อนักเรียน'!R33="มส","มส",IF('2.ชื่อนักเรียน'!R33="ร","ร",IF('2.ชื่อนักเรียน'!R33="ย้าย","ย้าย",IF($B32="","",IF(DJ32="","",IF(DJ32&gt;=75,"เชี่ยวชาญ",IF(DJ32&gt;=65,"ชำนาญ",IF(DJ32&gt;=55,"พัฒนา",IF(DJ32&gt;=50,"เริ่มต้น","ไม่ผ่าน")))))))))</f>
        <v/>
      </c>
      <c r="DL32" s="1233" t="str">
        <f>IF(VLOOKUP($A32,'02.คีย์เทอม1'!$A$10:$GT$59,170,FALSE)="","",VLOOKUP($A32,'02.คีย์เทอม1'!$A$10:$GT$59,170,FALSE))</f>
        <v/>
      </c>
      <c r="DM32" s="1233" t="str">
        <f>IF(VLOOKUP($A32,'03.คีย์เทอม2'!$A$10:$GT$59,170,FALSE)="","",VLOOKUP($A32,'03.คีย์เทอม2'!$A$10:$GT$59,170,FALSE))</f>
        <v/>
      </c>
      <c r="DN32" s="1262" t="str">
        <f t="shared" si="41"/>
        <v/>
      </c>
      <c r="DO32" s="1233" t="str">
        <f>IF('2.ชื่อนักเรียน'!R33="มส","มส",IF('2.ชื่อนักเรียน'!R33="ร","ร",IF('2.ชื่อนักเรียน'!R33="ย้าย","ย้าย",IF($B32="","",IF(DN32="","",IF(DN32&gt;=75,"เชี่ยวชาญ",IF(DN32&gt;=65,"ชำนาญ",IF(DN32&gt;=55,"พัฒนา",IF(DN32&gt;=50,"เริ่มต้น","ไม่ผ่าน")))))))))</f>
        <v/>
      </c>
      <c r="DP32" s="1233" t="str">
        <f>IF(VLOOKUP($A32,'02.คีย์เทอม1'!$A$10:$GT$59,175,FALSE)="","",VLOOKUP($A32,'02.คีย์เทอม1'!$A$10:$GT$59,175,FALSE))</f>
        <v/>
      </c>
      <c r="DQ32" s="1233" t="str">
        <f>IF(VLOOKUP($A32,'03.คีย์เทอม2'!$A$10:$GT$59,175,FALSE)="","",VLOOKUP($A32,'03.คีย์เทอม2'!$A$10:$GT$59,175,FALSE))</f>
        <v/>
      </c>
      <c r="DR32" s="1262" t="str">
        <f t="shared" si="42"/>
        <v/>
      </c>
      <c r="DS32" s="1233" t="str">
        <f>IF('2.ชื่อนักเรียน'!R33="มส","มส",IF('2.ชื่อนักเรียน'!R33="ร","ร",IF('2.ชื่อนักเรียน'!R33="ย้าย","ย้าย",IF($B32="","",IF(DR32="","",IF(DR32&gt;=75,"เชี่ยวชาญ",IF(DR32&gt;=65,"ชำนาญ",IF(DR32&gt;=55,"พัฒนา",IF(DR32&gt;=50,"เริ่มต้น","ไม่ผ่าน")))))))))</f>
        <v/>
      </c>
      <c r="DT32" s="1233" t="str">
        <f>IF(VLOOKUP($A32,'02.คีย์เทอม1'!$A$10:$GT$59,180,FALSE)="","",VLOOKUP($A32,'02.คีย์เทอม1'!$A$10:$GT$59,180,FALSE))</f>
        <v/>
      </c>
      <c r="DU32" s="1233" t="str">
        <f>IF(VLOOKUP($A32,'03.คีย์เทอม2'!$A$10:$GT$59,180,FALSE)="","",VLOOKUP($A32,'03.คีย์เทอม2'!$A$10:$GT$59,180,FALSE))</f>
        <v/>
      </c>
      <c r="DV32" s="1262" t="str">
        <f t="shared" si="43"/>
        <v/>
      </c>
      <c r="DW32" s="1233" t="str">
        <f>IF('2.ชื่อนักเรียน'!R33="มส","มส",IF('2.ชื่อนักเรียน'!R33="ร","ร",IF('2.ชื่อนักเรียน'!R33="ย้าย","ย้าย",IF($B32="","",IF(DV32="","",IF(DV32&gt;=75,"เชี่ยวชาญ",IF(DV32&gt;=65,"ชำนาญ",IF(DV32&gt;=55,"พัฒนา",IF(DV32&gt;=50,"เริ่มต้น","ไม่ผ่าน")))))))))</f>
        <v/>
      </c>
    </row>
    <row r="33" spans="1:127" s="509" customFormat="1" ht="17.25" customHeight="1">
      <c r="A33" s="1323">
        <v>24</v>
      </c>
      <c r="B33" s="1324" t="str">
        <f>IF('2.ชื่อนักเรียน'!C34="","",'2.ชื่อนักเรียน'!C34)</f>
        <v/>
      </c>
      <c r="C33" s="1325" t="str">
        <f>IF('2.ชื่อนักเรียน'!D34="","",'2.ชื่อนักเรียน'!D34)</f>
        <v/>
      </c>
      <c r="D33" s="1314" t="str">
        <f>IF($A$3&lt;&gt;"ชั้น"&amp;'01.ข้อมูลเบื้องต้น'!$H$2,"",IF(AK33="","",AK33))</f>
        <v/>
      </c>
      <c r="E33" s="1314" t="str">
        <f>IF($A$3&lt;&gt;"ชั้น"&amp;'01.ข้อมูลเบื้องต้น'!$H$2,"",IF(AO33="","",AO33))</f>
        <v/>
      </c>
      <c r="F33" s="1315" t="str">
        <f>IF($A$3&lt;&gt;"ชั้น"&amp;'01.ข้อมูลเบื้องต้น'!$H$2,"",IF(AS33="","",AS33))</f>
        <v/>
      </c>
      <c r="G33" s="1326" t="str">
        <f>IF($A$3&lt;&gt;"ชั้น"&amp;'01.ข้อมูลเบื้องต้น'!$H$2,"",IF(AW33="","",AW33))</f>
        <v/>
      </c>
      <c r="H33" s="1327" t="str">
        <f>IF($A$3&lt;&gt;"ชั้น"&amp;'01.ข้อมูลเบื้องต้น'!$H$2,"",IF(BA33="","",BA33))</f>
        <v/>
      </c>
      <c r="I33" s="1316" t="str">
        <f>IF($A$3&lt;&gt;"ชั้น"&amp;'01.ข้อมูลเบื้องต้น'!$H$2,"",IF(BE33="","",BE33))</f>
        <v/>
      </c>
      <c r="J33" s="1316" t="str">
        <f>IF($A$3&lt;&gt;"ชั้น"&amp;'01.ข้อมูลเบื้องต้น'!$H$2,"",IF(BI33="","",BI33))</f>
        <v/>
      </c>
      <c r="K33" s="1316" t="str">
        <f>IF($A$3&lt;&gt;"ชั้น"&amp;'01.ข้อมูลเบื้องต้น'!$H$2,"",IF(BM33="","",BM33))</f>
        <v/>
      </c>
      <c r="L33" s="1328" t="str">
        <f>IF($A$3&lt;&gt;"ชั้น"&amp;'01.ข้อมูลเบื้องต้น'!$H$2,"",IF(BO33="","",BO33))</f>
        <v/>
      </c>
      <c r="M33" s="1326" t="str">
        <f>IF($A$3&lt;&gt;"ชั้น"&amp;'01.ข้อมูลเบื้องต้น'!$H$2,"",IF(BS33="","",BS33))</f>
        <v/>
      </c>
      <c r="N33" s="1327" t="str">
        <f>IF($A$3&lt;&gt;"ชั้น"&amp;'01.ข้อมูลเบื้องต้น'!$H$2,"",IF(BW33="","",BW33))</f>
        <v/>
      </c>
      <c r="O33" s="1327" t="str">
        <f>IF($A$3&lt;&gt;"ชั้น"&amp;'01.ข้อมูลเบื้องต้น'!$H$2,"",IF(CA33="","",CA33))</f>
        <v/>
      </c>
      <c r="P33" s="1327" t="str">
        <f>IF($A$3&lt;&gt;"ชั้น"&amp;'01.ข้อมูลเบื้องต้น'!$H$2,"",IF(CE33="","",CE33))</f>
        <v/>
      </c>
      <c r="Q33" s="1327" t="str">
        <f>IF($A$3&lt;&gt;"ชั้น"&amp;'01.ข้อมูลเบื้องต้น'!$H$2,"",IF(CI33="","",CI33))</f>
        <v/>
      </c>
      <c r="R33" s="1327" t="str">
        <f>IF($A$3&lt;&gt;"ชั้น"&amp;'01.ข้อมูลเบื้องต้น'!$H$2,"",IF(CM33="","",CM33))</f>
        <v/>
      </c>
      <c r="S33" s="1327" t="str">
        <f>IF($A$3&lt;&gt;"ชั้น"&amp;'01.ข้อมูลเบื้องต้น'!$H$2,"",IF(CQ33="","",CQ33))</f>
        <v/>
      </c>
      <c r="T33" s="1327" t="str">
        <f>IF($A$3&lt;&gt;"ชั้น"&amp;'01.ข้อมูลเบื้องต้น'!$H$2,"",IF(CU33="","",CU33))</f>
        <v/>
      </c>
      <c r="U33" s="1327" t="str">
        <f>IF($A$3&lt;&gt;"ชั้น"&amp;'01.ข้อมูลเบื้องต้น'!$H$2,"",IF(CY33="","",CY33))</f>
        <v/>
      </c>
      <c r="V33" s="1327" t="str">
        <f>IF($A$3&lt;&gt;"ชั้น"&amp;'01.ข้อมูลเบื้องต้น'!$H$2,"",IF(DC33="","",DC33))</f>
        <v/>
      </c>
      <c r="W33" s="1327" t="str">
        <f>IF($A$3&lt;&gt;"ชั้น"&amp;'01.ข้อมูลเบื้องต้น'!$H$2,"",IF(DG33="","",DG33))</f>
        <v/>
      </c>
      <c r="X33" s="1327" t="str">
        <f>IF($A$3&lt;&gt;"ชั้น"&amp;'01.ข้อมูลเบื้องต้น'!$H$2,"",IF(DK33="","",DK33))</f>
        <v/>
      </c>
      <c r="Y33" s="1327" t="str">
        <f>IF($A$3&lt;&gt;"ชั้น"&amp;'01.ข้อมูลเบื้องต้น'!$H$2,"",IF(DO33="","",DO33))</f>
        <v/>
      </c>
      <c r="Z33" s="1327" t="str">
        <f>IF($A$3&lt;&gt;"ชั้น"&amp;'01.ข้อมูลเบื้องต้น'!$H$2,"",IF(DS33="","",DS33))</f>
        <v/>
      </c>
      <c r="AA33" s="1329" t="str">
        <f>IF($A$3&lt;&gt;"ชั้น"&amp;'01.ข้อมูลเบื้องต้น'!$H$2,"",IF(DW33="","",DW33))</f>
        <v/>
      </c>
      <c r="AB33" s="1330" t="str">
        <f>IF($A$3&lt;&gt;"ชั้น"&amp;'01.ข้อมูลเบื้องต้น'!$H$2,"",'7.พัฒนาผู้เรียน'!G34)</f>
        <v/>
      </c>
      <c r="AC33" s="1331" t="str">
        <f>IF($A$3&lt;&gt;"ชั้น"&amp;'01.ข้อมูลเบื้องต้น'!$H$2,"",'9.คุณลักษณะ'!I34)</f>
        <v/>
      </c>
      <c r="AG33" s="1261"/>
      <c r="AH33" s="1233" t="str">
        <f>IF(VLOOKUP($A33,'02.คีย์เทอม1'!$A$10:$GT$59,189,FALSE)="","",VLOOKUP($A33,'02.คีย์เทอม1'!$A$10:$GT$59,189,FALSE))</f>
        <v/>
      </c>
      <c r="AI33" s="1233" t="str">
        <f>IF(VLOOKUP($A33,'03.คีย์เทอม2'!$A$10:$GT$59,189,FALSE)="","",VLOOKUP($A33,'03.คีย์เทอม2'!$A$10:$GT$59,189,FALSE))</f>
        <v/>
      </c>
      <c r="AJ33" s="1262" t="str">
        <f t="shared" si="44"/>
        <v/>
      </c>
      <c r="AK33" s="1233" t="str">
        <f>IF('2.ชื่อนักเรียน'!R34="มส","มส",IF('2.ชื่อนักเรียน'!R34="ร","ร",IF('2.ชื่อนักเรียน'!R34="ย้าย","ย้าย",IF($B33="","",IF(AJ33="","",IF(AJ33&gt;=75,"เชี่ยวชาญ",IF(AJ33&gt;=65,"ชำนาญ",IF(AJ33&gt;=55,"พัฒนา",IF(AJ33&gt;=50,"เริ่มต้น","ไม่ผ่าน")))))))))</f>
        <v/>
      </c>
      <c r="AL33" s="1233" t="str">
        <f>IF(VLOOKUP($A33,'02.คีย์เทอม1'!$A$10:$GT$59,193,FALSE)="","",VLOOKUP($A33,'02.คีย์เทอม1'!$A$10:$GT$59,193,FALSE))</f>
        <v/>
      </c>
      <c r="AM33" s="1233" t="str">
        <f>IF(VLOOKUP($A33,'03.คีย์เทอม2'!$A$10:$GT$59,193,FALSE)="","",VLOOKUP($A33,'03.คีย์เทอม2'!$A$10:$GT$59,193,FALSE))</f>
        <v/>
      </c>
      <c r="AN33" s="1262" t="str">
        <f t="shared" si="21"/>
        <v/>
      </c>
      <c r="AO33" s="1233" t="str">
        <f>IF('2.ชื่อนักเรียน'!R34="มส","มส",IF('2.ชื่อนักเรียน'!R34="ร","ร",IF('2.ชื่อนักเรียน'!R34="ย้าย","ย้าย",IF($B33="","",IF(AN33="","",IF(AN33&gt;=75,"เชี่ยวชาญ",IF(AN33&gt;=65,"ชำนาญ",IF(AN33&gt;=55,"พัฒนา",IF(AN33&gt;=50,"เริ่มต้น","ไม่ผ่าน")))))))))</f>
        <v/>
      </c>
      <c r="AP33" s="1233" t="str">
        <f>IF(VLOOKUP($A33,'02.คีย์เทอม1'!$A$10:$GT$59,195,FALSE)="","",VLOOKUP($A33,'02.คีย์เทอม1'!$A$10:$GT$59,195,FALSE))</f>
        <v/>
      </c>
      <c r="AQ33" s="1233" t="str">
        <f>IF(VLOOKUP($A33,'03.คีย์เทอม2'!$A$10:$GT$59,195,FALSE)="","",VLOOKUP($A33,'03.คีย์เทอม2'!$A$10:$GT$59,195,FALSE))</f>
        <v/>
      </c>
      <c r="AR33" s="1262" t="str">
        <f t="shared" si="22"/>
        <v/>
      </c>
      <c r="AS33" s="1233" t="str">
        <f>IF('2.ชื่อนักเรียน'!R34="มส","มส",IF('2.ชื่อนักเรียน'!R34="ร","ร",IF('2.ชื่อนักเรียน'!R34="ย้าย","ย้าย",IF($B33="","",IF(AR33="","",IF(AR33&gt;=75,"เชี่ยวชาญ",IF(AR33&gt;=65,"ชำนาญ",IF(AR33&gt;=55,"พัฒนา",IF(AR33&gt;=50,"เริ่มต้น","ไม่ผ่าน")))))))))</f>
        <v/>
      </c>
      <c r="AT33" s="1233" t="str">
        <f>IF(VLOOKUP($A33,'02.คีย์เทอม1'!$A$10:$GT$59,196,FALSE)="","",VLOOKUP($A33,'02.คีย์เทอม1'!$A$10:$GT$59,196,FALSE))</f>
        <v/>
      </c>
      <c r="AU33" s="1233" t="str">
        <f>IF(VLOOKUP($A33,'03.คีย์เทอม2'!$A$10:$GT$59,196,FALSE)="","",VLOOKUP($A33,'03.คีย์เทอม2'!$A$10:$GT$59,196,FALSE))</f>
        <v/>
      </c>
      <c r="AV33" s="1262" t="str">
        <f t="shared" si="23"/>
        <v/>
      </c>
      <c r="AW33" s="1233" t="str">
        <f>IF('2.ชื่อนักเรียน'!R34="มส","มส",IF('2.ชื่อนักเรียน'!R34="ร","ร",IF('2.ชื่อนักเรียน'!R34="ย้าย","ย้าย",IF($B33="","",IF(AV33="","",IF(AV33&gt;=75,"เชี่ยวชาญ",IF(AV33&gt;=65,"ชำนาญ",IF(AV33&gt;=55,"พัฒนา",IF(AV33&gt;=50,"เริ่มต้น","ไม่ผ่าน")))))))))</f>
        <v/>
      </c>
      <c r="AX33" s="1233" t="str">
        <f>IF(VLOOKUP($A33,'02.คีย์เทอม1'!$A$10:$GT$59,197,FALSE)="","",VLOOKUP($A33,'02.คีย์เทอม1'!$A$10:$GT$59,197,FALSE))</f>
        <v/>
      </c>
      <c r="AY33" s="1233" t="str">
        <f>IF(VLOOKUP($A33,'03.คีย์เทอม2'!$A$10:$GT$59,197,FALSE)="","",VLOOKUP($A33,'03.คีย์เทอม2'!$A$10:$GT$59,197,FALSE))</f>
        <v/>
      </c>
      <c r="AZ33" s="1262" t="str">
        <f t="shared" si="24"/>
        <v/>
      </c>
      <c r="BA33" s="1233" t="str">
        <f>IF('2.ชื่อนักเรียน'!R34="มส","มส",IF('2.ชื่อนักเรียน'!R34="ร","ร",IF('2.ชื่อนักเรียน'!R34="ย้าย","ย้าย",IF($B33="","",IF(AZ33="","",IF(AZ33&gt;=75,"เชี่ยวชาญ",IF(AZ33&gt;=65,"ชำนาญ",IF(AZ33&gt;=55,"พัฒนา",IF(AZ33&gt;=50,"เริ่มต้น","ไม่ผ่าน")))))))))</f>
        <v/>
      </c>
      <c r="BB33" s="1233" t="str">
        <f>IF(VLOOKUP($A33,'02.คีย์เทอม1'!$A$10:$GT$59,198,FALSE)="","",VLOOKUP($A33,'02.คีย์เทอม1'!$A$10:$GT$59,198,FALSE))</f>
        <v/>
      </c>
      <c r="BC33" s="1233" t="str">
        <f>IF(VLOOKUP($A33,'03.คีย์เทอม2'!$A$10:$GT$59,198,FALSE)="","",VLOOKUP($A33,'03.คีย์เทอม2'!$A$10:$GT$59,198,FALSE))</f>
        <v/>
      </c>
      <c r="BD33" s="1262" t="str">
        <f t="shared" si="25"/>
        <v/>
      </c>
      <c r="BE33" s="1233" t="str">
        <f>IF('2.ชื่อนักเรียน'!R34="มส","มส",IF('2.ชื่อนักเรียน'!R34="ร","ร",IF('2.ชื่อนักเรียน'!R34="ย้าย","ย้าย",IF($B33="","",IF(BD33="","",IF(BD33&gt;=75,"เชี่ยวชาญ",IF(BD33&gt;=65,"ชำนาญ",IF(BD33&gt;=55,"พัฒนา",IF(BD33&gt;=50,"เริ่มต้น","ไม่ผ่าน")))))))))</f>
        <v/>
      </c>
      <c r="BF33" s="1233" t="str">
        <f>IF(VLOOKUP($A33,'02.คีย์เทอม1'!$A$10:$GT$59,199,FALSE)="","",VLOOKUP($A33,'02.คีย์เทอม1'!$A$10:$GT$59,199,FALSE))</f>
        <v/>
      </c>
      <c r="BG33" s="1233" t="str">
        <f>IF(VLOOKUP($A33,'03.คีย์เทอม2'!$A$10:$GT$59,199,FALSE)="","",VLOOKUP($A33,'03.คีย์เทอม2'!$A$10:$GT$59,199,FALSE))</f>
        <v/>
      </c>
      <c r="BH33" s="1262" t="str">
        <f t="shared" si="26"/>
        <v/>
      </c>
      <c r="BI33" s="1233" t="str">
        <f>IF('2.ชื่อนักเรียน'!R34="มส","มส",IF('2.ชื่อนักเรียน'!R34="ร","ร",IF('2.ชื่อนักเรียน'!R34="ย้าย","ย้าย",IF($B33="","",IF(BH33="","",IF(BH33&gt;=75,"เชี่ยวชาญ",IF(BH33&gt;=65,"ชำนาญ",IF(BH33&gt;=55,"พัฒนา",IF(BH33&gt;=50,"เริ่มต้น","ไม่ผ่าน")))))))))</f>
        <v/>
      </c>
      <c r="BJ33" s="1233" t="str">
        <f>IF(VLOOKUP($A33,'02.คีย์เทอม1'!$A$10:$GT$59,200,FALSE)="","",VLOOKUP($A33,'02.คีย์เทอม1'!$A$10:$GT$59,200,FALSE))</f>
        <v/>
      </c>
      <c r="BK33" s="1233" t="str">
        <f>IF(VLOOKUP($A33,'03.คีย์เทอม2'!$A$10:$GT$59,200,FALSE)="","",VLOOKUP($A33,'03.คีย์เทอม2'!$A$10:$GT$59,200,FALSE))</f>
        <v/>
      </c>
      <c r="BL33" s="1262" t="str">
        <f t="shared" si="27"/>
        <v/>
      </c>
      <c r="BM33" s="1233" t="str">
        <f>IF('2.ชื่อนักเรียน'!R34="มส","มส",IF('2.ชื่อนักเรียน'!R34="ร","ร",IF('2.ชื่อนักเรียน'!R34="ย้าย","ย้าย",IF($B33="","",IF(BL33="","",IF(BL33&gt;=75,"เชี่ยวชาญ",IF(BL33&gt;=65,"ชำนาญ",IF(BL33&gt;=55,"พัฒนา",IF(BL33&gt;=50,"เริ่มต้น","ไม่ผ่าน")))))))))</f>
        <v/>
      </c>
      <c r="BN33" s="1262" t="str">
        <f t="shared" si="28"/>
        <v/>
      </c>
      <c r="BO33" s="1233" t="str">
        <f>IF('2.ชื่อนักเรียน'!R34="มส","มส",IF('2.ชื่อนักเรียน'!R34="ร","ร",IF('2.ชื่อนักเรียน'!R34="ย้าย","ย้าย",IF($B33="","",IF(BN33="","",IF(BN33&gt;=75,"เชี่ยวชาญ",IF(BN33&gt;=65,"ชำนาญ",IF(BN33&gt;=55,"พัฒนา",IF(BN33&gt;=50,"เริ่มต้น","ไม่ผ่าน")))))))))</f>
        <v/>
      </c>
      <c r="BP33" s="1233" t="str">
        <f>IF(VLOOKUP($A33,'02.คีย์เทอม1'!$A$10:$GT$59,110,FALSE)="","",VLOOKUP($A33,'02.คีย์เทอม1'!$A$10:$GT$59,110,FALSE))</f>
        <v/>
      </c>
      <c r="BQ33" s="1233" t="str">
        <f>IF(VLOOKUP($A33,'03.คีย์เทอม2'!$A$10:$GT$59,110,FALSE)="","",VLOOKUP($A33,'03.คีย์เทอม2'!$A$10:$GT$59,110,FALSE))</f>
        <v/>
      </c>
      <c r="BR33" s="1262" t="str">
        <f t="shared" si="29"/>
        <v/>
      </c>
      <c r="BS33" s="1233" t="str">
        <f>IF('2.ชื่อนักเรียน'!R34="มส","มส",IF('2.ชื่อนักเรียน'!R34="ร","ร",IF('2.ชื่อนักเรียน'!R34="ย้าย","ย้าย",IF($B33="","",IF(BR33="","",IF(BR33&gt;=75,"เชี่ยวชาญ",IF(BR33&gt;=65,"ชำนาญ",IF(BR33&gt;=55,"พัฒนา",IF(BR33&gt;=50,"เริ่มต้น","ไม่ผ่าน")))))))))</f>
        <v/>
      </c>
      <c r="BT33" s="1233" t="str">
        <f>IF(VLOOKUP($A33,'02.คีย์เทอม1'!$A$10:$GT$59,115,FALSE)="","",VLOOKUP($A33,'02.คีย์เทอม1'!$A$10:$GT$59,115,FALSE))</f>
        <v/>
      </c>
      <c r="BU33" s="1233" t="str">
        <f>IF(VLOOKUP($A33,'03.คีย์เทอม2'!$A$10:$GT$59,115,FALSE)="","",VLOOKUP($A33,'03.คีย์เทอม2'!$A$10:$GT$59,115,FALSE))</f>
        <v/>
      </c>
      <c r="BV33" s="1262" t="str">
        <f t="shared" si="30"/>
        <v/>
      </c>
      <c r="BW33" s="1233" t="str">
        <f>IF('2.ชื่อนักเรียน'!R34="มส","มส",IF('2.ชื่อนักเรียน'!R34="ร","ร",IF('2.ชื่อนักเรียน'!R34="ย้าย","ย้าย",IF($B33="","",IF(BV33="","",IF(BV33&gt;=75,"เชี่ยวชาญ",IF(BV33&gt;=65,"ชำนาญ",IF(BV33&gt;=55,"พัฒนา",IF(BV33&gt;=50,"เริ่มต้น","ไม่ผ่าน")))))))))</f>
        <v/>
      </c>
      <c r="BX33" s="1233" t="str">
        <f>IF(VLOOKUP($A33,'02.คีย์เทอม1'!$A$10:$GT$59,120,FALSE)="","",VLOOKUP($A33,'02.คีย์เทอม1'!$A$10:$GT$59,120,FALSE))</f>
        <v/>
      </c>
      <c r="BY33" s="1233" t="str">
        <f>IF(VLOOKUP($A33,'03.คีย์เทอม2'!$A$10:$GT$59,120,FALSE)="","",VLOOKUP($A33,'03.คีย์เทอม2'!$A$10:$GT$59,120,FALSE))</f>
        <v/>
      </c>
      <c r="BZ33" s="1262" t="str">
        <f t="shared" si="31"/>
        <v/>
      </c>
      <c r="CA33" s="1233" t="str">
        <f>IF('2.ชื่อนักเรียน'!R34="มส","มส",IF('2.ชื่อนักเรียน'!R34="ร","ร",IF('2.ชื่อนักเรียน'!R34="ย้าย","ย้าย",IF($B33="","",IF(BZ33="","",IF(BZ33&gt;=75,"เชี่ยวชาญ",IF(BZ33&gt;=65,"ชำนาญ",IF(BZ33&gt;=55,"พัฒนา",IF(BZ33&gt;=50,"เริ่มต้น","ไม่ผ่าน")))))))))</f>
        <v/>
      </c>
      <c r="CB33" s="1233" t="str">
        <f>IF(VLOOKUP($A33,'02.คีย์เทอม1'!$A$10:$GT$59,125,FALSE)="","",VLOOKUP($A33,'02.คีย์เทอม1'!$A$10:$GT$59,125,FALSE))</f>
        <v/>
      </c>
      <c r="CC33" s="1233" t="str">
        <f>IF(VLOOKUP($A33,'03.คีย์เทอม2'!$A$10:$GT$59,125,FALSE)="","",VLOOKUP($A33,'03.คีย์เทอม2'!$A$10:$GT$59,125,FALSE))</f>
        <v/>
      </c>
      <c r="CD33" s="1262" t="str">
        <f t="shared" si="32"/>
        <v/>
      </c>
      <c r="CE33" s="1233" t="str">
        <f>IF('2.ชื่อนักเรียน'!R34="มส","มส",IF('2.ชื่อนักเรียน'!R34="ร","ร",IF('2.ชื่อนักเรียน'!R34="ย้าย","ย้าย",IF($B33="","",IF(CD33="","",IF(CD33&gt;=75,"เชี่ยวชาญ",IF(CD33&gt;=65,"ชำนาญ",IF(CD33&gt;=55,"พัฒนา",IF(CD33&gt;=50,"เริ่มต้น","ไม่ผ่าน")))))))))</f>
        <v/>
      </c>
      <c r="CF33" s="1233" t="str">
        <f>IF(VLOOKUP($A33,'02.คีย์เทอม1'!$A$10:$GT$59,130,FALSE)="","",VLOOKUP($A33,'02.คีย์เทอม1'!$A$10:$GT$59,130,FALSE))</f>
        <v/>
      </c>
      <c r="CG33" s="1233" t="str">
        <f>IF(VLOOKUP($A33,'03.คีย์เทอม2'!$A$10:$GT$59,130,FALSE)="","",VLOOKUP($A33,'03.คีย์เทอม2'!$A$10:$GT$59,130,FALSE))</f>
        <v/>
      </c>
      <c r="CH33" s="1262" t="str">
        <f t="shared" si="33"/>
        <v/>
      </c>
      <c r="CI33" s="1233" t="str">
        <f>IF('2.ชื่อนักเรียน'!R34="มส","มส",IF('2.ชื่อนักเรียน'!R34="ร","ร",IF('2.ชื่อนักเรียน'!R34="ย้าย","ย้าย",IF($B33="","",IF(CH33="","",IF(CH33&gt;=75,"เชี่ยวชาญ",IF(CH33&gt;=65,"ชำนาญ",IF(CH33&gt;=55,"พัฒนา",IF(CH33&gt;=50,"เริ่มต้น","ไม่ผ่าน")))))))))</f>
        <v/>
      </c>
      <c r="CJ33" s="1233" t="str">
        <f>IF(VLOOKUP($A33,'02.คีย์เทอม1'!$A$10:$GT$59,135,FALSE)="","",VLOOKUP($A33,'02.คีย์เทอม1'!$A$10:$GT$59,135,FALSE))</f>
        <v/>
      </c>
      <c r="CK33" s="1233" t="str">
        <f>IF(VLOOKUP($A33,'03.คีย์เทอม2'!$A$10:$GT$59,135,FALSE)="","",VLOOKUP($A33,'03.คีย์เทอม2'!$A$10:$GT$59,135,FALSE))</f>
        <v/>
      </c>
      <c r="CL33" s="1262" t="str">
        <f t="shared" si="34"/>
        <v/>
      </c>
      <c r="CM33" s="1233" t="str">
        <f>IF('2.ชื่อนักเรียน'!R34="มส","มส",IF('2.ชื่อนักเรียน'!R34="ร","ร",IF('2.ชื่อนักเรียน'!R34="ย้าย","ย้าย",IF($B33="","",IF(CL33="","",IF(CL33&gt;=75,"เชี่ยวชาญ",IF(CL33&gt;=65,"ชำนาญ",IF(CL33&gt;=55,"พัฒนา",IF(CL33&gt;=50,"เริ่มต้น","ไม่ผ่าน")))))))))</f>
        <v/>
      </c>
      <c r="CN33" s="1233" t="str">
        <f>IF(VLOOKUP($A33,'02.คีย์เทอม1'!$A$10:$GT$59,140,FALSE)="","",VLOOKUP($A33,'02.คีย์เทอม1'!$A$10:$GT$59,140,FALSE))</f>
        <v/>
      </c>
      <c r="CO33" s="1233" t="str">
        <f>IF(VLOOKUP($A33,'03.คีย์เทอม2'!$A$10:$GT$59,140,FALSE)="","",VLOOKUP($A33,'03.คีย์เทอม2'!$A$10:$GT$59,140,FALSE))</f>
        <v/>
      </c>
      <c r="CP33" s="1262" t="str">
        <f t="shared" si="35"/>
        <v/>
      </c>
      <c r="CQ33" s="1233" t="str">
        <f>IF('2.ชื่อนักเรียน'!R34="มส","มส",IF('2.ชื่อนักเรียน'!R34="ร","ร",IF('2.ชื่อนักเรียน'!R34="ย้าย","ย้าย",IF($B33="","",IF(CP33="","",IF(CP33&gt;=75,"เชี่ยวชาญ",IF(CP33&gt;=65,"ชำนาญ",IF(CP33&gt;=55,"พัฒนา",IF(CP33&gt;=50,"เริ่มต้น","ไม่ผ่าน")))))))))</f>
        <v/>
      </c>
      <c r="CR33" s="1233" t="str">
        <f>IF(VLOOKUP($A33,'02.คีย์เทอม1'!$A$10:$GT$59,145,FALSE)="","",VLOOKUP($A33,'02.คีย์เทอม1'!$A$10:$GT$59,145,FALSE))</f>
        <v/>
      </c>
      <c r="CS33" s="1233" t="str">
        <f>IF(VLOOKUP($A33,'03.คีย์เทอม2'!$A$10:$GT$59,145,FALSE)="","",VLOOKUP($A33,'03.คีย์เทอม2'!$A$10:$GT$59,145,FALSE))</f>
        <v/>
      </c>
      <c r="CT33" s="1262" t="str">
        <f t="shared" si="36"/>
        <v/>
      </c>
      <c r="CU33" s="1233" t="str">
        <f>IF('2.ชื่อนักเรียน'!R34="มส","มส",IF('2.ชื่อนักเรียน'!R34="ร","ร",IF('2.ชื่อนักเรียน'!R34="ย้าย","ย้าย",IF($B33="","",IF(CT33="","",IF(CT33&gt;=75,"เชี่ยวชาญ",IF(CT33&gt;=65,"ชำนาญ",IF(CT33&gt;=55,"พัฒนา",IF(CT33&gt;=50,"เริ่มต้น","ไม่ผ่าน")))))))))</f>
        <v/>
      </c>
      <c r="CV33" s="1233" t="str">
        <f>IF(VLOOKUP($A33,'02.คีย์เทอม1'!$A$10:$GT$59,150,FALSE)="","",VLOOKUP($A33,'02.คีย์เทอม1'!$A$10:$GT$59,150,FALSE))</f>
        <v/>
      </c>
      <c r="CW33" s="1233" t="str">
        <f>IF(VLOOKUP($A33,'03.คีย์เทอม2'!$A$10:$GT$59,150,FALSE)="","",VLOOKUP($A33,'03.คีย์เทอม2'!$A$10:$GT$59,150,FALSE))</f>
        <v/>
      </c>
      <c r="CX33" s="1262" t="str">
        <f t="shared" si="37"/>
        <v/>
      </c>
      <c r="CY33" s="1233" t="str">
        <f>IF('2.ชื่อนักเรียน'!R34="มส","มส",IF('2.ชื่อนักเรียน'!R34="ร","ร",IF('2.ชื่อนักเรียน'!R34="ย้าย","ย้าย",IF($B33="","",IF(CX33="","",IF(CX33&gt;=75,"เชี่ยวชาญ",IF(CX33&gt;=65,"ชำนาญ",IF(CX33&gt;=55,"พัฒนา",IF(CX33&gt;=50,"เริ่มต้น","ไม่ผ่าน")))))))))</f>
        <v/>
      </c>
      <c r="CZ33" s="1233" t="str">
        <f>IF(VLOOKUP($A33,'02.คีย์เทอม1'!$A$10:$GT$59,155,FALSE)="","",VLOOKUP($A33,'02.คีย์เทอม1'!$A$10:$GT$59,155,FALSE))</f>
        <v/>
      </c>
      <c r="DA33" s="1233" t="str">
        <f>IF(VLOOKUP($A33,'03.คีย์เทอม2'!$A$10:$GT$59,155,FALSE)="","",VLOOKUP($A33,'03.คีย์เทอม2'!$A$10:$GT$59,155,FALSE))</f>
        <v/>
      </c>
      <c r="DB33" s="1262" t="str">
        <f t="shared" si="38"/>
        <v/>
      </c>
      <c r="DC33" s="1233" t="str">
        <f>IF('2.ชื่อนักเรียน'!R34="มส","มส",IF('2.ชื่อนักเรียน'!R34="ร","ร",IF('2.ชื่อนักเรียน'!R34="ย้าย","ย้าย",IF($B33="","",IF(DB33="","",IF(DB33&gt;=75,"เชี่ยวชาญ",IF(DB33&gt;=65,"ชำนาญ",IF(DB33&gt;=55,"พัฒนา",IF(DB33&gt;=50,"เริ่มต้น","ไม่ผ่าน")))))))))</f>
        <v/>
      </c>
      <c r="DD33" s="1233" t="str">
        <f>IF(VLOOKUP($A33,'02.คีย์เทอม1'!$A$10:$GT$59,160,FALSE)="","",VLOOKUP($A33,'02.คีย์เทอม1'!$A$10:$GT$59,160,FALSE))</f>
        <v/>
      </c>
      <c r="DE33" s="1233" t="str">
        <f>IF(VLOOKUP($A33,'03.คีย์เทอม2'!$A$10:$GT$59,160,FALSE)="","",VLOOKUP($A33,'03.คีย์เทอม2'!$A$10:$GT$59,160,FALSE))</f>
        <v/>
      </c>
      <c r="DF33" s="1262" t="str">
        <f t="shared" si="39"/>
        <v/>
      </c>
      <c r="DG33" s="1233" t="str">
        <f>IF('2.ชื่อนักเรียน'!R34="มส","มส",IF('2.ชื่อนักเรียน'!R34="ร","ร",IF('2.ชื่อนักเรียน'!R34="ย้าย","ย้าย",IF($B33="","",IF(DF33="","",IF(DF33&gt;=75,"เชี่ยวชาญ",IF(DF33&gt;=65,"ชำนาญ",IF(DF33&gt;=55,"พัฒนา",IF(DF33&gt;=50,"เริ่มต้น","ไม่ผ่าน")))))))))</f>
        <v/>
      </c>
      <c r="DH33" s="1233" t="str">
        <f>IF(VLOOKUP($A33,'02.คีย์เทอม1'!$A$10:$GT$59,165,FALSE)="","",VLOOKUP($A33,'02.คีย์เทอม1'!$A$10:$GT$59,165,FALSE))</f>
        <v/>
      </c>
      <c r="DI33" s="1233" t="str">
        <f>IF(VLOOKUP($A33,'03.คีย์เทอม2'!$A$10:$GT$59,165,FALSE)="","",VLOOKUP($A33,'03.คีย์เทอม2'!$A$10:$GT$59,165,FALSE))</f>
        <v/>
      </c>
      <c r="DJ33" s="1262" t="str">
        <f t="shared" si="40"/>
        <v/>
      </c>
      <c r="DK33" s="1233" t="str">
        <f>IF('2.ชื่อนักเรียน'!R34="มส","มส",IF('2.ชื่อนักเรียน'!R34="ร","ร",IF('2.ชื่อนักเรียน'!R34="ย้าย","ย้าย",IF($B33="","",IF(DJ33="","",IF(DJ33&gt;=75,"เชี่ยวชาญ",IF(DJ33&gt;=65,"ชำนาญ",IF(DJ33&gt;=55,"พัฒนา",IF(DJ33&gt;=50,"เริ่มต้น","ไม่ผ่าน")))))))))</f>
        <v/>
      </c>
      <c r="DL33" s="1233" t="str">
        <f>IF(VLOOKUP($A33,'02.คีย์เทอม1'!$A$10:$GT$59,170,FALSE)="","",VLOOKUP($A33,'02.คีย์เทอม1'!$A$10:$GT$59,170,FALSE))</f>
        <v/>
      </c>
      <c r="DM33" s="1233" t="str">
        <f>IF(VLOOKUP($A33,'03.คีย์เทอม2'!$A$10:$GT$59,170,FALSE)="","",VLOOKUP($A33,'03.คีย์เทอม2'!$A$10:$GT$59,170,FALSE))</f>
        <v/>
      </c>
      <c r="DN33" s="1262" t="str">
        <f t="shared" si="41"/>
        <v/>
      </c>
      <c r="DO33" s="1233" t="str">
        <f>IF('2.ชื่อนักเรียน'!R34="มส","มส",IF('2.ชื่อนักเรียน'!R34="ร","ร",IF('2.ชื่อนักเรียน'!R34="ย้าย","ย้าย",IF($B33="","",IF(DN33="","",IF(DN33&gt;=75,"เชี่ยวชาญ",IF(DN33&gt;=65,"ชำนาญ",IF(DN33&gt;=55,"พัฒนา",IF(DN33&gt;=50,"เริ่มต้น","ไม่ผ่าน")))))))))</f>
        <v/>
      </c>
      <c r="DP33" s="1233" t="str">
        <f>IF(VLOOKUP($A33,'02.คีย์เทอม1'!$A$10:$GT$59,175,FALSE)="","",VLOOKUP($A33,'02.คีย์เทอม1'!$A$10:$GT$59,175,FALSE))</f>
        <v/>
      </c>
      <c r="DQ33" s="1233" t="str">
        <f>IF(VLOOKUP($A33,'03.คีย์เทอม2'!$A$10:$GT$59,175,FALSE)="","",VLOOKUP($A33,'03.คีย์เทอม2'!$A$10:$GT$59,175,FALSE))</f>
        <v/>
      </c>
      <c r="DR33" s="1262" t="str">
        <f t="shared" si="42"/>
        <v/>
      </c>
      <c r="DS33" s="1233" t="str">
        <f>IF('2.ชื่อนักเรียน'!R34="มส","มส",IF('2.ชื่อนักเรียน'!R34="ร","ร",IF('2.ชื่อนักเรียน'!R34="ย้าย","ย้าย",IF($B33="","",IF(DR33="","",IF(DR33&gt;=75,"เชี่ยวชาญ",IF(DR33&gt;=65,"ชำนาญ",IF(DR33&gt;=55,"พัฒนา",IF(DR33&gt;=50,"เริ่มต้น","ไม่ผ่าน")))))))))</f>
        <v/>
      </c>
      <c r="DT33" s="1233" t="str">
        <f>IF(VLOOKUP($A33,'02.คีย์เทอม1'!$A$10:$GT$59,180,FALSE)="","",VLOOKUP($A33,'02.คีย์เทอม1'!$A$10:$GT$59,180,FALSE))</f>
        <v/>
      </c>
      <c r="DU33" s="1233" t="str">
        <f>IF(VLOOKUP($A33,'03.คีย์เทอม2'!$A$10:$GT$59,180,FALSE)="","",VLOOKUP($A33,'03.คีย์เทอม2'!$A$10:$GT$59,180,FALSE))</f>
        <v/>
      </c>
      <c r="DV33" s="1262" t="str">
        <f t="shared" si="43"/>
        <v/>
      </c>
      <c r="DW33" s="1233" t="str">
        <f>IF('2.ชื่อนักเรียน'!R34="มส","มส",IF('2.ชื่อนักเรียน'!R34="ร","ร",IF('2.ชื่อนักเรียน'!R34="ย้าย","ย้าย",IF($B33="","",IF(DV33="","",IF(DV33&gt;=75,"เชี่ยวชาญ",IF(DV33&gt;=65,"ชำนาญ",IF(DV33&gt;=55,"พัฒนา",IF(DV33&gt;=50,"เริ่มต้น","ไม่ผ่าน")))))))))</f>
        <v/>
      </c>
    </row>
    <row r="34" spans="1:127" s="509" customFormat="1" ht="17.25" customHeight="1">
      <c r="A34" s="1323">
        <v>25</v>
      </c>
      <c r="B34" s="1324" t="str">
        <f>IF('2.ชื่อนักเรียน'!C35="","",'2.ชื่อนักเรียน'!C35)</f>
        <v/>
      </c>
      <c r="C34" s="1325" t="str">
        <f>IF('2.ชื่อนักเรียน'!D35="","",'2.ชื่อนักเรียน'!D35)</f>
        <v/>
      </c>
      <c r="D34" s="1314" t="str">
        <f>IF($A$3&lt;&gt;"ชั้น"&amp;'01.ข้อมูลเบื้องต้น'!$H$2,"",IF(AK34="","",AK34))</f>
        <v/>
      </c>
      <c r="E34" s="1314" t="str">
        <f>IF($A$3&lt;&gt;"ชั้น"&amp;'01.ข้อมูลเบื้องต้น'!$H$2,"",IF(AO34="","",AO34))</f>
        <v/>
      </c>
      <c r="F34" s="1315" t="str">
        <f>IF($A$3&lt;&gt;"ชั้น"&amp;'01.ข้อมูลเบื้องต้น'!$H$2,"",IF(AS34="","",AS34))</f>
        <v/>
      </c>
      <c r="G34" s="1326" t="str">
        <f>IF($A$3&lt;&gt;"ชั้น"&amp;'01.ข้อมูลเบื้องต้น'!$H$2,"",IF(AW34="","",AW34))</f>
        <v/>
      </c>
      <c r="H34" s="1327" t="str">
        <f>IF($A$3&lt;&gt;"ชั้น"&amp;'01.ข้อมูลเบื้องต้น'!$H$2,"",IF(BA34="","",BA34))</f>
        <v/>
      </c>
      <c r="I34" s="1316" t="str">
        <f>IF($A$3&lt;&gt;"ชั้น"&amp;'01.ข้อมูลเบื้องต้น'!$H$2,"",IF(BE34="","",BE34))</f>
        <v/>
      </c>
      <c r="J34" s="1316" t="str">
        <f>IF($A$3&lt;&gt;"ชั้น"&amp;'01.ข้อมูลเบื้องต้น'!$H$2,"",IF(BI34="","",BI34))</f>
        <v/>
      </c>
      <c r="K34" s="1316" t="str">
        <f>IF($A$3&lt;&gt;"ชั้น"&amp;'01.ข้อมูลเบื้องต้น'!$H$2,"",IF(BM34="","",BM34))</f>
        <v/>
      </c>
      <c r="L34" s="1328" t="str">
        <f>IF($A$3&lt;&gt;"ชั้น"&amp;'01.ข้อมูลเบื้องต้น'!$H$2,"",IF(BO34="","",BO34))</f>
        <v/>
      </c>
      <c r="M34" s="1326" t="str">
        <f>IF($A$3&lt;&gt;"ชั้น"&amp;'01.ข้อมูลเบื้องต้น'!$H$2,"",IF(BS34="","",BS34))</f>
        <v/>
      </c>
      <c r="N34" s="1327" t="str">
        <f>IF($A$3&lt;&gt;"ชั้น"&amp;'01.ข้อมูลเบื้องต้น'!$H$2,"",IF(BW34="","",BW34))</f>
        <v/>
      </c>
      <c r="O34" s="1327" t="str">
        <f>IF($A$3&lt;&gt;"ชั้น"&amp;'01.ข้อมูลเบื้องต้น'!$H$2,"",IF(CA34="","",CA34))</f>
        <v/>
      </c>
      <c r="P34" s="1327" t="str">
        <f>IF($A$3&lt;&gt;"ชั้น"&amp;'01.ข้อมูลเบื้องต้น'!$H$2,"",IF(CE34="","",CE34))</f>
        <v/>
      </c>
      <c r="Q34" s="1327" t="str">
        <f>IF($A$3&lt;&gt;"ชั้น"&amp;'01.ข้อมูลเบื้องต้น'!$H$2,"",IF(CI34="","",CI34))</f>
        <v/>
      </c>
      <c r="R34" s="1327" t="str">
        <f>IF($A$3&lt;&gt;"ชั้น"&amp;'01.ข้อมูลเบื้องต้น'!$H$2,"",IF(CM34="","",CM34))</f>
        <v/>
      </c>
      <c r="S34" s="1327" t="str">
        <f>IF($A$3&lt;&gt;"ชั้น"&amp;'01.ข้อมูลเบื้องต้น'!$H$2,"",IF(CQ34="","",CQ34))</f>
        <v/>
      </c>
      <c r="T34" s="1327" t="str">
        <f>IF($A$3&lt;&gt;"ชั้น"&amp;'01.ข้อมูลเบื้องต้น'!$H$2,"",IF(CU34="","",CU34))</f>
        <v/>
      </c>
      <c r="U34" s="1327" t="str">
        <f>IF($A$3&lt;&gt;"ชั้น"&amp;'01.ข้อมูลเบื้องต้น'!$H$2,"",IF(CY34="","",CY34))</f>
        <v/>
      </c>
      <c r="V34" s="1327" t="str">
        <f>IF($A$3&lt;&gt;"ชั้น"&amp;'01.ข้อมูลเบื้องต้น'!$H$2,"",IF(DC34="","",DC34))</f>
        <v/>
      </c>
      <c r="W34" s="1327" t="str">
        <f>IF($A$3&lt;&gt;"ชั้น"&amp;'01.ข้อมูลเบื้องต้น'!$H$2,"",IF(DG34="","",DG34))</f>
        <v/>
      </c>
      <c r="X34" s="1327" t="str">
        <f>IF($A$3&lt;&gt;"ชั้น"&amp;'01.ข้อมูลเบื้องต้น'!$H$2,"",IF(DK34="","",DK34))</f>
        <v/>
      </c>
      <c r="Y34" s="1327" t="str">
        <f>IF($A$3&lt;&gt;"ชั้น"&amp;'01.ข้อมูลเบื้องต้น'!$H$2,"",IF(DO34="","",DO34))</f>
        <v/>
      </c>
      <c r="Z34" s="1327" t="str">
        <f>IF($A$3&lt;&gt;"ชั้น"&amp;'01.ข้อมูลเบื้องต้น'!$H$2,"",IF(DS34="","",DS34))</f>
        <v/>
      </c>
      <c r="AA34" s="1329" t="str">
        <f>IF($A$3&lt;&gt;"ชั้น"&amp;'01.ข้อมูลเบื้องต้น'!$H$2,"",IF(DW34="","",DW34))</f>
        <v/>
      </c>
      <c r="AB34" s="1330" t="str">
        <f>IF($A$3&lt;&gt;"ชั้น"&amp;'01.ข้อมูลเบื้องต้น'!$H$2,"",'7.พัฒนาผู้เรียน'!G35)</f>
        <v/>
      </c>
      <c r="AC34" s="1331" t="str">
        <f>IF($A$3&lt;&gt;"ชั้น"&amp;'01.ข้อมูลเบื้องต้น'!$H$2,"",'9.คุณลักษณะ'!I35)</f>
        <v/>
      </c>
      <c r="AG34" s="1261"/>
      <c r="AH34" s="1233" t="str">
        <f>IF(VLOOKUP($A34,'02.คีย์เทอม1'!$A$10:$GT$59,189,FALSE)="","",VLOOKUP($A34,'02.คีย์เทอม1'!$A$10:$GT$59,189,FALSE))</f>
        <v/>
      </c>
      <c r="AI34" s="1233" t="str">
        <f>IF(VLOOKUP($A34,'03.คีย์เทอม2'!$A$10:$GT$59,189,FALSE)="","",VLOOKUP($A34,'03.คีย์เทอม2'!$A$10:$GT$59,189,FALSE))</f>
        <v/>
      </c>
      <c r="AJ34" s="1262" t="str">
        <f t="shared" si="44"/>
        <v/>
      </c>
      <c r="AK34" s="1233" t="str">
        <f>IF('2.ชื่อนักเรียน'!R35="มส","มส",IF('2.ชื่อนักเรียน'!R35="ร","ร",IF('2.ชื่อนักเรียน'!R35="ย้าย","ย้าย",IF($B34="","",IF(AJ34="","",IF(AJ34&gt;=75,"เชี่ยวชาญ",IF(AJ34&gt;=65,"ชำนาญ",IF(AJ34&gt;=55,"พัฒนา",IF(AJ34&gt;=50,"เริ่มต้น","ไม่ผ่าน")))))))))</f>
        <v/>
      </c>
      <c r="AL34" s="1233" t="str">
        <f>IF(VLOOKUP($A34,'02.คีย์เทอม1'!$A$10:$GT$59,193,FALSE)="","",VLOOKUP($A34,'02.คีย์เทอม1'!$A$10:$GT$59,193,FALSE))</f>
        <v/>
      </c>
      <c r="AM34" s="1233" t="str">
        <f>IF(VLOOKUP($A34,'03.คีย์เทอม2'!$A$10:$GT$59,193,FALSE)="","",VLOOKUP($A34,'03.คีย์เทอม2'!$A$10:$GT$59,193,FALSE))</f>
        <v/>
      </c>
      <c r="AN34" s="1262" t="str">
        <f t="shared" si="21"/>
        <v/>
      </c>
      <c r="AO34" s="1233" t="str">
        <f>IF('2.ชื่อนักเรียน'!R35="มส","มส",IF('2.ชื่อนักเรียน'!R35="ร","ร",IF('2.ชื่อนักเรียน'!R35="ย้าย","ย้าย",IF($B34="","",IF(AN34="","",IF(AN34&gt;=75,"เชี่ยวชาญ",IF(AN34&gt;=65,"ชำนาญ",IF(AN34&gt;=55,"พัฒนา",IF(AN34&gt;=50,"เริ่มต้น","ไม่ผ่าน")))))))))</f>
        <v/>
      </c>
      <c r="AP34" s="1233" t="str">
        <f>IF(VLOOKUP($A34,'02.คีย์เทอม1'!$A$10:$GT$59,195,FALSE)="","",VLOOKUP($A34,'02.คีย์เทอม1'!$A$10:$GT$59,195,FALSE))</f>
        <v/>
      </c>
      <c r="AQ34" s="1233" t="str">
        <f>IF(VLOOKUP($A34,'03.คีย์เทอม2'!$A$10:$GT$59,195,FALSE)="","",VLOOKUP($A34,'03.คีย์เทอม2'!$A$10:$GT$59,195,FALSE))</f>
        <v/>
      </c>
      <c r="AR34" s="1262" t="str">
        <f t="shared" si="22"/>
        <v/>
      </c>
      <c r="AS34" s="1233" t="str">
        <f>IF('2.ชื่อนักเรียน'!R35="มส","มส",IF('2.ชื่อนักเรียน'!R35="ร","ร",IF('2.ชื่อนักเรียน'!R35="ย้าย","ย้าย",IF($B34="","",IF(AR34="","",IF(AR34&gt;=75,"เชี่ยวชาญ",IF(AR34&gt;=65,"ชำนาญ",IF(AR34&gt;=55,"พัฒนา",IF(AR34&gt;=50,"เริ่มต้น","ไม่ผ่าน")))))))))</f>
        <v/>
      </c>
      <c r="AT34" s="1233" t="str">
        <f>IF(VLOOKUP($A34,'02.คีย์เทอม1'!$A$10:$GT$59,196,FALSE)="","",VLOOKUP($A34,'02.คีย์เทอม1'!$A$10:$GT$59,196,FALSE))</f>
        <v/>
      </c>
      <c r="AU34" s="1233" t="str">
        <f>IF(VLOOKUP($A34,'03.คีย์เทอม2'!$A$10:$GT$59,196,FALSE)="","",VLOOKUP($A34,'03.คีย์เทอม2'!$A$10:$GT$59,196,FALSE))</f>
        <v/>
      </c>
      <c r="AV34" s="1262" t="str">
        <f t="shared" si="23"/>
        <v/>
      </c>
      <c r="AW34" s="1233" t="str">
        <f>IF('2.ชื่อนักเรียน'!R35="มส","มส",IF('2.ชื่อนักเรียน'!R35="ร","ร",IF('2.ชื่อนักเรียน'!R35="ย้าย","ย้าย",IF($B34="","",IF(AV34="","",IF(AV34&gt;=75,"เชี่ยวชาญ",IF(AV34&gt;=65,"ชำนาญ",IF(AV34&gt;=55,"พัฒนา",IF(AV34&gt;=50,"เริ่มต้น","ไม่ผ่าน")))))))))</f>
        <v/>
      </c>
      <c r="AX34" s="1233" t="str">
        <f>IF(VLOOKUP($A34,'02.คีย์เทอม1'!$A$10:$GT$59,197,FALSE)="","",VLOOKUP($A34,'02.คีย์เทอม1'!$A$10:$GT$59,197,FALSE))</f>
        <v/>
      </c>
      <c r="AY34" s="1233" t="str">
        <f>IF(VLOOKUP($A34,'03.คีย์เทอม2'!$A$10:$GT$59,197,FALSE)="","",VLOOKUP($A34,'03.คีย์เทอม2'!$A$10:$GT$59,197,FALSE))</f>
        <v/>
      </c>
      <c r="AZ34" s="1262" t="str">
        <f t="shared" si="24"/>
        <v/>
      </c>
      <c r="BA34" s="1233" t="str">
        <f>IF('2.ชื่อนักเรียน'!R35="มส","มส",IF('2.ชื่อนักเรียน'!R35="ร","ร",IF('2.ชื่อนักเรียน'!R35="ย้าย","ย้าย",IF($B34="","",IF(AZ34="","",IF(AZ34&gt;=75,"เชี่ยวชาญ",IF(AZ34&gt;=65,"ชำนาญ",IF(AZ34&gt;=55,"พัฒนา",IF(AZ34&gt;=50,"เริ่มต้น","ไม่ผ่าน")))))))))</f>
        <v/>
      </c>
      <c r="BB34" s="1233" t="str">
        <f>IF(VLOOKUP($A34,'02.คีย์เทอม1'!$A$10:$GT$59,198,FALSE)="","",VLOOKUP($A34,'02.คีย์เทอม1'!$A$10:$GT$59,198,FALSE))</f>
        <v/>
      </c>
      <c r="BC34" s="1233" t="str">
        <f>IF(VLOOKUP($A34,'03.คีย์เทอม2'!$A$10:$GT$59,198,FALSE)="","",VLOOKUP($A34,'03.คีย์เทอม2'!$A$10:$GT$59,198,FALSE))</f>
        <v/>
      </c>
      <c r="BD34" s="1262" t="str">
        <f t="shared" si="25"/>
        <v/>
      </c>
      <c r="BE34" s="1233" t="str">
        <f>IF('2.ชื่อนักเรียน'!R35="มส","มส",IF('2.ชื่อนักเรียน'!R35="ร","ร",IF('2.ชื่อนักเรียน'!R35="ย้าย","ย้าย",IF($B34="","",IF(BD34="","",IF(BD34&gt;=75,"เชี่ยวชาญ",IF(BD34&gt;=65,"ชำนาญ",IF(BD34&gt;=55,"พัฒนา",IF(BD34&gt;=50,"เริ่มต้น","ไม่ผ่าน")))))))))</f>
        <v/>
      </c>
      <c r="BF34" s="1233" t="str">
        <f>IF(VLOOKUP($A34,'02.คีย์เทอม1'!$A$10:$GT$59,199,FALSE)="","",VLOOKUP($A34,'02.คีย์เทอม1'!$A$10:$GT$59,199,FALSE))</f>
        <v/>
      </c>
      <c r="BG34" s="1233" t="str">
        <f>IF(VLOOKUP($A34,'03.คีย์เทอม2'!$A$10:$GT$59,199,FALSE)="","",VLOOKUP($A34,'03.คีย์เทอม2'!$A$10:$GT$59,199,FALSE))</f>
        <v/>
      </c>
      <c r="BH34" s="1262" t="str">
        <f t="shared" si="26"/>
        <v/>
      </c>
      <c r="BI34" s="1233" t="str">
        <f>IF('2.ชื่อนักเรียน'!R35="มส","มส",IF('2.ชื่อนักเรียน'!R35="ร","ร",IF('2.ชื่อนักเรียน'!R35="ย้าย","ย้าย",IF($B34="","",IF(BH34="","",IF(BH34&gt;=75,"เชี่ยวชาญ",IF(BH34&gt;=65,"ชำนาญ",IF(BH34&gt;=55,"พัฒนา",IF(BH34&gt;=50,"เริ่มต้น","ไม่ผ่าน")))))))))</f>
        <v/>
      </c>
      <c r="BJ34" s="1233" t="str">
        <f>IF(VLOOKUP($A34,'02.คีย์เทอม1'!$A$10:$GT$59,200,FALSE)="","",VLOOKUP($A34,'02.คีย์เทอม1'!$A$10:$GT$59,200,FALSE))</f>
        <v/>
      </c>
      <c r="BK34" s="1233" t="str">
        <f>IF(VLOOKUP($A34,'03.คีย์เทอม2'!$A$10:$GT$59,200,FALSE)="","",VLOOKUP($A34,'03.คีย์เทอม2'!$A$10:$GT$59,200,FALSE))</f>
        <v/>
      </c>
      <c r="BL34" s="1262" t="str">
        <f t="shared" si="27"/>
        <v/>
      </c>
      <c r="BM34" s="1233" t="str">
        <f>IF('2.ชื่อนักเรียน'!R35="มส","มส",IF('2.ชื่อนักเรียน'!R35="ร","ร",IF('2.ชื่อนักเรียน'!R35="ย้าย","ย้าย",IF($B34="","",IF(BL34="","",IF(BL34&gt;=75,"เชี่ยวชาญ",IF(BL34&gt;=65,"ชำนาญ",IF(BL34&gt;=55,"พัฒนา",IF(BL34&gt;=50,"เริ่มต้น","ไม่ผ่าน")))))))))</f>
        <v/>
      </c>
      <c r="BN34" s="1262" t="str">
        <f t="shared" si="28"/>
        <v/>
      </c>
      <c r="BO34" s="1233" t="str">
        <f>IF('2.ชื่อนักเรียน'!R35="มส","มส",IF('2.ชื่อนักเรียน'!R35="ร","ร",IF('2.ชื่อนักเรียน'!R35="ย้าย","ย้าย",IF($B34="","",IF(BN34="","",IF(BN34&gt;=75,"เชี่ยวชาญ",IF(BN34&gt;=65,"ชำนาญ",IF(BN34&gt;=55,"พัฒนา",IF(BN34&gt;=50,"เริ่มต้น","ไม่ผ่าน")))))))))</f>
        <v/>
      </c>
      <c r="BP34" s="1233" t="str">
        <f>IF(VLOOKUP($A34,'02.คีย์เทอม1'!$A$10:$GT$59,110,FALSE)="","",VLOOKUP($A34,'02.คีย์เทอม1'!$A$10:$GT$59,110,FALSE))</f>
        <v/>
      </c>
      <c r="BQ34" s="1233" t="str">
        <f>IF(VLOOKUP($A34,'03.คีย์เทอม2'!$A$10:$GT$59,110,FALSE)="","",VLOOKUP($A34,'03.คีย์เทอม2'!$A$10:$GT$59,110,FALSE))</f>
        <v/>
      </c>
      <c r="BR34" s="1262" t="str">
        <f t="shared" si="29"/>
        <v/>
      </c>
      <c r="BS34" s="1233" t="str">
        <f>IF('2.ชื่อนักเรียน'!R35="มส","มส",IF('2.ชื่อนักเรียน'!R35="ร","ร",IF('2.ชื่อนักเรียน'!R35="ย้าย","ย้าย",IF($B34="","",IF(BR34="","",IF(BR34&gt;=75,"เชี่ยวชาญ",IF(BR34&gt;=65,"ชำนาญ",IF(BR34&gt;=55,"พัฒนา",IF(BR34&gt;=50,"เริ่มต้น","ไม่ผ่าน")))))))))</f>
        <v/>
      </c>
      <c r="BT34" s="1233" t="str">
        <f>IF(VLOOKUP($A34,'02.คีย์เทอม1'!$A$10:$GT$59,115,FALSE)="","",VLOOKUP($A34,'02.คีย์เทอม1'!$A$10:$GT$59,115,FALSE))</f>
        <v/>
      </c>
      <c r="BU34" s="1233" t="str">
        <f>IF(VLOOKUP($A34,'03.คีย์เทอม2'!$A$10:$GT$59,115,FALSE)="","",VLOOKUP($A34,'03.คีย์เทอม2'!$A$10:$GT$59,115,FALSE))</f>
        <v/>
      </c>
      <c r="BV34" s="1262" t="str">
        <f t="shared" si="30"/>
        <v/>
      </c>
      <c r="BW34" s="1233" t="str">
        <f>IF('2.ชื่อนักเรียน'!R35="มส","มส",IF('2.ชื่อนักเรียน'!R35="ร","ร",IF('2.ชื่อนักเรียน'!R35="ย้าย","ย้าย",IF($B34="","",IF(BV34="","",IF(BV34&gt;=75,"เชี่ยวชาญ",IF(BV34&gt;=65,"ชำนาญ",IF(BV34&gt;=55,"พัฒนา",IF(BV34&gt;=50,"เริ่มต้น","ไม่ผ่าน")))))))))</f>
        <v/>
      </c>
      <c r="BX34" s="1233" t="str">
        <f>IF(VLOOKUP($A34,'02.คีย์เทอม1'!$A$10:$GT$59,120,FALSE)="","",VLOOKUP($A34,'02.คีย์เทอม1'!$A$10:$GT$59,120,FALSE))</f>
        <v/>
      </c>
      <c r="BY34" s="1233" t="str">
        <f>IF(VLOOKUP($A34,'03.คีย์เทอม2'!$A$10:$GT$59,120,FALSE)="","",VLOOKUP($A34,'03.คีย์เทอม2'!$A$10:$GT$59,120,FALSE))</f>
        <v/>
      </c>
      <c r="BZ34" s="1262" t="str">
        <f t="shared" si="31"/>
        <v/>
      </c>
      <c r="CA34" s="1233" t="str">
        <f>IF('2.ชื่อนักเรียน'!R35="มส","มส",IF('2.ชื่อนักเรียน'!R35="ร","ร",IF('2.ชื่อนักเรียน'!R35="ย้าย","ย้าย",IF($B34="","",IF(BZ34="","",IF(BZ34&gt;=75,"เชี่ยวชาญ",IF(BZ34&gt;=65,"ชำนาญ",IF(BZ34&gt;=55,"พัฒนา",IF(BZ34&gt;=50,"เริ่มต้น","ไม่ผ่าน")))))))))</f>
        <v/>
      </c>
      <c r="CB34" s="1233" t="str">
        <f>IF(VLOOKUP($A34,'02.คีย์เทอม1'!$A$10:$GT$59,125,FALSE)="","",VLOOKUP($A34,'02.คีย์เทอม1'!$A$10:$GT$59,125,FALSE))</f>
        <v/>
      </c>
      <c r="CC34" s="1233" t="str">
        <f>IF(VLOOKUP($A34,'03.คีย์เทอม2'!$A$10:$GT$59,125,FALSE)="","",VLOOKUP($A34,'03.คีย์เทอม2'!$A$10:$GT$59,125,FALSE))</f>
        <v/>
      </c>
      <c r="CD34" s="1262" t="str">
        <f t="shared" si="32"/>
        <v/>
      </c>
      <c r="CE34" s="1233" t="str">
        <f>IF('2.ชื่อนักเรียน'!R35="มส","มส",IF('2.ชื่อนักเรียน'!R35="ร","ร",IF('2.ชื่อนักเรียน'!R35="ย้าย","ย้าย",IF($B34="","",IF(CD34="","",IF(CD34&gt;=75,"เชี่ยวชาญ",IF(CD34&gt;=65,"ชำนาญ",IF(CD34&gt;=55,"พัฒนา",IF(CD34&gt;=50,"เริ่มต้น","ไม่ผ่าน")))))))))</f>
        <v/>
      </c>
      <c r="CF34" s="1233" t="str">
        <f>IF(VLOOKUP($A34,'02.คีย์เทอม1'!$A$10:$GT$59,130,FALSE)="","",VLOOKUP($A34,'02.คีย์เทอม1'!$A$10:$GT$59,130,FALSE))</f>
        <v/>
      </c>
      <c r="CG34" s="1233" t="str">
        <f>IF(VLOOKUP($A34,'03.คีย์เทอม2'!$A$10:$GT$59,130,FALSE)="","",VLOOKUP($A34,'03.คีย์เทอม2'!$A$10:$GT$59,130,FALSE))</f>
        <v/>
      </c>
      <c r="CH34" s="1262" t="str">
        <f t="shared" si="33"/>
        <v/>
      </c>
      <c r="CI34" s="1233" t="str">
        <f>IF('2.ชื่อนักเรียน'!R35="มส","มส",IF('2.ชื่อนักเรียน'!R35="ร","ร",IF('2.ชื่อนักเรียน'!R35="ย้าย","ย้าย",IF($B34="","",IF(CH34="","",IF(CH34&gt;=75,"เชี่ยวชาญ",IF(CH34&gt;=65,"ชำนาญ",IF(CH34&gt;=55,"พัฒนา",IF(CH34&gt;=50,"เริ่มต้น","ไม่ผ่าน")))))))))</f>
        <v/>
      </c>
      <c r="CJ34" s="1233" t="str">
        <f>IF(VLOOKUP($A34,'02.คีย์เทอม1'!$A$10:$GT$59,135,FALSE)="","",VLOOKUP($A34,'02.คีย์เทอม1'!$A$10:$GT$59,135,FALSE))</f>
        <v/>
      </c>
      <c r="CK34" s="1233" t="str">
        <f>IF(VLOOKUP($A34,'03.คีย์เทอม2'!$A$10:$GT$59,135,FALSE)="","",VLOOKUP($A34,'03.คีย์เทอม2'!$A$10:$GT$59,135,FALSE))</f>
        <v/>
      </c>
      <c r="CL34" s="1262" t="str">
        <f t="shared" si="34"/>
        <v/>
      </c>
      <c r="CM34" s="1233" t="str">
        <f>IF('2.ชื่อนักเรียน'!R35="มส","มส",IF('2.ชื่อนักเรียน'!R35="ร","ร",IF('2.ชื่อนักเรียน'!R35="ย้าย","ย้าย",IF($B34="","",IF(CL34="","",IF(CL34&gt;=75,"เชี่ยวชาญ",IF(CL34&gt;=65,"ชำนาญ",IF(CL34&gt;=55,"พัฒนา",IF(CL34&gt;=50,"เริ่มต้น","ไม่ผ่าน")))))))))</f>
        <v/>
      </c>
      <c r="CN34" s="1233" t="str">
        <f>IF(VLOOKUP($A34,'02.คีย์เทอม1'!$A$10:$GT$59,140,FALSE)="","",VLOOKUP($A34,'02.คีย์เทอม1'!$A$10:$GT$59,140,FALSE))</f>
        <v/>
      </c>
      <c r="CO34" s="1233" t="str">
        <f>IF(VLOOKUP($A34,'03.คีย์เทอม2'!$A$10:$GT$59,140,FALSE)="","",VLOOKUP($A34,'03.คีย์เทอม2'!$A$10:$GT$59,140,FALSE))</f>
        <v/>
      </c>
      <c r="CP34" s="1262" t="str">
        <f t="shared" si="35"/>
        <v/>
      </c>
      <c r="CQ34" s="1233" t="str">
        <f>IF('2.ชื่อนักเรียน'!R35="มส","มส",IF('2.ชื่อนักเรียน'!R35="ร","ร",IF('2.ชื่อนักเรียน'!R35="ย้าย","ย้าย",IF($B34="","",IF(CP34="","",IF(CP34&gt;=75,"เชี่ยวชาญ",IF(CP34&gt;=65,"ชำนาญ",IF(CP34&gt;=55,"พัฒนา",IF(CP34&gt;=50,"เริ่มต้น","ไม่ผ่าน")))))))))</f>
        <v/>
      </c>
      <c r="CR34" s="1233" t="str">
        <f>IF(VLOOKUP($A34,'02.คีย์เทอม1'!$A$10:$GT$59,145,FALSE)="","",VLOOKUP($A34,'02.คีย์เทอม1'!$A$10:$GT$59,145,FALSE))</f>
        <v/>
      </c>
      <c r="CS34" s="1233" t="str">
        <f>IF(VLOOKUP($A34,'03.คีย์เทอม2'!$A$10:$GT$59,145,FALSE)="","",VLOOKUP($A34,'03.คีย์เทอม2'!$A$10:$GT$59,145,FALSE))</f>
        <v/>
      </c>
      <c r="CT34" s="1262" t="str">
        <f t="shared" si="36"/>
        <v/>
      </c>
      <c r="CU34" s="1233" t="str">
        <f>IF('2.ชื่อนักเรียน'!R35="มส","มส",IF('2.ชื่อนักเรียน'!R35="ร","ร",IF('2.ชื่อนักเรียน'!R35="ย้าย","ย้าย",IF($B34="","",IF(CT34="","",IF(CT34&gt;=75,"เชี่ยวชาญ",IF(CT34&gt;=65,"ชำนาญ",IF(CT34&gt;=55,"พัฒนา",IF(CT34&gt;=50,"เริ่มต้น","ไม่ผ่าน")))))))))</f>
        <v/>
      </c>
      <c r="CV34" s="1233" t="str">
        <f>IF(VLOOKUP($A34,'02.คีย์เทอม1'!$A$10:$GT$59,150,FALSE)="","",VLOOKUP($A34,'02.คีย์เทอม1'!$A$10:$GT$59,150,FALSE))</f>
        <v/>
      </c>
      <c r="CW34" s="1233" t="str">
        <f>IF(VLOOKUP($A34,'03.คีย์เทอม2'!$A$10:$GT$59,150,FALSE)="","",VLOOKUP($A34,'03.คีย์เทอม2'!$A$10:$GT$59,150,FALSE))</f>
        <v/>
      </c>
      <c r="CX34" s="1262" t="str">
        <f t="shared" si="37"/>
        <v/>
      </c>
      <c r="CY34" s="1233" t="str">
        <f>IF('2.ชื่อนักเรียน'!R35="มส","มส",IF('2.ชื่อนักเรียน'!R35="ร","ร",IF('2.ชื่อนักเรียน'!R35="ย้าย","ย้าย",IF($B34="","",IF(CX34="","",IF(CX34&gt;=75,"เชี่ยวชาญ",IF(CX34&gt;=65,"ชำนาญ",IF(CX34&gt;=55,"พัฒนา",IF(CX34&gt;=50,"เริ่มต้น","ไม่ผ่าน")))))))))</f>
        <v/>
      </c>
      <c r="CZ34" s="1233" t="str">
        <f>IF(VLOOKUP($A34,'02.คีย์เทอม1'!$A$10:$GT$59,155,FALSE)="","",VLOOKUP($A34,'02.คีย์เทอม1'!$A$10:$GT$59,155,FALSE))</f>
        <v/>
      </c>
      <c r="DA34" s="1233" t="str">
        <f>IF(VLOOKUP($A34,'03.คีย์เทอม2'!$A$10:$GT$59,155,FALSE)="","",VLOOKUP($A34,'03.คีย์เทอม2'!$A$10:$GT$59,155,FALSE))</f>
        <v/>
      </c>
      <c r="DB34" s="1262" t="str">
        <f t="shared" si="38"/>
        <v/>
      </c>
      <c r="DC34" s="1233" t="str">
        <f>IF('2.ชื่อนักเรียน'!R35="มส","มส",IF('2.ชื่อนักเรียน'!R35="ร","ร",IF('2.ชื่อนักเรียน'!R35="ย้าย","ย้าย",IF($B34="","",IF(DB34="","",IF(DB34&gt;=75,"เชี่ยวชาญ",IF(DB34&gt;=65,"ชำนาญ",IF(DB34&gt;=55,"พัฒนา",IF(DB34&gt;=50,"เริ่มต้น","ไม่ผ่าน")))))))))</f>
        <v/>
      </c>
      <c r="DD34" s="1233" t="str">
        <f>IF(VLOOKUP($A34,'02.คีย์เทอม1'!$A$10:$GT$59,160,FALSE)="","",VLOOKUP($A34,'02.คีย์เทอม1'!$A$10:$GT$59,160,FALSE))</f>
        <v/>
      </c>
      <c r="DE34" s="1233" t="str">
        <f>IF(VLOOKUP($A34,'03.คีย์เทอม2'!$A$10:$GT$59,160,FALSE)="","",VLOOKUP($A34,'03.คีย์เทอม2'!$A$10:$GT$59,160,FALSE))</f>
        <v/>
      </c>
      <c r="DF34" s="1262" t="str">
        <f t="shared" si="39"/>
        <v/>
      </c>
      <c r="DG34" s="1233" t="str">
        <f>IF('2.ชื่อนักเรียน'!R35="มส","มส",IF('2.ชื่อนักเรียน'!R35="ร","ร",IF('2.ชื่อนักเรียน'!R35="ย้าย","ย้าย",IF($B34="","",IF(DF34="","",IF(DF34&gt;=75,"เชี่ยวชาญ",IF(DF34&gt;=65,"ชำนาญ",IF(DF34&gt;=55,"พัฒนา",IF(DF34&gt;=50,"เริ่มต้น","ไม่ผ่าน")))))))))</f>
        <v/>
      </c>
      <c r="DH34" s="1233" t="str">
        <f>IF(VLOOKUP($A34,'02.คีย์เทอม1'!$A$10:$GT$59,165,FALSE)="","",VLOOKUP($A34,'02.คีย์เทอม1'!$A$10:$GT$59,165,FALSE))</f>
        <v/>
      </c>
      <c r="DI34" s="1233" t="str">
        <f>IF(VLOOKUP($A34,'03.คีย์เทอม2'!$A$10:$GT$59,165,FALSE)="","",VLOOKUP($A34,'03.คีย์เทอม2'!$A$10:$GT$59,165,FALSE))</f>
        <v/>
      </c>
      <c r="DJ34" s="1262" t="str">
        <f t="shared" si="40"/>
        <v/>
      </c>
      <c r="DK34" s="1233" t="str">
        <f>IF('2.ชื่อนักเรียน'!R35="มส","มส",IF('2.ชื่อนักเรียน'!R35="ร","ร",IF('2.ชื่อนักเรียน'!R35="ย้าย","ย้าย",IF($B34="","",IF(DJ34="","",IF(DJ34&gt;=75,"เชี่ยวชาญ",IF(DJ34&gt;=65,"ชำนาญ",IF(DJ34&gt;=55,"พัฒนา",IF(DJ34&gt;=50,"เริ่มต้น","ไม่ผ่าน")))))))))</f>
        <v/>
      </c>
      <c r="DL34" s="1233" t="str">
        <f>IF(VLOOKUP($A34,'02.คีย์เทอม1'!$A$10:$GT$59,170,FALSE)="","",VLOOKUP($A34,'02.คีย์เทอม1'!$A$10:$GT$59,170,FALSE))</f>
        <v/>
      </c>
      <c r="DM34" s="1233" t="str">
        <f>IF(VLOOKUP($A34,'03.คีย์เทอม2'!$A$10:$GT$59,170,FALSE)="","",VLOOKUP($A34,'03.คีย์เทอม2'!$A$10:$GT$59,170,FALSE))</f>
        <v/>
      </c>
      <c r="DN34" s="1262" t="str">
        <f t="shared" si="41"/>
        <v/>
      </c>
      <c r="DO34" s="1233" t="str">
        <f>IF('2.ชื่อนักเรียน'!R35="มส","มส",IF('2.ชื่อนักเรียน'!R35="ร","ร",IF('2.ชื่อนักเรียน'!R35="ย้าย","ย้าย",IF($B34="","",IF(DN34="","",IF(DN34&gt;=75,"เชี่ยวชาญ",IF(DN34&gt;=65,"ชำนาญ",IF(DN34&gt;=55,"พัฒนา",IF(DN34&gt;=50,"เริ่มต้น","ไม่ผ่าน")))))))))</f>
        <v/>
      </c>
      <c r="DP34" s="1233" t="str">
        <f>IF(VLOOKUP($A34,'02.คีย์เทอม1'!$A$10:$GT$59,175,FALSE)="","",VLOOKUP($A34,'02.คีย์เทอม1'!$A$10:$GT$59,175,FALSE))</f>
        <v/>
      </c>
      <c r="DQ34" s="1233" t="str">
        <f>IF(VLOOKUP($A34,'03.คีย์เทอม2'!$A$10:$GT$59,175,FALSE)="","",VLOOKUP($A34,'03.คีย์เทอม2'!$A$10:$GT$59,175,FALSE))</f>
        <v/>
      </c>
      <c r="DR34" s="1262" t="str">
        <f t="shared" si="42"/>
        <v/>
      </c>
      <c r="DS34" s="1233" t="str">
        <f>IF('2.ชื่อนักเรียน'!R35="มส","มส",IF('2.ชื่อนักเรียน'!R35="ร","ร",IF('2.ชื่อนักเรียน'!R35="ย้าย","ย้าย",IF($B34="","",IF(DR34="","",IF(DR34&gt;=75,"เชี่ยวชาญ",IF(DR34&gt;=65,"ชำนาญ",IF(DR34&gt;=55,"พัฒนา",IF(DR34&gt;=50,"เริ่มต้น","ไม่ผ่าน")))))))))</f>
        <v/>
      </c>
      <c r="DT34" s="1233" t="str">
        <f>IF(VLOOKUP($A34,'02.คีย์เทอม1'!$A$10:$GT$59,180,FALSE)="","",VLOOKUP($A34,'02.คีย์เทอม1'!$A$10:$GT$59,180,FALSE))</f>
        <v/>
      </c>
      <c r="DU34" s="1233" t="str">
        <f>IF(VLOOKUP($A34,'03.คีย์เทอม2'!$A$10:$GT$59,180,FALSE)="","",VLOOKUP($A34,'03.คีย์เทอม2'!$A$10:$GT$59,180,FALSE))</f>
        <v/>
      </c>
      <c r="DV34" s="1262" t="str">
        <f t="shared" si="43"/>
        <v/>
      </c>
      <c r="DW34" s="1233" t="str">
        <f>IF('2.ชื่อนักเรียน'!R35="มส","มส",IF('2.ชื่อนักเรียน'!R35="ร","ร",IF('2.ชื่อนักเรียน'!R35="ย้าย","ย้าย",IF($B34="","",IF(DV34="","",IF(DV34&gt;=75,"เชี่ยวชาญ",IF(DV34&gt;=65,"ชำนาญ",IF(DV34&gt;=55,"พัฒนา",IF(DV34&gt;=50,"เริ่มต้น","ไม่ผ่าน")))))))))</f>
        <v/>
      </c>
    </row>
    <row r="35" spans="1:127" s="509" customFormat="1" ht="17.25" customHeight="1">
      <c r="A35" s="1323">
        <v>26</v>
      </c>
      <c r="B35" s="1324" t="str">
        <f>IF('2.ชื่อนักเรียน'!C36="","",'2.ชื่อนักเรียน'!C36)</f>
        <v/>
      </c>
      <c r="C35" s="1325" t="str">
        <f>IF('2.ชื่อนักเรียน'!D36="","",'2.ชื่อนักเรียน'!D36)</f>
        <v/>
      </c>
      <c r="D35" s="1314" t="str">
        <f>IF($A$3&lt;&gt;"ชั้น"&amp;'01.ข้อมูลเบื้องต้น'!$H$2,"",IF(AK35="","",AK35))</f>
        <v/>
      </c>
      <c r="E35" s="1314" t="str">
        <f>IF($A$3&lt;&gt;"ชั้น"&amp;'01.ข้อมูลเบื้องต้น'!$H$2,"",IF(AO35="","",AO35))</f>
        <v/>
      </c>
      <c r="F35" s="1315" t="str">
        <f>IF($A$3&lt;&gt;"ชั้น"&amp;'01.ข้อมูลเบื้องต้น'!$H$2,"",IF(AS35="","",AS35))</f>
        <v/>
      </c>
      <c r="G35" s="1326" t="str">
        <f>IF($A$3&lt;&gt;"ชั้น"&amp;'01.ข้อมูลเบื้องต้น'!$H$2,"",IF(AW35="","",AW35))</f>
        <v/>
      </c>
      <c r="H35" s="1327" t="str">
        <f>IF($A$3&lt;&gt;"ชั้น"&amp;'01.ข้อมูลเบื้องต้น'!$H$2,"",IF(BA35="","",BA35))</f>
        <v/>
      </c>
      <c r="I35" s="1316" t="str">
        <f>IF($A$3&lt;&gt;"ชั้น"&amp;'01.ข้อมูลเบื้องต้น'!$H$2,"",IF(BE35="","",BE35))</f>
        <v/>
      </c>
      <c r="J35" s="1316" t="str">
        <f>IF($A$3&lt;&gt;"ชั้น"&amp;'01.ข้อมูลเบื้องต้น'!$H$2,"",IF(BI35="","",BI35))</f>
        <v/>
      </c>
      <c r="K35" s="1316" t="str">
        <f>IF($A$3&lt;&gt;"ชั้น"&amp;'01.ข้อมูลเบื้องต้น'!$H$2,"",IF(BM35="","",BM35))</f>
        <v/>
      </c>
      <c r="L35" s="1328" t="str">
        <f>IF($A$3&lt;&gt;"ชั้น"&amp;'01.ข้อมูลเบื้องต้น'!$H$2,"",IF(BO35="","",BO35))</f>
        <v/>
      </c>
      <c r="M35" s="1326" t="str">
        <f>IF($A$3&lt;&gt;"ชั้น"&amp;'01.ข้อมูลเบื้องต้น'!$H$2,"",IF(BS35="","",BS35))</f>
        <v/>
      </c>
      <c r="N35" s="1327" t="str">
        <f>IF($A$3&lt;&gt;"ชั้น"&amp;'01.ข้อมูลเบื้องต้น'!$H$2,"",IF(BW35="","",BW35))</f>
        <v/>
      </c>
      <c r="O35" s="1327" t="str">
        <f>IF($A$3&lt;&gt;"ชั้น"&amp;'01.ข้อมูลเบื้องต้น'!$H$2,"",IF(CA35="","",CA35))</f>
        <v/>
      </c>
      <c r="P35" s="1327" t="str">
        <f>IF($A$3&lt;&gt;"ชั้น"&amp;'01.ข้อมูลเบื้องต้น'!$H$2,"",IF(CE35="","",CE35))</f>
        <v/>
      </c>
      <c r="Q35" s="1327" t="str">
        <f>IF($A$3&lt;&gt;"ชั้น"&amp;'01.ข้อมูลเบื้องต้น'!$H$2,"",IF(CI35="","",CI35))</f>
        <v/>
      </c>
      <c r="R35" s="1327" t="str">
        <f>IF($A$3&lt;&gt;"ชั้น"&amp;'01.ข้อมูลเบื้องต้น'!$H$2,"",IF(CM35="","",CM35))</f>
        <v/>
      </c>
      <c r="S35" s="1327" t="str">
        <f>IF($A$3&lt;&gt;"ชั้น"&amp;'01.ข้อมูลเบื้องต้น'!$H$2,"",IF(CQ35="","",CQ35))</f>
        <v/>
      </c>
      <c r="T35" s="1327" t="str">
        <f>IF($A$3&lt;&gt;"ชั้น"&amp;'01.ข้อมูลเบื้องต้น'!$H$2,"",IF(CU35="","",CU35))</f>
        <v/>
      </c>
      <c r="U35" s="1327" t="str">
        <f>IF($A$3&lt;&gt;"ชั้น"&amp;'01.ข้อมูลเบื้องต้น'!$H$2,"",IF(CY35="","",CY35))</f>
        <v/>
      </c>
      <c r="V35" s="1327" t="str">
        <f>IF($A$3&lt;&gt;"ชั้น"&amp;'01.ข้อมูลเบื้องต้น'!$H$2,"",IF(DC35="","",DC35))</f>
        <v/>
      </c>
      <c r="W35" s="1327" t="str">
        <f>IF($A$3&lt;&gt;"ชั้น"&amp;'01.ข้อมูลเบื้องต้น'!$H$2,"",IF(DG35="","",DG35))</f>
        <v/>
      </c>
      <c r="X35" s="1327" t="str">
        <f>IF($A$3&lt;&gt;"ชั้น"&amp;'01.ข้อมูลเบื้องต้น'!$H$2,"",IF(DK35="","",DK35))</f>
        <v/>
      </c>
      <c r="Y35" s="1327" t="str">
        <f>IF($A$3&lt;&gt;"ชั้น"&amp;'01.ข้อมูลเบื้องต้น'!$H$2,"",IF(DO35="","",DO35))</f>
        <v/>
      </c>
      <c r="Z35" s="1327" t="str">
        <f>IF($A$3&lt;&gt;"ชั้น"&amp;'01.ข้อมูลเบื้องต้น'!$H$2,"",IF(DS35="","",DS35))</f>
        <v/>
      </c>
      <c r="AA35" s="1329" t="str">
        <f>IF($A$3&lt;&gt;"ชั้น"&amp;'01.ข้อมูลเบื้องต้น'!$H$2,"",IF(DW35="","",DW35))</f>
        <v/>
      </c>
      <c r="AB35" s="1330" t="str">
        <f>IF($A$3&lt;&gt;"ชั้น"&amp;'01.ข้อมูลเบื้องต้น'!$H$2,"",'7.พัฒนาผู้เรียน'!G36)</f>
        <v/>
      </c>
      <c r="AC35" s="1331" t="str">
        <f>IF($A$3&lt;&gt;"ชั้น"&amp;'01.ข้อมูลเบื้องต้น'!$H$2,"",'9.คุณลักษณะ'!I36)</f>
        <v/>
      </c>
      <c r="AG35" s="1261"/>
      <c r="AH35" s="1233" t="str">
        <f>IF(VLOOKUP($A35,'02.คีย์เทอม1'!$A$10:$GT$59,189,FALSE)="","",VLOOKUP($A35,'02.คีย์เทอม1'!$A$10:$GT$59,189,FALSE))</f>
        <v/>
      </c>
      <c r="AI35" s="1233" t="str">
        <f>IF(VLOOKUP($A35,'03.คีย์เทอม2'!$A$10:$GT$59,189,FALSE)="","",VLOOKUP($A35,'03.คีย์เทอม2'!$A$10:$GT$59,189,FALSE))</f>
        <v/>
      </c>
      <c r="AJ35" s="1262" t="str">
        <f t="shared" si="44"/>
        <v/>
      </c>
      <c r="AK35" s="1233" t="str">
        <f>IF('2.ชื่อนักเรียน'!R36="มส","มส",IF('2.ชื่อนักเรียน'!R36="ร","ร",IF('2.ชื่อนักเรียน'!R36="ย้าย","ย้าย",IF($B35="","",IF(AJ35="","",IF(AJ35&gt;=75,"เชี่ยวชาญ",IF(AJ35&gt;=65,"ชำนาญ",IF(AJ35&gt;=55,"พัฒนา",IF(AJ35&gt;=50,"เริ่มต้น","ไม่ผ่าน")))))))))</f>
        <v/>
      </c>
      <c r="AL35" s="1233" t="str">
        <f>IF(VLOOKUP($A35,'02.คีย์เทอม1'!$A$10:$GT$59,193,FALSE)="","",VLOOKUP($A35,'02.คีย์เทอม1'!$A$10:$GT$59,193,FALSE))</f>
        <v/>
      </c>
      <c r="AM35" s="1233" t="str">
        <f>IF(VLOOKUP($A35,'03.คีย์เทอม2'!$A$10:$GT$59,193,FALSE)="","",VLOOKUP($A35,'03.คีย์เทอม2'!$A$10:$GT$59,193,FALSE))</f>
        <v/>
      </c>
      <c r="AN35" s="1262" t="str">
        <f t="shared" si="21"/>
        <v/>
      </c>
      <c r="AO35" s="1233" t="str">
        <f>IF('2.ชื่อนักเรียน'!R36="มส","มส",IF('2.ชื่อนักเรียน'!R36="ร","ร",IF('2.ชื่อนักเรียน'!R36="ย้าย","ย้าย",IF($B35="","",IF(AN35="","",IF(AN35&gt;=75,"เชี่ยวชาญ",IF(AN35&gt;=65,"ชำนาญ",IF(AN35&gt;=55,"พัฒนา",IF(AN35&gt;=50,"เริ่มต้น","ไม่ผ่าน")))))))))</f>
        <v/>
      </c>
      <c r="AP35" s="1233" t="str">
        <f>IF(VLOOKUP($A35,'02.คีย์เทอม1'!$A$10:$GT$59,195,FALSE)="","",VLOOKUP($A35,'02.คีย์เทอม1'!$A$10:$GT$59,195,FALSE))</f>
        <v/>
      </c>
      <c r="AQ35" s="1233" t="str">
        <f>IF(VLOOKUP($A35,'03.คีย์เทอม2'!$A$10:$GT$59,195,FALSE)="","",VLOOKUP($A35,'03.คีย์เทอม2'!$A$10:$GT$59,195,FALSE))</f>
        <v/>
      </c>
      <c r="AR35" s="1262" t="str">
        <f t="shared" si="22"/>
        <v/>
      </c>
      <c r="AS35" s="1233" t="str">
        <f>IF('2.ชื่อนักเรียน'!R36="มส","มส",IF('2.ชื่อนักเรียน'!R36="ร","ร",IF('2.ชื่อนักเรียน'!R36="ย้าย","ย้าย",IF($B35="","",IF(AR35="","",IF(AR35&gt;=75,"เชี่ยวชาญ",IF(AR35&gt;=65,"ชำนาญ",IF(AR35&gt;=55,"พัฒนา",IF(AR35&gt;=50,"เริ่มต้น","ไม่ผ่าน")))))))))</f>
        <v/>
      </c>
      <c r="AT35" s="1233" t="str">
        <f>IF(VLOOKUP($A35,'02.คีย์เทอม1'!$A$10:$GT$59,196,FALSE)="","",VLOOKUP($A35,'02.คีย์เทอม1'!$A$10:$GT$59,196,FALSE))</f>
        <v/>
      </c>
      <c r="AU35" s="1233" t="str">
        <f>IF(VLOOKUP($A35,'03.คีย์เทอม2'!$A$10:$GT$59,196,FALSE)="","",VLOOKUP($A35,'03.คีย์เทอม2'!$A$10:$GT$59,196,FALSE))</f>
        <v/>
      </c>
      <c r="AV35" s="1262" t="str">
        <f t="shared" si="23"/>
        <v/>
      </c>
      <c r="AW35" s="1233" t="str">
        <f>IF('2.ชื่อนักเรียน'!R36="มส","มส",IF('2.ชื่อนักเรียน'!R36="ร","ร",IF('2.ชื่อนักเรียน'!R36="ย้าย","ย้าย",IF($B35="","",IF(AV35="","",IF(AV35&gt;=75,"เชี่ยวชาญ",IF(AV35&gt;=65,"ชำนาญ",IF(AV35&gt;=55,"พัฒนา",IF(AV35&gt;=50,"เริ่มต้น","ไม่ผ่าน")))))))))</f>
        <v/>
      </c>
      <c r="AX35" s="1233" t="str">
        <f>IF(VLOOKUP($A35,'02.คีย์เทอม1'!$A$10:$GT$59,197,FALSE)="","",VLOOKUP($A35,'02.คีย์เทอม1'!$A$10:$GT$59,197,FALSE))</f>
        <v/>
      </c>
      <c r="AY35" s="1233" t="str">
        <f>IF(VLOOKUP($A35,'03.คีย์เทอม2'!$A$10:$GT$59,197,FALSE)="","",VLOOKUP($A35,'03.คีย์เทอม2'!$A$10:$GT$59,197,FALSE))</f>
        <v/>
      </c>
      <c r="AZ35" s="1262" t="str">
        <f t="shared" si="24"/>
        <v/>
      </c>
      <c r="BA35" s="1233" t="str">
        <f>IF('2.ชื่อนักเรียน'!R36="มส","มส",IF('2.ชื่อนักเรียน'!R36="ร","ร",IF('2.ชื่อนักเรียน'!R36="ย้าย","ย้าย",IF($B35="","",IF(AZ35="","",IF(AZ35&gt;=75,"เชี่ยวชาญ",IF(AZ35&gt;=65,"ชำนาญ",IF(AZ35&gt;=55,"พัฒนา",IF(AZ35&gt;=50,"เริ่มต้น","ไม่ผ่าน")))))))))</f>
        <v/>
      </c>
      <c r="BB35" s="1233" t="str">
        <f>IF(VLOOKUP($A35,'02.คีย์เทอม1'!$A$10:$GT$59,198,FALSE)="","",VLOOKUP($A35,'02.คีย์เทอม1'!$A$10:$GT$59,198,FALSE))</f>
        <v/>
      </c>
      <c r="BC35" s="1233" t="str">
        <f>IF(VLOOKUP($A35,'03.คีย์เทอม2'!$A$10:$GT$59,198,FALSE)="","",VLOOKUP($A35,'03.คีย์เทอม2'!$A$10:$GT$59,198,FALSE))</f>
        <v/>
      </c>
      <c r="BD35" s="1262" t="str">
        <f t="shared" si="25"/>
        <v/>
      </c>
      <c r="BE35" s="1233" t="str">
        <f>IF('2.ชื่อนักเรียน'!R36="มส","มส",IF('2.ชื่อนักเรียน'!R36="ร","ร",IF('2.ชื่อนักเรียน'!R36="ย้าย","ย้าย",IF($B35="","",IF(BD35="","",IF(BD35&gt;=75,"เชี่ยวชาญ",IF(BD35&gt;=65,"ชำนาญ",IF(BD35&gt;=55,"พัฒนา",IF(BD35&gt;=50,"เริ่มต้น","ไม่ผ่าน")))))))))</f>
        <v/>
      </c>
      <c r="BF35" s="1233" t="str">
        <f>IF(VLOOKUP($A35,'02.คีย์เทอม1'!$A$10:$GT$59,199,FALSE)="","",VLOOKUP($A35,'02.คีย์เทอม1'!$A$10:$GT$59,199,FALSE))</f>
        <v/>
      </c>
      <c r="BG35" s="1233" t="str">
        <f>IF(VLOOKUP($A35,'03.คีย์เทอม2'!$A$10:$GT$59,199,FALSE)="","",VLOOKUP($A35,'03.คีย์เทอม2'!$A$10:$GT$59,199,FALSE))</f>
        <v/>
      </c>
      <c r="BH35" s="1262" t="str">
        <f t="shared" si="26"/>
        <v/>
      </c>
      <c r="BI35" s="1233" t="str">
        <f>IF('2.ชื่อนักเรียน'!R36="มส","มส",IF('2.ชื่อนักเรียน'!R36="ร","ร",IF('2.ชื่อนักเรียน'!R36="ย้าย","ย้าย",IF($B35="","",IF(BH35="","",IF(BH35&gt;=75,"เชี่ยวชาญ",IF(BH35&gt;=65,"ชำนาญ",IF(BH35&gt;=55,"พัฒนา",IF(BH35&gt;=50,"เริ่มต้น","ไม่ผ่าน")))))))))</f>
        <v/>
      </c>
      <c r="BJ35" s="1233" t="str">
        <f>IF(VLOOKUP($A35,'02.คีย์เทอม1'!$A$10:$GT$59,200,FALSE)="","",VLOOKUP($A35,'02.คีย์เทอม1'!$A$10:$GT$59,200,FALSE))</f>
        <v/>
      </c>
      <c r="BK35" s="1233" t="str">
        <f>IF(VLOOKUP($A35,'03.คีย์เทอม2'!$A$10:$GT$59,200,FALSE)="","",VLOOKUP($A35,'03.คีย์เทอม2'!$A$10:$GT$59,200,FALSE))</f>
        <v/>
      </c>
      <c r="BL35" s="1262" t="str">
        <f t="shared" si="27"/>
        <v/>
      </c>
      <c r="BM35" s="1233" t="str">
        <f>IF('2.ชื่อนักเรียน'!R36="มส","มส",IF('2.ชื่อนักเรียน'!R36="ร","ร",IF('2.ชื่อนักเรียน'!R36="ย้าย","ย้าย",IF($B35="","",IF(BL35="","",IF(BL35&gt;=75,"เชี่ยวชาญ",IF(BL35&gt;=65,"ชำนาญ",IF(BL35&gt;=55,"พัฒนา",IF(BL35&gt;=50,"เริ่มต้น","ไม่ผ่าน")))))))))</f>
        <v/>
      </c>
      <c r="BN35" s="1262" t="str">
        <f t="shared" si="28"/>
        <v/>
      </c>
      <c r="BO35" s="1233" t="str">
        <f>IF('2.ชื่อนักเรียน'!R36="มส","มส",IF('2.ชื่อนักเรียน'!R36="ร","ร",IF('2.ชื่อนักเรียน'!R36="ย้าย","ย้าย",IF($B35="","",IF(BN35="","",IF(BN35&gt;=75,"เชี่ยวชาญ",IF(BN35&gt;=65,"ชำนาญ",IF(BN35&gt;=55,"พัฒนา",IF(BN35&gt;=50,"เริ่มต้น","ไม่ผ่าน")))))))))</f>
        <v/>
      </c>
      <c r="BP35" s="1233" t="str">
        <f>IF(VLOOKUP($A35,'02.คีย์เทอม1'!$A$10:$GT$59,110,FALSE)="","",VLOOKUP($A35,'02.คีย์เทอม1'!$A$10:$GT$59,110,FALSE))</f>
        <v/>
      </c>
      <c r="BQ35" s="1233" t="str">
        <f>IF(VLOOKUP($A35,'03.คีย์เทอม2'!$A$10:$GT$59,110,FALSE)="","",VLOOKUP($A35,'03.คีย์เทอม2'!$A$10:$GT$59,110,FALSE))</f>
        <v/>
      </c>
      <c r="BR35" s="1262" t="str">
        <f t="shared" si="29"/>
        <v/>
      </c>
      <c r="BS35" s="1233" t="str">
        <f>IF('2.ชื่อนักเรียน'!R36="มส","มส",IF('2.ชื่อนักเรียน'!R36="ร","ร",IF('2.ชื่อนักเรียน'!R36="ย้าย","ย้าย",IF($B35="","",IF(BR35="","",IF(BR35&gt;=75,"เชี่ยวชาญ",IF(BR35&gt;=65,"ชำนาญ",IF(BR35&gt;=55,"พัฒนา",IF(BR35&gt;=50,"เริ่มต้น","ไม่ผ่าน")))))))))</f>
        <v/>
      </c>
      <c r="BT35" s="1233" t="str">
        <f>IF(VLOOKUP($A35,'02.คีย์เทอม1'!$A$10:$GT$59,115,FALSE)="","",VLOOKUP($A35,'02.คีย์เทอม1'!$A$10:$GT$59,115,FALSE))</f>
        <v/>
      </c>
      <c r="BU35" s="1233" t="str">
        <f>IF(VLOOKUP($A35,'03.คีย์เทอม2'!$A$10:$GT$59,115,FALSE)="","",VLOOKUP($A35,'03.คีย์เทอม2'!$A$10:$GT$59,115,FALSE))</f>
        <v/>
      </c>
      <c r="BV35" s="1262" t="str">
        <f t="shared" si="30"/>
        <v/>
      </c>
      <c r="BW35" s="1233" t="str">
        <f>IF('2.ชื่อนักเรียน'!R36="มส","มส",IF('2.ชื่อนักเรียน'!R36="ร","ร",IF('2.ชื่อนักเรียน'!R36="ย้าย","ย้าย",IF($B35="","",IF(BV35="","",IF(BV35&gt;=75,"เชี่ยวชาญ",IF(BV35&gt;=65,"ชำนาญ",IF(BV35&gt;=55,"พัฒนา",IF(BV35&gt;=50,"เริ่มต้น","ไม่ผ่าน")))))))))</f>
        <v/>
      </c>
      <c r="BX35" s="1233" t="str">
        <f>IF(VLOOKUP($A35,'02.คีย์เทอม1'!$A$10:$GT$59,120,FALSE)="","",VLOOKUP($A35,'02.คีย์เทอม1'!$A$10:$GT$59,120,FALSE))</f>
        <v/>
      </c>
      <c r="BY35" s="1233" t="str">
        <f>IF(VLOOKUP($A35,'03.คีย์เทอม2'!$A$10:$GT$59,120,FALSE)="","",VLOOKUP($A35,'03.คีย์เทอม2'!$A$10:$GT$59,120,FALSE))</f>
        <v/>
      </c>
      <c r="BZ35" s="1262" t="str">
        <f t="shared" si="31"/>
        <v/>
      </c>
      <c r="CA35" s="1233" t="str">
        <f>IF('2.ชื่อนักเรียน'!R36="มส","มส",IF('2.ชื่อนักเรียน'!R36="ร","ร",IF('2.ชื่อนักเรียน'!R36="ย้าย","ย้าย",IF($B35="","",IF(BZ35="","",IF(BZ35&gt;=75,"เชี่ยวชาญ",IF(BZ35&gt;=65,"ชำนาญ",IF(BZ35&gt;=55,"พัฒนา",IF(BZ35&gt;=50,"เริ่มต้น","ไม่ผ่าน")))))))))</f>
        <v/>
      </c>
      <c r="CB35" s="1233" t="str">
        <f>IF(VLOOKUP($A35,'02.คีย์เทอม1'!$A$10:$GT$59,125,FALSE)="","",VLOOKUP($A35,'02.คีย์เทอม1'!$A$10:$GT$59,125,FALSE))</f>
        <v/>
      </c>
      <c r="CC35" s="1233" t="str">
        <f>IF(VLOOKUP($A35,'03.คีย์เทอม2'!$A$10:$GT$59,125,FALSE)="","",VLOOKUP($A35,'03.คีย์เทอม2'!$A$10:$GT$59,125,FALSE))</f>
        <v/>
      </c>
      <c r="CD35" s="1262" t="str">
        <f t="shared" si="32"/>
        <v/>
      </c>
      <c r="CE35" s="1233" t="str">
        <f>IF('2.ชื่อนักเรียน'!R36="มส","มส",IF('2.ชื่อนักเรียน'!R36="ร","ร",IF('2.ชื่อนักเรียน'!R36="ย้าย","ย้าย",IF($B35="","",IF(CD35="","",IF(CD35&gt;=75,"เชี่ยวชาญ",IF(CD35&gt;=65,"ชำนาญ",IF(CD35&gt;=55,"พัฒนา",IF(CD35&gt;=50,"เริ่มต้น","ไม่ผ่าน")))))))))</f>
        <v/>
      </c>
      <c r="CF35" s="1233" t="str">
        <f>IF(VLOOKUP($A35,'02.คีย์เทอม1'!$A$10:$GT$59,130,FALSE)="","",VLOOKUP($A35,'02.คีย์เทอม1'!$A$10:$GT$59,130,FALSE))</f>
        <v/>
      </c>
      <c r="CG35" s="1233" t="str">
        <f>IF(VLOOKUP($A35,'03.คีย์เทอม2'!$A$10:$GT$59,130,FALSE)="","",VLOOKUP($A35,'03.คีย์เทอม2'!$A$10:$GT$59,130,FALSE))</f>
        <v/>
      </c>
      <c r="CH35" s="1262" t="str">
        <f t="shared" si="33"/>
        <v/>
      </c>
      <c r="CI35" s="1233" t="str">
        <f>IF('2.ชื่อนักเรียน'!R36="มส","มส",IF('2.ชื่อนักเรียน'!R36="ร","ร",IF('2.ชื่อนักเรียน'!R36="ย้าย","ย้าย",IF($B35="","",IF(CH35="","",IF(CH35&gt;=75,"เชี่ยวชาญ",IF(CH35&gt;=65,"ชำนาญ",IF(CH35&gt;=55,"พัฒนา",IF(CH35&gt;=50,"เริ่มต้น","ไม่ผ่าน")))))))))</f>
        <v/>
      </c>
      <c r="CJ35" s="1233" t="str">
        <f>IF(VLOOKUP($A35,'02.คีย์เทอม1'!$A$10:$GT$59,135,FALSE)="","",VLOOKUP($A35,'02.คีย์เทอม1'!$A$10:$GT$59,135,FALSE))</f>
        <v/>
      </c>
      <c r="CK35" s="1233" t="str">
        <f>IF(VLOOKUP($A35,'03.คีย์เทอม2'!$A$10:$GT$59,135,FALSE)="","",VLOOKUP($A35,'03.คีย์เทอม2'!$A$10:$GT$59,135,FALSE))</f>
        <v/>
      </c>
      <c r="CL35" s="1262" t="str">
        <f t="shared" si="34"/>
        <v/>
      </c>
      <c r="CM35" s="1233" t="str">
        <f>IF('2.ชื่อนักเรียน'!R36="มส","มส",IF('2.ชื่อนักเรียน'!R36="ร","ร",IF('2.ชื่อนักเรียน'!R36="ย้าย","ย้าย",IF($B35="","",IF(CL35="","",IF(CL35&gt;=75,"เชี่ยวชาญ",IF(CL35&gt;=65,"ชำนาญ",IF(CL35&gt;=55,"พัฒนา",IF(CL35&gt;=50,"เริ่มต้น","ไม่ผ่าน")))))))))</f>
        <v/>
      </c>
      <c r="CN35" s="1233" t="str">
        <f>IF(VLOOKUP($A35,'02.คีย์เทอม1'!$A$10:$GT$59,140,FALSE)="","",VLOOKUP($A35,'02.คีย์เทอม1'!$A$10:$GT$59,140,FALSE))</f>
        <v/>
      </c>
      <c r="CO35" s="1233" t="str">
        <f>IF(VLOOKUP($A35,'03.คีย์เทอม2'!$A$10:$GT$59,140,FALSE)="","",VLOOKUP($A35,'03.คีย์เทอม2'!$A$10:$GT$59,140,FALSE))</f>
        <v/>
      </c>
      <c r="CP35" s="1262" t="str">
        <f t="shared" si="35"/>
        <v/>
      </c>
      <c r="CQ35" s="1233" t="str">
        <f>IF('2.ชื่อนักเรียน'!R36="มส","มส",IF('2.ชื่อนักเรียน'!R36="ร","ร",IF('2.ชื่อนักเรียน'!R36="ย้าย","ย้าย",IF($B35="","",IF(CP35="","",IF(CP35&gt;=75,"เชี่ยวชาญ",IF(CP35&gt;=65,"ชำนาญ",IF(CP35&gt;=55,"พัฒนา",IF(CP35&gt;=50,"เริ่มต้น","ไม่ผ่าน")))))))))</f>
        <v/>
      </c>
      <c r="CR35" s="1233" t="str">
        <f>IF(VLOOKUP($A35,'02.คีย์เทอม1'!$A$10:$GT$59,145,FALSE)="","",VLOOKUP($A35,'02.คีย์เทอม1'!$A$10:$GT$59,145,FALSE))</f>
        <v/>
      </c>
      <c r="CS35" s="1233" t="str">
        <f>IF(VLOOKUP($A35,'03.คีย์เทอม2'!$A$10:$GT$59,145,FALSE)="","",VLOOKUP($A35,'03.คีย์เทอม2'!$A$10:$GT$59,145,FALSE))</f>
        <v/>
      </c>
      <c r="CT35" s="1262" t="str">
        <f t="shared" si="36"/>
        <v/>
      </c>
      <c r="CU35" s="1233" t="str">
        <f>IF('2.ชื่อนักเรียน'!R36="มส","มส",IF('2.ชื่อนักเรียน'!R36="ร","ร",IF('2.ชื่อนักเรียน'!R36="ย้าย","ย้าย",IF($B35="","",IF(CT35="","",IF(CT35&gt;=75,"เชี่ยวชาญ",IF(CT35&gt;=65,"ชำนาญ",IF(CT35&gt;=55,"พัฒนา",IF(CT35&gt;=50,"เริ่มต้น","ไม่ผ่าน")))))))))</f>
        <v/>
      </c>
      <c r="CV35" s="1233" t="str">
        <f>IF(VLOOKUP($A35,'02.คีย์เทอม1'!$A$10:$GT$59,150,FALSE)="","",VLOOKUP($A35,'02.คีย์เทอม1'!$A$10:$GT$59,150,FALSE))</f>
        <v/>
      </c>
      <c r="CW35" s="1233" t="str">
        <f>IF(VLOOKUP($A35,'03.คีย์เทอม2'!$A$10:$GT$59,150,FALSE)="","",VLOOKUP($A35,'03.คีย์เทอม2'!$A$10:$GT$59,150,FALSE))</f>
        <v/>
      </c>
      <c r="CX35" s="1262" t="str">
        <f t="shared" si="37"/>
        <v/>
      </c>
      <c r="CY35" s="1233" t="str">
        <f>IF('2.ชื่อนักเรียน'!R36="มส","มส",IF('2.ชื่อนักเรียน'!R36="ร","ร",IF('2.ชื่อนักเรียน'!R36="ย้าย","ย้าย",IF($B35="","",IF(CX35="","",IF(CX35&gt;=75,"เชี่ยวชาญ",IF(CX35&gt;=65,"ชำนาญ",IF(CX35&gt;=55,"พัฒนา",IF(CX35&gt;=50,"เริ่มต้น","ไม่ผ่าน")))))))))</f>
        <v/>
      </c>
      <c r="CZ35" s="1233" t="str">
        <f>IF(VLOOKUP($A35,'02.คีย์เทอม1'!$A$10:$GT$59,155,FALSE)="","",VLOOKUP($A35,'02.คีย์เทอม1'!$A$10:$GT$59,155,FALSE))</f>
        <v/>
      </c>
      <c r="DA35" s="1233" t="str">
        <f>IF(VLOOKUP($A35,'03.คีย์เทอม2'!$A$10:$GT$59,155,FALSE)="","",VLOOKUP($A35,'03.คีย์เทอม2'!$A$10:$GT$59,155,FALSE))</f>
        <v/>
      </c>
      <c r="DB35" s="1262" t="str">
        <f t="shared" si="38"/>
        <v/>
      </c>
      <c r="DC35" s="1233" t="str">
        <f>IF('2.ชื่อนักเรียน'!R36="มส","มส",IF('2.ชื่อนักเรียน'!R36="ร","ร",IF('2.ชื่อนักเรียน'!R36="ย้าย","ย้าย",IF($B35="","",IF(DB35="","",IF(DB35&gt;=75,"เชี่ยวชาญ",IF(DB35&gt;=65,"ชำนาญ",IF(DB35&gt;=55,"พัฒนา",IF(DB35&gt;=50,"เริ่มต้น","ไม่ผ่าน")))))))))</f>
        <v/>
      </c>
      <c r="DD35" s="1233" t="str">
        <f>IF(VLOOKUP($A35,'02.คีย์เทอม1'!$A$10:$GT$59,160,FALSE)="","",VLOOKUP($A35,'02.คีย์เทอม1'!$A$10:$GT$59,160,FALSE))</f>
        <v/>
      </c>
      <c r="DE35" s="1233" t="str">
        <f>IF(VLOOKUP($A35,'03.คีย์เทอม2'!$A$10:$GT$59,160,FALSE)="","",VLOOKUP($A35,'03.คีย์เทอม2'!$A$10:$GT$59,160,FALSE))</f>
        <v/>
      </c>
      <c r="DF35" s="1262" t="str">
        <f t="shared" si="39"/>
        <v/>
      </c>
      <c r="DG35" s="1233" t="str">
        <f>IF('2.ชื่อนักเรียน'!R36="มส","มส",IF('2.ชื่อนักเรียน'!R36="ร","ร",IF('2.ชื่อนักเรียน'!R36="ย้าย","ย้าย",IF($B35="","",IF(DF35="","",IF(DF35&gt;=75,"เชี่ยวชาญ",IF(DF35&gt;=65,"ชำนาญ",IF(DF35&gt;=55,"พัฒนา",IF(DF35&gt;=50,"เริ่มต้น","ไม่ผ่าน")))))))))</f>
        <v/>
      </c>
      <c r="DH35" s="1233" t="str">
        <f>IF(VLOOKUP($A35,'02.คีย์เทอม1'!$A$10:$GT$59,165,FALSE)="","",VLOOKUP($A35,'02.คีย์เทอม1'!$A$10:$GT$59,165,FALSE))</f>
        <v/>
      </c>
      <c r="DI35" s="1233" t="str">
        <f>IF(VLOOKUP($A35,'03.คีย์เทอม2'!$A$10:$GT$59,165,FALSE)="","",VLOOKUP($A35,'03.คีย์เทอม2'!$A$10:$GT$59,165,FALSE))</f>
        <v/>
      </c>
      <c r="DJ35" s="1262" t="str">
        <f t="shared" si="40"/>
        <v/>
      </c>
      <c r="DK35" s="1233" t="str">
        <f>IF('2.ชื่อนักเรียน'!R36="มส","มส",IF('2.ชื่อนักเรียน'!R36="ร","ร",IF('2.ชื่อนักเรียน'!R36="ย้าย","ย้าย",IF($B35="","",IF(DJ35="","",IF(DJ35&gt;=75,"เชี่ยวชาญ",IF(DJ35&gt;=65,"ชำนาญ",IF(DJ35&gt;=55,"พัฒนา",IF(DJ35&gt;=50,"เริ่มต้น","ไม่ผ่าน")))))))))</f>
        <v/>
      </c>
      <c r="DL35" s="1233" t="str">
        <f>IF(VLOOKUP($A35,'02.คีย์เทอม1'!$A$10:$GT$59,170,FALSE)="","",VLOOKUP($A35,'02.คีย์เทอม1'!$A$10:$GT$59,170,FALSE))</f>
        <v/>
      </c>
      <c r="DM35" s="1233" t="str">
        <f>IF(VLOOKUP($A35,'03.คีย์เทอม2'!$A$10:$GT$59,170,FALSE)="","",VLOOKUP($A35,'03.คีย์เทอม2'!$A$10:$GT$59,170,FALSE))</f>
        <v/>
      </c>
      <c r="DN35" s="1262" t="str">
        <f t="shared" si="41"/>
        <v/>
      </c>
      <c r="DO35" s="1233" t="str">
        <f>IF('2.ชื่อนักเรียน'!R36="มส","มส",IF('2.ชื่อนักเรียน'!R36="ร","ร",IF('2.ชื่อนักเรียน'!R36="ย้าย","ย้าย",IF($B35="","",IF(DN35="","",IF(DN35&gt;=75,"เชี่ยวชาญ",IF(DN35&gt;=65,"ชำนาญ",IF(DN35&gt;=55,"พัฒนา",IF(DN35&gt;=50,"เริ่มต้น","ไม่ผ่าน")))))))))</f>
        <v/>
      </c>
      <c r="DP35" s="1233" t="str">
        <f>IF(VLOOKUP($A35,'02.คีย์เทอม1'!$A$10:$GT$59,175,FALSE)="","",VLOOKUP($A35,'02.คีย์เทอม1'!$A$10:$GT$59,175,FALSE))</f>
        <v/>
      </c>
      <c r="DQ35" s="1233" t="str">
        <f>IF(VLOOKUP($A35,'03.คีย์เทอม2'!$A$10:$GT$59,175,FALSE)="","",VLOOKUP($A35,'03.คีย์เทอม2'!$A$10:$GT$59,175,FALSE))</f>
        <v/>
      </c>
      <c r="DR35" s="1262" t="str">
        <f t="shared" si="42"/>
        <v/>
      </c>
      <c r="DS35" s="1233" t="str">
        <f>IF('2.ชื่อนักเรียน'!R36="มส","มส",IF('2.ชื่อนักเรียน'!R36="ร","ร",IF('2.ชื่อนักเรียน'!R36="ย้าย","ย้าย",IF($B35="","",IF(DR35="","",IF(DR35&gt;=75,"เชี่ยวชาญ",IF(DR35&gt;=65,"ชำนาญ",IF(DR35&gt;=55,"พัฒนา",IF(DR35&gt;=50,"เริ่มต้น","ไม่ผ่าน")))))))))</f>
        <v/>
      </c>
      <c r="DT35" s="1233" t="str">
        <f>IF(VLOOKUP($A35,'02.คีย์เทอม1'!$A$10:$GT$59,180,FALSE)="","",VLOOKUP($A35,'02.คีย์เทอม1'!$A$10:$GT$59,180,FALSE))</f>
        <v/>
      </c>
      <c r="DU35" s="1233" t="str">
        <f>IF(VLOOKUP($A35,'03.คีย์เทอม2'!$A$10:$GT$59,180,FALSE)="","",VLOOKUP($A35,'03.คีย์เทอม2'!$A$10:$GT$59,180,FALSE))</f>
        <v/>
      </c>
      <c r="DV35" s="1262" t="str">
        <f t="shared" si="43"/>
        <v/>
      </c>
      <c r="DW35" s="1233" t="str">
        <f>IF('2.ชื่อนักเรียน'!R36="มส","มส",IF('2.ชื่อนักเรียน'!R36="ร","ร",IF('2.ชื่อนักเรียน'!R36="ย้าย","ย้าย",IF($B35="","",IF(DV35="","",IF(DV35&gt;=75,"เชี่ยวชาญ",IF(DV35&gt;=65,"ชำนาญ",IF(DV35&gt;=55,"พัฒนา",IF(DV35&gt;=50,"เริ่มต้น","ไม่ผ่าน")))))))))</f>
        <v/>
      </c>
    </row>
    <row r="36" spans="1:127" s="509" customFormat="1" ht="17.25" customHeight="1">
      <c r="A36" s="1323">
        <v>27</v>
      </c>
      <c r="B36" s="1324" t="str">
        <f>IF('2.ชื่อนักเรียน'!C37="","",'2.ชื่อนักเรียน'!C37)</f>
        <v/>
      </c>
      <c r="C36" s="1325" t="str">
        <f>IF('2.ชื่อนักเรียน'!D37="","",'2.ชื่อนักเรียน'!D37)</f>
        <v/>
      </c>
      <c r="D36" s="1314" t="str">
        <f>IF($A$3&lt;&gt;"ชั้น"&amp;'01.ข้อมูลเบื้องต้น'!$H$2,"",IF(AK36="","",AK36))</f>
        <v/>
      </c>
      <c r="E36" s="1314" t="str">
        <f>IF($A$3&lt;&gt;"ชั้น"&amp;'01.ข้อมูลเบื้องต้น'!$H$2,"",IF(AO36="","",AO36))</f>
        <v/>
      </c>
      <c r="F36" s="1315" t="str">
        <f>IF($A$3&lt;&gt;"ชั้น"&amp;'01.ข้อมูลเบื้องต้น'!$H$2,"",IF(AS36="","",AS36))</f>
        <v/>
      </c>
      <c r="G36" s="1326" t="str">
        <f>IF($A$3&lt;&gt;"ชั้น"&amp;'01.ข้อมูลเบื้องต้น'!$H$2,"",IF(AW36="","",AW36))</f>
        <v/>
      </c>
      <c r="H36" s="1327" t="str">
        <f>IF($A$3&lt;&gt;"ชั้น"&amp;'01.ข้อมูลเบื้องต้น'!$H$2,"",IF(BA36="","",BA36))</f>
        <v/>
      </c>
      <c r="I36" s="1316" t="str">
        <f>IF($A$3&lt;&gt;"ชั้น"&amp;'01.ข้อมูลเบื้องต้น'!$H$2,"",IF(BE36="","",BE36))</f>
        <v/>
      </c>
      <c r="J36" s="1316" t="str">
        <f>IF($A$3&lt;&gt;"ชั้น"&amp;'01.ข้อมูลเบื้องต้น'!$H$2,"",IF(BI36="","",BI36))</f>
        <v/>
      </c>
      <c r="K36" s="1316" t="str">
        <f>IF($A$3&lt;&gt;"ชั้น"&amp;'01.ข้อมูลเบื้องต้น'!$H$2,"",IF(BM36="","",BM36))</f>
        <v/>
      </c>
      <c r="L36" s="1328" t="str">
        <f>IF($A$3&lt;&gt;"ชั้น"&amp;'01.ข้อมูลเบื้องต้น'!$H$2,"",IF(BO36="","",BO36))</f>
        <v/>
      </c>
      <c r="M36" s="1326" t="str">
        <f>IF($A$3&lt;&gt;"ชั้น"&amp;'01.ข้อมูลเบื้องต้น'!$H$2,"",IF(BS36="","",BS36))</f>
        <v/>
      </c>
      <c r="N36" s="1327" t="str">
        <f>IF($A$3&lt;&gt;"ชั้น"&amp;'01.ข้อมูลเบื้องต้น'!$H$2,"",IF(BW36="","",BW36))</f>
        <v/>
      </c>
      <c r="O36" s="1327" t="str">
        <f>IF($A$3&lt;&gt;"ชั้น"&amp;'01.ข้อมูลเบื้องต้น'!$H$2,"",IF(CA36="","",CA36))</f>
        <v/>
      </c>
      <c r="P36" s="1327" t="str">
        <f>IF($A$3&lt;&gt;"ชั้น"&amp;'01.ข้อมูลเบื้องต้น'!$H$2,"",IF(CE36="","",CE36))</f>
        <v/>
      </c>
      <c r="Q36" s="1327" t="str">
        <f>IF($A$3&lt;&gt;"ชั้น"&amp;'01.ข้อมูลเบื้องต้น'!$H$2,"",IF(CI36="","",CI36))</f>
        <v/>
      </c>
      <c r="R36" s="1327" t="str">
        <f>IF($A$3&lt;&gt;"ชั้น"&amp;'01.ข้อมูลเบื้องต้น'!$H$2,"",IF(CM36="","",CM36))</f>
        <v/>
      </c>
      <c r="S36" s="1327" t="str">
        <f>IF($A$3&lt;&gt;"ชั้น"&amp;'01.ข้อมูลเบื้องต้น'!$H$2,"",IF(CQ36="","",CQ36))</f>
        <v/>
      </c>
      <c r="T36" s="1327" t="str">
        <f>IF($A$3&lt;&gt;"ชั้น"&amp;'01.ข้อมูลเบื้องต้น'!$H$2,"",IF(CU36="","",CU36))</f>
        <v/>
      </c>
      <c r="U36" s="1327" t="str">
        <f>IF($A$3&lt;&gt;"ชั้น"&amp;'01.ข้อมูลเบื้องต้น'!$H$2,"",IF(CY36="","",CY36))</f>
        <v/>
      </c>
      <c r="V36" s="1327" t="str">
        <f>IF($A$3&lt;&gt;"ชั้น"&amp;'01.ข้อมูลเบื้องต้น'!$H$2,"",IF(DC36="","",DC36))</f>
        <v/>
      </c>
      <c r="W36" s="1327" t="str">
        <f>IF($A$3&lt;&gt;"ชั้น"&amp;'01.ข้อมูลเบื้องต้น'!$H$2,"",IF(DG36="","",DG36))</f>
        <v/>
      </c>
      <c r="X36" s="1327" t="str">
        <f>IF($A$3&lt;&gt;"ชั้น"&amp;'01.ข้อมูลเบื้องต้น'!$H$2,"",IF(DK36="","",DK36))</f>
        <v/>
      </c>
      <c r="Y36" s="1327" t="str">
        <f>IF($A$3&lt;&gt;"ชั้น"&amp;'01.ข้อมูลเบื้องต้น'!$H$2,"",IF(DO36="","",DO36))</f>
        <v/>
      </c>
      <c r="Z36" s="1327" t="str">
        <f>IF($A$3&lt;&gt;"ชั้น"&amp;'01.ข้อมูลเบื้องต้น'!$H$2,"",IF(DS36="","",DS36))</f>
        <v/>
      </c>
      <c r="AA36" s="1329" t="str">
        <f>IF($A$3&lt;&gt;"ชั้น"&amp;'01.ข้อมูลเบื้องต้น'!$H$2,"",IF(DW36="","",DW36))</f>
        <v/>
      </c>
      <c r="AB36" s="1330" t="str">
        <f>IF($A$3&lt;&gt;"ชั้น"&amp;'01.ข้อมูลเบื้องต้น'!$H$2,"",'7.พัฒนาผู้เรียน'!G37)</f>
        <v/>
      </c>
      <c r="AC36" s="1331" t="str">
        <f>IF($A$3&lt;&gt;"ชั้น"&amp;'01.ข้อมูลเบื้องต้น'!$H$2,"",'9.คุณลักษณะ'!I37)</f>
        <v/>
      </c>
      <c r="AG36" s="1261"/>
      <c r="AH36" s="1233" t="str">
        <f>IF(VLOOKUP($A36,'02.คีย์เทอม1'!$A$10:$GT$59,189,FALSE)="","",VLOOKUP($A36,'02.คีย์เทอม1'!$A$10:$GT$59,189,FALSE))</f>
        <v/>
      </c>
      <c r="AI36" s="1233" t="str">
        <f>IF(VLOOKUP($A36,'03.คีย์เทอม2'!$A$10:$GT$59,189,FALSE)="","",VLOOKUP($A36,'03.คีย์เทอม2'!$A$10:$GT$59,189,FALSE))</f>
        <v/>
      </c>
      <c r="AJ36" s="1262" t="str">
        <f t="shared" si="44"/>
        <v/>
      </c>
      <c r="AK36" s="1233" t="str">
        <f>IF('2.ชื่อนักเรียน'!R37="มส","มส",IF('2.ชื่อนักเรียน'!R37="ร","ร",IF('2.ชื่อนักเรียน'!R37="ย้าย","ย้าย",IF($B36="","",IF(AJ36="","",IF(AJ36&gt;=75,"เชี่ยวชาญ",IF(AJ36&gt;=65,"ชำนาญ",IF(AJ36&gt;=55,"พัฒนา",IF(AJ36&gt;=50,"เริ่มต้น","ไม่ผ่าน")))))))))</f>
        <v/>
      </c>
      <c r="AL36" s="1233" t="str">
        <f>IF(VLOOKUP($A36,'02.คีย์เทอม1'!$A$10:$GT$59,193,FALSE)="","",VLOOKUP($A36,'02.คีย์เทอม1'!$A$10:$GT$59,193,FALSE))</f>
        <v/>
      </c>
      <c r="AM36" s="1233" t="str">
        <f>IF(VLOOKUP($A36,'03.คีย์เทอม2'!$A$10:$GT$59,193,FALSE)="","",VLOOKUP($A36,'03.คีย์เทอม2'!$A$10:$GT$59,193,FALSE))</f>
        <v/>
      </c>
      <c r="AN36" s="1262" t="str">
        <f t="shared" si="21"/>
        <v/>
      </c>
      <c r="AO36" s="1233" t="str">
        <f>IF('2.ชื่อนักเรียน'!R37="มส","มส",IF('2.ชื่อนักเรียน'!R37="ร","ร",IF('2.ชื่อนักเรียน'!R37="ย้าย","ย้าย",IF($B36="","",IF(AN36="","",IF(AN36&gt;=75,"เชี่ยวชาญ",IF(AN36&gt;=65,"ชำนาญ",IF(AN36&gt;=55,"พัฒนา",IF(AN36&gt;=50,"เริ่มต้น","ไม่ผ่าน")))))))))</f>
        <v/>
      </c>
      <c r="AP36" s="1233" t="str">
        <f>IF(VLOOKUP($A36,'02.คีย์เทอม1'!$A$10:$GT$59,195,FALSE)="","",VLOOKUP($A36,'02.คีย์เทอม1'!$A$10:$GT$59,195,FALSE))</f>
        <v/>
      </c>
      <c r="AQ36" s="1233" t="str">
        <f>IF(VLOOKUP($A36,'03.คีย์เทอม2'!$A$10:$GT$59,195,FALSE)="","",VLOOKUP($A36,'03.คีย์เทอม2'!$A$10:$GT$59,195,FALSE))</f>
        <v/>
      </c>
      <c r="AR36" s="1262" t="str">
        <f t="shared" si="22"/>
        <v/>
      </c>
      <c r="AS36" s="1233" t="str">
        <f>IF('2.ชื่อนักเรียน'!R37="มส","มส",IF('2.ชื่อนักเรียน'!R37="ร","ร",IF('2.ชื่อนักเรียน'!R37="ย้าย","ย้าย",IF($B36="","",IF(AR36="","",IF(AR36&gt;=75,"เชี่ยวชาญ",IF(AR36&gt;=65,"ชำนาญ",IF(AR36&gt;=55,"พัฒนา",IF(AR36&gt;=50,"เริ่มต้น","ไม่ผ่าน")))))))))</f>
        <v/>
      </c>
      <c r="AT36" s="1233" t="str">
        <f>IF(VLOOKUP($A36,'02.คีย์เทอม1'!$A$10:$GT$59,196,FALSE)="","",VLOOKUP($A36,'02.คีย์เทอม1'!$A$10:$GT$59,196,FALSE))</f>
        <v/>
      </c>
      <c r="AU36" s="1233" t="str">
        <f>IF(VLOOKUP($A36,'03.คีย์เทอม2'!$A$10:$GT$59,196,FALSE)="","",VLOOKUP($A36,'03.คีย์เทอม2'!$A$10:$GT$59,196,FALSE))</f>
        <v/>
      </c>
      <c r="AV36" s="1262" t="str">
        <f t="shared" si="23"/>
        <v/>
      </c>
      <c r="AW36" s="1233" t="str">
        <f>IF('2.ชื่อนักเรียน'!R37="มส","มส",IF('2.ชื่อนักเรียน'!R37="ร","ร",IF('2.ชื่อนักเรียน'!R37="ย้าย","ย้าย",IF($B36="","",IF(AV36="","",IF(AV36&gt;=75,"เชี่ยวชาญ",IF(AV36&gt;=65,"ชำนาญ",IF(AV36&gt;=55,"พัฒนา",IF(AV36&gt;=50,"เริ่มต้น","ไม่ผ่าน")))))))))</f>
        <v/>
      </c>
      <c r="AX36" s="1233" t="str">
        <f>IF(VLOOKUP($A36,'02.คีย์เทอม1'!$A$10:$GT$59,197,FALSE)="","",VLOOKUP($A36,'02.คีย์เทอม1'!$A$10:$GT$59,197,FALSE))</f>
        <v/>
      </c>
      <c r="AY36" s="1233" t="str">
        <f>IF(VLOOKUP($A36,'03.คีย์เทอม2'!$A$10:$GT$59,197,FALSE)="","",VLOOKUP($A36,'03.คีย์เทอม2'!$A$10:$GT$59,197,FALSE))</f>
        <v/>
      </c>
      <c r="AZ36" s="1262" t="str">
        <f t="shared" si="24"/>
        <v/>
      </c>
      <c r="BA36" s="1233" t="str">
        <f>IF('2.ชื่อนักเรียน'!R37="มส","มส",IF('2.ชื่อนักเรียน'!R37="ร","ร",IF('2.ชื่อนักเรียน'!R37="ย้าย","ย้าย",IF($B36="","",IF(AZ36="","",IF(AZ36&gt;=75,"เชี่ยวชาญ",IF(AZ36&gt;=65,"ชำนาญ",IF(AZ36&gt;=55,"พัฒนา",IF(AZ36&gt;=50,"เริ่มต้น","ไม่ผ่าน")))))))))</f>
        <v/>
      </c>
      <c r="BB36" s="1233" t="str">
        <f>IF(VLOOKUP($A36,'02.คีย์เทอม1'!$A$10:$GT$59,198,FALSE)="","",VLOOKUP($A36,'02.คีย์เทอม1'!$A$10:$GT$59,198,FALSE))</f>
        <v/>
      </c>
      <c r="BC36" s="1233" t="str">
        <f>IF(VLOOKUP($A36,'03.คีย์เทอม2'!$A$10:$GT$59,198,FALSE)="","",VLOOKUP($A36,'03.คีย์เทอม2'!$A$10:$GT$59,198,FALSE))</f>
        <v/>
      </c>
      <c r="BD36" s="1262" t="str">
        <f t="shared" si="25"/>
        <v/>
      </c>
      <c r="BE36" s="1233" t="str">
        <f>IF('2.ชื่อนักเรียน'!R37="มส","มส",IF('2.ชื่อนักเรียน'!R37="ร","ร",IF('2.ชื่อนักเรียน'!R37="ย้าย","ย้าย",IF($B36="","",IF(BD36="","",IF(BD36&gt;=75,"เชี่ยวชาญ",IF(BD36&gt;=65,"ชำนาญ",IF(BD36&gt;=55,"พัฒนา",IF(BD36&gt;=50,"เริ่มต้น","ไม่ผ่าน")))))))))</f>
        <v/>
      </c>
      <c r="BF36" s="1233" t="str">
        <f>IF(VLOOKUP($A36,'02.คีย์เทอม1'!$A$10:$GT$59,199,FALSE)="","",VLOOKUP($A36,'02.คีย์เทอม1'!$A$10:$GT$59,199,FALSE))</f>
        <v/>
      </c>
      <c r="BG36" s="1233" t="str">
        <f>IF(VLOOKUP($A36,'03.คีย์เทอม2'!$A$10:$GT$59,199,FALSE)="","",VLOOKUP($A36,'03.คีย์เทอม2'!$A$10:$GT$59,199,FALSE))</f>
        <v/>
      </c>
      <c r="BH36" s="1262" t="str">
        <f t="shared" si="26"/>
        <v/>
      </c>
      <c r="BI36" s="1233" t="str">
        <f>IF('2.ชื่อนักเรียน'!R37="มส","มส",IF('2.ชื่อนักเรียน'!R37="ร","ร",IF('2.ชื่อนักเรียน'!R37="ย้าย","ย้าย",IF($B36="","",IF(BH36="","",IF(BH36&gt;=75,"เชี่ยวชาญ",IF(BH36&gt;=65,"ชำนาญ",IF(BH36&gt;=55,"พัฒนา",IF(BH36&gt;=50,"เริ่มต้น","ไม่ผ่าน")))))))))</f>
        <v/>
      </c>
      <c r="BJ36" s="1233" t="str">
        <f>IF(VLOOKUP($A36,'02.คีย์เทอม1'!$A$10:$GT$59,200,FALSE)="","",VLOOKUP($A36,'02.คีย์เทอม1'!$A$10:$GT$59,200,FALSE))</f>
        <v/>
      </c>
      <c r="BK36" s="1233" t="str">
        <f>IF(VLOOKUP($A36,'03.คีย์เทอม2'!$A$10:$GT$59,200,FALSE)="","",VLOOKUP($A36,'03.คีย์เทอม2'!$A$10:$GT$59,200,FALSE))</f>
        <v/>
      </c>
      <c r="BL36" s="1262" t="str">
        <f t="shared" si="27"/>
        <v/>
      </c>
      <c r="BM36" s="1233" t="str">
        <f>IF('2.ชื่อนักเรียน'!R37="มส","มส",IF('2.ชื่อนักเรียน'!R37="ร","ร",IF('2.ชื่อนักเรียน'!R37="ย้าย","ย้าย",IF($B36="","",IF(BL36="","",IF(BL36&gt;=75,"เชี่ยวชาญ",IF(BL36&gt;=65,"ชำนาญ",IF(BL36&gt;=55,"พัฒนา",IF(BL36&gt;=50,"เริ่มต้น","ไม่ผ่าน")))))))))</f>
        <v/>
      </c>
      <c r="BN36" s="1262" t="str">
        <f t="shared" si="28"/>
        <v/>
      </c>
      <c r="BO36" s="1233" t="str">
        <f>IF('2.ชื่อนักเรียน'!R37="มส","มส",IF('2.ชื่อนักเรียน'!R37="ร","ร",IF('2.ชื่อนักเรียน'!R37="ย้าย","ย้าย",IF($B36="","",IF(BN36="","",IF(BN36&gt;=75,"เชี่ยวชาญ",IF(BN36&gt;=65,"ชำนาญ",IF(BN36&gt;=55,"พัฒนา",IF(BN36&gt;=50,"เริ่มต้น","ไม่ผ่าน")))))))))</f>
        <v/>
      </c>
      <c r="BP36" s="1233" t="str">
        <f>IF(VLOOKUP($A36,'02.คีย์เทอม1'!$A$10:$GT$59,110,FALSE)="","",VLOOKUP($A36,'02.คีย์เทอม1'!$A$10:$GT$59,110,FALSE))</f>
        <v/>
      </c>
      <c r="BQ36" s="1233" t="str">
        <f>IF(VLOOKUP($A36,'03.คีย์เทอม2'!$A$10:$GT$59,110,FALSE)="","",VLOOKUP($A36,'03.คีย์เทอม2'!$A$10:$GT$59,110,FALSE))</f>
        <v/>
      </c>
      <c r="BR36" s="1262" t="str">
        <f t="shared" si="29"/>
        <v/>
      </c>
      <c r="BS36" s="1233" t="str">
        <f>IF('2.ชื่อนักเรียน'!R37="มส","มส",IF('2.ชื่อนักเรียน'!R37="ร","ร",IF('2.ชื่อนักเรียน'!R37="ย้าย","ย้าย",IF($B36="","",IF(BR36="","",IF(BR36&gt;=75,"เชี่ยวชาญ",IF(BR36&gt;=65,"ชำนาญ",IF(BR36&gt;=55,"พัฒนา",IF(BR36&gt;=50,"เริ่มต้น","ไม่ผ่าน")))))))))</f>
        <v/>
      </c>
      <c r="BT36" s="1233" t="str">
        <f>IF(VLOOKUP($A36,'02.คีย์เทอม1'!$A$10:$GT$59,115,FALSE)="","",VLOOKUP($A36,'02.คีย์เทอม1'!$A$10:$GT$59,115,FALSE))</f>
        <v/>
      </c>
      <c r="BU36" s="1233" t="str">
        <f>IF(VLOOKUP($A36,'03.คีย์เทอม2'!$A$10:$GT$59,115,FALSE)="","",VLOOKUP($A36,'03.คีย์เทอม2'!$A$10:$GT$59,115,FALSE))</f>
        <v/>
      </c>
      <c r="BV36" s="1262" t="str">
        <f t="shared" si="30"/>
        <v/>
      </c>
      <c r="BW36" s="1233" t="str">
        <f>IF('2.ชื่อนักเรียน'!R37="มส","มส",IF('2.ชื่อนักเรียน'!R37="ร","ร",IF('2.ชื่อนักเรียน'!R37="ย้าย","ย้าย",IF($B36="","",IF(BV36="","",IF(BV36&gt;=75,"เชี่ยวชาญ",IF(BV36&gt;=65,"ชำนาญ",IF(BV36&gt;=55,"พัฒนา",IF(BV36&gt;=50,"เริ่มต้น","ไม่ผ่าน")))))))))</f>
        <v/>
      </c>
      <c r="BX36" s="1233" t="str">
        <f>IF(VLOOKUP($A36,'02.คีย์เทอม1'!$A$10:$GT$59,120,FALSE)="","",VLOOKUP($A36,'02.คีย์เทอม1'!$A$10:$GT$59,120,FALSE))</f>
        <v/>
      </c>
      <c r="BY36" s="1233" t="str">
        <f>IF(VLOOKUP($A36,'03.คีย์เทอม2'!$A$10:$GT$59,120,FALSE)="","",VLOOKUP($A36,'03.คีย์เทอม2'!$A$10:$GT$59,120,FALSE))</f>
        <v/>
      </c>
      <c r="BZ36" s="1262" t="str">
        <f t="shared" si="31"/>
        <v/>
      </c>
      <c r="CA36" s="1233" t="str">
        <f>IF('2.ชื่อนักเรียน'!R37="มส","มส",IF('2.ชื่อนักเรียน'!R37="ร","ร",IF('2.ชื่อนักเรียน'!R37="ย้าย","ย้าย",IF($B36="","",IF(BZ36="","",IF(BZ36&gt;=75,"เชี่ยวชาญ",IF(BZ36&gt;=65,"ชำนาญ",IF(BZ36&gt;=55,"พัฒนา",IF(BZ36&gt;=50,"เริ่มต้น","ไม่ผ่าน")))))))))</f>
        <v/>
      </c>
      <c r="CB36" s="1233" t="str">
        <f>IF(VLOOKUP($A36,'02.คีย์เทอม1'!$A$10:$GT$59,125,FALSE)="","",VLOOKUP($A36,'02.คีย์เทอม1'!$A$10:$GT$59,125,FALSE))</f>
        <v/>
      </c>
      <c r="CC36" s="1233" t="str">
        <f>IF(VLOOKUP($A36,'03.คีย์เทอม2'!$A$10:$GT$59,125,FALSE)="","",VLOOKUP($A36,'03.คีย์เทอม2'!$A$10:$GT$59,125,FALSE))</f>
        <v/>
      </c>
      <c r="CD36" s="1262" t="str">
        <f t="shared" si="32"/>
        <v/>
      </c>
      <c r="CE36" s="1233" t="str">
        <f>IF('2.ชื่อนักเรียน'!R37="มส","มส",IF('2.ชื่อนักเรียน'!R37="ร","ร",IF('2.ชื่อนักเรียน'!R37="ย้าย","ย้าย",IF($B36="","",IF(CD36="","",IF(CD36&gt;=75,"เชี่ยวชาญ",IF(CD36&gt;=65,"ชำนาญ",IF(CD36&gt;=55,"พัฒนา",IF(CD36&gt;=50,"เริ่มต้น","ไม่ผ่าน")))))))))</f>
        <v/>
      </c>
      <c r="CF36" s="1233" t="str">
        <f>IF(VLOOKUP($A36,'02.คีย์เทอม1'!$A$10:$GT$59,130,FALSE)="","",VLOOKUP($A36,'02.คีย์เทอม1'!$A$10:$GT$59,130,FALSE))</f>
        <v/>
      </c>
      <c r="CG36" s="1233" t="str">
        <f>IF(VLOOKUP($A36,'03.คีย์เทอม2'!$A$10:$GT$59,130,FALSE)="","",VLOOKUP($A36,'03.คีย์เทอม2'!$A$10:$GT$59,130,FALSE))</f>
        <v/>
      </c>
      <c r="CH36" s="1262" t="str">
        <f t="shared" si="33"/>
        <v/>
      </c>
      <c r="CI36" s="1233" t="str">
        <f>IF('2.ชื่อนักเรียน'!R37="มส","มส",IF('2.ชื่อนักเรียน'!R37="ร","ร",IF('2.ชื่อนักเรียน'!R37="ย้าย","ย้าย",IF($B36="","",IF(CH36="","",IF(CH36&gt;=75,"เชี่ยวชาญ",IF(CH36&gt;=65,"ชำนาญ",IF(CH36&gt;=55,"พัฒนา",IF(CH36&gt;=50,"เริ่มต้น","ไม่ผ่าน")))))))))</f>
        <v/>
      </c>
      <c r="CJ36" s="1233" t="str">
        <f>IF(VLOOKUP($A36,'02.คีย์เทอม1'!$A$10:$GT$59,135,FALSE)="","",VLOOKUP($A36,'02.คีย์เทอม1'!$A$10:$GT$59,135,FALSE))</f>
        <v/>
      </c>
      <c r="CK36" s="1233" t="str">
        <f>IF(VLOOKUP($A36,'03.คีย์เทอม2'!$A$10:$GT$59,135,FALSE)="","",VLOOKUP($A36,'03.คีย์เทอม2'!$A$10:$GT$59,135,FALSE))</f>
        <v/>
      </c>
      <c r="CL36" s="1262" t="str">
        <f t="shared" si="34"/>
        <v/>
      </c>
      <c r="CM36" s="1233" t="str">
        <f>IF('2.ชื่อนักเรียน'!R37="มส","มส",IF('2.ชื่อนักเรียน'!R37="ร","ร",IF('2.ชื่อนักเรียน'!R37="ย้าย","ย้าย",IF($B36="","",IF(CL36="","",IF(CL36&gt;=75,"เชี่ยวชาญ",IF(CL36&gt;=65,"ชำนาญ",IF(CL36&gt;=55,"พัฒนา",IF(CL36&gt;=50,"เริ่มต้น","ไม่ผ่าน")))))))))</f>
        <v/>
      </c>
      <c r="CN36" s="1233" t="str">
        <f>IF(VLOOKUP($A36,'02.คีย์เทอม1'!$A$10:$GT$59,140,FALSE)="","",VLOOKUP($A36,'02.คีย์เทอม1'!$A$10:$GT$59,140,FALSE))</f>
        <v/>
      </c>
      <c r="CO36" s="1233" t="str">
        <f>IF(VLOOKUP($A36,'03.คีย์เทอม2'!$A$10:$GT$59,140,FALSE)="","",VLOOKUP($A36,'03.คีย์เทอม2'!$A$10:$GT$59,140,FALSE))</f>
        <v/>
      </c>
      <c r="CP36" s="1262" t="str">
        <f t="shared" si="35"/>
        <v/>
      </c>
      <c r="CQ36" s="1233" t="str">
        <f>IF('2.ชื่อนักเรียน'!R37="มส","มส",IF('2.ชื่อนักเรียน'!R37="ร","ร",IF('2.ชื่อนักเรียน'!R37="ย้าย","ย้าย",IF($B36="","",IF(CP36="","",IF(CP36&gt;=75,"เชี่ยวชาญ",IF(CP36&gt;=65,"ชำนาญ",IF(CP36&gt;=55,"พัฒนา",IF(CP36&gt;=50,"เริ่มต้น","ไม่ผ่าน")))))))))</f>
        <v/>
      </c>
      <c r="CR36" s="1233" t="str">
        <f>IF(VLOOKUP($A36,'02.คีย์เทอม1'!$A$10:$GT$59,145,FALSE)="","",VLOOKUP($A36,'02.คีย์เทอม1'!$A$10:$GT$59,145,FALSE))</f>
        <v/>
      </c>
      <c r="CS36" s="1233" t="str">
        <f>IF(VLOOKUP($A36,'03.คีย์เทอม2'!$A$10:$GT$59,145,FALSE)="","",VLOOKUP($A36,'03.คีย์เทอม2'!$A$10:$GT$59,145,FALSE))</f>
        <v/>
      </c>
      <c r="CT36" s="1262" t="str">
        <f t="shared" si="36"/>
        <v/>
      </c>
      <c r="CU36" s="1233" t="str">
        <f>IF('2.ชื่อนักเรียน'!R37="มส","มส",IF('2.ชื่อนักเรียน'!R37="ร","ร",IF('2.ชื่อนักเรียน'!R37="ย้าย","ย้าย",IF($B36="","",IF(CT36="","",IF(CT36&gt;=75,"เชี่ยวชาญ",IF(CT36&gt;=65,"ชำนาญ",IF(CT36&gt;=55,"พัฒนา",IF(CT36&gt;=50,"เริ่มต้น","ไม่ผ่าน")))))))))</f>
        <v/>
      </c>
      <c r="CV36" s="1233" t="str">
        <f>IF(VLOOKUP($A36,'02.คีย์เทอม1'!$A$10:$GT$59,150,FALSE)="","",VLOOKUP($A36,'02.คีย์เทอม1'!$A$10:$GT$59,150,FALSE))</f>
        <v/>
      </c>
      <c r="CW36" s="1233" t="str">
        <f>IF(VLOOKUP($A36,'03.คีย์เทอม2'!$A$10:$GT$59,150,FALSE)="","",VLOOKUP($A36,'03.คีย์เทอม2'!$A$10:$GT$59,150,FALSE))</f>
        <v/>
      </c>
      <c r="CX36" s="1262" t="str">
        <f t="shared" si="37"/>
        <v/>
      </c>
      <c r="CY36" s="1233" t="str">
        <f>IF('2.ชื่อนักเรียน'!R37="มส","มส",IF('2.ชื่อนักเรียน'!R37="ร","ร",IF('2.ชื่อนักเรียน'!R37="ย้าย","ย้าย",IF($B36="","",IF(CX36="","",IF(CX36&gt;=75,"เชี่ยวชาญ",IF(CX36&gt;=65,"ชำนาญ",IF(CX36&gt;=55,"พัฒนา",IF(CX36&gt;=50,"เริ่มต้น","ไม่ผ่าน")))))))))</f>
        <v/>
      </c>
      <c r="CZ36" s="1233" t="str">
        <f>IF(VLOOKUP($A36,'02.คีย์เทอม1'!$A$10:$GT$59,155,FALSE)="","",VLOOKUP($A36,'02.คีย์เทอม1'!$A$10:$GT$59,155,FALSE))</f>
        <v/>
      </c>
      <c r="DA36" s="1233" t="str">
        <f>IF(VLOOKUP($A36,'03.คีย์เทอม2'!$A$10:$GT$59,155,FALSE)="","",VLOOKUP($A36,'03.คีย์เทอม2'!$A$10:$GT$59,155,FALSE))</f>
        <v/>
      </c>
      <c r="DB36" s="1262" t="str">
        <f t="shared" si="38"/>
        <v/>
      </c>
      <c r="DC36" s="1233" t="str">
        <f>IF('2.ชื่อนักเรียน'!R37="มส","มส",IF('2.ชื่อนักเรียน'!R37="ร","ร",IF('2.ชื่อนักเรียน'!R37="ย้าย","ย้าย",IF($B36="","",IF(DB36="","",IF(DB36&gt;=75,"เชี่ยวชาญ",IF(DB36&gt;=65,"ชำนาญ",IF(DB36&gt;=55,"พัฒนา",IF(DB36&gt;=50,"เริ่มต้น","ไม่ผ่าน")))))))))</f>
        <v/>
      </c>
      <c r="DD36" s="1233" t="str">
        <f>IF(VLOOKUP($A36,'02.คีย์เทอม1'!$A$10:$GT$59,160,FALSE)="","",VLOOKUP($A36,'02.คีย์เทอม1'!$A$10:$GT$59,160,FALSE))</f>
        <v/>
      </c>
      <c r="DE36" s="1233" t="str">
        <f>IF(VLOOKUP($A36,'03.คีย์เทอม2'!$A$10:$GT$59,160,FALSE)="","",VLOOKUP($A36,'03.คีย์เทอม2'!$A$10:$GT$59,160,FALSE))</f>
        <v/>
      </c>
      <c r="DF36" s="1262" t="str">
        <f t="shared" si="39"/>
        <v/>
      </c>
      <c r="DG36" s="1233" t="str">
        <f>IF('2.ชื่อนักเรียน'!R37="มส","มส",IF('2.ชื่อนักเรียน'!R37="ร","ร",IF('2.ชื่อนักเรียน'!R37="ย้าย","ย้าย",IF($B36="","",IF(DF36="","",IF(DF36&gt;=75,"เชี่ยวชาญ",IF(DF36&gt;=65,"ชำนาญ",IF(DF36&gt;=55,"พัฒนา",IF(DF36&gt;=50,"เริ่มต้น","ไม่ผ่าน")))))))))</f>
        <v/>
      </c>
      <c r="DH36" s="1233" t="str">
        <f>IF(VLOOKUP($A36,'02.คีย์เทอม1'!$A$10:$GT$59,165,FALSE)="","",VLOOKUP($A36,'02.คีย์เทอม1'!$A$10:$GT$59,165,FALSE))</f>
        <v/>
      </c>
      <c r="DI36" s="1233" t="str">
        <f>IF(VLOOKUP($A36,'03.คีย์เทอม2'!$A$10:$GT$59,165,FALSE)="","",VLOOKUP($A36,'03.คีย์เทอม2'!$A$10:$GT$59,165,FALSE))</f>
        <v/>
      </c>
      <c r="DJ36" s="1262" t="str">
        <f t="shared" si="40"/>
        <v/>
      </c>
      <c r="DK36" s="1233" t="str">
        <f>IF('2.ชื่อนักเรียน'!R37="มส","มส",IF('2.ชื่อนักเรียน'!R37="ร","ร",IF('2.ชื่อนักเรียน'!R37="ย้าย","ย้าย",IF($B36="","",IF(DJ36="","",IF(DJ36&gt;=75,"เชี่ยวชาญ",IF(DJ36&gt;=65,"ชำนาญ",IF(DJ36&gt;=55,"พัฒนา",IF(DJ36&gt;=50,"เริ่มต้น","ไม่ผ่าน")))))))))</f>
        <v/>
      </c>
      <c r="DL36" s="1233" t="str">
        <f>IF(VLOOKUP($A36,'02.คีย์เทอม1'!$A$10:$GT$59,170,FALSE)="","",VLOOKUP($A36,'02.คีย์เทอม1'!$A$10:$GT$59,170,FALSE))</f>
        <v/>
      </c>
      <c r="DM36" s="1233" t="str">
        <f>IF(VLOOKUP($A36,'03.คีย์เทอม2'!$A$10:$GT$59,170,FALSE)="","",VLOOKUP($A36,'03.คีย์เทอม2'!$A$10:$GT$59,170,FALSE))</f>
        <v/>
      </c>
      <c r="DN36" s="1262" t="str">
        <f t="shared" si="41"/>
        <v/>
      </c>
      <c r="DO36" s="1233" t="str">
        <f>IF('2.ชื่อนักเรียน'!R37="มส","มส",IF('2.ชื่อนักเรียน'!R37="ร","ร",IF('2.ชื่อนักเรียน'!R37="ย้าย","ย้าย",IF($B36="","",IF(DN36="","",IF(DN36&gt;=75,"เชี่ยวชาญ",IF(DN36&gt;=65,"ชำนาญ",IF(DN36&gt;=55,"พัฒนา",IF(DN36&gt;=50,"เริ่มต้น","ไม่ผ่าน")))))))))</f>
        <v/>
      </c>
      <c r="DP36" s="1233" t="str">
        <f>IF(VLOOKUP($A36,'02.คีย์เทอม1'!$A$10:$GT$59,175,FALSE)="","",VLOOKUP($A36,'02.คีย์เทอม1'!$A$10:$GT$59,175,FALSE))</f>
        <v/>
      </c>
      <c r="DQ36" s="1233" t="str">
        <f>IF(VLOOKUP($A36,'03.คีย์เทอม2'!$A$10:$GT$59,175,FALSE)="","",VLOOKUP($A36,'03.คีย์เทอม2'!$A$10:$GT$59,175,FALSE))</f>
        <v/>
      </c>
      <c r="DR36" s="1262" t="str">
        <f t="shared" si="42"/>
        <v/>
      </c>
      <c r="DS36" s="1233" t="str">
        <f>IF('2.ชื่อนักเรียน'!R37="มส","มส",IF('2.ชื่อนักเรียน'!R37="ร","ร",IF('2.ชื่อนักเรียน'!R37="ย้าย","ย้าย",IF($B36="","",IF(DR36="","",IF(DR36&gt;=75,"เชี่ยวชาญ",IF(DR36&gt;=65,"ชำนาญ",IF(DR36&gt;=55,"พัฒนา",IF(DR36&gt;=50,"เริ่มต้น","ไม่ผ่าน")))))))))</f>
        <v/>
      </c>
      <c r="DT36" s="1233" t="str">
        <f>IF(VLOOKUP($A36,'02.คีย์เทอม1'!$A$10:$GT$59,180,FALSE)="","",VLOOKUP($A36,'02.คีย์เทอม1'!$A$10:$GT$59,180,FALSE))</f>
        <v/>
      </c>
      <c r="DU36" s="1233" t="str">
        <f>IF(VLOOKUP($A36,'03.คีย์เทอม2'!$A$10:$GT$59,180,FALSE)="","",VLOOKUP($A36,'03.คีย์เทอม2'!$A$10:$GT$59,180,FALSE))</f>
        <v/>
      </c>
      <c r="DV36" s="1262" t="str">
        <f t="shared" si="43"/>
        <v/>
      </c>
      <c r="DW36" s="1233" t="str">
        <f>IF('2.ชื่อนักเรียน'!R37="มส","มส",IF('2.ชื่อนักเรียน'!R37="ร","ร",IF('2.ชื่อนักเรียน'!R37="ย้าย","ย้าย",IF($B36="","",IF(DV36="","",IF(DV36&gt;=75,"เชี่ยวชาญ",IF(DV36&gt;=65,"ชำนาญ",IF(DV36&gt;=55,"พัฒนา",IF(DV36&gt;=50,"เริ่มต้น","ไม่ผ่าน")))))))))</f>
        <v/>
      </c>
    </row>
    <row r="37" spans="1:127" s="509" customFormat="1" ht="17.25" customHeight="1">
      <c r="A37" s="1323">
        <v>28</v>
      </c>
      <c r="B37" s="1324" t="str">
        <f>IF('2.ชื่อนักเรียน'!C38="","",'2.ชื่อนักเรียน'!C38)</f>
        <v/>
      </c>
      <c r="C37" s="1325" t="str">
        <f>IF('2.ชื่อนักเรียน'!D38="","",'2.ชื่อนักเรียน'!D38)</f>
        <v/>
      </c>
      <c r="D37" s="1314" t="str">
        <f>IF($A$3&lt;&gt;"ชั้น"&amp;'01.ข้อมูลเบื้องต้น'!$H$2,"",IF(AK37="","",AK37))</f>
        <v/>
      </c>
      <c r="E37" s="1314" t="str">
        <f>IF($A$3&lt;&gt;"ชั้น"&amp;'01.ข้อมูลเบื้องต้น'!$H$2,"",IF(AO37="","",AO37))</f>
        <v/>
      </c>
      <c r="F37" s="1315" t="str">
        <f>IF($A$3&lt;&gt;"ชั้น"&amp;'01.ข้อมูลเบื้องต้น'!$H$2,"",IF(AS37="","",AS37))</f>
        <v/>
      </c>
      <c r="G37" s="1326" t="str">
        <f>IF($A$3&lt;&gt;"ชั้น"&amp;'01.ข้อมูลเบื้องต้น'!$H$2,"",IF(AW37="","",AW37))</f>
        <v/>
      </c>
      <c r="H37" s="1327" t="str">
        <f>IF($A$3&lt;&gt;"ชั้น"&amp;'01.ข้อมูลเบื้องต้น'!$H$2,"",IF(BA37="","",BA37))</f>
        <v/>
      </c>
      <c r="I37" s="1316" t="str">
        <f>IF($A$3&lt;&gt;"ชั้น"&amp;'01.ข้อมูลเบื้องต้น'!$H$2,"",IF(BE37="","",BE37))</f>
        <v/>
      </c>
      <c r="J37" s="1316" t="str">
        <f>IF($A$3&lt;&gt;"ชั้น"&amp;'01.ข้อมูลเบื้องต้น'!$H$2,"",IF(BI37="","",BI37))</f>
        <v/>
      </c>
      <c r="K37" s="1316" t="str">
        <f>IF($A$3&lt;&gt;"ชั้น"&amp;'01.ข้อมูลเบื้องต้น'!$H$2,"",IF(BM37="","",BM37))</f>
        <v/>
      </c>
      <c r="L37" s="1328" t="str">
        <f>IF($A$3&lt;&gt;"ชั้น"&amp;'01.ข้อมูลเบื้องต้น'!$H$2,"",IF(BO37="","",BO37))</f>
        <v/>
      </c>
      <c r="M37" s="1326" t="str">
        <f>IF($A$3&lt;&gt;"ชั้น"&amp;'01.ข้อมูลเบื้องต้น'!$H$2,"",IF(BS37="","",BS37))</f>
        <v/>
      </c>
      <c r="N37" s="1327" t="str">
        <f>IF($A$3&lt;&gt;"ชั้น"&amp;'01.ข้อมูลเบื้องต้น'!$H$2,"",IF(BW37="","",BW37))</f>
        <v/>
      </c>
      <c r="O37" s="1327" t="str">
        <f>IF($A$3&lt;&gt;"ชั้น"&amp;'01.ข้อมูลเบื้องต้น'!$H$2,"",IF(CA37="","",CA37))</f>
        <v/>
      </c>
      <c r="P37" s="1327" t="str">
        <f>IF($A$3&lt;&gt;"ชั้น"&amp;'01.ข้อมูลเบื้องต้น'!$H$2,"",IF(CE37="","",CE37))</f>
        <v/>
      </c>
      <c r="Q37" s="1327" t="str">
        <f>IF($A$3&lt;&gt;"ชั้น"&amp;'01.ข้อมูลเบื้องต้น'!$H$2,"",IF(CI37="","",CI37))</f>
        <v/>
      </c>
      <c r="R37" s="1327" t="str">
        <f>IF($A$3&lt;&gt;"ชั้น"&amp;'01.ข้อมูลเบื้องต้น'!$H$2,"",IF(CM37="","",CM37))</f>
        <v/>
      </c>
      <c r="S37" s="1327" t="str">
        <f>IF($A$3&lt;&gt;"ชั้น"&amp;'01.ข้อมูลเบื้องต้น'!$H$2,"",IF(CQ37="","",CQ37))</f>
        <v/>
      </c>
      <c r="T37" s="1327" t="str">
        <f>IF($A$3&lt;&gt;"ชั้น"&amp;'01.ข้อมูลเบื้องต้น'!$H$2,"",IF(CU37="","",CU37))</f>
        <v/>
      </c>
      <c r="U37" s="1327" t="str">
        <f>IF($A$3&lt;&gt;"ชั้น"&amp;'01.ข้อมูลเบื้องต้น'!$H$2,"",IF(CY37="","",CY37))</f>
        <v/>
      </c>
      <c r="V37" s="1327" t="str">
        <f>IF($A$3&lt;&gt;"ชั้น"&amp;'01.ข้อมูลเบื้องต้น'!$H$2,"",IF(DC37="","",DC37))</f>
        <v/>
      </c>
      <c r="W37" s="1327" t="str">
        <f>IF($A$3&lt;&gt;"ชั้น"&amp;'01.ข้อมูลเบื้องต้น'!$H$2,"",IF(DG37="","",DG37))</f>
        <v/>
      </c>
      <c r="X37" s="1327" t="str">
        <f>IF($A$3&lt;&gt;"ชั้น"&amp;'01.ข้อมูลเบื้องต้น'!$H$2,"",IF(DK37="","",DK37))</f>
        <v/>
      </c>
      <c r="Y37" s="1327" t="str">
        <f>IF($A$3&lt;&gt;"ชั้น"&amp;'01.ข้อมูลเบื้องต้น'!$H$2,"",IF(DO37="","",DO37))</f>
        <v/>
      </c>
      <c r="Z37" s="1327" t="str">
        <f>IF($A$3&lt;&gt;"ชั้น"&amp;'01.ข้อมูลเบื้องต้น'!$H$2,"",IF(DS37="","",DS37))</f>
        <v/>
      </c>
      <c r="AA37" s="1329" t="str">
        <f>IF($A$3&lt;&gt;"ชั้น"&amp;'01.ข้อมูลเบื้องต้น'!$H$2,"",IF(DW37="","",DW37))</f>
        <v/>
      </c>
      <c r="AB37" s="1330" t="str">
        <f>IF($A$3&lt;&gt;"ชั้น"&amp;'01.ข้อมูลเบื้องต้น'!$H$2,"",'7.พัฒนาผู้เรียน'!G38)</f>
        <v/>
      </c>
      <c r="AC37" s="1331" t="str">
        <f>IF($A$3&lt;&gt;"ชั้น"&amp;'01.ข้อมูลเบื้องต้น'!$H$2,"",'9.คุณลักษณะ'!I38)</f>
        <v/>
      </c>
      <c r="AG37" s="1261"/>
      <c r="AH37" s="1233" t="str">
        <f>IF(VLOOKUP($A37,'02.คีย์เทอม1'!$A$10:$GT$59,189,FALSE)="","",VLOOKUP($A37,'02.คีย์เทอม1'!$A$10:$GT$59,189,FALSE))</f>
        <v/>
      </c>
      <c r="AI37" s="1233" t="str">
        <f>IF(VLOOKUP($A37,'03.คีย์เทอม2'!$A$10:$GT$59,189,FALSE)="","",VLOOKUP($A37,'03.คีย์เทอม2'!$A$10:$GT$59,189,FALSE))</f>
        <v/>
      </c>
      <c r="AJ37" s="1262" t="str">
        <f t="shared" si="44"/>
        <v/>
      </c>
      <c r="AK37" s="1233" t="str">
        <f>IF('2.ชื่อนักเรียน'!R38="มส","มส",IF('2.ชื่อนักเรียน'!R38="ร","ร",IF('2.ชื่อนักเรียน'!R38="ย้าย","ย้าย",IF($B37="","",IF(AJ37="","",IF(AJ37&gt;=75,"เชี่ยวชาญ",IF(AJ37&gt;=65,"ชำนาญ",IF(AJ37&gt;=55,"พัฒนา",IF(AJ37&gt;=50,"เริ่มต้น","ไม่ผ่าน")))))))))</f>
        <v/>
      </c>
      <c r="AL37" s="1233" t="str">
        <f>IF(VLOOKUP($A37,'02.คีย์เทอม1'!$A$10:$GT$59,193,FALSE)="","",VLOOKUP($A37,'02.คีย์เทอม1'!$A$10:$GT$59,193,FALSE))</f>
        <v/>
      </c>
      <c r="AM37" s="1233" t="str">
        <f>IF(VLOOKUP($A37,'03.คีย์เทอม2'!$A$10:$GT$59,193,FALSE)="","",VLOOKUP($A37,'03.คีย์เทอม2'!$A$10:$GT$59,193,FALSE))</f>
        <v/>
      </c>
      <c r="AN37" s="1262" t="str">
        <f t="shared" si="21"/>
        <v/>
      </c>
      <c r="AO37" s="1233" t="str">
        <f>IF('2.ชื่อนักเรียน'!R38="มส","มส",IF('2.ชื่อนักเรียน'!R38="ร","ร",IF('2.ชื่อนักเรียน'!R38="ย้าย","ย้าย",IF($B37="","",IF(AN37="","",IF(AN37&gt;=75,"เชี่ยวชาญ",IF(AN37&gt;=65,"ชำนาญ",IF(AN37&gt;=55,"พัฒนา",IF(AN37&gt;=50,"เริ่มต้น","ไม่ผ่าน")))))))))</f>
        <v/>
      </c>
      <c r="AP37" s="1233" t="str">
        <f>IF(VLOOKUP($A37,'02.คีย์เทอม1'!$A$10:$GT$59,195,FALSE)="","",VLOOKUP($A37,'02.คีย์เทอม1'!$A$10:$GT$59,195,FALSE))</f>
        <v/>
      </c>
      <c r="AQ37" s="1233" t="str">
        <f>IF(VLOOKUP($A37,'03.คีย์เทอม2'!$A$10:$GT$59,195,FALSE)="","",VLOOKUP($A37,'03.คีย์เทอม2'!$A$10:$GT$59,195,FALSE))</f>
        <v/>
      </c>
      <c r="AR37" s="1262" t="str">
        <f t="shared" si="22"/>
        <v/>
      </c>
      <c r="AS37" s="1233" t="str">
        <f>IF('2.ชื่อนักเรียน'!R38="มส","มส",IF('2.ชื่อนักเรียน'!R38="ร","ร",IF('2.ชื่อนักเรียน'!R38="ย้าย","ย้าย",IF($B37="","",IF(AR37="","",IF(AR37&gt;=75,"เชี่ยวชาญ",IF(AR37&gt;=65,"ชำนาญ",IF(AR37&gt;=55,"พัฒนา",IF(AR37&gt;=50,"เริ่มต้น","ไม่ผ่าน")))))))))</f>
        <v/>
      </c>
      <c r="AT37" s="1233" t="str">
        <f>IF(VLOOKUP($A37,'02.คีย์เทอม1'!$A$10:$GT$59,196,FALSE)="","",VLOOKUP($A37,'02.คีย์เทอม1'!$A$10:$GT$59,196,FALSE))</f>
        <v/>
      </c>
      <c r="AU37" s="1233" t="str">
        <f>IF(VLOOKUP($A37,'03.คีย์เทอม2'!$A$10:$GT$59,196,FALSE)="","",VLOOKUP($A37,'03.คีย์เทอม2'!$A$10:$GT$59,196,FALSE))</f>
        <v/>
      </c>
      <c r="AV37" s="1262" t="str">
        <f t="shared" si="23"/>
        <v/>
      </c>
      <c r="AW37" s="1233" t="str">
        <f>IF('2.ชื่อนักเรียน'!R38="มส","มส",IF('2.ชื่อนักเรียน'!R38="ร","ร",IF('2.ชื่อนักเรียน'!R38="ย้าย","ย้าย",IF($B37="","",IF(AV37="","",IF(AV37&gt;=75,"เชี่ยวชาญ",IF(AV37&gt;=65,"ชำนาญ",IF(AV37&gt;=55,"พัฒนา",IF(AV37&gt;=50,"เริ่มต้น","ไม่ผ่าน")))))))))</f>
        <v/>
      </c>
      <c r="AX37" s="1233" t="str">
        <f>IF(VLOOKUP($A37,'02.คีย์เทอม1'!$A$10:$GT$59,197,FALSE)="","",VLOOKUP($A37,'02.คีย์เทอม1'!$A$10:$GT$59,197,FALSE))</f>
        <v/>
      </c>
      <c r="AY37" s="1233" t="str">
        <f>IF(VLOOKUP($A37,'03.คีย์เทอม2'!$A$10:$GT$59,197,FALSE)="","",VLOOKUP($A37,'03.คีย์เทอม2'!$A$10:$GT$59,197,FALSE))</f>
        <v/>
      </c>
      <c r="AZ37" s="1262" t="str">
        <f t="shared" si="24"/>
        <v/>
      </c>
      <c r="BA37" s="1233" t="str">
        <f>IF('2.ชื่อนักเรียน'!R38="มส","มส",IF('2.ชื่อนักเรียน'!R38="ร","ร",IF('2.ชื่อนักเรียน'!R38="ย้าย","ย้าย",IF($B37="","",IF(AZ37="","",IF(AZ37&gt;=75,"เชี่ยวชาญ",IF(AZ37&gt;=65,"ชำนาญ",IF(AZ37&gt;=55,"พัฒนา",IF(AZ37&gt;=50,"เริ่มต้น","ไม่ผ่าน")))))))))</f>
        <v/>
      </c>
      <c r="BB37" s="1233" t="str">
        <f>IF(VLOOKUP($A37,'02.คีย์เทอม1'!$A$10:$GT$59,198,FALSE)="","",VLOOKUP($A37,'02.คีย์เทอม1'!$A$10:$GT$59,198,FALSE))</f>
        <v/>
      </c>
      <c r="BC37" s="1233" t="str">
        <f>IF(VLOOKUP($A37,'03.คีย์เทอม2'!$A$10:$GT$59,198,FALSE)="","",VLOOKUP($A37,'03.คีย์เทอม2'!$A$10:$GT$59,198,FALSE))</f>
        <v/>
      </c>
      <c r="BD37" s="1262" t="str">
        <f t="shared" si="25"/>
        <v/>
      </c>
      <c r="BE37" s="1233" t="str">
        <f>IF('2.ชื่อนักเรียน'!R38="มส","มส",IF('2.ชื่อนักเรียน'!R38="ร","ร",IF('2.ชื่อนักเรียน'!R38="ย้าย","ย้าย",IF($B37="","",IF(BD37="","",IF(BD37&gt;=75,"เชี่ยวชาญ",IF(BD37&gt;=65,"ชำนาญ",IF(BD37&gt;=55,"พัฒนา",IF(BD37&gt;=50,"เริ่มต้น","ไม่ผ่าน")))))))))</f>
        <v/>
      </c>
      <c r="BF37" s="1233" t="str">
        <f>IF(VLOOKUP($A37,'02.คีย์เทอม1'!$A$10:$GT$59,199,FALSE)="","",VLOOKUP($A37,'02.คีย์เทอม1'!$A$10:$GT$59,199,FALSE))</f>
        <v/>
      </c>
      <c r="BG37" s="1233" t="str">
        <f>IF(VLOOKUP($A37,'03.คีย์เทอม2'!$A$10:$GT$59,199,FALSE)="","",VLOOKUP($A37,'03.คีย์เทอม2'!$A$10:$GT$59,199,FALSE))</f>
        <v/>
      </c>
      <c r="BH37" s="1262" t="str">
        <f t="shared" si="26"/>
        <v/>
      </c>
      <c r="BI37" s="1233" t="str">
        <f>IF('2.ชื่อนักเรียน'!R38="มส","มส",IF('2.ชื่อนักเรียน'!R38="ร","ร",IF('2.ชื่อนักเรียน'!R38="ย้าย","ย้าย",IF($B37="","",IF(BH37="","",IF(BH37&gt;=75,"เชี่ยวชาญ",IF(BH37&gt;=65,"ชำนาญ",IF(BH37&gt;=55,"พัฒนา",IF(BH37&gt;=50,"เริ่มต้น","ไม่ผ่าน")))))))))</f>
        <v/>
      </c>
      <c r="BJ37" s="1233" t="str">
        <f>IF(VLOOKUP($A37,'02.คีย์เทอม1'!$A$10:$GT$59,200,FALSE)="","",VLOOKUP($A37,'02.คีย์เทอม1'!$A$10:$GT$59,200,FALSE))</f>
        <v/>
      </c>
      <c r="BK37" s="1233" t="str">
        <f>IF(VLOOKUP($A37,'03.คีย์เทอม2'!$A$10:$GT$59,200,FALSE)="","",VLOOKUP($A37,'03.คีย์เทอม2'!$A$10:$GT$59,200,FALSE))</f>
        <v/>
      </c>
      <c r="BL37" s="1262" t="str">
        <f t="shared" si="27"/>
        <v/>
      </c>
      <c r="BM37" s="1233" t="str">
        <f>IF('2.ชื่อนักเรียน'!R38="มส","มส",IF('2.ชื่อนักเรียน'!R38="ร","ร",IF('2.ชื่อนักเรียน'!R38="ย้าย","ย้าย",IF($B37="","",IF(BL37="","",IF(BL37&gt;=75,"เชี่ยวชาญ",IF(BL37&gt;=65,"ชำนาญ",IF(BL37&gt;=55,"พัฒนา",IF(BL37&gt;=50,"เริ่มต้น","ไม่ผ่าน")))))))))</f>
        <v/>
      </c>
      <c r="BN37" s="1262" t="str">
        <f t="shared" si="28"/>
        <v/>
      </c>
      <c r="BO37" s="1233" t="str">
        <f>IF('2.ชื่อนักเรียน'!R38="มส","มส",IF('2.ชื่อนักเรียน'!R38="ร","ร",IF('2.ชื่อนักเรียน'!R38="ย้าย","ย้าย",IF($B37="","",IF(BN37="","",IF(BN37&gt;=75,"เชี่ยวชาญ",IF(BN37&gt;=65,"ชำนาญ",IF(BN37&gt;=55,"พัฒนา",IF(BN37&gt;=50,"เริ่มต้น","ไม่ผ่าน")))))))))</f>
        <v/>
      </c>
      <c r="BP37" s="1233" t="str">
        <f>IF(VLOOKUP($A37,'02.คีย์เทอม1'!$A$10:$GT$59,110,FALSE)="","",VLOOKUP($A37,'02.คีย์เทอม1'!$A$10:$GT$59,110,FALSE))</f>
        <v/>
      </c>
      <c r="BQ37" s="1233" t="str">
        <f>IF(VLOOKUP($A37,'03.คีย์เทอม2'!$A$10:$GT$59,110,FALSE)="","",VLOOKUP($A37,'03.คีย์เทอม2'!$A$10:$GT$59,110,FALSE))</f>
        <v/>
      </c>
      <c r="BR37" s="1262" t="str">
        <f t="shared" si="29"/>
        <v/>
      </c>
      <c r="BS37" s="1233" t="str">
        <f>IF('2.ชื่อนักเรียน'!R38="มส","มส",IF('2.ชื่อนักเรียน'!R38="ร","ร",IF('2.ชื่อนักเรียน'!R38="ย้าย","ย้าย",IF($B37="","",IF(BR37="","",IF(BR37&gt;=75,"เชี่ยวชาญ",IF(BR37&gt;=65,"ชำนาญ",IF(BR37&gt;=55,"พัฒนา",IF(BR37&gt;=50,"เริ่มต้น","ไม่ผ่าน")))))))))</f>
        <v/>
      </c>
      <c r="BT37" s="1233" t="str">
        <f>IF(VLOOKUP($A37,'02.คีย์เทอม1'!$A$10:$GT$59,115,FALSE)="","",VLOOKUP($A37,'02.คีย์เทอม1'!$A$10:$GT$59,115,FALSE))</f>
        <v/>
      </c>
      <c r="BU37" s="1233" t="str">
        <f>IF(VLOOKUP($A37,'03.คีย์เทอม2'!$A$10:$GT$59,115,FALSE)="","",VLOOKUP($A37,'03.คีย์เทอม2'!$A$10:$GT$59,115,FALSE))</f>
        <v/>
      </c>
      <c r="BV37" s="1262" t="str">
        <f t="shared" si="30"/>
        <v/>
      </c>
      <c r="BW37" s="1233" t="str">
        <f>IF('2.ชื่อนักเรียน'!R38="มส","มส",IF('2.ชื่อนักเรียน'!R38="ร","ร",IF('2.ชื่อนักเรียน'!R38="ย้าย","ย้าย",IF($B37="","",IF(BV37="","",IF(BV37&gt;=75,"เชี่ยวชาญ",IF(BV37&gt;=65,"ชำนาญ",IF(BV37&gt;=55,"พัฒนา",IF(BV37&gt;=50,"เริ่มต้น","ไม่ผ่าน")))))))))</f>
        <v/>
      </c>
      <c r="BX37" s="1233" t="str">
        <f>IF(VLOOKUP($A37,'02.คีย์เทอม1'!$A$10:$GT$59,120,FALSE)="","",VLOOKUP($A37,'02.คีย์เทอม1'!$A$10:$GT$59,120,FALSE))</f>
        <v/>
      </c>
      <c r="BY37" s="1233" t="str">
        <f>IF(VLOOKUP($A37,'03.คีย์เทอม2'!$A$10:$GT$59,120,FALSE)="","",VLOOKUP($A37,'03.คีย์เทอม2'!$A$10:$GT$59,120,FALSE))</f>
        <v/>
      </c>
      <c r="BZ37" s="1262" t="str">
        <f t="shared" si="31"/>
        <v/>
      </c>
      <c r="CA37" s="1233" t="str">
        <f>IF('2.ชื่อนักเรียน'!R38="มส","มส",IF('2.ชื่อนักเรียน'!R38="ร","ร",IF('2.ชื่อนักเรียน'!R38="ย้าย","ย้าย",IF($B37="","",IF(BZ37="","",IF(BZ37&gt;=75,"เชี่ยวชาญ",IF(BZ37&gt;=65,"ชำนาญ",IF(BZ37&gt;=55,"พัฒนา",IF(BZ37&gt;=50,"เริ่มต้น","ไม่ผ่าน")))))))))</f>
        <v/>
      </c>
      <c r="CB37" s="1233" t="str">
        <f>IF(VLOOKUP($A37,'02.คีย์เทอม1'!$A$10:$GT$59,125,FALSE)="","",VLOOKUP($A37,'02.คีย์เทอม1'!$A$10:$GT$59,125,FALSE))</f>
        <v/>
      </c>
      <c r="CC37" s="1233" t="str">
        <f>IF(VLOOKUP($A37,'03.คีย์เทอม2'!$A$10:$GT$59,125,FALSE)="","",VLOOKUP($A37,'03.คีย์เทอม2'!$A$10:$GT$59,125,FALSE))</f>
        <v/>
      </c>
      <c r="CD37" s="1262" t="str">
        <f t="shared" si="32"/>
        <v/>
      </c>
      <c r="CE37" s="1233" t="str">
        <f>IF('2.ชื่อนักเรียน'!R38="มส","มส",IF('2.ชื่อนักเรียน'!R38="ร","ร",IF('2.ชื่อนักเรียน'!R38="ย้าย","ย้าย",IF($B37="","",IF(CD37="","",IF(CD37&gt;=75,"เชี่ยวชาญ",IF(CD37&gt;=65,"ชำนาญ",IF(CD37&gt;=55,"พัฒนา",IF(CD37&gt;=50,"เริ่มต้น","ไม่ผ่าน")))))))))</f>
        <v/>
      </c>
      <c r="CF37" s="1233" t="str">
        <f>IF(VLOOKUP($A37,'02.คีย์เทอม1'!$A$10:$GT$59,130,FALSE)="","",VLOOKUP($A37,'02.คีย์เทอม1'!$A$10:$GT$59,130,FALSE))</f>
        <v/>
      </c>
      <c r="CG37" s="1233" t="str">
        <f>IF(VLOOKUP($A37,'03.คีย์เทอม2'!$A$10:$GT$59,130,FALSE)="","",VLOOKUP($A37,'03.คีย์เทอม2'!$A$10:$GT$59,130,FALSE))</f>
        <v/>
      </c>
      <c r="CH37" s="1262" t="str">
        <f t="shared" si="33"/>
        <v/>
      </c>
      <c r="CI37" s="1233" t="str">
        <f>IF('2.ชื่อนักเรียน'!R38="มส","มส",IF('2.ชื่อนักเรียน'!R38="ร","ร",IF('2.ชื่อนักเรียน'!R38="ย้าย","ย้าย",IF($B37="","",IF(CH37="","",IF(CH37&gt;=75,"เชี่ยวชาญ",IF(CH37&gt;=65,"ชำนาญ",IF(CH37&gt;=55,"พัฒนา",IF(CH37&gt;=50,"เริ่มต้น","ไม่ผ่าน")))))))))</f>
        <v/>
      </c>
      <c r="CJ37" s="1233" t="str">
        <f>IF(VLOOKUP($A37,'02.คีย์เทอม1'!$A$10:$GT$59,135,FALSE)="","",VLOOKUP($A37,'02.คีย์เทอม1'!$A$10:$GT$59,135,FALSE))</f>
        <v/>
      </c>
      <c r="CK37" s="1233" t="str">
        <f>IF(VLOOKUP($A37,'03.คีย์เทอม2'!$A$10:$GT$59,135,FALSE)="","",VLOOKUP($A37,'03.คีย์เทอม2'!$A$10:$GT$59,135,FALSE))</f>
        <v/>
      </c>
      <c r="CL37" s="1262" t="str">
        <f t="shared" si="34"/>
        <v/>
      </c>
      <c r="CM37" s="1233" t="str">
        <f>IF('2.ชื่อนักเรียน'!R38="มส","มส",IF('2.ชื่อนักเรียน'!R38="ร","ร",IF('2.ชื่อนักเรียน'!R38="ย้าย","ย้าย",IF($B37="","",IF(CL37="","",IF(CL37&gt;=75,"เชี่ยวชาญ",IF(CL37&gt;=65,"ชำนาญ",IF(CL37&gt;=55,"พัฒนา",IF(CL37&gt;=50,"เริ่มต้น","ไม่ผ่าน")))))))))</f>
        <v/>
      </c>
      <c r="CN37" s="1233" t="str">
        <f>IF(VLOOKUP($A37,'02.คีย์เทอม1'!$A$10:$GT$59,140,FALSE)="","",VLOOKUP($A37,'02.คีย์เทอม1'!$A$10:$GT$59,140,FALSE))</f>
        <v/>
      </c>
      <c r="CO37" s="1233" t="str">
        <f>IF(VLOOKUP($A37,'03.คีย์เทอม2'!$A$10:$GT$59,140,FALSE)="","",VLOOKUP($A37,'03.คีย์เทอม2'!$A$10:$GT$59,140,FALSE))</f>
        <v/>
      </c>
      <c r="CP37" s="1262" t="str">
        <f t="shared" si="35"/>
        <v/>
      </c>
      <c r="CQ37" s="1233" t="str">
        <f>IF('2.ชื่อนักเรียน'!R38="มส","มส",IF('2.ชื่อนักเรียน'!R38="ร","ร",IF('2.ชื่อนักเรียน'!R38="ย้าย","ย้าย",IF($B37="","",IF(CP37="","",IF(CP37&gt;=75,"เชี่ยวชาญ",IF(CP37&gt;=65,"ชำนาญ",IF(CP37&gt;=55,"พัฒนา",IF(CP37&gt;=50,"เริ่มต้น","ไม่ผ่าน")))))))))</f>
        <v/>
      </c>
      <c r="CR37" s="1233" t="str">
        <f>IF(VLOOKUP($A37,'02.คีย์เทอม1'!$A$10:$GT$59,145,FALSE)="","",VLOOKUP($A37,'02.คีย์เทอม1'!$A$10:$GT$59,145,FALSE))</f>
        <v/>
      </c>
      <c r="CS37" s="1233" t="str">
        <f>IF(VLOOKUP($A37,'03.คีย์เทอม2'!$A$10:$GT$59,145,FALSE)="","",VLOOKUP($A37,'03.คีย์เทอม2'!$A$10:$GT$59,145,FALSE))</f>
        <v/>
      </c>
      <c r="CT37" s="1262" t="str">
        <f t="shared" si="36"/>
        <v/>
      </c>
      <c r="CU37" s="1233" t="str">
        <f>IF('2.ชื่อนักเรียน'!R38="มส","มส",IF('2.ชื่อนักเรียน'!R38="ร","ร",IF('2.ชื่อนักเรียน'!R38="ย้าย","ย้าย",IF($B37="","",IF(CT37="","",IF(CT37&gt;=75,"เชี่ยวชาญ",IF(CT37&gt;=65,"ชำนาญ",IF(CT37&gt;=55,"พัฒนา",IF(CT37&gt;=50,"เริ่มต้น","ไม่ผ่าน")))))))))</f>
        <v/>
      </c>
      <c r="CV37" s="1233" t="str">
        <f>IF(VLOOKUP($A37,'02.คีย์เทอม1'!$A$10:$GT$59,150,FALSE)="","",VLOOKUP($A37,'02.คีย์เทอม1'!$A$10:$GT$59,150,FALSE))</f>
        <v/>
      </c>
      <c r="CW37" s="1233" t="str">
        <f>IF(VLOOKUP($A37,'03.คีย์เทอม2'!$A$10:$GT$59,150,FALSE)="","",VLOOKUP($A37,'03.คีย์เทอม2'!$A$10:$GT$59,150,FALSE))</f>
        <v/>
      </c>
      <c r="CX37" s="1262" t="str">
        <f t="shared" si="37"/>
        <v/>
      </c>
      <c r="CY37" s="1233" t="str">
        <f>IF('2.ชื่อนักเรียน'!R38="มส","มส",IF('2.ชื่อนักเรียน'!R38="ร","ร",IF('2.ชื่อนักเรียน'!R38="ย้าย","ย้าย",IF($B37="","",IF(CX37="","",IF(CX37&gt;=75,"เชี่ยวชาญ",IF(CX37&gt;=65,"ชำนาญ",IF(CX37&gt;=55,"พัฒนา",IF(CX37&gt;=50,"เริ่มต้น","ไม่ผ่าน")))))))))</f>
        <v/>
      </c>
      <c r="CZ37" s="1233" t="str">
        <f>IF(VLOOKUP($A37,'02.คีย์เทอม1'!$A$10:$GT$59,155,FALSE)="","",VLOOKUP($A37,'02.คีย์เทอม1'!$A$10:$GT$59,155,FALSE))</f>
        <v/>
      </c>
      <c r="DA37" s="1233" t="str">
        <f>IF(VLOOKUP($A37,'03.คีย์เทอม2'!$A$10:$GT$59,155,FALSE)="","",VLOOKUP($A37,'03.คีย์เทอม2'!$A$10:$GT$59,155,FALSE))</f>
        <v/>
      </c>
      <c r="DB37" s="1262" t="str">
        <f t="shared" si="38"/>
        <v/>
      </c>
      <c r="DC37" s="1233" t="str">
        <f>IF('2.ชื่อนักเรียน'!R38="มส","มส",IF('2.ชื่อนักเรียน'!R38="ร","ร",IF('2.ชื่อนักเรียน'!R38="ย้าย","ย้าย",IF($B37="","",IF(DB37="","",IF(DB37&gt;=75,"เชี่ยวชาญ",IF(DB37&gt;=65,"ชำนาญ",IF(DB37&gt;=55,"พัฒนา",IF(DB37&gt;=50,"เริ่มต้น","ไม่ผ่าน")))))))))</f>
        <v/>
      </c>
      <c r="DD37" s="1233" t="str">
        <f>IF(VLOOKUP($A37,'02.คีย์เทอม1'!$A$10:$GT$59,160,FALSE)="","",VLOOKUP($A37,'02.คีย์เทอม1'!$A$10:$GT$59,160,FALSE))</f>
        <v/>
      </c>
      <c r="DE37" s="1233" t="str">
        <f>IF(VLOOKUP($A37,'03.คีย์เทอม2'!$A$10:$GT$59,160,FALSE)="","",VLOOKUP($A37,'03.คีย์เทอม2'!$A$10:$GT$59,160,FALSE))</f>
        <v/>
      </c>
      <c r="DF37" s="1262" t="str">
        <f t="shared" si="39"/>
        <v/>
      </c>
      <c r="DG37" s="1233" t="str">
        <f>IF('2.ชื่อนักเรียน'!R38="มส","มส",IF('2.ชื่อนักเรียน'!R38="ร","ร",IF('2.ชื่อนักเรียน'!R38="ย้าย","ย้าย",IF($B37="","",IF(DF37="","",IF(DF37&gt;=75,"เชี่ยวชาญ",IF(DF37&gt;=65,"ชำนาญ",IF(DF37&gt;=55,"พัฒนา",IF(DF37&gt;=50,"เริ่มต้น","ไม่ผ่าน")))))))))</f>
        <v/>
      </c>
      <c r="DH37" s="1233" t="str">
        <f>IF(VLOOKUP($A37,'02.คีย์เทอม1'!$A$10:$GT$59,165,FALSE)="","",VLOOKUP($A37,'02.คีย์เทอม1'!$A$10:$GT$59,165,FALSE))</f>
        <v/>
      </c>
      <c r="DI37" s="1233" t="str">
        <f>IF(VLOOKUP($A37,'03.คีย์เทอม2'!$A$10:$GT$59,165,FALSE)="","",VLOOKUP($A37,'03.คีย์เทอม2'!$A$10:$GT$59,165,FALSE))</f>
        <v/>
      </c>
      <c r="DJ37" s="1262" t="str">
        <f t="shared" si="40"/>
        <v/>
      </c>
      <c r="DK37" s="1233" t="str">
        <f>IF('2.ชื่อนักเรียน'!R38="มส","มส",IF('2.ชื่อนักเรียน'!R38="ร","ร",IF('2.ชื่อนักเรียน'!R38="ย้าย","ย้าย",IF($B37="","",IF(DJ37="","",IF(DJ37&gt;=75,"เชี่ยวชาญ",IF(DJ37&gt;=65,"ชำนาญ",IF(DJ37&gt;=55,"พัฒนา",IF(DJ37&gt;=50,"เริ่มต้น","ไม่ผ่าน")))))))))</f>
        <v/>
      </c>
      <c r="DL37" s="1233" t="str">
        <f>IF(VLOOKUP($A37,'02.คีย์เทอม1'!$A$10:$GT$59,170,FALSE)="","",VLOOKUP($A37,'02.คีย์เทอม1'!$A$10:$GT$59,170,FALSE))</f>
        <v/>
      </c>
      <c r="DM37" s="1233" t="str">
        <f>IF(VLOOKUP($A37,'03.คีย์เทอม2'!$A$10:$GT$59,170,FALSE)="","",VLOOKUP($A37,'03.คีย์เทอม2'!$A$10:$GT$59,170,FALSE))</f>
        <v/>
      </c>
      <c r="DN37" s="1262" t="str">
        <f t="shared" si="41"/>
        <v/>
      </c>
      <c r="DO37" s="1233" t="str">
        <f>IF('2.ชื่อนักเรียน'!R38="มส","มส",IF('2.ชื่อนักเรียน'!R38="ร","ร",IF('2.ชื่อนักเรียน'!R38="ย้าย","ย้าย",IF($B37="","",IF(DN37="","",IF(DN37&gt;=75,"เชี่ยวชาญ",IF(DN37&gt;=65,"ชำนาญ",IF(DN37&gt;=55,"พัฒนา",IF(DN37&gt;=50,"เริ่มต้น","ไม่ผ่าน")))))))))</f>
        <v/>
      </c>
      <c r="DP37" s="1233" t="str">
        <f>IF(VLOOKUP($A37,'02.คีย์เทอม1'!$A$10:$GT$59,175,FALSE)="","",VLOOKUP($A37,'02.คีย์เทอม1'!$A$10:$GT$59,175,FALSE))</f>
        <v/>
      </c>
      <c r="DQ37" s="1233" t="str">
        <f>IF(VLOOKUP($A37,'03.คีย์เทอม2'!$A$10:$GT$59,175,FALSE)="","",VLOOKUP($A37,'03.คีย์เทอม2'!$A$10:$GT$59,175,FALSE))</f>
        <v/>
      </c>
      <c r="DR37" s="1262" t="str">
        <f t="shared" si="42"/>
        <v/>
      </c>
      <c r="DS37" s="1233" t="str">
        <f>IF('2.ชื่อนักเรียน'!R38="มส","มส",IF('2.ชื่อนักเรียน'!R38="ร","ร",IF('2.ชื่อนักเรียน'!R38="ย้าย","ย้าย",IF($B37="","",IF(DR37="","",IF(DR37&gt;=75,"เชี่ยวชาญ",IF(DR37&gt;=65,"ชำนาญ",IF(DR37&gt;=55,"พัฒนา",IF(DR37&gt;=50,"เริ่มต้น","ไม่ผ่าน")))))))))</f>
        <v/>
      </c>
      <c r="DT37" s="1233" t="str">
        <f>IF(VLOOKUP($A37,'02.คีย์เทอม1'!$A$10:$GT$59,180,FALSE)="","",VLOOKUP($A37,'02.คีย์เทอม1'!$A$10:$GT$59,180,FALSE))</f>
        <v/>
      </c>
      <c r="DU37" s="1233" t="str">
        <f>IF(VLOOKUP($A37,'03.คีย์เทอม2'!$A$10:$GT$59,180,FALSE)="","",VLOOKUP($A37,'03.คีย์เทอม2'!$A$10:$GT$59,180,FALSE))</f>
        <v/>
      </c>
      <c r="DV37" s="1262" t="str">
        <f t="shared" si="43"/>
        <v/>
      </c>
      <c r="DW37" s="1233" t="str">
        <f>IF('2.ชื่อนักเรียน'!R38="มส","มส",IF('2.ชื่อนักเรียน'!R38="ร","ร",IF('2.ชื่อนักเรียน'!R38="ย้าย","ย้าย",IF($B37="","",IF(DV37="","",IF(DV37&gt;=75,"เชี่ยวชาญ",IF(DV37&gt;=65,"ชำนาญ",IF(DV37&gt;=55,"พัฒนา",IF(DV37&gt;=50,"เริ่มต้น","ไม่ผ่าน")))))))))</f>
        <v/>
      </c>
    </row>
    <row r="38" spans="1:127" s="509" customFormat="1" ht="17.25" customHeight="1">
      <c r="A38" s="1323">
        <v>29</v>
      </c>
      <c r="B38" s="1324" t="str">
        <f>IF('2.ชื่อนักเรียน'!C39="","",'2.ชื่อนักเรียน'!C39)</f>
        <v/>
      </c>
      <c r="C38" s="1325" t="str">
        <f>IF('2.ชื่อนักเรียน'!D39="","",'2.ชื่อนักเรียน'!D39)</f>
        <v/>
      </c>
      <c r="D38" s="1314" t="str">
        <f>IF($A$3&lt;&gt;"ชั้น"&amp;'01.ข้อมูลเบื้องต้น'!$H$2,"",IF(AK38="","",AK38))</f>
        <v/>
      </c>
      <c r="E38" s="1314" t="str">
        <f>IF($A$3&lt;&gt;"ชั้น"&amp;'01.ข้อมูลเบื้องต้น'!$H$2,"",IF(AO38="","",AO38))</f>
        <v/>
      </c>
      <c r="F38" s="1315" t="str">
        <f>IF($A$3&lt;&gt;"ชั้น"&amp;'01.ข้อมูลเบื้องต้น'!$H$2,"",IF(AS38="","",AS38))</f>
        <v/>
      </c>
      <c r="G38" s="1326" t="str">
        <f>IF($A$3&lt;&gt;"ชั้น"&amp;'01.ข้อมูลเบื้องต้น'!$H$2,"",IF(AW38="","",AW38))</f>
        <v/>
      </c>
      <c r="H38" s="1327" t="str">
        <f>IF($A$3&lt;&gt;"ชั้น"&amp;'01.ข้อมูลเบื้องต้น'!$H$2,"",IF(BA38="","",BA38))</f>
        <v/>
      </c>
      <c r="I38" s="1316" t="str">
        <f>IF($A$3&lt;&gt;"ชั้น"&amp;'01.ข้อมูลเบื้องต้น'!$H$2,"",IF(BE38="","",BE38))</f>
        <v/>
      </c>
      <c r="J38" s="1316" t="str">
        <f>IF($A$3&lt;&gt;"ชั้น"&amp;'01.ข้อมูลเบื้องต้น'!$H$2,"",IF(BI38="","",BI38))</f>
        <v/>
      </c>
      <c r="K38" s="1316" t="str">
        <f>IF($A$3&lt;&gt;"ชั้น"&amp;'01.ข้อมูลเบื้องต้น'!$H$2,"",IF(BM38="","",BM38))</f>
        <v/>
      </c>
      <c r="L38" s="1328" t="str">
        <f>IF($A$3&lt;&gt;"ชั้น"&amp;'01.ข้อมูลเบื้องต้น'!$H$2,"",IF(BO38="","",BO38))</f>
        <v/>
      </c>
      <c r="M38" s="1326" t="str">
        <f>IF($A$3&lt;&gt;"ชั้น"&amp;'01.ข้อมูลเบื้องต้น'!$H$2,"",IF(BS38="","",BS38))</f>
        <v/>
      </c>
      <c r="N38" s="1327" t="str">
        <f>IF($A$3&lt;&gt;"ชั้น"&amp;'01.ข้อมูลเบื้องต้น'!$H$2,"",IF(BW38="","",BW38))</f>
        <v/>
      </c>
      <c r="O38" s="1327" t="str">
        <f>IF($A$3&lt;&gt;"ชั้น"&amp;'01.ข้อมูลเบื้องต้น'!$H$2,"",IF(CA38="","",CA38))</f>
        <v/>
      </c>
      <c r="P38" s="1327" t="str">
        <f>IF($A$3&lt;&gt;"ชั้น"&amp;'01.ข้อมูลเบื้องต้น'!$H$2,"",IF(CE38="","",CE38))</f>
        <v/>
      </c>
      <c r="Q38" s="1327" t="str">
        <f>IF($A$3&lt;&gt;"ชั้น"&amp;'01.ข้อมูลเบื้องต้น'!$H$2,"",IF(CI38="","",CI38))</f>
        <v/>
      </c>
      <c r="R38" s="1327" t="str">
        <f>IF($A$3&lt;&gt;"ชั้น"&amp;'01.ข้อมูลเบื้องต้น'!$H$2,"",IF(CM38="","",CM38))</f>
        <v/>
      </c>
      <c r="S38" s="1327" t="str">
        <f>IF($A$3&lt;&gt;"ชั้น"&amp;'01.ข้อมูลเบื้องต้น'!$H$2,"",IF(CQ38="","",CQ38))</f>
        <v/>
      </c>
      <c r="T38" s="1327" t="str">
        <f>IF($A$3&lt;&gt;"ชั้น"&amp;'01.ข้อมูลเบื้องต้น'!$H$2,"",IF(CU38="","",CU38))</f>
        <v/>
      </c>
      <c r="U38" s="1327" t="str">
        <f>IF($A$3&lt;&gt;"ชั้น"&amp;'01.ข้อมูลเบื้องต้น'!$H$2,"",IF(CY38="","",CY38))</f>
        <v/>
      </c>
      <c r="V38" s="1327" t="str">
        <f>IF($A$3&lt;&gt;"ชั้น"&amp;'01.ข้อมูลเบื้องต้น'!$H$2,"",IF(DC38="","",DC38))</f>
        <v/>
      </c>
      <c r="W38" s="1327" t="str">
        <f>IF($A$3&lt;&gt;"ชั้น"&amp;'01.ข้อมูลเบื้องต้น'!$H$2,"",IF(DG38="","",DG38))</f>
        <v/>
      </c>
      <c r="X38" s="1327" t="str">
        <f>IF($A$3&lt;&gt;"ชั้น"&amp;'01.ข้อมูลเบื้องต้น'!$H$2,"",IF(DK38="","",DK38))</f>
        <v/>
      </c>
      <c r="Y38" s="1327" t="str">
        <f>IF($A$3&lt;&gt;"ชั้น"&amp;'01.ข้อมูลเบื้องต้น'!$H$2,"",IF(DO38="","",DO38))</f>
        <v/>
      </c>
      <c r="Z38" s="1327" t="str">
        <f>IF($A$3&lt;&gt;"ชั้น"&amp;'01.ข้อมูลเบื้องต้น'!$H$2,"",IF(DS38="","",DS38))</f>
        <v/>
      </c>
      <c r="AA38" s="1329" t="str">
        <f>IF($A$3&lt;&gt;"ชั้น"&amp;'01.ข้อมูลเบื้องต้น'!$H$2,"",IF(DW38="","",DW38))</f>
        <v/>
      </c>
      <c r="AB38" s="1330" t="str">
        <f>IF($A$3&lt;&gt;"ชั้น"&amp;'01.ข้อมูลเบื้องต้น'!$H$2,"",'7.พัฒนาผู้เรียน'!G39)</f>
        <v/>
      </c>
      <c r="AC38" s="1331" t="str">
        <f>IF($A$3&lt;&gt;"ชั้น"&amp;'01.ข้อมูลเบื้องต้น'!$H$2,"",'9.คุณลักษณะ'!I39)</f>
        <v/>
      </c>
      <c r="AG38" s="1261"/>
      <c r="AH38" s="1233" t="str">
        <f>IF(VLOOKUP($A38,'02.คีย์เทอม1'!$A$10:$GT$59,189,FALSE)="","",VLOOKUP($A38,'02.คีย์เทอม1'!$A$10:$GT$59,189,FALSE))</f>
        <v/>
      </c>
      <c r="AI38" s="1233" t="str">
        <f>IF(VLOOKUP($A38,'03.คีย์เทอม2'!$A$10:$GT$59,189,FALSE)="","",VLOOKUP($A38,'03.คีย์เทอม2'!$A$10:$GT$59,189,FALSE))</f>
        <v/>
      </c>
      <c r="AJ38" s="1262" t="str">
        <f t="shared" si="44"/>
        <v/>
      </c>
      <c r="AK38" s="1233" t="str">
        <f>IF('2.ชื่อนักเรียน'!R39="มส","มส",IF('2.ชื่อนักเรียน'!R39="ร","ร",IF('2.ชื่อนักเรียน'!R39="ย้าย","ย้าย",IF($B38="","",IF(AJ38="","",IF(AJ38&gt;=75,"เชี่ยวชาญ",IF(AJ38&gt;=65,"ชำนาญ",IF(AJ38&gt;=55,"พัฒนา",IF(AJ38&gt;=50,"เริ่มต้น","ไม่ผ่าน")))))))))</f>
        <v/>
      </c>
      <c r="AL38" s="1233" t="str">
        <f>IF(VLOOKUP($A38,'02.คีย์เทอม1'!$A$10:$GT$59,193,FALSE)="","",VLOOKUP($A38,'02.คีย์เทอม1'!$A$10:$GT$59,193,FALSE))</f>
        <v/>
      </c>
      <c r="AM38" s="1233" t="str">
        <f>IF(VLOOKUP($A38,'03.คีย์เทอม2'!$A$10:$GT$59,193,FALSE)="","",VLOOKUP($A38,'03.คีย์เทอม2'!$A$10:$GT$59,193,FALSE))</f>
        <v/>
      </c>
      <c r="AN38" s="1262" t="str">
        <f t="shared" si="21"/>
        <v/>
      </c>
      <c r="AO38" s="1233" t="str">
        <f>IF('2.ชื่อนักเรียน'!R39="มส","มส",IF('2.ชื่อนักเรียน'!R39="ร","ร",IF('2.ชื่อนักเรียน'!R39="ย้าย","ย้าย",IF($B38="","",IF(AN38="","",IF(AN38&gt;=75,"เชี่ยวชาญ",IF(AN38&gt;=65,"ชำนาญ",IF(AN38&gt;=55,"พัฒนา",IF(AN38&gt;=50,"เริ่มต้น","ไม่ผ่าน")))))))))</f>
        <v/>
      </c>
      <c r="AP38" s="1233" t="str">
        <f>IF(VLOOKUP($A38,'02.คีย์เทอม1'!$A$10:$GT$59,195,FALSE)="","",VLOOKUP($A38,'02.คีย์เทอม1'!$A$10:$GT$59,195,FALSE))</f>
        <v/>
      </c>
      <c r="AQ38" s="1233" t="str">
        <f>IF(VLOOKUP($A38,'03.คีย์เทอม2'!$A$10:$GT$59,195,FALSE)="","",VLOOKUP($A38,'03.คีย์เทอม2'!$A$10:$GT$59,195,FALSE))</f>
        <v/>
      </c>
      <c r="AR38" s="1262" t="str">
        <f t="shared" si="22"/>
        <v/>
      </c>
      <c r="AS38" s="1233" t="str">
        <f>IF('2.ชื่อนักเรียน'!R39="มส","มส",IF('2.ชื่อนักเรียน'!R39="ร","ร",IF('2.ชื่อนักเรียน'!R39="ย้าย","ย้าย",IF($B38="","",IF(AR38="","",IF(AR38&gt;=75,"เชี่ยวชาญ",IF(AR38&gt;=65,"ชำนาญ",IF(AR38&gt;=55,"พัฒนา",IF(AR38&gt;=50,"เริ่มต้น","ไม่ผ่าน")))))))))</f>
        <v/>
      </c>
      <c r="AT38" s="1233" t="str">
        <f>IF(VLOOKUP($A38,'02.คีย์เทอม1'!$A$10:$GT$59,196,FALSE)="","",VLOOKUP($A38,'02.คีย์เทอม1'!$A$10:$GT$59,196,FALSE))</f>
        <v/>
      </c>
      <c r="AU38" s="1233" t="str">
        <f>IF(VLOOKUP($A38,'03.คีย์เทอม2'!$A$10:$GT$59,196,FALSE)="","",VLOOKUP($A38,'03.คีย์เทอม2'!$A$10:$GT$59,196,FALSE))</f>
        <v/>
      </c>
      <c r="AV38" s="1262" t="str">
        <f t="shared" si="23"/>
        <v/>
      </c>
      <c r="AW38" s="1233" t="str">
        <f>IF('2.ชื่อนักเรียน'!R39="มส","มส",IF('2.ชื่อนักเรียน'!R39="ร","ร",IF('2.ชื่อนักเรียน'!R39="ย้าย","ย้าย",IF($B38="","",IF(AV38="","",IF(AV38&gt;=75,"เชี่ยวชาญ",IF(AV38&gt;=65,"ชำนาญ",IF(AV38&gt;=55,"พัฒนา",IF(AV38&gt;=50,"เริ่มต้น","ไม่ผ่าน")))))))))</f>
        <v/>
      </c>
      <c r="AX38" s="1233" t="str">
        <f>IF(VLOOKUP($A38,'02.คีย์เทอม1'!$A$10:$GT$59,197,FALSE)="","",VLOOKUP($A38,'02.คีย์เทอม1'!$A$10:$GT$59,197,FALSE))</f>
        <v/>
      </c>
      <c r="AY38" s="1233" t="str">
        <f>IF(VLOOKUP($A38,'03.คีย์เทอม2'!$A$10:$GT$59,197,FALSE)="","",VLOOKUP($A38,'03.คีย์เทอม2'!$A$10:$GT$59,197,FALSE))</f>
        <v/>
      </c>
      <c r="AZ38" s="1262" t="str">
        <f t="shared" si="24"/>
        <v/>
      </c>
      <c r="BA38" s="1233" t="str">
        <f>IF('2.ชื่อนักเรียน'!R39="มส","มส",IF('2.ชื่อนักเรียน'!R39="ร","ร",IF('2.ชื่อนักเรียน'!R39="ย้าย","ย้าย",IF($B38="","",IF(AZ38="","",IF(AZ38&gt;=75,"เชี่ยวชาญ",IF(AZ38&gt;=65,"ชำนาญ",IF(AZ38&gt;=55,"พัฒนา",IF(AZ38&gt;=50,"เริ่มต้น","ไม่ผ่าน")))))))))</f>
        <v/>
      </c>
      <c r="BB38" s="1233" t="str">
        <f>IF(VLOOKUP($A38,'02.คีย์เทอม1'!$A$10:$GT$59,198,FALSE)="","",VLOOKUP($A38,'02.คีย์เทอม1'!$A$10:$GT$59,198,FALSE))</f>
        <v/>
      </c>
      <c r="BC38" s="1233" t="str">
        <f>IF(VLOOKUP($A38,'03.คีย์เทอม2'!$A$10:$GT$59,198,FALSE)="","",VLOOKUP($A38,'03.คีย์เทอม2'!$A$10:$GT$59,198,FALSE))</f>
        <v/>
      </c>
      <c r="BD38" s="1262" t="str">
        <f t="shared" si="25"/>
        <v/>
      </c>
      <c r="BE38" s="1233" t="str">
        <f>IF('2.ชื่อนักเรียน'!R39="มส","มส",IF('2.ชื่อนักเรียน'!R39="ร","ร",IF('2.ชื่อนักเรียน'!R39="ย้าย","ย้าย",IF($B38="","",IF(BD38="","",IF(BD38&gt;=75,"เชี่ยวชาญ",IF(BD38&gt;=65,"ชำนาญ",IF(BD38&gt;=55,"พัฒนา",IF(BD38&gt;=50,"เริ่มต้น","ไม่ผ่าน")))))))))</f>
        <v/>
      </c>
      <c r="BF38" s="1233" t="str">
        <f>IF(VLOOKUP($A38,'02.คีย์เทอม1'!$A$10:$GT$59,199,FALSE)="","",VLOOKUP($A38,'02.คีย์เทอม1'!$A$10:$GT$59,199,FALSE))</f>
        <v/>
      </c>
      <c r="BG38" s="1233" t="str">
        <f>IF(VLOOKUP($A38,'03.คีย์เทอม2'!$A$10:$GT$59,199,FALSE)="","",VLOOKUP($A38,'03.คีย์เทอม2'!$A$10:$GT$59,199,FALSE))</f>
        <v/>
      </c>
      <c r="BH38" s="1262" t="str">
        <f t="shared" si="26"/>
        <v/>
      </c>
      <c r="BI38" s="1233" t="str">
        <f>IF('2.ชื่อนักเรียน'!R39="มส","มส",IF('2.ชื่อนักเรียน'!R39="ร","ร",IF('2.ชื่อนักเรียน'!R39="ย้าย","ย้าย",IF($B38="","",IF(BH38="","",IF(BH38&gt;=75,"เชี่ยวชาญ",IF(BH38&gt;=65,"ชำนาญ",IF(BH38&gt;=55,"พัฒนา",IF(BH38&gt;=50,"เริ่มต้น","ไม่ผ่าน")))))))))</f>
        <v/>
      </c>
      <c r="BJ38" s="1233" t="str">
        <f>IF(VLOOKUP($A38,'02.คีย์เทอม1'!$A$10:$GT$59,200,FALSE)="","",VLOOKUP($A38,'02.คีย์เทอม1'!$A$10:$GT$59,200,FALSE))</f>
        <v/>
      </c>
      <c r="BK38" s="1233" t="str">
        <f>IF(VLOOKUP($A38,'03.คีย์เทอม2'!$A$10:$GT$59,200,FALSE)="","",VLOOKUP($A38,'03.คีย์เทอม2'!$A$10:$GT$59,200,FALSE))</f>
        <v/>
      </c>
      <c r="BL38" s="1262" t="str">
        <f t="shared" si="27"/>
        <v/>
      </c>
      <c r="BM38" s="1233" t="str">
        <f>IF('2.ชื่อนักเรียน'!R39="มส","มส",IF('2.ชื่อนักเรียน'!R39="ร","ร",IF('2.ชื่อนักเรียน'!R39="ย้าย","ย้าย",IF($B38="","",IF(BL38="","",IF(BL38&gt;=75,"เชี่ยวชาญ",IF(BL38&gt;=65,"ชำนาญ",IF(BL38&gt;=55,"พัฒนา",IF(BL38&gt;=50,"เริ่มต้น","ไม่ผ่าน")))))))))</f>
        <v/>
      </c>
      <c r="BN38" s="1262" t="str">
        <f t="shared" si="28"/>
        <v/>
      </c>
      <c r="BO38" s="1233" t="str">
        <f>IF('2.ชื่อนักเรียน'!R39="มส","มส",IF('2.ชื่อนักเรียน'!R39="ร","ร",IF('2.ชื่อนักเรียน'!R39="ย้าย","ย้าย",IF($B38="","",IF(BN38="","",IF(BN38&gt;=75,"เชี่ยวชาญ",IF(BN38&gt;=65,"ชำนาญ",IF(BN38&gt;=55,"พัฒนา",IF(BN38&gt;=50,"เริ่มต้น","ไม่ผ่าน")))))))))</f>
        <v/>
      </c>
      <c r="BP38" s="1233" t="str">
        <f>IF(VLOOKUP($A38,'02.คีย์เทอม1'!$A$10:$GT$59,110,FALSE)="","",VLOOKUP($A38,'02.คีย์เทอม1'!$A$10:$GT$59,110,FALSE))</f>
        <v/>
      </c>
      <c r="BQ38" s="1233" t="str">
        <f>IF(VLOOKUP($A38,'03.คีย์เทอม2'!$A$10:$GT$59,110,FALSE)="","",VLOOKUP($A38,'03.คีย์เทอม2'!$A$10:$GT$59,110,FALSE))</f>
        <v/>
      </c>
      <c r="BR38" s="1262" t="str">
        <f t="shared" si="29"/>
        <v/>
      </c>
      <c r="BS38" s="1233" t="str">
        <f>IF('2.ชื่อนักเรียน'!R39="มส","มส",IF('2.ชื่อนักเรียน'!R39="ร","ร",IF('2.ชื่อนักเรียน'!R39="ย้าย","ย้าย",IF($B38="","",IF(BR38="","",IF(BR38&gt;=75,"เชี่ยวชาญ",IF(BR38&gt;=65,"ชำนาญ",IF(BR38&gt;=55,"พัฒนา",IF(BR38&gt;=50,"เริ่มต้น","ไม่ผ่าน")))))))))</f>
        <v/>
      </c>
      <c r="BT38" s="1233" t="str">
        <f>IF(VLOOKUP($A38,'02.คีย์เทอม1'!$A$10:$GT$59,115,FALSE)="","",VLOOKUP($A38,'02.คีย์เทอม1'!$A$10:$GT$59,115,FALSE))</f>
        <v/>
      </c>
      <c r="BU38" s="1233" t="str">
        <f>IF(VLOOKUP($A38,'03.คีย์เทอม2'!$A$10:$GT$59,115,FALSE)="","",VLOOKUP($A38,'03.คีย์เทอม2'!$A$10:$GT$59,115,FALSE))</f>
        <v/>
      </c>
      <c r="BV38" s="1262" t="str">
        <f t="shared" si="30"/>
        <v/>
      </c>
      <c r="BW38" s="1233" t="str">
        <f>IF('2.ชื่อนักเรียน'!R39="มส","มส",IF('2.ชื่อนักเรียน'!R39="ร","ร",IF('2.ชื่อนักเรียน'!R39="ย้าย","ย้าย",IF($B38="","",IF(BV38="","",IF(BV38&gt;=75,"เชี่ยวชาญ",IF(BV38&gt;=65,"ชำนาญ",IF(BV38&gt;=55,"พัฒนา",IF(BV38&gt;=50,"เริ่มต้น","ไม่ผ่าน")))))))))</f>
        <v/>
      </c>
      <c r="BX38" s="1233" t="str">
        <f>IF(VLOOKUP($A38,'02.คีย์เทอม1'!$A$10:$GT$59,120,FALSE)="","",VLOOKUP($A38,'02.คีย์เทอม1'!$A$10:$GT$59,120,FALSE))</f>
        <v/>
      </c>
      <c r="BY38" s="1233" t="str">
        <f>IF(VLOOKUP($A38,'03.คีย์เทอม2'!$A$10:$GT$59,120,FALSE)="","",VLOOKUP($A38,'03.คีย์เทอม2'!$A$10:$GT$59,120,FALSE))</f>
        <v/>
      </c>
      <c r="BZ38" s="1262" t="str">
        <f t="shared" si="31"/>
        <v/>
      </c>
      <c r="CA38" s="1233" t="str">
        <f>IF('2.ชื่อนักเรียน'!R39="มส","มส",IF('2.ชื่อนักเรียน'!R39="ร","ร",IF('2.ชื่อนักเรียน'!R39="ย้าย","ย้าย",IF($B38="","",IF(BZ38="","",IF(BZ38&gt;=75,"เชี่ยวชาญ",IF(BZ38&gt;=65,"ชำนาญ",IF(BZ38&gt;=55,"พัฒนา",IF(BZ38&gt;=50,"เริ่มต้น","ไม่ผ่าน")))))))))</f>
        <v/>
      </c>
      <c r="CB38" s="1233" t="str">
        <f>IF(VLOOKUP($A38,'02.คีย์เทอม1'!$A$10:$GT$59,125,FALSE)="","",VLOOKUP($A38,'02.คีย์เทอม1'!$A$10:$GT$59,125,FALSE))</f>
        <v/>
      </c>
      <c r="CC38" s="1233" t="str">
        <f>IF(VLOOKUP($A38,'03.คีย์เทอม2'!$A$10:$GT$59,125,FALSE)="","",VLOOKUP($A38,'03.คีย์เทอม2'!$A$10:$GT$59,125,FALSE))</f>
        <v/>
      </c>
      <c r="CD38" s="1262" t="str">
        <f t="shared" si="32"/>
        <v/>
      </c>
      <c r="CE38" s="1233" t="str">
        <f>IF('2.ชื่อนักเรียน'!R39="มส","มส",IF('2.ชื่อนักเรียน'!R39="ร","ร",IF('2.ชื่อนักเรียน'!R39="ย้าย","ย้าย",IF($B38="","",IF(CD38="","",IF(CD38&gt;=75,"เชี่ยวชาญ",IF(CD38&gt;=65,"ชำนาญ",IF(CD38&gt;=55,"พัฒนา",IF(CD38&gt;=50,"เริ่มต้น","ไม่ผ่าน")))))))))</f>
        <v/>
      </c>
      <c r="CF38" s="1233" t="str">
        <f>IF(VLOOKUP($A38,'02.คีย์เทอม1'!$A$10:$GT$59,130,FALSE)="","",VLOOKUP($A38,'02.คีย์เทอม1'!$A$10:$GT$59,130,FALSE))</f>
        <v/>
      </c>
      <c r="CG38" s="1233" t="str">
        <f>IF(VLOOKUP($A38,'03.คีย์เทอม2'!$A$10:$GT$59,130,FALSE)="","",VLOOKUP($A38,'03.คีย์เทอม2'!$A$10:$GT$59,130,FALSE))</f>
        <v/>
      </c>
      <c r="CH38" s="1262" t="str">
        <f t="shared" si="33"/>
        <v/>
      </c>
      <c r="CI38" s="1233" t="str">
        <f>IF('2.ชื่อนักเรียน'!R39="มส","มส",IF('2.ชื่อนักเรียน'!R39="ร","ร",IF('2.ชื่อนักเรียน'!R39="ย้าย","ย้าย",IF($B38="","",IF(CH38="","",IF(CH38&gt;=75,"เชี่ยวชาญ",IF(CH38&gt;=65,"ชำนาญ",IF(CH38&gt;=55,"พัฒนา",IF(CH38&gt;=50,"เริ่มต้น","ไม่ผ่าน")))))))))</f>
        <v/>
      </c>
      <c r="CJ38" s="1233" t="str">
        <f>IF(VLOOKUP($A38,'02.คีย์เทอม1'!$A$10:$GT$59,135,FALSE)="","",VLOOKUP($A38,'02.คีย์เทอม1'!$A$10:$GT$59,135,FALSE))</f>
        <v/>
      </c>
      <c r="CK38" s="1233" t="str">
        <f>IF(VLOOKUP($A38,'03.คีย์เทอม2'!$A$10:$GT$59,135,FALSE)="","",VLOOKUP($A38,'03.คีย์เทอม2'!$A$10:$GT$59,135,FALSE))</f>
        <v/>
      </c>
      <c r="CL38" s="1262" t="str">
        <f t="shared" si="34"/>
        <v/>
      </c>
      <c r="CM38" s="1233" t="str">
        <f>IF('2.ชื่อนักเรียน'!R39="มส","มส",IF('2.ชื่อนักเรียน'!R39="ร","ร",IF('2.ชื่อนักเรียน'!R39="ย้าย","ย้าย",IF($B38="","",IF(CL38="","",IF(CL38&gt;=75,"เชี่ยวชาญ",IF(CL38&gt;=65,"ชำนาญ",IF(CL38&gt;=55,"พัฒนา",IF(CL38&gt;=50,"เริ่มต้น","ไม่ผ่าน")))))))))</f>
        <v/>
      </c>
      <c r="CN38" s="1233" t="str">
        <f>IF(VLOOKUP($A38,'02.คีย์เทอม1'!$A$10:$GT$59,140,FALSE)="","",VLOOKUP($A38,'02.คีย์เทอม1'!$A$10:$GT$59,140,FALSE))</f>
        <v/>
      </c>
      <c r="CO38" s="1233" t="str">
        <f>IF(VLOOKUP($A38,'03.คีย์เทอม2'!$A$10:$GT$59,140,FALSE)="","",VLOOKUP($A38,'03.คีย์เทอม2'!$A$10:$GT$59,140,FALSE))</f>
        <v/>
      </c>
      <c r="CP38" s="1262" t="str">
        <f t="shared" si="35"/>
        <v/>
      </c>
      <c r="CQ38" s="1233" t="str">
        <f>IF('2.ชื่อนักเรียน'!R39="มส","มส",IF('2.ชื่อนักเรียน'!R39="ร","ร",IF('2.ชื่อนักเรียน'!R39="ย้าย","ย้าย",IF($B38="","",IF(CP38="","",IF(CP38&gt;=75,"เชี่ยวชาญ",IF(CP38&gt;=65,"ชำนาญ",IF(CP38&gt;=55,"พัฒนา",IF(CP38&gt;=50,"เริ่มต้น","ไม่ผ่าน")))))))))</f>
        <v/>
      </c>
      <c r="CR38" s="1233" t="str">
        <f>IF(VLOOKUP($A38,'02.คีย์เทอม1'!$A$10:$GT$59,145,FALSE)="","",VLOOKUP($A38,'02.คีย์เทอม1'!$A$10:$GT$59,145,FALSE))</f>
        <v/>
      </c>
      <c r="CS38" s="1233" t="str">
        <f>IF(VLOOKUP($A38,'03.คีย์เทอม2'!$A$10:$GT$59,145,FALSE)="","",VLOOKUP($A38,'03.คีย์เทอม2'!$A$10:$GT$59,145,FALSE))</f>
        <v/>
      </c>
      <c r="CT38" s="1262" t="str">
        <f t="shared" si="36"/>
        <v/>
      </c>
      <c r="CU38" s="1233" t="str">
        <f>IF('2.ชื่อนักเรียน'!R39="มส","มส",IF('2.ชื่อนักเรียน'!R39="ร","ร",IF('2.ชื่อนักเรียน'!R39="ย้าย","ย้าย",IF($B38="","",IF(CT38="","",IF(CT38&gt;=75,"เชี่ยวชาญ",IF(CT38&gt;=65,"ชำนาญ",IF(CT38&gt;=55,"พัฒนา",IF(CT38&gt;=50,"เริ่มต้น","ไม่ผ่าน")))))))))</f>
        <v/>
      </c>
      <c r="CV38" s="1233" t="str">
        <f>IF(VLOOKUP($A38,'02.คีย์เทอม1'!$A$10:$GT$59,150,FALSE)="","",VLOOKUP($A38,'02.คีย์เทอม1'!$A$10:$GT$59,150,FALSE))</f>
        <v/>
      </c>
      <c r="CW38" s="1233" t="str">
        <f>IF(VLOOKUP($A38,'03.คีย์เทอม2'!$A$10:$GT$59,150,FALSE)="","",VLOOKUP($A38,'03.คีย์เทอม2'!$A$10:$GT$59,150,FALSE))</f>
        <v/>
      </c>
      <c r="CX38" s="1262" t="str">
        <f t="shared" si="37"/>
        <v/>
      </c>
      <c r="CY38" s="1233" t="str">
        <f>IF('2.ชื่อนักเรียน'!R39="มส","มส",IF('2.ชื่อนักเรียน'!R39="ร","ร",IF('2.ชื่อนักเรียน'!R39="ย้าย","ย้าย",IF($B38="","",IF(CX38="","",IF(CX38&gt;=75,"เชี่ยวชาญ",IF(CX38&gt;=65,"ชำนาญ",IF(CX38&gt;=55,"พัฒนา",IF(CX38&gt;=50,"เริ่มต้น","ไม่ผ่าน")))))))))</f>
        <v/>
      </c>
      <c r="CZ38" s="1233" t="str">
        <f>IF(VLOOKUP($A38,'02.คีย์เทอม1'!$A$10:$GT$59,155,FALSE)="","",VLOOKUP($A38,'02.คีย์เทอม1'!$A$10:$GT$59,155,FALSE))</f>
        <v/>
      </c>
      <c r="DA38" s="1233" t="str">
        <f>IF(VLOOKUP($A38,'03.คีย์เทอม2'!$A$10:$GT$59,155,FALSE)="","",VLOOKUP($A38,'03.คีย์เทอม2'!$A$10:$GT$59,155,FALSE))</f>
        <v/>
      </c>
      <c r="DB38" s="1262" t="str">
        <f t="shared" si="38"/>
        <v/>
      </c>
      <c r="DC38" s="1233" t="str">
        <f>IF('2.ชื่อนักเรียน'!R39="มส","มส",IF('2.ชื่อนักเรียน'!R39="ร","ร",IF('2.ชื่อนักเรียน'!R39="ย้าย","ย้าย",IF($B38="","",IF(DB38="","",IF(DB38&gt;=75,"เชี่ยวชาญ",IF(DB38&gt;=65,"ชำนาญ",IF(DB38&gt;=55,"พัฒนา",IF(DB38&gt;=50,"เริ่มต้น","ไม่ผ่าน")))))))))</f>
        <v/>
      </c>
      <c r="DD38" s="1233" t="str">
        <f>IF(VLOOKUP($A38,'02.คีย์เทอม1'!$A$10:$GT$59,160,FALSE)="","",VLOOKUP($A38,'02.คีย์เทอม1'!$A$10:$GT$59,160,FALSE))</f>
        <v/>
      </c>
      <c r="DE38" s="1233" t="str">
        <f>IF(VLOOKUP($A38,'03.คีย์เทอม2'!$A$10:$GT$59,160,FALSE)="","",VLOOKUP($A38,'03.คีย์เทอม2'!$A$10:$GT$59,160,FALSE))</f>
        <v/>
      </c>
      <c r="DF38" s="1262" t="str">
        <f t="shared" si="39"/>
        <v/>
      </c>
      <c r="DG38" s="1233" t="str">
        <f>IF('2.ชื่อนักเรียน'!R39="มส","มส",IF('2.ชื่อนักเรียน'!R39="ร","ร",IF('2.ชื่อนักเรียน'!R39="ย้าย","ย้าย",IF($B38="","",IF(DF38="","",IF(DF38&gt;=75,"เชี่ยวชาญ",IF(DF38&gt;=65,"ชำนาญ",IF(DF38&gt;=55,"พัฒนา",IF(DF38&gt;=50,"เริ่มต้น","ไม่ผ่าน")))))))))</f>
        <v/>
      </c>
      <c r="DH38" s="1233" t="str">
        <f>IF(VLOOKUP($A38,'02.คีย์เทอม1'!$A$10:$GT$59,165,FALSE)="","",VLOOKUP($A38,'02.คีย์เทอม1'!$A$10:$GT$59,165,FALSE))</f>
        <v/>
      </c>
      <c r="DI38" s="1233" t="str">
        <f>IF(VLOOKUP($A38,'03.คีย์เทอม2'!$A$10:$GT$59,165,FALSE)="","",VLOOKUP($A38,'03.คีย์เทอม2'!$A$10:$GT$59,165,FALSE))</f>
        <v/>
      </c>
      <c r="DJ38" s="1262" t="str">
        <f t="shared" si="40"/>
        <v/>
      </c>
      <c r="DK38" s="1233" t="str">
        <f>IF('2.ชื่อนักเรียน'!R39="มส","มส",IF('2.ชื่อนักเรียน'!R39="ร","ร",IF('2.ชื่อนักเรียน'!R39="ย้าย","ย้าย",IF($B38="","",IF(DJ38="","",IF(DJ38&gt;=75,"เชี่ยวชาญ",IF(DJ38&gt;=65,"ชำนาญ",IF(DJ38&gt;=55,"พัฒนา",IF(DJ38&gt;=50,"เริ่มต้น","ไม่ผ่าน")))))))))</f>
        <v/>
      </c>
      <c r="DL38" s="1233" t="str">
        <f>IF(VLOOKUP($A38,'02.คีย์เทอม1'!$A$10:$GT$59,170,FALSE)="","",VLOOKUP($A38,'02.คีย์เทอม1'!$A$10:$GT$59,170,FALSE))</f>
        <v/>
      </c>
      <c r="DM38" s="1233" t="str">
        <f>IF(VLOOKUP($A38,'03.คีย์เทอม2'!$A$10:$GT$59,170,FALSE)="","",VLOOKUP($A38,'03.คีย์เทอม2'!$A$10:$GT$59,170,FALSE))</f>
        <v/>
      </c>
      <c r="DN38" s="1262" t="str">
        <f t="shared" si="41"/>
        <v/>
      </c>
      <c r="DO38" s="1233" t="str">
        <f>IF('2.ชื่อนักเรียน'!R39="มส","มส",IF('2.ชื่อนักเรียน'!R39="ร","ร",IF('2.ชื่อนักเรียน'!R39="ย้าย","ย้าย",IF($B38="","",IF(DN38="","",IF(DN38&gt;=75,"เชี่ยวชาญ",IF(DN38&gt;=65,"ชำนาญ",IF(DN38&gt;=55,"พัฒนา",IF(DN38&gt;=50,"เริ่มต้น","ไม่ผ่าน")))))))))</f>
        <v/>
      </c>
      <c r="DP38" s="1233" t="str">
        <f>IF(VLOOKUP($A38,'02.คีย์เทอม1'!$A$10:$GT$59,175,FALSE)="","",VLOOKUP($A38,'02.คีย์เทอม1'!$A$10:$GT$59,175,FALSE))</f>
        <v/>
      </c>
      <c r="DQ38" s="1233" t="str">
        <f>IF(VLOOKUP($A38,'03.คีย์เทอม2'!$A$10:$GT$59,175,FALSE)="","",VLOOKUP($A38,'03.คีย์เทอม2'!$A$10:$GT$59,175,FALSE))</f>
        <v/>
      </c>
      <c r="DR38" s="1262" t="str">
        <f t="shared" si="42"/>
        <v/>
      </c>
      <c r="DS38" s="1233" t="str">
        <f>IF('2.ชื่อนักเรียน'!R39="มส","มส",IF('2.ชื่อนักเรียน'!R39="ร","ร",IF('2.ชื่อนักเรียน'!R39="ย้าย","ย้าย",IF($B38="","",IF(DR38="","",IF(DR38&gt;=75,"เชี่ยวชาญ",IF(DR38&gt;=65,"ชำนาญ",IF(DR38&gt;=55,"พัฒนา",IF(DR38&gt;=50,"เริ่มต้น","ไม่ผ่าน")))))))))</f>
        <v/>
      </c>
      <c r="DT38" s="1233" t="str">
        <f>IF(VLOOKUP($A38,'02.คีย์เทอม1'!$A$10:$GT$59,180,FALSE)="","",VLOOKUP($A38,'02.คีย์เทอม1'!$A$10:$GT$59,180,FALSE))</f>
        <v/>
      </c>
      <c r="DU38" s="1233" t="str">
        <f>IF(VLOOKUP($A38,'03.คีย์เทอม2'!$A$10:$GT$59,180,FALSE)="","",VLOOKUP($A38,'03.คีย์เทอม2'!$A$10:$GT$59,180,FALSE))</f>
        <v/>
      </c>
      <c r="DV38" s="1262" t="str">
        <f t="shared" si="43"/>
        <v/>
      </c>
      <c r="DW38" s="1233" t="str">
        <f>IF('2.ชื่อนักเรียน'!R39="มส","มส",IF('2.ชื่อนักเรียน'!R39="ร","ร",IF('2.ชื่อนักเรียน'!R39="ย้าย","ย้าย",IF($B38="","",IF(DV38="","",IF(DV38&gt;=75,"เชี่ยวชาญ",IF(DV38&gt;=65,"ชำนาญ",IF(DV38&gt;=55,"พัฒนา",IF(DV38&gt;=50,"เริ่มต้น","ไม่ผ่าน")))))))))</f>
        <v/>
      </c>
    </row>
    <row r="39" spans="1:127" s="509" customFormat="1" ht="17.25" customHeight="1">
      <c r="A39" s="1323">
        <v>30</v>
      </c>
      <c r="B39" s="1324" t="str">
        <f>IF('2.ชื่อนักเรียน'!C40="","",'2.ชื่อนักเรียน'!C40)</f>
        <v/>
      </c>
      <c r="C39" s="1325" t="str">
        <f>IF('2.ชื่อนักเรียน'!D40="","",'2.ชื่อนักเรียน'!D40)</f>
        <v/>
      </c>
      <c r="D39" s="1314" t="str">
        <f>IF($A$3&lt;&gt;"ชั้น"&amp;'01.ข้อมูลเบื้องต้น'!$H$2,"",IF(AK39="","",AK39))</f>
        <v/>
      </c>
      <c r="E39" s="1314" t="str">
        <f>IF($A$3&lt;&gt;"ชั้น"&amp;'01.ข้อมูลเบื้องต้น'!$H$2,"",IF(AO39="","",AO39))</f>
        <v/>
      </c>
      <c r="F39" s="1315" t="str">
        <f>IF($A$3&lt;&gt;"ชั้น"&amp;'01.ข้อมูลเบื้องต้น'!$H$2,"",IF(AS39="","",AS39))</f>
        <v/>
      </c>
      <c r="G39" s="1326" t="str">
        <f>IF($A$3&lt;&gt;"ชั้น"&amp;'01.ข้อมูลเบื้องต้น'!$H$2,"",IF(AW39="","",AW39))</f>
        <v/>
      </c>
      <c r="H39" s="1327" t="str">
        <f>IF($A$3&lt;&gt;"ชั้น"&amp;'01.ข้อมูลเบื้องต้น'!$H$2,"",IF(BA39="","",BA39))</f>
        <v/>
      </c>
      <c r="I39" s="1316" t="str">
        <f>IF($A$3&lt;&gt;"ชั้น"&amp;'01.ข้อมูลเบื้องต้น'!$H$2,"",IF(BE39="","",BE39))</f>
        <v/>
      </c>
      <c r="J39" s="1316" t="str">
        <f>IF($A$3&lt;&gt;"ชั้น"&amp;'01.ข้อมูลเบื้องต้น'!$H$2,"",IF(BI39="","",BI39))</f>
        <v/>
      </c>
      <c r="K39" s="1316" t="str">
        <f>IF($A$3&lt;&gt;"ชั้น"&amp;'01.ข้อมูลเบื้องต้น'!$H$2,"",IF(BM39="","",BM39))</f>
        <v/>
      </c>
      <c r="L39" s="1328" t="str">
        <f>IF($A$3&lt;&gt;"ชั้น"&amp;'01.ข้อมูลเบื้องต้น'!$H$2,"",IF(BO39="","",BO39))</f>
        <v/>
      </c>
      <c r="M39" s="1326" t="str">
        <f>IF($A$3&lt;&gt;"ชั้น"&amp;'01.ข้อมูลเบื้องต้น'!$H$2,"",IF(BS39="","",BS39))</f>
        <v/>
      </c>
      <c r="N39" s="1327" t="str">
        <f>IF($A$3&lt;&gt;"ชั้น"&amp;'01.ข้อมูลเบื้องต้น'!$H$2,"",IF(BW39="","",BW39))</f>
        <v/>
      </c>
      <c r="O39" s="1327" t="str">
        <f>IF($A$3&lt;&gt;"ชั้น"&amp;'01.ข้อมูลเบื้องต้น'!$H$2,"",IF(CA39="","",CA39))</f>
        <v/>
      </c>
      <c r="P39" s="1327" t="str">
        <f>IF($A$3&lt;&gt;"ชั้น"&amp;'01.ข้อมูลเบื้องต้น'!$H$2,"",IF(CE39="","",CE39))</f>
        <v/>
      </c>
      <c r="Q39" s="1327" t="str">
        <f>IF($A$3&lt;&gt;"ชั้น"&amp;'01.ข้อมูลเบื้องต้น'!$H$2,"",IF(CI39="","",CI39))</f>
        <v/>
      </c>
      <c r="R39" s="1327" t="str">
        <f>IF($A$3&lt;&gt;"ชั้น"&amp;'01.ข้อมูลเบื้องต้น'!$H$2,"",IF(CM39="","",CM39))</f>
        <v/>
      </c>
      <c r="S39" s="1327" t="str">
        <f>IF($A$3&lt;&gt;"ชั้น"&amp;'01.ข้อมูลเบื้องต้น'!$H$2,"",IF(CQ39="","",CQ39))</f>
        <v/>
      </c>
      <c r="T39" s="1327" t="str">
        <f>IF($A$3&lt;&gt;"ชั้น"&amp;'01.ข้อมูลเบื้องต้น'!$H$2,"",IF(CU39="","",CU39))</f>
        <v/>
      </c>
      <c r="U39" s="1327" t="str">
        <f>IF($A$3&lt;&gt;"ชั้น"&amp;'01.ข้อมูลเบื้องต้น'!$H$2,"",IF(CY39="","",CY39))</f>
        <v/>
      </c>
      <c r="V39" s="1327" t="str">
        <f>IF($A$3&lt;&gt;"ชั้น"&amp;'01.ข้อมูลเบื้องต้น'!$H$2,"",IF(DC39="","",DC39))</f>
        <v/>
      </c>
      <c r="W39" s="1327" t="str">
        <f>IF($A$3&lt;&gt;"ชั้น"&amp;'01.ข้อมูลเบื้องต้น'!$H$2,"",IF(DG39="","",DG39))</f>
        <v/>
      </c>
      <c r="X39" s="1327" t="str">
        <f>IF($A$3&lt;&gt;"ชั้น"&amp;'01.ข้อมูลเบื้องต้น'!$H$2,"",IF(DK39="","",DK39))</f>
        <v/>
      </c>
      <c r="Y39" s="1327" t="str">
        <f>IF($A$3&lt;&gt;"ชั้น"&amp;'01.ข้อมูลเบื้องต้น'!$H$2,"",IF(DO39="","",DO39))</f>
        <v/>
      </c>
      <c r="Z39" s="1327" t="str">
        <f>IF($A$3&lt;&gt;"ชั้น"&amp;'01.ข้อมูลเบื้องต้น'!$H$2,"",IF(DS39="","",DS39))</f>
        <v/>
      </c>
      <c r="AA39" s="1329" t="str">
        <f>IF($A$3&lt;&gt;"ชั้น"&amp;'01.ข้อมูลเบื้องต้น'!$H$2,"",IF(DW39="","",DW39))</f>
        <v/>
      </c>
      <c r="AB39" s="1330" t="str">
        <f>IF($A$3&lt;&gt;"ชั้น"&amp;'01.ข้อมูลเบื้องต้น'!$H$2,"",'7.พัฒนาผู้เรียน'!G40)</f>
        <v/>
      </c>
      <c r="AC39" s="1331" t="str">
        <f>IF($A$3&lt;&gt;"ชั้น"&amp;'01.ข้อมูลเบื้องต้น'!$H$2,"",'9.คุณลักษณะ'!I40)</f>
        <v/>
      </c>
      <c r="AG39" s="1261"/>
      <c r="AH39" s="1233" t="str">
        <f>IF(VLOOKUP($A39,'02.คีย์เทอม1'!$A$10:$GT$59,189,FALSE)="","",VLOOKUP($A39,'02.คีย์เทอม1'!$A$10:$GT$59,189,FALSE))</f>
        <v/>
      </c>
      <c r="AI39" s="1233" t="str">
        <f>IF(VLOOKUP($A39,'03.คีย์เทอม2'!$A$10:$GT$59,189,FALSE)="","",VLOOKUP($A39,'03.คีย์เทอม2'!$A$10:$GT$59,189,FALSE))</f>
        <v/>
      </c>
      <c r="AJ39" s="1262" t="str">
        <f t="shared" si="44"/>
        <v/>
      </c>
      <c r="AK39" s="1233" t="str">
        <f>IF('2.ชื่อนักเรียน'!R40="มส","มส",IF('2.ชื่อนักเรียน'!R40="ร","ร",IF('2.ชื่อนักเรียน'!R40="ย้าย","ย้าย",IF($B39="","",IF(AJ39="","",IF(AJ39&gt;=75,"เชี่ยวชาญ",IF(AJ39&gt;=65,"ชำนาญ",IF(AJ39&gt;=55,"พัฒนา",IF(AJ39&gt;=50,"เริ่มต้น","ไม่ผ่าน")))))))))</f>
        <v/>
      </c>
      <c r="AL39" s="1233" t="str">
        <f>IF(VLOOKUP($A39,'02.คีย์เทอม1'!$A$10:$GT$59,193,FALSE)="","",VLOOKUP($A39,'02.คีย์เทอม1'!$A$10:$GT$59,193,FALSE))</f>
        <v/>
      </c>
      <c r="AM39" s="1233" t="str">
        <f>IF(VLOOKUP($A39,'03.คีย์เทอม2'!$A$10:$GT$59,193,FALSE)="","",VLOOKUP($A39,'03.คีย์เทอม2'!$A$10:$GT$59,193,FALSE))</f>
        <v/>
      </c>
      <c r="AN39" s="1262" t="str">
        <f t="shared" si="21"/>
        <v/>
      </c>
      <c r="AO39" s="1233" t="str">
        <f>IF('2.ชื่อนักเรียน'!R40="มส","มส",IF('2.ชื่อนักเรียน'!R40="ร","ร",IF('2.ชื่อนักเรียน'!R40="ย้าย","ย้าย",IF($B39="","",IF(AN39="","",IF(AN39&gt;=75,"เชี่ยวชาญ",IF(AN39&gt;=65,"ชำนาญ",IF(AN39&gt;=55,"พัฒนา",IF(AN39&gt;=50,"เริ่มต้น","ไม่ผ่าน")))))))))</f>
        <v/>
      </c>
      <c r="AP39" s="1233" t="str">
        <f>IF(VLOOKUP($A39,'02.คีย์เทอม1'!$A$10:$GT$59,195,FALSE)="","",VLOOKUP($A39,'02.คีย์เทอม1'!$A$10:$GT$59,195,FALSE))</f>
        <v/>
      </c>
      <c r="AQ39" s="1233" t="str">
        <f>IF(VLOOKUP($A39,'03.คีย์เทอม2'!$A$10:$GT$59,195,FALSE)="","",VLOOKUP($A39,'03.คีย์เทอม2'!$A$10:$GT$59,195,FALSE))</f>
        <v/>
      </c>
      <c r="AR39" s="1262" t="str">
        <f t="shared" si="22"/>
        <v/>
      </c>
      <c r="AS39" s="1233" t="str">
        <f>IF('2.ชื่อนักเรียน'!R40="มส","มส",IF('2.ชื่อนักเรียน'!R40="ร","ร",IF('2.ชื่อนักเรียน'!R40="ย้าย","ย้าย",IF($B39="","",IF(AR39="","",IF(AR39&gt;=75,"เชี่ยวชาญ",IF(AR39&gt;=65,"ชำนาญ",IF(AR39&gt;=55,"พัฒนา",IF(AR39&gt;=50,"เริ่มต้น","ไม่ผ่าน")))))))))</f>
        <v/>
      </c>
      <c r="AT39" s="1233" t="str">
        <f>IF(VLOOKUP($A39,'02.คีย์เทอม1'!$A$10:$GT$59,196,FALSE)="","",VLOOKUP($A39,'02.คีย์เทอม1'!$A$10:$GT$59,196,FALSE))</f>
        <v/>
      </c>
      <c r="AU39" s="1233" t="str">
        <f>IF(VLOOKUP($A39,'03.คีย์เทอม2'!$A$10:$GT$59,196,FALSE)="","",VLOOKUP($A39,'03.คีย์เทอม2'!$A$10:$GT$59,196,FALSE))</f>
        <v/>
      </c>
      <c r="AV39" s="1262" t="str">
        <f t="shared" si="23"/>
        <v/>
      </c>
      <c r="AW39" s="1233" t="str">
        <f>IF('2.ชื่อนักเรียน'!R40="มส","มส",IF('2.ชื่อนักเรียน'!R40="ร","ร",IF('2.ชื่อนักเรียน'!R40="ย้าย","ย้าย",IF($B39="","",IF(AV39="","",IF(AV39&gt;=75,"เชี่ยวชาญ",IF(AV39&gt;=65,"ชำนาญ",IF(AV39&gt;=55,"พัฒนา",IF(AV39&gt;=50,"เริ่มต้น","ไม่ผ่าน")))))))))</f>
        <v/>
      </c>
      <c r="AX39" s="1233" t="str">
        <f>IF(VLOOKUP($A39,'02.คีย์เทอม1'!$A$10:$GT$59,197,FALSE)="","",VLOOKUP($A39,'02.คีย์เทอม1'!$A$10:$GT$59,197,FALSE))</f>
        <v/>
      </c>
      <c r="AY39" s="1233" t="str">
        <f>IF(VLOOKUP($A39,'03.คีย์เทอม2'!$A$10:$GT$59,197,FALSE)="","",VLOOKUP($A39,'03.คีย์เทอม2'!$A$10:$GT$59,197,FALSE))</f>
        <v/>
      </c>
      <c r="AZ39" s="1262" t="str">
        <f t="shared" si="24"/>
        <v/>
      </c>
      <c r="BA39" s="1233" t="str">
        <f>IF('2.ชื่อนักเรียน'!R40="มส","มส",IF('2.ชื่อนักเรียน'!R40="ร","ร",IF('2.ชื่อนักเรียน'!R40="ย้าย","ย้าย",IF($B39="","",IF(AZ39="","",IF(AZ39&gt;=75,"เชี่ยวชาญ",IF(AZ39&gt;=65,"ชำนาญ",IF(AZ39&gt;=55,"พัฒนา",IF(AZ39&gt;=50,"เริ่มต้น","ไม่ผ่าน")))))))))</f>
        <v/>
      </c>
      <c r="BB39" s="1233" t="str">
        <f>IF(VLOOKUP($A39,'02.คีย์เทอม1'!$A$10:$GT$59,198,FALSE)="","",VLOOKUP($A39,'02.คีย์เทอม1'!$A$10:$GT$59,198,FALSE))</f>
        <v/>
      </c>
      <c r="BC39" s="1233" t="str">
        <f>IF(VLOOKUP($A39,'03.คีย์เทอม2'!$A$10:$GT$59,198,FALSE)="","",VLOOKUP($A39,'03.คีย์เทอม2'!$A$10:$GT$59,198,FALSE))</f>
        <v/>
      </c>
      <c r="BD39" s="1262" t="str">
        <f t="shared" si="25"/>
        <v/>
      </c>
      <c r="BE39" s="1233" t="str">
        <f>IF('2.ชื่อนักเรียน'!R40="มส","มส",IF('2.ชื่อนักเรียน'!R40="ร","ร",IF('2.ชื่อนักเรียน'!R40="ย้าย","ย้าย",IF($B39="","",IF(BD39="","",IF(BD39&gt;=75,"เชี่ยวชาญ",IF(BD39&gt;=65,"ชำนาญ",IF(BD39&gt;=55,"พัฒนา",IF(BD39&gt;=50,"เริ่มต้น","ไม่ผ่าน")))))))))</f>
        <v/>
      </c>
      <c r="BF39" s="1233" t="str">
        <f>IF(VLOOKUP($A39,'02.คีย์เทอม1'!$A$10:$GT$59,199,FALSE)="","",VLOOKUP($A39,'02.คีย์เทอม1'!$A$10:$GT$59,199,FALSE))</f>
        <v/>
      </c>
      <c r="BG39" s="1233" t="str">
        <f>IF(VLOOKUP($A39,'03.คีย์เทอม2'!$A$10:$GT$59,199,FALSE)="","",VLOOKUP($A39,'03.คีย์เทอม2'!$A$10:$GT$59,199,FALSE))</f>
        <v/>
      </c>
      <c r="BH39" s="1262" t="str">
        <f t="shared" si="26"/>
        <v/>
      </c>
      <c r="BI39" s="1233" t="str">
        <f>IF('2.ชื่อนักเรียน'!R40="มส","มส",IF('2.ชื่อนักเรียน'!R40="ร","ร",IF('2.ชื่อนักเรียน'!R40="ย้าย","ย้าย",IF($B39="","",IF(BH39="","",IF(BH39&gt;=75,"เชี่ยวชาญ",IF(BH39&gt;=65,"ชำนาญ",IF(BH39&gt;=55,"พัฒนา",IF(BH39&gt;=50,"เริ่มต้น","ไม่ผ่าน")))))))))</f>
        <v/>
      </c>
      <c r="BJ39" s="1233" t="str">
        <f>IF(VLOOKUP($A39,'02.คีย์เทอม1'!$A$10:$GT$59,200,FALSE)="","",VLOOKUP($A39,'02.คีย์เทอม1'!$A$10:$GT$59,200,FALSE))</f>
        <v/>
      </c>
      <c r="BK39" s="1233" t="str">
        <f>IF(VLOOKUP($A39,'03.คีย์เทอม2'!$A$10:$GT$59,200,FALSE)="","",VLOOKUP($A39,'03.คีย์เทอม2'!$A$10:$GT$59,200,FALSE))</f>
        <v/>
      </c>
      <c r="BL39" s="1262" t="str">
        <f t="shared" si="27"/>
        <v/>
      </c>
      <c r="BM39" s="1233" t="str">
        <f>IF('2.ชื่อนักเรียน'!R40="มส","มส",IF('2.ชื่อนักเรียน'!R40="ร","ร",IF('2.ชื่อนักเรียน'!R40="ย้าย","ย้าย",IF($B39="","",IF(BL39="","",IF(BL39&gt;=75,"เชี่ยวชาญ",IF(BL39&gt;=65,"ชำนาญ",IF(BL39&gt;=55,"พัฒนา",IF(BL39&gt;=50,"เริ่มต้น","ไม่ผ่าน")))))))))</f>
        <v/>
      </c>
      <c r="BN39" s="1262" t="str">
        <f t="shared" si="28"/>
        <v/>
      </c>
      <c r="BO39" s="1233" t="str">
        <f>IF('2.ชื่อนักเรียน'!R40="มส","มส",IF('2.ชื่อนักเรียน'!R40="ร","ร",IF('2.ชื่อนักเรียน'!R40="ย้าย","ย้าย",IF($B39="","",IF(BN39="","",IF(BN39&gt;=75,"เชี่ยวชาญ",IF(BN39&gt;=65,"ชำนาญ",IF(BN39&gt;=55,"พัฒนา",IF(BN39&gt;=50,"เริ่มต้น","ไม่ผ่าน")))))))))</f>
        <v/>
      </c>
      <c r="BP39" s="1233" t="str">
        <f>IF(VLOOKUP($A39,'02.คีย์เทอม1'!$A$10:$GT$59,110,FALSE)="","",VLOOKUP($A39,'02.คีย์เทอม1'!$A$10:$GT$59,110,FALSE))</f>
        <v/>
      </c>
      <c r="BQ39" s="1233" t="str">
        <f>IF(VLOOKUP($A39,'03.คีย์เทอม2'!$A$10:$GT$59,110,FALSE)="","",VLOOKUP($A39,'03.คีย์เทอม2'!$A$10:$GT$59,110,FALSE))</f>
        <v/>
      </c>
      <c r="BR39" s="1262" t="str">
        <f t="shared" si="29"/>
        <v/>
      </c>
      <c r="BS39" s="1233" t="str">
        <f>IF('2.ชื่อนักเรียน'!R40="มส","มส",IF('2.ชื่อนักเรียน'!R40="ร","ร",IF('2.ชื่อนักเรียน'!R40="ย้าย","ย้าย",IF($B39="","",IF(BR39="","",IF(BR39&gt;=75,"เชี่ยวชาญ",IF(BR39&gt;=65,"ชำนาญ",IF(BR39&gt;=55,"พัฒนา",IF(BR39&gt;=50,"เริ่มต้น","ไม่ผ่าน")))))))))</f>
        <v/>
      </c>
      <c r="BT39" s="1233" t="str">
        <f>IF(VLOOKUP($A39,'02.คีย์เทอม1'!$A$10:$GT$59,115,FALSE)="","",VLOOKUP($A39,'02.คีย์เทอม1'!$A$10:$GT$59,115,FALSE))</f>
        <v/>
      </c>
      <c r="BU39" s="1233" t="str">
        <f>IF(VLOOKUP($A39,'03.คีย์เทอม2'!$A$10:$GT$59,115,FALSE)="","",VLOOKUP($A39,'03.คีย์เทอม2'!$A$10:$GT$59,115,FALSE))</f>
        <v/>
      </c>
      <c r="BV39" s="1262" t="str">
        <f t="shared" si="30"/>
        <v/>
      </c>
      <c r="BW39" s="1233" t="str">
        <f>IF('2.ชื่อนักเรียน'!R40="มส","มส",IF('2.ชื่อนักเรียน'!R40="ร","ร",IF('2.ชื่อนักเรียน'!R40="ย้าย","ย้าย",IF($B39="","",IF(BV39="","",IF(BV39&gt;=75,"เชี่ยวชาญ",IF(BV39&gt;=65,"ชำนาญ",IF(BV39&gt;=55,"พัฒนา",IF(BV39&gt;=50,"เริ่มต้น","ไม่ผ่าน")))))))))</f>
        <v/>
      </c>
      <c r="BX39" s="1233" t="str">
        <f>IF(VLOOKUP($A39,'02.คีย์เทอม1'!$A$10:$GT$59,120,FALSE)="","",VLOOKUP($A39,'02.คีย์เทอม1'!$A$10:$GT$59,120,FALSE))</f>
        <v/>
      </c>
      <c r="BY39" s="1233" t="str">
        <f>IF(VLOOKUP($A39,'03.คีย์เทอม2'!$A$10:$GT$59,120,FALSE)="","",VLOOKUP($A39,'03.คีย์เทอม2'!$A$10:$GT$59,120,FALSE))</f>
        <v/>
      </c>
      <c r="BZ39" s="1262" t="str">
        <f t="shared" si="31"/>
        <v/>
      </c>
      <c r="CA39" s="1233" t="str">
        <f>IF('2.ชื่อนักเรียน'!R40="มส","มส",IF('2.ชื่อนักเรียน'!R40="ร","ร",IF('2.ชื่อนักเรียน'!R40="ย้าย","ย้าย",IF($B39="","",IF(BZ39="","",IF(BZ39&gt;=75,"เชี่ยวชาญ",IF(BZ39&gt;=65,"ชำนาญ",IF(BZ39&gt;=55,"พัฒนา",IF(BZ39&gt;=50,"เริ่มต้น","ไม่ผ่าน")))))))))</f>
        <v/>
      </c>
      <c r="CB39" s="1233" t="str">
        <f>IF(VLOOKUP($A39,'02.คีย์เทอม1'!$A$10:$GT$59,125,FALSE)="","",VLOOKUP($A39,'02.คีย์เทอม1'!$A$10:$GT$59,125,FALSE))</f>
        <v/>
      </c>
      <c r="CC39" s="1233" t="str">
        <f>IF(VLOOKUP($A39,'03.คีย์เทอม2'!$A$10:$GT$59,125,FALSE)="","",VLOOKUP($A39,'03.คีย์เทอม2'!$A$10:$GT$59,125,FALSE))</f>
        <v/>
      </c>
      <c r="CD39" s="1262" t="str">
        <f t="shared" si="32"/>
        <v/>
      </c>
      <c r="CE39" s="1233" t="str">
        <f>IF('2.ชื่อนักเรียน'!R40="มส","มส",IF('2.ชื่อนักเรียน'!R40="ร","ร",IF('2.ชื่อนักเรียน'!R40="ย้าย","ย้าย",IF($B39="","",IF(CD39="","",IF(CD39&gt;=75,"เชี่ยวชาญ",IF(CD39&gt;=65,"ชำนาญ",IF(CD39&gt;=55,"พัฒนา",IF(CD39&gt;=50,"เริ่มต้น","ไม่ผ่าน")))))))))</f>
        <v/>
      </c>
      <c r="CF39" s="1233" t="str">
        <f>IF(VLOOKUP($A39,'02.คีย์เทอม1'!$A$10:$GT$59,130,FALSE)="","",VLOOKUP($A39,'02.คีย์เทอม1'!$A$10:$GT$59,130,FALSE))</f>
        <v/>
      </c>
      <c r="CG39" s="1233" t="str">
        <f>IF(VLOOKUP($A39,'03.คีย์เทอม2'!$A$10:$GT$59,130,FALSE)="","",VLOOKUP($A39,'03.คีย์เทอม2'!$A$10:$GT$59,130,FALSE))</f>
        <v/>
      </c>
      <c r="CH39" s="1262" t="str">
        <f t="shared" si="33"/>
        <v/>
      </c>
      <c r="CI39" s="1233" t="str">
        <f>IF('2.ชื่อนักเรียน'!R40="มส","มส",IF('2.ชื่อนักเรียน'!R40="ร","ร",IF('2.ชื่อนักเรียน'!R40="ย้าย","ย้าย",IF($B39="","",IF(CH39="","",IF(CH39&gt;=75,"เชี่ยวชาญ",IF(CH39&gt;=65,"ชำนาญ",IF(CH39&gt;=55,"พัฒนา",IF(CH39&gt;=50,"เริ่มต้น","ไม่ผ่าน")))))))))</f>
        <v/>
      </c>
      <c r="CJ39" s="1233" t="str">
        <f>IF(VLOOKUP($A39,'02.คีย์เทอม1'!$A$10:$GT$59,135,FALSE)="","",VLOOKUP($A39,'02.คีย์เทอม1'!$A$10:$GT$59,135,FALSE))</f>
        <v/>
      </c>
      <c r="CK39" s="1233" t="str">
        <f>IF(VLOOKUP($A39,'03.คีย์เทอม2'!$A$10:$GT$59,135,FALSE)="","",VLOOKUP($A39,'03.คีย์เทอม2'!$A$10:$GT$59,135,FALSE))</f>
        <v/>
      </c>
      <c r="CL39" s="1262" t="str">
        <f t="shared" si="34"/>
        <v/>
      </c>
      <c r="CM39" s="1233" t="str">
        <f>IF('2.ชื่อนักเรียน'!R40="มส","มส",IF('2.ชื่อนักเรียน'!R40="ร","ร",IF('2.ชื่อนักเรียน'!R40="ย้าย","ย้าย",IF($B39="","",IF(CL39="","",IF(CL39&gt;=75,"เชี่ยวชาญ",IF(CL39&gt;=65,"ชำนาญ",IF(CL39&gt;=55,"พัฒนา",IF(CL39&gt;=50,"เริ่มต้น","ไม่ผ่าน")))))))))</f>
        <v/>
      </c>
      <c r="CN39" s="1233" t="str">
        <f>IF(VLOOKUP($A39,'02.คีย์เทอม1'!$A$10:$GT$59,140,FALSE)="","",VLOOKUP($A39,'02.คีย์เทอม1'!$A$10:$GT$59,140,FALSE))</f>
        <v/>
      </c>
      <c r="CO39" s="1233" t="str">
        <f>IF(VLOOKUP($A39,'03.คีย์เทอม2'!$A$10:$GT$59,140,FALSE)="","",VLOOKUP($A39,'03.คีย์เทอม2'!$A$10:$GT$59,140,FALSE))</f>
        <v/>
      </c>
      <c r="CP39" s="1262" t="str">
        <f t="shared" si="35"/>
        <v/>
      </c>
      <c r="CQ39" s="1233" t="str">
        <f>IF('2.ชื่อนักเรียน'!R40="มส","มส",IF('2.ชื่อนักเรียน'!R40="ร","ร",IF('2.ชื่อนักเรียน'!R40="ย้าย","ย้าย",IF($B39="","",IF(CP39="","",IF(CP39&gt;=75,"เชี่ยวชาญ",IF(CP39&gt;=65,"ชำนาญ",IF(CP39&gt;=55,"พัฒนา",IF(CP39&gt;=50,"เริ่มต้น","ไม่ผ่าน")))))))))</f>
        <v/>
      </c>
      <c r="CR39" s="1233" t="str">
        <f>IF(VLOOKUP($A39,'02.คีย์เทอม1'!$A$10:$GT$59,145,FALSE)="","",VLOOKUP($A39,'02.คีย์เทอม1'!$A$10:$GT$59,145,FALSE))</f>
        <v/>
      </c>
      <c r="CS39" s="1233" t="str">
        <f>IF(VLOOKUP($A39,'03.คีย์เทอม2'!$A$10:$GT$59,145,FALSE)="","",VLOOKUP($A39,'03.คีย์เทอม2'!$A$10:$GT$59,145,FALSE))</f>
        <v/>
      </c>
      <c r="CT39" s="1262" t="str">
        <f t="shared" si="36"/>
        <v/>
      </c>
      <c r="CU39" s="1233" t="str">
        <f>IF('2.ชื่อนักเรียน'!R40="มส","มส",IF('2.ชื่อนักเรียน'!R40="ร","ร",IF('2.ชื่อนักเรียน'!R40="ย้าย","ย้าย",IF($B39="","",IF(CT39="","",IF(CT39&gt;=75,"เชี่ยวชาญ",IF(CT39&gt;=65,"ชำนาญ",IF(CT39&gt;=55,"พัฒนา",IF(CT39&gt;=50,"เริ่มต้น","ไม่ผ่าน")))))))))</f>
        <v/>
      </c>
      <c r="CV39" s="1233" t="str">
        <f>IF(VLOOKUP($A39,'02.คีย์เทอม1'!$A$10:$GT$59,150,FALSE)="","",VLOOKUP($A39,'02.คีย์เทอม1'!$A$10:$GT$59,150,FALSE))</f>
        <v/>
      </c>
      <c r="CW39" s="1233" t="str">
        <f>IF(VLOOKUP($A39,'03.คีย์เทอม2'!$A$10:$GT$59,150,FALSE)="","",VLOOKUP($A39,'03.คีย์เทอม2'!$A$10:$GT$59,150,FALSE))</f>
        <v/>
      </c>
      <c r="CX39" s="1262" t="str">
        <f t="shared" si="37"/>
        <v/>
      </c>
      <c r="CY39" s="1233" t="str">
        <f>IF('2.ชื่อนักเรียน'!R40="มส","มส",IF('2.ชื่อนักเรียน'!R40="ร","ร",IF('2.ชื่อนักเรียน'!R40="ย้าย","ย้าย",IF($B39="","",IF(CX39="","",IF(CX39&gt;=75,"เชี่ยวชาญ",IF(CX39&gt;=65,"ชำนาญ",IF(CX39&gt;=55,"พัฒนา",IF(CX39&gt;=50,"เริ่มต้น","ไม่ผ่าน")))))))))</f>
        <v/>
      </c>
      <c r="CZ39" s="1233" t="str">
        <f>IF(VLOOKUP($A39,'02.คีย์เทอม1'!$A$10:$GT$59,155,FALSE)="","",VLOOKUP($A39,'02.คีย์เทอม1'!$A$10:$GT$59,155,FALSE))</f>
        <v/>
      </c>
      <c r="DA39" s="1233" t="str">
        <f>IF(VLOOKUP($A39,'03.คีย์เทอม2'!$A$10:$GT$59,155,FALSE)="","",VLOOKUP($A39,'03.คีย์เทอม2'!$A$10:$GT$59,155,FALSE))</f>
        <v/>
      </c>
      <c r="DB39" s="1262" t="str">
        <f t="shared" si="38"/>
        <v/>
      </c>
      <c r="DC39" s="1233" t="str">
        <f>IF('2.ชื่อนักเรียน'!R40="มส","มส",IF('2.ชื่อนักเรียน'!R40="ร","ร",IF('2.ชื่อนักเรียน'!R40="ย้าย","ย้าย",IF($B39="","",IF(DB39="","",IF(DB39&gt;=75,"เชี่ยวชาญ",IF(DB39&gt;=65,"ชำนาญ",IF(DB39&gt;=55,"พัฒนา",IF(DB39&gt;=50,"เริ่มต้น","ไม่ผ่าน")))))))))</f>
        <v/>
      </c>
      <c r="DD39" s="1233" t="str">
        <f>IF(VLOOKUP($A39,'02.คีย์เทอม1'!$A$10:$GT$59,160,FALSE)="","",VLOOKUP($A39,'02.คีย์เทอม1'!$A$10:$GT$59,160,FALSE))</f>
        <v/>
      </c>
      <c r="DE39" s="1233" t="str">
        <f>IF(VLOOKUP($A39,'03.คีย์เทอม2'!$A$10:$GT$59,160,FALSE)="","",VLOOKUP($A39,'03.คีย์เทอม2'!$A$10:$GT$59,160,FALSE))</f>
        <v/>
      </c>
      <c r="DF39" s="1262" t="str">
        <f t="shared" si="39"/>
        <v/>
      </c>
      <c r="DG39" s="1233" t="str">
        <f>IF('2.ชื่อนักเรียน'!R40="มส","มส",IF('2.ชื่อนักเรียน'!R40="ร","ร",IF('2.ชื่อนักเรียน'!R40="ย้าย","ย้าย",IF($B39="","",IF(DF39="","",IF(DF39&gt;=75,"เชี่ยวชาญ",IF(DF39&gt;=65,"ชำนาญ",IF(DF39&gt;=55,"พัฒนา",IF(DF39&gt;=50,"เริ่มต้น","ไม่ผ่าน")))))))))</f>
        <v/>
      </c>
      <c r="DH39" s="1233" t="str">
        <f>IF(VLOOKUP($A39,'02.คีย์เทอม1'!$A$10:$GT$59,165,FALSE)="","",VLOOKUP($A39,'02.คีย์เทอม1'!$A$10:$GT$59,165,FALSE))</f>
        <v/>
      </c>
      <c r="DI39" s="1233" t="str">
        <f>IF(VLOOKUP($A39,'03.คีย์เทอม2'!$A$10:$GT$59,165,FALSE)="","",VLOOKUP($A39,'03.คีย์เทอม2'!$A$10:$GT$59,165,FALSE))</f>
        <v/>
      </c>
      <c r="DJ39" s="1262" t="str">
        <f t="shared" si="40"/>
        <v/>
      </c>
      <c r="DK39" s="1233" t="str">
        <f>IF('2.ชื่อนักเรียน'!R40="มส","มส",IF('2.ชื่อนักเรียน'!R40="ร","ร",IF('2.ชื่อนักเรียน'!R40="ย้าย","ย้าย",IF($B39="","",IF(DJ39="","",IF(DJ39&gt;=75,"เชี่ยวชาญ",IF(DJ39&gt;=65,"ชำนาญ",IF(DJ39&gt;=55,"พัฒนา",IF(DJ39&gt;=50,"เริ่มต้น","ไม่ผ่าน")))))))))</f>
        <v/>
      </c>
      <c r="DL39" s="1233" t="str">
        <f>IF(VLOOKUP($A39,'02.คีย์เทอม1'!$A$10:$GT$59,170,FALSE)="","",VLOOKUP($A39,'02.คีย์เทอม1'!$A$10:$GT$59,170,FALSE))</f>
        <v/>
      </c>
      <c r="DM39" s="1233" t="str">
        <f>IF(VLOOKUP($A39,'03.คีย์เทอม2'!$A$10:$GT$59,170,FALSE)="","",VLOOKUP($A39,'03.คีย์เทอม2'!$A$10:$GT$59,170,FALSE))</f>
        <v/>
      </c>
      <c r="DN39" s="1262" t="str">
        <f t="shared" si="41"/>
        <v/>
      </c>
      <c r="DO39" s="1233" t="str">
        <f>IF('2.ชื่อนักเรียน'!R40="มส","มส",IF('2.ชื่อนักเรียน'!R40="ร","ร",IF('2.ชื่อนักเรียน'!R40="ย้าย","ย้าย",IF($B39="","",IF(DN39="","",IF(DN39&gt;=75,"เชี่ยวชาญ",IF(DN39&gt;=65,"ชำนาญ",IF(DN39&gt;=55,"พัฒนา",IF(DN39&gt;=50,"เริ่มต้น","ไม่ผ่าน")))))))))</f>
        <v/>
      </c>
      <c r="DP39" s="1233" t="str">
        <f>IF(VLOOKUP($A39,'02.คีย์เทอม1'!$A$10:$GT$59,175,FALSE)="","",VLOOKUP($A39,'02.คีย์เทอม1'!$A$10:$GT$59,175,FALSE))</f>
        <v/>
      </c>
      <c r="DQ39" s="1233" t="str">
        <f>IF(VLOOKUP($A39,'03.คีย์เทอม2'!$A$10:$GT$59,175,FALSE)="","",VLOOKUP($A39,'03.คีย์เทอม2'!$A$10:$GT$59,175,FALSE))</f>
        <v/>
      </c>
      <c r="DR39" s="1262" t="str">
        <f t="shared" si="42"/>
        <v/>
      </c>
      <c r="DS39" s="1233" t="str">
        <f>IF('2.ชื่อนักเรียน'!R40="มส","มส",IF('2.ชื่อนักเรียน'!R40="ร","ร",IF('2.ชื่อนักเรียน'!R40="ย้าย","ย้าย",IF($B39="","",IF(DR39="","",IF(DR39&gt;=75,"เชี่ยวชาญ",IF(DR39&gt;=65,"ชำนาญ",IF(DR39&gt;=55,"พัฒนา",IF(DR39&gt;=50,"เริ่มต้น","ไม่ผ่าน")))))))))</f>
        <v/>
      </c>
      <c r="DT39" s="1233" t="str">
        <f>IF(VLOOKUP($A39,'02.คีย์เทอม1'!$A$10:$GT$59,180,FALSE)="","",VLOOKUP($A39,'02.คีย์เทอม1'!$A$10:$GT$59,180,FALSE))</f>
        <v/>
      </c>
      <c r="DU39" s="1233" t="str">
        <f>IF(VLOOKUP($A39,'03.คีย์เทอม2'!$A$10:$GT$59,180,FALSE)="","",VLOOKUP($A39,'03.คีย์เทอม2'!$A$10:$GT$59,180,FALSE))</f>
        <v/>
      </c>
      <c r="DV39" s="1262" t="str">
        <f t="shared" si="43"/>
        <v/>
      </c>
      <c r="DW39" s="1233" t="str">
        <f>IF('2.ชื่อนักเรียน'!R40="มส","มส",IF('2.ชื่อนักเรียน'!R40="ร","ร",IF('2.ชื่อนักเรียน'!R40="ย้าย","ย้าย",IF($B39="","",IF(DV39="","",IF(DV39&gt;=75,"เชี่ยวชาญ",IF(DV39&gt;=65,"ชำนาญ",IF(DV39&gt;=55,"พัฒนา",IF(DV39&gt;=50,"เริ่มต้น","ไม่ผ่าน")))))))))</f>
        <v/>
      </c>
    </row>
    <row r="40" spans="1:127" s="509" customFormat="1" ht="17.25" customHeight="1">
      <c r="A40" s="1323">
        <v>31</v>
      </c>
      <c r="B40" s="1324" t="str">
        <f>IF('2.ชื่อนักเรียน'!C41="","",'2.ชื่อนักเรียน'!C41)</f>
        <v/>
      </c>
      <c r="C40" s="1325" t="str">
        <f>IF('2.ชื่อนักเรียน'!D41="","",'2.ชื่อนักเรียน'!D41)</f>
        <v/>
      </c>
      <c r="D40" s="1314" t="str">
        <f>IF($A$3&lt;&gt;"ชั้น"&amp;'01.ข้อมูลเบื้องต้น'!$H$2,"",IF(AK40="","",AK40))</f>
        <v/>
      </c>
      <c r="E40" s="1314" t="str">
        <f>IF($A$3&lt;&gt;"ชั้น"&amp;'01.ข้อมูลเบื้องต้น'!$H$2,"",IF(AO40="","",AO40))</f>
        <v/>
      </c>
      <c r="F40" s="1315" t="str">
        <f>IF($A$3&lt;&gt;"ชั้น"&amp;'01.ข้อมูลเบื้องต้น'!$H$2,"",IF(AS40="","",AS40))</f>
        <v/>
      </c>
      <c r="G40" s="1326" t="str">
        <f>IF($A$3&lt;&gt;"ชั้น"&amp;'01.ข้อมูลเบื้องต้น'!$H$2,"",IF(AW40="","",AW40))</f>
        <v/>
      </c>
      <c r="H40" s="1327" t="str">
        <f>IF($A$3&lt;&gt;"ชั้น"&amp;'01.ข้อมูลเบื้องต้น'!$H$2,"",IF(BA40="","",BA40))</f>
        <v/>
      </c>
      <c r="I40" s="1316" t="str">
        <f>IF($A$3&lt;&gt;"ชั้น"&amp;'01.ข้อมูลเบื้องต้น'!$H$2,"",IF(BE40="","",BE40))</f>
        <v/>
      </c>
      <c r="J40" s="1316" t="str">
        <f>IF($A$3&lt;&gt;"ชั้น"&amp;'01.ข้อมูลเบื้องต้น'!$H$2,"",IF(BI40="","",BI40))</f>
        <v/>
      </c>
      <c r="K40" s="1316" t="str">
        <f>IF($A$3&lt;&gt;"ชั้น"&amp;'01.ข้อมูลเบื้องต้น'!$H$2,"",IF(BM40="","",BM40))</f>
        <v/>
      </c>
      <c r="L40" s="1328" t="str">
        <f>IF($A$3&lt;&gt;"ชั้น"&amp;'01.ข้อมูลเบื้องต้น'!$H$2,"",IF(BO40="","",BO40))</f>
        <v/>
      </c>
      <c r="M40" s="1326" t="str">
        <f>IF($A$3&lt;&gt;"ชั้น"&amp;'01.ข้อมูลเบื้องต้น'!$H$2,"",IF(BS40="","",BS40))</f>
        <v/>
      </c>
      <c r="N40" s="1327" t="str">
        <f>IF($A$3&lt;&gt;"ชั้น"&amp;'01.ข้อมูลเบื้องต้น'!$H$2,"",IF(BW40="","",BW40))</f>
        <v/>
      </c>
      <c r="O40" s="1327" t="str">
        <f>IF($A$3&lt;&gt;"ชั้น"&amp;'01.ข้อมูลเบื้องต้น'!$H$2,"",IF(CA40="","",CA40))</f>
        <v/>
      </c>
      <c r="P40" s="1327" t="str">
        <f>IF($A$3&lt;&gt;"ชั้น"&amp;'01.ข้อมูลเบื้องต้น'!$H$2,"",IF(CE40="","",CE40))</f>
        <v/>
      </c>
      <c r="Q40" s="1327" t="str">
        <f>IF($A$3&lt;&gt;"ชั้น"&amp;'01.ข้อมูลเบื้องต้น'!$H$2,"",IF(CI40="","",CI40))</f>
        <v/>
      </c>
      <c r="R40" s="1327" t="str">
        <f>IF($A$3&lt;&gt;"ชั้น"&amp;'01.ข้อมูลเบื้องต้น'!$H$2,"",IF(CM40="","",CM40))</f>
        <v/>
      </c>
      <c r="S40" s="1327" t="str">
        <f>IF($A$3&lt;&gt;"ชั้น"&amp;'01.ข้อมูลเบื้องต้น'!$H$2,"",IF(CQ40="","",CQ40))</f>
        <v/>
      </c>
      <c r="T40" s="1327" t="str">
        <f>IF($A$3&lt;&gt;"ชั้น"&amp;'01.ข้อมูลเบื้องต้น'!$H$2,"",IF(CU40="","",CU40))</f>
        <v/>
      </c>
      <c r="U40" s="1327" t="str">
        <f>IF($A$3&lt;&gt;"ชั้น"&amp;'01.ข้อมูลเบื้องต้น'!$H$2,"",IF(CY40="","",CY40))</f>
        <v/>
      </c>
      <c r="V40" s="1327" t="str">
        <f>IF($A$3&lt;&gt;"ชั้น"&amp;'01.ข้อมูลเบื้องต้น'!$H$2,"",IF(DC40="","",DC40))</f>
        <v/>
      </c>
      <c r="W40" s="1327" t="str">
        <f>IF($A$3&lt;&gt;"ชั้น"&amp;'01.ข้อมูลเบื้องต้น'!$H$2,"",IF(DG40="","",DG40))</f>
        <v/>
      </c>
      <c r="X40" s="1327" t="str">
        <f>IF($A$3&lt;&gt;"ชั้น"&amp;'01.ข้อมูลเบื้องต้น'!$H$2,"",IF(DK40="","",DK40))</f>
        <v/>
      </c>
      <c r="Y40" s="1327" t="str">
        <f>IF($A$3&lt;&gt;"ชั้น"&amp;'01.ข้อมูลเบื้องต้น'!$H$2,"",IF(DO40="","",DO40))</f>
        <v/>
      </c>
      <c r="Z40" s="1327" t="str">
        <f>IF($A$3&lt;&gt;"ชั้น"&amp;'01.ข้อมูลเบื้องต้น'!$H$2,"",IF(DS40="","",DS40))</f>
        <v/>
      </c>
      <c r="AA40" s="1329" t="str">
        <f>IF($A$3&lt;&gt;"ชั้น"&amp;'01.ข้อมูลเบื้องต้น'!$H$2,"",IF(DW40="","",DW40))</f>
        <v/>
      </c>
      <c r="AB40" s="1330" t="str">
        <f>IF($A$3&lt;&gt;"ชั้น"&amp;'01.ข้อมูลเบื้องต้น'!$H$2,"",'7.พัฒนาผู้เรียน'!G41)</f>
        <v/>
      </c>
      <c r="AC40" s="1331" t="str">
        <f>IF($A$3&lt;&gt;"ชั้น"&amp;'01.ข้อมูลเบื้องต้น'!$H$2,"",'9.คุณลักษณะ'!I41)</f>
        <v/>
      </c>
      <c r="AG40" s="1261"/>
      <c r="AH40" s="1233" t="str">
        <f>IF(VLOOKUP($A40,'02.คีย์เทอม1'!$A$10:$GT$59,189,FALSE)="","",VLOOKUP($A40,'02.คีย์เทอม1'!$A$10:$GT$59,189,FALSE))</f>
        <v/>
      </c>
      <c r="AI40" s="1233" t="str">
        <f>IF(VLOOKUP($A40,'03.คีย์เทอม2'!$A$10:$GT$59,189,FALSE)="","",VLOOKUP($A40,'03.คีย์เทอม2'!$A$10:$GT$59,189,FALSE))</f>
        <v/>
      </c>
      <c r="AJ40" s="1262" t="str">
        <f t="shared" si="44"/>
        <v/>
      </c>
      <c r="AK40" s="1233" t="str">
        <f>IF('2.ชื่อนักเรียน'!R41="มส","มส",IF('2.ชื่อนักเรียน'!R41="ร","ร",IF('2.ชื่อนักเรียน'!R41="ย้าย","ย้าย",IF($B40="","",IF(AJ40="","",IF(AJ40&gt;=75,"เชี่ยวชาญ",IF(AJ40&gt;=65,"ชำนาญ",IF(AJ40&gt;=55,"พัฒนา",IF(AJ40&gt;=50,"เริ่มต้น","ไม่ผ่าน")))))))))</f>
        <v/>
      </c>
      <c r="AL40" s="1233" t="str">
        <f>IF(VLOOKUP($A40,'02.คีย์เทอม1'!$A$10:$GT$59,193,FALSE)="","",VLOOKUP($A40,'02.คีย์เทอม1'!$A$10:$GT$59,193,FALSE))</f>
        <v/>
      </c>
      <c r="AM40" s="1233" t="str">
        <f>IF(VLOOKUP($A40,'03.คีย์เทอม2'!$A$10:$GT$59,193,FALSE)="","",VLOOKUP($A40,'03.คีย์เทอม2'!$A$10:$GT$59,193,FALSE))</f>
        <v/>
      </c>
      <c r="AN40" s="1262" t="str">
        <f t="shared" si="21"/>
        <v/>
      </c>
      <c r="AO40" s="1233" t="str">
        <f>IF('2.ชื่อนักเรียน'!R41="มส","มส",IF('2.ชื่อนักเรียน'!R41="ร","ร",IF('2.ชื่อนักเรียน'!R41="ย้าย","ย้าย",IF($B40="","",IF(AN40="","",IF(AN40&gt;=75,"เชี่ยวชาญ",IF(AN40&gt;=65,"ชำนาญ",IF(AN40&gt;=55,"พัฒนา",IF(AN40&gt;=50,"เริ่มต้น","ไม่ผ่าน")))))))))</f>
        <v/>
      </c>
      <c r="AP40" s="1233" t="str">
        <f>IF(VLOOKUP($A40,'02.คีย์เทอม1'!$A$10:$GT$59,195,FALSE)="","",VLOOKUP($A40,'02.คีย์เทอม1'!$A$10:$GT$59,195,FALSE))</f>
        <v/>
      </c>
      <c r="AQ40" s="1233" t="str">
        <f>IF(VLOOKUP($A40,'03.คีย์เทอม2'!$A$10:$GT$59,195,FALSE)="","",VLOOKUP($A40,'03.คีย์เทอม2'!$A$10:$GT$59,195,FALSE))</f>
        <v/>
      </c>
      <c r="AR40" s="1262" t="str">
        <f t="shared" si="22"/>
        <v/>
      </c>
      <c r="AS40" s="1233" t="str">
        <f>IF('2.ชื่อนักเรียน'!R41="มส","มส",IF('2.ชื่อนักเรียน'!R41="ร","ร",IF('2.ชื่อนักเรียน'!R41="ย้าย","ย้าย",IF($B40="","",IF(AR40="","",IF(AR40&gt;=75,"เชี่ยวชาญ",IF(AR40&gt;=65,"ชำนาญ",IF(AR40&gt;=55,"พัฒนา",IF(AR40&gt;=50,"เริ่มต้น","ไม่ผ่าน")))))))))</f>
        <v/>
      </c>
      <c r="AT40" s="1233" t="str">
        <f>IF(VLOOKUP($A40,'02.คีย์เทอม1'!$A$10:$GT$59,196,FALSE)="","",VLOOKUP($A40,'02.คีย์เทอม1'!$A$10:$GT$59,196,FALSE))</f>
        <v/>
      </c>
      <c r="AU40" s="1233" t="str">
        <f>IF(VLOOKUP($A40,'03.คีย์เทอม2'!$A$10:$GT$59,196,FALSE)="","",VLOOKUP($A40,'03.คีย์เทอม2'!$A$10:$GT$59,196,FALSE))</f>
        <v/>
      </c>
      <c r="AV40" s="1262" t="str">
        <f t="shared" si="23"/>
        <v/>
      </c>
      <c r="AW40" s="1233" t="str">
        <f>IF('2.ชื่อนักเรียน'!R41="มส","มส",IF('2.ชื่อนักเรียน'!R41="ร","ร",IF('2.ชื่อนักเรียน'!R41="ย้าย","ย้าย",IF($B40="","",IF(AV40="","",IF(AV40&gt;=75,"เชี่ยวชาญ",IF(AV40&gt;=65,"ชำนาญ",IF(AV40&gt;=55,"พัฒนา",IF(AV40&gt;=50,"เริ่มต้น","ไม่ผ่าน")))))))))</f>
        <v/>
      </c>
      <c r="AX40" s="1233" t="str">
        <f>IF(VLOOKUP($A40,'02.คีย์เทอม1'!$A$10:$GT$59,197,FALSE)="","",VLOOKUP($A40,'02.คีย์เทอม1'!$A$10:$GT$59,197,FALSE))</f>
        <v/>
      </c>
      <c r="AY40" s="1233" t="str">
        <f>IF(VLOOKUP($A40,'03.คีย์เทอม2'!$A$10:$GT$59,197,FALSE)="","",VLOOKUP($A40,'03.คีย์เทอม2'!$A$10:$GT$59,197,FALSE))</f>
        <v/>
      </c>
      <c r="AZ40" s="1262" t="str">
        <f t="shared" si="24"/>
        <v/>
      </c>
      <c r="BA40" s="1233" t="str">
        <f>IF('2.ชื่อนักเรียน'!R41="มส","มส",IF('2.ชื่อนักเรียน'!R41="ร","ร",IF('2.ชื่อนักเรียน'!R41="ย้าย","ย้าย",IF($B40="","",IF(AZ40="","",IF(AZ40&gt;=75,"เชี่ยวชาญ",IF(AZ40&gt;=65,"ชำนาญ",IF(AZ40&gt;=55,"พัฒนา",IF(AZ40&gt;=50,"เริ่มต้น","ไม่ผ่าน")))))))))</f>
        <v/>
      </c>
      <c r="BB40" s="1233" t="str">
        <f>IF(VLOOKUP($A40,'02.คีย์เทอม1'!$A$10:$GT$59,198,FALSE)="","",VLOOKUP($A40,'02.คีย์เทอม1'!$A$10:$GT$59,198,FALSE))</f>
        <v/>
      </c>
      <c r="BC40" s="1233" t="str">
        <f>IF(VLOOKUP($A40,'03.คีย์เทอม2'!$A$10:$GT$59,198,FALSE)="","",VLOOKUP($A40,'03.คีย์เทอม2'!$A$10:$GT$59,198,FALSE))</f>
        <v/>
      </c>
      <c r="BD40" s="1262" t="str">
        <f t="shared" si="25"/>
        <v/>
      </c>
      <c r="BE40" s="1233" t="str">
        <f>IF('2.ชื่อนักเรียน'!R41="มส","มส",IF('2.ชื่อนักเรียน'!R41="ร","ร",IF('2.ชื่อนักเรียน'!R41="ย้าย","ย้าย",IF($B40="","",IF(BD40="","",IF(BD40&gt;=75,"เชี่ยวชาญ",IF(BD40&gt;=65,"ชำนาญ",IF(BD40&gt;=55,"พัฒนา",IF(BD40&gt;=50,"เริ่มต้น","ไม่ผ่าน")))))))))</f>
        <v/>
      </c>
      <c r="BF40" s="1233" t="str">
        <f>IF(VLOOKUP($A40,'02.คีย์เทอม1'!$A$10:$GT$59,199,FALSE)="","",VLOOKUP($A40,'02.คีย์เทอม1'!$A$10:$GT$59,199,FALSE))</f>
        <v/>
      </c>
      <c r="BG40" s="1233" t="str">
        <f>IF(VLOOKUP($A40,'03.คีย์เทอม2'!$A$10:$GT$59,199,FALSE)="","",VLOOKUP($A40,'03.คีย์เทอม2'!$A$10:$GT$59,199,FALSE))</f>
        <v/>
      </c>
      <c r="BH40" s="1262" t="str">
        <f t="shared" si="26"/>
        <v/>
      </c>
      <c r="BI40" s="1233" t="str">
        <f>IF('2.ชื่อนักเรียน'!R41="มส","มส",IF('2.ชื่อนักเรียน'!R41="ร","ร",IF('2.ชื่อนักเรียน'!R41="ย้าย","ย้าย",IF($B40="","",IF(BH40="","",IF(BH40&gt;=75,"เชี่ยวชาญ",IF(BH40&gt;=65,"ชำนาญ",IF(BH40&gt;=55,"พัฒนา",IF(BH40&gt;=50,"เริ่มต้น","ไม่ผ่าน")))))))))</f>
        <v/>
      </c>
      <c r="BJ40" s="1233" t="str">
        <f>IF(VLOOKUP($A40,'02.คีย์เทอม1'!$A$10:$GT$59,200,FALSE)="","",VLOOKUP($A40,'02.คีย์เทอม1'!$A$10:$GT$59,200,FALSE))</f>
        <v/>
      </c>
      <c r="BK40" s="1233" t="str">
        <f>IF(VLOOKUP($A40,'03.คีย์เทอม2'!$A$10:$GT$59,200,FALSE)="","",VLOOKUP($A40,'03.คีย์เทอม2'!$A$10:$GT$59,200,FALSE))</f>
        <v/>
      </c>
      <c r="BL40" s="1262" t="str">
        <f t="shared" si="27"/>
        <v/>
      </c>
      <c r="BM40" s="1233" t="str">
        <f>IF('2.ชื่อนักเรียน'!R41="มส","มส",IF('2.ชื่อนักเรียน'!R41="ร","ร",IF('2.ชื่อนักเรียน'!R41="ย้าย","ย้าย",IF($B40="","",IF(BL40="","",IF(BL40&gt;=75,"เชี่ยวชาญ",IF(BL40&gt;=65,"ชำนาญ",IF(BL40&gt;=55,"พัฒนา",IF(BL40&gt;=50,"เริ่มต้น","ไม่ผ่าน")))))))))</f>
        <v/>
      </c>
      <c r="BN40" s="1262" t="str">
        <f t="shared" si="28"/>
        <v/>
      </c>
      <c r="BO40" s="1233" t="str">
        <f>IF('2.ชื่อนักเรียน'!R41="มส","มส",IF('2.ชื่อนักเรียน'!R41="ร","ร",IF('2.ชื่อนักเรียน'!R41="ย้าย","ย้าย",IF($B40="","",IF(BN40="","",IF(BN40&gt;=75,"เชี่ยวชาญ",IF(BN40&gt;=65,"ชำนาญ",IF(BN40&gt;=55,"พัฒนา",IF(BN40&gt;=50,"เริ่มต้น","ไม่ผ่าน")))))))))</f>
        <v/>
      </c>
      <c r="BP40" s="1233" t="str">
        <f>IF(VLOOKUP($A40,'02.คีย์เทอม1'!$A$10:$GT$59,110,FALSE)="","",VLOOKUP($A40,'02.คีย์เทอม1'!$A$10:$GT$59,110,FALSE))</f>
        <v/>
      </c>
      <c r="BQ40" s="1233" t="str">
        <f>IF(VLOOKUP($A40,'03.คีย์เทอม2'!$A$10:$GT$59,110,FALSE)="","",VLOOKUP($A40,'03.คีย์เทอม2'!$A$10:$GT$59,110,FALSE))</f>
        <v/>
      </c>
      <c r="BR40" s="1262" t="str">
        <f t="shared" si="29"/>
        <v/>
      </c>
      <c r="BS40" s="1233" t="str">
        <f>IF('2.ชื่อนักเรียน'!R41="มส","มส",IF('2.ชื่อนักเรียน'!R41="ร","ร",IF('2.ชื่อนักเรียน'!R41="ย้าย","ย้าย",IF($B40="","",IF(BR40="","",IF(BR40&gt;=75,"เชี่ยวชาญ",IF(BR40&gt;=65,"ชำนาญ",IF(BR40&gt;=55,"พัฒนา",IF(BR40&gt;=50,"เริ่มต้น","ไม่ผ่าน")))))))))</f>
        <v/>
      </c>
      <c r="BT40" s="1233" t="str">
        <f>IF(VLOOKUP($A40,'02.คีย์เทอม1'!$A$10:$GT$59,115,FALSE)="","",VLOOKUP($A40,'02.คีย์เทอม1'!$A$10:$GT$59,115,FALSE))</f>
        <v/>
      </c>
      <c r="BU40" s="1233" t="str">
        <f>IF(VLOOKUP($A40,'03.คีย์เทอม2'!$A$10:$GT$59,115,FALSE)="","",VLOOKUP($A40,'03.คีย์เทอม2'!$A$10:$GT$59,115,FALSE))</f>
        <v/>
      </c>
      <c r="BV40" s="1262" t="str">
        <f t="shared" si="30"/>
        <v/>
      </c>
      <c r="BW40" s="1233" t="str">
        <f>IF('2.ชื่อนักเรียน'!R41="มส","มส",IF('2.ชื่อนักเรียน'!R41="ร","ร",IF('2.ชื่อนักเรียน'!R41="ย้าย","ย้าย",IF($B40="","",IF(BV40="","",IF(BV40&gt;=75,"เชี่ยวชาญ",IF(BV40&gt;=65,"ชำนาญ",IF(BV40&gt;=55,"พัฒนา",IF(BV40&gt;=50,"เริ่มต้น","ไม่ผ่าน")))))))))</f>
        <v/>
      </c>
      <c r="BX40" s="1233" t="str">
        <f>IF(VLOOKUP($A40,'02.คีย์เทอม1'!$A$10:$GT$59,120,FALSE)="","",VLOOKUP($A40,'02.คีย์เทอม1'!$A$10:$GT$59,120,FALSE))</f>
        <v/>
      </c>
      <c r="BY40" s="1233" t="str">
        <f>IF(VLOOKUP($A40,'03.คีย์เทอม2'!$A$10:$GT$59,120,FALSE)="","",VLOOKUP($A40,'03.คีย์เทอม2'!$A$10:$GT$59,120,FALSE))</f>
        <v/>
      </c>
      <c r="BZ40" s="1262" t="str">
        <f t="shared" si="31"/>
        <v/>
      </c>
      <c r="CA40" s="1233" t="str">
        <f>IF('2.ชื่อนักเรียน'!R41="มส","มส",IF('2.ชื่อนักเรียน'!R41="ร","ร",IF('2.ชื่อนักเรียน'!R41="ย้าย","ย้าย",IF($B40="","",IF(BZ40="","",IF(BZ40&gt;=75,"เชี่ยวชาญ",IF(BZ40&gt;=65,"ชำนาญ",IF(BZ40&gt;=55,"พัฒนา",IF(BZ40&gt;=50,"เริ่มต้น","ไม่ผ่าน")))))))))</f>
        <v/>
      </c>
      <c r="CB40" s="1233" t="str">
        <f>IF(VLOOKUP($A40,'02.คีย์เทอม1'!$A$10:$GT$59,125,FALSE)="","",VLOOKUP($A40,'02.คีย์เทอม1'!$A$10:$GT$59,125,FALSE))</f>
        <v/>
      </c>
      <c r="CC40" s="1233" t="str">
        <f>IF(VLOOKUP($A40,'03.คีย์เทอม2'!$A$10:$GT$59,125,FALSE)="","",VLOOKUP($A40,'03.คีย์เทอม2'!$A$10:$GT$59,125,FALSE))</f>
        <v/>
      </c>
      <c r="CD40" s="1262" t="str">
        <f t="shared" si="32"/>
        <v/>
      </c>
      <c r="CE40" s="1233" t="str">
        <f>IF('2.ชื่อนักเรียน'!R41="มส","มส",IF('2.ชื่อนักเรียน'!R41="ร","ร",IF('2.ชื่อนักเรียน'!R41="ย้าย","ย้าย",IF($B40="","",IF(CD40="","",IF(CD40&gt;=75,"เชี่ยวชาญ",IF(CD40&gt;=65,"ชำนาญ",IF(CD40&gt;=55,"พัฒนา",IF(CD40&gt;=50,"เริ่มต้น","ไม่ผ่าน")))))))))</f>
        <v/>
      </c>
      <c r="CF40" s="1233" t="str">
        <f>IF(VLOOKUP($A40,'02.คีย์เทอม1'!$A$10:$GT$59,130,FALSE)="","",VLOOKUP($A40,'02.คีย์เทอม1'!$A$10:$GT$59,130,FALSE))</f>
        <v/>
      </c>
      <c r="CG40" s="1233" t="str">
        <f>IF(VLOOKUP($A40,'03.คีย์เทอม2'!$A$10:$GT$59,130,FALSE)="","",VLOOKUP($A40,'03.คีย์เทอม2'!$A$10:$GT$59,130,FALSE))</f>
        <v/>
      </c>
      <c r="CH40" s="1262" t="str">
        <f t="shared" si="33"/>
        <v/>
      </c>
      <c r="CI40" s="1233" t="str">
        <f>IF('2.ชื่อนักเรียน'!R41="มส","มส",IF('2.ชื่อนักเรียน'!R41="ร","ร",IF('2.ชื่อนักเรียน'!R41="ย้าย","ย้าย",IF($B40="","",IF(CH40="","",IF(CH40&gt;=75,"เชี่ยวชาญ",IF(CH40&gt;=65,"ชำนาญ",IF(CH40&gt;=55,"พัฒนา",IF(CH40&gt;=50,"เริ่มต้น","ไม่ผ่าน")))))))))</f>
        <v/>
      </c>
      <c r="CJ40" s="1233" t="str">
        <f>IF(VLOOKUP($A40,'02.คีย์เทอม1'!$A$10:$GT$59,135,FALSE)="","",VLOOKUP($A40,'02.คีย์เทอม1'!$A$10:$GT$59,135,FALSE))</f>
        <v/>
      </c>
      <c r="CK40" s="1233" t="str">
        <f>IF(VLOOKUP($A40,'03.คีย์เทอม2'!$A$10:$GT$59,135,FALSE)="","",VLOOKUP($A40,'03.คีย์เทอม2'!$A$10:$GT$59,135,FALSE))</f>
        <v/>
      </c>
      <c r="CL40" s="1262" t="str">
        <f t="shared" si="34"/>
        <v/>
      </c>
      <c r="CM40" s="1233" t="str">
        <f>IF('2.ชื่อนักเรียน'!R41="มส","มส",IF('2.ชื่อนักเรียน'!R41="ร","ร",IF('2.ชื่อนักเรียน'!R41="ย้าย","ย้าย",IF($B40="","",IF(CL40="","",IF(CL40&gt;=75,"เชี่ยวชาญ",IF(CL40&gt;=65,"ชำนาญ",IF(CL40&gt;=55,"พัฒนา",IF(CL40&gt;=50,"เริ่มต้น","ไม่ผ่าน")))))))))</f>
        <v/>
      </c>
      <c r="CN40" s="1233" t="str">
        <f>IF(VLOOKUP($A40,'02.คีย์เทอม1'!$A$10:$GT$59,140,FALSE)="","",VLOOKUP($A40,'02.คีย์เทอม1'!$A$10:$GT$59,140,FALSE))</f>
        <v/>
      </c>
      <c r="CO40" s="1233" t="str">
        <f>IF(VLOOKUP($A40,'03.คีย์เทอม2'!$A$10:$GT$59,140,FALSE)="","",VLOOKUP($A40,'03.คีย์เทอม2'!$A$10:$GT$59,140,FALSE))</f>
        <v/>
      </c>
      <c r="CP40" s="1262" t="str">
        <f t="shared" si="35"/>
        <v/>
      </c>
      <c r="CQ40" s="1233" t="str">
        <f>IF('2.ชื่อนักเรียน'!R41="มส","มส",IF('2.ชื่อนักเรียน'!R41="ร","ร",IF('2.ชื่อนักเรียน'!R41="ย้าย","ย้าย",IF($B40="","",IF(CP40="","",IF(CP40&gt;=75,"เชี่ยวชาญ",IF(CP40&gt;=65,"ชำนาญ",IF(CP40&gt;=55,"พัฒนา",IF(CP40&gt;=50,"เริ่มต้น","ไม่ผ่าน")))))))))</f>
        <v/>
      </c>
      <c r="CR40" s="1233" t="str">
        <f>IF(VLOOKUP($A40,'02.คีย์เทอม1'!$A$10:$GT$59,145,FALSE)="","",VLOOKUP($A40,'02.คีย์เทอม1'!$A$10:$GT$59,145,FALSE))</f>
        <v/>
      </c>
      <c r="CS40" s="1233" t="str">
        <f>IF(VLOOKUP($A40,'03.คีย์เทอม2'!$A$10:$GT$59,145,FALSE)="","",VLOOKUP($A40,'03.คีย์เทอม2'!$A$10:$GT$59,145,FALSE))</f>
        <v/>
      </c>
      <c r="CT40" s="1262" t="str">
        <f t="shared" si="36"/>
        <v/>
      </c>
      <c r="CU40" s="1233" t="str">
        <f>IF('2.ชื่อนักเรียน'!R41="มส","มส",IF('2.ชื่อนักเรียน'!R41="ร","ร",IF('2.ชื่อนักเรียน'!R41="ย้าย","ย้าย",IF($B40="","",IF(CT40="","",IF(CT40&gt;=75,"เชี่ยวชาญ",IF(CT40&gt;=65,"ชำนาญ",IF(CT40&gt;=55,"พัฒนา",IF(CT40&gt;=50,"เริ่มต้น","ไม่ผ่าน")))))))))</f>
        <v/>
      </c>
      <c r="CV40" s="1233" t="str">
        <f>IF(VLOOKUP($A40,'02.คีย์เทอม1'!$A$10:$GT$59,150,FALSE)="","",VLOOKUP($A40,'02.คีย์เทอม1'!$A$10:$GT$59,150,FALSE))</f>
        <v/>
      </c>
      <c r="CW40" s="1233" t="str">
        <f>IF(VLOOKUP($A40,'03.คีย์เทอม2'!$A$10:$GT$59,150,FALSE)="","",VLOOKUP($A40,'03.คีย์เทอม2'!$A$10:$GT$59,150,FALSE))</f>
        <v/>
      </c>
      <c r="CX40" s="1262" t="str">
        <f t="shared" si="37"/>
        <v/>
      </c>
      <c r="CY40" s="1233" t="str">
        <f>IF('2.ชื่อนักเรียน'!R41="มส","มส",IF('2.ชื่อนักเรียน'!R41="ร","ร",IF('2.ชื่อนักเรียน'!R41="ย้าย","ย้าย",IF($B40="","",IF(CX40="","",IF(CX40&gt;=75,"เชี่ยวชาญ",IF(CX40&gt;=65,"ชำนาญ",IF(CX40&gt;=55,"พัฒนา",IF(CX40&gt;=50,"เริ่มต้น","ไม่ผ่าน")))))))))</f>
        <v/>
      </c>
      <c r="CZ40" s="1233" t="str">
        <f>IF(VLOOKUP($A40,'02.คีย์เทอม1'!$A$10:$GT$59,155,FALSE)="","",VLOOKUP($A40,'02.คีย์เทอม1'!$A$10:$GT$59,155,FALSE))</f>
        <v/>
      </c>
      <c r="DA40" s="1233" t="str">
        <f>IF(VLOOKUP($A40,'03.คีย์เทอม2'!$A$10:$GT$59,155,FALSE)="","",VLOOKUP($A40,'03.คีย์เทอม2'!$A$10:$GT$59,155,FALSE))</f>
        <v/>
      </c>
      <c r="DB40" s="1262" t="str">
        <f t="shared" si="38"/>
        <v/>
      </c>
      <c r="DC40" s="1233" t="str">
        <f>IF('2.ชื่อนักเรียน'!R41="มส","มส",IF('2.ชื่อนักเรียน'!R41="ร","ร",IF('2.ชื่อนักเรียน'!R41="ย้าย","ย้าย",IF($B40="","",IF(DB40="","",IF(DB40&gt;=75,"เชี่ยวชาญ",IF(DB40&gt;=65,"ชำนาญ",IF(DB40&gt;=55,"พัฒนา",IF(DB40&gt;=50,"เริ่มต้น","ไม่ผ่าน")))))))))</f>
        <v/>
      </c>
      <c r="DD40" s="1233" t="str">
        <f>IF(VLOOKUP($A40,'02.คีย์เทอม1'!$A$10:$GT$59,160,FALSE)="","",VLOOKUP($A40,'02.คีย์เทอม1'!$A$10:$GT$59,160,FALSE))</f>
        <v/>
      </c>
      <c r="DE40" s="1233" t="str">
        <f>IF(VLOOKUP($A40,'03.คีย์เทอม2'!$A$10:$GT$59,160,FALSE)="","",VLOOKUP($A40,'03.คีย์เทอม2'!$A$10:$GT$59,160,FALSE))</f>
        <v/>
      </c>
      <c r="DF40" s="1262" t="str">
        <f t="shared" si="39"/>
        <v/>
      </c>
      <c r="DG40" s="1233" t="str">
        <f>IF('2.ชื่อนักเรียน'!R41="มส","มส",IF('2.ชื่อนักเรียน'!R41="ร","ร",IF('2.ชื่อนักเรียน'!R41="ย้าย","ย้าย",IF($B40="","",IF(DF40="","",IF(DF40&gt;=75,"เชี่ยวชาญ",IF(DF40&gt;=65,"ชำนาญ",IF(DF40&gt;=55,"พัฒนา",IF(DF40&gt;=50,"เริ่มต้น","ไม่ผ่าน")))))))))</f>
        <v/>
      </c>
      <c r="DH40" s="1233" t="str">
        <f>IF(VLOOKUP($A40,'02.คีย์เทอม1'!$A$10:$GT$59,165,FALSE)="","",VLOOKUP($A40,'02.คีย์เทอม1'!$A$10:$GT$59,165,FALSE))</f>
        <v/>
      </c>
      <c r="DI40" s="1233" t="str">
        <f>IF(VLOOKUP($A40,'03.คีย์เทอม2'!$A$10:$GT$59,165,FALSE)="","",VLOOKUP($A40,'03.คีย์เทอม2'!$A$10:$GT$59,165,FALSE))</f>
        <v/>
      </c>
      <c r="DJ40" s="1262" t="str">
        <f t="shared" si="40"/>
        <v/>
      </c>
      <c r="DK40" s="1233" t="str">
        <f>IF('2.ชื่อนักเรียน'!R41="มส","มส",IF('2.ชื่อนักเรียน'!R41="ร","ร",IF('2.ชื่อนักเรียน'!R41="ย้าย","ย้าย",IF($B40="","",IF(DJ40="","",IF(DJ40&gt;=75,"เชี่ยวชาญ",IF(DJ40&gt;=65,"ชำนาญ",IF(DJ40&gt;=55,"พัฒนา",IF(DJ40&gt;=50,"เริ่มต้น","ไม่ผ่าน")))))))))</f>
        <v/>
      </c>
      <c r="DL40" s="1233" t="str">
        <f>IF(VLOOKUP($A40,'02.คีย์เทอม1'!$A$10:$GT$59,170,FALSE)="","",VLOOKUP($A40,'02.คีย์เทอม1'!$A$10:$GT$59,170,FALSE))</f>
        <v/>
      </c>
      <c r="DM40" s="1233" t="str">
        <f>IF(VLOOKUP($A40,'03.คีย์เทอม2'!$A$10:$GT$59,170,FALSE)="","",VLOOKUP($A40,'03.คีย์เทอม2'!$A$10:$GT$59,170,FALSE))</f>
        <v/>
      </c>
      <c r="DN40" s="1262" t="str">
        <f t="shared" si="41"/>
        <v/>
      </c>
      <c r="DO40" s="1233" t="str">
        <f>IF('2.ชื่อนักเรียน'!R41="มส","มส",IF('2.ชื่อนักเรียน'!R41="ร","ร",IF('2.ชื่อนักเรียน'!R41="ย้าย","ย้าย",IF($B40="","",IF(DN40="","",IF(DN40&gt;=75,"เชี่ยวชาญ",IF(DN40&gt;=65,"ชำนาญ",IF(DN40&gt;=55,"พัฒนา",IF(DN40&gt;=50,"เริ่มต้น","ไม่ผ่าน")))))))))</f>
        <v/>
      </c>
      <c r="DP40" s="1233" t="str">
        <f>IF(VLOOKUP($A40,'02.คีย์เทอม1'!$A$10:$GT$59,175,FALSE)="","",VLOOKUP($A40,'02.คีย์เทอม1'!$A$10:$GT$59,175,FALSE))</f>
        <v/>
      </c>
      <c r="DQ40" s="1233" t="str">
        <f>IF(VLOOKUP($A40,'03.คีย์เทอม2'!$A$10:$GT$59,175,FALSE)="","",VLOOKUP($A40,'03.คีย์เทอม2'!$A$10:$GT$59,175,FALSE))</f>
        <v/>
      </c>
      <c r="DR40" s="1262" t="str">
        <f t="shared" si="42"/>
        <v/>
      </c>
      <c r="DS40" s="1233" t="str">
        <f>IF('2.ชื่อนักเรียน'!R41="มส","มส",IF('2.ชื่อนักเรียน'!R41="ร","ร",IF('2.ชื่อนักเรียน'!R41="ย้าย","ย้าย",IF($B40="","",IF(DR40="","",IF(DR40&gt;=75,"เชี่ยวชาญ",IF(DR40&gt;=65,"ชำนาญ",IF(DR40&gt;=55,"พัฒนา",IF(DR40&gt;=50,"เริ่มต้น","ไม่ผ่าน")))))))))</f>
        <v/>
      </c>
      <c r="DT40" s="1233" t="str">
        <f>IF(VLOOKUP($A40,'02.คีย์เทอม1'!$A$10:$GT$59,180,FALSE)="","",VLOOKUP($A40,'02.คีย์เทอม1'!$A$10:$GT$59,180,FALSE))</f>
        <v/>
      </c>
      <c r="DU40" s="1233" t="str">
        <f>IF(VLOOKUP($A40,'03.คีย์เทอม2'!$A$10:$GT$59,180,FALSE)="","",VLOOKUP($A40,'03.คีย์เทอม2'!$A$10:$GT$59,180,FALSE))</f>
        <v/>
      </c>
      <c r="DV40" s="1262" t="str">
        <f t="shared" si="43"/>
        <v/>
      </c>
      <c r="DW40" s="1233" t="str">
        <f>IF('2.ชื่อนักเรียน'!R41="มส","มส",IF('2.ชื่อนักเรียน'!R41="ร","ร",IF('2.ชื่อนักเรียน'!R41="ย้าย","ย้าย",IF($B40="","",IF(DV40="","",IF(DV40&gt;=75,"เชี่ยวชาญ",IF(DV40&gt;=65,"ชำนาญ",IF(DV40&gt;=55,"พัฒนา",IF(DV40&gt;=50,"เริ่มต้น","ไม่ผ่าน")))))))))</f>
        <v/>
      </c>
    </row>
    <row r="41" spans="1:127" s="509" customFormat="1" ht="17.25" customHeight="1">
      <c r="A41" s="1323">
        <v>32</v>
      </c>
      <c r="B41" s="1324" t="str">
        <f>IF('2.ชื่อนักเรียน'!C42="","",'2.ชื่อนักเรียน'!C42)</f>
        <v/>
      </c>
      <c r="C41" s="1325" t="str">
        <f>IF('2.ชื่อนักเรียน'!D42="","",'2.ชื่อนักเรียน'!D42)</f>
        <v/>
      </c>
      <c r="D41" s="1314" t="str">
        <f>IF($A$3&lt;&gt;"ชั้น"&amp;'01.ข้อมูลเบื้องต้น'!$H$2,"",IF(AK41="","",AK41))</f>
        <v/>
      </c>
      <c r="E41" s="1314" t="str">
        <f>IF($A$3&lt;&gt;"ชั้น"&amp;'01.ข้อมูลเบื้องต้น'!$H$2,"",IF(AO41="","",AO41))</f>
        <v/>
      </c>
      <c r="F41" s="1315" t="str">
        <f>IF($A$3&lt;&gt;"ชั้น"&amp;'01.ข้อมูลเบื้องต้น'!$H$2,"",IF(AS41="","",AS41))</f>
        <v/>
      </c>
      <c r="G41" s="1326" t="str">
        <f>IF($A$3&lt;&gt;"ชั้น"&amp;'01.ข้อมูลเบื้องต้น'!$H$2,"",IF(AW41="","",AW41))</f>
        <v/>
      </c>
      <c r="H41" s="1327" t="str">
        <f>IF($A$3&lt;&gt;"ชั้น"&amp;'01.ข้อมูลเบื้องต้น'!$H$2,"",IF(BA41="","",BA41))</f>
        <v/>
      </c>
      <c r="I41" s="1316" t="str">
        <f>IF($A$3&lt;&gt;"ชั้น"&amp;'01.ข้อมูลเบื้องต้น'!$H$2,"",IF(BE41="","",BE41))</f>
        <v/>
      </c>
      <c r="J41" s="1316" t="str">
        <f>IF($A$3&lt;&gt;"ชั้น"&amp;'01.ข้อมูลเบื้องต้น'!$H$2,"",IF(BI41="","",BI41))</f>
        <v/>
      </c>
      <c r="K41" s="1316" t="str">
        <f>IF($A$3&lt;&gt;"ชั้น"&amp;'01.ข้อมูลเบื้องต้น'!$H$2,"",IF(BM41="","",BM41))</f>
        <v/>
      </c>
      <c r="L41" s="1328" t="str">
        <f>IF($A$3&lt;&gt;"ชั้น"&amp;'01.ข้อมูลเบื้องต้น'!$H$2,"",IF(BO41="","",BO41))</f>
        <v/>
      </c>
      <c r="M41" s="1326" t="str">
        <f>IF($A$3&lt;&gt;"ชั้น"&amp;'01.ข้อมูลเบื้องต้น'!$H$2,"",IF(BS41="","",BS41))</f>
        <v/>
      </c>
      <c r="N41" s="1327" t="str">
        <f>IF($A$3&lt;&gt;"ชั้น"&amp;'01.ข้อมูลเบื้องต้น'!$H$2,"",IF(BW41="","",BW41))</f>
        <v/>
      </c>
      <c r="O41" s="1327" t="str">
        <f>IF($A$3&lt;&gt;"ชั้น"&amp;'01.ข้อมูลเบื้องต้น'!$H$2,"",IF(CA41="","",CA41))</f>
        <v/>
      </c>
      <c r="P41" s="1327" t="str">
        <f>IF($A$3&lt;&gt;"ชั้น"&amp;'01.ข้อมูลเบื้องต้น'!$H$2,"",IF(CE41="","",CE41))</f>
        <v/>
      </c>
      <c r="Q41" s="1327" t="str">
        <f>IF($A$3&lt;&gt;"ชั้น"&amp;'01.ข้อมูลเบื้องต้น'!$H$2,"",IF(CI41="","",CI41))</f>
        <v/>
      </c>
      <c r="R41" s="1327" t="str">
        <f>IF($A$3&lt;&gt;"ชั้น"&amp;'01.ข้อมูลเบื้องต้น'!$H$2,"",IF(CM41="","",CM41))</f>
        <v/>
      </c>
      <c r="S41" s="1327" t="str">
        <f>IF($A$3&lt;&gt;"ชั้น"&amp;'01.ข้อมูลเบื้องต้น'!$H$2,"",IF(CQ41="","",CQ41))</f>
        <v/>
      </c>
      <c r="T41" s="1327" t="str">
        <f>IF($A$3&lt;&gt;"ชั้น"&amp;'01.ข้อมูลเบื้องต้น'!$H$2,"",IF(CU41="","",CU41))</f>
        <v/>
      </c>
      <c r="U41" s="1327" t="str">
        <f>IF($A$3&lt;&gt;"ชั้น"&amp;'01.ข้อมูลเบื้องต้น'!$H$2,"",IF(CY41="","",CY41))</f>
        <v/>
      </c>
      <c r="V41" s="1327" t="str">
        <f>IF($A$3&lt;&gt;"ชั้น"&amp;'01.ข้อมูลเบื้องต้น'!$H$2,"",IF(DC41="","",DC41))</f>
        <v/>
      </c>
      <c r="W41" s="1327" t="str">
        <f>IF($A$3&lt;&gt;"ชั้น"&amp;'01.ข้อมูลเบื้องต้น'!$H$2,"",IF(DG41="","",DG41))</f>
        <v/>
      </c>
      <c r="X41" s="1327" t="str">
        <f>IF($A$3&lt;&gt;"ชั้น"&amp;'01.ข้อมูลเบื้องต้น'!$H$2,"",IF(DK41="","",DK41))</f>
        <v/>
      </c>
      <c r="Y41" s="1327" t="str">
        <f>IF($A$3&lt;&gt;"ชั้น"&amp;'01.ข้อมูลเบื้องต้น'!$H$2,"",IF(DO41="","",DO41))</f>
        <v/>
      </c>
      <c r="Z41" s="1327" t="str">
        <f>IF($A$3&lt;&gt;"ชั้น"&amp;'01.ข้อมูลเบื้องต้น'!$H$2,"",IF(DS41="","",DS41))</f>
        <v/>
      </c>
      <c r="AA41" s="1329" t="str">
        <f>IF($A$3&lt;&gt;"ชั้น"&amp;'01.ข้อมูลเบื้องต้น'!$H$2,"",IF(DW41="","",DW41))</f>
        <v/>
      </c>
      <c r="AB41" s="1330" t="str">
        <f>IF($A$3&lt;&gt;"ชั้น"&amp;'01.ข้อมูลเบื้องต้น'!$H$2,"",'7.พัฒนาผู้เรียน'!G42)</f>
        <v/>
      </c>
      <c r="AC41" s="1331" t="str">
        <f>IF($A$3&lt;&gt;"ชั้น"&amp;'01.ข้อมูลเบื้องต้น'!$H$2,"",'9.คุณลักษณะ'!I42)</f>
        <v/>
      </c>
      <c r="AG41" s="1261"/>
      <c r="AH41" s="1233" t="str">
        <f>IF(VLOOKUP($A41,'02.คีย์เทอม1'!$A$10:$GT$59,189,FALSE)="","",VLOOKUP($A41,'02.คีย์เทอม1'!$A$10:$GT$59,189,FALSE))</f>
        <v/>
      </c>
      <c r="AI41" s="1233" t="str">
        <f>IF(VLOOKUP($A41,'03.คีย์เทอม2'!$A$10:$GT$59,189,FALSE)="","",VLOOKUP($A41,'03.คีย์เทอม2'!$A$10:$GT$59,189,FALSE))</f>
        <v/>
      </c>
      <c r="AJ41" s="1262" t="str">
        <f t="shared" si="44"/>
        <v/>
      </c>
      <c r="AK41" s="1233" t="str">
        <f>IF('2.ชื่อนักเรียน'!R42="มส","มส",IF('2.ชื่อนักเรียน'!R42="ร","ร",IF('2.ชื่อนักเรียน'!R42="ย้าย","ย้าย",IF($B41="","",IF(AJ41="","",IF(AJ41&gt;=75,"เชี่ยวชาญ",IF(AJ41&gt;=65,"ชำนาญ",IF(AJ41&gt;=55,"พัฒนา",IF(AJ41&gt;=50,"เริ่มต้น","ไม่ผ่าน")))))))))</f>
        <v/>
      </c>
      <c r="AL41" s="1233" t="str">
        <f>IF(VLOOKUP($A41,'02.คีย์เทอม1'!$A$10:$GT$59,193,FALSE)="","",VLOOKUP($A41,'02.คีย์เทอม1'!$A$10:$GT$59,193,FALSE))</f>
        <v/>
      </c>
      <c r="AM41" s="1233" t="str">
        <f>IF(VLOOKUP($A41,'03.คีย์เทอม2'!$A$10:$GT$59,193,FALSE)="","",VLOOKUP($A41,'03.คีย์เทอม2'!$A$10:$GT$59,193,FALSE))</f>
        <v/>
      </c>
      <c r="AN41" s="1262" t="str">
        <f t="shared" si="21"/>
        <v/>
      </c>
      <c r="AO41" s="1233" t="str">
        <f>IF('2.ชื่อนักเรียน'!R42="มส","มส",IF('2.ชื่อนักเรียน'!R42="ร","ร",IF('2.ชื่อนักเรียน'!R42="ย้าย","ย้าย",IF($B41="","",IF(AN41="","",IF(AN41&gt;=75,"เชี่ยวชาญ",IF(AN41&gt;=65,"ชำนาญ",IF(AN41&gt;=55,"พัฒนา",IF(AN41&gt;=50,"เริ่มต้น","ไม่ผ่าน")))))))))</f>
        <v/>
      </c>
      <c r="AP41" s="1233" t="str">
        <f>IF(VLOOKUP($A41,'02.คีย์เทอม1'!$A$10:$GT$59,195,FALSE)="","",VLOOKUP($A41,'02.คีย์เทอม1'!$A$10:$GT$59,195,FALSE))</f>
        <v/>
      </c>
      <c r="AQ41" s="1233" t="str">
        <f>IF(VLOOKUP($A41,'03.คีย์เทอม2'!$A$10:$GT$59,195,FALSE)="","",VLOOKUP($A41,'03.คีย์เทอม2'!$A$10:$GT$59,195,FALSE))</f>
        <v/>
      </c>
      <c r="AR41" s="1262" t="str">
        <f t="shared" si="22"/>
        <v/>
      </c>
      <c r="AS41" s="1233" t="str">
        <f>IF('2.ชื่อนักเรียน'!R42="มส","มส",IF('2.ชื่อนักเรียน'!R42="ร","ร",IF('2.ชื่อนักเรียน'!R42="ย้าย","ย้าย",IF($B41="","",IF(AR41="","",IF(AR41&gt;=75,"เชี่ยวชาญ",IF(AR41&gt;=65,"ชำนาญ",IF(AR41&gt;=55,"พัฒนา",IF(AR41&gt;=50,"เริ่มต้น","ไม่ผ่าน")))))))))</f>
        <v/>
      </c>
      <c r="AT41" s="1233" t="str">
        <f>IF(VLOOKUP($A41,'02.คีย์เทอม1'!$A$10:$GT$59,196,FALSE)="","",VLOOKUP($A41,'02.คีย์เทอม1'!$A$10:$GT$59,196,FALSE))</f>
        <v/>
      </c>
      <c r="AU41" s="1233" t="str">
        <f>IF(VLOOKUP($A41,'03.คีย์เทอม2'!$A$10:$GT$59,196,FALSE)="","",VLOOKUP($A41,'03.คีย์เทอม2'!$A$10:$GT$59,196,FALSE))</f>
        <v/>
      </c>
      <c r="AV41" s="1262" t="str">
        <f t="shared" si="23"/>
        <v/>
      </c>
      <c r="AW41" s="1233" t="str">
        <f>IF('2.ชื่อนักเรียน'!R42="มส","มส",IF('2.ชื่อนักเรียน'!R42="ร","ร",IF('2.ชื่อนักเรียน'!R42="ย้าย","ย้าย",IF($B41="","",IF(AV41="","",IF(AV41&gt;=75,"เชี่ยวชาญ",IF(AV41&gt;=65,"ชำนาญ",IF(AV41&gt;=55,"พัฒนา",IF(AV41&gt;=50,"เริ่มต้น","ไม่ผ่าน")))))))))</f>
        <v/>
      </c>
      <c r="AX41" s="1233" t="str">
        <f>IF(VLOOKUP($A41,'02.คีย์เทอม1'!$A$10:$GT$59,197,FALSE)="","",VLOOKUP($A41,'02.คีย์เทอม1'!$A$10:$GT$59,197,FALSE))</f>
        <v/>
      </c>
      <c r="AY41" s="1233" t="str">
        <f>IF(VLOOKUP($A41,'03.คีย์เทอม2'!$A$10:$GT$59,197,FALSE)="","",VLOOKUP($A41,'03.คีย์เทอม2'!$A$10:$GT$59,197,FALSE))</f>
        <v/>
      </c>
      <c r="AZ41" s="1262" t="str">
        <f t="shared" si="24"/>
        <v/>
      </c>
      <c r="BA41" s="1233" t="str">
        <f>IF('2.ชื่อนักเรียน'!R42="มส","มส",IF('2.ชื่อนักเรียน'!R42="ร","ร",IF('2.ชื่อนักเรียน'!R42="ย้าย","ย้าย",IF($B41="","",IF(AZ41="","",IF(AZ41&gt;=75,"เชี่ยวชาญ",IF(AZ41&gt;=65,"ชำนาญ",IF(AZ41&gt;=55,"พัฒนา",IF(AZ41&gt;=50,"เริ่มต้น","ไม่ผ่าน")))))))))</f>
        <v/>
      </c>
      <c r="BB41" s="1233" t="str">
        <f>IF(VLOOKUP($A41,'02.คีย์เทอม1'!$A$10:$GT$59,198,FALSE)="","",VLOOKUP($A41,'02.คีย์เทอม1'!$A$10:$GT$59,198,FALSE))</f>
        <v/>
      </c>
      <c r="BC41" s="1233" t="str">
        <f>IF(VLOOKUP($A41,'03.คีย์เทอม2'!$A$10:$GT$59,198,FALSE)="","",VLOOKUP($A41,'03.คีย์เทอม2'!$A$10:$GT$59,198,FALSE))</f>
        <v/>
      </c>
      <c r="BD41" s="1262" t="str">
        <f t="shared" si="25"/>
        <v/>
      </c>
      <c r="BE41" s="1233" t="str">
        <f>IF('2.ชื่อนักเรียน'!R42="มส","มส",IF('2.ชื่อนักเรียน'!R42="ร","ร",IF('2.ชื่อนักเรียน'!R42="ย้าย","ย้าย",IF($B41="","",IF(BD41="","",IF(BD41&gt;=75,"เชี่ยวชาญ",IF(BD41&gt;=65,"ชำนาญ",IF(BD41&gt;=55,"พัฒนา",IF(BD41&gt;=50,"เริ่มต้น","ไม่ผ่าน")))))))))</f>
        <v/>
      </c>
      <c r="BF41" s="1233" t="str">
        <f>IF(VLOOKUP($A41,'02.คีย์เทอม1'!$A$10:$GT$59,199,FALSE)="","",VLOOKUP($A41,'02.คีย์เทอม1'!$A$10:$GT$59,199,FALSE))</f>
        <v/>
      </c>
      <c r="BG41" s="1233" t="str">
        <f>IF(VLOOKUP($A41,'03.คีย์เทอม2'!$A$10:$GT$59,199,FALSE)="","",VLOOKUP($A41,'03.คีย์เทอม2'!$A$10:$GT$59,199,FALSE))</f>
        <v/>
      </c>
      <c r="BH41" s="1262" t="str">
        <f t="shared" si="26"/>
        <v/>
      </c>
      <c r="BI41" s="1233" t="str">
        <f>IF('2.ชื่อนักเรียน'!R42="มส","มส",IF('2.ชื่อนักเรียน'!R42="ร","ร",IF('2.ชื่อนักเรียน'!R42="ย้าย","ย้าย",IF($B41="","",IF(BH41="","",IF(BH41&gt;=75,"เชี่ยวชาญ",IF(BH41&gt;=65,"ชำนาญ",IF(BH41&gt;=55,"พัฒนา",IF(BH41&gt;=50,"เริ่มต้น","ไม่ผ่าน")))))))))</f>
        <v/>
      </c>
      <c r="BJ41" s="1233" t="str">
        <f>IF(VLOOKUP($A41,'02.คีย์เทอม1'!$A$10:$GT$59,200,FALSE)="","",VLOOKUP($A41,'02.คีย์เทอม1'!$A$10:$GT$59,200,FALSE))</f>
        <v/>
      </c>
      <c r="BK41" s="1233" t="str">
        <f>IF(VLOOKUP($A41,'03.คีย์เทอม2'!$A$10:$GT$59,200,FALSE)="","",VLOOKUP($A41,'03.คีย์เทอม2'!$A$10:$GT$59,200,FALSE))</f>
        <v/>
      </c>
      <c r="BL41" s="1262" t="str">
        <f t="shared" si="27"/>
        <v/>
      </c>
      <c r="BM41" s="1233" t="str">
        <f>IF('2.ชื่อนักเรียน'!R42="มส","มส",IF('2.ชื่อนักเรียน'!R42="ร","ร",IF('2.ชื่อนักเรียน'!R42="ย้าย","ย้าย",IF($B41="","",IF(BL41="","",IF(BL41&gt;=75,"เชี่ยวชาญ",IF(BL41&gt;=65,"ชำนาญ",IF(BL41&gt;=55,"พัฒนา",IF(BL41&gt;=50,"เริ่มต้น","ไม่ผ่าน")))))))))</f>
        <v/>
      </c>
      <c r="BN41" s="1262" t="str">
        <f t="shared" si="28"/>
        <v/>
      </c>
      <c r="BO41" s="1233" t="str">
        <f>IF('2.ชื่อนักเรียน'!R42="มส","มส",IF('2.ชื่อนักเรียน'!R42="ร","ร",IF('2.ชื่อนักเรียน'!R42="ย้าย","ย้าย",IF($B41="","",IF(BN41="","",IF(BN41&gt;=75,"เชี่ยวชาญ",IF(BN41&gt;=65,"ชำนาญ",IF(BN41&gt;=55,"พัฒนา",IF(BN41&gt;=50,"เริ่มต้น","ไม่ผ่าน")))))))))</f>
        <v/>
      </c>
      <c r="BP41" s="1233" t="str">
        <f>IF(VLOOKUP($A41,'02.คีย์เทอม1'!$A$10:$GT$59,110,FALSE)="","",VLOOKUP($A41,'02.คีย์เทอม1'!$A$10:$GT$59,110,FALSE))</f>
        <v/>
      </c>
      <c r="BQ41" s="1233" t="str">
        <f>IF(VLOOKUP($A41,'03.คีย์เทอม2'!$A$10:$GT$59,110,FALSE)="","",VLOOKUP($A41,'03.คีย์เทอม2'!$A$10:$GT$59,110,FALSE))</f>
        <v/>
      </c>
      <c r="BR41" s="1262" t="str">
        <f t="shared" si="29"/>
        <v/>
      </c>
      <c r="BS41" s="1233" t="str">
        <f>IF('2.ชื่อนักเรียน'!R42="มส","มส",IF('2.ชื่อนักเรียน'!R42="ร","ร",IF('2.ชื่อนักเรียน'!R42="ย้าย","ย้าย",IF($B41="","",IF(BR41="","",IF(BR41&gt;=75,"เชี่ยวชาญ",IF(BR41&gt;=65,"ชำนาญ",IF(BR41&gt;=55,"พัฒนา",IF(BR41&gt;=50,"เริ่มต้น","ไม่ผ่าน")))))))))</f>
        <v/>
      </c>
      <c r="BT41" s="1233" t="str">
        <f>IF(VLOOKUP($A41,'02.คีย์เทอม1'!$A$10:$GT$59,115,FALSE)="","",VLOOKUP($A41,'02.คีย์เทอม1'!$A$10:$GT$59,115,FALSE))</f>
        <v/>
      </c>
      <c r="BU41" s="1233" t="str">
        <f>IF(VLOOKUP($A41,'03.คีย์เทอม2'!$A$10:$GT$59,115,FALSE)="","",VLOOKUP($A41,'03.คีย์เทอม2'!$A$10:$GT$59,115,FALSE))</f>
        <v/>
      </c>
      <c r="BV41" s="1262" t="str">
        <f t="shared" si="30"/>
        <v/>
      </c>
      <c r="BW41" s="1233" t="str">
        <f>IF('2.ชื่อนักเรียน'!R42="มส","มส",IF('2.ชื่อนักเรียน'!R42="ร","ร",IF('2.ชื่อนักเรียน'!R42="ย้าย","ย้าย",IF($B41="","",IF(BV41="","",IF(BV41&gt;=75,"เชี่ยวชาญ",IF(BV41&gt;=65,"ชำนาญ",IF(BV41&gt;=55,"พัฒนา",IF(BV41&gt;=50,"เริ่มต้น","ไม่ผ่าน")))))))))</f>
        <v/>
      </c>
      <c r="BX41" s="1233" t="str">
        <f>IF(VLOOKUP($A41,'02.คีย์เทอม1'!$A$10:$GT$59,120,FALSE)="","",VLOOKUP($A41,'02.คีย์เทอม1'!$A$10:$GT$59,120,FALSE))</f>
        <v/>
      </c>
      <c r="BY41" s="1233" t="str">
        <f>IF(VLOOKUP($A41,'03.คีย์เทอม2'!$A$10:$GT$59,120,FALSE)="","",VLOOKUP($A41,'03.คีย์เทอม2'!$A$10:$GT$59,120,FALSE))</f>
        <v/>
      </c>
      <c r="BZ41" s="1262" t="str">
        <f t="shared" si="31"/>
        <v/>
      </c>
      <c r="CA41" s="1233" t="str">
        <f>IF('2.ชื่อนักเรียน'!R42="มส","มส",IF('2.ชื่อนักเรียน'!R42="ร","ร",IF('2.ชื่อนักเรียน'!R42="ย้าย","ย้าย",IF($B41="","",IF(BZ41="","",IF(BZ41&gt;=75,"เชี่ยวชาญ",IF(BZ41&gt;=65,"ชำนาญ",IF(BZ41&gt;=55,"พัฒนา",IF(BZ41&gt;=50,"เริ่มต้น","ไม่ผ่าน")))))))))</f>
        <v/>
      </c>
      <c r="CB41" s="1233" t="str">
        <f>IF(VLOOKUP($A41,'02.คีย์เทอม1'!$A$10:$GT$59,125,FALSE)="","",VLOOKUP($A41,'02.คีย์เทอม1'!$A$10:$GT$59,125,FALSE))</f>
        <v/>
      </c>
      <c r="CC41" s="1233" t="str">
        <f>IF(VLOOKUP($A41,'03.คีย์เทอม2'!$A$10:$GT$59,125,FALSE)="","",VLOOKUP($A41,'03.คีย์เทอม2'!$A$10:$GT$59,125,FALSE))</f>
        <v/>
      </c>
      <c r="CD41" s="1262" t="str">
        <f t="shared" si="32"/>
        <v/>
      </c>
      <c r="CE41" s="1233" t="str">
        <f>IF('2.ชื่อนักเรียน'!R42="มส","มส",IF('2.ชื่อนักเรียน'!R42="ร","ร",IF('2.ชื่อนักเรียน'!R42="ย้าย","ย้าย",IF($B41="","",IF(CD41="","",IF(CD41&gt;=75,"เชี่ยวชาญ",IF(CD41&gt;=65,"ชำนาญ",IF(CD41&gt;=55,"พัฒนา",IF(CD41&gt;=50,"เริ่มต้น","ไม่ผ่าน")))))))))</f>
        <v/>
      </c>
      <c r="CF41" s="1233" t="str">
        <f>IF(VLOOKUP($A41,'02.คีย์เทอม1'!$A$10:$GT$59,130,FALSE)="","",VLOOKUP($A41,'02.คีย์เทอม1'!$A$10:$GT$59,130,FALSE))</f>
        <v/>
      </c>
      <c r="CG41" s="1233" t="str">
        <f>IF(VLOOKUP($A41,'03.คีย์เทอม2'!$A$10:$GT$59,130,FALSE)="","",VLOOKUP($A41,'03.คีย์เทอม2'!$A$10:$GT$59,130,FALSE))</f>
        <v/>
      </c>
      <c r="CH41" s="1262" t="str">
        <f t="shared" si="33"/>
        <v/>
      </c>
      <c r="CI41" s="1233" t="str">
        <f>IF('2.ชื่อนักเรียน'!R42="มส","มส",IF('2.ชื่อนักเรียน'!R42="ร","ร",IF('2.ชื่อนักเรียน'!R42="ย้าย","ย้าย",IF($B41="","",IF(CH41="","",IF(CH41&gt;=75,"เชี่ยวชาญ",IF(CH41&gt;=65,"ชำนาญ",IF(CH41&gt;=55,"พัฒนา",IF(CH41&gt;=50,"เริ่มต้น","ไม่ผ่าน")))))))))</f>
        <v/>
      </c>
      <c r="CJ41" s="1233" t="str">
        <f>IF(VLOOKUP($A41,'02.คีย์เทอม1'!$A$10:$GT$59,135,FALSE)="","",VLOOKUP($A41,'02.คีย์เทอม1'!$A$10:$GT$59,135,FALSE))</f>
        <v/>
      </c>
      <c r="CK41" s="1233" t="str">
        <f>IF(VLOOKUP($A41,'03.คีย์เทอม2'!$A$10:$GT$59,135,FALSE)="","",VLOOKUP($A41,'03.คีย์เทอม2'!$A$10:$GT$59,135,FALSE))</f>
        <v/>
      </c>
      <c r="CL41" s="1262" t="str">
        <f t="shared" si="34"/>
        <v/>
      </c>
      <c r="CM41" s="1233" t="str">
        <f>IF('2.ชื่อนักเรียน'!R42="มส","มส",IF('2.ชื่อนักเรียน'!R42="ร","ร",IF('2.ชื่อนักเรียน'!R42="ย้าย","ย้าย",IF($B41="","",IF(CL41="","",IF(CL41&gt;=75,"เชี่ยวชาญ",IF(CL41&gt;=65,"ชำนาญ",IF(CL41&gt;=55,"พัฒนา",IF(CL41&gt;=50,"เริ่มต้น","ไม่ผ่าน")))))))))</f>
        <v/>
      </c>
      <c r="CN41" s="1233" t="str">
        <f>IF(VLOOKUP($A41,'02.คีย์เทอม1'!$A$10:$GT$59,140,FALSE)="","",VLOOKUP($A41,'02.คีย์เทอม1'!$A$10:$GT$59,140,FALSE))</f>
        <v/>
      </c>
      <c r="CO41" s="1233" t="str">
        <f>IF(VLOOKUP($A41,'03.คีย์เทอม2'!$A$10:$GT$59,140,FALSE)="","",VLOOKUP($A41,'03.คีย์เทอม2'!$A$10:$GT$59,140,FALSE))</f>
        <v/>
      </c>
      <c r="CP41" s="1262" t="str">
        <f t="shared" si="35"/>
        <v/>
      </c>
      <c r="CQ41" s="1233" t="str">
        <f>IF('2.ชื่อนักเรียน'!R42="มส","มส",IF('2.ชื่อนักเรียน'!R42="ร","ร",IF('2.ชื่อนักเรียน'!R42="ย้าย","ย้าย",IF($B41="","",IF(CP41="","",IF(CP41&gt;=75,"เชี่ยวชาญ",IF(CP41&gt;=65,"ชำนาญ",IF(CP41&gt;=55,"พัฒนา",IF(CP41&gt;=50,"เริ่มต้น","ไม่ผ่าน")))))))))</f>
        <v/>
      </c>
      <c r="CR41" s="1233" t="str">
        <f>IF(VLOOKUP($A41,'02.คีย์เทอม1'!$A$10:$GT$59,145,FALSE)="","",VLOOKUP($A41,'02.คีย์เทอม1'!$A$10:$GT$59,145,FALSE))</f>
        <v/>
      </c>
      <c r="CS41" s="1233" t="str">
        <f>IF(VLOOKUP($A41,'03.คีย์เทอม2'!$A$10:$GT$59,145,FALSE)="","",VLOOKUP($A41,'03.คีย์เทอม2'!$A$10:$GT$59,145,FALSE))</f>
        <v/>
      </c>
      <c r="CT41" s="1262" t="str">
        <f t="shared" si="36"/>
        <v/>
      </c>
      <c r="CU41" s="1233" t="str">
        <f>IF('2.ชื่อนักเรียน'!R42="มส","มส",IF('2.ชื่อนักเรียน'!R42="ร","ร",IF('2.ชื่อนักเรียน'!R42="ย้าย","ย้าย",IF($B41="","",IF(CT41="","",IF(CT41&gt;=75,"เชี่ยวชาญ",IF(CT41&gt;=65,"ชำนาญ",IF(CT41&gt;=55,"พัฒนา",IF(CT41&gt;=50,"เริ่มต้น","ไม่ผ่าน")))))))))</f>
        <v/>
      </c>
      <c r="CV41" s="1233" t="str">
        <f>IF(VLOOKUP($A41,'02.คีย์เทอม1'!$A$10:$GT$59,150,FALSE)="","",VLOOKUP($A41,'02.คีย์เทอม1'!$A$10:$GT$59,150,FALSE))</f>
        <v/>
      </c>
      <c r="CW41" s="1233" t="str">
        <f>IF(VLOOKUP($A41,'03.คีย์เทอม2'!$A$10:$GT$59,150,FALSE)="","",VLOOKUP($A41,'03.คีย์เทอม2'!$A$10:$GT$59,150,FALSE))</f>
        <v/>
      </c>
      <c r="CX41" s="1262" t="str">
        <f t="shared" si="37"/>
        <v/>
      </c>
      <c r="CY41" s="1233" t="str">
        <f>IF('2.ชื่อนักเรียน'!R42="มส","มส",IF('2.ชื่อนักเรียน'!R42="ร","ร",IF('2.ชื่อนักเรียน'!R42="ย้าย","ย้าย",IF($B41="","",IF(CX41="","",IF(CX41&gt;=75,"เชี่ยวชาญ",IF(CX41&gt;=65,"ชำนาญ",IF(CX41&gt;=55,"พัฒนา",IF(CX41&gt;=50,"เริ่มต้น","ไม่ผ่าน")))))))))</f>
        <v/>
      </c>
      <c r="CZ41" s="1233" t="str">
        <f>IF(VLOOKUP($A41,'02.คีย์เทอม1'!$A$10:$GT$59,155,FALSE)="","",VLOOKUP($A41,'02.คีย์เทอม1'!$A$10:$GT$59,155,FALSE))</f>
        <v/>
      </c>
      <c r="DA41" s="1233" t="str">
        <f>IF(VLOOKUP($A41,'03.คีย์เทอม2'!$A$10:$GT$59,155,FALSE)="","",VLOOKUP($A41,'03.คีย์เทอม2'!$A$10:$GT$59,155,FALSE))</f>
        <v/>
      </c>
      <c r="DB41" s="1262" t="str">
        <f t="shared" si="38"/>
        <v/>
      </c>
      <c r="DC41" s="1233" t="str">
        <f>IF('2.ชื่อนักเรียน'!R42="มส","มส",IF('2.ชื่อนักเรียน'!R42="ร","ร",IF('2.ชื่อนักเรียน'!R42="ย้าย","ย้าย",IF($B41="","",IF(DB41="","",IF(DB41&gt;=75,"เชี่ยวชาญ",IF(DB41&gt;=65,"ชำนาญ",IF(DB41&gt;=55,"พัฒนา",IF(DB41&gt;=50,"เริ่มต้น","ไม่ผ่าน")))))))))</f>
        <v/>
      </c>
      <c r="DD41" s="1233" t="str">
        <f>IF(VLOOKUP($A41,'02.คีย์เทอม1'!$A$10:$GT$59,160,FALSE)="","",VLOOKUP($A41,'02.คีย์เทอม1'!$A$10:$GT$59,160,FALSE))</f>
        <v/>
      </c>
      <c r="DE41" s="1233" t="str">
        <f>IF(VLOOKUP($A41,'03.คีย์เทอม2'!$A$10:$GT$59,160,FALSE)="","",VLOOKUP($A41,'03.คีย์เทอม2'!$A$10:$GT$59,160,FALSE))</f>
        <v/>
      </c>
      <c r="DF41" s="1262" t="str">
        <f t="shared" si="39"/>
        <v/>
      </c>
      <c r="DG41" s="1233" t="str">
        <f>IF('2.ชื่อนักเรียน'!R42="มส","มส",IF('2.ชื่อนักเรียน'!R42="ร","ร",IF('2.ชื่อนักเรียน'!R42="ย้าย","ย้าย",IF($B41="","",IF(DF41="","",IF(DF41&gt;=75,"เชี่ยวชาญ",IF(DF41&gt;=65,"ชำนาญ",IF(DF41&gt;=55,"พัฒนา",IF(DF41&gt;=50,"เริ่มต้น","ไม่ผ่าน")))))))))</f>
        <v/>
      </c>
      <c r="DH41" s="1233" t="str">
        <f>IF(VLOOKUP($A41,'02.คีย์เทอม1'!$A$10:$GT$59,165,FALSE)="","",VLOOKUP($A41,'02.คีย์เทอม1'!$A$10:$GT$59,165,FALSE))</f>
        <v/>
      </c>
      <c r="DI41" s="1233" t="str">
        <f>IF(VLOOKUP($A41,'03.คีย์เทอม2'!$A$10:$GT$59,165,FALSE)="","",VLOOKUP($A41,'03.คีย์เทอม2'!$A$10:$GT$59,165,FALSE))</f>
        <v/>
      </c>
      <c r="DJ41" s="1262" t="str">
        <f t="shared" si="40"/>
        <v/>
      </c>
      <c r="DK41" s="1233" t="str">
        <f>IF('2.ชื่อนักเรียน'!R42="มส","มส",IF('2.ชื่อนักเรียน'!R42="ร","ร",IF('2.ชื่อนักเรียน'!R42="ย้าย","ย้าย",IF($B41="","",IF(DJ41="","",IF(DJ41&gt;=75,"เชี่ยวชาญ",IF(DJ41&gt;=65,"ชำนาญ",IF(DJ41&gt;=55,"พัฒนา",IF(DJ41&gt;=50,"เริ่มต้น","ไม่ผ่าน")))))))))</f>
        <v/>
      </c>
      <c r="DL41" s="1233" t="str">
        <f>IF(VLOOKUP($A41,'02.คีย์เทอม1'!$A$10:$GT$59,170,FALSE)="","",VLOOKUP($A41,'02.คีย์เทอม1'!$A$10:$GT$59,170,FALSE))</f>
        <v/>
      </c>
      <c r="DM41" s="1233" t="str">
        <f>IF(VLOOKUP($A41,'03.คีย์เทอม2'!$A$10:$GT$59,170,FALSE)="","",VLOOKUP($A41,'03.คีย์เทอม2'!$A$10:$GT$59,170,FALSE))</f>
        <v/>
      </c>
      <c r="DN41" s="1262" t="str">
        <f t="shared" si="41"/>
        <v/>
      </c>
      <c r="DO41" s="1233" t="str">
        <f>IF('2.ชื่อนักเรียน'!R42="มส","มส",IF('2.ชื่อนักเรียน'!R42="ร","ร",IF('2.ชื่อนักเรียน'!R42="ย้าย","ย้าย",IF($B41="","",IF(DN41="","",IF(DN41&gt;=75,"เชี่ยวชาญ",IF(DN41&gt;=65,"ชำนาญ",IF(DN41&gt;=55,"พัฒนา",IF(DN41&gt;=50,"เริ่มต้น","ไม่ผ่าน")))))))))</f>
        <v/>
      </c>
      <c r="DP41" s="1233" t="str">
        <f>IF(VLOOKUP($A41,'02.คีย์เทอม1'!$A$10:$GT$59,175,FALSE)="","",VLOOKUP($A41,'02.คีย์เทอม1'!$A$10:$GT$59,175,FALSE))</f>
        <v/>
      </c>
      <c r="DQ41" s="1233" t="str">
        <f>IF(VLOOKUP($A41,'03.คีย์เทอม2'!$A$10:$GT$59,175,FALSE)="","",VLOOKUP($A41,'03.คีย์เทอม2'!$A$10:$GT$59,175,FALSE))</f>
        <v/>
      </c>
      <c r="DR41" s="1262" t="str">
        <f t="shared" si="42"/>
        <v/>
      </c>
      <c r="DS41" s="1233" t="str">
        <f>IF('2.ชื่อนักเรียน'!R42="มส","มส",IF('2.ชื่อนักเรียน'!R42="ร","ร",IF('2.ชื่อนักเรียน'!R42="ย้าย","ย้าย",IF($B41="","",IF(DR41="","",IF(DR41&gt;=75,"เชี่ยวชาญ",IF(DR41&gt;=65,"ชำนาญ",IF(DR41&gt;=55,"พัฒนา",IF(DR41&gt;=50,"เริ่มต้น","ไม่ผ่าน")))))))))</f>
        <v/>
      </c>
      <c r="DT41" s="1233" t="str">
        <f>IF(VLOOKUP($A41,'02.คีย์เทอม1'!$A$10:$GT$59,180,FALSE)="","",VLOOKUP($A41,'02.คีย์เทอม1'!$A$10:$GT$59,180,FALSE))</f>
        <v/>
      </c>
      <c r="DU41" s="1233" t="str">
        <f>IF(VLOOKUP($A41,'03.คีย์เทอม2'!$A$10:$GT$59,180,FALSE)="","",VLOOKUP($A41,'03.คีย์เทอม2'!$A$10:$GT$59,180,FALSE))</f>
        <v/>
      </c>
      <c r="DV41" s="1262" t="str">
        <f t="shared" si="43"/>
        <v/>
      </c>
      <c r="DW41" s="1233" t="str">
        <f>IF('2.ชื่อนักเรียน'!R42="มส","มส",IF('2.ชื่อนักเรียน'!R42="ร","ร",IF('2.ชื่อนักเรียน'!R42="ย้าย","ย้าย",IF($B41="","",IF(DV41="","",IF(DV41&gt;=75,"เชี่ยวชาญ",IF(DV41&gt;=65,"ชำนาญ",IF(DV41&gt;=55,"พัฒนา",IF(DV41&gt;=50,"เริ่มต้น","ไม่ผ่าน")))))))))</f>
        <v/>
      </c>
    </row>
    <row r="42" spans="1:127" s="509" customFormat="1" ht="17.25" customHeight="1">
      <c r="A42" s="1323">
        <v>33</v>
      </c>
      <c r="B42" s="1324" t="str">
        <f>IF('2.ชื่อนักเรียน'!C43="","",'2.ชื่อนักเรียน'!C43)</f>
        <v/>
      </c>
      <c r="C42" s="1325" t="str">
        <f>IF('2.ชื่อนักเรียน'!D43="","",'2.ชื่อนักเรียน'!D43)</f>
        <v/>
      </c>
      <c r="D42" s="1314" t="str">
        <f>IF($A$3&lt;&gt;"ชั้น"&amp;'01.ข้อมูลเบื้องต้น'!$H$2,"",IF(AK42="","",AK42))</f>
        <v/>
      </c>
      <c r="E42" s="1314" t="str">
        <f>IF($A$3&lt;&gt;"ชั้น"&amp;'01.ข้อมูลเบื้องต้น'!$H$2,"",IF(AO42="","",AO42))</f>
        <v/>
      </c>
      <c r="F42" s="1315" t="str">
        <f>IF($A$3&lt;&gt;"ชั้น"&amp;'01.ข้อมูลเบื้องต้น'!$H$2,"",IF(AS42="","",AS42))</f>
        <v/>
      </c>
      <c r="G42" s="1326" t="str">
        <f>IF($A$3&lt;&gt;"ชั้น"&amp;'01.ข้อมูลเบื้องต้น'!$H$2,"",IF(AW42="","",AW42))</f>
        <v/>
      </c>
      <c r="H42" s="1327" t="str">
        <f>IF($A$3&lt;&gt;"ชั้น"&amp;'01.ข้อมูลเบื้องต้น'!$H$2,"",IF(BA42="","",BA42))</f>
        <v/>
      </c>
      <c r="I42" s="1316" t="str">
        <f>IF($A$3&lt;&gt;"ชั้น"&amp;'01.ข้อมูลเบื้องต้น'!$H$2,"",IF(BE42="","",BE42))</f>
        <v/>
      </c>
      <c r="J42" s="1316" t="str">
        <f>IF($A$3&lt;&gt;"ชั้น"&amp;'01.ข้อมูลเบื้องต้น'!$H$2,"",IF(BI42="","",BI42))</f>
        <v/>
      </c>
      <c r="K42" s="1316" t="str">
        <f>IF($A$3&lt;&gt;"ชั้น"&amp;'01.ข้อมูลเบื้องต้น'!$H$2,"",IF(BM42="","",BM42))</f>
        <v/>
      </c>
      <c r="L42" s="1328" t="str">
        <f>IF($A$3&lt;&gt;"ชั้น"&amp;'01.ข้อมูลเบื้องต้น'!$H$2,"",IF(BO42="","",BO42))</f>
        <v/>
      </c>
      <c r="M42" s="1326" t="str">
        <f>IF($A$3&lt;&gt;"ชั้น"&amp;'01.ข้อมูลเบื้องต้น'!$H$2,"",IF(BS42="","",BS42))</f>
        <v/>
      </c>
      <c r="N42" s="1327" t="str">
        <f>IF($A$3&lt;&gt;"ชั้น"&amp;'01.ข้อมูลเบื้องต้น'!$H$2,"",IF(BW42="","",BW42))</f>
        <v/>
      </c>
      <c r="O42" s="1327" t="str">
        <f>IF($A$3&lt;&gt;"ชั้น"&amp;'01.ข้อมูลเบื้องต้น'!$H$2,"",IF(CA42="","",CA42))</f>
        <v/>
      </c>
      <c r="P42" s="1327" t="str">
        <f>IF($A$3&lt;&gt;"ชั้น"&amp;'01.ข้อมูลเบื้องต้น'!$H$2,"",IF(CE42="","",CE42))</f>
        <v/>
      </c>
      <c r="Q42" s="1327" t="str">
        <f>IF($A$3&lt;&gt;"ชั้น"&amp;'01.ข้อมูลเบื้องต้น'!$H$2,"",IF(CI42="","",CI42))</f>
        <v/>
      </c>
      <c r="R42" s="1327" t="str">
        <f>IF($A$3&lt;&gt;"ชั้น"&amp;'01.ข้อมูลเบื้องต้น'!$H$2,"",IF(CM42="","",CM42))</f>
        <v/>
      </c>
      <c r="S42" s="1327" t="str">
        <f>IF($A$3&lt;&gt;"ชั้น"&amp;'01.ข้อมูลเบื้องต้น'!$H$2,"",IF(CQ42="","",CQ42))</f>
        <v/>
      </c>
      <c r="T42" s="1327" t="str">
        <f>IF($A$3&lt;&gt;"ชั้น"&amp;'01.ข้อมูลเบื้องต้น'!$H$2,"",IF(CU42="","",CU42))</f>
        <v/>
      </c>
      <c r="U42" s="1327" t="str">
        <f>IF($A$3&lt;&gt;"ชั้น"&amp;'01.ข้อมูลเบื้องต้น'!$H$2,"",IF(CY42="","",CY42))</f>
        <v/>
      </c>
      <c r="V42" s="1327" t="str">
        <f>IF($A$3&lt;&gt;"ชั้น"&amp;'01.ข้อมูลเบื้องต้น'!$H$2,"",IF(DC42="","",DC42))</f>
        <v/>
      </c>
      <c r="W42" s="1327" t="str">
        <f>IF($A$3&lt;&gt;"ชั้น"&amp;'01.ข้อมูลเบื้องต้น'!$H$2,"",IF(DG42="","",DG42))</f>
        <v/>
      </c>
      <c r="X42" s="1327" t="str">
        <f>IF($A$3&lt;&gt;"ชั้น"&amp;'01.ข้อมูลเบื้องต้น'!$H$2,"",IF(DK42="","",DK42))</f>
        <v/>
      </c>
      <c r="Y42" s="1327" t="str">
        <f>IF($A$3&lt;&gt;"ชั้น"&amp;'01.ข้อมูลเบื้องต้น'!$H$2,"",IF(DO42="","",DO42))</f>
        <v/>
      </c>
      <c r="Z42" s="1327" t="str">
        <f>IF($A$3&lt;&gt;"ชั้น"&amp;'01.ข้อมูลเบื้องต้น'!$H$2,"",IF(DS42="","",DS42))</f>
        <v/>
      </c>
      <c r="AA42" s="1329" t="str">
        <f>IF($A$3&lt;&gt;"ชั้น"&amp;'01.ข้อมูลเบื้องต้น'!$H$2,"",IF(DW42="","",DW42))</f>
        <v/>
      </c>
      <c r="AB42" s="1330" t="str">
        <f>IF($A$3&lt;&gt;"ชั้น"&amp;'01.ข้อมูลเบื้องต้น'!$H$2,"",'7.พัฒนาผู้เรียน'!G43)</f>
        <v/>
      </c>
      <c r="AC42" s="1331" t="str">
        <f>IF($A$3&lt;&gt;"ชั้น"&amp;'01.ข้อมูลเบื้องต้น'!$H$2,"",'9.คุณลักษณะ'!I43)</f>
        <v/>
      </c>
      <c r="AG42" s="1261"/>
      <c r="AH42" s="1233" t="str">
        <f>IF(VLOOKUP($A42,'02.คีย์เทอม1'!$A$10:$GT$59,189,FALSE)="","",VLOOKUP($A42,'02.คีย์เทอม1'!$A$10:$GT$59,189,FALSE))</f>
        <v/>
      </c>
      <c r="AI42" s="1233" t="str">
        <f>IF(VLOOKUP($A42,'03.คีย์เทอม2'!$A$10:$GT$59,189,FALSE)="","",VLOOKUP($A42,'03.คีย์เทอม2'!$A$10:$GT$59,189,FALSE))</f>
        <v/>
      </c>
      <c r="AJ42" s="1262" t="str">
        <f t="shared" si="44"/>
        <v/>
      </c>
      <c r="AK42" s="1233" t="str">
        <f>IF('2.ชื่อนักเรียน'!R43="มส","มส",IF('2.ชื่อนักเรียน'!R43="ร","ร",IF('2.ชื่อนักเรียน'!R43="ย้าย","ย้าย",IF($B42="","",IF(AJ42="","",IF(AJ42&gt;=75,"เชี่ยวชาญ",IF(AJ42&gt;=65,"ชำนาญ",IF(AJ42&gt;=55,"พัฒนา",IF(AJ42&gt;=50,"เริ่มต้น","ไม่ผ่าน")))))))))</f>
        <v/>
      </c>
      <c r="AL42" s="1233" t="str">
        <f>IF(VLOOKUP($A42,'02.คีย์เทอม1'!$A$10:$GT$59,193,FALSE)="","",VLOOKUP($A42,'02.คีย์เทอม1'!$A$10:$GT$59,193,FALSE))</f>
        <v/>
      </c>
      <c r="AM42" s="1233" t="str">
        <f>IF(VLOOKUP($A42,'03.คีย์เทอม2'!$A$10:$GT$59,193,FALSE)="","",VLOOKUP($A42,'03.คีย์เทอม2'!$A$10:$GT$59,193,FALSE))</f>
        <v/>
      </c>
      <c r="AN42" s="1262" t="str">
        <f t="shared" si="21"/>
        <v/>
      </c>
      <c r="AO42" s="1233" t="str">
        <f>IF('2.ชื่อนักเรียน'!R43="มส","มส",IF('2.ชื่อนักเรียน'!R43="ร","ร",IF('2.ชื่อนักเรียน'!R43="ย้าย","ย้าย",IF($B42="","",IF(AN42="","",IF(AN42&gt;=75,"เชี่ยวชาญ",IF(AN42&gt;=65,"ชำนาญ",IF(AN42&gt;=55,"พัฒนา",IF(AN42&gt;=50,"เริ่มต้น","ไม่ผ่าน")))))))))</f>
        <v/>
      </c>
      <c r="AP42" s="1233" t="str">
        <f>IF(VLOOKUP($A42,'02.คีย์เทอม1'!$A$10:$GT$59,195,FALSE)="","",VLOOKUP($A42,'02.คีย์เทอม1'!$A$10:$GT$59,195,FALSE))</f>
        <v/>
      </c>
      <c r="AQ42" s="1233" t="str">
        <f>IF(VLOOKUP($A42,'03.คีย์เทอม2'!$A$10:$GT$59,195,FALSE)="","",VLOOKUP($A42,'03.คีย์เทอม2'!$A$10:$GT$59,195,FALSE))</f>
        <v/>
      </c>
      <c r="AR42" s="1262" t="str">
        <f t="shared" si="22"/>
        <v/>
      </c>
      <c r="AS42" s="1233" t="str">
        <f>IF('2.ชื่อนักเรียน'!R43="มส","มส",IF('2.ชื่อนักเรียน'!R43="ร","ร",IF('2.ชื่อนักเรียน'!R43="ย้าย","ย้าย",IF($B42="","",IF(AR42="","",IF(AR42&gt;=75,"เชี่ยวชาญ",IF(AR42&gt;=65,"ชำนาญ",IF(AR42&gt;=55,"พัฒนา",IF(AR42&gt;=50,"เริ่มต้น","ไม่ผ่าน")))))))))</f>
        <v/>
      </c>
      <c r="AT42" s="1233" t="str">
        <f>IF(VLOOKUP($A42,'02.คีย์เทอม1'!$A$10:$GT$59,196,FALSE)="","",VLOOKUP($A42,'02.คีย์เทอม1'!$A$10:$GT$59,196,FALSE))</f>
        <v/>
      </c>
      <c r="AU42" s="1233" t="str">
        <f>IF(VLOOKUP($A42,'03.คีย์เทอม2'!$A$10:$GT$59,196,FALSE)="","",VLOOKUP($A42,'03.คีย์เทอม2'!$A$10:$GT$59,196,FALSE))</f>
        <v/>
      </c>
      <c r="AV42" s="1262" t="str">
        <f t="shared" si="23"/>
        <v/>
      </c>
      <c r="AW42" s="1233" t="str">
        <f>IF('2.ชื่อนักเรียน'!R43="มส","มส",IF('2.ชื่อนักเรียน'!R43="ร","ร",IF('2.ชื่อนักเรียน'!R43="ย้าย","ย้าย",IF($B42="","",IF(AV42="","",IF(AV42&gt;=75,"เชี่ยวชาญ",IF(AV42&gt;=65,"ชำนาญ",IF(AV42&gt;=55,"พัฒนา",IF(AV42&gt;=50,"เริ่มต้น","ไม่ผ่าน")))))))))</f>
        <v/>
      </c>
      <c r="AX42" s="1233" t="str">
        <f>IF(VLOOKUP($A42,'02.คีย์เทอม1'!$A$10:$GT$59,197,FALSE)="","",VLOOKUP($A42,'02.คีย์เทอม1'!$A$10:$GT$59,197,FALSE))</f>
        <v/>
      </c>
      <c r="AY42" s="1233" t="str">
        <f>IF(VLOOKUP($A42,'03.คีย์เทอม2'!$A$10:$GT$59,197,FALSE)="","",VLOOKUP($A42,'03.คีย์เทอม2'!$A$10:$GT$59,197,FALSE))</f>
        <v/>
      </c>
      <c r="AZ42" s="1262" t="str">
        <f t="shared" si="24"/>
        <v/>
      </c>
      <c r="BA42" s="1233" t="str">
        <f>IF('2.ชื่อนักเรียน'!R43="มส","มส",IF('2.ชื่อนักเรียน'!R43="ร","ร",IF('2.ชื่อนักเรียน'!R43="ย้าย","ย้าย",IF($B42="","",IF(AZ42="","",IF(AZ42&gt;=75,"เชี่ยวชาญ",IF(AZ42&gt;=65,"ชำนาญ",IF(AZ42&gt;=55,"พัฒนา",IF(AZ42&gt;=50,"เริ่มต้น","ไม่ผ่าน")))))))))</f>
        <v/>
      </c>
      <c r="BB42" s="1233" t="str">
        <f>IF(VLOOKUP($A42,'02.คีย์เทอม1'!$A$10:$GT$59,198,FALSE)="","",VLOOKUP($A42,'02.คีย์เทอม1'!$A$10:$GT$59,198,FALSE))</f>
        <v/>
      </c>
      <c r="BC42" s="1233" t="str">
        <f>IF(VLOOKUP($A42,'03.คีย์เทอม2'!$A$10:$GT$59,198,FALSE)="","",VLOOKUP($A42,'03.คีย์เทอม2'!$A$10:$GT$59,198,FALSE))</f>
        <v/>
      </c>
      <c r="BD42" s="1262" t="str">
        <f t="shared" si="25"/>
        <v/>
      </c>
      <c r="BE42" s="1233" t="str">
        <f>IF('2.ชื่อนักเรียน'!R43="มส","มส",IF('2.ชื่อนักเรียน'!R43="ร","ร",IF('2.ชื่อนักเรียน'!R43="ย้าย","ย้าย",IF($B42="","",IF(BD42="","",IF(BD42&gt;=75,"เชี่ยวชาญ",IF(BD42&gt;=65,"ชำนาญ",IF(BD42&gt;=55,"พัฒนา",IF(BD42&gt;=50,"เริ่มต้น","ไม่ผ่าน")))))))))</f>
        <v/>
      </c>
      <c r="BF42" s="1233" t="str">
        <f>IF(VLOOKUP($A42,'02.คีย์เทอม1'!$A$10:$GT$59,199,FALSE)="","",VLOOKUP($A42,'02.คีย์เทอม1'!$A$10:$GT$59,199,FALSE))</f>
        <v/>
      </c>
      <c r="BG42" s="1233" t="str">
        <f>IF(VLOOKUP($A42,'03.คีย์เทอม2'!$A$10:$GT$59,199,FALSE)="","",VLOOKUP($A42,'03.คีย์เทอม2'!$A$10:$GT$59,199,FALSE))</f>
        <v/>
      </c>
      <c r="BH42" s="1262" t="str">
        <f t="shared" si="26"/>
        <v/>
      </c>
      <c r="BI42" s="1233" t="str">
        <f>IF('2.ชื่อนักเรียน'!R43="มส","มส",IF('2.ชื่อนักเรียน'!R43="ร","ร",IF('2.ชื่อนักเรียน'!R43="ย้าย","ย้าย",IF($B42="","",IF(BH42="","",IF(BH42&gt;=75,"เชี่ยวชาญ",IF(BH42&gt;=65,"ชำนาญ",IF(BH42&gt;=55,"พัฒนา",IF(BH42&gt;=50,"เริ่มต้น","ไม่ผ่าน")))))))))</f>
        <v/>
      </c>
      <c r="BJ42" s="1233" t="str">
        <f>IF(VLOOKUP($A42,'02.คีย์เทอม1'!$A$10:$GT$59,200,FALSE)="","",VLOOKUP($A42,'02.คีย์เทอม1'!$A$10:$GT$59,200,FALSE))</f>
        <v/>
      </c>
      <c r="BK42" s="1233" t="str">
        <f>IF(VLOOKUP($A42,'03.คีย์เทอม2'!$A$10:$GT$59,200,FALSE)="","",VLOOKUP($A42,'03.คีย์เทอม2'!$A$10:$GT$59,200,FALSE))</f>
        <v/>
      </c>
      <c r="BL42" s="1262" t="str">
        <f t="shared" si="27"/>
        <v/>
      </c>
      <c r="BM42" s="1233" t="str">
        <f>IF('2.ชื่อนักเรียน'!R43="มส","มส",IF('2.ชื่อนักเรียน'!R43="ร","ร",IF('2.ชื่อนักเรียน'!R43="ย้าย","ย้าย",IF($B42="","",IF(BL42="","",IF(BL42&gt;=75,"เชี่ยวชาญ",IF(BL42&gt;=65,"ชำนาญ",IF(BL42&gt;=55,"พัฒนา",IF(BL42&gt;=50,"เริ่มต้น","ไม่ผ่าน")))))))))</f>
        <v/>
      </c>
      <c r="BN42" s="1262" t="str">
        <f t="shared" si="28"/>
        <v/>
      </c>
      <c r="BO42" s="1233" t="str">
        <f>IF('2.ชื่อนักเรียน'!R43="มส","มส",IF('2.ชื่อนักเรียน'!R43="ร","ร",IF('2.ชื่อนักเรียน'!R43="ย้าย","ย้าย",IF($B42="","",IF(BN42="","",IF(BN42&gt;=75,"เชี่ยวชาญ",IF(BN42&gt;=65,"ชำนาญ",IF(BN42&gt;=55,"พัฒนา",IF(BN42&gt;=50,"เริ่มต้น","ไม่ผ่าน")))))))))</f>
        <v/>
      </c>
      <c r="BP42" s="1233" t="str">
        <f>IF(VLOOKUP($A42,'02.คีย์เทอม1'!$A$10:$GT$59,110,FALSE)="","",VLOOKUP($A42,'02.คีย์เทอม1'!$A$10:$GT$59,110,FALSE))</f>
        <v/>
      </c>
      <c r="BQ42" s="1233" t="str">
        <f>IF(VLOOKUP($A42,'03.คีย์เทอม2'!$A$10:$GT$59,110,FALSE)="","",VLOOKUP($A42,'03.คีย์เทอม2'!$A$10:$GT$59,110,FALSE))</f>
        <v/>
      </c>
      <c r="BR42" s="1262" t="str">
        <f t="shared" si="29"/>
        <v/>
      </c>
      <c r="BS42" s="1233" t="str">
        <f>IF('2.ชื่อนักเรียน'!R43="มส","มส",IF('2.ชื่อนักเรียน'!R43="ร","ร",IF('2.ชื่อนักเรียน'!R43="ย้าย","ย้าย",IF($B42="","",IF(BR42="","",IF(BR42&gt;=75,"เชี่ยวชาญ",IF(BR42&gt;=65,"ชำนาญ",IF(BR42&gt;=55,"พัฒนา",IF(BR42&gt;=50,"เริ่มต้น","ไม่ผ่าน")))))))))</f>
        <v/>
      </c>
      <c r="BT42" s="1233" t="str">
        <f>IF(VLOOKUP($A42,'02.คีย์เทอม1'!$A$10:$GT$59,115,FALSE)="","",VLOOKUP($A42,'02.คีย์เทอม1'!$A$10:$GT$59,115,FALSE))</f>
        <v/>
      </c>
      <c r="BU42" s="1233" t="str">
        <f>IF(VLOOKUP($A42,'03.คีย์เทอม2'!$A$10:$GT$59,115,FALSE)="","",VLOOKUP($A42,'03.คีย์เทอม2'!$A$10:$GT$59,115,FALSE))</f>
        <v/>
      </c>
      <c r="BV42" s="1262" t="str">
        <f t="shared" si="30"/>
        <v/>
      </c>
      <c r="BW42" s="1233" t="str">
        <f>IF('2.ชื่อนักเรียน'!R43="มส","มส",IF('2.ชื่อนักเรียน'!R43="ร","ร",IF('2.ชื่อนักเรียน'!R43="ย้าย","ย้าย",IF($B42="","",IF(BV42="","",IF(BV42&gt;=75,"เชี่ยวชาญ",IF(BV42&gt;=65,"ชำนาญ",IF(BV42&gt;=55,"พัฒนา",IF(BV42&gt;=50,"เริ่มต้น","ไม่ผ่าน")))))))))</f>
        <v/>
      </c>
      <c r="BX42" s="1233" t="str">
        <f>IF(VLOOKUP($A42,'02.คีย์เทอม1'!$A$10:$GT$59,120,FALSE)="","",VLOOKUP($A42,'02.คีย์เทอม1'!$A$10:$GT$59,120,FALSE))</f>
        <v/>
      </c>
      <c r="BY42" s="1233" t="str">
        <f>IF(VLOOKUP($A42,'03.คีย์เทอม2'!$A$10:$GT$59,120,FALSE)="","",VLOOKUP($A42,'03.คีย์เทอม2'!$A$10:$GT$59,120,FALSE))</f>
        <v/>
      </c>
      <c r="BZ42" s="1262" t="str">
        <f t="shared" si="31"/>
        <v/>
      </c>
      <c r="CA42" s="1233" t="str">
        <f>IF('2.ชื่อนักเรียน'!R43="มส","มส",IF('2.ชื่อนักเรียน'!R43="ร","ร",IF('2.ชื่อนักเรียน'!R43="ย้าย","ย้าย",IF($B42="","",IF(BZ42="","",IF(BZ42&gt;=75,"เชี่ยวชาญ",IF(BZ42&gt;=65,"ชำนาญ",IF(BZ42&gt;=55,"พัฒนา",IF(BZ42&gt;=50,"เริ่มต้น","ไม่ผ่าน")))))))))</f>
        <v/>
      </c>
      <c r="CB42" s="1233" t="str">
        <f>IF(VLOOKUP($A42,'02.คีย์เทอม1'!$A$10:$GT$59,125,FALSE)="","",VLOOKUP($A42,'02.คีย์เทอม1'!$A$10:$GT$59,125,FALSE))</f>
        <v/>
      </c>
      <c r="CC42" s="1233" t="str">
        <f>IF(VLOOKUP($A42,'03.คีย์เทอม2'!$A$10:$GT$59,125,FALSE)="","",VLOOKUP($A42,'03.คีย์เทอม2'!$A$10:$GT$59,125,FALSE))</f>
        <v/>
      </c>
      <c r="CD42" s="1262" t="str">
        <f t="shared" si="32"/>
        <v/>
      </c>
      <c r="CE42" s="1233" t="str">
        <f>IF('2.ชื่อนักเรียน'!R43="มส","มส",IF('2.ชื่อนักเรียน'!R43="ร","ร",IF('2.ชื่อนักเรียน'!R43="ย้าย","ย้าย",IF($B42="","",IF(CD42="","",IF(CD42&gt;=75,"เชี่ยวชาญ",IF(CD42&gt;=65,"ชำนาญ",IF(CD42&gt;=55,"พัฒนา",IF(CD42&gt;=50,"เริ่มต้น","ไม่ผ่าน")))))))))</f>
        <v/>
      </c>
      <c r="CF42" s="1233" t="str">
        <f>IF(VLOOKUP($A42,'02.คีย์เทอม1'!$A$10:$GT$59,130,FALSE)="","",VLOOKUP($A42,'02.คีย์เทอม1'!$A$10:$GT$59,130,FALSE))</f>
        <v/>
      </c>
      <c r="CG42" s="1233" t="str">
        <f>IF(VLOOKUP($A42,'03.คีย์เทอม2'!$A$10:$GT$59,130,FALSE)="","",VLOOKUP($A42,'03.คีย์เทอม2'!$A$10:$GT$59,130,FALSE))</f>
        <v/>
      </c>
      <c r="CH42" s="1262" t="str">
        <f t="shared" si="33"/>
        <v/>
      </c>
      <c r="CI42" s="1233" t="str">
        <f>IF('2.ชื่อนักเรียน'!R43="มส","มส",IF('2.ชื่อนักเรียน'!R43="ร","ร",IF('2.ชื่อนักเรียน'!R43="ย้าย","ย้าย",IF($B42="","",IF(CH42="","",IF(CH42&gt;=75,"เชี่ยวชาญ",IF(CH42&gt;=65,"ชำนาญ",IF(CH42&gt;=55,"พัฒนา",IF(CH42&gt;=50,"เริ่มต้น","ไม่ผ่าน")))))))))</f>
        <v/>
      </c>
      <c r="CJ42" s="1233" t="str">
        <f>IF(VLOOKUP($A42,'02.คีย์เทอม1'!$A$10:$GT$59,135,FALSE)="","",VLOOKUP($A42,'02.คีย์เทอม1'!$A$10:$GT$59,135,FALSE))</f>
        <v/>
      </c>
      <c r="CK42" s="1233" t="str">
        <f>IF(VLOOKUP($A42,'03.คีย์เทอม2'!$A$10:$GT$59,135,FALSE)="","",VLOOKUP($A42,'03.คีย์เทอม2'!$A$10:$GT$59,135,FALSE))</f>
        <v/>
      </c>
      <c r="CL42" s="1262" t="str">
        <f t="shared" si="34"/>
        <v/>
      </c>
      <c r="CM42" s="1233" t="str">
        <f>IF('2.ชื่อนักเรียน'!R43="มส","มส",IF('2.ชื่อนักเรียน'!R43="ร","ร",IF('2.ชื่อนักเรียน'!R43="ย้าย","ย้าย",IF($B42="","",IF(CL42="","",IF(CL42&gt;=75,"เชี่ยวชาญ",IF(CL42&gt;=65,"ชำนาญ",IF(CL42&gt;=55,"พัฒนา",IF(CL42&gt;=50,"เริ่มต้น","ไม่ผ่าน")))))))))</f>
        <v/>
      </c>
      <c r="CN42" s="1233" t="str">
        <f>IF(VLOOKUP($A42,'02.คีย์เทอม1'!$A$10:$GT$59,140,FALSE)="","",VLOOKUP($A42,'02.คีย์เทอม1'!$A$10:$GT$59,140,FALSE))</f>
        <v/>
      </c>
      <c r="CO42" s="1233" t="str">
        <f>IF(VLOOKUP($A42,'03.คีย์เทอม2'!$A$10:$GT$59,140,FALSE)="","",VLOOKUP($A42,'03.คีย์เทอม2'!$A$10:$GT$59,140,FALSE))</f>
        <v/>
      </c>
      <c r="CP42" s="1262" t="str">
        <f t="shared" si="35"/>
        <v/>
      </c>
      <c r="CQ42" s="1233" t="str">
        <f>IF('2.ชื่อนักเรียน'!R43="มส","มส",IF('2.ชื่อนักเรียน'!R43="ร","ร",IF('2.ชื่อนักเรียน'!R43="ย้าย","ย้าย",IF($B42="","",IF(CP42="","",IF(CP42&gt;=75,"เชี่ยวชาญ",IF(CP42&gt;=65,"ชำนาญ",IF(CP42&gt;=55,"พัฒนา",IF(CP42&gt;=50,"เริ่มต้น","ไม่ผ่าน")))))))))</f>
        <v/>
      </c>
      <c r="CR42" s="1233" t="str">
        <f>IF(VLOOKUP($A42,'02.คีย์เทอม1'!$A$10:$GT$59,145,FALSE)="","",VLOOKUP($A42,'02.คีย์เทอม1'!$A$10:$GT$59,145,FALSE))</f>
        <v/>
      </c>
      <c r="CS42" s="1233" t="str">
        <f>IF(VLOOKUP($A42,'03.คีย์เทอม2'!$A$10:$GT$59,145,FALSE)="","",VLOOKUP($A42,'03.คีย์เทอม2'!$A$10:$GT$59,145,FALSE))</f>
        <v/>
      </c>
      <c r="CT42" s="1262" t="str">
        <f t="shared" si="36"/>
        <v/>
      </c>
      <c r="CU42" s="1233" t="str">
        <f>IF('2.ชื่อนักเรียน'!R43="มส","มส",IF('2.ชื่อนักเรียน'!R43="ร","ร",IF('2.ชื่อนักเรียน'!R43="ย้าย","ย้าย",IF($B42="","",IF(CT42="","",IF(CT42&gt;=75,"เชี่ยวชาญ",IF(CT42&gt;=65,"ชำนาญ",IF(CT42&gt;=55,"พัฒนา",IF(CT42&gt;=50,"เริ่มต้น","ไม่ผ่าน")))))))))</f>
        <v/>
      </c>
      <c r="CV42" s="1233" t="str">
        <f>IF(VLOOKUP($A42,'02.คีย์เทอม1'!$A$10:$GT$59,150,FALSE)="","",VLOOKUP($A42,'02.คีย์เทอม1'!$A$10:$GT$59,150,FALSE))</f>
        <v/>
      </c>
      <c r="CW42" s="1233" t="str">
        <f>IF(VLOOKUP($A42,'03.คีย์เทอม2'!$A$10:$GT$59,150,FALSE)="","",VLOOKUP($A42,'03.คีย์เทอม2'!$A$10:$GT$59,150,FALSE))</f>
        <v/>
      </c>
      <c r="CX42" s="1262" t="str">
        <f t="shared" si="37"/>
        <v/>
      </c>
      <c r="CY42" s="1233" t="str">
        <f>IF('2.ชื่อนักเรียน'!R43="มส","มส",IF('2.ชื่อนักเรียน'!R43="ร","ร",IF('2.ชื่อนักเรียน'!R43="ย้าย","ย้าย",IF($B42="","",IF(CX42="","",IF(CX42&gt;=75,"เชี่ยวชาญ",IF(CX42&gt;=65,"ชำนาญ",IF(CX42&gt;=55,"พัฒนา",IF(CX42&gt;=50,"เริ่มต้น","ไม่ผ่าน")))))))))</f>
        <v/>
      </c>
      <c r="CZ42" s="1233" t="str">
        <f>IF(VLOOKUP($A42,'02.คีย์เทอม1'!$A$10:$GT$59,155,FALSE)="","",VLOOKUP($A42,'02.คีย์เทอม1'!$A$10:$GT$59,155,FALSE))</f>
        <v/>
      </c>
      <c r="DA42" s="1233" t="str">
        <f>IF(VLOOKUP($A42,'03.คีย์เทอม2'!$A$10:$GT$59,155,FALSE)="","",VLOOKUP($A42,'03.คีย์เทอม2'!$A$10:$GT$59,155,FALSE))</f>
        <v/>
      </c>
      <c r="DB42" s="1262" t="str">
        <f t="shared" si="38"/>
        <v/>
      </c>
      <c r="DC42" s="1233" t="str">
        <f>IF('2.ชื่อนักเรียน'!R43="มส","มส",IF('2.ชื่อนักเรียน'!R43="ร","ร",IF('2.ชื่อนักเรียน'!R43="ย้าย","ย้าย",IF($B42="","",IF(DB42="","",IF(DB42&gt;=75,"เชี่ยวชาญ",IF(DB42&gt;=65,"ชำนาญ",IF(DB42&gt;=55,"พัฒนา",IF(DB42&gt;=50,"เริ่มต้น","ไม่ผ่าน")))))))))</f>
        <v/>
      </c>
      <c r="DD42" s="1233" t="str">
        <f>IF(VLOOKUP($A42,'02.คีย์เทอม1'!$A$10:$GT$59,160,FALSE)="","",VLOOKUP($A42,'02.คีย์เทอม1'!$A$10:$GT$59,160,FALSE))</f>
        <v/>
      </c>
      <c r="DE42" s="1233" t="str">
        <f>IF(VLOOKUP($A42,'03.คีย์เทอม2'!$A$10:$GT$59,160,FALSE)="","",VLOOKUP($A42,'03.คีย์เทอม2'!$A$10:$GT$59,160,FALSE))</f>
        <v/>
      </c>
      <c r="DF42" s="1262" t="str">
        <f t="shared" si="39"/>
        <v/>
      </c>
      <c r="DG42" s="1233" t="str">
        <f>IF('2.ชื่อนักเรียน'!R43="มส","มส",IF('2.ชื่อนักเรียน'!R43="ร","ร",IF('2.ชื่อนักเรียน'!R43="ย้าย","ย้าย",IF($B42="","",IF(DF42="","",IF(DF42&gt;=75,"เชี่ยวชาญ",IF(DF42&gt;=65,"ชำนาญ",IF(DF42&gt;=55,"พัฒนา",IF(DF42&gt;=50,"เริ่มต้น","ไม่ผ่าน")))))))))</f>
        <v/>
      </c>
      <c r="DH42" s="1233" t="str">
        <f>IF(VLOOKUP($A42,'02.คีย์เทอม1'!$A$10:$GT$59,165,FALSE)="","",VLOOKUP($A42,'02.คีย์เทอม1'!$A$10:$GT$59,165,FALSE))</f>
        <v/>
      </c>
      <c r="DI42" s="1233" t="str">
        <f>IF(VLOOKUP($A42,'03.คีย์เทอม2'!$A$10:$GT$59,165,FALSE)="","",VLOOKUP($A42,'03.คีย์เทอม2'!$A$10:$GT$59,165,FALSE))</f>
        <v/>
      </c>
      <c r="DJ42" s="1262" t="str">
        <f t="shared" si="40"/>
        <v/>
      </c>
      <c r="DK42" s="1233" t="str">
        <f>IF('2.ชื่อนักเรียน'!R43="มส","มส",IF('2.ชื่อนักเรียน'!R43="ร","ร",IF('2.ชื่อนักเรียน'!R43="ย้าย","ย้าย",IF($B42="","",IF(DJ42="","",IF(DJ42&gt;=75,"เชี่ยวชาญ",IF(DJ42&gt;=65,"ชำนาญ",IF(DJ42&gt;=55,"พัฒนา",IF(DJ42&gt;=50,"เริ่มต้น","ไม่ผ่าน")))))))))</f>
        <v/>
      </c>
      <c r="DL42" s="1233" t="str">
        <f>IF(VLOOKUP($A42,'02.คีย์เทอม1'!$A$10:$GT$59,170,FALSE)="","",VLOOKUP($A42,'02.คีย์เทอม1'!$A$10:$GT$59,170,FALSE))</f>
        <v/>
      </c>
      <c r="DM42" s="1233" t="str">
        <f>IF(VLOOKUP($A42,'03.คีย์เทอม2'!$A$10:$GT$59,170,FALSE)="","",VLOOKUP($A42,'03.คีย์เทอม2'!$A$10:$GT$59,170,FALSE))</f>
        <v/>
      </c>
      <c r="DN42" s="1262" t="str">
        <f t="shared" si="41"/>
        <v/>
      </c>
      <c r="DO42" s="1233" t="str">
        <f>IF('2.ชื่อนักเรียน'!R43="มส","มส",IF('2.ชื่อนักเรียน'!R43="ร","ร",IF('2.ชื่อนักเรียน'!R43="ย้าย","ย้าย",IF($B42="","",IF(DN42="","",IF(DN42&gt;=75,"เชี่ยวชาญ",IF(DN42&gt;=65,"ชำนาญ",IF(DN42&gt;=55,"พัฒนา",IF(DN42&gt;=50,"เริ่มต้น","ไม่ผ่าน")))))))))</f>
        <v/>
      </c>
      <c r="DP42" s="1233" t="str">
        <f>IF(VLOOKUP($A42,'02.คีย์เทอม1'!$A$10:$GT$59,175,FALSE)="","",VLOOKUP($A42,'02.คีย์เทอม1'!$A$10:$GT$59,175,FALSE))</f>
        <v/>
      </c>
      <c r="DQ42" s="1233" t="str">
        <f>IF(VLOOKUP($A42,'03.คีย์เทอม2'!$A$10:$GT$59,175,FALSE)="","",VLOOKUP($A42,'03.คีย์เทอม2'!$A$10:$GT$59,175,FALSE))</f>
        <v/>
      </c>
      <c r="DR42" s="1262" t="str">
        <f t="shared" si="42"/>
        <v/>
      </c>
      <c r="DS42" s="1233" t="str">
        <f>IF('2.ชื่อนักเรียน'!R43="มส","มส",IF('2.ชื่อนักเรียน'!R43="ร","ร",IF('2.ชื่อนักเรียน'!R43="ย้าย","ย้าย",IF($B42="","",IF(DR42="","",IF(DR42&gt;=75,"เชี่ยวชาญ",IF(DR42&gt;=65,"ชำนาญ",IF(DR42&gt;=55,"พัฒนา",IF(DR42&gt;=50,"เริ่มต้น","ไม่ผ่าน")))))))))</f>
        <v/>
      </c>
      <c r="DT42" s="1233" t="str">
        <f>IF(VLOOKUP($A42,'02.คีย์เทอม1'!$A$10:$GT$59,180,FALSE)="","",VLOOKUP($A42,'02.คีย์เทอม1'!$A$10:$GT$59,180,FALSE))</f>
        <v/>
      </c>
      <c r="DU42" s="1233" t="str">
        <f>IF(VLOOKUP($A42,'03.คีย์เทอม2'!$A$10:$GT$59,180,FALSE)="","",VLOOKUP($A42,'03.คีย์เทอม2'!$A$10:$GT$59,180,FALSE))</f>
        <v/>
      </c>
      <c r="DV42" s="1262" t="str">
        <f t="shared" si="43"/>
        <v/>
      </c>
      <c r="DW42" s="1233" t="str">
        <f>IF('2.ชื่อนักเรียน'!R43="มส","มส",IF('2.ชื่อนักเรียน'!R43="ร","ร",IF('2.ชื่อนักเรียน'!R43="ย้าย","ย้าย",IF($B42="","",IF(DV42="","",IF(DV42&gt;=75,"เชี่ยวชาญ",IF(DV42&gt;=65,"ชำนาญ",IF(DV42&gt;=55,"พัฒนา",IF(DV42&gt;=50,"เริ่มต้น","ไม่ผ่าน")))))))))</f>
        <v/>
      </c>
    </row>
    <row r="43" spans="1:127" s="509" customFormat="1" ht="17.25" customHeight="1">
      <c r="A43" s="1323">
        <v>34</v>
      </c>
      <c r="B43" s="1324" t="str">
        <f>IF('2.ชื่อนักเรียน'!C44="","",'2.ชื่อนักเรียน'!C44)</f>
        <v/>
      </c>
      <c r="C43" s="1325" t="str">
        <f>IF('2.ชื่อนักเรียน'!D44="","",'2.ชื่อนักเรียน'!D44)</f>
        <v/>
      </c>
      <c r="D43" s="1314" t="str">
        <f>IF($A$3&lt;&gt;"ชั้น"&amp;'01.ข้อมูลเบื้องต้น'!$H$2,"",IF(AK43="","",AK43))</f>
        <v/>
      </c>
      <c r="E43" s="1314" t="str">
        <f>IF($A$3&lt;&gt;"ชั้น"&amp;'01.ข้อมูลเบื้องต้น'!$H$2,"",IF(AO43="","",AO43))</f>
        <v/>
      </c>
      <c r="F43" s="1315" t="str">
        <f>IF($A$3&lt;&gt;"ชั้น"&amp;'01.ข้อมูลเบื้องต้น'!$H$2,"",IF(AS43="","",AS43))</f>
        <v/>
      </c>
      <c r="G43" s="1326" t="str">
        <f>IF($A$3&lt;&gt;"ชั้น"&amp;'01.ข้อมูลเบื้องต้น'!$H$2,"",IF(AW43="","",AW43))</f>
        <v/>
      </c>
      <c r="H43" s="1327" t="str">
        <f>IF($A$3&lt;&gt;"ชั้น"&amp;'01.ข้อมูลเบื้องต้น'!$H$2,"",IF(BA43="","",BA43))</f>
        <v/>
      </c>
      <c r="I43" s="1316" t="str">
        <f>IF($A$3&lt;&gt;"ชั้น"&amp;'01.ข้อมูลเบื้องต้น'!$H$2,"",IF(BE43="","",BE43))</f>
        <v/>
      </c>
      <c r="J43" s="1316" t="str">
        <f>IF($A$3&lt;&gt;"ชั้น"&amp;'01.ข้อมูลเบื้องต้น'!$H$2,"",IF(BI43="","",BI43))</f>
        <v/>
      </c>
      <c r="K43" s="1316" t="str">
        <f>IF($A$3&lt;&gt;"ชั้น"&amp;'01.ข้อมูลเบื้องต้น'!$H$2,"",IF(BM43="","",BM43))</f>
        <v/>
      </c>
      <c r="L43" s="1328" t="str">
        <f>IF($A$3&lt;&gt;"ชั้น"&amp;'01.ข้อมูลเบื้องต้น'!$H$2,"",IF(BO43="","",BO43))</f>
        <v/>
      </c>
      <c r="M43" s="1326" t="str">
        <f>IF($A$3&lt;&gt;"ชั้น"&amp;'01.ข้อมูลเบื้องต้น'!$H$2,"",IF(BS43="","",BS43))</f>
        <v/>
      </c>
      <c r="N43" s="1327" t="str">
        <f>IF($A$3&lt;&gt;"ชั้น"&amp;'01.ข้อมูลเบื้องต้น'!$H$2,"",IF(BW43="","",BW43))</f>
        <v/>
      </c>
      <c r="O43" s="1327" t="str">
        <f>IF($A$3&lt;&gt;"ชั้น"&amp;'01.ข้อมูลเบื้องต้น'!$H$2,"",IF(CA43="","",CA43))</f>
        <v/>
      </c>
      <c r="P43" s="1327" t="str">
        <f>IF($A$3&lt;&gt;"ชั้น"&amp;'01.ข้อมูลเบื้องต้น'!$H$2,"",IF(CE43="","",CE43))</f>
        <v/>
      </c>
      <c r="Q43" s="1327" t="str">
        <f>IF($A$3&lt;&gt;"ชั้น"&amp;'01.ข้อมูลเบื้องต้น'!$H$2,"",IF(CI43="","",CI43))</f>
        <v/>
      </c>
      <c r="R43" s="1327" t="str">
        <f>IF($A$3&lt;&gt;"ชั้น"&amp;'01.ข้อมูลเบื้องต้น'!$H$2,"",IF(CM43="","",CM43))</f>
        <v/>
      </c>
      <c r="S43" s="1327" t="str">
        <f>IF($A$3&lt;&gt;"ชั้น"&amp;'01.ข้อมูลเบื้องต้น'!$H$2,"",IF(CQ43="","",CQ43))</f>
        <v/>
      </c>
      <c r="T43" s="1327" t="str">
        <f>IF($A$3&lt;&gt;"ชั้น"&amp;'01.ข้อมูลเบื้องต้น'!$H$2,"",IF(CU43="","",CU43))</f>
        <v/>
      </c>
      <c r="U43" s="1327" t="str">
        <f>IF($A$3&lt;&gt;"ชั้น"&amp;'01.ข้อมูลเบื้องต้น'!$H$2,"",IF(CY43="","",CY43))</f>
        <v/>
      </c>
      <c r="V43" s="1327" t="str">
        <f>IF($A$3&lt;&gt;"ชั้น"&amp;'01.ข้อมูลเบื้องต้น'!$H$2,"",IF(DC43="","",DC43))</f>
        <v/>
      </c>
      <c r="W43" s="1327" t="str">
        <f>IF($A$3&lt;&gt;"ชั้น"&amp;'01.ข้อมูลเบื้องต้น'!$H$2,"",IF(DG43="","",DG43))</f>
        <v/>
      </c>
      <c r="X43" s="1327" t="str">
        <f>IF($A$3&lt;&gt;"ชั้น"&amp;'01.ข้อมูลเบื้องต้น'!$H$2,"",IF(DK43="","",DK43))</f>
        <v/>
      </c>
      <c r="Y43" s="1327" t="str">
        <f>IF($A$3&lt;&gt;"ชั้น"&amp;'01.ข้อมูลเบื้องต้น'!$H$2,"",IF(DO43="","",DO43))</f>
        <v/>
      </c>
      <c r="Z43" s="1327" t="str">
        <f>IF($A$3&lt;&gt;"ชั้น"&amp;'01.ข้อมูลเบื้องต้น'!$H$2,"",IF(DS43="","",DS43))</f>
        <v/>
      </c>
      <c r="AA43" s="1329" t="str">
        <f>IF($A$3&lt;&gt;"ชั้น"&amp;'01.ข้อมูลเบื้องต้น'!$H$2,"",IF(DW43="","",DW43))</f>
        <v/>
      </c>
      <c r="AB43" s="1330" t="str">
        <f>IF($A$3&lt;&gt;"ชั้น"&amp;'01.ข้อมูลเบื้องต้น'!$H$2,"",'7.พัฒนาผู้เรียน'!G44)</f>
        <v/>
      </c>
      <c r="AC43" s="1331" t="str">
        <f>IF($A$3&lt;&gt;"ชั้น"&amp;'01.ข้อมูลเบื้องต้น'!$H$2,"",'9.คุณลักษณะ'!I44)</f>
        <v/>
      </c>
      <c r="AG43" s="1261"/>
      <c r="AH43" s="1233" t="str">
        <f>IF(VLOOKUP($A43,'02.คีย์เทอม1'!$A$10:$GT$59,189,FALSE)="","",VLOOKUP($A43,'02.คีย์เทอม1'!$A$10:$GT$59,189,FALSE))</f>
        <v/>
      </c>
      <c r="AI43" s="1233" t="str">
        <f>IF(VLOOKUP($A43,'03.คีย์เทอม2'!$A$10:$GT$59,189,FALSE)="","",VLOOKUP($A43,'03.คีย์เทอม2'!$A$10:$GT$59,189,FALSE))</f>
        <v/>
      </c>
      <c r="AJ43" s="1262" t="str">
        <f t="shared" si="44"/>
        <v/>
      </c>
      <c r="AK43" s="1233" t="str">
        <f>IF('2.ชื่อนักเรียน'!R44="มส","มส",IF('2.ชื่อนักเรียน'!R44="ร","ร",IF('2.ชื่อนักเรียน'!R44="ย้าย","ย้าย",IF($B43="","",IF(AJ43="","",IF(AJ43&gt;=75,"เชี่ยวชาญ",IF(AJ43&gt;=65,"ชำนาญ",IF(AJ43&gt;=55,"พัฒนา",IF(AJ43&gt;=50,"เริ่มต้น","ไม่ผ่าน")))))))))</f>
        <v/>
      </c>
      <c r="AL43" s="1233" t="str">
        <f>IF(VLOOKUP($A43,'02.คีย์เทอม1'!$A$10:$GT$59,193,FALSE)="","",VLOOKUP($A43,'02.คีย์เทอม1'!$A$10:$GT$59,193,FALSE))</f>
        <v/>
      </c>
      <c r="AM43" s="1233" t="str">
        <f>IF(VLOOKUP($A43,'03.คีย์เทอม2'!$A$10:$GT$59,193,FALSE)="","",VLOOKUP($A43,'03.คีย์เทอม2'!$A$10:$GT$59,193,FALSE))</f>
        <v/>
      </c>
      <c r="AN43" s="1262" t="str">
        <f t="shared" si="21"/>
        <v/>
      </c>
      <c r="AO43" s="1233" t="str">
        <f>IF('2.ชื่อนักเรียน'!R44="มส","มส",IF('2.ชื่อนักเรียน'!R44="ร","ร",IF('2.ชื่อนักเรียน'!R44="ย้าย","ย้าย",IF($B43="","",IF(AN43="","",IF(AN43&gt;=75,"เชี่ยวชาญ",IF(AN43&gt;=65,"ชำนาญ",IF(AN43&gt;=55,"พัฒนา",IF(AN43&gt;=50,"เริ่มต้น","ไม่ผ่าน")))))))))</f>
        <v/>
      </c>
      <c r="AP43" s="1233" t="str">
        <f>IF(VLOOKUP($A43,'02.คีย์เทอม1'!$A$10:$GT$59,195,FALSE)="","",VLOOKUP($A43,'02.คีย์เทอม1'!$A$10:$GT$59,195,FALSE))</f>
        <v/>
      </c>
      <c r="AQ43" s="1233" t="str">
        <f>IF(VLOOKUP($A43,'03.คีย์เทอม2'!$A$10:$GT$59,195,FALSE)="","",VLOOKUP($A43,'03.คีย์เทอม2'!$A$10:$GT$59,195,FALSE))</f>
        <v/>
      </c>
      <c r="AR43" s="1262" t="str">
        <f t="shared" si="22"/>
        <v/>
      </c>
      <c r="AS43" s="1233" t="str">
        <f>IF('2.ชื่อนักเรียน'!R44="มส","มส",IF('2.ชื่อนักเรียน'!R44="ร","ร",IF('2.ชื่อนักเรียน'!R44="ย้าย","ย้าย",IF($B43="","",IF(AR43="","",IF(AR43&gt;=75,"เชี่ยวชาญ",IF(AR43&gt;=65,"ชำนาญ",IF(AR43&gt;=55,"พัฒนา",IF(AR43&gt;=50,"เริ่มต้น","ไม่ผ่าน")))))))))</f>
        <v/>
      </c>
      <c r="AT43" s="1233" t="str">
        <f>IF(VLOOKUP($A43,'02.คีย์เทอม1'!$A$10:$GT$59,196,FALSE)="","",VLOOKUP($A43,'02.คีย์เทอม1'!$A$10:$GT$59,196,FALSE))</f>
        <v/>
      </c>
      <c r="AU43" s="1233" t="str">
        <f>IF(VLOOKUP($A43,'03.คีย์เทอม2'!$A$10:$GT$59,196,FALSE)="","",VLOOKUP($A43,'03.คีย์เทอม2'!$A$10:$GT$59,196,FALSE))</f>
        <v/>
      </c>
      <c r="AV43" s="1262" t="str">
        <f t="shared" si="23"/>
        <v/>
      </c>
      <c r="AW43" s="1233" t="str">
        <f>IF('2.ชื่อนักเรียน'!R44="มส","มส",IF('2.ชื่อนักเรียน'!R44="ร","ร",IF('2.ชื่อนักเรียน'!R44="ย้าย","ย้าย",IF($B43="","",IF(AV43="","",IF(AV43&gt;=75,"เชี่ยวชาญ",IF(AV43&gt;=65,"ชำนาญ",IF(AV43&gt;=55,"พัฒนา",IF(AV43&gt;=50,"เริ่มต้น","ไม่ผ่าน")))))))))</f>
        <v/>
      </c>
      <c r="AX43" s="1233" t="str">
        <f>IF(VLOOKUP($A43,'02.คีย์เทอม1'!$A$10:$GT$59,197,FALSE)="","",VLOOKUP($A43,'02.คีย์เทอม1'!$A$10:$GT$59,197,FALSE))</f>
        <v/>
      </c>
      <c r="AY43" s="1233" t="str">
        <f>IF(VLOOKUP($A43,'03.คีย์เทอม2'!$A$10:$GT$59,197,FALSE)="","",VLOOKUP($A43,'03.คีย์เทอม2'!$A$10:$GT$59,197,FALSE))</f>
        <v/>
      </c>
      <c r="AZ43" s="1262" t="str">
        <f t="shared" si="24"/>
        <v/>
      </c>
      <c r="BA43" s="1233" t="str">
        <f>IF('2.ชื่อนักเรียน'!R44="มส","มส",IF('2.ชื่อนักเรียน'!R44="ร","ร",IF('2.ชื่อนักเรียน'!R44="ย้าย","ย้าย",IF($B43="","",IF(AZ43="","",IF(AZ43&gt;=75,"เชี่ยวชาญ",IF(AZ43&gt;=65,"ชำนาญ",IF(AZ43&gt;=55,"พัฒนา",IF(AZ43&gt;=50,"เริ่มต้น","ไม่ผ่าน")))))))))</f>
        <v/>
      </c>
      <c r="BB43" s="1233" t="str">
        <f>IF(VLOOKUP($A43,'02.คีย์เทอม1'!$A$10:$GT$59,198,FALSE)="","",VLOOKUP($A43,'02.คีย์เทอม1'!$A$10:$GT$59,198,FALSE))</f>
        <v/>
      </c>
      <c r="BC43" s="1233" t="str">
        <f>IF(VLOOKUP($A43,'03.คีย์เทอม2'!$A$10:$GT$59,198,FALSE)="","",VLOOKUP($A43,'03.คีย์เทอม2'!$A$10:$GT$59,198,FALSE))</f>
        <v/>
      </c>
      <c r="BD43" s="1262" t="str">
        <f t="shared" si="25"/>
        <v/>
      </c>
      <c r="BE43" s="1233" t="str">
        <f>IF('2.ชื่อนักเรียน'!R44="มส","มส",IF('2.ชื่อนักเรียน'!R44="ร","ร",IF('2.ชื่อนักเรียน'!R44="ย้าย","ย้าย",IF($B43="","",IF(BD43="","",IF(BD43&gt;=75,"เชี่ยวชาญ",IF(BD43&gt;=65,"ชำนาญ",IF(BD43&gt;=55,"พัฒนา",IF(BD43&gt;=50,"เริ่มต้น","ไม่ผ่าน")))))))))</f>
        <v/>
      </c>
      <c r="BF43" s="1233" t="str">
        <f>IF(VLOOKUP($A43,'02.คีย์เทอม1'!$A$10:$GT$59,199,FALSE)="","",VLOOKUP($A43,'02.คีย์เทอม1'!$A$10:$GT$59,199,FALSE))</f>
        <v/>
      </c>
      <c r="BG43" s="1233" t="str">
        <f>IF(VLOOKUP($A43,'03.คีย์เทอม2'!$A$10:$GT$59,199,FALSE)="","",VLOOKUP($A43,'03.คีย์เทอม2'!$A$10:$GT$59,199,FALSE))</f>
        <v/>
      </c>
      <c r="BH43" s="1262" t="str">
        <f t="shared" si="26"/>
        <v/>
      </c>
      <c r="BI43" s="1233" t="str">
        <f>IF('2.ชื่อนักเรียน'!R44="มส","มส",IF('2.ชื่อนักเรียน'!R44="ร","ร",IF('2.ชื่อนักเรียน'!R44="ย้าย","ย้าย",IF($B43="","",IF(BH43="","",IF(BH43&gt;=75,"เชี่ยวชาญ",IF(BH43&gt;=65,"ชำนาญ",IF(BH43&gt;=55,"พัฒนา",IF(BH43&gt;=50,"เริ่มต้น","ไม่ผ่าน")))))))))</f>
        <v/>
      </c>
      <c r="BJ43" s="1233" t="str">
        <f>IF(VLOOKUP($A43,'02.คีย์เทอม1'!$A$10:$GT$59,200,FALSE)="","",VLOOKUP($A43,'02.คีย์เทอม1'!$A$10:$GT$59,200,FALSE))</f>
        <v/>
      </c>
      <c r="BK43" s="1233" t="str">
        <f>IF(VLOOKUP($A43,'03.คีย์เทอม2'!$A$10:$GT$59,200,FALSE)="","",VLOOKUP($A43,'03.คีย์เทอม2'!$A$10:$GT$59,200,FALSE))</f>
        <v/>
      </c>
      <c r="BL43" s="1262" t="str">
        <f t="shared" si="27"/>
        <v/>
      </c>
      <c r="BM43" s="1233" t="str">
        <f>IF('2.ชื่อนักเรียน'!R44="มส","มส",IF('2.ชื่อนักเรียน'!R44="ร","ร",IF('2.ชื่อนักเรียน'!R44="ย้าย","ย้าย",IF($B43="","",IF(BL43="","",IF(BL43&gt;=75,"เชี่ยวชาญ",IF(BL43&gt;=65,"ชำนาญ",IF(BL43&gt;=55,"พัฒนา",IF(BL43&gt;=50,"เริ่มต้น","ไม่ผ่าน")))))))))</f>
        <v/>
      </c>
      <c r="BN43" s="1262" t="str">
        <f t="shared" si="28"/>
        <v/>
      </c>
      <c r="BO43" s="1233" t="str">
        <f>IF('2.ชื่อนักเรียน'!R44="มส","มส",IF('2.ชื่อนักเรียน'!R44="ร","ร",IF('2.ชื่อนักเรียน'!R44="ย้าย","ย้าย",IF($B43="","",IF(BN43="","",IF(BN43&gt;=75,"เชี่ยวชาญ",IF(BN43&gt;=65,"ชำนาญ",IF(BN43&gt;=55,"พัฒนา",IF(BN43&gt;=50,"เริ่มต้น","ไม่ผ่าน")))))))))</f>
        <v/>
      </c>
      <c r="BP43" s="1233" t="str">
        <f>IF(VLOOKUP($A43,'02.คีย์เทอม1'!$A$10:$GT$59,110,FALSE)="","",VLOOKUP($A43,'02.คีย์เทอม1'!$A$10:$GT$59,110,FALSE))</f>
        <v/>
      </c>
      <c r="BQ43" s="1233" t="str">
        <f>IF(VLOOKUP($A43,'03.คีย์เทอม2'!$A$10:$GT$59,110,FALSE)="","",VLOOKUP($A43,'03.คีย์เทอม2'!$A$10:$GT$59,110,FALSE))</f>
        <v/>
      </c>
      <c r="BR43" s="1262" t="str">
        <f t="shared" si="29"/>
        <v/>
      </c>
      <c r="BS43" s="1233" t="str">
        <f>IF('2.ชื่อนักเรียน'!R44="มส","มส",IF('2.ชื่อนักเรียน'!R44="ร","ร",IF('2.ชื่อนักเรียน'!R44="ย้าย","ย้าย",IF($B43="","",IF(BR43="","",IF(BR43&gt;=75,"เชี่ยวชาญ",IF(BR43&gt;=65,"ชำนาญ",IF(BR43&gt;=55,"พัฒนา",IF(BR43&gt;=50,"เริ่มต้น","ไม่ผ่าน")))))))))</f>
        <v/>
      </c>
      <c r="BT43" s="1233" t="str">
        <f>IF(VLOOKUP($A43,'02.คีย์เทอม1'!$A$10:$GT$59,115,FALSE)="","",VLOOKUP($A43,'02.คีย์เทอม1'!$A$10:$GT$59,115,FALSE))</f>
        <v/>
      </c>
      <c r="BU43" s="1233" t="str">
        <f>IF(VLOOKUP($A43,'03.คีย์เทอม2'!$A$10:$GT$59,115,FALSE)="","",VLOOKUP($A43,'03.คีย์เทอม2'!$A$10:$GT$59,115,FALSE))</f>
        <v/>
      </c>
      <c r="BV43" s="1262" t="str">
        <f t="shared" si="30"/>
        <v/>
      </c>
      <c r="BW43" s="1233" t="str">
        <f>IF('2.ชื่อนักเรียน'!R44="มส","มส",IF('2.ชื่อนักเรียน'!R44="ร","ร",IF('2.ชื่อนักเรียน'!R44="ย้าย","ย้าย",IF($B43="","",IF(BV43="","",IF(BV43&gt;=75,"เชี่ยวชาญ",IF(BV43&gt;=65,"ชำนาญ",IF(BV43&gt;=55,"พัฒนา",IF(BV43&gt;=50,"เริ่มต้น","ไม่ผ่าน")))))))))</f>
        <v/>
      </c>
      <c r="BX43" s="1233" t="str">
        <f>IF(VLOOKUP($A43,'02.คีย์เทอม1'!$A$10:$GT$59,120,FALSE)="","",VLOOKUP($A43,'02.คีย์เทอม1'!$A$10:$GT$59,120,FALSE))</f>
        <v/>
      </c>
      <c r="BY43" s="1233" t="str">
        <f>IF(VLOOKUP($A43,'03.คีย์เทอม2'!$A$10:$GT$59,120,FALSE)="","",VLOOKUP($A43,'03.คีย์เทอม2'!$A$10:$GT$59,120,FALSE))</f>
        <v/>
      </c>
      <c r="BZ43" s="1262" t="str">
        <f t="shared" si="31"/>
        <v/>
      </c>
      <c r="CA43" s="1233" t="str">
        <f>IF('2.ชื่อนักเรียน'!R44="มส","มส",IF('2.ชื่อนักเรียน'!R44="ร","ร",IF('2.ชื่อนักเรียน'!R44="ย้าย","ย้าย",IF($B43="","",IF(BZ43="","",IF(BZ43&gt;=75,"เชี่ยวชาญ",IF(BZ43&gt;=65,"ชำนาญ",IF(BZ43&gt;=55,"พัฒนา",IF(BZ43&gt;=50,"เริ่มต้น","ไม่ผ่าน")))))))))</f>
        <v/>
      </c>
      <c r="CB43" s="1233" t="str">
        <f>IF(VLOOKUP($A43,'02.คีย์เทอม1'!$A$10:$GT$59,125,FALSE)="","",VLOOKUP($A43,'02.คีย์เทอม1'!$A$10:$GT$59,125,FALSE))</f>
        <v/>
      </c>
      <c r="CC43" s="1233" t="str">
        <f>IF(VLOOKUP($A43,'03.คีย์เทอม2'!$A$10:$GT$59,125,FALSE)="","",VLOOKUP($A43,'03.คีย์เทอม2'!$A$10:$GT$59,125,FALSE))</f>
        <v/>
      </c>
      <c r="CD43" s="1262" t="str">
        <f t="shared" si="32"/>
        <v/>
      </c>
      <c r="CE43" s="1233" t="str">
        <f>IF('2.ชื่อนักเรียน'!R44="มส","มส",IF('2.ชื่อนักเรียน'!R44="ร","ร",IF('2.ชื่อนักเรียน'!R44="ย้าย","ย้าย",IF($B43="","",IF(CD43="","",IF(CD43&gt;=75,"เชี่ยวชาญ",IF(CD43&gt;=65,"ชำนาญ",IF(CD43&gt;=55,"พัฒนา",IF(CD43&gt;=50,"เริ่มต้น","ไม่ผ่าน")))))))))</f>
        <v/>
      </c>
      <c r="CF43" s="1233" t="str">
        <f>IF(VLOOKUP($A43,'02.คีย์เทอม1'!$A$10:$GT$59,130,FALSE)="","",VLOOKUP($A43,'02.คีย์เทอม1'!$A$10:$GT$59,130,FALSE))</f>
        <v/>
      </c>
      <c r="CG43" s="1233" t="str">
        <f>IF(VLOOKUP($A43,'03.คีย์เทอม2'!$A$10:$GT$59,130,FALSE)="","",VLOOKUP($A43,'03.คีย์เทอม2'!$A$10:$GT$59,130,FALSE))</f>
        <v/>
      </c>
      <c r="CH43" s="1262" t="str">
        <f t="shared" si="33"/>
        <v/>
      </c>
      <c r="CI43" s="1233" t="str">
        <f>IF('2.ชื่อนักเรียน'!R44="มส","มส",IF('2.ชื่อนักเรียน'!R44="ร","ร",IF('2.ชื่อนักเรียน'!R44="ย้าย","ย้าย",IF($B43="","",IF(CH43="","",IF(CH43&gt;=75,"เชี่ยวชาญ",IF(CH43&gt;=65,"ชำนาญ",IF(CH43&gt;=55,"พัฒนา",IF(CH43&gt;=50,"เริ่มต้น","ไม่ผ่าน")))))))))</f>
        <v/>
      </c>
      <c r="CJ43" s="1233" t="str">
        <f>IF(VLOOKUP($A43,'02.คีย์เทอม1'!$A$10:$GT$59,135,FALSE)="","",VLOOKUP($A43,'02.คีย์เทอม1'!$A$10:$GT$59,135,FALSE))</f>
        <v/>
      </c>
      <c r="CK43" s="1233" t="str">
        <f>IF(VLOOKUP($A43,'03.คีย์เทอม2'!$A$10:$GT$59,135,FALSE)="","",VLOOKUP($A43,'03.คีย์เทอม2'!$A$10:$GT$59,135,FALSE))</f>
        <v/>
      </c>
      <c r="CL43" s="1262" t="str">
        <f t="shared" si="34"/>
        <v/>
      </c>
      <c r="CM43" s="1233" t="str">
        <f>IF('2.ชื่อนักเรียน'!R44="มส","มส",IF('2.ชื่อนักเรียน'!R44="ร","ร",IF('2.ชื่อนักเรียน'!R44="ย้าย","ย้าย",IF($B43="","",IF(CL43="","",IF(CL43&gt;=75,"เชี่ยวชาญ",IF(CL43&gt;=65,"ชำนาญ",IF(CL43&gt;=55,"พัฒนา",IF(CL43&gt;=50,"เริ่มต้น","ไม่ผ่าน")))))))))</f>
        <v/>
      </c>
      <c r="CN43" s="1233" t="str">
        <f>IF(VLOOKUP($A43,'02.คีย์เทอม1'!$A$10:$GT$59,140,FALSE)="","",VLOOKUP($A43,'02.คีย์เทอม1'!$A$10:$GT$59,140,FALSE))</f>
        <v/>
      </c>
      <c r="CO43" s="1233" t="str">
        <f>IF(VLOOKUP($A43,'03.คีย์เทอม2'!$A$10:$GT$59,140,FALSE)="","",VLOOKUP($A43,'03.คีย์เทอม2'!$A$10:$GT$59,140,FALSE))</f>
        <v/>
      </c>
      <c r="CP43" s="1262" t="str">
        <f t="shared" si="35"/>
        <v/>
      </c>
      <c r="CQ43" s="1233" t="str">
        <f>IF('2.ชื่อนักเรียน'!R44="มส","มส",IF('2.ชื่อนักเรียน'!R44="ร","ร",IF('2.ชื่อนักเรียน'!R44="ย้าย","ย้าย",IF($B43="","",IF(CP43="","",IF(CP43&gt;=75,"เชี่ยวชาญ",IF(CP43&gt;=65,"ชำนาญ",IF(CP43&gt;=55,"พัฒนา",IF(CP43&gt;=50,"เริ่มต้น","ไม่ผ่าน")))))))))</f>
        <v/>
      </c>
      <c r="CR43" s="1233" t="str">
        <f>IF(VLOOKUP($A43,'02.คีย์เทอม1'!$A$10:$GT$59,145,FALSE)="","",VLOOKUP($A43,'02.คีย์เทอม1'!$A$10:$GT$59,145,FALSE))</f>
        <v/>
      </c>
      <c r="CS43" s="1233" t="str">
        <f>IF(VLOOKUP($A43,'03.คีย์เทอม2'!$A$10:$GT$59,145,FALSE)="","",VLOOKUP($A43,'03.คีย์เทอม2'!$A$10:$GT$59,145,FALSE))</f>
        <v/>
      </c>
      <c r="CT43" s="1262" t="str">
        <f t="shared" si="36"/>
        <v/>
      </c>
      <c r="CU43" s="1233" t="str">
        <f>IF('2.ชื่อนักเรียน'!R44="มส","มส",IF('2.ชื่อนักเรียน'!R44="ร","ร",IF('2.ชื่อนักเรียน'!R44="ย้าย","ย้าย",IF($B43="","",IF(CT43="","",IF(CT43&gt;=75,"เชี่ยวชาญ",IF(CT43&gt;=65,"ชำนาญ",IF(CT43&gt;=55,"พัฒนา",IF(CT43&gt;=50,"เริ่มต้น","ไม่ผ่าน")))))))))</f>
        <v/>
      </c>
      <c r="CV43" s="1233" t="str">
        <f>IF(VLOOKUP($A43,'02.คีย์เทอม1'!$A$10:$GT$59,150,FALSE)="","",VLOOKUP($A43,'02.คีย์เทอม1'!$A$10:$GT$59,150,FALSE))</f>
        <v/>
      </c>
      <c r="CW43" s="1233" t="str">
        <f>IF(VLOOKUP($A43,'03.คีย์เทอม2'!$A$10:$GT$59,150,FALSE)="","",VLOOKUP($A43,'03.คีย์เทอม2'!$A$10:$GT$59,150,FALSE))</f>
        <v/>
      </c>
      <c r="CX43" s="1262" t="str">
        <f t="shared" si="37"/>
        <v/>
      </c>
      <c r="CY43" s="1233" t="str">
        <f>IF('2.ชื่อนักเรียน'!R44="มส","มส",IF('2.ชื่อนักเรียน'!R44="ร","ร",IF('2.ชื่อนักเรียน'!R44="ย้าย","ย้าย",IF($B43="","",IF(CX43="","",IF(CX43&gt;=75,"เชี่ยวชาญ",IF(CX43&gt;=65,"ชำนาญ",IF(CX43&gt;=55,"พัฒนา",IF(CX43&gt;=50,"เริ่มต้น","ไม่ผ่าน")))))))))</f>
        <v/>
      </c>
      <c r="CZ43" s="1233" t="str">
        <f>IF(VLOOKUP($A43,'02.คีย์เทอม1'!$A$10:$GT$59,155,FALSE)="","",VLOOKUP($A43,'02.คีย์เทอม1'!$A$10:$GT$59,155,FALSE))</f>
        <v/>
      </c>
      <c r="DA43" s="1233" t="str">
        <f>IF(VLOOKUP($A43,'03.คีย์เทอม2'!$A$10:$GT$59,155,FALSE)="","",VLOOKUP($A43,'03.คีย์เทอม2'!$A$10:$GT$59,155,FALSE))</f>
        <v/>
      </c>
      <c r="DB43" s="1262" t="str">
        <f t="shared" si="38"/>
        <v/>
      </c>
      <c r="DC43" s="1233" t="str">
        <f>IF('2.ชื่อนักเรียน'!R44="มส","มส",IF('2.ชื่อนักเรียน'!R44="ร","ร",IF('2.ชื่อนักเรียน'!R44="ย้าย","ย้าย",IF($B43="","",IF(DB43="","",IF(DB43&gt;=75,"เชี่ยวชาญ",IF(DB43&gt;=65,"ชำนาญ",IF(DB43&gt;=55,"พัฒนา",IF(DB43&gt;=50,"เริ่มต้น","ไม่ผ่าน")))))))))</f>
        <v/>
      </c>
      <c r="DD43" s="1233" t="str">
        <f>IF(VLOOKUP($A43,'02.คีย์เทอม1'!$A$10:$GT$59,160,FALSE)="","",VLOOKUP($A43,'02.คีย์เทอม1'!$A$10:$GT$59,160,FALSE))</f>
        <v/>
      </c>
      <c r="DE43" s="1233" t="str">
        <f>IF(VLOOKUP($A43,'03.คีย์เทอม2'!$A$10:$GT$59,160,FALSE)="","",VLOOKUP($A43,'03.คีย์เทอม2'!$A$10:$GT$59,160,FALSE))</f>
        <v/>
      </c>
      <c r="DF43" s="1262" t="str">
        <f t="shared" si="39"/>
        <v/>
      </c>
      <c r="DG43" s="1233" t="str">
        <f>IF('2.ชื่อนักเรียน'!R44="มส","มส",IF('2.ชื่อนักเรียน'!R44="ร","ร",IF('2.ชื่อนักเรียน'!R44="ย้าย","ย้าย",IF($B43="","",IF(DF43="","",IF(DF43&gt;=75,"เชี่ยวชาญ",IF(DF43&gt;=65,"ชำนาญ",IF(DF43&gt;=55,"พัฒนา",IF(DF43&gt;=50,"เริ่มต้น","ไม่ผ่าน")))))))))</f>
        <v/>
      </c>
      <c r="DH43" s="1233" t="str">
        <f>IF(VLOOKUP($A43,'02.คีย์เทอม1'!$A$10:$GT$59,165,FALSE)="","",VLOOKUP($A43,'02.คีย์เทอม1'!$A$10:$GT$59,165,FALSE))</f>
        <v/>
      </c>
      <c r="DI43" s="1233" t="str">
        <f>IF(VLOOKUP($A43,'03.คีย์เทอม2'!$A$10:$GT$59,165,FALSE)="","",VLOOKUP($A43,'03.คีย์เทอม2'!$A$10:$GT$59,165,FALSE))</f>
        <v/>
      </c>
      <c r="DJ43" s="1262" t="str">
        <f t="shared" si="40"/>
        <v/>
      </c>
      <c r="DK43" s="1233" t="str">
        <f>IF('2.ชื่อนักเรียน'!R44="มส","มส",IF('2.ชื่อนักเรียน'!R44="ร","ร",IF('2.ชื่อนักเรียน'!R44="ย้าย","ย้าย",IF($B43="","",IF(DJ43="","",IF(DJ43&gt;=75,"เชี่ยวชาญ",IF(DJ43&gt;=65,"ชำนาญ",IF(DJ43&gt;=55,"พัฒนา",IF(DJ43&gt;=50,"เริ่มต้น","ไม่ผ่าน")))))))))</f>
        <v/>
      </c>
      <c r="DL43" s="1233" t="str">
        <f>IF(VLOOKUP($A43,'02.คีย์เทอม1'!$A$10:$GT$59,170,FALSE)="","",VLOOKUP($A43,'02.คีย์เทอม1'!$A$10:$GT$59,170,FALSE))</f>
        <v/>
      </c>
      <c r="DM43" s="1233" t="str">
        <f>IF(VLOOKUP($A43,'03.คีย์เทอม2'!$A$10:$GT$59,170,FALSE)="","",VLOOKUP($A43,'03.คีย์เทอม2'!$A$10:$GT$59,170,FALSE))</f>
        <v/>
      </c>
      <c r="DN43" s="1262" t="str">
        <f t="shared" si="41"/>
        <v/>
      </c>
      <c r="DO43" s="1233" t="str">
        <f>IF('2.ชื่อนักเรียน'!R44="มส","มส",IF('2.ชื่อนักเรียน'!R44="ร","ร",IF('2.ชื่อนักเรียน'!R44="ย้าย","ย้าย",IF($B43="","",IF(DN43="","",IF(DN43&gt;=75,"เชี่ยวชาญ",IF(DN43&gt;=65,"ชำนาญ",IF(DN43&gt;=55,"พัฒนา",IF(DN43&gt;=50,"เริ่มต้น","ไม่ผ่าน")))))))))</f>
        <v/>
      </c>
      <c r="DP43" s="1233" t="str">
        <f>IF(VLOOKUP($A43,'02.คีย์เทอม1'!$A$10:$GT$59,175,FALSE)="","",VLOOKUP($A43,'02.คีย์เทอม1'!$A$10:$GT$59,175,FALSE))</f>
        <v/>
      </c>
      <c r="DQ43" s="1233" t="str">
        <f>IF(VLOOKUP($A43,'03.คีย์เทอม2'!$A$10:$GT$59,175,FALSE)="","",VLOOKUP($A43,'03.คีย์เทอม2'!$A$10:$GT$59,175,FALSE))</f>
        <v/>
      </c>
      <c r="DR43" s="1262" t="str">
        <f t="shared" si="42"/>
        <v/>
      </c>
      <c r="DS43" s="1233" t="str">
        <f>IF('2.ชื่อนักเรียน'!R44="มส","มส",IF('2.ชื่อนักเรียน'!R44="ร","ร",IF('2.ชื่อนักเรียน'!R44="ย้าย","ย้าย",IF($B43="","",IF(DR43="","",IF(DR43&gt;=75,"เชี่ยวชาญ",IF(DR43&gt;=65,"ชำนาญ",IF(DR43&gt;=55,"พัฒนา",IF(DR43&gt;=50,"เริ่มต้น","ไม่ผ่าน")))))))))</f>
        <v/>
      </c>
      <c r="DT43" s="1233" t="str">
        <f>IF(VLOOKUP($A43,'02.คีย์เทอม1'!$A$10:$GT$59,180,FALSE)="","",VLOOKUP($A43,'02.คีย์เทอม1'!$A$10:$GT$59,180,FALSE))</f>
        <v/>
      </c>
      <c r="DU43" s="1233" t="str">
        <f>IF(VLOOKUP($A43,'03.คีย์เทอม2'!$A$10:$GT$59,180,FALSE)="","",VLOOKUP($A43,'03.คีย์เทอม2'!$A$10:$GT$59,180,FALSE))</f>
        <v/>
      </c>
      <c r="DV43" s="1262" t="str">
        <f t="shared" si="43"/>
        <v/>
      </c>
      <c r="DW43" s="1233" t="str">
        <f>IF('2.ชื่อนักเรียน'!R44="มส","มส",IF('2.ชื่อนักเรียน'!R44="ร","ร",IF('2.ชื่อนักเรียน'!R44="ย้าย","ย้าย",IF($B43="","",IF(DV43="","",IF(DV43&gt;=75,"เชี่ยวชาญ",IF(DV43&gt;=65,"ชำนาญ",IF(DV43&gt;=55,"พัฒนา",IF(DV43&gt;=50,"เริ่มต้น","ไม่ผ่าน")))))))))</f>
        <v/>
      </c>
    </row>
    <row r="44" spans="1:127" s="509" customFormat="1" ht="17.25" customHeight="1">
      <c r="A44" s="1323">
        <v>35</v>
      </c>
      <c r="B44" s="1324" t="str">
        <f>IF('2.ชื่อนักเรียน'!C45="","",'2.ชื่อนักเรียน'!C45)</f>
        <v/>
      </c>
      <c r="C44" s="1325" t="str">
        <f>IF('2.ชื่อนักเรียน'!D45="","",'2.ชื่อนักเรียน'!D45)</f>
        <v/>
      </c>
      <c r="D44" s="1314" t="str">
        <f>IF($A$3&lt;&gt;"ชั้น"&amp;'01.ข้อมูลเบื้องต้น'!$H$2,"",IF(AK44="","",AK44))</f>
        <v/>
      </c>
      <c r="E44" s="1314" t="str">
        <f>IF($A$3&lt;&gt;"ชั้น"&amp;'01.ข้อมูลเบื้องต้น'!$H$2,"",IF(AO44="","",AO44))</f>
        <v/>
      </c>
      <c r="F44" s="1315" t="str">
        <f>IF($A$3&lt;&gt;"ชั้น"&amp;'01.ข้อมูลเบื้องต้น'!$H$2,"",IF(AS44="","",AS44))</f>
        <v/>
      </c>
      <c r="G44" s="1326" t="str">
        <f>IF($A$3&lt;&gt;"ชั้น"&amp;'01.ข้อมูลเบื้องต้น'!$H$2,"",IF(AW44="","",AW44))</f>
        <v/>
      </c>
      <c r="H44" s="1327" t="str">
        <f>IF($A$3&lt;&gt;"ชั้น"&amp;'01.ข้อมูลเบื้องต้น'!$H$2,"",IF(BA44="","",BA44))</f>
        <v/>
      </c>
      <c r="I44" s="1316" t="str">
        <f>IF($A$3&lt;&gt;"ชั้น"&amp;'01.ข้อมูลเบื้องต้น'!$H$2,"",IF(BE44="","",BE44))</f>
        <v/>
      </c>
      <c r="J44" s="1316" t="str">
        <f>IF($A$3&lt;&gt;"ชั้น"&amp;'01.ข้อมูลเบื้องต้น'!$H$2,"",IF(BI44="","",BI44))</f>
        <v/>
      </c>
      <c r="K44" s="1316" t="str">
        <f>IF($A$3&lt;&gt;"ชั้น"&amp;'01.ข้อมูลเบื้องต้น'!$H$2,"",IF(BM44="","",BM44))</f>
        <v/>
      </c>
      <c r="L44" s="1328" t="str">
        <f>IF($A$3&lt;&gt;"ชั้น"&amp;'01.ข้อมูลเบื้องต้น'!$H$2,"",IF(BO44="","",BO44))</f>
        <v/>
      </c>
      <c r="M44" s="1326" t="str">
        <f>IF($A$3&lt;&gt;"ชั้น"&amp;'01.ข้อมูลเบื้องต้น'!$H$2,"",IF(BS44="","",BS44))</f>
        <v/>
      </c>
      <c r="N44" s="1327" t="str">
        <f>IF($A$3&lt;&gt;"ชั้น"&amp;'01.ข้อมูลเบื้องต้น'!$H$2,"",IF(BW44="","",BW44))</f>
        <v/>
      </c>
      <c r="O44" s="1327" t="str">
        <f>IF($A$3&lt;&gt;"ชั้น"&amp;'01.ข้อมูลเบื้องต้น'!$H$2,"",IF(CA44="","",CA44))</f>
        <v/>
      </c>
      <c r="P44" s="1327" t="str">
        <f>IF($A$3&lt;&gt;"ชั้น"&amp;'01.ข้อมูลเบื้องต้น'!$H$2,"",IF(CE44="","",CE44))</f>
        <v/>
      </c>
      <c r="Q44" s="1327" t="str">
        <f>IF($A$3&lt;&gt;"ชั้น"&amp;'01.ข้อมูลเบื้องต้น'!$H$2,"",IF(CI44="","",CI44))</f>
        <v/>
      </c>
      <c r="R44" s="1327" t="str">
        <f>IF($A$3&lt;&gt;"ชั้น"&amp;'01.ข้อมูลเบื้องต้น'!$H$2,"",IF(CM44="","",CM44))</f>
        <v/>
      </c>
      <c r="S44" s="1327" t="str">
        <f>IF($A$3&lt;&gt;"ชั้น"&amp;'01.ข้อมูลเบื้องต้น'!$H$2,"",IF(CQ44="","",CQ44))</f>
        <v/>
      </c>
      <c r="T44" s="1327" t="str">
        <f>IF($A$3&lt;&gt;"ชั้น"&amp;'01.ข้อมูลเบื้องต้น'!$H$2,"",IF(CU44="","",CU44))</f>
        <v/>
      </c>
      <c r="U44" s="1327" t="str">
        <f>IF($A$3&lt;&gt;"ชั้น"&amp;'01.ข้อมูลเบื้องต้น'!$H$2,"",IF(CY44="","",CY44))</f>
        <v/>
      </c>
      <c r="V44" s="1327" t="str">
        <f>IF($A$3&lt;&gt;"ชั้น"&amp;'01.ข้อมูลเบื้องต้น'!$H$2,"",IF(DC44="","",DC44))</f>
        <v/>
      </c>
      <c r="W44" s="1327" t="str">
        <f>IF($A$3&lt;&gt;"ชั้น"&amp;'01.ข้อมูลเบื้องต้น'!$H$2,"",IF(DG44="","",DG44))</f>
        <v/>
      </c>
      <c r="X44" s="1327" t="str">
        <f>IF($A$3&lt;&gt;"ชั้น"&amp;'01.ข้อมูลเบื้องต้น'!$H$2,"",IF(DK44="","",DK44))</f>
        <v/>
      </c>
      <c r="Y44" s="1327" t="str">
        <f>IF($A$3&lt;&gt;"ชั้น"&amp;'01.ข้อมูลเบื้องต้น'!$H$2,"",IF(DO44="","",DO44))</f>
        <v/>
      </c>
      <c r="Z44" s="1327" t="str">
        <f>IF($A$3&lt;&gt;"ชั้น"&amp;'01.ข้อมูลเบื้องต้น'!$H$2,"",IF(DS44="","",DS44))</f>
        <v/>
      </c>
      <c r="AA44" s="1329" t="str">
        <f>IF($A$3&lt;&gt;"ชั้น"&amp;'01.ข้อมูลเบื้องต้น'!$H$2,"",IF(DW44="","",DW44))</f>
        <v/>
      </c>
      <c r="AB44" s="1330" t="str">
        <f>IF($A$3&lt;&gt;"ชั้น"&amp;'01.ข้อมูลเบื้องต้น'!$H$2,"",'7.พัฒนาผู้เรียน'!G45)</f>
        <v/>
      </c>
      <c r="AC44" s="1331" t="str">
        <f>IF($A$3&lt;&gt;"ชั้น"&amp;'01.ข้อมูลเบื้องต้น'!$H$2,"",'9.คุณลักษณะ'!I45)</f>
        <v/>
      </c>
      <c r="AG44" s="1261"/>
      <c r="AH44" s="1233" t="str">
        <f>IF(VLOOKUP($A44,'02.คีย์เทอม1'!$A$10:$GT$59,189,FALSE)="","",VLOOKUP($A44,'02.คีย์เทอม1'!$A$10:$GT$59,189,FALSE))</f>
        <v/>
      </c>
      <c r="AI44" s="1233" t="str">
        <f>IF(VLOOKUP($A44,'03.คีย์เทอม2'!$A$10:$GT$59,189,FALSE)="","",VLOOKUP($A44,'03.คีย์เทอม2'!$A$10:$GT$59,189,FALSE))</f>
        <v/>
      </c>
      <c r="AJ44" s="1262" t="str">
        <f t="shared" si="44"/>
        <v/>
      </c>
      <c r="AK44" s="1233" t="str">
        <f>IF('2.ชื่อนักเรียน'!R45="มส","มส",IF('2.ชื่อนักเรียน'!R45="ร","ร",IF('2.ชื่อนักเรียน'!R45="ย้าย","ย้าย",IF($B44="","",IF(AJ44="","",IF(AJ44&gt;=75,"เชี่ยวชาญ",IF(AJ44&gt;=65,"ชำนาญ",IF(AJ44&gt;=55,"พัฒนา",IF(AJ44&gt;=50,"เริ่มต้น","ไม่ผ่าน")))))))))</f>
        <v/>
      </c>
      <c r="AL44" s="1233" t="str">
        <f>IF(VLOOKUP($A44,'02.คีย์เทอม1'!$A$10:$GT$59,193,FALSE)="","",VLOOKUP($A44,'02.คีย์เทอม1'!$A$10:$GT$59,193,FALSE))</f>
        <v/>
      </c>
      <c r="AM44" s="1233" t="str">
        <f>IF(VLOOKUP($A44,'03.คีย์เทอม2'!$A$10:$GT$59,193,FALSE)="","",VLOOKUP($A44,'03.คีย์เทอม2'!$A$10:$GT$59,193,FALSE))</f>
        <v/>
      </c>
      <c r="AN44" s="1262" t="str">
        <f t="shared" si="21"/>
        <v/>
      </c>
      <c r="AO44" s="1233" t="str">
        <f>IF('2.ชื่อนักเรียน'!R45="มส","มส",IF('2.ชื่อนักเรียน'!R45="ร","ร",IF('2.ชื่อนักเรียน'!R45="ย้าย","ย้าย",IF($B44="","",IF(AN44="","",IF(AN44&gt;=75,"เชี่ยวชาญ",IF(AN44&gt;=65,"ชำนาญ",IF(AN44&gt;=55,"พัฒนา",IF(AN44&gt;=50,"เริ่มต้น","ไม่ผ่าน")))))))))</f>
        <v/>
      </c>
      <c r="AP44" s="1233" t="str">
        <f>IF(VLOOKUP($A44,'02.คีย์เทอม1'!$A$10:$GT$59,195,FALSE)="","",VLOOKUP($A44,'02.คีย์เทอม1'!$A$10:$GT$59,195,FALSE))</f>
        <v/>
      </c>
      <c r="AQ44" s="1233" t="str">
        <f>IF(VLOOKUP($A44,'03.คีย์เทอม2'!$A$10:$GT$59,195,FALSE)="","",VLOOKUP($A44,'03.คีย์เทอม2'!$A$10:$GT$59,195,FALSE))</f>
        <v/>
      </c>
      <c r="AR44" s="1262" t="str">
        <f t="shared" si="22"/>
        <v/>
      </c>
      <c r="AS44" s="1233" t="str">
        <f>IF('2.ชื่อนักเรียน'!R45="มส","มส",IF('2.ชื่อนักเรียน'!R45="ร","ร",IF('2.ชื่อนักเรียน'!R45="ย้าย","ย้าย",IF($B44="","",IF(AR44="","",IF(AR44&gt;=75,"เชี่ยวชาญ",IF(AR44&gt;=65,"ชำนาญ",IF(AR44&gt;=55,"พัฒนา",IF(AR44&gt;=50,"เริ่มต้น","ไม่ผ่าน")))))))))</f>
        <v/>
      </c>
      <c r="AT44" s="1233" t="str">
        <f>IF(VLOOKUP($A44,'02.คีย์เทอม1'!$A$10:$GT$59,196,FALSE)="","",VLOOKUP($A44,'02.คีย์เทอม1'!$A$10:$GT$59,196,FALSE))</f>
        <v/>
      </c>
      <c r="AU44" s="1233" t="str">
        <f>IF(VLOOKUP($A44,'03.คีย์เทอม2'!$A$10:$GT$59,196,FALSE)="","",VLOOKUP($A44,'03.คีย์เทอม2'!$A$10:$GT$59,196,FALSE))</f>
        <v/>
      </c>
      <c r="AV44" s="1262" t="str">
        <f t="shared" si="23"/>
        <v/>
      </c>
      <c r="AW44" s="1233" t="str">
        <f>IF('2.ชื่อนักเรียน'!R45="มส","มส",IF('2.ชื่อนักเรียน'!R45="ร","ร",IF('2.ชื่อนักเรียน'!R45="ย้าย","ย้าย",IF($B44="","",IF(AV44="","",IF(AV44&gt;=75,"เชี่ยวชาญ",IF(AV44&gt;=65,"ชำนาญ",IF(AV44&gt;=55,"พัฒนา",IF(AV44&gt;=50,"เริ่มต้น","ไม่ผ่าน")))))))))</f>
        <v/>
      </c>
      <c r="AX44" s="1233" t="str">
        <f>IF(VLOOKUP($A44,'02.คีย์เทอม1'!$A$10:$GT$59,197,FALSE)="","",VLOOKUP($A44,'02.คีย์เทอม1'!$A$10:$GT$59,197,FALSE))</f>
        <v/>
      </c>
      <c r="AY44" s="1233" t="str">
        <f>IF(VLOOKUP($A44,'03.คีย์เทอม2'!$A$10:$GT$59,197,FALSE)="","",VLOOKUP($A44,'03.คีย์เทอม2'!$A$10:$GT$59,197,FALSE))</f>
        <v/>
      </c>
      <c r="AZ44" s="1262" t="str">
        <f t="shared" si="24"/>
        <v/>
      </c>
      <c r="BA44" s="1233" t="str">
        <f>IF('2.ชื่อนักเรียน'!R45="มส","มส",IF('2.ชื่อนักเรียน'!R45="ร","ร",IF('2.ชื่อนักเรียน'!R45="ย้าย","ย้าย",IF($B44="","",IF(AZ44="","",IF(AZ44&gt;=75,"เชี่ยวชาญ",IF(AZ44&gt;=65,"ชำนาญ",IF(AZ44&gt;=55,"พัฒนา",IF(AZ44&gt;=50,"เริ่มต้น","ไม่ผ่าน")))))))))</f>
        <v/>
      </c>
      <c r="BB44" s="1233" t="str">
        <f>IF(VLOOKUP($A44,'02.คีย์เทอม1'!$A$10:$GT$59,198,FALSE)="","",VLOOKUP($A44,'02.คีย์เทอม1'!$A$10:$GT$59,198,FALSE))</f>
        <v/>
      </c>
      <c r="BC44" s="1233" t="str">
        <f>IF(VLOOKUP($A44,'03.คีย์เทอม2'!$A$10:$GT$59,198,FALSE)="","",VLOOKUP($A44,'03.คีย์เทอม2'!$A$10:$GT$59,198,FALSE))</f>
        <v/>
      </c>
      <c r="BD44" s="1262" t="str">
        <f t="shared" si="25"/>
        <v/>
      </c>
      <c r="BE44" s="1233" t="str">
        <f>IF('2.ชื่อนักเรียน'!R45="มส","มส",IF('2.ชื่อนักเรียน'!R45="ร","ร",IF('2.ชื่อนักเรียน'!R45="ย้าย","ย้าย",IF($B44="","",IF(BD44="","",IF(BD44&gt;=75,"เชี่ยวชาญ",IF(BD44&gt;=65,"ชำนาญ",IF(BD44&gt;=55,"พัฒนา",IF(BD44&gt;=50,"เริ่มต้น","ไม่ผ่าน")))))))))</f>
        <v/>
      </c>
      <c r="BF44" s="1233" t="str">
        <f>IF(VLOOKUP($A44,'02.คีย์เทอม1'!$A$10:$GT$59,199,FALSE)="","",VLOOKUP($A44,'02.คีย์เทอม1'!$A$10:$GT$59,199,FALSE))</f>
        <v/>
      </c>
      <c r="BG44" s="1233" t="str">
        <f>IF(VLOOKUP($A44,'03.คีย์เทอม2'!$A$10:$GT$59,199,FALSE)="","",VLOOKUP($A44,'03.คีย์เทอม2'!$A$10:$GT$59,199,FALSE))</f>
        <v/>
      </c>
      <c r="BH44" s="1262" t="str">
        <f t="shared" si="26"/>
        <v/>
      </c>
      <c r="BI44" s="1233" t="str">
        <f>IF('2.ชื่อนักเรียน'!R45="มส","มส",IF('2.ชื่อนักเรียน'!R45="ร","ร",IF('2.ชื่อนักเรียน'!R45="ย้าย","ย้าย",IF($B44="","",IF(BH44="","",IF(BH44&gt;=75,"เชี่ยวชาญ",IF(BH44&gt;=65,"ชำนาญ",IF(BH44&gt;=55,"พัฒนา",IF(BH44&gt;=50,"เริ่มต้น","ไม่ผ่าน")))))))))</f>
        <v/>
      </c>
      <c r="BJ44" s="1233" t="str">
        <f>IF(VLOOKUP($A44,'02.คีย์เทอม1'!$A$10:$GT$59,200,FALSE)="","",VLOOKUP($A44,'02.คีย์เทอม1'!$A$10:$GT$59,200,FALSE))</f>
        <v/>
      </c>
      <c r="BK44" s="1233" t="str">
        <f>IF(VLOOKUP($A44,'03.คีย์เทอม2'!$A$10:$GT$59,200,FALSE)="","",VLOOKUP($A44,'03.คีย์เทอม2'!$A$10:$GT$59,200,FALSE))</f>
        <v/>
      </c>
      <c r="BL44" s="1262" t="str">
        <f t="shared" si="27"/>
        <v/>
      </c>
      <c r="BM44" s="1233" t="str">
        <f>IF('2.ชื่อนักเรียน'!R45="มส","มส",IF('2.ชื่อนักเรียน'!R45="ร","ร",IF('2.ชื่อนักเรียน'!R45="ย้าย","ย้าย",IF($B44="","",IF(BL44="","",IF(BL44&gt;=75,"เชี่ยวชาญ",IF(BL44&gt;=65,"ชำนาญ",IF(BL44&gt;=55,"พัฒนา",IF(BL44&gt;=50,"เริ่มต้น","ไม่ผ่าน")))))))))</f>
        <v/>
      </c>
      <c r="BN44" s="1262" t="str">
        <f t="shared" si="28"/>
        <v/>
      </c>
      <c r="BO44" s="1233" t="str">
        <f>IF('2.ชื่อนักเรียน'!R45="มส","มส",IF('2.ชื่อนักเรียน'!R45="ร","ร",IF('2.ชื่อนักเรียน'!R45="ย้าย","ย้าย",IF($B44="","",IF(BN44="","",IF(BN44&gt;=75,"เชี่ยวชาญ",IF(BN44&gt;=65,"ชำนาญ",IF(BN44&gt;=55,"พัฒนา",IF(BN44&gt;=50,"เริ่มต้น","ไม่ผ่าน")))))))))</f>
        <v/>
      </c>
      <c r="BP44" s="1233" t="str">
        <f>IF(VLOOKUP($A44,'02.คีย์เทอม1'!$A$10:$GT$59,110,FALSE)="","",VLOOKUP($A44,'02.คีย์เทอม1'!$A$10:$GT$59,110,FALSE))</f>
        <v/>
      </c>
      <c r="BQ44" s="1233" t="str">
        <f>IF(VLOOKUP($A44,'03.คีย์เทอม2'!$A$10:$GT$59,110,FALSE)="","",VLOOKUP($A44,'03.คีย์เทอม2'!$A$10:$GT$59,110,FALSE))</f>
        <v/>
      </c>
      <c r="BR44" s="1262" t="str">
        <f t="shared" si="29"/>
        <v/>
      </c>
      <c r="BS44" s="1233" t="str">
        <f>IF('2.ชื่อนักเรียน'!R45="มส","มส",IF('2.ชื่อนักเรียน'!R45="ร","ร",IF('2.ชื่อนักเรียน'!R45="ย้าย","ย้าย",IF($B44="","",IF(BR44="","",IF(BR44&gt;=75,"เชี่ยวชาญ",IF(BR44&gt;=65,"ชำนาญ",IF(BR44&gt;=55,"พัฒนา",IF(BR44&gt;=50,"เริ่มต้น","ไม่ผ่าน")))))))))</f>
        <v/>
      </c>
      <c r="BT44" s="1233" t="str">
        <f>IF(VLOOKUP($A44,'02.คีย์เทอม1'!$A$10:$GT$59,115,FALSE)="","",VLOOKUP($A44,'02.คีย์เทอม1'!$A$10:$GT$59,115,FALSE))</f>
        <v/>
      </c>
      <c r="BU44" s="1233" t="str">
        <f>IF(VLOOKUP($A44,'03.คีย์เทอม2'!$A$10:$GT$59,115,FALSE)="","",VLOOKUP($A44,'03.คีย์เทอม2'!$A$10:$GT$59,115,FALSE))</f>
        <v/>
      </c>
      <c r="BV44" s="1262" t="str">
        <f t="shared" si="30"/>
        <v/>
      </c>
      <c r="BW44" s="1233" t="str">
        <f>IF('2.ชื่อนักเรียน'!R45="มส","มส",IF('2.ชื่อนักเรียน'!R45="ร","ร",IF('2.ชื่อนักเรียน'!R45="ย้าย","ย้าย",IF($B44="","",IF(BV44="","",IF(BV44&gt;=75,"เชี่ยวชาญ",IF(BV44&gt;=65,"ชำนาญ",IF(BV44&gt;=55,"พัฒนา",IF(BV44&gt;=50,"เริ่มต้น","ไม่ผ่าน")))))))))</f>
        <v/>
      </c>
      <c r="BX44" s="1233" t="str">
        <f>IF(VLOOKUP($A44,'02.คีย์เทอม1'!$A$10:$GT$59,120,FALSE)="","",VLOOKUP($A44,'02.คีย์เทอม1'!$A$10:$GT$59,120,FALSE))</f>
        <v/>
      </c>
      <c r="BY44" s="1233" t="str">
        <f>IF(VLOOKUP($A44,'03.คีย์เทอม2'!$A$10:$GT$59,120,FALSE)="","",VLOOKUP($A44,'03.คีย์เทอม2'!$A$10:$GT$59,120,FALSE))</f>
        <v/>
      </c>
      <c r="BZ44" s="1262" t="str">
        <f t="shared" si="31"/>
        <v/>
      </c>
      <c r="CA44" s="1233" t="str">
        <f>IF('2.ชื่อนักเรียน'!R45="มส","มส",IF('2.ชื่อนักเรียน'!R45="ร","ร",IF('2.ชื่อนักเรียน'!R45="ย้าย","ย้าย",IF($B44="","",IF(BZ44="","",IF(BZ44&gt;=75,"เชี่ยวชาญ",IF(BZ44&gt;=65,"ชำนาญ",IF(BZ44&gt;=55,"พัฒนา",IF(BZ44&gt;=50,"เริ่มต้น","ไม่ผ่าน")))))))))</f>
        <v/>
      </c>
      <c r="CB44" s="1233" t="str">
        <f>IF(VLOOKUP($A44,'02.คีย์เทอม1'!$A$10:$GT$59,125,FALSE)="","",VLOOKUP($A44,'02.คีย์เทอม1'!$A$10:$GT$59,125,FALSE))</f>
        <v/>
      </c>
      <c r="CC44" s="1233" t="str">
        <f>IF(VLOOKUP($A44,'03.คีย์เทอม2'!$A$10:$GT$59,125,FALSE)="","",VLOOKUP($A44,'03.คีย์เทอม2'!$A$10:$GT$59,125,FALSE))</f>
        <v/>
      </c>
      <c r="CD44" s="1262" t="str">
        <f t="shared" si="32"/>
        <v/>
      </c>
      <c r="CE44" s="1233" t="str">
        <f>IF('2.ชื่อนักเรียน'!R45="มส","มส",IF('2.ชื่อนักเรียน'!R45="ร","ร",IF('2.ชื่อนักเรียน'!R45="ย้าย","ย้าย",IF($B44="","",IF(CD44="","",IF(CD44&gt;=75,"เชี่ยวชาญ",IF(CD44&gt;=65,"ชำนาญ",IF(CD44&gt;=55,"พัฒนา",IF(CD44&gt;=50,"เริ่มต้น","ไม่ผ่าน")))))))))</f>
        <v/>
      </c>
      <c r="CF44" s="1233" t="str">
        <f>IF(VLOOKUP($A44,'02.คีย์เทอม1'!$A$10:$GT$59,130,FALSE)="","",VLOOKUP($A44,'02.คีย์เทอม1'!$A$10:$GT$59,130,FALSE))</f>
        <v/>
      </c>
      <c r="CG44" s="1233" t="str">
        <f>IF(VLOOKUP($A44,'03.คีย์เทอม2'!$A$10:$GT$59,130,FALSE)="","",VLOOKUP($A44,'03.คีย์เทอม2'!$A$10:$GT$59,130,FALSE))</f>
        <v/>
      </c>
      <c r="CH44" s="1262" t="str">
        <f t="shared" si="33"/>
        <v/>
      </c>
      <c r="CI44" s="1233" t="str">
        <f>IF('2.ชื่อนักเรียน'!R45="มส","มส",IF('2.ชื่อนักเรียน'!R45="ร","ร",IF('2.ชื่อนักเรียน'!R45="ย้าย","ย้าย",IF($B44="","",IF(CH44="","",IF(CH44&gt;=75,"เชี่ยวชาญ",IF(CH44&gt;=65,"ชำนาญ",IF(CH44&gt;=55,"พัฒนา",IF(CH44&gt;=50,"เริ่มต้น","ไม่ผ่าน")))))))))</f>
        <v/>
      </c>
      <c r="CJ44" s="1233" t="str">
        <f>IF(VLOOKUP($A44,'02.คีย์เทอม1'!$A$10:$GT$59,135,FALSE)="","",VLOOKUP($A44,'02.คีย์เทอม1'!$A$10:$GT$59,135,FALSE))</f>
        <v/>
      </c>
      <c r="CK44" s="1233" t="str">
        <f>IF(VLOOKUP($A44,'03.คีย์เทอม2'!$A$10:$GT$59,135,FALSE)="","",VLOOKUP($A44,'03.คีย์เทอม2'!$A$10:$GT$59,135,FALSE))</f>
        <v/>
      </c>
      <c r="CL44" s="1262" t="str">
        <f t="shared" si="34"/>
        <v/>
      </c>
      <c r="CM44" s="1233" t="str">
        <f>IF('2.ชื่อนักเรียน'!R45="มส","มส",IF('2.ชื่อนักเรียน'!R45="ร","ร",IF('2.ชื่อนักเรียน'!R45="ย้าย","ย้าย",IF($B44="","",IF(CL44="","",IF(CL44&gt;=75,"เชี่ยวชาญ",IF(CL44&gt;=65,"ชำนาญ",IF(CL44&gt;=55,"พัฒนา",IF(CL44&gt;=50,"เริ่มต้น","ไม่ผ่าน")))))))))</f>
        <v/>
      </c>
      <c r="CN44" s="1233" t="str">
        <f>IF(VLOOKUP($A44,'02.คีย์เทอม1'!$A$10:$GT$59,140,FALSE)="","",VLOOKUP($A44,'02.คีย์เทอม1'!$A$10:$GT$59,140,FALSE))</f>
        <v/>
      </c>
      <c r="CO44" s="1233" t="str">
        <f>IF(VLOOKUP($A44,'03.คีย์เทอม2'!$A$10:$GT$59,140,FALSE)="","",VLOOKUP($A44,'03.คีย์เทอม2'!$A$10:$GT$59,140,FALSE))</f>
        <v/>
      </c>
      <c r="CP44" s="1262" t="str">
        <f t="shared" si="35"/>
        <v/>
      </c>
      <c r="CQ44" s="1233" t="str">
        <f>IF('2.ชื่อนักเรียน'!R45="มส","มส",IF('2.ชื่อนักเรียน'!R45="ร","ร",IF('2.ชื่อนักเรียน'!R45="ย้าย","ย้าย",IF($B44="","",IF(CP44="","",IF(CP44&gt;=75,"เชี่ยวชาญ",IF(CP44&gt;=65,"ชำนาญ",IF(CP44&gt;=55,"พัฒนา",IF(CP44&gt;=50,"เริ่มต้น","ไม่ผ่าน")))))))))</f>
        <v/>
      </c>
      <c r="CR44" s="1233" t="str">
        <f>IF(VLOOKUP($A44,'02.คีย์เทอม1'!$A$10:$GT$59,145,FALSE)="","",VLOOKUP($A44,'02.คีย์เทอม1'!$A$10:$GT$59,145,FALSE))</f>
        <v/>
      </c>
      <c r="CS44" s="1233" t="str">
        <f>IF(VLOOKUP($A44,'03.คีย์เทอม2'!$A$10:$GT$59,145,FALSE)="","",VLOOKUP($A44,'03.คีย์เทอม2'!$A$10:$GT$59,145,FALSE))</f>
        <v/>
      </c>
      <c r="CT44" s="1262" t="str">
        <f t="shared" si="36"/>
        <v/>
      </c>
      <c r="CU44" s="1233" t="str">
        <f>IF('2.ชื่อนักเรียน'!R45="มส","มส",IF('2.ชื่อนักเรียน'!R45="ร","ร",IF('2.ชื่อนักเรียน'!R45="ย้าย","ย้าย",IF($B44="","",IF(CT44="","",IF(CT44&gt;=75,"เชี่ยวชาญ",IF(CT44&gt;=65,"ชำนาญ",IF(CT44&gt;=55,"พัฒนา",IF(CT44&gt;=50,"เริ่มต้น","ไม่ผ่าน")))))))))</f>
        <v/>
      </c>
      <c r="CV44" s="1233" t="str">
        <f>IF(VLOOKUP($A44,'02.คีย์เทอม1'!$A$10:$GT$59,150,FALSE)="","",VLOOKUP($A44,'02.คีย์เทอม1'!$A$10:$GT$59,150,FALSE))</f>
        <v/>
      </c>
      <c r="CW44" s="1233" t="str">
        <f>IF(VLOOKUP($A44,'03.คีย์เทอม2'!$A$10:$GT$59,150,FALSE)="","",VLOOKUP($A44,'03.คีย์เทอม2'!$A$10:$GT$59,150,FALSE))</f>
        <v/>
      </c>
      <c r="CX44" s="1262" t="str">
        <f t="shared" si="37"/>
        <v/>
      </c>
      <c r="CY44" s="1233" t="str">
        <f>IF('2.ชื่อนักเรียน'!R45="มส","มส",IF('2.ชื่อนักเรียน'!R45="ร","ร",IF('2.ชื่อนักเรียน'!R45="ย้าย","ย้าย",IF($B44="","",IF(CX44="","",IF(CX44&gt;=75,"เชี่ยวชาญ",IF(CX44&gt;=65,"ชำนาญ",IF(CX44&gt;=55,"พัฒนา",IF(CX44&gt;=50,"เริ่มต้น","ไม่ผ่าน")))))))))</f>
        <v/>
      </c>
      <c r="CZ44" s="1233" t="str">
        <f>IF(VLOOKUP($A44,'02.คีย์เทอม1'!$A$10:$GT$59,155,FALSE)="","",VLOOKUP($A44,'02.คีย์เทอม1'!$A$10:$GT$59,155,FALSE))</f>
        <v/>
      </c>
      <c r="DA44" s="1233" t="str">
        <f>IF(VLOOKUP($A44,'03.คีย์เทอม2'!$A$10:$GT$59,155,FALSE)="","",VLOOKUP($A44,'03.คีย์เทอม2'!$A$10:$GT$59,155,FALSE))</f>
        <v/>
      </c>
      <c r="DB44" s="1262" t="str">
        <f t="shared" si="38"/>
        <v/>
      </c>
      <c r="DC44" s="1233" t="str">
        <f>IF('2.ชื่อนักเรียน'!R45="มส","มส",IF('2.ชื่อนักเรียน'!R45="ร","ร",IF('2.ชื่อนักเรียน'!R45="ย้าย","ย้าย",IF($B44="","",IF(DB44="","",IF(DB44&gt;=75,"เชี่ยวชาญ",IF(DB44&gt;=65,"ชำนาญ",IF(DB44&gt;=55,"พัฒนา",IF(DB44&gt;=50,"เริ่มต้น","ไม่ผ่าน")))))))))</f>
        <v/>
      </c>
      <c r="DD44" s="1233" t="str">
        <f>IF(VLOOKUP($A44,'02.คีย์เทอม1'!$A$10:$GT$59,160,FALSE)="","",VLOOKUP($A44,'02.คีย์เทอม1'!$A$10:$GT$59,160,FALSE))</f>
        <v/>
      </c>
      <c r="DE44" s="1233" t="str">
        <f>IF(VLOOKUP($A44,'03.คีย์เทอม2'!$A$10:$GT$59,160,FALSE)="","",VLOOKUP($A44,'03.คีย์เทอม2'!$A$10:$GT$59,160,FALSE))</f>
        <v/>
      </c>
      <c r="DF44" s="1262" t="str">
        <f t="shared" si="39"/>
        <v/>
      </c>
      <c r="DG44" s="1233" t="str">
        <f>IF('2.ชื่อนักเรียน'!R45="มส","มส",IF('2.ชื่อนักเรียน'!R45="ร","ร",IF('2.ชื่อนักเรียน'!R45="ย้าย","ย้าย",IF($B44="","",IF(DF44="","",IF(DF44&gt;=75,"เชี่ยวชาญ",IF(DF44&gt;=65,"ชำนาญ",IF(DF44&gt;=55,"พัฒนา",IF(DF44&gt;=50,"เริ่มต้น","ไม่ผ่าน")))))))))</f>
        <v/>
      </c>
      <c r="DH44" s="1233" t="str">
        <f>IF(VLOOKUP($A44,'02.คีย์เทอม1'!$A$10:$GT$59,165,FALSE)="","",VLOOKUP($A44,'02.คีย์เทอม1'!$A$10:$GT$59,165,FALSE))</f>
        <v/>
      </c>
      <c r="DI44" s="1233" t="str">
        <f>IF(VLOOKUP($A44,'03.คีย์เทอม2'!$A$10:$GT$59,165,FALSE)="","",VLOOKUP($A44,'03.คีย์เทอม2'!$A$10:$GT$59,165,FALSE))</f>
        <v/>
      </c>
      <c r="DJ44" s="1262" t="str">
        <f t="shared" si="40"/>
        <v/>
      </c>
      <c r="DK44" s="1233" t="str">
        <f>IF('2.ชื่อนักเรียน'!R45="มส","มส",IF('2.ชื่อนักเรียน'!R45="ร","ร",IF('2.ชื่อนักเรียน'!R45="ย้าย","ย้าย",IF($B44="","",IF(DJ44="","",IF(DJ44&gt;=75,"เชี่ยวชาญ",IF(DJ44&gt;=65,"ชำนาญ",IF(DJ44&gt;=55,"พัฒนา",IF(DJ44&gt;=50,"เริ่มต้น","ไม่ผ่าน")))))))))</f>
        <v/>
      </c>
      <c r="DL44" s="1233" t="str">
        <f>IF(VLOOKUP($A44,'02.คีย์เทอม1'!$A$10:$GT$59,170,FALSE)="","",VLOOKUP($A44,'02.คีย์เทอม1'!$A$10:$GT$59,170,FALSE))</f>
        <v/>
      </c>
      <c r="DM44" s="1233" t="str">
        <f>IF(VLOOKUP($A44,'03.คีย์เทอม2'!$A$10:$GT$59,170,FALSE)="","",VLOOKUP($A44,'03.คีย์เทอม2'!$A$10:$GT$59,170,FALSE))</f>
        <v/>
      </c>
      <c r="DN44" s="1262" t="str">
        <f t="shared" si="41"/>
        <v/>
      </c>
      <c r="DO44" s="1233" t="str">
        <f>IF('2.ชื่อนักเรียน'!R45="มส","มส",IF('2.ชื่อนักเรียน'!R45="ร","ร",IF('2.ชื่อนักเรียน'!R45="ย้าย","ย้าย",IF($B44="","",IF(DN44="","",IF(DN44&gt;=75,"เชี่ยวชาญ",IF(DN44&gt;=65,"ชำนาญ",IF(DN44&gt;=55,"พัฒนา",IF(DN44&gt;=50,"เริ่มต้น","ไม่ผ่าน")))))))))</f>
        <v/>
      </c>
      <c r="DP44" s="1233" t="str">
        <f>IF(VLOOKUP($A44,'02.คีย์เทอม1'!$A$10:$GT$59,175,FALSE)="","",VLOOKUP($A44,'02.คีย์เทอม1'!$A$10:$GT$59,175,FALSE))</f>
        <v/>
      </c>
      <c r="DQ44" s="1233" t="str">
        <f>IF(VLOOKUP($A44,'03.คีย์เทอม2'!$A$10:$GT$59,175,FALSE)="","",VLOOKUP($A44,'03.คีย์เทอม2'!$A$10:$GT$59,175,FALSE))</f>
        <v/>
      </c>
      <c r="DR44" s="1262" t="str">
        <f t="shared" si="42"/>
        <v/>
      </c>
      <c r="DS44" s="1233" t="str">
        <f>IF('2.ชื่อนักเรียน'!R45="มส","มส",IF('2.ชื่อนักเรียน'!R45="ร","ร",IF('2.ชื่อนักเรียน'!R45="ย้าย","ย้าย",IF($B44="","",IF(DR44="","",IF(DR44&gt;=75,"เชี่ยวชาญ",IF(DR44&gt;=65,"ชำนาญ",IF(DR44&gt;=55,"พัฒนา",IF(DR44&gt;=50,"เริ่มต้น","ไม่ผ่าน")))))))))</f>
        <v/>
      </c>
      <c r="DT44" s="1233" t="str">
        <f>IF(VLOOKUP($A44,'02.คีย์เทอม1'!$A$10:$GT$59,180,FALSE)="","",VLOOKUP($A44,'02.คีย์เทอม1'!$A$10:$GT$59,180,FALSE))</f>
        <v/>
      </c>
      <c r="DU44" s="1233" t="str">
        <f>IF(VLOOKUP($A44,'03.คีย์เทอม2'!$A$10:$GT$59,180,FALSE)="","",VLOOKUP($A44,'03.คีย์เทอม2'!$A$10:$GT$59,180,FALSE))</f>
        <v/>
      </c>
      <c r="DV44" s="1262" t="str">
        <f t="shared" si="43"/>
        <v/>
      </c>
      <c r="DW44" s="1233" t="str">
        <f>IF('2.ชื่อนักเรียน'!R45="มส","มส",IF('2.ชื่อนักเรียน'!R45="ร","ร",IF('2.ชื่อนักเรียน'!R45="ย้าย","ย้าย",IF($B44="","",IF(DV44="","",IF(DV44&gt;=75,"เชี่ยวชาญ",IF(DV44&gt;=65,"ชำนาญ",IF(DV44&gt;=55,"พัฒนา",IF(DV44&gt;=50,"เริ่มต้น","ไม่ผ่าน")))))))))</f>
        <v/>
      </c>
    </row>
    <row r="45" spans="1:127" s="509" customFormat="1" ht="17.25" customHeight="1">
      <c r="A45" s="1323">
        <v>36</v>
      </c>
      <c r="B45" s="1324" t="str">
        <f>IF('2.ชื่อนักเรียน'!C46="","",'2.ชื่อนักเรียน'!C46)</f>
        <v/>
      </c>
      <c r="C45" s="1325" t="str">
        <f>IF('2.ชื่อนักเรียน'!D46="","",'2.ชื่อนักเรียน'!D46)</f>
        <v/>
      </c>
      <c r="D45" s="1314" t="str">
        <f>IF($A$3&lt;&gt;"ชั้น"&amp;'01.ข้อมูลเบื้องต้น'!$H$2,"",IF(AK45="","",AK45))</f>
        <v/>
      </c>
      <c r="E45" s="1314" t="str">
        <f>IF($A$3&lt;&gt;"ชั้น"&amp;'01.ข้อมูลเบื้องต้น'!$H$2,"",IF(AO45="","",AO45))</f>
        <v/>
      </c>
      <c r="F45" s="1315" t="str">
        <f>IF($A$3&lt;&gt;"ชั้น"&amp;'01.ข้อมูลเบื้องต้น'!$H$2,"",IF(AS45="","",AS45))</f>
        <v/>
      </c>
      <c r="G45" s="1326" t="str">
        <f>IF($A$3&lt;&gt;"ชั้น"&amp;'01.ข้อมูลเบื้องต้น'!$H$2,"",IF(AW45="","",AW45))</f>
        <v/>
      </c>
      <c r="H45" s="1327" t="str">
        <f>IF($A$3&lt;&gt;"ชั้น"&amp;'01.ข้อมูลเบื้องต้น'!$H$2,"",IF(BA45="","",BA45))</f>
        <v/>
      </c>
      <c r="I45" s="1316" t="str">
        <f>IF($A$3&lt;&gt;"ชั้น"&amp;'01.ข้อมูลเบื้องต้น'!$H$2,"",IF(BE45="","",BE45))</f>
        <v/>
      </c>
      <c r="J45" s="1316" t="str">
        <f>IF($A$3&lt;&gt;"ชั้น"&amp;'01.ข้อมูลเบื้องต้น'!$H$2,"",IF(BI45="","",BI45))</f>
        <v/>
      </c>
      <c r="K45" s="1316" t="str">
        <f>IF($A$3&lt;&gt;"ชั้น"&amp;'01.ข้อมูลเบื้องต้น'!$H$2,"",IF(BM45="","",BM45))</f>
        <v/>
      </c>
      <c r="L45" s="1328" t="str">
        <f>IF($A$3&lt;&gt;"ชั้น"&amp;'01.ข้อมูลเบื้องต้น'!$H$2,"",IF(BO45="","",BO45))</f>
        <v/>
      </c>
      <c r="M45" s="1326" t="str">
        <f>IF($A$3&lt;&gt;"ชั้น"&amp;'01.ข้อมูลเบื้องต้น'!$H$2,"",IF(BS45="","",BS45))</f>
        <v/>
      </c>
      <c r="N45" s="1327" t="str">
        <f>IF($A$3&lt;&gt;"ชั้น"&amp;'01.ข้อมูลเบื้องต้น'!$H$2,"",IF(BW45="","",BW45))</f>
        <v/>
      </c>
      <c r="O45" s="1327" t="str">
        <f>IF($A$3&lt;&gt;"ชั้น"&amp;'01.ข้อมูลเบื้องต้น'!$H$2,"",IF(CA45="","",CA45))</f>
        <v/>
      </c>
      <c r="P45" s="1327" t="str">
        <f>IF($A$3&lt;&gt;"ชั้น"&amp;'01.ข้อมูลเบื้องต้น'!$H$2,"",IF(CE45="","",CE45))</f>
        <v/>
      </c>
      <c r="Q45" s="1327" t="str">
        <f>IF($A$3&lt;&gt;"ชั้น"&amp;'01.ข้อมูลเบื้องต้น'!$H$2,"",IF(CI45="","",CI45))</f>
        <v/>
      </c>
      <c r="R45" s="1327" t="str">
        <f>IF($A$3&lt;&gt;"ชั้น"&amp;'01.ข้อมูลเบื้องต้น'!$H$2,"",IF(CM45="","",CM45))</f>
        <v/>
      </c>
      <c r="S45" s="1327" t="str">
        <f>IF($A$3&lt;&gt;"ชั้น"&amp;'01.ข้อมูลเบื้องต้น'!$H$2,"",IF(CQ45="","",CQ45))</f>
        <v/>
      </c>
      <c r="T45" s="1327" t="str">
        <f>IF($A$3&lt;&gt;"ชั้น"&amp;'01.ข้อมูลเบื้องต้น'!$H$2,"",IF(CU45="","",CU45))</f>
        <v/>
      </c>
      <c r="U45" s="1327" t="str">
        <f>IF($A$3&lt;&gt;"ชั้น"&amp;'01.ข้อมูลเบื้องต้น'!$H$2,"",IF(CY45="","",CY45))</f>
        <v/>
      </c>
      <c r="V45" s="1327" t="str">
        <f>IF($A$3&lt;&gt;"ชั้น"&amp;'01.ข้อมูลเบื้องต้น'!$H$2,"",IF(DC45="","",DC45))</f>
        <v/>
      </c>
      <c r="W45" s="1327" t="str">
        <f>IF($A$3&lt;&gt;"ชั้น"&amp;'01.ข้อมูลเบื้องต้น'!$H$2,"",IF(DG45="","",DG45))</f>
        <v/>
      </c>
      <c r="X45" s="1327" t="str">
        <f>IF($A$3&lt;&gt;"ชั้น"&amp;'01.ข้อมูลเบื้องต้น'!$H$2,"",IF(DK45="","",DK45))</f>
        <v/>
      </c>
      <c r="Y45" s="1327" t="str">
        <f>IF($A$3&lt;&gt;"ชั้น"&amp;'01.ข้อมูลเบื้องต้น'!$H$2,"",IF(DO45="","",DO45))</f>
        <v/>
      </c>
      <c r="Z45" s="1327" t="str">
        <f>IF($A$3&lt;&gt;"ชั้น"&amp;'01.ข้อมูลเบื้องต้น'!$H$2,"",IF(DS45="","",DS45))</f>
        <v/>
      </c>
      <c r="AA45" s="1329" t="str">
        <f>IF($A$3&lt;&gt;"ชั้น"&amp;'01.ข้อมูลเบื้องต้น'!$H$2,"",IF(DW45="","",DW45))</f>
        <v/>
      </c>
      <c r="AB45" s="1330" t="str">
        <f>IF($A$3&lt;&gt;"ชั้น"&amp;'01.ข้อมูลเบื้องต้น'!$H$2,"",'7.พัฒนาผู้เรียน'!G46)</f>
        <v/>
      </c>
      <c r="AC45" s="1331" t="str">
        <f>IF($A$3&lt;&gt;"ชั้น"&amp;'01.ข้อมูลเบื้องต้น'!$H$2,"",'9.คุณลักษณะ'!I46)</f>
        <v/>
      </c>
      <c r="AG45" s="1261"/>
      <c r="AH45" s="1233" t="str">
        <f>IF(VLOOKUP($A45,'02.คีย์เทอม1'!$A$10:$GT$59,189,FALSE)="","",VLOOKUP($A45,'02.คีย์เทอม1'!$A$10:$GT$59,189,FALSE))</f>
        <v/>
      </c>
      <c r="AI45" s="1233" t="str">
        <f>IF(VLOOKUP($A45,'03.คีย์เทอม2'!$A$10:$GT$59,189,FALSE)="","",VLOOKUP($A45,'03.คีย์เทอม2'!$A$10:$GT$59,189,FALSE))</f>
        <v/>
      </c>
      <c r="AJ45" s="1262" t="str">
        <f t="shared" si="44"/>
        <v/>
      </c>
      <c r="AK45" s="1233" t="str">
        <f>IF('2.ชื่อนักเรียน'!R46="มส","มส",IF('2.ชื่อนักเรียน'!R46="ร","ร",IF('2.ชื่อนักเรียน'!R46="ย้าย","ย้าย",IF($B45="","",IF(AJ45="","",IF(AJ45&gt;=75,"เชี่ยวชาญ",IF(AJ45&gt;=65,"ชำนาญ",IF(AJ45&gt;=55,"พัฒนา",IF(AJ45&gt;=50,"เริ่มต้น","ไม่ผ่าน")))))))))</f>
        <v/>
      </c>
      <c r="AL45" s="1233" t="str">
        <f>IF(VLOOKUP($A45,'02.คีย์เทอม1'!$A$10:$GT$59,193,FALSE)="","",VLOOKUP($A45,'02.คีย์เทอม1'!$A$10:$GT$59,193,FALSE))</f>
        <v/>
      </c>
      <c r="AM45" s="1233" t="str">
        <f>IF(VLOOKUP($A45,'03.คีย์เทอม2'!$A$10:$GT$59,193,FALSE)="","",VLOOKUP($A45,'03.คีย์เทอม2'!$A$10:$GT$59,193,FALSE))</f>
        <v/>
      </c>
      <c r="AN45" s="1262" t="str">
        <f t="shared" si="21"/>
        <v/>
      </c>
      <c r="AO45" s="1233" t="str">
        <f>IF('2.ชื่อนักเรียน'!R46="มส","มส",IF('2.ชื่อนักเรียน'!R46="ร","ร",IF('2.ชื่อนักเรียน'!R46="ย้าย","ย้าย",IF($B45="","",IF(AN45="","",IF(AN45&gt;=75,"เชี่ยวชาญ",IF(AN45&gt;=65,"ชำนาญ",IF(AN45&gt;=55,"พัฒนา",IF(AN45&gt;=50,"เริ่มต้น","ไม่ผ่าน")))))))))</f>
        <v/>
      </c>
      <c r="AP45" s="1233" t="str">
        <f>IF(VLOOKUP($A45,'02.คีย์เทอม1'!$A$10:$GT$59,195,FALSE)="","",VLOOKUP($A45,'02.คีย์เทอม1'!$A$10:$GT$59,195,FALSE))</f>
        <v/>
      </c>
      <c r="AQ45" s="1233" t="str">
        <f>IF(VLOOKUP($A45,'03.คีย์เทอม2'!$A$10:$GT$59,195,FALSE)="","",VLOOKUP($A45,'03.คีย์เทอม2'!$A$10:$GT$59,195,FALSE))</f>
        <v/>
      </c>
      <c r="AR45" s="1262" t="str">
        <f t="shared" si="22"/>
        <v/>
      </c>
      <c r="AS45" s="1233" t="str">
        <f>IF('2.ชื่อนักเรียน'!R46="มส","มส",IF('2.ชื่อนักเรียน'!R46="ร","ร",IF('2.ชื่อนักเรียน'!R46="ย้าย","ย้าย",IF($B45="","",IF(AR45="","",IF(AR45&gt;=75,"เชี่ยวชาญ",IF(AR45&gt;=65,"ชำนาญ",IF(AR45&gt;=55,"พัฒนา",IF(AR45&gt;=50,"เริ่มต้น","ไม่ผ่าน")))))))))</f>
        <v/>
      </c>
      <c r="AT45" s="1233" t="str">
        <f>IF(VLOOKUP($A45,'02.คีย์เทอม1'!$A$10:$GT$59,196,FALSE)="","",VLOOKUP($A45,'02.คีย์เทอม1'!$A$10:$GT$59,196,FALSE))</f>
        <v/>
      </c>
      <c r="AU45" s="1233" t="str">
        <f>IF(VLOOKUP($A45,'03.คีย์เทอม2'!$A$10:$GT$59,196,FALSE)="","",VLOOKUP($A45,'03.คีย์เทอม2'!$A$10:$GT$59,196,FALSE))</f>
        <v/>
      </c>
      <c r="AV45" s="1262" t="str">
        <f t="shared" si="23"/>
        <v/>
      </c>
      <c r="AW45" s="1233" t="str">
        <f>IF('2.ชื่อนักเรียน'!R46="มส","มส",IF('2.ชื่อนักเรียน'!R46="ร","ร",IF('2.ชื่อนักเรียน'!R46="ย้าย","ย้าย",IF($B45="","",IF(AV45="","",IF(AV45&gt;=75,"เชี่ยวชาญ",IF(AV45&gt;=65,"ชำนาญ",IF(AV45&gt;=55,"พัฒนา",IF(AV45&gt;=50,"เริ่มต้น","ไม่ผ่าน")))))))))</f>
        <v/>
      </c>
      <c r="AX45" s="1233" t="str">
        <f>IF(VLOOKUP($A45,'02.คีย์เทอม1'!$A$10:$GT$59,197,FALSE)="","",VLOOKUP($A45,'02.คีย์เทอม1'!$A$10:$GT$59,197,FALSE))</f>
        <v/>
      </c>
      <c r="AY45" s="1233" t="str">
        <f>IF(VLOOKUP($A45,'03.คีย์เทอม2'!$A$10:$GT$59,197,FALSE)="","",VLOOKUP($A45,'03.คีย์เทอม2'!$A$10:$GT$59,197,FALSE))</f>
        <v/>
      </c>
      <c r="AZ45" s="1262" t="str">
        <f t="shared" si="24"/>
        <v/>
      </c>
      <c r="BA45" s="1233" t="str">
        <f>IF('2.ชื่อนักเรียน'!R46="มส","มส",IF('2.ชื่อนักเรียน'!R46="ร","ร",IF('2.ชื่อนักเรียน'!R46="ย้าย","ย้าย",IF($B45="","",IF(AZ45="","",IF(AZ45&gt;=75,"เชี่ยวชาญ",IF(AZ45&gt;=65,"ชำนาญ",IF(AZ45&gt;=55,"พัฒนา",IF(AZ45&gt;=50,"เริ่มต้น","ไม่ผ่าน")))))))))</f>
        <v/>
      </c>
      <c r="BB45" s="1233" t="str">
        <f>IF(VLOOKUP($A45,'02.คีย์เทอม1'!$A$10:$GT$59,198,FALSE)="","",VLOOKUP($A45,'02.คีย์เทอม1'!$A$10:$GT$59,198,FALSE))</f>
        <v/>
      </c>
      <c r="BC45" s="1233" t="str">
        <f>IF(VLOOKUP($A45,'03.คีย์เทอม2'!$A$10:$GT$59,198,FALSE)="","",VLOOKUP($A45,'03.คีย์เทอม2'!$A$10:$GT$59,198,FALSE))</f>
        <v/>
      </c>
      <c r="BD45" s="1262" t="str">
        <f t="shared" si="25"/>
        <v/>
      </c>
      <c r="BE45" s="1233" t="str">
        <f>IF('2.ชื่อนักเรียน'!R46="มส","มส",IF('2.ชื่อนักเรียน'!R46="ร","ร",IF('2.ชื่อนักเรียน'!R46="ย้าย","ย้าย",IF($B45="","",IF(BD45="","",IF(BD45&gt;=75,"เชี่ยวชาญ",IF(BD45&gt;=65,"ชำนาญ",IF(BD45&gt;=55,"พัฒนา",IF(BD45&gt;=50,"เริ่มต้น","ไม่ผ่าน")))))))))</f>
        <v/>
      </c>
      <c r="BF45" s="1233" t="str">
        <f>IF(VLOOKUP($A45,'02.คีย์เทอม1'!$A$10:$GT$59,199,FALSE)="","",VLOOKUP($A45,'02.คีย์เทอม1'!$A$10:$GT$59,199,FALSE))</f>
        <v/>
      </c>
      <c r="BG45" s="1233" t="str">
        <f>IF(VLOOKUP($A45,'03.คีย์เทอม2'!$A$10:$GT$59,199,FALSE)="","",VLOOKUP($A45,'03.คีย์เทอม2'!$A$10:$GT$59,199,FALSE))</f>
        <v/>
      </c>
      <c r="BH45" s="1262" t="str">
        <f t="shared" si="26"/>
        <v/>
      </c>
      <c r="BI45" s="1233" t="str">
        <f>IF('2.ชื่อนักเรียน'!R46="มส","มส",IF('2.ชื่อนักเรียน'!R46="ร","ร",IF('2.ชื่อนักเรียน'!R46="ย้าย","ย้าย",IF($B45="","",IF(BH45="","",IF(BH45&gt;=75,"เชี่ยวชาญ",IF(BH45&gt;=65,"ชำนาญ",IF(BH45&gt;=55,"พัฒนา",IF(BH45&gt;=50,"เริ่มต้น","ไม่ผ่าน")))))))))</f>
        <v/>
      </c>
      <c r="BJ45" s="1233" t="str">
        <f>IF(VLOOKUP($A45,'02.คีย์เทอม1'!$A$10:$GT$59,200,FALSE)="","",VLOOKUP($A45,'02.คีย์เทอม1'!$A$10:$GT$59,200,FALSE))</f>
        <v/>
      </c>
      <c r="BK45" s="1233" t="str">
        <f>IF(VLOOKUP($A45,'03.คีย์เทอม2'!$A$10:$GT$59,200,FALSE)="","",VLOOKUP($A45,'03.คีย์เทอม2'!$A$10:$GT$59,200,FALSE))</f>
        <v/>
      </c>
      <c r="BL45" s="1262" t="str">
        <f t="shared" si="27"/>
        <v/>
      </c>
      <c r="BM45" s="1233" t="str">
        <f>IF('2.ชื่อนักเรียน'!R46="มส","มส",IF('2.ชื่อนักเรียน'!R46="ร","ร",IF('2.ชื่อนักเรียน'!R46="ย้าย","ย้าย",IF($B45="","",IF(BL45="","",IF(BL45&gt;=75,"เชี่ยวชาญ",IF(BL45&gt;=65,"ชำนาญ",IF(BL45&gt;=55,"พัฒนา",IF(BL45&gt;=50,"เริ่มต้น","ไม่ผ่าน")))))))))</f>
        <v/>
      </c>
      <c r="BN45" s="1262" t="str">
        <f t="shared" si="28"/>
        <v/>
      </c>
      <c r="BO45" s="1233" t="str">
        <f>IF('2.ชื่อนักเรียน'!R46="มส","มส",IF('2.ชื่อนักเรียน'!R46="ร","ร",IF('2.ชื่อนักเรียน'!R46="ย้าย","ย้าย",IF($B45="","",IF(BN45="","",IF(BN45&gt;=75,"เชี่ยวชาญ",IF(BN45&gt;=65,"ชำนาญ",IF(BN45&gt;=55,"พัฒนา",IF(BN45&gt;=50,"เริ่มต้น","ไม่ผ่าน")))))))))</f>
        <v/>
      </c>
      <c r="BP45" s="1233" t="str">
        <f>IF(VLOOKUP($A45,'02.คีย์เทอม1'!$A$10:$GT$59,110,FALSE)="","",VLOOKUP($A45,'02.คีย์เทอม1'!$A$10:$GT$59,110,FALSE))</f>
        <v/>
      </c>
      <c r="BQ45" s="1233" t="str">
        <f>IF(VLOOKUP($A45,'03.คีย์เทอม2'!$A$10:$GT$59,110,FALSE)="","",VLOOKUP($A45,'03.คีย์เทอม2'!$A$10:$GT$59,110,FALSE))</f>
        <v/>
      </c>
      <c r="BR45" s="1262" t="str">
        <f t="shared" si="29"/>
        <v/>
      </c>
      <c r="BS45" s="1233" t="str">
        <f>IF('2.ชื่อนักเรียน'!R46="มส","มส",IF('2.ชื่อนักเรียน'!R46="ร","ร",IF('2.ชื่อนักเรียน'!R46="ย้าย","ย้าย",IF($B45="","",IF(BR45="","",IF(BR45&gt;=75,"เชี่ยวชาญ",IF(BR45&gt;=65,"ชำนาญ",IF(BR45&gt;=55,"พัฒนา",IF(BR45&gt;=50,"เริ่มต้น","ไม่ผ่าน")))))))))</f>
        <v/>
      </c>
      <c r="BT45" s="1233" t="str">
        <f>IF(VLOOKUP($A45,'02.คีย์เทอม1'!$A$10:$GT$59,115,FALSE)="","",VLOOKUP($A45,'02.คีย์เทอม1'!$A$10:$GT$59,115,FALSE))</f>
        <v/>
      </c>
      <c r="BU45" s="1233" t="str">
        <f>IF(VLOOKUP($A45,'03.คีย์เทอม2'!$A$10:$GT$59,115,FALSE)="","",VLOOKUP($A45,'03.คีย์เทอม2'!$A$10:$GT$59,115,FALSE))</f>
        <v/>
      </c>
      <c r="BV45" s="1262" t="str">
        <f t="shared" si="30"/>
        <v/>
      </c>
      <c r="BW45" s="1233" t="str">
        <f>IF('2.ชื่อนักเรียน'!R46="มส","มส",IF('2.ชื่อนักเรียน'!R46="ร","ร",IF('2.ชื่อนักเรียน'!R46="ย้าย","ย้าย",IF($B45="","",IF(BV45="","",IF(BV45&gt;=75,"เชี่ยวชาญ",IF(BV45&gt;=65,"ชำนาญ",IF(BV45&gt;=55,"พัฒนา",IF(BV45&gt;=50,"เริ่มต้น","ไม่ผ่าน")))))))))</f>
        <v/>
      </c>
      <c r="BX45" s="1233" t="str">
        <f>IF(VLOOKUP($A45,'02.คีย์เทอม1'!$A$10:$GT$59,120,FALSE)="","",VLOOKUP($A45,'02.คีย์เทอม1'!$A$10:$GT$59,120,FALSE))</f>
        <v/>
      </c>
      <c r="BY45" s="1233" t="str">
        <f>IF(VLOOKUP($A45,'03.คีย์เทอม2'!$A$10:$GT$59,120,FALSE)="","",VLOOKUP($A45,'03.คีย์เทอม2'!$A$10:$GT$59,120,FALSE))</f>
        <v/>
      </c>
      <c r="BZ45" s="1262" t="str">
        <f t="shared" si="31"/>
        <v/>
      </c>
      <c r="CA45" s="1233" t="str">
        <f>IF('2.ชื่อนักเรียน'!R46="มส","มส",IF('2.ชื่อนักเรียน'!R46="ร","ร",IF('2.ชื่อนักเรียน'!R46="ย้าย","ย้าย",IF($B45="","",IF(BZ45="","",IF(BZ45&gt;=75,"เชี่ยวชาญ",IF(BZ45&gt;=65,"ชำนาญ",IF(BZ45&gt;=55,"พัฒนา",IF(BZ45&gt;=50,"เริ่มต้น","ไม่ผ่าน")))))))))</f>
        <v/>
      </c>
      <c r="CB45" s="1233" t="str">
        <f>IF(VLOOKUP($A45,'02.คีย์เทอม1'!$A$10:$GT$59,125,FALSE)="","",VLOOKUP($A45,'02.คีย์เทอม1'!$A$10:$GT$59,125,FALSE))</f>
        <v/>
      </c>
      <c r="CC45" s="1233" t="str">
        <f>IF(VLOOKUP($A45,'03.คีย์เทอม2'!$A$10:$GT$59,125,FALSE)="","",VLOOKUP($A45,'03.คีย์เทอม2'!$A$10:$GT$59,125,FALSE))</f>
        <v/>
      </c>
      <c r="CD45" s="1262" t="str">
        <f t="shared" si="32"/>
        <v/>
      </c>
      <c r="CE45" s="1233" t="str">
        <f>IF('2.ชื่อนักเรียน'!R46="มส","มส",IF('2.ชื่อนักเรียน'!R46="ร","ร",IF('2.ชื่อนักเรียน'!R46="ย้าย","ย้าย",IF($B45="","",IF(CD45="","",IF(CD45&gt;=75,"เชี่ยวชาญ",IF(CD45&gt;=65,"ชำนาญ",IF(CD45&gt;=55,"พัฒนา",IF(CD45&gt;=50,"เริ่มต้น","ไม่ผ่าน")))))))))</f>
        <v/>
      </c>
      <c r="CF45" s="1233" t="str">
        <f>IF(VLOOKUP($A45,'02.คีย์เทอม1'!$A$10:$GT$59,130,FALSE)="","",VLOOKUP($A45,'02.คีย์เทอม1'!$A$10:$GT$59,130,FALSE))</f>
        <v/>
      </c>
      <c r="CG45" s="1233" t="str">
        <f>IF(VLOOKUP($A45,'03.คีย์เทอม2'!$A$10:$GT$59,130,FALSE)="","",VLOOKUP($A45,'03.คีย์เทอม2'!$A$10:$GT$59,130,FALSE))</f>
        <v/>
      </c>
      <c r="CH45" s="1262" t="str">
        <f t="shared" si="33"/>
        <v/>
      </c>
      <c r="CI45" s="1233" t="str">
        <f>IF('2.ชื่อนักเรียน'!R46="มส","มส",IF('2.ชื่อนักเรียน'!R46="ร","ร",IF('2.ชื่อนักเรียน'!R46="ย้าย","ย้าย",IF($B45="","",IF(CH45="","",IF(CH45&gt;=75,"เชี่ยวชาญ",IF(CH45&gt;=65,"ชำนาญ",IF(CH45&gt;=55,"พัฒนา",IF(CH45&gt;=50,"เริ่มต้น","ไม่ผ่าน")))))))))</f>
        <v/>
      </c>
      <c r="CJ45" s="1233" t="str">
        <f>IF(VLOOKUP($A45,'02.คีย์เทอม1'!$A$10:$GT$59,135,FALSE)="","",VLOOKUP($A45,'02.คีย์เทอม1'!$A$10:$GT$59,135,FALSE))</f>
        <v/>
      </c>
      <c r="CK45" s="1233" t="str">
        <f>IF(VLOOKUP($A45,'03.คีย์เทอม2'!$A$10:$GT$59,135,FALSE)="","",VLOOKUP($A45,'03.คีย์เทอม2'!$A$10:$GT$59,135,FALSE))</f>
        <v/>
      </c>
      <c r="CL45" s="1262" t="str">
        <f t="shared" si="34"/>
        <v/>
      </c>
      <c r="CM45" s="1233" t="str">
        <f>IF('2.ชื่อนักเรียน'!R46="มส","มส",IF('2.ชื่อนักเรียน'!R46="ร","ร",IF('2.ชื่อนักเรียน'!R46="ย้าย","ย้าย",IF($B45="","",IF(CL45="","",IF(CL45&gt;=75,"เชี่ยวชาญ",IF(CL45&gt;=65,"ชำนาญ",IF(CL45&gt;=55,"พัฒนา",IF(CL45&gt;=50,"เริ่มต้น","ไม่ผ่าน")))))))))</f>
        <v/>
      </c>
      <c r="CN45" s="1233" t="str">
        <f>IF(VLOOKUP($A45,'02.คีย์เทอม1'!$A$10:$GT$59,140,FALSE)="","",VLOOKUP($A45,'02.คีย์เทอม1'!$A$10:$GT$59,140,FALSE))</f>
        <v/>
      </c>
      <c r="CO45" s="1233" t="str">
        <f>IF(VLOOKUP($A45,'03.คีย์เทอม2'!$A$10:$GT$59,140,FALSE)="","",VLOOKUP($A45,'03.คีย์เทอม2'!$A$10:$GT$59,140,FALSE))</f>
        <v/>
      </c>
      <c r="CP45" s="1262" t="str">
        <f t="shared" si="35"/>
        <v/>
      </c>
      <c r="CQ45" s="1233" t="str">
        <f>IF('2.ชื่อนักเรียน'!R46="มส","มส",IF('2.ชื่อนักเรียน'!R46="ร","ร",IF('2.ชื่อนักเรียน'!R46="ย้าย","ย้าย",IF($B45="","",IF(CP45="","",IF(CP45&gt;=75,"เชี่ยวชาญ",IF(CP45&gt;=65,"ชำนาญ",IF(CP45&gt;=55,"พัฒนา",IF(CP45&gt;=50,"เริ่มต้น","ไม่ผ่าน")))))))))</f>
        <v/>
      </c>
      <c r="CR45" s="1233" t="str">
        <f>IF(VLOOKUP($A45,'02.คีย์เทอม1'!$A$10:$GT$59,145,FALSE)="","",VLOOKUP($A45,'02.คีย์เทอม1'!$A$10:$GT$59,145,FALSE))</f>
        <v/>
      </c>
      <c r="CS45" s="1233" t="str">
        <f>IF(VLOOKUP($A45,'03.คีย์เทอม2'!$A$10:$GT$59,145,FALSE)="","",VLOOKUP($A45,'03.คีย์เทอม2'!$A$10:$GT$59,145,FALSE))</f>
        <v/>
      </c>
      <c r="CT45" s="1262" t="str">
        <f t="shared" si="36"/>
        <v/>
      </c>
      <c r="CU45" s="1233" t="str">
        <f>IF('2.ชื่อนักเรียน'!R46="มส","มส",IF('2.ชื่อนักเรียน'!R46="ร","ร",IF('2.ชื่อนักเรียน'!R46="ย้าย","ย้าย",IF($B45="","",IF(CT45="","",IF(CT45&gt;=75,"เชี่ยวชาญ",IF(CT45&gt;=65,"ชำนาญ",IF(CT45&gt;=55,"พัฒนา",IF(CT45&gt;=50,"เริ่มต้น","ไม่ผ่าน")))))))))</f>
        <v/>
      </c>
      <c r="CV45" s="1233" t="str">
        <f>IF(VLOOKUP($A45,'02.คีย์เทอม1'!$A$10:$GT$59,150,FALSE)="","",VLOOKUP($A45,'02.คีย์เทอม1'!$A$10:$GT$59,150,FALSE))</f>
        <v/>
      </c>
      <c r="CW45" s="1233" t="str">
        <f>IF(VLOOKUP($A45,'03.คีย์เทอม2'!$A$10:$GT$59,150,FALSE)="","",VLOOKUP($A45,'03.คีย์เทอม2'!$A$10:$GT$59,150,FALSE))</f>
        <v/>
      </c>
      <c r="CX45" s="1262" t="str">
        <f t="shared" si="37"/>
        <v/>
      </c>
      <c r="CY45" s="1233" t="str">
        <f>IF('2.ชื่อนักเรียน'!R46="มส","มส",IF('2.ชื่อนักเรียน'!R46="ร","ร",IF('2.ชื่อนักเรียน'!R46="ย้าย","ย้าย",IF($B45="","",IF(CX45="","",IF(CX45&gt;=75,"เชี่ยวชาญ",IF(CX45&gt;=65,"ชำนาญ",IF(CX45&gt;=55,"พัฒนา",IF(CX45&gt;=50,"เริ่มต้น","ไม่ผ่าน")))))))))</f>
        <v/>
      </c>
      <c r="CZ45" s="1233" t="str">
        <f>IF(VLOOKUP($A45,'02.คีย์เทอม1'!$A$10:$GT$59,155,FALSE)="","",VLOOKUP($A45,'02.คีย์เทอม1'!$A$10:$GT$59,155,FALSE))</f>
        <v/>
      </c>
      <c r="DA45" s="1233" t="str">
        <f>IF(VLOOKUP($A45,'03.คีย์เทอม2'!$A$10:$GT$59,155,FALSE)="","",VLOOKUP($A45,'03.คีย์เทอม2'!$A$10:$GT$59,155,FALSE))</f>
        <v/>
      </c>
      <c r="DB45" s="1262" t="str">
        <f t="shared" si="38"/>
        <v/>
      </c>
      <c r="DC45" s="1233" t="str">
        <f>IF('2.ชื่อนักเรียน'!R46="มส","มส",IF('2.ชื่อนักเรียน'!R46="ร","ร",IF('2.ชื่อนักเรียน'!R46="ย้าย","ย้าย",IF($B45="","",IF(DB45="","",IF(DB45&gt;=75,"เชี่ยวชาญ",IF(DB45&gt;=65,"ชำนาญ",IF(DB45&gt;=55,"พัฒนา",IF(DB45&gt;=50,"เริ่มต้น","ไม่ผ่าน")))))))))</f>
        <v/>
      </c>
      <c r="DD45" s="1233" t="str">
        <f>IF(VLOOKUP($A45,'02.คีย์เทอม1'!$A$10:$GT$59,160,FALSE)="","",VLOOKUP($A45,'02.คีย์เทอม1'!$A$10:$GT$59,160,FALSE))</f>
        <v/>
      </c>
      <c r="DE45" s="1233" t="str">
        <f>IF(VLOOKUP($A45,'03.คีย์เทอม2'!$A$10:$GT$59,160,FALSE)="","",VLOOKUP($A45,'03.คีย์เทอม2'!$A$10:$GT$59,160,FALSE))</f>
        <v/>
      </c>
      <c r="DF45" s="1262" t="str">
        <f t="shared" si="39"/>
        <v/>
      </c>
      <c r="DG45" s="1233" t="str">
        <f>IF('2.ชื่อนักเรียน'!R46="มส","มส",IF('2.ชื่อนักเรียน'!R46="ร","ร",IF('2.ชื่อนักเรียน'!R46="ย้าย","ย้าย",IF($B45="","",IF(DF45="","",IF(DF45&gt;=75,"เชี่ยวชาญ",IF(DF45&gt;=65,"ชำนาญ",IF(DF45&gt;=55,"พัฒนา",IF(DF45&gt;=50,"เริ่มต้น","ไม่ผ่าน")))))))))</f>
        <v/>
      </c>
      <c r="DH45" s="1233" t="str">
        <f>IF(VLOOKUP($A45,'02.คีย์เทอม1'!$A$10:$GT$59,165,FALSE)="","",VLOOKUP($A45,'02.คีย์เทอม1'!$A$10:$GT$59,165,FALSE))</f>
        <v/>
      </c>
      <c r="DI45" s="1233" t="str">
        <f>IF(VLOOKUP($A45,'03.คีย์เทอม2'!$A$10:$GT$59,165,FALSE)="","",VLOOKUP($A45,'03.คีย์เทอม2'!$A$10:$GT$59,165,FALSE))</f>
        <v/>
      </c>
      <c r="DJ45" s="1262" t="str">
        <f t="shared" si="40"/>
        <v/>
      </c>
      <c r="DK45" s="1233" t="str">
        <f>IF('2.ชื่อนักเรียน'!R46="มส","มส",IF('2.ชื่อนักเรียน'!R46="ร","ร",IF('2.ชื่อนักเรียน'!R46="ย้าย","ย้าย",IF($B45="","",IF(DJ45="","",IF(DJ45&gt;=75,"เชี่ยวชาญ",IF(DJ45&gt;=65,"ชำนาญ",IF(DJ45&gt;=55,"พัฒนา",IF(DJ45&gt;=50,"เริ่มต้น","ไม่ผ่าน")))))))))</f>
        <v/>
      </c>
      <c r="DL45" s="1233" t="str">
        <f>IF(VLOOKUP($A45,'02.คีย์เทอม1'!$A$10:$GT$59,170,FALSE)="","",VLOOKUP($A45,'02.คีย์เทอม1'!$A$10:$GT$59,170,FALSE))</f>
        <v/>
      </c>
      <c r="DM45" s="1233" t="str">
        <f>IF(VLOOKUP($A45,'03.คีย์เทอม2'!$A$10:$GT$59,170,FALSE)="","",VLOOKUP($A45,'03.คีย์เทอม2'!$A$10:$GT$59,170,FALSE))</f>
        <v/>
      </c>
      <c r="DN45" s="1262" t="str">
        <f t="shared" si="41"/>
        <v/>
      </c>
      <c r="DO45" s="1233" t="str">
        <f>IF('2.ชื่อนักเรียน'!R46="มส","มส",IF('2.ชื่อนักเรียน'!R46="ร","ร",IF('2.ชื่อนักเรียน'!R46="ย้าย","ย้าย",IF($B45="","",IF(DN45="","",IF(DN45&gt;=75,"เชี่ยวชาญ",IF(DN45&gt;=65,"ชำนาญ",IF(DN45&gt;=55,"พัฒนา",IF(DN45&gt;=50,"เริ่มต้น","ไม่ผ่าน")))))))))</f>
        <v/>
      </c>
      <c r="DP45" s="1233" t="str">
        <f>IF(VLOOKUP($A45,'02.คีย์เทอม1'!$A$10:$GT$59,175,FALSE)="","",VLOOKUP($A45,'02.คีย์เทอม1'!$A$10:$GT$59,175,FALSE))</f>
        <v/>
      </c>
      <c r="DQ45" s="1233" t="str">
        <f>IF(VLOOKUP($A45,'03.คีย์เทอม2'!$A$10:$GT$59,175,FALSE)="","",VLOOKUP($A45,'03.คีย์เทอม2'!$A$10:$GT$59,175,FALSE))</f>
        <v/>
      </c>
      <c r="DR45" s="1262" t="str">
        <f t="shared" si="42"/>
        <v/>
      </c>
      <c r="DS45" s="1233" t="str">
        <f>IF('2.ชื่อนักเรียน'!R46="มส","มส",IF('2.ชื่อนักเรียน'!R46="ร","ร",IF('2.ชื่อนักเรียน'!R46="ย้าย","ย้าย",IF($B45="","",IF(DR45="","",IF(DR45&gt;=75,"เชี่ยวชาญ",IF(DR45&gt;=65,"ชำนาญ",IF(DR45&gt;=55,"พัฒนา",IF(DR45&gt;=50,"เริ่มต้น","ไม่ผ่าน")))))))))</f>
        <v/>
      </c>
      <c r="DT45" s="1233" t="str">
        <f>IF(VLOOKUP($A45,'02.คีย์เทอม1'!$A$10:$GT$59,180,FALSE)="","",VLOOKUP($A45,'02.คีย์เทอม1'!$A$10:$GT$59,180,FALSE))</f>
        <v/>
      </c>
      <c r="DU45" s="1233" t="str">
        <f>IF(VLOOKUP($A45,'03.คีย์เทอม2'!$A$10:$GT$59,180,FALSE)="","",VLOOKUP($A45,'03.คีย์เทอม2'!$A$10:$GT$59,180,FALSE))</f>
        <v/>
      </c>
      <c r="DV45" s="1262" t="str">
        <f t="shared" si="43"/>
        <v/>
      </c>
      <c r="DW45" s="1233" t="str">
        <f>IF('2.ชื่อนักเรียน'!R46="มส","มส",IF('2.ชื่อนักเรียน'!R46="ร","ร",IF('2.ชื่อนักเรียน'!R46="ย้าย","ย้าย",IF($B45="","",IF(DV45="","",IF(DV45&gt;=75,"เชี่ยวชาญ",IF(DV45&gt;=65,"ชำนาญ",IF(DV45&gt;=55,"พัฒนา",IF(DV45&gt;=50,"เริ่มต้น","ไม่ผ่าน")))))))))</f>
        <v/>
      </c>
    </row>
    <row r="46" spans="1:127" s="509" customFormat="1" ht="17.25" customHeight="1">
      <c r="A46" s="1323">
        <v>37</v>
      </c>
      <c r="B46" s="1324" t="str">
        <f>IF('2.ชื่อนักเรียน'!C47="","",'2.ชื่อนักเรียน'!C47)</f>
        <v/>
      </c>
      <c r="C46" s="1325" t="str">
        <f>IF('2.ชื่อนักเรียน'!D47="","",'2.ชื่อนักเรียน'!D47)</f>
        <v/>
      </c>
      <c r="D46" s="1314" t="str">
        <f>IF($A$3&lt;&gt;"ชั้น"&amp;'01.ข้อมูลเบื้องต้น'!$H$2,"",IF(AK46="","",AK46))</f>
        <v/>
      </c>
      <c r="E46" s="1314" t="str">
        <f>IF($A$3&lt;&gt;"ชั้น"&amp;'01.ข้อมูลเบื้องต้น'!$H$2,"",IF(AO46="","",AO46))</f>
        <v/>
      </c>
      <c r="F46" s="1315" t="str">
        <f>IF($A$3&lt;&gt;"ชั้น"&amp;'01.ข้อมูลเบื้องต้น'!$H$2,"",IF(AS46="","",AS46))</f>
        <v/>
      </c>
      <c r="G46" s="1326" t="str">
        <f>IF($A$3&lt;&gt;"ชั้น"&amp;'01.ข้อมูลเบื้องต้น'!$H$2,"",IF(AW46="","",AW46))</f>
        <v/>
      </c>
      <c r="H46" s="1327" t="str">
        <f>IF($A$3&lt;&gt;"ชั้น"&amp;'01.ข้อมูลเบื้องต้น'!$H$2,"",IF(BA46="","",BA46))</f>
        <v/>
      </c>
      <c r="I46" s="1316" t="str">
        <f>IF($A$3&lt;&gt;"ชั้น"&amp;'01.ข้อมูลเบื้องต้น'!$H$2,"",IF(BE46="","",BE46))</f>
        <v/>
      </c>
      <c r="J46" s="1316" t="str">
        <f>IF($A$3&lt;&gt;"ชั้น"&amp;'01.ข้อมูลเบื้องต้น'!$H$2,"",IF(BI46="","",BI46))</f>
        <v/>
      </c>
      <c r="K46" s="1316" t="str">
        <f>IF($A$3&lt;&gt;"ชั้น"&amp;'01.ข้อมูลเบื้องต้น'!$H$2,"",IF(BM46="","",BM46))</f>
        <v/>
      </c>
      <c r="L46" s="1328" t="str">
        <f>IF($A$3&lt;&gt;"ชั้น"&amp;'01.ข้อมูลเบื้องต้น'!$H$2,"",IF(BO46="","",BO46))</f>
        <v/>
      </c>
      <c r="M46" s="1326" t="str">
        <f>IF($A$3&lt;&gt;"ชั้น"&amp;'01.ข้อมูลเบื้องต้น'!$H$2,"",IF(BS46="","",BS46))</f>
        <v/>
      </c>
      <c r="N46" s="1327" t="str">
        <f>IF($A$3&lt;&gt;"ชั้น"&amp;'01.ข้อมูลเบื้องต้น'!$H$2,"",IF(BW46="","",BW46))</f>
        <v/>
      </c>
      <c r="O46" s="1327" t="str">
        <f>IF($A$3&lt;&gt;"ชั้น"&amp;'01.ข้อมูลเบื้องต้น'!$H$2,"",IF(CA46="","",CA46))</f>
        <v/>
      </c>
      <c r="P46" s="1327" t="str">
        <f>IF($A$3&lt;&gt;"ชั้น"&amp;'01.ข้อมูลเบื้องต้น'!$H$2,"",IF(CE46="","",CE46))</f>
        <v/>
      </c>
      <c r="Q46" s="1327" t="str">
        <f>IF($A$3&lt;&gt;"ชั้น"&amp;'01.ข้อมูลเบื้องต้น'!$H$2,"",IF(CI46="","",CI46))</f>
        <v/>
      </c>
      <c r="R46" s="1327" t="str">
        <f>IF($A$3&lt;&gt;"ชั้น"&amp;'01.ข้อมูลเบื้องต้น'!$H$2,"",IF(CM46="","",CM46))</f>
        <v/>
      </c>
      <c r="S46" s="1327" t="str">
        <f>IF($A$3&lt;&gt;"ชั้น"&amp;'01.ข้อมูลเบื้องต้น'!$H$2,"",IF(CQ46="","",CQ46))</f>
        <v/>
      </c>
      <c r="T46" s="1327" t="str">
        <f>IF($A$3&lt;&gt;"ชั้น"&amp;'01.ข้อมูลเบื้องต้น'!$H$2,"",IF(CU46="","",CU46))</f>
        <v/>
      </c>
      <c r="U46" s="1327" t="str">
        <f>IF($A$3&lt;&gt;"ชั้น"&amp;'01.ข้อมูลเบื้องต้น'!$H$2,"",IF(CY46="","",CY46))</f>
        <v/>
      </c>
      <c r="V46" s="1327" t="str">
        <f>IF($A$3&lt;&gt;"ชั้น"&amp;'01.ข้อมูลเบื้องต้น'!$H$2,"",IF(DC46="","",DC46))</f>
        <v/>
      </c>
      <c r="W46" s="1327" t="str">
        <f>IF($A$3&lt;&gt;"ชั้น"&amp;'01.ข้อมูลเบื้องต้น'!$H$2,"",IF(DG46="","",DG46))</f>
        <v/>
      </c>
      <c r="X46" s="1327" t="str">
        <f>IF($A$3&lt;&gt;"ชั้น"&amp;'01.ข้อมูลเบื้องต้น'!$H$2,"",IF(DK46="","",DK46))</f>
        <v/>
      </c>
      <c r="Y46" s="1327" t="str">
        <f>IF($A$3&lt;&gt;"ชั้น"&amp;'01.ข้อมูลเบื้องต้น'!$H$2,"",IF(DO46="","",DO46))</f>
        <v/>
      </c>
      <c r="Z46" s="1327" t="str">
        <f>IF($A$3&lt;&gt;"ชั้น"&amp;'01.ข้อมูลเบื้องต้น'!$H$2,"",IF(DS46="","",DS46))</f>
        <v/>
      </c>
      <c r="AA46" s="1329" t="str">
        <f>IF($A$3&lt;&gt;"ชั้น"&amp;'01.ข้อมูลเบื้องต้น'!$H$2,"",IF(DW46="","",DW46))</f>
        <v/>
      </c>
      <c r="AB46" s="1330" t="str">
        <f>IF($A$3&lt;&gt;"ชั้น"&amp;'01.ข้อมูลเบื้องต้น'!$H$2,"",'7.พัฒนาผู้เรียน'!G47)</f>
        <v/>
      </c>
      <c r="AC46" s="1331" t="str">
        <f>IF($A$3&lt;&gt;"ชั้น"&amp;'01.ข้อมูลเบื้องต้น'!$H$2,"",'9.คุณลักษณะ'!I47)</f>
        <v/>
      </c>
      <c r="AG46" s="1261"/>
      <c r="AH46" s="1233" t="str">
        <f>IF(VLOOKUP($A46,'02.คีย์เทอม1'!$A$10:$GT$59,189,FALSE)="","",VLOOKUP($A46,'02.คีย์เทอม1'!$A$10:$GT$59,189,FALSE))</f>
        <v/>
      </c>
      <c r="AI46" s="1233" t="str">
        <f>IF(VLOOKUP($A46,'03.คีย์เทอม2'!$A$10:$GT$59,189,FALSE)="","",VLOOKUP($A46,'03.คีย์เทอม2'!$A$10:$GT$59,189,FALSE))</f>
        <v/>
      </c>
      <c r="AJ46" s="1262" t="str">
        <f t="shared" si="44"/>
        <v/>
      </c>
      <c r="AK46" s="1233" t="str">
        <f>IF('2.ชื่อนักเรียน'!R47="มส","มส",IF('2.ชื่อนักเรียน'!R47="ร","ร",IF('2.ชื่อนักเรียน'!R47="ย้าย","ย้าย",IF($B46="","",IF(AJ46="","",IF(AJ46&gt;=75,"เชี่ยวชาญ",IF(AJ46&gt;=65,"ชำนาญ",IF(AJ46&gt;=55,"พัฒนา",IF(AJ46&gt;=50,"เริ่มต้น","ไม่ผ่าน")))))))))</f>
        <v/>
      </c>
      <c r="AL46" s="1233" t="str">
        <f>IF(VLOOKUP($A46,'02.คีย์เทอม1'!$A$10:$GT$59,193,FALSE)="","",VLOOKUP($A46,'02.คีย์เทอม1'!$A$10:$GT$59,193,FALSE))</f>
        <v/>
      </c>
      <c r="AM46" s="1233" t="str">
        <f>IF(VLOOKUP($A46,'03.คีย์เทอม2'!$A$10:$GT$59,193,FALSE)="","",VLOOKUP($A46,'03.คีย์เทอม2'!$A$10:$GT$59,193,FALSE))</f>
        <v/>
      </c>
      <c r="AN46" s="1262" t="str">
        <f t="shared" si="21"/>
        <v/>
      </c>
      <c r="AO46" s="1233" t="str">
        <f>IF('2.ชื่อนักเรียน'!R47="มส","มส",IF('2.ชื่อนักเรียน'!R47="ร","ร",IF('2.ชื่อนักเรียน'!R47="ย้าย","ย้าย",IF($B46="","",IF(AN46="","",IF(AN46&gt;=75,"เชี่ยวชาญ",IF(AN46&gt;=65,"ชำนาญ",IF(AN46&gt;=55,"พัฒนา",IF(AN46&gt;=50,"เริ่มต้น","ไม่ผ่าน")))))))))</f>
        <v/>
      </c>
      <c r="AP46" s="1233" t="str">
        <f>IF(VLOOKUP($A46,'02.คีย์เทอม1'!$A$10:$GT$59,195,FALSE)="","",VLOOKUP($A46,'02.คีย์เทอม1'!$A$10:$GT$59,195,FALSE))</f>
        <v/>
      </c>
      <c r="AQ46" s="1233" t="str">
        <f>IF(VLOOKUP($A46,'03.คีย์เทอม2'!$A$10:$GT$59,195,FALSE)="","",VLOOKUP($A46,'03.คีย์เทอม2'!$A$10:$GT$59,195,FALSE))</f>
        <v/>
      </c>
      <c r="AR46" s="1262" t="str">
        <f t="shared" si="22"/>
        <v/>
      </c>
      <c r="AS46" s="1233" t="str">
        <f>IF('2.ชื่อนักเรียน'!R47="มส","มส",IF('2.ชื่อนักเรียน'!R47="ร","ร",IF('2.ชื่อนักเรียน'!R47="ย้าย","ย้าย",IF($B46="","",IF(AR46="","",IF(AR46&gt;=75,"เชี่ยวชาญ",IF(AR46&gt;=65,"ชำนาญ",IF(AR46&gt;=55,"พัฒนา",IF(AR46&gt;=50,"เริ่มต้น","ไม่ผ่าน")))))))))</f>
        <v/>
      </c>
      <c r="AT46" s="1233" t="str">
        <f>IF(VLOOKUP($A46,'02.คีย์เทอม1'!$A$10:$GT$59,196,FALSE)="","",VLOOKUP($A46,'02.คีย์เทอม1'!$A$10:$GT$59,196,FALSE))</f>
        <v/>
      </c>
      <c r="AU46" s="1233" t="str">
        <f>IF(VLOOKUP($A46,'03.คีย์เทอม2'!$A$10:$GT$59,196,FALSE)="","",VLOOKUP($A46,'03.คีย์เทอม2'!$A$10:$GT$59,196,FALSE))</f>
        <v/>
      </c>
      <c r="AV46" s="1262" t="str">
        <f t="shared" si="23"/>
        <v/>
      </c>
      <c r="AW46" s="1233" t="str">
        <f>IF('2.ชื่อนักเรียน'!R47="มส","มส",IF('2.ชื่อนักเรียน'!R47="ร","ร",IF('2.ชื่อนักเรียน'!R47="ย้าย","ย้าย",IF($B46="","",IF(AV46="","",IF(AV46&gt;=75,"เชี่ยวชาญ",IF(AV46&gt;=65,"ชำนาญ",IF(AV46&gt;=55,"พัฒนา",IF(AV46&gt;=50,"เริ่มต้น","ไม่ผ่าน")))))))))</f>
        <v/>
      </c>
      <c r="AX46" s="1233" t="str">
        <f>IF(VLOOKUP($A46,'02.คีย์เทอม1'!$A$10:$GT$59,197,FALSE)="","",VLOOKUP($A46,'02.คีย์เทอม1'!$A$10:$GT$59,197,FALSE))</f>
        <v/>
      </c>
      <c r="AY46" s="1233" t="str">
        <f>IF(VLOOKUP($A46,'03.คีย์เทอม2'!$A$10:$GT$59,197,FALSE)="","",VLOOKUP($A46,'03.คีย์เทอม2'!$A$10:$GT$59,197,FALSE))</f>
        <v/>
      </c>
      <c r="AZ46" s="1262" t="str">
        <f t="shared" si="24"/>
        <v/>
      </c>
      <c r="BA46" s="1233" t="str">
        <f>IF('2.ชื่อนักเรียน'!R47="มส","มส",IF('2.ชื่อนักเรียน'!R47="ร","ร",IF('2.ชื่อนักเรียน'!R47="ย้าย","ย้าย",IF($B46="","",IF(AZ46="","",IF(AZ46&gt;=75,"เชี่ยวชาญ",IF(AZ46&gt;=65,"ชำนาญ",IF(AZ46&gt;=55,"พัฒนา",IF(AZ46&gt;=50,"เริ่มต้น","ไม่ผ่าน")))))))))</f>
        <v/>
      </c>
      <c r="BB46" s="1233" t="str">
        <f>IF(VLOOKUP($A46,'02.คีย์เทอม1'!$A$10:$GT$59,198,FALSE)="","",VLOOKUP($A46,'02.คีย์เทอม1'!$A$10:$GT$59,198,FALSE))</f>
        <v/>
      </c>
      <c r="BC46" s="1233" t="str">
        <f>IF(VLOOKUP($A46,'03.คีย์เทอม2'!$A$10:$GT$59,198,FALSE)="","",VLOOKUP($A46,'03.คีย์เทอม2'!$A$10:$GT$59,198,FALSE))</f>
        <v/>
      </c>
      <c r="BD46" s="1262" t="str">
        <f t="shared" si="25"/>
        <v/>
      </c>
      <c r="BE46" s="1233" t="str">
        <f>IF('2.ชื่อนักเรียน'!R47="มส","มส",IF('2.ชื่อนักเรียน'!R47="ร","ร",IF('2.ชื่อนักเรียน'!R47="ย้าย","ย้าย",IF($B46="","",IF(BD46="","",IF(BD46&gt;=75,"เชี่ยวชาญ",IF(BD46&gt;=65,"ชำนาญ",IF(BD46&gt;=55,"พัฒนา",IF(BD46&gt;=50,"เริ่มต้น","ไม่ผ่าน")))))))))</f>
        <v/>
      </c>
      <c r="BF46" s="1233" t="str">
        <f>IF(VLOOKUP($A46,'02.คีย์เทอม1'!$A$10:$GT$59,199,FALSE)="","",VLOOKUP($A46,'02.คีย์เทอม1'!$A$10:$GT$59,199,FALSE))</f>
        <v/>
      </c>
      <c r="BG46" s="1233" t="str">
        <f>IF(VLOOKUP($A46,'03.คีย์เทอม2'!$A$10:$GT$59,199,FALSE)="","",VLOOKUP($A46,'03.คีย์เทอม2'!$A$10:$GT$59,199,FALSE))</f>
        <v/>
      </c>
      <c r="BH46" s="1262" t="str">
        <f t="shared" si="26"/>
        <v/>
      </c>
      <c r="BI46" s="1233" t="str">
        <f>IF('2.ชื่อนักเรียน'!R47="มส","มส",IF('2.ชื่อนักเรียน'!R47="ร","ร",IF('2.ชื่อนักเรียน'!R47="ย้าย","ย้าย",IF($B46="","",IF(BH46="","",IF(BH46&gt;=75,"เชี่ยวชาญ",IF(BH46&gt;=65,"ชำนาญ",IF(BH46&gt;=55,"พัฒนา",IF(BH46&gt;=50,"เริ่มต้น","ไม่ผ่าน")))))))))</f>
        <v/>
      </c>
      <c r="BJ46" s="1233" t="str">
        <f>IF(VLOOKUP($A46,'02.คีย์เทอม1'!$A$10:$GT$59,200,FALSE)="","",VLOOKUP($A46,'02.คีย์เทอม1'!$A$10:$GT$59,200,FALSE))</f>
        <v/>
      </c>
      <c r="BK46" s="1233" t="str">
        <f>IF(VLOOKUP($A46,'03.คีย์เทอม2'!$A$10:$GT$59,200,FALSE)="","",VLOOKUP($A46,'03.คีย์เทอม2'!$A$10:$GT$59,200,FALSE))</f>
        <v/>
      </c>
      <c r="BL46" s="1262" t="str">
        <f t="shared" si="27"/>
        <v/>
      </c>
      <c r="BM46" s="1233" t="str">
        <f>IF('2.ชื่อนักเรียน'!R47="มส","มส",IF('2.ชื่อนักเรียน'!R47="ร","ร",IF('2.ชื่อนักเรียน'!R47="ย้าย","ย้าย",IF($B46="","",IF(BL46="","",IF(BL46&gt;=75,"เชี่ยวชาญ",IF(BL46&gt;=65,"ชำนาญ",IF(BL46&gt;=55,"พัฒนา",IF(BL46&gt;=50,"เริ่มต้น","ไม่ผ่าน")))))))))</f>
        <v/>
      </c>
      <c r="BN46" s="1262" t="str">
        <f t="shared" si="28"/>
        <v/>
      </c>
      <c r="BO46" s="1233" t="str">
        <f>IF('2.ชื่อนักเรียน'!R47="มส","มส",IF('2.ชื่อนักเรียน'!R47="ร","ร",IF('2.ชื่อนักเรียน'!R47="ย้าย","ย้าย",IF($B46="","",IF(BN46="","",IF(BN46&gt;=75,"เชี่ยวชาญ",IF(BN46&gt;=65,"ชำนาญ",IF(BN46&gt;=55,"พัฒนา",IF(BN46&gt;=50,"เริ่มต้น","ไม่ผ่าน")))))))))</f>
        <v/>
      </c>
      <c r="BP46" s="1233" t="str">
        <f>IF(VLOOKUP($A46,'02.คีย์เทอม1'!$A$10:$GT$59,110,FALSE)="","",VLOOKUP($A46,'02.คีย์เทอม1'!$A$10:$GT$59,110,FALSE))</f>
        <v/>
      </c>
      <c r="BQ46" s="1233" t="str">
        <f>IF(VLOOKUP($A46,'03.คีย์เทอม2'!$A$10:$GT$59,110,FALSE)="","",VLOOKUP($A46,'03.คีย์เทอม2'!$A$10:$GT$59,110,FALSE))</f>
        <v/>
      </c>
      <c r="BR46" s="1262" t="str">
        <f t="shared" si="29"/>
        <v/>
      </c>
      <c r="BS46" s="1233" t="str">
        <f>IF('2.ชื่อนักเรียน'!R47="มส","มส",IF('2.ชื่อนักเรียน'!R47="ร","ร",IF('2.ชื่อนักเรียน'!R47="ย้าย","ย้าย",IF($B46="","",IF(BR46="","",IF(BR46&gt;=75,"เชี่ยวชาญ",IF(BR46&gt;=65,"ชำนาญ",IF(BR46&gt;=55,"พัฒนา",IF(BR46&gt;=50,"เริ่มต้น","ไม่ผ่าน")))))))))</f>
        <v/>
      </c>
      <c r="BT46" s="1233" t="str">
        <f>IF(VLOOKUP($A46,'02.คีย์เทอม1'!$A$10:$GT$59,115,FALSE)="","",VLOOKUP($A46,'02.คีย์เทอม1'!$A$10:$GT$59,115,FALSE))</f>
        <v/>
      </c>
      <c r="BU46" s="1233" t="str">
        <f>IF(VLOOKUP($A46,'03.คีย์เทอม2'!$A$10:$GT$59,115,FALSE)="","",VLOOKUP($A46,'03.คีย์เทอม2'!$A$10:$GT$59,115,FALSE))</f>
        <v/>
      </c>
      <c r="BV46" s="1262" t="str">
        <f t="shared" si="30"/>
        <v/>
      </c>
      <c r="BW46" s="1233" t="str">
        <f>IF('2.ชื่อนักเรียน'!R47="มส","มส",IF('2.ชื่อนักเรียน'!R47="ร","ร",IF('2.ชื่อนักเรียน'!R47="ย้าย","ย้าย",IF($B46="","",IF(BV46="","",IF(BV46&gt;=75,"เชี่ยวชาญ",IF(BV46&gt;=65,"ชำนาญ",IF(BV46&gt;=55,"พัฒนา",IF(BV46&gt;=50,"เริ่มต้น","ไม่ผ่าน")))))))))</f>
        <v/>
      </c>
      <c r="BX46" s="1233" t="str">
        <f>IF(VLOOKUP($A46,'02.คีย์เทอม1'!$A$10:$GT$59,120,FALSE)="","",VLOOKUP($A46,'02.คีย์เทอม1'!$A$10:$GT$59,120,FALSE))</f>
        <v/>
      </c>
      <c r="BY46" s="1233" t="str">
        <f>IF(VLOOKUP($A46,'03.คีย์เทอม2'!$A$10:$GT$59,120,FALSE)="","",VLOOKUP($A46,'03.คีย์เทอม2'!$A$10:$GT$59,120,FALSE))</f>
        <v/>
      </c>
      <c r="BZ46" s="1262" t="str">
        <f t="shared" si="31"/>
        <v/>
      </c>
      <c r="CA46" s="1233" t="str">
        <f>IF('2.ชื่อนักเรียน'!R47="มส","มส",IF('2.ชื่อนักเรียน'!R47="ร","ร",IF('2.ชื่อนักเรียน'!R47="ย้าย","ย้าย",IF($B46="","",IF(BZ46="","",IF(BZ46&gt;=75,"เชี่ยวชาญ",IF(BZ46&gt;=65,"ชำนาญ",IF(BZ46&gt;=55,"พัฒนา",IF(BZ46&gt;=50,"เริ่มต้น","ไม่ผ่าน")))))))))</f>
        <v/>
      </c>
      <c r="CB46" s="1233" t="str">
        <f>IF(VLOOKUP($A46,'02.คีย์เทอม1'!$A$10:$GT$59,125,FALSE)="","",VLOOKUP($A46,'02.คีย์เทอม1'!$A$10:$GT$59,125,FALSE))</f>
        <v/>
      </c>
      <c r="CC46" s="1233" t="str">
        <f>IF(VLOOKUP($A46,'03.คีย์เทอม2'!$A$10:$GT$59,125,FALSE)="","",VLOOKUP($A46,'03.คีย์เทอม2'!$A$10:$GT$59,125,FALSE))</f>
        <v/>
      </c>
      <c r="CD46" s="1262" t="str">
        <f t="shared" si="32"/>
        <v/>
      </c>
      <c r="CE46" s="1233" t="str">
        <f>IF('2.ชื่อนักเรียน'!R47="มส","มส",IF('2.ชื่อนักเรียน'!R47="ร","ร",IF('2.ชื่อนักเรียน'!R47="ย้าย","ย้าย",IF($B46="","",IF(CD46="","",IF(CD46&gt;=75,"เชี่ยวชาญ",IF(CD46&gt;=65,"ชำนาญ",IF(CD46&gt;=55,"พัฒนา",IF(CD46&gt;=50,"เริ่มต้น","ไม่ผ่าน")))))))))</f>
        <v/>
      </c>
      <c r="CF46" s="1233" t="str">
        <f>IF(VLOOKUP($A46,'02.คีย์เทอม1'!$A$10:$GT$59,130,FALSE)="","",VLOOKUP($A46,'02.คีย์เทอม1'!$A$10:$GT$59,130,FALSE))</f>
        <v/>
      </c>
      <c r="CG46" s="1233" t="str">
        <f>IF(VLOOKUP($A46,'03.คีย์เทอม2'!$A$10:$GT$59,130,FALSE)="","",VLOOKUP($A46,'03.คีย์เทอม2'!$A$10:$GT$59,130,FALSE))</f>
        <v/>
      </c>
      <c r="CH46" s="1262" t="str">
        <f t="shared" si="33"/>
        <v/>
      </c>
      <c r="CI46" s="1233" t="str">
        <f>IF('2.ชื่อนักเรียน'!R47="มส","มส",IF('2.ชื่อนักเรียน'!R47="ร","ร",IF('2.ชื่อนักเรียน'!R47="ย้าย","ย้าย",IF($B46="","",IF(CH46="","",IF(CH46&gt;=75,"เชี่ยวชาญ",IF(CH46&gt;=65,"ชำนาญ",IF(CH46&gt;=55,"พัฒนา",IF(CH46&gt;=50,"เริ่มต้น","ไม่ผ่าน")))))))))</f>
        <v/>
      </c>
      <c r="CJ46" s="1233" t="str">
        <f>IF(VLOOKUP($A46,'02.คีย์เทอม1'!$A$10:$GT$59,135,FALSE)="","",VLOOKUP($A46,'02.คีย์เทอม1'!$A$10:$GT$59,135,FALSE))</f>
        <v/>
      </c>
      <c r="CK46" s="1233" t="str">
        <f>IF(VLOOKUP($A46,'03.คีย์เทอม2'!$A$10:$GT$59,135,FALSE)="","",VLOOKUP($A46,'03.คีย์เทอม2'!$A$10:$GT$59,135,FALSE))</f>
        <v/>
      </c>
      <c r="CL46" s="1262" t="str">
        <f t="shared" si="34"/>
        <v/>
      </c>
      <c r="CM46" s="1233" t="str">
        <f>IF('2.ชื่อนักเรียน'!R47="มส","มส",IF('2.ชื่อนักเรียน'!R47="ร","ร",IF('2.ชื่อนักเรียน'!R47="ย้าย","ย้าย",IF($B46="","",IF(CL46="","",IF(CL46&gt;=75,"เชี่ยวชาญ",IF(CL46&gt;=65,"ชำนาญ",IF(CL46&gt;=55,"พัฒนา",IF(CL46&gt;=50,"เริ่มต้น","ไม่ผ่าน")))))))))</f>
        <v/>
      </c>
      <c r="CN46" s="1233" t="str">
        <f>IF(VLOOKUP($A46,'02.คีย์เทอม1'!$A$10:$GT$59,140,FALSE)="","",VLOOKUP($A46,'02.คีย์เทอม1'!$A$10:$GT$59,140,FALSE))</f>
        <v/>
      </c>
      <c r="CO46" s="1233" t="str">
        <f>IF(VLOOKUP($A46,'03.คีย์เทอม2'!$A$10:$GT$59,140,FALSE)="","",VLOOKUP($A46,'03.คีย์เทอม2'!$A$10:$GT$59,140,FALSE))</f>
        <v/>
      </c>
      <c r="CP46" s="1262" t="str">
        <f t="shared" si="35"/>
        <v/>
      </c>
      <c r="CQ46" s="1233" t="str">
        <f>IF('2.ชื่อนักเรียน'!R47="มส","มส",IF('2.ชื่อนักเรียน'!R47="ร","ร",IF('2.ชื่อนักเรียน'!R47="ย้าย","ย้าย",IF($B46="","",IF(CP46="","",IF(CP46&gt;=75,"เชี่ยวชาญ",IF(CP46&gt;=65,"ชำนาญ",IF(CP46&gt;=55,"พัฒนา",IF(CP46&gt;=50,"เริ่มต้น","ไม่ผ่าน")))))))))</f>
        <v/>
      </c>
      <c r="CR46" s="1233" t="str">
        <f>IF(VLOOKUP($A46,'02.คีย์เทอม1'!$A$10:$GT$59,145,FALSE)="","",VLOOKUP($A46,'02.คีย์เทอม1'!$A$10:$GT$59,145,FALSE))</f>
        <v/>
      </c>
      <c r="CS46" s="1233" t="str">
        <f>IF(VLOOKUP($A46,'03.คีย์เทอม2'!$A$10:$GT$59,145,FALSE)="","",VLOOKUP($A46,'03.คีย์เทอม2'!$A$10:$GT$59,145,FALSE))</f>
        <v/>
      </c>
      <c r="CT46" s="1262" t="str">
        <f t="shared" si="36"/>
        <v/>
      </c>
      <c r="CU46" s="1233" t="str">
        <f>IF('2.ชื่อนักเรียน'!R47="มส","มส",IF('2.ชื่อนักเรียน'!R47="ร","ร",IF('2.ชื่อนักเรียน'!R47="ย้าย","ย้าย",IF($B46="","",IF(CT46="","",IF(CT46&gt;=75,"เชี่ยวชาญ",IF(CT46&gt;=65,"ชำนาญ",IF(CT46&gt;=55,"พัฒนา",IF(CT46&gt;=50,"เริ่มต้น","ไม่ผ่าน")))))))))</f>
        <v/>
      </c>
      <c r="CV46" s="1233" t="str">
        <f>IF(VLOOKUP($A46,'02.คีย์เทอม1'!$A$10:$GT$59,150,FALSE)="","",VLOOKUP($A46,'02.คีย์เทอม1'!$A$10:$GT$59,150,FALSE))</f>
        <v/>
      </c>
      <c r="CW46" s="1233" t="str">
        <f>IF(VLOOKUP($A46,'03.คีย์เทอม2'!$A$10:$GT$59,150,FALSE)="","",VLOOKUP($A46,'03.คีย์เทอม2'!$A$10:$GT$59,150,FALSE))</f>
        <v/>
      </c>
      <c r="CX46" s="1262" t="str">
        <f t="shared" si="37"/>
        <v/>
      </c>
      <c r="CY46" s="1233" t="str">
        <f>IF('2.ชื่อนักเรียน'!R47="มส","มส",IF('2.ชื่อนักเรียน'!R47="ร","ร",IF('2.ชื่อนักเรียน'!R47="ย้าย","ย้าย",IF($B46="","",IF(CX46="","",IF(CX46&gt;=75,"เชี่ยวชาญ",IF(CX46&gt;=65,"ชำนาญ",IF(CX46&gt;=55,"พัฒนา",IF(CX46&gt;=50,"เริ่มต้น","ไม่ผ่าน")))))))))</f>
        <v/>
      </c>
      <c r="CZ46" s="1233" t="str">
        <f>IF(VLOOKUP($A46,'02.คีย์เทอม1'!$A$10:$GT$59,155,FALSE)="","",VLOOKUP($A46,'02.คีย์เทอม1'!$A$10:$GT$59,155,FALSE))</f>
        <v/>
      </c>
      <c r="DA46" s="1233" t="str">
        <f>IF(VLOOKUP($A46,'03.คีย์เทอม2'!$A$10:$GT$59,155,FALSE)="","",VLOOKUP($A46,'03.คีย์เทอม2'!$A$10:$GT$59,155,FALSE))</f>
        <v/>
      </c>
      <c r="DB46" s="1262" t="str">
        <f t="shared" si="38"/>
        <v/>
      </c>
      <c r="DC46" s="1233" t="str">
        <f>IF('2.ชื่อนักเรียน'!R47="มส","มส",IF('2.ชื่อนักเรียน'!R47="ร","ร",IF('2.ชื่อนักเรียน'!R47="ย้าย","ย้าย",IF($B46="","",IF(DB46="","",IF(DB46&gt;=75,"เชี่ยวชาญ",IF(DB46&gt;=65,"ชำนาญ",IF(DB46&gt;=55,"พัฒนา",IF(DB46&gt;=50,"เริ่มต้น","ไม่ผ่าน")))))))))</f>
        <v/>
      </c>
      <c r="DD46" s="1233" t="str">
        <f>IF(VLOOKUP($A46,'02.คีย์เทอม1'!$A$10:$GT$59,160,FALSE)="","",VLOOKUP($A46,'02.คีย์เทอม1'!$A$10:$GT$59,160,FALSE))</f>
        <v/>
      </c>
      <c r="DE46" s="1233" t="str">
        <f>IF(VLOOKUP($A46,'03.คีย์เทอม2'!$A$10:$GT$59,160,FALSE)="","",VLOOKUP($A46,'03.คีย์เทอม2'!$A$10:$GT$59,160,FALSE))</f>
        <v/>
      </c>
      <c r="DF46" s="1262" t="str">
        <f t="shared" si="39"/>
        <v/>
      </c>
      <c r="DG46" s="1233" t="str">
        <f>IF('2.ชื่อนักเรียน'!R47="มส","มส",IF('2.ชื่อนักเรียน'!R47="ร","ร",IF('2.ชื่อนักเรียน'!R47="ย้าย","ย้าย",IF($B46="","",IF(DF46="","",IF(DF46&gt;=75,"เชี่ยวชาญ",IF(DF46&gt;=65,"ชำนาญ",IF(DF46&gt;=55,"พัฒนา",IF(DF46&gt;=50,"เริ่มต้น","ไม่ผ่าน")))))))))</f>
        <v/>
      </c>
      <c r="DH46" s="1233" t="str">
        <f>IF(VLOOKUP($A46,'02.คีย์เทอม1'!$A$10:$GT$59,165,FALSE)="","",VLOOKUP($A46,'02.คีย์เทอม1'!$A$10:$GT$59,165,FALSE))</f>
        <v/>
      </c>
      <c r="DI46" s="1233" t="str">
        <f>IF(VLOOKUP($A46,'03.คีย์เทอม2'!$A$10:$GT$59,165,FALSE)="","",VLOOKUP($A46,'03.คีย์เทอม2'!$A$10:$GT$59,165,FALSE))</f>
        <v/>
      </c>
      <c r="DJ46" s="1262" t="str">
        <f t="shared" si="40"/>
        <v/>
      </c>
      <c r="DK46" s="1233" t="str">
        <f>IF('2.ชื่อนักเรียน'!R47="มส","มส",IF('2.ชื่อนักเรียน'!R47="ร","ร",IF('2.ชื่อนักเรียน'!R47="ย้าย","ย้าย",IF($B46="","",IF(DJ46="","",IF(DJ46&gt;=75,"เชี่ยวชาญ",IF(DJ46&gt;=65,"ชำนาญ",IF(DJ46&gt;=55,"พัฒนา",IF(DJ46&gt;=50,"เริ่มต้น","ไม่ผ่าน")))))))))</f>
        <v/>
      </c>
      <c r="DL46" s="1233" t="str">
        <f>IF(VLOOKUP($A46,'02.คีย์เทอม1'!$A$10:$GT$59,170,FALSE)="","",VLOOKUP($A46,'02.คีย์เทอม1'!$A$10:$GT$59,170,FALSE))</f>
        <v/>
      </c>
      <c r="DM46" s="1233" t="str">
        <f>IF(VLOOKUP($A46,'03.คีย์เทอม2'!$A$10:$GT$59,170,FALSE)="","",VLOOKUP($A46,'03.คีย์เทอม2'!$A$10:$GT$59,170,FALSE))</f>
        <v/>
      </c>
      <c r="DN46" s="1262" t="str">
        <f t="shared" si="41"/>
        <v/>
      </c>
      <c r="DO46" s="1233" t="str">
        <f>IF('2.ชื่อนักเรียน'!R47="มส","มส",IF('2.ชื่อนักเรียน'!R47="ร","ร",IF('2.ชื่อนักเรียน'!R47="ย้าย","ย้าย",IF($B46="","",IF(DN46="","",IF(DN46&gt;=75,"เชี่ยวชาญ",IF(DN46&gt;=65,"ชำนาญ",IF(DN46&gt;=55,"พัฒนา",IF(DN46&gt;=50,"เริ่มต้น","ไม่ผ่าน")))))))))</f>
        <v/>
      </c>
      <c r="DP46" s="1233" t="str">
        <f>IF(VLOOKUP($A46,'02.คีย์เทอม1'!$A$10:$GT$59,175,FALSE)="","",VLOOKUP($A46,'02.คีย์เทอม1'!$A$10:$GT$59,175,FALSE))</f>
        <v/>
      </c>
      <c r="DQ46" s="1233" t="str">
        <f>IF(VLOOKUP($A46,'03.คีย์เทอม2'!$A$10:$GT$59,175,FALSE)="","",VLOOKUP($A46,'03.คีย์เทอม2'!$A$10:$GT$59,175,FALSE))</f>
        <v/>
      </c>
      <c r="DR46" s="1262" t="str">
        <f t="shared" si="42"/>
        <v/>
      </c>
      <c r="DS46" s="1233" t="str">
        <f>IF('2.ชื่อนักเรียน'!R47="มส","มส",IF('2.ชื่อนักเรียน'!R47="ร","ร",IF('2.ชื่อนักเรียน'!R47="ย้าย","ย้าย",IF($B46="","",IF(DR46="","",IF(DR46&gt;=75,"เชี่ยวชาญ",IF(DR46&gt;=65,"ชำนาญ",IF(DR46&gt;=55,"พัฒนา",IF(DR46&gt;=50,"เริ่มต้น","ไม่ผ่าน")))))))))</f>
        <v/>
      </c>
      <c r="DT46" s="1233" t="str">
        <f>IF(VLOOKUP($A46,'02.คีย์เทอม1'!$A$10:$GT$59,180,FALSE)="","",VLOOKUP($A46,'02.คีย์เทอม1'!$A$10:$GT$59,180,FALSE))</f>
        <v/>
      </c>
      <c r="DU46" s="1233" t="str">
        <f>IF(VLOOKUP($A46,'03.คีย์เทอม2'!$A$10:$GT$59,180,FALSE)="","",VLOOKUP($A46,'03.คีย์เทอม2'!$A$10:$GT$59,180,FALSE))</f>
        <v/>
      </c>
      <c r="DV46" s="1262" t="str">
        <f t="shared" si="43"/>
        <v/>
      </c>
      <c r="DW46" s="1233" t="str">
        <f>IF('2.ชื่อนักเรียน'!R47="มส","มส",IF('2.ชื่อนักเรียน'!R47="ร","ร",IF('2.ชื่อนักเรียน'!R47="ย้าย","ย้าย",IF($B46="","",IF(DV46="","",IF(DV46&gt;=75,"เชี่ยวชาญ",IF(DV46&gt;=65,"ชำนาญ",IF(DV46&gt;=55,"พัฒนา",IF(DV46&gt;=50,"เริ่มต้น","ไม่ผ่าน")))))))))</f>
        <v/>
      </c>
    </row>
    <row r="47" spans="1:127" s="509" customFormat="1" ht="17.25" customHeight="1">
      <c r="A47" s="1323">
        <v>38</v>
      </c>
      <c r="B47" s="1324" t="str">
        <f>IF('2.ชื่อนักเรียน'!C48="","",'2.ชื่อนักเรียน'!C48)</f>
        <v/>
      </c>
      <c r="C47" s="1325" t="str">
        <f>IF('2.ชื่อนักเรียน'!D48="","",'2.ชื่อนักเรียน'!D48)</f>
        <v/>
      </c>
      <c r="D47" s="1314" t="str">
        <f>IF($A$3&lt;&gt;"ชั้น"&amp;'01.ข้อมูลเบื้องต้น'!$H$2,"",IF(AK47="","",AK47))</f>
        <v/>
      </c>
      <c r="E47" s="1314" t="str">
        <f>IF($A$3&lt;&gt;"ชั้น"&amp;'01.ข้อมูลเบื้องต้น'!$H$2,"",IF(AO47="","",AO47))</f>
        <v/>
      </c>
      <c r="F47" s="1315" t="str">
        <f>IF($A$3&lt;&gt;"ชั้น"&amp;'01.ข้อมูลเบื้องต้น'!$H$2,"",IF(AS47="","",AS47))</f>
        <v/>
      </c>
      <c r="G47" s="1326" t="str">
        <f>IF($A$3&lt;&gt;"ชั้น"&amp;'01.ข้อมูลเบื้องต้น'!$H$2,"",IF(AW47="","",AW47))</f>
        <v/>
      </c>
      <c r="H47" s="1327" t="str">
        <f>IF($A$3&lt;&gt;"ชั้น"&amp;'01.ข้อมูลเบื้องต้น'!$H$2,"",IF(BA47="","",BA47))</f>
        <v/>
      </c>
      <c r="I47" s="1316" t="str">
        <f>IF($A$3&lt;&gt;"ชั้น"&amp;'01.ข้อมูลเบื้องต้น'!$H$2,"",IF(BE47="","",BE47))</f>
        <v/>
      </c>
      <c r="J47" s="1316" t="str">
        <f>IF($A$3&lt;&gt;"ชั้น"&amp;'01.ข้อมูลเบื้องต้น'!$H$2,"",IF(BI47="","",BI47))</f>
        <v/>
      </c>
      <c r="K47" s="1316" t="str">
        <f>IF($A$3&lt;&gt;"ชั้น"&amp;'01.ข้อมูลเบื้องต้น'!$H$2,"",IF(BM47="","",BM47))</f>
        <v/>
      </c>
      <c r="L47" s="1328" t="str">
        <f>IF($A$3&lt;&gt;"ชั้น"&amp;'01.ข้อมูลเบื้องต้น'!$H$2,"",IF(BO47="","",BO47))</f>
        <v/>
      </c>
      <c r="M47" s="1326" t="str">
        <f>IF($A$3&lt;&gt;"ชั้น"&amp;'01.ข้อมูลเบื้องต้น'!$H$2,"",IF(BS47="","",BS47))</f>
        <v/>
      </c>
      <c r="N47" s="1327" t="str">
        <f>IF($A$3&lt;&gt;"ชั้น"&amp;'01.ข้อมูลเบื้องต้น'!$H$2,"",IF(BW47="","",BW47))</f>
        <v/>
      </c>
      <c r="O47" s="1327" t="str">
        <f>IF($A$3&lt;&gt;"ชั้น"&amp;'01.ข้อมูลเบื้องต้น'!$H$2,"",IF(CA47="","",CA47))</f>
        <v/>
      </c>
      <c r="P47" s="1327" t="str">
        <f>IF($A$3&lt;&gt;"ชั้น"&amp;'01.ข้อมูลเบื้องต้น'!$H$2,"",IF(CE47="","",CE47))</f>
        <v/>
      </c>
      <c r="Q47" s="1327" t="str">
        <f>IF($A$3&lt;&gt;"ชั้น"&amp;'01.ข้อมูลเบื้องต้น'!$H$2,"",IF(CI47="","",CI47))</f>
        <v/>
      </c>
      <c r="R47" s="1327" t="str">
        <f>IF($A$3&lt;&gt;"ชั้น"&amp;'01.ข้อมูลเบื้องต้น'!$H$2,"",IF(CM47="","",CM47))</f>
        <v/>
      </c>
      <c r="S47" s="1327" t="str">
        <f>IF($A$3&lt;&gt;"ชั้น"&amp;'01.ข้อมูลเบื้องต้น'!$H$2,"",IF(CQ47="","",CQ47))</f>
        <v/>
      </c>
      <c r="T47" s="1327" t="str">
        <f>IF($A$3&lt;&gt;"ชั้น"&amp;'01.ข้อมูลเบื้องต้น'!$H$2,"",IF(CU47="","",CU47))</f>
        <v/>
      </c>
      <c r="U47" s="1327" t="str">
        <f>IF($A$3&lt;&gt;"ชั้น"&amp;'01.ข้อมูลเบื้องต้น'!$H$2,"",IF(CY47="","",CY47))</f>
        <v/>
      </c>
      <c r="V47" s="1327" t="str">
        <f>IF($A$3&lt;&gt;"ชั้น"&amp;'01.ข้อมูลเบื้องต้น'!$H$2,"",IF(DC47="","",DC47))</f>
        <v/>
      </c>
      <c r="W47" s="1327" t="str">
        <f>IF($A$3&lt;&gt;"ชั้น"&amp;'01.ข้อมูลเบื้องต้น'!$H$2,"",IF(DG47="","",DG47))</f>
        <v/>
      </c>
      <c r="X47" s="1327" t="str">
        <f>IF($A$3&lt;&gt;"ชั้น"&amp;'01.ข้อมูลเบื้องต้น'!$H$2,"",IF(DK47="","",DK47))</f>
        <v/>
      </c>
      <c r="Y47" s="1327" t="str">
        <f>IF($A$3&lt;&gt;"ชั้น"&amp;'01.ข้อมูลเบื้องต้น'!$H$2,"",IF(DO47="","",DO47))</f>
        <v/>
      </c>
      <c r="Z47" s="1327" t="str">
        <f>IF($A$3&lt;&gt;"ชั้น"&amp;'01.ข้อมูลเบื้องต้น'!$H$2,"",IF(DS47="","",DS47))</f>
        <v/>
      </c>
      <c r="AA47" s="1329" t="str">
        <f>IF($A$3&lt;&gt;"ชั้น"&amp;'01.ข้อมูลเบื้องต้น'!$H$2,"",IF(DW47="","",DW47))</f>
        <v/>
      </c>
      <c r="AB47" s="1330" t="str">
        <f>IF($A$3&lt;&gt;"ชั้น"&amp;'01.ข้อมูลเบื้องต้น'!$H$2,"",'7.พัฒนาผู้เรียน'!G48)</f>
        <v/>
      </c>
      <c r="AC47" s="1331" t="str">
        <f>IF($A$3&lt;&gt;"ชั้น"&amp;'01.ข้อมูลเบื้องต้น'!$H$2,"",'9.คุณลักษณะ'!I48)</f>
        <v/>
      </c>
      <c r="AG47" s="1261"/>
      <c r="AH47" s="1233" t="str">
        <f>IF(VLOOKUP($A47,'02.คีย์เทอม1'!$A$10:$GT$59,189,FALSE)="","",VLOOKUP($A47,'02.คีย์เทอม1'!$A$10:$GT$59,189,FALSE))</f>
        <v/>
      </c>
      <c r="AI47" s="1233" t="str">
        <f>IF(VLOOKUP($A47,'03.คีย์เทอม2'!$A$10:$GT$59,189,FALSE)="","",VLOOKUP($A47,'03.คีย์เทอม2'!$A$10:$GT$59,189,FALSE))</f>
        <v/>
      </c>
      <c r="AJ47" s="1262" t="str">
        <f t="shared" si="44"/>
        <v/>
      </c>
      <c r="AK47" s="1233" t="str">
        <f>IF('2.ชื่อนักเรียน'!R48="มส","มส",IF('2.ชื่อนักเรียน'!R48="ร","ร",IF('2.ชื่อนักเรียน'!R48="ย้าย","ย้าย",IF($B47="","",IF(AJ47="","",IF(AJ47&gt;=75,"เชี่ยวชาญ",IF(AJ47&gt;=65,"ชำนาญ",IF(AJ47&gt;=55,"พัฒนา",IF(AJ47&gt;=50,"เริ่มต้น","ไม่ผ่าน")))))))))</f>
        <v/>
      </c>
      <c r="AL47" s="1233" t="str">
        <f>IF(VLOOKUP($A47,'02.คีย์เทอม1'!$A$10:$GT$59,193,FALSE)="","",VLOOKUP($A47,'02.คีย์เทอม1'!$A$10:$GT$59,193,FALSE))</f>
        <v/>
      </c>
      <c r="AM47" s="1233" t="str">
        <f>IF(VLOOKUP($A47,'03.คีย์เทอม2'!$A$10:$GT$59,193,FALSE)="","",VLOOKUP($A47,'03.คีย์เทอม2'!$A$10:$GT$59,193,FALSE))</f>
        <v/>
      </c>
      <c r="AN47" s="1262" t="str">
        <f t="shared" si="21"/>
        <v/>
      </c>
      <c r="AO47" s="1233" t="str">
        <f>IF('2.ชื่อนักเรียน'!R48="มส","มส",IF('2.ชื่อนักเรียน'!R48="ร","ร",IF('2.ชื่อนักเรียน'!R48="ย้าย","ย้าย",IF($B47="","",IF(AN47="","",IF(AN47&gt;=75,"เชี่ยวชาญ",IF(AN47&gt;=65,"ชำนาญ",IF(AN47&gt;=55,"พัฒนา",IF(AN47&gt;=50,"เริ่มต้น","ไม่ผ่าน")))))))))</f>
        <v/>
      </c>
      <c r="AP47" s="1233" t="str">
        <f>IF(VLOOKUP($A47,'02.คีย์เทอม1'!$A$10:$GT$59,195,FALSE)="","",VLOOKUP($A47,'02.คีย์เทอม1'!$A$10:$GT$59,195,FALSE))</f>
        <v/>
      </c>
      <c r="AQ47" s="1233" t="str">
        <f>IF(VLOOKUP($A47,'03.คีย์เทอม2'!$A$10:$GT$59,195,FALSE)="","",VLOOKUP($A47,'03.คีย์เทอม2'!$A$10:$GT$59,195,FALSE))</f>
        <v/>
      </c>
      <c r="AR47" s="1262" t="str">
        <f t="shared" si="22"/>
        <v/>
      </c>
      <c r="AS47" s="1233" t="str">
        <f>IF('2.ชื่อนักเรียน'!R48="มส","มส",IF('2.ชื่อนักเรียน'!R48="ร","ร",IF('2.ชื่อนักเรียน'!R48="ย้าย","ย้าย",IF($B47="","",IF(AR47="","",IF(AR47&gt;=75,"เชี่ยวชาญ",IF(AR47&gt;=65,"ชำนาญ",IF(AR47&gt;=55,"พัฒนา",IF(AR47&gt;=50,"เริ่มต้น","ไม่ผ่าน")))))))))</f>
        <v/>
      </c>
      <c r="AT47" s="1233" t="str">
        <f>IF(VLOOKUP($A47,'02.คีย์เทอม1'!$A$10:$GT$59,196,FALSE)="","",VLOOKUP($A47,'02.คีย์เทอม1'!$A$10:$GT$59,196,FALSE))</f>
        <v/>
      </c>
      <c r="AU47" s="1233" t="str">
        <f>IF(VLOOKUP($A47,'03.คีย์เทอม2'!$A$10:$GT$59,196,FALSE)="","",VLOOKUP($A47,'03.คีย์เทอม2'!$A$10:$GT$59,196,FALSE))</f>
        <v/>
      </c>
      <c r="AV47" s="1262" t="str">
        <f t="shared" si="23"/>
        <v/>
      </c>
      <c r="AW47" s="1233" t="str">
        <f>IF('2.ชื่อนักเรียน'!R48="มส","มส",IF('2.ชื่อนักเรียน'!R48="ร","ร",IF('2.ชื่อนักเรียน'!R48="ย้าย","ย้าย",IF($B47="","",IF(AV47="","",IF(AV47&gt;=75,"เชี่ยวชาญ",IF(AV47&gt;=65,"ชำนาญ",IF(AV47&gt;=55,"พัฒนา",IF(AV47&gt;=50,"เริ่มต้น","ไม่ผ่าน")))))))))</f>
        <v/>
      </c>
      <c r="AX47" s="1233" t="str">
        <f>IF(VLOOKUP($A47,'02.คีย์เทอม1'!$A$10:$GT$59,197,FALSE)="","",VLOOKUP($A47,'02.คีย์เทอม1'!$A$10:$GT$59,197,FALSE))</f>
        <v/>
      </c>
      <c r="AY47" s="1233" t="str">
        <f>IF(VLOOKUP($A47,'03.คีย์เทอม2'!$A$10:$GT$59,197,FALSE)="","",VLOOKUP($A47,'03.คีย์เทอม2'!$A$10:$GT$59,197,FALSE))</f>
        <v/>
      </c>
      <c r="AZ47" s="1262" t="str">
        <f t="shared" si="24"/>
        <v/>
      </c>
      <c r="BA47" s="1233" t="str">
        <f>IF('2.ชื่อนักเรียน'!R48="มส","มส",IF('2.ชื่อนักเรียน'!R48="ร","ร",IF('2.ชื่อนักเรียน'!R48="ย้าย","ย้าย",IF($B47="","",IF(AZ47="","",IF(AZ47&gt;=75,"เชี่ยวชาญ",IF(AZ47&gt;=65,"ชำนาญ",IF(AZ47&gt;=55,"พัฒนา",IF(AZ47&gt;=50,"เริ่มต้น","ไม่ผ่าน")))))))))</f>
        <v/>
      </c>
      <c r="BB47" s="1233" t="str">
        <f>IF(VLOOKUP($A47,'02.คีย์เทอม1'!$A$10:$GT$59,198,FALSE)="","",VLOOKUP($A47,'02.คีย์เทอม1'!$A$10:$GT$59,198,FALSE))</f>
        <v/>
      </c>
      <c r="BC47" s="1233" t="str">
        <f>IF(VLOOKUP($A47,'03.คีย์เทอม2'!$A$10:$GT$59,198,FALSE)="","",VLOOKUP($A47,'03.คีย์เทอม2'!$A$10:$GT$59,198,FALSE))</f>
        <v/>
      </c>
      <c r="BD47" s="1262" t="str">
        <f t="shared" si="25"/>
        <v/>
      </c>
      <c r="BE47" s="1233" t="str">
        <f>IF('2.ชื่อนักเรียน'!R48="มส","มส",IF('2.ชื่อนักเรียน'!R48="ร","ร",IF('2.ชื่อนักเรียน'!R48="ย้าย","ย้าย",IF($B47="","",IF(BD47="","",IF(BD47&gt;=75,"เชี่ยวชาญ",IF(BD47&gt;=65,"ชำนาญ",IF(BD47&gt;=55,"พัฒนา",IF(BD47&gt;=50,"เริ่มต้น","ไม่ผ่าน")))))))))</f>
        <v/>
      </c>
      <c r="BF47" s="1233" t="str">
        <f>IF(VLOOKUP($A47,'02.คีย์เทอม1'!$A$10:$GT$59,199,FALSE)="","",VLOOKUP($A47,'02.คีย์เทอม1'!$A$10:$GT$59,199,FALSE))</f>
        <v/>
      </c>
      <c r="BG47" s="1233" t="str">
        <f>IF(VLOOKUP($A47,'03.คีย์เทอม2'!$A$10:$GT$59,199,FALSE)="","",VLOOKUP($A47,'03.คีย์เทอม2'!$A$10:$GT$59,199,FALSE))</f>
        <v/>
      </c>
      <c r="BH47" s="1262" t="str">
        <f t="shared" si="26"/>
        <v/>
      </c>
      <c r="BI47" s="1233" t="str">
        <f>IF('2.ชื่อนักเรียน'!R48="มส","มส",IF('2.ชื่อนักเรียน'!R48="ร","ร",IF('2.ชื่อนักเรียน'!R48="ย้าย","ย้าย",IF($B47="","",IF(BH47="","",IF(BH47&gt;=75,"เชี่ยวชาญ",IF(BH47&gt;=65,"ชำนาญ",IF(BH47&gt;=55,"พัฒนา",IF(BH47&gt;=50,"เริ่มต้น","ไม่ผ่าน")))))))))</f>
        <v/>
      </c>
      <c r="BJ47" s="1233" t="str">
        <f>IF(VLOOKUP($A47,'02.คีย์เทอม1'!$A$10:$GT$59,200,FALSE)="","",VLOOKUP($A47,'02.คีย์เทอม1'!$A$10:$GT$59,200,FALSE))</f>
        <v/>
      </c>
      <c r="BK47" s="1233" t="str">
        <f>IF(VLOOKUP($A47,'03.คีย์เทอม2'!$A$10:$GT$59,200,FALSE)="","",VLOOKUP($A47,'03.คีย์เทอม2'!$A$10:$GT$59,200,FALSE))</f>
        <v/>
      </c>
      <c r="BL47" s="1262" t="str">
        <f t="shared" si="27"/>
        <v/>
      </c>
      <c r="BM47" s="1233" t="str">
        <f>IF('2.ชื่อนักเรียน'!R48="มส","มส",IF('2.ชื่อนักเรียน'!R48="ร","ร",IF('2.ชื่อนักเรียน'!R48="ย้าย","ย้าย",IF($B47="","",IF(BL47="","",IF(BL47&gt;=75,"เชี่ยวชาญ",IF(BL47&gt;=65,"ชำนาญ",IF(BL47&gt;=55,"พัฒนา",IF(BL47&gt;=50,"เริ่มต้น","ไม่ผ่าน")))))))))</f>
        <v/>
      </c>
      <c r="BN47" s="1262" t="str">
        <f t="shared" si="28"/>
        <v/>
      </c>
      <c r="BO47" s="1233" t="str">
        <f>IF('2.ชื่อนักเรียน'!R48="มส","มส",IF('2.ชื่อนักเรียน'!R48="ร","ร",IF('2.ชื่อนักเรียน'!R48="ย้าย","ย้าย",IF($B47="","",IF(BN47="","",IF(BN47&gt;=75,"เชี่ยวชาญ",IF(BN47&gt;=65,"ชำนาญ",IF(BN47&gt;=55,"พัฒนา",IF(BN47&gt;=50,"เริ่มต้น","ไม่ผ่าน")))))))))</f>
        <v/>
      </c>
      <c r="BP47" s="1233" t="str">
        <f>IF(VLOOKUP($A47,'02.คีย์เทอม1'!$A$10:$GT$59,110,FALSE)="","",VLOOKUP($A47,'02.คีย์เทอม1'!$A$10:$GT$59,110,FALSE))</f>
        <v/>
      </c>
      <c r="BQ47" s="1233" t="str">
        <f>IF(VLOOKUP($A47,'03.คีย์เทอม2'!$A$10:$GT$59,110,FALSE)="","",VLOOKUP($A47,'03.คีย์เทอม2'!$A$10:$GT$59,110,FALSE))</f>
        <v/>
      </c>
      <c r="BR47" s="1262" t="str">
        <f t="shared" si="29"/>
        <v/>
      </c>
      <c r="BS47" s="1233" t="str">
        <f>IF('2.ชื่อนักเรียน'!R48="มส","มส",IF('2.ชื่อนักเรียน'!R48="ร","ร",IF('2.ชื่อนักเรียน'!R48="ย้าย","ย้าย",IF($B47="","",IF(BR47="","",IF(BR47&gt;=75,"เชี่ยวชาญ",IF(BR47&gt;=65,"ชำนาญ",IF(BR47&gt;=55,"พัฒนา",IF(BR47&gt;=50,"เริ่มต้น","ไม่ผ่าน")))))))))</f>
        <v/>
      </c>
      <c r="BT47" s="1233" t="str">
        <f>IF(VLOOKUP($A47,'02.คีย์เทอม1'!$A$10:$GT$59,115,FALSE)="","",VLOOKUP($A47,'02.คีย์เทอม1'!$A$10:$GT$59,115,FALSE))</f>
        <v/>
      </c>
      <c r="BU47" s="1233" t="str">
        <f>IF(VLOOKUP($A47,'03.คีย์เทอม2'!$A$10:$GT$59,115,FALSE)="","",VLOOKUP($A47,'03.คีย์เทอม2'!$A$10:$GT$59,115,FALSE))</f>
        <v/>
      </c>
      <c r="BV47" s="1262" t="str">
        <f t="shared" si="30"/>
        <v/>
      </c>
      <c r="BW47" s="1233" t="str">
        <f>IF('2.ชื่อนักเรียน'!R48="มส","มส",IF('2.ชื่อนักเรียน'!R48="ร","ร",IF('2.ชื่อนักเรียน'!R48="ย้าย","ย้าย",IF($B47="","",IF(BV47="","",IF(BV47&gt;=75,"เชี่ยวชาญ",IF(BV47&gt;=65,"ชำนาญ",IF(BV47&gt;=55,"พัฒนา",IF(BV47&gt;=50,"เริ่มต้น","ไม่ผ่าน")))))))))</f>
        <v/>
      </c>
      <c r="BX47" s="1233" t="str">
        <f>IF(VLOOKUP($A47,'02.คีย์เทอม1'!$A$10:$GT$59,120,FALSE)="","",VLOOKUP($A47,'02.คีย์เทอม1'!$A$10:$GT$59,120,FALSE))</f>
        <v/>
      </c>
      <c r="BY47" s="1233" t="str">
        <f>IF(VLOOKUP($A47,'03.คีย์เทอม2'!$A$10:$GT$59,120,FALSE)="","",VLOOKUP($A47,'03.คีย์เทอม2'!$A$10:$GT$59,120,FALSE))</f>
        <v/>
      </c>
      <c r="BZ47" s="1262" t="str">
        <f t="shared" si="31"/>
        <v/>
      </c>
      <c r="CA47" s="1233" t="str">
        <f>IF('2.ชื่อนักเรียน'!R48="มส","มส",IF('2.ชื่อนักเรียน'!R48="ร","ร",IF('2.ชื่อนักเรียน'!R48="ย้าย","ย้าย",IF($B47="","",IF(BZ47="","",IF(BZ47&gt;=75,"เชี่ยวชาญ",IF(BZ47&gt;=65,"ชำนาญ",IF(BZ47&gt;=55,"พัฒนา",IF(BZ47&gt;=50,"เริ่มต้น","ไม่ผ่าน")))))))))</f>
        <v/>
      </c>
      <c r="CB47" s="1233" t="str">
        <f>IF(VLOOKUP($A47,'02.คีย์เทอม1'!$A$10:$GT$59,125,FALSE)="","",VLOOKUP($A47,'02.คีย์เทอม1'!$A$10:$GT$59,125,FALSE))</f>
        <v/>
      </c>
      <c r="CC47" s="1233" t="str">
        <f>IF(VLOOKUP($A47,'03.คีย์เทอม2'!$A$10:$GT$59,125,FALSE)="","",VLOOKUP($A47,'03.คีย์เทอม2'!$A$10:$GT$59,125,FALSE))</f>
        <v/>
      </c>
      <c r="CD47" s="1262" t="str">
        <f t="shared" si="32"/>
        <v/>
      </c>
      <c r="CE47" s="1233" t="str">
        <f>IF('2.ชื่อนักเรียน'!R48="มส","มส",IF('2.ชื่อนักเรียน'!R48="ร","ร",IF('2.ชื่อนักเรียน'!R48="ย้าย","ย้าย",IF($B47="","",IF(CD47="","",IF(CD47&gt;=75,"เชี่ยวชาญ",IF(CD47&gt;=65,"ชำนาญ",IF(CD47&gt;=55,"พัฒนา",IF(CD47&gt;=50,"เริ่มต้น","ไม่ผ่าน")))))))))</f>
        <v/>
      </c>
      <c r="CF47" s="1233" t="str">
        <f>IF(VLOOKUP($A47,'02.คีย์เทอม1'!$A$10:$GT$59,130,FALSE)="","",VLOOKUP($A47,'02.คีย์เทอม1'!$A$10:$GT$59,130,FALSE))</f>
        <v/>
      </c>
      <c r="CG47" s="1233" t="str">
        <f>IF(VLOOKUP($A47,'03.คีย์เทอม2'!$A$10:$GT$59,130,FALSE)="","",VLOOKUP($A47,'03.คีย์เทอม2'!$A$10:$GT$59,130,FALSE))</f>
        <v/>
      </c>
      <c r="CH47" s="1262" t="str">
        <f t="shared" si="33"/>
        <v/>
      </c>
      <c r="CI47" s="1233" t="str">
        <f>IF('2.ชื่อนักเรียน'!R48="มส","มส",IF('2.ชื่อนักเรียน'!R48="ร","ร",IF('2.ชื่อนักเรียน'!R48="ย้าย","ย้าย",IF($B47="","",IF(CH47="","",IF(CH47&gt;=75,"เชี่ยวชาญ",IF(CH47&gt;=65,"ชำนาญ",IF(CH47&gt;=55,"พัฒนา",IF(CH47&gt;=50,"เริ่มต้น","ไม่ผ่าน")))))))))</f>
        <v/>
      </c>
      <c r="CJ47" s="1233" t="str">
        <f>IF(VLOOKUP($A47,'02.คีย์เทอม1'!$A$10:$GT$59,135,FALSE)="","",VLOOKUP($A47,'02.คีย์เทอม1'!$A$10:$GT$59,135,FALSE))</f>
        <v/>
      </c>
      <c r="CK47" s="1233" t="str">
        <f>IF(VLOOKUP($A47,'03.คีย์เทอม2'!$A$10:$GT$59,135,FALSE)="","",VLOOKUP($A47,'03.คีย์เทอม2'!$A$10:$GT$59,135,FALSE))</f>
        <v/>
      </c>
      <c r="CL47" s="1262" t="str">
        <f t="shared" si="34"/>
        <v/>
      </c>
      <c r="CM47" s="1233" t="str">
        <f>IF('2.ชื่อนักเรียน'!R48="มส","มส",IF('2.ชื่อนักเรียน'!R48="ร","ร",IF('2.ชื่อนักเรียน'!R48="ย้าย","ย้าย",IF($B47="","",IF(CL47="","",IF(CL47&gt;=75,"เชี่ยวชาญ",IF(CL47&gt;=65,"ชำนาญ",IF(CL47&gt;=55,"พัฒนา",IF(CL47&gt;=50,"เริ่มต้น","ไม่ผ่าน")))))))))</f>
        <v/>
      </c>
      <c r="CN47" s="1233" t="str">
        <f>IF(VLOOKUP($A47,'02.คีย์เทอม1'!$A$10:$GT$59,140,FALSE)="","",VLOOKUP($A47,'02.คีย์เทอม1'!$A$10:$GT$59,140,FALSE))</f>
        <v/>
      </c>
      <c r="CO47" s="1233" t="str">
        <f>IF(VLOOKUP($A47,'03.คีย์เทอม2'!$A$10:$GT$59,140,FALSE)="","",VLOOKUP($A47,'03.คีย์เทอม2'!$A$10:$GT$59,140,FALSE))</f>
        <v/>
      </c>
      <c r="CP47" s="1262" t="str">
        <f t="shared" si="35"/>
        <v/>
      </c>
      <c r="CQ47" s="1233" t="str">
        <f>IF('2.ชื่อนักเรียน'!R48="มส","มส",IF('2.ชื่อนักเรียน'!R48="ร","ร",IF('2.ชื่อนักเรียน'!R48="ย้าย","ย้าย",IF($B47="","",IF(CP47="","",IF(CP47&gt;=75,"เชี่ยวชาญ",IF(CP47&gt;=65,"ชำนาญ",IF(CP47&gt;=55,"พัฒนา",IF(CP47&gt;=50,"เริ่มต้น","ไม่ผ่าน")))))))))</f>
        <v/>
      </c>
      <c r="CR47" s="1233" t="str">
        <f>IF(VLOOKUP($A47,'02.คีย์เทอม1'!$A$10:$GT$59,145,FALSE)="","",VLOOKUP($A47,'02.คีย์เทอม1'!$A$10:$GT$59,145,FALSE))</f>
        <v/>
      </c>
      <c r="CS47" s="1233" t="str">
        <f>IF(VLOOKUP($A47,'03.คีย์เทอม2'!$A$10:$GT$59,145,FALSE)="","",VLOOKUP($A47,'03.คีย์เทอม2'!$A$10:$GT$59,145,FALSE))</f>
        <v/>
      </c>
      <c r="CT47" s="1262" t="str">
        <f t="shared" si="36"/>
        <v/>
      </c>
      <c r="CU47" s="1233" t="str">
        <f>IF('2.ชื่อนักเรียน'!R48="มส","มส",IF('2.ชื่อนักเรียน'!R48="ร","ร",IF('2.ชื่อนักเรียน'!R48="ย้าย","ย้าย",IF($B47="","",IF(CT47="","",IF(CT47&gt;=75,"เชี่ยวชาญ",IF(CT47&gt;=65,"ชำนาญ",IF(CT47&gt;=55,"พัฒนา",IF(CT47&gt;=50,"เริ่มต้น","ไม่ผ่าน")))))))))</f>
        <v/>
      </c>
      <c r="CV47" s="1233" t="str">
        <f>IF(VLOOKUP($A47,'02.คีย์เทอม1'!$A$10:$GT$59,150,FALSE)="","",VLOOKUP($A47,'02.คีย์เทอม1'!$A$10:$GT$59,150,FALSE))</f>
        <v/>
      </c>
      <c r="CW47" s="1233" t="str">
        <f>IF(VLOOKUP($A47,'03.คีย์เทอม2'!$A$10:$GT$59,150,FALSE)="","",VLOOKUP($A47,'03.คีย์เทอม2'!$A$10:$GT$59,150,FALSE))</f>
        <v/>
      </c>
      <c r="CX47" s="1262" t="str">
        <f t="shared" si="37"/>
        <v/>
      </c>
      <c r="CY47" s="1233" t="str">
        <f>IF('2.ชื่อนักเรียน'!R48="มส","มส",IF('2.ชื่อนักเรียน'!R48="ร","ร",IF('2.ชื่อนักเรียน'!R48="ย้าย","ย้าย",IF($B47="","",IF(CX47="","",IF(CX47&gt;=75,"เชี่ยวชาญ",IF(CX47&gt;=65,"ชำนาญ",IF(CX47&gt;=55,"พัฒนา",IF(CX47&gt;=50,"เริ่มต้น","ไม่ผ่าน")))))))))</f>
        <v/>
      </c>
      <c r="CZ47" s="1233" t="str">
        <f>IF(VLOOKUP($A47,'02.คีย์เทอม1'!$A$10:$GT$59,155,FALSE)="","",VLOOKUP($A47,'02.คีย์เทอม1'!$A$10:$GT$59,155,FALSE))</f>
        <v/>
      </c>
      <c r="DA47" s="1233" t="str">
        <f>IF(VLOOKUP($A47,'03.คีย์เทอม2'!$A$10:$GT$59,155,FALSE)="","",VLOOKUP($A47,'03.คีย์เทอม2'!$A$10:$GT$59,155,FALSE))</f>
        <v/>
      </c>
      <c r="DB47" s="1262" t="str">
        <f t="shared" si="38"/>
        <v/>
      </c>
      <c r="DC47" s="1233" t="str">
        <f>IF('2.ชื่อนักเรียน'!R48="มส","มส",IF('2.ชื่อนักเรียน'!R48="ร","ร",IF('2.ชื่อนักเรียน'!R48="ย้าย","ย้าย",IF($B47="","",IF(DB47="","",IF(DB47&gt;=75,"เชี่ยวชาญ",IF(DB47&gt;=65,"ชำนาญ",IF(DB47&gt;=55,"พัฒนา",IF(DB47&gt;=50,"เริ่มต้น","ไม่ผ่าน")))))))))</f>
        <v/>
      </c>
      <c r="DD47" s="1233" t="str">
        <f>IF(VLOOKUP($A47,'02.คีย์เทอม1'!$A$10:$GT$59,160,FALSE)="","",VLOOKUP($A47,'02.คีย์เทอม1'!$A$10:$GT$59,160,FALSE))</f>
        <v/>
      </c>
      <c r="DE47" s="1233" t="str">
        <f>IF(VLOOKUP($A47,'03.คีย์เทอม2'!$A$10:$GT$59,160,FALSE)="","",VLOOKUP($A47,'03.คีย์เทอม2'!$A$10:$GT$59,160,FALSE))</f>
        <v/>
      </c>
      <c r="DF47" s="1262" t="str">
        <f t="shared" si="39"/>
        <v/>
      </c>
      <c r="DG47" s="1233" t="str">
        <f>IF('2.ชื่อนักเรียน'!R48="มส","มส",IF('2.ชื่อนักเรียน'!R48="ร","ร",IF('2.ชื่อนักเรียน'!R48="ย้าย","ย้าย",IF($B47="","",IF(DF47="","",IF(DF47&gt;=75,"เชี่ยวชาญ",IF(DF47&gt;=65,"ชำนาญ",IF(DF47&gt;=55,"พัฒนา",IF(DF47&gt;=50,"เริ่มต้น","ไม่ผ่าน")))))))))</f>
        <v/>
      </c>
      <c r="DH47" s="1233" t="str">
        <f>IF(VLOOKUP($A47,'02.คีย์เทอม1'!$A$10:$GT$59,165,FALSE)="","",VLOOKUP($A47,'02.คีย์เทอม1'!$A$10:$GT$59,165,FALSE))</f>
        <v/>
      </c>
      <c r="DI47" s="1233" t="str">
        <f>IF(VLOOKUP($A47,'03.คีย์เทอม2'!$A$10:$GT$59,165,FALSE)="","",VLOOKUP($A47,'03.คีย์เทอม2'!$A$10:$GT$59,165,FALSE))</f>
        <v/>
      </c>
      <c r="DJ47" s="1262" t="str">
        <f t="shared" si="40"/>
        <v/>
      </c>
      <c r="DK47" s="1233" t="str">
        <f>IF('2.ชื่อนักเรียน'!R48="มส","มส",IF('2.ชื่อนักเรียน'!R48="ร","ร",IF('2.ชื่อนักเรียน'!R48="ย้าย","ย้าย",IF($B47="","",IF(DJ47="","",IF(DJ47&gt;=75,"เชี่ยวชาญ",IF(DJ47&gt;=65,"ชำนาญ",IF(DJ47&gt;=55,"พัฒนา",IF(DJ47&gt;=50,"เริ่มต้น","ไม่ผ่าน")))))))))</f>
        <v/>
      </c>
      <c r="DL47" s="1233" t="str">
        <f>IF(VLOOKUP($A47,'02.คีย์เทอม1'!$A$10:$GT$59,170,FALSE)="","",VLOOKUP($A47,'02.คีย์เทอม1'!$A$10:$GT$59,170,FALSE))</f>
        <v/>
      </c>
      <c r="DM47" s="1233" t="str">
        <f>IF(VLOOKUP($A47,'03.คีย์เทอม2'!$A$10:$GT$59,170,FALSE)="","",VLOOKUP($A47,'03.คีย์เทอม2'!$A$10:$GT$59,170,FALSE))</f>
        <v/>
      </c>
      <c r="DN47" s="1262" t="str">
        <f t="shared" si="41"/>
        <v/>
      </c>
      <c r="DO47" s="1233" t="str">
        <f>IF('2.ชื่อนักเรียน'!R48="มส","มส",IF('2.ชื่อนักเรียน'!R48="ร","ร",IF('2.ชื่อนักเรียน'!R48="ย้าย","ย้าย",IF($B47="","",IF(DN47="","",IF(DN47&gt;=75,"เชี่ยวชาญ",IF(DN47&gt;=65,"ชำนาญ",IF(DN47&gt;=55,"พัฒนา",IF(DN47&gt;=50,"เริ่มต้น","ไม่ผ่าน")))))))))</f>
        <v/>
      </c>
      <c r="DP47" s="1233" t="str">
        <f>IF(VLOOKUP($A47,'02.คีย์เทอม1'!$A$10:$GT$59,175,FALSE)="","",VLOOKUP($A47,'02.คีย์เทอม1'!$A$10:$GT$59,175,FALSE))</f>
        <v/>
      </c>
      <c r="DQ47" s="1233" t="str">
        <f>IF(VLOOKUP($A47,'03.คีย์เทอม2'!$A$10:$GT$59,175,FALSE)="","",VLOOKUP($A47,'03.คีย์เทอม2'!$A$10:$GT$59,175,FALSE))</f>
        <v/>
      </c>
      <c r="DR47" s="1262" t="str">
        <f t="shared" si="42"/>
        <v/>
      </c>
      <c r="DS47" s="1233" t="str">
        <f>IF('2.ชื่อนักเรียน'!R48="มส","มส",IF('2.ชื่อนักเรียน'!R48="ร","ร",IF('2.ชื่อนักเรียน'!R48="ย้าย","ย้าย",IF($B47="","",IF(DR47="","",IF(DR47&gt;=75,"เชี่ยวชาญ",IF(DR47&gt;=65,"ชำนาญ",IF(DR47&gt;=55,"พัฒนา",IF(DR47&gt;=50,"เริ่มต้น","ไม่ผ่าน")))))))))</f>
        <v/>
      </c>
      <c r="DT47" s="1233" t="str">
        <f>IF(VLOOKUP($A47,'02.คีย์เทอม1'!$A$10:$GT$59,180,FALSE)="","",VLOOKUP($A47,'02.คีย์เทอม1'!$A$10:$GT$59,180,FALSE))</f>
        <v/>
      </c>
      <c r="DU47" s="1233" t="str">
        <f>IF(VLOOKUP($A47,'03.คีย์เทอม2'!$A$10:$GT$59,180,FALSE)="","",VLOOKUP($A47,'03.คีย์เทอม2'!$A$10:$GT$59,180,FALSE))</f>
        <v/>
      </c>
      <c r="DV47" s="1262" t="str">
        <f t="shared" si="43"/>
        <v/>
      </c>
      <c r="DW47" s="1233" t="str">
        <f>IF('2.ชื่อนักเรียน'!R48="มส","มส",IF('2.ชื่อนักเรียน'!R48="ร","ร",IF('2.ชื่อนักเรียน'!R48="ย้าย","ย้าย",IF($B47="","",IF(DV47="","",IF(DV47&gt;=75,"เชี่ยวชาญ",IF(DV47&gt;=65,"ชำนาญ",IF(DV47&gt;=55,"พัฒนา",IF(DV47&gt;=50,"เริ่มต้น","ไม่ผ่าน")))))))))</f>
        <v/>
      </c>
    </row>
    <row r="48" spans="1:127" s="509" customFormat="1" ht="17.25" customHeight="1">
      <c r="A48" s="1323">
        <v>39</v>
      </c>
      <c r="B48" s="1324" t="str">
        <f>IF('2.ชื่อนักเรียน'!C49="","",'2.ชื่อนักเรียน'!C49)</f>
        <v/>
      </c>
      <c r="C48" s="1325" t="str">
        <f>IF('2.ชื่อนักเรียน'!D49="","",'2.ชื่อนักเรียน'!D49)</f>
        <v/>
      </c>
      <c r="D48" s="1314" t="str">
        <f>IF($A$3&lt;&gt;"ชั้น"&amp;'01.ข้อมูลเบื้องต้น'!$H$2,"",IF(AK48="","",AK48))</f>
        <v/>
      </c>
      <c r="E48" s="1314" t="str">
        <f>IF($A$3&lt;&gt;"ชั้น"&amp;'01.ข้อมูลเบื้องต้น'!$H$2,"",IF(AO48="","",AO48))</f>
        <v/>
      </c>
      <c r="F48" s="1315" t="str">
        <f>IF($A$3&lt;&gt;"ชั้น"&amp;'01.ข้อมูลเบื้องต้น'!$H$2,"",IF(AS48="","",AS48))</f>
        <v/>
      </c>
      <c r="G48" s="1326" t="str">
        <f>IF($A$3&lt;&gt;"ชั้น"&amp;'01.ข้อมูลเบื้องต้น'!$H$2,"",IF(AW48="","",AW48))</f>
        <v/>
      </c>
      <c r="H48" s="1327" t="str">
        <f>IF($A$3&lt;&gt;"ชั้น"&amp;'01.ข้อมูลเบื้องต้น'!$H$2,"",IF(BA48="","",BA48))</f>
        <v/>
      </c>
      <c r="I48" s="1316" t="str">
        <f>IF($A$3&lt;&gt;"ชั้น"&amp;'01.ข้อมูลเบื้องต้น'!$H$2,"",IF(BE48="","",BE48))</f>
        <v/>
      </c>
      <c r="J48" s="1316" t="str">
        <f>IF($A$3&lt;&gt;"ชั้น"&amp;'01.ข้อมูลเบื้องต้น'!$H$2,"",IF(BI48="","",BI48))</f>
        <v/>
      </c>
      <c r="K48" s="1316" t="str">
        <f>IF($A$3&lt;&gt;"ชั้น"&amp;'01.ข้อมูลเบื้องต้น'!$H$2,"",IF(BM48="","",BM48))</f>
        <v/>
      </c>
      <c r="L48" s="1328" t="str">
        <f>IF($A$3&lt;&gt;"ชั้น"&amp;'01.ข้อมูลเบื้องต้น'!$H$2,"",IF(BO48="","",BO48))</f>
        <v/>
      </c>
      <c r="M48" s="1326" t="str">
        <f>IF($A$3&lt;&gt;"ชั้น"&amp;'01.ข้อมูลเบื้องต้น'!$H$2,"",IF(BS48="","",BS48))</f>
        <v/>
      </c>
      <c r="N48" s="1327" t="str">
        <f>IF($A$3&lt;&gt;"ชั้น"&amp;'01.ข้อมูลเบื้องต้น'!$H$2,"",IF(BW48="","",BW48))</f>
        <v/>
      </c>
      <c r="O48" s="1327" t="str">
        <f>IF($A$3&lt;&gt;"ชั้น"&amp;'01.ข้อมูลเบื้องต้น'!$H$2,"",IF(CA48="","",CA48))</f>
        <v/>
      </c>
      <c r="P48" s="1327" t="str">
        <f>IF($A$3&lt;&gt;"ชั้น"&amp;'01.ข้อมูลเบื้องต้น'!$H$2,"",IF(CE48="","",CE48))</f>
        <v/>
      </c>
      <c r="Q48" s="1327" t="str">
        <f>IF($A$3&lt;&gt;"ชั้น"&amp;'01.ข้อมูลเบื้องต้น'!$H$2,"",IF(CI48="","",CI48))</f>
        <v/>
      </c>
      <c r="R48" s="1327" t="str">
        <f>IF($A$3&lt;&gt;"ชั้น"&amp;'01.ข้อมูลเบื้องต้น'!$H$2,"",IF(CM48="","",CM48))</f>
        <v/>
      </c>
      <c r="S48" s="1327" t="str">
        <f>IF($A$3&lt;&gt;"ชั้น"&amp;'01.ข้อมูลเบื้องต้น'!$H$2,"",IF(CQ48="","",CQ48))</f>
        <v/>
      </c>
      <c r="T48" s="1327" t="str">
        <f>IF($A$3&lt;&gt;"ชั้น"&amp;'01.ข้อมูลเบื้องต้น'!$H$2,"",IF(CU48="","",CU48))</f>
        <v/>
      </c>
      <c r="U48" s="1327" t="str">
        <f>IF($A$3&lt;&gt;"ชั้น"&amp;'01.ข้อมูลเบื้องต้น'!$H$2,"",IF(CY48="","",CY48))</f>
        <v/>
      </c>
      <c r="V48" s="1327" t="str">
        <f>IF($A$3&lt;&gt;"ชั้น"&amp;'01.ข้อมูลเบื้องต้น'!$H$2,"",IF(DC48="","",DC48))</f>
        <v/>
      </c>
      <c r="W48" s="1327" t="str">
        <f>IF($A$3&lt;&gt;"ชั้น"&amp;'01.ข้อมูลเบื้องต้น'!$H$2,"",IF(DG48="","",DG48))</f>
        <v/>
      </c>
      <c r="X48" s="1327" t="str">
        <f>IF($A$3&lt;&gt;"ชั้น"&amp;'01.ข้อมูลเบื้องต้น'!$H$2,"",IF(DK48="","",DK48))</f>
        <v/>
      </c>
      <c r="Y48" s="1327" t="str">
        <f>IF($A$3&lt;&gt;"ชั้น"&amp;'01.ข้อมูลเบื้องต้น'!$H$2,"",IF(DO48="","",DO48))</f>
        <v/>
      </c>
      <c r="Z48" s="1327" t="str">
        <f>IF($A$3&lt;&gt;"ชั้น"&amp;'01.ข้อมูลเบื้องต้น'!$H$2,"",IF(DS48="","",DS48))</f>
        <v/>
      </c>
      <c r="AA48" s="1329" t="str">
        <f>IF($A$3&lt;&gt;"ชั้น"&amp;'01.ข้อมูลเบื้องต้น'!$H$2,"",IF(DW48="","",DW48))</f>
        <v/>
      </c>
      <c r="AB48" s="1330" t="str">
        <f>IF($A$3&lt;&gt;"ชั้น"&amp;'01.ข้อมูลเบื้องต้น'!$H$2,"",'7.พัฒนาผู้เรียน'!G49)</f>
        <v/>
      </c>
      <c r="AC48" s="1331" t="str">
        <f>IF($A$3&lt;&gt;"ชั้น"&amp;'01.ข้อมูลเบื้องต้น'!$H$2,"",'9.คุณลักษณะ'!I49)</f>
        <v/>
      </c>
      <c r="AG48" s="1261"/>
      <c r="AH48" s="1233" t="str">
        <f>IF(VLOOKUP($A48,'02.คีย์เทอม1'!$A$10:$GT$59,189,FALSE)="","",VLOOKUP($A48,'02.คีย์เทอม1'!$A$10:$GT$59,189,FALSE))</f>
        <v/>
      </c>
      <c r="AI48" s="1233" t="str">
        <f>IF(VLOOKUP($A48,'03.คีย์เทอม2'!$A$10:$GT$59,189,FALSE)="","",VLOOKUP($A48,'03.คีย์เทอม2'!$A$10:$GT$59,189,FALSE))</f>
        <v/>
      </c>
      <c r="AJ48" s="1262" t="str">
        <f t="shared" si="44"/>
        <v/>
      </c>
      <c r="AK48" s="1233" t="str">
        <f>IF('2.ชื่อนักเรียน'!R49="มส","มส",IF('2.ชื่อนักเรียน'!R49="ร","ร",IF('2.ชื่อนักเรียน'!R49="ย้าย","ย้าย",IF($B48="","",IF(AJ48="","",IF(AJ48&gt;=75,"เชี่ยวชาญ",IF(AJ48&gt;=65,"ชำนาญ",IF(AJ48&gt;=55,"พัฒนา",IF(AJ48&gt;=50,"เริ่มต้น","ไม่ผ่าน")))))))))</f>
        <v/>
      </c>
      <c r="AL48" s="1233" t="str">
        <f>IF(VLOOKUP($A48,'02.คีย์เทอม1'!$A$10:$GT$59,193,FALSE)="","",VLOOKUP($A48,'02.คีย์เทอม1'!$A$10:$GT$59,193,FALSE))</f>
        <v/>
      </c>
      <c r="AM48" s="1233" t="str">
        <f>IF(VLOOKUP($A48,'03.คีย์เทอม2'!$A$10:$GT$59,193,FALSE)="","",VLOOKUP($A48,'03.คีย์เทอม2'!$A$10:$GT$59,193,FALSE))</f>
        <v/>
      </c>
      <c r="AN48" s="1262" t="str">
        <f t="shared" si="21"/>
        <v/>
      </c>
      <c r="AO48" s="1233" t="str">
        <f>IF('2.ชื่อนักเรียน'!R49="มส","มส",IF('2.ชื่อนักเรียน'!R49="ร","ร",IF('2.ชื่อนักเรียน'!R49="ย้าย","ย้าย",IF($B48="","",IF(AN48="","",IF(AN48&gt;=75,"เชี่ยวชาญ",IF(AN48&gt;=65,"ชำนาญ",IF(AN48&gt;=55,"พัฒนา",IF(AN48&gt;=50,"เริ่มต้น","ไม่ผ่าน")))))))))</f>
        <v/>
      </c>
      <c r="AP48" s="1233" t="str">
        <f>IF(VLOOKUP($A48,'02.คีย์เทอม1'!$A$10:$GT$59,195,FALSE)="","",VLOOKUP($A48,'02.คีย์เทอม1'!$A$10:$GT$59,195,FALSE))</f>
        <v/>
      </c>
      <c r="AQ48" s="1233" t="str">
        <f>IF(VLOOKUP($A48,'03.คีย์เทอม2'!$A$10:$GT$59,195,FALSE)="","",VLOOKUP($A48,'03.คีย์เทอม2'!$A$10:$GT$59,195,FALSE))</f>
        <v/>
      </c>
      <c r="AR48" s="1262" t="str">
        <f t="shared" si="22"/>
        <v/>
      </c>
      <c r="AS48" s="1233" t="str">
        <f>IF('2.ชื่อนักเรียน'!R49="มส","มส",IF('2.ชื่อนักเรียน'!R49="ร","ร",IF('2.ชื่อนักเรียน'!R49="ย้าย","ย้าย",IF($B48="","",IF(AR48="","",IF(AR48&gt;=75,"เชี่ยวชาญ",IF(AR48&gt;=65,"ชำนาญ",IF(AR48&gt;=55,"พัฒนา",IF(AR48&gt;=50,"เริ่มต้น","ไม่ผ่าน")))))))))</f>
        <v/>
      </c>
      <c r="AT48" s="1233" t="str">
        <f>IF(VLOOKUP($A48,'02.คีย์เทอม1'!$A$10:$GT$59,196,FALSE)="","",VLOOKUP($A48,'02.คีย์เทอม1'!$A$10:$GT$59,196,FALSE))</f>
        <v/>
      </c>
      <c r="AU48" s="1233" t="str">
        <f>IF(VLOOKUP($A48,'03.คีย์เทอม2'!$A$10:$GT$59,196,FALSE)="","",VLOOKUP($A48,'03.คีย์เทอม2'!$A$10:$GT$59,196,FALSE))</f>
        <v/>
      </c>
      <c r="AV48" s="1262" t="str">
        <f t="shared" si="23"/>
        <v/>
      </c>
      <c r="AW48" s="1233" t="str">
        <f>IF('2.ชื่อนักเรียน'!R49="มส","มส",IF('2.ชื่อนักเรียน'!R49="ร","ร",IF('2.ชื่อนักเรียน'!R49="ย้าย","ย้าย",IF($B48="","",IF(AV48="","",IF(AV48&gt;=75,"เชี่ยวชาญ",IF(AV48&gt;=65,"ชำนาญ",IF(AV48&gt;=55,"พัฒนา",IF(AV48&gt;=50,"เริ่มต้น","ไม่ผ่าน")))))))))</f>
        <v/>
      </c>
      <c r="AX48" s="1233" t="str">
        <f>IF(VLOOKUP($A48,'02.คีย์เทอม1'!$A$10:$GT$59,197,FALSE)="","",VLOOKUP($A48,'02.คีย์เทอม1'!$A$10:$GT$59,197,FALSE))</f>
        <v/>
      </c>
      <c r="AY48" s="1233" t="str">
        <f>IF(VLOOKUP($A48,'03.คีย์เทอม2'!$A$10:$GT$59,197,FALSE)="","",VLOOKUP($A48,'03.คีย์เทอม2'!$A$10:$GT$59,197,FALSE))</f>
        <v/>
      </c>
      <c r="AZ48" s="1262" t="str">
        <f t="shared" si="24"/>
        <v/>
      </c>
      <c r="BA48" s="1233" t="str">
        <f>IF('2.ชื่อนักเรียน'!R49="มส","มส",IF('2.ชื่อนักเรียน'!R49="ร","ร",IF('2.ชื่อนักเรียน'!R49="ย้าย","ย้าย",IF($B48="","",IF(AZ48="","",IF(AZ48&gt;=75,"เชี่ยวชาญ",IF(AZ48&gt;=65,"ชำนาญ",IF(AZ48&gt;=55,"พัฒนา",IF(AZ48&gt;=50,"เริ่มต้น","ไม่ผ่าน")))))))))</f>
        <v/>
      </c>
      <c r="BB48" s="1233" t="str">
        <f>IF(VLOOKUP($A48,'02.คีย์เทอม1'!$A$10:$GT$59,198,FALSE)="","",VLOOKUP($A48,'02.คีย์เทอม1'!$A$10:$GT$59,198,FALSE))</f>
        <v/>
      </c>
      <c r="BC48" s="1233" t="str">
        <f>IF(VLOOKUP($A48,'03.คีย์เทอม2'!$A$10:$GT$59,198,FALSE)="","",VLOOKUP($A48,'03.คีย์เทอม2'!$A$10:$GT$59,198,FALSE))</f>
        <v/>
      </c>
      <c r="BD48" s="1262" t="str">
        <f t="shared" si="25"/>
        <v/>
      </c>
      <c r="BE48" s="1233" t="str">
        <f>IF('2.ชื่อนักเรียน'!R49="มส","มส",IF('2.ชื่อนักเรียน'!R49="ร","ร",IF('2.ชื่อนักเรียน'!R49="ย้าย","ย้าย",IF($B48="","",IF(BD48="","",IF(BD48&gt;=75,"เชี่ยวชาญ",IF(BD48&gt;=65,"ชำนาญ",IF(BD48&gt;=55,"พัฒนา",IF(BD48&gt;=50,"เริ่มต้น","ไม่ผ่าน")))))))))</f>
        <v/>
      </c>
      <c r="BF48" s="1233" t="str">
        <f>IF(VLOOKUP($A48,'02.คีย์เทอม1'!$A$10:$GT$59,199,FALSE)="","",VLOOKUP($A48,'02.คีย์เทอม1'!$A$10:$GT$59,199,FALSE))</f>
        <v/>
      </c>
      <c r="BG48" s="1233" t="str">
        <f>IF(VLOOKUP($A48,'03.คีย์เทอม2'!$A$10:$GT$59,199,FALSE)="","",VLOOKUP($A48,'03.คีย์เทอม2'!$A$10:$GT$59,199,FALSE))</f>
        <v/>
      </c>
      <c r="BH48" s="1262" t="str">
        <f t="shared" si="26"/>
        <v/>
      </c>
      <c r="BI48" s="1233" t="str">
        <f>IF('2.ชื่อนักเรียน'!R49="มส","มส",IF('2.ชื่อนักเรียน'!R49="ร","ร",IF('2.ชื่อนักเรียน'!R49="ย้าย","ย้าย",IF($B48="","",IF(BH48="","",IF(BH48&gt;=75,"เชี่ยวชาญ",IF(BH48&gt;=65,"ชำนาญ",IF(BH48&gt;=55,"พัฒนา",IF(BH48&gt;=50,"เริ่มต้น","ไม่ผ่าน")))))))))</f>
        <v/>
      </c>
      <c r="BJ48" s="1233" t="str">
        <f>IF(VLOOKUP($A48,'02.คีย์เทอม1'!$A$10:$GT$59,200,FALSE)="","",VLOOKUP($A48,'02.คีย์เทอม1'!$A$10:$GT$59,200,FALSE))</f>
        <v/>
      </c>
      <c r="BK48" s="1233" t="str">
        <f>IF(VLOOKUP($A48,'03.คีย์เทอม2'!$A$10:$GT$59,200,FALSE)="","",VLOOKUP($A48,'03.คีย์เทอม2'!$A$10:$GT$59,200,FALSE))</f>
        <v/>
      </c>
      <c r="BL48" s="1262" t="str">
        <f t="shared" si="27"/>
        <v/>
      </c>
      <c r="BM48" s="1233" t="str">
        <f>IF('2.ชื่อนักเรียน'!R49="มส","มส",IF('2.ชื่อนักเรียน'!R49="ร","ร",IF('2.ชื่อนักเรียน'!R49="ย้าย","ย้าย",IF($B48="","",IF(BL48="","",IF(BL48&gt;=75,"เชี่ยวชาญ",IF(BL48&gt;=65,"ชำนาญ",IF(BL48&gt;=55,"พัฒนา",IF(BL48&gt;=50,"เริ่มต้น","ไม่ผ่าน")))))))))</f>
        <v/>
      </c>
      <c r="BN48" s="1262" t="str">
        <f t="shared" si="28"/>
        <v/>
      </c>
      <c r="BO48" s="1233" t="str">
        <f>IF('2.ชื่อนักเรียน'!R49="มส","มส",IF('2.ชื่อนักเรียน'!R49="ร","ร",IF('2.ชื่อนักเรียน'!R49="ย้าย","ย้าย",IF($B48="","",IF(BN48="","",IF(BN48&gt;=75,"เชี่ยวชาญ",IF(BN48&gt;=65,"ชำนาญ",IF(BN48&gt;=55,"พัฒนา",IF(BN48&gt;=50,"เริ่มต้น","ไม่ผ่าน")))))))))</f>
        <v/>
      </c>
      <c r="BP48" s="1233" t="str">
        <f>IF(VLOOKUP($A48,'02.คีย์เทอม1'!$A$10:$GT$59,110,FALSE)="","",VLOOKUP($A48,'02.คีย์เทอม1'!$A$10:$GT$59,110,FALSE))</f>
        <v/>
      </c>
      <c r="BQ48" s="1233" t="str">
        <f>IF(VLOOKUP($A48,'03.คีย์เทอม2'!$A$10:$GT$59,110,FALSE)="","",VLOOKUP($A48,'03.คีย์เทอม2'!$A$10:$GT$59,110,FALSE))</f>
        <v/>
      </c>
      <c r="BR48" s="1262" t="str">
        <f t="shared" si="29"/>
        <v/>
      </c>
      <c r="BS48" s="1233" t="str">
        <f>IF('2.ชื่อนักเรียน'!R49="มส","มส",IF('2.ชื่อนักเรียน'!R49="ร","ร",IF('2.ชื่อนักเรียน'!R49="ย้าย","ย้าย",IF($B48="","",IF(BR48="","",IF(BR48&gt;=75,"เชี่ยวชาญ",IF(BR48&gt;=65,"ชำนาญ",IF(BR48&gt;=55,"พัฒนา",IF(BR48&gt;=50,"เริ่มต้น","ไม่ผ่าน")))))))))</f>
        <v/>
      </c>
      <c r="BT48" s="1233" t="str">
        <f>IF(VLOOKUP($A48,'02.คีย์เทอม1'!$A$10:$GT$59,115,FALSE)="","",VLOOKUP($A48,'02.คีย์เทอม1'!$A$10:$GT$59,115,FALSE))</f>
        <v/>
      </c>
      <c r="BU48" s="1233" t="str">
        <f>IF(VLOOKUP($A48,'03.คีย์เทอม2'!$A$10:$GT$59,115,FALSE)="","",VLOOKUP($A48,'03.คีย์เทอม2'!$A$10:$GT$59,115,FALSE))</f>
        <v/>
      </c>
      <c r="BV48" s="1262" t="str">
        <f t="shared" si="30"/>
        <v/>
      </c>
      <c r="BW48" s="1233" t="str">
        <f>IF('2.ชื่อนักเรียน'!R49="มส","มส",IF('2.ชื่อนักเรียน'!R49="ร","ร",IF('2.ชื่อนักเรียน'!R49="ย้าย","ย้าย",IF($B48="","",IF(BV48="","",IF(BV48&gt;=75,"เชี่ยวชาญ",IF(BV48&gt;=65,"ชำนาญ",IF(BV48&gt;=55,"พัฒนา",IF(BV48&gt;=50,"เริ่มต้น","ไม่ผ่าน")))))))))</f>
        <v/>
      </c>
      <c r="BX48" s="1233" t="str">
        <f>IF(VLOOKUP($A48,'02.คีย์เทอม1'!$A$10:$GT$59,120,FALSE)="","",VLOOKUP($A48,'02.คีย์เทอม1'!$A$10:$GT$59,120,FALSE))</f>
        <v/>
      </c>
      <c r="BY48" s="1233" t="str">
        <f>IF(VLOOKUP($A48,'03.คีย์เทอม2'!$A$10:$GT$59,120,FALSE)="","",VLOOKUP($A48,'03.คีย์เทอม2'!$A$10:$GT$59,120,FALSE))</f>
        <v/>
      </c>
      <c r="BZ48" s="1262" t="str">
        <f t="shared" si="31"/>
        <v/>
      </c>
      <c r="CA48" s="1233" t="str">
        <f>IF('2.ชื่อนักเรียน'!R49="มส","มส",IF('2.ชื่อนักเรียน'!R49="ร","ร",IF('2.ชื่อนักเรียน'!R49="ย้าย","ย้าย",IF($B48="","",IF(BZ48="","",IF(BZ48&gt;=75,"เชี่ยวชาญ",IF(BZ48&gt;=65,"ชำนาญ",IF(BZ48&gt;=55,"พัฒนา",IF(BZ48&gt;=50,"เริ่มต้น","ไม่ผ่าน")))))))))</f>
        <v/>
      </c>
      <c r="CB48" s="1233" t="str">
        <f>IF(VLOOKUP($A48,'02.คีย์เทอม1'!$A$10:$GT$59,125,FALSE)="","",VLOOKUP($A48,'02.คีย์เทอม1'!$A$10:$GT$59,125,FALSE))</f>
        <v/>
      </c>
      <c r="CC48" s="1233" t="str">
        <f>IF(VLOOKUP($A48,'03.คีย์เทอม2'!$A$10:$GT$59,125,FALSE)="","",VLOOKUP($A48,'03.คีย์เทอม2'!$A$10:$GT$59,125,FALSE))</f>
        <v/>
      </c>
      <c r="CD48" s="1262" t="str">
        <f t="shared" si="32"/>
        <v/>
      </c>
      <c r="CE48" s="1233" t="str">
        <f>IF('2.ชื่อนักเรียน'!R49="มส","มส",IF('2.ชื่อนักเรียน'!R49="ร","ร",IF('2.ชื่อนักเรียน'!R49="ย้าย","ย้าย",IF($B48="","",IF(CD48="","",IF(CD48&gt;=75,"เชี่ยวชาญ",IF(CD48&gt;=65,"ชำนาญ",IF(CD48&gt;=55,"พัฒนา",IF(CD48&gt;=50,"เริ่มต้น","ไม่ผ่าน")))))))))</f>
        <v/>
      </c>
      <c r="CF48" s="1233" t="str">
        <f>IF(VLOOKUP($A48,'02.คีย์เทอม1'!$A$10:$GT$59,130,FALSE)="","",VLOOKUP($A48,'02.คีย์เทอม1'!$A$10:$GT$59,130,FALSE))</f>
        <v/>
      </c>
      <c r="CG48" s="1233" t="str">
        <f>IF(VLOOKUP($A48,'03.คีย์เทอม2'!$A$10:$GT$59,130,FALSE)="","",VLOOKUP($A48,'03.คีย์เทอม2'!$A$10:$GT$59,130,FALSE))</f>
        <v/>
      </c>
      <c r="CH48" s="1262" t="str">
        <f t="shared" si="33"/>
        <v/>
      </c>
      <c r="CI48" s="1233" t="str">
        <f>IF('2.ชื่อนักเรียน'!R49="มส","มส",IF('2.ชื่อนักเรียน'!R49="ร","ร",IF('2.ชื่อนักเรียน'!R49="ย้าย","ย้าย",IF($B48="","",IF(CH48="","",IF(CH48&gt;=75,"เชี่ยวชาญ",IF(CH48&gt;=65,"ชำนาญ",IF(CH48&gt;=55,"พัฒนา",IF(CH48&gt;=50,"เริ่มต้น","ไม่ผ่าน")))))))))</f>
        <v/>
      </c>
      <c r="CJ48" s="1233" t="str">
        <f>IF(VLOOKUP($A48,'02.คีย์เทอม1'!$A$10:$GT$59,135,FALSE)="","",VLOOKUP($A48,'02.คีย์เทอม1'!$A$10:$GT$59,135,FALSE))</f>
        <v/>
      </c>
      <c r="CK48" s="1233" t="str">
        <f>IF(VLOOKUP($A48,'03.คีย์เทอม2'!$A$10:$GT$59,135,FALSE)="","",VLOOKUP($A48,'03.คีย์เทอม2'!$A$10:$GT$59,135,FALSE))</f>
        <v/>
      </c>
      <c r="CL48" s="1262" t="str">
        <f t="shared" si="34"/>
        <v/>
      </c>
      <c r="CM48" s="1233" t="str">
        <f>IF('2.ชื่อนักเรียน'!R49="มส","มส",IF('2.ชื่อนักเรียน'!R49="ร","ร",IF('2.ชื่อนักเรียน'!R49="ย้าย","ย้าย",IF($B48="","",IF(CL48="","",IF(CL48&gt;=75,"เชี่ยวชาญ",IF(CL48&gt;=65,"ชำนาญ",IF(CL48&gt;=55,"พัฒนา",IF(CL48&gt;=50,"เริ่มต้น","ไม่ผ่าน")))))))))</f>
        <v/>
      </c>
      <c r="CN48" s="1233" t="str">
        <f>IF(VLOOKUP($A48,'02.คีย์เทอม1'!$A$10:$GT$59,140,FALSE)="","",VLOOKUP($A48,'02.คีย์เทอม1'!$A$10:$GT$59,140,FALSE))</f>
        <v/>
      </c>
      <c r="CO48" s="1233" t="str">
        <f>IF(VLOOKUP($A48,'03.คีย์เทอม2'!$A$10:$GT$59,140,FALSE)="","",VLOOKUP($A48,'03.คีย์เทอม2'!$A$10:$GT$59,140,FALSE))</f>
        <v/>
      </c>
      <c r="CP48" s="1262" t="str">
        <f t="shared" si="35"/>
        <v/>
      </c>
      <c r="CQ48" s="1233" t="str">
        <f>IF('2.ชื่อนักเรียน'!R49="มส","มส",IF('2.ชื่อนักเรียน'!R49="ร","ร",IF('2.ชื่อนักเรียน'!R49="ย้าย","ย้าย",IF($B48="","",IF(CP48="","",IF(CP48&gt;=75,"เชี่ยวชาญ",IF(CP48&gt;=65,"ชำนาญ",IF(CP48&gt;=55,"พัฒนา",IF(CP48&gt;=50,"เริ่มต้น","ไม่ผ่าน")))))))))</f>
        <v/>
      </c>
      <c r="CR48" s="1233" t="str">
        <f>IF(VLOOKUP($A48,'02.คีย์เทอม1'!$A$10:$GT$59,145,FALSE)="","",VLOOKUP($A48,'02.คีย์เทอม1'!$A$10:$GT$59,145,FALSE))</f>
        <v/>
      </c>
      <c r="CS48" s="1233" t="str">
        <f>IF(VLOOKUP($A48,'03.คีย์เทอม2'!$A$10:$GT$59,145,FALSE)="","",VLOOKUP($A48,'03.คีย์เทอม2'!$A$10:$GT$59,145,FALSE))</f>
        <v/>
      </c>
      <c r="CT48" s="1262" t="str">
        <f t="shared" si="36"/>
        <v/>
      </c>
      <c r="CU48" s="1233" t="str">
        <f>IF('2.ชื่อนักเรียน'!R49="มส","มส",IF('2.ชื่อนักเรียน'!R49="ร","ร",IF('2.ชื่อนักเรียน'!R49="ย้าย","ย้าย",IF($B48="","",IF(CT48="","",IF(CT48&gt;=75,"เชี่ยวชาญ",IF(CT48&gt;=65,"ชำนาญ",IF(CT48&gt;=55,"พัฒนา",IF(CT48&gt;=50,"เริ่มต้น","ไม่ผ่าน")))))))))</f>
        <v/>
      </c>
      <c r="CV48" s="1233" t="str">
        <f>IF(VLOOKUP($A48,'02.คีย์เทอม1'!$A$10:$GT$59,150,FALSE)="","",VLOOKUP($A48,'02.คีย์เทอม1'!$A$10:$GT$59,150,FALSE))</f>
        <v/>
      </c>
      <c r="CW48" s="1233" t="str">
        <f>IF(VLOOKUP($A48,'03.คีย์เทอม2'!$A$10:$GT$59,150,FALSE)="","",VLOOKUP($A48,'03.คีย์เทอม2'!$A$10:$GT$59,150,FALSE))</f>
        <v/>
      </c>
      <c r="CX48" s="1262" t="str">
        <f t="shared" si="37"/>
        <v/>
      </c>
      <c r="CY48" s="1233" t="str">
        <f>IF('2.ชื่อนักเรียน'!R49="มส","มส",IF('2.ชื่อนักเรียน'!R49="ร","ร",IF('2.ชื่อนักเรียน'!R49="ย้าย","ย้าย",IF($B48="","",IF(CX48="","",IF(CX48&gt;=75,"เชี่ยวชาญ",IF(CX48&gt;=65,"ชำนาญ",IF(CX48&gt;=55,"พัฒนา",IF(CX48&gt;=50,"เริ่มต้น","ไม่ผ่าน")))))))))</f>
        <v/>
      </c>
      <c r="CZ48" s="1233" t="str">
        <f>IF(VLOOKUP($A48,'02.คีย์เทอม1'!$A$10:$GT$59,155,FALSE)="","",VLOOKUP($A48,'02.คีย์เทอม1'!$A$10:$GT$59,155,FALSE))</f>
        <v/>
      </c>
      <c r="DA48" s="1233" t="str">
        <f>IF(VLOOKUP($A48,'03.คีย์เทอม2'!$A$10:$GT$59,155,FALSE)="","",VLOOKUP($A48,'03.คีย์เทอม2'!$A$10:$GT$59,155,FALSE))</f>
        <v/>
      </c>
      <c r="DB48" s="1262" t="str">
        <f t="shared" si="38"/>
        <v/>
      </c>
      <c r="DC48" s="1233" t="str">
        <f>IF('2.ชื่อนักเรียน'!R49="มส","มส",IF('2.ชื่อนักเรียน'!R49="ร","ร",IF('2.ชื่อนักเรียน'!R49="ย้าย","ย้าย",IF($B48="","",IF(DB48="","",IF(DB48&gt;=75,"เชี่ยวชาญ",IF(DB48&gt;=65,"ชำนาญ",IF(DB48&gt;=55,"พัฒนา",IF(DB48&gt;=50,"เริ่มต้น","ไม่ผ่าน")))))))))</f>
        <v/>
      </c>
      <c r="DD48" s="1233" t="str">
        <f>IF(VLOOKUP($A48,'02.คีย์เทอม1'!$A$10:$GT$59,160,FALSE)="","",VLOOKUP($A48,'02.คีย์เทอม1'!$A$10:$GT$59,160,FALSE))</f>
        <v/>
      </c>
      <c r="DE48" s="1233" t="str">
        <f>IF(VLOOKUP($A48,'03.คีย์เทอม2'!$A$10:$GT$59,160,FALSE)="","",VLOOKUP($A48,'03.คีย์เทอม2'!$A$10:$GT$59,160,FALSE))</f>
        <v/>
      </c>
      <c r="DF48" s="1262" t="str">
        <f t="shared" si="39"/>
        <v/>
      </c>
      <c r="DG48" s="1233" t="str">
        <f>IF('2.ชื่อนักเรียน'!R49="มส","มส",IF('2.ชื่อนักเรียน'!R49="ร","ร",IF('2.ชื่อนักเรียน'!R49="ย้าย","ย้าย",IF($B48="","",IF(DF48="","",IF(DF48&gt;=75,"เชี่ยวชาญ",IF(DF48&gt;=65,"ชำนาญ",IF(DF48&gt;=55,"พัฒนา",IF(DF48&gt;=50,"เริ่มต้น","ไม่ผ่าน")))))))))</f>
        <v/>
      </c>
      <c r="DH48" s="1233" t="str">
        <f>IF(VLOOKUP($A48,'02.คีย์เทอม1'!$A$10:$GT$59,165,FALSE)="","",VLOOKUP($A48,'02.คีย์เทอม1'!$A$10:$GT$59,165,FALSE))</f>
        <v/>
      </c>
      <c r="DI48" s="1233" t="str">
        <f>IF(VLOOKUP($A48,'03.คีย์เทอม2'!$A$10:$GT$59,165,FALSE)="","",VLOOKUP($A48,'03.คีย์เทอม2'!$A$10:$GT$59,165,FALSE))</f>
        <v/>
      </c>
      <c r="DJ48" s="1262" t="str">
        <f t="shared" si="40"/>
        <v/>
      </c>
      <c r="DK48" s="1233" t="str">
        <f>IF('2.ชื่อนักเรียน'!R49="มส","มส",IF('2.ชื่อนักเรียน'!R49="ร","ร",IF('2.ชื่อนักเรียน'!R49="ย้าย","ย้าย",IF($B48="","",IF(DJ48="","",IF(DJ48&gt;=75,"เชี่ยวชาญ",IF(DJ48&gt;=65,"ชำนาญ",IF(DJ48&gt;=55,"พัฒนา",IF(DJ48&gt;=50,"เริ่มต้น","ไม่ผ่าน")))))))))</f>
        <v/>
      </c>
      <c r="DL48" s="1233" t="str">
        <f>IF(VLOOKUP($A48,'02.คีย์เทอม1'!$A$10:$GT$59,170,FALSE)="","",VLOOKUP($A48,'02.คีย์เทอม1'!$A$10:$GT$59,170,FALSE))</f>
        <v/>
      </c>
      <c r="DM48" s="1233" t="str">
        <f>IF(VLOOKUP($A48,'03.คีย์เทอม2'!$A$10:$GT$59,170,FALSE)="","",VLOOKUP($A48,'03.คีย์เทอม2'!$A$10:$GT$59,170,FALSE))</f>
        <v/>
      </c>
      <c r="DN48" s="1262" t="str">
        <f t="shared" si="41"/>
        <v/>
      </c>
      <c r="DO48" s="1233" t="str">
        <f>IF('2.ชื่อนักเรียน'!R49="มส","มส",IF('2.ชื่อนักเรียน'!R49="ร","ร",IF('2.ชื่อนักเรียน'!R49="ย้าย","ย้าย",IF($B48="","",IF(DN48="","",IF(DN48&gt;=75,"เชี่ยวชาญ",IF(DN48&gt;=65,"ชำนาญ",IF(DN48&gt;=55,"พัฒนา",IF(DN48&gt;=50,"เริ่มต้น","ไม่ผ่าน")))))))))</f>
        <v/>
      </c>
      <c r="DP48" s="1233" t="str">
        <f>IF(VLOOKUP($A48,'02.คีย์เทอม1'!$A$10:$GT$59,175,FALSE)="","",VLOOKUP($A48,'02.คีย์เทอม1'!$A$10:$GT$59,175,FALSE))</f>
        <v/>
      </c>
      <c r="DQ48" s="1233" t="str">
        <f>IF(VLOOKUP($A48,'03.คีย์เทอม2'!$A$10:$GT$59,175,FALSE)="","",VLOOKUP($A48,'03.คีย์เทอม2'!$A$10:$GT$59,175,FALSE))</f>
        <v/>
      </c>
      <c r="DR48" s="1262" t="str">
        <f t="shared" si="42"/>
        <v/>
      </c>
      <c r="DS48" s="1233" t="str">
        <f>IF('2.ชื่อนักเรียน'!R49="มส","มส",IF('2.ชื่อนักเรียน'!R49="ร","ร",IF('2.ชื่อนักเรียน'!R49="ย้าย","ย้าย",IF($B48="","",IF(DR48="","",IF(DR48&gt;=75,"เชี่ยวชาญ",IF(DR48&gt;=65,"ชำนาญ",IF(DR48&gt;=55,"พัฒนา",IF(DR48&gt;=50,"เริ่มต้น","ไม่ผ่าน")))))))))</f>
        <v/>
      </c>
      <c r="DT48" s="1233" t="str">
        <f>IF(VLOOKUP($A48,'02.คีย์เทอม1'!$A$10:$GT$59,180,FALSE)="","",VLOOKUP($A48,'02.คีย์เทอม1'!$A$10:$GT$59,180,FALSE))</f>
        <v/>
      </c>
      <c r="DU48" s="1233" t="str">
        <f>IF(VLOOKUP($A48,'03.คีย์เทอม2'!$A$10:$GT$59,180,FALSE)="","",VLOOKUP($A48,'03.คีย์เทอม2'!$A$10:$GT$59,180,FALSE))</f>
        <v/>
      </c>
      <c r="DV48" s="1262" t="str">
        <f t="shared" si="43"/>
        <v/>
      </c>
      <c r="DW48" s="1233" t="str">
        <f>IF('2.ชื่อนักเรียน'!R49="มส","มส",IF('2.ชื่อนักเรียน'!R49="ร","ร",IF('2.ชื่อนักเรียน'!R49="ย้าย","ย้าย",IF($B48="","",IF(DV48="","",IF(DV48&gt;=75,"เชี่ยวชาญ",IF(DV48&gt;=65,"ชำนาญ",IF(DV48&gt;=55,"พัฒนา",IF(DV48&gt;=50,"เริ่มต้น","ไม่ผ่าน")))))))))</f>
        <v/>
      </c>
    </row>
    <row r="49" spans="1:127" s="509" customFormat="1" ht="17.25" customHeight="1">
      <c r="A49" s="1323">
        <v>40</v>
      </c>
      <c r="B49" s="1324" t="str">
        <f>IF('2.ชื่อนักเรียน'!C50="","",'2.ชื่อนักเรียน'!C50)</f>
        <v/>
      </c>
      <c r="C49" s="1325" t="str">
        <f>IF('2.ชื่อนักเรียน'!D50="","",'2.ชื่อนักเรียน'!D50)</f>
        <v/>
      </c>
      <c r="D49" s="1314" t="str">
        <f>IF($A$3&lt;&gt;"ชั้น"&amp;'01.ข้อมูลเบื้องต้น'!$H$2,"",IF(AK49="","",AK49))</f>
        <v/>
      </c>
      <c r="E49" s="1314" t="str">
        <f>IF($A$3&lt;&gt;"ชั้น"&amp;'01.ข้อมูลเบื้องต้น'!$H$2,"",IF(AO49="","",AO49))</f>
        <v/>
      </c>
      <c r="F49" s="1315" t="str">
        <f>IF($A$3&lt;&gt;"ชั้น"&amp;'01.ข้อมูลเบื้องต้น'!$H$2,"",IF(AS49="","",AS49))</f>
        <v/>
      </c>
      <c r="G49" s="1332" t="str">
        <f>IF($A$3&lt;&gt;"ชั้น"&amp;'01.ข้อมูลเบื้องต้น'!$H$2,"",IF(AW49="","",AW49))</f>
        <v/>
      </c>
      <c r="H49" s="1333" t="str">
        <f>IF($A$3&lt;&gt;"ชั้น"&amp;'01.ข้อมูลเบื้องต้น'!$H$2,"",IF(BA49="","",BA49))</f>
        <v/>
      </c>
      <c r="I49" s="1316" t="str">
        <f>IF($A$3&lt;&gt;"ชั้น"&amp;'01.ข้อมูลเบื้องต้น'!$H$2,"",IF(BE49="","",BE49))</f>
        <v/>
      </c>
      <c r="J49" s="1316" t="str">
        <f>IF($A$3&lt;&gt;"ชั้น"&amp;'01.ข้อมูลเบื้องต้น'!$H$2,"",IF(BI49="","",BI49))</f>
        <v/>
      </c>
      <c r="K49" s="1316" t="str">
        <f>IF($A$3&lt;&gt;"ชั้น"&amp;'01.ข้อมูลเบื้องต้น'!$H$2,"",IF(BM49="","",BM49))</f>
        <v/>
      </c>
      <c r="L49" s="1334" t="str">
        <f>IF($A$3&lt;&gt;"ชั้น"&amp;'01.ข้อมูลเบื้องต้น'!$H$2,"",IF(BO49="","",BO49))</f>
        <v/>
      </c>
      <c r="M49" s="1332" t="str">
        <f>IF($A$3&lt;&gt;"ชั้น"&amp;'01.ข้อมูลเบื้องต้น'!$H$2,"",IF(BS49="","",BS49))</f>
        <v/>
      </c>
      <c r="N49" s="1333" t="str">
        <f>IF($A$3&lt;&gt;"ชั้น"&amp;'01.ข้อมูลเบื้องต้น'!$H$2,"",IF(BW49="","",BW49))</f>
        <v/>
      </c>
      <c r="O49" s="1333" t="str">
        <f>IF($A$3&lt;&gt;"ชั้น"&amp;'01.ข้อมูลเบื้องต้น'!$H$2,"",IF(CA49="","",CA49))</f>
        <v/>
      </c>
      <c r="P49" s="1333" t="str">
        <f>IF($A$3&lt;&gt;"ชั้น"&amp;'01.ข้อมูลเบื้องต้น'!$H$2,"",IF(CE49="","",CE49))</f>
        <v/>
      </c>
      <c r="Q49" s="1333" t="str">
        <f>IF($A$3&lt;&gt;"ชั้น"&amp;'01.ข้อมูลเบื้องต้น'!$H$2,"",IF(CI49="","",CI49))</f>
        <v/>
      </c>
      <c r="R49" s="1333" t="str">
        <f>IF($A$3&lt;&gt;"ชั้น"&amp;'01.ข้อมูลเบื้องต้น'!$H$2,"",IF(CM49="","",CM49))</f>
        <v/>
      </c>
      <c r="S49" s="1333" t="str">
        <f>IF($A$3&lt;&gt;"ชั้น"&amp;'01.ข้อมูลเบื้องต้น'!$H$2,"",IF(CQ49="","",CQ49))</f>
        <v/>
      </c>
      <c r="T49" s="1333" t="str">
        <f>IF($A$3&lt;&gt;"ชั้น"&amp;'01.ข้อมูลเบื้องต้น'!$H$2,"",IF(CU49="","",CU49))</f>
        <v/>
      </c>
      <c r="U49" s="1333" t="str">
        <f>IF($A$3&lt;&gt;"ชั้น"&amp;'01.ข้อมูลเบื้องต้น'!$H$2,"",IF(CY49="","",CY49))</f>
        <v/>
      </c>
      <c r="V49" s="1333" t="str">
        <f>IF($A$3&lt;&gt;"ชั้น"&amp;'01.ข้อมูลเบื้องต้น'!$H$2,"",IF(DC49="","",DC49))</f>
        <v/>
      </c>
      <c r="W49" s="1333" t="str">
        <f>IF($A$3&lt;&gt;"ชั้น"&amp;'01.ข้อมูลเบื้องต้น'!$H$2,"",IF(DG49="","",DG49))</f>
        <v/>
      </c>
      <c r="X49" s="1333" t="str">
        <f>IF($A$3&lt;&gt;"ชั้น"&amp;'01.ข้อมูลเบื้องต้น'!$H$2,"",IF(DK49="","",DK49))</f>
        <v/>
      </c>
      <c r="Y49" s="1333" t="str">
        <f>IF($A$3&lt;&gt;"ชั้น"&amp;'01.ข้อมูลเบื้องต้น'!$H$2,"",IF(DO49="","",DO49))</f>
        <v/>
      </c>
      <c r="Z49" s="1333" t="str">
        <f>IF($A$3&lt;&gt;"ชั้น"&amp;'01.ข้อมูลเบื้องต้น'!$H$2,"",IF(DS49="","",DS49))</f>
        <v/>
      </c>
      <c r="AA49" s="1335" t="str">
        <f>IF($A$3&lt;&gt;"ชั้น"&amp;'01.ข้อมูลเบื้องต้น'!$H$2,"",IF(DW49="","",DW49))</f>
        <v/>
      </c>
      <c r="AB49" s="1330" t="str">
        <f>IF($A$3&lt;&gt;"ชั้น"&amp;'01.ข้อมูลเบื้องต้น'!$H$2,"",'7.พัฒนาผู้เรียน'!G50)</f>
        <v/>
      </c>
      <c r="AC49" s="1331" t="str">
        <f>IF($A$3&lt;&gt;"ชั้น"&amp;'01.ข้อมูลเบื้องต้น'!$H$2,"",'9.คุณลักษณะ'!I50)</f>
        <v/>
      </c>
      <c r="AG49" s="1261"/>
      <c r="AH49" s="1233" t="str">
        <f>IF(VLOOKUP($A49,'02.คีย์เทอม1'!$A$10:$GT$59,189,FALSE)="","",VLOOKUP($A49,'02.คีย์เทอม1'!$A$10:$GT$59,189,FALSE))</f>
        <v/>
      </c>
      <c r="AI49" s="1233" t="str">
        <f>IF(VLOOKUP($A49,'03.คีย์เทอม2'!$A$10:$GT$59,189,FALSE)="","",VLOOKUP($A49,'03.คีย์เทอม2'!$A$10:$GT$59,189,FALSE))</f>
        <v/>
      </c>
      <c r="AJ49" s="1262" t="str">
        <f t="shared" si="44"/>
        <v/>
      </c>
      <c r="AK49" s="1233" t="str">
        <f>IF('2.ชื่อนักเรียน'!R50="มส","มส",IF('2.ชื่อนักเรียน'!R50="ร","ร",IF('2.ชื่อนักเรียน'!R50="ย้าย","ย้าย",IF($B49="","",IF(AJ49="","",IF(AJ49&gt;=75,"เชี่ยวชาญ",IF(AJ49&gt;=65,"ชำนาญ",IF(AJ49&gt;=55,"พัฒนา",IF(AJ49&gt;=50,"เริ่มต้น","ไม่ผ่าน")))))))))</f>
        <v/>
      </c>
      <c r="AL49" s="1233" t="str">
        <f>IF(VLOOKUP($A49,'02.คีย์เทอม1'!$A$10:$GT$59,193,FALSE)="","",VLOOKUP($A49,'02.คีย์เทอม1'!$A$10:$GT$59,193,FALSE))</f>
        <v/>
      </c>
      <c r="AM49" s="1233" t="str">
        <f>IF(VLOOKUP($A49,'03.คีย์เทอม2'!$A$10:$GT$59,193,FALSE)="","",VLOOKUP($A49,'03.คีย์เทอม2'!$A$10:$GT$59,193,FALSE))</f>
        <v/>
      </c>
      <c r="AN49" s="1262" t="str">
        <f t="shared" si="21"/>
        <v/>
      </c>
      <c r="AO49" s="1233" t="str">
        <f>IF('2.ชื่อนักเรียน'!R50="มส","มส",IF('2.ชื่อนักเรียน'!R50="ร","ร",IF('2.ชื่อนักเรียน'!R50="ย้าย","ย้าย",IF($B49="","",IF(AN49="","",IF(AN49&gt;=75,"เชี่ยวชาญ",IF(AN49&gt;=65,"ชำนาญ",IF(AN49&gt;=55,"พัฒนา",IF(AN49&gt;=50,"เริ่มต้น","ไม่ผ่าน")))))))))</f>
        <v/>
      </c>
      <c r="AP49" s="1233" t="str">
        <f>IF(VLOOKUP($A49,'02.คีย์เทอม1'!$A$10:$GT$59,195,FALSE)="","",VLOOKUP($A49,'02.คีย์เทอม1'!$A$10:$GT$59,195,FALSE))</f>
        <v/>
      </c>
      <c r="AQ49" s="1233" t="str">
        <f>IF(VLOOKUP($A49,'03.คีย์เทอม2'!$A$10:$GT$59,195,FALSE)="","",VLOOKUP($A49,'03.คีย์เทอม2'!$A$10:$GT$59,195,FALSE))</f>
        <v/>
      </c>
      <c r="AR49" s="1262" t="str">
        <f t="shared" si="22"/>
        <v/>
      </c>
      <c r="AS49" s="1233" t="str">
        <f>IF('2.ชื่อนักเรียน'!R50="มส","มส",IF('2.ชื่อนักเรียน'!R50="ร","ร",IF('2.ชื่อนักเรียน'!R50="ย้าย","ย้าย",IF($B49="","",IF(AR49="","",IF(AR49&gt;=75,"เชี่ยวชาญ",IF(AR49&gt;=65,"ชำนาญ",IF(AR49&gt;=55,"พัฒนา",IF(AR49&gt;=50,"เริ่มต้น","ไม่ผ่าน")))))))))</f>
        <v/>
      </c>
      <c r="AT49" s="1233" t="str">
        <f>IF(VLOOKUP($A49,'02.คีย์เทอม1'!$A$10:$GT$59,196,FALSE)="","",VLOOKUP($A49,'02.คีย์เทอม1'!$A$10:$GT$59,196,FALSE))</f>
        <v/>
      </c>
      <c r="AU49" s="1233" t="str">
        <f>IF(VLOOKUP($A49,'03.คีย์เทอม2'!$A$10:$GT$59,196,FALSE)="","",VLOOKUP($A49,'03.คีย์เทอม2'!$A$10:$GT$59,196,FALSE))</f>
        <v/>
      </c>
      <c r="AV49" s="1262" t="str">
        <f t="shared" si="23"/>
        <v/>
      </c>
      <c r="AW49" s="1233" t="str">
        <f>IF('2.ชื่อนักเรียน'!R50="มส","มส",IF('2.ชื่อนักเรียน'!R50="ร","ร",IF('2.ชื่อนักเรียน'!R50="ย้าย","ย้าย",IF($B49="","",IF(AV49="","",IF(AV49&gt;=75,"เชี่ยวชาญ",IF(AV49&gt;=65,"ชำนาญ",IF(AV49&gt;=55,"พัฒนา",IF(AV49&gt;=50,"เริ่มต้น","ไม่ผ่าน")))))))))</f>
        <v/>
      </c>
      <c r="AX49" s="1233" t="str">
        <f>IF(VLOOKUP($A49,'02.คีย์เทอม1'!$A$10:$GT$59,197,FALSE)="","",VLOOKUP($A49,'02.คีย์เทอม1'!$A$10:$GT$59,197,FALSE))</f>
        <v/>
      </c>
      <c r="AY49" s="1233" t="str">
        <f>IF(VLOOKUP($A49,'03.คีย์เทอม2'!$A$10:$GT$59,197,FALSE)="","",VLOOKUP($A49,'03.คีย์เทอม2'!$A$10:$GT$59,197,FALSE))</f>
        <v/>
      </c>
      <c r="AZ49" s="1262" t="str">
        <f t="shared" si="24"/>
        <v/>
      </c>
      <c r="BA49" s="1233" t="str">
        <f>IF('2.ชื่อนักเรียน'!R50="มส","มส",IF('2.ชื่อนักเรียน'!R50="ร","ร",IF('2.ชื่อนักเรียน'!R50="ย้าย","ย้าย",IF($B49="","",IF(AZ49="","",IF(AZ49&gt;=75,"เชี่ยวชาญ",IF(AZ49&gt;=65,"ชำนาญ",IF(AZ49&gt;=55,"พัฒนา",IF(AZ49&gt;=50,"เริ่มต้น","ไม่ผ่าน")))))))))</f>
        <v/>
      </c>
      <c r="BB49" s="1233" t="str">
        <f>IF(VLOOKUP($A49,'02.คีย์เทอม1'!$A$10:$GT$59,198,FALSE)="","",VLOOKUP($A49,'02.คีย์เทอม1'!$A$10:$GT$59,198,FALSE))</f>
        <v/>
      </c>
      <c r="BC49" s="1233" t="str">
        <f>IF(VLOOKUP($A49,'03.คีย์เทอม2'!$A$10:$GT$59,198,FALSE)="","",VLOOKUP($A49,'03.คีย์เทอม2'!$A$10:$GT$59,198,FALSE))</f>
        <v/>
      </c>
      <c r="BD49" s="1262" t="str">
        <f t="shared" si="25"/>
        <v/>
      </c>
      <c r="BE49" s="1233" t="str">
        <f>IF('2.ชื่อนักเรียน'!R50="มส","มส",IF('2.ชื่อนักเรียน'!R50="ร","ร",IF('2.ชื่อนักเรียน'!R50="ย้าย","ย้าย",IF($B49="","",IF(BD49="","",IF(BD49&gt;=75,"เชี่ยวชาญ",IF(BD49&gt;=65,"ชำนาญ",IF(BD49&gt;=55,"พัฒนา",IF(BD49&gt;=50,"เริ่มต้น","ไม่ผ่าน")))))))))</f>
        <v/>
      </c>
      <c r="BF49" s="1233" t="str">
        <f>IF(VLOOKUP($A49,'02.คีย์เทอม1'!$A$10:$GT$59,199,FALSE)="","",VLOOKUP($A49,'02.คีย์เทอม1'!$A$10:$GT$59,199,FALSE))</f>
        <v/>
      </c>
      <c r="BG49" s="1233" t="str">
        <f>IF(VLOOKUP($A49,'03.คีย์เทอม2'!$A$10:$GT$59,199,FALSE)="","",VLOOKUP($A49,'03.คีย์เทอม2'!$A$10:$GT$59,199,FALSE))</f>
        <v/>
      </c>
      <c r="BH49" s="1262" t="str">
        <f t="shared" si="26"/>
        <v/>
      </c>
      <c r="BI49" s="1233" t="str">
        <f>IF('2.ชื่อนักเรียน'!R50="มส","มส",IF('2.ชื่อนักเรียน'!R50="ร","ร",IF('2.ชื่อนักเรียน'!R50="ย้าย","ย้าย",IF($B49="","",IF(BH49="","",IF(BH49&gt;=75,"เชี่ยวชาญ",IF(BH49&gt;=65,"ชำนาญ",IF(BH49&gt;=55,"พัฒนา",IF(BH49&gt;=50,"เริ่มต้น","ไม่ผ่าน")))))))))</f>
        <v/>
      </c>
      <c r="BJ49" s="1233" t="str">
        <f>IF(VLOOKUP($A49,'02.คีย์เทอม1'!$A$10:$GT$59,200,FALSE)="","",VLOOKUP($A49,'02.คีย์เทอม1'!$A$10:$GT$59,200,FALSE))</f>
        <v/>
      </c>
      <c r="BK49" s="1233" t="str">
        <f>IF(VLOOKUP($A49,'03.คีย์เทอม2'!$A$10:$GT$59,200,FALSE)="","",VLOOKUP($A49,'03.คีย์เทอม2'!$A$10:$GT$59,200,FALSE))</f>
        <v/>
      </c>
      <c r="BL49" s="1262" t="str">
        <f t="shared" si="27"/>
        <v/>
      </c>
      <c r="BM49" s="1233" t="str">
        <f>IF('2.ชื่อนักเรียน'!R50="มส","มส",IF('2.ชื่อนักเรียน'!R50="ร","ร",IF('2.ชื่อนักเรียน'!R50="ย้าย","ย้าย",IF($B49="","",IF(BL49="","",IF(BL49&gt;=75,"เชี่ยวชาญ",IF(BL49&gt;=65,"ชำนาญ",IF(BL49&gt;=55,"พัฒนา",IF(BL49&gt;=50,"เริ่มต้น","ไม่ผ่าน")))))))))</f>
        <v/>
      </c>
      <c r="BN49" s="1262" t="str">
        <f t="shared" si="28"/>
        <v/>
      </c>
      <c r="BO49" s="1233" t="str">
        <f>IF('2.ชื่อนักเรียน'!R50="มส","มส",IF('2.ชื่อนักเรียน'!R50="ร","ร",IF('2.ชื่อนักเรียน'!R50="ย้าย","ย้าย",IF($B49="","",IF(BN49="","",IF(BN49&gt;=75,"เชี่ยวชาญ",IF(BN49&gt;=65,"ชำนาญ",IF(BN49&gt;=55,"พัฒนา",IF(BN49&gt;=50,"เริ่มต้น","ไม่ผ่าน")))))))))</f>
        <v/>
      </c>
      <c r="BP49" s="1233" t="str">
        <f>IF(VLOOKUP($A49,'02.คีย์เทอม1'!$A$10:$GT$59,110,FALSE)="","",VLOOKUP($A49,'02.คีย์เทอม1'!$A$10:$GT$59,110,FALSE))</f>
        <v/>
      </c>
      <c r="BQ49" s="1233" t="str">
        <f>IF(VLOOKUP($A49,'03.คีย์เทอม2'!$A$10:$GT$59,110,FALSE)="","",VLOOKUP($A49,'03.คีย์เทอม2'!$A$10:$GT$59,110,FALSE))</f>
        <v/>
      </c>
      <c r="BR49" s="1262" t="str">
        <f t="shared" si="29"/>
        <v/>
      </c>
      <c r="BS49" s="1233" t="str">
        <f>IF('2.ชื่อนักเรียน'!R50="มส","มส",IF('2.ชื่อนักเรียน'!R50="ร","ร",IF('2.ชื่อนักเรียน'!R50="ย้าย","ย้าย",IF($B49="","",IF(BR49="","",IF(BR49&gt;=75,"เชี่ยวชาญ",IF(BR49&gt;=65,"ชำนาญ",IF(BR49&gt;=55,"พัฒนา",IF(BR49&gt;=50,"เริ่มต้น","ไม่ผ่าน")))))))))</f>
        <v/>
      </c>
      <c r="BT49" s="1233" t="str">
        <f>IF(VLOOKUP($A49,'02.คีย์เทอม1'!$A$10:$GT$59,115,FALSE)="","",VLOOKUP($A49,'02.คีย์เทอม1'!$A$10:$GT$59,115,FALSE))</f>
        <v/>
      </c>
      <c r="BU49" s="1233" t="str">
        <f>IF(VLOOKUP($A49,'03.คีย์เทอม2'!$A$10:$GT$59,115,FALSE)="","",VLOOKUP($A49,'03.คีย์เทอม2'!$A$10:$GT$59,115,FALSE))</f>
        <v/>
      </c>
      <c r="BV49" s="1262" t="str">
        <f t="shared" si="30"/>
        <v/>
      </c>
      <c r="BW49" s="1233" t="str">
        <f>IF('2.ชื่อนักเรียน'!R50="มส","มส",IF('2.ชื่อนักเรียน'!R50="ร","ร",IF('2.ชื่อนักเรียน'!R50="ย้าย","ย้าย",IF($B49="","",IF(BV49="","",IF(BV49&gt;=75,"เชี่ยวชาญ",IF(BV49&gt;=65,"ชำนาญ",IF(BV49&gt;=55,"พัฒนา",IF(BV49&gt;=50,"เริ่มต้น","ไม่ผ่าน")))))))))</f>
        <v/>
      </c>
      <c r="BX49" s="1233" t="str">
        <f>IF(VLOOKUP($A49,'02.คีย์เทอม1'!$A$10:$GT$59,120,FALSE)="","",VLOOKUP($A49,'02.คีย์เทอม1'!$A$10:$GT$59,120,FALSE))</f>
        <v/>
      </c>
      <c r="BY49" s="1233" t="str">
        <f>IF(VLOOKUP($A49,'03.คีย์เทอม2'!$A$10:$GT$59,120,FALSE)="","",VLOOKUP($A49,'03.คีย์เทอม2'!$A$10:$GT$59,120,FALSE))</f>
        <v/>
      </c>
      <c r="BZ49" s="1262" t="str">
        <f t="shared" si="31"/>
        <v/>
      </c>
      <c r="CA49" s="1233" t="str">
        <f>IF('2.ชื่อนักเรียน'!R50="มส","มส",IF('2.ชื่อนักเรียน'!R50="ร","ร",IF('2.ชื่อนักเรียน'!R50="ย้าย","ย้าย",IF($B49="","",IF(BZ49="","",IF(BZ49&gt;=75,"เชี่ยวชาญ",IF(BZ49&gt;=65,"ชำนาญ",IF(BZ49&gt;=55,"พัฒนา",IF(BZ49&gt;=50,"เริ่มต้น","ไม่ผ่าน")))))))))</f>
        <v/>
      </c>
      <c r="CB49" s="1233" t="str">
        <f>IF(VLOOKUP($A49,'02.คีย์เทอม1'!$A$10:$GT$59,125,FALSE)="","",VLOOKUP($A49,'02.คีย์เทอม1'!$A$10:$GT$59,125,FALSE))</f>
        <v/>
      </c>
      <c r="CC49" s="1233" t="str">
        <f>IF(VLOOKUP($A49,'03.คีย์เทอม2'!$A$10:$GT$59,125,FALSE)="","",VLOOKUP($A49,'03.คีย์เทอม2'!$A$10:$GT$59,125,FALSE))</f>
        <v/>
      </c>
      <c r="CD49" s="1262" t="str">
        <f t="shared" si="32"/>
        <v/>
      </c>
      <c r="CE49" s="1233" t="str">
        <f>IF('2.ชื่อนักเรียน'!R50="มส","มส",IF('2.ชื่อนักเรียน'!R50="ร","ร",IF('2.ชื่อนักเรียน'!R50="ย้าย","ย้าย",IF($B49="","",IF(CD49="","",IF(CD49&gt;=75,"เชี่ยวชาญ",IF(CD49&gt;=65,"ชำนาญ",IF(CD49&gt;=55,"พัฒนา",IF(CD49&gt;=50,"เริ่มต้น","ไม่ผ่าน")))))))))</f>
        <v/>
      </c>
      <c r="CF49" s="1233" t="str">
        <f>IF(VLOOKUP($A49,'02.คีย์เทอม1'!$A$10:$GT$59,130,FALSE)="","",VLOOKUP($A49,'02.คีย์เทอม1'!$A$10:$GT$59,130,FALSE))</f>
        <v/>
      </c>
      <c r="CG49" s="1233" t="str">
        <f>IF(VLOOKUP($A49,'03.คีย์เทอม2'!$A$10:$GT$59,130,FALSE)="","",VLOOKUP($A49,'03.คีย์เทอม2'!$A$10:$GT$59,130,FALSE))</f>
        <v/>
      </c>
      <c r="CH49" s="1262" t="str">
        <f t="shared" si="33"/>
        <v/>
      </c>
      <c r="CI49" s="1233" t="str">
        <f>IF('2.ชื่อนักเรียน'!R50="มส","มส",IF('2.ชื่อนักเรียน'!R50="ร","ร",IF('2.ชื่อนักเรียน'!R50="ย้าย","ย้าย",IF($B49="","",IF(CH49="","",IF(CH49&gt;=75,"เชี่ยวชาญ",IF(CH49&gt;=65,"ชำนาญ",IF(CH49&gt;=55,"พัฒนา",IF(CH49&gt;=50,"เริ่มต้น","ไม่ผ่าน")))))))))</f>
        <v/>
      </c>
      <c r="CJ49" s="1233" t="str">
        <f>IF(VLOOKUP($A49,'02.คีย์เทอม1'!$A$10:$GT$59,135,FALSE)="","",VLOOKUP($A49,'02.คีย์เทอม1'!$A$10:$GT$59,135,FALSE))</f>
        <v/>
      </c>
      <c r="CK49" s="1233" t="str">
        <f>IF(VLOOKUP($A49,'03.คีย์เทอม2'!$A$10:$GT$59,135,FALSE)="","",VLOOKUP($A49,'03.คีย์เทอม2'!$A$10:$GT$59,135,FALSE))</f>
        <v/>
      </c>
      <c r="CL49" s="1262" t="str">
        <f t="shared" si="34"/>
        <v/>
      </c>
      <c r="CM49" s="1233" t="str">
        <f>IF('2.ชื่อนักเรียน'!R50="มส","มส",IF('2.ชื่อนักเรียน'!R50="ร","ร",IF('2.ชื่อนักเรียน'!R50="ย้าย","ย้าย",IF($B49="","",IF(CL49="","",IF(CL49&gt;=75,"เชี่ยวชาญ",IF(CL49&gt;=65,"ชำนาญ",IF(CL49&gt;=55,"พัฒนา",IF(CL49&gt;=50,"เริ่มต้น","ไม่ผ่าน")))))))))</f>
        <v/>
      </c>
      <c r="CN49" s="1233" t="str">
        <f>IF(VLOOKUP($A49,'02.คีย์เทอม1'!$A$10:$GT$59,140,FALSE)="","",VLOOKUP($A49,'02.คีย์เทอม1'!$A$10:$GT$59,140,FALSE))</f>
        <v/>
      </c>
      <c r="CO49" s="1233" t="str">
        <f>IF(VLOOKUP($A49,'03.คีย์เทอม2'!$A$10:$GT$59,140,FALSE)="","",VLOOKUP($A49,'03.คีย์เทอม2'!$A$10:$GT$59,140,FALSE))</f>
        <v/>
      </c>
      <c r="CP49" s="1262" t="str">
        <f t="shared" si="35"/>
        <v/>
      </c>
      <c r="CQ49" s="1233" t="str">
        <f>IF('2.ชื่อนักเรียน'!R50="มส","มส",IF('2.ชื่อนักเรียน'!R50="ร","ร",IF('2.ชื่อนักเรียน'!R50="ย้าย","ย้าย",IF($B49="","",IF(CP49="","",IF(CP49&gt;=75,"เชี่ยวชาญ",IF(CP49&gt;=65,"ชำนาญ",IF(CP49&gt;=55,"พัฒนา",IF(CP49&gt;=50,"เริ่มต้น","ไม่ผ่าน")))))))))</f>
        <v/>
      </c>
      <c r="CR49" s="1233" t="str">
        <f>IF(VLOOKUP($A49,'02.คีย์เทอม1'!$A$10:$GT$59,145,FALSE)="","",VLOOKUP($A49,'02.คีย์เทอม1'!$A$10:$GT$59,145,FALSE))</f>
        <v/>
      </c>
      <c r="CS49" s="1233" t="str">
        <f>IF(VLOOKUP($A49,'03.คีย์เทอม2'!$A$10:$GT$59,145,FALSE)="","",VLOOKUP($A49,'03.คีย์เทอม2'!$A$10:$GT$59,145,FALSE))</f>
        <v/>
      </c>
      <c r="CT49" s="1262" t="str">
        <f t="shared" si="36"/>
        <v/>
      </c>
      <c r="CU49" s="1233" t="str">
        <f>IF('2.ชื่อนักเรียน'!R50="มส","มส",IF('2.ชื่อนักเรียน'!R50="ร","ร",IF('2.ชื่อนักเรียน'!R50="ย้าย","ย้าย",IF($B49="","",IF(CT49="","",IF(CT49&gt;=75,"เชี่ยวชาญ",IF(CT49&gt;=65,"ชำนาญ",IF(CT49&gt;=55,"พัฒนา",IF(CT49&gt;=50,"เริ่มต้น","ไม่ผ่าน")))))))))</f>
        <v/>
      </c>
      <c r="CV49" s="1233" t="str">
        <f>IF(VLOOKUP($A49,'02.คีย์เทอม1'!$A$10:$GT$59,150,FALSE)="","",VLOOKUP($A49,'02.คีย์เทอม1'!$A$10:$GT$59,150,FALSE))</f>
        <v/>
      </c>
      <c r="CW49" s="1233" t="str">
        <f>IF(VLOOKUP($A49,'03.คีย์เทอม2'!$A$10:$GT$59,150,FALSE)="","",VLOOKUP($A49,'03.คีย์เทอม2'!$A$10:$GT$59,150,FALSE))</f>
        <v/>
      </c>
      <c r="CX49" s="1262" t="str">
        <f t="shared" si="37"/>
        <v/>
      </c>
      <c r="CY49" s="1233" t="str">
        <f>IF('2.ชื่อนักเรียน'!R50="มส","มส",IF('2.ชื่อนักเรียน'!R50="ร","ร",IF('2.ชื่อนักเรียน'!R50="ย้าย","ย้าย",IF($B49="","",IF(CX49="","",IF(CX49&gt;=75,"เชี่ยวชาญ",IF(CX49&gt;=65,"ชำนาญ",IF(CX49&gt;=55,"พัฒนา",IF(CX49&gt;=50,"เริ่มต้น","ไม่ผ่าน")))))))))</f>
        <v/>
      </c>
      <c r="CZ49" s="1233" t="str">
        <f>IF(VLOOKUP($A49,'02.คีย์เทอม1'!$A$10:$GT$59,155,FALSE)="","",VLOOKUP($A49,'02.คีย์เทอม1'!$A$10:$GT$59,155,FALSE))</f>
        <v/>
      </c>
      <c r="DA49" s="1233" t="str">
        <f>IF(VLOOKUP($A49,'03.คีย์เทอม2'!$A$10:$GT$59,155,FALSE)="","",VLOOKUP($A49,'03.คีย์เทอม2'!$A$10:$GT$59,155,FALSE))</f>
        <v/>
      </c>
      <c r="DB49" s="1262" t="str">
        <f t="shared" si="38"/>
        <v/>
      </c>
      <c r="DC49" s="1233" t="str">
        <f>IF('2.ชื่อนักเรียน'!R50="มส","มส",IF('2.ชื่อนักเรียน'!R50="ร","ร",IF('2.ชื่อนักเรียน'!R50="ย้าย","ย้าย",IF($B49="","",IF(DB49="","",IF(DB49&gt;=75,"เชี่ยวชาญ",IF(DB49&gt;=65,"ชำนาญ",IF(DB49&gt;=55,"พัฒนา",IF(DB49&gt;=50,"เริ่มต้น","ไม่ผ่าน")))))))))</f>
        <v/>
      </c>
      <c r="DD49" s="1233" t="str">
        <f>IF(VLOOKUP($A49,'02.คีย์เทอม1'!$A$10:$GT$59,160,FALSE)="","",VLOOKUP($A49,'02.คีย์เทอม1'!$A$10:$GT$59,160,FALSE))</f>
        <v/>
      </c>
      <c r="DE49" s="1233" t="str">
        <f>IF(VLOOKUP($A49,'03.คีย์เทอม2'!$A$10:$GT$59,160,FALSE)="","",VLOOKUP($A49,'03.คีย์เทอม2'!$A$10:$GT$59,160,FALSE))</f>
        <v/>
      </c>
      <c r="DF49" s="1262" t="str">
        <f t="shared" si="39"/>
        <v/>
      </c>
      <c r="DG49" s="1233" t="str">
        <f>IF('2.ชื่อนักเรียน'!R50="มส","มส",IF('2.ชื่อนักเรียน'!R50="ร","ร",IF('2.ชื่อนักเรียน'!R50="ย้าย","ย้าย",IF($B49="","",IF(DF49="","",IF(DF49&gt;=75,"เชี่ยวชาญ",IF(DF49&gt;=65,"ชำนาญ",IF(DF49&gt;=55,"พัฒนา",IF(DF49&gt;=50,"เริ่มต้น","ไม่ผ่าน")))))))))</f>
        <v/>
      </c>
      <c r="DH49" s="1233" t="str">
        <f>IF(VLOOKUP($A49,'02.คีย์เทอม1'!$A$10:$GT$59,165,FALSE)="","",VLOOKUP($A49,'02.คีย์เทอม1'!$A$10:$GT$59,165,FALSE))</f>
        <v/>
      </c>
      <c r="DI49" s="1233" t="str">
        <f>IF(VLOOKUP($A49,'03.คีย์เทอม2'!$A$10:$GT$59,165,FALSE)="","",VLOOKUP($A49,'03.คีย์เทอม2'!$A$10:$GT$59,165,FALSE))</f>
        <v/>
      </c>
      <c r="DJ49" s="1262" t="str">
        <f t="shared" si="40"/>
        <v/>
      </c>
      <c r="DK49" s="1233" t="str">
        <f>IF('2.ชื่อนักเรียน'!R50="มส","มส",IF('2.ชื่อนักเรียน'!R50="ร","ร",IF('2.ชื่อนักเรียน'!R50="ย้าย","ย้าย",IF($B49="","",IF(DJ49="","",IF(DJ49&gt;=75,"เชี่ยวชาญ",IF(DJ49&gt;=65,"ชำนาญ",IF(DJ49&gt;=55,"พัฒนา",IF(DJ49&gt;=50,"เริ่มต้น","ไม่ผ่าน")))))))))</f>
        <v/>
      </c>
      <c r="DL49" s="1233" t="str">
        <f>IF(VLOOKUP($A49,'02.คีย์เทอม1'!$A$10:$GT$59,170,FALSE)="","",VLOOKUP($A49,'02.คีย์เทอม1'!$A$10:$GT$59,170,FALSE))</f>
        <v/>
      </c>
      <c r="DM49" s="1233" t="str">
        <f>IF(VLOOKUP($A49,'03.คีย์เทอม2'!$A$10:$GT$59,170,FALSE)="","",VLOOKUP($A49,'03.คีย์เทอม2'!$A$10:$GT$59,170,FALSE))</f>
        <v/>
      </c>
      <c r="DN49" s="1262" t="str">
        <f t="shared" si="41"/>
        <v/>
      </c>
      <c r="DO49" s="1233" t="str">
        <f>IF('2.ชื่อนักเรียน'!R50="มส","มส",IF('2.ชื่อนักเรียน'!R50="ร","ร",IF('2.ชื่อนักเรียน'!R50="ย้าย","ย้าย",IF($B49="","",IF(DN49="","",IF(DN49&gt;=75,"เชี่ยวชาญ",IF(DN49&gt;=65,"ชำนาญ",IF(DN49&gt;=55,"พัฒนา",IF(DN49&gt;=50,"เริ่มต้น","ไม่ผ่าน")))))))))</f>
        <v/>
      </c>
      <c r="DP49" s="1233" t="str">
        <f>IF(VLOOKUP($A49,'02.คีย์เทอม1'!$A$10:$GT$59,175,FALSE)="","",VLOOKUP($A49,'02.คีย์เทอม1'!$A$10:$GT$59,175,FALSE))</f>
        <v/>
      </c>
      <c r="DQ49" s="1233" t="str">
        <f>IF(VLOOKUP($A49,'03.คีย์เทอม2'!$A$10:$GT$59,175,FALSE)="","",VLOOKUP($A49,'03.คีย์เทอม2'!$A$10:$GT$59,175,FALSE))</f>
        <v/>
      </c>
      <c r="DR49" s="1262" t="str">
        <f t="shared" si="42"/>
        <v/>
      </c>
      <c r="DS49" s="1233" t="str">
        <f>IF('2.ชื่อนักเรียน'!R50="มส","มส",IF('2.ชื่อนักเรียน'!R50="ร","ร",IF('2.ชื่อนักเรียน'!R50="ย้าย","ย้าย",IF($B49="","",IF(DR49="","",IF(DR49&gt;=75,"เชี่ยวชาญ",IF(DR49&gt;=65,"ชำนาญ",IF(DR49&gt;=55,"พัฒนา",IF(DR49&gt;=50,"เริ่มต้น","ไม่ผ่าน")))))))))</f>
        <v/>
      </c>
      <c r="DT49" s="1233" t="str">
        <f>IF(VLOOKUP($A49,'02.คีย์เทอม1'!$A$10:$GT$59,180,FALSE)="","",VLOOKUP($A49,'02.คีย์เทอม1'!$A$10:$GT$59,180,FALSE))</f>
        <v/>
      </c>
      <c r="DU49" s="1233" t="str">
        <f>IF(VLOOKUP($A49,'03.คีย์เทอม2'!$A$10:$GT$59,180,FALSE)="","",VLOOKUP($A49,'03.คีย์เทอม2'!$A$10:$GT$59,180,FALSE))</f>
        <v/>
      </c>
      <c r="DV49" s="1262" t="str">
        <f t="shared" si="43"/>
        <v/>
      </c>
      <c r="DW49" s="1233" t="str">
        <f>IF('2.ชื่อนักเรียน'!R50="มส","มส",IF('2.ชื่อนักเรียน'!R50="ร","ร",IF('2.ชื่อนักเรียน'!R50="ย้าย","ย้าย",IF($B49="","",IF(DV49="","",IF(DV49&gt;=75,"เชี่ยวชาญ",IF(DV49&gt;=65,"ชำนาญ",IF(DV49&gt;=55,"พัฒนา",IF(DV49&gt;=50,"เริ่มต้น","ไม่ผ่าน")))))))))</f>
        <v/>
      </c>
    </row>
    <row r="50" spans="1:127" s="509" customFormat="1" ht="17.25" customHeight="1">
      <c r="A50" s="1323">
        <v>41</v>
      </c>
      <c r="B50" s="1324" t="str">
        <f>IF('2.ชื่อนักเรียน'!C51="","",'2.ชื่อนักเรียน'!C51)</f>
        <v/>
      </c>
      <c r="C50" s="1325" t="str">
        <f>IF('2.ชื่อนักเรียน'!D51="","",'2.ชื่อนักเรียน'!D51)</f>
        <v/>
      </c>
      <c r="D50" s="1314" t="str">
        <f>IF($A$3&lt;&gt;"ชั้น"&amp;'01.ข้อมูลเบื้องต้น'!$H$2,"",IF(AK50="","",AK50))</f>
        <v/>
      </c>
      <c r="E50" s="1314" t="str">
        <f>IF($A$3&lt;&gt;"ชั้น"&amp;'01.ข้อมูลเบื้องต้น'!$H$2,"",IF(AO50="","",AO50))</f>
        <v/>
      </c>
      <c r="F50" s="1315" t="str">
        <f>IF($A$3&lt;&gt;"ชั้น"&amp;'01.ข้อมูลเบื้องต้น'!$H$2,"",IF(AS50="","",AS50))</f>
        <v/>
      </c>
      <c r="G50" s="1332" t="str">
        <f>IF($A$3&lt;&gt;"ชั้น"&amp;'01.ข้อมูลเบื้องต้น'!$H$2,"",IF(AW50="","",AW50))</f>
        <v/>
      </c>
      <c r="H50" s="1333" t="str">
        <f>IF($A$3&lt;&gt;"ชั้น"&amp;'01.ข้อมูลเบื้องต้น'!$H$2,"",IF(BA50="","",BA50))</f>
        <v/>
      </c>
      <c r="I50" s="1316" t="str">
        <f>IF($A$3&lt;&gt;"ชั้น"&amp;'01.ข้อมูลเบื้องต้น'!$H$2,"",IF(BE50="","",BE50))</f>
        <v/>
      </c>
      <c r="J50" s="1316" t="str">
        <f>IF($A$3&lt;&gt;"ชั้น"&amp;'01.ข้อมูลเบื้องต้น'!$H$2,"",IF(BI50="","",BI50))</f>
        <v/>
      </c>
      <c r="K50" s="1316" t="str">
        <f>IF($A$3&lt;&gt;"ชั้น"&amp;'01.ข้อมูลเบื้องต้น'!$H$2,"",IF(BM50="","",BM50))</f>
        <v/>
      </c>
      <c r="L50" s="1334" t="str">
        <f>IF($A$3&lt;&gt;"ชั้น"&amp;'01.ข้อมูลเบื้องต้น'!$H$2,"",IF(BO50="","",BO50))</f>
        <v/>
      </c>
      <c r="M50" s="1332" t="str">
        <f>IF($A$3&lt;&gt;"ชั้น"&amp;'01.ข้อมูลเบื้องต้น'!$H$2,"",IF(BS50="","",BS50))</f>
        <v/>
      </c>
      <c r="N50" s="1333" t="str">
        <f>IF($A$3&lt;&gt;"ชั้น"&amp;'01.ข้อมูลเบื้องต้น'!$H$2,"",IF(BW50="","",BW50))</f>
        <v/>
      </c>
      <c r="O50" s="1333" t="str">
        <f>IF($A$3&lt;&gt;"ชั้น"&amp;'01.ข้อมูลเบื้องต้น'!$H$2,"",IF(CA50="","",CA50))</f>
        <v/>
      </c>
      <c r="P50" s="1333" t="str">
        <f>IF($A$3&lt;&gt;"ชั้น"&amp;'01.ข้อมูลเบื้องต้น'!$H$2,"",IF(CE50="","",CE50))</f>
        <v/>
      </c>
      <c r="Q50" s="1333" t="str">
        <f>IF($A$3&lt;&gt;"ชั้น"&amp;'01.ข้อมูลเบื้องต้น'!$H$2,"",IF(CI50="","",CI50))</f>
        <v/>
      </c>
      <c r="R50" s="1333" t="str">
        <f>IF($A$3&lt;&gt;"ชั้น"&amp;'01.ข้อมูลเบื้องต้น'!$H$2,"",IF(CM50="","",CM50))</f>
        <v/>
      </c>
      <c r="S50" s="1333" t="str">
        <f>IF($A$3&lt;&gt;"ชั้น"&amp;'01.ข้อมูลเบื้องต้น'!$H$2,"",IF(CQ50="","",CQ50))</f>
        <v/>
      </c>
      <c r="T50" s="1333" t="str">
        <f>IF($A$3&lt;&gt;"ชั้น"&amp;'01.ข้อมูลเบื้องต้น'!$H$2,"",IF(CU50="","",CU50))</f>
        <v/>
      </c>
      <c r="U50" s="1333" t="str">
        <f>IF($A$3&lt;&gt;"ชั้น"&amp;'01.ข้อมูลเบื้องต้น'!$H$2,"",IF(CY50="","",CY50))</f>
        <v/>
      </c>
      <c r="V50" s="1333" t="str">
        <f>IF($A$3&lt;&gt;"ชั้น"&amp;'01.ข้อมูลเบื้องต้น'!$H$2,"",IF(DC50="","",DC50))</f>
        <v/>
      </c>
      <c r="W50" s="1333" t="str">
        <f>IF($A$3&lt;&gt;"ชั้น"&amp;'01.ข้อมูลเบื้องต้น'!$H$2,"",IF(DG50="","",DG50))</f>
        <v/>
      </c>
      <c r="X50" s="1333" t="str">
        <f>IF($A$3&lt;&gt;"ชั้น"&amp;'01.ข้อมูลเบื้องต้น'!$H$2,"",IF(DK50="","",DK50))</f>
        <v/>
      </c>
      <c r="Y50" s="1333" t="str">
        <f>IF($A$3&lt;&gt;"ชั้น"&amp;'01.ข้อมูลเบื้องต้น'!$H$2,"",IF(DO50="","",DO50))</f>
        <v/>
      </c>
      <c r="Z50" s="1333" t="str">
        <f>IF($A$3&lt;&gt;"ชั้น"&amp;'01.ข้อมูลเบื้องต้น'!$H$2,"",IF(DS50="","",DS50))</f>
        <v/>
      </c>
      <c r="AA50" s="1335" t="str">
        <f>IF($A$3&lt;&gt;"ชั้น"&amp;'01.ข้อมูลเบื้องต้น'!$H$2,"",IF(DW50="","",DW50))</f>
        <v/>
      </c>
      <c r="AB50" s="1330" t="str">
        <f>IF($A$3&lt;&gt;"ชั้น"&amp;'01.ข้อมูลเบื้องต้น'!$H$2,"",'7.พัฒนาผู้เรียน'!G51)</f>
        <v/>
      </c>
      <c r="AC50" s="1331" t="str">
        <f>IF($A$3&lt;&gt;"ชั้น"&amp;'01.ข้อมูลเบื้องต้น'!$H$2,"",'9.คุณลักษณะ'!I51)</f>
        <v/>
      </c>
      <c r="AG50" s="1261"/>
      <c r="AH50" s="1233" t="str">
        <f>IF(VLOOKUP($A50,'02.คีย์เทอม1'!$A$10:$GT$59,189,FALSE)="","",VLOOKUP($A50,'02.คีย์เทอม1'!$A$10:$GT$59,189,FALSE))</f>
        <v/>
      </c>
      <c r="AI50" s="1233" t="str">
        <f>IF(VLOOKUP($A50,'03.คีย์เทอม2'!$A$10:$GT$59,189,FALSE)="","",VLOOKUP($A50,'03.คีย์เทอม2'!$A$10:$GT$59,189,FALSE))</f>
        <v/>
      </c>
      <c r="AJ50" s="1262" t="str">
        <f t="shared" si="44"/>
        <v/>
      </c>
      <c r="AK50" s="1233" t="str">
        <f>IF('2.ชื่อนักเรียน'!R51="มส","มส",IF('2.ชื่อนักเรียน'!R51="ร","ร",IF('2.ชื่อนักเรียน'!R51="ย้าย","ย้าย",IF($B50="","",IF(AJ50="","",IF(AJ50&gt;=75,"เชี่ยวชาญ",IF(AJ50&gt;=65,"ชำนาญ",IF(AJ50&gt;=55,"พัฒนา",IF(AJ50&gt;=50,"เริ่มต้น","ไม่ผ่าน")))))))))</f>
        <v/>
      </c>
      <c r="AL50" s="1233" t="str">
        <f>IF(VLOOKUP($A50,'02.คีย์เทอม1'!$A$10:$GT$59,193,FALSE)="","",VLOOKUP($A50,'02.คีย์เทอม1'!$A$10:$GT$59,193,FALSE))</f>
        <v/>
      </c>
      <c r="AM50" s="1233" t="str">
        <f>IF(VLOOKUP($A50,'03.คีย์เทอม2'!$A$10:$GT$59,193,FALSE)="","",VLOOKUP($A50,'03.คีย์เทอม2'!$A$10:$GT$59,193,FALSE))</f>
        <v/>
      </c>
      <c r="AN50" s="1262" t="str">
        <f t="shared" si="21"/>
        <v/>
      </c>
      <c r="AO50" s="1233" t="str">
        <f>IF('2.ชื่อนักเรียน'!R51="มส","มส",IF('2.ชื่อนักเรียน'!R51="ร","ร",IF('2.ชื่อนักเรียน'!R51="ย้าย","ย้าย",IF($B50="","",IF(AN50="","",IF(AN50&gt;=75,"เชี่ยวชาญ",IF(AN50&gt;=65,"ชำนาญ",IF(AN50&gt;=55,"พัฒนา",IF(AN50&gt;=50,"เริ่มต้น","ไม่ผ่าน")))))))))</f>
        <v/>
      </c>
      <c r="AP50" s="1233" t="str">
        <f>IF(VLOOKUP($A50,'02.คีย์เทอม1'!$A$10:$GT$59,195,FALSE)="","",VLOOKUP($A50,'02.คีย์เทอม1'!$A$10:$GT$59,195,FALSE))</f>
        <v/>
      </c>
      <c r="AQ50" s="1233" t="str">
        <f>IF(VLOOKUP($A50,'03.คีย์เทอม2'!$A$10:$GT$59,195,FALSE)="","",VLOOKUP($A50,'03.คีย์เทอม2'!$A$10:$GT$59,195,FALSE))</f>
        <v/>
      </c>
      <c r="AR50" s="1262" t="str">
        <f t="shared" si="22"/>
        <v/>
      </c>
      <c r="AS50" s="1233" t="str">
        <f>IF('2.ชื่อนักเรียน'!R51="มส","มส",IF('2.ชื่อนักเรียน'!R51="ร","ร",IF('2.ชื่อนักเรียน'!R51="ย้าย","ย้าย",IF($B50="","",IF(AR50="","",IF(AR50&gt;=75,"เชี่ยวชาญ",IF(AR50&gt;=65,"ชำนาญ",IF(AR50&gt;=55,"พัฒนา",IF(AR50&gt;=50,"เริ่มต้น","ไม่ผ่าน")))))))))</f>
        <v/>
      </c>
      <c r="AT50" s="1233" t="str">
        <f>IF(VLOOKUP($A50,'02.คีย์เทอม1'!$A$10:$GT$59,196,FALSE)="","",VLOOKUP($A50,'02.คีย์เทอม1'!$A$10:$GT$59,196,FALSE))</f>
        <v/>
      </c>
      <c r="AU50" s="1233" t="str">
        <f>IF(VLOOKUP($A50,'03.คีย์เทอม2'!$A$10:$GT$59,196,FALSE)="","",VLOOKUP($A50,'03.คีย์เทอม2'!$A$10:$GT$59,196,FALSE))</f>
        <v/>
      </c>
      <c r="AV50" s="1262" t="str">
        <f t="shared" si="23"/>
        <v/>
      </c>
      <c r="AW50" s="1233" t="str">
        <f>IF('2.ชื่อนักเรียน'!R51="มส","มส",IF('2.ชื่อนักเรียน'!R51="ร","ร",IF('2.ชื่อนักเรียน'!R51="ย้าย","ย้าย",IF($B50="","",IF(AV50="","",IF(AV50&gt;=75,"เชี่ยวชาญ",IF(AV50&gt;=65,"ชำนาญ",IF(AV50&gt;=55,"พัฒนา",IF(AV50&gt;=50,"เริ่มต้น","ไม่ผ่าน")))))))))</f>
        <v/>
      </c>
      <c r="AX50" s="1233" t="str">
        <f>IF(VLOOKUP($A50,'02.คีย์เทอม1'!$A$10:$GT$59,197,FALSE)="","",VLOOKUP($A50,'02.คีย์เทอม1'!$A$10:$GT$59,197,FALSE))</f>
        <v/>
      </c>
      <c r="AY50" s="1233" t="str">
        <f>IF(VLOOKUP($A50,'03.คีย์เทอม2'!$A$10:$GT$59,197,FALSE)="","",VLOOKUP($A50,'03.คีย์เทอม2'!$A$10:$GT$59,197,FALSE))</f>
        <v/>
      </c>
      <c r="AZ50" s="1262" t="str">
        <f t="shared" si="24"/>
        <v/>
      </c>
      <c r="BA50" s="1233" t="str">
        <f>IF('2.ชื่อนักเรียน'!R51="มส","มส",IF('2.ชื่อนักเรียน'!R51="ร","ร",IF('2.ชื่อนักเรียน'!R51="ย้าย","ย้าย",IF($B50="","",IF(AZ50="","",IF(AZ50&gt;=75,"เชี่ยวชาญ",IF(AZ50&gt;=65,"ชำนาญ",IF(AZ50&gt;=55,"พัฒนา",IF(AZ50&gt;=50,"เริ่มต้น","ไม่ผ่าน")))))))))</f>
        <v/>
      </c>
      <c r="BB50" s="1233" t="str">
        <f>IF(VLOOKUP($A50,'02.คีย์เทอม1'!$A$10:$GT$59,198,FALSE)="","",VLOOKUP($A50,'02.คีย์เทอม1'!$A$10:$GT$59,198,FALSE))</f>
        <v/>
      </c>
      <c r="BC50" s="1233" t="str">
        <f>IF(VLOOKUP($A50,'03.คีย์เทอม2'!$A$10:$GT$59,198,FALSE)="","",VLOOKUP($A50,'03.คีย์เทอม2'!$A$10:$GT$59,198,FALSE))</f>
        <v/>
      </c>
      <c r="BD50" s="1262" t="str">
        <f t="shared" si="25"/>
        <v/>
      </c>
      <c r="BE50" s="1233" t="str">
        <f>IF('2.ชื่อนักเรียน'!R51="มส","มส",IF('2.ชื่อนักเรียน'!R51="ร","ร",IF('2.ชื่อนักเรียน'!R51="ย้าย","ย้าย",IF($B50="","",IF(BD50="","",IF(BD50&gt;=75,"เชี่ยวชาญ",IF(BD50&gt;=65,"ชำนาญ",IF(BD50&gt;=55,"พัฒนา",IF(BD50&gt;=50,"เริ่มต้น","ไม่ผ่าน")))))))))</f>
        <v/>
      </c>
      <c r="BF50" s="1233" t="str">
        <f>IF(VLOOKUP($A50,'02.คีย์เทอม1'!$A$10:$GT$59,199,FALSE)="","",VLOOKUP($A50,'02.คีย์เทอม1'!$A$10:$GT$59,199,FALSE))</f>
        <v/>
      </c>
      <c r="BG50" s="1233" t="str">
        <f>IF(VLOOKUP($A50,'03.คีย์เทอม2'!$A$10:$GT$59,199,FALSE)="","",VLOOKUP($A50,'03.คีย์เทอม2'!$A$10:$GT$59,199,FALSE))</f>
        <v/>
      </c>
      <c r="BH50" s="1262" t="str">
        <f t="shared" si="26"/>
        <v/>
      </c>
      <c r="BI50" s="1233" t="str">
        <f>IF('2.ชื่อนักเรียน'!R51="มส","มส",IF('2.ชื่อนักเรียน'!R51="ร","ร",IF('2.ชื่อนักเรียน'!R51="ย้าย","ย้าย",IF($B50="","",IF(BH50="","",IF(BH50&gt;=75,"เชี่ยวชาญ",IF(BH50&gt;=65,"ชำนาญ",IF(BH50&gt;=55,"พัฒนา",IF(BH50&gt;=50,"เริ่มต้น","ไม่ผ่าน")))))))))</f>
        <v/>
      </c>
      <c r="BJ50" s="1233" t="str">
        <f>IF(VLOOKUP($A50,'02.คีย์เทอม1'!$A$10:$GT$59,200,FALSE)="","",VLOOKUP($A50,'02.คีย์เทอม1'!$A$10:$GT$59,200,FALSE))</f>
        <v/>
      </c>
      <c r="BK50" s="1233" t="str">
        <f>IF(VLOOKUP($A50,'03.คีย์เทอม2'!$A$10:$GT$59,200,FALSE)="","",VLOOKUP($A50,'03.คีย์เทอม2'!$A$10:$GT$59,200,FALSE))</f>
        <v/>
      </c>
      <c r="BL50" s="1262" t="str">
        <f t="shared" si="27"/>
        <v/>
      </c>
      <c r="BM50" s="1233" t="str">
        <f>IF('2.ชื่อนักเรียน'!R51="มส","มส",IF('2.ชื่อนักเรียน'!R51="ร","ร",IF('2.ชื่อนักเรียน'!R51="ย้าย","ย้าย",IF($B50="","",IF(BL50="","",IF(BL50&gt;=75,"เชี่ยวชาญ",IF(BL50&gt;=65,"ชำนาญ",IF(BL50&gt;=55,"พัฒนา",IF(BL50&gt;=50,"เริ่มต้น","ไม่ผ่าน")))))))))</f>
        <v/>
      </c>
      <c r="BN50" s="1262" t="str">
        <f t="shared" si="28"/>
        <v/>
      </c>
      <c r="BO50" s="1233" t="str">
        <f>IF('2.ชื่อนักเรียน'!R51="มส","มส",IF('2.ชื่อนักเรียน'!R51="ร","ร",IF('2.ชื่อนักเรียน'!R51="ย้าย","ย้าย",IF($B50="","",IF(BN50="","",IF(BN50&gt;=75,"เชี่ยวชาญ",IF(BN50&gt;=65,"ชำนาญ",IF(BN50&gt;=55,"พัฒนา",IF(BN50&gt;=50,"เริ่มต้น","ไม่ผ่าน")))))))))</f>
        <v/>
      </c>
      <c r="BP50" s="1233" t="str">
        <f>IF(VLOOKUP($A50,'02.คีย์เทอม1'!$A$10:$GT$59,110,FALSE)="","",VLOOKUP($A50,'02.คีย์เทอม1'!$A$10:$GT$59,110,FALSE))</f>
        <v/>
      </c>
      <c r="BQ50" s="1233" t="str">
        <f>IF(VLOOKUP($A50,'03.คีย์เทอม2'!$A$10:$GT$59,110,FALSE)="","",VLOOKUP($A50,'03.คีย์เทอม2'!$A$10:$GT$59,110,FALSE))</f>
        <v/>
      </c>
      <c r="BR50" s="1262" t="str">
        <f t="shared" si="29"/>
        <v/>
      </c>
      <c r="BS50" s="1233" t="str">
        <f>IF('2.ชื่อนักเรียน'!R51="มส","มส",IF('2.ชื่อนักเรียน'!R51="ร","ร",IF('2.ชื่อนักเรียน'!R51="ย้าย","ย้าย",IF($B50="","",IF(BR50="","",IF(BR50&gt;=75,"เชี่ยวชาญ",IF(BR50&gt;=65,"ชำนาญ",IF(BR50&gt;=55,"พัฒนา",IF(BR50&gt;=50,"เริ่มต้น","ไม่ผ่าน")))))))))</f>
        <v/>
      </c>
      <c r="BT50" s="1233" t="str">
        <f>IF(VLOOKUP($A50,'02.คีย์เทอม1'!$A$10:$GT$59,115,FALSE)="","",VLOOKUP($A50,'02.คีย์เทอม1'!$A$10:$GT$59,115,FALSE))</f>
        <v/>
      </c>
      <c r="BU50" s="1233" t="str">
        <f>IF(VLOOKUP($A50,'03.คีย์เทอม2'!$A$10:$GT$59,115,FALSE)="","",VLOOKUP($A50,'03.คีย์เทอม2'!$A$10:$GT$59,115,FALSE))</f>
        <v/>
      </c>
      <c r="BV50" s="1262" t="str">
        <f t="shared" si="30"/>
        <v/>
      </c>
      <c r="BW50" s="1233" t="str">
        <f>IF('2.ชื่อนักเรียน'!R51="มส","มส",IF('2.ชื่อนักเรียน'!R51="ร","ร",IF('2.ชื่อนักเรียน'!R51="ย้าย","ย้าย",IF($B50="","",IF(BV50="","",IF(BV50&gt;=75,"เชี่ยวชาญ",IF(BV50&gt;=65,"ชำนาญ",IF(BV50&gt;=55,"พัฒนา",IF(BV50&gt;=50,"เริ่มต้น","ไม่ผ่าน")))))))))</f>
        <v/>
      </c>
      <c r="BX50" s="1233" t="str">
        <f>IF(VLOOKUP($A50,'02.คีย์เทอม1'!$A$10:$GT$59,120,FALSE)="","",VLOOKUP($A50,'02.คีย์เทอม1'!$A$10:$GT$59,120,FALSE))</f>
        <v/>
      </c>
      <c r="BY50" s="1233" t="str">
        <f>IF(VLOOKUP($A50,'03.คีย์เทอม2'!$A$10:$GT$59,120,FALSE)="","",VLOOKUP($A50,'03.คีย์เทอม2'!$A$10:$GT$59,120,FALSE))</f>
        <v/>
      </c>
      <c r="BZ50" s="1262" t="str">
        <f t="shared" si="31"/>
        <v/>
      </c>
      <c r="CA50" s="1233" t="str">
        <f>IF('2.ชื่อนักเรียน'!R51="มส","มส",IF('2.ชื่อนักเรียน'!R51="ร","ร",IF('2.ชื่อนักเรียน'!R51="ย้าย","ย้าย",IF($B50="","",IF(BZ50="","",IF(BZ50&gt;=75,"เชี่ยวชาญ",IF(BZ50&gt;=65,"ชำนาญ",IF(BZ50&gt;=55,"พัฒนา",IF(BZ50&gt;=50,"เริ่มต้น","ไม่ผ่าน")))))))))</f>
        <v/>
      </c>
      <c r="CB50" s="1233" t="str">
        <f>IF(VLOOKUP($A50,'02.คีย์เทอม1'!$A$10:$GT$59,125,FALSE)="","",VLOOKUP($A50,'02.คีย์เทอม1'!$A$10:$GT$59,125,FALSE))</f>
        <v/>
      </c>
      <c r="CC50" s="1233" t="str">
        <f>IF(VLOOKUP($A50,'03.คีย์เทอม2'!$A$10:$GT$59,125,FALSE)="","",VLOOKUP($A50,'03.คีย์เทอม2'!$A$10:$GT$59,125,FALSE))</f>
        <v/>
      </c>
      <c r="CD50" s="1262" t="str">
        <f t="shared" si="32"/>
        <v/>
      </c>
      <c r="CE50" s="1233" t="str">
        <f>IF('2.ชื่อนักเรียน'!R51="มส","มส",IF('2.ชื่อนักเรียน'!R51="ร","ร",IF('2.ชื่อนักเรียน'!R51="ย้าย","ย้าย",IF($B50="","",IF(CD50="","",IF(CD50&gt;=75,"เชี่ยวชาญ",IF(CD50&gt;=65,"ชำนาญ",IF(CD50&gt;=55,"พัฒนา",IF(CD50&gt;=50,"เริ่มต้น","ไม่ผ่าน")))))))))</f>
        <v/>
      </c>
      <c r="CF50" s="1233" t="str">
        <f>IF(VLOOKUP($A50,'02.คีย์เทอม1'!$A$10:$GT$59,130,FALSE)="","",VLOOKUP($A50,'02.คีย์เทอม1'!$A$10:$GT$59,130,FALSE))</f>
        <v/>
      </c>
      <c r="CG50" s="1233" t="str">
        <f>IF(VLOOKUP($A50,'03.คีย์เทอม2'!$A$10:$GT$59,130,FALSE)="","",VLOOKUP($A50,'03.คีย์เทอม2'!$A$10:$GT$59,130,FALSE))</f>
        <v/>
      </c>
      <c r="CH50" s="1262" t="str">
        <f t="shared" si="33"/>
        <v/>
      </c>
      <c r="CI50" s="1233" t="str">
        <f>IF('2.ชื่อนักเรียน'!R51="มส","มส",IF('2.ชื่อนักเรียน'!R51="ร","ร",IF('2.ชื่อนักเรียน'!R51="ย้าย","ย้าย",IF($B50="","",IF(CH50="","",IF(CH50&gt;=75,"เชี่ยวชาญ",IF(CH50&gt;=65,"ชำนาญ",IF(CH50&gt;=55,"พัฒนา",IF(CH50&gt;=50,"เริ่มต้น","ไม่ผ่าน")))))))))</f>
        <v/>
      </c>
      <c r="CJ50" s="1233" t="str">
        <f>IF(VLOOKUP($A50,'02.คีย์เทอม1'!$A$10:$GT$59,135,FALSE)="","",VLOOKUP($A50,'02.คีย์เทอม1'!$A$10:$GT$59,135,FALSE))</f>
        <v/>
      </c>
      <c r="CK50" s="1233" t="str">
        <f>IF(VLOOKUP($A50,'03.คีย์เทอม2'!$A$10:$GT$59,135,FALSE)="","",VLOOKUP($A50,'03.คีย์เทอม2'!$A$10:$GT$59,135,FALSE))</f>
        <v/>
      </c>
      <c r="CL50" s="1262" t="str">
        <f t="shared" si="34"/>
        <v/>
      </c>
      <c r="CM50" s="1233" t="str">
        <f>IF('2.ชื่อนักเรียน'!R51="มส","มส",IF('2.ชื่อนักเรียน'!R51="ร","ร",IF('2.ชื่อนักเรียน'!R51="ย้าย","ย้าย",IF($B50="","",IF(CL50="","",IF(CL50&gt;=75,"เชี่ยวชาญ",IF(CL50&gt;=65,"ชำนาญ",IF(CL50&gt;=55,"พัฒนา",IF(CL50&gt;=50,"เริ่มต้น","ไม่ผ่าน")))))))))</f>
        <v/>
      </c>
      <c r="CN50" s="1233" t="str">
        <f>IF(VLOOKUP($A50,'02.คีย์เทอม1'!$A$10:$GT$59,140,FALSE)="","",VLOOKUP($A50,'02.คีย์เทอม1'!$A$10:$GT$59,140,FALSE))</f>
        <v/>
      </c>
      <c r="CO50" s="1233" t="str">
        <f>IF(VLOOKUP($A50,'03.คีย์เทอม2'!$A$10:$GT$59,140,FALSE)="","",VLOOKUP($A50,'03.คีย์เทอม2'!$A$10:$GT$59,140,FALSE))</f>
        <v/>
      </c>
      <c r="CP50" s="1262" t="str">
        <f t="shared" si="35"/>
        <v/>
      </c>
      <c r="CQ50" s="1233" t="str">
        <f>IF('2.ชื่อนักเรียน'!R51="มส","มส",IF('2.ชื่อนักเรียน'!R51="ร","ร",IF('2.ชื่อนักเรียน'!R51="ย้าย","ย้าย",IF($B50="","",IF(CP50="","",IF(CP50&gt;=75,"เชี่ยวชาญ",IF(CP50&gt;=65,"ชำนาญ",IF(CP50&gt;=55,"พัฒนา",IF(CP50&gt;=50,"เริ่มต้น","ไม่ผ่าน")))))))))</f>
        <v/>
      </c>
      <c r="CR50" s="1233" t="str">
        <f>IF(VLOOKUP($A50,'02.คีย์เทอม1'!$A$10:$GT$59,145,FALSE)="","",VLOOKUP($A50,'02.คีย์เทอม1'!$A$10:$GT$59,145,FALSE))</f>
        <v/>
      </c>
      <c r="CS50" s="1233" t="str">
        <f>IF(VLOOKUP($A50,'03.คีย์เทอม2'!$A$10:$GT$59,145,FALSE)="","",VLOOKUP($A50,'03.คีย์เทอม2'!$A$10:$GT$59,145,FALSE))</f>
        <v/>
      </c>
      <c r="CT50" s="1262" t="str">
        <f t="shared" si="36"/>
        <v/>
      </c>
      <c r="CU50" s="1233" t="str">
        <f>IF('2.ชื่อนักเรียน'!R51="มส","มส",IF('2.ชื่อนักเรียน'!R51="ร","ร",IF('2.ชื่อนักเรียน'!R51="ย้าย","ย้าย",IF($B50="","",IF(CT50="","",IF(CT50&gt;=75,"เชี่ยวชาญ",IF(CT50&gt;=65,"ชำนาญ",IF(CT50&gt;=55,"พัฒนา",IF(CT50&gt;=50,"เริ่มต้น","ไม่ผ่าน")))))))))</f>
        <v/>
      </c>
      <c r="CV50" s="1233" t="str">
        <f>IF(VLOOKUP($A50,'02.คีย์เทอม1'!$A$10:$GT$59,150,FALSE)="","",VLOOKUP($A50,'02.คีย์เทอม1'!$A$10:$GT$59,150,FALSE))</f>
        <v/>
      </c>
      <c r="CW50" s="1233" t="str">
        <f>IF(VLOOKUP($A50,'03.คีย์เทอม2'!$A$10:$GT$59,150,FALSE)="","",VLOOKUP($A50,'03.คีย์เทอม2'!$A$10:$GT$59,150,FALSE))</f>
        <v/>
      </c>
      <c r="CX50" s="1262" t="str">
        <f t="shared" si="37"/>
        <v/>
      </c>
      <c r="CY50" s="1233" t="str">
        <f>IF('2.ชื่อนักเรียน'!R51="มส","มส",IF('2.ชื่อนักเรียน'!R51="ร","ร",IF('2.ชื่อนักเรียน'!R51="ย้าย","ย้าย",IF($B50="","",IF(CX50="","",IF(CX50&gt;=75,"เชี่ยวชาญ",IF(CX50&gt;=65,"ชำนาญ",IF(CX50&gt;=55,"พัฒนา",IF(CX50&gt;=50,"เริ่มต้น","ไม่ผ่าน")))))))))</f>
        <v/>
      </c>
      <c r="CZ50" s="1233" t="str">
        <f>IF(VLOOKUP($A50,'02.คีย์เทอม1'!$A$10:$GT$59,155,FALSE)="","",VLOOKUP($A50,'02.คีย์เทอม1'!$A$10:$GT$59,155,FALSE))</f>
        <v/>
      </c>
      <c r="DA50" s="1233" t="str">
        <f>IF(VLOOKUP($A50,'03.คีย์เทอม2'!$A$10:$GT$59,155,FALSE)="","",VLOOKUP($A50,'03.คีย์เทอม2'!$A$10:$GT$59,155,FALSE))</f>
        <v/>
      </c>
      <c r="DB50" s="1262" t="str">
        <f t="shared" si="38"/>
        <v/>
      </c>
      <c r="DC50" s="1233" t="str">
        <f>IF('2.ชื่อนักเรียน'!R51="มส","มส",IF('2.ชื่อนักเรียน'!R51="ร","ร",IF('2.ชื่อนักเรียน'!R51="ย้าย","ย้าย",IF($B50="","",IF(DB50="","",IF(DB50&gt;=75,"เชี่ยวชาญ",IF(DB50&gt;=65,"ชำนาญ",IF(DB50&gt;=55,"พัฒนา",IF(DB50&gt;=50,"เริ่มต้น","ไม่ผ่าน")))))))))</f>
        <v/>
      </c>
      <c r="DD50" s="1233" t="str">
        <f>IF(VLOOKUP($A50,'02.คีย์เทอม1'!$A$10:$GT$59,160,FALSE)="","",VLOOKUP($A50,'02.คีย์เทอม1'!$A$10:$GT$59,160,FALSE))</f>
        <v/>
      </c>
      <c r="DE50" s="1233" t="str">
        <f>IF(VLOOKUP($A50,'03.คีย์เทอม2'!$A$10:$GT$59,160,FALSE)="","",VLOOKUP($A50,'03.คีย์เทอม2'!$A$10:$GT$59,160,FALSE))</f>
        <v/>
      </c>
      <c r="DF50" s="1262" t="str">
        <f t="shared" si="39"/>
        <v/>
      </c>
      <c r="DG50" s="1233" t="str">
        <f>IF('2.ชื่อนักเรียน'!R51="มส","มส",IF('2.ชื่อนักเรียน'!R51="ร","ร",IF('2.ชื่อนักเรียน'!R51="ย้าย","ย้าย",IF($B50="","",IF(DF50="","",IF(DF50&gt;=75,"เชี่ยวชาญ",IF(DF50&gt;=65,"ชำนาญ",IF(DF50&gt;=55,"พัฒนา",IF(DF50&gt;=50,"เริ่มต้น","ไม่ผ่าน")))))))))</f>
        <v/>
      </c>
      <c r="DH50" s="1233" t="str">
        <f>IF(VLOOKUP($A50,'02.คีย์เทอม1'!$A$10:$GT$59,165,FALSE)="","",VLOOKUP($A50,'02.คีย์เทอม1'!$A$10:$GT$59,165,FALSE))</f>
        <v/>
      </c>
      <c r="DI50" s="1233" t="str">
        <f>IF(VLOOKUP($A50,'03.คีย์เทอม2'!$A$10:$GT$59,165,FALSE)="","",VLOOKUP($A50,'03.คีย์เทอม2'!$A$10:$GT$59,165,FALSE))</f>
        <v/>
      </c>
      <c r="DJ50" s="1262" t="str">
        <f t="shared" si="40"/>
        <v/>
      </c>
      <c r="DK50" s="1233" t="str">
        <f>IF('2.ชื่อนักเรียน'!R51="มส","มส",IF('2.ชื่อนักเรียน'!R51="ร","ร",IF('2.ชื่อนักเรียน'!R51="ย้าย","ย้าย",IF($B50="","",IF(DJ50="","",IF(DJ50&gt;=75,"เชี่ยวชาญ",IF(DJ50&gt;=65,"ชำนาญ",IF(DJ50&gt;=55,"พัฒนา",IF(DJ50&gt;=50,"เริ่มต้น","ไม่ผ่าน")))))))))</f>
        <v/>
      </c>
      <c r="DL50" s="1233" t="str">
        <f>IF(VLOOKUP($A50,'02.คีย์เทอม1'!$A$10:$GT$59,170,FALSE)="","",VLOOKUP($A50,'02.คีย์เทอม1'!$A$10:$GT$59,170,FALSE))</f>
        <v/>
      </c>
      <c r="DM50" s="1233" t="str">
        <f>IF(VLOOKUP($A50,'03.คีย์เทอม2'!$A$10:$GT$59,170,FALSE)="","",VLOOKUP($A50,'03.คีย์เทอม2'!$A$10:$GT$59,170,FALSE))</f>
        <v/>
      </c>
      <c r="DN50" s="1262" t="str">
        <f t="shared" si="41"/>
        <v/>
      </c>
      <c r="DO50" s="1233" t="str">
        <f>IF('2.ชื่อนักเรียน'!R51="มส","มส",IF('2.ชื่อนักเรียน'!R51="ร","ร",IF('2.ชื่อนักเรียน'!R51="ย้าย","ย้าย",IF($B50="","",IF(DN50="","",IF(DN50&gt;=75,"เชี่ยวชาญ",IF(DN50&gt;=65,"ชำนาญ",IF(DN50&gt;=55,"พัฒนา",IF(DN50&gt;=50,"เริ่มต้น","ไม่ผ่าน")))))))))</f>
        <v/>
      </c>
      <c r="DP50" s="1233" t="str">
        <f>IF(VLOOKUP($A50,'02.คีย์เทอม1'!$A$10:$GT$59,175,FALSE)="","",VLOOKUP($A50,'02.คีย์เทอม1'!$A$10:$GT$59,175,FALSE))</f>
        <v/>
      </c>
      <c r="DQ50" s="1233" t="str">
        <f>IF(VLOOKUP($A50,'03.คีย์เทอม2'!$A$10:$GT$59,175,FALSE)="","",VLOOKUP($A50,'03.คีย์เทอม2'!$A$10:$GT$59,175,FALSE))</f>
        <v/>
      </c>
      <c r="DR50" s="1262" t="str">
        <f t="shared" si="42"/>
        <v/>
      </c>
      <c r="DS50" s="1233" t="str">
        <f>IF('2.ชื่อนักเรียน'!R51="มส","มส",IF('2.ชื่อนักเรียน'!R51="ร","ร",IF('2.ชื่อนักเรียน'!R51="ย้าย","ย้าย",IF($B50="","",IF(DR50="","",IF(DR50&gt;=75,"เชี่ยวชาญ",IF(DR50&gt;=65,"ชำนาญ",IF(DR50&gt;=55,"พัฒนา",IF(DR50&gt;=50,"เริ่มต้น","ไม่ผ่าน")))))))))</f>
        <v/>
      </c>
      <c r="DT50" s="1233" t="str">
        <f>IF(VLOOKUP($A50,'02.คีย์เทอม1'!$A$10:$GT$59,180,FALSE)="","",VLOOKUP($A50,'02.คีย์เทอม1'!$A$10:$GT$59,180,FALSE))</f>
        <v/>
      </c>
      <c r="DU50" s="1233" t="str">
        <f>IF(VLOOKUP($A50,'03.คีย์เทอม2'!$A$10:$GT$59,180,FALSE)="","",VLOOKUP($A50,'03.คีย์เทอม2'!$A$10:$GT$59,180,FALSE))</f>
        <v/>
      </c>
      <c r="DV50" s="1262" t="str">
        <f t="shared" si="43"/>
        <v/>
      </c>
      <c r="DW50" s="1233" t="str">
        <f>IF('2.ชื่อนักเรียน'!R51="มส","มส",IF('2.ชื่อนักเรียน'!R51="ร","ร",IF('2.ชื่อนักเรียน'!R51="ย้าย","ย้าย",IF($B50="","",IF(DV50="","",IF(DV50&gt;=75,"เชี่ยวชาญ",IF(DV50&gt;=65,"ชำนาญ",IF(DV50&gt;=55,"พัฒนา",IF(DV50&gt;=50,"เริ่มต้น","ไม่ผ่าน")))))))))</f>
        <v/>
      </c>
    </row>
    <row r="51" spans="1:127" s="509" customFormat="1" ht="17.25" customHeight="1">
      <c r="A51" s="1323">
        <v>42</v>
      </c>
      <c r="B51" s="1324" t="str">
        <f>IF('2.ชื่อนักเรียน'!C52="","",'2.ชื่อนักเรียน'!C52)</f>
        <v/>
      </c>
      <c r="C51" s="1325" t="str">
        <f>IF('2.ชื่อนักเรียน'!D52="","",'2.ชื่อนักเรียน'!D52)</f>
        <v/>
      </c>
      <c r="D51" s="1314" t="str">
        <f>IF($A$3&lt;&gt;"ชั้น"&amp;'01.ข้อมูลเบื้องต้น'!$H$2,"",IF(AK51="","",AK51))</f>
        <v/>
      </c>
      <c r="E51" s="1314" t="str">
        <f>IF($A$3&lt;&gt;"ชั้น"&amp;'01.ข้อมูลเบื้องต้น'!$H$2,"",IF(AO51="","",AO51))</f>
        <v/>
      </c>
      <c r="F51" s="1315" t="str">
        <f>IF($A$3&lt;&gt;"ชั้น"&amp;'01.ข้อมูลเบื้องต้น'!$H$2,"",IF(AS51="","",AS51))</f>
        <v/>
      </c>
      <c r="G51" s="1332" t="str">
        <f>IF($A$3&lt;&gt;"ชั้น"&amp;'01.ข้อมูลเบื้องต้น'!$H$2,"",IF(AW51="","",AW51))</f>
        <v/>
      </c>
      <c r="H51" s="1333" t="str">
        <f>IF($A$3&lt;&gt;"ชั้น"&amp;'01.ข้อมูลเบื้องต้น'!$H$2,"",IF(BA51="","",BA51))</f>
        <v/>
      </c>
      <c r="I51" s="1316" t="str">
        <f>IF($A$3&lt;&gt;"ชั้น"&amp;'01.ข้อมูลเบื้องต้น'!$H$2,"",IF(BE51="","",BE51))</f>
        <v/>
      </c>
      <c r="J51" s="1316" t="str">
        <f>IF($A$3&lt;&gt;"ชั้น"&amp;'01.ข้อมูลเบื้องต้น'!$H$2,"",IF(BI51="","",BI51))</f>
        <v/>
      </c>
      <c r="K51" s="1316" t="str">
        <f>IF($A$3&lt;&gt;"ชั้น"&amp;'01.ข้อมูลเบื้องต้น'!$H$2,"",IF(BM51="","",BM51))</f>
        <v/>
      </c>
      <c r="L51" s="1334" t="str">
        <f>IF($A$3&lt;&gt;"ชั้น"&amp;'01.ข้อมูลเบื้องต้น'!$H$2,"",IF(BO51="","",BO51))</f>
        <v/>
      </c>
      <c r="M51" s="1332" t="str">
        <f>IF($A$3&lt;&gt;"ชั้น"&amp;'01.ข้อมูลเบื้องต้น'!$H$2,"",IF(BS51="","",BS51))</f>
        <v/>
      </c>
      <c r="N51" s="1333" t="str">
        <f>IF($A$3&lt;&gt;"ชั้น"&amp;'01.ข้อมูลเบื้องต้น'!$H$2,"",IF(BW51="","",BW51))</f>
        <v/>
      </c>
      <c r="O51" s="1333" t="str">
        <f>IF($A$3&lt;&gt;"ชั้น"&amp;'01.ข้อมูลเบื้องต้น'!$H$2,"",IF(CA51="","",CA51))</f>
        <v/>
      </c>
      <c r="P51" s="1333" t="str">
        <f>IF($A$3&lt;&gt;"ชั้น"&amp;'01.ข้อมูลเบื้องต้น'!$H$2,"",IF(CE51="","",CE51))</f>
        <v/>
      </c>
      <c r="Q51" s="1333" t="str">
        <f>IF($A$3&lt;&gt;"ชั้น"&amp;'01.ข้อมูลเบื้องต้น'!$H$2,"",IF(CI51="","",CI51))</f>
        <v/>
      </c>
      <c r="R51" s="1333" t="str">
        <f>IF($A$3&lt;&gt;"ชั้น"&amp;'01.ข้อมูลเบื้องต้น'!$H$2,"",IF(CM51="","",CM51))</f>
        <v/>
      </c>
      <c r="S51" s="1333" t="str">
        <f>IF($A$3&lt;&gt;"ชั้น"&amp;'01.ข้อมูลเบื้องต้น'!$H$2,"",IF(CQ51="","",CQ51))</f>
        <v/>
      </c>
      <c r="T51" s="1333" t="str">
        <f>IF($A$3&lt;&gt;"ชั้น"&amp;'01.ข้อมูลเบื้องต้น'!$H$2,"",IF(CU51="","",CU51))</f>
        <v/>
      </c>
      <c r="U51" s="1333" t="str">
        <f>IF($A$3&lt;&gt;"ชั้น"&amp;'01.ข้อมูลเบื้องต้น'!$H$2,"",IF(CY51="","",CY51))</f>
        <v/>
      </c>
      <c r="V51" s="1333" t="str">
        <f>IF($A$3&lt;&gt;"ชั้น"&amp;'01.ข้อมูลเบื้องต้น'!$H$2,"",IF(DC51="","",DC51))</f>
        <v/>
      </c>
      <c r="W51" s="1333" t="str">
        <f>IF($A$3&lt;&gt;"ชั้น"&amp;'01.ข้อมูลเบื้องต้น'!$H$2,"",IF(DG51="","",DG51))</f>
        <v/>
      </c>
      <c r="X51" s="1333" t="str">
        <f>IF($A$3&lt;&gt;"ชั้น"&amp;'01.ข้อมูลเบื้องต้น'!$H$2,"",IF(DK51="","",DK51))</f>
        <v/>
      </c>
      <c r="Y51" s="1333" t="str">
        <f>IF($A$3&lt;&gt;"ชั้น"&amp;'01.ข้อมูลเบื้องต้น'!$H$2,"",IF(DO51="","",DO51))</f>
        <v/>
      </c>
      <c r="Z51" s="1333" t="str">
        <f>IF($A$3&lt;&gt;"ชั้น"&amp;'01.ข้อมูลเบื้องต้น'!$H$2,"",IF(DS51="","",DS51))</f>
        <v/>
      </c>
      <c r="AA51" s="1335" t="str">
        <f>IF($A$3&lt;&gt;"ชั้น"&amp;'01.ข้อมูลเบื้องต้น'!$H$2,"",IF(DW51="","",DW51))</f>
        <v/>
      </c>
      <c r="AB51" s="1330" t="str">
        <f>IF($A$3&lt;&gt;"ชั้น"&amp;'01.ข้อมูลเบื้องต้น'!$H$2,"",'7.พัฒนาผู้เรียน'!G52)</f>
        <v/>
      </c>
      <c r="AC51" s="1331" t="str">
        <f>IF($A$3&lt;&gt;"ชั้น"&amp;'01.ข้อมูลเบื้องต้น'!$H$2,"",'9.คุณลักษณะ'!I52)</f>
        <v/>
      </c>
      <c r="AG51" s="1261"/>
      <c r="AH51" s="1233" t="str">
        <f>IF(VLOOKUP($A51,'02.คีย์เทอม1'!$A$10:$GT$59,189,FALSE)="","",VLOOKUP($A51,'02.คีย์เทอม1'!$A$10:$GT$59,189,FALSE))</f>
        <v/>
      </c>
      <c r="AI51" s="1233" t="str">
        <f>IF(VLOOKUP($A51,'03.คีย์เทอม2'!$A$10:$GT$59,189,FALSE)="","",VLOOKUP($A51,'03.คีย์เทอม2'!$A$10:$GT$59,189,FALSE))</f>
        <v/>
      </c>
      <c r="AJ51" s="1262" t="str">
        <f t="shared" si="44"/>
        <v/>
      </c>
      <c r="AK51" s="1233" t="str">
        <f>IF('2.ชื่อนักเรียน'!R52="มส","มส",IF('2.ชื่อนักเรียน'!R52="ร","ร",IF('2.ชื่อนักเรียน'!R52="ย้าย","ย้าย",IF($B51="","",IF(AJ51="","",IF(AJ51&gt;=75,"เชี่ยวชาญ",IF(AJ51&gt;=65,"ชำนาญ",IF(AJ51&gt;=55,"พัฒนา",IF(AJ51&gt;=50,"เริ่มต้น","ไม่ผ่าน")))))))))</f>
        <v/>
      </c>
      <c r="AL51" s="1233" t="str">
        <f>IF(VLOOKUP($A51,'02.คีย์เทอม1'!$A$10:$GT$59,193,FALSE)="","",VLOOKUP($A51,'02.คีย์เทอม1'!$A$10:$GT$59,193,FALSE))</f>
        <v/>
      </c>
      <c r="AM51" s="1233" t="str">
        <f>IF(VLOOKUP($A51,'03.คีย์เทอม2'!$A$10:$GT$59,193,FALSE)="","",VLOOKUP($A51,'03.คีย์เทอม2'!$A$10:$GT$59,193,FALSE))</f>
        <v/>
      </c>
      <c r="AN51" s="1262" t="str">
        <f t="shared" si="21"/>
        <v/>
      </c>
      <c r="AO51" s="1233" t="str">
        <f>IF('2.ชื่อนักเรียน'!R52="มส","มส",IF('2.ชื่อนักเรียน'!R52="ร","ร",IF('2.ชื่อนักเรียน'!R52="ย้าย","ย้าย",IF($B51="","",IF(AN51="","",IF(AN51&gt;=75,"เชี่ยวชาญ",IF(AN51&gt;=65,"ชำนาญ",IF(AN51&gt;=55,"พัฒนา",IF(AN51&gt;=50,"เริ่มต้น","ไม่ผ่าน")))))))))</f>
        <v/>
      </c>
      <c r="AP51" s="1233" t="str">
        <f>IF(VLOOKUP($A51,'02.คีย์เทอม1'!$A$10:$GT$59,195,FALSE)="","",VLOOKUP($A51,'02.คีย์เทอม1'!$A$10:$GT$59,195,FALSE))</f>
        <v/>
      </c>
      <c r="AQ51" s="1233" t="str">
        <f>IF(VLOOKUP($A51,'03.คีย์เทอม2'!$A$10:$GT$59,195,FALSE)="","",VLOOKUP($A51,'03.คีย์เทอม2'!$A$10:$GT$59,195,FALSE))</f>
        <v/>
      </c>
      <c r="AR51" s="1262" t="str">
        <f t="shared" si="22"/>
        <v/>
      </c>
      <c r="AS51" s="1233" t="str">
        <f>IF('2.ชื่อนักเรียน'!R52="มส","มส",IF('2.ชื่อนักเรียน'!R52="ร","ร",IF('2.ชื่อนักเรียน'!R52="ย้าย","ย้าย",IF($B51="","",IF(AR51="","",IF(AR51&gt;=75,"เชี่ยวชาญ",IF(AR51&gt;=65,"ชำนาญ",IF(AR51&gt;=55,"พัฒนา",IF(AR51&gt;=50,"เริ่มต้น","ไม่ผ่าน")))))))))</f>
        <v/>
      </c>
      <c r="AT51" s="1233" t="str">
        <f>IF(VLOOKUP($A51,'02.คีย์เทอม1'!$A$10:$GT$59,196,FALSE)="","",VLOOKUP($A51,'02.คีย์เทอม1'!$A$10:$GT$59,196,FALSE))</f>
        <v/>
      </c>
      <c r="AU51" s="1233" t="str">
        <f>IF(VLOOKUP($A51,'03.คีย์เทอม2'!$A$10:$GT$59,196,FALSE)="","",VLOOKUP($A51,'03.คีย์เทอม2'!$A$10:$GT$59,196,FALSE))</f>
        <v/>
      </c>
      <c r="AV51" s="1262" t="str">
        <f t="shared" si="23"/>
        <v/>
      </c>
      <c r="AW51" s="1233" t="str">
        <f>IF('2.ชื่อนักเรียน'!R52="มส","มส",IF('2.ชื่อนักเรียน'!R52="ร","ร",IF('2.ชื่อนักเรียน'!R52="ย้าย","ย้าย",IF($B51="","",IF(AV51="","",IF(AV51&gt;=75,"เชี่ยวชาญ",IF(AV51&gt;=65,"ชำนาญ",IF(AV51&gt;=55,"พัฒนา",IF(AV51&gt;=50,"เริ่มต้น","ไม่ผ่าน")))))))))</f>
        <v/>
      </c>
      <c r="AX51" s="1233" t="str">
        <f>IF(VLOOKUP($A51,'02.คีย์เทอม1'!$A$10:$GT$59,197,FALSE)="","",VLOOKUP($A51,'02.คีย์เทอม1'!$A$10:$GT$59,197,FALSE))</f>
        <v/>
      </c>
      <c r="AY51" s="1233" t="str">
        <f>IF(VLOOKUP($A51,'03.คีย์เทอม2'!$A$10:$GT$59,197,FALSE)="","",VLOOKUP($A51,'03.คีย์เทอม2'!$A$10:$GT$59,197,FALSE))</f>
        <v/>
      </c>
      <c r="AZ51" s="1262" t="str">
        <f t="shared" si="24"/>
        <v/>
      </c>
      <c r="BA51" s="1233" t="str">
        <f>IF('2.ชื่อนักเรียน'!R52="มส","มส",IF('2.ชื่อนักเรียน'!R52="ร","ร",IF('2.ชื่อนักเรียน'!R52="ย้าย","ย้าย",IF($B51="","",IF(AZ51="","",IF(AZ51&gt;=75,"เชี่ยวชาญ",IF(AZ51&gt;=65,"ชำนาญ",IF(AZ51&gt;=55,"พัฒนา",IF(AZ51&gt;=50,"เริ่มต้น","ไม่ผ่าน")))))))))</f>
        <v/>
      </c>
      <c r="BB51" s="1233" t="str">
        <f>IF(VLOOKUP($A51,'02.คีย์เทอม1'!$A$10:$GT$59,198,FALSE)="","",VLOOKUP($A51,'02.คีย์เทอม1'!$A$10:$GT$59,198,FALSE))</f>
        <v/>
      </c>
      <c r="BC51" s="1233" t="str">
        <f>IF(VLOOKUP($A51,'03.คีย์เทอม2'!$A$10:$GT$59,198,FALSE)="","",VLOOKUP($A51,'03.คีย์เทอม2'!$A$10:$GT$59,198,FALSE))</f>
        <v/>
      </c>
      <c r="BD51" s="1262" t="str">
        <f t="shared" si="25"/>
        <v/>
      </c>
      <c r="BE51" s="1233" t="str">
        <f>IF('2.ชื่อนักเรียน'!R52="มส","มส",IF('2.ชื่อนักเรียน'!R52="ร","ร",IF('2.ชื่อนักเรียน'!R52="ย้าย","ย้าย",IF($B51="","",IF(BD51="","",IF(BD51&gt;=75,"เชี่ยวชาญ",IF(BD51&gt;=65,"ชำนาญ",IF(BD51&gt;=55,"พัฒนา",IF(BD51&gt;=50,"เริ่มต้น","ไม่ผ่าน")))))))))</f>
        <v/>
      </c>
      <c r="BF51" s="1233" t="str">
        <f>IF(VLOOKUP($A51,'02.คีย์เทอม1'!$A$10:$GT$59,199,FALSE)="","",VLOOKUP($A51,'02.คีย์เทอม1'!$A$10:$GT$59,199,FALSE))</f>
        <v/>
      </c>
      <c r="BG51" s="1233" t="str">
        <f>IF(VLOOKUP($A51,'03.คีย์เทอม2'!$A$10:$GT$59,199,FALSE)="","",VLOOKUP($A51,'03.คีย์เทอม2'!$A$10:$GT$59,199,FALSE))</f>
        <v/>
      </c>
      <c r="BH51" s="1262" t="str">
        <f t="shared" si="26"/>
        <v/>
      </c>
      <c r="BI51" s="1233" t="str">
        <f>IF('2.ชื่อนักเรียน'!R52="มส","มส",IF('2.ชื่อนักเรียน'!R52="ร","ร",IF('2.ชื่อนักเรียน'!R52="ย้าย","ย้าย",IF($B51="","",IF(BH51="","",IF(BH51&gt;=75,"เชี่ยวชาญ",IF(BH51&gt;=65,"ชำนาญ",IF(BH51&gt;=55,"พัฒนา",IF(BH51&gt;=50,"เริ่มต้น","ไม่ผ่าน")))))))))</f>
        <v/>
      </c>
      <c r="BJ51" s="1233" t="str">
        <f>IF(VLOOKUP($A51,'02.คีย์เทอม1'!$A$10:$GT$59,200,FALSE)="","",VLOOKUP($A51,'02.คีย์เทอม1'!$A$10:$GT$59,200,FALSE))</f>
        <v/>
      </c>
      <c r="BK51" s="1233" t="str">
        <f>IF(VLOOKUP($A51,'03.คีย์เทอม2'!$A$10:$GT$59,200,FALSE)="","",VLOOKUP($A51,'03.คีย์เทอม2'!$A$10:$GT$59,200,FALSE))</f>
        <v/>
      </c>
      <c r="BL51" s="1262" t="str">
        <f t="shared" si="27"/>
        <v/>
      </c>
      <c r="BM51" s="1233" t="str">
        <f>IF('2.ชื่อนักเรียน'!R52="มส","มส",IF('2.ชื่อนักเรียน'!R52="ร","ร",IF('2.ชื่อนักเรียน'!R52="ย้าย","ย้าย",IF($B51="","",IF(BL51="","",IF(BL51&gt;=75,"เชี่ยวชาญ",IF(BL51&gt;=65,"ชำนาญ",IF(BL51&gt;=55,"พัฒนา",IF(BL51&gt;=50,"เริ่มต้น","ไม่ผ่าน")))))))))</f>
        <v/>
      </c>
      <c r="BN51" s="1262" t="str">
        <f t="shared" si="28"/>
        <v/>
      </c>
      <c r="BO51" s="1233" t="str">
        <f>IF('2.ชื่อนักเรียน'!R52="มส","มส",IF('2.ชื่อนักเรียน'!R52="ร","ร",IF('2.ชื่อนักเรียน'!R52="ย้าย","ย้าย",IF($B51="","",IF(BN51="","",IF(BN51&gt;=75,"เชี่ยวชาญ",IF(BN51&gt;=65,"ชำนาญ",IF(BN51&gt;=55,"พัฒนา",IF(BN51&gt;=50,"เริ่มต้น","ไม่ผ่าน")))))))))</f>
        <v/>
      </c>
      <c r="BP51" s="1233" t="str">
        <f>IF(VLOOKUP($A51,'02.คีย์เทอม1'!$A$10:$GT$59,110,FALSE)="","",VLOOKUP($A51,'02.คีย์เทอม1'!$A$10:$GT$59,110,FALSE))</f>
        <v/>
      </c>
      <c r="BQ51" s="1233" t="str">
        <f>IF(VLOOKUP($A51,'03.คีย์เทอม2'!$A$10:$GT$59,110,FALSE)="","",VLOOKUP($A51,'03.คีย์เทอม2'!$A$10:$GT$59,110,FALSE))</f>
        <v/>
      </c>
      <c r="BR51" s="1262" t="str">
        <f t="shared" si="29"/>
        <v/>
      </c>
      <c r="BS51" s="1233" t="str">
        <f>IF('2.ชื่อนักเรียน'!R52="มส","มส",IF('2.ชื่อนักเรียน'!R52="ร","ร",IF('2.ชื่อนักเรียน'!R52="ย้าย","ย้าย",IF($B51="","",IF(BR51="","",IF(BR51&gt;=75,"เชี่ยวชาญ",IF(BR51&gt;=65,"ชำนาญ",IF(BR51&gt;=55,"พัฒนา",IF(BR51&gt;=50,"เริ่มต้น","ไม่ผ่าน")))))))))</f>
        <v/>
      </c>
      <c r="BT51" s="1233" t="str">
        <f>IF(VLOOKUP($A51,'02.คีย์เทอม1'!$A$10:$GT$59,115,FALSE)="","",VLOOKUP($A51,'02.คีย์เทอม1'!$A$10:$GT$59,115,FALSE))</f>
        <v/>
      </c>
      <c r="BU51" s="1233" t="str">
        <f>IF(VLOOKUP($A51,'03.คีย์เทอม2'!$A$10:$GT$59,115,FALSE)="","",VLOOKUP($A51,'03.คีย์เทอม2'!$A$10:$GT$59,115,FALSE))</f>
        <v/>
      </c>
      <c r="BV51" s="1262" t="str">
        <f t="shared" si="30"/>
        <v/>
      </c>
      <c r="BW51" s="1233" t="str">
        <f>IF('2.ชื่อนักเรียน'!R52="มส","มส",IF('2.ชื่อนักเรียน'!R52="ร","ร",IF('2.ชื่อนักเรียน'!R52="ย้าย","ย้าย",IF($B51="","",IF(BV51="","",IF(BV51&gt;=75,"เชี่ยวชาญ",IF(BV51&gt;=65,"ชำนาญ",IF(BV51&gt;=55,"พัฒนา",IF(BV51&gt;=50,"เริ่มต้น","ไม่ผ่าน")))))))))</f>
        <v/>
      </c>
      <c r="BX51" s="1233" t="str">
        <f>IF(VLOOKUP($A51,'02.คีย์เทอม1'!$A$10:$GT$59,120,FALSE)="","",VLOOKUP($A51,'02.คีย์เทอม1'!$A$10:$GT$59,120,FALSE))</f>
        <v/>
      </c>
      <c r="BY51" s="1233" t="str">
        <f>IF(VLOOKUP($A51,'03.คีย์เทอม2'!$A$10:$GT$59,120,FALSE)="","",VLOOKUP($A51,'03.คีย์เทอม2'!$A$10:$GT$59,120,FALSE))</f>
        <v/>
      </c>
      <c r="BZ51" s="1262" t="str">
        <f t="shared" si="31"/>
        <v/>
      </c>
      <c r="CA51" s="1233" t="str">
        <f>IF('2.ชื่อนักเรียน'!R52="มส","มส",IF('2.ชื่อนักเรียน'!R52="ร","ร",IF('2.ชื่อนักเรียน'!R52="ย้าย","ย้าย",IF($B51="","",IF(BZ51="","",IF(BZ51&gt;=75,"เชี่ยวชาญ",IF(BZ51&gt;=65,"ชำนาญ",IF(BZ51&gt;=55,"พัฒนา",IF(BZ51&gt;=50,"เริ่มต้น","ไม่ผ่าน")))))))))</f>
        <v/>
      </c>
      <c r="CB51" s="1233" t="str">
        <f>IF(VLOOKUP($A51,'02.คีย์เทอม1'!$A$10:$GT$59,125,FALSE)="","",VLOOKUP($A51,'02.คีย์เทอม1'!$A$10:$GT$59,125,FALSE))</f>
        <v/>
      </c>
      <c r="CC51" s="1233" t="str">
        <f>IF(VLOOKUP($A51,'03.คีย์เทอม2'!$A$10:$GT$59,125,FALSE)="","",VLOOKUP($A51,'03.คีย์เทอม2'!$A$10:$GT$59,125,FALSE))</f>
        <v/>
      </c>
      <c r="CD51" s="1262" t="str">
        <f t="shared" si="32"/>
        <v/>
      </c>
      <c r="CE51" s="1233" t="str">
        <f>IF('2.ชื่อนักเรียน'!R52="มส","มส",IF('2.ชื่อนักเรียน'!R52="ร","ร",IF('2.ชื่อนักเรียน'!R52="ย้าย","ย้าย",IF($B51="","",IF(CD51="","",IF(CD51&gt;=75,"เชี่ยวชาญ",IF(CD51&gt;=65,"ชำนาญ",IF(CD51&gt;=55,"พัฒนา",IF(CD51&gt;=50,"เริ่มต้น","ไม่ผ่าน")))))))))</f>
        <v/>
      </c>
      <c r="CF51" s="1233" t="str">
        <f>IF(VLOOKUP($A51,'02.คีย์เทอม1'!$A$10:$GT$59,130,FALSE)="","",VLOOKUP($A51,'02.คีย์เทอม1'!$A$10:$GT$59,130,FALSE))</f>
        <v/>
      </c>
      <c r="CG51" s="1233" t="str">
        <f>IF(VLOOKUP($A51,'03.คีย์เทอม2'!$A$10:$GT$59,130,FALSE)="","",VLOOKUP($A51,'03.คีย์เทอม2'!$A$10:$GT$59,130,FALSE))</f>
        <v/>
      </c>
      <c r="CH51" s="1262" t="str">
        <f t="shared" si="33"/>
        <v/>
      </c>
      <c r="CI51" s="1233" t="str">
        <f>IF('2.ชื่อนักเรียน'!R52="มส","มส",IF('2.ชื่อนักเรียน'!R52="ร","ร",IF('2.ชื่อนักเรียน'!R52="ย้าย","ย้าย",IF($B51="","",IF(CH51="","",IF(CH51&gt;=75,"เชี่ยวชาญ",IF(CH51&gt;=65,"ชำนาญ",IF(CH51&gt;=55,"พัฒนา",IF(CH51&gt;=50,"เริ่มต้น","ไม่ผ่าน")))))))))</f>
        <v/>
      </c>
      <c r="CJ51" s="1233" t="str">
        <f>IF(VLOOKUP($A51,'02.คีย์เทอม1'!$A$10:$GT$59,135,FALSE)="","",VLOOKUP($A51,'02.คีย์เทอม1'!$A$10:$GT$59,135,FALSE))</f>
        <v/>
      </c>
      <c r="CK51" s="1233" t="str">
        <f>IF(VLOOKUP($A51,'03.คีย์เทอม2'!$A$10:$GT$59,135,FALSE)="","",VLOOKUP($A51,'03.คีย์เทอม2'!$A$10:$GT$59,135,FALSE))</f>
        <v/>
      </c>
      <c r="CL51" s="1262" t="str">
        <f t="shared" si="34"/>
        <v/>
      </c>
      <c r="CM51" s="1233" t="str">
        <f>IF('2.ชื่อนักเรียน'!R52="มส","มส",IF('2.ชื่อนักเรียน'!R52="ร","ร",IF('2.ชื่อนักเรียน'!R52="ย้าย","ย้าย",IF($B51="","",IF(CL51="","",IF(CL51&gt;=75,"เชี่ยวชาญ",IF(CL51&gt;=65,"ชำนาญ",IF(CL51&gt;=55,"พัฒนา",IF(CL51&gt;=50,"เริ่มต้น","ไม่ผ่าน")))))))))</f>
        <v/>
      </c>
      <c r="CN51" s="1233" t="str">
        <f>IF(VLOOKUP($A51,'02.คีย์เทอม1'!$A$10:$GT$59,140,FALSE)="","",VLOOKUP($A51,'02.คีย์เทอม1'!$A$10:$GT$59,140,FALSE))</f>
        <v/>
      </c>
      <c r="CO51" s="1233" t="str">
        <f>IF(VLOOKUP($A51,'03.คีย์เทอม2'!$A$10:$GT$59,140,FALSE)="","",VLOOKUP($A51,'03.คีย์เทอม2'!$A$10:$GT$59,140,FALSE))</f>
        <v/>
      </c>
      <c r="CP51" s="1262" t="str">
        <f t="shared" si="35"/>
        <v/>
      </c>
      <c r="CQ51" s="1233" t="str">
        <f>IF('2.ชื่อนักเรียน'!R52="มส","มส",IF('2.ชื่อนักเรียน'!R52="ร","ร",IF('2.ชื่อนักเรียน'!R52="ย้าย","ย้าย",IF($B51="","",IF(CP51="","",IF(CP51&gt;=75,"เชี่ยวชาญ",IF(CP51&gt;=65,"ชำนาญ",IF(CP51&gt;=55,"พัฒนา",IF(CP51&gt;=50,"เริ่มต้น","ไม่ผ่าน")))))))))</f>
        <v/>
      </c>
      <c r="CR51" s="1233" t="str">
        <f>IF(VLOOKUP($A51,'02.คีย์เทอม1'!$A$10:$GT$59,145,FALSE)="","",VLOOKUP($A51,'02.คีย์เทอม1'!$A$10:$GT$59,145,FALSE))</f>
        <v/>
      </c>
      <c r="CS51" s="1233" t="str">
        <f>IF(VLOOKUP($A51,'03.คีย์เทอม2'!$A$10:$GT$59,145,FALSE)="","",VLOOKUP($A51,'03.คีย์เทอม2'!$A$10:$GT$59,145,FALSE))</f>
        <v/>
      </c>
      <c r="CT51" s="1262" t="str">
        <f t="shared" si="36"/>
        <v/>
      </c>
      <c r="CU51" s="1233" t="str">
        <f>IF('2.ชื่อนักเรียน'!R52="มส","มส",IF('2.ชื่อนักเรียน'!R52="ร","ร",IF('2.ชื่อนักเรียน'!R52="ย้าย","ย้าย",IF($B51="","",IF(CT51="","",IF(CT51&gt;=75,"เชี่ยวชาญ",IF(CT51&gt;=65,"ชำนาญ",IF(CT51&gt;=55,"พัฒนา",IF(CT51&gt;=50,"เริ่มต้น","ไม่ผ่าน")))))))))</f>
        <v/>
      </c>
      <c r="CV51" s="1233" t="str">
        <f>IF(VLOOKUP($A51,'02.คีย์เทอม1'!$A$10:$GT$59,150,FALSE)="","",VLOOKUP($A51,'02.คีย์เทอม1'!$A$10:$GT$59,150,FALSE))</f>
        <v/>
      </c>
      <c r="CW51" s="1233" t="str">
        <f>IF(VLOOKUP($A51,'03.คีย์เทอม2'!$A$10:$GT$59,150,FALSE)="","",VLOOKUP($A51,'03.คีย์เทอม2'!$A$10:$GT$59,150,FALSE))</f>
        <v/>
      </c>
      <c r="CX51" s="1262" t="str">
        <f t="shared" si="37"/>
        <v/>
      </c>
      <c r="CY51" s="1233" t="str">
        <f>IF('2.ชื่อนักเรียน'!R52="มส","มส",IF('2.ชื่อนักเรียน'!R52="ร","ร",IF('2.ชื่อนักเรียน'!R52="ย้าย","ย้าย",IF($B51="","",IF(CX51="","",IF(CX51&gt;=75,"เชี่ยวชาญ",IF(CX51&gt;=65,"ชำนาญ",IF(CX51&gt;=55,"พัฒนา",IF(CX51&gt;=50,"เริ่มต้น","ไม่ผ่าน")))))))))</f>
        <v/>
      </c>
      <c r="CZ51" s="1233" t="str">
        <f>IF(VLOOKUP($A51,'02.คีย์เทอม1'!$A$10:$GT$59,155,FALSE)="","",VLOOKUP($A51,'02.คีย์เทอม1'!$A$10:$GT$59,155,FALSE))</f>
        <v/>
      </c>
      <c r="DA51" s="1233" t="str">
        <f>IF(VLOOKUP($A51,'03.คีย์เทอม2'!$A$10:$GT$59,155,FALSE)="","",VLOOKUP($A51,'03.คีย์เทอม2'!$A$10:$GT$59,155,FALSE))</f>
        <v/>
      </c>
      <c r="DB51" s="1262" t="str">
        <f t="shared" si="38"/>
        <v/>
      </c>
      <c r="DC51" s="1233" t="str">
        <f>IF('2.ชื่อนักเรียน'!R52="มส","มส",IF('2.ชื่อนักเรียน'!R52="ร","ร",IF('2.ชื่อนักเรียน'!R52="ย้าย","ย้าย",IF($B51="","",IF(DB51="","",IF(DB51&gt;=75,"เชี่ยวชาญ",IF(DB51&gt;=65,"ชำนาญ",IF(DB51&gt;=55,"พัฒนา",IF(DB51&gt;=50,"เริ่มต้น","ไม่ผ่าน")))))))))</f>
        <v/>
      </c>
      <c r="DD51" s="1233" t="str">
        <f>IF(VLOOKUP($A51,'02.คีย์เทอม1'!$A$10:$GT$59,160,FALSE)="","",VLOOKUP($A51,'02.คีย์เทอม1'!$A$10:$GT$59,160,FALSE))</f>
        <v/>
      </c>
      <c r="DE51" s="1233" t="str">
        <f>IF(VLOOKUP($A51,'03.คีย์เทอม2'!$A$10:$GT$59,160,FALSE)="","",VLOOKUP($A51,'03.คีย์เทอม2'!$A$10:$GT$59,160,FALSE))</f>
        <v/>
      </c>
      <c r="DF51" s="1262" t="str">
        <f t="shared" si="39"/>
        <v/>
      </c>
      <c r="DG51" s="1233" t="str">
        <f>IF('2.ชื่อนักเรียน'!R52="มส","มส",IF('2.ชื่อนักเรียน'!R52="ร","ร",IF('2.ชื่อนักเรียน'!R52="ย้าย","ย้าย",IF($B51="","",IF(DF51="","",IF(DF51&gt;=75,"เชี่ยวชาญ",IF(DF51&gt;=65,"ชำนาญ",IF(DF51&gt;=55,"พัฒนา",IF(DF51&gt;=50,"เริ่มต้น","ไม่ผ่าน")))))))))</f>
        <v/>
      </c>
      <c r="DH51" s="1233" t="str">
        <f>IF(VLOOKUP($A51,'02.คีย์เทอม1'!$A$10:$GT$59,165,FALSE)="","",VLOOKUP($A51,'02.คีย์เทอม1'!$A$10:$GT$59,165,FALSE))</f>
        <v/>
      </c>
      <c r="DI51" s="1233" t="str">
        <f>IF(VLOOKUP($A51,'03.คีย์เทอม2'!$A$10:$GT$59,165,FALSE)="","",VLOOKUP($A51,'03.คีย์เทอม2'!$A$10:$GT$59,165,FALSE))</f>
        <v/>
      </c>
      <c r="DJ51" s="1262" t="str">
        <f t="shared" si="40"/>
        <v/>
      </c>
      <c r="DK51" s="1233" t="str">
        <f>IF('2.ชื่อนักเรียน'!R52="มส","มส",IF('2.ชื่อนักเรียน'!R52="ร","ร",IF('2.ชื่อนักเรียน'!R52="ย้าย","ย้าย",IF($B51="","",IF(DJ51="","",IF(DJ51&gt;=75,"เชี่ยวชาญ",IF(DJ51&gt;=65,"ชำนาญ",IF(DJ51&gt;=55,"พัฒนา",IF(DJ51&gt;=50,"เริ่มต้น","ไม่ผ่าน")))))))))</f>
        <v/>
      </c>
      <c r="DL51" s="1233" t="str">
        <f>IF(VLOOKUP($A51,'02.คีย์เทอม1'!$A$10:$GT$59,170,FALSE)="","",VLOOKUP($A51,'02.คีย์เทอม1'!$A$10:$GT$59,170,FALSE))</f>
        <v/>
      </c>
      <c r="DM51" s="1233" t="str">
        <f>IF(VLOOKUP($A51,'03.คีย์เทอม2'!$A$10:$GT$59,170,FALSE)="","",VLOOKUP($A51,'03.คีย์เทอม2'!$A$10:$GT$59,170,FALSE))</f>
        <v/>
      </c>
      <c r="DN51" s="1262" t="str">
        <f t="shared" si="41"/>
        <v/>
      </c>
      <c r="DO51" s="1233" t="str">
        <f>IF('2.ชื่อนักเรียน'!R52="มส","มส",IF('2.ชื่อนักเรียน'!R52="ร","ร",IF('2.ชื่อนักเรียน'!R52="ย้าย","ย้าย",IF($B51="","",IF(DN51="","",IF(DN51&gt;=75,"เชี่ยวชาญ",IF(DN51&gt;=65,"ชำนาญ",IF(DN51&gt;=55,"พัฒนา",IF(DN51&gt;=50,"เริ่มต้น","ไม่ผ่าน")))))))))</f>
        <v/>
      </c>
      <c r="DP51" s="1233" t="str">
        <f>IF(VLOOKUP($A51,'02.คีย์เทอม1'!$A$10:$GT$59,175,FALSE)="","",VLOOKUP($A51,'02.คีย์เทอม1'!$A$10:$GT$59,175,FALSE))</f>
        <v/>
      </c>
      <c r="DQ51" s="1233" t="str">
        <f>IF(VLOOKUP($A51,'03.คีย์เทอม2'!$A$10:$GT$59,175,FALSE)="","",VLOOKUP($A51,'03.คีย์เทอม2'!$A$10:$GT$59,175,FALSE))</f>
        <v/>
      </c>
      <c r="DR51" s="1262" t="str">
        <f t="shared" si="42"/>
        <v/>
      </c>
      <c r="DS51" s="1233" t="str">
        <f>IF('2.ชื่อนักเรียน'!R52="มส","มส",IF('2.ชื่อนักเรียน'!R52="ร","ร",IF('2.ชื่อนักเรียน'!R52="ย้าย","ย้าย",IF($B51="","",IF(DR51="","",IF(DR51&gt;=75,"เชี่ยวชาญ",IF(DR51&gt;=65,"ชำนาญ",IF(DR51&gt;=55,"พัฒนา",IF(DR51&gt;=50,"เริ่มต้น","ไม่ผ่าน")))))))))</f>
        <v/>
      </c>
      <c r="DT51" s="1233" t="str">
        <f>IF(VLOOKUP($A51,'02.คีย์เทอม1'!$A$10:$GT$59,180,FALSE)="","",VLOOKUP($A51,'02.คีย์เทอม1'!$A$10:$GT$59,180,FALSE))</f>
        <v/>
      </c>
      <c r="DU51" s="1233" t="str">
        <f>IF(VLOOKUP($A51,'03.คีย์เทอม2'!$A$10:$GT$59,180,FALSE)="","",VLOOKUP($A51,'03.คีย์เทอม2'!$A$10:$GT$59,180,FALSE))</f>
        <v/>
      </c>
      <c r="DV51" s="1262" t="str">
        <f t="shared" si="43"/>
        <v/>
      </c>
      <c r="DW51" s="1233" t="str">
        <f>IF('2.ชื่อนักเรียน'!R52="มส","มส",IF('2.ชื่อนักเรียน'!R52="ร","ร",IF('2.ชื่อนักเรียน'!R52="ย้าย","ย้าย",IF($B51="","",IF(DV51="","",IF(DV51&gt;=75,"เชี่ยวชาญ",IF(DV51&gt;=65,"ชำนาญ",IF(DV51&gt;=55,"พัฒนา",IF(DV51&gt;=50,"เริ่มต้น","ไม่ผ่าน")))))))))</f>
        <v/>
      </c>
    </row>
    <row r="52" spans="1:127" s="509" customFormat="1" ht="17.25" customHeight="1">
      <c r="A52" s="1323">
        <v>43</v>
      </c>
      <c r="B52" s="1324" t="str">
        <f>IF('2.ชื่อนักเรียน'!C53="","",'2.ชื่อนักเรียน'!C53)</f>
        <v/>
      </c>
      <c r="C52" s="1325" t="str">
        <f>IF('2.ชื่อนักเรียน'!D53="","",'2.ชื่อนักเรียน'!D53)</f>
        <v/>
      </c>
      <c r="D52" s="1314" t="str">
        <f>IF($A$3&lt;&gt;"ชั้น"&amp;'01.ข้อมูลเบื้องต้น'!$H$2,"",IF(AK52="","",AK52))</f>
        <v/>
      </c>
      <c r="E52" s="1314" t="str">
        <f>IF($A$3&lt;&gt;"ชั้น"&amp;'01.ข้อมูลเบื้องต้น'!$H$2,"",IF(AO52="","",AO52))</f>
        <v/>
      </c>
      <c r="F52" s="1315" t="str">
        <f>IF($A$3&lt;&gt;"ชั้น"&amp;'01.ข้อมูลเบื้องต้น'!$H$2,"",IF(AS52="","",AS52))</f>
        <v/>
      </c>
      <c r="G52" s="1332" t="str">
        <f>IF($A$3&lt;&gt;"ชั้น"&amp;'01.ข้อมูลเบื้องต้น'!$H$2,"",IF(AW52="","",AW52))</f>
        <v/>
      </c>
      <c r="H52" s="1333" t="str">
        <f>IF($A$3&lt;&gt;"ชั้น"&amp;'01.ข้อมูลเบื้องต้น'!$H$2,"",IF(BA52="","",BA52))</f>
        <v/>
      </c>
      <c r="I52" s="1316" t="str">
        <f>IF($A$3&lt;&gt;"ชั้น"&amp;'01.ข้อมูลเบื้องต้น'!$H$2,"",IF(BE52="","",BE52))</f>
        <v/>
      </c>
      <c r="J52" s="1316" t="str">
        <f>IF($A$3&lt;&gt;"ชั้น"&amp;'01.ข้อมูลเบื้องต้น'!$H$2,"",IF(BI52="","",BI52))</f>
        <v/>
      </c>
      <c r="K52" s="1316" t="str">
        <f>IF($A$3&lt;&gt;"ชั้น"&amp;'01.ข้อมูลเบื้องต้น'!$H$2,"",IF(BM52="","",BM52))</f>
        <v/>
      </c>
      <c r="L52" s="1334" t="str">
        <f>IF($A$3&lt;&gt;"ชั้น"&amp;'01.ข้อมูลเบื้องต้น'!$H$2,"",IF(BO52="","",BO52))</f>
        <v/>
      </c>
      <c r="M52" s="1332" t="str">
        <f>IF($A$3&lt;&gt;"ชั้น"&amp;'01.ข้อมูลเบื้องต้น'!$H$2,"",IF(BS52="","",BS52))</f>
        <v/>
      </c>
      <c r="N52" s="1333" t="str">
        <f>IF($A$3&lt;&gt;"ชั้น"&amp;'01.ข้อมูลเบื้องต้น'!$H$2,"",IF(BW52="","",BW52))</f>
        <v/>
      </c>
      <c r="O52" s="1333" t="str">
        <f>IF($A$3&lt;&gt;"ชั้น"&amp;'01.ข้อมูลเบื้องต้น'!$H$2,"",IF(CA52="","",CA52))</f>
        <v/>
      </c>
      <c r="P52" s="1333" t="str">
        <f>IF($A$3&lt;&gt;"ชั้น"&amp;'01.ข้อมูลเบื้องต้น'!$H$2,"",IF(CE52="","",CE52))</f>
        <v/>
      </c>
      <c r="Q52" s="1333" t="str">
        <f>IF($A$3&lt;&gt;"ชั้น"&amp;'01.ข้อมูลเบื้องต้น'!$H$2,"",IF(CI52="","",CI52))</f>
        <v/>
      </c>
      <c r="R52" s="1333" t="str">
        <f>IF($A$3&lt;&gt;"ชั้น"&amp;'01.ข้อมูลเบื้องต้น'!$H$2,"",IF(CM52="","",CM52))</f>
        <v/>
      </c>
      <c r="S52" s="1333" t="str">
        <f>IF($A$3&lt;&gt;"ชั้น"&amp;'01.ข้อมูลเบื้องต้น'!$H$2,"",IF(CQ52="","",CQ52))</f>
        <v/>
      </c>
      <c r="T52" s="1333" t="str">
        <f>IF($A$3&lt;&gt;"ชั้น"&amp;'01.ข้อมูลเบื้องต้น'!$H$2,"",IF(CU52="","",CU52))</f>
        <v/>
      </c>
      <c r="U52" s="1333" t="str">
        <f>IF($A$3&lt;&gt;"ชั้น"&amp;'01.ข้อมูลเบื้องต้น'!$H$2,"",IF(CY52="","",CY52))</f>
        <v/>
      </c>
      <c r="V52" s="1333" t="str">
        <f>IF($A$3&lt;&gt;"ชั้น"&amp;'01.ข้อมูลเบื้องต้น'!$H$2,"",IF(DC52="","",DC52))</f>
        <v/>
      </c>
      <c r="W52" s="1333" t="str">
        <f>IF($A$3&lt;&gt;"ชั้น"&amp;'01.ข้อมูลเบื้องต้น'!$H$2,"",IF(DG52="","",DG52))</f>
        <v/>
      </c>
      <c r="X52" s="1333" t="str">
        <f>IF($A$3&lt;&gt;"ชั้น"&amp;'01.ข้อมูลเบื้องต้น'!$H$2,"",IF(DK52="","",DK52))</f>
        <v/>
      </c>
      <c r="Y52" s="1333" t="str">
        <f>IF($A$3&lt;&gt;"ชั้น"&amp;'01.ข้อมูลเบื้องต้น'!$H$2,"",IF(DO52="","",DO52))</f>
        <v/>
      </c>
      <c r="Z52" s="1333" t="str">
        <f>IF($A$3&lt;&gt;"ชั้น"&amp;'01.ข้อมูลเบื้องต้น'!$H$2,"",IF(DS52="","",DS52))</f>
        <v/>
      </c>
      <c r="AA52" s="1335" t="str">
        <f>IF($A$3&lt;&gt;"ชั้น"&amp;'01.ข้อมูลเบื้องต้น'!$H$2,"",IF(DW52="","",DW52))</f>
        <v/>
      </c>
      <c r="AB52" s="1330" t="str">
        <f>IF($A$3&lt;&gt;"ชั้น"&amp;'01.ข้อมูลเบื้องต้น'!$H$2,"",'7.พัฒนาผู้เรียน'!G53)</f>
        <v/>
      </c>
      <c r="AC52" s="1331" t="str">
        <f>IF($A$3&lt;&gt;"ชั้น"&amp;'01.ข้อมูลเบื้องต้น'!$H$2,"",'9.คุณลักษณะ'!I53)</f>
        <v/>
      </c>
      <c r="AG52" s="1261"/>
      <c r="AH52" s="1233" t="str">
        <f>IF(VLOOKUP($A52,'02.คีย์เทอม1'!$A$10:$GT$59,189,FALSE)="","",VLOOKUP($A52,'02.คีย์เทอม1'!$A$10:$GT$59,189,FALSE))</f>
        <v/>
      </c>
      <c r="AI52" s="1233" t="str">
        <f>IF(VLOOKUP($A52,'03.คีย์เทอม2'!$A$10:$GT$59,189,FALSE)="","",VLOOKUP($A52,'03.คีย์เทอม2'!$A$10:$GT$59,189,FALSE))</f>
        <v/>
      </c>
      <c r="AJ52" s="1262" t="str">
        <f t="shared" si="44"/>
        <v/>
      </c>
      <c r="AK52" s="1233" t="str">
        <f>IF('2.ชื่อนักเรียน'!R53="มส","มส",IF('2.ชื่อนักเรียน'!R53="ร","ร",IF('2.ชื่อนักเรียน'!R53="ย้าย","ย้าย",IF($B52="","",IF(AJ52="","",IF(AJ52&gt;=75,"เชี่ยวชาญ",IF(AJ52&gt;=65,"ชำนาญ",IF(AJ52&gt;=55,"พัฒนา",IF(AJ52&gt;=50,"เริ่มต้น","ไม่ผ่าน")))))))))</f>
        <v/>
      </c>
      <c r="AL52" s="1233" t="str">
        <f>IF(VLOOKUP($A52,'02.คีย์เทอม1'!$A$10:$GT$59,193,FALSE)="","",VLOOKUP($A52,'02.คีย์เทอม1'!$A$10:$GT$59,193,FALSE))</f>
        <v/>
      </c>
      <c r="AM52" s="1233" t="str">
        <f>IF(VLOOKUP($A52,'03.คีย์เทอม2'!$A$10:$GT$59,193,FALSE)="","",VLOOKUP($A52,'03.คีย์เทอม2'!$A$10:$GT$59,193,FALSE))</f>
        <v/>
      </c>
      <c r="AN52" s="1262" t="str">
        <f t="shared" si="21"/>
        <v/>
      </c>
      <c r="AO52" s="1233" t="str">
        <f>IF('2.ชื่อนักเรียน'!R53="มส","มส",IF('2.ชื่อนักเรียน'!R53="ร","ร",IF('2.ชื่อนักเรียน'!R53="ย้าย","ย้าย",IF($B52="","",IF(AN52="","",IF(AN52&gt;=75,"เชี่ยวชาญ",IF(AN52&gt;=65,"ชำนาญ",IF(AN52&gt;=55,"พัฒนา",IF(AN52&gt;=50,"เริ่มต้น","ไม่ผ่าน")))))))))</f>
        <v/>
      </c>
      <c r="AP52" s="1233" t="str">
        <f>IF(VLOOKUP($A52,'02.คีย์เทอม1'!$A$10:$GT$59,195,FALSE)="","",VLOOKUP($A52,'02.คีย์เทอม1'!$A$10:$GT$59,195,FALSE))</f>
        <v/>
      </c>
      <c r="AQ52" s="1233" t="str">
        <f>IF(VLOOKUP($A52,'03.คีย์เทอม2'!$A$10:$GT$59,195,FALSE)="","",VLOOKUP($A52,'03.คีย์เทอม2'!$A$10:$GT$59,195,FALSE))</f>
        <v/>
      </c>
      <c r="AR52" s="1262" t="str">
        <f t="shared" si="22"/>
        <v/>
      </c>
      <c r="AS52" s="1233" t="str">
        <f>IF('2.ชื่อนักเรียน'!R53="มส","มส",IF('2.ชื่อนักเรียน'!R53="ร","ร",IF('2.ชื่อนักเรียน'!R53="ย้าย","ย้าย",IF($B52="","",IF(AR52="","",IF(AR52&gt;=75,"เชี่ยวชาญ",IF(AR52&gt;=65,"ชำนาญ",IF(AR52&gt;=55,"พัฒนา",IF(AR52&gt;=50,"เริ่มต้น","ไม่ผ่าน")))))))))</f>
        <v/>
      </c>
      <c r="AT52" s="1233" t="str">
        <f>IF(VLOOKUP($A52,'02.คีย์เทอม1'!$A$10:$GT$59,196,FALSE)="","",VLOOKUP($A52,'02.คีย์เทอม1'!$A$10:$GT$59,196,FALSE))</f>
        <v/>
      </c>
      <c r="AU52" s="1233" t="str">
        <f>IF(VLOOKUP($A52,'03.คีย์เทอม2'!$A$10:$GT$59,196,FALSE)="","",VLOOKUP($A52,'03.คีย์เทอม2'!$A$10:$GT$59,196,FALSE))</f>
        <v/>
      </c>
      <c r="AV52" s="1262" t="str">
        <f t="shared" si="23"/>
        <v/>
      </c>
      <c r="AW52" s="1233" t="str">
        <f>IF('2.ชื่อนักเรียน'!R53="มส","มส",IF('2.ชื่อนักเรียน'!R53="ร","ร",IF('2.ชื่อนักเรียน'!R53="ย้าย","ย้าย",IF($B52="","",IF(AV52="","",IF(AV52&gt;=75,"เชี่ยวชาญ",IF(AV52&gt;=65,"ชำนาญ",IF(AV52&gt;=55,"พัฒนา",IF(AV52&gt;=50,"เริ่มต้น","ไม่ผ่าน")))))))))</f>
        <v/>
      </c>
      <c r="AX52" s="1233" t="str">
        <f>IF(VLOOKUP($A52,'02.คีย์เทอม1'!$A$10:$GT$59,197,FALSE)="","",VLOOKUP($A52,'02.คีย์เทอม1'!$A$10:$GT$59,197,FALSE))</f>
        <v/>
      </c>
      <c r="AY52" s="1233" t="str">
        <f>IF(VLOOKUP($A52,'03.คีย์เทอม2'!$A$10:$GT$59,197,FALSE)="","",VLOOKUP($A52,'03.คีย์เทอม2'!$A$10:$GT$59,197,FALSE))</f>
        <v/>
      </c>
      <c r="AZ52" s="1262" t="str">
        <f t="shared" si="24"/>
        <v/>
      </c>
      <c r="BA52" s="1233" t="str">
        <f>IF('2.ชื่อนักเรียน'!R53="มส","มส",IF('2.ชื่อนักเรียน'!R53="ร","ร",IF('2.ชื่อนักเรียน'!R53="ย้าย","ย้าย",IF($B52="","",IF(AZ52="","",IF(AZ52&gt;=75,"เชี่ยวชาญ",IF(AZ52&gt;=65,"ชำนาญ",IF(AZ52&gt;=55,"พัฒนา",IF(AZ52&gt;=50,"เริ่มต้น","ไม่ผ่าน")))))))))</f>
        <v/>
      </c>
      <c r="BB52" s="1233" t="str">
        <f>IF(VLOOKUP($A52,'02.คีย์เทอม1'!$A$10:$GT$59,198,FALSE)="","",VLOOKUP($A52,'02.คีย์เทอม1'!$A$10:$GT$59,198,FALSE))</f>
        <v/>
      </c>
      <c r="BC52" s="1233" t="str">
        <f>IF(VLOOKUP($A52,'03.คีย์เทอม2'!$A$10:$GT$59,198,FALSE)="","",VLOOKUP($A52,'03.คีย์เทอม2'!$A$10:$GT$59,198,FALSE))</f>
        <v/>
      </c>
      <c r="BD52" s="1262" t="str">
        <f t="shared" si="25"/>
        <v/>
      </c>
      <c r="BE52" s="1233" t="str">
        <f>IF('2.ชื่อนักเรียน'!R53="มส","มส",IF('2.ชื่อนักเรียน'!R53="ร","ร",IF('2.ชื่อนักเรียน'!R53="ย้าย","ย้าย",IF($B52="","",IF(BD52="","",IF(BD52&gt;=75,"เชี่ยวชาญ",IF(BD52&gt;=65,"ชำนาญ",IF(BD52&gt;=55,"พัฒนา",IF(BD52&gt;=50,"เริ่มต้น","ไม่ผ่าน")))))))))</f>
        <v/>
      </c>
      <c r="BF52" s="1233" t="str">
        <f>IF(VLOOKUP($A52,'02.คีย์เทอม1'!$A$10:$GT$59,199,FALSE)="","",VLOOKUP($A52,'02.คีย์เทอม1'!$A$10:$GT$59,199,FALSE))</f>
        <v/>
      </c>
      <c r="BG52" s="1233" t="str">
        <f>IF(VLOOKUP($A52,'03.คีย์เทอม2'!$A$10:$GT$59,199,FALSE)="","",VLOOKUP($A52,'03.คีย์เทอม2'!$A$10:$GT$59,199,FALSE))</f>
        <v/>
      </c>
      <c r="BH52" s="1262" t="str">
        <f t="shared" si="26"/>
        <v/>
      </c>
      <c r="BI52" s="1233" t="str">
        <f>IF('2.ชื่อนักเรียน'!R53="มส","มส",IF('2.ชื่อนักเรียน'!R53="ร","ร",IF('2.ชื่อนักเรียน'!R53="ย้าย","ย้าย",IF($B52="","",IF(BH52="","",IF(BH52&gt;=75,"เชี่ยวชาญ",IF(BH52&gt;=65,"ชำนาญ",IF(BH52&gt;=55,"พัฒนา",IF(BH52&gt;=50,"เริ่มต้น","ไม่ผ่าน")))))))))</f>
        <v/>
      </c>
      <c r="BJ52" s="1233" t="str">
        <f>IF(VLOOKUP($A52,'02.คีย์เทอม1'!$A$10:$GT$59,200,FALSE)="","",VLOOKUP($A52,'02.คีย์เทอม1'!$A$10:$GT$59,200,FALSE))</f>
        <v/>
      </c>
      <c r="BK52" s="1233" t="str">
        <f>IF(VLOOKUP($A52,'03.คีย์เทอม2'!$A$10:$GT$59,200,FALSE)="","",VLOOKUP($A52,'03.คีย์เทอม2'!$A$10:$GT$59,200,FALSE))</f>
        <v/>
      </c>
      <c r="BL52" s="1262" t="str">
        <f t="shared" si="27"/>
        <v/>
      </c>
      <c r="BM52" s="1233" t="str">
        <f>IF('2.ชื่อนักเรียน'!R53="มส","มส",IF('2.ชื่อนักเรียน'!R53="ร","ร",IF('2.ชื่อนักเรียน'!R53="ย้าย","ย้าย",IF($B52="","",IF(BL52="","",IF(BL52&gt;=75,"เชี่ยวชาญ",IF(BL52&gt;=65,"ชำนาญ",IF(BL52&gt;=55,"พัฒนา",IF(BL52&gt;=50,"เริ่มต้น","ไม่ผ่าน")))))))))</f>
        <v/>
      </c>
      <c r="BN52" s="1262" t="str">
        <f t="shared" si="28"/>
        <v/>
      </c>
      <c r="BO52" s="1233" t="str">
        <f>IF('2.ชื่อนักเรียน'!R53="มส","มส",IF('2.ชื่อนักเรียน'!R53="ร","ร",IF('2.ชื่อนักเรียน'!R53="ย้าย","ย้าย",IF($B52="","",IF(BN52="","",IF(BN52&gt;=75,"เชี่ยวชาญ",IF(BN52&gt;=65,"ชำนาญ",IF(BN52&gt;=55,"พัฒนา",IF(BN52&gt;=50,"เริ่มต้น","ไม่ผ่าน")))))))))</f>
        <v/>
      </c>
      <c r="BP52" s="1233" t="str">
        <f>IF(VLOOKUP($A52,'02.คีย์เทอม1'!$A$10:$GT$59,110,FALSE)="","",VLOOKUP($A52,'02.คีย์เทอม1'!$A$10:$GT$59,110,FALSE))</f>
        <v/>
      </c>
      <c r="BQ52" s="1233" t="str">
        <f>IF(VLOOKUP($A52,'03.คีย์เทอม2'!$A$10:$GT$59,110,FALSE)="","",VLOOKUP($A52,'03.คีย์เทอม2'!$A$10:$GT$59,110,FALSE))</f>
        <v/>
      </c>
      <c r="BR52" s="1262" t="str">
        <f t="shared" si="29"/>
        <v/>
      </c>
      <c r="BS52" s="1233" t="str">
        <f>IF('2.ชื่อนักเรียน'!R53="มส","มส",IF('2.ชื่อนักเรียน'!R53="ร","ร",IF('2.ชื่อนักเรียน'!R53="ย้าย","ย้าย",IF($B52="","",IF(BR52="","",IF(BR52&gt;=75,"เชี่ยวชาญ",IF(BR52&gt;=65,"ชำนาญ",IF(BR52&gt;=55,"พัฒนา",IF(BR52&gt;=50,"เริ่มต้น","ไม่ผ่าน")))))))))</f>
        <v/>
      </c>
      <c r="BT52" s="1233" t="str">
        <f>IF(VLOOKUP($A52,'02.คีย์เทอม1'!$A$10:$GT$59,115,FALSE)="","",VLOOKUP($A52,'02.คีย์เทอม1'!$A$10:$GT$59,115,FALSE))</f>
        <v/>
      </c>
      <c r="BU52" s="1233" t="str">
        <f>IF(VLOOKUP($A52,'03.คีย์เทอม2'!$A$10:$GT$59,115,FALSE)="","",VLOOKUP($A52,'03.คีย์เทอม2'!$A$10:$GT$59,115,FALSE))</f>
        <v/>
      </c>
      <c r="BV52" s="1262" t="str">
        <f t="shared" si="30"/>
        <v/>
      </c>
      <c r="BW52" s="1233" t="str">
        <f>IF('2.ชื่อนักเรียน'!R53="มส","มส",IF('2.ชื่อนักเรียน'!R53="ร","ร",IF('2.ชื่อนักเรียน'!R53="ย้าย","ย้าย",IF($B52="","",IF(BV52="","",IF(BV52&gt;=75,"เชี่ยวชาญ",IF(BV52&gt;=65,"ชำนาญ",IF(BV52&gt;=55,"พัฒนา",IF(BV52&gt;=50,"เริ่มต้น","ไม่ผ่าน")))))))))</f>
        <v/>
      </c>
      <c r="BX52" s="1233" t="str">
        <f>IF(VLOOKUP($A52,'02.คีย์เทอม1'!$A$10:$GT$59,120,FALSE)="","",VLOOKUP($A52,'02.คีย์เทอม1'!$A$10:$GT$59,120,FALSE))</f>
        <v/>
      </c>
      <c r="BY52" s="1233" t="str">
        <f>IF(VLOOKUP($A52,'03.คีย์เทอม2'!$A$10:$GT$59,120,FALSE)="","",VLOOKUP($A52,'03.คีย์เทอม2'!$A$10:$GT$59,120,FALSE))</f>
        <v/>
      </c>
      <c r="BZ52" s="1262" t="str">
        <f t="shared" si="31"/>
        <v/>
      </c>
      <c r="CA52" s="1233" t="str">
        <f>IF('2.ชื่อนักเรียน'!R53="มส","มส",IF('2.ชื่อนักเรียน'!R53="ร","ร",IF('2.ชื่อนักเรียน'!R53="ย้าย","ย้าย",IF($B52="","",IF(BZ52="","",IF(BZ52&gt;=75,"เชี่ยวชาญ",IF(BZ52&gt;=65,"ชำนาญ",IF(BZ52&gt;=55,"พัฒนา",IF(BZ52&gt;=50,"เริ่มต้น","ไม่ผ่าน")))))))))</f>
        <v/>
      </c>
      <c r="CB52" s="1233" t="str">
        <f>IF(VLOOKUP($A52,'02.คีย์เทอม1'!$A$10:$GT$59,125,FALSE)="","",VLOOKUP($A52,'02.คีย์เทอม1'!$A$10:$GT$59,125,FALSE))</f>
        <v/>
      </c>
      <c r="CC52" s="1233" t="str">
        <f>IF(VLOOKUP($A52,'03.คีย์เทอม2'!$A$10:$GT$59,125,FALSE)="","",VLOOKUP($A52,'03.คีย์เทอม2'!$A$10:$GT$59,125,FALSE))</f>
        <v/>
      </c>
      <c r="CD52" s="1262" t="str">
        <f t="shared" si="32"/>
        <v/>
      </c>
      <c r="CE52" s="1233" t="str">
        <f>IF('2.ชื่อนักเรียน'!R53="มส","มส",IF('2.ชื่อนักเรียน'!R53="ร","ร",IF('2.ชื่อนักเรียน'!R53="ย้าย","ย้าย",IF($B52="","",IF(CD52="","",IF(CD52&gt;=75,"เชี่ยวชาญ",IF(CD52&gt;=65,"ชำนาญ",IF(CD52&gt;=55,"พัฒนา",IF(CD52&gt;=50,"เริ่มต้น","ไม่ผ่าน")))))))))</f>
        <v/>
      </c>
      <c r="CF52" s="1233" t="str">
        <f>IF(VLOOKUP($A52,'02.คีย์เทอม1'!$A$10:$GT$59,130,FALSE)="","",VLOOKUP($A52,'02.คีย์เทอม1'!$A$10:$GT$59,130,FALSE))</f>
        <v/>
      </c>
      <c r="CG52" s="1233" t="str">
        <f>IF(VLOOKUP($A52,'03.คีย์เทอม2'!$A$10:$GT$59,130,FALSE)="","",VLOOKUP($A52,'03.คีย์เทอม2'!$A$10:$GT$59,130,FALSE))</f>
        <v/>
      </c>
      <c r="CH52" s="1262" t="str">
        <f t="shared" si="33"/>
        <v/>
      </c>
      <c r="CI52" s="1233" t="str">
        <f>IF('2.ชื่อนักเรียน'!R53="มส","มส",IF('2.ชื่อนักเรียน'!R53="ร","ร",IF('2.ชื่อนักเรียน'!R53="ย้าย","ย้าย",IF($B52="","",IF(CH52="","",IF(CH52&gt;=75,"เชี่ยวชาญ",IF(CH52&gt;=65,"ชำนาญ",IF(CH52&gt;=55,"พัฒนา",IF(CH52&gt;=50,"เริ่มต้น","ไม่ผ่าน")))))))))</f>
        <v/>
      </c>
      <c r="CJ52" s="1233" t="str">
        <f>IF(VLOOKUP($A52,'02.คีย์เทอม1'!$A$10:$GT$59,135,FALSE)="","",VLOOKUP($A52,'02.คีย์เทอม1'!$A$10:$GT$59,135,FALSE))</f>
        <v/>
      </c>
      <c r="CK52" s="1233" t="str">
        <f>IF(VLOOKUP($A52,'03.คีย์เทอม2'!$A$10:$GT$59,135,FALSE)="","",VLOOKUP($A52,'03.คีย์เทอม2'!$A$10:$GT$59,135,FALSE))</f>
        <v/>
      </c>
      <c r="CL52" s="1262" t="str">
        <f t="shared" si="34"/>
        <v/>
      </c>
      <c r="CM52" s="1233" t="str">
        <f>IF('2.ชื่อนักเรียน'!R53="มส","มส",IF('2.ชื่อนักเรียน'!R53="ร","ร",IF('2.ชื่อนักเรียน'!R53="ย้าย","ย้าย",IF($B52="","",IF(CL52="","",IF(CL52&gt;=75,"เชี่ยวชาญ",IF(CL52&gt;=65,"ชำนาญ",IF(CL52&gt;=55,"พัฒนา",IF(CL52&gt;=50,"เริ่มต้น","ไม่ผ่าน")))))))))</f>
        <v/>
      </c>
      <c r="CN52" s="1233" t="str">
        <f>IF(VLOOKUP($A52,'02.คีย์เทอม1'!$A$10:$GT$59,140,FALSE)="","",VLOOKUP($A52,'02.คีย์เทอม1'!$A$10:$GT$59,140,FALSE))</f>
        <v/>
      </c>
      <c r="CO52" s="1233" t="str">
        <f>IF(VLOOKUP($A52,'03.คีย์เทอม2'!$A$10:$GT$59,140,FALSE)="","",VLOOKUP($A52,'03.คีย์เทอม2'!$A$10:$GT$59,140,FALSE))</f>
        <v/>
      </c>
      <c r="CP52" s="1262" t="str">
        <f t="shared" si="35"/>
        <v/>
      </c>
      <c r="CQ52" s="1233" t="str">
        <f>IF('2.ชื่อนักเรียน'!R53="มส","มส",IF('2.ชื่อนักเรียน'!R53="ร","ร",IF('2.ชื่อนักเรียน'!R53="ย้าย","ย้าย",IF($B52="","",IF(CP52="","",IF(CP52&gt;=75,"เชี่ยวชาญ",IF(CP52&gt;=65,"ชำนาญ",IF(CP52&gt;=55,"พัฒนา",IF(CP52&gt;=50,"เริ่มต้น","ไม่ผ่าน")))))))))</f>
        <v/>
      </c>
      <c r="CR52" s="1233" t="str">
        <f>IF(VLOOKUP($A52,'02.คีย์เทอม1'!$A$10:$GT$59,145,FALSE)="","",VLOOKUP($A52,'02.คีย์เทอม1'!$A$10:$GT$59,145,FALSE))</f>
        <v/>
      </c>
      <c r="CS52" s="1233" t="str">
        <f>IF(VLOOKUP($A52,'03.คีย์เทอม2'!$A$10:$GT$59,145,FALSE)="","",VLOOKUP($A52,'03.คีย์เทอม2'!$A$10:$GT$59,145,FALSE))</f>
        <v/>
      </c>
      <c r="CT52" s="1262" t="str">
        <f t="shared" si="36"/>
        <v/>
      </c>
      <c r="CU52" s="1233" t="str">
        <f>IF('2.ชื่อนักเรียน'!R53="มส","มส",IF('2.ชื่อนักเรียน'!R53="ร","ร",IF('2.ชื่อนักเรียน'!R53="ย้าย","ย้าย",IF($B52="","",IF(CT52="","",IF(CT52&gt;=75,"เชี่ยวชาญ",IF(CT52&gt;=65,"ชำนาญ",IF(CT52&gt;=55,"พัฒนา",IF(CT52&gt;=50,"เริ่มต้น","ไม่ผ่าน")))))))))</f>
        <v/>
      </c>
      <c r="CV52" s="1233" t="str">
        <f>IF(VLOOKUP($A52,'02.คีย์เทอม1'!$A$10:$GT$59,150,FALSE)="","",VLOOKUP($A52,'02.คีย์เทอม1'!$A$10:$GT$59,150,FALSE))</f>
        <v/>
      </c>
      <c r="CW52" s="1233" t="str">
        <f>IF(VLOOKUP($A52,'03.คีย์เทอม2'!$A$10:$GT$59,150,FALSE)="","",VLOOKUP($A52,'03.คีย์เทอม2'!$A$10:$GT$59,150,FALSE))</f>
        <v/>
      </c>
      <c r="CX52" s="1262" t="str">
        <f t="shared" si="37"/>
        <v/>
      </c>
      <c r="CY52" s="1233" t="str">
        <f>IF('2.ชื่อนักเรียน'!R53="มส","มส",IF('2.ชื่อนักเรียน'!R53="ร","ร",IF('2.ชื่อนักเรียน'!R53="ย้าย","ย้าย",IF($B52="","",IF(CX52="","",IF(CX52&gt;=75,"เชี่ยวชาญ",IF(CX52&gt;=65,"ชำนาญ",IF(CX52&gt;=55,"พัฒนา",IF(CX52&gt;=50,"เริ่มต้น","ไม่ผ่าน")))))))))</f>
        <v/>
      </c>
      <c r="CZ52" s="1233" t="str">
        <f>IF(VLOOKUP($A52,'02.คีย์เทอม1'!$A$10:$GT$59,155,FALSE)="","",VLOOKUP($A52,'02.คีย์เทอม1'!$A$10:$GT$59,155,FALSE))</f>
        <v/>
      </c>
      <c r="DA52" s="1233" t="str">
        <f>IF(VLOOKUP($A52,'03.คีย์เทอม2'!$A$10:$GT$59,155,FALSE)="","",VLOOKUP($A52,'03.คีย์เทอม2'!$A$10:$GT$59,155,FALSE))</f>
        <v/>
      </c>
      <c r="DB52" s="1262" t="str">
        <f t="shared" si="38"/>
        <v/>
      </c>
      <c r="DC52" s="1233" t="str">
        <f>IF('2.ชื่อนักเรียน'!R53="มส","มส",IF('2.ชื่อนักเรียน'!R53="ร","ร",IF('2.ชื่อนักเรียน'!R53="ย้าย","ย้าย",IF($B52="","",IF(DB52="","",IF(DB52&gt;=75,"เชี่ยวชาญ",IF(DB52&gt;=65,"ชำนาญ",IF(DB52&gt;=55,"พัฒนา",IF(DB52&gt;=50,"เริ่มต้น","ไม่ผ่าน")))))))))</f>
        <v/>
      </c>
      <c r="DD52" s="1233" t="str">
        <f>IF(VLOOKUP($A52,'02.คีย์เทอม1'!$A$10:$GT$59,160,FALSE)="","",VLOOKUP($A52,'02.คีย์เทอม1'!$A$10:$GT$59,160,FALSE))</f>
        <v/>
      </c>
      <c r="DE52" s="1233" t="str">
        <f>IF(VLOOKUP($A52,'03.คีย์เทอม2'!$A$10:$GT$59,160,FALSE)="","",VLOOKUP($A52,'03.คีย์เทอม2'!$A$10:$GT$59,160,FALSE))</f>
        <v/>
      </c>
      <c r="DF52" s="1262" t="str">
        <f t="shared" si="39"/>
        <v/>
      </c>
      <c r="DG52" s="1233" t="str">
        <f>IF('2.ชื่อนักเรียน'!R53="มส","มส",IF('2.ชื่อนักเรียน'!R53="ร","ร",IF('2.ชื่อนักเรียน'!R53="ย้าย","ย้าย",IF($B52="","",IF(DF52="","",IF(DF52&gt;=75,"เชี่ยวชาญ",IF(DF52&gt;=65,"ชำนาญ",IF(DF52&gt;=55,"พัฒนา",IF(DF52&gt;=50,"เริ่มต้น","ไม่ผ่าน")))))))))</f>
        <v/>
      </c>
      <c r="DH52" s="1233" t="str">
        <f>IF(VLOOKUP($A52,'02.คีย์เทอม1'!$A$10:$GT$59,165,FALSE)="","",VLOOKUP($A52,'02.คีย์เทอม1'!$A$10:$GT$59,165,FALSE))</f>
        <v/>
      </c>
      <c r="DI52" s="1233" t="str">
        <f>IF(VLOOKUP($A52,'03.คีย์เทอม2'!$A$10:$GT$59,165,FALSE)="","",VLOOKUP($A52,'03.คีย์เทอม2'!$A$10:$GT$59,165,FALSE))</f>
        <v/>
      </c>
      <c r="DJ52" s="1262" t="str">
        <f t="shared" si="40"/>
        <v/>
      </c>
      <c r="DK52" s="1233" t="str">
        <f>IF('2.ชื่อนักเรียน'!R53="มส","มส",IF('2.ชื่อนักเรียน'!R53="ร","ร",IF('2.ชื่อนักเรียน'!R53="ย้าย","ย้าย",IF($B52="","",IF(DJ52="","",IF(DJ52&gt;=75,"เชี่ยวชาญ",IF(DJ52&gt;=65,"ชำนาญ",IF(DJ52&gt;=55,"พัฒนา",IF(DJ52&gt;=50,"เริ่มต้น","ไม่ผ่าน")))))))))</f>
        <v/>
      </c>
      <c r="DL52" s="1233" t="str">
        <f>IF(VLOOKUP($A52,'02.คีย์เทอม1'!$A$10:$GT$59,170,FALSE)="","",VLOOKUP($A52,'02.คีย์เทอม1'!$A$10:$GT$59,170,FALSE))</f>
        <v/>
      </c>
      <c r="DM52" s="1233" t="str">
        <f>IF(VLOOKUP($A52,'03.คีย์เทอม2'!$A$10:$GT$59,170,FALSE)="","",VLOOKUP($A52,'03.คีย์เทอม2'!$A$10:$GT$59,170,FALSE))</f>
        <v/>
      </c>
      <c r="DN52" s="1262" t="str">
        <f t="shared" si="41"/>
        <v/>
      </c>
      <c r="DO52" s="1233" t="str">
        <f>IF('2.ชื่อนักเรียน'!R53="มส","มส",IF('2.ชื่อนักเรียน'!R53="ร","ร",IF('2.ชื่อนักเรียน'!R53="ย้าย","ย้าย",IF($B52="","",IF(DN52="","",IF(DN52&gt;=75,"เชี่ยวชาญ",IF(DN52&gt;=65,"ชำนาญ",IF(DN52&gt;=55,"พัฒนา",IF(DN52&gt;=50,"เริ่มต้น","ไม่ผ่าน")))))))))</f>
        <v/>
      </c>
      <c r="DP52" s="1233" t="str">
        <f>IF(VLOOKUP($A52,'02.คีย์เทอม1'!$A$10:$GT$59,175,FALSE)="","",VLOOKUP($A52,'02.คีย์เทอม1'!$A$10:$GT$59,175,FALSE))</f>
        <v/>
      </c>
      <c r="DQ52" s="1233" t="str">
        <f>IF(VLOOKUP($A52,'03.คีย์เทอม2'!$A$10:$GT$59,175,FALSE)="","",VLOOKUP($A52,'03.คีย์เทอม2'!$A$10:$GT$59,175,FALSE))</f>
        <v/>
      </c>
      <c r="DR52" s="1262" t="str">
        <f t="shared" si="42"/>
        <v/>
      </c>
      <c r="DS52" s="1233" t="str">
        <f>IF('2.ชื่อนักเรียน'!R53="มส","มส",IF('2.ชื่อนักเรียน'!R53="ร","ร",IF('2.ชื่อนักเรียน'!R53="ย้าย","ย้าย",IF($B52="","",IF(DR52="","",IF(DR52&gt;=75,"เชี่ยวชาญ",IF(DR52&gt;=65,"ชำนาญ",IF(DR52&gt;=55,"พัฒนา",IF(DR52&gt;=50,"เริ่มต้น","ไม่ผ่าน")))))))))</f>
        <v/>
      </c>
      <c r="DT52" s="1233" t="str">
        <f>IF(VLOOKUP($A52,'02.คีย์เทอม1'!$A$10:$GT$59,180,FALSE)="","",VLOOKUP($A52,'02.คีย์เทอม1'!$A$10:$GT$59,180,FALSE))</f>
        <v/>
      </c>
      <c r="DU52" s="1233" t="str">
        <f>IF(VLOOKUP($A52,'03.คีย์เทอม2'!$A$10:$GT$59,180,FALSE)="","",VLOOKUP($A52,'03.คีย์เทอม2'!$A$10:$GT$59,180,FALSE))</f>
        <v/>
      </c>
      <c r="DV52" s="1262" t="str">
        <f t="shared" si="43"/>
        <v/>
      </c>
      <c r="DW52" s="1233" t="str">
        <f>IF('2.ชื่อนักเรียน'!R53="มส","มส",IF('2.ชื่อนักเรียน'!R53="ร","ร",IF('2.ชื่อนักเรียน'!R53="ย้าย","ย้าย",IF($B52="","",IF(DV52="","",IF(DV52&gt;=75,"เชี่ยวชาญ",IF(DV52&gt;=65,"ชำนาญ",IF(DV52&gt;=55,"พัฒนา",IF(DV52&gt;=50,"เริ่มต้น","ไม่ผ่าน")))))))))</f>
        <v/>
      </c>
    </row>
    <row r="53" spans="1:127" s="509" customFormat="1" ht="17.25" customHeight="1">
      <c r="A53" s="1323">
        <v>44</v>
      </c>
      <c r="B53" s="1324" t="str">
        <f>IF('2.ชื่อนักเรียน'!C54="","",'2.ชื่อนักเรียน'!C54)</f>
        <v/>
      </c>
      <c r="C53" s="1325" t="str">
        <f>IF('2.ชื่อนักเรียน'!D54="","",'2.ชื่อนักเรียน'!D54)</f>
        <v/>
      </c>
      <c r="D53" s="1314" t="str">
        <f>IF($A$3&lt;&gt;"ชั้น"&amp;'01.ข้อมูลเบื้องต้น'!$H$2,"",IF(AK53="","",AK53))</f>
        <v/>
      </c>
      <c r="E53" s="1314" t="str">
        <f>IF($A$3&lt;&gt;"ชั้น"&amp;'01.ข้อมูลเบื้องต้น'!$H$2,"",IF(AO53="","",AO53))</f>
        <v/>
      </c>
      <c r="F53" s="1315" t="str">
        <f>IF($A$3&lt;&gt;"ชั้น"&amp;'01.ข้อมูลเบื้องต้น'!$H$2,"",IF(AS53="","",AS53))</f>
        <v/>
      </c>
      <c r="G53" s="1332" t="str">
        <f>IF($A$3&lt;&gt;"ชั้น"&amp;'01.ข้อมูลเบื้องต้น'!$H$2,"",IF(AW53="","",AW53))</f>
        <v/>
      </c>
      <c r="H53" s="1333" t="str">
        <f>IF($A$3&lt;&gt;"ชั้น"&amp;'01.ข้อมูลเบื้องต้น'!$H$2,"",IF(BA53="","",BA53))</f>
        <v/>
      </c>
      <c r="I53" s="1316" t="str">
        <f>IF($A$3&lt;&gt;"ชั้น"&amp;'01.ข้อมูลเบื้องต้น'!$H$2,"",IF(BE53="","",BE53))</f>
        <v/>
      </c>
      <c r="J53" s="1316" t="str">
        <f>IF($A$3&lt;&gt;"ชั้น"&amp;'01.ข้อมูลเบื้องต้น'!$H$2,"",IF(BI53="","",BI53))</f>
        <v/>
      </c>
      <c r="K53" s="1316" t="str">
        <f>IF($A$3&lt;&gt;"ชั้น"&amp;'01.ข้อมูลเบื้องต้น'!$H$2,"",IF(BM53="","",BM53))</f>
        <v/>
      </c>
      <c r="L53" s="1334" t="str">
        <f>IF($A$3&lt;&gt;"ชั้น"&amp;'01.ข้อมูลเบื้องต้น'!$H$2,"",IF(BO53="","",BO53))</f>
        <v/>
      </c>
      <c r="M53" s="1332" t="str">
        <f>IF($A$3&lt;&gt;"ชั้น"&amp;'01.ข้อมูลเบื้องต้น'!$H$2,"",IF(BS53="","",BS53))</f>
        <v/>
      </c>
      <c r="N53" s="1333" t="str">
        <f>IF($A$3&lt;&gt;"ชั้น"&amp;'01.ข้อมูลเบื้องต้น'!$H$2,"",IF(BW53="","",BW53))</f>
        <v/>
      </c>
      <c r="O53" s="1333" t="str">
        <f>IF($A$3&lt;&gt;"ชั้น"&amp;'01.ข้อมูลเบื้องต้น'!$H$2,"",IF(CA53="","",CA53))</f>
        <v/>
      </c>
      <c r="P53" s="1333" t="str">
        <f>IF($A$3&lt;&gt;"ชั้น"&amp;'01.ข้อมูลเบื้องต้น'!$H$2,"",IF(CE53="","",CE53))</f>
        <v/>
      </c>
      <c r="Q53" s="1333" t="str">
        <f>IF($A$3&lt;&gt;"ชั้น"&amp;'01.ข้อมูลเบื้องต้น'!$H$2,"",IF(CI53="","",CI53))</f>
        <v/>
      </c>
      <c r="R53" s="1333" t="str">
        <f>IF($A$3&lt;&gt;"ชั้น"&amp;'01.ข้อมูลเบื้องต้น'!$H$2,"",IF(CM53="","",CM53))</f>
        <v/>
      </c>
      <c r="S53" s="1333" t="str">
        <f>IF($A$3&lt;&gt;"ชั้น"&amp;'01.ข้อมูลเบื้องต้น'!$H$2,"",IF(CQ53="","",CQ53))</f>
        <v/>
      </c>
      <c r="T53" s="1333" t="str">
        <f>IF($A$3&lt;&gt;"ชั้น"&amp;'01.ข้อมูลเบื้องต้น'!$H$2,"",IF(CU53="","",CU53))</f>
        <v/>
      </c>
      <c r="U53" s="1333" t="str">
        <f>IF($A$3&lt;&gt;"ชั้น"&amp;'01.ข้อมูลเบื้องต้น'!$H$2,"",IF(CY53="","",CY53))</f>
        <v/>
      </c>
      <c r="V53" s="1333" t="str">
        <f>IF($A$3&lt;&gt;"ชั้น"&amp;'01.ข้อมูลเบื้องต้น'!$H$2,"",IF(DC53="","",DC53))</f>
        <v/>
      </c>
      <c r="W53" s="1333" t="str">
        <f>IF($A$3&lt;&gt;"ชั้น"&amp;'01.ข้อมูลเบื้องต้น'!$H$2,"",IF(DG53="","",DG53))</f>
        <v/>
      </c>
      <c r="X53" s="1333" t="str">
        <f>IF($A$3&lt;&gt;"ชั้น"&amp;'01.ข้อมูลเบื้องต้น'!$H$2,"",IF(DK53="","",DK53))</f>
        <v/>
      </c>
      <c r="Y53" s="1333" t="str">
        <f>IF($A$3&lt;&gt;"ชั้น"&amp;'01.ข้อมูลเบื้องต้น'!$H$2,"",IF(DO53="","",DO53))</f>
        <v/>
      </c>
      <c r="Z53" s="1333" t="str">
        <f>IF($A$3&lt;&gt;"ชั้น"&amp;'01.ข้อมูลเบื้องต้น'!$H$2,"",IF(DS53="","",DS53))</f>
        <v/>
      </c>
      <c r="AA53" s="1335" t="str">
        <f>IF($A$3&lt;&gt;"ชั้น"&amp;'01.ข้อมูลเบื้องต้น'!$H$2,"",IF(DW53="","",DW53))</f>
        <v/>
      </c>
      <c r="AB53" s="1330" t="str">
        <f>IF($A$3&lt;&gt;"ชั้น"&amp;'01.ข้อมูลเบื้องต้น'!$H$2,"",'7.พัฒนาผู้เรียน'!G54)</f>
        <v/>
      </c>
      <c r="AC53" s="1331" t="str">
        <f>IF($A$3&lt;&gt;"ชั้น"&amp;'01.ข้อมูลเบื้องต้น'!$H$2,"",'9.คุณลักษณะ'!I54)</f>
        <v/>
      </c>
      <c r="AG53" s="1261"/>
      <c r="AH53" s="1233" t="str">
        <f>IF(VLOOKUP($A53,'02.คีย์เทอม1'!$A$10:$GT$59,189,FALSE)="","",VLOOKUP($A53,'02.คีย์เทอม1'!$A$10:$GT$59,189,FALSE))</f>
        <v/>
      </c>
      <c r="AI53" s="1233" t="str">
        <f>IF(VLOOKUP($A53,'03.คีย์เทอม2'!$A$10:$GT$59,189,FALSE)="","",VLOOKUP($A53,'03.คีย์เทอม2'!$A$10:$GT$59,189,FALSE))</f>
        <v/>
      </c>
      <c r="AJ53" s="1262" t="str">
        <f t="shared" si="44"/>
        <v/>
      </c>
      <c r="AK53" s="1233" t="str">
        <f>IF('2.ชื่อนักเรียน'!R54="มส","มส",IF('2.ชื่อนักเรียน'!R54="ร","ร",IF('2.ชื่อนักเรียน'!R54="ย้าย","ย้าย",IF($B53="","",IF(AJ53="","",IF(AJ53&gt;=75,"เชี่ยวชาญ",IF(AJ53&gt;=65,"ชำนาญ",IF(AJ53&gt;=55,"พัฒนา",IF(AJ53&gt;=50,"เริ่มต้น","ไม่ผ่าน")))))))))</f>
        <v/>
      </c>
      <c r="AL53" s="1233" t="str">
        <f>IF(VLOOKUP($A53,'02.คีย์เทอม1'!$A$10:$GT$59,193,FALSE)="","",VLOOKUP($A53,'02.คีย์เทอม1'!$A$10:$GT$59,193,FALSE))</f>
        <v/>
      </c>
      <c r="AM53" s="1233" t="str">
        <f>IF(VLOOKUP($A53,'03.คีย์เทอม2'!$A$10:$GT$59,193,FALSE)="","",VLOOKUP($A53,'03.คีย์เทอม2'!$A$10:$GT$59,193,FALSE))</f>
        <v/>
      </c>
      <c r="AN53" s="1262" t="str">
        <f t="shared" si="21"/>
        <v/>
      </c>
      <c r="AO53" s="1233" t="str">
        <f>IF('2.ชื่อนักเรียน'!R54="มส","มส",IF('2.ชื่อนักเรียน'!R54="ร","ร",IF('2.ชื่อนักเรียน'!R54="ย้าย","ย้าย",IF($B53="","",IF(AN53="","",IF(AN53&gt;=75,"เชี่ยวชาญ",IF(AN53&gt;=65,"ชำนาญ",IF(AN53&gt;=55,"พัฒนา",IF(AN53&gt;=50,"เริ่มต้น","ไม่ผ่าน")))))))))</f>
        <v/>
      </c>
      <c r="AP53" s="1233" t="str">
        <f>IF(VLOOKUP($A53,'02.คีย์เทอม1'!$A$10:$GT$59,195,FALSE)="","",VLOOKUP($A53,'02.คีย์เทอม1'!$A$10:$GT$59,195,FALSE))</f>
        <v/>
      </c>
      <c r="AQ53" s="1233" t="str">
        <f>IF(VLOOKUP($A53,'03.คีย์เทอม2'!$A$10:$GT$59,195,FALSE)="","",VLOOKUP($A53,'03.คีย์เทอม2'!$A$10:$GT$59,195,FALSE))</f>
        <v/>
      </c>
      <c r="AR53" s="1262" t="str">
        <f t="shared" si="22"/>
        <v/>
      </c>
      <c r="AS53" s="1233" t="str">
        <f>IF('2.ชื่อนักเรียน'!R54="มส","มส",IF('2.ชื่อนักเรียน'!R54="ร","ร",IF('2.ชื่อนักเรียน'!R54="ย้าย","ย้าย",IF($B53="","",IF(AR53="","",IF(AR53&gt;=75,"เชี่ยวชาญ",IF(AR53&gt;=65,"ชำนาญ",IF(AR53&gt;=55,"พัฒนา",IF(AR53&gt;=50,"เริ่มต้น","ไม่ผ่าน")))))))))</f>
        <v/>
      </c>
      <c r="AT53" s="1233" t="str">
        <f>IF(VLOOKUP($A53,'02.คีย์เทอม1'!$A$10:$GT$59,196,FALSE)="","",VLOOKUP($A53,'02.คีย์เทอม1'!$A$10:$GT$59,196,FALSE))</f>
        <v/>
      </c>
      <c r="AU53" s="1233" t="str">
        <f>IF(VLOOKUP($A53,'03.คีย์เทอม2'!$A$10:$GT$59,196,FALSE)="","",VLOOKUP($A53,'03.คีย์เทอม2'!$A$10:$GT$59,196,FALSE))</f>
        <v/>
      </c>
      <c r="AV53" s="1262" t="str">
        <f t="shared" si="23"/>
        <v/>
      </c>
      <c r="AW53" s="1233" t="str">
        <f>IF('2.ชื่อนักเรียน'!R54="มส","มส",IF('2.ชื่อนักเรียน'!R54="ร","ร",IF('2.ชื่อนักเรียน'!R54="ย้าย","ย้าย",IF($B53="","",IF(AV53="","",IF(AV53&gt;=75,"เชี่ยวชาญ",IF(AV53&gt;=65,"ชำนาญ",IF(AV53&gt;=55,"พัฒนา",IF(AV53&gt;=50,"เริ่มต้น","ไม่ผ่าน")))))))))</f>
        <v/>
      </c>
      <c r="AX53" s="1233" t="str">
        <f>IF(VLOOKUP($A53,'02.คีย์เทอม1'!$A$10:$GT$59,197,FALSE)="","",VLOOKUP($A53,'02.คีย์เทอม1'!$A$10:$GT$59,197,FALSE))</f>
        <v/>
      </c>
      <c r="AY53" s="1233" t="str">
        <f>IF(VLOOKUP($A53,'03.คีย์เทอม2'!$A$10:$GT$59,197,FALSE)="","",VLOOKUP($A53,'03.คีย์เทอม2'!$A$10:$GT$59,197,FALSE))</f>
        <v/>
      </c>
      <c r="AZ53" s="1262" t="str">
        <f t="shared" si="24"/>
        <v/>
      </c>
      <c r="BA53" s="1233" t="str">
        <f>IF('2.ชื่อนักเรียน'!R54="มส","มส",IF('2.ชื่อนักเรียน'!R54="ร","ร",IF('2.ชื่อนักเรียน'!R54="ย้าย","ย้าย",IF($B53="","",IF(AZ53="","",IF(AZ53&gt;=75,"เชี่ยวชาญ",IF(AZ53&gt;=65,"ชำนาญ",IF(AZ53&gt;=55,"พัฒนา",IF(AZ53&gt;=50,"เริ่มต้น","ไม่ผ่าน")))))))))</f>
        <v/>
      </c>
      <c r="BB53" s="1233" t="str">
        <f>IF(VLOOKUP($A53,'02.คีย์เทอม1'!$A$10:$GT$59,198,FALSE)="","",VLOOKUP($A53,'02.คีย์เทอม1'!$A$10:$GT$59,198,FALSE))</f>
        <v/>
      </c>
      <c r="BC53" s="1233" t="str">
        <f>IF(VLOOKUP($A53,'03.คีย์เทอม2'!$A$10:$GT$59,198,FALSE)="","",VLOOKUP($A53,'03.คีย์เทอม2'!$A$10:$GT$59,198,FALSE))</f>
        <v/>
      </c>
      <c r="BD53" s="1262" t="str">
        <f t="shared" si="25"/>
        <v/>
      </c>
      <c r="BE53" s="1233" t="str">
        <f>IF('2.ชื่อนักเรียน'!R54="มส","มส",IF('2.ชื่อนักเรียน'!R54="ร","ร",IF('2.ชื่อนักเรียน'!R54="ย้าย","ย้าย",IF($B53="","",IF(BD53="","",IF(BD53&gt;=75,"เชี่ยวชาญ",IF(BD53&gt;=65,"ชำนาญ",IF(BD53&gt;=55,"พัฒนา",IF(BD53&gt;=50,"เริ่มต้น","ไม่ผ่าน")))))))))</f>
        <v/>
      </c>
      <c r="BF53" s="1233" t="str">
        <f>IF(VLOOKUP($A53,'02.คีย์เทอม1'!$A$10:$GT$59,199,FALSE)="","",VLOOKUP($A53,'02.คีย์เทอม1'!$A$10:$GT$59,199,FALSE))</f>
        <v/>
      </c>
      <c r="BG53" s="1233" t="str">
        <f>IF(VLOOKUP($A53,'03.คีย์เทอม2'!$A$10:$GT$59,199,FALSE)="","",VLOOKUP($A53,'03.คีย์เทอม2'!$A$10:$GT$59,199,FALSE))</f>
        <v/>
      </c>
      <c r="BH53" s="1262" t="str">
        <f t="shared" si="26"/>
        <v/>
      </c>
      <c r="BI53" s="1233" t="str">
        <f>IF('2.ชื่อนักเรียน'!R54="มส","มส",IF('2.ชื่อนักเรียน'!R54="ร","ร",IF('2.ชื่อนักเรียน'!R54="ย้าย","ย้าย",IF($B53="","",IF(BH53="","",IF(BH53&gt;=75,"เชี่ยวชาญ",IF(BH53&gt;=65,"ชำนาญ",IF(BH53&gt;=55,"พัฒนา",IF(BH53&gt;=50,"เริ่มต้น","ไม่ผ่าน")))))))))</f>
        <v/>
      </c>
      <c r="BJ53" s="1233" t="str">
        <f>IF(VLOOKUP($A53,'02.คีย์เทอม1'!$A$10:$GT$59,200,FALSE)="","",VLOOKUP($A53,'02.คีย์เทอม1'!$A$10:$GT$59,200,FALSE))</f>
        <v/>
      </c>
      <c r="BK53" s="1233" t="str">
        <f>IF(VLOOKUP($A53,'03.คีย์เทอม2'!$A$10:$GT$59,200,FALSE)="","",VLOOKUP($A53,'03.คีย์เทอม2'!$A$10:$GT$59,200,FALSE))</f>
        <v/>
      </c>
      <c r="BL53" s="1262" t="str">
        <f t="shared" si="27"/>
        <v/>
      </c>
      <c r="BM53" s="1233" t="str">
        <f>IF('2.ชื่อนักเรียน'!R54="มส","มส",IF('2.ชื่อนักเรียน'!R54="ร","ร",IF('2.ชื่อนักเรียน'!R54="ย้าย","ย้าย",IF($B53="","",IF(BL53="","",IF(BL53&gt;=75,"เชี่ยวชาญ",IF(BL53&gt;=65,"ชำนาญ",IF(BL53&gt;=55,"พัฒนา",IF(BL53&gt;=50,"เริ่มต้น","ไม่ผ่าน")))))))))</f>
        <v/>
      </c>
      <c r="BN53" s="1262" t="str">
        <f t="shared" si="28"/>
        <v/>
      </c>
      <c r="BO53" s="1233" t="str">
        <f>IF('2.ชื่อนักเรียน'!R54="มส","มส",IF('2.ชื่อนักเรียน'!R54="ร","ร",IF('2.ชื่อนักเรียน'!R54="ย้าย","ย้าย",IF($B53="","",IF(BN53="","",IF(BN53&gt;=75,"เชี่ยวชาญ",IF(BN53&gt;=65,"ชำนาญ",IF(BN53&gt;=55,"พัฒนา",IF(BN53&gt;=50,"เริ่มต้น","ไม่ผ่าน")))))))))</f>
        <v/>
      </c>
      <c r="BP53" s="1233" t="str">
        <f>IF(VLOOKUP($A53,'02.คีย์เทอม1'!$A$10:$GT$59,110,FALSE)="","",VLOOKUP($A53,'02.คีย์เทอม1'!$A$10:$GT$59,110,FALSE))</f>
        <v/>
      </c>
      <c r="BQ53" s="1233" t="str">
        <f>IF(VLOOKUP($A53,'03.คีย์เทอม2'!$A$10:$GT$59,110,FALSE)="","",VLOOKUP($A53,'03.คีย์เทอม2'!$A$10:$GT$59,110,FALSE))</f>
        <v/>
      </c>
      <c r="BR53" s="1262" t="str">
        <f t="shared" si="29"/>
        <v/>
      </c>
      <c r="BS53" s="1233" t="str">
        <f>IF('2.ชื่อนักเรียน'!R54="มส","มส",IF('2.ชื่อนักเรียน'!R54="ร","ร",IF('2.ชื่อนักเรียน'!R54="ย้าย","ย้าย",IF($B53="","",IF(BR53="","",IF(BR53&gt;=75,"เชี่ยวชาญ",IF(BR53&gt;=65,"ชำนาญ",IF(BR53&gt;=55,"พัฒนา",IF(BR53&gt;=50,"เริ่มต้น","ไม่ผ่าน")))))))))</f>
        <v/>
      </c>
      <c r="BT53" s="1233" t="str">
        <f>IF(VLOOKUP($A53,'02.คีย์เทอม1'!$A$10:$GT$59,115,FALSE)="","",VLOOKUP($A53,'02.คีย์เทอม1'!$A$10:$GT$59,115,FALSE))</f>
        <v/>
      </c>
      <c r="BU53" s="1233" t="str">
        <f>IF(VLOOKUP($A53,'03.คีย์เทอม2'!$A$10:$GT$59,115,FALSE)="","",VLOOKUP($A53,'03.คีย์เทอม2'!$A$10:$GT$59,115,FALSE))</f>
        <v/>
      </c>
      <c r="BV53" s="1262" t="str">
        <f t="shared" si="30"/>
        <v/>
      </c>
      <c r="BW53" s="1233" t="str">
        <f>IF('2.ชื่อนักเรียน'!R54="มส","มส",IF('2.ชื่อนักเรียน'!R54="ร","ร",IF('2.ชื่อนักเรียน'!R54="ย้าย","ย้าย",IF($B53="","",IF(BV53="","",IF(BV53&gt;=75,"เชี่ยวชาญ",IF(BV53&gt;=65,"ชำนาญ",IF(BV53&gt;=55,"พัฒนา",IF(BV53&gt;=50,"เริ่มต้น","ไม่ผ่าน")))))))))</f>
        <v/>
      </c>
      <c r="BX53" s="1233" t="str">
        <f>IF(VLOOKUP($A53,'02.คีย์เทอม1'!$A$10:$GT$59,120,FALSE)="","",VLOOKUP($A53,'02.คีย์เทอม1'!$A$10:$GT$59,120,FALSE))</f>
        <v/>
      </c>
      <c r="BY53" s="1233" t="str">
        <f>IF(VLOOKUP($A53,'03.คีย์เทอม2'!$A$10:$GT$59,120,FALSE)="","",VLOOKUP($A53,'03.คีย์เทอม2'!$A$10:$GT$59,120,FALSE))</f>
        <v/>
      </c>
      <c r="BZ53" s="1262" t="str">
        <f t="shared" si="31"/>
        <v/>
      </c>
      <c r="CA53" s="1233" t="str">
        <f>IF('2.ชื่อนักเรียน'!R54="มส","มส",IF('2.ชื่อนักเรียน'!R54="ร","ร",IF('2.ชื่อนักเรียน'!R54="ย้าย","ย้าย",IF($B53="","",IF(BZ53="","",IF(BZ53&gt;=75,"เชี่ยวชาญ",IF(BZ53&gt;=65,"ชำนาญ",IF(BZ53&gt;=55,"พัฒนา",IF(BZ53&gt;=50,"เริ่มต้น","ไม่ผ่าน")))))))))</f>
        <v/>
      </c>
      <c r="CB53" s="1233" t="str">
        <f>IF(VLOOKUP($A53,'02.คีย์เทอม1'!$A$10:$GT$59,125,FALSE)="","",VLOOKUP($A53,'02.คีย์เทอม1'!$A$10:$GT$59,125,FALSE))</f>
        <v/>
      </c>
      <c r="CC53" s="1233" t="str">
        <f>IF(VLOOKUP($A53,'03.คีย์เทอม2'!$A$10:$GT$59,125,FALSE)="","",VLOOKUP($A53,'03.คีย์เทอม2'!$A$10:$GT$59,125,FALSE))</f>
        <v/>
      </c>
      <c r="CD53" s="1262" t="str">
        <f t="shared" si="32"/>
        <v/>
      </c>
      <c r="CE53" s="1233" t="str">
        <f>IF('2.ชื่อนักเรียน'!R54="มส","มส",IF('2.ชื่อนักเรียน'!R54="ร","ร",IF('2.ชื่อนักเรียน'!R54="ย้าย","ย้าย",IF($B53="","",IF(CD53="","",IF(CD53&gt;=75,"เชี่ยวชาญ",IF(CD53&gt;=65,"ชำนาญ",IF(CD53&gt;=55,"พัฒนา",IF(CD53&gt;=50,"เริ่มต้น","ไม่ผ่าน")))))))))</f>
        <v/>
      </c>
      <c r="CF53" s="1233" t="str">
        <f>IF(VLOOKUP($A53,'02.คีย์เทอม1'!$A$10:$GT$59,130,FALSE)="","",VLOOKUP($A53,'02.คีย์เทอม1'!$A$10:$GT$59,130,FALSE))</f>
        <v/>
      </c>
      <c r="CG53" s="1233" t="str">
        <f>IF(VLOOKUP($A53,'03.คีย์เทอม2'!$A$10:$GT$59,130,FALSE)="","",VLOOKUP($A53,'03.คีย์เทอม2'!$A$10:$GT$59,130,FALSE))</f>
        <v/>
      </c>
      <c r="CH53" s="1262" t="str">
        <f t="shared" si="33"/>
        <v/>
      </c>
      <c r="CI53" s="1233" t="str">
        <f>IF('2.ชื่อนักเรียน'!R54="มส","มส",IF('2.ชื่อนักเรียน'!R54="ร","ร",IF('2.ชื่อนักเรียน'!R54="ย้าย","ย้าย",IF($B53="","",IF(CH53="","",IF(CH53&gt;=75,"เชี่ยวชาญ",IF(CH53&gt;=65,"ชำนาญ",IF(CH53&gt;=55,"พัฒนา",IF(CH53&gt;=50,"เริ่มต้น","ไม่ผ่าน")))))))))</f>
        <v/>
      </c>
      <c r="CJ53" s="1233" t="str">
        <f>IF(VLOOKUP($A53,'02.คีย์เทอม1'!$A$10:$GT$59,135,FALSE)="","",VLOOKUP($A53,'02.คีย์เทอม1'!$A$10:$GT$59,135,FALSE))</f>
        <v/>
      </c>
      <c r="CK53" s="1233" t="str">
        <f>IF(VLOOKUP($A53,'03.คีย์เทอม2'!$A$10:$GT$59,135,FALSE)="","",VLOOKUP($A53,'03.คีย์เทอม2'!$A$10:$GT$59,135,FALSE))</f>
        <v/>
      </c>
      <c r="CL53" s="1262" t="str">
        <f t="shared" si="34"/>
        <v/>
      </c>
      <c r="CM53" s="1233" t="str">
        <f>IF('2.ชื่อนักเรียน'!R54="มส","มส",IF('2.ชื่อนักเรียน'!R54="ร","ร",IF('2.ชื่อนักเรียน'!R54="ย้าย","ย้าย",IF($B53="","",IF(CL53="","",IF(CL53&gt;=75,"เชี่ยวชาญ",IF(CL53&gt;=65,"ชำนาญ",IF(CL53&gt;=55,"พัฒนา",IF(CL53&gt;=50,"เริ่มต้น","ไม่ผ่าน")))))))))</f>
        <v/>
      </c>
      <c r="CN53" s="1233" t="str">
        <f>IF(VLOOKUP($A53,'02.คีย์เทอม1'!$A$10:$GT$59,140,FALSE)="","",VLOOKUP($A53,'02.คีย์เทอม1'!$A$10:$GT$59,140,FALSE))</f>
        <v/>
      </c>
      <c r="CO53" s="1233" t="str">
        <f>IF(VLOOKUP($A53,'03.คีย์เทอม2'!$A$10:$GT$59,140,FALSE)="","",VLOOKUP($A53,'03.คีย์เทอม2'!$A$10:$GT$59,140,FALSE))</f>
        <v/>
      </c>
      <c r="CP53" s="1262" t="str">
        <f t="shared" si="35"/>
        <v/>
      </c>
      <c r="CQ53" s="1233" t="str">
        <f>IF('2.ชื่อนักเรียน'!R54="มส","มส",IF('2.ชื่อนักเรียน'!R54="ร","ร",IF('2.ชื่อนักเรียน'!R54="ย้าย","ย้าย",IF($B53="","",IF(CP53="","",IF(CP53&gt;=75,"เชี่ยวชาญ",IF(CP53&gt;=65,"ชำนาญ",IF(CP53&gt;=55,"พัฒนา",IF(CP53&gt;=50,"เริ่มต้น","ไม่ผ่าน")))))))))</f>
        <v/>
      </c>
      <c r="CR53" s="1233" t="str">
        <f>IF(VLOOKUP($A53,'02.คีย์เทอม1'!$A$10:$GT$59,145,FALSE)="","",VLOOKUP($A53,'02.คีย์เทอม1'!$A$10:$GT$59,145,FALSE))</f>
        <v/>
      </c>
      <c r="CS53" s="1233" t="str">
        <f>IF(VLOOKUP($A53,'03.คีย์เทอม2'!$A$10:$GT$59,145,FALSE)="","",VLOOKUP($A53,'03.คีย์เทอม2'!$A$10:$GT$59,145,FALSE))</f>
        <v/>
      </c>
      <c r="CT53" s="1262" t="str">
        <f t="shared" si="36"/>
        <v/>
      </c>
      <c r="CU53" s="1233" t="str">
        <f>IF('2.ชื่อนักเรียน'!R54="มส","มส",IF('2.ชื่อนักเรียน'!R54="ร","ร",IF('2.ชื่อนักเรียน'!R54="ย้าย","ย้าย",IF($B53="","",IF(CT53="","",IF(CT53&gt;=75,"เชี่ยวชาญ",IF(CT53&gt;=65,"ชำนาญ",IF(CT53&gt;=55,"พัฒนา",IF(CT53&gt;=50,"เริ่มต้น","ไม่ผ่าน")))))))))</f>
        <v/>
      </c>
      <c r="CV53" s="1233" t="str">
        <f>IF(VLOOKUP($A53,'02.คีย์เทอม1'!$A$10:$GT$59,150,FALSE)="","",VLOOKUP($A53,'02.คีย์เทอม1'!$A$10:$GT$59,150,FALSE))</f>
        <v/>
      </c>
      <c r="CW53" s="1233" t="str">
        <f>IF(VLOOKUP($A53,'03.คีย์เทอม2'!$A$10:$GT$59,150,FALSE)="","",VLOOKUP($A53,'03.คีย์เทอม2'!$A$10:$GT$59,150,FALSE))</f>
        <v/>
      </c>
      <c r="CX53" s="1262" t="str">
        <f t="shared" si="37"/>
        <v/>
      </c>
      <c r="CY53" s="1233" t="str">
        <f>IF('2.ชื่อนักเรียน'!R54="มส","มส",IF('2.ชื่อนักเรียน'!R54="ร","ร",IF('2.ชื่อนักเรียน'!R54="ย้าย","ย้าย",IF($B53="","",IF(CX53="","",IF(CX53&gt;=75,"เชี่ยวชาญ",IF(CX53&gt;=65,"ชำนาญ",IF(CX53&gt;=55,"พัฒนา",IF(CX53&gt;=50,"เริ่มต้น","ไม่ผ่าน")))))))))</f>
        <v/>
      </c>
      <c r="CZ53" s="1233" t="str">
        <f>IF(VLOOKUP($A53,'02.คีย์เทอม1'!$A$10:$GT$59,155,FALSE)="","",VLOOKUP($A53,'02.คีย์เทอม1'!$A$10:$GT$59,155,FALSE))</f>
        <v/>
      </c>
      <c r="DA53" s="1233" t="str">
        <f>IF(VLOOKUP($A53,'03.คีย์เทอม2'!$A$10:$GT$59,155,FALSE)="","",VLOOKUP($A53,'03.คีย์เทอม2'!$A$10:$GT$59,155,FALSE))</f>
        <v/>
      </c>
      <c r="DB53" s="1262" t="str">
        <f t="shared" si="38"/>
        <v/>
      </c>
      <c r="DC53" s="1233" t="str">
        <f>IF('2.ชื่อนักเรียน'!R54="มส","มส",IF('2.ชื่อนักเรียน'!R54="ร","ร",IF('2.ชื่อนักเรียน'!R54="ย้าย","ย้าย",IF($B53="","",IF(DB53="","",IF(DB53&gt;=75,"เชี่ยวชาญ",IF(DB53&gt;=65,"ชำนาญ",IF(DB53&gt;=55,"พัฒนา",IF(DB53&gt;=50,"เริ่มต้น","ไม่ผ่าน")))))))))</f>
        <v/>
      </c>
      <c r="DD53" s="1233" t="str">
        <f>IF(VLOOKUP($A53,'02.คีย์เทอม1'!$A$10:$GT$59,160,FALSE)="","",VLOOKUP($A53,'02.คีย์เทอม1'!$A$10:$GT$59,160,FALSE))</f>
        <v/>
      </c>
      <c r="DE53" s="1233" t="str">
        <f>IF(VLOOKUP($A53,'03.คีย์เทอม2'!$A$10:$GT$59,160,FALSE)="","",VLOOKUP($A53,'03.คีย์เทอม2'!$A$10:$GT$59,160,FALSE))</f>
        <v/>
      </c>
      <c r="DF53" s="1262" t="str">
        <f t="shared" si="39"/>
        <v/>
      </c>
      <c r="DG53" s="1233" t="str">
        <f>IF('2.ชื่อนักเรียน'!R54="มส","มส",IF('2.ชื่อนักเรียน'!R54="ร","ร",IF('2.ชื่อนักเรียน'!R54="ย้าย","ย้าย",IF($B53="","",IF(DF53="","",IF(DF53&gt;=75,"เชี่ยวชาญ",IF(DF53&gt;=65,"ชำนาญ",IF(DF53&gt;=55,"พัฒนา",IF(DF53&gt;=50,"เริ่มต้น","ไม่ผ่าน")))))))))</f>
        <v/>
      </c>
      <c r="DH53" s="1233" t="str">
        <f>IF(VLOOKUP($A53,'02.คีย์เทอม1'!$A$10:$GT$59,165,FALSE)="","",VLOOKUP($A53,'02.คีย์เทอม1'!$A$10:$GT$59,165,FALSE))</f>
        <v/>
      </c>
      <c r="DI53" s="1233" t="str">
        <f>IF(VLOOKUP($A53,'03.คีย์เทอม2'!$A$10:$GT$59,165,FALSE)="","",VLOOKUP($A53,'03.คีย์เทอม2'!$A$10:$GT$59,165,FALSE))</f>
        <v/>
      </c>
      <c r="DJ53" s="1262" t="str">
        <f t="shared" si="40"/>
        <v/>
      </c>
      <c r="DK53" s="1233" t="str">
        <f>IF('2.ชื่อนักเรียน'!R54="มส","มส",IF('2.ชื่อนักเรียน'!R54="ร","ร",IF('2.ชื่อนักเรียน'!R54="ย้าย","ย้าย",IF($B53="","",IF(DJ53="","",IF(DJ53&gt;=75,"เชี่ยวชาญ",IF(DJ53&gt;=65,"ชำนาญ",IF(DJ53&gt;=55,"พัฒนา",IF(DJ53&gt;=50,"เริ่มต้น","ไม่ผ่าน")))))))))</f>
        <v/>
      </c>
      <c r="DL53" s="1233" t="str">
        <f>IF(VLOOKUP($A53,'02.คีย์เทอม1'!$A$10:$GT$59,170,FALSE)="","",VLOOKUP($A53,'02.คีย์เทอม1'!$A$10:$GT$59,170,FALSE))</f>
        <v/>
      </c>
      <c r="DM53" s="1233" t="str">
        <f>IF(VLOOKUP($A53,'03.คีย์เทอม2'!$A$10:$GT$59,170,FALSE)="","",VLOOKUP($A53,'03.คีย์เทอม2'!$A$10:$GT$59,170,FALSE))</f>
        <v/>
      </c>
      <c r="DN53" s="1262" t="str">
        <f t="shared" si="41"/>
        <v/>
      </c>
      <c r="DO53" s="1233" t="str">
        <f>IF('2.ชื่อนักเรียน'!R54="มส","มส",IF('2.ชื่อนักเรียน'!R54="ร","ร",IF('2.ชื่อนักเรียน'!R54="ย้าย","ย้าย",IF($B53="","",IF(DN53="","",IF(DN53&gt;=75,"เชี่ยวชาญ",IF(DN53&gt;=65,"ชำนาญ",IF(DN53&gt;=55,"พัฒนา",IF(DN53&gt;=50,"เริ่มต้น","ไม่ผ่าน")))))))))</f>
        <v/>
      </c>
      <c r="DP53" s="1233" t="str">
        <f>IF(VLOOKUP($A53,'02.คีย์เทอม1'!$A$10:$GT$59,175,FALSE)="","",VLOOKUP($A53,'02.คีย์เทอม1'!$A$10:$GT$59,175,FALSE))</f>
        <v/>
      </c>
      <c r="DQ53" s="1233" t="str">
        <f>IF(VLOOKUP($A53,'03.คีย์เทอม2'!$A$10:$GT$59,175,FALSE)="","",VLOOKUP($A53,'03.คีย์เทอม2'!$A$10:$GT$59,175,FALSE))</f>
        <v/>
      </c>
      <c r="DR53" s="1262" t="str">
        <f t="shared" si="42"/>
        <v/>
      </c>
      <c r="DS53" s="1233" t="str">
        <f>IF('2.ชื่อนักเรียน'!R54="มส","มส",IF('2.ชื่อนักเรียน'!R54="ร","ร",IF('2.ชื่อนักเรียน'!R54="ย้าย","ย้าย",IF($B53="","",IF(DR53="","",IF(DR53&gt;=75,"เชี่ยวชาญ",IF(DR53&gt;=65,"ชำนาญ",IF(DR53&gt;=55,"พัฒนา",IF(DR53&gt;=50,"เริ่มต้น","ไม่ผ่าน")))))))))</f>
        <v/>
      </c>
      <c r="DT53" s="1233" t="str">
        <f>IF(VLOOKUP($A53,'02.คีย์เทอม1'!$A$10:$GT$59,180,FALSE)="","",VLOOKUP($A53,'02.คีย์เทอม1'!$A$10:$GT$59,180,FALSE))</f>
        <v/>
      </c>
      <c r="DU53" s="1233" t="str">
        <f>IF(VLOOKUP($A53,'03.คีย์เทอม2'!$A$10:$GT$59,180,FALSE)="","",VLOOKUP($A53,'03.คีย์เทอม2'!$A$10:$GT$59,180,FALSE))</f>
        <v/>
      </c>
      <c r="DV53" s="1262" t="str">
        <f t="shared" si="43"/>
        <v/>
      </c>
      <c r="DW53" s="1233" t="str">
        <f>IF('2.ชื่อนักเรียน'!R54="มส","มส",IF('2.ชื่อนักเรียน'!R54="ร","ร",IF('2.ชื่อนักเรียน'!R54="ย้าย","ย้าย",IF($B53="","",IF(DV53="","",IF(DV53&gt;=75,"เชี่ยวชาญ",IF(DV53&gt;=65,"ชำนาญ",IF(DV53&gt;=55,"พัฒนา",IF(DV53&gt;=50,"เริ่มต้น","ไม่ผ่าน")))))))))</f>
        <v/>
      </c>
    </row>
    <row r="54" spans="1:127" s="509" customFormat="1" ht="17.25" customHeight="1">
      <c r="A54" s="1336">
        <v>45</v>
      </c>
      <c r="B54" s="1324" t="str">
        <f>IF('2.ชื่อนักเรียน'!C55="","",'2.ชื่อนักเรียน'!C55)</f>
        <v/>
      </c>
      <c r="C54" s="1325" t="str">
        <f>IF('2.ชื่อนักเรียน'!D55="","",'2.ชื่อนักเรียน'!D55)</f>
        <v/>
      </c>
      <c r="D54" s="1314" t="str">
        <f>IF($A$3&lt;&gt;"ชั้น"&amp;'01.ข้อมูลเบื้องต้น'!$H$2,"",IF(AK54="","",AK54))</f>
        <v/>
      </c>
      <c r="E54" s="1314" t="str">
        <f>IF($A$3&lt;&gt;"ชั้น"&amp;'01.ข้อมูลเบื้องต้น'!$H$2,"",IF(AO54="","",AO54))</f>
        <v/>
      </c>
      <c r="F54" s="1315" t="str">
        <f>IF($A$3&lt;&gt;"ชั้น"&amp;'01.ข้อมูลเบื้องต้น'!$H$2,"",IF(AS54="","",AS54))</f>
        <v/>
      </c>
      <c r="G54" s="1332" t="str">
        <f>IF($A$3&lt;&gt;"ชั้น"&amp;'01.ข้อมูลเบื้องต้น'!$H$2,"",IF(AW54="","",AW54))</f>
        <v/>
      </c>
      <c r="H54" s="1333" t="str">
        <f>IF($A$3&lt;&gt;"ชั้น"&amp;'01.ข้อมูลเบื้องต้น'!$H$2,"",IF(BA54="","",BA54))</f>
        <v/>
      </c>
      <c r="I54" s="1316" t="str">
        <f>IF($A$3&lt;&gt;"ชั้น"&amp;'01.ข้อมูลเบื้องต้น'!$H$2,"",IF(BE54="","",BE54))</f>
        <v/>
      </c>
      <c r="J54" s="1316" t="str">
        <f>IF($A$3&lt;&gt;"ชั้น"&amp;'01.ข้อมูลเบื้องต้น'!$H$2,"",IF(BI54="","",BI54))</f>
        <v/>
      </c>
      <c r="K54" s="1316" t="str">
        <f>IF($A$3&lt;&gt;"ชั้น"&amp;'01.ข้อมูลเบื้องต้น'!$H$2,"",IF(BM54="","",BM54))</f>
        <v/>
      </c>
      <c r="L54" s="1334" t="str">
        <f>IF($A$3&lt;&gt;"ชั้น"&amp;'01.ข้อมูลเบื้องต้น'!$H$2,"",IF(BO54="","",BO54))</f>
        <v/>
      </c>
      <c r="M54" s="1332" t="str">
        <f>IF($A$3&lt;&gt;"ชั้น"&amp;'01.ข้อมูลเบื้องต้น'!$H$2,"",IF(BS54="","",BS54))</f>
        <v/>
      </c>
      <c r="N54" s="1333" t="str">
        <f>IF($A$3&lt;&gt;"ชั้น"&amp;'01.ข้อมูลเบื้องต้น'!$H$2,"",IF(BW54="","",BW54))</f>
        <v/>
      </c>
      <c r="O54" s="1333" t="str">
        <f>IF($A$3&lt;&gt;"ชั้น"&amp;'01.ข้อมูลเบื้องต้น'!$H$2,"",IF(CA54="","",CA54))</f>
        <v/>
      </c>
      <c r="P54" s="1333" t="str">
        <f>IF($A$3&lt;&gt;"ชั้น"&amp;'01.ข้อมูลเบื้องต้น'!$H$2,"",IF(CE54="","",CE54))</f>
        <v/>
      </c>
      <c r="Q54" s="1333" t="str">
        <f>IF($A$3&lt;&gt;"ชั้น"&amp;'01.ข้อมูลเบื้องต้น'!$H$2,"",IF(CI54="","",CI54))</f>
        <v/>
      </c>
      <c r="R54" s="1333" t="str">
        <f>IF($A$3&lt;&gt;"ชั้น"&amp;'01.ข้อมูลเบื้องต้น'!$H$2,"",IF(CM54="","",CM54))</f>
        <v/>
      </c>
      <c r="S54" s="1333" t="str">
        <f>IF($A$3&lt;&gt;"ชั้น"&amp;'01.ข้อมูลเบื้องต้น'!$H$2,"",IF(CQ54="","",CQ54))</f>
        <v/>
      </c>
      <c r="T54" s="1333" t="str">
        <f>IF($A$3&lt;&gt;"ชั้น"&amp;'01.ข้อมูลเบื้องต้น'!$H$2,"",IF(CU54="","",CU54))</f>
        <v/>
      </c>
      <c r="U54" s="1333" t="str">
        <f>IF($A$3&lt;&gt;"ชั้น"&amp;'01.ข้อมูลเบื้องต้น'!$H$2,"",IF(CY54="","",CY54))</f>
        <v/>
      </c>
      <c r="V54" s="1333" t="str">
        <f>IF($A$3&lt;&gt;"ชั้น"&amp;'01.ข้อมูลเบื้องต้น'!$H$2,"",IF(DC54="","",DC54))</f>
        <v/>
      </c>
      <c r="W54" s="1333" t="str">
        <f>IF($A$3&lt;&gt;"ชั้น"&amp;'01.ข้อมูลเบื้องต้น'!$H$2,"",IF(DG54="","",DG54))</f>
        <v/>
      </c>
      <c r="X54" s="1333" t="str">
        <f>IF($A$3&lt;&gt;"ชั้น"&amp;'01.ข้อมูลเบื้องต้น'!$H$2,"",IF(DK54="","",DK54))</f>
        <v/>
      </c>
      <c r="Y54" s="1333" t="str">
        <f>IF($A$3&lt;&gt;"ชั้น"&amp;'01.ข้อมูลเบื้องต้น'!$H$2,"",IF(DO54="","",DO54))</f>
        <v/>
      </c>
      <c r="Z54" s="1333" t="str">
        <f>IF($A$3&lt;&gt;"ชั้น"&amp;'01.ข้อมูลเบื้องต้น'!$H$2,"",IF(DS54="","",DS54))</f>
        <v/>
      </c>
      <c r="AA54" s="1335" t="str">
        <f>IF($A$3&lt;&gt;"ชั้น"&amp;'01.ข้อมูลเบื้องต้น'!$H$2,"",IF(DW54="","",DW54))</f>
        <v/>
      </c>
      <c r="AB54" s="1330" t="str">
        <f>IF($A$3&lt;&gt;"ชั้น"&amp;'01.ข้อมูลเบื้องต้น'!$H$2,"",'7.พัฒนาผู้เรียน'!G55)</f>
        <v/>
      </c>
      <c r="AC54" s="1331" t="str">
        <f>IF($A$3&lt;&gt;"ชั้น"&amp;'01.ข้อมูลเบื้องต้น'!$H$2,"",'9.คุณลักษณะ'!I55)</f>
        <v/>
      </c>
      <c r="AG54" s="1261"/>
      <c r="AH54" s="1233" t="str">
        <f>IF(VLOOKUP($A54,'02.คีย์เทอม1'!$A$10:$GT$59,189,FALSE)="","",VLOOKUP($A54,'02.คีย์เทอม1'!$A$10:$GT$59,189,FALSE))</f>
        <v/>
      </c>
      <c r="AI54" s="1233" t="str">
        <f>IF(VLOOKUP($A54,'03.คีย์เทอม2'!$A$10:$GT$59,189,FALSE)="","",VLOOKUP($A54,'03.คีย์เทอม2'!$A$10:$GT$59,189,FALSE))</f>
        <v/>
      </c>
      <c r="AJ54" s="1262" t="str">
        <f t="shared" si="44"/>
        <v/>
      </c>
      <c r="AK54" s="1233" t="str">
        <f>IF('2.ชื่อนักเรียน'!R55="มส","มส",IF('2.ชื่อนักเรียน'!R55="ร","ร",IF('2.ชื่อนักเรียน'!R55="ย้าย","ย้าย",IF($B54="","",IF(AJ54="","",IF(AJ54&gt;=75,"เชี่ยวชาญ",IF(AJ54&gt;=65,"ชำนาญ",IF(AJ54&gt;=55,"พัฒนา",IF(AJ54&gt;=50,"เริ่มต้น","ไม่ผ่าน")))))))))</f>
        <v/>
      </c>
      <c r="AL54" s="1233" t="str">
        <f>IF(VLOOKUP($A54,'02.คีย์เทอม1'!$A$10:$GT$59,193,FALSE)="","",VLOOKUP($A54,'02.คีย์เทอม1'!$A$10:$GT$59,193,FALSE))</f>
        <v/>
      </c>
      <c r="AM54" s="1233" t="str">
        <f>IF(VLOOKUP($A54,'03.คีย์เทอม2'!$A$10:$GT$59,193,FALSE)="","",VLOOKUP($A54,'03.คีย์เทอม2'!$A$10:$GT$59,193,FALSE))</f>
        <v/>
      </c>
      <c r="AN54" s="1262" t="str">
        <f t="shared" si="21"/>
        <v/>
      </c>
      <c r="AO54" s="1233" t="str">
        <f>IF('2.ชื่อนักเรียน'!R55="มส","มส",IF('2.ชื่อนักเรียน'!R55="ร","ร",IF('2.ชื่อนักเรียน'!R55="ย้าย","ย้าย",IF($B54="","",IF(AN54="","",IF(AN54&gt;=75,"เชี่ยวชาญ",IF(AN54&gt;=65,"ชำนาญ",IF(AN54&gt;=55,"พัฒนา",IF(AN54&gt;=50,"เริ่มต้น","ไม่ผ่าน")))))))))</f>
        <v/>
      </c>
      <c r="AP54" s="1233" t="str">
        <f>IF(VLOOKUP($A54,'02.คีย์เทอม1'!$A$10:$GT$59,195,FALSE)="","",VLOOKUP($A54,'02.คีย์เทอม1'!$A$10:$GT$59,195,FALSE))</f>
        <v/>
      </c>
      <c r="AQ54" s="1233" t="str">
        <f>IF(VLOOKUP($A54,'03.คีย์เทอม2'!$A$10:$GT$59,195,FALSE)="","",VLOOKUP($A54,'03.คีย์เทอม2'!$A$10:$GT$59,195,FALSE))</f>
        <v/>
      </c>
      <c r="AR54" s="1262" t="str">
        <f t="shared" si="22"/>
        <v/>
      </c>
      <c r="AS54" s="1233" t="str">
        <f>IF('2.ชื่อนักเรียน'!R55="มส","มส",IF('2.ชื่อนักเรียน'!R55="ร","ร",IF('2.ชื่อนักเรียน'!R55="ย้าย","ย้าย",IF($B54="","",IF(AR54="","",IF(AR54&gt;=75,"เชี่ยวชาญ",IF(AR54&gt;=65,"ชำนาญ",IF(AR54&gt;=55,"พัฒนา",IF(AR54&gt;=50,"เริ่มต้น","ไม่ผ่าน")))))))))</f>
        <v/>
      </c>
      <c r="AT54" s="1233" t="str">
        <f>IF(VLOOKUP($A54,'02.คีย์เทอม1'!$A$10:$GT$59,196,FALSE)="","",VLOOKUP($A54,'02.คีย์เทอม1'!$A$10:$GT$59,196,FALSE))</f>
        <v/>
      </c>
      <c r="AU54" s="1233" t="str">
        <f>IF(VLOOKUP($A54,'03.คีย์เทอม2'!$A$10:$GT$59,196,FALSE)="","",VLOOKUP($A54,'03.คีย์เทอม2'!$A$10:$GT$59,196,FALSE))</f>
        <v/>
      </c>
      <c r="AV54" s="1262" t="str">
        <f t="shared" si="23"/>
        <v/>
      </c>
      <c r="AW54" s="1233" t="str">
        <f>IF('2.ชื่อนักเรียน'!R55="มส","มส",IF('2.ชื่อนักเรียน'!R55="ร","ร",IF('2.ชื่อนักเรียน'!R55="ย้าย","ย้าย",IF($B54="","",IF(AV54="","",IF(AV54&gt;=75,"เชี่ยวชาญ",IF(AV54&gt;=65,"ชำนาญ",IF(AV54&gt;=55,"พัฒนา",IF(AV54&gt;=50,"เริ่มต้น","ไม่ผ่าน")))))))))</f>
        <v/>
      </c>
      <c r="AX54" s="1233" t="str">
        <f>IF(VLOOKUP($A54,'02.คีย์เทอม1'!$A$10:$GT$59,197,FALSE)="","",VLOOKUP($A54,'02.คีย์เทอม1'!$A$10:$GT$59,197,FALSE))</f>
        <v/>
      </c>
      <c r="AY54" s="1233" t="str">
        <f>IF(VLOOKUP($A54,'03.คีย์เทอม2'!$A$10:$GT$59,197,FALSE)="","",VLOOKUP($A54,'03.คีย์เทอม2'!$A$10:$GT$59,197,FALSE))</f>
        <v/>
      </c>
      <c r="AZ54" s="1262" t="str">
        <f t="shared" si="24"/>
        <v/>
      </c>
      <c r="BA54" s="1233" t="str">
        <f>IF('2.ชื่อนักเรียน'!R55="มส","มส",IF('2.ชื่อนักเรียน'!R55="ร","ร",IF('2.ชื่อนักเรียน'!R55="ย้าย","ย้าย",IF($B54="","",IF(AZ54="","",IF(AZ54&gt;=75,"เชี่ยวชาญ",IF(AZ54&gt;=65,"ชำนาญ",IF(AZ54&gt;=55,"พัฒนา",IF(AZ54&gt;=50,"เริ่มต้น","ไม่ผ่าน")))))))))</f>
        <v/>
      </c>
      <c r="BB54" s="1233" t="str">
        <f>IF(VLOOKUP($A54,'02.คีย์เทอม1'!$A$10:$GT$59,198,FALSE)="","",VLOOKUP($A54,'02.คีย์เทอม1'!$A$10:$GT$59,198,FALSE))</f>
        <v/>
      </c>
      <c r="BC54" s="1233" t="str">
        <f>IF(VLOOKUP($A54,'03.คีย์เทอม2'!$A$10:$GT$59,198,FALSE)="","",VLOOKUP($A54,'03.คีย์เทอม2'!$A$10:$GT$59,198,FALSE))</f>
        <v/>
      </c>
      <c r="BD54" s="1262" t="str">
        <f t="shared" si="25"/>
        <v/>
      </c>
      <c r="BE54" s="1233" t="str">
        <f>IF('2.ชื่อนักเรียน'!R55="มส","มส",IF('2.ชื่อนักเรียน'!R55="ร","ร",IF('2.ชื่อนักเรียน'!R55="ย้าย","ย้าย",IF($B54="","",IF(BD54="","",IF(BD54&gt;=75,"เชี่ยวชาญ",IF(BD54&gt;=65,"ชำนาญ",IF(BD54&gt;=55,"พัฒนา",IF(BD54&gt;=50,"เริ่มต้น","ไม่ผ่าน")))))))))</f>
        <v/>
      </c>
      <c r="BF54" s="1233" t="str">
        <f>IF(VLOOKUP($A54,'02.คีย์เทอม1'!$A$10:$GT$59,199,FALSE)="","",VLOOKUP($A54,'02.คีย์เทอม1'!$A$10:$GT$59,199,FALSE))</f>
        <v/>
      </c>
      <c r="BG54" s="1233" t="str">
        <f>IF(VLOOKUP($A54,'03.คีย์เทอม2'!$A$10:$GT$59,199,FALSE)="","",VLOOKUP($A54,'03.คีย์เทอม2'!$A$10:$GT$59,199,FALSE))</f>
        <v/>
      </c>
      <c r="BH54" s="1262" t="str">
        <f t="shared" si="26"/>
        <v/>
      </c>
      <c r="BI54" s="1233" t="str">
        <f>IF('2.ชื่อนักเรียน'!R55="มส","มส",IF('2.ชื่อนักเรียน'!R55="ร","ร",IF('2.ชื่อนักเรียน'!R55="ย้าย","ย้าย",IF($B54="","",IF(BH54="","",IF(BH54&gt;=75,"เชี่ยวชาญ",IF(BH54&gt;=65,"ชำนาญ",IF(BH54&gt;=55,"พัฒนา",IF(BH54&gt;=50,"เริ่มต้น","ไม่ผ่าน")))))))))</f>
        <v/>
      </c>
      <c r="BJ54" s="1233" t="str">
        <f>IF(VLOOKUP($A54,'02.คีย์เทอม1'!$A$10:$GT$59,200,FALSE)="","",VLOOKUP($A54,'02.คีย์เทอม1'!$A$10:$GT$59,200,FALSE))</f>
        <v/>
      </c>
      <c r="BK54" s="1233" t="str">
        <f>IF(VLOOKUP($A54,'03.คีย์เทอม2'!$A$10:$GT$59,200,FALSE)="","",VLOOKUP($A54,'03.คีย์เทอม2'!$A$10:$GT$59,200,FALSE))</f>
        <v/>
      </c>
      <c r="BL54" s="1262" t="str">
        <f t="shared" si="27"/>
        <v/>
      </c>
      <c r="BM54" s="1233" t="str">
        <f>IF('2.ชื่อนักเรียน'!R55="มส","มส",IF('2.ชื่อนักเรียน'!R55="ร","ร",IF('2.ชื่อนักเรียน'!R55="ย้าย","ย้าย",IF($B54="","",IF(BL54="","",IF(BL54&gt;=75,"เชี่ยวชาญ",IF(BL54&gt;=65,"ชำนาญ",IF(BL54&gt;=55,"พัฒนา",IF(BL54&gt;=50,"เริ่มต้น","ไม่ผ่าน")))))))))</f>
        <v/>
      </c>
      <c r="BN54" s="1262" t="str">
        <f t="shared" si="28"/>
        <v/>
      </c>
      <c r="BO54" s="1233" t="str">
        <f>IF('2.ชื่อนักเรียน'!R55="มส","มส",IF('2.ชื่อนักเรียน'!R55="ร","ร",IF('2.ชื่อนักเรียน'!R55="ย้าย","ย้าย",IF($B54="","",IF(BN54="","",IF(BN54&gt;=75,"เชี่ยวชาญ",IF(BN54&gt;=65,"ชำนาญ",IF(BN54&gt;=55,"พัฒนา",IF(BN54&gt;=50,"เริ่มต้น","ไม่ผ่าน")))))))))</f>
        <v/>
      </c>
      <c r="BP54" s="1233" t="str">
        <f>IF(VLOOKUP($A54,'02.คีย์เทอม1'!$A$10:$GT$59,110,FALSE)="","",VLOOKUP($A54,'02.คีย์เทอม1'!$A$10:$GT$59,110,FALSE))</f>
        <v/>
      </c>
      <c r="BQ54" s="1233" t="str">
        <f>IF(VLOOKUP($A54,'03.คีย์เทอม2'!$A$10:$GT$59,110,FALSE)="","",VLOOKUP($A54,'03.คีย์เทอม2'!$A$10:$GT$59,110,FALSE))</f>
        <v/>
      </c>
      <c r="BR54" s="1262" t="str">
        <f t="shared" si="29"/>
        <v/>
      </c>
      <c r="BS54" s="1233" t="str">
        <f>IF('2.ชื่อนักเรียน'!R55="มส","มส",IF('2.ชื่อนักเรียน'!R55="ร","ร",IF('2.ชื่อนักเรียน'!R55="ย้าย","ย้าย",IF($B54="","",IF(BR54="","",IF(BR54&gt;=75,"เชี่ยวชาญ",IF(BR54&gt;=65,"ชำนาญ",IF(BR54&gt;=55,"พัฒนา",IF(BR54&gt;=50,"เริ่มต้น","ไม่ผ่าน")))))))))</f>
        <v/>
      </c>
      <c r="BT54" s="1233" t="str">
        <f>IF(VLOOKUP($A54,'02.คีย์เทอม1'!$A$10:$GT$59,115,FALSE)="","",VLOOKUP($A54,'02.คีย์เทอม1'!$A$10:$GT$59,115,FALSE))</f>
        <v/>
      </c>
      <c r="BU54" s="1233" t="str">
        <f>IF(VLOOKUP($A54,'03.คีย์เทอม2'!$A$10:$GT$59,115,FALSE)="","",VLOOKUP($A54,'03.คีย์เทอม2'!$A$10:$GT$59,115,FALSE))</f>
        <v/>
      </c>
      <c r="BV54" s="1262" t="str">
        <f t="shared" si="30"/>
        <v/>
      </c>
      <c r="BW54" s="1233" t="str">
        <f>IF('2.ชื่อนักเรียน'!R55="มส","มส",IF('2.ชื่อนักเรียน'!R55="ร","ร",IF('2.ชื่อนักเรียน'!R55="ย้าย","ย้าย",IF($B54="","",IF(BV54="","",IF(BV54&gt;=75,"เชี่ยวชาญ",IF(BV54&gt;=65,"ชำนาญ",IF(BV54&gt;=55,"พัฒนา",IF(BV54&gt;=50,"เริ่มต้น","ไม่ผ่าน")))))))))</f>
        <v/>
      </c>
      <c r="BX54" s="1233" t="str">
        <f>IF(VLOOKUP($A54,'02.คีย์เทอม1'!$A$10:$GT$59,120,FALSE)="","",VLOOKUP($A54,'02.คีย์เทอม1'!$A$10:$GT$59,120,FALSE))</f>
        <v/>
      </c>
      <c r="BY54" s="1233" t="str">
        <f>IF(VLOOKUP($A54,'03.คีย์เทอม2'!$A$10:$GT$59,120,FALSE)="","",VLOOKUP($A54,'03.คีย์เทอม2'!$A$10:$GT$59,120,FALSE))</f>
        <v/>
      </c>
      <c r="BZ54" s="1262" t="str">
        <f t="shared" si="31"/>
        <v/>
      </c>
      <c r="CA54" s="1233" t="str">
        <f>IF('2.ชื่อนักเรียน'!R55="มส","มส",IF('2.ชื่อนักเรียน'!R55="ร","ร",IF('2.ชื่อนักเรียน'!R55="ย้าย","ย้าย",IF($B54="","",IF(BZ54="","",IF(BZ54&gt;=75,"เชี่ยวชาญ",IF(BZ54&gt;=65,"ชำนาญ",IF(BZ54&gt;=55,"พัฒนา",IF(BZ54&gt;=50,"เริ่มต้น","ไม่ผ่าน")))))))))</f>
        <v/>
      </c>
      <c r="CB54" s="1233" t="str">
        <f>IF(VLOOKUP($A54,'02.คีย์เทอม1'!$A$10:$GT$59,125,FALSE)="","",VLOOKUP($A54,'02.คีย์เทอม1'!$A$10:$GT$59,125,FALSE))</f>
        <v/>
      </c>
      <c r="CC54" s="1233" t="str">
        <f>IF(VLOOKUP($A54,'03.คีย์เทอม2'!$A$10:$GT$59,125,FALSE)="","",VLOOKUP($A54,'03.คีย์เทอม2'!$A$10:$GT$59,125,FALSE))</f>
        <v/>
      </c>
      <c r="CD54" s="1262" t="str">
        <f t="shared" si="32"/>
        <v/>
      </c>
      <c r="CE54" s="1233" t="str">
        <f>IF('2.ชื่อนักเรียน'!R55="มส","มส",IF('2.ชื่อนักเรียน'!R55="ร","ร",IF('2.ชื่อนักเรียน'!R55="ย้าย","ย้าย",IF($B54="","",IF(CD54="","",IF(CD54&gt;=75,"เชี่ยวชาญ",IF(CD54&gt;=65,"ชำนาญ",IF(CD54&gt;=55,"พัฒนา",IF(CD54&gt;=50,"เริ่มต้น","ไม่ผ่าน")))))))))</f>
        <v/>
      </c>
      <c r="CF54" s="1233" t="str">
        <f>IF(VLOOKUP($A54,'02.คีย์เทอม1'!$A$10:$GT$59,130,FALSE)="","",VLOOKUP($A54,'02.คีย์เทอม1'!$A$10:$GT$59,130,FALSE))</f>
        <v/>
      </c>
      <c r="CG54" s="1233" t="str">
        <f>IF(VLOOKUP($A54,'03.คีย์เทอม2'!$A$10:$GT$59,130,FALSE)="","",VLOOKUP($A54,'03.คีย์เทอม2'!$A$10:$GT$59,130,FALSE))</f>
        <v/>
      </c>
      <c r="CH54" s="1262" t="str">
        <f t="shared" si="33"/>
        <v/>
      </c>
      <c r="CI54" s="1233" t="str">
        <f>IF('2.ชื่อนักเรียน'!R55="มส","มส",IF('2.ชื่อนักเรียน'!R55="ร","ร",IF('2.ชื่อนักเรียน'!R55="ย้าย","ย้าย",IF($B54="","",IF(CH54="","",IF(CH54&gt;=75,"เชี่ยวชาญ",IF(CH54&gt;=65,"ชำนาญ",IF(CH54&gt;=55,"พัฒนา",IF(CH54&gt;=50,"เริ่มต้น","ไม่ผ่าน")))))))))</f>
        <v/>
      </c>
      <c r="CJ54" s="1233" t="str">
        <f>IF(VLOOKUP($A54,'02.คีย์เทอม1'!$A$10:$GT$59,135,FALSE)="","",VLOOKUP($A54,'02.คีย์เทอม1'!$A$10:$GT$59,135,FALSE))</f>
        <v/>
      </c>
      <c r="CK54" s="1233" t="str">
        <f>IF(VLOOKUP($A54,'03.คีย์เทอม2'!$A$10:$GT$59,135,FALSE)="","",VLOOKUP($A54,'03.คีย์เทอม2'!$A$10:$GT$59,135,FALSE))</f>
        <v/>
      </c>
      <c r="CL54" s="1262" t="str">
        <f t="shared" si="34"/>
        <v/>
      </c>
      <c r="CM54" s="1233" t="str">
        <f>IF('2.ชื่อนักเรียน'!R55="มส","มส",IF('2.ชื่อนักเรียน'!R55="ร","ร",IF('2.ชื่อนักเรียน'!R55="ย้าย","ย้าย",IF($B54="","",IF(CL54="","",IF(CL54&gt;=75,"เชี่ยวชาญ",IF(CL54&gt;=65,"ชำนาญ",IF(CL54&gt;=55,"พัฒนา",IF(CL54&gt;=50,"เริ่มต้น","ไม่ผ่าน")))))))))</f>
        <v/>
      </c>
      <c r="CN54" s="1233" t="str">
        <f>IF(VLOOKUP($A54,'02.คีย์เทอม1'!$A$10:$GT$59,140,FALSE)="","",VLOOKUP($A54,'02.คีย์เทอม1'!$A$10:$GT$59,140,FALSE))</f>
        <v/>
      </c>
      <c r="CO54" s="1233" t="str">
        <f>IF(VLOOKUP($A54,'03.คีย์เทอม2'!$A$10:$GT$59,140,FALSE)="","",VLOOKUP($A54,'03.คีย์เทอม2'!$A$10:$GT$59,140,FALSE))</f>
        <v/>
      </c>
      <c r="CP54" s="1262" t="str">
        <f t="shared" si="35"/>
        <v/>
      </c>
      <c r="CQ54" s="1233" t="str">
        <f>IF('2.ชื่อนักเรียน'!R55="มส","มส",IF('2.ชื่อนักเรียน'!R55="ร","ร",IF('2.ชื่อนักเรียน'!R55="ย้าย","ย้าย",IF($B54="","",IF(CP54="","",IF(CP54&gt;=75,"เชี่ยวชาญ",IF(CP54&gt;=65,"ชำนาญ",IF(CP54&gt;=55,"พัฒนา",IF(CP54&gt;=50,"เริ่มต้น","ไม่ผ่าน")))))))))</f>
        <v/>
      </c>
      <c r="CR54" s="1233" t="str">
        <f>IF(VLOOKUP($A54,'02.คีย์เทอม1'!$A$10:$GT$59,145,FALSE)="","",VLOOKUP($A54,'02.คีย์เทอม1'!$A$10:$GT$59,145,FALSE))</f>
        <v/>
      </c>
      <c r="CS54" s="1233" t="str">
        <f>IF(VLOOKUP($A54,'03.คีย์เทอม2'!$A$10:$GT$59,145,FALSE)="","",VLOOKUP($A54,'03.คีย์เทอม2'!$A$10:$GT$59,145,FALSE))</f>
        <v/>
      </c>
      <c r="CT54" s="1262" t="str">
        <f t="shared" si="36"/>
        <v/>
      </c>
      <c r="CU54" s="1233" t="str">
        <f>IF('2.ชื่อนักเรียน'!R55="มส","มส",IF('2.ชื่อนักเรียน'!R55="ร","ร",IF('2.ชื่อนักเรียน'!R55="ย้าย","ย้าย",IF($B54="","",IF(CT54="","",IF(CT54&gt;=75,"เชี่ยวชาญ",IF(CT54&gt;=65,"ชำนาญ",IF(CT54&gt;=55,"พัฒนา",IF(CT54&gt;=50,"เริ่มต้น","ไม่ผ่าน")))))))))</f>
        <v/>
      </c>
      <c r="CV54" s="1233" t="str">
        <f>IF(VLOOKUP($A54,'02.คีย์เทอม1'!$A$10:$GT$59,150,FALSE)="","",VLOOKUP($A54,'02.คีย์เทอม1'!$A$10:$GT$59,150,FALSE))</f>
        <v/>
      </c>
      <c r="CW54" s="1233" t="str">
        <f>IF(VLOOKUP($A54,'03.คีย์เทอม2'!$A$10:$GT$59,150,FALSE)="","",VLOOKUP($A54,'03.คีย์เทอม2'!$A$10:$GT$59,150,FALSE))</f>
        <v/>
      </c>
      <c r="CX54" s="1262" t="str">
        <f t="shared" si="37"/>
        <v/>
      </c>
      <c r="CY54" s="1233" t="str">
        <f>IF('2.ชื่อนักเรียน'!R55="มส","มส",IF('2.ชื่อนักเรียน'!R55="ร","ร",IF('2.ชื่อนักเรียน'!R55="ย้าย","ย้าย",IF($B54="","",IF(CX54="","",IF(CX54&gt;=75,"เชี่ยวชาญ",IF(CX54&gt;=65,"ชำนาญ",IF(CX54&gt;=55,"พัฒนา",IF(CX54&gt;=50,"เริ่มต้น","ไม่ผ่าน")))))))))</f>
        <v/>
      </c>
      <c r="CZ54" s="1233" t="str">
        <f>IF(VLOOKUP($A54,'02.คีย์เทอม1'!$A$10:$GT$59,155,FALSE)="","",VLOOKUP($A54,'02.คีย์เทอม1'!$A$10:$GT$59,155,FALSE))</f>
        <v/>
      </c>
      <c r="DA54" s="1233" t="str">
        <f>IF(VLOOKUP($A54,'03.คีย์เทอม2'!$A$10:$GT$59,155,FALSE)="","",VLOOKUP($A54,'03.คีย์เทอม2'!$A$10:$GT$59,155,FALSE))</f>
        <v/>
      </c>
      <c r="DB54" s="1262" t="str">
        <f t="shared" si="38"/>
        <v/>
      </c>
      <c r="DC54" s="1233" t="str">
        <f>IF('2.ชื่อนักเรียน'!R55="มส","มส",IF('2.ชื่อนักเรียน'!R55="ร","ร",IF('2.ชื่อนักเรียน'!R55="ย้าย","ย้าย",IF($B54="","",IF(DB54="","",IF(DB54&gt;=75,"เชี่ยวชาญ",IF(DB54&gt;=65,"ชำนาญ",IF(DB54&gt;=55,"พัฒนา",IF(DB54&gt;=50,"เริ่มต้น","ไม่ผ่าน")))))))))</f>
        <v/>
      </c>
      <c r="DD54" s="1233" t="str">
        <f>IF(VLOOKUP($A54,'02.คีย์เทอม1'!$A$10:$GT$59,160,FALSE)="","",VLOOKUP($A54,'02.คีย์เทอม1'!$A$10:$GT$59,160,FALSE))</f>
        <v/>
      </c>
      <c r="DE54" s="1233" t="str">
        <f>IF(VLOOKUP($A54,'03.คีย์เทอม2'!$A$10:$GT$59,160,FALSE)="","",VLOOKUP($A54,'03.คีย์เทอม2'!$A$10:$GT$59,160,FALSE))</f>
        <v/>
      </c>
      <c r="DF54" s="1262" t="str">
        <f t="shared" si="39"/>
        <v/>
      </c>
      <c r="DG54" s="1233" t="str">
        <f>IF('2.ชื่อนักเรียน'!R55="มส","มส",IF('2.ชื่อนักเรียน'!R55="ร","ร",IF('2.ชื่อนักเรียน'!R55="ย้าย","ย้าย",IF($B54="","",IF(DF54="","",IF(DF54&gt;=75,"เชี่ยวชาญ",IF(DF54&gt;=65,"ชำนาญ",IF(DF54&gt;=55,"พัฒนา",IF(DF54&gt;=50,"เริ่มต้น","ไม่ผ่าน")))))))))</f>
        <v/>
      </c>
      <c r="DH54" s="1233" t="str">
        <f>IF(VLOOKUP($A54,'02.คีย์เทอม1'!$A$10:$GT$59,165,FALSE)="","",VLOOKUP($A54,'02.คีย์เทอม1'!$A$10:$GT$59,165,FALSE))</f>
        <v/>
      </c>
      <c r="DI54" s="1233" t="str">
        <f>IF(VLOOKUP($A54,'03.คีย์เทอม2'!$A$10:$GT$59,165,FALSE)="","",VLOOKUP($A54,'03.คีย์เทอม2'!$A$10:$GT$59,165,FALSE))</f>
        <v/>
      </c>
      <c r="DJ54" s="1262" t="str">
        <f t="shared" si="40"/>
        <v/>
      </c>
      <c r="DK54" s="1233" t="str">
        <f>IF('2.ชื่อนักเรียน'!R55="มส","มส",IF('2.ชื่อนักเรียน'!R55="ร","ร",IF('2.ชื่อนักเรียน'!R55="ย้าย","ย้าย",IF($B54="","",IF(DJ54="","",IF(DJ54&gt;=75,"เชี่ยวชาญ",IF(DJ54&gt;=65,"ชำนาญ",IF(DJ54&gt;=55,"พัฒนา",IF(DJ54&gt;=50,"เริ่มต้น","ไม่ผ่าน")))))))))</f>
        <v/>
      </c>
      <c r="DL54" s="1233" t="str">
        <f>IF(VLOOKUP($A54,'02.คีย์เทอม1'!$A$10:$GT$59,170,FALSE)="","",VLOOKUP($A54,'02.คีย์เทอม1'!$A$10:$GT$59,170,FALSE))</f>
        <v/>
      </c>
      <c r="DM54" s="1233" t="str">
        <f>IF(VLOOKUP($A54,'03.คีย์เทอม2'!$A$10:$GT$59,170,FALSE)="","",VLOOKUP($A54,'03.คีย์เทอม2'!$A$10:$GT$59,170,FALSE))</f>
        <v/>
      </c>
      <c r="DN54" s="1262" t="str">
        <f t="shared" si="41"/>
        <v/>
      </c>
      <c r="DO54" s="1233" t="str">
        <f>IF('2.ชื่อนักเรียน'!R55="มส","มส",IF('2.ชื่อนักเรียน'!R55="ร","ร",IF('2.ชื่อนักเรียน'!R55="ย้าย","ย้าย",IF($B54="","",IF(DN54="","",IF(DN54&gt;=75,"เชี่ยวชาญ",IF(DN54&gt;=65,"ชำนาญ",IF(DN54&gt;=55,"พัฒนา",IF(DN54&gt;=50,"เริ่มต้น","ไม่ผ่าน")))))))))</f>
        <v/>
      </c>
      <c r="DP54" s="1233" t="str">
        <f>IF(VLOOKUP($A54,'02.คีย์เทอม1'!$A$10:$GT$59,175,FALSE)="","",VLOOKUP($A54,'02.คีย์เทอม1'!$A$10:$GT$59,175,FALSE))</f>
        <v/>
      </c>
      <c r="DQ54" s="1233" t="str">
        <f>IF(VLOOKUP($A54,'03.คีย์เทอม2'!$A$10:$GT$59,175,FALSE)="","",VLOOKUP($A54,'03.คีย์เทอม2'!$A$10:$GT$59,175,FALSE))</f>
        <v/>
      </c>
      <c r="DR54" s="1262" t="str">
        <f t="shared" si="42"/>
        <v/>
      </c>
      <c r="DS54" s="1233" t="str">
        <f>IF('2.ชื่อนักเรียน'!R55="มส","มส",IF('2.ชื่อนักเรียน'!R55="ร","ร",IF('2.ชื่อนักเรียน'!R55="ย้าย","ย้าย",IF($B54="","",IF(DR54="","",IF(DR54&gt;=75,"เชี่ยวชาญ",IF(DR54&gt;=65,"ชำนาญ",IF(DR54&gt;=55,"พัฒนา",IF(DR54&gt;=50,"เริ่มต้น","ไม่ผ่าน")))))))))</f>
        <v/>
      </c>
      <c r="DT54" s="1233" t="str">
        <f>IF(VLOOKUP($A54,'02.คีย์เทอม1'!$A$10:$GT$59,180,FALSE)="","",VLOOKUP($A54,'02.คีย์เทอม1'!$A$10:$GT$59,180,FALSE))</f>
        <v/>
      </c>
      <c r="DU54" s="1233" t="str">
        <f>IF(VLOOKUP($A54,'03.คีย์เทอม2'!$A$10:$GT$59,180,FALSE)="","",VLOOKUP($A54,'03.คีย์เทอม2'!$A$10:$GT$59,180,FALSE))</f>
        <v/>
      </c>
      <c r="DV54" s="1262" t="str">
        <f t="shared" si="43"/>
        <v/>
      </c>
      <c r="DW54" s="1233" t="str">
        <f>IF('2.ชื่อนักเรียน'!R55="มส","มส",IF('2.ชื่อนักเรียน'!R55="ร","ร",IF('2.ชื่อนักเรียน'!R55="ย้าย","ย้าย",IF($B54="","",IF(DV54="","",IF(DV54&gt;=75,"เชี่ยวชาญ",IF(DV54&gt;=65,"ชำนาญ",IF(DV54&gt;=55,"พัฒนา",IF(DV54&gt;=50,"เริ่มต้น","ไม่ผ่าน")))))))))</f>
        <v/>
      </c>
    </row>
    <row r="55" spans="1:127" s="509" customFormat="1" ht="17.25" customHeight="1">
      <c r="A55" s="1336">
        <v>46</v>
      </c>
      <c r="B55" s="1324" t="str">
        <f>IF('2.ชื่อนักเรียน'!C56="","",'2.ชื่อนักเรียน'!C56)</f>
        <v/>
      </c>
      <c r="C55" s="1325" t="str">
        <f>IF('2.ชื่อนักเรียน'!D56="","",'2.ชื่อนักเรียน'!D56)</f>
        <v/>
      </c>
      <c r="D55" s="1314" t="str">
        <f>IF($A$3&lt;&gt;"ชั้น"&amp;'01.ข้อมูลเบื้องต้น'!$H$2,"",IF(AK55="","",AK55))</f>
        <v/>
      </c>
      <c r="E55" s="1314" t="str">
        <f>IF($A$3&lt;&gt;"ชั้น"&amp;'01.ข้อมูลเบื้องต้น'!$H$2,"",IF(AO55="","",AO55))</f>
        <v/>
      </c>
      <c r="F55" s="1315" t="str">
        <f>IF($A$3&lt;&gt;"ชั้น"&amp;'01.ข้อมูลเบื้องต้น'!$H$2,"",IF(AS55="","",AS55))</f>
        <v/>
      </c>
      <c r="G55" s="1332" t="str">
        <f>IF($A$3&lt;&gt;"ชั้น"&amp;'01.ข้อมูลเบื้องต้น'!$H$2,"",IF(AW55="","",AW55))</f>
        <v/>
      </c>
      <c r="H55" s="1333" t="str">
        <f>IF($A$3&lt;&gt;"ชั้น"&amp;'01.ข้อมูลเบื้องต้น'!$H$2,"",IF(BA55="","",BA55))</f>
        <v/>
      </c>
      <c r="I55" s="1316" t="str">
        <f>IF($A$3&lt;&gt;"ชั้น"&amp;'01.ข้อมูลเบื้องต้น'!$H$2,"",IF(BE55="","",BE55))</f>
        <v/>
      </c>
      <c r="J55" s="1316" t="str">
        <f>IF($A$3&lt;&gt;"ชั้น"&amp;'01.ข้อมูลเบื้องต้น'!$H$2,"",IF(BI55="","",BI55))</f>
        <v/>
      </c>
      <c r="K55" s="1316" t="str">
        <f>IF($A$3&lt;&gt;"ชั้น"&amp;'01.ข้อมูลเบื้องต้น'!$H$2,"",IF(BM55="","",BM55))</f>
        <v/>
      </c>
      <c r="L55" s="1334" t="str">
        <f>IF($A$3&lt;&gt;"ชั้น"&amp;'01.ข้อมูลเบื้องต้น'!$H$2,"",IF(BO55="","",BO55))</f>
        <v/>
      </c>
      <c r="M55" s="1332" t="str">
        <f>IF($A$3&lt;&gt;"ชั้น"&amp;'01.ข้อมูลเบื้องต้น'!$H$2,"",IF(BS55="","",BS55))</f>
        <v/>
      </c>
      <c r="N55" s="1333" t="str">
        <f>IF($A$3&lt;&gt;"ชั้น"&amp;'01.ข้อมูลเบื้องต้น'!$H$2,"",IF(BW55="","",BW55))</f>
        <v/>
      </c>
      <c r="O55" s="1333" t="str">
        <f>IF($A$3&lt;&gt;"ชั้น"&amp;'01.ข้อมูลเบื้องต้น'!$H$2,"",IF(CA55="","",CA55))</f>
        <v/>
      </c>
      <c r="P55" s="1333" t="str">
        <f>IF($A$3&lt;&gt;"ชั้น"&amp;'01.ข้อมูลเบื้องต้น'!$H$2,"",IF(CE55="","",CE55))</f>
        <v/>
      </c>
      <c r="Q55" s="1333" t="str">
        <f>IF($A$3&lt;&gt;"ชั้น"&amp;'01.ข้อมูลเบื้องต้น'!$H$2,"",IF(CI55="","",CI55))</f>
        <v/>
      </c>
      <c r="R55" s="1333" t="str">
        <f>IF($A$3&lt;&gt;"ชั้น"&amp;'01.ข้อมูลเบื้องต้น'!$H$2,"",IF(CM55="","",CM55))</f>
        <v/>
      </c>
      <c r="S55" s="1333" t="str">
        <f>IF($A$3&lt;&gt;"ชั้น"&amp;'01.ข้อมูลเบื้องต้น'!$H$2,"",IF(CQ55="","",CQ55))</f>
        <v/>
      </c>
      <c r="T55" s="1333" t="str">
        <f>IF($A$3&lt;&gt;"ชั้น"&amp;'01.ข้อมูลเบื้องต้น'!$H$2,"",IF(CU55="","",CU55))</f>
        <v/>
      </c>
      <c r="U55" s="1333" t="str">
        <f>IF($A$3&lt;&gt;"ชั้น"&amp;'01.ข้อมูลเบื้องต้น'!$H$2,"",IF(CY55="","",CY55))</f>
        <v/>
      </c>
      <c r="V55" s="1333" t="str">
        <f>IF($A$3&lt;&gt;"ชั้น"&amp;'01.ข้อมูลเบื้องต้น'!$H$2,"",IF(DC55="","",DC55))</f>
        <v/>
      </c>
      <c r="W55" s="1333" t="str">
        <f>IF($A$3&lt;&gt;"ชั้น"&amp;'01.ข้อมูลเบื้องต้น'!$H$2,"",IF(DG55="","",DG55))</f>
        <v/>
      </c>
      <c r="X55" s="1333" t="str">
        <f>IF($A$3&lt;&gt;"ชั้น"&amp;'01.ข้อมูลเบื้องต้น'!$H$2,"",IF(DK55="","",DK55))</f>
        <v/>
      </c>
      <c r="Y55" s="1333" t="str">
        <f>IF($A$3&lt;&gt;"ชั้น"&amp;'01.ข้อมูลเบื้องต้น'!$H$2,"",IF(DO55="","",DO55))</f>
        <v/>
      </c>
      <c r="Z55" s="1333" t="str">
        <f>IF($A$3&lt;&gt;"ชั้น"&amp;'01.ข้อมูลเบื้องต้น'!$H$2,"",IF(DS55="","",DS55))</f>
        <v/>
      </c>
      <c r="AA55" s="1335" t="str">
        <f>IF($A$3&lt;&gt;"ชั้น"&amp;'01.ข้อมูลเบื้องต้น'!$H$2,"",IF(DW55="","",DW55))</f>
        <v/>
      </c>
      <c r="AB55" s="1330" t="str">
        <f>IF($A$3&lt;&gt;"ชั้น"&amp;'01.ข้อมูลเบื้องต้น'!$H$2,"",'7.พัฒนาผู้เรียน'!G56)</f>
        <v/>
      </c>
      <c r="AC55" s="1331" t="str">
        <f>IF($A$3&lt;&gt;"ชั้น"&amp;'01.ข้อมูลเบื้องต้น'!$H$2,"",'9.คุณลักษณะ'!I56)</f>
        <v/>
      </c>
      <c r="AG55" s="1261"/>
      <c r="AH55" s="1233" t="str">
        <f>IF(VLOOKUP($A55,'02.คีย์เทอม1'!$A$10:$GT$59,189,FALSE)="","",VLOOKUP($A55,'02.คีย์เทอม1'!$A$10:$GT$59,189,FALSE))</f>
        <v/>
      </c>
      <c r="AI55" s="1233" t="str">
        <f>IF(VLOOKUP($A55,'03.คีย์เทอม2'!$A$10:$GT$59,189,FALSE)="","",VLOOKUP($A55,'03.คีย์เทอม2'!$A$10:$GT$59,189,FALSE))</f>
        <v/>
      </c>
      <c r="AJ55" s="1262" t="str">
        <f t="shared" si="44"/>
        <v/>
      </c>
      <c r="AK55" s="1233" t="str">
        <f>IF('2.ชื่อนักเรียน'!R56="มส","มส",IF('2.ชื่อนักเรียน'!R56="ร","ร",IF('2.ชื่อนักเรียน'!R56="ย้าย","ย้าย",IF($B55="","",IF(AJ55="","",IF(AJ55&gt;=75,"เชี่ยวชาญ",IF(AJ55&gt;=65,"ชำนาญ",IF(AJ55&gt;=55,"พัฒนา",IF(AJ55&gt;=50,"เริ่มต้น","ไม่ผ่าน")))))))))</f>
        <v/>
      </c>
      <c r="AL55" s="1233" t="str">
        <f>IF(VLOOKUP($A55,'02.คีย์เทอม1'!$A$10:$GT$59,193,FALSE)="","",VLOOKUP($A55,'02.คีย์เทอม1'!$A$10:$GT$59,193,FALSE))</f>
        <v/>
      </c>
      <c r="AM55" s="1233" t="str">
        <f>IF(VLOOKUP($A55,'03.คีย์เทอม2'!$A$10:$GT$59,193,FALSE)="","",VLOOKUP($A55,'03.คีย์เทอม2'!$A$10:$GT$59,193,FALSE))</f>
        <v/>
      </c>
      <c r="AN55" s="1262" t="str">
        <f t="shared" si="21"/>
        <v/>
      </c>
      <c r="AO55" s="1233" t="str">
        <f>IF('2.ชื่อนักเรียน'!R56="มส","มส",IF('2.ชื่อนักเรียน'!R56="ร","ร",IF('2.ชื่อนักเรียน'!R56="ย้าย","ย้าย",IF($B55="","",IF(AN55="","",IF(AN55&gt;=75,"เชี่ยวชาญ",IF(AN55&gt;=65,"ชำนาญ",IF(AN55&gt;=55,"พัฒนา",IF(AN55&gt;=50,"เริ่มต้น","ไม่ผ่าน")))))))))</f>
        <v/>
      </c>
      <c r="AP55" s="1233" t="str">
        <f>IF(VLOOKUP($A55,'02.คีย์เทอม1'!$A$10:$GT$59,195,FALSE)="","",VLOOKUP($A55,'02.คีย์เทอม1'!$A$10:$GT$59,195,FALSE))</f>
        <v/>
      </c>
      <c r="AQ55" s="1233" t="str">
        <f>IF(VLOOKUP($A55,'03.คีย์เทอม2'!$A$10:$GT$59,195,FALSE)="","",VLOOKUP($A55,'03.คีย์เทอม2'!$A$10:$GT$59,195,FALSE))</f>
        <v/>
      </c>
      <c r="AR55" s="1262" t="str">
        <f t="shared" si="22"/>
        <v/>
      </c>
      <c r="AS55" s="1233" t="str">
        <f>IF('2.ชื่อนักเรียน'!R56="มส","มส",IF('2.ชื่อนักเรียน'!R56="ร","ร",IF('2.ชื่อนักเรียน'!R56="ย้าย","ย้าย",IF($B55="","",IF(AR55="","",IF(AR55&gt;=75,"เชี่ยวชาญ",IF(AR55&gt;=65,"ชำนาญ",IF(AR55&gt;=55,"พัฒนา",IF(AR55&gt;=50,"เริ่มต้น","ไม่ผ่าน")))))))))</f>
        <v/>
      </c>
      <c r="AT55" s="1233" t="str">
        <f>IF(VLOOKUP($A55,'02.คีย์เทอม1'!$A$10:$GT$59,196,FALSE)="","",VLOOKUP($A55,'02.คีย์เทอม1'!$A$10:$GT$59,196,FALSE))</f>
        <v/>
      </c>
      <c r="AU55" s="1233" t="str">
        <f>IF(VLOOKUP($A55,'03.คีย์เทอม2'!$A$10:$GT$59,196,FALSE)="","",VLOOKUP($A55,'03.คีย์เทอม2'!$A$10:$GT$59,196,FALSE))</f>
        <v/>
      </c>
      <c r="AV55" s="1262" t="str">
        <f t="shared" si="23"/>
        <v/>
      </c>
      <c r="AW55" s="1233" t="str">
        <f>IF('2.ชื่อนักเรียน'!R56="มส","มส",IF('2.ชื่อนักเรียน'!R56="ร","ร",IF('2.ชื่อนักเรียน'!R56="ย้าย","ย้าย",IF($B55="","",IF(AV55="","",IF(AV55&gt;=75,"เชี่ยวชาญ",IF(AV55&gt;=65,"ชำนาญ",IF(AV55&gt;=55,"พัฒนา",IF(AV55&gt;=50,"เริ่มต้น","ไม่ผ่าน")))))))))</f>
        <v/>
      </c>
      <c r="AX55" s="1233" t="str">
        <f>IF(VLOOKUP($A55,'02.คีย์เทอม1'!$A$10:$GT$59,197,FALSE)="","",VLOOKUP($A55,'02.คีย์เทอม1'!$A$10:$GT$59,197,FALSE))</f>
        <v/>
      </c>
      <c r="AY55" s="1233" t="str">
        <f>IF(VLOOKUP($A55,'03.คีย์เทอม2'!$A$10:$GT$59,197,FALSE)="","",VLOOKUP($A55,'03.คีย์เทอม2'!$A$10:$GT$59,197,FALSE))</f>
        <v/>
      </c>
      <c r="AZ55" s="1262" t="str">
        <f t="shared" si="24"/>
        <v/>
      </c>
      <c r="BA55" s="1233" t="str">
        <f>IF('2.ชื่อนักเรียน'!R56="มส","มส",IF('2.ชื่อนักเรียน'!R56="ร","ร",IF('2.ชื่อนักเรียน'!R56="ย้าย","ย้าย",IF($B55="","",IF(AZ55="","",IF(AZ55&gt;=75,"เชี่ยวชาญ",IF(AZ55&gt;=65,"ชำนาญ",IF(AZ55&gt;=55,"พัฒนา",IF(AZ55&gt;=50,"เริ่มต้น","ไม่ผ่าน")))))))))</f>
        <v/>
      </c>
      <c r="BB55" s="1233" t="str">
        <f>IF(VLOOKUP($A55,'02.คีย์เทอม1'!$A$10:$GT$59,198,FALSE)="","",VLOOKUP($A55,'02.คีย์เทอม1'!$A$10:$GT$59,198,FALSE))</f>
        <v/>
      </c>
      <c r="BC55" s="1233" t="str">
        <f>IF(VLOOKUP($A55,'03.คีย์เทอม2'!$A$10:$GT$59,198,FALSE)="","",VLOOKUP($A55,'03.คีย์เทอม2'!$A$10:$GT$59,198,FALSE))</f>
        <v/>
      </c>
      <c r="BD55" s="1262" t="str">
        <f t="shared" si="25"/>
        <v/>
      </c>
      <c r="BE55" s="1233" t="str">
        <f>IF('2.ชื่อนักเรียน'!R56="มส","มส",IF('2.ชื่อนักเรียน'!R56="ร","ร",IF('2.ชื่อนักเรียน'!R56="ย้าย","ย้าย",IF($B55="","",IF(BD55="","",IF(BD55&gt;=75,"เชี่ยวชาญ",IF(BD55&gt;=65,"ชำนาญ",IF(BD55&gt;=55,"พัฒนา",IF(BD55&gt;=50,"เริ่มต้น","ไม่ผ่าน")))))))))</f>
        <v/>
      </c>
      <c r="BF55" s="1233" t="str">
        <f>IF(VLOOKUP($A55,'02.คีย์เทอม1'!$A$10:$GT$59,199,FALSE)="","",VLOOKUP($A55,'02.คีย์เทอม1'!$A$10:$GT$59,199,FALSE))</f>
        <v/>
      </c>
      <c r="BG55" s="1233" t="str">
        <f>IF(VLOOKUP($A55,'03.คีย์เทอม2'!$A$10:$GT$59,199,FALSE)="","",VLOOKUP($A55,'03.คีย์เทอม2'!$A$10:$GT$59,199,FALSE))</f>
        <v/>
      </c>
      <c r="BH55" s="1262" t="str">
        <f t="shared" si="26"/>
        <v/>
      </c>
      <c r="BI55" s="1233" t="str">
        <f>IF('2.ชื่อนักเรียน'!R56="มส","มส",IF('2.ชื่อนักเรียน'!R56="ร","ร",IF('2.ชื่อนักเรียน'!R56="ย้าย","ย้าย",IF($B55="","",IF(BH55="","",IF(BH55&gt;=75,"เชี่ยวชาญ",IF(BH55&gt;=65,"ชำนาญ",IF(BH55&gt;=55,"พัฒนา",IF(BH55&gt;=50,"เริ่มต้น","ไม่ผ่าน")))))))))</f>
        <v/>
      </c>
      <c r="BJ55" s="1233" t="str">
        <f>IF(VLOOKUP($A55,'02.คีย์เทอม1'!$A$10:$GT$59,200,FALSE)="","",VLOOKUP($A55,'02.คีย์เทอม1'!$A$10:$GT$59,200,FALSE))</f>
        <v/>
      </c>
      <c r="BK55" s="1233" t="str">
        <f>IF(VLOOKUP($A55,'03.คีย์เทอม2'!$A$10:$GT$59,200,FALSE)="","",VLOOKUP($A55,'03.คีย์เทอม2'!$A$10:$GT$59,200,FALSE))</f>
        <v/>
      </c>
      <c r="BL55" s="1262" t="str">
        <f t="shared" si="27"/>
        <v/>
      </c>
      <c r="BM55" s="1233" t="str">
        <f>IF('2.ชื่อนักเรียน'!R56="มส","มส",IF('2.ชื่อนักเรียน'!R56="ร","ร",IF('2.ชื่อนักเรียน'!R56="ย้าย","ย้าย",IF($B55="","",IF(BL55="","",IF(BL55&gt;=75,"เชี่ยวชาญ",IF(BL55&gt;=65,"ชำนาญ",IF(BL55&gt;=55,"พัฒนา",IF(BL55&gt;=50,"เริ่มต้น","ไม่ผ่าน")))))))))</f>
        <v/>
      </c>
      <c r="BN55" s="1262" t="str">
        <f t="shared" si="28"/>
        <v/>
      </c>
      <c r="BO55" s="1233" t="str">
        <f>IF('2.ชื่อนักเรียน'!R56="มส","มส",IF('2.ชื่อนักเรียน'!R56="ร","ร",IF('2.ชื่อนักเรียน'!R56="ย้าย","ย้าย",IF($B55="","",IF(BN55="","",IF(BN55&gt;=75,"เชี่ยวชาญ",IF(BN55&gt;=65,"ชำนาญ",IF(BN55&gt;=55,"พัฒนา",IF(BN55&gt;=50,"เริ่มต้น","ไม่ผ่าน")))))))))</f>
        <v/>
      </c>
      <c r="BP55" s="1233" t="str">
        <f>IF(VLOOKUP($A55,'02.คีย์เทอม1'!$A$10:$GT$59,110,FALSE)="","",VLOOKUP($A55,'02.คีย์เทอม1'!$A$10:$GT$59,110,FALSE))</f>
        <v/>
      </c>
      <c r="BQ55" s="1233" t="str">
        <f>IF(VLOOKUP($A55,'03.คีย์เทอม2'!$A$10:$GT$59,110,FALSE)="","",VLOOKUP($A55,'03.คีย์เทอม2'!$A$10:$GT$59,110,FALSE))</f>
        <v/>
      </c>
      <c r="BR55" s="1262" t="str">
        <f t="shared" si="29"/>
        <v/>
      </c>
      <c r="BS55" s="1233" t="str">
        <f>IF('2.ชื่อนักเรียน'!R56="มส","มส",IF('2.ชื่อนักเรียน'!R56="ร","ร",IF('2.ชื่อนักเรียน'!R56="ย้าย","ย้าย",IF($B55="","",IF(BR55="","",IF(BR55&gt;=75,"เชี่ยวชาญ",IF(BR55&gt;=65,"ชำนาญ",IF(BR55&gt;=55,"พัฒนา",IF(BR55&gt;=50,"เริ่มต้น","ไม่ผ่าน")))))))))</f>
        <v/>
      </c>
      <c r="BT55" s="1233" t="str">
        <f>IF(VLOOKUP($A55,'02.คีย์เทอม1'!$A$10:$GT$59,115,FALSE)="","",VLOOKUP($A55,'02.คีย์เทอม1'!$A$10:$GT$59,115,FALSE))</f>
        <v/>
      </c>
      <c r="BU55" s="1233" t="str">
        <f>IF(VLOOKUP($A55,'03.คีย์เทอม2'!$A$10:$GT$59,115,FALSE)="","",VLOOKUP($A55,'03.คีย์เทอม2'!$A$10:$GT$59,115,FALSE))</f>
        <v/>
      </c>
      <c r="BV55" s="1262" t="str">
        <f t="shared" si="30"/>
        <v/>
      </c>
      <c r="BW55" s="1233" t="str">
        <f>IF('2.ชื่อนักเรียน'!R56="มส","มส",IF('2.ชื่อนักเรียน'!R56="ร","ร",IF('2.ชื่อนักเรียน'!R56="ย้าย","ย้าย",IF($B55="","",IF(BV55="","",IF(BV55&gt;=75,"เชี่ยวชาญ",IF(BV55&gt;=65,"ชำนาญ",IF(BV55&gt;=55,"พัฒนา",IF(BV55&gt;=50,"เริ่มต้น","ไม่ผ่าน")))))))))</f>
        <v/>
      </c>
      <c r="BX55" s="1233" t="str">
        <f>IF(VLOOKUP($A55,'02.คีย์เทอม1'!$A$10:$GT$59,120,FALSE)="","",VLOOKUP($A55,'02.คีย์เทอม1'!$A$10:$GT$59,120,FALSE))</f>
        <v/>
      </c>
      <c r="BY55" s="1233" t="str">
        <f>IF(VLOOKUP($A55,'03.คีย์เทอม2'!$A$10:$GT$59,120,FALSE)="","",VLOOKUP($A55,'03.คีย์เทอม2'!$A$10:$GT$59,120,FALSE))</f>
        <v/>
      </c>
      <c r="BZ55" s="1262" t="str">
        <f t="shared" si="31"/>
        <v/>
      </c>
      <c r="CA55" s="1233" t="str">
        <f>IF('2.ชื่อนักเรียน'!R56="มส","มส",IF('2.ชื่อนักเรียน'!R56="ร","ร",IF('2.ชื่อนักเรียน'!R56="ย้าย","ย้าย",IF($B55="","",IF(BZ55="","",IF(BZ55&gt;=75,"เชี่ยวชาญ",IF(BZ55&gt;=65,"ชำนาญ",IF(BZ55&gt;=55,"พัฒนา",IF(BZ55&gt;=50,"เริ่มต้น","ไม่ผ่าน")))))))))</f>
        <v/>
      </c>
      <c r="CB55" s="1233" t="str">
        <f>IF(VLOOKUP($A55,'02.คีย์เทอม1'!$A$10:$GT$59,125,FALSE)="","",VLOOKUP($A55,'02.คีย์เทอม1'!$A$10:$GT$59,125,FALSE))</f>
        <v/>
      </c>
      <c r="CC55" s="1233" t="str">
        <f>IF(VLOOKUP($A55,'03.คีย์เทอม2'!$A$10:$GT$59,125,FALSE)="","",VLOOKUP($A55,'03.คีย์เทอม2'!$A$10:$GT$59,125,FALSE))</f>
        <v/>
      </c>
      <c r="CD55" s="1262" t="str">
        <f t="shared" si="32"/>
        <v/>
      </c>
      <c r="CE55" s="1233" t="str">
        <f>IF('2.ชื่อนักเรียน'!R56="มส","มส",IF('2.ชื่อนักเรียน'!R56="ร","ร",IF('2.ชื่อนักเรียน'!R56="ย้าย","ย้าย",IF($B55="","",IF(CD55="","",IF(CD55&gt;=75,"เชี่ยวชาญ",IF(CD55&gt;=65,"ชำนาญ",IF(CD55&gt;=55,"พัฒนา",IF(CD55&gt;=50,"เริ่มต้น","ไม่ผ่าน")))))))))</f>
        <v/>
      </c>
      <c r="CF55" s="1233" t="str">
        <f>IF(VLOOKUP($A55,'02.คีย์เทอม1'!$A$10:$GT$59,130,FALSE)="","",VLOOKUP($A55,'02.คีย์เทอม1'!$A$10:$GT$59,130,FALSE))</f>
        <v/>
      </c>
      <c r="CG55" s="1233" t="str">
        <f>IF(VLOOKUP($A55,'03.คีย์เทอม2'!$A$10:$GT$59,130,FALSE)="","",VLOOKUP($A55,'03.คีย์เทอม2'!$A$10:$GT$59,130,FALSE))</f>
        <v/>
      </c>
      <c r="CH55" s="1262" t="str">
        <f t="shared" si="33"/>
        <v/>
      </c>
      <c r="CI55" s="1233" t="str">
        <f>IF('2.ชื่อนักเรียน'!R56="มส","มส",IF('2.ชื่อนักเรียน'!R56="ร","ร",IF('2.ชื่อนักเรียน'!R56="ย้าย","ย้าย",IF($B55="","",IF(CH55="","",IF(CH55&gt;=75,"เชี่ยวชาญ",IF(CH55&gt;=65,"ชำนาญ",IF(CH55&gt;=55,"พัฒนา",IF(CH55&gt;=50,"เริ่มต้น","ไม่ผ่าน")))))))))</f>
        <v/>
      </c>
      <c r="CJ55" s="1233" t="str">
        <f>IF(VLOOKUP($A55,'02.คีย์เทอม1'!$A$10:$GT$59,135,FALSE)="","",VLOOKUP($A55,'02.คีย์เทอม1'!$A$10:$GT$59,135,FALSE))</f>
        <v/>
      </c>
      <c r="CK55" s="1233" t="str">
        <f>IF(VLOOKUP($A55,'03.คีย์เทอม2'!$A$10:$GT$59,135,FALSE)="","",VLOOKUP($A55,'03.คีย์เทอม2'!$A$10:$GT$59,135,FALSE))</f>
        <v/>
      </c>
      <c r="CL55" s="1262" t="str">
        <f t="shared" si="34"/>
        <v/>
      </c>
      <c r="CM55" s="1233" t="str">
        <f>IF('2.ชื่อนักเรียน'!R56="มส","มส",IF('2.ชื่อนักเรียน'!R56="ร","ร",IF('2.ชื่อนักเรียน'!R56="ย้าย","ย้าย",IF($B55="","",IF(CL55="","",IF(CL55&gt;=75,"เชี่ยวชาญ",IF(CL55&gt;=65,"ชำนาญ",IF(CL55&gt;=55,"พัฒนา",IF(CL55&gt;=50,"เริ่มต้น","ไม่ผ่าน")))))))))</f>
        <v/>
      </c>
      <c r="CN55" s="1233" t="str">
        <f>IF(VLOOKUP($A55,'02.คีย์เทอม1'!$A$10:$GT$59,140,FALSE)="","",VLOOKUP($A55,'02.คีย์เทอม1'!$A$10:$GT$59,140,FALSE))</f>
        <v/>
      </c>
      <c r="CO55" s="1233" t="str">
        <f>IF(VLOOKUP($A55,'03.คีย์เทอม2'!$A$10:$GT$59,140,FALSE)="","",VLOOKUP($A55,'03.คีย์เทอม2'!$A$10:$GT$59,140,FALSE))</f>
        <v/>
      </c>
      <c r="CP55" s="1262" t="str">
        <f t="shared" si="35"/>
        <v/>
      </c>
      <c r="CQ55" s="1233" t="str">
        <f>IF('2.ชื่อนักเรียน'!R56="มส","มส",IF('2.ชื่อนักเรียน'!R56="ร","ร",IF('2.ชื่อนักเรียน'!R56="ย้าย","ย้าย",IF($B55="","",IF(CP55="","",IF(CP55&gt;=75,"เชี่ยวชาญ",IF(CP55&gt;=65,"ชำนาญ",IF(CP55&gt;=55,"พัฒนา",IF(CP55&gt;=50,"เริ่มต้น","ไม่ผ่าน")))))))))</f>
        <v/>
      </c>
      <c r="CR55" s="1233" t="str">
        <f>IF(VLOOKUP($A55,'02.คีย์เทอม1'!$A$10:$GT$59,145,FALSE)="","",VLOOKUP($A55,'02.คีย์เทอม1'!$A$10:$GT$59,145,FALSE))</f>
        <v/>
      </c>
      <c r="CS55" s="1233" t="str">
        <f>IF(VLOOKUP($A55,'03.คีย์เทอม2'!$A$10:$GT$59,145,FALSE)="","",VLOOKUP($A55,'03.คีย์เทอม2'!$A$10:$GT$59,145,FALSE))</f>
        <v/>
      </c>
      <c r="CT55" s="1262" t="str">
        <f t="shared" si="36"/>
        <v/>
      </c>
      <c r="CU55" s="1233" t="str">
        <f>IF('2.ชื่อนักเรียน'!R56="มส","มส",IF('2.ชื่อนักเรียน'!R56="ร","ร",IF('2.ชื่อนักเรียน'!R56="ย้าย","ย้าย",IF($B55="","",IF(CT55="","",IF(CT55&gt;=75,"เชี่ยวชาญ",IF(CT55&gt;=65,"ชำนาญ",IF(CT55&gt;=55,"พัฒนา",IF(CT55&gt;=50,"เริ่มต้น","ไม่ผ่าน")))))))))</f>
        <v/>
      </c>
      <c r="CV55" s="1233" t="str">
        <f>IF(VLOOKUP($A55,'02.คีย์เทอม1'!$A$10:$GT$59,150,FALSE)="","",VLOOKUP($A55,'02.คีย์เทอม1'!$A$10:$GT$59,150,FALSE))</f>
        <v/>
      </c>
      <c r="CW55" s="1233" t="str">
        <f>IF(VLOOKUP($A55,'03.คีย์เทอม2'!$A$10:$GT$59,150,FALSE)="","",VLOOKUP($A55,'03.คีย์เทอม2'!$A$10:$GT$59,150,FALSE))</f>
        <v/>
      </c>
      <c r="CX55" s="1262" t="str">
        <f t="shared" si="37"/>
        <v/>
      </c>
      <c r="CY55" s="1233" t="str">
        <f>IF('2.ชื่อนักเรียน'!R56="มส","มส",IF('2.ชื่อนักเรียน'!R56="ร","ร",IF('2.ชื่อนักเรียน'!R56="ย้าย","ย้าย",IF($B55="","",IF(CX55="","",IF(CX55&gt;=75,"เชี่ยวชาญ",IF(CX55&gt;=65,"ชำนาญ",IF(CX55&gt;=55,"พัฒนา",IF(CX55&gt;=50,"เริ่มต้น","ไม่ผ่าน")))))))))</f>
        <v/>
      </c>
      <c r="CZ55" s="1233" t="str">
        <f>IF(VLOOKUP($A55,'02.คีย์เทอม1'!$A$10:$GT$59,155,FALSE)="","",VLOOKUP($A55,'02.คีย์เทอม1'!$A$10:$GT$59,155,FALSE))</f>
        <v/>
      </c>
      <c r="DA55" s="1233" t="str">
        <f>IF(VLOOKUP($A55,'03.คีย์เทอม2'!$A$10:$GT$59,155,FALSE)="","",VLOOKUP($A55,'03.คีย์เทอม2'!$A$10:$GT$59,155,FALSE))</f>
        <v/>
      </c>
      <c r="DB55" s="1262" t="str">
        <f t="shared" si="38"/>
        <v/>
      </c>
      <c r="DC55" s="1233" t="str">
        <f>IF('2.ชื่อนักเรียน'!R56="มส","มส",IF('2.ชื่อนักเรียน'!R56="ร","ร",IF('2.ชื่อนักเรียน'!R56="ย้าย","ย้าย",IF($B55="","",IF(DB55="","",IF(DB55&gt;=75,"เชี่ยวชาญ",IF(DB55&gt;=65,"ชำนาญ",IF(DB55&gt;=55,"พัฒนา",IF(DB55&gt;=50,"เริ่มต้น","ไม่ผ่าน")))))))))</f>
        <v/>
      </c>
      <c r="DD55" s="1233" t="str">
        <f>IF(VLOOKUP($A55,'02.คีย์เทอม1'!$A$10:$GT$59,160,FALSE)="","",VLOOKUP($A55,'02.คีย์เทอม1'!$A$10:$GT$59,160,FALSE))</f>
        <v/>
      </c>
      <c r="DE55" s="1233" t="str">
        <f>IF(VLOOKUP($A55,'03.คีย์เทอม2'!$A$10:$GT$59,160,FALSE)="","",VLOOKUP($A55,'03.คีย์เทอม2'!$A$10:$GT$59,160,FALSE))</f>
        <v/>
      </c>
      <c r="DF55" s="1262" t="str">
        <f t="shared" si="39"/>
        <v/>
      </c>
      <c r="DG55" s="1233" t="str">
        <f>IF('2.ชื่อนักเรียน'!R56="มส","มส",IF('2.ชื่อนักเรียน'!R56="ร","ร",IF('2.ชื่อนักเรียน'!R56="ย้าย","ย้าย",IF($B55="","",IF(DF55="","",IF(DF55&gt;=75,"เชี่ยวชาญ",IF(DF55&gt;=65,"ชำนาญ",IF(DF55&gt;=55,"พัฒนา",IF(DF55&gt;=50,"เริ่มต้น","ไม่ผ่าน")))))))))</f>
        <v/>
      </c>
      <c r="DH55" s="1233" t="str">
        <f>IF(VLOOKUP($A55,'02.คีย์เทอม1'!$A$10:$GT$59,165,FALSE)="","",VLOOKUP($A55,'02.คีย์เทอม1'!$A$10:$GT$59,165,FALSE))</f>
        <v/>
      </c>
      <c r="DI55" s="1233" t="str">
        <f>IF(VLOOKUP($A55,'03.คีย์เทอม2'!$A$10:$GT$59,165,FALSE)="","",VLOOKUP($A55,'03.คีย์เทอม2'!$A$10:$GT$59,165,FALSE))</f>
        <v/>
      </c>
      <c r="DJ55" s="1262" t="str">
        <f t="shared" si="40"/>
        <v/>
      </c>
      <c r="DK55" s="1233" t="str">
        <f>IF('2.ชื่อนักเรียน'!R56="มส","มส",IF('2.ชื่อนักเรียน'!R56="ร","ร",IF('2.ชื่อนักเรียน'!R56="ย้าย","ย้าย",IF($B55="","",IF(DJ55="","",IF(DJ55&gt;=75,"เชี่ยวชาญ",IF(DJ55&gt;=65,"ชำนาญ",IF(DJ55&gt;=55,"พัฒนา",IF(DJ55&gt;=50,"เริ่มต้น","ไม่ผ่าน")))))))))</f>
        <v/>
      </c>
      <c r="DL55" s="1233" t="str">
        <f>IF(VLOOKUP($A55,'02.คีย์เทอม1'!$A$10:$GT$59,170,FALSE)="","",VLOOKUP($A55,'02.คีย์เทอม1'!$A$10:$GT$59,170,FALSE))</f>
        <v/>
      </c>
      <c r="DM55" s="1233" t="str">
        <f>IF(VLOOKUP($A55,'03.คีย์เทอม2'!$A$10:$GT$59,170,FALSE)="","",VLOOKUP($A55,'03.คีย์เทอม2'!$A$10:$GT$59,170,FALSE))</f>
        <v/>
      </c>
      <c r="DN55" s="1262" t="str">
        <f t="shared" si="41"/>
        <v/>
      </c>
      <c r="DO55" s="1233" t="str">
        <f>IF('2.ชื่อนักเรียน'!R56="มส","มส",IF('2.ชื่อนักเรียน'!R56="ร","ร",IF('2.ชื่อนักเรียน'!R56="ย้าย","ย้าย",IF($B55="","",IF(DN55="","",IF(DN55&gt;=75,"เชี่ยวชาญ",IF(DN55&gt;=65,"ชำนาญ",IF(DN55&gt;=55,"พัฒนา",IF(DN55&gt;=50,"เริ่มต้น","ไม่ผ่าน")))))))))</f>
        <v/>
      </c>
      <c r="DP55" s="1233" t="str">
        <f>IF(VLOOKUP($A55,'02.คีย์เทอม1'!$A$10:$GT$59,175,FALSE)="","",VLOOKUP($A55,'02.คีย์เทอม1'!$A$10:$GT$59,175,FALSE))</f>
        <v/>
      </c>
      <c r="DQ55" s="1233" t="str">
        <f>IF(VLOOKUP($A55,'03.คีย์เทอม2'!$A$10:$GT$59,175,FALSE)="","",VLOOKUP($A55,'03.คีย์เทอม2'!$A$10:$GT$59,175,FALSE))</f>
        <v/>
      </c>
      <c r="DR55" s="1262" t="str">
        <f t="shared" si="42"/>
        <v/>
      </c>
      <c r="DS55" s="1233" t="str">
        <f>IF('2.ชื่อนักเรียน'!R56="มส","มส",IF('2.ชื่อนักเรียน'!R56="ร","ร",IF('2.ชื่อนักเรียน'!R56="ย้าย","ย้าย",IF($B55="","",IF(DR55="","",IF(DR55&gt;=75,"เชี่ยวชาญ",IF(DR55&gt;=65,"ชำนาญ",IF(DR55&gt;=55,"พัฒนา",IF(DR55&gt;=50,"เริ่มต้น","ไม่ผ่าน")))))))))</f>
        <v/>
      </c>
      <c r="DT55" s="1233" t="str">
        <f>IF(VLOOKUP($A55,'02.คีย์เทอม1'!$A$10:$GT$59,180,FALSE)="","",VLOOKUP($A55,'02.คีย์เทอม1'!$A$10:$GT$59,180,FALSE))</f>
        <v/>
      </c>
      <c r="DU55" s="1233" t="str">
        <f>IF(VLOOKUP($A55,'03.คีย์เทอม2'!$A$10:$GT$59,180,FALSE)="","",VLOOKUP($A55,'03.คีย์เทอม2'!$A$10:$GT$59,180,FALSE))</f>
        <v/>
      </c>
      <c r="DV55" s="1262" t="str">
        <f t="shared" si="43"/>
        <v/>
      </c>
      <c r="DW55" s="1233" t="str">
        <f>IF('2.ชื่อนักเรียน'!R56="มส","มส",IF('2.ชื่อนักเรียน'!R56="ร","ร",IF('2.ชื่อนักเรียน'!R56="ย้าย","ย้าย",IF($B55="","",IF(DV55="","",IF(DV55&gt;=75,"เชี่ยวชาญ",IF(DV55&gt;=65,"ชำนาญ",IF(DV55&gt;=55,"พัฒนา",IF(DV55&gt;=50,"เริ่มต้น","ไม่ผ่าน")))))))))</f>
        <v/>
      </c>
    </row>
    <row r="56" spans="1:127" s="509" customFormat="1" ht="17.25" customHeight="1">
      <c r="A56" s="1336">
        <v>47</v>
      </c>
      <c r="B56" s="1324" t="str">
        <f>IF('2.ชื่อนักเรียน'!C57="","",'2.ชื่อนักเรียน'!C57)</f>
        <v/>
      </c>
      <c r="C56" s="1325" t="str">
        <f>IF('2.ชื่อนักเรียน'!D57="","",'2.ชื่อนักเรียน'!D57)</f>
        <v/>
      </c>
      <c r="D56" s="1314" t="str">
        <f>IF($A$3&lt;&gt;"ชั้น"&amp;'01.ข้อมูลเบื้องต้น'!$H$2,"",IF(AK56="","",AK56))</f>
        <v/>
      </c>
      <c r="E56" s="1314" t="str">
        <f>IF($A$3&lt;&gt;"ชั้น"&amp;'01.ข้อมูลเบื้องต้น'!$H$2,"",IF(AO56="","",AO56))</f>
        <v/>
      </c>
      <c r="F56" s="1315" t="str">
        <f>IF($A$3&lt;&gt;"ชั้น"&amp;'01.ข้อมูลเบื้องต้น'!$H$2,"",IF(AS56="","",AS56))</f>
        <v/>
      </c>
      <c r="G56" s="1332" t="str">
        <f>IF($A$3&lt;&gt;"ชั้น"&amp;'01.ข้อมูลเบื้องต้น'!$H$2,"",IF(AW56="","",AW56))</f>
        <v/>
      </c>
      <c r="H56" s="1333" t="str">
        <f>IF($A$3&lt;&gt;"ชั้น"&amp;'01.ข้อมูลเบื้องต้น'!$H$2,"",IF(BA56="","",BA56))</f>
        <v/>
      </c>
      <c r="I56" s="1316" t="str">
        <f>IF($A$3&lt;&gt;"ชั้น"&amp;'01.ข้อมูลเบื้องต้น'!$H$2,"",IF(BE56="","",BE56))</f>
        <v/>
      </c>
      <c r="J56" s="1316" t="str">
        <f>IF($A$3&lt;&gt;"ชั้น"&amp;'01.ข้อมูลเบื้องต้น'!$H$2,"",IF(BI56="","",BI56))</f>
        <v/>
      </c>
      <c r="K56" s="1316" t="str">
        <f>IF($A$3&lt;&gt;"ชั้น"&amp;'01.ข้อมูลเบื้องต้น'!$H$2,"",IF(BM56="","",BM56))</f>
        <v/>
      </c>
      <c r="L56" s="1334" t="str">
        <f>IF($A$3&lt;&gt;"ชั้น"&amp;'01.ข้อมูลเบื้องต้น'!$H$2,"",IF(BO56="","",BO56))</f>
        <v/>
      </c>
      <c r="M56" s="1332" t="str">
        <f>IF($A$3&lt;&gt;"ชั้น"&amp;'01.ข้อมูลเบื้องต้น'!$H$2,"",IF(BS56="","",BS56))</f>
        <v/>
      </c>
      <c r="N56" s="1333" t="str">
        <f>IF($A$3&lt;&gt;"ชั้น"&amp;'01.ข้อมูลเบื้องต้น'!$H$2,"",IF(BW56="","",BW56))</f>
        <v/>
      </c>
      <c r="O56" s="1333" t="str">
        <f>IF($A$3&lt;&gt;"ชั้น"&amp;'01.ข้อมูลเบื้องต้น'!$H$2,"",IF(CA56="","",CA56))</f>
        <v/>
      </c>
      <c r="P56" s="1333" t="str">
        <f>IF($A$3&lt;&gt;"ชั้น"&amp;'01.ข้อมูลเบื้องต้น'!$H$2,"",IF(CE56="","",CE56))</f>
        <v/>
      </c>
      <c r="Q56" s="1333" t="str">
        <f>IF($A$3&lt;&gt;"ชั้น"&amp;'01.ข้อมูลเบื้องต้น'!$H$2,"",IF(CI56="","",CI56))</f>
        <v/>
      </c>
      <c r="R56" s="1333" t="str">
        <f>IF($A$3&lt;&gt;"ชั้น"&amp;'01.ข้อมูลเบื้องต้น'!$H$2,"",IF(CM56="","",CM56))</f>
        <v/>
      </c>
      <c r="S56" s="1333" t="str">
        <f>IF($A$3&lt;&gt;"ชั้น"&amp;'01.ข้อมูลเบื้องต้น'!$H$2,"",IF(CQ56="","",CQ56))</f>
        <v/>
      </c>
      <c r="T56" s="1333" t="str">
        <f>IF($A$3&lt;&gt;"ชั้น"&amp;'01.ข้อมูลเบื้องต้น'!$H$2,"",IF(CU56="","",CU56))</f>
        <v/>
      </c>
      <c r="U56" s="1333" t="str">
        <f>IF($A$3&lt;&gt;"ชั้น"&amp;'01.ข้อมูลเบื้องต้น'!$H$2,"",IF(CY56="","",CY56))</f>
        <v/>
      </c>
      <c r="V56" s="1333" t="str">
        <f>IF($A$3&lt;&gt;"ชั้น"&amp;'01.ข้อมูลเบื้องต้น'!$H$2,"",IF(DC56="","",DC56))</f>
        <v/>
      </c>
      <c r="W56" s="1333" t="str">
        <f>IF($A$3&lt;&gt;"ชั้น"&amp;'01.ข้อมูลเบื้องต้น'!$H$2,"",IF(DG56="","",DG56))</f>
        <v/>
      </c>
      <c r="X56" s="1333" t="str">
        <f>IF($A$3&lt;&gt;"ชั้น"&amp;'01.ข้อมูลเบื้องต้น'!$H$2,"",IF(DK56="","",DK56))</f>
        <v/>
      </c>
      <c r="Y56" s="1333" t="str">
        <f>IF($A$3&lt;&gt;"ชั้น"&amp;'01.ข้อมูลเบื้องต้น'!$H$2,"",IF(DO56="","",DO56))</f>
        <v/>
      </c>
      <c r="Z56" s="1333" t="str">
        <f>IF($A$3&lt;&gt;"ชั้น"&amp;'01.ข้อมูลเบื้องต้น'!$H$2,"",IF(DS56="","",DS56))</f>
        <v/>
      </c>
      <c r="AA56" s="1335" t="str">
        <f>IF($A$3&lt;&gt;"ชั้น"&amp;'01.ข้อมูลเบื้องต้น'!$H$2,"",IF(DW56="","",DW56))</f>
        <v/>
      </c>
      <c r="AB56" s="1330" t="str">
        <f>IF($A$3&lt;&gt;"ชั้น"&amp;'01.ข้อมูลเบื้องต้น'!$H$2,"",'7.พัฒนาผู้เรียน'!G57)</f>
        <v/>
      </c>
      <c r="AC56" s="1331" t="str">
        <f>IF($A$3&lt;&gt;"ชั้น"&amp;'01.ข้อมูลเบื้องต้น'!$H$2,"",'9.คุณลักษณะ'!I57)</f>
        <v/>
      </c>
      <c r="AG56" s="1261"/>
      <c r="AH56" s="1233" t="str">
        <f>IF(VLOOKUP($A56,'02.คีย์เทอม1'!$A$10:$GT$59,189,FALSE)="","",VLOOKUP($A56,'02.คีย์เทอม1'!$A$10:$GT$59,189,FALSE))</f>
        <v/>
      </c>
      <c r="AI56" s="1233" t="str">
        <f>IF(VLOOKUP($A56,'03.คีย์เทอม2'!$A$10:$GT$59,189,FALSE)="","",VLOOKUP($A56,'03.คีย์เทอม2'!$A$10:$GT$59,189,FALSE))</f>
        <v/>
      </c>
      <c r="AJ56" s="1262" t="str">
        <f t="shared" si="44"/>
        <v/>
      </c>
      <c r="AK56" s="1233" t="str">
        <f>IF('2.ชื่อนักเรียน'!R57="มส","มส",IF('2.ชื่อนักเรียน'!R57="ร","ร",IF('2.ชื่อนักเรียน'!R57="ย้าย","ย้าย",IF($B56="","",IF(AJ56="","",IF(AJ56&gt;=75,"เชี่ยวชาญ",IF(AJ56&gt;=65,"ชำนาญ",IF(AJ56&gt;=55,"พัฒนา",IF(AJ56&gt;=50,"เริ่มต้น","ไม่ผ่าน")))))))))</f>
        <v/>
      </c>
      <c r="AL56" s="1233" t="str">
        <f>IF(VLOOKUP($A56,'02.คีย์เทอม1'!$A$10:$GT$59,193,FALSE)="","",VLOOKUP($A56,'02.คีย์เทอม1'!$A$10:$GT$59,193,FALSE))</f>
        <v/>
      </c>
      <c r="AM56" s="1233" t="str">
        <f>IF(VLOOKUP($A56,'03.คีย์เทอม2'!$A$10:$GT$59,193,FALSE)="","",VLOOKUP($A56,'03.คีย์เทอม2'!$A$10:$GT$59,193,FALSE))</f>
        <v/>
      </c>
      <c r="AN56" s="1262" t="str">
        <f t="shared" si="21"/>
        <v/>
      </c>
      <c r="AO56" s="1233" t="str">
        <f>IF('2.ชื่อนักเรียน'!R57="มส","มส",IF('2.ชื่อนักเรียน'!R57="ร","ร",IF('2.ชื่อนักเรียน'!R57="ย้าย","ย้าย",IF($B56="","",IF(AN56="","",IF(AN56&gt;=75,"เชี่ยวชาญ",IF(AN56&gt;=65,"ชำนาญ",IF(AN56&gt;=55,"พัฒนา",IF(AN56&gt;=50,"เริ่มต้น","ไม่ผ่าน")))))))))</f>
        <v/>
      </c>
      <c r="AP56" s="1233" t="str">
        <f>IF(VLOOKUP($A56,'02.คีย์เทอม1'!$A$10:$GT$59,195,FALSE)="","",VLOOKUP($A56,'02.คีย์เทอม1'!$A$10:$GT$59,195,FALSE))</f>
        <v/>
      </c>
      <c r="AQ56" s="1233" t="str">
        <f>IF(VLOOKUP($A56,'03.คีย์เทอม2'!$A$10:$GT$59,195,FALSE)="","",VLOOKUP($A56,'03.คีย์เทอม2'!$A$10:$GT$59,195,FALSE))</f>
        <v/>
      </c>
      <c r="AR56" s="1262" t="str">
        <f t="shared" si="22"/>
        <v/>
      </c>
      <c r="AS56" s="1233" t="str">
        <f>IF('2.ชื่อนักเรียน'!R57="มส","มส",IF('2.ชื่อนักเรียน'!R57="ร","ร",IF('2.ชื่อนักเรียน'!R57="ย้าย","ย้าย",IF($B56="","",IF(AR56="","",IF(AR56&gt;=75,"เชี่ยวชาญ",IF(AR56&gt;=65,"ชำนาญ",IF(AR56&gt;=55,"พัฒนา",IF(AR56&gt;=50,"เริ่มต้น","ไม่ผ่าน")))))))))</f>
        <v/>
      </c>
      <c r="AT56" s="1233" t="str">
        <f>IF(VLOOKUP($A56,'02.คีย์เทอม1'!$A$10:$GT$59,196,FALSE)="","",VLOOKUP($A56,'02.คีย์เทอม1'!$A$10:$GT$59,196,FALSE))</f>
        <v/>
      </c>
      <c r="AU56" s="1233" t="str">
        <f>IF(VLOOKUP($A56,'03.คีย์เทอม2'!$A$10:$GT$59,196,FALSE)="","",VLOOKUP($A56,'03.คีย์เทอม2'!$A$10:$GT$59,196,FALSE))</f>
        <v/>
      </c>
      <c r="AV56" s="1262" t="str">
        <f t="shared" si="23"/>
        <v/>
      </c>
      <c r="AW56" s="1233" t="str">
        <f>IF('2.ชื่อนักเรียน'!R57="มส","มส",IF('2.ชื่อนักเรียน'!R57="ร","ร",IF('2.ชื่อนักเรียน'!R57="ย้าย","ย้าย",IF($B56="","",IF(AV56="","",IF(AV56&gt;=75,"เชี่ยวชาญ",IF(AV56&gt;=65,"ชำนาญ",IF(AV56&gt;=55,"พัฒนา",IF(AV56&gt;=50,"เริ่มต้น","ไม่ผ่าน")))))))))</f>
        <v/>
      </c>
      <c r="AX56" s="1233" t="str">
        <f>IF(VLOOKUP($A56,'02.คีย์เทอม1'!$A$10:$GT$59,197,FALSE)="","",VLOOKUP($A56,'02.คีย์เทอม1'!$A$10:$GT$59,197,FALSE))</f>
        <v/>
      </c>
      <c r="AY56" s="1233" t="str">
        <f>IF(VLOOKUP($A56,'03.คีย์เทอม2'!$A$10:$GT$59,197,FALSE)="","",VLOOKUP($A56,'03.คีย์เทอม2'!$A$10:$GT$59,197,FALSE))</f>
        <v/>
      </c>
      <c r="AZ56" s="1262" t="str">
        <f t="shared" si="24"/>
        <v/>
      </c>
      <c r="BA56" s="1233" t="str">
        <f>IF('2.ชื่อนักเรียน'!R57="มส","มส",IF('2.ชื่อนักเรียน'!R57="ร","ร",IF('2.ชื่อนักเรียน'!R57="ย้าย","ย้าย",IF($B56="","",IF(AZ56="","",IF(AZ56&gt;=75,"เชี่ยวชาญ",IF(AZ56&gt;=65,"ชำนาญ",IF(AZ56&gt;=55,"พัฒนา",IF(AZ56&gt;=50,"เริ่มต้น","ไม่ผ่าน")))))))))</f>
        <v/>
      </c>
      <c r="BB56" s="1233" t="str">
        <f>IF(VLOOKUP($A56,'02.คีย์เทอม1'!$A$10:$GT$59,198,FALSE)="","",VLOOKUP($A56,'02.คีย์เทอม1'!$A$10:$GT$59,198,FALSE))</f>
        <v/>
      </c>
      <c r="BC56" s="1233" t="str">
        <f>IF(VLOOKUP($A56,'03.คีย์เทอม2'!$A$10:$GT$59,198,FALSE)="","",VLOOKUP($A56,'03.คีย์เทอม2'!$A$10:$GT$59,198,FALSE))</f>
        <v/>
      </c>
      <c r="BD56" s="1262" t="str">
        <f t="shared" si="25"/>
        <v/>
      </c>
      <c r="BE56" s="1233" t="str">
        <f>IF('2.ชื่อนักเรียน'!R57="มส","มส",IF('2.ชื่อนักเรียน'!R57="ร","ร",IF('2.ชื่อนักเรียน'!R57="ย้าย","ย้าย",IF($B56="","",IF(BD56="","",IF(BD56&gt;=75,"เชี่ยวชาญ",IF(BD56&gt;=65,"ชำนาญ",IF(BD56&gt;=55,"พัฒนา",IF(BD56&gt;=50,"เริ่มต้น","ไม่ผ่าน")))))))))</f>
        <v/>
      </c>
      <c r="BF56" s="1233" t="str">
        <f>IF(VLOOKUP($A56,'02.คีย์เทอม1'!$A$10:$GT$59,199,FALSE)="","",VLOOKUP($A56,'02.คีย์เทอม1'!$A$10:$GT$59,199,FALSE))</f>
        <v/>
      </c>
      <c r="BG56" s="1233" t="str">
        <f>IF(VLOOKUP($A56,'03.คีย์เทอม2'!$A$10:$GT$59,199,FALSE)="","",VLOOKUP($A56,'03.คีย์เทอม2'!$A$10:$GT$59,199,FALSE))</f>
        <v/>
      </c>
      <c r="BH56" s="1262" t="str">
        <f t="shared" si="26"/>
        <v/>
      </c>
      <c r="BI56" s="1233" t="str">
        <f>IF('2.ชื่อนักเรียน'!R57="มส","มส",IF('2.ชื่อนักเรียน'!R57="ร","ร",IF('2.ชื่อนักเรียน'!R57="ย้าย","ย้าย",IF($B56="","",IF(BH56="","",IF(BH56&gt;=75,"เชี่ยวชาญ",IF(BH56&gt;=65,"ชำนาญ",IF(BH56&gt;=55,"พัฒนา",IF(BH56&gt;=50,"เริ่มต้น","ไม่ผ่าน")))))))))</f>
        <v/>
      </c>
      <c r="BJ56" s="1233" t="str">
        <f>IF(VLOOKUP($A56,'02.คีย์เทอม1'!$A$10:$GT$59,200,FALSE)="","",VLOOKUP($A56,'02.คีย์เทอม1'!$A$10:$GT$59,200,FALSE))</f>
        <v/>
      </c>
      <c r="BK56" s="1233" t="str">
        <f>IF(VLOOKUP($A56,'03.คีย์เทอม2'!$A$10:$GT$59,200,FALSE)="","",VLOOKUP($A56,'03.คีย์เทอม2'!$A$10:$GT$59,200,FALSE))</f>
        <v/>
      </c>
      <c r="BL56" s="1262" t="str">
        <f t="shared" si="27"/>
        <v/>
      </c>
      <c r="BM56" s="1233" t="str">
        <f>IF('2.ชื่อนักเรียน'!R57="มส","มส",IF('2.ชื่อนักเรียน'!R57="ร","ร",IF('2.ชื่อนักเรียน'!R57="ย้าย","ย้าย",IF($B56="","",IF(BL56="","",IF(BL56&gt;=75,"เชี่ยวชาญ",IF(BL56&gt;=65,"ชำนาญ",IF(BL56&gt;=55,"พัฒนา",IF(BL56&gt;=50,"เริ่มต้น","ไม่ผ่าน")))))))))</f>
        <v/>
      </c>
      <c r="BN56" s="1262" t="str">
        <f t="shared" si="28"/>
        <v/>
      </c>
      <c r="BO56" s="1233" t="str">
        <f>IF('2.ชื่อนักเรียน'!R57="มส","มส",IF('2.ชื่อนักเรียน'!R57="ร","ร",IF('2.ชื่อนักเรียน'!R57="ย้าย","ย้าย",IF($B56="","",IF(BN56="","",IF(BN56&gt;=75,"เชี่ยวชาญ",IF(BN56&gt;=65,"ชำนาญ",IF(BN56&gt;=55,"พัฒนา",IF(BN56&gt;=50,"เริ่มต้น","ไม่ผ่าน")))))))))</f>
        <v/>
      </c>
      <c r="BP56" s="1233" t="str">
        <f>IF(VLOOKUP($A56,'02.คีย์เทอม1'!$A$10:$GT$59,110,FALSE)="","",VLOOKUP($A56,'02.คีย์เทอม1'!$A$10:$GT$59,110,FALSE))</f>
        <v/>
      </c>
      <c r="BQ56" s="1233" t="str">
        <f>IF(VLOOKUP($A56,'03.คีย์เทอม2'!$A$10:$GT$59,110,FALSE)="","",VLOOKUP($A56,'03.คีย์เทอม2'!$A$10:$GT$59,110,FALSE))</f>
        <v/>
      </c>
      <c r="BR56" s="1262" t="str">
        <f t="shared" si="29"/>
        <v/>
      </c>
      <c r="BS56" s="1233" t="str">
        <f>IF('2.ชื่อนักเรียน'!R57="มส","มส",IF('2.ชื่อนักเรียน'!R57="ร","ร",IF('2.ชื่อนักเรียน'!R57="ย้าย","ย้าย",IF($B56="","",IF(BR56="","",IF(BR56&gt;=75,"เชี่ยวชาญ",IF(BR56&gt;=65,"ชำนาญ",IF(BR56&gt;=55,"พัฒนา",IF(BR56&gt;=50,"เริ่มต้น","ไม่ผ่าน")))))))))</f>
        <v/>
      </c>
      <c r="BT56" s="1233" t="str">
        <f>IF(VLOOKUP($A56,'02.คีย์เทอม1'!$A$10:$GT$59,115,FALSE)="","",VLOOKUP($A56,'02.คีย์เทอม1'!$A$10:$GT$59,115,FALSE))</f>
        <v/>
      </c>
      <c r="BU56" s="1233" t="str">
        <f>IF(VLOOKUP($A56,'03.คีย์เทอม2'!$A$10:$GT$59,115,FALSE)="","",VLOOKUP($A56,'03.คีย์เทอม2'!$A$10:$GT$59,115,FALSE))</f>
        <v/>
      </c>
      <c r="BV56" s="1262" t="str">
        <f t="shared" si="30"/>
        <v/>
      </c>
      <c r="BW56" s="1233" t="str">
        <f>IF('2.ชื่อนักเรียน'!R57="มส","มส",IF('2.ชื่อนักเรียน'!R57="ร","ร",IF('2.ชื่อนักเรียน'!R57="ย้าย","ย้าย",IF($B56="","",IF(BV56="","",IF(BV56&gt;=75,"เชี่ยวชาญ",IF(BV56&gt;=65,"ชำนาญ",IF(BV56&gt;=55,"พัฒนา",IF(BV56&gt;=50,"เริ่มต้น","ไม่ผ่าน")))))))))</f>
        <v/>
      </c>
      <c r="BX56" s="1233" t="str">
        <f>IF(VLOOKUP($A56,'02.คีย์เทอม1'!$A$10:$GT$59,120,FALSE)="","",VLOOKUP($A56,'02.คีย์เทอม1'!$A$10:$GT$59,120,FALSE))</f>
        <v/>
      </c>
      <c r="BY56" s="1233" t="str">
        <f>IF(VLOOKUP($A56,'03.คีย์เทอม2'!$A$10:$GT$59,120,FALSE)="","",VLOOKUP($A56,'03.คีย์เทอม2'!$A$10:$GT$59,120,FALSE))</f>
        <v/>
      </c>
      <c r="BZ56" s="1262" t="str">
        <f t="shared" si="31"/>
        <v/>
      </c>
      <c r="CA56" s="1233" t="str">
        <f>IF('2.ชื่อนักเรียน'!R57="มส","มส",IF('2.ชื่อนักเรียน'!R57="ร","ร",IF('2.ชื่อนักเรียน'!R57="ย้าย","ย้าย",IF($B56="","",IF(BZ56="","",IF(BZ56&gt;=75,"เชี่ยวชาญ",IF(BZ56&gt;=65,"ชำนาญ",IF(BZ56&gt;=55,"พัฒนา",IF(BZ56&gt;=50,"เริ่มต้น","ไม่ผ่าน")))))))))</f>
        <v/>
      </c>
      <c r="CB56" s="1233" t="str">
        <f>IF(VLOOKUP($A56,'02.คีย์เทอม1'!$A$10:$GT$59,125,FALSE)="","",VLOOKUP($A56,'02.คีย์เทอม1'!$A$10:$GT$59,125,FALSE))</f>
        <v/>
      </c>
      <c r="CC56" s="1233" t="str">
        <f>IF(VLOOKUP($A56,'03.คีย์เทอม2'!$A$10:$GT$59,125,FALSE)="","",VLOOKUP($A56,'03.คีย์เทอม2'!$A$10:$GT$59,125,FALSE))</f>
        <v/>
      </c>
      <c r="CD56" s="1262" t="str">
        <f t="shared" si="32"/>
        <v/>
      </c>
      <c r="CE56" s="1233" t="str">
        <f>IF('2.ชื่อนักเรียน'!R57="มส","มส",IF('2.ชื่อนักเรียน'!R57="ร","ร",IF('2.ชื่อนักเรียน'!R57="ย้าย","ย้าย",IF($B56="","",IF(CD56="","",IF(CD56&gt;=75,"เชี่ยวชาญ",IF(CD56&gt;=65,"ชำนาญ",IF(CD56&gt;=55,"พัฒนา",IF(CD56&gt;=50,"เริ่มต้น","ไม่ผ่าน")))))))))</f>
        <v/>
      </c>
      <c r="CF56" s="1233" t="str">
        <f>IF(VLOOKUP($A56,'02.คีย์เทอม1'!$A$10:$GT$59,130,FALSE)="","",VLOOKUP($A56,'02.คีย์เทอม1'!$A$10:$GT$59,130,FALSE))</f>
        <v/>
      </c>
      <c r="CG56" s="1233" t="str">
        <f>IF(VLOOKUP($A56,'03.คีย์เทอม2'!$A$10:$GT$59,130,FALSE)="","",VLOOKUP($A56,'03.คีย์เทอม2'!$A$10:$GT$59,130,FALSE))</f>
        <v/>
      </c>
      <c r="CH56" s="1262" t="str">
        <f t="shared" si="33"/>
        <v/>
      </c>
      <c r="CI56" s="1233" t="str">
        <f>IF('2.ชื่อนักเรียน'!R57="มส","มส",IF('2.ชื่อนักเรียน'!R57="ร","ร",IF('2.ชื่อนักเรียน'!R57="ย้าย","ย้าย",IF($B56="","",IF(CH56="","",IF(CH56&gt;=75,"เชี่ยวชาญ",IF(CH56&gt;=65,"ชำนาญ",IF(CH56&gt;=55,"พัฒนา",IF(CH56&gt;=50,"เริ่มต้น","ไม่ผ่าน")))))))))</f>
        <v/>
      </c>
      <c r="CJ56" s="1233" t="str">
        <f>IF(VLOOKUP($A56,'02.คีย์เทอม1'!$A$10:$GT$59,135,FALSE)="","",VLOOKUP($A56,'02.คีย์เทอม1'!$A$10:$GT$59,135,FALSE))</f>
        <v/>
      </c>
      <c r="CK56" s="1233" t="str">
        <f>IF(VLOOKUP($A56,'03.คีย์เทอม2'!$A$10:$GT$59,135,FALSE)="","",VLOOKUP($A56,'03.คีย์เทอม2'!$A$10:$GT$59,135,FALSE))</f>
        <v/>
      </c>
      <c r="CL56" s="1262" t="str">
        <f t="shared" si="34"/>
        <v/>
      </c>
      <c r="CM56" s="1233" t="str">
        <f>IF('2.ชื่อนักเรียน'!R57="มส","มส",IF('2.ชื่อนักเรียน'!R57="ร","ร",IF('2.ชื่อนักเรียน'!R57="ย้าย","ย้าย",IF($B56="","",IF(CL56="","",IF(CL56&gt;=75,"เชี่ยวชาญ",IF(CL56&gt;=65,"ชำนาญ",IF(CL56&gt;=55,"พัฒนา",IF(CL56&gt;=50,"เริ่มต้น","ไม่ผ่าน")))))))))</f>
        <v/>
      </c>
      <c r="CN56" s="1233" t="str">
        <f>IF(VLOOKUP($A56,'02.คีย์เทอม1'!$A$10:$GT$59,140,FALSE)="","",VLOOKUP($A56,'02.คีย์เทอม1'!$A$10:$GT$59,140,FALSE))</f>
        <v/>
      </c>
      <c r="CO56" s="1233" t="str">
        <f>IF(VLOOKUP($A56,'03.คีย์เทอม2'!$A$10:$GT$59,140,FALSE)="","",VLOOKUP($A56,'03.คีย์เทอม2'!$A$10:$GT$59,140,FALSE))</f>
        <v/>
      </c>
      <c r="CP56" s="1262" t="str">
        <f t="shared" si="35"/>
        <v/>
      </c>
      <c r="CQ56" s="1233" t="str">
        <f>IF('2.ชื่อนักเรียน'!R57="มส","มส",IF('2.ชื่อนักเรียน'!R57="ร","ร",IF('2.ชื่อนักเรียน'!R57="ย้าย","ย้าย",IF($B56="","",IF(CP56="","",IF(CP56&gt;=75,"เชี่ยวชาญ",IF(CP56&gt;=65,"ชำนาญ",IF(CP56&gt;=55,"พัฒนา",IF(CP56&gt;=50,"เริ่มต้น","ไม่ผ่าน")))))))))</f>
        <v/>
      </c>
      <c r="CR56" s="1233" t="str">
        <f>IF(VLOOKUP($A56,'02.คีย์เทอม1'!$A$10:$GT$59,145,FALSE)="","",VLOOKUP($A56,'02.คีย์เทอม1'!$A$10:$GT$59,145,FALSE))</f>
        <v/>
      </c>
      <c r="CS56" s="1233" t="str">
        <f>IF(VLOOKUP($A56,'03.คีย์เทอม2'!$A$10:$GT$59,145,FALSE)="","",VLOOKUP($A56,'03.คีย์เทอม2'!$A$10:$GT$59,145,FALSE))</f>
        <v/>
      </c>
      <c r="CT56" s="1262" t="str">
        <f t="shared" si="36"/>
        <v/>
      </c>
      <c r="CU56" s="1233" t="str">
        <f>IF('2.ชื่อนักเรียน'!R57="มส","มส",IF('2.ชื่อนักเรียน'!R57="ร","ร",IF('2.ชื่อนักเรียน'!R57="ย้าย","ย้าย",IF($B56="","",IF(CT56="","",IF(CT56&gt;=75,"เชี่ยวชาญ",IF(CT56&gt;=65,"ชำนาญ",IF(CT56&gt;=55,"พัฒนา",IF(CT56&gt;=50,"เริ่มต้น","ไม่ผ่าน")))))))))</f>
        <v/>
      </c>
      <c r="CV56" s="1233" t="str">
        <f>IF(VLOOKUP($A56,'02.คีย์เทอม1'!$A$10:$GT$59,150,FALSE)="","",VLOOKUP($A56,'02.คีย์เทอม1'!$A$10:$GT$59,150,FALSE))</f>
        <v/>
      </c>
      <c r="CW56" s="1233" t="str">
        <f>IF(VLOOKUP($A56,'03.คีย์เทอม2'!$A$10:$GT$59,150,FALSE)="","",VLOOKUP($A56,'03.คีย์เทอม2'!$A$10:$GT$59,150,FALSE))</f>
        <v/>
      </c>
      <c r="CX56" s="1262" t="str">
        <f t="shared" si="37"/>
        <v/>
      </c>
      <c r="CY56" s="1233" t="str">
        <f>IF('2.ชื่อนักเรียน'!R57="มส","มส",IF('2.ชื่อนักเรียน'!R57="ร","ร",IF('2.ชื่อนักเรียน'!R57="ย้าย","ย้าย",IF($B56="","",IF(CX56="","",IF(CX56&gt;=75,"เชี่ยวชาญ",IF(CX56&gt;=65,"ชำนาญ",IF(CX56&gt;=55,"พัฒนา",IF(CX56&gt;=50,"เริ่มต้น","ไม่ผ่าน")))))))))</f>
        <v/>
      </c>
      <c r="CZ56" s="1233" t="str">
        <f>IF(VLOOKUP($A56,'02.คีย์เทอม1'!$A$10:$GT$59,155,FALSE)="","",VLOOKUP($A56,'02.คีย์เทอม1'!$A$10:$GT$59,155,FALSE))</f>
        <v/>
      </c>
      <c r="DA56" s="1233" t="str">
        <f>IF(VLOOKUP($A56,'03.คีย์เทอม2'!$A$10:$GT$59,155,FALSE)="","",VLOOKUP($A56,'03.คีย์เทอม2'!$A$10:$GT$59,155,FALSE))</f>
        <v/>
      </c>
      <c r="DB56" s="1262" t="str">
        <f t="shared" si="38"/>
        <v/>
      </c>
      <c r="DC56" s="1233" t="str">
        <f>IF('2.ชื่อนักเรียน'!R57="มส","มส",IF('2.ชื่อนักเรียน'!R57="ร","ร",IF('2.ชื่อนักเรียน'!R57="ย้าย","ย้าย",IF($B56="","",IF(DB56="","",IF(DB56&gt;=75,"เชี่ยวชาญ",IF(DB56&gt;=65,"ชำนาญ",IF(DB56&gt;=55,"พัฒนา",IF(DB56&gt;=50,"เริ่มต้น","ไม่ผ่าน")))))))))</f>
        <v/>
      </c>
      <c r="DD56" s="1233" t="str">
        <f>IF(VLOOKUP($A56,'02.คีย์เทอม1'!$A$10:$GT$59,160,FALSE)="","",VLOOKUP($A56,'02.คีย์เทอม1'!$A$10:$GT$59,160,FALSE))</f>
        <v/>
      </c>
      <c r="DE56" s="1233" t="str">
        <f>IF(VLOOKUP($A56,'03.คีย์เทอม2'!$A$10:$GT$59,160,FALSE)="","",VLOOKUP($A56,'03.คีย์เทอม2'!$A$10:$GT$59,160,FALSE))</f>
        <v/>
      </c>
      <c r="DF56" s="1262" t="str">
        <f t="shared" si="39"/>
        <v/>
      </c>
      <c r="DG56" s="1233" t="str">
        <f>IF('2.ชื่อนักเรียน'!R57="มส","มส",IF('2.ชื่อนักเรียน'!R57="ร","ร",IF('2.ชื่อนักเรียน'!R57="ย้าย","ย้าย",IF($B56="","",IF(DF56="","",IF(DF56&gt;=75,"เชี่ยวชาญ",IF(DF56&gt;=65,"ชำนาญ",IF(DF56&gt;=55,"พัฒนา",IF(DF56&gt;=50,"เริ่มต้น","ไม่ผ่าน")))))))))</f>
        <v/>
      </c>
      <c r="DH56" s="1233" t="str">
        <f>IF(VLOOKUP($A56,'02.คีย์เทอม1'!$A$10:$GT$59,165,FALSE)="","",VLOOKUP($A56,'02.คีย์เทอม1'!$A$10:$GT$59,165,FALSE))</f>
        <v/>
      </c>
      <c r="DI56" s="1233" t="str">
        <f>IF(VLOOKUP($A56,'03.คีย์เทอม2'!$A$10:$GT$59,165,FALSE)="","",VLOOKUP($A56,'03.คีย์เทอม2'!$A$10:$GT$59,165,FALSE))</f>
        <v/>
      </c>
      <c r="DJ56" s="1262" t="str">
        <f t="shared" si="40"/>
        <v/>
      </c>
      <c r="DK56" s="1233" t="str">
        <f>IF('2.ชื่อนักเรียน'!R57="มส","มส",IF('2.ชื่อนักเรียน'!R57="ร","ร",IF('2.ชื่อนักเรียน'!R57="ย้าย","ย้าย",IF($B56="","",IF(DJ56="","",IF(DJ56&gt;=75,"เชี่ยวชาญ",IF(DJ56&gt;=65,"ชำนาญ",IF(DJ56&gt;=55,"พัฒนา",IF(DJ56&gt;=50,"เริ่มต้น","ไม่ผ่าน")))))))))</f>
        <v/>
      </c>
      <c r="DL56" s="1233" t="str">
        <f>IF(VLOOKUP($A56,'02.คีย์เทอม1'!$A$10:$GT$59,170,FALSE)="","",VLOOKUP($A56,'02.คีย์เทอม1'!$A$10:$GT$59,170,FALSE))</f>
        <v/>
      </c>
      <c r="DM56" s="1233" t="str">
        <f>IF(VLOOKUP($A56,'03.คีย์เทอม2'!$A$10:$GT$59,170,FALSE)="","",VLOOKUP($A56,'03.คีย์เทอม2'!$A$10:$GT$59,170,FALSE))</f>
        <v/>
      </c>
      <c r="DN56" s="1262" t="str">
        <f t="shared" si="41"/>
        <v/>
      </c>
      <c r="DO56" s="1233" t="str">
        <f>IF('2.ชื่อนักเรียน'!R57="มส","มส",IF('2.ชื่อนักเรียน'!R57="ร","ร",IF('2.ชื่อนักเรียน'!R57="ย้าย","ย้าย",IF($B56="","",IF(DN56="","",IF(DN56&gt;=75,"เชี่ยวชาญ",IF(DN56&gt;=65,"ชำนาญ",IF(DN56&gt;=55,"พัฒนา",IF(DN56&gt;=50,"เริ่มต้น","ไม่ผ่าน")))))))))</f>
        <v/>
      </c>
      <c r="DP56" s="1233" t="str">
        <f>IF(VLOOKUP($A56,'02.คีย์เทอม1'!$A$10:$GT$59,175,FALSE)="","",VLOOKUP($A56,'02.คีย์เทอม1'!$A$10:$GT$59,175,FALSE))</f>
        <v/>
      </c>
      <c r="DQ56" s="1233" t="str">
        <f>IF(VLOOKUP($A56,'03.คีย์เทอม2'!$A$10:$GT$59,175,FALSE)="","",VLOOKUP($A56,'03.คีย์เทอม2'!$A$10:$GT$59,175,FALSE))</f>
        <v/>
      </c>
      <c r="DR56" s="1262" t="str">
        <f t="shared" si="42"/>
        <v/>
      </c>
      <c r="DS56" s="1233" t="str">
        <f>IF('2.ชื่อนักเรียน'!R57="มส","มส",IF('2.ชื่อนักเรียน'!R57="ร","ร",IF('2.ชื่อนักเรียน'!R57="ย้าย","ย้าย",IF($B56="","",IF(DR56="","",IF(DR56&gt;=75,"เชี่ยวชาญ",IF(DR56&gt;=65,"ชำนาญ",IF(DR56&gt;=55,"พัฒนา",IF(DR56&gt;=50,"เริ่มต้น","ไม่ผ่าน")))))))))</f>
        <v/>
      </c>
      <c r="DT56" s="1233" t="str">
        <f>IF(VLOOKUP($A56,'02.คีย์เทอม1'!$A$10:$GT$59,180,FALSE)="","",VLOOKUP($A56,'02.คีย์เทอม1'!$A$10:$GT$59,180,FALSE))</f>
        <v/>
      </c>
      <c r="DU56" s="1233" t="str">
        <f>IF(VLOOKUP($A56,'03.คีย์เทอม2'!$A$10:$GT$59,180,FALSE)="","",VLOOKUP($A56,'03.คีย์เทอม2'!$A$10:$GT$59,180,FALSE))</f>
        <v/>
      </c>
      <c r="DV56" s="1262" t="str">
        <f t="shared" si="43"/>
        <v/>
      </c>
      <c r="DW56" s="1233" t="str">
        <f>IF('2.ชื่อนักเรียน'!R57="มส","มส",IF('2.ชื่อนักเรียน'!R57="ร","ร",IF('2.ชื่อนักเรียน'!R57="ย้าย","ย้าย",IF($B56="","",IF(DV56="","",IF(DV56&gt;=75,"เชี่ยวชาญ",IF(DV56&gt;=65,"ชำนาญ",IF(DV56&gt;=55,"พัฒนา",IF(DV56&gt;=50,"เริ่มต้น","ไม่ผ่าน")))))))))</f>
        <v/>
      </c>
    </row>
    <row r="57" spans="1:127" s="509" customFormat="1" ht="17.25" customHeight="1">
      <c r="A57" s="1336">
        <v>48</v>
      </c>
      <c r="B57" s="1324" t="str">
        <f>IF('2.ชื่อนักเรียน'!C58="","",'2.ชื่อนักเรียน'!C58)</f>
        <v/>
      </c>
      <c r="C57" s="1325" t="str">
        <f>IF('2.ชื่อนักเรียน'!D58="","",'2.ชื่อนักเรียน'!D58)</f>
        <v/>
      </c>
      <c r="D57" s="1314" t="str">
        <f>IF($A$3&lt;&gt;"ชั้น"&amp;'01.ข้อมูลเบื้องต้น'!$H$2,"",IF(AK57="","",AK57))</f>
        <v/>
      </c>
      <c r="E57" s="1314" t="str">
        <f>IF($A$3&lt;&gt;"ชั้น"&amp;'01.ข้อมูลเบื้องต้น'!$H$2,"",IF(AO57="","",AO57))</f>
        <v/>
      </c>
      <c r="F57" s="1315" t="str">
        <f>IF($A$3&lt;&gt;"ชั้น"&amp;'01.ข้อมูลเบื้องต้น'!$H$2,"",IF(AS57="","",AS57))</f>
        <v/>
      </c>
      <c r="G57" s="1332" t="str">
        <f>IF($A$3&lt;&gt;"ชั้น"&amp;'01.ข้อมูลเบื้องต้น'!$H$2,"",IF(AW57="","",AW57))</f>
        <v/>
      </c>
      <c r="H57" s="1333" t="str">
        <f>IF($A$3&lt;&gt;"ชั้น"&amp;'01.ข้อมูลเบื้องต้น'!$H$2,"",IF(BA57="","",BA57))</f>
        <v/>
      </c>
      <c r="I57" s="1316" t="str">
        <f>IF($A$3&lt;&gt;"ชั้น"&amp;'01.ข้อมูลเบื้องต้น'!$H$2,"",IF(BE57="","",BE57))</f>
        <v/>
      </c>
      <c r="J57" s="1316" t="str">
        <f>IF($A$3&lt;&gt;"ชั้น"&amp;'01.ข้อมูลเบื้องต้น'!$H$2,"",IF(BI57="","",BI57))</f>
        <v/>
      </c>
      <c r="K57" s="1316" t="str">
        <f>IF($A$3&lt;&gt;"ชั้น"&amp;'01.ข้อมูลเบื้องต้น'!$H$2,"",IF(BM57="","",BM57))</f>
        <v/>
      </c>
      <c r="L57" s="1334" t="str">
        <f>IF($A$3&lt;&gt;"ชั้น"&amp;'01.ข้อมูลเบื้องต้น'!$H$2,"",IF(BO57="","",BO57))</f>
        <v/>
      </c>
      <c r="M57" s="1332" t="str">
        <f>IF($A$3&lt;&gt;"ชั้น"&amp;'01.ข้อมูลเบื้องต้น'!$H$2,"",IF(BS57="","",BS57))</f>
        <v/>
      </c>
      <c r="N57" s="1333" t="str">
        <f>IF($A$3&lt;&gt;"ชั้น"&amp;'01.ข้อมูลเบื้องต้น'!$H$2,"",IF(BW57="","",BW57))</f>
        <v/>
      </c>
      <c r="O57" s="1333" t="str">
        <f>IF($A$3&lt;&gt;"ชั้น"&amp;'01.ข้อมูลเบื้องต้น'!$H$2,"",IF(CA57="","",CA57))</f>
        <v/>
      </c>
      <c r="P57" s="1333" t="str">
        <f>IF($A$3&lt;&gt;"ชั้น"&amp;'01.ข้อมูลเบื้องต้น'!$H$2,"",IF(CE57="","",CE57))</f>
        <v/>
      </c>
      <c r="Q57" s="1333" t="str">
        <f>IF($A$3&lt;&gt;"ชั้น"&amp;'01.ข้อมูลเบื้องต้น'!$H$2,"",IF(CI57="","",CI57))</f>
        <v/>
      </c>
      <c r="R57" s="1333" t="str">
        <f>IF($A$3&lt;&gt;"ชั้น"&amp;'01.ข้อมูลเบื้องต้น'!$H$2,"",IF(CM57="","",CM57))</f>
        <v/>
      </c>
      <c r="S57" s="1333" t="str">
        <f>IF($A$3&lt;&gt;"ชั้น"&amp;'01.ข้อมูลเบื้องต้น'!$H$2,"",IF(CQ57="","",CQ57))</f>
        <v/>
      </c>
      <c r="T57" s="1333" t="str">
        <f>IF($A$3&lt;&gt;"ชั้น"&amp;'01.ข้อมูลเบื้องต้น'!$H$2,"",IF(CU57="","",CU57))</f>
        <v/>
      </c>
      <c r="U57" s="1333" t="str">
        <f>IF($A$3&lt;&gt;"ชั้น"&amp;'01.ข้อมูลเบื้องต้น'!$H$2,"",IF(CY57="","",CY57))</f>
        <v/>
      </c>
      <c r="V57" s="1333" t="str">
        <f>IF($A$3&lt;&gt;"ชั้น"&amp;'01.ข้อมูลเบื้องต้น'!$H$2,"",IF(DC57="","",DC57))</f>
        <v/>
      </c>
      <c r="W57" s="1333" t="str">
        <f>IF($A$3&lt;&gt;"ชั้น"&amp;'01.ข้อมูลเบื้องต้น'!$H$2,"",IF(DG57="","",DG57))</f>
        <v/>
      </c>
      <c r="X57" s="1333" t="str">
        <f>IF($A$3&lt;&gt;"ชั้น"&amp;'01.ข้อมูลเบื้องต้น'!$H$2,"",IF(DK57="","",DK57))</f>
        <v/>
      </c>
      <c r="Y57" s="1333" t="str">
        <f>IF($A$3&lt;&gt;"ชั้น"&amp;'01.ข้อมูลเบื้องต้น'!$H$2,"",IF(DO57="","",DO57))</f>
        <v/>
      </c>
      <c r="Z57" s="1333" t="str">
        <f>IF($A$3&lt;&gt;"ชั้น"&amp;'01.ข้อมูลเบื้องต้น'!$H$2,"",IF(DS57="","",DS57))</f>
        <v/>
      </c>
      <c r="AA57" s="1335" t="str">
        <f>IF($A$3&lt;&gt;"ชั้น"&amp;'01.ข้อมูลเบื้องต้น'!$H$2,"",IF(DW57="","",DW57))</f>
        <v/>
      </c>
      <c r="AB57" s="1330" t="str">
        <f>IF($A$3&lt;&gt;"ชั้น"&amp;'01.ข้อมูลเบื้องต้น'!$H$2,"",'7.พัฒนาผู้เรียน'!G58)</f>
        <v/>
      </c>
      <c r="AC57" s="1331" t="str">
        <f>IF($A$3&lt;&gt;"ชั้น"&amp;'01.ข้อมูลเบื้องต้น'!$H$2,"",'9.คุณลักษณะ'!I58)</f>
        <v/>
      </c>
      <c r="AG57" s="1261"/>
      <c r="AH57" s="1233" t="str">
        <f>IF(VLOOKUP($A57,'02.คีย์เทอม1'!$A$10:$GT$59,189,FALSE)="","",VLOOKUP($A57,'02.คีย์เทอม1'!$A$10:$GT$59,189,FALSE))</f>
        <v/>
      </c>
      <c r="AI57" s="1233" t="str">
        <f>IF(VLOOKUP($A57,'03.คีย์เทอม2'!$A$10:$GT$59,189,FALSE)="","",VLOOKUP($A57,'03.คีย์เทอม2'!$A$10:$GT$59,189,FALSE))</f>
        <v/>
      </c>
      <c r="AJ57" s="1262" t="str">
        <f t="shared" si="44"/>
        <v/>
      </c>
      <c r="AK57" s="1233" t="str">
        <f>IF('2.ชื่อนักเรียน'!R58="มส","มส",IF('2.ชื่อนักเรียน'!R58="ร","ร",IF('2.ชื่อนักเรียน'!R58="ย้าย","ย้าย",IF($B57="","",IF(AJ57="","",IF(AJ57&gt;=75,"เชี่ยวชาญ",IF(AJ57&gt;=65,"ชำนาญ",IF(AJ57&gt;=55,"พัฒนา",IF(AJ57&gt;=50,"เริ่มต้น","ไม่ผ่าน")))))))))</f>
        <v/>
      </c>
      <c r="AL57" s="1233" t="str">
        <f>IF(VLOOKUP($A57,'02.คีย์เทอม1'!$A$10:$GT$59,193,FALSE)="","",VLOOKUP($A57,'02.คีย์เทอม1'!$A$10:$GT$59,193,FALSE))</f>
        <v/>
      </c>
      <c r="AM57" s="1233" t="str">
        <f>IF(VLOOKUP($A57,'03.คีย์เทอม2'!$A$10:$GT$59,193,FALSE)="","",VLOOKUP($A57,'03.คีย์เทอม2'!$A$10:$GT$59,193,FALSE))</f>
        <v/>
      </c>
      <c r="AN57" s="1262" t="str">
        <f t="shared" si="21"/>
        <v/>
      </c>
      <c r="AO57" s="1233" t="str">
        <f>IF('2.ชื่อนักเรียน'!R58="มส","มส",IF('2.ชื่อนักเรียน'!R58="ร","ร",IF('2.ชื่อนักเรียน'!R58="ย้าย","ย้าย",IF($B57="","",IF(AN57="","",IF(AN57&gt;=75,"เชี่ยวชาญ",IF(AN57&gt;=65,"ชำนาญ",IF(AN57&gt;=55,"พัฒนา",IF(AN57&gt;=50,"เริ่มต้น","ไม่ผ่าน")))))))))</f>
        <v/>
      </c>
      <c r="AP57" s="1233" t="str">
        <f>IF(VLOOKUP($A57,'02.คีย์เทอม1'!$A$10:$GT$59,195,FALSE)="","",VLOOKUP($A57,'02.คีย์เทอม1'!$A$10:$GT$59,195,FALSE))</f>
        <v/>
      </c>
      <c r="AQ57" s="1233" t="str">
        <f>IF(VLOOKUP($A57,'03.คีย์เทอม2'!$A$10:$GT$59,195,FALSE)="","",VLOOKUP($A57,'03.คีย์เทอม2'!$A$10:$GT$59,195,FALSE))</f>
        <v/>
      </c>
      <c r="AR57" s="1262" t="str">
        <f t="shared" si="22"/>
        <v/>
      </c>
      <c r="AS57" s="1233" t="str">
        <f>IF('2.ชื่อนักเรียน'!R58="มส","มส",IF('2.ชื่อนักเรียน'!R58="ร","ร",IF('2.ชื่อนักเรียน'!R58="ย้าย","ย้าย",IF($B57="","",IF(AR57="","",IF(AR57&gt;=75,"เชี่ยวชาญ",IF(AR57&gt;=65,"ชำนาญ",IF(AR57&gt;=55,"พัฒนา",IF(AR57&gt;=50,"เริ่มต้น","ไม่ผ่าน")))))))))</f>
        <v/>
      </c>
      <c r="AT57" s="1233" t="str">
        <f>IF(VLOOKUP($A57,'02.คีย์เทอม1'!$A$10:$GT$59,196,FALSE)="","",VLOOKUP($A57,'02.คีย์เทอม1'!$A$10:$GT$59,196,FALSE))</f>
        <v/>
      </c>
      <c r="AU57" s="1233" t="str">
        <f>IF(VLOOKUP($A57,'03.คีย์เทอม2'!$A$10:$GT$59,196,FALSE)="","",VLOOKUP($A57,'03.คีย์เทอม2'!$A$10:$GT$59,196,FALSE))</f>
        <v/>
      </c>
      <c r="AV57" s="1262" t="str">
        <f t="shared" si="23"/>
        <v/>
      </c>
      <c r="AW57" s="1233" t="str">
        <f>IF('2.ชื่อนักเรียน'!R58="มส","มส",IF('2.ชื่อนักเรียน'!R58="ร","ร",IF('2.ชื่อนักเรียน'!R58="ย้าย","ย้าย",IF($B57="","",IF(AV57="","",IF(AV57&gt;=75,"เชี่ยวชาญ",IF(AV57&gt;=65,"ชำนาญ",IF(AV57&gt;=55,"พัฒนา",IF(AV57&gt;=50,"เริ่มต้น","ไม่ผ่าน")))))))))</f>
        <v/>
      </c>
      <c r="AX57" s="1233" t="str">
        <f>IF(VLOOKUP($A57,'02.คีย์เทอม1'!$A$10:$GT$59,197,FALSE)="","",VLOOKUP($A57,'02.คีย์เทอม1'!$A$10:$GT$59,197,FALSE))</f>
        <v/>
      </c>
      <c r="AY57" s="1233" t="str">
        <f>IF(VLOOKUP($A57,'03.คีย์เทอม2'!$A$10:$GT$59,197,FALSE)="","",VLOOKUP($A57,'03.คีย์เทอม2'!$A$10:$GT$59,197,FALSE))</f>
        <v/>
      </c>
      <c r="AZ57" s="1262" t="str">
        <f t="shared" si="24"/>
        <v/>
      </c>
      <c r="BA57" s="1233" t="str">
        <f>IF('2.ชื่อนักเรียน'!R58="มส","มส",IF('2.ชื่อนักเรียน'!R58="ร","ร",IF('2.ชื่อนักเรียน'!R58="ย้าย","ย้าย",IF($B57="","",IF(AZ57="","",IF(AZ57&gt;=75,"เชี่ยวชาญ",IF(AZ57&gt;=65,"ชำนาญ",IF(AZ57&gt;=55,"พัฒนา",IF(AZ57&gt;=50,"เริ่มต้น","ไม่ผ่าน")))))))))</f>
        <v/>
      </c>
      <c r="BB57" s="1233" t="str">
        <f>IF(VLOOKUP($A57,'02.คีย์เทอม1'!$A$10:$GT$59,198,FALSE)="","",VLOOKUP($A57,'02.คีย์เทอม1'!$A$10:$GT$59,198,FALSE))</f>
        <v/>
      </c>
      <c r="BC57" s="1233" t="str">
        <f>IF(VLOOKUP($A57,'03.คีย์เทอม2'!$A$10:$GT$59,198,FALSE)="","",VLOOKUP($A57,'03.คีย์เทอม2'!$A$10:$GT$59,198,FALSE))</f>
        <v/>
      </c>
      <c r="BD57" s="1262" t="str">
        <f t="shared" si="25"/>
        <v/>
      </c>
      <c r="BE57" s="1233" t="str">
        <f>IF('2.ชื่อนักเรียน'!R58="มส","มส",IF('2.ชื่อนักเรียน'!R58="ร","ร",IF('2.ชื่อนักเรียน'!R58="ย้าย","ย้าย",IF($B57="","",IF(BD57="","",IF(BD57&gt;=75,"เชี่ยวชาญ",IF(BD57&gt;=65,"ชำนาญ",IF(BD57&gt;=55,"พัฒนา",IF(BD57&gt;=50,"เริ่มต้น","ไม่ผ่าน")))))))))</f>
        <v/>
      </c>
      <c r="BF57" s="1233" t="str">
        <f>IF(VLOOKUP($A57,'02.คีย์เทอม1'!$A$10:$GT$59,199,FALSE)="","",VLOOKUP($A57,'02.คีย์เทอม1'!$A$10:$GT$59,199,FALSE))</f>
        <v/>
      </c>
      <c r="BG57" s="1233" t="str">
        <f>IF(VLOOKUP($A57,'03.คีย์เทอม2'!$A$10:$GT$59,199,FALSE)="","",VLOOKUP($A57,'03.คีย์เทอม2'!$A$10:$GT$59,199,FALSE))</f>
        <v/>
      </c>
      <c r="BH57" s="1262" t="str">
        <f t="shared" si="26"/>
        <v/>
      </c>
      <c r="BI57" s="1233" t="str">
        <f>IF('2.ชื่อนักเรียน'!R58="มส","มส",IF('2.ชื่อนักเรียน'!R58="ร","ร",IF('2.ชื่อนักเรียน'!R58="ย้าย","ย้าย",IF($B57="","",IF(BH57="","",IF(BH57&gt;=75,"เชี่ยวชาญ",IF(BH57&gt;=65,"ชำนาญ",IF(BH57&gt;=55,"พัฒนา",IF(BH57&gt;=50,"เริ่มต้น","ไม่ผ่าน")))))))))</f>
        <v/>
      </c>
      <c r="BJ57" s="1233" t="str">
        <f>IF(VLOOKUP($A57,'02.คีย์เทอม1'!$A$10:$GT$59,200,FALSE)="","",VLOOKUP($A57,'02.คีย์เทอม1'!$A$10:$GT$59,200,FALSE))</f>
        <v/>
      </c>
      <c r="BK57" s="1233" t="str">
        <f>IF(VLOOKUP($A57,'03.คีย์เทอม2'!$A$10:$GT$59,200,FALSE)="","",VLOOKUP($A57,'03.คีย์เทอม2'!$A$10:$GT$59,200,FALSE))</f>
        <v/>
      </c>
      <c r="BL57" s="1262" t="str">
        <f t="shared" si="27"/>
        <v/>
      </c>
      <c r="BM57" s="1233" t="str">
        <f>IF('2.ชื่อนักเรียน'!R58="มส","มส",IF('2.ชื่อนักเรียน'!R58="ร","ร",IF('2.ชื่อนักเรียน'!R58="ย้าย","ย้าย",IF($B57="","",IF(BL57="","",IF(BL57&gt;=75,"เชี่ยวชาญ",IF(BL57&gt;=65,"ชำนาญ",IF(BL57&gt;=55,"พัฒนา",IF(BL57&gt;=50,"เริ่มต้น","ไม่ผ่าน")))))))))</f>
        <v/>
      </c>
      <c r="BN57" s="1262" t="str">
        <f t="shared" si="28"/>
        <v/>
      </c>
      <c r="BO57" s="1233" t="str">
        <f>IF('2.ชื่อนักเรียน'!R58="มส","มส",IF('2.ชื่อนักเรียน'!R58="ร","ร",IF('2.ชื่อนักเรียน'!R58="ย้าย","ย้าย",IF($B57="","",IF(BN57="","",IF(BN57&gt;=75,"เชี่ยวชาญ",IF(BN57&gt;=65,"ชำนาญ",IF(BN57&gt;=55,"พัฒนา",IF(BN57&gt;=50,"เริ่มต้น","ไม่ผ่าน")))))))))</f>
        <v/>
      </c>
      <c r="BP57" s="1233" t="str">
        <f>IF(VLOOKUP($A57,'02.คีย์เทอม1'!$A$10:$GT$59,110,FALSE)="","",VLOOKUP($A57,'02.คีย์เทอม1'!$A$10:$GT$59,110,FALSE))</f>
        <v/>
      </c>
      <c r="BQ57" s="1233" t="str">
        <f>IF(VLOOKUP($A57,'03.คีย์เทอม2'!$A$10:$GT$59,110,FALSE)="","",VLOOKUP($A57,'03.คีย์เทอม2'!$A$10:$GT$59,110,FALSE))</f>
        <v/>
      </c>
      <c r="BR57" s="1262" t="str">
        <f t="shared" si="29"/>
        <v/>
      </c>
      <c r="BS57" s="1233" t="str">
        <f>IF('2.ชื่อนักเรียน'!R58="มส","มส",IF('2.ชื่อนักเรียน'!R58="ร","ร",IF('2.ชื่อนักเรียน'!R58="ย้าย","ย้าย",IF($B57="","",IF(BR57="","",IF(BR57&gt;=75,"เชี่ยวชาญ",IF(BR57&gt;=65,"ชำนาญ",IF(BR57&gt;=55,"พัฒนา",IF(BR57&gt;=50,"เริ่มต้น","ไม่ผ่าน")))))))))</f>
        <v/>
      </c>
      <c r="BT57" s="1233" t="str">
        <f>IF(VLOOKUP($A57,'02.คีย์เทอม1'!$A$10:$GT$59,115,FALSE)="","",VLOOKUP($A57,'02.คีย์เทอม1'!$A$10:$GT$59,115,FALSE))</f>
        <v/>
      </c>
      <c r="BU57" s="1233" t="str">
        <f>IF(VLOOKUP($A57,'03.คีย์เทอม2'!$A$10:$GT$59,115,FALSE)="","",VLOOKUP($A57,'03.คีย์เทอม2'!$A$10:$GT$59,115,FALSE))</f>
        <v/>
      </c>
      <c r="BV57" s="1262" t="str">
        <f t="shared" si="30"/>
        <v/>
      </c>
      <c r="BW57" s="1233" t="str">
        <f>IF('2.ชื่อนักเรียน'!R58="มส","มส",IF('2.ชื่อนักเรียน'!R58="ร","ร",IF('2.ชื่อนักเรียน'!R58="ย้าย","ย้าย",IF($B57="","",IF(BV57="","",IF(BV57&gt;=75,"เชี่ยวชาญ",IF(BV57&gt;=65,"ชำนาญ",IF(BV57&gt;=55,"พัฒนา",IF(BV57&gt;=50,"เริ่มต้น","ไม่ผ่าน")))))))))</f>
        <v/>
      </c>
      <c r="BX57" s="1233" t="str">
        <f>IF(VLOOKUP($A57,'02.คีย์เทอม1'!$A$10:$GT$59,120,FALSE)="","",VLOOKUP($A57,'02.คีย์เทอม1'!$A$10:$GT$59,120,FALSE))</f>
        <v/>
      </c>
      <c r="BY57" s="1233" t="str">
        <f>IF(VLOOKUP($A57,'03.คีย์เทอม2'!$A$10:$GT$59,120,FALSE)="","",VLOOKUP($A57,'03.คีย์เทอม2'!$A$10:$GT$59,120,FALSE))</f>
        <v/>
      </c>
      <c r="BZ57" s="1262" t="str">
        <f t="shared" si="31"/>
        <v/>
      </c>
      <c r="CA57" s="1233" t="str">
        <f>IF('2.ชื่อนักเรียน'!R58="มส","มส",IF('2.ชื่อนักเรียน'!R58="ร","ร",IF('2.ชื่อนักเรียน'!R58="ย้าย","ย้าย",IF($B57="","",IF(BZ57="","",IF(BZ57&gt;=75,"เชี่ยวชาญ",IF(BZ57&gt;=65,"ชำนาญ",IF(BZ57&gt;=55,"พัฒนา",IF(BZ57&gt;=50,"เริ่มต้น","ไม่ผ่าน")))))))))</f>
        <v/>
      </c>
      <c r="CB57" s="1233" t="str">
        <f>IF(VLOOKUP($A57,'02.คีย์เทอม1'!$A$10:$GT$59,125,FALSE)="","",VLOOKUP($A57,'02.คีย์เทอม1'!$A$10:$GT$59,125,FALSE))</f>
        <v/>
      </c>
      <c r="CC57" s="1233" t="str">
        <f>IF(VLOOKUP($A57,'03.คีย์เทอม2'!$A$10:$GT$59,125,FALSE)="","",VLOOKUP($A57,'03.คีย์เทอม2'!$A$10:$GT$59,125,FALSE))</f>
        <v/>
      </c>
      <c r="CD57" s="1262" t="str">
        <f t="shared" si="32"/>
        <v/>
      </c>
      <c r="CE57" s="1233" t="str">
        <f>IF('2.ชื่อนักเรียน'!R58="มส","มส",IF('2.ชื่อนักเรียน'!R58="ร","ร",IF('2.ชื่อนักเรียน'!R58="ย้าย","ย้าย",IF($B57="","",IF(CD57="","",IF(CD57&gt;=75,"เชี่ยวชาญ",IF(CD57&gt;=65,"ชำนาญ",IF(CD57&gt;=55,"พัฒนา",IF(CD57&gt;=50,"เริ่มต้น","ไม่ผ่าน")))))))))</f>
        <v/>
      </c>
      <c r="CF57" s="1233" t="str">
        <f>IF(VLOOKUP($A57,'02.คีย์เทอม1'!$A$10:$GT$59,130,FALSE)="","",VLOOKUP($A57,'02.คีย์เทอม1'!$A$10:$GT$59,130,FALSE))</f>
        <v/>
      </c>
      <c r="CG57" s="1233" t="str">
        <f>IF(VLOOKUP($A57,'03.คีย์เทอม2'!$A$10:$GT$59,130,FALSE)="","",VLOOKUP($A57,'03.คีย์เทอม2'!$A$10:$GT$59,130,FALSE))</f>
        <v/>
      </c>
      <c r="CH57" s="1262" t="str">
        <f t="shared" si="33"/>
        <v/>
      </c>
      <c r="CI57" s="1233" t="str">
        <f>IF('2.ชื่อนักเรียน'!R58="มส","มส",IF('2.ชื่อนักเรียน'!R58="ร","ร",IF('2.ชื่อนักเรียน'!R58="ย้าย","ย้าย",IF($B57="","",IF(CH57="","",IF(CH57&gt;=75,"เชี่ยวชาญ",IF(CH57&gt;=65,"ชำนาญ",IF(CH57&gt;=55,"พัฒนา",IF(CH57&gt;=50,"เริ่มต้น","ไม่ผ่าน")))))))))</f>
        <v/>
      </c>
      <c r="CJ57" s="1233" t="str">
        <f>IF(VLOOKUP($A57,'02.คีย์เทอม1'!$A$10:$GT$59,135,FALSE)="","",VLOOKUP($A57,'02.คีย์เทอม1'!$A$10:$GT$59,135,FALSE))</f>
        <v/>
      </c>
      <c r="CK57" s="1233" t="str">
        <f>IF(VLOOKUP($A57,'03.คีย์เทอม2'!$A$10:$GT$59,135,FALSE)="","",VLOOKUP($A57,'03.คีย์เทอม2'!$A$10:$GT$59,135,FALSE))</f>
        <v/>
      </c>
      <c r="CL57" s="1262" t="str">
        <f t="shared" si="34"/>
        <v/>
      </c>
      <c r="CM57" s="1233" t="str">
        <f>IF('2.ชื่อนักเรียน'!R58="มส","มส",IF('2.ชื่อนักเรียน'!R58="ร","ร",IF('2.ชื่อนักเรียน'!R58="ย้าย","ย้าย",IF($B57="","",IF(CL57="","",IF(CL57&gt;=75,"เชี่ยวชาญ",IF(CL57&gt;=65,"ชำนาญ",IF(CL57&gt;=55,"พัฒนา",IF(CL57&gt;=50,"เริ่มต้น","ไม่ผ่าน")))))))))</f>
        <v/>
      </c>
      <c r="CN57" s="1233" t="str">
        <f>IF(VLOOKUP($A57,'02.คีย์เทอม1'!$A$10:$GT$59,140,FALSE)="","",VLOOKUP($A57,'02.คีย์เทอม1'!$A$10:$GT$59,140,FALSE))</f>
        <v/>
      </c>
      <c r="CO57" s="1233" t="str">
        <f>IF(VLOOKUP($A57,'03.คีย์เทอม2'!$A$10:$GT$59,140,FALSE)="","",VLOOKUP($A57,'03.คีย์เทอม2'!$A$10:$GT$59,140,FALSE))</f>
        <v/>
      </c>
      <c r="CP57" s="1262" t="str">
        <f t="shared" si="35"/>
        <v/>
      </c>
      <c r="CQ57" s="1233" t="str">
        <f>IF('2.ชื่อนักเรียน'!R58="มส","มส",IF('2.ชื่อนักเรียน'!R58="ร","ร",IF('2.ชื่อนักเรียน'!R58="ย้าย","ย้าย",IF($B57="","",IF(CP57="","",IF(CP57&gt;=75,"เชี่ยวชาญ",IF(CP57&gt;=65,"ชำนาญ",IF(CP57&gt;=55,"พัฒนา",IF(CP57&gt;=50,"เริ่มต้น","ไม่ผ่าน")))))))))</f>
        <v/>
      </c>
      <c r="CR57" s="1233" t="str">
        <f>IF(VLOOKUP($A57,'02.คีย์เทอม1'!$A$10:$GT$59,145,FALSE)="","",VLOOKUP($A57,'02.คีย์เทอม1'!$A$10:$GT$59,145,FALSE))</f>
        <v/>
      </c>
      <c r="CS57" s="1233" t="str">
        <f>IF(VLOOKUP($A57,'03.คีย์เทอม2'!$A$10:$GT$59,145,FALSE)="","",VLOOKUP($A57,'03.คีย์เทอม2'!$A$10:$GT$59,145,FALSE))</f>
        <v/>
      </c>
      <c r="CT57" s="1262" t="str">
        <f t="shared" si="36"/>
        <v/>
      </c>
      <c r="CU57" s="1233" t="str">
        <f>IF('2.ชื่อนักเรียน'!R58="มส","มส",IF('2.ชื่อนักเรียน'!R58="ร","ร",IF('2.ชื่อนักเรียน'!R58="ย้าย","ย้าย",IF($B57="","",IF(CT57="","",IF(CT57&gt;=75,"เชี่ยวชาญ",IF(CT57&gt;=65,"ชำนาญ",IF(CT57&gt;=55,"พัฒนา",IF(CT57&gt;=50,"เริ่มต้น","ไม่ผ่าน")))))))))</f>
        <v/>
      </c>
      <c r="CV57" s="1233" t="str">
        <f>IF(VLOOKUP($A57,'02.คีย์เทอม1'!$A$10:$GT$59,150,FALSE)="","",VLOOKUP($A57,'02.คีย์เทอม1'!$A$10:$GT$59,150,FALSE))</f>
        <v/>
      </c>
      <c r="CW57" s="1233" t="str">
        <f>IF(VLOOKUP($A57,'03.คีย์เทอม2'!$A$10:$GT$59,150,FALSE)="","",VLOOKUP($A57,'03.คีย์เทอม2'!$A$10:$GT$59,150,FALSE))</f>
        <v/>
      </c>
      <c r="CX57" s="1262" t="str">
        <f t="shared" si="37"/>
        <v/>
      </c>
      <c r="CY57" s="1233" t="str">
        <f>IF('2.ชื่อนักเรียน'!R58="มส","มส",IF('2.ชื่อนักเรียน'!R58="ร","ร",IF('2.ชื่อนักเรียน'!R58="ย้าย","ย้าย",IF($B57="","",IF(CX57="","",IF(CX57&gt;=75,"เชี่ยวชาญ",IF(CX57&gt;=65,"ชำนาญ",IF(CX57&gt;=55,"พัฒนา",IF(CX57&gt;=50,"เริ่มต้น","ไม่ผ่าน")))))))))</f>
        <v/>
      </c>
      <c r="CZ57" s="1233" t="str">
        <f>IF(VLOOKUP($A57,'02.คีย์เทอม1'!$A$10:$GT$59,155,FALSE)="","",VLOOKUP($A57,'02.คีย์เทอม1'!$A$10:$GT$59,155,FALSE))</f>
        <v/>
      </c>
      <c r="DA57" s="1233" t="str">
        <f>IF(VLOOKUP($A57,'03.คีย์เทอม2'!$A$10:$GT$59,155,FALSE)="","",VLOOKUP($A57,'03.คีย์เทอม2'!$A$10:$GT$59,155,FALSE))</f>
        <v/>
      </c>
      <c r="DB57" s="1262" t="str">
        <f t="shared" si="38"/>
        <v/>
      </c>
      <c r="DC57" s="1233" t="str">
        <f>IF('2.ชื่อนักเรียน'!R58="มส","มส",IF('2.ชื่อนักเรียน'!R58="ร","ร",IF('2.ชื่อนักเรียน'!R58="ย้าย","ย้าย",IF($B57="","",IF(DB57="","",IF(DB57&gt;=75,"เชี่ยวชาญ",IF(DB57&gt;=65,"ชำนาญ",IF(DB57&gt;=55,"พัฒนา",IF(DB57&gt;=50,"เริ่มต้น","ไม่ผ่าน")))))))))</f>
        <v/>
      </c>
      <c r="DD57" s="1233" t="str">
        <f>IF(VLOOKUP($A57,'02.คีย์เทอม1'!$A$10:$GT$59,160,FALSE)="","",VLOOKUP($A57,'02.คีย์เทอม1'!$A$10:$GT$59,160,FALSE))</f>
        <v/>
      </c>
      <c r="DE57" s="1233" t="str">
        <f>IF(VLOOKUP($A57,'03.คีย์เทอม2'!$A$10:$GT$59,160,FALSE)="","",VLOOKUP($A57,'03.คีย์เทอม2'!$A$10:$GT$59,160,FALSE))</f>
        <v/>
      </c>
      <c r="DF57" s="1262" t="str">
        <f t="shared" si="39"/>
        <v/>
      </c>
      <c r="DG57" s="1233" t="str">
        <f>IF('2.ชื่อนักเรียน'!R58="มส","มส",IF('2.ชื่อนักเรียน'!R58="ร","ร",IF('2.ชื่อนักเรียน'!R58="ย้าย","ย้าย",IF($B57="","",IF(DF57="","",IF(DF57&gt;=75,"เชี่ยวชาญ",IF(DF57&gt;=65,"ชำนาญ",IF(DF57&gt;=55,"พัฒนา",IF(DF57&gt;=50,"เริ่มต้น","ไม่ผ่าน")))))))))</f>
        <v/>
      </c>
      <c r="DH57" s="1233" t="str">
        <f>IF(VLOOKUP($A57,'02.คีย์เทอม1'!$A$10:$GT$59,165,FALSE)="","",VLOOKUP($A57,'02.คีย์เทอม1'!$A$10:$GT$59,165,FALSE))</f>
        <v/>
      </c>
      <c r="DI57" s="1233" t="str">
        <f>IF(VLOOKUP($A57,'03.คีย์เทอม2'!$A$10:$GT$59,165,FALSE)="","",VLOOKUP($A57,'03.คีย์เทอม2'!$A$10:$GT$59,165,FALSE))</f>
        <v/>
      </c>
      <c r="DJ57" s="1262" t="str">
        <f t="shared" si="40"/>
        <v/>
      </c>
      <c r="DK57" s="1233" t="str">
        <f>IF('2.ชื่อนักเรียน'!R58="มส","มส",IF('2.ชื่อนักเรียน'!R58="ร","ร",IF('2.ชื่อนักเรียน'!R58="ย้าย","ย้าย",IF($B57="","",IF(DJ57="","",IF(DJ57&gt;=75,"เชี่ยวชาญ",IF(DJ57&gt;=65,"ชำนาญ",IF(DJ57&gt;=55,"พัฒนา",IF(DJ57&gt;=50,"เริ่มต้น","ไม่ผ่าน")))))))))</f>
        <v/>
      </c>
      <c r="DL57" s="1233" t="str">
        <f>IF(VLOOKUP($A57,'02.คีย์เทอม1'!$A$10:$GT$59,170,FALSE)="","",VLOOKUP($A57,'02.คีย์เทอม1'!$A$10:$GT$59,170,FALSE))</f>
        <v/>
      </c>
      <c r="DM57" s="1233" t="str">
        <f>IF(VLOOKUP($A57,'03.คีย์เทอม2'!$A$10:$GT$59,170,FALSE)="","",VLOOKUP($A57,'03.คีย์เทอม2'!$A$10:$GT$59,170,FALSE))</f>
        <v/>
      </c>
      <c r="DN57" s="1262" t="str">
        <f t="shared" si="41"/>
        <v/>
      </c>
      <c r="DO57" s="1233" t="str">
        <f>IF('2.ชื่อนักเรียน'!R58="มส","มส",IF('2.ชื่อนักเรียน'!R58="ร","ร",IF('2.ชื่อนักเรียน'!R58="ย้าย","ย้าย",IF($B57="","",IF(DN57="","",IF(DN57&gt;=75,"เชี่ยวชาญ",IF(DN57&gt;=65,"ชำนาญ",IF(DN57&gt;=55,"พัฒนา",IF(DN57&gt;=50,"เริ่มต้น","ไม่ผ่าน")))))))))</f>
        <v/>
      </c>
      <c r="DP57" s="1233" t="str">
        <f>IF(VLOOKUP($A57,'02.คีย์เทอม1'!$A$10:$GT$59,175,FALSE)="","",VLOOKUP($A57,'02.คีย์เทอม1'!$A$10:$GT$59,175,FALSE))</f>
        <v/>
      </c>
      <c r="DQ57" s="1233" t="str">
        <f>IF(VLOOKUP($A57,'03.คีย์เทอม2'!$A$10:$GT$59,175,FALSE)="","",VLOOKUP($A57,'03.คีย์เทอม2'!$A$10:$GT$59,175,FALSE))</f>
        <v/>
      </c>
      <c r="DR57" s="1262" t="str">
        <f t="shared" si="42"/>
        <v/>
      </c>
      <c r="DS57" s="1233" t="str">
        <f>IF('2.ชื่อนักเรียน'!R58="มส","มส",IF('2.ชื่อนักเรียน'!R58="ร","ร",IF('2.ชื่อนักเรียน'!R58="ย้าย","ย้าย",IF($B57="","",IF(DR57="","",IF(DR57&gt;=75,"เชี่ยวชาญ",IF(DR57&gt;=65,"ชำนาญ",IF(DR57&gt;=55,"พัฒนา",IF(DR57&gt;=50,"เริ่มต้น","ไม่ผ่าน")))))))))</f>
        <v/>
      </c>
      <c r="DT57" s="1233" t="str">
        <f>IF(VLOOKUP($A57,'02.คีย์เทอม1'!$A$10:$GT$59,180,FALSE)="","",VLOOKUP($A57,'02.คีย์เทอม1'!$A$10:$GT$59,180,FALSE))</f>
        <v/>
      </c>
      <c r="DU57" s="1233" t="str">
        <f>IF(VLOOKUP($A57,'03.คีย์เทอม2'!$A$10:$GT$59,180,FALSE)="","",VLOOKUP($A57,'03.คีย์เทอม2'!$A$10:$GT$59,180,FALSE))</f>
        <v/>
      </c>
      <c r="DV57" s="1262" t="str">
        <f t="shared" si="43"/>
        <v/>
      </c>
      <c r="DW57" s="1233" t="str">
        <f>IF('2.ชื่อนักเรียน'!R58="มส","มส",IF('2.ชื่อนักเรียน'!R58="ร","ร",IF('2.ชื่อนักเรียน'!R58="ย้าย","ย้าย",IF($B57="","",IF(DV57="","",IF(DV57&gt;=75,"เชี่ยวชาญ",IF(DV57&gt;=65,"ชำนาญ",IF(DV57&gt;=55,"พัฒนา",IF(DV57&gt;=50,"เริ่มต้น","ไม่ผ่าน")))))))))</f>
        <v/>
      </c>
    </row>
    <row r="58" spans="1:127" s="509" customFormat="1" ht="17.25" customHeight="1">
      <c r="A58" s="1336">
        <v>49</v>
      </c>
      <c r="B58" s="1324" t="str">
        <f>IF('2.ชื่อนักเรียน'!C59="","",'2.ชื่อนักเรียน'!C59)</f>
        <v/>
      </c>
      <c r="C58" s="1325" t="str">
        <f>IF('2.ชื่อนักเรียน'!D59="","",'2.ชื่อนักเรียน'!D59)</f>
        <v/>
      </c>
      <c r="D58" s="1314" t="str">
        <f>IF($A$3&lt;&gt;"ชั้น"&amp;'01.ข้อมูลเบื้องต้น'!$H$2,"",IF(AK58="","",AK58))</f>
        <v/>
      </c>
      <c r="E58" s="1314" t="str">
        <f>IF($A$3&lt;&gt;"ชั้น"&amp;'01.ข้อมูลเบื้องต้น'!$H$2,"",IF(AO58="","",AO58))</f>
        <v/>
      </c>
      <c r="F58" s="1315" t="str">
        <f>IF($A$3&lt;&gt;"ชั้น"&amp;'01.ข้อมูลเบื้องต้น'!$H$2,"",IF(AS58="","",AS58))</f>
        <v/>
      </c>
      <c r="G58" s="1332" t="str">
        <f>IF($A$3&lt;&gt;"ชั้น"&amp;'01.ข้อมูลเบื้องต้น'!$H$2,"",IF(AW58="","",AW58))</f>
        <v/>
      </c>
      <c r="H58" s="1333" t="str">
        <f>IF($A$3&lt;&gt;"ชั้น"&amp;'01.ข้อมูลเบื้องต้น'!$H$2,"",IF(BA58="","",BA58))</f>
        <v/>
      </c>
      <c r="I58" s="1316" t="str">
        <f>IF($A$3&lt;&gt;"ชั้น"&amp;'01.ข้อมูลเบื้องต้น'!$H$2,"",IF(BE58="","",BE58))</f>
        <v/>
      </c>
      <c r="J58" s="1316" t="str">
        <f>IF($A$3&lt;&gt;"ชั้น"&amp;'01.ข้อมูลเบื้องต้น'!$H$2,"",IF(BI58="","",BI58))</f>
        <v/>
      </c>
      <c r="K58" s="1316" t="str">
        <f>IF($A$3&lt;&gt;"ชั้น"&amp;'01.ข้อมูลเบื้องต้น'!$H$2,"",IF(BM58="","",BM58))</f>
        <v/>
      </c>
      <c r="L58" s="1334" t="str">
        <f>IF($A$3&lt;&gt;"ชั้น"&amp;'01.ข้อมูลเบื้องต้น'!$H$2,"",IF(BO58="","",BO58))</f>
        <v/>
      </c>
      <c r="M58" s="1332" t="str">
        <f>IF($A$3&lt;&gt;"ชั้น"&amp;'01.ข้อมูลเบื้องต้น'!$H$2,"",IF(BS58="","",BS58))</f>
        <v/>
      </c>
      <c r="N58" s="1333" t="str">
        <f>IF($A$3&lt;&gt;"ชั้น"&amp;'01.ข้อมูลเบื้องต้น'!$H$2,"",IF(BW58="","",BW58))</f>
        <v/>
      </c>
      <c r="O58" s="1333" t="str">
        <f>IF($A$3&lt;&gt;"ชั้น"&amp;'01.ข้อมูลเบื้องต้น'!$H$2,"",IF(CA58="","",CA58))</f>
        <v/>
      </c>
      <c r="P58" s="1333" t="str">
        <f>IF($A$3&lt;&gt;"ชั้น"&amp;'01.ข้อมูลเบื้องต้น'!$H$2,"",IF(CE58="","",CE58))</f>
        <v/>
      </c>
      <c r="Q58" s="1333" t="str">
        <f>IF($A$3&lt;&gt;"ชั้น"&amp;'01.ข้อมูลเบื้องต้น'!$H$2,"",IF(CI58="","",CI58))</f>
        <v/>
      </c>
      <c r="R58" s="1333" t="str">
        <f>IF($A$3&lt;&gt;"ชั้น"&amp;'01.ข้อมูลเบื้องต้น'!$H$2,"",IF(CM58="","",CM58))</f>
        <v/>
      </c>
      <c r="S58" s="1333" t="str">
        <f>IF($A$3&lt;&gt;"ชั้น"&amp;'01.ข้อมูลเบื้องต้น'!$H$2,"",IF(CQ58="","",CQ58))</f>
        <v/>
      </c>
      <c r="T58" s="1333" t="str">
        <f>IF($A$3&lt;&gt;"ชั้น"&amp;'01.ข้อมูลเบื้องต้น'!$H$2,"",IF(CU58="","",CU58))</f>
        <v/>
      </c>
      <c r="U58" s="1333" t="str">
        <f>IF($A$3&lt;&gt;"ชั้น"&amp;'01.ข้อมูลเบื้องต้น'!$H$2,"",IF(CY58="","",CY58))</f>
        <v/>
      </c>
      <c r="V58" s="1333" t="str">
        <f>IF($A$3&lt;&gt;"ชั้น"&amp;'01.ข้อมูลเบื้องต้น'!$H$2,"",IF(DC58="","",DC58))</f>
        <v/>
      </c>
      <c r="W58" s="1333" t="str">
        <f>IF($A$3&lt;&gt;"ชั้น"&amp;'01.ข้อมูลเบื้องต้น'!$H$2,"",IF(DG58="","",DG58))</f>
        <v/>
      </c>
      <c r="X58" s="1333" t="str">
        <f>IF($A$3&lt;&gt;"ชั้น"&amp;'01.ข้อมูลเบื้องต้น'!$H$2,"",IF(DK58="","",DK58))</f>
        <v/>
      </c>
      <c r="Y58" s="1333" t="str">
        <f>IF($A$3&lt;&gt;"ชั้น"&amp;'01.ข้อมูลเบื้องต้น'!$H$2,"",IF(DO58="","",DO58))</f>
        <v/>
      </c>
      <c r="Z58" s="1333" t="str">
        <f>IF($A$3&lt;&gt;"ชั้น"&amp;'01.ข้อมูลเบื้องต้น'!$H$2,"",IF(DS58="","",DS58))</f>
        <v/>
      </c>
      <c r="AA58" s="1335" t="str">
        <f>IF($A$3&lt;&gt;"ชั้น"&amp;'01.ข้อมูลเบื้องต้น'!$H$2,"",IF(DW58="","",DW58))</f>
        <v/>
      </c>
      <c r="AB58" s="1330" t="str">
        <f>IF($A$3&lt;&gt;"ชั้น"&amp;'01.ข้อมูลเบื้องต้น'!$H$2,"",'7.พัฒนาผู้เรียน'!G59)</f>
        <v/>
      </c>
      <c r="AC58" s="1331" t="str">
        <f>IF($A$3&lt;&gt;"ชั้น"&amp;'01.ข้อมูลเบื้องต้น'!$H$2,"",'9.คุณลักษณะ'!I59)</f>
        <v/>
      </c>
      <c r="AG58" s="1261"/>
      <c r="AH58" s="1233" t="str">
        <f>IF(VLOOKUP($A58,'02.คีย์เทอม1'!$A$10:$GT$59,189,FALSE)="","",VLOOKUP($A58,'02.คีย์เทอม1'!$A$10:$GT$59,189,FALSE))</f>
        <v/>
      </c>
      <c r="AI58" s="1233" t="str">
        <f>IF(VLOOKUP($A58,'03.คีย์เทอม2'!$A$10:$GT$59,189,FALSE)="","",VLOOKUP($A58,'03.คีย์เทอม2'!$A$10:$GT$59,189,FALSE))</f>
        <v/>
      </c>
      <c r="AJ58" s="1262" t="str">
        <f t="shared" si="44"/>
        <v/>
      </c>
      <c r="AK58" s="1233" t="str">
        <f>IF('2.ชื่อนักเรียน'!R59="มส","มส",IF('2.ชื่อนักเรียน'!R59="ร","ร",IF('2.ชื่อนักเรียน'!R59="ย้าย","ย้าย",IF($B58="","",IF(AJ58="","",IF(AJ58&gt;=75,"เชี่ยวชาญ",IF(AJ58&gt;=65,"ชำนาญ",IF(AJ58&gt;=55,"พัฒนา",IF(AJ58&gt;=50,"เริ่มต้น","ไม่ผ่าน")))))))))</f>
        <v/>
      </c>
      <c r="AL58" s="1233" t="str">
        <f>IF(VLOOKUP($A58,'02.คีย์เทอม1'!$A$10:$GT$59,193,FALSE)="","",VLOOKUP($A58,'02.คีย์เทอม1'!$A$10:$GT$59,193,FALSE))</f>
        <v/>
      </c>
      <c r="AM58" s="1233" t="str">
        <f>IF(VLOOKUP($A58,'03.คีย์เทอม2'!$A$10:$GT$59,193,FALSE)="","",VLOOKUP($A58,'03.คีย์เทอม2'!$A$10:$GT$59,193,FALSE))</f>
        <v/>
      </c>
      <c r="AN58" s="1262" t="str">
        <f t="shared" si="21"/>
        <v/>
      </c>
      <c r="AO58" s="1233" t="str">
        <f>IF('2.ชื่อนักเรียน'!R59="มส","มส",IF('2.ชื่อนักเรียน'!R59="ร","ร",IF('2.ชื่อนักเรียน'!R59="ย้าย","ย้าย",IF($B58="","",IF(AN58="","",IF(AN58&gt;=75,"เชี่ยวชาญ",IF(AN58&gt;=65,"ชำนาญ",IF(AN58&gt;=55,"พัฒนา",IF(AN58&gt;=50,"เริ่มต้น","ไม่ผ่าน")))))))))</f>
        <v/>
      </c>
      <c r="AP58" s="1233" t="str">
        <f>IF(VLOOKUP($A58,'02.คีย์เทอม1'!$A$10:$GT$59,195,FALSE)="","",VLOOKUP($A58,'02.คีย์เทอม1'!$A$10:$GT$59,195,FALSE))</f>
        <v/>
      </c>
      <c r="AQ58" s="1233" t="str">
        <f>IF(VLOOKUP($A58,'03.คีย์เทอม2'!$A$10:$GT$59,195,FALSE)="","",VLOOKUP($A58,'03.คีย์เทอม2'!$A$10:$GT$59,195,FALSE))</f>
        <v/>
      </c>
      <c r="AR58" s="1262" t="str">
        <f t="shared" si="22"/>
        <v/>
      </c>
      <c r="AS58" s="1233" t="str">
        <f>IF('2.ชื่อนักเรียน'!R59="มส","มส",IF('2.ชื่อนักเรียน'!R59="ร","ร",IF('2.ชื่อนักเรียน'!R59="ย้าย","ย้าย",IF($B58="","",IF(AR58="","",IF(AR58&gt;=75,"เชี่ยวชาญ",IF(AR58&gt;=65,"ชำนาญ",IF(AR58&gt;=55,"พัฒนา",IF(AR58&gt;=50,"เริ่มต้น","ไม่ผ่าน")))))))))</f>
        <v/>
      </c>
      <c r="AT58" s="1233" t="str">
        <f>IF(VLOOKUP($A58,'02.คีย์เทอม1'!$A$10:$GT$59,196,FALSE)="","",VLOOKUP($A58,'02.คีย์เทอม1'!$A$10:$GT$59,196,FALSE))</f>
        <v/>
      </c>
      <c r="AU58" s="1233" t="str">
        <f>IF(VLOOKUP($A58,'03.คีย์เทอม2'!$A$10:$GT$59,196,FALSE)="","",VLOOKUP($A58,'03.คีย์เทอม2'!$A$10:$GT$59,196,FALSE))</f>
        <v/>
      </c>
      <c r="AV58" s="1262" t="str">
        <f t="shared" si="23"/>
        <v/>
      </c>
      <c r="AW58" s="1233" t="str">
        <f>IF('2.ชื่อนักเรียน'!R59="มส","มส",IF('2.ชื่อนักเรียน'!R59="ร","ร",IF('2.ชื่อนักเรียน'!R59="ย้าย","ย้าย",IF($B58="","",IF(AV58="","",IF(AV58&gt;=75,"เชี่ยวชาญ",IF(AV58&gt;=65,"ชำนาญ",IF(AV58&gt;=55,"พัฒนา",IF(AV58&gt;=50,"เริ่มต้น","ไม่ผ่าน")))))))))</f>
        <v/>
      </c>
      <c r="AX58" s="1233" t="str">
        <f>IF(VLOOKUP($A58,'02.คีย์เทอม1'!$A$10:$GT$59,197,FALSE)="","",VLOOKUP($A58,'02.คีย์เทอม1'!$A$10:$GT$59,197,FALSE))</f>
        <v/>
      </c>
      <c r="AY58" s="1233" t="str">
        <f>IF(VLOOKUP($A58,'03.คีย์เทอม2'!$A$10:$GT$59,197,FALSE)="","",VLOOKUP($A58,'03.คีย์เทอม2'!$A$10:$GT$59,197,FALSE))</f>
        <v/>
      </c>
      <c r="AZ58" s="1262" t="str">
        <f t="shared" si="24"/>
        <v/>
      </c>
      <c r="BA58" s="1233" t="str">
        <f>IF('2.ชื่อนักเรียน'!R59="มส","มส",IF('2.ชื่อนักเรียน'!R59="ร","ร",IF('2.ชื่อนักเรียน'!R59="ย้าย","ย้าย",IF($B58="","",IF(AZ58="","",IF(AZ58&gt;=75,"เชี่ยวชาญ",IF(AZ58&gt;=65,"ชำนาญ",IF(AZ58&gt;=55,"พัฒนา",IF(AZ58&gt;=50,"เริ่มต้น","ไม่ผ่าน")))))))))</f>
        <v/>
      </c>
      <c r="BB58" s="1233" t="str">
        <f>IF(VLOOKUP($A58,'02.คีย์เทอม1'!$A$10:$GT$59,198,FALSE)="","",VLOOKUP($A58,'02.คีย์เทอม1'!$A$10:$GT$59,198,FALSE))</f>
        <v/>
      </c>
      <c r="BC58" s="1233" t="str">
        <f>IF(VLOOKUP($A58,'03.คีย์เทอม2'!$A$10:$GT$59,198,FALSE)="","",VLOOKUP($A58,'03.คีย์เทอม2'!$A$10:$GT$59,198,FALSE))</f>
        <v/>
      </c>
      <c r="BD58" s="1262" t="str">
        <f t="shared" si="25"/>
        <v/>
      </c>
      <c r="BE58" s="1233" t="str">
        <f>IF('2.ชื่อนักเรียน'!R59="มส","มส",IF('2.ชื่อนักเรียน'!R59="ร","ร",IF('2.ชื่อนักเรียน'!R59="ย้าย","ย้าย",IF($B58="","",IF(BD58="","",IF(BD58&gt;=75,"เชี่ยวชาญ",IF(BD58&gt;=65,"ชำนาญ",IF(BD58&gt;=55,"พัฒนา",IF(BD58&gt;=50,"เริ่มต้น","ไม่ผ่าน")))))))))</f>
        <v/>
      </c>
      <c r="BF58" s="1233" t="str">
        <f>IF(VLOOKUP($A58,'02.คีย์เทอม1'!$A$10:$GT$59,199,FALSE)="","",VLOOKUP($A58,'02.คีย์เทอม1'!$A$10:$GT$59,199,FALSE))</f>
        <v/>
      </c>
      <c r="BG58" s="1233" t="str">
        <f>IF(VLOOKUP($A58,'03.คีย์เทอม2'!$A$10:$GT$59,199,FALSE)="","",VLOOKUP($A58,'03.คีย์เทอม2'!$A$10:$GT$59,199,FALSE))</f>
        <v/>
      </c>
      <c r="BH58" s="1262" t="str">
        <f t="shared" si="26"/>
        <v/>
      </c>
      <c r="BI58" s="1233" t="str">
        <f>IF('2.ชื่อนักเรียน'!R59="มส","มส",IF('2.ชื่อนักเรียน'!R59="ร","ร",IF('2.ชื่อนักเรียน'!R59="ย้าย","ย้าย",IF($B58="","",IF(BH58="","",IF(BH58&gt;=75,"เชี่ยวชาญ",IF(BH58&gt;=65,"ชำนาญ",IF(BH58&gt;=55,"พัฒนา",IF(BH58&gt;=50,"เริ่มต้น","ไม่ผ่าน")))))))))</f>
        <v/>
      </c>
      <c r="BJ58" s="1233" t="str">
        <f>IF(VLOOKUP($A58,'02.คีย์เทอม1'!$A$10:$GT$59,200,FALSE)="","",VLOOKUP($A58,'02.คีย์เทอม1'!$A$10:$GT$59,200,FALSE))</f>
        <v/>
      </c>
      <c r="BK58" s="1233" t="str">
        <f>IF(VLOOKUP($A58,'03.คีย์เทอม2'!$A$10:$GT$59,200,FALSE)="","",VLOOKUP($A58,'03.คีย์เทอม2'!$A$10:$GT$59,200,FALSE))</f>
        <v/>
      </c>
      <c r="BL58" s="1262" t="str">
        <f t="shared" si="27"/>
        <v/>
      </c>
      <c r="BM58" s="1233" t="str">
        <f>IF('2.ชื่อนักเรียน'!R59="มส","มส",IF('2.ชื่อนักเรียน'!R59="ร","ร",IF('2.ชื่อนักเรียน'!R59="ย้าย","ย้าย",IF($B58="","",IF(BL58="","",IF(BL58&gt;=75,"เชี่ยวชาญ",IF(BL58&gt;=65,"ชำนาญ",IF(BL58&gt;=55,"พัฒนา",IF(BL58&gt;=50,"เริ่มต้น","ไม่ผ่าน")))))))))</f>
        <v/>
      </c>
      <c r="BN58" s="1262" t="str">
        <f t="shared" si="28"/>
        <v/>
      </c>
      <c r="BO58" s="1233" t="str">
        <f>IF('2.ชื่อนักเรียน'!R59="มส","มส",IF('2.ชื่อนักเรียน'!R59="ร","ร",IF('2.ชื่อนักเรียน'!R59="ย้าย","ย้าย",IF($B58="","",IF(BN58="","",IF(BN58&gt;=75,"เชี่ยวชาญ",IF(BN58&gt;=65,"ชำนาญ",IF(BN58&gt;=55,"พัฒนา",IF(BN58&gt;=50,"เริ่มต้น","ไม่ผ่าน")))))))))</f>
        <v/>
      </c>
      <c r="BP58" s="1233" t="str">
        <f>IF(VLOOKUP($A58,'02.คีย์เทอม1'!$A$10:$GT$59,110,FALSE)="","",VLOOKUP($A58,'02.คีย์เทอม1'!$A$10:$GT$59,110,FALSE))</f>
        <v/>
      </c>
      <c r="BQ58" s="1233" t="str">
        <f>IF(VLOOKUP($A58,'03.คีย์เทอม2'!$A$10:$GT$59,110,FALSE)="","",VLOOKUP($A58,'03.คีย์เทอม2'!$A$10:$GT$59,110,FALSE))</f>
        <v/>
      </c>
      <c r="BR58" s="1262" t="str">
        <f t="shared" si="29"/>
        <v/>
      </c>
      <c r="BS58" s="1233" t="str">
        <f>IF('2.ชื่อนักเรียน'!R59="มส","มส",IF('2.ชื่อนักเรียน'!R59="ร","ร",IF('2.ชื่อนักเรียน'!R59="ย้าย","ย้าย",IF($B58="","",IF(BR58="","",IF(BR58&gt;=75,"เชี่ยวชาญ",IF(BR58&gt;=65,"ชำนาญ",IF(BR58&gt;=55,"พัฒนา",IF(BR58&gt;=50,"เริ่มต้น","ไม่ผ่าน")))))))))</f>
        <v/>
      </c>
      <c r="BT58" s="1233" t="str">
        <f>IF(VLOOKUP($A58,'02.คีย์เทอม1'!$A$10:$GT$59,115,FALSE)="","",VLOOKUP($A58,'02.คีย์เทอม1'!$A$10:$GT$59,115,FALSE))</f>
        <v/>
      </c>
      <c r="BU58" s="1233" t="str">
        <f>IF(VLOOKUP($A58,'03.คีย์เทอม2'!$A$10:$GT$59,115,FALSE)="","",VLOOKUP($A58,'03.คีย์เทอม2'!$A$10:$GT$59,115,FALSE))</f>
        <v/>
      </c>
      <c r="BV58" s="1262" t="str">
        <f t="shared" si="30"/>
        <v/>
      </c>
      <c r="BW58" s="1233" t="str">
        <f>IF('2.ชื่อนักเรียน'!R59="มส","มส",IF('2.ชื่อนักเรียน'!R59="ร","ร",IF('2.ชื่อนักเรียน'!R59="ย้าย","ย้าย",IF($B58="","",IF(BV58="","",IF(BV58&gt;=75,"เชี่ยวชาญ",IF(BV58&gt;=65,"ชำนาญ",IF(BV58&gt;=55,"พัฒนา",IF(BV58&gt;=50,"เริ่มต้น","ไม่ผ่าน")))))))))</f>
        <v/>
      </c>
      <c r="BX58" s="1233" t="str">
        <f>IF(VLOOKUP($A58,'02.คีย์เทอม1'!$A$10:$GT$59,120,FALSE)="","",VLOOKUP($A58,'02.คีย์เทอม1'!$A$10:$GT$59,120,FALSE))</f>
        <v/>
      </c>
      <c r="BY58" s="1233" t="str">
        <f>IF(VLOOKUP($A58,'03.คีย์เทอม2'!$A$10:$GT$59,120,FALSE)="","",VLOOKUP($A58,'03.คีย์เทอม2'!$A$10:$GT$59,120,FALSE))</f>
        <v/>
      </c>
      <c r="BZ58" s="1262" t="str">
        <f t="shared" si="31"/>
        <v/>
      </c>
      <c r="CA58" s="1233" t="str">
        <f>IF('2.ชื่อนักเรียน'!R59="มส","มส",IF('2.ชื่อนักเรียน'!R59="ร","ร",IF('2.ชื่อนักเรียน'!R59="ย้าย","ย้าย",IF($B58="","",IF(BZ58="","",IF(BZ58&gt;=75,"เชี่ยวชาญ",IF(BZ58&gt;=65,"ชำนาญ",IF(BZ58&gt;=55,"พัฒนา",IF(BZ58&gt;=50,"เริ่มต้น","ไม่ผ่าน")))))))))</f>
        <v/>
      </c>
      <c r="CB58" s="1233" t="str">
        <f>IF(VLOOKUP($A58,'02.คีย์เทอม1'!$A$10:$GT$59,125,FALSE)="","",VLOOKUP($A58,'02.คีย์เทอม1'!$A$10:$GT$59,125,FALSE))</f>
        <v/>
      </c>
      <c r="CC58" s="1233" t="str">
        <f>IF(VLOOKUP($A58,'03.คีย์เทอม2'!$A$10:$GT$59,125,FALSE)="","",VLOOKUP($A58,'03.คีย์เทอม2'!$A$10:$GT$59,125,FALSE))</f>
        <v/>
      </c>
      <c r="CD58" s="1262" t="str">
        <f t="shared" si="32"/>
        <v/>
      </c>
      <c r="CE58" s="1233" t="str">
        <f>IF('2.ชื่อนักเรียน'!R59="มส","มส",IF('2.ชื่อนักเรียน'!R59="ร","ร",IF('2.ชื่อนักเรียน'!R59="ย้าย","ย้าย",IF($B58="","",IF(CD58="","",IF(CD58&gt;=75,"เชี่ยวชาญ",IF(CD58&gt;=65,"ชำนาญ",IF(CD58&gt;=55,"พัฒนา",IF(CD58&gt;=50,"เริ่มต้น","ไม่ผ่าน")))))))))</f>
        <v/>
      </c>
      <c r="CF58" s="1233" t="str">
        <f>IF(VLOOKUP($A58,'02.คีย์เทอม1'!$A$10:$GT$59,130,FALSE)="","",VLOOKUP($A58,'02.คีย์เทอม1'!$A$10:$GT$59,130,FALSE))</f>
        <v/>
      </c>
      <c r="CG58" s="1233" t="str">
        <f>IF(VLOOKUP($A58,'03.คีย์เทอม2'!$A$10:$GT$59,130,FALSE)="","",VLOOKUP($A58,'03.คีย์เทอม2'!$A$10:$GT$59,130,FALSE))</f>
        <v/>
      </c>
      <c r="CH58" s="1262" t="str">
        <f t="shared" si="33"/>
        <v/>
      </c>
      <c r="CI58" s="1233" t="str">
        <f>IF('2.ชื่อนักเรียน'!R59="มส","มส",IF('2.ชื่อนักเรียน'!R59="ร","ร",IF('2.ชื่อนักเรียน'!R59="ย้าย","ย้าย",IF($B58="","",IF(CH58="","",IF(CH58&gt;=75,"เชี่ยวชาญ",IF(CH58&gt;=65,"ชำนาญ",IF(CH58&gt;=55,"พัฒนา",IF(CH58&gt;=50,"เริ่มต้น","ไม่ผ่าน")))))))))</f>
        <v/>
      </c>
      <c r="CJ58" s="1233" t="str">
        <f>IF(VLOOKUP($A58,'02.คีย์เทอม1'!$A$10:$GT$59,135,FALSE)="","",VLOOKUP($A58,'02.คีย์เทอม1'!$A$10:$GT$59,135,FALSE))</f>
        <v/>
      </c>
      <c r="CK58" s="1233" t="str">
        <f>IF(VLOOKUP($A58,'03.คีย์เทอม2'!$A$10:$GT$59,135,FALSE)="","",VLOOKUP($A58,'03.คีย์เทอม2'!$A$10:$GT$59,135,FALSE))</f>
        <v/>
      </c>
      <c r="CL58" s="1262" t="str">
        <f t="shared" si="34"/>
        <v/>
      </c>
      <c r="CM58" s="1233" t="str">
        <f>IF('2.ชื่อนักเรียน'!R59="มส","มส",IF('2.ชื่อนักเรียน'!R59="ร","ร",IF('2.ชื่อนักเรียน'!R59="ย้าย","ย้าย",IF($B58="","",IF(CL58="","",IF(CL58&gt;=75,"เชี่ยวชาญ",IF(CL58&gt;=65,"ชำนาญ",IF(CL58&gt;=55,"พัฒนา",IF(CL58&gt;=50,"เริ่มต้น","ไม่ผ่าน")))))))))</f>
        <v/>
      </c>
      <c r="CN58" s="1233" t="str">
        <f>IF(VLOOKUP($A58,'02.คีย์เทอม1'!$A$10:$GT$59,140,FALSE)="","",VLOOKUP($A58,'02.คีย์เทอม1'!$A$10:$GT$59,140,FALSE))</f>
        <v/>
      </c>
      <c r="CO58" s="1233" t="str">
        <f>IF(VLOOKUP($A58,'03.คีย์เทอม2'!$A$10:$GT$59,140,FALSE)="","",VLOOKUP($A58,'03.คีย์เทอม2'!$A$10:$GT$59,140,FALSE))</f>
        <v/>
      </c>
      <c r="CP58" s="1262" t="str">
        <f t="shared" si="35"/>
        <v/>
      </c>
      <c r="CQ58" s="1233" t="str">
        <f>IF('2.ชื่อนักเรียน'!R59="มส","มส",IF('2.ชื่อนักเรียน'!R59="ร","ร",IF('2.ชื่อนักเรียน'!R59="ย้าย","ย้าย",IF($B58="","",IF(CP58="","",IF(CP58&gt;=75,"เชี่ยวชาญ",IF(CP58&gt;=65,"ชำนาญ",IF(CP58&gt;=55,"พัฒนา",IF(CP58&gt;=50,"เริ่มต้น","ไม่ผ่าน")))))))))</f>
        <v/>
      </c>
      <c r="CR58" s="1233" t="str">
        <f>IF(VLOOKUP($A58,'02.คีย์เทอม1'!$A$10:$GT$59,145,FALSE)="","",VLOOKUP($A58,'02.คีย์เทอม1'!$A$10:$GT$59,145,FALSE))</f>
        <v/>
      </c>
      <c r="CS58" s="1233" t="str">
        <f>IF(VLOOKUP($A58,'03.คีย์เทอม2'!$A$10:$GT$59,145,FALSE)="","",VLOOKUP($A58,'03.คีย์เทอม2'!$A$10:$GT$59,145,FALSE))</f>
        <v/>
      </c>
      <c r="CT58" s="1262" t="str">
        <f t="shared" si="36"/>
        <v/>
      </c>
      <c r="CU58" s="1233" t="str">
        <f>IF('2.ชื่อนักเรียน'!R59="มส","มส",IF('2.ชื่อนักเรียน'!R59="ร","ร",IF('2.ชื่อนักเรียน'!R59="ย้าย","ย้าย",IF($B58="","",IF(CT58="","",IF(CT58&gt;=75,"เชี่ยวชาญ",IF(CT58&gt;=65,"ชำนาญ",IF(CT58&gt;=55,"พัฒนา",IF(CT58&gt;=50,"เริ่มต้น","ไม่ผ่าน")))))))))</f>
        <v/>
      </c>
      <c r="CV58" s="1233" t="str">
        <f>IF(VLOOKUP($A58,'02.คีย์เทอม1'!$A$10:$GT$59,150,FALSE)="","",VLOOKUP($A58,'02.คีย์เทอม1'!$A$10:$GT$59,150,FALSE))</f>
        <v/>
      </c>
      <c r="CW58" s="1233" t="str">
        <f>IF(VLOOKUP($A58,'03.คีย์เทอม2'!$A$10:$GT$59,150,FALSE)="","",VLOOKUP($A58,'03.คีย์เทอม2'!$A$10:$GT$59,150,FALSE))</f>
        <v/>
      </c>
      <c r="CX58" s="1262" t="str">
        <f t="shared" si="37"/>
        <v/>
      </c>
      <c r="CY58" s="1233" t="str">
        <f>IF('2.ชื่อนักเรียน'!R59="มส","มส",IF('2.ชื่อนักเรียน'!R59="ร","ร",IF('2.ชื่อนักเรียน'!R59="ย้าย","ย้าย",IF($B58="","",IF(CX58="","",IF(CX58&gt;=75,"เชี่ยวชาญ",IF(CX58&gt;=65,"ชำนาญ",IF(CX58&gt;=55,"พัฒนา",IF(CX58&gt;=50,"เริ่มต้น","ไม่ผ่าน")))))))))</f>
        <v/>
      </c>
      <c r="CZ58" s="1233" t="str">
        <f>IF(VLOOKUP($A58,'02.คีย์เทอม1'!$A$10:$GT$59,155,FALSE)="","",VLOOKUP($A58,'02.คีย์เทอม1'!$A$10:$GT$59,155,FALSE))</f>
        <v/>
      </c>
      <c r="DA58" s="1233" t="str">
        <f>IF(VLOOKUP($A58,'03.คีย์เทอม2'!$A$10:$GT$59,155,FALSE)="","",VLOOKUP($A58,'03.คีย์เทอม2'!$A$10:$GT$59,155,FALSE))</f>
        <v/>
      </c>
      <c r="DB58" s="1262" t="str">
        <f t="shared" si="38"/>
        <v/>
      </c>
      <c r="DC58" s="1233" t="str">
        <f>IF('2.ชื่อนักเรียน'!R59="มส","มส",IF('2.ชื่อนักเรียน'!R59="ร","ร",IF('2.ชื่อนักเรียน'!R59="ย้าย","ย้าย",IF($B58="","",IF(DB58="","",IF(DB58&gt;=75,"เชี่ยวชาญ",IF(DB58&gt;=65,"ชำนาญ",IF(DB58&gt;=55,"พัฒนา",IF(DB58&gt;=50,"เริ่มต้น","ไม่ผ่าน")))))))))</f>
        <v/>
      </c>
      <c r="DD58" s="1233" t="str">
        <f>IF(VLOOKUP($A58,'02.คีย์เทอม1'!$A$10:$GT$59,160,FALSE)="","",VLOOKUP($A58,'02.คีย์เทอม1'!$A$10:$GT$59,160,FALSE))</f>
        <v/>
      </c>
      <c r="DE58" s="1233" t="str">
        <f>IF(VLOOKUP($A58,'03.คีย์เทอม2'!$A$10:$GT$59,160,FALSE)="","",VLOOKUP($A58,'03.คีย์เทอม2'!$A$10:$GT$59,160,FALSE))</f>
        <v/>
      </c>
      <c r="DF58" s="1262" t="str">
        <f t="shared" si="39"/>
        <v/>
      </c>
      <c r="DG58" s="1233" t="str">
        <f>IF('2.ชื่อนักเรียน'!R59="มส","มส",IF('2.ชื่อนักเรียน'!R59="ร","ร",IF('2.ชื่อนักเรียน'!R59="ย้าย","ย้าย",IF($B58="","",IF(DF58="","",IF(DF58&gt;=75,"เชี่ยวชาญ",IF(DF58&gt;=65,"ชำนาญ",IF(DF58&gt;=55,"พัฒนา",IF(DF58&gt;=50,"เริ่มต้น","ไม่ผ่าน")))))))))</f>
        <v/>
      </c>
      <c r="DH58" s="1233" t="str">
        <f>IF(VLOOKUP($A58,'02.คีย์เทอม1'!$A$10:$GT$59,165,FALSE)="","",VLOOKUP($A58,'02.คีย์เทอม1'!$A$10:$GT$59,165,FALSE))</f>
        <v/>
      </c>
      <c r="DI58" s="1233" t="str">
        <f>IF(VLOOKUP($A58,'03.คีย์เทอม2'!$A$10:$GT$59,165,FALSE)="","",VLOOKUP($A58,'03.คีย์เทอม2'!$A$10:$GT$59,165,FALSE))</f>
        <v/>
      </c>
      <c r="DJ58" s="1262" t="str">
        <f t="shared" si="40"/>
        <v/>
      </c>
      <c r="DK58" s="1233" t="str">
        <f>IF('2.ชื่อนักเรียน'!R59="มส","มส",IF('2.ชื่อนักเรียน'!R59="ร","ร",IF('2.ชื่อนักเรียน'!R59="ย้าย","ย้าย",IF($B58="","",IF(DJ58="","",IF(DJ58&gt;=75,"เชี่ยวชาญ",IF(DJ58&gt;=65,"ชำนาญ",IF(DJ58&gt;=55,"พัฒนา",IF(DJ58&gt;=50,"เริ่มต้น","ไม่ผ่าน")))))))))</f>
        <v/>
      </c>
      <c r="DL58" s="1233" t="str">
        <f>IF(VLOOKUP($A58,'02.คีย์เทอม1'!$A$10:$GT$59,170,FALSE)="","",VLOOKUP($A58,'02.คีย์เทอม1'!$A$10:$GT$59,170,FALSE))</f>
        <v/>
      </c>
      <c r="DM58" s="1233" t="str">
        <f>IF(VLOOKUP($A58,'03.คีย์เทอม2'!$A$10:$GT$59,170,FALSE)="","",VLOOKUP($A58,'03.คีย์เทอม2'!$A$10:$GT$59,170,FALSE))</f>
        <v/>
      </c>
      <c r="DN58" s="1262" t="str">
        <f t="shared" si="41"/>
        <v/>
      </c>
      <c r="DO58" s="1233" t="str">
        <f>IF('2.ชื่อนักเรียน'!R59="มส","มส",IF('2.ชื่อนักเรียน'!R59="ร","ร",IF('2.ชื่อนักเรียน'!R59="ย้าย","ย้าย",IF($B58="","",IF(DN58="","",IF(DN58&gt;=75,"เชี่ยวชาญ",IF(DN58&gt;=65,"ชำนาญ",IF(DN58&gt;=55,"พัฒนา",IF(DN58&gt;=50,"เริ่มต้น","ไม่ผ่าน")))))))))</f>
        <v/>
      </c>
      <c r="DP58" s="1233" t="str">
        <f>IF(VLOOKUP($A58,'02.คีย์เทอม1'!$A$10:$GT$59,175,FALSE)="","",VLOOKUP($A58,'02.คีย์เทอม1'!$A$10:$GT$59,175,FALSE))</f>
        <v/>
      </c>
      <c r="DQ58" s="1233" t="str">
        <f>IF(VLOOKUP($A58,'03.คีย์เทอม2'!$A$10:$GT$59,175,FALSE)="","",VLOOKUP($A58,'03.คีย์เทอม2'!$A$10:$GT$59,175,FALSE))</f>
        <v/>
      </c>
      <c r="DR58" s="1262" t="str">
        <f t="shared" si="42"/>
        <v/>
      </c>
      <c r="DS58" s="1233" t="str">
        <f>IF('2.ชื่อนักเรียน'!R59="มส","มส",IF('2.ชื่อนักเรียน'!R59="ร","ร",IF('2.ชื่อนักเรียน'!R59="ย้าย","ย้าย",IF($B58="","",IF(DR58="","",IF(DR58&gt;=75,"เชี่ยวชาญ",IF(DR58&gt;=65,"ชำนาญ",IF(DR58&gt;=55,"พัฒนา",IF(DR58&gt;=50,"เริ่มต้น","ไม่ผ่าน")))))))))</f>
        <v/>
      </c>
      <c r="DT58" s="1233" t="str">
        <f>IF(VLOOKUP($A58,'02.คีย์เทอม1'!$A$10:$GT$59,180,FALSE)="","",VLOOKUP($A58,'02.คีย์เทอม1'!$A$10:$GT$59,180,FALSE))</f>
        <v/>
      </c>
      <c r="DU58" s="1233" t="str">
        <f>IF(VLOOKUP($A58,'03.คีย์เทอม2'!$A$10:$GT$59,180,FALSE)="","",VLOOKUP($A58,'03.คีย์เทอม2'!$A$10:$GT$59,180,FALSE))</f>
        <v/>
      </c>
      <c r="DV58" s="1262" t="str">
        <f t="shared" si="43"/>
        <v/>
      </c>
      <c r="DW58" s="1233" t="str">
        <f>IF('2.ชื่อนักเรียน'!R59="มส","มส",IF('2.ชื่อนักเรียน'!R59="ร","ร",IF('2.ชื่อนักเรียน'!R59="ย้าย","ย้าย",IF($B58="","",IF(DV58="","",IF(DV58&gt;=75,"เชี่ยวชาญ",IF(DV58&gt;=65,"ชำนาญ",IF(DV58&gt;=55,"พัฒนา",IF(DV58&gt;=50,"เริ่มต้น","ไม่ผ่าน")))))))))</f>
        <v/>
      </c>
    </row>
    <row r="59" spans="1:127" s="509" customFormat="1" ht="17.25" customHeight="1" thickBot="1">
      <c r="A59" s="1337">
        <v>50</v>
      </c>
      <c r="B59" s="1338" t="str">
        <f>IF('2.ชื่อนักเรียน'!C60="","",'2.ชื่อนักเรียน'!C60)</f>
        <v/>
      </c>
      <c r="C59" s="1339" t="str">
        <f>IF('2.ชื่อนักเรียน'!D60="","",'2.ชื่อนักเรียน'!D60)</f>
        <v/>
      </c>
      <c r="D59" s="1340" t="str">
        <f>IF($A$3&lt;&gt;"ชั้น"&amp;'01.ข้อมูลเบื้องต้น'!$H$2,"",IF(AK59="","",AK59))</f>
        <v/>
      </c>
      <c r="E59" s="1340" t="str">
        <f>IF($A$3&lt;&gt;"ชั้น"&amp;'01.ข้อมูลเบื้องต้น'!$H$2,"",IF(AO59="","",AO59))</f>
        <v/>
      </c>
      <c r="F59" s="1341" t="str">
        <f>IF($A$3&lt;&gt;"ชั้น"&amp;'01.ข้อมูลเบื้องต้น'!$H$2,"",IF(AS59="","",AS59))</f>
        <v/>
      </c>
      <c r="G59" s="1342" t="str">
        <f>IF($A$3&lt;&gt;"ชั้น"&amp;'01.ข้อมูลเบื้องต้น'!$H$2,"",IF(AW59="","",AW59))</f>
        <v/>
      </c>
      <c r="H59" s="1343" t="str">
        <f>IF($A$3&lt;&gt;"ชั้น"&amp;'01.ข้อมูลเบื้องต้น'!$H$2,"",IF(BA59="","",BA59))</f>
        <v/>
      </c>
      <c r="I59" s="1344" t="str">
        <f>IF($A$3&lt;&gt;"ชั้น"&amp;'01.ข้อมูลเบื้องต้น'!$H$2,"",IF(BE59="","",BE59))</f>
        <v/>
      </c>
      <c r="J59" s="1344" t="str">
        <f>IF($A$3&lt;&gt;"ชั้น"&amp;'01.ข้อมูลเบื้องต้น'!$H$2,"",IF(BI59="","",BI59))</f>
        <v/>
      </c>
      <c r="K59" s="1344" t="str">
        <f>IF($A$3&lt;&gt;"ชั้น"&amp;'01.ข้อมูลเบื้องต้น'!$H$2,"",IF(BM59="","",BM59))</f>
        <v/>
      </c>
      <c r="L59" s="1345" t="str">
        <f>IF($A$3&lt;&gt;"ชั้น"&amp;'01.ข้อมูลเบื้องต้น'!$H$2,"",IF(BO59="","",BO59))</f>
        <v/>
      </c>
      <c r="M59" s="1342" t="str">
        <f>IF($A$3&lt;&gt;"ชั้น"&amp;'01.ข้อมูลเบื้องต้น'!$H$2,"",IF(BS59="","",BS59))</f>
        <v/>
      </c>
      <c r="N59" s="1343" t="str">
        <f>IF($A$3&lt;&gt;"ชั้น"&amp;'01.ข้อมูลเบื้องต้น'!$H$2,"",IF(BW59="","",BW59))</f>
        <v/>
      </c>
      <c r="O59" s="1343" t="str">
        <f>IF($A$3&lt;&gt;"ชั้น"&amp;'01.ข้อมูลเบื้องต้น'!$H$2,"",IF(CA59="","",CA59))</f>
        <v/>
      </c>
      <c r="P59" s="1343" t="str">
        <f>IF($A$3&lt;&gt;"ชั้น"&amp;'01.ข้อมูลเบื้องต้น'!$H$2,"",IF(CE59="","",CE59))</f>
        <v/>
      </c>
      <c r="Q59" s="1343" t="str">
        <f>IF($A$3&lt;&gt;"ชั้น"&amp;'01.ข้อมูลเบื้องต้น'!$H$2,"",IF(CI59="","",CI59))</f>
        <v/>
      </c>
      <c r="R59" s="1343" t="str">
        <f>IF($A$3&lt;&gt;"ชั้น"&amp;'01.ข้อมูลเบื้องต้น'!$H$2,"",IF(CM59="","",CM59))</f>
        <v/>
      </c>
      <c r="S59" s="1343" t="str">
        <f>IF($A$3&lt;&gt;"ชั้น"&amp;'01.ข้อมูลเบื้องต้น'!$H$2,"",IF(CQ59="","",CQ59))</f>
        <v/>
      </c>
      <c r="T59" s="1343" t="str">
        <f>IF($A$3&lt;&gt;"ชั้น"&amp;'01.ข้อมูลเบื้องต้น'!$H$2,"",IF(CU59="","",CU59))</f>
        <v/>
      </c>
      <c r="U59" s="1343" t="str">
        <f>IF($A$3&lt;&gt;"ชั้น"&amp;'01.ข้อมูลเบื้องต้น'!$H$2,"",IF(CY59="","",CY59))</f>
        <v/>
      </c>
      <c r="V59" s="1343" t="str">
        <f>IF($A$3&lt;&gt;"ชั้น"&amp;'01.ข้อมูลเบื้องต้น'!$H$2,"",IF(DC59="","",DC59))</f>
        <v/>
      </c>
      <c r="W59" s="1343" t="str">
        <f>IF($A$3&lt;&gt;"ชั้น"&amp;'01.ข้อมูลเบื้องต้น'!$H$2,"",IF(DG59="","",DG59))</f>
        <v/>
      </c>
      <c r="X59" s="1343" t="str">
        <f>IF($A$3&lt;&gt;"ชั้น"&amp;'01.ข้อมูลเบื้องต้น'!$H$2,"",IF(DK59="","",DK59))</f>
        <v/>
      </c>
      <c r="Y59" s="1343" t="str">
        <f>IF($A$3&lt;&gt;"ชั้น"&amp;'01.ข้อมูลเบื้องต้น'!$H$2,"",IF(DO59="","",DO59))</f>
        <v/>
      </c>
      <c r="Z59" s="1343" t="str">
        <f>IF($A$3&lt;&gt;"ชั้น"&amp;'01.ข้อมูลเบื้องต้น'!$H$2,"",IF(DS59="","",DS59))</f>
        <v/>
      </c>
      <c r="AA59" s="1346" t="str">
        <f>IF($A$3&lt;&gt;"ชั้น"&amp;'01.ข้อมูลเบื้องต้น'!$H$2,"",IF(DW59="","",DW59))</f>
        <v/>
      </c>
      <c r="AB59" s="1347" t="str">
        <f>IF($A$3&lt;&gt;"ชั้น"&amp;'01.ข้อมูลเบื้องต้น'!$H$2,"",'7.พัฒนาผู้เรียน'!G60)</f>
        <v/>
      </c>
      <c r="AC59" s="1348" t="str">
        <f>IF($A$3&lt;&gt;"ชั้น"&amp;'01.ข้อมูลเบื้องต้น'!$H$2,"",'9.คุณลักษณะ'!I60)</f>
        <v/>
      </c>
      <c r="AG59" s="1261"/>
      <c r="AH59" s="1233" t="str">
        <f>IF(VLOOKUP($A59,'02.คีย์เทอม1'!$A$10:$GT$59,189,FALSE)="","",VLOOKUP($A59,'02.คีย์เทอม1'!$A$10:$GT$59,189,FALSE))</f>
        <v/>
      </c>
      <c r="AI59" s="1233" t="str">
        <f>IF(VLOOKUP($A59,'03.คีย์เทอม2'!$A$10:$GT$59,189,FALSE)="","",VLOOKUP($A59,'03.คีย์เทอม2'!$A$10:$GT$59,189,FALSE))</f>
        <v/>
      </c>
      <c r="AJ59" s="1262" t="str">
        <f t="shared" si="44"/>
        <v/>
      </c>
      <c r="AK59" s="1233" t="str">
        <f>IF('2.ชื่อนักเรียน'!R60="มส","มส",IF('2.ชื่อนักเรียน'!R60="ร","ร",IF('2.ชื่อนักเรียน'!R60="ย้าย","ย้าย",IF($B59="","",IF(AJ59="","",IF(AJ59&gt;=75,"เชี่ยวชาญ",IF(AJ59&gt;=65,"ชำนาญ",IF(AJ59&gt;=55,"พัฒนา",IF(AJ59&gt;=50,"เริ่มต้น","ไม่ผ่าน")))))))))</f>
        <v/>
      </c>
      <c r="AL59" s="1233" t="str">
        <f>IF(VLOOKUP($A59,'02.คีย์เทอม1'!$A$10:$GT$59,193,FALSE)="","",VLOOKUP($A59,'02.คีย์เทอม1'!$A$10:$GT$59,193,FALSE))</f>
        <v/>
      </c>
      <c r="AM59" s="1233" t="str">
        <f>IF(VLOOKUP($A59,'03.คีย์เทอม2'!$A$10:$GT$59,193,FALSE)="","",VLOOKUP($A59,'03.คีย์เทอม2'!$A$10:$GT$59,193,FALSE))</f>
        <v/>
      </c>
      <c r="AN59" s="1262" t="str">
        <f t="shared" si="21"/>
        <v/>
      </c>
      <c r="AO59" s="1233" t="str">
        <f>IF('2.ชื่อนักเรียน'!R60="มส","มส",IF('2.ชื่อนักเรียน'!R60="ร","ร",IF('2.ชื่อนักเรียน'!R60="ย้าย","ย้าย",IF($B59="","",IF(AN59="","",IF(AN59&gt;=75,"เชี่ยวชาญ",IF(AN59&gt;=65,"ชำนาญ",IF(AN59&gt;=55,"พัฒนา",IF(AN59&gt;=50,"เริ่มต้น","ไม่ผ่าน")))))))))</f>
        <v/>
      </c>
      <c r="AP59" s="1233" t="str">
        <f>IF(VLOOKUP($A59,'02.คีย์เทอม1'!$A$10:$GT$59,195,FALSE)="","",VLOOKUP($A59,'02.คีย์เทอม1'!$A$10:$GT$59,195,FALSE))</f>
        <v/>
      </c>
      <c r="AQ59" s="1233" t="str">
        <f>IF(VLOOKUP($A59,'03.คีย์เทอม2'!$A$10:$GT$59,195,FALSE)="","",VLOOKUP($A59,'03.คีย์เทอม2'!$A$10:$GT$59,195,FALSE))</f>
        <v/>
      </c>
      <c r="AR59" s="1262" t="str">
        <f t="shared" si="22"/>
        <v/>
      </c>
      <c r="AS59" s="1233" t="str">
        <f>IF('2.ชื่อนักเรียน'!R60="มส","มส",IF('2.ชื่อนักเรียน'!R60="ร","ร",IF('2.ชื่อนักเรียน'!R60="ย้าย","ย้าย",IF($B59="","",IF(AR59="","",IF(AR59&gt;=75,"เชี่ยวชาญ",IF(AR59&gt;=65,"ชำนาญ",IF(AR59&gt;=55,"พัฒนา",IF(AR59&gt;=50,"เริ่มต้น","ไม่ผ่าน")))))))))</f>
        <v/>
      </c>
      <c r="AT59" s="1233" t="str">
        <f>IF(VLOOKUP($A59,'02.คีย์เทอม1'!$A$10:$GT$59,196,FALSE)="","",VLOOKUP($A59,'02.คีย์เทอม1'!$A$10:$GT$59,196,FALSE))</f>
        <v/>
      </c>
      <c r="AU59" s="1233" t="str">
        <f>IF(VLOOKUP($A59,'03.คีย์เทอม2'!$A$10:$GT$59,196,FALSE)="","",VLOOKUP($A59,'03.คีย์เทอม2'!$A$10:$GT$59,196,FALSE))</f>
        <v/>
      </c>
      <c r="AV59" s="1262" t="str">
        <f t="shared" si="23"/>
        <v/>
      </c>
      <c r="AW59" s="1233" t="str">
        <f>IF('2.ชื่อนักเรียน'!R60="มส","มส",IF('2.ชื่อนักเรียน'!R60="ร","ร",IF('2.ชื่อนักเรียน'!R60="ย้าย","ย้าย",IF($B59="","",IF(AV59="","",IF(AV59&gt;=75,"เชี่ยวชาญ",IF(AV59&gt;=65,"ชำนาญ",IF(AV59&gt;=55,"พัฒนา",IF(AV59&gt;=50,"เริ่มต้น","ไม่ผ่าน")))))))))</f>
        <v/>
      </c>
      <c r="AX59" s="1233" t="str">
        <f>IF(VLOOKUP($A59,'02.คีย์เทอม1'!$A$10:$GT$59,197,FALSE)="","",VLOOKUP($A59,'02.คีย์เทอม1'!$A$10:$GT$59,197,FALSE))</f>
        <v/>
      </c>
      <c r="AY59" s="1233" t="str">
        <f>IF(VLOOKUP($A59,'03.คีย์เทอม2'!$A$10:$GT$59,197,FALSE)="","",VLOOKUP($A59,'03.คีย์เทอม2'!$A$10:$GT$59,197,FALSE))</f>
        <v/>
      </c>
      <c r="AZ59" s="1262" t="str">
        <f t="shared" si="24"/>
        <v/>
      </c>
      <c r="BA59" s="1233" t="str">
        <f>IF('2.ชื่อนักเรียน'!R60="มส","มส",IF('2.ชื่อนักเรียน'!R60="ร","ร",IF('2.ชื่อนักเรียน'!R60="ย้าย","ย้าย",IF($B59="","",IF(AZ59="","",IF(AZ59&gt;=75,"เชี่ยวชาญ",IF(AZ59&gt;=65,"ชำนาญ",IF(AZ59&gt;=55,"พัฒนา",IF(AZ59&gt;=50,"เริ่มต้น","ไม่ผ่าน")))))))))</f>
        <v/>
      </c>
      <c r="BB59" s="1233" t="str">
        <f>IF(VLOOKUP($A59,'02.คีย์เทอม1'!$A$10:$GT$59,198,FALSE)="","",VLOOKUP($A59,'02.คีย์เทอม1'!$A$10:$GT$59,198,FALSE))</f>
        <v/>
      </c>
      <c r="BC59" s="1233" t="str">
        <f>IF(VLOOKUP($A59,'03.คีย์เทอม2'!$A$10:$GT$59,198,FALSE)="","",VLOOKUP($A59,'03.คีย์เทอม2'!$A$10:$GT$59,198,FALSE))</f>
        <v/>
      </c>
      <c r="BD59" s="1262" t="str">
        <f t="shared" si="25"/>
        <v/>
      </c>
      <c r="BE59" s="1233" t="str">
        <f>IF('2.ชื่อนักเรียน'!R60="มส","มส",IF('2.ชื่อนักเรียน'!R60="ร","ร",IF('2.ชื่อนักเรียน'!R60="ย้าย","ย้าย",IF($B59="","",IF(BD59="","",IF(BD59&gt;=75,"เชี่ยวชาญ",IF(BD59&gt;=65,"ชำนาญ",IF(BD59&gt;=55,"พัฒนา",IF(BD59&gt;=50,"เริ่มต้น","ไม่ผ่าน")))))))))</f>
        <v/>
      </c>
      <c r="BF59" s="1233" t="str">
        <f>IF(VLOOKUP($A59,'02.คีย์เทอม1'!$A$10:$GT$59,199,FALSE)="","",VLOOKUP($A59,'02.คีย์เทอม1'!$A$10:$GT$59,199,FALSE))</f>
        <v/>
      </c>
      <c r="BG59" s="1233" t="str">
        <f>IF(VLOOKUP($A59,'03.คีย์เทอม2'!$A$10:$GT$59,199,FALSE)="","",VLOOKUP($A59,'03.คีย์เทอม2'!$A$10:$GT$59,199,FALSE))</f>
        <v/>
      </c>
      <c r="BH59" s="1262" t="str">
        <f t="shared" si="26"/>
        <v/>
      </c>
      <c r="BI59" s="1233" t="str">
        <f>IF('2.ชื่อนักเรียน'!R60="มส","มส",IF('2.ชื่อนักเรียน'!R60="ร","ร",IF('2.ชื่อนักเรียน'!R60="ย้าย","ย้าย",IF($B59="","",IF(BH59="","",IF(BH59&gt;=75,"เชี่ยวชาญ",IF(BH59&gt;=65,"ชำนาญ",IF(BH59&gt;=55,"พัฒนา",IF(BH59&gt;=50,"เริ่มต้น","ไม่ผ่าน")))))))))</f>
        <v/>
      </c>
      <c r="BJ59" s="1233" t="str">
        <f>IF(VLOOKUP($A59,'02.คีย์เทอม1'!$A$10:$GT$59,200,FALSE)="","",VLOOKUP($A59,'02.คีย์เทอม1'!$A$10:$GT$59,200,FALSE))</f>
        <v/>
      </c>
      <c r="BK59" s="1233" t="str">
        <f>IF(VLOOKUP($A59,'03.คีย์เทอม2'!$A$10:$GT$59,200,FALSE)="","",VLOOKUP($A59,'03.คีย์เทอม2'!$A$10:$GT$59,200,FALSE))</f>
        <v/>
      </c>
      <c r="BL59" s="1262" t="str">
        <f t="shared" si="27"/>
        <v/>
      </c>
      <c r="BM59" s="1233" t="str">
        <f>IF('2.ชื่อนักเรียน'!R60="มส","มส",IF('2.ชื่อนักเรียน'!R60="ร","ร",IF('2.ชื่อนักเรียน'!R60="ย้าย","ย้าย",IF($B59="","",IF(BL59="","",IF(BL59&gt;=75,"เชี่ยวชาญ",IF(BL59&gt;=65,"ชำนาญ",IF(BL59&gt;=55,"พัฒนา",IF(BL59&gt;=50,"เริ่มต้น","ไม่ผ่าน")))))))))</f>
        <v/>
      </c>
      <c r="BN59" s="1262" t="str">
        <f t="shared" si="28"/>
        <v/>
      </c>
      <c r="BO59" s="1233" t="str">
        <f>IF('2.ชื่อนักเรียน'!R60="มส","มส",IF('2.ชื่อนักเรียน'!R60="ร","ร",IF('2.ชื่อนักเรียน'!R60="ย้าย","ย้าย",IF($B59="","",IF(BN59="","",IF(BN59&gt;=75,"เชี่ยวชาญ",IF(BN59&gt;=65,"ชำนาญ",IF(BN59&gt;=55,"พัฒนา",IF(BN59&gt;=50,"เริ่มต้น","ไม่ผ่าน")))))))))</f>
        <v/>
      </c>
      <c r="BP59" s="1233" t="str">
        <f>IF(VLOOKUP($A59,'02.คีย์เทอม1'!$A$10:$GT$59,110,FALSE)="","",VLOOKUP($A59,'02.คีย์เทอม1'!$A$10:$GT$59,110,FALSE))</f>
        <v/>
      </c>
      <c r="BQ59" s="1233" t="str">
        <f>IF(VLOOKUP($A59,'03.คีย์เทอม2'!$A$10:$GT$59,110,FALSE)="","",VLOOKUP($A59,'03.คีย์เทอม2'!$A$10:$GT$59,110,FALSE))</f>
        <v/>
      </c>
      <c r="BR59" s="1262" t="str">
        <f t="shared" si="29"/>
        <v/>
      </c>
      <c r="BS59" s="1233" t="str">
        <f>IF('2.ชื่อนักเรียน'!R60="มส","มส",IF('2.ชื่อนักเรียน'!R60="ร","ร",IF('2.ชื่อนักเรียน'!R60="ย้าย","ย้าย",IF($B59="","",IF(BR59="","",IF(BR59&gt;=75,"เชี่ยวชาญ",IF(BR59&gt;=65,"ชำนาญ",IF(BR59&gt;=55,"พัฒนา",IF(BR59&gt;=50,"เริ่มต้น","ไม่ผ่าน")))))))))</f>
        <v/>
      </c>
      <c r="BT59" s="1233" t="str">
        <f>IF(VLOOKUP($A59,'02.คีย์เทอม1'!$A$10:$GT$59,115,FALSE)="","",VLOOKUP($A59,'02.คีย์เทอม1'!$A$10:$GT$59,115,FALSE))</f>
        <v/>
      </c>
      <c r="BU59" s="1233" t="str">
        <f>IF(VLOOKUP($A59,'03.คีย์เทอม2'!$A$10:$GT$59,115,FALSE)="","",VLOOKUP($A59,'03.คีย์เทอม2'!$A$10:$GT$59,115,FALSE))</f>
        <v/>
      </c>
      <c r="BV59" s="1262" t="str">
        <f t="shared" si="30"/>
        <v/>
      </c>
      <c r="BW59" s="1233" t="str">
        <f>IF('2.ชื่อนักเรียน'!R60="มส","มส",IF('2.ชื่อนักเรียน'!R60="ร","ร",IF('2.ชื่อนักเรียน'!R60="ย้าย","ย้าย",IF($B59="","",IF(BV59="","",IF(BV59&gt;=75,"เชี่ยวชาญ",IF(BV59&gt;=65,"ชำนาญ",IF(BV59&gt;=55,"พัฒนา",IF(BV59&gt;=50,"เริ่มต้น","ไม่ผ่าน")))))))))</f>
        <v/>
      </c>
      <c r="BX59" s="1233" t="str">
        <f>IF(VLOOKUP($A59,'02.คีย์เทอม1'!$A$10:$GT$59,120,FALSE)="","",VLOOKUP($A59,'02.คีย์เทอม1'!$A$10:$GT$59,120,FALSE))</f>
        <v/>
      </c>
      <c r="BY59" s="1233" t="str">
        <f>IF(VLOOKUP($A59,'03.คีย์เทอม2'!$A$10:$GT$59,120,FALSE)="","",VLOOKUP($A59,'03.คีย์เทอม2'!$A$10:$GT$59,120,FALSE))</f>
        <v/>
      </c>
      <c r="BZ59" s="1262" t="str">
        <f t="shared" si="31"/>
        <v/>
      </c>
      <c r="CA59" s="1233" t="str">
        <f>IF('2.ชื่อนักเรียน'!R60="มส","มส",IF('2.ชื่อนักเรียน'!R60="ร","ร",IF('2.ชื่อนักเรียน'!R60="ย้าย","ย้าย",IF($B59="","",IF(BZ59="","",IF(BZ59&gt;=75,"เชี่ยวชาญ",IF(BZ59&gt;=65,"ชำนาญ",IF(BZ59&gt;=55,"พัฒนา",IF(BZ59&gt;=50,"เริ่มต้น","ไม่ผ่าน")))))))))</f>
        <v/>
      </c>
      <c r="CB59" s="1233" t="str">
        <f>IF(VLOOKUP($A59,'02.คีย์เทอม1'!$A$10:$GT$59,125,FALSE)="","",VLOOKUP($A59,'02.คีย์เทอม1'!$A$10:$GT$59,125,FALSE))</f>
        <v/>
      </c>
      <c r="CC59" s="1233" t="str">
        <f>IF(VLOOKUP($A59,'03.คีย์เทอม2'!$A$10:$GT$59,125,FALSE)="","",VLOOKUP($A59,'03.คีย์เทอม2'!$A$10:$GT$59,125,FALSE))</f>
        <v/>
      </c>
      <c r="CD59" s="1262" t="str">
        <f t="shared" si="32"/>
        <v/>
      </c>
      <c r="CE59" s="1233" t="str">
        <f>IF('2.ชื่อนักเรียน'!R60="มส","มส",IF('2.ชื่อนักเรียน'!R60="ร","ร",IF('2.ชื่อนักเรียน'!R60="ย้าย","ย้าย",IF($B59="","",IF(CD59="","",IF(CD59&gt;=75,"เชี่ยวชาญ",IF(CD59&gt;=65,"ชำนาญ",IF(CD59&gt;=55,"พัฒนา",IF(CD59&gt;=50,"เริ่มต้น","ไม่ผ่าน")))))))))</f>
        <v/>
      </c>
      <c r="CF59" s="1233" t="str">
        <f>IF(VLOOKUP($A59,'02.คีย์เทอม1'!$A$10:$GT$59,130,FALSE)="","",VLOOKUP($A59,'02.คีย์เทอม1'!$A$10:$GT$59,130,FALSE))</f>
        <v/>
      </c>
      <c r="CG59" s="1233" t="str">
        <f>IF(VLOOKUP($A59,'03.คีย์เทอม2'!$A$10:$GT$59,130,FALSE)="","",VLOOKUP($A59,'03.คีย์เทอม2'!$A$10:$GT$59,130,FALSE))</f>
        <v/>
      </c>
      <c r="CH59" s="1262" t="str">
        <f t="shared" si="33"/>
        <v/>
      </c>
      <c r="CI59" s="1233" t="str">
        <f>IF('2.ชื่อนักเรียน'!R60="มส","มส",IF('2.ชื่อนักเรียน'!R60="ร","ร",IF('2.ชื่อนักเรียน'!R60="ย้าย","ย้าย",IF($B59="","",IF(CH59="","",IF(CH59&gt;=75,"เชี่ยวชาญ",IF(CH59&gt;=65,"ชำนาญ",IF(CH59&gt;=55,"พัฒนา",IF(CH59&gt;=50,"เริ่มต้น","ไม่ผ่าน")))))))))</f>
        <v/>
      </c>
      <c r="CJ59" s="1233" t="str">
        <f>IF(VLOOKUP($A59,'02.คีย์เทอม1'!$A$10:$GT$59,135,FALSE)="","",VLOOKUP($A59,'02.คีย์เทอม1'!$A$10:$GT$59,135,FALSE))</f>
        <v/>
      </c>
      <c r="CK59" s="1233" t="str">
        <f>IF(VLOOKUP($A59,'03.คีย์เทอม2'!$A$10:$GT$59,135,FALSE)="","",VLOOKUP($A59,'03.คีย์เทอม2'!$A$10:$GT$59,135,FALSE))</f>
        <v/>
      </c>
      <c r="CL59" s="1262" t="str">
        <f t="shared" si="34"/>
        <v/>
      </c>
      <c r="CM59" s="1233" t="str">
        <f>IF('2.ชื่อนักเรียน'!R60="มส","มส",IF('2.ชื่อนักเรียน'!R60="ร","ร",IF('2.ชื่อนักเรียน'!R60="ย้าย","ย้าย",IF($B59="","",IF(CL59="","",IF(CL59&gt;=75,"เชี่ยวชาญ",IF(CL59&gt;=65,"ชำนาญ",IF(CL59&gt;=55,"พัฒนา",IF(CL59&gt;=50,"เริ่มต้น","ไม่ผ่าน")))))))))</f>
        <v/>
      </c>
      <c r="CN59" s="1233" t="str">
        <f>IF(VLOOKUP($A59,'02.คีย์เทอม1'!$A$10:$GT$59,140,FALSE)="","",VLOOKUP($A59,'02.คีย์เทอม1'!$A$10:$GT$59,140,FALSE))</f>
        <v/>
      </c>
      <c r="CO59" s="1233" t="str">
        <f>IF(VLOOKUP($A59,'03.คีย์เทอม2'!$A$10:$GT$59,140,FALSE)="","",VLOOKUP($A59,'03.คีย์เทอม2'!$A$10:$GT$59,140,FALSE))</f>
        <v/>
      </c>
      <c r="CP59" s="1262" t="str">
        <f t="shared" si="35"/>
        <v/>
      </c>
      <c r="CQ59" s="1233" t="str">
        <f>IF('2.ชื่อนักเรียน'!R60="มส","มส",IF('2.ชื่อนักเรียน'!R60="ร","ร",IF('2.ชื่อนักเรียน'!R60="ย้าย","ย้าย",IF($B59="","",IF(CP59="","",IF(CP59&gt;=75,"เชี่ยวชาญ",IF(CP59&gt;=65,"ชำนาญ",IF(CP59&gt;=55,"พัฒนา",IF(CP59&gt;=50,"เริ่มต้น","ไม่ผ่าน")))))))))</f>
        <v/>
      </c>
      <c r="CR59" s="1233" t="str">
        <f>IF(VLOOKUP($A59,'02.คีย์เทอม1'!$A$10:$GT$59,145,FALSE)="","",VLOOKUP($A59,'02.คีย์เทอม1'!$A$10:$GT$59,145,FALSE))</f>
        <v/>
      </c>
      <c r="CS59" s="1233" t="str">
        <f>IF(VLOOKUP($A59,'03.คีย์เทอม2'!$A$10:$GT$59,145,FALSE)="","",VLOOKUP($A59,'03.คีย์เทอม2'!$A$10:$GT$59,145,FALSE))</f>
        <v/>
      </c>
      <c r="CT59" s="1262" t="str">
        <f t="shared" si="36"/>
        <v/>
      </c>
      <c r="CU59" s="1233" t="str">
        <f>IF('2.ชื่อนักเรียน'!R60="มส","มส",IF('2.ชื่อนักเรียน'!R60="ร","ร",IF('2.ชื่อนักเรียน'!R60="ย้าย","ย้าย",IF($B59="","",IF(CT59="","",IF(CT59&gt;=75,"เชี่ยวชาญ",IF(CT59&gt;=65,"ชำนาญ",IF(CT59&gt;=55,"พัฒนา",IF(CT59&gt;=50,"เริ่มต้น","ไม่ผ่าน")))))))))</f>
        <v/>
      </c>
      <c r="CV59" s="1233" t="str">
        <f>IF(VLOOKUP($A59,'02.คีย์เทอม1'!$A$10:$GT$59,150,FALSE)="","",VLOOKUP($A59,'02.คีย์เทอม1'!$A$10:$GT$59,150,FALSE))</f>
        <v/>
      </c>
      <c r="CW59" s="1233" t="str">
        <f>IF(VLOOKUP($A59,'03.คีย์เทอม2'!$A$10:$GT$59,150,FALSE)="","",VLOOKUP($A59,'03.คีย์เทอม2'!$A$10:$GT$59,150,FALSE))</f>
        <v/>
      </c>
      <c r="CX59" s="1262" t="str">
        <f t="shared" si="37"/>
        <v/>
      </c>
      <c r="CY59" s="1233" t="str">
        <f>IF('2.ชื่อนักเรียน'!R60="มส","มส",IF('2.ชื่อนักเรียน'!R60="ร","ร",IF('2.ชื่อนักเรียน'!R60="ย้าย","ย้าย",IF($B59="","",IF(CX59="","",IF(CX59&gt;=75,"เชี่ยวชาญ",IF(CX59&gt;=65,"ชำนาญ",IF(CX59&gt;=55,"พัฒนา",IF(CX59&gt;=50,"เริ่มต้น","ไม่ผ่าน")))))))))</f>
        <v/>
      </c>
      <c r="CZ59" s="1233" t="str">
        <f>IF(VLOOKUP($A59,'02.คีย์เทอม1'!$A$10:$GT$59,155,FALSE)="","",VLOOKUP($A59,'02.คีย์เทอม1'!$A$10:$GT$59,155,FALSE))</f>
        <v/>
      </c>
      <c r="DA59" s="1233" t="str">
        <f>IF(VLOOKUP($A59,'03.คีย์เทอม2'!$A$10:$GT$59,155,FALSE)="","",VLOOKUP($A59,'03.คีย์เทอม2'!$A$10:$GT$59,155,FALSE))</f>
        <v/>
      </c>
      <c r="DB59" s="1262" t="str">
        <f t="shared" si="38"/>
        <v/>
      </c>
      <c r="DC59" s="1233" t="str">
        <f>IF('2.ชื่อนักเรียน'!R60="มส","มส",IF('2.ชื่อนักเรียน'!R60="ร","ร",IF('2.ชื่อนักเรียน'!R60="ย้าย","ย้าย",IF($B59="","",IF(DB59="","",IF(DB59&gt;=75,"เชี่ยวชาญ",IF(DB59&gt;=65,"ชำนาญ",IF(DB59&gt;=55,"พัฒนา",IF(DB59&gt;=50,"เริ่มต้น","ไม่ผ่าน")))))))))</f>
        <v/>
      </c>
      <c r="DD59" s="1233" t="str">
        <f>IF(VLOOKUP($A59,'02.คีย์เทอม1'!$A$10:$GT$59,160,FALSE)="","",VLOOKUP($A59,'02.คีย์เทอม1'!$A$10:$GT$59,160,FALSE))</f>
        <v/>
      </c>
      <c r="DE59" s="1233" t="str">
        <f>IF(VLOOKUP($A59,'03.คีย์เทอม2'!$A$10:$GT$59,160,FALSE)="","",VLOOKUP($A59,'03.คีย์เทอม2'!$A$10:$GT$59,160,FALSE))</f>
        <v/>
      </c>
      <c r="DF59" s="1262" t="str">
        <f t="shared" si="39"/>
        <v/>
      </c>
      <c r="DG59" s="1233" t="str">
        <f>IF('2.ชื่อนักเรียน'!R60="มส","มส",IF('2.ชื่อนักเรียน'!R60="ร","ร",IF('2.ชื่อนักเรียน'!R60="ย้าย","ย้าย",IF($B59="","",IF(DF59="","",IF(DF59&gt;=75,"เชี่ยวชาญ",IF(DF59&gt;=65,"ชำนาญ",IF(DF59&gt;=55,"พัฒนา",IF(DF59&gt;=50,"เริ่มต้น","ไม่ผ่าน")))))))))</f>
        <v/>
      </c>
      <c r="DH59" s="1233" t="str">
        <f>IF(VLOOKUP($A59,'02.คีย์เทอม1'!$A$10:$GT$59,165,FALSE)="","",VLOOKUP($A59,'02.คีย์เทอม1'!$A$10:$GT$59,165,FALSE))</f>
        <v/>
      </c>
      <c r="DI59" s="1233" t="str">
        <f>IF(VLOOKUP($A59,'03.คีย์เทอม2'!$A$10:$GT$59,165,FALSE)="","",VLOOKUP($A59,'03.คีย์เทอม2'!$A$10:$GT$59,165,FALSE))</f>
        <v/>
      </c>
      <c r="DJ59" s="1262" t="str">
        <f t="shared" si="40"/>
        <v/>
      </c>
      <c r="DK59" s="1233" t="str">
        <f>IF('2.ชื่อนักเรียน'!R60="มส","มส",IF('2.ชื่อนักเรียน'!R60="ร","ร",IF('2.ชื่อนักเรียน'!R60="ย้าย","ย้าย",IF($B59="","",IF(DJ59="","",IF(DJ59&gt;=75,"เชี่ยวชาญ",IF(DJ59&gt;=65,"ชำนาญ",IF(DJ59&gt;=55,"พัฒนา",IF(DJ59&gt;=50,"เริ่มต้น","ไม่ผ่าน")))))))))</f>
        <v/>
      </c>
      <c r="DL59" s="1233" t="str">
        <f>IF(VLOOKUP($A59,'02.คีย์เทอม1'!$A$10:$GT$59,170,FALSE)="","",VLOOKUP($A59,'02.คีย์เทอม1'!$A$10:$GT$59,170,FALSE))</f>
        <v/>
      </c>
      <c r="DM59" s="1233" t="str">
        <f>IF(VLOOKUP($A59,'03.คีย์เทอม2'!$A$10:$GT$59,170,FALSE)="","",VLOOKUP($A59,'03.คีย์เทอม2'!$A$10:$GT$59,170,FALSE))</f>
        <v/>
      </c>
      <c r="DN59" s="1262" t="str">
        <f t="shared" si="41"/>
        <v/>
      </c>
      <c r="DO59" s="1233" t="str">
        <f>IF('2.ชื่อนักเรียน'!R60="มส","มส",IF('2.ชื่อนักเรียน'!R60="ร","ร",IF('2.ชื่อนักเรียน'!R60="ย้าย","ย้าย",IF($B59="","",IF(DN59="","",IF(DN59&gt;=75,"เชี่ยวชาญ",IF(DN59&gt;=65,"ชำนาญ",IF(DN59&gt;=55,"พัฒนา",IF(DN59&gt;=50,"เริ่มต้น","ไม่ผ่าน")))))))))</f>
        <v/>
      </c>
      <c r="DP59" s="1233" t="str">
        <f>IF(VLOOKUP($A59,'02.คีย์เทอม1'!$A$10:$GT$59,175,FALSE)="","",VLOOKUP($A59,'02.คีย์เทอม1'!$A$10:$GT$59,175,FALSE))</f>
        <v/>
      </c>
      <c r="DQ59" s="1233" t="str">
        <f>IF(VLOOKUP($A59,'03.คีย์เทอม2'!$A$10:$GT$59,175,FALSE)="","",VLOOKUP($A59,'03.คีย์เทอม2'!$A$10:$GT$59,175,FALSE))</f>
        <v/>
      </c>
      <c r="DR59" s="1262" t="str">
        <f t="shared" si="42"/>
        <v/>
      </c>
      <c r="DS59" s="1233" t="str">
        <f>IF('2.ชื่อนักเรียน'!R60="มส","มส",IF('2.ชื่อนักเรียน'!R60="ร","ร",IF('2.ชื่อนักเรียน'!R60="ย้าย","ย้าย",IF($B59="","",IF(DR59="","",IF(DR59&gt;=75,"เชี่ยวชาญ",IF(DR59&gt;=65,"ชำนาญ",IF(DR59&gt;=55,"พัฒนา",IF(DR59&gt;=50,"เริ่มต้น","ไม่ผ่าน")))))))))</f>
        <v/>
      </c>
      <c r="DT59" s="1233" t="str">
        <f>IF(VLOOKUP($A59,'02.คีย์เทอม1'!$A$10:$GT$59,180,FALSE)="","",VLOOKUP($A59,'02.คีย์เทอม1'!$A$10:$GT$59,180,FALSE))</f>
        <v/>
      </c>
      <c r="DU59" s="1233" t="str">
        <f>IF(VLOOKUP($A59,'03.คีย์เทอม2'!$A$10:$GT$59,180,FALSE)="","",VLOOKUP($A59,'03.คีย์เทอม2'!$A$10:$GT$59,180,FALSE))</f>
        <v/>
      </c>
      <c r="DV59" s="1262" t="str">
        <f t="shared" si="43"/>
        <v/>
      </c>
      <c r="DW59" s="1233" t="str">
        <f>IF('2.ชื่อนักเรียน'!R60="มส","มส",IF('2.ชื่อนักเรียน'!R60="ร","ร",IF('2.ชื่อนักเรียน'!R60="ย้าย","ย้าย",IF($B59="","",IF(DV59="","",IF(DV59&gt;=75,"เชี่ยวชาญ",IF(DV59&gt;=65,"ชำนาญ",IF(DV59&gt;=55,"พัฒนา",IF(DV59&gt;=50,"เริ่มต้น","ไม่ผ่าน")))))))))</f>
        <v/>
      </c>
    </row>
    <row r="60" spans="1:127" s="509" customFormat="1" ht="17.25" hidden="1" customHeight="1">
      <c r="A60" s="1349" t="s">
        <v>5</v>
      </c>
      <c r="B60" s="1350"/>
      <c r="C60" s="1351"/>
      <c r="D60" s="1352" t="str">
        <f t="shared" ref="D60:K60" si="45">IF(SUM(D10:D59)=0,"",SUM(D10:D59))</f>
        <v/>
      </c>
      <c r="E60" s="1352" t="str">
        <f t="shared" si="45"/>
        <v/>
      </c>
      <c r="F60" s="1353" t="str">
        <f t="shared" si="45"/>
        <v/>
      </c>
      <c r="G60" s="1354" t="str">
        <f t="shared" si="45"/>
        <v/>
      </c>
      <c r="H60" s="1352" t="str">
        <f t="shared" si="45"/>
        <v/>
      </c>
      <c r="I60" s="1352" t="str">
        <f t="shared" si="45"/>
        <v/>
      </c>
      <c r="J60" s="1352" t="str">
        <f t="shared" si="45"/>
        <v/>
      </c>
      <c r="K60" s="1352" t="str">
        <f t="shared" si="45"/>
        <v/>
      </c>
      <c r="L60" s="1355"/>
      <c r="M60" s="1354"/>
      <c r="N60" s="1356"/>
      <c r="O60" s="1356"/>
      <c r="P60" s="1356"/>
      <c r="Q60" s="1356"/>
      <c r="R60" s="1356"/>
      <c r="S60" s="1356"/>
      <c r="T60" s="1356"/>
      <c r="U60" s="1356"/>
      <c r="V60" s="1356"/>
      <c r="W60" s="1356"/>
      <c r="X60" s="1356"/>
      <c r="Y60" s="1356"/>
      <c r="Z60" s="1356"/>
      <c r="AA60" s="1357"/>
      <c r="AB60" s="1358" t="str">
        <f>IF($A$3&lt;&gt;"ชั้น"&amp;'01.ข้อมูลเบื้องต้น'!$H$2,"",'7.พัฒนาผู้เรียน'!G61)</f>
        <v/>
      </c>
      <c r="AC60" s="1359" t="str">
        <f>IF($A$3&lt;&gt;"ชั้น"&amp;'01.ข้อมูลเบื้องต้น'!$H$2,"",'9.คุณลักษณะ'!I61)</f>
        <v/>
      </c>
      <c r="AG60" s="1261"/>
      <c r="AH60" s="1263" t="str">
        <f>IF($A$3&lt;&gt;"ชั้น"&amp;'01.ข้อมูลเบื้องต้น'!$H$2,"",IF(VLOOKUP($A60,'02.คีย์เทอม1'!$A$10:$GT$59,189,FALSE)="","",VLOOKUP($A60,'02.คีย์เทอม1'!$A$10:$GT$59,189,FALSE)))</f>
        <v/>
      </c>
      <c r="AI60" s="1263" t="str">
        <f>IF($A$3&lt;&gt;"ชั้น"&amp;'01.ข้อมูลเบื้องต้น'!$H$2,"",IF(VLOOKUP($A60,'03.คีย์เทอม2'!$A$10:$GT$59,189,FALSE)="","",VLOOKUP($A60,'03.คีย์เทอม2'!$A$10:$GT$59,189,FALSE)))</f>
        <v/>
      </c>
      <c r="AJ60" s="1264" t="str">
        <f t="shared" ref="AJ60" si="46">IF(OR(AH60="",AI60=""),"",AVERAGE(AH60:AI60))</f>
        <v/>
      </c>
      <c r="AK60" s="1263" t="str">
        <f t="shared" ref="AK60" si="47">IF($B60="","",IF(AJ60="","",IF(AJ60&gt;=75,"เชี่ยวชาญ",IF(AJ60&gt;=65,"ชำนาญ",IF(AJ60&gt;=55,"พัฒนา",IF(AJ60&gt;=50,"เริ่มต้น","ไม่ผ่าน"))))))</f>
        <v/>
      </c>
      <c r="AL60" s="1263" t="str">
        <f>IF($A$3&lt;&gt;"ชั้น"&amp;'01.ข้อมูลเบื้องต้น'!$H$2,"",IF(VLOOKUP($A60,'02.คีย์เทอม1'!$A$10:$GT$59,193,FALSE)="","",VLOOKUP($A60,'02.คีย์เทอม1'!$A$10:$GT$59,193,FALSE)))</f>
        <v/>
      </c>
      <c r="AM60" s="1263" t="str">
        <f>IF($A$3&lt;&gt;"ชั้น"&amp;'01.ข้อมูลเบื้องต้น'!$H$2,"",IF(VLOOKUP($A60,'03.คีย์เทอม2'!$A$10:$GT$59,193,FALSE)="","",VLOOKUP($A60,'03.คีย์เทอม2'!$A$10:$GT$59,193,FALSE)))</f>
        <v/>
      </c>
      <c r="AN60" s="1264" t="str">
        <f t="shared" ref="AN60" si="48">IF(OR(AL60="",AM60=""),"",AVERAGE(AL60:AM60))</f>
        <v/>
      </c>
      <c r="AO60" s="1263" t="str">
        <f t="shared" ref="AO60" si="49">IF($B60="","",IF(AN60="","",IF(AN60&gt;=75,"เชี่ยวชาญ",IF(AN60&gt;=65,"ชำนาญ",IF(AN60&gt;=55,"พัฒนา",IF(AN60&gt;=50,"เริ่มต้น","ไม่ผ่าน"))))))</f>
        <v/>
      </c>
      <c r="AP60" s="1263" t="str">
        <f>IF($A$3&lt;&gt;"ชั้น"&amp;'01.ข้อมูลเบื้องต้น'!$H$2,"",IF(VLOOKUP($A60,'02.คีย์เทอม1'!$A$10:$GT$59,195,FALSE)="","",VLOOKUP($A60,'02.คีย์เทอม1'!$A$10:$GT$59,195,FALSE)))</f>
        <v/>
      </c>
      <c r="AQ60" s="1263" t="str">
        <f>IF($A$3&lt;&gt;"ชั้น"&amp;'01.ข้อมูลเบื้องต้น'!$H$2,"",IF(VLOOKUP($A60,'03.คีย์เทอม2'!$A$10:$GT$59,195,FALSE)="","",VLOOKUP($A60,'03.คีย์เทอม2'!$A$10:$GT$59,195,FALSE)))</f>
        <v/>
      </c>
      <c r="AR60" s="1264" t="str">
        <f t="shared" ref="AR60" si="50">IF(OR(AP60="",AQ60=""),"",AVERAGE(AP60:AQ60))</f>
        <v/>
      </c>
      <c r="AS60" s="1263" t="str">
        <f t="shared" ref="AS60" si="51">IF($B60="","",IF(AR60="","",IF(AR60&gt;=75,"เชี่ยวชาญ",IF(AR60&gt;=65,"ชำนาญ",IF(AR60&gt;=55,"พัฒนา",IF(AR60&gt;=50,"เริ่มต้น","ไม่ผ่าน"))))))</f>
        <v/>
      </c>
      <c r="AT60" s="1263" t="str">
        <f>IF($A$3&lt;&gt;"ชั้น"&amp;'01.ข้อมูลเบื้องต้น'!$H$2,"",IF(VLOOKUP($A60,'02.คีย์เทอม1'!$A$10:$GT$59,196,FALSE)="","",VLOOKUP($A60,'02.คีย์เทอม1'!$A$10:$GT$59,196,FALSE)))</f>
        <v/>
      </c>
      <c r="AU60" s="1263" t="str">
        <f>IF($A$3&lt;&gt;"ชั้น"&amp;'01.ข้อมูลเบื้องต้น'!$H$2,"",IF(VLOOKUP($A60,'03.คีย์เทอม2'!$A$10:$GT$59,196,FALSE)="","",VLOOKUP($A60,'03.คีย์เทอม2'!$A$10:$GT$59,196,FALSE)))</f>
        <v/>
      </c>
      <c r="AV60" s="1264" t="str">
        <f t="shared" si="23"/>
        <v/>
      </c>
      <c r="AW60" s="1263" t="str">
        <f t="shared" ref="AW60" si="52">IF($B60="","",IF(AV60="","",IF(AV60&gt;=75,"เชี่ยวชาญ",IF(AV60&gt;=65,"ชำนาญ",IF(AV60&gt;=55,"พัฒนา",IF(AV60&gt;=50,"เริ่มต้น","ไม่ผ่าน"))))))</f>
        <v/>
      </c>
      <c r="AX60" s="1263" t="str">
        <f>IF($A$3&lt;&gt;"ชั้น"&amp;'01.ข้อมูลเบื้องต้น'!$H$2,"",IF(VLOOKUP($A60,'02.คีย์เทอม1'!$A$10:$GT$59,197,FALSE)="","",VLOOKUP($A60,'02.คีย์เทอม1'!$A$10:$GT$59,197,FALSE)))</f>
        <v/>
      </c>
      <c r="AY60" s="1263" t="str">
        <f>IF($A$3&lt;&gt;"ชั้น"&amp;'01.ข้อมูลเบื้องต้น'!$H$2,"",IF(VLOOKUP($A60,'03.คีย์เทอม2'!$A$10:$GT$59,197,FALSE)="","",VLOOKUP($A60,'03.คีย์เทอม2'!$A$10:$GT$59,197,FALSE)))</f>
        <v/>
      </c>
      <c r="AZ60" s="1264" t="str">
        <f t="shared" si="24"/>
        <v/>
      </c>
      <c r="BA60" s="1263" t="str">
        <f t="shared" ref="BA60" si="53">IF($B60="","",IF(AZ60="","",IF(AZ60&gt;=75,"เชี่ยวชาญ",IF(AZ60&gt;=65,"ชำนาญ",IF(AZ60&gt;=55,"พัฒนา",IF(AZ60&gt;=50,"เริ่มต้น","ไม่ผ่าน"))))))</f>
        <v/>
      </c>
      <c r="BB60" s="1263" t="str">
        <f>IF($A$3&lt;&gt;"ชั้น"&amp;'01.ข้อมูลเบื้องต้น'!$H$2,"",IF(VLOOKUP($A60,'02.คีย์เทอม1'!$A$10:$GT$59,198,FALSE)="","",VLOOKUP($A60,'02.คีย์เทอม1'!$A$10:$GT$59,198,FALSE)))</f>
        <v/>
      </c>
      <c r="BC60" s="1263" t="str">
        <f>IF($A$3&lt;&gt;"ชั้น"&amp;'01.ข้อมูลเบื้องต้น'!$H$2,"",IF(VLOOKUP($A60,'03.คีย์เทอม2'!$A$10:$GT$59,198,FALSE)="","",VLOOKUP($A60,'03.คีย์เทอม2'!$A$10:$GT$59,198,FALSE)))</f>
        <v/>
      </c>
      <c r="BD60" s="1264" t="str">
        <f t="shared" si="25"/>
        <v/>
      </c>
      <c r="BE60" s="1263" t="str">
        <f t="shared" ref="BE60" si="54">IF($B60="","",IF(BD60="","",IF(BD60&gt;=75,"เชี่ยวชาญ",IF(BD60&gt;=65,"ชำนาญ",IF(BD60&gt;=55,"พัฒนา",IF(BD60&gt;=50,"เริ่มต้น","ไม่ผ่าน"))))))</f>
        <v/>
      </c>
      <c r="BF60" s="1263" t="str">
        <f>IF($A$3&lt;&gt;"ชั้น"&amp;'01.ข้อมูลเบื้องต้น'!$H$2,"",IF(VLOOKUP($A60,'02.คีย์เทอม1'!$A$10:$GT$59,199,FALSE)="","",VLOOKUP($A60,'02.คีย์เทอม1'!$A$10:$GT$59,199,FALSE)))</f>
        <v/>
      </c>
      <c r="BG60" s="1263" t="str">
        <f>IF($A$3&lt;&gt;"ชั้น"&amp;'01.ข้อมูลเบื้องต้น'!$H$2,"",IF(VLOOKUP($A60,'03.คีย์เทอม2'!$A$10:$GT$59,199,FALSE)="","",VLOOKUP($A60,'03.คีย์เทอม2'!$A$10:$GT$59,199,FALSE)))</f>
        <v/>
      </c>
      <c r="BH60" s="1264" t="str">
        <f t="shared" si="26"/>
        <v/>
      </c>
      <c r="BI60" s="1263" t="str">
        <f t="shared" ref="BI60" si="55">IF($B60="","",IF(BH60="","",IF(BH60&gt;=75,"เชี่ยวชาญ",IF(BH60&gt;=65,"ชำนาญ",IF(BH60&gt;=55,"พัฒนา",IF(BH60&gt;=50,"เริ่มต้น","ไม่ผ่าน"))))))</f>
        <v/>
      </c>
      <c r="BJ60" s="1263" t="str">
        <f>IF($A$3&lt;&gt;"ชั้น"&amp;'01.ข้อมูลเบื้องต้น'!$H$2,"",IF(VLOOKUP($A60,'02.คีย์เทอม1'!$A$10:$GT$59,200,FALSE)="","",VLOOKUP($A60,'02.คีย์เทอม1'!$A$10:$GT$59,200,FALSE)))</f>
        <v/>
      </c>
      <c r="BK60" s="1263" t="str">
        <f>IF($A$3&lt;&gt;"ชั้น"&amp;'01.ข้อมูลเบื้องต้น'!$H$2,"",IF(VLOOKUP($A60,'03.คีย์เทอม2'!$A$10:$GT$59,200,FALSE)="","",VLOOKUP($A60,'03.คีย์เทอม2'!$A$10:$GT$59,200,FALSE)))</f>
        <v/>
      </c>
      <c r="BL60" s="1264" t="str">
        <f t="shared" si="27"/>
        <v/>
      </c>
      <c r="BM60" s="1263" t="str">
        <f t="shared" ref="BM60" si="56">IF($B60="","",IF(BL60="","",IF(BL60&gt;=75,"เชี่ยวชาญ",IF(BL60&gt;=65,"ชำนาญ",IF(BL60&gt;=55,"พัฒนา",IF(BL60&gt;=50,"เริ่มต้น","ไม่ผ่าน"))))))</f>
        <v/>
      </c>
      <c r="BN60" s="1264" t="str">
        <f t="shared" si="28"/>
        <v/>
      </c>
      <c r="BO60" s="1263" t="str">
        <f t="shared" ref="BO60" si="57">IF($B60="","",IF(BN60="","",IF(BN60&gt;=75,"เชี่ยวชาญ",IF(BN60&gt;=65,"ชำนาญ",IF(BN60&gt;=55,"พัฒนา",IF(BN60&gt;=50,"เริ่มต้น","ไม่ผ่าน"))))))</f>
        <v/>
      </c>
      <c r="BP60" s="1263" t="str">
        <f>IF($A$3&lt;&gt;"ชั้น"&amp;'01.ข้อมูลเบื้องต้น'!$H$2,"",IF(VLOOKUP($A60,'02.คีย์เทอม1'!$A$10:$GT$59,110,FALSE)="","",VLOOKUP($A60,'02.คีย์เทอม1'!$A$10:$GT$59,110,FALSE)))</f>
        <v/>
      </c>
      <c r="BQ60" s="1263" t="str">
        <f>IF($A$3&lt;&gt;"ชั้น"&amp;'01.ข้อมูลเบื้องต้น'!$H$2,"",IF(VLOOKUP($A60,'03.คีย์เทอม2'!$A$10:$GT$59,110,FALSE)="","",VLOOKUP($A60,'03.คีย์เทอม2'!$A$10:$GT$59,110,FALSE)))</f>
        <v/>
      </c>
      <c r="BR60" s="1264" t="str">
        <f t="shared" si="29"/>
        <v/>
      </c>
      <c r="BS60" s="1263" t="str">
        <f t="shared" ref="BS60" si="58">IF($B60="","",IF(BR60="","",IF(BR60&gt;=75,"เชี่ยวชาญ",IF(BR60&gt;=65,"ชำนาญ",IF(BR60&gt;=55,"พัฒนา",IF(BR60&gt;=50,"เริ่มต้น","ไม่ผ่าน"))))))</f>
        <v/>
      </c>
      <c r="BT60" s="1263" t="str">
        <f>IF($A$3&lt;&gt;"ชั้น"&amp;'01.ข้อมูลเบื้องต้น'!$H$2,"",IF(VLOOKUP($A60,'02.คีย์เทอม1'!$A$10:$GT$59,115,FALSE)="","",VLOOKUP($A60,'02.คีย์เทอม1'!$A$10:$GT$59,115,FALSE)))</f>
        <v/>
      </c>
      <c r="BU60" s="1263" t="str">
        <f>IF($A$3&lt;&gt;"ชั้น"&amp;'01.ข้อมูลเบื้องต้น'!$H$2,"",IF(VLOOKUP($A60,'03.คีย์เทอม2'!$A$10:$GT$59,115,FALSE)="","",VLOOKUP($A60,'03.คีย์เทอม2'!$A$10:$GT$59,115,FALSE)))</f>
        <v/>
      </c>
      <c r="BV60" s="1264" t="str">
        <f t="shared" si="30"/>
        <v/>
      </c>
      <c r="BW60" s="1263" t="str">
        <f t="shared" ref="BW60" si="59">IF($B60="","",IF(BV60="","",IF(BV60&gt;=75,"เชี่ยวชาญ",IF(BV60&gt;=65,"ชำนาญ",IF(BV60&gt;=55,"พัฒนา",IF(BV60&gt;=50,"เริ่มต้น","ไม่ผ่าน"))))))</f>
        <v/>
      </c>
      <c r="BX60" s="1263" t="str">
        <f>IF($A$3&lt;&gt;"ชั้น"&amp;'01.ข้อมูลเบื้องต้น'!$H$2,"",IF(VLOOKUP($A60,'02.คีย์เทอม1'!$A$10:$GT$59,120,FALSE)="","",VLOOKUP($A60,'02.คีย์เทอม1'!$A$10:$GT$59,120,FALSE)))</f>
        <v/>
      </c>
      <c r="BY60" s="1263" t="str">
        <f>IF($A$3&lt;&gt;"ชั้น"&amp;'01.ข้อมูลเบื้องต้น'!$H$2,"",IF(VLOOKUP($A60,'03.คีย์เทอม2'!$A$10:$GT$59,120,FALSE)="","",VLOOKUP($A60,'03.คีย์เทอม2'!$A$10:$GT$59,120,FALSE)))</f>
        <v/>
      </c>
      <c r="BZ60" s="1264" t="str">
        <f t="shared" si="31"/>
        <v/>
      </c>
      <c r="CA60" s="1263" t="str">
        <f t="shared" ref="CA60" si="60">IF($B60="","",IF(BZ60="","",IF(BZ60&gt;=75,"เชี่ยวชาญ",IF(BZ60&gt;=65,"ชำนาญ",IF(BZ60&gt;=55,"พัฒนา",IF(BZ60&gt;=50,"เริ่มต้น","ไม่ผ่าน"))))))</f>
        <v/>
      </c>
      <c r="CB60" s="1263" t="str">
        <f>IF($A$3&lt;&gt;"ชั้น"&amp;'01.ข้อมูลเบื้องต้น'!$H$2,"",IF(VLOOKUP($A60,'02.คีย์เทอม1'!$A$10:$GT$59,125,FALSE)="","",VLOOKUP($A60,'02.คีย์เทอม1'!$A$10:$GT$59,125,FALSE)))</f>
        <v/>
      </c>
      <c r="CC60" s="1263" t="str">
        <f>IF($A$3&lt;&gt;"ชั้น"&amp;'01.ข้อมูลเบื้องต้น'!$H$2,"",IF(VLOOKUP($A60,'03.คีย์เทอม2'!$A$10:$GT$59,125,FALSE)="","",VLOOKUP($A60,'03.คีย์เทอม2'!$A$10:$GT$59,125,FALSE)))</f>
        <v/>
      </c>
      <c r="CD60" s="1264" t="str">
        <f t="shared" si="32"/>
        <v/>
      </c>
      <c r="CE60" s="1263" t="str">
        <f t="shared" ref="CE60" si="61">IF($B60="","",IF(CD60="","",IF(CD60&gt;=75,"เชี่ยวชาญ",IF(CD60&gt;=65,"ชำนาญ",IF(CD60&gt;=55,"พัฒนา",IF(CD60&gt;=50,"เริ่มต้น","ไม่ผ่าน"))))))</f>
        <v/>
      </c>
      <c r="CF60" s="1263" t="str">
        <f>IF($A$3&lt;&gt;"ชั้น"&amp;'01.ข้อมูลเบื้องต้น'!$H$2,"",IF(VLOOKUP($A60,'02.คีย์เทอม1'!$A$10:$GT$59,130,FALSE)="","",VLOOKUP($A60,'02.คีย์เทอม1'!$A$10:$GT$59,130,FALSE)))</f>
        <v/>
      </c>
      <c r="CG60" s="1263" t="str">
        <f>IF($A$3&lt;&gt;"ชั้น"&amp;'01.ข้อมูลเบื้องต้น'!$H$2,"",IF(VLOOKUP($A60,'03.คีย์เทอม2'!$A$10:$GT$59,130,FALSE)="","",VLOOKUP($A60,'03.คีย์เทอม2'!$A$10:$GT$59,130,FALSE)))</f>
        <v/>
      </c>
      <c r="CH60" s="1264" t="str">
        <f t="shared" si="33"/>
        <v/>
      </c>
      <c r="CI60" s="1263" t="str">
        <f t="shared" ref="CI60" si="62">IF($B60="","",IF(CH60="","",IF(CH60&gt;=75,"เชี่ยวชาญ",IF(CH60&gt;=65,"ชำนาญ",IF(CH60&gt;=55,"พัฒนา",IF(CH60&gt;=50,"เริ่มต้น","ไม่ผ่าน"))))))</f>
        <v/>
      </c>
      <c r="CJ60" s="1263" t="str">
        <f>IF($A$3&lt;&gt;"ชั้น"&amp;'01.ข้อมูลเบื้องต้น'!$H$2,"",IF(VLOOKUP($A60,'02.คีย์เทอม1'!$A$10:$GT$59,135,FALSE)="","",VLOOKUP($A60,'02.คีย์เทอม1'!$A$10:$GT$59,135,FALSE)))</f>
        <v/>
      </c>
      <c r="CK60" s="1263" t="str">
        <f>IF($A$3&lt;&gt;"ชั้น"&amp;'01.ข้อมูลเบื้องต้น'!$H$2,"",IF(VLOOKUP($A60,'03.คีย์เทอม2'!$A$10:$GT$59,135,FALSE)="","",VLOOKUP($A60,'03.คีย์เทอม2'!$A$10:$GT$59,135,FALSE)))</f>
        <v/>
      </c>
      <c r="CL60" s="1264" t="str">
        <f t="shared" si="34"/>
        <v/>
      </c>
      <c r="CM60" s="1263" t="str">
        <f t="shared" ref="CM60" si="63">IF($B60="","",IF(CL60="","",IF(CL60&gt;=75,"เชี่ยวชาญ",IF(CL60&gt;=65,"ชำนาญ",IF(CL60&gt;=55,"พัฒนา",IF(CL60&gt;=50,"เริ่มต้น","ไม่ผ่าน"))))))</f>
        <v/>
      </c>
      <c r="CN60" s="1263" t="str">
        <f>IF($A$3&lt;&gt;"ชั้น"&amp;'01.ข้อมูลเบื้องต้น'!$H$2,"",IF(VLOOKUP($A60,'02.คีย์เทอม1'!$A$10:$GT$59,140,FALSE)="","",VLOOKUP($A60,'02.คีย์เทอม1'!$A$10:$GT$59,140,FALSE)))</f>
        <v/>
      </c>
      <c r="CO60" s="1263" t="str">
        <f>IF($A$3&lt;&gt;"ชั้น"&amp;'01.ข้อมูลเบื้องต้น'!$H$2,"",IF(VLOOKUP($A60,'03.คีย์เทอม2'!$A$10:$GT$59,140,FALSE)="","",VLOOKUP($A60,'03.คีย์เทอม2'!$A$10:$GT$59,140,FALSE)))</f>
        <v/>
      </c>
      <c r="CP60" s="1264" t="str">
        <f t="shared" si="35"/>
        <v/>
      </c>
      <c r="CQ60" s="1263" t="str">
        <f t="shared" ref="CQ60" si="64">IF($B60="","",IF(CP60="","",IF(CP60&gt;=75,"เชี่ยวชาญ",IF(CP60&gt;=65,"ชำนาญ",IF(CP60&gt;=55,"พัฒนา",IF(CP60&gt;=50,"เริ่มต้น","ไม่ผ่าน"))))))</f>
        <v/>
      </c>
      <c r="CR60" s="1263" t="str">
        <f>IF($A$3&lt;&gt;"ชั้น"&amp;'01.ข้อมูลเบื้องต้น'!$H$2,"",IF(VLOOKUP($A60,'02.คีย์เทอม1'!$A$10:$GT$59,145,FALSE)="","",VLOOKUP($A60,'02.คีย์เทอม1'!$A$10:$GT$59,145,FALSE)))</f>
        <v/>
      </c>
      <c r="CS60" s="1263" t="str">
        <f>IF($A$3&lt;&gt;"ชั้น"&amp;'01.ข้อมูลเบื้องต้น'!$H$2,"",IF(VLOOKUP($A60,'03.คีย์เทอม2'!$A$10:$GT$59,145,FALSE)="","",VLOOKUP($A60,'03.คีย์เทอม2'!$A$10:$GT$59,145,FALSE)))</f>
        <v/>
      </c>
      <c r="CT60" s="1264" t="str">
        <f t="shared" si="36"/>
        <v/>
      </c>
      <c r="CU60" s="1263" t="str">
        <f t="shared" ref="CU60" si="65">IF($B60="","",IF(CT60="","",IF(CT60&gt;=75,"เชี่ยวชาญ",IF(CT60&gt;=65,"ชำนาญ",IF(CT60&gt;=55,"พัฒนา",IF(CT60&gt;=50,"เริ่มต้น","ไม่ผ่าน"))))))</f>
        <v/>
      </c>
      <c r="CV60" s="1263" t="str">
        <f>IF($A$3&lt;&gt;"ชั้น"&amp;'01.ข้อมูลเบื้องต้น'!$H$2,"",IF(VLOOKUP($A60,'02.คีย์เทอม1'!$A$10:$GT$59,150,FALSE)="","",VLOOKUP($A60,'02.คีย์เทอม1'!$A$10:$GT$59,150,FALSE)))</f>
        <v/>
      </c>
      <c r="CW60" s="1263" t="str">
        <f>IF($A$3&lt;&gt;"ชั้น"&amp;'01.ข้อมูลเบื้องต้น'!$H$2,"",IF(VLOOKUP($A60,'03.คีย์เทอม2'!$A$10:$GT$59,150,FALSE)="","",VLOOKUP($A60,'03.คีย์เทอม2'!$A$10:$GT$59,150,FALSE)))</f>
        <v/>
      </c>
      <c r="CX60" s="1264" t="str">
        <f t="shared" si="37"/>
        <v/>
      </c>
      <c r="CY60" s="1263" t="str">
        <f t="shared" ref="CY60" si="66">IF($B60="","",IF(CX60="","",IF(CX60&gt;=75,"เชี่ยวชาญ",IF(CX60&gt;=65,"ชำนาญ",IF(CX60&gt;=55,"พัฒนา",IF(CX60&gt;=50,"เริ่มต้น","ไม่ผ่าน"))))))</f>
        <v/>
      </c>
      <c r="CZ60" s="1263" t="str">
        <f>IF($A$3&lt;&gt;"ชั้น"&amp;'01.ข้อมูลเบื้องต้น'!$H$2,"",IF(VLOOKUP($A60,'02.คีย์เทอม1'!$A$10:$GT$59,155,FALSE)="","",VLOOKUP($A60,'02.คีย์เทอม1'!$A$10:$GT$59,155,FALSE)))</f>
        <v/>
      </c>
      <c r="DA60" s="1263" t="str">
        <f>IF($A$3&lt;&gt;"ชั้น"&amp;'01.ข้อมูลเบื้องต้น'!$H$2,"",IF(VLOOKUP($A60,'03.คีย์เทอม2'!$A$10:$GT$59,155,FALSE)="","",VLOOKUP($A60,'03.คีย์เทอม2'!$A$10:$GT$59,155,FALSE)))</f>
        <v/>
      </c>
      <c r="DB60" s="1264" t="str">
        <f t="shared" si="38"/>
        <v/>
      </c>
      <c r="DC60" s="1263" t="str">
        <f t="shared" ref="DC60" si="67">IF($B60="","",IF(DB60="","",IF(DB60&gt;=75,"เชี่ยวชาญ",IF(DB60&gt;=65,"ชำนาญ",IF(DB60&gt;=55,"พัฒนา",IF(DB60&gt;=50,"เริ่มต้น","ไม่ผ่าน"))))))</f>
        <v/>
      </c>
      <c r="DD60" s="1263" t="str">
        <f>IF($A$3&lt;&gt;"ชั้น"&amp;'01.ข้อมูลเบื้องต้น'!$H$2,"",IF(VLOOKUP($A60,'02.คีย์เทอม1'!$A$10:$GT$59,160,FALSE)="","",VLOOKUP($A60,'02.คีย์เทอม1'!$A$10:$GT$59,160,FALSE)))</f>
        <v/>
      </c>
      <c r="DE60" s="1263" t="str">
        <f>IF($A$3&lt;&gt;"ชั้น"&amp;'01.ข้อมูลเบื้องต้น'!$H$2,"",IF(VLOOKUP($A60,'03.คีย์เทอม2'!$A$10:$GT$59,160,FALSE)="","",VLOOKUP($A60,'03.คีย์เทอม2'!$A$10:$GT$59,160,FALSE)))</f>
        <v/>
      </c>
      <c r="DF60" s="1264" t="str">
        <f t="shared" si="39"/>
        <v/>
      </c>
      <c r="DG60" s="1263" t="str">
        <f t="shared" ref="DG60" si="68">IF($B60="","",IF(DF60="","",IF(DF60&gt;=75,"เชี่ยวชาญ",IF(DF60&gt;=65,"ชำนาญ",IF(DF60&gt;=55,"พัฒนา",IF(DF60&gt;=50,"เริ่มต้น","ไม่ผ่าน"))))))</f>
        <v/>
      </c>
      <c r="DH60" s="1263" t="str">
        <f>IF($A$3&lt;&gt;"ชั้น"&amp;'01.ข้อมูลเบื้องต้น'!$H$2,"",IF(VLOOKUP($A60,'02.คีย์เทอม1'!$A$10:$GT$59,165,FALSE)="","",VLOOKUP($A60,'02.คีย์เทอม1'!$A$10:$GT$59,165,FALSE)))</f>
        <v/>
      </c>
      <c r="DI60" s="1263" t="str">
        <f>IF($A$3&lt;&gt;"ชั้น"&amp;'01.ข้อมูลเบื้องต้น'!$H$2,"",IF(VLOOKUP($A60,'03.คีย์เทอม2'!$A$10:$GT$59,165,FALSE)="","",VLOOKUP($A60,'03.คีย์เทอม2'!$A$10:$GT$59,165,FALSE)))</f>
        <v/>
      </c>
      <c r="DJ60" s="1264" t="str">
        <f t="shared" si="40"/>
        <v/>
      </c>
      <c r="DK60" s="1263" t="str">
        <f t="shared" ref="DK60" si="69">IF($B60="","",IF(DJ60="","",IF(DJ60&gt;=75,"เชี่ยวชาญ",IF(DJ60&gt;=65,"ชำนาญ",IF(DJ60&gt;=55,"พัฒนา",IF(DJ60&gt;=50,"เริ่มต้น","ไม่ผ่าน"))))))</f>
        <v/>
      </c>
      <c r="DL60" s="1263" t="str">
        <f>IF($A$3&lt;&gt;"ชั้น"&amp;'01.ข้อมูลเบื้องต้น'!$H$2,"",IF(VLOOKUP($A60,'02.คีย์เทอม1'!$A$10:$GT$59,170,FALSE)="","",VLOOKUP($A60,'02.คีย์เทอม1'!$A$10:$GT$59,170,FALSE)))</f>
        <v/>
      </c>
      <c r="DM60" s="1263" t="str">
        <f>IF($A$3&lt;&gt;"ชั้น"&amp;'01.ข้อมูลเบื้องต้น'!$H$2,"",IF(VLOOKUP($A60,'03.คีย์เทอม2'!$A$10:$GT$59,170,FALSE)="","",VLOOKUP($A60,'03.คีย์เทอม2'!$A$10:$GT$59,170,FALSE)))</f>
        <v/>
      </c>
      <c r="DN60" s="1264" t="str">
        <f t="shared" si="41"/>
        <v/>
      </c>
      <c r="DO60" s="1263" t="str">
        <f t="shared" ref="DO60" si="70">IF($B60="","",IF(DN60="","",IF(DN60&gt;=75,"เชี่ยวชาญ",IF(DN60&gt;=65,"ชำนาญ",IF(DN60&gt;=55,"พัฒนา",IF(DN60&gt;=50,"เริ่มต้น","ไม่ผ่าน"))))))</f>
        <v/>
      </c>
      <c r="DP60" s="1263" t="str">
        <f>IF($A$3&lt;&gt;"ชั้น"&amp;'01.ข้อมูลเบื้องต้น'!$H$2,"",IF(VLOOKUP($A60,'02.คีย์เทอม1'!$A$10:$GT$59,175,FALSE)="","",VLOOKUP($A60,'02.คีย์เทอม1'!$A$10:$GT$59,175,FALSE)))</f>
        <v/>
      </c>
      <c r="DQ60" s="1263" t="str">
        <f>IF($A$3&lt;&gt;"ชั้น"&amp;'01.ข้อมูลเบื้องต้น'!$H$2,"",IF(VLOOKUP($A60,'03.คีย์เทอม2'!$A$10:$GT$59,175,FALSE)="","",VLOOKUP($A60,'03.คีย์เทอม2'!$A$10:$GT$59,175,FALSE)))</f>
        <v/>
      </c>
      <c r="DR60" s="1264" t="str">
        <f t="shared" si="42"/>
        <v/>
      </c>
      <c r="DS60" s="1263" t="str">
        <f t="shared" ref="DS60" si="71">IF($B60="","",IF(DR60="","",IF(DR60&gt;=75,"เชี่ยวชาญ",IF(DR60&gt;=65,"ชำนาญ",IF(DR60&gt;=55,"พัฒนา",IF(DR60&gt;=50,"เริ่มต้น","ไม่ผ่าน"))))))</f>
        <v/>
      </c>
      <c r="DT60" s="1263" t="str">
        <f>IF($A$3&lt;&gt;"ชั้น"&amp;'01.ข้อมูลเบื้องต้น'!$H$2,"",IF(VLOOKUP($A60,'02.คีย์เทอม1'!$A$10:$GT$59,180,FALSE)="","",VLOOKUP($A60,'02.คีย์เทอม1'!$A$10:$GT$59,180,FALSE)))</f>
        <v/>
      </c>
      <c r="DU60" s="1263" t="str">
        <f>IF($A$3&lt;&gt;"ชั้น"&amp;'01.ข้อมูลเบื้องต้น'!$H$2,"",IF(VLOOKUP($A60,'03.คีย์เทอม2'!$A$10:$GT$59,180,FALSE)="","",VLOOKUP($A60,'03.คีย์เทอม2'!$A$10:$GT$59,180,FALSE)))</f>
        <v/>
      </c>
      <c r="DV60" s="1264" t="str">
        <f t="shared" si="43"/>
        <v/>
      </c>
      <c r="DW60" s="1263" t="str">
        <f t="shared" ref="DW60" si="72">IF($B60="","",IF(DV60="","",IF(DV60&gt;=75,"เชี่ยวชาญ",IF(DV60&gt;=65,"ชำนาญ",IF(DV60&gt;=55,"พัฒนา",IF(DV60&gt;=50,"เริ่มต้น","ไม่ผ่าน"))))))</f>
        <v/>
      </c>
    </row>
    <row r="61" spans="1:127" s="509" customFormat="1" ht="17.25" customHeight="1">
      <c r="A61" s="1360" t="s">
        <v>568</v>
      </c>
      <c r="B61" s="1361"/>
      <c r="C61" s="1362"/>
      <c r="D61" s="1363" t="str">
        <f>IF($A$3&lt;&gt;"ชั้น"&amp;'01.ข้อมูลเบื้องต้น'!$H$2,"",(('1.ปถ.07'!AJ16*100)/'1.ปถ.07'!AD16)+(('1.ปถ.07'!AP16*100)/'1.ปถ.07'!AD16))</f>
        <v/>
      </c>
      <c r="E61" s="1364" t="str">
        <f>IF($A$3&lt;&gt;"ชั้น"&amp;'01.ข้อมูลเบื้องต้น'!$H$2,"",(('1.ปถ.07'!AJ17*100)/'1.ปถ.07'!$AD$17)+(('1.ปถ.07'!AP17*100)/'1.ปถ.07'!$AD$17))</f>
        <v/>
      </c>
      <c r="F61" s="1365" t="str">
        <f>IF($A$3&lt;&gt;"ชั้น"&amp;'01.ข้อมูลเบื้องต้น'!$H$2,"",(('1.ปถ.07'!$AJ$18*100)/'1.ปถ.07'!$AD$18)+(('1.ปถ.07'!$AP$18*100)/'1.ปถ.07'!$AD$18))</f>
        <v/>
      </c>
      <c r="G61" s="1363" t="str">
        <f>IF($A$3&lt;&gt;"ชั้น"&amp;'01.ข้อมูลเบื้องต้น'!$H$2,"",(('1.ปถ.07'!$AJ$20*100)/'1.ปถ.07'!$AD$20)+(('1.ปถ.07'!$AP$20*100)/'1.ปถ.07'!$AD$20))</f>
        <v/>
      </c>
      <c r="H61" s="1364" t="str">
        <f>IF($A$3&lt;&gt;"ชั้น"&amp;'01.ข้อมูลเบื้องต้น'!$H$2,"",(('1.ปถ.07'!$AJ$21*100)/'1.ปถ.07'!$AD$21)+(('1.ปถ.07'!$AP$21*100)/'1.ปถ.07'!$AD$21))</f>
        <v/>
      </c>
      <c r="I61" s="1364" t="str">
        <f>IF($A$3&lt;&gt;"ชั้น"&amp;'01.ข้อมูลเบื้องต้น'!$H$2,"",(('1.ปถ.07'!$AJ$22*100)/'1.ปถ.07'!$AD$22)+(('1.ปถ.07'!$AP$22*100)/'1.ปถ.07'!$AD$22))</f>
        <v/>
      </c>
      <c r="J61" s="1364" t="str">
        <f>IF($A$3&lt;&gt;"ชั้น"&amp;'01.ข้อมูลเบื้องต้น'!$H$2,"",(('1.ปถ.07'!$AJ$23*100)/'1.ปถ.07'!$AD$23)+(('1.ปถ.07'!$AP$23*100)/'1.ปถ.07'!$AD$23))</f>
        <v/>
      </c>
      <c r="K61" s="1364" t="str">
        <f>IF($A$3&lt;&gt;"ชั้น"&amp;'01.ข้อมูลเบื้องต้น'!$H$2,"",(('1.ปถ.07'!$AJ$24*100)/'1.ปถ.07'!$AD$24)+(('1.ปถ.07'!$AP$24*100)/'1.ปถ.07'!$AD$24))</f>
        <v/>
      </c>
      <c r="L61" s="1366"/>
      <c r="M61" s="1367"/>
      <c r="N61" s="1368"/>
      <c r="O61" s="1368"/>
      <c r="P61" s="1368"/>
      <c r="Q61" s="1368"/>
      <c r="R61" s="1368"/>
      <c r="S61" s="1368"/>
      <c r="T61" s="1368"/>
      <c r="U61" s="1368"/>
      <c r="V61" s="1368"/>
      <c r="W61" s="1368"/>
      <c r="X61" s="1368"/>
      <c r="Y61" s="1368"/>
      <c r="Z61" s="1368"/>
      <c r="AA61" s="1369"/>
      <c r="AB61" s="1370" t="str">
        <f>IF($A$3&lt;&gt;"ชั้น"&amp;'01.ข้อมูลเบื้องต้น'!$H$2,"",'7.พัฒนาผู้เรียน'!G62)</f>
        <v/>
      </c>
      <c r="AC61" s="1371" t="str">
        <f>IF($A$3&lt;&gt;"ชั้น"&amp;'01.ข้อมูลเบื้องต้น'!$H$2,"",'9.คุณลักษณะ'!I62)</f>
        <v/>
      </c>
      <c r="AG61" s="1261"/>
      <c r="AH61" s="1263"/>
      <c r="AI61" s="1263"/>
      <c r="AJ61" s="1264"/>
      <c r="AK61" s="1263"/>
      <c r="AL61" s="1263"/>
      <c r="AM61" s="1263"/>
      <c r="AN61" s="1264"/>
      <c r="AO61" s="1263"/>
      <c r="AP61" s="1263"/>
      <c r="AQ61" s="1263"/>
      <c r="AR61" s="1264"/>
      <c r="AS61" s="1263"/>
      <c r="AT61" s="1263"/>
      <c r="AU61" s="1263"/>
      <c r="AV61" s="1264"/>
      <c r="AW61" s="1263"/>
      <c r="AX61" s="1263"/>
      <c r="AY61" s="1263"/>
      <c r="AZ61" s="1264"/>
      <c r="BA61" s="1263"/>
      <c r="BB61" s="1263"/>
      <c r="BC61" s="1263"/>
      <c r="BD61" s="1264"/>
      <c r="BE61" s="1263"/>
      <c r="BF61" s="1263"/>
      <c r="BG61" s="1263"/>
      <c r="BH61" s="1264"/>
      <c r="BI61" s="1263"/>
      <c r="BJ61" s="1263"/>
      <c r="BK61" s="1263"/>
      <c r="BL61" s="1264"/>
      <c r="BM61" s="1263"/>
      <c r="BN61" s="1264"/>
      <c r="BO61" s="1263"/>
      <c r="BP61" s="1263"/>
      <c r="BQ61" s="1263"/>
      <c r="BR61" s="1264"/>
      <c r="BS61" s="1263"/>
      <c r="BT61" s="1263"/>
      <c r="BU61" s="1263"/>
      <c r="BV61" s="1264"/>
      <c r="BW61" s="1263"/>
      <c r="BX61" s="1263"/>
      <c r="BY61" s="1263"/>
      <c r="BZ61" s="1264"/>
      <c r="CA61" s="1263"/>
      <c r="CB61" s="1263"/>
      <c r="CC61" s="1263"/>
      <c r="CD61" s="1264"/>
      <c r="CE61" s="1263"/>
      <c r="CF61" s="1263"/>
      <c r="CG61" s="1263"/>
      <c r="CH61" s="1264"/>
      <c r="CI61" s="1263"/>
      <c r="CJ61" s="1263"/>
      <c r="CK61" s="1263"/>
      <c r="CL61" s="1264"/>
      <c r="CM61" s="1263"/>
      <c r="CN61" s="1263"/>
      <c r="CO61" s="1263"/>
      <c r="CP61" s="1264"/>
      <c r="CQ61" s="1263"/>
      <c r="CR61" s="1263"/>
      <c r="CS61" s="1263"/>
      <c r="CT61" s="1264"/>
      <c r="CU61" s="1263"/>
      <c r="CV61" s="1263"/>
      <c r="CW61" s="1263"/>
      <c r="CX61" s="1264"/>
      <c r="CY61" s="1263"/>
      <c r="CZ61" s="1263"/>
      <c r="DA61" s="1263"/>
      <c r="DB61" s="1264"/>
      <c r="DC61" s="1263"/>
      <c r="DD61" s="1263"/>
      <c r="DE61" s="1263"/>
      <c r="DF61" s="1264"/>
      <c r="DG61" s="1263"/>
      <c r="DH61" s="1263"/>
      <c r="DI61" s="1263"/>
      <c r="DJ61" s="1264"/>
      <c r="DK61" s="1263"/>
      <c r="DL61" s="1263"/>
      <c r="DM61" s="1263"/>
      <c r="DN61" s="1264"/>
      <c r="DO61" s="1263"/>
      <c r="DP61" s="1263"/>
      <c r="DQ61" s="1263"/>
      <c r="DR61" s="1264"/>
      <c r="DS61" s="1263"/>
      <c r="DT61" s="1263"/>
      <c r="DU61" s="1263"/>
      <c r="DV61" s="1264"/>
      <c r="DW61" s="1263"/>
    </row>
    <row r="62" spans="1:127" s="509" customFormat="1" ht="17.25" customHeight="1">
      <c r="A62" s="1360" t="s">
        <v>569</v>
      </c>
      <c r="B62" s="1361"/>
      <c r="C62" s="1362"/>
      <c r="D62" s="1372" t="str">
        <f>IF($A$3&lt;&gt;"ชั้น"&amp;'01.ข้อมูลเบื้องต้น'!$H$2,"",(('1.ปถ.07'!AV16*100)/'1.ปถ.07'!AD16)+(('1.ปถ.07'!BB16*100)/'1.ปถ.07'!AD16))</f>
        <v/>
      </c>
      <c r="E62" s="1373" t="str">
        <f>IF($A$3&lt;&gt;"ชั้น"&amp;'01.ข้อมูลเบื้องต้น'!$H$2,"",(('1.ปถ.07'!AV17*100)/'1.ปถ.07'!$AD$17)+(('1.ปถ.07'!BB17*100)/'1.ปถ.07'!$AD$17))</f>
        <v/>
      </c>
      <c r="F62" s="1374" t="str">
        <f>IF($A$3&lt;&gt;"ชั้น"&amp;'01.ข้อมูลเบื้องต้น'!$H$2,"",(('1.ปถ.07'!$AV$18*100)/'1.ปถ.07'!$AD$18)+(('1.ปถ.07'!$BB$18*100)/'1.ปถ.07'!$AD$18))</f>
        <v/>
      </c>
      <c r="G62" s="1372" t="str">
        <f>IF($A$3&lt;&gt;"ชั้น"&amp;'01.ข้อมูลเบื้องต้น'!$H$2,"",(('1.ปถ.07'!$AV$20*100)/'1.ปถ.07'!$AD$20)+(('1.ปถ.07'!$BB$20*100)/'1.ปถ.07'!$AD$20))</f>
        <v/>
      </c>
      <c r="H62" s="1373" t="str">
        <f>IF($A$3&lt;&gt;"ชั้น"&amp;'01.ข้อมูลเบื้องต้น'!$H$2,"",(('1.ปถ.07'!$AV$21*100)/'1.ปถ.07'!$AD$21)+(('1.ปถ.07'!$BB$21*100)/'1.ปถ.07'!$AD$21))</f>
        <v/>
      </c>
      <c r="I62" s="1373" t="str">
        <f>IF($A$3&lt;&gt;"ชั้น"&amp;'01.ข้อมูลเบื้องต้น'!$H$2,"",(('1.ปถ.07'!$AV$22*100)/'1.ปถ.07'!$AD$22)+(('1.ปถ.07'!$BB$22*100)/'1.ปถ.07'!$AD$22))</f>
        <v/>
      </c>
      <c r="J62" s="1373" t="str">
        <f>IF($A$3&lt;&gt;"ชั้น"&amp;'01.ข้อมูลเบื้องต้น'!$H$2,"",(('1.ปถ.07'!$AV$23*100)/'1.ปถ.07'!$AD$23)+(('1.ปถ.07'!$BB$23*100)/'1.ปถ.07'!$AD$23))</f>
        <v/>
      </c>
      <c r="K62" s="1373" t="str">
        <f>IF($A$3&lt;&gt;"ชั้น"&amp;'01.ข้อมูลเบื้องต้น'!$H$2,"",(('1.ปถ.07'!$AV$24*100)/'1.ปถ.07'!$AD$24)+(('1.ปถ.07'!$BB$24*100)/'1.ปถ.07'!$AD$24))</f>
        <v/>
      </c>
      <c r="L62" s="1375"/>
      <c r="M62" s="1376"/>
      <c r="N62" s="1377"/>
      <c r="O62" s="1377"/>
      <c r="P62" s="1377"/>
      <c r="Q62" s="1377"/>
      <c r="R62" s="1377"/>
      <c r="S62" s="1377"/>
      <c r="T62" s="1377"/>
      <c r="U62" s="1377"/>
      <c r="V62" s="1377"/>
      <c r="W62" s="1377"/>
      <c r="X62" s="1377"/>
      <c r="Y62" s="1377"/>
      <c r="Z62" s="1377"/>
      <c r="AA62" s="1378"/>
      <c r="AB62" s="1379" t="str">
        <f>IF($A$3&lt;&gt;"ชั้น"&amp;'01.ข้อมูลเบื้องต้น'!$H$2,"",'7.พัฒนาผู้เรียน'!G63)</f>
        <v/>
      </c>
      <c r="AC62" s="1380" t="str">
        <f>IF($A$3&lt;&gt;"ชั้น"&amp;'01.ข้อมูลเบื้องต้น'!$H$2,"",'9.คุณลักษณะ'!I63)</f>
        <v/>
      </c>
      <c r="AG62" s="1261"/>
      <c r="AH62" s="1263"/>
      <c r="AI62" s="1263"/>
      <c r="AJ62" s="1264"/>
      <c r="AK62" s="1263"/>
      <c r="AL62" s="1263"/>
      <c r="AM62" s="1263"/>
      <c r="AN62" s="1264"/>
      <c r="AO62" s="1263"/>
      <c r="AP62" s="1263"/>
      <c r="AQ62" s="1263"/>
      <c r="AR62" s="1264"/>
      <c r="AS62" s="1263"/>
      <c r="AT62" s="1263"/>
      <c r="AU62" s="1263"/>
      <c r="AV62" s="1264"/>
      <c r="AW62" s="1263"/>
      <c r="AX62" s="1263"/>
      <c r="AY62" s="1263"/>
      <c r="AZ62" s="1264"/>
      <c r="BA62" s="1263"/>
      <c r="BB62" s="1263"/>
      <c r="BC62" s="1263"/>
      <c r="BD62" s="1264"/>
      <c r="BE62" s="1263"/>
      <c r="BF62" s="1263"/>
      <c r="BG62" s="1263"/>
      <c r="BH62" s="1264"/>
      <c r="BI62" s="1263"/>
      <c r="BJ62" s="1263"/>
      <c r="BK62" s="1263"/>
      <c r="BL62" s="1264"/>
      <c r="BM62" s="1263"/>
      <c r="BN62" s="1264"/>
      <c r="BO62" s="1263"/>
      <c r="BP62" s="1263"/>
      <c r="BQ62" s="1263"/>
      <c r="BR62" s="1264"/>
      <c r="BS62" s="1263"/>
      <c r="BT62" s="1263"/>
      <c r="BU62" s="1263"/>
      <c r="BV62" s="1264"/>
      <c r="BW62" s="1263"/>
      <c r="BX62" s="1263"/>
      <c r="BY62" s="1263"/>
      <c r="BZ62" s="1264"/>
      <c r="CA62" s="1263"/>
      <c r="CB62" s="1263"/>
      <c r="CC62" s="1263"/>
      <c r="CD62" s="1264"/>
      <c r="CE62" s="1263"/>
      <c r="CF62" s="1263"/>
      <c r="CG62" s="1263"/>
      <c r="CH62" s="1264"/>
      <c r="CI62" s="1263"/>
      <c r="CJ62" s="1263"/>
      <c r="CK62" s="1263"/>
      <c r="CL62" s="1264"/>
      <c r="CM62" s="1263"/>
      <c r="CN62" s="1263"/>
      <c r="CO62" s="1263"/>
      <c r="CP62" s="1264"/>
      <c r="CQ62" s="1263"/>
      <c r="CR62" s="1263"/>
      <c r="CS62" s="1263"/>
      <c r="CT62" s="1264"/>
      <c r="CU62" s="1263"/>
      <c r="CV62" s="1263"/>
      <c r="CW62" s="1263"/>
      <c r="CX62" s="1264"/>
      <c r="CY62" s="1263"/>
      <c r="CZ62" s="1263"/>
      <c r="DA62" s="1263"/>
      <c r="DB62" s="1264"/>
      <c r="DC62" s="1263"/>
      <c r="DD62" s="1263"/>
      <c r="DE62" s="1263"/>
      <c r="DF62" s="1264"/>
      <c r="DG62" s="1263"/>
      <c r="DH62" s="1263"/>
      <c r="DI62" s="1263"/>
      <c r="DJ62" s="1264"/>
      <c r="DK62" s="1263"/>
      <c r="DL62" s="1263"/>
      <c r="DM62" s="1263"/>
      <c r="DN62" s="1264"/>
      <c r="DO62" s="1263"/>
      <c r="DP62" s="1263"/>
      <c r="DQ62" s="1263"/>
      <c r="DR62" s="1264"/>
      <c r="DS62" s="1263"/>
      <c r="DT62" s="1263"/>
      <c r="DU62" s="1263"/>
      <c r="DV62" s="1264"/>
      <c r="DW62" s="1263"/>
    </row>
    <row r="63" spans="1:127" s="509" customFormat="1" ht="17.25" customHeight="1" thickBot="1">
      <c r="A63" s="1381" t="s">
        <v>570</v>
      </c>
      <c r="B63" s="1382"/>
      <c r="C63" s="1383"/>
      <c r="D63" s="1384" t="str">
        <f>IF($A$3&lt;&gt;"ชั้น"&amp;'01.ข้อมูลเบื้องต้น'!$H$2,"",('1.ปถ.07'!BH16*100)/'1.ปถ.07'!AD16)</f>
        <v/>
      </c>
      <c r="E63" s="1385" t="str">
        <f>IF($A$3&lt;&gt;"ชั้น"&amp;'01.ข้อมูลเบื้องต้น'!$H$2,"",('1.ปถ.07'!BH17*100)/'1.ปถ.07'!$AD$17)</f>
        <v/>
      </c>
      <c r="F63" s="1386" t="str">
        <f>IF($A$3&lt;&gt;"ชั้น"&amp;'01.ข้อมูลเบื้องต้น'!$H$2,"",('1.ปถ.07'!$BH$18*100)/'1.ปถ.07'!$AD$18)</f>
        <v/>
      </c>
      <c r="G63" s="1387" t="str">
        <f>IF($A$3&lt;&gt;"ชั้น"&amp;'01.ข้อมูลเบื้องต้น'!$H$2,"",('1.ปถ.07'!$BH$20*100)/'1.ปถ.07'!$AD$20)</f>
        <v/>
      </c>
      <c r="H63" s="1388" t="str">
        <f>IF($A$3&lt;&gt;"ชั้น"&amp;'01.ข้อมูลเบื้องต้น'!$H$2,"",('1.ปถ.07'!$BH$21*100)/'1.ปถ.07'!$AD$21)</f>
        <v/>
      </c>
      <c r="I63" s="1388" t="str">
        <f>IF($A$3&lt;&gt;"ชั้น"&amp;'01.ข้อมูลเบื้องต้น'!$H$2,"",('1.ปถ.07'!$BH$22*100)/'1.ปถ.07'!$AD$22)</f>
        <v/>
      </c>
      <c r="J63" s="1388" t="str">
        <f>IF($A$3&lt;&gt;"ชั้น"&amp;'01.ข้อมูลเบื้องต้น'!$H$2,"",('1.ปถ.07'!$BH$23*100)/'1.ปถ.07'!$AD$23)</f>
        <v/>
      </c>
      <c r="K63" s="1388" t="str">
        <f>IF($A$3&lt;&gt;"ชั้น"&amp;'01.ข้อมูลเบื้องต้น'!$H$2,"",('1.ปถ.07'!$BH$24*100)/'1.ปถ.07'!$AD$24)</f>
        <v/>
      </c>
      <c r="L63" s="1389"/>
      <c r="M63" s="1390"/>
      <c r="N63" s="1391"/>
      <c r="O63" s="1391"/>
      <c r="P63" s="1391"/>
      <c r="Q63" s="1391"/>
      <c r="R63" s="1391"/>
      <c r="S63" s="1391"/>
      <c r="T63" s="1391"/>
      <c r="U63" s="1391"/>
      <c r="V63" s="1391"/>
      <c r="W63" s="1391"/>
      <c r="X63" s="1391"/>
      <c r="Y63" s="1391"/>
      <c r="Z63" s="1391"/>
      <c r="AA63" s="1392"/>
      <c r="AB63" s="1393" t="str">
        <f>IF($A$3&lt;&gt;"ชั้น"&amp;'01.ข้อมูลเบื้องต้น'!$H$2,"",'7.พัฒนาผู้เรียน'!G64)</f>
        <v/>
      </c>
      <c r="AC63" s="1394" t="str">
        <f>IF($A$3&lt;&gt;"ชั้น"&amp;'01.ข้อมูลเบื้องต้น'!$H$2,"",'9.คุณลักษณะ'!I64)</f>
        <v/>
      </c>
      <c r="AG63" s="1261"/>
      <c r="AH63" s="1263"/>
      <c r="AI63" s="1263"/>
      <c r="AJ63" s="1264"/>
      <c r="AK63" s="1263"/>
      <c r="AL63" s="1263"/>
      <c r="AM63" s="1263"/>
      <c r="AN63" s="1264"/>
      <c r="AO63" s="1263"/>
      <c r="AP63" s="1263"/>
      <c r="AQ63" s="1263"/>
      <c r="AR63" s="1264"/>
      <c r="AS63" s="1263"/>
      <c r="AT63" s="1263"/>
      <c r="AU63" s="1263"/>
      <c r="AV63" s="1264"/>
      <c r="AW63" s="1263"/>
      <c r="AX63" s="1263"/>
      <c r="AY63" s="1263"/>
      <c r="AZ63" s="1264"/>
      <c r="BA63" s="1263"/>
      <c r="BB63" s="1263"/>
      <c r="BC63" s="1263"/>
      <c r="BD63" s="1264"/>
      <c r="BE63" s="1263"/>
      <c r="BF63" s="1263"/>
      <c r="BG63" s="1263"/>
      <c r="BH63" s="1264"/>
      <c r="BI63" s="1263"/>
      <c r="BJ63" s="1263"/>
      <c r="BK63" s="1263"/>
      <c r="BL63" s="1264"/>
      <c r="BM63" s="1263"/>
      <c r="BN63" s="1264"/>
      <c r="BO63" s="1263"/>
      <c r="BP63" s="1263"/>
      <c r="BQ63" s="1263"/>
      <c r="BR63" s="1264"/>
      <c r="BS63" s="1263"/>
      <c r="BT63" s="1263"/>
      <c r="BU63" s="1263"/>
      <c r="BV63" s="1264"/>
      <c r="BW63" s="1263"/>
      <c r="BX63" s="1263"/>
      <c r="BY63" s="1263"/>
      <c r="BZ63" s="1264"/>
      <c r="CA63" s="1263"/>
      <c r="CB63" s="1263"/>
      <c r="CC63" s="1263"/>
      <c r="CD63" s="1264"/>
      <c r="CE63" s="1263"/>
      <c r="CF63" s="1263"/>
      <c r="CG63" s="1263"/>
      <c r="CH63" s="1264"/>
      <c r="CI63" s="1263"/>
      <c r="CJ63" s="1263"/>
      <c r="CK63" s="1263"/>
      <c r="CL63" s="1264"/>
      <c r="CM63" s="1263"/>
      <c r="CN63" s="1263"/>
      <c r="CO63" s="1263"/>
      <c r="CP63" s="1264"/>
      <c r="CQ63" s="1263"/>
      <c r="CR63" s="1263"/>
      <c r="CS63" s="1263"/>
      <c r="CT63" s="1264"/>
      <c r="CU63" s="1263"/>
      <c r="CV63" s="1263"/>
      <c r="CW63" s="1263"/>
      <c r="CX63" s="1264"/>
      <c r="CY63" s="1263"/>
      <c r="CZ63" s="1263"/>
      <c r="DA63" s="1263"/>
      <c r="DB63" s="1264"/>
      <c r="DC63" s="1263"/>
      <c r="DD63" s="1263"/>
      <c r="DE63" s="1263"/>
      <c r="DF63" s="1264"/>
      <c r="DG63" s="1263"/>
      <c r="DH63" s="1263"/>
      <c r="DI63" s="1263"/>
      <c r="DJ63" s="1264"/>
      <c r="DK63" s="1263"/>
      <c r="DL63" s="1263"/>
      <c r="DM63" s="1263"/>
      <c r="DN63" s="1264"/>
      <c r="DO63" s="1263"/>
      <c r="DP63" s="1263"/>
      <c r="DQ63" s="1263"/>
      <c r="DR63" s="1264"/>
      <c r="DS63" s="1263"/>
      <c r="DT63" s="1263"/>
      <c r="DU63" s="1263"/>
      <c r="DV63" s="1264"/>
      <c r="DW63" s="1263"/>
    </row>
    <row r="64" spans="1:127" s="510" customFormat="1" ht="17.25" hidden="1" customHeight="1" thickBot="1">
      <c r="A64" s="1395" t="s">
        <v>73</v>
      </c>
      <c r="B64" s="1396"/>
      <c r="C64" s="1397"/>
      <c r="D64" s="1398" t="str">
        <f>IF(D60="","",(D63*100)/#REF!)</f>
        <v/>
      </c>
      <c r="E64" s="1399" t="str">
        <f>IF(E60="","",(E63*100)/#REF!)</f>
        <v/>
      </c>
      <c r="F64" s="1399" t="str">
        <f>IF(F60="","",(F63*100)/#REF!)</f>
        <v/>
      </c>
      <c r="G64" s="1399" t="str">
        <f>IF(G60="","",(G63*100)/#REF!)</f>
        <v/>
      </c>
      <c r="H64" s="1399" t="str">
        <f>IF(H60="","",(H63*100)/#REF!)</f>
        <v/>
      </c>
      <c r="I64" s="1399" t="str">
        <f>IF(I60="","",(I63*100)/#REF!)</f>
        <v/>
      </c>
      <c r="J64" s="1400" t="str">
        <f>IF(J60="","",(J63*100)/#REF!)</f>
        <v/>
      </c>
      <c r="K64" s="1400" t="str">
        <f>IF(K60="","",(K63*100)/#REF!)</f>
        <v/>
      </c>
      <c r="L64" s="1401"/>
      <c r="M64" s="1401"/>
      <c r="N64" s="1401"/>
      <c r="O64" s="1401"/>
      <c r="P64" s="1401"/>
      <c r="Q64" s="1401"/>
      <c r="R64" s="1401"/>
      <c r="S64" s="1401"/>
      <c r="T64" s="1401"/>
      <c r="U64" s="1401"/>
      <c r="V64" s="1401"/>
      <c r="W64" s="1401"/>
      <c r="X64" s="1401"/>
      <c r="Y64" s="1401"/>
      <c r="Z64" s="1401"/>
      <c r="AA64" s="1401"/>
      <c r="AB64" s="1265"/>
      <c r="AC64" s="1265"/>
      <c r="AG64" s="1265"/>
      <c r="AH64" s="1263"/>
      <c r="AI64" s="1263"/>
      <c r="AJ64" s="1264"/>
      <c r="AK64" s="1263"/>
      <c r="AL64" s="1263"/>
      <c r="AM64" s="1263"/>
      <c r="AN64" s="1264"/>
      <c r="AO64" s="1263"/>
      <c r="AP64" s="1263"/>
      <c r="AQ64" s="1263"/>
      <c r="AR64" s="1264"/>
      <c r="AS64" s="1263"/>
      <c r="AT64" s="1263"/>
      <c r="AU64" s="1263"/>
      <c r="AV64" s="1264"/>
      <c r="AW64" s="1263"/>
      <c r="AX64" s="1263"/>
      <c r="AY64" s="1263"/>
      <c r="AZ64" s="1264"/>
      <c r="BA64" s="1263"/>
      <c r="BB64" s="1263"/>
      <c r="BC64" s="1263"/>
      <c r="BD64" s="1264"/>
      <c r="BE64" s="1263"/>
      <c r="BF64" s="1263"/>
      <c r="BG64" s="1263"/>
      <c r="BH64" s="1264"/>
      <c r="BI64" s="1263"/>
      <c r="BJ64" s="1263"/>
      <c r="BK64" s="1263"/>
      <c r="BL64" s="1264"/>
      <c r="BM64" s="1263"/>
      <c r="BN64" s="1264"/>
      <c r="BO64" s="1263"/>
      <c r="BP64" s="1263"/>
      <c r="BQ64" s="1263"/>
      <c r="BR64" s="1264"/>
      <c r="BS64" s="1263"/>
      <c r="BT64" s="1263"/>
      <c r="BU64" s="1263"/>
      <c r="BV64" s="1264"/>
      <c r="BW64" s="1263"/>
      <c r="BX64" s="1263"/>
      <c r="BY64" s="1263"/>
      <c r="BZ64" s="1264"/>
      <c r="CA64" s="1263"/>
      <c r="CB64" s="1263"/>
      <c r="CC64" s="1263"/>
      <c r="CD64" s="1264"/>
      <c r="CE64" s="1263"/>
      <c r="CF64" s="1263"/>
      <c r="CG64" s="1263"/>
      <c r="CH64" s="1264"/>
      <c r="CI64" s="1263"/>
      <c r="CJ64" s="1263"/>
      <c r="CK64" s="1263"/>
      <c r="CL64" s="1264"/>
      <c r="CM64" s="1263"/>
      <c r="CN64" s="1263"/>
      <c r="CO64" s="1263"/>
      <c r="CP64" s="1264"/>
      <c r="CQ64" s="1263"/>
      <c r="CR64" s="1263"/>
      <c r="CS64" s="1263"/>
      <c r="CT64" s="1264"/>
      <c r="CU64" s="1263"/>
      <c r="CV64" s="1263"/>
      <c r="CW64" s="1263"/>
      <c r="CX64" s="1264"/>
      <c r="CY64" s="1263"/>
      <c r="CZ64" s="1263"/>
      <c r="DA64" s="1263"/>
      <c r="DB64" s="1264"/>
      <c r="DC64" s="1263"/>
      <c r="DD64" s="1263"/>
      <c r="DE64" s="1263"/>
      <c r="DF64" s="1264"/>
      <c r="DG64" s="1263"/>
      <c r="DH64" s="1263"/>
      <c r="DI64" s="1263"/>
      <c r="DJ64" s="1264"/>
      <c r="DK64" s="1263"/>
      <c r="DL64" s="1263"/>
      <c r="DM64" s="1263"/>
      <c r="DN64" s="1264"/>
      <c r="DO64" s="1263"/>
      <c r="DP64" s="1263"/>
      <c r="DQ64" s="1263"/>
      <c r="DR64" s="1264"/>
      <c r="DS64" s="1263"/>
      <c r="DT64" s="1263"/>
      <c r="DU64" s="1263"/>
      <c r="DV64" s="1264"/>
      <c r="DW64" s="1263"/>
    </row>
    <row r="65" spans="1:127" s="510" customFormat="1" ht="17.25" customHeight="1">
      <c r="A65" s="1402"/>
      <c r="B65" s="1402"/>
      <c r="C65" s="1402"/>
      <c r="D65" s="1402"/>
      <c r="E65" s="1402"/>
      <c r="F65" s="1402"/>
      <c r="G65" s="1402"/>
      <c r="H65" s="1402"/>
      <c r="I65" s="1402"/>
      <c r="J65" s="1265"/>
      <c r="K65" s="1265"/>
      <c r="L65" s="1265"/>
      <c r="M65" s="1265"/>
      <c r="N65" s="1265"/>
      <c r="O65" s="1265"/>
      <c r="P65" s="1265"/>
      <c r="Q65" s="1265"/>
      <c r="R65" s="1265"/>
      <c r="S65" s="1265"/>
      <c r="T65" s="1265"/>
      <c r="U65" s="1265"/>
      <c r="V65" s="1265"/>
      <c r="W65" s="1265"/>
      <c r="X65" s="1265"/>
      <c r="Y65" s="1265"/>
      <c r="Z65" s="1265"/>
      <c r="AA65" s="1265"/>
      <c r="AB65" s="1265"/>
      <c r="AC65" s="1265"/>
      <c r="AG65" s="1265"/>
      <c r="AH65" s="1263"/>
      <c r="AI65" s="1263"/>
      <c r="AJ65" s="1264"/>
      <c r="AK65" s="1263"/>
      <c r="AL65" s="1263"/>
      <c r="AM65" s="1263"/>
      <c r="AN65" s="1264"/>
      <c r="AO65" s="1263"/>
      <c r="AP65" s="1263"/>
      <c r="AQ65" s="1263"/>
      <c r="AR65" s="1264"/>
      <c r="AS65" s="1263"/>
      <c r="AT65" s="1263"/>
      <c r="AU65" s="1263"/>
      <c r="AV65" s="1264"/>
      <c r="AW65" s="1263"/>
      <c r="AX65" s="1263"/>
      <c r="AY65" s="1263"/>
      <c r="AZ65" s="1264"/>
      <c r="BA65" s="1263"/>
      <c r="BB65" s="1263"/>
      <c r="BC65" s="1263"/>
      <c r="BD65" s="1264"/>
      <c r="BE65" s="1263"/>
      <c r="BF65" s="1263"/>
      <c r="BG65" s="1263"/>
      <c r="BH65" s="1264"/>
      <c r="BI65" s="1263"/>
      <c r="BJ65" s="1263"/>
      <c r="BK65" s="1263"/>
      <c r="BL65" s="1264"/>
      <c r="BM65" s="1263"/>
      <c r="BN65" s="1264"/>
      <c r="BO65" s="1263"/>
      <c r="BP65" s="1263"/>
      <c r="BQ65" s="1263"/>
      <c r="BR65" s="1264"/>
      <c r="BS65" s="1263"/>
      <c r="BT65" s="1263"/>
      <c r="BU65" s="1263"/>
      <c r="BV65" s="1264"/>
      <c r="BW65" s="1263"/>
      <c r="BX65" s="1263"/>
      <c r="BY65" s="1263"/>
      <c r="BZ65" s="1264"/>
      <c r="CA65" s="1263"/>
      <c r="CB65" s="1263"/>
      <c r="CC65" s="1263"/>
      <c r="CD65" s="1264"/>
      <c r="CE65" s="1263"/>
      <c r="CF65" s="1263"/>
      <c r="CG65" s="1263"/>
      <c r="CH65" s="1264"/>
      <c r="CI65" s="1263"/>
      <c r="CJ65" s="1263"/>
      <c r="CK65" s="1263"/>
      <c r="CL65" s="1264"/>
      <c r="CM65" s="1263"/>
      <c r="CN65" s="1263"/>
      <c r="CO65" s="1263"/>
      <c r="CP65" s="1264"/>
      <c r="CQ65" s="1263"/>
      <c r="CR65" s="1263"/>
      <c r="CS65" s="1263"/>
      <c r="CT65" s="1264"/>
      <c r="CU65" s="1263"/>
      <c r="CV65" s="1263"/>
      <c r="CW65" s="1263"/>
      <c r="CX65" s="1264"/>
      <c r="CY65" s="1263"/>
      <c r="CZ65" s="1263"/>
      <c r="DA65" s="1263"/>
      <c r="DB65" s="1264"/>
      <c r="DC65" s="1263"/>
      <c r="DD65" s="1263"/>
      <c r="DE65" s="1263"/>
      <c r="DF65" s="1264"/>
      <c r="DG65" s="1263"/>
      <c r="DH65" s="1263"/>
      <c r="DI65" s="1263"/>
      <c r="DJ65" s="1264"/>
      <c r="DK65" s="1263"/>
      <c r="DL65" s="1263"/>
      <c r="DM65" s="1263"/>
      <c r="DN65" s="1264"/>
      <c r="DO65" s="1263"/>
      <c r="DP65" s="1263"/>
      <c r="DQ65" s="1263"/>
      <c r="DR65" s="1264"/>
      <c r="DS65" s="1263"/>
      <c r="DT65" s="1263"/>
      <c r="DU65" s="1263"/>
      <c r="DV65" s="1264"/>
      <c r="DW65" s="1263"/>
    </row>
    <row r="66" spans="1:127" s="510" customFormat="1" ht="17.25" customHeight="1">
      <c r="A66" s="1402"/>
      <c r="B66" s="1403" t="s">
        <v>124</v>
      </c>
      <c r="C66" s="1403"/>
      <c r="D66" s="1403" t="s">
        <v>124</v>
      </c>
      <c r="E66" s="1403"/>
      <c r="F66" s="1263" t="s">
        <v>124</v>
      </c>
      <c r="G66" s="1263" t="s">
        <v>563</v>
      </c>
      <c r="H66" s="1263"/>
      <c r="I66" s="1263" t="s">
        <v>561</v>
      </c>
      <c r="J66" s="1404"/>
      <c r="K66" s="1404" t="s">
        <v>562</v>
      </c>
      <c r="L66" s="1405"/>
      <c r="M66" s="1406" t="s">
        <v>563</v>
      </c>
      <c r="N66" s="1406" t="s">
        <v>563</v>
      </c>
      <c r="O66" s="1406" t="s">
        <v>563</v>
      </c>
      <c r="P66" s="1406" t="s">
        <v>563</v>
      </c>
      <c r="Q66" s="1405"/>
      <c r="R66" s="1406" t="s">
        <v>561</v>
      </c>
      <c r="S66" s="1406" t="s">
        <v>561</v>
      </c>
      <c r="T66" s="1406" t="s">
        <v>561</v>
      </c>
      <c r="U66" s="1406" t="s">
        <v>561</v>
      </c>
      <c r="V66" s="1405"/>
      <c r="W66" s="1406" t="s">
        <v>562</v>
      </c>
      <c r="X66" s="1406" t="s">
        <v>562</v>
      </c>
      <c r="Y66" s="1406" t="s">
        <v>562</v>
      </c>
      <c r="Z66" s="1406" t="s">
        <v>562</v>
      </c>
      <c r="AA66" s="1406" t="s">
        <v>562</v>
      </c>
      <c r="AB66" s="1265"/>
      <c r="AC66" s="1265"/>
      <c r="AG66" s="1265"/>
      <c r="AH66" s="1263"/>
      <c r="AI66" s="1263"/>
      <c r="AJ66" s="1264"/>
      <c r="AK66" s="1263"/>
      <c r="AL66" s="1263"/>
      <c r="AM66" s="1263"/>
      <c r="AN66" s="1264"/>
      <c r="AO66" s="1263"/>
      <c r="AP66" s="1263"/>
      <c r="AQ66" s="1263"/>
      <c r="AR66" s="1264"/>
      <c r="AS66" s="1263"/>
      <c r="AT66" s="1263"/>
      <c r="AU66" s="1263"/>
      <c r="AV66" s="1264"/>
      <c r="AW66" s="1263"/>
      <c r="AX66" s="1263"/>
      <c r="AY66" s="1263"/>
      <c r="AZ66" s="1264"/>
      <c r="BA66" s="1263"/>
      <c r="BB66" s="1263"/>
      <c r="BC66" s="1263"/>
      <c r="BD66" s="1264"/>
      <c r="BE66" s="1263"/>
      <c r="BF66" s="1263"/>
      <c r="BG66" s="1263"/>
      <c r="BH66" s="1264"/>
      <c r="BI66" s="1263"/>
      <c r="BJ66" s="1263"/>
      <c r="BK66" s="1263"/>
      <c r="BL66" s="1264"/>
      <c r="BM66" s="1263"/>
      <c r="BN66" s="1264"/>
      <c r="BO66" s="1263"/>
      <c r="BP66" s="1263"/>
      <c r="BQ66" s="1263"/>
      <c r="BR66" s="1264"/>
      <c r="BS66" s="1263"/>
      <c r="BT66" s="1263"/>
      <c r="BU66" s="1263"/>
      <c r="BV66" s="1264"/>
      <c r="BW66" s="1263"/>
      <c r="BX66" s="1263"/>
      <c r="BY66" s="1263"/>
      <c r="BZ66" s="1264"/>
      <c r="CA66" s="1263"/>
      <c r="CB66" s="1263"/>
      <c r="CC66" s="1263"/>
      <c r="CD66" s="1264"/>
      <c r="CE66" s="1263"/>
      <c r="CF66" s="1263"/>
      <c r="CG66" s="1263"/>
      <c r="CH66" s="1264"/>
      <c r="CI66" s="1263"/>
      <c r="CJ66" s="1263"/>
      <c r="CK66" s="1263"/>
      <c r="CL66" s="1264"/>
      <c r="CM66" s="1263"/>
      <c r="CN66" s="1263"/>
      <c r="CO66" s="1263"/>
      <c r="CP66" s="1264"/>
      <c r="CQ66" s="1263"/>
      <c r="CR66" s="1263"/>
      <c r="CS66" s="1263"/>
      <c r="CT66" s="1264"/>
      <c r="CU66" s="1263"/>
      <c r="CV66" s="1263"/>
      <c r="CW66" s="1263"/>
      <c r="CX66" s="1264"/>
      <c r="CY66" s="1263"/>
      <c r="CZ66" s="1263"/>
      <c r="DA66" s="1263"/>
      <c r="DB66" s="1264"/>
      <c r="DC66" s="1263"/>
      <c r="DD66" s="1263"/>
      <c r="DE66" s="1263"/>
      <c r="DF66" s="1264"/>
      <c r="DG66" s="1263"/>
      <c r="DH66" s="1263"/>
      <c r="DI66" s="1263"/>
      <c r="DJ66" s="1264"/>
      <c r="DK66" s="1263"/>
      <c r="DL66" s="1263"/>
      <c r="DM66" s="1263"/>
      <c r="DN66" s="1264"/>
      <c r="DO66" s="1263"/>
      <c r="DP66" s="1263"/>
      <c r="DQ66" s="1263"/>
      <c r="DR66" s="1264"/>
      <c r="DS66" s="1263"/>
      <c r="DT66" s="1263"/>
      <c r="DU66" s="1263"/>
      <c r="DV66" s="1264"/>
      <c r="DW66" s="1263"/>
    </row>
    <row r="67" spans="1:127" s="510" customFormat="1" ht="17.25" customHeight="1">
      <c r="A67" s="1402"/>
      <c r="B67" s="1403" t="str">
        <f>IF('01.ข้อมูลเบื้องต้น'!$I$4="","(………………………………….)",CONCATENATE("(",'01.ข้อมูลเบื้องต้น'!$I$4,")"))</f>
        <v>(………………………………….)</v>
      </c>
      <c r="C67" s="1403"/>
      <c r="D67" s="1403" t="str">
        <f>IF('01.ข้อมูลเบื้องต้น'!$I$6="","(………………………………….)",CONCATENATE("(",'01.ข้อมูลเบื้องต้น'!$I$6,")"))</f>
        <v>(นางสาวภัทรกรรณ  เสมศึกสาม)</v>
      </c>
      <c r="E67" s="1403"/>
      <c r="F67" s="1263" t="str">
        <f>IF('01.ข้อมูลเบื้องต้น'!$I$10="","(………………………………….)",CONCATENATE("(",'01.ข้อมูลเบื้องต้น'!$I$10,")"))</f>
        <v>(นายอัศวิน  คงเพ็ชรศักดิ์)</v>
      </c>
      <c r="G67" s="1263" t="str">
        <f>IF('01.ข้อมูลเบื้องต้น'!$I$4="","(………………………………….)",CONCATENATE("(",'01.ข้อมูลเบื้องต้น'!$I$4,")"))</f>
        <v>(………………………………….)</v>
      </c>
      <c r="H67" s="1263"/>
      <c r="I67" s="1263" t="str">
        <f>IF('01.ข้อมูลเบื้องต้น'!$I$6="","(………………………………….)",CONCATENATE("(",'01.ข้อมูลเบื้องต้น'!$I$6,")"))</f>
        <v>(นางสาวภัทรกรรณ  เสมศึกสาม)</v>
      </c>
      <c r="J67" s="1404"/>
      <c r="K67" s="1404" t="str">
        <f>IF('01.ข้อมูลเบื้องต้น'!$I$10="","(………………………………….)",CONCATENATE("(",'01.ข้อมูลเบื้องต้น'!$I$10,")"))</f>
        <v>(นายอัศวิน  คงเพ็ชรศักดิ์)</v>
      </c>
      <c r="L67" s="1405"/>
      <c r="M67" s="1406" t="str">
        <f>IF('01.ข้อมูลเบื้องต้น'!$I$4="","(………………………………….)",CONCATENATE("(",'01.ข้อมูลเบื้องต้น'!$I$4,")"))</f>
        <v>(………………………………….)</v>
      </c>
      <c r="N67" s="1406" t="str">
        <f>IF('01.ข้อมูลเบื้องต้น'!$I$4="","(………………………………….)",CONCATENATE("(",'01.ข้อมูลเบื้องต้น'!$I$4,")"))</f>
        <v>(………………………………….)</v>
      </c>
      <c r="O67" s="1406" t="str">
        <f>IF('01.ข้อมูลเบื้องต้น'!$I$4="","(………………………………….)",CONCATENATE("(",'01.ข้อมูลเบื้องต้น'!$I$4,")"))</f>
        <v>(………………………………….)</v>
      </c>
      <c r="P67" s="1406" t="str">
        <f>IF('01.ข้อมูลเบื้องต้น'!$I$4="","(………………………………….)",CONCATENATE("(",'01.ข้อมูลเบื้องต้น'!$I$4,")"))</f>
        <v>(………………………………….)</v>
      </c>
      <c r="Q67" s="1405"/>
      <c r="R67" s="1406" t="str">
        <f>IF('01.ข้อมูลเบื้องต้น'!$I$6="","(………………………………….)",CONCATENATE("(",'01.ข้อมูลเบื้องต้น'!$I$6,")"))</f>
        <v>(นางสาวภัทรกรรณ  เสมศึกสาม)</v>
      </c>
      <c r="S67" s="1406" t="str">
        <f>IF('01.ข้อมูลเบื้องต้น'!$I$6="","(………………………………….)",CONCATENATE("(",'01.ข้อมูลเบื้องต้น'!$I$6,")"))</f>
        <v>(นางสาวภัทรกรรณ  เสมศึกสาม)</v>
      </c>
      <c r="T67" s="1406" t="str">
        <f>IF('01.ข้อมูลเบื้องต้น'!$I$6="","(………………………………….)",CONCATENATE("(",'01.ข้อมูลเบื้องต้น'!$I$6,")"))</f>
        <v>(นางสาวภัทรกรรณ  เสมศึกสาม)</v>
      </c>
      <c r="U67" s="1406" t="str">
        <f>IF('01.ข้อมูลเบื้องต้น'!$I$6="","(………………………………….)",CONCATENATE("(",'01.ข้อมูลเบื้องต้น'!$I$6,")"))</f>
        <v>(นางสาวภัทรกรรณ  เสมศึกสาม)</v>
      </c>
      <c r="V67" s="1405"/>
      <c r="W67" s="1406" t="str">
        <f>IF('01.ข้อมูลเบื้องต้น'!$I$10="","(………………………………….)",CONCATENATE("(",'01.ข้อมูลเบื้องต้น'!$I$10,")"))</f>
        <v>(นายอัศวิน  คงเพ็ชรศักดิ์)</v>
      </c>
      <c r="X67" s="1406" t="str">
        <f>IF('01.ข้อมูลเบื้องต้น'!$I$10="","(………………………………….)",CONCATENATE("(",'01.ข้อมูลเบื้องต้น'!$I$10,")"))</f>
        <v>(นายอัศวิน  คงเพ็ชรศักดิ์)</v>
      </c>
      <c r="Y67" s="1406" t="str">
        <f>IF('01.ข้อมูลเบื้องต้น'!$I$10="","(………………………………….)",CONCATENATE("(",'01.ข้อมูลเบื้องต้น'!$I$10,")"))</f>
        <v>(นายอัศวิน  คงเพ็ชรศักดิ์)</v>
      </c>
      <c r="Z67" s="1406" t="str">
        <f>IF('01.ข้อมูลเบื้องต้น'!$I$10="","(………………………………….)",CONCATENATE("(",'01.ข้อมูลเบื้องต้น'!$I$10,")"))</f>
        <v>(นายอัศวิน  คงเพ็ชรศักดิ์)</v>
      </c>
      <c r="AA67" s="1406" t="str">
        <f>IF('01.ข้อมูลเบื้องต้น'!$I$10="","(………………………………….)",CONCATENATE("(",'01.ข้อมูลเบื้องต้น'!$I$10,")"))</f>
        <v>(นายอัศวิน  คงเพ็ชรศักดิ์)</v>
      </c>
      <c r="AB67" s="1265"/>
      <c r="AC67" s="1265"/>
      <c r="AG67" s="1265"/>
      <c r="AH67" s="1263"/>
      <c r="AI67" s="1263"/>
      <c r="AJ67" s="1264"/>
      <c r="AK67" s="1263"/>
      <c r="AL67" s="1263"/>
      <c r="AM67" s="1263"/>
      <c r="AN67" s="1264"/>
      <c r="AO67" s="1263"/>
      <c r="AP67" s="1263"/>
      <c r="AQ67" s="1263"/>
      <c r="AR67" s="1264"/>
      <c r="AS67" s="1263"/>
      <c r="AT67" s="1263"/>
      <c r="AU67" s="1263"/>
      <c r="AV67" s="1264"/>
      <c r="AW67" s="1263"/>
      <c r="AX67" s="1263"/>
      <c r="AY67" s="1263"/>
      <c r="AZ67" s="1264"/>
      <c r="BA67" s="1263"/>
      <c r="BB67" s="1263"/>
      <c r="BC67" s="1263"/>
      <c r="BD67" s="1264"/>
      <c r="BE67" s="1263"/>
      <c r="BF67" s="1263"/>
      <c r="BG67" s="1263"/>
      <c r="BH67" s="1264"/>
      <c r="BI67" s="1263"/>
      <c r="BJ67" s="1263"/>
      <c r="BK67" s="1263"/>
      <c r="BL67" s="1264"/>
      <c r="BM67" s="1263"/>
      <c r="BN67" s="1264"/>
      <c r="BO67" s="1263"/>
      <c r="BP67" s="1263"/>
      <c r="BQ67" s="1263"/>
      <c r="BR67" s="1264"/>
      <c r="BS67" s="1263"/>
      <c r="BT67" s="1263"/>
      <c r="BU67" s="1263"/>
      <c r="BV67" s="1264"/>
      <c r="BW67" s="1263"/>
      <c r="BX67" s="1263"/>
      <c r="BY67" s="1263"/>
      <c r="BZ67" s="1264"/>
      <c r="CA67" s="1263"/>
      <c r="CB67" s="1263"/>
      <c r="CC67" s="1263"/>
      <c r="CD67" s="1264"/>
      <c r="CE67" s="1263"/>
      <c r="CF67" s="1263"/>
      <c r="CG67" s="1263"/>
      <c r="CH67" s="1264"/>
      <c r="CI67" s="1263"/>
      <c r="CJ67" s="1263"/>
      <c r="CK67" s="1263"/>
      <c r="CL67" s="1264"/>
      <c r="CM67" s="1263"/>
      <c r="CN67" s="1263"/>
      <c r="CO67" s="1263"/>
      <c r="CP67" s="1264"/>
      <c r="CQ67" s="1263"/>
      <c r="CR67" s="1263"/>
      <c r="CS67" s="1263"/>
      <c r="CT67" s="1264"/>
      <c r="CU67" s="1263"/>
      <c r="CV67" s="1263"/>
      <c r="CW67" s="1263"/>
      <c r="CX67" s="1264"/>
      <c r="CY67" s="1263"/>
      <c r="CZ67" s="1263"/>
      <c r="DA67" s="1263"/>
      <c r="DB67" s="1264"/>
      <c r="DC67" s="1263"/>
      <c r="DD67" s="1263"/>
      <c r="DE67" s="1263"/>
      <c r="DF67" s="1264"/>
      <c r="DG67" s="1263"/>
      <c r="DH67" s="1263"/>
      <c r="DI67" s="1263"/>
      <c r="DJ67" s="1264"/>
      <c r="DK67" s="1263"/>
      <c r="DL67" s="1263"/>
      <c r="DM67" s="1263"/>
      <c r="DN67" s="1264"/>
      <c r="DO67" s="1263"/>
      <c r="DP67" s="1263"/>
      <c r="DQ67" s="1263"/>
      <c r="DR67" s="1264"/>
      <c r="DS67" s="1263"/>
      <c r="DT67" s="1263"/>
      <c r="DU67" s="1263"/>
      <c r="DV67" s="1264"/>
      <c r="DW67" s="1263"/>
    </row>
    <row r="68" spans="1:127" s="512" customFormat="1" ht="17.25" customHeight="1">
      <c r="A68" s="1402"/>
      <c r="B68" s="1403" t="s">
        <v>7</v>
      </c>
      <c r="C68" s="1403"/>
      <c r="D68" s="1403" t="s">
        <v>125</v>
      </c>
      <c r="E68" s="1403"/>
      <c r="F68" s="1263" t="str">
        <f>IF('01.ข้อมูลเบื้องต้น'!$I$10='01.ข้อมูลเบื้องต้น'!$I$8,"รองผู้อำนวยการสถานศึกษา","ผู้อำนวยการสถานศึกษา")</f>
        <v>ผู้อำนวยการสถานศึกษา</v>
      </c>
      <c r="G68" s="1263" t="s">
        <v>7</v>
      </c>
      <c r="H68" s="1263"/>
      <c r="I68" s="1263" t="s">
        <v>125</v>
      </c>
      <c r="J68" s="1404"/>
      <c r="K68" s="1404" t="str">
        <f>IF('01.ข้อมูลเบื้องต้น'!$I$10='01.ข้อมูลเบื้องต้น'!$I$8,"รองผู้อำนวยการสถานศึกษา","ผู้อำนวยการสถานศึกษา")</f>
        <v>ผู้อำนวยการสถานศึกษา</v>
      </c>
      <c r="L68" s="1405"/>
      <c r="M68" s="1406" t="s">
        <v>7</v>
      </c>
      <c r="N68" s="1406" t="s">
        <v>7</v>
      </c>
      <c r="O68" s="1406" t="s">
        <v>7</v>
      </c>
      <c r="P68" s="1406" t="s">
        <v>7</v>
      </c>
      <c r="Q68" s="1405"/>
      <c r="R68" s="1406" t="s">
        <v>125</v>
      </c>
      <c r="S68" s="1406" t="s">
        <v>125</v>
      </c>
      <c r="T68" s="1406" t="s">
        <v>125</v>
      </c>
      <c r="U68" s="1406" t="s">
        <v>125</v>
      </c>
      <c r="V68" s="1405"/>
      <c r="W68" s="1406" t="str">
        <f>IF('01.ข้อมูลเบื้องต้น'!$I$10='01.ข้อมูลเบื้องต้น'!$I$8,"รองผู้อำนวยการสถานศึกษา","ผู้อำนวยการสถานศึกษา")</f>
        <v>ผู้อำนวยการสถานศึกษา</v>
      </c>
      <c r="X68" s="1406" t="str">
        <f>IF('01.ข้อมูลเบื้องต้น'!$I$10='01.ข้อมูลเบื้องต้น'!$I$8,"รองผู้อำนวยการสถานศึกษา","ผู้อำนวยการสถานศึกษา")</f>
        <v>ผู้อำนวยการสถานศึกษา</v>
      </c>
      <c r="Y68" s="1406" t="str">
        <f>IF('01.ข้อมูลเบื้องต้น'!$I$10='01.ข้อมูลเบื้องต้น'!$I$8,"รองผู้อำนวยการสถานศึกษา","ผู้อำนวยการสถานศึกษา")</f>
        <v>ผู้อำนวยการสถานศึกษา</v>
      </c>
      <c r="Z68" s="1406" t="str">
        <f>IF('01.ข้อมูลเบื้องต้น'!$I$10='01.ข้อมูลเบื้องต้น'!$I$8,"รองผู้อำนวยการสถานศึกษา","ผู้อำนวยการสถานศึกษา")</f>
        <v>ผู้อำนวยการสถานศึกษา</v>
      </c>
      <c r="AA68" s="1406" t="str">
        <f>IF('01.ข้อมูลเบื้องต้น'!$I$10='01.ข้อมูลเบื้องต้น'!$I$8,"รองผู้อำนวยการสถานศึกษา","ผู้อำนวยการสถานศึกษา")</f>
        <v>ผู้อำนวยการสถานศึกษา</v>
      </c>
      <c r="AB68" s="1266"/>
      <c r="AC68" s="1266"/>
      <c r="AG68" s="1266"/>
      <c r="AH68" s="1263"/>
      <c r="AI68" s="1263"/>
      <c r="AJ68" s="1264"/>
      <c r="AK68" s="1263"/>
      <c r="AL68" s="1263"/>
      <c r="AM68" s="1263"/>
      <c r="AN68" s="1264"/>
      <c r="AO68" s="1263"/>
      <c r="AP68" s="1263"/>
      <c r="AQ68" s="1263"/>
      <c r="AR68" s="1264"/>
      <c r="AS68" s="1263"/>
      <c r="AT68" s="1263"/>
      <c r="AU68" s="1263"/>
      <c r="AV68" s="1264"/>
      <c r="AW68" s="1263"/>
      <c r="AX68" s="1263"/>
      <c r="AY68" s="1263"/>
      <c r="AZ68" s="1264"/>
      <c r="BA68" s="1263"/>
      <c r="BB68" s="1263"/>
      <c r="BC68" s="1263"/>
      <c r="BD68" s="1264"/>
      <c r="BE68" s="1263"/>
      <c r="BF68" s="1263"/>
      <c r="BG68" s="1263"/>
      <c r="BH68" s="1264"/>
      <c r="BI68" s="1263"/>
      <c r="BJ68" s="1263"/>
      <c r="BK68" s="1263"/>
      <c r="BL68" s="1264"/>
      <c r="BM68" s="1263"/>
      <c r="BN68" s="1264"/>
      <c r="BO68" s="1263"/>
      <c r="BP68" s="1263"/>
      <c r="BQ68" s="1263"/>
      <c r="BR68" s="1264"/>
      <c r="BS68" s="1263"/>
      <c r="BT68" s="1263"/>
      <c r="BU68" s="1263"/>
      <c r="BV68" s="1264"/>
      <c r="BW68" s="1263"/>
      <c r="BX68" s="1263"/>
      <c r="BY68" s="1263"/>
      <c r="BZ68" s="1264"/>
      <c r="CA68" s="1263"/>
      <c r="CB68" s="1263"/>
      <c r="CC68" s="1263"/>
      <c r="CD68" s="1264"/>
      <c r="CE68" s="1263"/>
      <c r="CF68" s="1263"/>
      <c r="CG68" s="1263"/>
      <c r="CH68" s="1264"/>
      <c r="CI68" s="1263"/>
      <c r="CJ68" s="1263"/>
      <c r="CK68" s="1263"/>
      <c r="CL68" s="1264"/>
      <c r="CM68" s="1263"/>
      <c r="CN68" s="1263"/>
      <c r="CO68" s="1263"/>
      <c r="CP68" s="1264"/>
      <c r="CQ68" s="1263"/>
      <c r="CR68" s="1263"/>
      <c r="CS68" s="1263"/>
      <c r="CT68" s="1264"/>
      <c r="CU68" s="1263"/>
      <c r="CV68" s="1263"/>
      <c r="CW68" s="1263"/>
      <c r="CX68" s="1264"/>
      <c r="CY68" s="1263"/>
      <c r="CZ68" s="1263"/>
      <c r="DA68" s="1263"/>
      <c r="DB68" s="1264"/>
      <c r="DC68" s="1263"/>
      <c r="DD68" s="1263"/>
      <c r="DE68" s="1263"/>
      <c r="DF68" s="1264"/>
      <c r="DG68" s="1263"/>
      <c r="DH68" s="1263"/>
      <c r="DI68" s="1263"/>
      <c r="DJ68" s="1264"/>
      <c r="DK68" s="1263"/>
      <c r="DL68" s="1263"/>
      <c r="DM68" s="1263"/>
      <c r="DN68" s="1264"/>
      <c r="DO68" s="1263"/>
      <c r="DP68" s="1263"/>
      <c r="DQ68" s="1263"/>
      <c r="DR68" s="1264"/>
      <c r="DS68" s="1263"/>
      <c r="DT68" s="1263"/>
      <c r="DU68" s="1263"/>
      <c r="DV68" s="1264"/>
      <c r="DW68" s="1263"/>
    </row>
    <row r="69" spans="1:127" s="512" customFormat="1" ht="16.5" customHeight="1">
      <c r="A69" s="1402"/>
      <c r="B69" s="1407"/>
      <c r="C69" s="1407"/>
      <c r="D69" s="1402"/>
      <c r="E69" s="1402"/>
      <c r="F69" s="1266"/>
      <c r="G69" s="1266"/>
      <c r="H69" s="1266"/>
      <c r="I69" s="1266"/>
      <c r="J69" s="1266"/>
      <c r="K69" s="1266"/>
      <c r="L69" s="1266"/>
      <c r="M69" s="1266"/>
      <c r="N69" s="1266"/>
      <c r="O69" s="1266"/>
      <c r="P69" s="1266"/>
      <c r="Q69" s="1266"/>
      <c r="R69" s="1266"/>
      <c r="S69" s="1266"/>
      <c r="T69" s="1266"/>
      <c r="U69" s="1266"/>
      <c r="V69" s="1266"/>
      <c r="W69" s="1266"/>
      <c r="X69" s="1266"/>
      <c r="Y69" s="1266"/>
      <c r="Z69" s="1266"/>
      <c r="AA69" s="1266"/>
      <c r="AB69" s="1266"/>
      <c r="AC69" s="1266"/>
      <c r="AG69" s="1266"/>
      <c r="AH69" s="1263"/>
      <c r="AI69" s="1263"/>
      <c r="AJ69" s="1264"/>
      <c r="AK69" s="1263"/>
      <c r="AL69" s="1263"/>
      <c r="AM69" s="1263"/>
      <c r="AN69" s="1264"/>
      <c r="AO69" s="1263"/>
      <c r="AP69" s="1263"/>
      <c r="AQ69" s="1263"/>
      <c r="AR69" s="1264"/>
      <c r="AS69" s="1263"/>
      <c r="AT69" s="1263"/>
      <c r="AU69" s="1263"/>
      <c r="AV69" s="1264"/>
      <c r="AW69" s="1263"/>
      <c r="AX69" s="1263"/>
      <c r="AY69" s="1263"/>
      <c r="AZ69" s="1264"/>
      <c r="BA69" s="1263"/>
      <c r="BB69" s="1263"/>
      <c r="BC69" s="1263"/>
      <c r="BD69" s="1264"/>
      <c r="BE69" s="1263"/>
      <c r="BF69" s="1263"/>
      <c r="BG69" s="1263"/>
      <c r="BH69" s="1264"/>
      <c r="BI69" s="1263"/>
      <c r="BJ69" s="1263"/>
      <c r="BK69" s="1263"/>
      <c r="BL69" s="1264"/>
      <c r="BM69" s="1263"/>
      <c r="BN69" s="1264"/>
      <c r="BO69" s="1263"/>
      <c r="BP69" s="1263"/>
      <c r="BQ69" s="1263"/>
      <c r="BR69" s="1264"/>
      <c r="BS69" s="1263"/>
      <c r="BT69" s="1263"/>
      <c r="BU69" s="1263"/>
      <c r="BV69" s="1264"/>
      <c r="BW69" s="1263"/>
      <c r="BX69" s="1263"/>
      <c r="BY69" s="1263"/>
      <c r="BZ69" s="1264"/>
      <c r="CA69" s="1263"/>
      <c r="CB69" s="1263"/>
      <c r="CC69" s="1263"/>
      <c r="CD69" s="1264"/>
      <c r="CE69" s="1263"/>
      <c r="CF69" s="1263"/>
      <c r="CG69" s="1263"/>
      <c r="CH69" s="1264"/>
      <c r="CI69" s="1263"/>
      <c r="CJ69" s="1263"/>
      <c r="CK69" s="1263"/>
      <c r="CL69" s="1264"/>
      <c r="CM69" s="1263"/>
      <c r="CN69" s="1263"/>
      <c r="CO69" s="1263"/>
      <c r="CP69" s="1264"/>
      <c r="CQ69" s="1263"/>
      <c r="CR69" s="1263"/>
      <c r="CS69" s="1263"/>
      <c r="CT69" s="1264"/>
      <c r="CU69" s="1263"/>
      <c r="CV69" s="1263"/>
      <c r="CW69" s="1263"/>
      <c r="CX69" s="1264"/>
      <c r="CY69" s="1263"/>
      <c r="CZ69" s="1263"/>
      <c r="DA69" s="1263"/>
      <c r="DB69" s="1264"/>
      <c r="DC69" s="1263"/>
      <c r="DD69" s="1263"/>
      <c r="DE69" s="1263"/>
      <c r="DF69" s="1264"/>
      <c r="DG69" s="1263"/>
      <c r="DH69" s="1263"/>
      <c r="DI69" s="1263"/>
      <c r="DJ69" s="1264"/>
      <c r="DK69" s="1263"/>
      <c r="DL69" s="1263"/>
      <c r="DM69" s="1263"/>
      <c r="DN69" s="1264"/>
      <c r="DO69" s="1263"/>
      <c r="DP69" s="1263"/>
      <c r="DQ69" s="1263"/>
      <c r="DR69" s="1264"/>
      <c r="DS69" s="1263"/>
      <c r="DT69" s="1263"/>
      <c r="DU69" s="1263"/>
      <c r="DV69" s="1264"/>
      <c r="DW69" s="1263"/>
    </row>
    <row r="70" spans="1:127" s="512" customFormat="1" ht="16.5" customHeight="1">
      <c r="A70" s="1274" t="str">
        <f>CONCATENATE("ประกาศผลการสอบวัดผลสัมฤทธิ์ทางการเรียน ปีการศึกษา  ",'01.ข้อมูลเบื้องต้น'!K2)</f>
        <v>ประกาศผลการสอบวัดผลสัมฤทธิ์ทางการเรียน ปีการศึกษา  2568</v>
      </c>
      <c r="B70" s="1274"/>
      <c r="C70" s="1274"/>
      <c r="D70" s="1274"/>
      <c r="E70" s="1274"/>
      <c r="F70" s="1274"/>
      <c r="G70" s="1274" t="str">
        <f>CONCATENATE("ประกาศผลการสอบวัดผลสัมฤทธิ์ทางการเรียน ปีการศึกษา  ",'01.ข้อมูลเบื้องต้น'!K2)</f>
        <v>ประกาศผลการสอบวัดผลสัมฤทธิ์ทางการเรียน ปีการศึกษา  2568</v>
      </c>
      <c r="H70" s="1274"/>
      <c r="I70" s="1274"/>
      <c r="J70" s="1274"/>
      <c r="K70" s="1274"/>
      <c r="L70" s="1274"/>
      <c r="M70" s="1274" t="str">
        <f>CONCATENATE("ประกาศผลการสอบวัดผลสัมฤทธิ์ทางการเรียน ปีการศึกษา  ",'01.ข้อมูลเบื้องต้น'!K2)</f>
        <v>ประกาศผลการสอบวัดผลสัมฤทธิ์ทางการเรียน ปีการศึกษา  2568</v>
      </c>
      <c r="N70" s="1274"/>
      <c r="O70" s="1274"/>
      <c r="P70" s="1274"/>
      <c r="Q70" s="1274"/>
      <c r="R70" s="1274"/>
      <c r="S70" s="1274"/>
      <c r="T70" s="1274"/>
      <c r="U70" s="1274"/>
      <c r="V70" s="1274"/>
      <c r="W70" s="1274"/>
      <c r="X70" s="1274"/>
      <c r="Y70" s="1274"/>
      <c r="Z70" s="1274"/>
      <c r="AA70" s="1274"/>
      <c r="AB70" s="1266"/>
      <c r="AC70" s="1266"/>
      <c r="AG70" s="1266"/>
      <c r="AH70" s="1267" t="s">
        <v>451</v>
      </c>
      <c r="AI70" s="1267"/>
      <c r="AJ70" s="1267"/>
      <c r="AK70" s="1267"/>
      <c r="AL70" s="1267"/>
      <c r="AM70" s="1267"/>
      <c r="AN70" s="1267"/>
      <c r="AO70" s="1267"/>
      <c r="AP70" s="1267"/>
      <c r="AQ70" s="1267"/>
      <c r="AR70" s="1267"/>
      <c r="AS70" s="1267"/>
      <c r="AT70" s="1267" t="s">
        <v>545</v>
      </c>
      <c r="AU70" s="1267"/>
      <c r="AV70" s="1267"/>
      <c r="AW70" s="1267"/>
      <c r="AX70" s="1267"/>
      <c r="AY70" s="1267"/>
      <c r="AZ70" s="1267"/>
      <c r="BA70" s="1267"/>
      <c r="BB70" s="1267"/>
      <c r="BC70" s="1267"/>
      <c r="BD70" s="1267"/>
      <c r="BE70" s="1267"/>
      <c r="BF70" s="1267"/>
      <c r="BG70" s="1267"/>
      <c r="BH70" s="1267"/>
      <c r="BI70" s="1267"/>
      <c r="BJ70" s="1267"/>
      <c r="BK70" s="1267"/>
      <c r="BL70" s="1267"/>
      <c r="BM70" s="1267"/>
      <c r="BN70" s="1267"/>
      <c r="BO70" s="1267"/>
      <c r="BP70" s="1267" t="s">
        <v>354</v>
      </c>
      <c r="BQ70" s="1267"/>
      <c r="BR70" s="1267"/>
      <c r="BS70" s="1267"/>
      <c r="BT70" s="1267"/>
      <c r="BU70" s="1267"/>
      <c r="BV70" s="1267"/>
      <c r="BW70" s="1267"/>
      <c r="BX70" s="1267"/>
      <c r="BY70" s="1267"/>
      <c r="BZ70" s="1267"/>
      <c r="CA70" s="1267"/>
      <c r="CB70" s="1267"/>
      <c r="CC70" s="1267"/>
      <c r="CD70" s="1267"/>
      <c r="CE70" s="1267"/>
      <c r="CF70" s="1267"/>
      <c r="CG70" s="1267"/>
      <c r="CH70" s="1267"/>
      <c r="CI70" s="1267"/>
      <c r="CJ70" s="1267"/>
      <c r="CK70" s="1267"/>
      <c r="CL70" s="1267"/>
      <c r="CM70" s="1267"/>
      <c r="CN70" s="1267"/>
      <c r="CO70" s="1267"/>
      <c r="CP70" s="1267"/>
      <c r="CQ70" s="1267"/>
      <c r="CR70" s="1267"/>
      <c r="CS70" s="1267"/>
      <c r="CT70" s="1267"/>
      <c r="CU70" s="1267"/>
      <c r="CV70" s="1267"/>
      <c r="CW70" s="1267"/>
      <c r="CX70" s="1267"/>
      <c r="CY70" s="1267"/>
      <c r="CZ70" s="1267"/>
      <c r="DA70" s="1267"/>
      <c r="DB70" s="1267"/>
      <c r="DC70" s="1267"/>
      <c r="DD70" s="1267"/>
      <c r="DE70" s="1267"/>
      <c r="DF70" s="1267"/>
      <c r="DG70" s="1267"/>
      <c r="DH70" s="1267"/>
      <c r="DI70" s="1267"/>
      <c r="DJ70" s="1267"/>
      <c r="DK70" s="1267"/>
      <c r="DL70" s="1267"/>
      <c r="DM70" s="1267"/>
      <c r="DN70" s="1267"/>
      <c r="DO70" s="1267"/>
      <c r="DP70" s="1267"/>
      <c r="DQ70" s="1267"/>
      <c r="DR70" s="1267"/>
      <c r="DS70" s="1267"/>
      <c r="DT70" s="1267"/>
      <c r="DU70" s="1267"/>
      <c r="DV70" s="1267"/>
      <c r="DW70" s="1267"/>
    </row>
    <row r="71" spans="1:127" s="512" customFormat="1" ht="16.5" customHeight="1">
      <c r="A71" s="1274" t="s">
        <v>218</v>
      </c>
      <c r="B71" s="1274"/>
      <c r="C71" s="1274"/>
      <c r="D71" s="1274"/>
      <c r="E71" s="1274"/>
      <c r="F71" s="1274"/>
      <c r="G71" s="1274" t="s">
        <v>218</v>
      </c>
      <c r="H71" s="1274"/>
      <c r="I71" s="1274"/>
      <c r="J71" s="1274"/>
      <c r="K71" s="1274"/>
      <c r="L71" s="1274"/>
      <c r="M71" s="1274" t="s">
        <v>218</v>
      </c>
      <c r="N71" s="1274"/>
      <c r="O71" s="1274"/>
      <c r="P71" s="1274"/>
      <c r="Q71" s="1274"/>
      <c r="R71" s="1274"/>
      <c r="S71" s="1274"/>
      <c r="T71" s="1274"/>
      <c r="U71" s="1274"/>
      <c r="V71" s="1274"/>
      <c r="W71" s="1274"/>
      <c r="X71" s="1274"/>
      <c r="Y71" s="1274"/>
      <c r="Z71" s="1274"/>
      <c r="AA71" s="1274"/>
      <c r="AB71" s="1266"/>
      <c r="AC71" s="1266"/>
      <c r="AG71" s="1266"/>
      <c r="AH71" s="1268" t="s">
        <v>515</v>
      </c>
      <c r="AI71" s="1268"/>
      <c r="AJ71" s="1268"/>
      <c r="AK71" s="1268"/>
      <c r="AL71" s="1269" t="s">
        <v>522</v>
      </c>
      <c r="AM71" s="1269"/>
      <c r="AN71" s="1269"/>
      <c r="AO71" s="1269"/>
      <c r="AP71" s="1269" t="s">
        <v>525</v>
      </c>
      <c r="AQ71" s="1269"/>
      <c r="AR71" s="1269"/>
      <c r="AS71" s="1269"/>
      <c r="AT71" s="1269" t="s">
        <v>528</v>
      </c>
      <c r="AU71" s="1269"/>
      <c r="AV71" s="1269"/>
      <c r="AW71" s="1269"/>
      <c r="AX71" s="1268" t="s">
        <v>535</v>
      </c>
      <c r="AY71" s="1268"/>
      <c r="AZ71" s="1268"/>
      <c r="BA71" s="1268"/>
      <c r="BB71" s="1270" t="s">
        <v>551</v>
      </c>
      <c r="BC71" s="1270"/>
      <c r="BD71" s="1270"/>
      <c r="BE71" s="1270"/>
      <c r="BF71" s="1270" t="s">
        <v>552</v>
      </c>
      <c r="BG71" s="1270"/>
      <c r="BH71" s="1270"/>
      <c r="BI71" s="1270"/>
      <c r="BJ71" s="1270" t="s">
        <v>542</v>
      </c>
      <c r="BK71" s="1270"/>
      <c r="BL71" s="1270"/>
      <c r="BM71" s="1270"/>
      <c r="BN71" s="1270" t="s">
        <v>42</v>
      </c>
      <c r="BO71" s="1270"/>
      <c r="BP71" s="1270" t="s">
        <v>461</v>
      </c>
      <c r="BQ71" s="1270"/>
      <c r="BR71" s="1270"/>
      <c r="BS71" s="1270"/>
      <c r="BT71" s="1270" t="s">
        <v>508</v>
      </c>
      <c r="BU71" s="1270"/>
      <c r="BV71" s="1270"/>
      <c r="BW71" s="1270"/>
      <c r="BX71" s="1270" t="s">
        <v>510</v>
      </c>
      <c r="BY71" s="1270"/>
      <c r="BZ71" s="1270"/>
      <c r="CA71" s="1270"/>
      <c r="CB71" s="1270" t="s">
        <v>461</v>
      </c>
      <c r="CC71" s="1270"/>
      <c r="CD71" s="1270"/>
      <c r="CE71" s="1270"/>
      <c r="CF71" s="1270" t="s">
        <v>390</v>
      </c>
      <c r="CG71" s="1270"/>
      <c r="CH71" s="1270"/>
      <c r="CI71" s="1270"/>
      <c r="CJ71" s="1270" t="s">
        <v>394</v>
      </c>
      <c r="CK71" s="1270"/>
      <c r="CL71" s="1270"/>
      <c r="CM71" s="1270"/>
      <c r="CN71" s="1270" t="s">
        <v>273</v>
      </c>
      <c r="CO71" s="1270"/>
      <c r="CP71" s="1270"/>
      <c r="CQ71" s="1270"/>
      <c r="CR71" s="1270" t="s">
        <v>190</v>
      </c>
      <c r="CS71" s="1270"/>
      <c r="CT71" s="1270"/>
      <c r="CU71" s="1270"/>
      <c r="CV71" s="1270" t="s">
        <v>446</v>
      </c>
      <c r="CW71" s="1270"/>
      <c r="CX71" s="1270"/>
      <c r="CY71" s="1270"/>
      <c r="CZ71" s="1270" t="s">
        <v>436</v>
      </c>
      <c r="DA71" s="1270"/>
      <c r="DB71" s="1270"/>
      <c r="DC71" s="1270"/>
      <c r="DD71" s="1270" t="s">
        <v>420</v>
      </c>
      <c r="DE71" s="1270"/>
      <c r="DF71" s="1270"/>
      <c r="DG71" s="1270"/>
      <c r="DH71" s="1270" t="s">
        <v>398</v>
      </c>
      <c r="DI71" s="1270"/>
      <c r="DJ71" s="1270"/>
      <c r="DK71" s="1270"/>
      <c r="DL71" s="1270" t="s">
        <v>459</v>
      </c>
      <c r="DM71" s="1270"/>
      <c r="DN71" s="1270"/>
      <c r="DO71" s="1270"/>
      <c r="DP71" s="1270" t="s">
        <v>156</v>
      </c>
      <c r="DQ71" s="1270"/>
      <c r="DR71" s="1270"/>
      <c r="DS71" s="1270"/>
      <c r="DT71" s="1270" t="s">
        <v>465</v>
      </c>
      <c r="DU71" s="1270"/>
      <c r="DV71" s="1270"/>
      <c r="DW71" s="1270"/>
    </row>
    <row r="72" spans="1:127" s="512" customFormat="1" ht="16.5" customHeight="1">
      <c r="A72" s="1274" t="str">
        <f>CONCATENATE("ชั้นประถมศึกษาปีที่ 2/",'01.ข้อมูลเบื้องต้น'!$N$2)</f>
        <v>ชั้นประถมศึกษาปีที่ 2/</v>
      </c>
      <c r="B72" s="1274"/>
      <c r="C72" s="1274"/>
      <c r="D72" s="1274"/>
      <c r="E72" s="1274"/>
      <c r="F72" s="1274"/>
      <c r="G72" s="1274" t="str">
        <f>CONCATENATE("ชั้นประถมศึกษาปีที่ 2/",'01.ข้อมูลเบื้องต้น'!$N$2)</f>
        <v>ชั้นประถมศึกษาปีที่ 2/</v>
      </c>
      <c r="H72" s="1274"/>
      <c r="I72" s="1274"/>
      <c r="J72" s="1274"/>
      <c r="K72" s="1274"/>
      <c r="L72" s="1274"/>
      <c r="M72" s="1274" t="str">
        <f>CONCATENATE("ชั้นประถมศึกษาปีที่ 2/",'01.ข้อมูลเบื้องต้น'!$N$2)</f>
        <v>ชั้นประถมศึกษาปีที่ 2/</v>
      </c>
      <c r="N72" s="1274"/>
      <c r="O72" s="1274"/>
      <c r="P72" s="1274"/>
      <c r="Q72" s="1274"/>
      <c r="R72" s="1274"/>
      <c r="S72" s="1274"/>
      <c r="T72" s="1274"/>
      <c r="U72" s="1274"/>
      <c r="V72" s="1274"/>
      <c r="W72" s="1274"/>
      <c r="X72" s="1274"/>
      <c r="Y72" s="1274"/>
      <c r="Z72" s="1274"/>
      <c r="AA72" s="1274"/>
      <c r="AB72" s="1266"/>
      <c r="AC72" s="1266"/>
      <c r="AG72" s="1266"/>
      <c r="AH72" s="1268"/>
      <c r="AI72" s="1268"/>
      <c r="AJ72" s="1268"/>
      <c r="AK72" s="1268"/>
      <c r="AL72" s="1269"/>
      <c r="AM72" s="1269"/>
      <c r="AN72" s="1269"/>
      <c r="AO72" s="1269"/>
      <c r="AP72" s="1269"/>
      <c r="AQ72" s="1269"/>
      <c r="AR72" s="1269"/>
      <c r="AS72" s="1269"/>
      <c r="AT72" s="1269"/>
      <c r="AU72" s="1269"/>
      <c r="AV72" s="1269"/>
      <c r="AW72" s="1269"/>
      <c r="AX72" s="1268"/>
      <c r="AY72" s="1268"/>
      <c r="AZ72" s="1268"/>
      <c r="BA72" s="1268"/>
      <c r="BB72" s="1270"/>
      <c r="BC72" s="1270"/>
      <c r="BD72" s="1270"/>
      <c r="BE72" s="1270"/>
      <c r="BF72" s="1270"/>
      <c r="BG72" s="1270"/>
      <c r="BH72" s="1270"/>
      <c r="BI72" s="1270"/>
      <c r="BJ72" s="1270"/>
      <c r="BK72" s="1270"/>
      <c r="BL72" s="1270"/>
      <c r="BM72" s="1270"/>
      <c r="BN72" s="1270"/>
      <c r="BO72" s="1270"/>
      <c r="BP72" s="1270"/>
      <c r="BQ72" s="1270"/>
      <c r="BR72" s="1270"/>
      <c r="BS72" s="1270"/>
      <c r="BT72" s="1270"/>
      <c r="BU72" s="1270"/>
      <c r="BV72" s="1270"/>
      <c r="BW72" s="1270"/>
      <c r="BX72" s="1270"/>
      <c r="BY72" s="1270"/>
      <c r="BZ72" s="1270"/>
      <c r="CA72" s="1270"/>
      <c r="CB72" s="1270"/>
      <c r="CC72" s="1270"/>
      <c r="CD72" s="1270"/>
      <c r="CE72" s="1270"/>
      <c r="CF72" s="1270"/>
      <c r="CG72" s="1270"/>
      <c r="CH72" s="1270"/>
      <c r="CI72" s="1270"/>
      <c r="CJ72" s="1270"/>
      <c r="CK72" s="1270"/>
      <c r="CL72" s="1270"/>
      <c r="CM72" s="1270"/>
      <c r="CN72" s="1270"/>
      <c r="CO72" s="1270"/>
      <c r="CP72" s="1270"/>
      <c r="CQ72" s="1270"/>
      <c r="CR72" s="1270"/>
      <c r="CS72" s="1270"/>
      <c r="CT72" s="1270"/>
      <c r="CU72" s="1270"/>
      <c r="CV72" s="1270"/>
      <c r="CW72" s="1270"/>
      <c r="CX72" s="1270"/>
      <c r="CY72" s="1270"/>
      <c r="CZ72" s="1270"/>
      <c r="DA72" s="1270"/>
      <c r="DB72" s="1270"/>
      <c r="DC72" s="1270"/>
      <c r="DD72" s="1270"/>
      <c r="DE72" s="1270"/>
      <c r="DF72" s="1270"/>
      <c r="DG72" s="1270"/>
      <c r="DH72" s="1270"/>
      <c r="DI72" s="1270"/>
      <c r="DJ72" s="1270"/>
      <c r="DK72" s="1270"/>
      <c r="DL72" s="1270"/>
      <c r="DM72" s="1270"/>
      <c r="DN72" s="1270"/>
      <c r="DO72" s="1270"/>
      <c r="DP72" s="1270"/>
      <c r="DQ72" s="1270"/>
      <c r="DR72" s="1270"/>
      <c r="DS72" s="1270"/>
      <c r="DT72" s="1270"/>
      <c r="DU72" s="1270"/>
      <c r="DV72" s="1270"/>
      <c r="DW72" s="1270"/>
    </row>
    <row r="73" spans="1:127" ht="6" customHeight="1">
      <c r="A73" s="1275"/>
      <c r="B73" s="1275"/>
      <c r="C73" s="1275"/>
      <c r="D73" s="1275"/>
      <c r="E73" s="1275"/>
      <c r="F73" s="1275"/>
      <c r="G73" s="1275"/>
      <c r="H73" s="1275"/>
      <c r="I73" s="1275"/>
      <c r="J73" s="1275"/>
      <c r="K73" s="1275"/>
      <c r="L73" s="1275"/>
      <c r="M73" s="1275"/>
      <c r="N73" s="1275"/>
      <c r="O73" s="1275"/>
      <c r="P73" s="1275"/>
      <c r="Q73" s="1275"/>
      <c r="R73" s="1275"/>
      <c r="S73" s="1275"/>
      <c r="T73" s="1275"/>
      <c r="U73" s="1275"/>
      <c r="V73" s="1275"/>
      <c r="W73" s="1275"/>
      <c r="X73" s="1275"/>
      <c r="Y73" s="1275"/>
      <c r="Z73" s="1275"/>
      <c r="AA73" s="1275"/>
      <c r="AB73" s="1253"/>
      <c r="AC73" s="1253"/>
      <c r="AH73" s="1268"/>
      <c r="AI73" s="1268"/>
      <c r="AJ73" s="1268"/>
      <c r="AK73" s="1268"/>
      <c r="AL73" s="1269"/>
      <c r="AM73" s="1269"/>
      <c r="AN73" s="1269"/>
      <c r="AO73" s="1269"/>
      <c r="AP73" s="1269"/>
      <c r="AQ73" s="1269"/>
      <c r="AR73" s="1269"/>
      <c r="AS73" s="1269"/>
      <c r="AT73" s="1269"/>
      <c r="AU73" s="1269"/>
      <c r="AV73" s="1269"/>
      <c r="AW73" s="1269"/>
      <c r="AX73" s="1268"/>
      <c r="AY73" s="1268"/>
      <c r="AZ73" s="1268"/>
      <c r="BA73" s="1268"/>
      <c r="BB73" s="1270"/>
      <c r="BC73" s="1270"/>
      <c r="BD73" s="1270"/>
      <c r="BE73" s="1270"/>
      <c r="BF73" s="1270"/>
      <c r="BG73" s="1270"/>
      <c r="BH73" s="1270"/>
      <c r="BI73" s="1270"/>
      <c r="BJ73" s="1270"/>
      <c r="BK73" s="1270"/>
      <c r="BL73" s="1270"/>
      <c r="BM73" s="1270"/>
      <c r="BN73" s="1270"/>
      <c r="BO73" s="1270"/>
      <c r="BP73" s="1270"/>
      <c r="BQ73" s="1270"/>
      <c r="BR73" s="1270"/>
      <c r="BS73" s="1270"/>
      <c r="BT73" s="1270"/>
      <c r="BU73" s="1270"/>
      <c r="BV73" s="1270"/>
      <c r="BW73" s="1270"/>
      <c r="BX73" s="1270"/>
      <c r="BY73" s="1270"/>
      <c r="BZ73" s="1270"/>
      <c r="CA73" s="1270"/>
      <c r="CB73" s="1270"/>
      <c r="CC73" s="1270"/>
      <c r="CD73" s="1270"/>
      <c r="CE73" s="1270"/>
      <c r="CF73" s="1270"/>
      <c r="CG73" s="1270"/>
      <c r="CH73" s="1270"/>
      <c r="CI73" s="1270"/>
      <c r="CJ73" s="1270"/>
      <c r="CK73" s="1270"/>
      <c r="CL73" s="1270"/>
      <c r="CM73" s="1270"/>
      <c r="CN73" s="1270"/>
      <c r="CO73" s="1270"/>
      <c r="CP73" s="1270"/>
      <c r="CQ73" s="1270"/>
      <c r="CR73" s="1270"/>
      <c r="CS73" s="1270"/>
      <c r="CT73" s="1270"/>
      <c r="CU73" s="1270"/>
      <c r="CV73" s="1270"/>
      <c r="CW73" s="1270"/>
      <c r="CX73" s="1270"/>
      <c r="CY73" s="1270"/>
      <c r="CZ73" s="1270"/>
      <c r="DA73" s="1270"/>
      <c r="DB73" s="1270"/>
      <c r="DC73" s="1270"/>
      <c r="DD73" s="1270"/>
      <c r="DE73" s="1270"/>
      <c r="DF73" s="1270"/>
      <c r="DG73" s="1270"/>
      <c r="DH73" s="1270"/>
      <c r="DI73" s="1270"/>
      <c r="DJ73" s="1270"/>
      <c r="DK73" s="1270"/>
      <c r="DL73" s="1270"/>
      <c r="DM73" s="1270"/>
      <c r="DN73" s="1270"/>
      <c r="DO73" s="1270"/>
      <c r="DP73" s="1270"/>
      <c r="DQ73" s="1270"/>
      <c r="DR73" s="1270"/>
      <c r="DS73" s="1270"/>
      <c r="DT73" s="1270"/>
      <c r="DU73" s="1270"/>
      <c r="DV73" s="1270"/>
      <c r="DW73" s="1270"/>
    </row>
    <row r="74" spans="1:127" ht="8.4" customHeight="1">
      <c r="A74" s="1275"/>
      <c r="B74" s="1275"/>
      <c r="C74" s="1275"/>
      <c r="D74" s="1275"/>
      <c r="E74" s="1275"/>
      <c r="F74" s="1275"/>
      <c r="G74" s="1275"/>
      <c r="H74" s="1275"/>
      <c r="I74" s="1275"/>
      <c r="J74" s="1275"/>
      <c r="K74" s="1275"/>
      <c r="L74" s="1275"/>
      <c r="M74" s="1275"/>
      <c r="N74" s="1275"/>
      <c r="O74" s="1275"/>
      <c r="P74" s="1275"/>
      <c r="Q74" s="1275"/>
      <c r="R74" s="1275"/>
      <c r="S74" s="1275"/>
      <c r="T74" s="1275"/>
      <c r="U74" s="1275"/>
      <c r="V74" s="1275"/>
      <c r="W74" s="1275"/>
      <c r="X74" s="1275"/>
      <c r="Y74" s="1275"/>
      <c r="Z74" s="1275"/>
      <c r="AA74" s="1275"/>
      <c r="AB74" s="1253"/>
      <c r="AC74" s="1253"/>
      <c r="AH74" s="1268"/>
      <c r="AI74" s="1268"/>
      <c r="AJ74" s="1268"/>
      <c r="AK74" s="1268"/>
      <c r="AL74" s="1269"/>
      <c r="AM74" s="1269"/>
      <c r="AN74" s="1269"/>
      <c r="AO74" s="1269"/>
      <c r="AP74" s="1269"/>
      <c r="AQ74" s="1269"/>
      <c r="AR74" s="1269"/>
      <c r="AS74" s="1269"/>
      <c r="AT74" s="1269"/>
      <c r="AU74" s="1269"/>
      <c r="AV74" s="1269"/>
      <c r="AW74" s="1269"/>
      <c r="AX74" s="1268"/>
      <c r="AY74" s="1268"/>
      <c r="AZ74" s="1268"/>
      <c r="BA74" s="1268"/>
      <c r="BB74" s="1270"/>
      <c r="BC74" s="1270"/>
      <c r="BD74" s="1270"/>
      <c r="BE74" s="1270"/>
      <c r="BF74" s="1270"/>
      <c r="BG74" s="1270"/>
      <c r="BH74" s="1270"/>
      <c r="BI74" s="1270"/>
      <c r="BJ74" s="1270"/>
      <c r="BK74" s="1270"/>
      <c r="BL74" s="1270"/>
      <c r="BM74" s="1270"/>
      <c r="BN74" s="1270"/>
      <c r="BO74" s="1270"/>
      <c r="BP74" s="1270"/>
      <c r="BQ74" s="1270"/>
      <c r="BR74" s="1270"/>
      <c r="BS74" s="1270"/>
      <c r="BT74" s="1270"/>
      <c r="BU74" s="1270"/>
      <c r="BV74" s="1270"/>
      <c r="BW74" s="1270"/>
      <c r="BX74" s="1270"/>
      <c r="BY74" s="1270"/>
      <c r="BZ74" s="1270"/>
      <c r="CA74" s="1270"/>
      <c r="CB74" s="1270"/>
      <c r="CC74" s="1270"/>
      <c r="CD74" s="1270"/>
      <c r="CE74" s="1270"/>
      <c r="CF74" s="1270"/>
      <c r="CG74" s="1270"/>
      <c r="CH74" s="1270"/>
      <c r="CI74" s="1270"/>
      <c r="CJ74" s="1270"/>
      <c r="CK74" s="1270"/>
      <c r="CL74" s="1270"/>
      <c r="CM74" s="1270"/>
      <c r="CN74" s="1270"/>
      <c r="CO74" s="1270"/>
      <c r="CP74" s="1270"/>
      <c r="CQ74" s="1270"/>
      <c r="CR74" s="1270"/>
      <c r="CS74" s="1270"/>
      <c r="CT74" s="1270"/>
      <c r="CU74" s="1270"/>
      <c r="CV74" s="1270"/>
      <c r="CW74" s="1270"/>
      <c r="CX74" s="1270"/>
      <c r="CY74" s="1270"/>
      <c r="CZ74" s="1270"/>
      <c r="DA74" s="1270"/>
      <c r="DB74" s="1270"/>
      <c r="DC74" s="1270"/>
      <c r="DD74" s="1270"/>
      <c r="DE74" s="1270"/>
      <c r="DF74" s="1270"/>
      <c r="DG74" s="1270"/>
      <c r="DH74" s="1270"/>
      <c r="DI74" s="1270"/>
      <c r="DJ74" s="1270"/>
      <c r="DK74" s="1270"/>
      <c r="DL74" s="1270"/>
      <c r="DM74" s="1270"/>
      <c r="DN74" s="1270"/>
      <c r="DO74" s="1270"/>
      <c r="DP74" s="1270"/>
      <c r="DQ74" s="1270"/>
      <c r="DR74" s="1270"/>
      <c r="DS74" s="1270"/>
      <c r="DT74" s="1270"/>
      <c r="DU74" s="1270"/>
      <c r="DV74" s="1270"/>
      <c r="DW74" s="1270"/>
    </row>
    <row r="75" spans="1:127" ht="4.8" customHeight="1" thickBot="1">
      <c r="A75" s="1253"/>
      <c r="B75" s="1253"/>
      <c r="C75" s="1253"/>
      <c r="D75" s="1253"/>
      <c r="E75" s="1276"/>
      <c r="F75" s="1253"/>
      <c r="G75" s="1253"/>
      <c r="H75" s="1253"/>
      <c r="I75" s="1253"/>
      <c r="J75" s="1253"/>
      <c r="K75" s="1253"/>
      <c r="L75" s="1253"/>
      <c r="M75" s="1253"/>
      <c r="N75" s="1253"/>
      <c r="O75" s="1253"/>
      <c r="P75" s="1253"/>
      <c r="Q75" s="1253"/>
      <c r="R75" s="1253"/>
      <c r="S75" s="1253"/>
      <c r="T75" s="1253"/>
      <c r="U75" s="1253"/>
      <c r="V75" s="1253"/>
      <c r="W75" s="1253"/>
      <c r="X75" s="1253"/>
      <c r="Y75" s="1253"/>
      <c r="Z75" s="1253"/>
      <c r="AA75" s="1253"/>
      <c r="AB75" s="1253"/>
      <c r="AC75" s="1253"/>
      <c r="AH75" s="1268"/>
      <c r="AI75" s="1268"/>
      <c r="AJ75" s="1268"/>
      <c r="AK75" s="1268"/>
      <c r="AL75" s="1269"/>
      <c r="AM75" s="1269"/>
      <c r="AN75" s="1269"/>
      <c r="AO75" s="1269"/>
      <c r="AP75" s="1269"/>
      <c r="AQ75" s="1269"/>
      <c r="AR75" s="1269"/>
      <c r="AS75" s="1269"/>
      <c r="AT75" s="1269"/>
      <c r="AU75" s="1269"/>
      <c r="AV75" s="1269"/>
      <c r="AW75" s="1269"/>
      <c r="AX75" s="1268"/>
      <c r="AY75" s="1268"/>
      <c r="AZ75" s="1268"/>
      <c r="BA75" s="1268"/>
      <c r="BB75" s="1270"/>
      <c r="BC75" s="1270"/>
      <c r="BD75" s="1270"/>
      <c r="BE75" s="1270"/>
      <c r="BF75" s="1270"/>
      <c r="BG75" s="1270"/>
      <c r="BH75" s="1270"/>
      <c r="BI75" s="1270"/>
      <c r="BJ75" s="1270"/>
      <c r="BK75" s="1270"/>
      <c r="BL75" s="1270"/>
      <c r="BM75" s="1270"/>
      <c r="BN75" s="1270"/>
      <c r="BO75" s="1270"/>
      <c r="BP75" s="1270"/>
      <c r="BQ75" s="1270"/>
      <c r="BR75" s="1270"/>
      <c r="BS75" s="1270"/>
      <c r="BT75" s="1270"/>
      <c r="BU75" s="1270"/>
      <c r="BV75" s="1270"/>
      <c r="BW75" s="1270"/>
      <c r="BX75" s="1270"/>
      <c r="BY75" s="1270"/>
      <c r="BZ75" s="1270"/>
      <c r="CA75" s="1270"/>
      <c r="CB75" s="1270"/>
      <c r="CC75" s="1270"/>
      <c r="CD75" s="1270"/>
      <c r="CE75" s="1270"/>
      <c r="CF75" s="1270"/>
      <c r="CG75" s="1270"/>
      <c r="CH75" s="1270"/>
      <c r="CI75" s="1270"/>
      <c r="CJ75" s="1270"/>
      <c r="CK75" s="1270"/>
      <c r="CL75" s="1270"/>
      <c r="CM75" s="1270"/>
      <c r="CN75" s="1270"/>
      <c r="CO75" s="1270"/>
      <c r="CP75" s="1270"/>
      <c r="CQ75" s="1270"/>
      <c r="CR75" s="1270"/>
      <c r="CS75" s="1270"/>
      <c r="CT75" s="1270"/>
      <c r="CU75" s="1270"/>
      <c r="CV75" s="1270"/>
      <c r="CW75" s="1270"/>
      <c r="CX75" s="1270"/>
      <c r="CY75" s="1270"/>
      <c r="CZ75" s="1270"/>
      <c r="DA75" s="1270"/>
      <c r="DB75" s="1270"/>
      <c r="DC75" s="1270"/>
      <c r="DD75" s="1270"/>
      <c r="DE75" s="1270"/>
      <c r="DF75" s="1270"/>
      <c r="DG75" s="1270"/>
      <c r="DH75" s="1270"/>
      <c r="DI75" s="1270"/>
      <c r="DJ75" s="1270"/>
      <c r="DK75" s="1270"/>
      <c r="DL75" s="1270"/>
      <c r="DM75" s="1270"/>
      <c r="DN75" s="1270"/>
      <c r="DO75" s="1270"/>
      <c r="DP75" s="1270"/>
      <c r="DQ75" s="1270"/>
      <c r="DR75" s="1270"/>
      <c r="DS75" s="1270"/>
      <c r="DT75" s="1270"/>
      <c r="DU75" s="1270"/>
      <c r="DV75" s="1270"/>
      <c r="DW75" s="1270"/>
    </row>
    <row r="76" spans="1:127" ht="23.4" customHeight="1">
      <c r="A76" s="1277" t="s">
        <v>0</v>
      </c>
      <c r="B76" s="1278" t="s">
        <v>1</v>
      </c>
      <c r="C76" s="1279"/>
      <c r="D76" s="1280" t="s">
        <v>451</v>
      </c>
      <c r="E76" s="1281"/>
      <c r="F76" s="1281"/>
      <c r="G76" s="1280" t="s">
        <v>545</v>
      </c>
      <c r="H76" s="1281"/>
      <c r="I76" s="1281"/>
      <c r="J76" s="1281"/>
      <c r="K76" s="1281"/>
      <c r="L76" s="1285"/>
      <c r="M76" s="1280" t="s">
        <v>354</v>
      </c>
      <c r="N76" s="1281"/>
      <c r="O76" s="1281"/>
      <c r="P76" s="1281"/>
      <c r="Q76" s="1281"/>
      <c r="R76" s="1281"/>
      <c r="S76" s="1281"/>
      <c r="T76" s="1281"/>
      <c r="U76" s="1281"/>
      <c r="V76" s="1281"/>
      <c r="W76" s="1281"/>
      <c r="X76" s="1281"/>
      <c r="Y76" s="1281"/>
      <c r="Z76" s="1281"/>
      <c r="AA76" s="1285"/>
      <c r="AB76" s="1286" t="s">
        <v>564</v>
      </c>
      <c r="AC76" s="1408" t="s">
        <v>548</v>
      </c>
      <c r="AH76" s="1268"/>
      <c r="AI76" s="1268"/>
      <c r="AJ76" s="1268"/>
      <c r="AK76" s="1268"/>
      <c r="AL76" s="1269"/>
      <c r="AM76" s="1269"/>
      <c r="AN76" s="1269"/>
      <c r="AO76" s="1269"/>
      <c r="AP76" s="1269"/>
      <c r="AQ76" s="1269"/>
      <c r="AR76" s="1269"/>
      <c r="AS76" s="1269"/>
      <c r="AT76" s="1269"/>
      <c r="AU76" s="1269"/>
      <c r="AV76" s="1269"/>
      <c r="AW76" s="1269"/>
      <c r="AX76" s="1268"/>
      <c r="AY76" s="1268"/>
      <c r="AZ76" s="1268"/>
      <c r="BA76" s="1268"/>
      <c r="BB76" s="1270"/>
      <c r="BC76" s="1270"/>
      <c r="BD76" s="1270"/>
      <c r="BE76" s="1270"/>
      <c r="BF76" s="1270"/>
      <c r="BG76" s="1270"/>
      <c r="BH76" s="1270"/>
      <c r="BI76" s="1270"/>
      <c r="BJ76" s="1270"/>
      <c r="BK76" s="1270"/>
      <c r="BL76" s="1270"/>
      <c r="BM76" s="1270"/>
      <c r="BN76" s="1270"/>
      <c r="BO76" s="1270"/>
      <c r="BP76" s="1270"/>
      <c r="BQ76" s="1270"/>
      <c r="BR76" s="1270"/>
      <c r="BS76" s="1270"/>
      <c r="BT76" s="1270"/>
      <c r="BU76" s="1270"/>
      <c r="BV76" s="1270"/>
      <c r="BW76" s="1270"/>
      <c r="BX76" s="1270"/>
      <c r="BY76" s="1270"/>
      <c r="BZ76" s="1270"/>
      <c r="CA76" s="1270"/>
      <c r="CB76" s="1270"/>
      <c r="CC76" s="1270"/>
      <c r="CD76" s="1270"/>
      <c r="CE76" s="1270"/>
      <c r="CF76" s="1270"/>
      <c r="CG76" s="1270"/>
      <c r="CH76" s="1270"/>
      <c r="CI76" s="1270"/>
      <c r="CJ76" s="1270"/>
      <c r="CK76" s="1270"/>
      <c r="CL76" s="1270"/>
      <c r="CM76" s="1270"/>
      <c r="CN76" s="1270"/>
      <c r="CO76" s="1270"/>
      <c r="CP76" s="1270"/>
      <c r="CQ76" s="1270"/>
      <c r="CR76" s="1270"/>
      <c r="CS76" s="1270"/>
      <c r="CT76" s="1270"/>
      <c r="CU76" s="1270"/>
      <c r="CV76" s="1270"/>
      <c r="CW76" s="1270"/>
      <c r="CX76" s="1270"/>
      <c r="CY76" s="1270"/>
      <c r="CZ76" s="1270"/>
      <c r="DA76" s="1270"/>
      <c r="DB76" s="1270"/>
      <c r="DC76" s="1270"/>
      <c r="DD76" s="1270"/>
      <c r="DE76" s="1270"/>
      <c r="DF76" s="1270"/>
      <c r="DG76" s="1270"/>
      <c r="DH76" s="1270"/>
      <c r="DI76" s="1270"/>
      <c r="DJ76" s="1270"/>
      <c r="DK76" s="1270"/>
      <c r="DL76" s="1270"/>
      <c r="DM76" s="1270"/>
      <c r="DN76" s="1270"/>
      <c r="DO76" s="1270"/>
      <c r="DP76" s="1270"/>
      <c r="DQ76" s="1270"/>
      <c r="DR76" s="1270"/>
      <c r="DS76" s="1270"/>
      <c r="DT76" s="1270"/>
      <c r="DU76" s="1270"/>
      <c r="DV76" s="1270"/>
      <c r="DW76" s="1270"/>
    </row>
    <row r="77" spans="1:127" ht="2.4" hidden="1" customHeight="1">
      <c r="A77" s="1288"/>
      <c r="B77" s="1289"/>
      <c r="C77" s="1290"/>
      <c r="D77" s="1291"/>
      <c r="E77" s="1292"/>
      <c r="F77" s="1293"/>
      <c r="G77" s="1409"/>
      <c r="H77" s="1410"/>
      <c r="I77" s="1410"/>
      <c r="J77" s="1411"/>
      <c r="K77" s="1411"/>
      <c r="L77" s="1296"/>
      <c r="M77" s="1412"/>
      <c r="N77" s="1413"/>
      <c r="O77" s="1413"/>
      <c r="P77" s="1413"/>
      <c r="Q77" s="1413"/>
      <c r="R77" s="1413"/>
      <c r="S77" s="1413"/>
      <c r="T77" s="1413"/>
      <c r="U77" s="1413"/>
      <c r="V77" s="1413"/>
      <c r="W77" s="1413"/>
      <c r="X77" s="1413"/>
      <c r="Y77" s="1413"/>
      <c r="Z77" s="1413"/>
      <c r="AA77" s="1414"/>
      <c r="AB77" s="1299"/>
      <c r="AC77" s="1415"/>
      <c r="AH77" s="1271"/>
      <c r="AI77" s="1271"/>
      <c r="AJ77" s="1271"/>
      <c r="AK77" s="1271"/>
      <c r="AL77" s="1271"/>
      <c r="AM77" s="1271"/>
      <c r="AN77" s="1271"/>
      <c r="AO77" s="1271"/>
      <c r="AP77" s="1271"/>
      <c r="AQ77" s="1271"/>
      <c r="AR77" s="1271"/>
      <c r="AS77" s="1271"/>
      <c r="AT77" s="1271"/>
      <c r="AU77" s="1271"/>
      <c r="AV77" s="1271"/>
      <c r="AW77" s="1271"/>
      <c r="AX77" s="1271"/>
      <c r="AY77" s="1271"/>
      <c r="AZ77" s="1271"/>
      <c r="BA77" s="1271"/>
      <c r="BB77" s="1271"/>
      <c r="BC77" s="1271"/>
      <c r="BD77" s="1271"/>
      <c r="BE77" s="1271"/>
      <c r="BF77" s="1271"/>
      <c r="BG77" s="1271"/>
      <c r="BH77" s="1271"/>
      <c r="BI77" s="1271"/>
      <c r="BJ77" s="1271"/>
      <c r="BK77" s="1271"/>
      <c r="BL77" s="1271"/>
      <c r="BM77" s="1271"/>
      <c r="BN77" s="1271"/>
      <c r="BO77" s="1271"/>
      <c r="BP77" s="1271"/>
      <c r="BQ77" s="1271"/>
      <c r="BR77" s="1271"/>
      <c r="BS77" s="1271"/>
      <c r="BT77" s="1271"/>
      <c r="BU77" s="1271"/>
      <c r="BV77" s="1271"/>
      <c r="BW77" s="1271"/>
      <c r="BX77" s="1271"/>
      <c r="BY77" s="1271"/>
      <c r="BZ77" s="1271"/>
      <c r="CA77" s="1271"/>
      <c r="CB77" s="1271"/>
      <c r="CC77" s="1271"/>
      <c r="CD77" s="1271"/>
      <c r="CE77" s="1271"/>
      <c r="CF77" s="1271"/>
      <c r="CG77" s="1271"/>
      <c r="CH77" s="1271"/>
      <c r="CI77" s="1271"/>
      <c r="CJ77" s="1271"/>
      <c r="CK77" s="1271"/>
      <c r="CL77" s="1271"/>
      <c r="CM77" s="1271"/>
      <c r="CN77" s="1271"/>
      <c r="CO77" s="1271"/>
      <c r="CP77" s="1271"/>
      <c r="CQ77" s="1271"/>
      <c r="CR77" s="1271"/>
      <c r="CS77" s="1271"/>
      <c r="CT77" s="1271"/>
      <c r="CU77" s="1271"/>
      <c r="CV77" s="1271"/>
      <c r="CW77" s="1271"/>
      <c r="CX77" s="1271"/>
      <c r="CY77" s="1271"/>
      <c r="CZ77" s="1271"/>
      <c r="DA77" s="1271"/>
      <c r="DB77" s="1271"/>
      <c r="DC77" s="1271"/>
      <c r="DD77" s="1271"/>
      <c r="DE77" s="1271"/>
      <c r="DF77" s="1271"/>
      <c r="DG77" s="1271"/>
      <c r="DH77" s="1271"/>
      <c r="DI77" s="1271"/>
      <c r="DJ77" s="1271"/>
      <c r="DK77" s="1271"/>
      <c r="DL77" s="1271"/>
      <c r="DM77" s="1271"/>
      <c r="DN77" s="1271"/>
      <c r="DO77" s="1271"/>
      <c r="DP77" s="1271"/>
      <c r="DQ77" s="1271"/>
      <c r="DR77" s="1271"/>
      <c r="DS77" s="1271"/>
      <c r="DT77" s="1271"/>
      <c r="DU77" s="1271"/>
      <c r="DV77" s="1271"/>
      <c r="DW77" s="1271"/>
    </row>
    <row r="78" spans="1:127" ht="118.05" customHeight="1" thickBot="1">
      <c r="A78" s="1301"/>
      <c r="B78" s="1302"/>
      <c r="C78" s="1303"/>
      <c r="D78" s="1304" t="str">
        <f>IF(ข้อมูล1!G3="","",ข้อมูล1!G3)</f>
        <v xml:space="preserve">เข้าใจความหมายของคำ ข้อความ ภาพ สัญลักษณ์ แผนภูมิ แผนภาพ แผนผัง เรื่องสั้น ๆ พร้อมทั้งสรุปสาระสำคัญ เพื่อนำไปใช้ ในชีวิต ประจำวัน และสื่อสารให้ผู้อื่นเข้าใจ ด้วยการพูดเป็นประโยคง่าย ๆ อย่างเหมาะสม </v>
      </c>
      <c r="E78" s="1304" t="str">
        <f>IF(ข้อมูล1!G4="","",ข้อมูล1!G4)</f>
        <v>เขียนประโยคที่ซับซ้อนโดยใช้คำพื้นฐานที่หลากหลาย และจัดเรียงเนื้อหาให้สื่อความหมายได้ชัดเจนและถูกต้อง เพื่อถ่ายทอดข้อมูล ความคิดและความรู้สึก</v>
      </c>
      <c r="F78" s="1304" t="str">
        <f>IF(ข้อมูล1!G5="","",ข้อมูล1!G5)</f>
        <v>ประยุกต์ใช้แนวคิดพื้นฐานทางคณิตศาสตร์เพื่อแก้ปัญหาที่ซับซ้อนด้วยความเชื่อมั่น และสื่อสารด้วยภาษาและสัญลักษณ์ทางคณิตศาสตร์อย่างสมเหตุสมผล</v>
      </c>
      <c r="G78" s="1304" t="str">
        <f>IF(ข้อมูล1!G6="","",ข้อมูล1!G6)</f>
        <v xml:space="preserve">เข้าใจแนวคิดพื้นฐานของปรากฏการณ์ทางธรรมชาติสิ่งแวดล้อม รู้จักการใช้เครื่องมือพื้นฐานและประยุกต์ใช้เทคโนโลยีในชีวิต ประจำวันตามบริบทแลสภาพแวดล้อมด้วยความรับผิดชอบ และคำนึงถึงผลกระทบ
ที่เกิดขึ้น </v>
      </c>
      <c r="H78" s="1304" t="str">
        <f>IF(ข้อมูล1!G7="","",ข้อมูล1!G7)</f>
        <v>ปฏิบัติตนในฐานะสมาชิกที่ดีของโรงเรียนและชุมชน ด้วยความรับผิดชอบ ทำงานร่วมกับผู้อื่นอย่างมีประสิทธิภาพ และมีส่วนร่วมในกิจกรรมทางวัฒนธรรมและประเพณีของชุมชน</v>
      </c>
      <c r="I78" s="1304" t="str">
        <f>IF(ข้อมูล1!G8="","",ข้อมูล1!G8)</f>
        <v xml:space="preserve">รู้ที่มาของรายรับรายจ่าย และวางแผนใช้จ่ายเงิน   ให้สอดคล้องกับสภาพเศรษฐกิจของตนเองและครอบครัว เข้าใจกระบวนการทำงานที่ทำให้เกิดรายได้ เห็นความสำคัญของการประกอบอาชีพสุจริต </v>
      </c>
      <c r="J78" s="1304" t="str">
        <f>IF(ข้อมูล1!G9="","",ข้อมูล1!G9)</f>
        <v>ดูแลรักษาสุขภาพกายโดยเลือกรับประทานอาหารและออกกำลังกาย อย่างสม่ำเสมอ ควบคุมอารมณ์ของตนเองและรับรู้อารมณ์ของผู้อื่น รู้จักหลีกเลี่ยงภาวะเสี่ยงและป้องกันอันตรายที่อาจเกิดขึ้นกับตนเอง</v>
      </c>
      <c r="K78" s="1304" t="str">
        <f>IF(ข้อมูล1!G10="","",ข้อมูล1!G10)</f>
        <v>ปฏิบัติกิจกรรมทางศิลปะ และวัฒนธรรมในท้องถิ่นอย่างเห็นคุณค่า และแสดงความชื่นชมต่องานศิลปะอย่างสร้างสรรค์</v>
      </c>
      <c r="L78" s="1305" t="s">
        <v>550</v>
      </c>
      <c r="M78" s="1306" t="str">
        <f>IF('01.ข้อมูลเบื้องต้น'!B36="","",'01.ข้อมูลเบื้องต้น'!B36)</f>
        <v/>
      </c>
      <c r="N78" s="1307" t="str">
        <f>IF('01.ข้อมูลเบื้องต้น'!B37="","",'01.ข้อมูลเบื้องต้น'!B37)</f>
        <v/>
      </c>
      <c r="O78" s="1307" t="str">
        <f>IF('01.ข้อมูลเบื้องต้น'!B38="","",'01.ข้อมูลเบื้องต้น'!B38)</f>
        <v/>
      </c>
      <c r="P78" s="1307" t="str">
        <f>IF('01.ข้อมูลเบื้องต้น'!B39="","",'01.ข้อมูลเบื้องต้น'!B39)</f>
        <v/>
      </c>
      <c r="Q78" s="1307" t="str">
        <f>IF('01.ข้อมูลเบื้องต้น'!B40="","",'01.ข้อมูลเบื้องต้น'!B40)</f>
        <v/>
      </c>
      <c r="R78" s="1307" t="str">
        <f>IF('01.ข้อมูลเบื้องต้น'!B41="","",'01.ข้อมูลเบื้องต้น'!B41)</f>
        <v/>
      </c>
      <c r="S78" s="1307" t="str">
        <f>IF('01.ข้อมูลเบื้องต้น'!B42="","",'01.ข้อมูลเบื้องต้น'!B42)</f>
        <v/>
      </c>
      <c r="T78" s="1307" t="str">
        <f>IF('01.ข้อมูลเบื้องต้น'!B43="","",'01.ข้อมูลเบื้องต้น'!B43)</f>
        <v/>
      </c>
      <c r="U78" s="1307" t="str">
        <f>IF('01.ข้อมูลเบื้องต้น'!B44="","",'01.ข้อมูลเบื้องต้น'!B44)</f>
        <v/>
      </c>
      <c r="V78" s="1307" t="str">
        <f>IF('01.ข้อมูลเบื้องต้น'!B45="","",'01.ข้อมูลเบื้องต้น'!B45)</f>
        <v/>
      </c>
      <c r="W78" s="1307" t="str">
        <f>IF('01.ข้อมูลเบื้องต้น'!B46="","",'01.ข้อมูลเบื้องต้น'!B46)</f>
        <v/>
      </c>
      <c r="X78" s="1307" t="str">
        <f>IF('01.ข้อมูลเบื้องต้น'!B47="","",'01.ข้อมูลเบื้องต้น'!B47)</f>
        <v/>
      </c>
      <c r="Y78" s="1307" t="str">
        <f>IF('01.ข้อมูลเบื้องต้น'!B48="","",'01.ข้อมูลเบื้องต้น'!B48)</f>
        <v/>
      </c>
      <c r="Z78" s="1307" t="str">
        <f>IF('01.ข้อมูลเบื้องต้น'!B49="","",'01.ข้อมูลเบื้องต้น'!B49)</f>
        <v/>
      </c>
      <c r="AA78" s="1308" t="str">
        <f>IF('01.ข้อมูลเบื้องต้น'!B50="","",'01.ข้อมูลเบื้องต้น'!B50)</f>
        <v/>
      </c>
      <c r="AB78" s="1309"/>
      <c r="AC78" s="1416"/>
      <c r="AH78" s="1272" t="s">
        <v>565</v>
      </c>
      <c r="AI78" s="1272" t="s">
        <v>566</v>
      </c>
      <c r="AJ78" s="1272" t="s">
        <v>560</v>
      </c>
      <c r="AK78" s="1272" t="s">
        <v>513</v>
      </c>
      <c r="AL78" s="1272" t="s">
        <v>565</v>
      </c>
      <c r="AM78" s="1272" t="s">
        <v>566</v>
      </c>
      <c r="AN78" s="1272" t="s">
        <v>560</v>
      </c>
      <c r="AO78" s="1272" t="s">
        <v>513</v>
      </c>
      <c r="AP78" s="1272" t="s">
        <v>565</v>
      </c>
      <c r="AQ78" s="1272" t="s">
        <v>566</v>
      </c>
      <c r="AR78" s="1272" t="s">
        <v>560</v>
      </c>
      <c r="AS78" s="1272" t="s">
        <v>513</v>
      </c>
      <c r="AT78" s="1272" t="s">
        <v>565</v>
      </c>
      <c r="AU78" s="1272" t="s">
        <v>566</v>
      </c>
      <c r="AV78" s="1272" t="s">
        <v>560</v>
      </c>
      <c r="AW78" s="1272" t="s">
        <v>513</v>
      </c>
      <c r="AX78" s="1272" t="s">
        <v>565</v>
      </c>
      <c r="AY78" s="1272" t="s">
        <v>566</v>
      </c>
      <c r="AZ78" s="1272" t="s">
        <v>560</v>
      </c>
      <c r="BA78" s="1272" t="s">
        <v>513</v>
      </c>
      <c r="BB78" s="1272" t="s">
        <v>565</v>
      </c>
      <c r="BC78" s="1272" t="s">
        <v>566</v>
      </c>
      <c r="BD78" s="1272" t="s">
        <v>560</v>
      </c>
      <c r="BE78" s="1272" t="s">
        <v>513</v>
      </c>
      <c r="BF78" s="1272" t="s">
        <v>565</v>
      </c>
      <c r="BG78" s="1272" t="s">
        <v>566</v>
      </c>
      <c r="BH78" s="1272" t="s">
        <v>560</v>
      </c>
      <c r="BI78" s="1272" t="s">
        <v>513</v>
      </c>
      <c r="BJ78" s="1272" t="s">
        <v>565</v>
      </c>
      <c r="BK78" s="1272" t="s">
        <v>566</v>
      </c>
      <c r="BL78" s="1272" t="s">
        <v>560</v>
      </c>
      <c r="BM78" s="1272" t="s">
        <v>513</v>
      </c>
      <c r="BN78" s="1272" t="s">
        <v>560</v>
      </c>
      <c r="BO78" s="1272" t="s">
        <v>513</v>
      </c>
      <c r="BP78" s="1272" t="s">
        <v>565</v>
      </c>
      <c r="BQ78" s="1272" t="s">
        <v>566</v>
      </c>
      <c r="BR78" s="1272" t="s">
        <v>560</v>
      </c>
      <c r="BS78" s="1272" t="s">
        <v>513</v>
      </c>
      <c r="BT78" s="1272" t="s">
        <v>565</v>
      </c>
      <c r="BU78" s="1272" t="s">
        <v>566</v>
      </c>
      <c r="BV78" s="1272" t="s">
        <v>560</v>
      </c>
      <c r="BW78" s="1272" t="s">
        <v>513</v>
      </c>
      <c r="BX78" s="1272" t="s">
        <v>565</v>
      </c>
      <c r="BY78" s="1272" t="s">
        <v>566</v>
      </c>
      <c r="BZ78" s="1272" t="s">
        <v>560</v>
      </c>
      <c r="CA78" s="1272" t="s">
        <v>513</v>
      </c>
      <c r="CB78" s="1272" t="s">
        <v>565</v>
      </c>
      <c r="CC78" s="1272" t="s">
        <v>566</v>
      </c>
      <c r="CD78" s="1272" t="s">
        <v>560</v>
      </c>
      <c r="CE78" s="1272" t="s">
        <v>513</v>
      </c>
      <c r="CF78" s="1272" t="s">
        <v>565</v>
      </c>
      <c r="CG78" s="1272" t="s">
        <v>566</v>
      </c>
      <c r="CH78" s="1272" t="s">
        <v>560</v>
      </c>
      <c r="CI78" s="1272" t="s">
        <v>513</v>
      </c>
      <c r="CJ78" s="1272" t="s">
        <v>565</v>
      </c>
      <c r="CK78" s="1272" t="s">
        <v>566</v>
      </c>
      <c r="CL78" s="1272" t="s">
        <v>560</v>
      </c>
      <c r="CM78" s="1272" t="s">
        <v>513</v>
      </c>
      <c r="CN78" s="1272" t="s">
        <v>565</v>
      </c>
      <c r="CO78" s="1272" t="s">
        <v>566</v>
      </c>
      <c r="CP78" s="1272" t="s">
        <v>560</v>
      </c>
      <c r="CQ78" s="1272" t="s">
        <v>513</v>
      </c>
      <c r="CR78" s="1272" t="s">
        <v>565</v>
      </c>
      <c r="CS78" s="1272" t="s">
        <v>566</v>
      </c>
      <c r="CT78" s="1272" t="s">
        <v>560</v>
      </c>
      <c r="CU78" s="1272" t="s">
        <v>513</v>
      </c>
      <c r="CV78" s="1272" t="s">
        <v>565</v>
      </c>
      <c r="CW78" s="1272" t="s">
        <v>566</v>
      </c>
      <c r="CX78" s="1272" t="s">
        <v>560</v>
      </c>
      <c r="CY78" s="1272" t="s">
        <v>513</v>
      </c>
      <c r="CZ78" s="1272" t="s">
        <v>565</v>
      </c>
      <c r="DA78" s="1272" t="s">
        <v>566</v>
      </c>
      <c r="DB78" s="1272" t="s">
        <v>560</v>
      </c>
      <c r="DC78" s="1272" t="s">
        <v>513</v>
      </c>
      <c r="DD78" s="1272" t="s">
        <v>565</v>
      </c>
      <c r="DE78" s="1272" t="s">
        <v>566</v>
      </c>
      <c r="DF78" s="1272" t="s">
        <v>560</v>
      </c>
      <c r="DG78" s="1272" t="s">
        <v>513</v>
      </c>
      <c r="DH78" s="1272" t="s">
        <v>565</v>
      </c>
      <c r="DI78" s="1272" t="s">
        <v>566</v>
      </c>
      <c r="DJ78" s="1272" t="s">
        <v>560</v>
      </c>
      <c r="DK78" s="1272" t="s">
        <v>513</v>
      </c>
      <c r="DL78" s="1272" t="s">
        <v>565</v>
      </c>
      <c r="DM78" s="1272" t="s">
        <v>566</v>
      </c>
      <c r="DN78" s="1272" t="s">
        <v>560</v>
      </c>
      <c r="DO78" s="1272" t="s">
        <v>513</v>
      </c>
      <c r="DP78" s="1272" t="s">
        <v>565</v>
      </c>
      <c r="DQ78" s="1272" t="s">
        <v>566</v>
      </c>
      <c r="DR78" s="1272" t="s">
        <v>560</v>
      </c>
      <c r="DS78" s="1272" t="s">
        <v>513</v>
      </c>
      <c r="DT78" s="1272" t="s">
        <v>565</v>
      </c>
      <c r="DU78" s="1272" t="s">
        <v>566</v>
      </c>
      <c r="DV78" s="1272" t="s">
        <v>560</v>
      </c>
      <c r="DW78" s="1272" t="s">
        <v>513</v>
      </c>
    </row>
    <row r="79" spans="1:127" ht="16.8" customHeight="1">
      <c r="A79" s="1311">
        <v>1</v>
      </c>
      <c r="B79" s="1312" t="str">
        <f>IF('2.ชื่อนักเรียน'!C11="","",'2.ชื่อนักเรียน'!C11)</f>
        <v/>
      </c>
      <c r="C79" s="1313" t="str">
        <f>IF('2.ชื่อนักเรียน'!D11="","",'2.ชื่อนักเรียน'!D11)</f>
        <v/>
      </c>
      <c r="D79" s="1314" t="str">
        <f>IF($A$72&lt;&gt;"ชั้น"&amp;'01.ข้อมูลเบื้องต้น'!$H$2,"",IF(AK79="","",AK79))</f>
        <v/>
      </c>
      <c r="E79" s="1314" t="str">
        <f>IF($A$72&lt;&gt;"ชั้น"&amp;'01.ข้อมูลเบื้องต้น'!$H$2,"",IF(AO79="","",AO79))</f>
        <v/>
      </c>
      <c r="F79" s="1315" t="str">
        <f>IF(A72&lt;&gt;"ชั้น"&amp;'01.ข้อมูลเบื้องต้น'!$H$2,"",IF(AS79="","",AS79))</f>
        <v/>
      </c>
      <c r="G79" s="1314" t="str">
        <f>IF($A$72&lt;&gt;"ชั้น"&amp;'01.ข้อมูลเบื้องต้น'!$H$2,"",IF(AW79="","",AW79))</f>
        <v/>
      </c>
      <c r="H79" s="1316" t="str">
        <f>IF($A$72&lt;&gt;"ชั้น"&amp;'01.ข้อมูลเบื้องต้น'!$H$2,"",IF(BA79="","",BA79))</f>
        <v/>
      </c>
      <c r="I79" s="1316" t="str">
        <f>IF($A$72&lt;&gt;"ชั้น"&amp;'01.ข้อมูลเบื้องต้น'!$H$2,"",IF(BE79="","",BE79))</f>
        <v/>
      </c>
      <c r="J79" s="1316" t="str">
        <f>IF($A$72&lt;&gt;"ชั้น"&amp;'01.ข้อมูลเบื้องต้น'!$H$2,"",IF(BI79="","",BI79))</f>
        <v/>
      </c>
      <c r="K79" s="1316" t="str">
        <f>IF($A$72&lt;&gt;"ชั้น"&amp;'01.ข้อมูลเบื้องต้น'!$H$2,"",IF(BM79="","",BM79))</f>
        <v/>
      </c>
      <c r="L79" s="1317" t="str">
        <f>IF($A$72&lt;&gt;"ชั้น"&amp;'01.ข้อมูลเบื้องต้น'!$H$2,"",IF(BO79="","",BO79))</f>
        <v/>
      </c>
      <c r="M79" s="1318" t="str">
        <f>IF($A$72&lt;&gt;"ชั้น"&amp;'01.ข้อมูลเบื้องต้น'!$H$2,"",IF(BS79="","",BS79))</f>
        <v/>
      </c>
      <c r="N79" s="1319" t="str">
        <f>IF($A$72&lt;&gt;"ชั้น"&amp;'01.ข้อมูลเบื้องต้น'!$H$2,"",IF(BW79="","",BW79))</f>
        <v/>
      </c>
      <c r="O79" s="1319" t="str">
        <f>IF($A$72&lt;&gt;"ชั้น"&amp;'01.ข้อมูลเบื้องต้น'!$H$2,"",IF(CA79="","",CA79))</f>
        <v/>
      </c>
      <c r="P79" s="1319" t="str">
        <f>IF($A$72&lt;&gt;"ชั้น"&amp;'01.ข้อมูลเบื้องต้น'!$H$2,"",IF(CE79="","",CE79))</f>
        <v/>
      </c>
      <c r="Q79" s="1319" t="str">
        <f>IF($A$72&lt;&gt;"ชั้น"&amp;'01.ข้อมูลเบื้องต้น'!$H$2,"",IF(CI79="","",CI79))</f>
        <v/>
      </c>
      <c r="R79" s="1319" t="str">
        <f>IF($A$72&lt;&gt;"ชั้น"&amp;'01.ข้อมูลเบื้องต้น'!$H$2,"",IF(CM79="","",CM79))</f>
        <v/>
      </c>
      <c r="S79" s="1319" t="str">
        <f>IF($A$72&lt;&gt;"ชั้น"&amp;'01.ข้อมูลเบื้องต้น'!$H$2,"",IF(CQ79="","",CQ79))</f>
        <v/>
      </c>
      <c r="T79" s="1319" t="str">
        <f>IF($A$72&lt;&gt;"ชั้น"&amp;'01.ข้อมูลเบื้องต้น'!$H$2,"",IF(CU79="","",CU79))</f>
        <v/>
      </c>
      <c r="U79" s="1319" t="str">
        <f>IF($A$72&lt;&gt;"ชั้น"&amp;'01.ข้อมูลเบื้องต้น'!$H$2,"",IF(CY79="","",CY79))</f>
        <v/>
      </c>
      <c r="V79" s="1319" t="str">
        <f>IF($A$72&lt;&gt;"ชั้น"&amp;'01.ข้อมูลเบื้องต้น'!$H$2,"",IF(DC79="","",DC79))</f>
        <v/>
      </c>
      <c r="W79" s="1319" t="str">
        <f>IF($A$72&lt;&gt;"ชั้น"&amp;'01.ข้อมูลเบื้องต้น'!$H$2,"",IF(DG79="","",DG79))</f>
        <v/>
      </c>
      <c r="X79" s="1319" t="str">
        <f>IF($A$72&lt;&gt;"ชั้น"&amp;'01.ข้อมูลเบื้องต้น'!$H$2,"",IF(DK79="","",DK79))</f>
        <v/>
      </c>
      <c r="Y79" s="1319" t="str">
        <f>IF($A$72&lt;&gt;"ชั้น"&amp;'01.ข้อมูลเบื้องต้น'!$H$2,"",IF(DO79="","",DO79))</f>
        <v/>
      </c>
      <c r="Z79" s="1319" t="str">
        <f>IF($A$72&lt;&gt;"ชั้น"&amp;'01.ข้อมูลเบื้องต้น'!$H$2,"",IF(DS79="","",DS79))</f>
        <v/>
      </c>
      <c r="AA79" s="1417" t="str">
        <f>IF($A$72&lt;&gt;"ชั้น"&amp;'01.ข้อมูลเบื้องต้น'!$H$2,"",IF(DW79="","",DW79))</f>
        <v/>
      </c>
      <c r="AB79" s="1418" t="str">
        <f>IF($A$72&lt;&gt;"ชั้น"&amp;'01.ข้อมูลเบื้องต้น'!$H$2,"",'7.พัฒนาผู้เรียน'!G11)</f>
        <v/>
      </c>
      <c r="AC79" s="1419" t="str">
        <f>IF($A$72&lt;&gt;"ชั้น"&amp;'01.ข้อมูลเบื้องต้น'!$H$2,"",'9.คุณลักษณะ'!I11)</f>
        <v/>
      </c>
      <c r="AH79" s="1233" t="str">
        <f>IF($A$72&lt;&gt;"ชั้น"&amp;'01.ข้อมูลเบื้องต้น'!$H$2,"",IF(VLOOKUP($A79,'02.คีย์เทอม1'!$A$10:$GT$59,189,FALSE)="","",VLOOKUP($A79,'02.คีย์เทอม1'!$A$10:$GT$59,189,FALSE)))</f>
        <v/>
      </c>
      <c r="AI79" s="1233" t="str">
        <f>IF($A$72&lt;&gt;"ชั้น"&amp;'01.ข้อมูลเบื้องต้น'!$H$2,"",IF(VLOOKUP($A79,'03.คีย์เทอม2'!$A$10:$GT$59,189,FALSE)="","",VLOOKUP($A79,'03.คีย์เทอม2'!$A$10:$GT$59,189,FALSE)))</f>
        <v/>
      </c>
      <c r="AJ79" s="1262" t="str">
        <f t="shared" ref="AJ79:AJ128" si="73">IF(OR(AH79="",AI79=""),"",AVERAGE(AH79:AI79))</f>
        <v/>
      </c>
      <c r="AK79" s="1233" t="str">
        <f>IF('2.ชื่อนักเรียน'!R11="มส","มส",IF('2.ชื่อนักเรียน'!R11="ร","ร",IF('2.ชื่อนักเรียน'!R11="ย้าย","ย้าย",IF($B79="","",IF(AJ79="","",IF(AJ79&gt;=75,"เชี่ยวชาญ",IF(AJ79&gt;=65,"ชำนาญ",IF(AJ79&gt;=55,"พัฒนา",IF(AJ79&gt;=50,"เริ่มต้น","ไม่ผ่าน")))))))))</f>
        <v/>
      </c>
      <c r="AL79" s="1233" t="str">
        <f>IF($A$72&lt;&gt;"ชั้น"&amp;'01.ข้อมูลเบื้องต้น'!$H$2,"",IF(VLOOKUP($A79,'02.คีย์เทอม1'!$A$10:$GT$59,193,FALSE)="","",VLOOKUP($A79,'02.คีย์เทอม1'!$A$10:$GT$59,193,FALSE)))</f>
        <v/>
      </c>
      <c r="AM79" s="1233" t="str">
        <f>IF($A$72&lt;&gt;"ชั้น"&amp;'01.ข้อมูลเบื้องต้น'!$H$2,"",IF(VLOOKUP($A79,'03.คีย์เทอม2'!$A$10:$GT$59,193,FALSE)="","",VLOOKUP($A79,'03.คีย์เทอม2'!$A$10:$GT$59,193,FALSE)))</f>
        <v/>
      </c>
      <c r="AN79" s="1262" t="str">
        <f t="shared" ref="AN79" si="74">IF(OR(AL79="",AM79=""),"",AVERAGE(AL79:AM79))</f>
        <v/>
      </c>
      <c r="AO79" s="1233" t="str">
        <f>IF('2.ชื่อนักเรียน'!R11="มส","มส",IF('2.ชื่อนักเรียน'!R11="ร","ร",IF('2.ชื่อนักเรียน'!R11="ย้าย","ย้าย",IF($B79="","",IF(AN79="","",IF(AN79&gt;=75,"เชี่ยวชาญ",IF(AN79&gt;=65,"ชำนาญ",IF(AN79&gt;=55,"พัฒนา",IF(AN79&gt;=50,"เริ่มต้น","ไม่ผ่าน")))))))))</f>
        <v/>
      </c>
      <c r="AP79" s="1233" t="str">
        <f>IF($A$72&lt;&gt;"ชั้น"&amp;'01.ข้อมูลเบื้องต้น'!$H$2,"",IF(VLOOKUP($A79,'02.คีย์เทอม1'!$A$10:$GT$59,195,FALSE)="","",VLOOKUP($A79,'02.คีย์เทอม1'!$A$10:$GT$59,195,FALSE)))</f>
        <v/>
      </c>
      <c r="AQ79" s="1233" t="str">
        <f>IF($A$72&lt;&gt;"ชั้น"&amp;'01.ข้อมูลเบื้องต้น'!$H$2,"",IF(VLOOKUP($A79,'03.คีย์เทอม2'!$A$10:$GT$59,195,FALSE)="","",VLOOKUP($A79,'03.คีย์เทอม2'!$A$10:$GT$59,195,FALSE)))</f>
        <v/>
      </c>
      <c r="AR79" s="1262" t="str">
        <f t="shared" ref="AR79" si="75">IF(OR(AP79="",AQ79=""),"",AVERAGE(AP79:AQ79))</f>
        <v/>
      </c>
      <c r="AS79" s="1233" t="str">
        <f>IF('2.ชื่อนักเรียน'!R11="มส","มส",IF('2.ชื่อนักเรียน'!R11="ร","ร",IF('2.ชื่อนักเรียน'!R11="ย้าย","ย้าย",IF($B79="","",IF(AR79="","",IF(AR79&gt;=75,"เชี่ยวชาญ",IF(AR79&gt;=65,"ชำนาญ",IF(AR79&gt;=55,"พัฒนา",IF(AR79&gt;=50,"เริ่มต้น","ไม่ผ่าน")))))))))</f>
        <v/>
      </c>
      <c r="AT79" s="1233" t="str">
        <f>IF($A$72&lt;&gt;"ชั้น"&amp;'01.ข้อมูลเบื้องต้น'!$H$2,"",IF(VLOOKUP($A79,'02.คีย์เทอม1'!$A$10:$GT$59,196,FALSE)="","",VLOOKUP($A79,'02.คีย์เทอม1'!$A$10:$GT$59,196,FALSE)))</f>
        <v/>
      </c>
      <c r="AU79" s="1233" t="str">
        <f>IF($A$72&lt;&gt;"ชั้น"&amp;'01.ข้อมูลเบื้องต้น'!$H$2,"",IF(VLOOKUP($A79,'03.คีย์เทอม2'!$A$10:$GT$59,196,FALSE)="","",VLOOKUP($A79,'03.คีย์เทอม2'!$A$10:$GT$59,196,FALSE)))</f>
        <v/>
      </c>
      <c r="AV79" s="1262" t="str">
        <f t="shared" ref="AV79" si="76">IF(OR(AT79="",AU79=""),"",AVERAGE(AT79:AU79))</f>
        <v/>
      </c>
      <c r="AW79" s="1233" t="str">
        <f>IF('2.ชื่อนักเรียน'!R11="มส","มส",IF('2.ชื่อนักเรียน'!R11="ร","ร",IF('2.ชื่อนักเรียน'!R11="ย้าย","ย้าย",IF($B79="","",IF(AV79="","",IF(AV79&gt;=75,"เชี่ยวชาญ",IF(AV79&gt;=65,"ชำนาญ",IF(AV79&gt;=55,"พัฒนา",IF(AV79&gt;=50,"เริ่มต้น","ไม่ผ่าน")))))))))</f>
        <v/>
      </c>
      <c r="AX79" s="1233" t="str">
        <f>IF($A$72&lt;&gt;"ชั้น"&amp;'01.ข้อมูลเบื้องต้น'!$H$2,"",IF(VLOOKUP($A79,'02.คีย์เทอม1'!$A$10:$GT$59,197,FALSE)="","",VLOOKUP($A79,'02.คีย์เทอม1'!$A$10:$GT$59,197,FALSE)))</f>
        <v/>
      </c>
      <c r="AY79" s="1233" t="str">
        <f>IF($A$72&lt;&gt;"ชั้น"&amp;'01.ข้อมูลเบื้องต้น'!$H$2,"",IF(VLOOKUP($A79,'03.คีย์เทอม2'!$A$10:$GT$59,197,FALSE)="","",VLOOKUP($A79,'03.คีย์เทอม2'!$A$10:$GT$59,197,FALSE)))</f>
        <v/>
      </c>
      <c r="AZ79" s="1262" t="str">
        <f t="shared" ref="AZ79" si="77">IF(OR(AX79="",AY79=""),"",AVERAGE(AX79:AY79))</f>
        <v/>
      </c>
      <c r="BA79" s="1233" t="str">
        <f>IF('2.ชื่อนักเรียน'!R11="มส","มส",IF('2.ชื่อนักเรียน'!R11="ร","ร",IF('2.ชื่อนักเรียน'!R11="ย้าย","ย้าย",IF($B79="","",IF(AZ79="","",IF(AZ79&gt;=75,"เชี่ยวชาญ",IF(AZ79&gt;=65,"ชำนาญ",IF(AZ79&gt;=55,"พัฒนา",IF(AZ79&gt;=50,"เริ่มต้น","ไม่ผ่าน")))))))))</f>
        <v/>
      </c>
      <c r="BB79" s="1233" t="str">
        <f>IF($A$72&lt;&gt;"ชั้น"&amp;'01.ข้อมูลเบื้องต้น'!$H$2,"",IF(VLOOKUP($A79,'02.คีย์เทอม1'!$A$10:$GT$59,198,FALSE)="","",VLOOKUP($A79,'02.คีย์เทอม1'!$A$10:$GT$59,198,FALSE)))</f>
        <v/>
      </c>
      <c r="BC79" s="1233" t="str">
        <f>IF($A$72&lt;&gt;"ชั้น"&amp;'01.ข้อมูลเบื้องต้น'!$H$2,"",IF(VLOOKUP($A79,'03.คีย์เทอม2'!$A$10:$GT$59,198,FALSE)="","",VLOOKUP($A79,'03.คีย์เทอม2'!$A$10:$GT$59,198,FALSE)))</f>
        <v/>
      </c>
      <c r="BD79" s="1262" t="str">
        <f t="shared" ref="BD79" si="78">IF(OR(BB79="",BC79=""),"",AVERAGE(BB79:BC79))</f>
        <v/>
      </c>
      <c r="BE79" s="1233" t="str">
        <f>IF('2.ชื่อนักเรียน'!R11="มส","มส",IF('2.ชื่อนักเรียน'!R11="ร","ร",IF('2.ชื่อนักเรียน'!R11="ย้าย","ย้าย",IF($B79="","",IF(BD79="","",IF(BD79&gt;=75,"เชี่ยวชาญ",IF(BD79&gt;=65,"ชำนาญ",IF(BD79&gt;=55,"พัฒนา",IF(BD79&gt;=50,"เริ่มต้น","ไม่ผ่าน")))))))))</f>
        <v/>
      </c>
      <c r="BF79" s="1233" t="str">
        <f>IF($A$72&lt;&gt;"ชั้น"&amp;'01.ข้อมูลเบื้องต้น'!$H$2,"",IF(VLOOKUP($A79,'02.คีย์เทอม1'!$A$10:$GT$59,199,FALSE)="","",VLOOKUP($A79,'02.คีย์เทอม1'!$A$10:$GT$59,199,FALSE)))</f>
        <v/>
      </c>
      <c r="BG79" s="1233" t="str">
        <f>IF($A$72&lt;&gt;"ชั้น"&amp;'01.ข้อมูลเบื้องต้น'!$H$2,"",IF(VLOOKUP($A79,'03.คีย์เทอม2'!$A$10:$GT$59,199,FALSE)="","",VLOOKUP($A79,'03.คีย์เทอม2'!$A$10:$GT$59,199,FALSE)))</f>
        <v/>
      </c>
      <c r="BH79" s="1262" t="str">
        <f t="shared" ref="BH79" si="79">IF(OR(BF79="",BG79=""),"",AVERAGE(BF79:BG79))</f>
        <v/>
      </c>
      <c r="BI79" s="1233" t="str">
        <f>IF('2.ชื่อนักเรียน'!R11="มส","มส",IF('2.ชื่อนักเรียน'!R11="ร","ร",IF('2.ชื่อนักเรียน'!R11="ย้าย","ย้าย",IF($B79="","",IF(BH79="","",IF(BH79&gt;=75,"เชี่ยวชาญ",IF(BH79&gt;=65,"ชำนาญ",IF(BH79&gt;=55,"พัฒนา",IF(BH79&gt;=50,"เริ่มต้น","ไม่ผ่าน")))))))))</f>
        <v/>
      </c>
      <c r="BJ79" s="1233" t="str">
        <f>IF($A$72&lt;&gt;"ชั้น"&amp;'01.ข้อมูลเบื้องต้น'!$H$2,"",IF(VLOOKUP($A79,'02.คีย์เทอม1'!$A$10:$GT$59,200,FALSE)="","",VLOOKUP($A79,'02.คีย์เทอม1'!$A$10:$GT$59,200,FALSE)))</f>
        <v/>
      </c>
      <c r="BK79" s="1233" t="str">
        <f>IF($A$72&lt;&gt;"ชั้น"&amp;'01.ข้อมูลเบื้องต้น'!$H$2,"",IF(VLOOKUP($A79,'03.คีย์เทอม2'!$A$10:$GT$59,200,FALSE)="","",VLOOKUP($A79,'03.คีย์เทอม2'!$A$10:$GT$59,200,FALSE)))</f>
        <v/>
      </c>
      <c r="BL79" s="1262" t="str">
        <f t="shared" ref="BL79" si="80">IF(OR(BJ79="",BK79=""),"",AVERAGE(BJ79:BK79))</f>
        <v/>
      </c>
      <c r="BM79" s="1233" t="str">
        <f>IF('2.ชื่อนักเรียน'!R11="มส","มส",IF('2.ชื่อนักเรียน'!R11="ร","ร",IF('2.ชื่อนักเรียน'!R11="ย้าย","ย้าย",IF($B79="","",IF(BL79="","",IF(BL79&gt;=75,"เชี่ยวชาญ",IF(BL79&gt;=65,"ชำนาญ",IF(BL79&gt;=55,"พัฒนา",IF(BL79&gt;=50,"เริ่มต้น","ไม่ผ่าน")))))))))</f>
        <v/>
      </c>
      <c r="BN79" s="1262" t="str">
        <f t="shared" ref="BN79" si="81">IF(OR(AV79="",AZ79="",BD79="",BH79="",BL79="",),"",AVERAGE(AV79,AZ79,BD79,BH79,BL79))</f>
        <v/>
      </c>
      <c r="BO79" s="1233" t="str">
        <f>IF('2.ชื่อนักเรียน'!R11="มส","มส",IF('2.ชื่อนักเรียน'!R11="ร","ร",IF('2.ชื่อนักเรียน'!R11="ย้าย","ย้าย",IF($B79="","",IF(BN79="","",IF(BN79&gt;=75,"เชี่ยวชาญ",IF(BN79&gt;=65,"ชำนาญ",IF(BN79&gt;=55,"พัฒนา",IF(BN79&gt;=50,"เริ่มต้น","ไม่ผ่าน")))))))))</f>
        <v/>
      </c>
      <c r="BP79" s="1233" t="str">
        <f>IF($A$72&lt;&gt;"ชั้น"&amp;'01.ข้อมูลเบื้องต้น'!$H$2,"",IF(VLOOKUP($A79,'02.คีย์เทอม1'!$A$10:$GT$59,110,FALSE)="","",VLOOKUP($A79,'02.คีย์เทอม1'!$A$10:$GT$59,110,FALSE)))</f>
        <v/>
      </c>
      <c r="BQ79" s="1233" t="str">
        <f>IF($A$72&lt;&gt;"ชั้น"&amp;'01.ข้อมูลเบื้องต้น'!$H$2,"",IF(VLOOKUP($A79,'03.คีย์เทอม2'!$A$10:$GT$59,110,FALSE)="","",VLOOKUP($A79,'03.คีย์เทอม2'!$A$10:$GT$59,110,FALSE)))</f>
        <v/>
      </c>
      <c r="BR79" s="1262" t="str">
        <f t="shared" ref="BR79" si="82">IF(OR(BP79="",BQ79=""),"",AVERAGE(BP79:BQ79))</f>
        <v/>
      </c>
      <c r="BS79" s="1233" t="str">
        <f>IF('2.ชื่อนักเรียน'!R11="มส","มส",IF('2.ชื่อนักเรียน'!R11="ร","ร",IF('2.ชื่อนักเรียน'!R11="ย้าย","ย้าย",IF($B79="","",IF(BR79="","",IF(BR79&gt;=75,"เชี่ยวชาญ",IF(BR79&gt;=65,"ชำนาญ",IF(BR79&gt;=55,"พัฒนา",IF(BR79&gt;=50,"เริ่มต้น","ไม่ผ่าน")))))))))</f>
        <v/>
      </c>
      <c r="BT79" s="1233" t="str">
        <f>IF($A$72&lt;&gt;"ชั้น"&amp;'01.ข้อมูลเบื้องต้น'!$H$2,"",IF(VLOOKUP($A79,'02.คีย์เทอม1'!$A$10:$GT$59,115,FALSE)="","",VLOOKUP($A79,'02.คีย์เทอม1'!$A$10:$GT$59,115,FALSE)))</f>
        <v/>
      </c>
      <c r="BU79" s="1233" t="str">
        <f>IF($A$72&lt;&gt;"ชั้น"&amp;'01.ข้อมูลเบื้องต้น'!$H$2,"",IF(VLOOKUP($A79,'03.คีย์เทอม2'!$A$10:$GT$59,115,FALSE)="","",VLOOKUP($A79,'03.คีย์เทอม2'!$A$10:$GT$59,115,FALSE)))</f>
        <v/>
      </c>
      <c r="BV79" s="1262" t="str">
        <f t="shared" ref="BV79" si="83">IF(OR(BT79="",BU79=""),"",AVERAGE(BT79:BU79))</f>
        <v/>
      </c>
      <c r="BW79" s="1233" t="str">
        <f>IF('2.ชื่อนักเรียน'!R11="มส","มส",IF('2.ชื่อนักเรียน'!R11="ร","ร",IF('2.ชื่อนักเรียน'!R11="ย้าย","ย้าย",IF($B79="","",IF(BV79="","",IF(BV79&gt;=75,"เชี่ยวชาญ",IF(BV79&gt;=65,"ชำนาญ",IF(BV79&gt;=55,"พัฒนา",IF(BV79&gt;=50,"เริ่มต้น","ไม่ผ่าน")))))))))</f>
        <v/>
      </c>
      <c r="BX79" s="1233" t="str">
        <f>IF($A$72&lt;&gt;"ชั้น"&amp;'01.ข้อมูลเบื้องต้น'!$H$2,"",IF(VLOOKUP($A79,'02.คีย์เทอม1'!$A$10:$GT$59,120,FALSE)="","",VLOOKUP($A79,'02.คีย์เทอม1'!$A$10:$GT$59,120,FALSE)))</f>
        <v/>
      </c>
      <c r="BY79" s="1233" t="str">
        <f>IF($A$72&lt;&gt;"ชั้น"&amp;'01.ข้อมูลเบื้องต้น'!$H$2,"",IF(VLOOKUP($A79,'03.คีย์เทอม2'!$A$10:$GT$59,120,FALSE)="","",VLOOKUP($A79,'03.คีย์เทอม2'!$A$10:$GT$59,120,FALSE)))</f>
        <v/>
      </c>
      <c r="BZ79" s="1262" t="str">
        <f t="shared" ref="BZ79" si="84">IF(OR(BX79="",BY79=""),"",AVERAGE(BX79:BY79))</f>
        <v/>
      </c>
      <c r="CA79" s="1233" t="str">
        <f>IF('2.ชื่อนักเรียน'!R11="มส","มส",IF('2.ชื่อนักเรียน'!R11="ร","ร",IF('2.ชื่อนักเรียน'!R11="ย้าย","ย้าย",IF($B79="","",IF(BZ79="","",IF(BZ79&gt;=75,"เชี่ยวชาญ",IF(BZ79&gt;=65,"ชำนาญ",IF(BZ79&gt;=55,"พัฒนา",IF(BZ79&gt;=50,"เริ่มต้น","ไม่ผ่าน")))))))))</f>
        <v/>
      </c>
      <c r="CB79" s="1233" t="str">
        <f>IF($A$72&lt;&gt;"ชั้น"&amp;'01.ข้อมูลเบื้องต้น'!$H$2,"",IF(VLOOKUP($A79,'02.คีย์เทอม1'!$A$10:$GT$59,125,FALSE)="","",VLOOKUP($A79,'02.คีย์เทอม1'!$A$10:$GT$59,125,FALSE)))</f>
        <v/>
      </c>
      <c r="CC79" s="1233" t="str">
        <f>IF($A$72&lt;&gt;"ชั้น"&amp;'01.ข้อมูลเบื้องต้น'!$H$2,"",IF(VLOOKUP($A79,'03.คีย์เทอม2'!$A$10:$GT$59,125,FALSE)="","",VLOOKUP($A79,'03.คีย์เทอม2'!$A$10:$GT$59,125,FALSE)))</f>
        <v/>
      </c>
      <c r="CD79" s="1262" t="str">
        <f t="shared" ref="CD79" si="85">IF(OR(CB79="",CC79=""),"",AVERAGE(CB79:CC79))</f>
        <v/>
      </c>
      <c r="CE79" s="1233" t="str">
        <f>IF('2.ชื่อนักเรียน'!R11="มส","มส",IF('2.ชื่อนักเรียน'!R11="ร","ร",IF('2.ชื่อนักเรียน'!R11="ย้าย","ย้าย",IF($B79="","",IF(CD79="","",IF(CD79&gt;=75,"เชี่ยวชาญ",IF(CD79&gt;=65,"ชำนาญ",IF(CD79&gt;=55,"พัฒนา",IF(CD79&gt;=50,"เริ่มต้น","ไม่ผ่าน")))))))))</f>
        <v/>
      </c>
      <c r="CF79" s="1233" t="str">
        <f>IF($A$72&lt;&gt;"ชั้น"&amp;'01.ข้อมูลเบื้องต้น'!$H$2,"",IF(VLOOKUP($A79,'02.คีย์เทอม1'!$A$10:$GT$59,130,FALSE)="","",VLOOKUP($A79,'02.คีย์เทอม1'!$A$10:$GT$59,130,FALSE)))</f>
        <v/>
      </c>
      <c r="CG79" s="1233" t="str">
        <f>IF($A$72&lt;&gt;"ชั้น"&amp;'01.ข้อมูลเบื้องต้น'!$H$2,"",IF(VLOOKUP($A79,'03.คีย์เทอม2'!$A$10:$GT$59,130,FALSE)="","",VLOOKUP($A79,'03.คีย์เทอม2'!$A$10:$GT$59,130,FALSE)))</f>
        <v/>
      </c>
      <c r="CH79" s="1262" t="str">
        <f t="shared" ref="CH79" si="86">IF(OR(CF79="",CG79=""),"",AVERAGE(CF79:CG79))</f>
        <v/>
      </c>
      <c r="CI79" s="1233" t="str">
        <f>IF('2.ชื่อนักเรียน'!R11="มส","มส",IF('2.ชื่อนักเรียน'!R11="ร","ร",IF('2.ชื่อนักเรียน'!R11="ย้าย","ย้าย",IF($B79="","",IF(CH79="","",IF(CH79&gt;=75,"เชี่ยวชาญ",IF(CH79&gt;=65,"ชำนาญ",IF(CH79&gt;=55,"พัฒนา",IF(CH79&gt;=50,"เริ่มต้น","ไม่ผ่าน")))))))))</f>
        <v/>
      </c>
      <c r="CJ79" s="1233" t="str">
        <f>IF($A$72&lt;&gt;"ชั้น"&amp;'01.ข้อมูลเบื้องต้น'!$H$2,"",IF(VLOOKUP($A79,'02.คีย์เทอม1'!$A$10:$GT$59,135,FALSE)="","",VLOOKUP($A79,'02.คีย์เทอม1'!$A$10:$GT$59,135,FALSE)))</f>
        <v/>
      </c>
      <c r="CK79" s="1233" t="str">
        <f>IF($A$72&lt;&gt;"ชั้น"&amp;'01.ข้อมูลเบื้องต้น'!$H$2,"",IF(VLOOKUP($A79,'03.คีย์เทอม2'!$A$10:$GT$59,135,FALSE)="","",VLOOKUP($A79,'03.คีย์เทอม2'!$A$10:$GT$59,135,FALSE)))</f>
        <v/>
      </c>
      <c r="CL79" s="1262" t="str">
        <f t="shared" ref="CL79" si="87">IF(OR(CJ79="",CK79=""),"",AVERAGE(CJ79:CK79))</f>
        <v/>
      </c>
      <c r="CM79" s="1233" t="str">
        <f>IF('2.ชื่อนักเรียน'!R11="มส","มส",IF('2.ชื่อนักเรียน'!R11="ร","ร",IF('2.ชื่อนักเรียน'!R11="ย้าย","ย้าย",IF($B79="","",IF(CL79="","",IF(CL79&gt;=75,"เชี่ยวชาญ",IF(CL79&gt;=65,"ชำนาญ",IF(CL79&gt;=55,"พัฒนา",IF(CL79&gt;=50,"เริ่มต้น","ไม่ผ่าน")))))))))</f>
        <v/>
      </c>
      <c r="CN79" s="1233" t="str">
        <f>IF($A$72&lt;&gt;"ชั้น"&amp;'01.ข้อมูลเบื้องต้น'!$H$2,"",IF(VLOOKUP($A79,'02.คีย์เทอม1'!$A$10:$GT$59,140,FALSE)="","",VLOOKUP($A79,'02.คีย์เทอม1'!$A$10:$GT$59,140,FALSE)))</f>
        <v/>
      </c>
      <c r="CO79" s="1233" t="str">
        <f>IF($A$72&lt;&gt;"ชั้น"&amp;'01.ข้อมูลเบื้องต้น'!$H$2,"",IF(VLOOKUP($A79,'03.คีย์เทอม2'!$A$10:$GT$59,140,FALSE)="","",VLOOKUP($A79,'03.คีย์เทอม2'!$A$10:$GT$59,140,FALSE)))</f>
        <v/>
      </c>
      <c r="CP79" s="1262" t="str">
        <f t="shared" ref="CP79" si="88">IF(OR(CN79="",CO79=""),"",AVERAGE(CN79:CO79))</f>
        <v/>
      </c>
      <c r="CQ79" s="1233" t="str">
        <f>IF('2.ชื่อนักเรียน'!R11="มส","มส",IF('2.ชื่อนักเรียน'!R11="ร","ร",IF('2.ชื่อนักเรียน'!R11="ย้าย","ย้าย",IF($B79="","",IF(CP79="","",IF(CP79&gt;=75,"เชี่ยวชาญ",IF(CP79&gt;=65,"ชำนาญ",IF(CP79&gt;=55,"พัฒนา",IF(CP79&gt;=50,"เริ่มต้น","ไม่ผ่าน")))))))))</f>
        <v/>
      </c>
      <c r="CR79" s="1233" t="str">
        <f>IF($A$72&lt;&gt;"ชั้น"&amp;'01.ข้อมูลเบื้องต้น'!$H$2,"",IF(VLOOKUP($A79,'02.คีย์เทอม1'!$A$10:$GT$59,145,FALSE)="","",VLOOKUP($A79,'02.คีย์เทอม1'!$A$10:$GT$59,145,FALSE)))</f>
        <v/>
      </c>
      <c r="CS79" s="1233" t="str">
        <f>IF($A$72&lt;&gt;"ชั้น"&amp;'01.ข้อมูลเบื้องต้น'!$H$2,"",IF(VLOOKUP($A79,'03.คีย์เทอม2'!$A$10:$GT$59,145,FALSE)="","",VLOOKUP($A79,'03.คีย์เทอม2'!$A$10:$GT$59,145,FALSE)))</f>
        <v/>
      </c>
      <c r="CT79" s="1262" t="str">
        <f t="shared" ref="CT79" si="89">IF(OR(CR79="",CS79=""),"",AVERAGE(CR79:CS79))</f>
        <v/>
      </c>
      <c r="CU79" s="1233" t="str">
        <f>IF('2.ชื่อนักเรียน'!R11="มส","มส",IF('2.ชื่อนักเรียน'!R11="ร","ร",IF('2.ชื่อนักเรียน'!R11="ย้าย","ย้าย",IF($B79="","",IF(CT79="","",IF(CT79&gt;=75,"เชี่ยวชาญ",IF(CT79&gt;=65,"ชำนาญ",IF(CT79&gt;=55,"พัฒนา",IF(CT79&gt;=50,"เริ่มต้น","ไม่ผ่าน")))))))))</f>
        <v/>
      </c>
      <c r="CV79" s="1233" t="str">
        <f>IF($A$72&lt;&gt;"ชั้น"&amp;'01.ข้อมูลเบื้องต้น'!$H$2,"",IF(VLOOKUP($A79,'02.คีย์เทอม1'!$A$10:$GT$59,150,FALSE)="","",VLOOKUP($A79,'02.คีย์เทอม1'!$A$10:$GT$59,150,FALSE)))</f>
        <v/>
      </c>
      <c r="CW79" s="1233" t="str">
        <f>IF($A$72&lt;&gt;"ชั้น"&amp;'01.ข้อมูลเบื้องต้น'!$H$2,"",IF(VLOOKUP($A79,'03.คีย์เทอม2'!$A$10:$GT$59,150,FALSE)="","",VLOOKUP($A79,'03.คีย์เทอม2'!$A$10:$GT$59,150,FALSE)))</f>
        <v/>
      </c>
      <c r="CX79" s="1262" t="str">
        <f t="shared" ref="CX79" si="90">IF(OR(CV79="",CW79=""),"",AVERAGE(CV79:CW79))</f>
        <v/>
      </c>
      <c r="CY79" s="1233" t="str">
        <f>IF('2.ชื่อนักเรียน'!R11="มส","มส",IF('2.ชื่อนักเรียน'!R11="ร","ร",IF('2.ชื่อนักเรียน'!R11="ย้าย","ย้าย",IF($B79="","",IF(CX79="","",IF(CX79&gt;=75,"เชี่ยวชาญ",IF(CX79&gt;=65,"ชำนาญ",IF(CX79&gt;=55,"พัฒนา",IF(CX79&gt;=50,"เริ่มต้น","ไม่ผ่าน")))))))))</f>
        <v/>
      </c>
      <c r="CZ79" s="1233" t="str">
        <f>IF($A$72&lt;&gt;"ชั้น"&amp;'01.ข้อมูลเบื้องต้น'!$H$2,"",IF(VLOOKUP($A79,'02.คีย์เทอม1'!$A$10:$GT$59,155,FALSE)="","",VLOOKUP($A79,'02.คีย์เทอม1'!$A$10:$GT$59,155,FALSE)))</f>
        <v/>
      </c>
      <c r="DA79" s="1233" t="str">
        <f>IF($A$72&lt;&gt;"ชั้น"&amp;'01.ข้อมูลเบื้องต้น'!$H$2,"",IF(VLOOKUP($A79,'03.คีย์เทอม2'!$A$10:$GT$59,155,FALSE)="","",VLOOKUP($A79,'03.คีย์เทอม2'!$A$10:$GT$59,155,FALSE)))</f>
        <v/>
      </c>
      <c r="DB79" s="1262" t="str">
        <f t="shared" ref="DB79" si="91">IF(OR(CZ79="",DA79=""),"",AVERAGE(CZ79:DA79))</f>
        <v/>
      </c>
      <c r="DC79" s="1233" t="str">
        <f>IF('2.ชื่อนักเรียน'!R11="มส","มส",IF('2.ชื่อนักเรียน'!R11="ร","ร",IF('2.ชื่อนักเรียน'!R11="ย้าย","ย้าย",IF($B79="","",IF(DB79="","",IF(DB79&gt;=75,"เชี่ยวชาญ",IF(DB79&gt;=65,"ชำนาญ",IF(DB79&gt;=55,"พัฒนา",IF(DB79&gt;=50,"เริ่มต้น","ไม่ผ่าน")))))))))</f>
        <v/>
      </c>
      <c r="DD79" s="1233" t="str">
        <f>IF($A$72&lt;&gt;"ชั้น"&amp;'01.ข้อมูลเบื้องต้น'!$H$2,"",IF(VLOOKUP($A79,'02.คีย์เทอม1'!$A$10:$GT$59,160,FALSE)="","",VLOOKUP($A79,'02.คีย์เทอม1'!$A$10:$GT$59,160,FALSE)))</f>
        <v/>
      </c>
      <c r="DE79" s="1233" t="str">
        <f>IF($A$72&lt;&gt;"ชั้น"&amp;'01.ข้อมูลเบื้องต้น'!$H$2,"",IF(VLOOKUP($A79,'03.คีย์เทอม2'!$A$10:$GT$59,160,FALSE)="","",VLOOKUP($A79,'03.คีย์เทอม2'!$A$10:$GT$59,160,FALSE)))</f>
        <v/>
      </c>
      <c r="DF79" s="1262" t="str">
        <f t="shared" ref="DF79" si="92">IF(OR(DD79="",DE79=""),"",AVERAGE(DD79:DE79))</f>
        <v/>
      </c>
      <c r="DG79" s="1233" t="str">
        <f>IF('2.ชื่อนักเรียน'!R11="มส","มส",IF('2.ชื่อนักเรียน'!R11="ร","ร",IF('2.ชื่อนักเรียน'!R11="ย้าย","ย้าย",IF($B79="","",IF(DF79="","",IF(DF79&gt;=75,"เชี่ยวชาญ",IF(DF79&gt;=65,"ชำนาญ",IF(DF79&gt;=55,"พัฒนา",IF(DF79&gt;=50,"เริ่มต้น","ไม่ผ่าน")))))))))</f>
        <v/>
      </c>
      <c r="DH79" s="1233" t="str">
        <f>IF($A$72&lt;&gt;"ชั้น"&amp;'01.ข้อมูลเบื้องต้น'!$H$2,"",IF(VLOOKUP($A79,'02.คีย์เทอม1'!$A$10:$GT$59,165,FALSE)="","",VLOOKUP($A79,'02.คีย์เทอม1'!$A$10:$GT$59,165,FALSE)))</f>
        <v/>
      </c>
      <c r="DI79" s="1233" t="str">
        <f>IF($A$72&lt;&gt;"ชั้น"&amp;'01.ข้อมูลเบื้องต้น'!$H$2,"",IF(VLOOKUP($A79,'03.คีย์เทอม2'!$A$10:$GT$59,165,FALSE)="","",VLOOKUP($A79,'03.คีย์เทอม2'!$A$10:$GT$59,165,FALSE)))</f>
        <v/>
      </c>
      <c r="DJ79" s="1262" t="str">
        <f t="shared" ref="DJ79" si="93">IF(OR(DH79="",DI79=""),"",AVERAGE(DH79:DI79))</f>
        <v/>
      </c>
      <c r="DK79" s="1233" t="str">
        <f>IF('2.ชื่อนักเรียน'!R11="มส","มส",IF('2.ชื่อนักเรียน'!R11="ร","ร",IF('2.ชื่อนักเรียน'!R11="ย้าย","ย้าย",IF($B79="","",IF(DJ79="","",IF(DJ79&gt;=75,"เชี่ยวชาญ",IF(DJ79&gt;=65,"ชำนาญ",IF(DJ79&gt;=55,"พัฒนา",IF(DJ79&gt;=50,"เริ่มต้น","ไม่ผ่าน")))))))))</f>
        <v/>
      </c>
      <c r="DL79" s="1233" t="str">
        <f>IF($A$72&lt;&gt;"ชั้น"&amp;'01.ข้อมูลเบื้องต้น'!$H$2,"",IF(VLOOKUP($A79,'02.คีย์เทอม1'!$A$10:$GT$59,170,FALSE)="","",VLOOKUP($A79,'02.คีย์เทอม1'!$A$10:$GT$59,170,FALSE)))</f>
        <v/>
      </c>
      <c r="DM79" s="1233" t="str">
        <f>IF($A$72&lt;&gt;"ชั้น"&amp;'01.ข้อมูลเบื้องต้น'!$H$2,"",IF(VLOOKUP($A79,'03.คีย์เทอม2'!$A$10:$GT$59,170,FALSE)="","",VLOOKUP($A79,'03.คีย์เทอม2'!$A$10:$GT$59,170,FALSE)))</f>
        <v/>
      </c>
      <c r="DN79" s="1262" t="str">
        <f t="shared" ref="DN79" si="94">IF(OR(DL79="",DM79=""),"",AVERAGE(DL79:DM79))</f>
        <v/>
      </c>
      <c r="DO79" s="1233" t="str">
        <f>IF('2.ชื่อนักเรียน'!R11="มส","มส",IF('2.ชื่อนักเรียน'!R11="ร","ร",IF('2.ชื่อนักเรียน'!R11="ย้าย","ย้าย",IF($B79="","",IF(DN79="","",IF(DN79&gt;=75,"เชี่ยวชาญ",IF(DN79&gt;=65,"ชำนาญ",IF(DN79&gt;=55,"พัฒนา",IF(DN79&gt;=50,"เริ่มต้น","ไม่ผ่าน")))))))))</f>
        <v/>
      </c>
      <c r="DP79" s="1233" t="str">
        <f>IF($A$72&lt;&gt;"ชั้น"&amp;'01.ข้อมูลเบื้องต้น'!$H$2,"",IF(VLOOKUP($A79,'02.คีย์เทอม1'!$A$10:$GT$59,175,FALSE)="","",VLOOKUP($A79,'02.คีย์เทอม1'!$A$10:$GT$59,175,FALSE)))</f>
        <v/>
      </c>
      <c r="DQ79" s="1233" t="str">
        <f>IF($A$72&lt;&gt;"ชั้น"&amp;'01.ข้อมูลเบื้องต้น'!$H$2,"",IF(VLOOKUP($A79,'03.คีย์เทอม2'!$A$10:$GT$59,175,FALSE)="","",VLOOKUP($A79,'03.คีย์เทอม2'!$A$10:$GT$59,175,FALSE)))</f>
        <v/>
      </c>
      <c r="DR79" s="1262" t="str">
        <f t="shared" ref="DR79" si="95">IF(OR(DP79="",DQ79=""),"",AVERAGE(DP79:DQ79))</f>
        <v/>
      </c>
      <c r="DS79" s="1233" t="str">
        <f>IF('2.ชื่อนักเรียน'!R11="มส","มส",IF('2.ชื่อนักเรียน'!R11="ร","ร",IF('2.ชื่อนักเรียน'!R11="ย้าย","ย้าย",IF($B79="","",IF(DR79="","",IF(DR79&gt;=75,"เชี่ยวชาญ",IF(DR79&gt;=65,"ชำนาญ",IF(DR79&gt;=55,"พัฒนา",IF(DR79&gt;=50,"เริ่มต้น","ไม่ผ่าน")))))))))</f>
        <v/>
      </c>
      <c r="DT79" s="1233" t="str">
        <f>IF($A$72&lt;&gt;"ชั้น"&amp;'01.ข้อมูลเบื้องต้น'!$H$2,"",IF(VLOOKUP($A79,'02.คีย์เทอม1'!$A$10:$GT$59,180,FALSE)="","",VLOOKUP($A79,'02.คีย์เทอม1'!$A$10:$GT$59,180,FALSE)))</f>
        <v/>
      </c>
      <c r="DU79" s="1233" t="str">
        <f>IF($A$72&lt;&gt;"ชั้น"&amp;'01.ข้อมูลเบื้องต้น'!$H$2,"",IF(VLOOKUP($A79,'03.คีย์เทอม2'!$A$10:$GT$59,180,FALSE)="","",VLOOKUP($A79,'03.คีย์เทอม2'!$A$10:$GT$59,180,FALSE)))</f>
        <v/>
      </c>
      <c r="DV79" s="1262" t="str">
        <f t="shared" ref="DV79" si="96">IF(OR(DT79="",DU79=""),"",AVERAGE(DT79:DU79))</f>
        <v/>
      </c>
      <c r="DW79" s="1233" t="str">
        <f>IF('2.ชื่อนักเรียน'!R11="มส","มส",IF('2.ชื่อนักเรียน'!R11="ร","ร",IF('2.ชื่อนักเรียน'!R11="ย้าย","ย้าย",IF($B79="","",IF(DV79="","",IF(DV79&gt;=75,"เชี่ยวชาญ",IF(DV79&gt;=65,"ชำนาญ",IF(DV79&gt;=55,"พัฒนา",IF(DV79&gt;=50,"เริ่มต้น","ไม่ผ่าน")))))))))</f>
        <v/>
      </c>
    </row>
    <row r="80" spans="1:127" ht="16.8" customHeight="1">
      <c r="A80" s="1323">
        <v>2</v>
      </c>
      <c r="B80" s="1324" t="str">
        <f>IF('2.ชื่อนักเรียน'!C12="","",'2.ชื่อนักเรียน'!C12)</f>
        <v/>
      </c>
      <c r="C80" s="1313" t="str">
        <f>IF('2.ชื่อนักเรียน'!D12="","",'2.ชื่อนักเรียน'!D12)</f>
        <v/>
      </c>
      <c r="D80" s="1314" t="str">
        <f>IF($A$72&lt;&gt;"ชั้น"&amp;'01.ข้อมูลเบื้องต้น'!$H$2,"",IF(AK80="","",AK80))</f>
        <v/>
      </c>
      <c r="E80" s="1314" t="str">
        <f>IF($A$72&lt;&gt;"ชั้น"&amp;'01.ข้อมูลเบื้องต้น'!$H$2,"",IF(AO80="","",AO80))</f>
        <v/>
      </c>
      <c r="F80" s="1315" t="str">
        <f>IF($A$72&lt;&gt;"ชั้น"&amp;'01.ข้อมูลเบื้องต้น'!$H$2,"",IF(AS80="","",AS80))</f>
        <v/>
      </c>
      <c r="G80" s="1326" t="str">
        <f>IF($A$72&lt;&gt;"ชั้น"&amp;'01.ข้อมูลเบื้องต้น'!$H$2,"",IF(AW80="","",AW80))</f>
        <v/>
      </c>
      <c r="H80" s="1327" t="str">
        <f>IF($A$72&lt;&gt;"ชั้น"&amp;'01.ข้อมูลเบื้องต้น'!$H$2,"",IF(BA80="","",BA80))</f>
        <v/>
      </c>
      <c r="I80" s="1316" t="str">
        <f>IF($A$72&lt;&gt;"ชั้น"&amp;'01.ข้อมูลเบื้องต้น'!$H$2,"",IF(BE80="","",BE80))</f>
        <v/>
      </c>
      <c r="J80" s="1316" t="str">
        <f>IF($A$72&lt;&gt;"ชั้น"&amp;'01.ข้อมูลเบื้องต้น'!$H$2,"",IF(BI80="","",BI80))</f>
        <v/>
      </c>
      <c r="K80" s="1316" t="str">
        <f>IF($A$72&lt;&gt;"ชั้น"&amp;'01.ข้อมูลเบื้องต้น'!$H$2,"",IF(BM80="","",BM80))</f>
        <v/>
      </c>
      <c r="L80" s="1328" t="str">
        <f>IF($A$72&lt;&gt;"ชั้น"&amp;'01.ข้อมูลเบื้องต้น'!$H$2,"",IF(BO80="","",BO80))</f>
        <v/>
      </c>
      <c r="M80" s="1326" t="str">
        <f>IF($A$72&lt;&gt;"ชั้น"&amp;'01.ข้อมูลเบื้องต้น'!$H$2,"",IF(BS80="","",BS80))</f>
        <v/>
      </c>
      <c r="N80" s="1327" t="str">
        <f>IF($A$72&lt;&gt;"ชั้น"&amp;'01.ข้อมูลเบื้องต้น'!$H$2,"",IF(BW80="","",BW80))</f>
        <v/>
      </c>
      <c r="O80" s="1327" t="str">
        <f>IF($A$72&lt;&gt;"ชั้น"&amp;'01.ข้อมูลเบื้องต้น'!$H$2,"",IF(CA80="","",CA80))</f>
        <v/>
      </c>
      <c r="P80" s="1327" t="str">
        <f>IF($A$72&lt;&gt;"ชั้น"&amp;'01.ข้อมูลเบื้องต้น'!$H$2,"",IF(CE80="","",CE80))</f>
        <v/>
      </c>
      <c r="Q80" s="1327" t="str">
        <f>IF($A$72&lt;&gt;"ชั้น"&amp;'01.ข้อมูลเบื้องต้น'!$H$2,"",IF(CI80="","",CI80))</f>
        <v/>
      </c>
      <c r="R80" s="1327" t="str">
        <f>IF($A$72&lt;&gt;"ชั้น"&amp;'01.ข้อมูลเบื้องต้น'!$H$2,"",IF(CM80="","",CM80))</f>
        <v/>
      </c>
      <c r="S80" s="1327" t="str">
        <f>IF($A$72&lt;&gt;"ชั้น"&amp;'01.ข้อมูลเบื้องต้น'!$H$2,"",IF(CQ80="","",CQ80))</f>
        <v/>
      </c>
      <c r="T80" s="1327" t="str">
        <f>IF($A$72&lt;&gt;"ชั้น"&amp;'01.ข้อมูลเบื้องต้น'!$H$2,"",IF(CU80="","",CU80))</f>
        <v/>
      </c>
      <c r="U80" s="1327" t="str">
        <f>IF($A$72&lt;&gt;"ชั้น"&amp;'01.ข้อมูลเบื้องต้น'!$H$2,"",IF(CY80="","",CY80))</f>
        <v/>
      </c>
      <c r="V80" s="1327" t="str">
        <f>IF($A$72&lt;&gt;"ชั้น"&amp;'01.ข้อมูลเบื้องต้น'!$H$2,"",IF(DC80="","",DC80))</f>
        <v/>
      </c>
      <c r="W80" s="1327" t="str">
        <f>IF($A$72&lt;&gt;"ชั้น"&amp;'01.ข้อมูลเบื้องต้น'!$H$2,"",IF(DG80="","",DG80))</f>
        <v/>
      </c>
      <c r="X80" s="1327" t="str">
        <f>IF($A$72&lt;&gt;"ชั้น"&amp;'01.ข้อมูลเบื้องต้น'!$H$2,"",IF(DK80="","",DK80))</f>
        <v/>
      </c>
      <c r="Y80" s="1327" t="str">
        <f>IF($A$72&lt;&gt;"ชั้น"&amp;'01.ข้อมูลเบื้องต้น'!$H$2,"",IF(DO80="","",DO80))</f>
        <v/>
      </c>
      <c r="Z80" s="1327" t="str">
        <f>IF($A$72&lt;&gt;"ชั้น"&amp;'01.ข้อมูลเบื้องต้น'!$H$2,"",IF(DS80="","",DS80))</f>
        <v/>
      </c>
      <c r="AA80" s="1420" t="str">
        <f>IF($A$72&lt;&gt;"ชั้น"&amp;'01.ข้อมูลเบื้องต้น'!$H$2,"",IF(DW80="","",DW80))</f>
        <v/>
      </c>
      <c r="AB80" s="1421" t="str">
        <f>IF($A$72&lt;&gt;"ชั้น"&amp;'01.ข้อมูลเบื้องต้น'!$H$2,"",'7.พัฒนาผู้เรียน'!G12)</f>
        <v/>
      </c>
      <c r="AC80" s="1422" t="str">
        <f>IF($A$72&lt;&gt;"ชั้น"&amp;'01.ข้อมูลเบื้องต้น'!$H$2,"",'9.คุณลักษณะ'!I12)</f>
        <v/>
      </c>
      <c r="AH80" s="1233" t="str">
        <f>IF($A$72&lt;&gt;"ชั้น"&amp;'01.ข้อมูลเบื้องต้น'!$H$2,"",IF(VLOOKUP($A80,'02.คีย์เทอม1'!$A$10:$GT$59,189,FALSE)="","",VLOOKUP($A80,'02.คีย์เทอม1'!$A$10:$GT$59,189,FALSE)))</f>
        <v/>
      </c>
      <c r="AI80" s="1233" t="str">
        <f>IF($A$72&lt;&gt;"ชั้น"&amp;'01.ข้อมูลเบื้องต้น'!$H$2,"",IF(VLOOKUP($A80,'03.คีย์เทอม2'!$A$10:$GT$59,189,FALSE)="","",VLOOKUP($A80,'03.คีย์เทอม2'!$A$10:$GT$59,189,FALSE)))</f>
        <v/>
      </c>
      <c r="AJ80" s="1262" t="str">
        <f t="shared" si="73"/>
        <v/>
      </c>
      <c r="AK80" s="1233" t="str">
        <f>IF('2.ชื่อนักเรียน'!R12="มส","มส",IF('2.ชื่อนักเรียน'!R12="ร","ร",IF('2.ชื่อนักเรียน'!R12="ย้าย","ย้าย",IF($B80="","",IF(AJ80="","",IF(AJ80&gt;=75,"เชี่ยวชาญ",IF(AJ80&gt;=65,"ชำนาญ",IF(AJ80&gt;=55,"พัฒนา",IF(AJ80&gt;=50,"เริ่มต้น","ไม่ผ่าน")))))))))</f>
        <v/>
      </c>
      <c r="AL80" s="1233" t="str">
        <f>IF($A$72&lt;&gt;"ชั้น"&amp;'01.ข้อมูลเบื้องต้น'!$H$2,"",IF(VLOOKUP($A80,'02.คีย์เทอม1'!$A$10:$GT$59,193,FALSE)="","",VLOOKUP($A80,'02.คีย์เทอม1'!$A$10:$GT$59,193,FALSE)))</f>
        <v/>
      </c>
      <c r="AM80" s="1233" t="str">
        <f>IF($A$72&lt;&gt;"ชั้น"&amp;'01.ข้อมูลเบื้องต้น'!$H$2,"",IF(VLOOKUP($A80,'03.คีย์เทอม2'!$A$10:$GT$59,193,FALSE)="","",VLOOKUP($A80,'03.คีย์เทอม2'!$A$10:$GT$59,193,FALSE)))</f>
        <v/>
      </c>
      <c r="AN80" s="1262" t="str">
        <f t="shared" ref="AN80:AN128" si="97">IF(OR(AL80="",AM80=""),"",AVERAGE(AL80:AM80))</f>
        <v/>
      </c>
      <c r="AO80" s="1233" t="str">
        <f>IF('2.ชื่อนักเรียน'!R12="มส","มส",IF('2.ชื่อนักเรียน'!R12="ร","ร",IF('2.ชื่อนักเรียน'!R12="ย้าย","ย้าย",IF($B80="","",IF(AN80="","",IF(AN80&gt;=75,"เชี่ยวชาญ",IF(AN80&gt;=65,"ชำนาญ",IF(AN80&gt;=55,"พัฒนา",IF(AN80&gt;=50,"เริ่มต้น","ไม่ผ่าน")))))))))</f>
        <v/>
      </c>
      <c r="AP80" s="1233" t="str">
        <f>IF($A$72&lt;&gt;"ชั้น"&amp;'01.ข้อมูลเบื้องต้น'!$H$2,"",IF(VLOOKUP($A80,'02.คีย์เทอม1'!$A$10:$GT$59,195,FALSE)="","",VLOOKUP($A80,'02.คีย์เทอม1'!$A$10:$GT$59,195,FALSE)))</f>
        <v/>
      </c>
      <c r="AQ80" s="1233" t="str">
        <f>IF($A$72&lt;&gt;"ชั้น"&amp;'01.ข้อมูลเบื้องต้น'!$H$2,"",IF(VLOOKUP($A80,'03.คีย์เทอม2'!$A$10:$GT$59,195,FALSE)="","",VLOOKUP($A80,'03.คีย์เทอม2'!$A$10:$GT$59,195,FALSE)))</f>
        <v/>
      </c>
      <c r="AR80" s="1262" t="str">
        <f t="shared" ref="AR80:AR128" si="98">IF(OR(AP80="",AQ80=""),"",AVERAGE(AP80:AQ80))</f>
        <v/>
      </c>
      <c r="AS80" s="1233" t="str">
        <f>IF('2.ชื่อนักเรียน'!R12="มส","มส",IF('2.ชื่อนักเรียน'!R12="ร","ร",IF('2.ชื่อนักเรียน'!R12="ย้าย","ย้าย",IF($B80="","",IF(AR80="","",IF(AR80&gt;=75,"เชี่ยวชาญ",IF(AR80&gt;=65,"ชำนาญ",IF(AR80&gt;=55,"พัฒนา",IF(AR80&gt;=50,"เริ่มต้น","ไม่ผ่าน")))))))))</f>
        <v/>
      </c>
      <c r="AT80" s="1233" t="str">
        <f>IF($A$72&lt;&gt;"ชั้น"&amp;'01.ข้อมูลเบื้องต้น'!$H$2,"",IF(VLOOKUP($A80,'02.คีย์เทอม1'!$A$10:$GT$59,196,FALSE)="","",VLOOKUP($A80,'02.คีย์เทอม1'!$A$10:$GT$59,196,FALSE)))</f>
        <v/>
      </c>
      <c r="AU80" s="1233" t="str">
        <f>IF($A$72&lt;&gt;"ชั้น"&amp;'01.ข้อมูลเบื้องต้น'!$H$2,"",IF(VLOOKUP($A80,'03.คีย์เทอม2'!$A$10:$GT$59,196,FALSE)="","",VLOOKUP($A80,'03.คีย์เทอม2'!$A$10:$GT$59,196,FALSE)))</f>
        <v/>
      </c>
      <c r="AV80" s="1262" t="str">
        <f t="shared" ref="AV80:AV128" si="99">IF(OR(AT80="",AU80=""),"",AVERAGE(AT80:AU80))</f>
        <v/>
      </c>
      <c r="AW80" s="1233" t="str">
        <f>IF('2.ชื่อนักเรียน'!R12="มส","มส",IF('2.ชื่อนักเรียน'!R12="ร","ร",IF('2.ชื่อนักเรียน'!R12="ย้าย","ย้าย",IF($B80="","",IF(AV80="","",IF(AV80&gt;=75,"เชี่ยวชาญ",IF(AV80&gt;=65,"ชำนาญ",IF(AV80&gt;=55,"พัฒนา",IF(AV80&gt;=50,"เริ่มต้น","ไม่ผ่าน")))))))))</f>
        <v/>
      </c>
      <c r="AX80" s="1233" t="str">
        <f>IF($A$72&lt;&gt;"ชั้น"&amp;'01.ข้อมูลเบื้องต้น'!$H$2,"",IF(VLOOKUP($A80,'02.คีย์เทอม1'!$A$10:$GT$59,197,FALSE)="","",VLOOKUP($A80,'02.คีย์เทอม1'!$A$10:$GT$59,197,FALSE)))</f>
        <v/>
      </c>
      <c r="AY80" s="1233" t="str">
        <f>IF($A$72&lt;&gt;"ชั้น"&amp;'01.ข้อมูลเบื้องต้น'!$H$2,"",IF(VLOOKUP($A80,'03.คีย์เทอม2'!$A$10:$GT$59,197,FALSE)="","",VLOOKUP($A80,'03.คีย์เทอม2'!$A$10:$GT$59,197,FALSE)))</f>
        <v/>
      </c>
      <c r="AZ80" s="1262" t="str">
        <f t="shared" ref="AZ80:AZ128" si="100">IF(OR(AX80="",AY80=""),"",AVERAGE(AX80:AY80))</f>
        <v/>
      </c>
      <c r="BA80" s="1233" t="str">
        <f>IF('2.ชื่อนักเรียน'!R12="มส","มส",IF('2.ชื่อนักเรียน'!R12="ร","ร",IF('2.ชื่อนักเรียน'!R12="ย้าย","ย้าย",IF($B80="","",IF(AZ80="","",IF(AZ80&gt;=75,"เชี่ยวชาญ",IF(AZ80&gt;=65,"ชำนาญ",IF(AZ80&gt;=55,"พัฒนา",IF(AZ80&gt;=50,"เริ่มต้น","ไม่ผ่าน")))))))))</f>
        <v/>
      </c>
      <c r="BB80" s="1233" t="str">
        <f>IF($A$72&lt;&gt;"ชั้น"&amp;'01.ข้อมูลเบื้องต้น'!$H$2,"",IF(VLOOKUP($A80,'02.คีย์เทอม1'!$A$10:$GT$59,198,FALSE)="","",VLOOKUP($A80,'02.คีย์เทอม1'!$A$10:$GT$59,198,FALSE)))</f>
        <v/>
      </c>
      <c r="BC80" s="1233" t="str">
        <f>IF($A$72&lt;&gt;"ชั้น"&amp;'01.ข้อมูลเบื้องต้น'!$H$2,"",IF(VLOOKUP($A80,'03.คีย์เทอม2'!$A$10:$GT$59,198,FALSE)="","",VLOOKUP($A80,'03.คีย์เทอม2'!$A$10:$GT$59,198,FALSE)))</f>
        <v/>
      </c>
      <c r="BD80" s="1262" t="str">
        <f t="shared" ref="BD80:BD128" si="101">IF(OR(BB80="",BC80=""),"",AVERAGE(BB80:BC80))</f>
        <v/>
      </c>
      <c r="BE80" s="1233" t="str">
        <f>IF('2.ชื่อนักเรียน'!R12="มส","มส",IF('2.ชื่อนักเรียน'!R12="ร","ร",IF('2.ชื่อนักเรียน'!R12="ย้าย","ย้าย",IF($B80="","",IF(BD80="","",IF(BD80&gt;=75,"เชี่ยวชาญ",IF(BD80&gt;=65,"ชำนาญ",IF(BD80&gt;=55,"พัฒนา",IF(BD80&gt;=50,"เริ่มต้น","ไม่ผ่าน")))))))))</f>
        <v/>
      </c>
      <c r="BF80" s="1233" t="str">
        <f>IF($A$72&lt;&gt;"ชั้น"&amp;'01.ข้อมูลเบื้องต้น'!$H$2,"",IF(VLOOKUP($A80,'02.คีย์เทอม1'!$A$10:$GT$59,199,FALSE)="","",VLOOKUP($A80,'02.คีย์เทอม1'!$A$10:$GT$59,199,FALSE)))</f>
        <v/>
      </c>
      <c r="BG80" s="1233" t="str">
        <f>IF($A$72&lt;&gt;"ชั้น"&amp;'01.ข้อมูลเบื้องต้น'!$H$2,"",IF(VLOOKUP($A80,'03.คีย์เทอม2'!$A$10:$GT$59,199,FALSE)="","",VLOOKUP($A80,'03.คีย์เทอม2'!$A$10:$GT$59,199,FALSE)))</f>
        <v/>
      </c>
      <c r="BH80" s="1262" t="str">
        <f t="shared" ref="BH80:BH128" si="102">IF(OR(BF80="",BG80=""),"",AVERAGE(BF80:BG80))</f>
        <v/>
      </c>
      <c r="BI80" s="1233" t="str">
        <f>IF('2.ชื่อนักเรียน'!R12="มส","มส",IF('2.ชื่อนักเรียน'!R12="ร","ร",IF('2.ชื่อนักเรียน'!R12="ย้าย","ย้าย",IF($B80="","",IF(BH80="","",IF(BH80&gt;=75,"เชี่ยวชาญ",IF(BH80&gt;=65,"ชำนาญ",IF(BH80&gt;=55,"พัฒนา",IF(BH80&gt;=50,"เริ่มต้น","ไม่ผ่าน")))))))))</f>
        <v/>
      </c>
      <c r="BJ80" s="1233" t="str">
        <f>IF($A$72&lt;&gt;"ชั้น"&amp;'01.ข้อมูลเบื้องต้น'!$H$2,"",IF(VLOOKUP($A80,'02.คีย์เทอม1'!$A$10:$GT$59,200,FALSE)="","",VLOOKUP($A80,'02.คีย์เทอม1'!$A$10:$GT$59,200,FALSE)))</f>
        <v/>
      </c>
      <c r="BK80" s="1233" t="str">
        <f>IF($A$72&lt;&gt;"ชั้น"&amp;'01.ข้อมูลเบื้องต้น'!$H$2,"",IF(VLOOKUP($A80,'03.คีย์เทอม2'!$A$10:$GT$59,200,FALSE)="","",VLOOKUP($A80,'03.คีย์เทอม2'!$A$10:$GT$59,200,FALSE)))</f>
        <v/>
      </c>
      <c r="BL80" s="1262" t="str">
        <f t="shared" ref="BL80:BL128" si="103">IF(OR(BJ80="",BK80=""),"",AVERAGE(BJ80:BK80))</f>
        <v/>
      </c>
      <c r="BM80" s="1233" t="str">
        <f>IF('2.ชื่อนักเรียน'!R12="มส","มส",IF('2.ชื่อนักเรียน'!R12="ร","ร",IF('2.ชื่อนักเรียน'!R12="ย้าย","ย้าย",IF($B80="","",IF(BL80="","",IF(BL80&gt;=75,"เชี่ยวชาญ",IF(BL80&gt;=65,"ชำนาญ",IF(BL80&gt;=55,"พัฒนา",IF(BL80&gt;=50,"เริ่มต้น","ไม่ผ่าน")))))))))</f>
        <v/>
      </c>
      <c r="BN80" s="1262" t="str">
        <f t="shared" ref="BN80:BN128" si="104">IF(OR(AV80="",AZ80="",BD80="",BH80="",BL80="",),"",AVERAGE(AV80,AZ80,BD80,BH80,BL80))</f>
        <v/>
      </c>
      <c r="BO80" s="1233" t="str">
        <f>IF('2.ชื่อนักเรียน'!R12="มส","มส",IF('2.ชื่อนักเรียน'!R12="ร","ร",IF('2.ชื่อนักเรียน'!R12="ย้าย","ย้าย",IF($B80="","",IF(BN80="","",IF(BN80&gt;=75,"เชี่ยวชาญ",IF(BN80&gt;=65,"ชำนาญ",IF(BN80&gt;=55,"พัฒนา",IF(BN80&gt;=50,"เริ่มต้น","ไม่ผ่าน")))))))))</f>
        <v/>
      </c>
      <c r="BP80" s="1233" t="str">
        <f>IF($A$72&lt;&gt;"ชั้น"&amp;'01.ข้อมูลเบื้องต้น'!$H$2,"",IF(VLOOKUP($A80,'02.คีย์เทอม1'!$A$10:$GT$59,110,FALSE)="","",VLOOKUP($A80,'02.คีย์เทอม1'!$A$10:$GT$59,110,FALSE)))</f>
        <v/>
      </c>
      <c r="BQ80" s="1233" t="str">
        <f>IF($A$72&lt;&gt;"ชั้น"&amp;'01.ข้อมูลเบื้องต้น'!$H$2,"",IF(VLOOKUP($A80,'03.คีย์เทอม2'!$A$10:$GT$59,110,FALSE)="","",VLOOKUP($A80,'03.คีย์เทอม2'!$A$10:$GT$59,110,FALSE)))</f>
        <v/>
      </c>
      <c r="BR80" s="1262" t="str">
        <f t="shared" ref="BR80:BR128" si="105">IF(OR(BP80="",BQ80=""),"",AVERAGE(BP80:BQ80))</f>
        <v/>
      </c>
      <c r="BS80" s="1233" t="str">
        <f>IF('2.ชื่อนักเรียน'!R12="มส","มส",IF('2.ชื่อนักเรียน'!R12="ร","ร",IF('2.ชื่อนักเรียน'!R12="ย้าย","ย้าย",IF($B80="","",IF(BR80="","",IF(BR80&gt;=75,"เชี่ยวชาญ",IF(BR80&gt;=65,"ชำนาญ",IF(BR80&gt;=55,"พัฒนา",IF(BR80&gt;=50,"เริ่มต้น","ไม่ผ่าน")))))))))</f>
        <v/>
      </c>
      <c r="BT80" s="1233" t="str">
        <f>IF($A$72&lt;&gt;"ชั้น"&amp;'01.ข้อมูลเบื้องต้น'!$H$2,"",IF(VLOOKUP($A80,'02.คีย์เทอม1'!$A$10:$GT$59,115,FALSE)="","",VLOOKUP($A80,'02.คีย์เทอม1'!$A$10:$GT$59,115,FALSE)))</f>
        <v/>
      </c>
      <c r="BU80" s="1233" t="str">
        <f>IF($A$72&lt;&gt;"ชั้น"&amp;'01.ข้อมูลเบื้องต้น'!$H$2,"",IF(VLOOKUP($A80,'03.คีย์เทอม2'!$A$10:$GT$59,115,FALSE)="","",VLOOKUP($A80,'03.คีย์เทอม2'!$A$10:$GT$59,115,FALSE)))</f>
        <v/>
      </c>
      <c r="BV80" s="1262" t="str">
        <f t="shared" ref="BV80:BV128" si="106">IF(OR(BT80="",BU80=""),"",AVERAGE(BT80:BU80))</f>
        <v/>
      </c>
      <c r="BW80" s="1233" t="str">
        <f>IF('2.ชื่อนักเรียน'!R12="มส","มส",IF('2.ชื่อนักเรียน'!R12="ร","ร",IF('2.ชื่อนักเรียน'!R12="ย้าย","ย้าย",IF($B80="","",IF(BV80="","",IF(BV80&gt;=75,"เชี่ยวชาญ",IF(BV80&gt;=65,"ชำนาญ",IF(BV80&gt;=55,"พัฒนา",IF(BV80&gt;=50,"เริ่มต้น","ไม่ผ่าน")))))))))</f>
        <v/>
      </c>
      <c r="BX80" s="1233" t="str">
        <f>IF($A$72&lt;&gt;"ชั้น"&amp;'01.ข้อมูลเบื้องต้น'!$H$2,"",IF(VLOOKUP($A80,'02.คีย์เทอม1'!$A$10:$GT$59,120,FALSE)="","",VLOOKUP($A80,'02.คีย์เทอม1'!$A$10:$GT$59,120,FALSE)))</f>
        <v/>
      </c>
      <c r="BY80" s="1233" t="str">
        <f>IF($A$72&lt;&gt;"ชั้น"&amp;'01.ข้อมูลเบื้องต้น'!$H$2,"",IF(VLOOKUP($A80,'03.คีย์เทอม2'!$A$10:$GT$59,120,FALSE)="","",VLOOKUP($A80,'03.คีย์เทอม2'!$A$10:$GT$59,120,FALSE)))</f>
        <v/>
      </c>
      <c r="BZ80" s="1262" t="str">
        <f t="shared" ref="BZ80:BZ128" si="107">IF(OR(BX80="",BY80=""),"",AVERAGE(BX80:BY80))</f>
        <v/>
      </c>
      <c r="CA80" s="1233" t="str">
        <f>IF('2.ชื่อนักเรียน'!R12="มส","มส",IF('2.ชื่อนักเรียน'!R12="ร","ร",IF('2.ชื่อนักเรียน'!R12="ย้าย","ย้าย",IF($B80="","",IF(BZ80="","",IF(BZ80&gt;=75,"เชี่ยวชาญ",IF(BZ80&gt;=65,"ชำนาญ",IF(BZ80&gt;=55,"พัฒนา",IF(BZ80&gt;=50,"เริ่มต้น","ไม่ผ่าน")))))))))</f>
        <v/>
      </c>
      <c r="CB80" s="1233" t="str">
        <f>IF($A$72&lt;&gt;"ชั้น"&amp;'01.ข้อมูลเบื้องต้น'!$H$2,"",IF(VLOOKUP($A80,'02.คีย์เทอม1'!$A$10:$GT$59,125,FALSE)="","",VLOOKUP($A80,'02.คีย์เทอม1'!$A$10:$GT$59,125,FALSE)))</f>
        <v/>
      </c>
      <c r="CC80" s="1233" t="str">
        <f>IF($A$72&lt;&gt;"ชั้น"&amp;'01.ข้อมูลเบื้องต้น'!$H$2,"",IF(VLOOKUP($A80,'03.คีย์เทอม2'!$A$10:$GT$59,125,FALSE)="","",VLOOKUP($A80,'03.คีย์เทอม2'!$A$10:$GT$59,125,FALSE)))</f>
        <v/>
      </c>
      <c r="CD80" s="1262" t="str">
        <f t="shared" ref="CD80:CD128" si="108">IF(OR(CB80="",CC80=""),"",AVERAGE(CB80:CC80))</f>
        <v/>
      </c>
      <c r="CE80" s="1233" t="str">
        <f>IF('2.ชื่อนักเรียน'!R12="มส","มส",IF('2.ชื่อนักเรียน'!R12="ร","ร",IF('2.ชื่อนักเรียน'!R12="ย้าย","ย้าย",IF($B80="","",IF(CD80="","",IF(CD80&gt;=75,"เชี่ยวชาญ",IF(CD80&gt;=65,"ชำนาญ",IF(CD80&gt;=55,"พัฒนา",IF(CD80&gt;=50,"เริ่มต้น","ไม่ผ่าน")))))))))</f>
        <v/>
      </c>
      <c r="CF80" s="1233" t="str">
        <f>IF($A$72&lt;&gt;"ชั้น"&amp;'01.ข้อมูลเบื้องต้น'!$H$2,"",IF(VLOOKUP($A80,'02.คีย์เทอม1'!$A$10:$GT$59,130,FALSE)="","",VLOOKUP($A80,'02.คีย์เทอม1'!$A$10:$GT$59,130,FALSE)))</f>
        <v/>
      </c>
      <c r="CG80" s="1233" t="str">
        <f>IF($A$72&lt;&gt;"ชั้น"&amp;'01.ข้อมูลเบื้องต้น'!$H$2,"",IF(VLOOKUP($A80,'03.คีย์เทอม2'!$A$10:$GT$59,130,FALSE)="","",VLOOKUP($A80,'03.คีย์เทอม2'!$A$10:$GT$59,130,FALSE)))</f>
        <v/>
      </c>
      <c r="CH80" s="1262" t="str">
        <f t="shared" ref="CH80:CH128" si="109">IF(OR(CF80="",CG80=""),"",AVERAGE(CF80:CG80))</f>
        <v/>
      </c>
      <c r="CI80" s="1233" t="str">
        <f>IF('2.ชื่อนักเรียน'!R12="มส","มส",IF('2.ชื่อนักเรียน'!R12="ร","ร",IF('2.ชื่อนักเรียน'!R12="ย้าย","ย้าย",IF($B80="","",IF(CH80="","",IF(CH80&gt;=75,"เชี่ยวชาญ",IF(CH80&gt;=65,"ชำนาญ",IF(CH80&gt;=55,"พัฒนา",IF(CH80&gt;=50,"เริ่มต้น","ไม่ผ่าน")))))))))</f>
        <v/>
      </c>
      <c r="CJ80" s="1233" t="str">
        <f>IF($A$72&lt;&gt;"ชั้น"&amp;'01.ข้อมูลเบื้องต้น'!$H$2,"",IF(VLOOKUP($A80,'02.คีย์เทอม1'!$A$10:$GT$59,135,FALSE)="","",VLOOKUP($A80,'02.คีย์เทอม1'!$A$10:$GT$59,135,FALSE)))</f>
        <v/>
      </c>
      <c r="CK80" s="1233" t="str">
        <f>IF($A$72&lt;&gt;"ชั้น"&amp;'01.ข้อมูลเบื้องต้น'!$H$2,"",IF(VLOOKUP($A80,'03.คีย์เทอม2'!$A$10:$GT$59,135,FALSE)="","",VLOOKUP($A80,'03.คีย์เทอม2'!$A$10:$GT$59,135,FALSE)))</f>
        <v/>
      </c>
      <c r="CL80" s="1262" t="str">
        <f t="shared" ref="CL80:CL128" si="110">IF(OR(CJ80="",CK80=""),"",AVERAGE(CJ80:CK80))</f>
        <v/>
      </c>
      <c r="CM80" s="1233" t="str">
        <f>IF('2.ชื่อนักเรียน'!R12="มส","มส",IF('2.ชื่อนักเรียน'!R12="ร","ร",IF('2.ชื่อนักเรียน'!R12="ย้าย","ย้าย",IF($B80="","",IF(CL80="","",IF(CL80&gt;=75,"เชี่ยวชาญ",IF(CL80&gt;=65,"ชำนาญ",IF(CL80&gt;=55,"พัฒนา",IF(CL80&gt;=50,"เริ่มต้น","ไม่ผ่าน")))))))))</f>
        <v/>
      </c>
      <c r="CN80" s="1233" t="str">
        <f>IF($A$72&lt;&gt;"ชั้น"&amp;'01.ข้อมูลเบื้องต้น'!$H$2,"",IF(VLOOKUP($A80,'02.คีย์เทอม1'!$A$10:$GT$59,140,FALSE)="","",VLOOKUP($A80,'02.คีย์เทอม1'!$A$10:$GT$59,140,FALSE)))</f>
        <v/>
      </c>
      <c r="CO80" s="1233" t="str">
        <f>IF($A$72&lt;&gt;"ชั้น"&amp;'01.ข้อมูลเบื้องต้น'!$H$2,"",IF(VLOOKUP($A80,'03.คีย์เทอม2'!$A$10:$GT$59,140,FALSE)="","",VLOOKUP($A80,'03.คีย์เทอม2'!$A$10:$GT$59,140,FALSE)))</f>
        <v/>
      </c>
      <c r="CP80" s="1262" t="str">
        <f t="shared" ref="CP80:CP128" si="111">IF(OR(CN80="",CO80=""),"",AVERAGE(CN80:CO80))</f>
        <v/>
      </c>
      <c r="CQ80" s="1233" t="str">
        <f>IF('2.ชื่อนักเรียน'!R12="มส","มส",IF('2.ชื่อนักเรียน'!R12="ร","ร",IF('2.ชื่อนักเรียน'!R12="ย้าย","ย้าย",IF($B80="","",IF(CP80="","",IF(CP80&gt;=75,"เชี่ยวชาญ",IF(CP80&gt;=65,"ชำนาญ",IF(CP80&gt;=55,"พัฒนา",IF(CP80&gt;=50,"เริ่มต้น","ไม่ผ่าน")))))))))</f>
        <v/>
      </c>
      <c r="CR80" s="1233" t="str">
        <f>IF($A$72&lt;&gt;"ชั้น"&amp;'01.ข้อมูลเบื้องต้น'!$H$2,"",IF(VLOOKUP($A80,'02.คีย์เทอม1'!$A$10:$GT$59,145,FALSE)="","",VLOOKUP($A80,'02.คีย์เทอม1'!$A$10:$GT$59,145,FALSE)))</f>
        <v/>
      </c>
      <c r="CS80" s="1233" t="str">
        <f>IF($A$72&lt;&gt;"ชั้น"&amp;'01.ข้อมูลเบื้องต้น'!$H$2,"",IF(VLOOKUP($A80,'03.คีย์เทอม2'!$A$10:$GT$59,145,FALSE)="","",VLOOKUP($A80,'03.คีย์เทอม2'!$A$10:$GT$59,145,FALSE)))</f>
        <v/>
      </c>
      <c r="CT80" s="1262" t="str">
        <f t="shared" ref="CT80:CT128" si="112">IF(OR(CR80="",CS80=""),"",AVERAGE(CR80:CS80))</f>
        <v/>
      </c>
      <c r="CU80" s="1233" t="str">
        <f>IF('2.ชื่อนักเรียน'!R12="มส","มส",IF('2.ชื่อนักเรียน'!R12="ร","ร",IF('2.ชื่อนักเรียน'!R12="ย้าย","ย้าย",IF($B80="","",IF(CT80="","",IF(CT80&gt;=75,"เชี่ยวชาญ",IF(CT80&gt;=65,"ชำนาญ",IF(CT80&gt;=55,"พัฒนา",IF(CT80&gt;=50,"เริ่มต้น","ไม่ผ่าน")))))))))</f>
        <v/>
      </c>
      <c r="CV80" s="1233" t="str">
        <f>IF($A$72&lt;&gt;"ชั้น"&amp;'01.ข้อมูลเบื้องต้น'!$H$2,"",IF(VLOOKUP($A80,'02.คีย์เทอม1'!$A$10:$GT$59,150,FALSE)="","",VLOOKUP($A80,'02.คีย์เทอม1'!$A$10:$GT$59,150,FALSE)))</f>
        <v/>
      </c>
      <c r="CW80" s="1233" t="str">
        <f>IF($A$72&lt;&gt;"ชั้น"&amp;'01.ข้อมูลเบื้องต้น'!$H$2,"",IF(VLOOKUP($A80,'03.คีย์เทอม2'!$A$10:$GT$59,150,FALSE)="","",VLOOKUP($A80,'03.คีย์เทอม2'!$A$10:$GT$59,150,FALSE)))</f>
        <v/>
      </c>
      <c r="CX80" s="1262" t="str">
        <f t="shared" ref="CX80:CX128" si="113">IF(OR(CV80="",CW80=""),"",AVERAGE(CV80:CW80))</f>
        <v/>
      </c>
      <c r="CY80" s="1233" t="str">
        <f>IF('2.ชื่อนักเรียน'!R12="มส","มส",IF('2.ชื่อนักเรียน'!R12="ร","ร",IF('2.ชื่อนักเรียน'!R12="ย้าย","ย้าย",IF($B80="","",IF(CX80="","",IF(CX80&gt;=75,"เชี่ยวชาญ",IF(CX80&gt;=65,"ชำนาญ",IF(CX80&gt;=55,"พัฒนา",IF(CX80&gt;=50,"เริ่มต้น","ไม่ผ่าน")))))))))</f>
        <v/>
      </c>
      <c r="CZ80" s="1233" t="str">
        <f>IF($A$72&lt;&gt;"ชั้น"&amp;'01.ข้อมูลเบื้องต้น'!$H$2,"",IF(VLOOKUP($A80,'02.คีย์เทอม1'!$A$10:$GT$59,155,FALSE)="","",VLOOKUP($A80,'02.คีย์เทอม1'!$A$10:$GT$59,155,FALSE)))</f>
        <v/>
      </c>
      <c r="DA80" s="1233" t="str">
        <f>IF($A$72&lt;&gt;"ชั้น"&amp;'01.ข้อมูลเบื้องต้น'!$H$2,"",IF(VLOOKUP($A80,'03.คีย์เทอม2'!$A$10:$GT$59,155,FALSE)="","",VLOOKUP($A80,'03.คีย์เทอม2'!$A$10:$GT$59,155,FALSE)))</f>
        <v/>
      </c>
      <c r="DB80" s="1262" t="str">
        <f t="shared" ref="DB80:DB128" si="114">IF(OR(CZ80="",DA80=""),"",AVERAGE(CZ80:DA80))</f>
        <v/>
      </c>
      <c r="DC80" s="1233" t="str">
        <f>IF('2.ชื่อนักเรียน'!R12="มส","มส",IF('2.ชื่อนักเรียน'!R12="ร","ร",IF('2.ชื่อนักเรียน'!R12="ย้าย","ย้าย",IF($B80="","",IF(DB80="","",IF(DB80&gt;=75,"เชี่ยวชาญ",IF(DB80&gt;=65,"ชำนาญ",IF(DB80&gt;=55,"พัฒนา",IF(DB80&gt;=50,"เริ่มต้น","ไม่ผ่าน")))))))))</f>
        <v/>
      </c>
      <c r="DD80" s="1233" t="str">
        <f>IF($A$72&lt;&gt;"ชั้น"&amp;'01.ข้อมูลเบื้องต้น'!$H$2,"",IF(VLOOKUP($A80,'02.คีย์เทอม1'!$A$10:$GT$59,160,FALSE)="","",VLOOKUP($A80,'02.คีย์เทอม1'!$A$10:$GT$59,160,FALSE)))</f>
        <v/>
      </c>
      <c r="DE80" s="1233" t="str">
        <f>IF($A$72&lt;&gt;"ชั้น"&amp;'01.ข้อมูลเบื้องต้น'!$H$2,"",IF(VLOOKUP($A80,'03.คีย์เทอม2'!$A$10:$GT$59,160,FALSE)="","",VLOOKUP($A80,'03.คีย์เทอม2'!$A$10:$GT$59,160,FALSE)))</f>
        <v/>
      </c>
      <c r="DF80" s="1262" t="str">
        <f t="shared" ref="DF80:DF128" si="115">IF(OR(DD80="",DE80=""),"",AVERAGE(DD80:DE80))</f>
        <v/>
      </c>
      <c r="DG80" s="1233" t="str">
        <f>IF('2.ชื่อนักเรียน'!R12="มส","มส",IF('2.ชื่อนักเรียน'!R12="ร","ร",IF('2.ชื่อนักเรียน'!R12="ย้าย","ย้าย",IF($B80="","",IF(DF80="","",IF(DF80&gt;=75,"เชี่ยวชาญ",IF(DF80&gt;=65,"ชำนาญ",IF(DF80&gt;=55,"พัฒนา",IF(DF80&gt;=50,"เริ่มต้น","ไม่ผ่าน")))))))))</f>
        <v/>
      </c>
      <c r="DH80" s="1233" t="str">
        <f>IF($A$72&lt;&gt;"ชั้น"&amp;'01.ข้อมูลเบื้องต้น'!$H$2,"",IF(VLOOKUP($A80,'02.คีย์เทอม1'!$A$10:$GT$59,165,FALSE)="","",VLOOKUP($A80,'02.คีย์เทอม1'!$A$10:$GT$59,165,FALSE)))</f>
        <v/>
      </c>
      <c r="DI80" s="1233" t="str">
        <f>IF($A$72&lt;&gt;"ชั้น"&amp;'01.ข้อมูลเบื้องต้น'!$H$2,"",IF(VLOOKUP($A80,'03.คีย์เทอม2'!$A$10:$GT$59,165,FALSE)="","",VLOOKUP($A80,'03.คีย์เทอม2'!$A$10:$GT$59,165,FALSE)))</f>
        <v/>
      </c>
      <c r="DJ80" s="1262" t="str">
        <f t="shared" ref="DJ80:DJ128" si="116">IF(OR(DH80="",DI80=""),"",AVERAGE(DH80:DI80))</f>
        <v/>
      </c>
      <c r="DK80" s="1233" t="str">
        <f>IF('2.ชื่อนักเรียน'!R12="มส","มส",IF('2.ชื่อนักเรียน'!R12="ร","ร",IF('2.ชื่อนักเรียน'!R12="ย้าย","ย้าย",IF($B80="","",IF(DJ80="","",IF(DJ80&gt;=75,"เชี่ยวชาญ",IF(DJ80&gt;=65,"ชำนาญ",IF(DJ80&gt;=55,"พัฒนา",IF(DJ80&gt;=50,"เริ่มต้น","ไม่ผ่าน")))))))))</f>
        <v/>
      </c>
      <c r="DL80" s="1233" t="str">
        <f>IF($A$72&lt;&gt;"ชั้น"&amp;'01.ข้อมูลเบื้องต้น'!$H$2,"",IF(VLOOKUP($A80,'02.คีย์เทอม1'!$A$10:$GT$59,170,FALSE)="","",VLOOKUP($A80,'02.คีย์เทอม1'!$A$10:$GT$59,170,FALSE)))</f>
        <v/>
      </c>
      <c r="DM80" s="1233" t="str">
        <f>IF($A$72&lt;&gt;"ชั้น"&amp;'01.ข้อมูลเบื้องต้น'!$H$2,"",IF(VLOOKUP($A80,'03.คีย์เทอม2'!$A$10:$GT$59,170,FALSE)="","",VLOOKUP($A80,'03.คีย์เทอม2'!$A$10:$GT$59,170,FALSE)))</f>
        <v/>
      </c>
      <c r="DN80" s="1262" t="str">
        <f t="shared" ref="DN80:DN128" si="117">IF(OR(DL80="",DM80=""),"",AVERAGE(DL80:DM80))</f>
        <v/>
      </c>
      <c r="DO80" s="1233" t="str">
        <f>IF('2.ชื่อนักเรียน'!R12="มส","มส",IF('2.ชื่อนักเรียน'!R12="ร","ร",IF('2.ชื่อนักเรียน'!R12="ย้าย","ย้าย",IF($B80="","",IF(DN80="","",IF(DN80&gt;=75,"เชี่ยวชาญ",IF(DN80&gt;=65,"ชำนาญ",IF(DN80&gt;=55,"พัฒนา",IF(DN80&gt;=50,"เริ่มต้น","ไม่ผ่าน")))))))))</f>
        <v/>
      </c>
      <c r="DP80" s="1233" t="str">
        <f>IF($A$72&lt;&gt;"ชั้น"&amp;'01.ข้อมูลเบื้องต้น'!$H$2,"",IF(VLOOKUP($A80,'02.คีย์เทอม1'!$A$10:$GT$59,175,FALSE)="","",VLOOKUP($A80,'02.คีย์เทอม1'!$A$10:$GT$59,175,FALSE)))</f>
        <v/>
      </c>
      <c r="DQ80" s="1233" t="str">
        <f>IF($A$72&lt;&gt;"ชั้น"&amp;'01.ข้อมูลเบื้องต้น'!$H$2,"",IF(VLOOKUP($A80,'03.คีย์เทอม2'!$A$10:$GT$59,175,FALSE)="","",VLOOKUP($A80,'03.คีย์เทอม2'!$A$10:$GT$59,175,FALSE)))</f>
        <v/>
      </c>
      <c r="DR80" s="1262" t="str">
        <f t="shared" ref="DR80:DR128" si="118">IF(OR(DP80="",DQ80=""),"",AVERAGE(DP80:DQ80))</f>
        <v/>
      </c>
      <c r="DS80" s="1233" t="str">
        <f>IF('2.ชื่อนักเรียน'!R12="มส","มส",IF('2.ชื่อนักเรียน'!R12="ร","ร",IF('2.ชื่อนักเรียน'!R12="ย้าย","ย้าย",IF($B80="","",IF(DR80="","",IF(DR80&gt;=75,"เชี่ยวชาญ",IF(DR80&gt;=65,"ชำนาญ",IF(DR80&gt;=55,"พัฒนา",IF(DR80&gt;=50,"เริ่มต้น","ไม่ผ่าน")))))))))</f>
        <v/>
      </c>
      <c r="DT80" s="1233" t="str">
        <f>IF($A$72&lt;&gt;"ชั้น"&amp;'01.ข้อมูลเบื้องต้น'!$H$2,"",IF(VLOOKUP($A80,'02.คีย์เทอม1'!$A$10:$GT$59,180,FALSE)="","",VLOOKUP($A80,'02.คีย์เทอม1'!$A$10:$GT$59,180,FALSE)))</f>
        <v/>
      </c>
      <c r="DU80" s="1233" t="str">
        <f>IF($A$72&lt;&gt;"ชั้น"&amp;'01.ข้อมูลเบื้องต้น'!$H$2,"",IF(VLOOKUP($A80,'03.คีย์เทอม2'!$A$10:$GT$59,180,FALSE)="","",VLOOKUP($A80,'03.คีย์เทอม2'!$A$10:$GT$59,180,FALSE)))</f>
        <v/>
      </c>
      <c r="DV80" s="1262" t="str">
        <f t="shared" ref="DV80:DV128" si="119">IF(OR(DT80="",DU80=""),"",AVERAGE(DT80:DU80))</f>
        <v/>
      </c>
      <c r="DW80" s="1233" t="str">
        <f>IF('2.ชื่อนักเรียน'!R12="มส","มส",IF('2.ชื่อนักเรียน'!R12="ร","ร",IF('2.ชื่อนักเรียน'!R12="ย้าย","ย้าย",IF($B80="","",IF(DV80="","",IF(DV80&gt;=75,"เชี่ยวชาญ",IF(DV80&gt;=65,"ชำนาญ",IF(DV80&gt;=55,"พัฒนา",IF(DV80&gt;=50,"เริ่มต้น","ไม่ผ่าน")))))))))</f>
        <v/>
      </c>
    </row>
    <row r="81" spans="1:127" ht="16.8" customHeight="1">
      <c r="A81" s="1323">
        <v>3</v>
      </c>
      <c r="B81" s="1324" t="str">
        <f>IF('2.ชื่อนักเรียน'!C13="","",'2.ชื่อนักเรียน'!C13)</f>
        <v/>
      </c>
      <c r="C81" s="1313" t="str">
        <f>IF('2.ชื่อนักเรียน'!D13="","",'2.ชื่อนักเรียน'!D13)</f>
        <v/>
      </c>
      <c r="D81" s="1314" t="str">
        <f>IF($A$72&lt;&gt;"ชั้น"&amp;'01.ข้อมูลเบื้องต้น'!$H$2,"",IF(AK81="","",AK81))</f>
        <v/>
      </c>
      <c r="E81" s="1314" t="str">
        <f>IF($A$72&lt;&gt;"ชั้น"&amp;'01.ข้อมูลเบื้องต้น'!$H$2,"",IF(AO81="","",AO81))</f>
        <v/>
      </c>
      <c r="F81" s="1315" t="str">
        <f>IF($A$72&lt;&gt;"ชั้น"&amp;'01.ข้อมูลเบื้องต้น'!$H$2,"",IF(AS81="","",AS81))</f>
        <v/>
      </c>
      <c r="G81" s="1326" t="str">
        <f>IF($A$72&lt;&gt;"ชั้น"&amp;'01.ข้อมูลเบื้องต้น'!$H$2,"",IF(AW81="","",AW81))</f>
        <v/>
      </c>
      <c r="H81" s="1327" t="str">
        <f>IF($A$72&lt;&gt;"ชั้น"&amp;'01.ข้อมูลเบื้องต้น'!$H$2,"",IF(BA81="","",BA81))</f>
        <v/>
      </c>
      <c r="I81" s="1316" t="str">
        <f>IF($A$72&lt;&gt;"ชั้น"&amp;'01.ข้อมูลเบื้องต้น'!$H$2,"",IF(BE81="","",BE81))</f>
        <v/>
      </c>
      <c r="J81" s="1316" t="str">
        <f>IF($A$72&lt;&gt;"ชั้น"&amp;'01.ข้อมูลเบื้องต้น'!$H$2,"",IF(BI81="","",BI81))</f>
        <v/>
      </c>
      <c r="K81" s="1316" t="str">
        <f>IF($A$72&lt;&gt;"ชั้น"&amp;'01.ข้อมูลเบื้องต้น'!$H$2,"",IF(BM81="","",BM81))</f>
        <v/>
      </c>
      <c r="L81" s="1328" t="str">
        <f>IF($A$72&lt;&gt;"ชั้น"&amp;'01.ข้อมูลเบื้องต้น'!$H$2,"",IF(BO81="","",BO81))</f>
        <v/>
      </c>
      <c r="M81" s="1326" t="str">
        <f>IF($A$72&lt;&gt;"ชั้น"&amp;'01.ข้อมูลเบื้องต้น'!$H$2,"",IF(BS81="","",BS81))</f>
        <v/>
      </c>
      <c r="N81" s="1327" t="str">
        <f>IF($A$72&lt;&gt;"ชั้น"&amp;'01.ข้อมูลเบื้องต้น'!$H$2,"",IF(BW81="","",BW81))</f>
        <v/>
      </c>
      <c r="O81" s="1327" t="str">
        <f>IF($A$72&lt;&gt;"ชั้น"&amp;'01.ข้อมูลเบื้องต้น'!$H$2,"",IF(CA81="","",CA81))</f>
        <v/>
      </c>
      <c r="P81" s="1327" t="str">
        <f>IF($A$72&lt;&gt;"ชั้น"&amp;'01.ข้อมูลเบื้องต้น'!$H$2,"",IF(CE81="","",CE81))</f>
        <v/>
      </c>
      <c r="Q81" s="1327" t="str">
        <f>IF($A$72&lt;&gt;"ชั้น"&amp;'01.ข้อมูลเบื้องต้น'!$H$2,"",IF(CI81="","",CI81))</f>
        <v/>
      </c>
      <c r="R81" s="1327" t="str">
        <f>IF($A$72&lt;&gt;"ชั้น"&amp;'01.ข้อมูลเบื้องต้น'!$H$2,"",IF(CM81="","",CM81))</f>
        <v/>
      </c>
      <c r="S81" s="1327" t="str">
        <f>IF($A$72&lt;&gt;"ชั้น"&amp;'01.ข้อมูลเบื้องต้น'!$H$2,"",IF(CQ81="","",CQ81))</f>
        <v/>
      </c>
      <c r="T81" s="1327" t="str">
        <f>IF($A$72&lt;&gt;"ชั้น"&amp;'01.ข้อมูลเบื้องต้น'!$H$2,"",IF(CU81="","",CU81))</f>
        <v/>
      </c>
      <c r="U81" s="1327" t="str">
        <f>IF($A$72&lt;&gt;"ชั้น"&amp;'01.ข้อมูลเบื้องต้น'!$H$2,"",IF(CY81="","",CY81))</f>
        <v/>
      </c>
      <c r="V81" s="1327" t="str">
        <f>IF($A$72&lt;&gt;"ชั้น"&amp;'01.ข้อมูลเบื้องต้น'!$H$2,"",IF(DC81="","",DC81))</f>
        <v/>
      </c>
      <c r="W81" s="1327" t="str">
        <f>IF($A$72&lt;&gt;"ชั้น"&amp;'01.ข้อมูลเบื้องต้น'!$H$2,"",IF(DG81="","",DG81))</f>
        <v/>
      </c>
      <c r="X81" s="1327" t="str">
        <f>IF($A$72&lt;&gt;"ชั้น"&amp;'01.ข้อมูลเบื้องต้น'!$H$2,"",IF(DK81="","",DK81))</f>
        <v/>
      </c>
      <c r="Y81" s="1327" t="str">
        <f>IF($A$72&lt;&gt;"ชั้น"&amp;'01.ข้อมูลเบื้องต้น'!$H$2,"",IF(DO81="","",DO81))</f>
        <v/>
      </c>
      <c r="Z81" s="1327" t="str">
        <f>IF($A$72&lt;&gt;"ชั้น"&amp;'01.ข้อมูลเบื้องต้น'!$H$2,"",IF(DS81="","",DS81))</f>
        <v/>
      </c>
      <c r="AA81" s="1420" t="str">
        <f>IF($A$72&lt;&gt;"ชั้น"&amp;'01.ข้อมูลเบื้องต้น'!$H$2,"",IF(DW81="","",DW81))</f>
        <v/>
      </c>
      <c r="AB81" s="1421" t="str">
        <f>IF($A$72&lt;&gt;"ชั้น"&amp;'01.ข้อมูลเบื้องต้น'!$H$2,"",'7.พัฒนาผู้เรียน'!G13)</f>
        <v/>
      </c>
      <c r="AC81" s="1422" t="str">
        <f>IF($A$72&lt;&gt;"ชั้น"&amp;'01.ข้อมูลเบื้องต้น'!$H$2,"",'9.คุณลักษณะ'!I13)</f>
        <v/>
      </c>
      <c r="AH81" s="1233" t="str">
        <f>IF($A$72&lt;&gt;"ชั้น"&amp;'01.ข้อมูลเบื้องต้น'!$H$2,"",IF(VLOOKUP($A81,'02.คีย์เทอม1'!$A$10:$GT$59,189,FALSE)="","",VLOOKUP($A81,'02.คีย์เทอม1'!$A$10:$GT$59,189,FALSE)))</f>
        <v/>
      </c>
      <c r="AI81" s="1233" t="str">
        <f>IF($A$72&lt;&gt;"ชั้น"&amp;'01.ข้อมูลเบื้องต้น'!$H$2,"",IF(VLOOKUP($A81,'03.คีย์เทอม2'!$A$10:$GT$59,189,FALSE)="","",VLOOKUP($A81,'03.คีย์เทอม2'!$A$10:$GT$59,189,FALSE)))</f>
        <v/>
      </c>
      <c r="AJ81" s="1262" t="str">
        <f t="shared" si="73"/>
        <v/>
      </c>
      <c r="AK81" s="1233" t="str">
        <f>IF('2.ชื่อนักเรียน'!R13="มส","มส",IF('2.ชื่อนักเรียน'!R13="ร","ร",IF('2.ชื่อนักเรียน'!R13="ย้าย","ย้าย",IF($B81="","",IF(AJ81="","",IF(AJ81&gt;=75,"เชี่ยวชาญ",IF(AJ81&gt;=65,"ชำนาญ",IF(AJ81&gt;=55,"พัฒนา",IF(AJ81&gt;=50,"เริ่มต้น","ไม่ผ่าน")))))))))</f>
        <v/>
      </c>
      <c r="AL81" s="1233" t="str">
        <f>IF($A$72&lt;&gt;"ชั้น"&amp;'01.ข้อมูลเบื้องต้น'!$H$2,"",IF(VLOOKUP($A81,'02.คีย์เทอม1'!$A$10:$GT$59,193,FALSE)="","",VLOOKUP($A81,'02.คีย์เทอม1'!$A$10:$GT$59,193,FALSE)))</f>
        <v/>
      </c>
      <c r="AM81" s="1233" t="str">
        <f>IF($A$72&lt;&gt;"ชั้น"&amp;'01.ข้อมูลเบื้องต้น'!$H$2,"",IF(VLOOKUP($A81,'03.คีย์เทอม2'!$A$10:$GT$59,193,FALSE)="","",VLOOKUP($A81,'03.คีย์เทอม2'!$A$10:$GT$59,193,FALSE)))</f>
        <v/>
      </c>
      <c r="AN81" s="1262" t="str">
        <f t="shared" si="97"/>
        <v/>
      </c>
      <c r="AO81" s="1233" t="str">
        <f>IF('2.ชื่อนักเรียน'!R13="มส","มส",IF('2.ชื่อนักเรียน'!R13="ร","ร",IF('2.ชื่อนักเรียน'!R13="ย้าย","ย้าย",IF($B81="","",IF(AN81="","",IF(AN81&gt;=75,"เชี่ยวชาญ",IF(AN81&gt;=65,"ชำนาญ",IF(AN81&gt;=55,"พัฒนา",IF(AN81&gt;=50,"เริ่มต้น","ไม่ผ่าน")))))))))</f>
        <v/>
      </c>
      <c r="AP81" s="1233" t="str">
        <f>IF($A$72&lt;&gt;"ชั้น"&amp;'01.ข้อมูลเบื้องต้น'!$H$2,"",IF(VLOOKUP($A81,'02.คีย์เทอม1'!$A$10:$GT$59,195,FALSE)="","",VLOOKUP($A81,'02.คีย์เทอม1'!$A$10:$GT$59,195,FALSE)))</f>
        <v/>
      </c>
      <c r="AQ81" s="1233" t="str">
        <f>IF($A$72&lt;&gt;"ชั้น"&amp;'01.ข้อมูลเบื้องต้น'!$H$2,"",IF(VLOOKUP($A81,'03.คีย์เทอม2'!$A$10:$GT$59,195,FALSE)="","",VLOOKUP($A81,'03.คีย์เทอม2'!$A$10:$GT$59,195,FALSE)))</f>
        <v/>
      </c>
      <c r="AR81" s="1262" t="str">
        <f t="shared" si="98"/>
        <v/>
      </c>
      <c r="AS81" s="1233" t="str">
        <f>IF('2.ชื่อนักเรียน'!R13="มส","มส",IF('2.ชื่อนักเรียน'!R13="ร","ร",IF('2.ชื่อนักเรียน'!R13="ย้าย","ย้าย",IF($B81="","",IF(AR81="","",IF(AR81&gt;=75,"เชี่ยวชาญ",IF(AR81&gt;=65,"ชำนาญ",IF(AR81&gt;=55,"พัฒนา",IF(AR81&gt;=50,"เริ่มต้น","ไม่ผ่าน")))))))))</f>
        <v/>
      </c>
      <c r="AT81" s="1233" t="str">
        <f>IF($A$72&lt;&gt;"ชั้น"&amp;'01.ข้อมูลเบื้องต้น'!$H$2,"",IF(VLOOKUP($A81,'02.คีย์เทอม1'!$A$10:$GT$59,196,FALSE)="","",VLOOKUP($A81,'02.คีย์เทอม1'!$A$10:$GT$59,196,FALSE)))</f>
        <v/>
      </c>
      <c r="AU81" s="1233" t="str">
        <f>IF($A$72&lt;&gt;"ชั้น"&amp;'01.ข้อมูลเบื้องต้น'!$H$2,"",IF(VLOOKUP($A81,'03.คีย์เทอม2'!$A$10:$GT$59,196,FALSE)="","",VLOOKUP($A81,'03.คีย์เทอม2'!$A$10:$GT$59,196,FALSE)))</f>
        <v/>
      </c>
      <c r="AV81" s="1262" t="str">
        <f t="shared" si="99"/>
        <v/>
      </c>
      <c r="AW81" s="1233" t="str">
        <f>IF('2.ชื่อนักเรียน'!R13="มส","มส",IF('2.ชื่อนักเรียน'!R13="ร","ร",IF('2.ชื่อนักเรียน'!R13="ย้าย","ย้าย",IF($B81="","",IF(AV81="","",IF(AV81&gt;=75,"เชี่ยวชาญ",IF(AV81&gt;=65,"ชำนาญ",IF(AV81&gt;=55,"พัฒนา",IF(AV81&gt;=50,"เริ่มต้น","ไม่ผ่าน")))))))))</f>
        <v/>
      </c>
      <c r="AX81" s="1233" t="str">
        <f>IF($A$72&lt;&gt;"ชั้น"&amp;'01.ข้อมูลเบื้องต้น'!$H$2,"",IF(VLOOKUP($A81,'02.คีย์เทอม1'!$A$10:$GT$59,197,FALSE)="","",VLOOKUP($A81,'02.คีย์เทอม1'!$A$10:$GT$59,197,FALSE)))</f>
        <v/>
      </c>
      <c r="AY81" s="1233" t="str">
        <f>IF($A$72&lt;&gt;"ชั้น"&amp;'01.ข้อมูลเบื้องต้น'!$H$2,"",IF(VLOOKUP($A81,'03.คีย์เทอม2'!$A$10:$GT$59,197,FALSE)="","",VLOOKUP($A81,'03.คีย์เทอม2'!$A$10:$GT$59,197,FALSE)))</f>
        <v/>
      </c>
      <c r="AZ81" s="1262" t="str">
        <f t="shared" si="100"/>
        <v/>
      </c>
      <c r="BA81" s="1233" t="str">
        <f>IF('2.ชื่อนักเรียน'!R13="มส","มส",IF('2.ชื่อนักเรียน'!R13="ร","ร",IF('2.ชื่อนักเรียน'!R13="ย้าย","ย้าย",IF($B81="","",IF(AZ81="","",IF(AZ81&gt;=75,"เชี่ยวชาญ",IF(AZ81&gt;=65,"ชำนาญ",IF(AZ81&gt;=55,"พัฒนา",IF(AZ81&gt;=50,"เริ่มต้น","ไม่ผ่าน")))))))))</f>
        <v/>
      </c>
      <c r="BB81" s="1233" t="str">
        <f>IF($A$72&lt;&gt;"ชั้น"&amp;'01.ข้อมูลเบื้องต้น'!$H$2,"",IF(VLOOKUP($A81,'02.คีย์เทอม1'!$A$10:$GT$59,198,FALSE)="","",VLOOKUP($A81,'02.คีย์เทอม1'!$A$10:$GT$59,198,FALSE)))</f>
        <v/>
      </c>
      <c r="BC81" s="1233" t="str">
        <f>IF($A$72&lt;&gt;"ชั้น"&amp;'01.ข้อมูลเบื้องต้น'!$H$2,"",IF(VLOOKUP($A81,'03.คีย์เทอม2'!$A$10:$GT$59,198,FALSE)="","",VLOOKUP($A81,'03.คีย์เทอม2'!$A$10:$GT$59,198,FALSE)))</f>
        <v/>
      </c>
      <c r="BD81" s="1262" t="str">
        <f t="shared" si="101"/>
        <v/>
      </c>
      <c r="BE81" s="1233" t="str">
        <f>IF('2.ชื่อนักเรียน'!R13="มส","มส",IF('2.ชื่อนักเรียน'!R13="ร","ร",IF('2.ชื่อนักเรียน'!R13="ย้าย","ย้าย",IF($B81="","",IF(BD81="","",IF(BD81&gt;=75,"เชี่ยวชาญ",IF(BD81&gt;=65,"ชำนาญ",IF(BD81&gt;=55,"พัฒนา",IF(BD81&gt;=50,"เริ่มต้น","ไม่ผ่าน")))))))))</f>
        <v/>
      </c>
      <c r="BF81" s="1233" t="str">
        <f>IF($A$72&lt;&gt;"ชั้น"&amp;'01.ข้อมูลเบื้องต้น'!$H$2,"",IF(VLOOKUP($A81,'02.คีย์เทอม1'!$A$10:$GT$59,199,FALSE)="","",VLOOKUP($A81,'02.คีย์เทอม1'!$A$10:$GT$59,199,FALSE)))</f>
        <v/>
      </c>
      <c r="BG81" s="1233" t="str">
        <f>IF($A$72&lt;&gt;"ชั้น"&amp;'01.ข้อมูลเบื้องต้น'!$H$2,"",IF(VLOOKUP($A81,'03.คีย์เทอม2'!$A$10:$GT$59,199,FALSE)="","",VLOOKUP($A81,'03.คีย์เทอม2'!$A$10:$GT$59,199,FALSE)))</f>
        <v/>
      </c>
      <c r="BH81" s="1262" t="str">
        <f t="shared" si="102"/>
        <v/>
      </c>
      <c r="BI81" s="1233" t="str">
        <f>IF('2.ชื่อนักเรียน'!R13="มส","มส",IF('2.ชื่อนักเรียน'!R13="ร","ร",IF('2.ชื่อนักเรียน'!R13="ย้าย","ย้าย",IF($B81="","",IF(BH81="","",IF(BH81&gt;=75,"เชี่ยวชาญ",IF(BH81&gt;=65,"ชำนาญ",IF(BH81&gt;=55,"พัฒนา",IF(BH81&gt;=50,"เริ่มต้น","ไม่ผ่าน")))))))))</f>
        <v/>
      </c>
      <c r="BJ81" s="1233" t="str">
        <f>IF($A$72&lt;&gt;"ชั้น"&amp;'01.ข้อมูลเบื้องต้น'!$H$2,"",IF(VLOOKUP($A81,'02.คีย์เทอม1'!$A$10:$GT$59,200,FALSE)="","",VLOOKUP($A81,'02.คีย์เทอม1'!$A$10:$GT$59,200,FALSE)))</f>
        <v/>
      </c>
      <c r="BK81" s="1233" t="str">
        <f>IF($A$72&lt;&gt;"ชั้น"&amp;'01.ข้อมูลเบื้องต้น'!$H$2,"",IF(VLOOKUP($A81,'03.คีย์เทอม2'!$A$10:$GT$59,200,FALSE)="","",VLOOKUP($A81,'03.คีย์เทอม2'!$A$10:$GT$59,200,FALSE)))</f>
        <v/>
      </c>
      <c r="BL81" s="1262" t="str">
        <f t="shared" si="103"/>
        <v/>
      </c>
      <c r="BM81" s="1233" t="str">
        <f>IF('2.ชื่อนักเรียน'!R13="มส","มส",IF('2.ชื่อนักเรียน'!R13="ร","ร",IF('2.ชื่อนักเรียน'!R13="ย้าย","ย้าย",IF($B81="","",IF(BL81="","",IF(BL81&gt;=75,"เชี่ยวชาญ",IF(BL81&gt;=65,"ชำนาญ",IF(BL81&gt;=55,"พัฒนา",IF(BL81&gt;=50,"เริ่มต้น","ไม่ผ่าน")))))))))</f>
        <v/>
      </c>
      <c r="BN81" s="1262" t="str">
        <f t="shared" si="104"/>
        <v/>
      </c>
      <c r="BO81" s="1233" t="str">
        <f>IF('2.ชื่อนักเรียน'!R13="มส","มส",IF('2.ชื่อนักเรียน'!R13="ร","ร",IF('2.ชื่อนักเรียน'!R13="ย้าย","ย้าย",IF($B81="","",IF(BN81="","",IF(BN81&gt;=75,"เชี่ยวชาญ",IF(BN81&gt;=65,"ชำนาญ",IF(BN81&gt;=55,"พัฒนา",IF(BN81&gt;=50,"เริ่มต้น","ไม่ผ่าน")))))))))</f>
        <v/>
      </c>
      <c r="BP81" s="1233" t="str">
        <f>IF($A$72&lt;&gt;"ชั้น"&amp;'01.ข้อมูลเบื้องต้น'!$H$2,"",IF(VLOOKUP($A81,'02.คีย์เทอม1'!$A$10:$GT$59,110,FALSE)="","",VLOOKUP($A81,'02.คีย์เทอม1'!$A$10:$GT$59,110,FALSE)))</f>
        <v/>
      </c>
      <c r="BQ81" s="1233" t="str">
        <f>IF($A$72&lt;&gt;"ชั้น"&amp;'01.ข้อมูลเบื้องต้น'!$H$2,"",IF(VLOOKUP($A81,'03.คีย์เทอม2'!$A$10:$GT$59,110,FALSE)="","",VLOOKUP($A81,'03.คีย์เทอม2'!$A$10:$GT$59,110,FALSE)))</f>
        <v/>
      </c>
      <c r="BR81" s="1262" t="str">
        <f t="shared" si="105"/>
        <v/>
      </c>
      <c r="BS81" s="1233" t="str">
        <f>IF('2.ชื่อนักเรียน'!R13="มส","มส",IF('2.ชื่อนักเรียน'!R13="ร","ร",IF('2.ชื่อนักเรียน'!R13="ย้าย","ย้าย",IF($B81="","",IF(BR81="","",IF(BR81&gt;=75,"เชี่ยวชาญ",IF(BR81&gt;=65,"ชำนาญ",IF(BR81&gt;=55,"พัฒนา",IF(BR81&gt;=50,"เริ่มต้น","ไม่ผ่าน")))))))))</f>
        <v/>
      </c>
      <c r="BT81" s="1233" t="str">
        <f>IF($A$72&lt;&gt;"ชั้น"&amp;'01.ข้อมูลเบื้องต้น'!$H$2,"",IF(VLOOKUP($A81,'02.คีย์เทอม1'!$A$10:$GT$59,115,FALSE)="","",VLOOKUP($A81,'02.คีย์เทอม1'!$A$10:$GT$59,115,FALSE)))</f>
        <v/>
      </c>
      <c r="BU81" s="1233" t="str">
        <f>IF($A$72&lt;&gt;"ชั้น"&amp;'01.ข้อมูลเบื้องต้น'!$H$2,"",IF(VLOOKUP($A81,'03.คีย์เทอม2'!$A$10:$GT$59,115,FALSE)="","",VLOOKUP($A81,'03.คีย์เทอม2'!$A$10:$GT$59,115,FALSE)))</f>
        <v/>
      </c>
      <c r="BV81" s="1262" t="str">
        <f t="shared" si="106"/>
        <v/>
      </c>
      <c r="BW81" s="1233" t="str">
        <f>IF('2.ชื่อนักเรียน'!R13="มส","มส",IF('2.ชื่อนักเรียน'!R13="ร","ร",IF('2.ชื่อนักเรียน'!R13="ย้าย","ย้าย",IF($B81="","",IF(BV81="","",IF(BV81&gt;=75,"เชี่ยวชาญ",IF(BV81&gt;=65,"ชำนาญ",IF(BV81&gt;=55,"พัฒนา",IF(BV81&gt;=50,"เริ่มต้น","ไม่ผ่าน")))))))))</f>
        <v/>
      </c>
      <c r="BX81" s="1233" t="str">
        <f>IF($A$72&lt;&gt;"ชั้น"&amp;'01.ข้อมูลเบื้องต้น'!$H$2,"",IF(VLOOKUP($A81,'02.คีย์เทอม1'!$A$10:$GT$59,120,FALSE)="","",VLOOKUP($A81,'02.คีย์เทอม1'!$A$10:$GT$59,120,FALSE)))</f>
        <v/>
      </c>
      <c r="BY81" s="1233" t="str">
        <f>IF($A$72&lt;&gt;"ชั้น"&amp;'01.ข้อมูลเบื้องต้น'!$H$2,"",IF(VLOOKUP($A81,'03.คีย์เทอม2'!$A$10:$GT$59,120,FALSE)="","",VLOOKUP($A81,'03.คีย์เทอม2'!$A$10:$GT$59,120,FALSE)))</f>
        <v/>
      </c>
      <c r="BZ81" s="1262" t="str">
        <f t="shared" si="107"/>
        <v/>
      </c>
      <c r="CA81" s="1233" t="str">
        <f>IF('2.ชื่อนักเรียน'!R13="มส","มส",IF('2.ชื่อนักเรียน'!R13="ร","ร",IF('2.ชื่อนักเรียน'!R13="ย้าย","ย้าย",IF($B81="","",IF(BZ81="","",IF(BZ81&gt;=75,"เชี่ยวชาญ",IF(BZ81&gt;=65,"ชำนาญ",IF(BZ81&gt;=55,"พัฒนา",IF(BZ81&gt;=50,"เริ่มต้น","ไม่ผ่าน")))))))))</f>
        <v/>
      </c>
      <c r="CB81" s="1233" t="str">
        <f>IF($A$72&lt;&gt;"ชั้น"&amp;'01.ข้อมูลเบื้องต้น'!$H$2,"",IF(VLOOKUP($A81,'02.คีย์เทอม1'!$A$10:$GT$59,125,FALSE)="","",VLOOKUP($A81,'02.คีย์เทอม1'!$A$10:$GT$59,125,FALSE)))</f>
        <v/>
      </c>
      <c r="CC81" s="1233" t="str">
        <f>IF($A$72&lt;&gt;"ชั้น"&amp;'01.ข้อมูลเบื้องต้น'!$H$2,"",IF(VLOOKUP($A81,'03.คีย์เทอม2'!$A$10:$GT$59,125,FALSE)="","",VLOOKUP($A81,'03.คีย์เทอม2'!$A$10:$GT$59,125,FALSE)))</f>
        <v/>
      </c>
      <c r="CD81" s="1262" t="str">
        <f t="shared" si="108"/>
        <v/>
      </c>
      <c r="CE81" s="1233" t="str">
        <f>IF('2.ชื่อนักเรียน'!R13="มส","มส",IF('2.ชื่อนักเรียน'!R13="ร","ร",IF('2.ชื่อนักเรียน'!R13="ย้าย","ย้าย",IF($B81="","",IF(CD81="","",IF(CD81&gt;=75,"เชี่ยวชาญ",IF(CD81&gt;=65,"ชำนาญ",IF(CD81&gt;=55,"พัฒนา",IF(CD81&gt;=50,"เริ่มต้น","ไม่ผ่าน")))))))))</f>
        <v/>
      </c>
      <c r="CF81" s="1233" t="str">
        <f>IF($A$72&lt;&gt;"ชั้น"&amp;'01.ข้อมูลเบื้องต้น'!$H$2,"",IF(VLOOKUP($A81,'02.คีย์เทอม1'!$A$10:$GT$59,130,FALSE)="","",VLOOKUP($A81,'02.คีย์เทอม1'!$A$10:$GT$59,130,FALSE)))</f>
        <v/>
      </c>
      <c r="CG81" s="1233" t="str">
        <f>IF($A$72&lt;&gt;"ชั้น"&amp;'01.ข้อมูลเบื้องต้น'!$H$2,"",IF(VLOOKUP($A81,'03.คีย์เทอม2'!$A$10:$GT$59,130,FALSE)="","",VLOOKUP($A81,'03.คีย์เทอม2'!$A$10:$GT$59,130,FALSE)))</f>
        <v/>
      </c>
      <c r="CH81" s="1262" t="str">
        <f t="shared" si="109"/>
        <v/>
      </c>
      <c r="CI81" s="1233" t="str">
        <f>IF('2.ชื่อนักเรียน'!R13="มส","มส",IF('2.ชื่อนักเรียน'!R13="ร","ร",IF('2.ชื่อนักเรียน'!R13="ย้าย","ย้าย",IF($B81="","",IF(CH81="","",IF(CH81&gt;=75,"เชี่ยวชาญ",IF(CH81&gt;=65,"ชำนาญ",IF(CH81&gt;=55,"พัฒนา",IF(CH81&gt;=50,"เริ่มต้น","ไม่ผ่าน")))))))))</f>
        <v/>
      </c>
      <c r="CJ81" s="1233" t="str">
        <f>IF($A$72&lt;&gt;"ชั้น"&amp;'01.ข้อมูลเบื้องต้น'!$H$2,"",IF(VLOOKUP($A81,'02.คีย์เทอม1'!$A$10:$GT$59,135,FALSE)="","",VLOOKUP($A81,'02.คีย์เทอม1'!$A$10:$GT$59,135,FALSE)))</f>
        <v/>
      </c>
      <c r="CK81" s="1233" t="str">
        <f>IF($A$72&lt;&gt;"ชั้น"&amp;'01.ข้อมูลเบื้องต้น'!$H$2,"",IF(VLOOKUP($A81,'03.คีย์เทอม2'!$A$10:$GT$59,135,FALSE)="","",VLOOKUP($A81,'03.คีย์เทอม2'!$A$10:$GT$59,135,FALSE)))</f>
        <v/>
      </c>
      <c r="CL81" s="1262" t="str">
        <f t="shared" si="110"/>
        <v/>
      </c>
      <c r="CM81" s="1233" t="str">
        <f>IF('2.ชื่อนักเรียน'!R13="มส","มส",IF('2.ชื่อนักเรียน'!R13="ร","ร",IF('2.ชื่อนักเรียน'!R13="ย้าย","ย้าย",IF($B81="","",IF(CL81="","",IF(CL81&gt;=75,"เชี่ยวชาญ",IF(CL81&gt;=65,"ชำนาญ",IF(CL81&gt;=55,"พัฒนา",IF(CL81&gt;=50,"เริ่มต้น","ไม่ผ่าน")))))))))</f>
        <v/>
      </c>
      <c r="CN81" s="1233" t="str">
        <f>IF($A$72&lt;&gt;"ชั้น"&amp;'01.ข้อมูลเบื้องต้น'!$H$2,"",IF(VLOOKUP($A81,'02.คีย์เทอม1'!$A$10:$GT$59,140,FALSE)="","",VLOOKUP($A81,'02.คีย์เทอม1'!$A$10:$GT$59,140,FALSE)))</f>
        <v/>
      </c>
      <c r="CO81" s="1233" t="str">
        <f>IF($A$72&lt;&gt;"ชั้น"&amp;'01.ข้อมูลเบื้องต้น'!$H$2,"",IF(VLOOKUP($A81,'03.คีย์เทอม2'!$A$10:$GT$59,140,FALSE)="","",VLOOKUP($A81,'03.คีย์เทอม2'!$A$10:$GT$59,140,FALSE)))</f>
        <v/>
      </c>
      <c r="CP81" s="1262" t="str">
        <f t="shared" si="111"/>
        <v/>
      </c>
      <c r="CQ81" s="1233" t="str">
        <f>IF('2.ชื่อนักเรียน'!R13="มส","มส",IF('2.ชื่อนักเรียน'!R13="ร","ร",IF('2.ชื่อนักเรียน'!R13="ย้าย","ย้าย",IF($B81="","",IF(CP81="","",IF(CP81&gt;=75,"เชี่ยวชาญ",IF(CP81&gt;=65,"ชำนาญ",IF(CP81&gt;=55,"พัฒนา",IF(CP81&gt;=50,"เริ่มต้น","ไม่ผ่าน")))))))))</f>
        <v/>
      </c>
      <c r="CR81" s="1233" t="str">
        <f>IF($A$72&lt;&gt;"ชั้น"&amp;'01.ข้อมูลเบื้องต้น'!$H$2,"",IF(VLOOKUP($A81,'02.คีย์เทอม1'!$A$10:$GT$59,145,FALSE)="","",VLOOKUP($A81,'02.คีย์เทอม1'!$A$10:$GT$59,145,FALSE)))</f>
        <v/>
      </c>
      <c r="CS81" s="1233" t="str">
        <f>IF($A$72&lt;&gt;"ชั้น"&amp;'01.ข้อมูลเบื้องต้น'!$H$2,"",IF(VLOOKUP($A81,'03.คีย์เทอม2'!$A$10:$GT$59,145,FALSE)="","",VLOOKUP($A81,'03.คีย์เทอม2'!$A$10:$GT$59,145,FALSE)))</f>
        <v/>
      </c>
      <c r="CT81" s="1262" t="str">
        <f t="shared" si="112"/>
        <v/>
      </c>
      <c r="CU81" s="1233" t="str">
        <f>IF('2.ชื่อนักเรียน'!R13="มส","มส",IF('2.ชื่อนักเรียน'!R13="ร","ร",IF('2.ชื่อนักเรียน'!R13="ย้าย","ย้าย",IF($B81="","",IF(CT81="","",IF(CT81&gt;=75,"เชี่ยวชาญ",IF(CT81&gt;=65,"ชำนาญ",IF(CT81&gt;=55,"พัฒนา",IF(CT81&gt;=50,"เริ่มต้น","ไม่ผ่าน")))))))))</f>
        <v/>
      </c>
      <c r="CV81" s="1233" t="str">
        <f>IF($A$72&lt;&gt;"ชั้น"&amp;'01.ข้อมูลเบื้องต้น'!$H$2,"",IF(VLOOKUP($A81,'02.คีย์เทอม1'!$A$10:$GT$59,150,FALSE)="","",VLOOKUP($A81,'02.คีย์เทอม1'!$A$10:$GT$59,150,FALSE)))</f>
        <v/>
      </c>
      <c r="CW81" s="1233" t="str">
        <f>IF($A$72&lt;&gt;"ชั้น"&amp;'01.ข้อมูลเบื้องต้น'!$H$2,"",IF(VLOOKUP($A81,'03.คีย์เทอม2'!$A$10:$GT$59,150,FALSE)="","",VLOOKUP($A81,'03.คีย์เทอม2'!$A$10:$GT$59,150,FALSE)))</f>
        <v/>
      </c>
      <c r="CX81" s="1262" t="str">
        <f t="shared" si="113"/>
        <v/>
      </c>
      <c r="CY81" s="1233" t="str">
        <f>IF('2.ชื่อนักเรียน'!R13="มส","มส",IF('2.ชื่อนักเรียน'!R13="ร","ร",IF('2.ชื่อนักเรียน'!R13="ย้าย","ย้าย",IF($B81="","",IF(CX81="","",IF(CX81&gt;=75,"เชี่ยวชาญ",IF(CX81&gt;=65,"ชำนาญ",IF(CX81&gt;=55,"พัฒนา",IF(CX81&gt;=50,"เริ่มต้น","ไม่ผ่าน")))))))))</f>
        <v/>
      </c>
      <c r="CZ81" s="1233" t="str">
        <f>IF($A$72&lt;&gt;"ชั้น"&amp;'01.ข้อมูลเบื้องต้น'!$H$2,"",IF(VLOOKUP($A81,'02.คีย์เทอม1'!$A$10:$GT$59,155,FALSE)="","",VLOOKUP($A81,'02.คีย์เทอม1'!$A$10:$GT$59,155,FALSE)))</f>
        <v/>
      </c>
      <c r="DA81" s="1233" t="str">
        <f>IF($A$72&lt;&gt;"ชั้น"&amp;'01.ข้อมูลเบื้องต้น'!$H$2,"",IF(VLOOKUP($A81,'03.คีย์เทอม2'!$A$10:$GT$59,155,FALSE)="","",VLOOKUP($A81,'03.คีย์เทอม2'!$A$10:$GT$59,155,FALSE)))</f>
        <v/>
      </c>
      <c r="DB81" s="1262" t="str">
        <f t="shared" si="114"/>
        <v/>
      </c>
      <c r="DC81" s="1233" t="str">
        <f>IF('2.ชื่อนักเรียน'!R13="มส","มส",IF('2.ชื่อนักเรียน'!R13="ร","ร",IF('2.ชื่อนักเรียน'!R13="ย้าย","ย้าย",IF($B81="","",IF(DB81="","",IF(DB81&gt;=75,"เชี่ยวชาญ",IF(DB81&gt;=65,"ชำนาญ",IF(DB81&gt;=55,"พัฒนา",IF(DB81&gt;=50,"เริ่มต้น","ไม่ผ่าน")))))))))</f>
        <v/>
      </c>
      <c r="DD81" s="1233" t="str">
        <f>IF($A$72&lt;&gt;"ชั้น"&amp;'01.ข้อมูลเบื้องต้น'!$H$2,"",IF(VLOOKUP($A81,'02.คีย์เทอม1'!$A$10:$GT$59,160,FALSE)="","",VLOOKUP($A81,'02.คีย์เทอม1'!$A$10:$GT$59,160,FALSE)))</f>
        <v/>
      </c>
      <c r="DE81" s="1233" t="str">
        <f>IF($A$72&lt;&gt;"ชั้น"&amp;'01.ข้อมูลเบื้องต้น'!$H$2,"",IF(VLOOKUP($A81,'03.คีย์เทอม2'!$A$10:$GT$59,160,FALSE)="","",VLOOKUP($A81,'03.คีย์เทอม2'!$A$10:$GT$59,160,FALSE)))</f>
        <v/>
      </c>
      <c r="DF81" s="1262" t="str">
        <f t="shared" si="115"/>
        <v/>
      </c>
      <c r="DG81" s="1233" t="str">
        <f>IF('2.ชื่อนักเรียน'!R13="มส","มส",IF('2.ชื่อนักเรียน'!R13="ร","ร",IF('2.ชื่อนักเรียน'!R13="ย้าย","ย้าย",IF($B81="","",IF(DF81="","",IF(DF81&gt;=75,"เชี่ยวชาญ",IF(DF81&gt;=65,"ชำนาญ",IF(DF81&gt;=55,"พัฒนา",IF(DF81&gt;=50,"เริ่มต้น","ไม่ผ่าน")))))))))</f>
        <v/>
      </c>
      <c r="DH81" s="1233" t="str">
        <f>IF($A$72&lt;&gt;"ชั้น"&amp;'01.ข้อมูลเบื้องต้น'!$H$2,"",IF(VLOOKUP($A81,'02.คีย์เทอม1'!$A$10:$GT$59,165,FALSE)="","",VLOOKUP($A81,'02.คีย์เทอม1'!$A$10:$GT$59,165,FALSE)))</f>
        <v/>
      </c>
      <c r="DI81" s="1233" t="str">
        <f>IF($A$72&lt;&gt;"ชั้น"&amp;'01.ข้อมูลเบื้องต้น'!$H$2,"",IF(VLOOKUP($A81,'03.คีย์เทอม2'!$A$10:$GT$59,165,FALSE)="","",VLOOKUP($A81,'03.คีย์เทอม2'!$A$10:$GT$59,165,FALSE)))</f>
        <v/>
      </c>
      <c r="DJ81" s="1262" t="str">
        <f t="shared" si="116"/>
        <v/>
      </c>
      <c r="DK81" s="1233" t="str">
        <f>IF('2.ชื่อนักเรียน'!R13="มส","มส",IF('2.ชื่อนักเรียน'!R13="ร","ร",IF('2.ชื่อนักเรียน'!R13="ย้าย","ย้าย",IF($B81="","",IF(DJ81="","",IF(DJ81&gt;=75,"เชี่ยวชาญ",IF(DJ81&gt;=65,"ชำนาญ",IF(DJ81&gt;=55,"พัฒนา",IF(DJ81&gt;=50,"เริ่มต้น","ไม่ผ่าน")))))))))</f>
        <v/>
      </c>
      <c r="DL81" s="1233" t="str">
        <f>IF($A$72&lt;&gt;"ชั้น"&amp;'01.ข้อมูลเบื้องต้น'!$H$2,"",IF(VLOOKUP($A81,'02.คีย์เทอม1'!$A$10:$GT$59,170,FALSE)="","",VLOOKUP($A81,'02.คีย์เทอม1'!$A$10:$GT$59,170,FALSE)))</f>
        <v/>
      </c>
      <c r="DM81" s="1233" t="str">
        <f>IF($A$72&lt;&gt;"ชั้น"&amp;'01.ข้อมูลเบื้องต้น'!$H$2,"",IF(VLOOKUP($A81,'03.คีย์เทอม2'!$A$10:$GT$59,170,FALSE)="","",VLOOKUP($A81,'03.คีย์เทอม2'!$A$10:$GT$59,170,FALSE)))</f>
        <v/>
      </c>
      <c r="DN81" s="1262" t="str">
        <f t="shared" si="117"/>
        <v/>
      </c>
      <c r="DO81" s="1233" t="str">
        <f>IF('2.ชื่อนักเรียน'!R13="มส","มส",IF('2.ชื่อนักเรียน'!R13="ร","ร",IF('2.ชื่อนักเรียน'!R13="ย้าย","ย้าย",IF($B81="","",IF(DN81="","",IF(DN81&gt;=75,"เชี่ยวชาญ",IF(DN81&gt;=65,"ชำนาญ",IF(DN81&gt;=55,"พัฒนา",IF(DN81&gt;=50,"เริ่มต้น","ไม่ผ่าน")))))))))</f>
        <v/>
      </c>
      <c r="DP81" s="1233" t="str">
        <f>IF($A$72&lt;&gt;"ชั้น"&amp;'01.ข้อมูลเบื้องต้น'!$H$2,"",IF(VLOOKUP($A81,'02.คีย์เทอม1'!$A$10:$GT$59,175,FALSE)="","",VLOOKUP($A81,'02.คีย์เทอม1'!$A$10:$GT$59,175,FALSE)))</f>
        <v/>
      </c>
      <c r="DQ81" s="1233" t="str">
        <f>IF($A$72&lt;&gt;"ชั้น"&amp;'01.ข้อมูลเบื้องต้น'!$H$2,"",IF(VLOOKUP($A81,'03.คีย์เทอม2'!$A$10:$GT$59,175,FALSE)="","",VLOOKUP($A81,'03.คีย์เทอม2'!$A$10:$GT$59,175,FALSE)))</f>
        <v/>
      </c>
      <c r="DR81" s="1262" t="str">
        <f t="shared" si="118"/>
        <v/>
      </c>
      <c r="DS81" s="1233" t="str">
        <f>IF('2.ชื่อนักเรียน'!R13="มส","มส",IF('2.ชื่อนักเรียน'!R13="ร","ร",IF('2.ชื่อนักเรียน'!R13="ย้าย","ย้าย",IF($B81="","",IF(DR81="","",IF(DR81&gt;=75,"เชี่ยวชาญ",IF(DR81&gt;=65,"ชำนาญ",IF(DR81&gt;=55,"พัฒนา",IF(DR81&gt;=50,"เริ่มต้น","ไม่ผ่าน")))))))))</f>
        <v/>
      </c>
      <c r="DT81" s="1233" t="str">
        <f>IF($A$72&lt;&gt;"ชั้น"&amp;'01.ข้อมูลเบื้องต้น'!$H$2,"",IF(VLOOKUP($A81,'02.คีย์เทอม1'!$A$10:$GT$59,180,FALSE)="","",VLOOKUP($A81,'02.คีย์เทอม1'!$A$10:$GT$59,180,FALSE)))</f>
        <v/>
      </c>
      <c r="DU81" s="1233" t="str">
        <f>IF($A$72&lt;&gt;"ชั้น"&amp;'01.ข้อมูลเบื้องต้น'!$H$2,"",IF(VLOOKUP($A81,'03.คีย์เทอม2'!$A$10:$GT$59,180,FALSE)="","",VLOOKUP($A81,'03.คีย์เทอม2'!$A$10:$GT$59,180,FALSE)))</f>
        <v/>
      </c>
      <c r="DV81" s="1262" t="str">
        <f t="shared" si="119"/>
        <v/>
      </c>
      <c r="DW81" s="1233" t="str">
        <f>IF('2.ชื่อนักเรียน'!R13="มส","มส",IF('2.ชื่อนักเรียน'!R13="ร","ร",IF('2.ชื่อนักเรียน'!R13="ย้าย","ย้าย",IF($B81="","",IF(DV81="","",IF(DV81&gt;=75,"เชี่ยวชาญ",IF(DV81&gt;=65,"ชำนาญ",IF(DV81&gt;=55,"พัฒนา",IF(DV81&gt;=50,"เริ่มต้น","ไม่ผ่าน")))))))))</f>
        <v/>
      </c>
    </row>
    <row r="82" spans="1:127" ht="16.8" customHeight="1">
      <c r="A82" s="1323">
        <v>4</v>
      </c>
      <c r="B82" s="1324" t="str">
        <f>IF('2.ชื่อนักเรียน'!C14="","",'2.ชื่อนักเรียน'!C14)</f>
        <v/>
      </c>
      <c r="C82" s="1313" t="str">
        <f>IF('2.ชื่อนักเรียน'!D14="","",'2.ชื่อนักเรียน'!D14)</f>
        <v/>
      </c>
      <c r="D82" s="1314" t="str">
        <f>IF($A$72&lt;&gt;"ชั้น"&amp;'01.ข้อมูลเบื้องต้น'!$H$2,"",IF(AK82="","",AK82))</f>
        <v/>
      </c>
      <c r="E82" s="1314" t="str">
        <f>IF($A$72&lt;&gt;"ชั้น"&amp;'01.ข้อมูลเบื้องต้น'!$H$2,"",IF(AO82="","",AO82))</f>
        <v/>
      </c>
      <c r="F82" s="1315" t="str">
        <f>IF($A$72&lt;&gt;"ชั้น"&amp;'01.ข้อมูลเบื้องต้น'!$H$2,"",IF(AS82="","",AS82))</f>
        <v/>
      </c>
      <c r="G82" s="1326" t="str">
        <f>IF($A$72&lt;&gt;"ชั้น"&amp;'01.ข้อมูลเบื้องต้น'!$H$2,"",IF(AW82="","",AW82))</f>
        <v/>
      </c>
      <c r="H82" s="1327" t="str">
        <f>IF($A$72&lt;&gt;"ชั้น"&amp;'01.ข้อมูลเบื้องต้น'!$H$2,"",IF(BA82="","",BA82))</f>
        <v/>
      </c>
      <c r="I82" s="1316" t="str">
        <f>IF($A$72&lt;&gt;"ชั้น"&amp;'01.ข้อมูลเบื้องต้น'!$H$2,"",IF(BE82="","",BE82))</f>
        <v/>
      </c>
      <c r="J82" s="1316" t="str">
        <f>IF($A$72&lt;&gt;"ชั้น"&amp;'01.ข้อมูลเบื้องต้น'!$H$2,"",IF(BI82="","",BI82))</f>
        <v/>
      </c>
      <c r="K82" s="1316" t="str">
        <f>IF($A$72&lt;&gt;"ชั้น"&amp;'01.ข้อมูลเบื้องต้น'!$H$2,"",IF(BM82="","",BM82))</f>
        <v/>
      </c>
      <c r="L82" s="1328" t="str">
        <f>IF($A$72&lt;&gt;"ชั้น"&amp;'01.ข้อมูลเบื้องต้น'!$H$2,"",IF(BO82="","",BO82))</f>
        <v/>
      </c>
      <c r="M82" s="1326" t="str">
        <f>IF($A$72&lt;&gt;"ชั้น"&amp;'01.ข้อมูลเบื้องต้น'!$H$2,"",IF(BS82="","",BS82))</f>
        <v/>
      </c>
      <c r="N82" s="1327" t="str">
        <f>IF($A$72&lt;&gt;"ชั้น"&amp;'01.ข้อมูลเบื้องต้น'!$H$2,"",IF(BW82="","",BW82))</f>
        <v/>
      </c>
      <c r="O82" s="1327" t="str">
        <f>IF($A$72&lt;&gt;"ชั้น"&amp;'01.ข้อมูลเบื้องต้น'!$H$2,"",IF(CA82="","",CA82))</f>
        <v/>
      </c>
      <c r="P82" s="1327" t="str">
        <f>IF($A$72&lt;&gt;"ชั้น"&amp;'01.ข้อมูลเบื้องต้น'!$H$2,"",IF(CE82="","",CE82))</f>
        <v/>
      </c>
      <c r="Q82" s="1327" t="str">
        <f>IF($A$72&lt;&gt;"ชั้น"&amp;'01.ข้อมูลเบื้องต้น'!$H$2,"",IF(CI82="","",CI82))</f>
        <v/>
      </c>
      <c r="R82" s="1327" t="str">
        <f>IF($A$72&lt;&gt;"ชั้น"&amp;'01.ข้อมูลเบื้องต้น'!$H$2,"",IF(CM82="","",CM82))</f>
        <v/>
      </c>
      <c r="S82" s="1327" t="str">
        <f>IF($A$72&lt;&gt;"ชั้น"&amp;'01.ข้อมูลเบื้องต้น'!$H$2,"",IF(CQ82="","",CQ82))</f>
        <v/>
      </c>
      <c r="T82" s="1327" t="str">
        <f>IF($A$72&lt;&gt;"ชั้น"&amp;'01.ข้อมูลเบื้องต้น'!$H$2,"",IF(CU82="","",CU82))</f>
        <v/>
      </c>
      <c r="U82" s="1327" t="str">
        <f>IF($A$72&lt;&gt;"ชั้น"&amp;'01.ข้อมูลเบื้องต้น'!$H$2,"",IF(CY82="","",CY82))</f>
        <v/>
      </c>
      <c r="V82" s="1327" t="str">
        <f>IF($A$72&lt;&gt;"ชั้น"&amp;'01.ข้อมูลเบื้องต้น'!$H$2,"",IF(DC82="","",DC82))</f>
        <v/>
      </c>
      <c r="W82" s="1327" t="str">
        <f>IF($A$72&lt;&gt;"ชั้น"&amp;'01.ข้อมูลเบื้องต้น'!$H$2,"",IF(DG82="","",DG82))</f>
        <v/>
      </c>
      <c r="X82" s="1327" t="str">
        <f>IF($A$72&lt;&gt;"ชั้น"&amp;'01.ข้อมูลเบื้องต้น'!$H$2,"",IF(DK82="","",DK82))</f>
        <v/>
      </c>
      <c r="Y82" s="1327" t="str">
        <f>IF($A$72&lt;&gt;"ชั้น"&amp;'01.ข้อมูลเบื้องต้น'!$H$2,"",IF(DO82="","",DO82))</f>
        <v/>
      </c>
      <c r="Z82" s="1327" t="str">
        <f>IF($A$72&lt;&gt;"ชั้น"&amp;'01.ข้อมูลเบื้องต้น'!$H$2,"",IF(DS82="","",DS82))</f>
        <v/>
      </c>
      <c r="AA82" s="1420" t="str">
        <f>IF($A$72&lt;&gt;"ชั้น"&amp;'01.ข้อมูลเบื้องต้น'!$H$2,"",IF(DW82="","",DW82))</f>
        <v/>
      </c>
      <c r="AB82" s="1421" t="str">
        <f>IF($A$72&lt;&gt;"ชั้น"&amp;'01.ข้อมูลเบื้องต้น'!$H$2,"",'7.พัฒนาผู้เรียน'!G14)</f>
        <v/>
      </c>
      <c r="AC82" s="1422" t="str">
        <f>IF($A$72&lt;&gt;"ชั้น"&amp;'01.ข้อมูลเบื้องต้น'!$H$2,"",'9.คุณลักษณะ'!I14)</f>
        <v/>
      </c>
      <c r="AH82" s="1233" t="str">
        <f>IF($A$72&lt;&gt;"ชั้น"&amp;'01.ข้อมูลเบื้องต้น'!$H$2,"",IF(VLOOKUP($A82,'02.คีย์เทอม1'!$A$10:$GT$59,189,FALSE)="","",VLOOKUP($A82,'02.คีย์เทอม1'!$A$10:$GT$59,189,FALSE)))</f>
        <v/>
      </c>
      <c r="AI82" s="1233" t="str">
        <f>IF($A$72&lt;&gt;"ชั้น"&amp;'01.ข้อมูลเบื้องต้น'!$H$2,"",IF(VLOOKUP($A82,'03.คีย์เทอม2'!$A$10:$GT$59,189,FALSE)="","",VLOOKUP($A82,'03.คีย์เทอม2'!$A$10:$GT$59,189,FALSE)))</f>
        <v/>
      </c>
      <c r="AJ82" s="1262" t="str">
        <f t="shared" si="73"/>
        <v/>
      </c>
      <c r="AK82" s="1233" t="str">
        <f>IF('2.ชื่อนักเรียน'!R14="มส","มส",IF('2.ชื่อนักเรียน'!R14="ร","ร",IF('2.ชื่อนักเรียน'!R14="ย้าย","ย้าย",IF($B82="","",IF(AJ82="","",IF(AJ82&gt;=75,"เชี่ยวชาญ",IF(AJ82&gt;=65,"ชำนาญ",IF(AJ82&gt;=55,"พัฒนา",IF(AJ82&gt;=50,"เริ่มต้น","ไม่ผ่าน")))))))))</f>
        <v/>
      </c>
      <c r="AL82" s="1233" t="str">
        <f>IF($A$72&lt;&gt;"ชั้น"&amp;'01.ข้อมูลเบื้องต้น'!$H$2,"",IF(VLOOKUP($A82,'02.คีย์เทอม1'!$A$10:$GT$59,193,FALSE)="","",VLOOKUP($A82,'02.คีย์เทอม1'!$A$10:$GT$59,193,FALSE)))</f>
        <v/>
      </c>
      <c r="AM82" s="1233" t="str">
        <f>IF($A$72&lt;&gt;"ชั้น"&amp;'01.ข้อมูลเบื้องต้น'!$H$2,"",IF(VLOOKUP($A82,'03.คีย์เทอม2'!$A$10:$GT$59,193,FALSE)="","",VLOOKUP($A82,'03.คีย์เทอม2'!$A$10:$GT$59,193,FALSE)))</f>
        <v/>
      </c>
      <c r="AN82" s="1262" t="str">
        <f t="shared" si="97"/>
        <v/>
      </c>
      <c r="AO82" s="1233" t="str">
        <f>IF('2.ชื่อนักเรียน'!R14="มส","มส",IF('2.ชื่อนักเรียน'!R14="ร","ร",IF('2.ชื่อนักเรียน'!R14="ย้าย","ย้าย",IF($B82="","",IF(AN82="","",IF(AN82&gt;=75,"เชี่ยวชาญ",IF(AN82&gt;=65,"ชำนาญ",IF(AN82&gt;=55,"พัฒนา",IF(AN82&gt;=50,"เริ่มต้น","ไม่ผ่าน")))))))))</f>
        <v/>
      </c>
      <c r="AP82" s="1233" t="str">
        <f>IF($A$72&lt;&gt;"ชั้น"&amp;'01.ข้อมูลเบื้องต้น'!$H$2,"",IF(VLOOKUP($A82,'02.คีย์เทอม1'!$A$10:$GT$59,195,FALSE)="","",VLOOKUP($A82,'02.คีย์เทอม1'!$A$10:$GT$59,195,FALSE)))</f>
        <v/>
      </c>
      <c r="AQ82" s="1233" t="str">
        <f>IF($A$72&lt;&gt;"ชั้น"&amp;'01.ข้อมูลเบื้องต้น'!$H$2,"",IF(VLOOKUP($A82,'03.คีย์เทอม2'!$A$10:$GT$59,195,FALSE)="","",VLOOKUP($A82,'03.คีย์เทอม2'!$A$10:$GT$59,195,FALSE)))</f>
        <v/>
      </c>
      <c r="AR82" s="1262" t="str">
        <f t="shared" si="98"/>
        <v/>
      </c>
      <c r="AS82" s="1233" t="str">
        <f>IF('2.ชื่อนักเรียน'!R14="มส","มส",IF('2.ชื่อนักเรียน'!R14="ร","ร",IF('2.ชื่อนักเรียน'!R14="ย้าย","ย้าย",IF($B82="","",IF(AR82="","",IF(AR82&gt;=75,"เชี่ยวชาญ",IF(AR82&gt;=65,"ชำนาญ",IF(AR82&gt;=55,"พัฒนา",IF(AR82&gt;=50,"เริ่มต้น","ไม่ผ่าน")))))))))</f>
        <v/>
      </c>
      <c r="AT82" s="1233" t="str">
        <f>IF($A$72&lt;&gt;"ชั้น"&amp;'01.ข้อมูลเบื้องต้น'!$H$2,"",IF(VLOOKUP($A82,'02.คีย์เทอม1'!$A$10:$GT$59,196,FALSE)="","",VLOOKUP($A82,'02.คีย์เทอม1'!$A$10:$GT$59,196,FALSE)))</f>
        <v/>
      </c>
      <c r="AU82" s="1233" t="str">
        <f>IF($A$72&lt;&gt;"ชั้น"&amp;'01.ข้อมูลเบื้องต้น'!$H$2,"",IF(VLOOKUP($A82,'03.คีย์เทอม2'!$A$10:$GT$59,196,FALSE)="","",VLOOKUP($A82,'03.คีย์เทอม2'!$A$10:$GT$59,196,FALSE)))</f>
        <v/>
      </c>
      <c r="AV82" s="1262" t="str">
        <f t="shared" si="99"/>
        <v/>
      </c>
      <c r="AW82" s="1233" t="str">
        <f>IF('2.ชื่อนักเรียน'!R14="มส","มส",IF('2.ชื่อนักเรียน'!R14="ร","ร",IF('2.ชื่อนักเรียน'!R14="ย้าย","ย้าย",IF($B82="","",IF(AV82="","",IF(AV82&gt;=75,"เชี่ยวชาญ",IF(AV82&gt;=65,"ชำนาญ",IF(AV82&gt;=55,"พัฒนา",IF(AV82&gt;=50,"เริ่มต้น","ไม่ผ่าน")))))))))</f>
        <v/>
      </c>
      <c r="AX82" s="1233" t="str">
        <f>IF($A$72&lt;&gt;"ชั้น"&amp;'01.ข้อมูลเบื้องต้น'!$H$2,"",IF(VLOOKUP($A82,'02.คีย์เทอม1'!$A$10:$GT$59,197,FALSE)="","",VLOOKUP($A82,'02.คีย์เทอม1'!$A$10:$GT$59,197,FALSE)))</f>
        <v/>
      </c>
      <c r="AY82" s="1233" t="str">
        <f>IF($A$72&lt;&gt;"ชั้น"&amp;'01.ข้อมูลเบื้องต้น'!$H$2,"",IF(VLOOKUP($A82,'03.คีย์เทอม2'!$A$10:$GT$59,197,FALSE)="","",VLOOKUP($A82,'03.คีย์เทอม2'!$A$10:$GT$59,197,FALSE)))</f>
        <v/>
      </c>
      <c r="AZ82" s="1262" t="str">
        <f t="shared" si="100"/>
        <v/>
      </c>
      <c r="BA82" s="1233" t="str">
        <f>IF('2.ชื่อนักเรียน'!R14="มส","มส",IF('2.ชื่อนักเรียน'!R14="ร","ร",IF('2.ชื่อนักเรียน'!R14="ย้าย","ย้าย",IF($B82="","",IF(AZ82="","",IF(AZ82&gt;=75,"เชี่ยวชาญ",IF(AZ82&gt;=65,"ชำนาญ",IF(AZ82&gt;=55,"พัฒนา",IF(AZ82&gt;=50,"เริ่มต้น","ไม่ผ่าน")))))))))</f>
        <v/>
      </c>
      <c r="BB82" s="1233" t="str">
        <f>IF($A$72&lt;&gt;"ชั้น"&amp;'01.ข้อมูลเบื้องต้น'!$H$2,"",IF(VLOOKUP($A82,'02.คีย์เทอม1'!$A$10:$GT$59,198,FALSE)="","",VLOOKUP($A82,'02.คีย์เทอม1'!$A$10:$GT$59,198,FALSE)))</f>
        <v/>
      </c>
      <c r="BC82" s="1233" t="str">
        <f>IF($A$72&lt;&gt;"ชั้น"&amp;'01.ข้อมูลเบื้องต้น'!$H$2,"",IF(VLOOKUP($A82,'03.คีย์เทอม2'!$A$10:$GT$59,198,FALSE)="","",VLOOKUP($A82,'03.คีย์เทอม2'!$A$10:$GT$59,198,FALSE)))</f>
        <v/>
      </c>
      <c r="BD82" s="1262" t="str">
        <f t="shared" si="101"/>
        <v/>
      </c>
      <c r="BE82" s="1233" t="str">
        <f>IF('2.ชื่อนักเรียน'!R14="มส","มส",IF('2.ชื่อนักเรียน'!R14="ร","ร",IF('2.ชื่อนักเรียน'!R14="ย้าย","ย้าย",IF($B82="","",IF(BD82="","",IF(BD82&gt;=75,"เชี่ยวชาญ",IF(BD82&gt;=65,"ชำนาญ",IF(BD82&gt;=55,"พัฒนา",IF(BD82&gt;=50,"เริ่มต้น","ไม่ผ่าน")))))))))</f>
        <v/>
      </c>
      <c r="BF82" s="1233" t="str">
        <f>IF($A$72&lt;&gt;"ชั้น"&amp;'01.ข้อมูลเบื้องต้น'!$H$2,"",IF(VLOOKUP($A82,'02.คีย์เทอม1'!$A$10:$GT$59,199,FALSE)="","",VLOOKUP($A82,'02.คีย์เทอม1'!$A$10:$GT$59,199,FALSE)))</f>
        <v/>
      </c>
      <c r="BG82" s="1233" t="str">
        <f>IF($A$72&lt;&gt;"ชั้น"&amp;'01.ข้อมูลเบื้องต้น'!$H$2,"",IF(VLOOKUP($A82,'03.คีย์เทอม2'!$A$10:$GT$59,199,FALSE)="","",VLOOKUP($A82,'03.คีย์เทอม2'!$A$10:$GT$59,199,FALSE)))</f>
        <v/>
      </c>
      <c r="BH82" s="1262" t="str">
        <f t="shared" si="102"/>
        <v/>
      </c>
      <c r="BI82" s="1233" t="str">
        <f>IF('2.ชื่อนักเรียน'!R14="มส","มส",IF('2.ชื่อนักเรียน'!R14="ร","ร",IF('2.ชื่อนักเรียน'!R14="ย้าย","ย้าย",IF($B82="","",IF(BH82="","",IF(BH82&gt;=75,"เชี่ยวชาญ",IF(BH82&gt;=65,"ชำนาญ",IF(BH82&gt;=55,"พัฒนา",IF(BH82&gt;=50,"เริ่มต้น","ไม่ผ่าน")))))))))</f>
        <v/>
      </c>
      <c r="BJ82" s="1233" t="str">
        <f>IF($A$72&lt;&gt;"ชั้น"&amp;'01.ข้อมูลเบื้องต้น'!$H$2,"",IF(VLOOKUP($A82,'02.คีย์เทอม1'!$A$10:$GT$59,200,FALSE)="","",VLOOKUP($A82,'02.คีย์เทอม1'!$A$10:$GT$59,200,FALSE)))</f>
        <v/>
      </c>
      <c r="BK82" s="1233" t="str">
        <f>IF($A$72&lt;&gt;"ชั้น"&amp;'01.ข้อมูลเบื้องต้น'!$H$2,"",IF(VLOOKUP($A82,'03.คีย์เทอม2'!$A$10:$GT$59,200,FALSE)="","",VLOOKUP($A82,'03.คีย์เทอม2'!$A$10:$GT$59,200,FALSE)))</f>
        <v/>
      </c>
      <c r="BL82" s="1262" t="str">
        <f t="shared" si="103"/>
        <v/>
      </c>
      <c r="BM82" s="1233" t="str">
        <f>IF('2.ชื่อนักเรียน'!R14="มส","มส",IF('2.ชื่อนักเรียน'!R14="ร","ร",IF('2.ชื่อนักเรียน'!R14="ย้าย","ย้าย",IF($B82="","",IF(BL82="","",IF(BL82&gt;=75,"เชี่ยวชาญ",IF(BL82&gt;=65,"ชำนาญ",IF(BL82&gt;=55,"พัฒนา",IF(BL82&gt;=50,"เริ่มต้น","ไม่ผ่าน")))))))))</f>
        <v/>
      </c>
      <c r="BN82" s="1262" t="str">
        <f t="shared" si="104"/>
        <v/>
      </c>
      <c r="BO82" s="1233" t="str">
        <f>IF('2.ชื่อนักเรียน'!R14="มส","มส",IF('2.ชื่อนักเรียน'!R14="ร","ร",IF('2.ชื่อนักเรียน'!R14="ย้าย","ย้าย",IF($B82="","",IF(BN82="","",IF(BN82&gt;=75,"เชี่ยวชาญ",IF(BN82&gt;=65,"ชำนาญ",IF(BN82&gt;=55,"พัฒนา",IF(BN82&gt;=50,"เริ่มต้น","ไม่ผ่าน")))))))))</f>
        <v/>
      </c>
      <c r="BP82" s="1233" t="str">
        <f>IF($A$72&lt;&gt;"ชั้น"&amp;'01.ข้อมูลเบื้องต้น'!$H$2,"",IF(VLOOKUP($A82,'02.คีย์เทอม1'!$A$10:$GT$59,110,FALSE)="","",VLOOKUP($A82,'02.คีย์เทอม1'!$A$10:$GT$59,110,FALSE)))</f>
        <v/>
      </c>
      <c r="BQ82" s="1233" t="str">
        <f>IF($A$72&lt;&gt;"ชั้น"&amp;'01.ข้อมูลเบื้องต้น'!$H$2,"",IF(VLOOKUP($A82,'03.คีย์เทอม2'!$A$10:$GT$59,110,FALSE)="","",VLOOKUP($A82,'03.คีย์เทอม2'!$A$10:$GT$59,110,FALSE)))</f>
        <v/>
      </c>
      <c r="BR82" s="1262" t="str">
        <f t="shared" si="105"/>
        <v/>
      </c>
      <c r="BS82" s="1233" t="str">
        <f>IF('2.ชื่อนักเรียน'!R14="มส","มส",IF('2.ชื่อนักเรียน'!R14="ร","ร",IF('2.ชื่อนักเรียน'!R14="ย้าย","ย้าย",IF($B82="","",IF(BR82="","",IF(BR82&gt;=75,"เชี่ยวชาญ",IF(BR82&gt;=65,"ชำนาญ",IF(BR82&gt;=55,"พัฒนา",IF(BR82&gt;=50,"เริ่มต้น","ไม่ผ่าน")))))))))</f>
        <v/>
      </c>
      <c r="BT82" s="1233" t="str">
        <f>IF($A$72&lt;&gt;"ชั้น"&amp;'01.ข้อมูลเบื้องต้น'!$H$2,"",IF(VLOOKUP($A82,'02.คีย์เทอม1'!$A$10:$GT$59,115,FALSE)="","",VLOOKUP($A82,'02.คีย์เทอม1'!$A$10:$GT$59,115,FALSE)))</f>
        <v/>
      </c>
      <c r="BU82" s="1233" t="str">
        <f>IF($A$72&lt;&gt;"ชั้น"&amp;'01.ข้อมูลเบื้องต้น'!$H$2,"",IF(VLOOKUP($A82,'03.คีย์เทอม2'!$A$10:$GT$59,115,FALSE)="","",VLOOKUP($A82,'03.คีย์เทอม2'!$A$10:$GT$59,115,FALSE)))</f>
        <v/>
      </c>
      <c r="BV82" s="1262" t="str">
        <f t="shared" si="106"/>
        <v/>
      </c>
      <c r="BW82" s="1233" t="str">
        <f>IF('2.ชื่อนักเรียน'!R14="มส","มส",IF('2.ชื่อนักเรียน'!R14="ร","ร",IF('2.ชื่อนักเรียน'!R14="ย้าย","ย้าย",IF($B82="","",IF(BV82="","",IF(BV82&gt;=75,"เชี่ยวชาญ",IF(BV82&gt;=65,"ชำนาญ",IF(BV82&gt;=55,"พัฒนา",IF(BV82&gt;=50,"เริ่มต้น","ไม่ผ่าน")))))))))</f>
        <v/>
      </c>
      <c r="BX82" s="1233" t="str">
        <f>IF($A$72&lt;&gt;"ชั้น"&amp;'01.ข้อมูลเบื้องต้น'!$H$2,"",IF(VLOOKUP($A82,'02.คีย์เทอม1'!$A$10:$GT$59,120,FALSE)="","",VLOOKUP($A82,'02.คีย์เทอม1'!$A$10:$GT$59,120,FALSE)))</f>
        <v/>
      </c>
      <c r="BY82" s="1233" t="str">
        <f>IF($A$72&lt;&gt;"ชั้น"&amp;'01.ข้อมูลเบื้องต้น'!$H$2,"",IF(VLOOKUP($A82,'03.คีย์เทอม2'!$A$10:$GT$59,120,FALSE)="","",VLOOKUP($A82,'03.คีย์เทอม2'!$A$10:$GT$59,120,FALSE)))</f>
        <v/>
      </c>
      <c r="BZ82" s="1262" t="str">
        <f t="shared" si="107"/>
        <v/>
      </c>
      <c r="CA82" s="1233" t="str">
        <f>IF('2.ชื่อนักเรียน'!R14="มส","มส",IF('2.ชื่อนักเรียน'!R14="ร","ร",IF('2.ชื่อนักเรียน'!R14="ย้าย","ย้าย",IF($B82="","",IF(BZ82="","",IF(BZ82&gt;=75,"เชี่ยวชาญ",IF(BZ82&gt;=65,"ชำนาญ",IF(BZ82&gt;=55,"พัฒนา",IF(BZ82&gt;=50,"เริ่มต้น","ไม่ผ่าน")))))))))</f>
        <v/>
      </c>
      <c r="CB82" s="1233" t="str">
        <f>IF($A$72&lt;&gt;"ชั้น"&amp;'01.ข้อมูลเบื้องต้น'!$H$2,"",IF(VLOOKUP($A82,'02.คีย์เทอม1'!$A$10:$GT$59,125,FALSE)="","",VLOOKUP($A82,'02.คีย์เทอม1'!$A$10:$GT$59,125,FALSE)))</f>
        <v/>
      </c>
      <c r="CC82" s="1233" t="str">
        <f>IF($A$72&lt;&gt;"ชั้น"&amp;'01.ข้อมูลเบื้องต้น'!$H$2,"",IF(VLOOKUP($A82,'03.คีย์เทอม2'!$A$10:$GT$59,125,FALSE)="","",VLOOKUP($A82,'03.คีย์เทอม2'!$A$10:$GT$59,125,FALSE)))</f>
        <v/>
      </c>
      <c r="CD82" s="1262" t="str">
        <f t="shared" si="108"/>
        <v/>
      </c>
      <c r="CE82" s="1233" t="str">
        <f>IF('2.ชื่อนักเรียน'!R14="มส","มส",IF('2.ชื่อนักเรียน'!R14="ร","ร",IF('2.ชื่อนักเรียน'!R14="ย้าย","ย้าย",IF($B82="","",IF(CD82="","",IF(CD82&gt;=75,"เชี่ยวชาญ",IF(CD82&gt;=65,"ชำนาญ",IF(CD82&gt;=55,"พัฒนา",IF(CD82&gt;=50,"เริ่มต้น","ไม่ผ่าน")))))))))</f>
        <v/>
      </c>
      <c r="CF82" s="1233" t="str">
        <f>IF($A$72&lt;&gt;"ชั้น"&amp;'01.ข้อมูลเบื้องต้น'!$H$2,"",IF(VLOOKUP($A82,'02.คีย์เทอม1'!$A$10:$GT$59,130,FALSE)="","",VLOOKUP($A82,'02.คีย์เทอม1'!$A$10:$GT$59,130,FALSE)))</f>
        <v/>
      </c>
      <c r="CG82" s="1233" t="str">
        <f>IF($A$72&lt;&gt;"ชั้น"&amp;'01.ข้อมูลเบื้องต้น'!$H$2,"",IF(VLOOKUP($A82,'03.คีย์เทอม2'!$A$10:$GT$59,130,FALSE)="","",VLOOKUP($A82,'03.คีย์เทอม2'!$A$10:$GT$59,130,FALSE)))</f>
        <v/>
      </c>
      <c r="CH82" s="1262" t="str">
        <f t="shared" si="109"/>
        <v/>
      </c>
      <c r="CI82" s="1233" t="str">
        <f>IF('2.ชื่อนักเรียน'!R14="มส","มส",IF('2.ชื่อนักเรียน'!R14="ร","ร",IF('2.ชื่อนักเรียน'!R14="ย้าย","ย้าย",IF($B82="","",IF(CH82="","",IF(CH82&gt;=75,"เชี่ยวชาญ",IF(CH82&gt;=65,"ชำนาญ",IF(CH82&gt;=55,"พัฒนา",IF(CH82&gt;=50,"เริ่มต้น","ไม่ผ่าน")))))))))</f>
        <v/>
      </c>
      <c r="CJ82" s="1233" t="str">
        <f>IF($A$72&lt;&gt;"ชั้น"&amp;'01.ข้อมูลเบื้องต้น'!$H$2,"",IF(VLOOKUP($A82,'02.คีย์เทอม1'!$A$10:$GT$59,135,FALSE)="","",VLOOKUP($A82,'02.คีย์เทอม1'!$A$10:$GT$59,135,FALSE)))</f>
        <v/>
      </c>
      <c r="CK82" s="1233" t="str">
        <f>IF($A$72&lt;&gt;"ชั้น"&amp;'01.ข้อมูลเบื้องต้น'!$H$2,"",IF(VLOOKUP($A82,'03.คีย์เทอม2'!$A$10:$GT$59,135,FALSE)="","",VLOOKUP($A82,'03.คีย์เทอม2'!$A$10:$GT$59,135,FALSE)))</f>
        <v/>
      </c>
      <c r="CL82" s="1262" t="str">
        <f t="shared" si="110"/>
        <v/>
      </c>
      <c r="CM82" s="1233" t="str">
        <f>IF('2.ชื่อนักเรียน'!R14="มส","มส",IF('2.ชื่อนักเรียน'!R14="ร","ร",IF('2.ชื่อนักเรียน'!R14="ย้าย","ย้าย",IF($B82="","",IF(CL82="","",IF(CL82&gt;=75,"เชี่ยวชาญ",IF(CL82&gt;=65,"ชำนาญ",IF(CL82&gt;=55,"พัฒนา",IF(CL82&gt;=50,"เริ่มต้น","ไม่ผ่าน")))))))))</f>
        <v/>
      </c>
      <c r="CN82" s="1233" t="str">
        <f>IF($A$72&lt;&gt;"ชั้น"&amp;'01.ข้อมูลเบื้องต้น'!$H$2,"",IF(VLOOKUP($A82,'02.คีย์เทอม1'!$A$10:$GT$59,140,FALSE)="","",VLOOKUP($A82,'02.คีย์เทอม1'!$A$10:$GT$59,140,FALSE)))</f>
        <v/>
      </c>
      <c r="CO82" s="1233" t="str">
        <f>IF($A$72&lt;&gt;"ชั้น"&amp;'01.ข้อมูลเบื้องต้น'!$H$2,"",IF(VLOOKUP($A82,'03.คีย์เทอม2'!$A$10:$GT$59,140,FALSE)="","",VLOOKUP($A82,'03.คีย์เทอม2'!$A$10:$GT$59,140,FALSE)))</f>
        <v/>
      </c>
      <c r="CP82" s="1262" t="str">
        <f t="shared" si="111"/>
        <v/>
      </c>
      <c r="CQ82" s="1233" t="str">
        <f>IF('2.ชื่อนักเรียน'!R14="มส","มส",IF('2.ชื่อนักเรียน'!R14="ร","ร",IF('2.ชื่อนักเรียน'!R14="ย้าย","ย้าย",IF($B82="","",IF(CP82="","",IF(CP82&gt;=75,"เชี่ยวชาญ",IF(CP82&gt;=65,"ชำนาญ",IF(CP82&gt;=55,"พัฒนา",IF(CP82&gt;=50,"เริ่มต้น","ไม่ผ่าน")))))))))</f>
        <v/>
      </c>
      <c r="CR82" s="1233" t="str">
        <f>IF($A$72&lt;&gt;"ชั้น"&amp;'01.ข้อมูลเบื้องต้น'!$H$2,"",IF(VLOOKUP($A82,'02.คีย์เทอม1'!$A$10:$GT$59,145,FALSE)="","",VLOOKUP($A82,'02.คีย์เทอม1'!$A$10:$GT$59,145,FALSE)))</f>
        <v/>
      </c>
      <c r="CS82" s="1233" t="str">
        <f>IF($A$72&lt;&gt;"ชั้น"&amp;'01.ข้อมูลเบื้องต้น'!$H$2,"",IF(VLOOKUP($A82,'03.คีย์เทอม2'!$A$10:$GT$59,145,FALSE)="","",VLOOKUP($A82,'03.คีย์เทอม2'!$A$10:$GT$59,145,FALSE)))</f>
        <v/>
      </c>
      <c r="CT82" s="1262" t="str">
        <f t="shared" si="112"/>
        <v/>
      </c>
      <c r="CU82" s="1233" t="str">
        <f>IF('2.ชื่อนักเรียน'!R14="มส","มส",IF('2.ชื่อนักเรียน'!R14="ร","ร",IF('2.ชื่อนักเรียน'!R14="ย้าย","ย้าย",IF($B82="","",IF(CT82="","",IF(CT82&gt;=75,"เชี่ยวชาญ",IF(CT82&gt;=65,"ชำนาญ",IF(CT82&gt;=55,"พัฒนา",IF(CT82&gt;=50,"เริ่มต้น","ไม่ผ่าน")))))))))</f>
        <v/>
      </c>
      <c r="CV82" s="1233" t="str">
        <f>IF($A$72&lt;&gt;"ชั้น"&amp;'01.ข้อมูลเบื้องต้น'!$H$2,"",IF(VLOOKUP($A82,'02.คีย์เทอม1'!$A$10:$GT$59,150,FALSE)="","",VLOOKUP($A82,'02.คีย์เทอม1'!$A$10:$GT$59,150,FALSE)))</f>
        <v/>
      </c>
      <c r="CW82" s="1233" t="str">
        <f>IF($A$72&lt;&gt;"ชั้น"&amp;'01.ข้อมูลเบื้องต้น'!$H$2,"",IF(VLOOKUP($A82,'03.คีย์เทอม2'!$A$10:$GT$59,150,FALSE)="","",VLOOKUP($A82,'03.คีย์เทอม2'!$A$10:$GT$59,150,FALSE)))</f>
        <v/>
      </c>
      <c r="CX82" s="1262" t="str">
        <f t="shared" si="113"/>
        <v/>
      </c>
      <c r="CY82" s="1233" t="str">
        <f>IF('2.ชื่อนักเรียน'!R14="มส","มส",IF('2.ชื่อนักเรียน'!R14="ร","ร",IF('2.ชื่อนักเรียน'!R14="ย้าย","ย้าย",IF($B82="","",IF(CX82="","",IF(CX82&gt;=75,"เชี่ยวชาญ",IF(CX82&gt;=65,"ชำนาญ",IF(CX82&gt;=55,"พัฒนา",IF(CX82&gt;=50,"เริ่มต้น","ไม่ผ่าน")))))))))</f>
        <v/>
      </c>
      <c r="CZ82" s="1233" t="str">
        <f>IF($A$72&lt;&gt;"ชั้น"&amp;'01.ข้อมูลเบื้องต้น'!$H$2,"",IF(VLOOKUP($A82,'02.คีย์เทอม1'!$A$10:$GT$59,155,FALSE)="","",VLOOKUP($A82,'02.คีย์เทอม1'!$A$10:$GT$59,155,FALSE)))</f>
        <v/>
      </c>
      <c r="DA82" s="1233" t="str">
        <f>IF($A$72&lt;&gt;"ชั้น"&amp;'01.ข้อมูลเบื้องต้น'!$H$2,"",IF(VLOOKUP($A82,'03.คีย์เทอม2'!$A$10:$GT$59,155,FALSE)="","",VLOOKUP($A82,'03.คีย์เทอม2'!$A$10:$GT$59,155,FALSE)))</f>
        <v/>
      </c>
      <c r="DB82" s="1262" t="str">
        <f t="shared" si="114"/>
        <v/>
      </c>
      <c r="DC82" s="1233" t="str">
        <f>IF('2.ชื่อนักเรียน'!R14="มส","มส",IF('2.ชื่อนักเรียน'!R14="ร","ร",IF('2.ชื่อนักเรียน'!R14="ย้าย","ย้าย",IF($B82="","",IF(DB82="","",IF(DB82&gt;=75,"เชี่ยวชาญ",IF(DB82&gt;=65,"ชำนาญ",IF(DB82&gt;=55,"พัฒนา",IF(DB82&gt;=50,"เริ่มต้น","ไม่ผ่าน")))))))))</f>
        <v/>
      </c>
      <c r="DD82" s="1233" t="str">
        <f>IF($A$72&lt;&gt;"ชั้น"&amp;'01.ข้อมูลเบื้องต้น'!$H$2,"",IF(VLOOKUP($A82,'02.คีย์เทอม1'!$A$10:$GT$59,160,FALSE)="","",VLOOKUP($A82,'02.คีย์เทอม1'!$A$10:$GT$59,160,FALSE)))</f>
        <v/>
      </c>
      <c r="DE82" s="1233" t="str">
        <f>IF($A$72&lt;&gt;"ชั้น"&amp;'01.ข้อมูลเบื้องต้น'!$H$2,"",IF(VLOOKUP($A82,'03.คีย์เทอม2'!$A$10:$GT$59,160,FALSE)="","",VLOOKUP($A82,'03.คีย์เทอม2'!$A$10:$GT$59,160,FALSE)))</f>
        <v/>
      </c>
      <c r="DF82" s="1262" t="str">
        <f t="shared" si="115"/>
        <v/>
      </c>
      <c r="DG82" s="1233" t="str">
        <f>IF('2.ชื่อนักเรียน'!R14="มส","มส",IF('2.ชื่อนักเรียน'!R14="ร","ร",IF('2.ชื่อนักเรียน'!R14="ย้าย","ย้าย",IF($B82="","",IF(DF82="","",IF(DF82&gt;=75,"เชี่ยวชาญ",IF(DF82&gt;=65,"ชำนาญ",IF(DF82&gt;=55,"พัฒนา",IF(DF82&gt;=50,"เริ่มต้น","ไม่ผ่าน")))))))))</f>
        <v/>
      </c>
      <c r="DH82" s="1233" t="str">
        <f>IF($A$72&lt;&gt;"ชั้น"&amp;'01.ข้อมูลเบื้องต้น'!$H$2,"",IF(VLOOKUP($A82,'02.คีย์เทอม1'!$A$10:$GT$59,165,FALSE)="","",VLOOKUP($A82,'02.คีย์เทอม1'!$A$10:$GT$59,165,FALSE)))</f>
        <v/>
      </c>
      <c r="DI82" s="1233" t="str">
        <f>IF($A$72&lt;&gt;"ชั้น"&amp;'01.ข้อมูลเบื้องต้น'!$H$2,"",IF(VLOOKUP($A82,'03.คีย์เทอม2'!$A$10:$GT$59,165,FALSE)="","",VLOOKUP($A82,'03.คีย์เทอม2'!$A$10:$GT$59,165,FALSE)))</f>
        <v/>
      </c>
      <c r="DJ82" s="1262" t="str">
        <f t="shared" si="116"/>
        <v/>
      </c>
      <c r="DK82" s="1233" t="str">
        <f>IF('2.ชื่อนักเรียน'!R14="มส","มส",IF('2.ชื่อนักเรียน'!R14="ร","ร",IF('2.ชื่อนักเรียน'!R14="ย้าย","ย้าย",IF($B82="","",IF(DJ82="","",IF(DJ82&gt;=75,"เชี่ยวชาญ",IF(DJ82&gt;=65,"ชำนาญ",IF(DJ82&gt;=55,"พัฒนา",IF(DJ82&gt;=50,"เริ่มต้น","ไม่ผ่าน")))))))))</f>
        <v/>
      </c>
      <c r="DL82" s="1233" t="str">
        <f>IF($A$72&lt;&gt;"ชั้น"&amp;'01.ข้อมูลเบื้องต้น'!$H$2,"",IF(VLOOKUP($A82,'02.คีย์เทอม1'!$A$10:$GT$59,170,FALSE)="","",VLOOKUP($A82,'02.คีย์เทอม1'!$A$10:$GT$59,170,FALSE)))</f>
        <v/>
      </c>
      <c r="DM82" s="1233" t="str">
        <f>IF($A$72&lt;&gt;"ชั้น"&amp;'01.ข้อมูลเบื้องต้น'!$H$2,"",IF(VLOOKUP($A82,'03.คีย์เทอม2'!$A$10:$GT$59,170,FALSE)="","",VLOOKUP($A82,'03.คีย์เทอม2'!$A$10:$GT$59,170,FALSE)))</f>
        <v/>
      </c>
      <c r="DN82" s="1262" t="str">
        <f t="shared" si="117"/>
        <v/>
      </c>
      <c r="DO82" s="1233" t="str">
        <f>IF('2.ชื่อนักเรียน'!R14="มส","มส",IF('2.ชื่อนักเรียน'!R14="ร","ร",IF('2.ชื่อนักเรียน'!R14="ย้าย","ย้าย",IF($B82="","",IF(DN82="","",IF(DN82&gt;=75,"เชี่ยวชาญ",IF(DN82&gt;=65,"ชำนาญ",IF(DN82&gt;=55,"พัฒนา",IF(DN82&gt;=50,"เริ่มต้น","ไม่ผ่าน")))))))))</f>
        <v/>
      </c>
      <c r="DP82" s="1233" t="str">
        <f>IF($A$72&lt;&gt;"ชั้น"&amp;'01.ข้อมูลเบื้องต้น'!$H$2,"",IF(VLOOKUP($A82,'02.คีย์เทอม1'!$A$10:$GT$59,175,FALSE)="","",VLOOKUP($A82,'02.คีย์เทอม1'!$A$10:$GT$59,175,FALSE)))</f>
        <v/>
      </c>
      <c r="DQ82" s="1233" t="str">
        <f>IF($A$72&lt;&gt;"ชั้น"&amp;'01.ข้อมูลเบื้องต้น'!$H$2,"",IF(VLOOKUP($A82,'03.คีย์เทอม2'!$A$10:$GT$59,175,FALSE)="","",VLOOKUP($A82,'03.คีย์เทอม2'!$A$10:$GT$59,175,FALSE)))</f>
        <v/>
      </c>
      <c r="DR82" s="1262" t="str">
        <f t="shared" si="118"/>
        <v/>
      </c>
      <c r="DS82" s="1233" t="str">
        <f>IF('2.ชื่อนักเรียน'!R14="มส","มส",IF('2.ชื่อนักเรียน'!R14="ร","ร",IF('2.ชื่อนักเรียน'!R14="ย้าย","ย้าย",IF($B82="","",IF(DR82="","",IF(DR82&gt;=75,"เชี่ยวชาญ",IF(DR82&gt;=65,"ชำนาญ",IF(DR82&gt;=55,"พัฒนา",IF(DR82&gt;=50,"เริ่มต้น","ไม่ผ่าน")))))))))</f>
        <v/>
      </c>
      <c r="DT82" s="1233" t="str">
        <f>IF($A$72&lt;&gt;"ชั้น"&amp;'01.ข้อมูลเบื้องต้น'!$H$2,"",IF(VLOOKUP($A82,'02.คีย์เทอม1'!$A$10:$GT$59,180,FALSE)="","",VLOOKUP($A82,'02.คีย์เทอม1'!$A$10:$GT$59,180,FALSE)))</f>
        <v/>
      </c>
      <c r="DU82" s="1233" t="str">
        <f>IF($A$72&lt;&gt;"ชั้น"&amp;'01.ข้อมูลเบื้องต้น'!$H$2,"",IF(VLOOKUP($A82,'03.คีย์เทอม2'!$A$10:$GT$59,180,FALSE)="","",VLOOKUP($A82,'03.คีย์เทอม2'!$A$10:$GT$59,180,FALSE)))</f>
        <v/>
      </c>
      <c r="DV82" s="1262" t="str">
        <f t="shared" si="119"/>
        <v/>
      </c>
      <c r="DW82" s="1233" t="str">
        <f>IF('2.ชื่อนักเรียน'!R14="มส","มส",IF('2.ชื่อนักเรียน'!R14="ร","ร",IF('2.ชื่อนักเรียน'!R14="ย้าย","ย้าย",IF($B82="","",IF(DV82="","",IF(DV82&gt;=75,"เชี่ยวชาญ",IF(DV82&gt;=65,"ชำนาญ",IF(DV82&gt;=55,"พัฒนา",IF(DV82&gt;=50,"เริ่มต้น","ไม่ผ่าน")))))))))</f>
        <v/>
      </c>
    </row>
    <row r="83" spans="1:127" ht="16.8" customHeight="1">
      <c r="A83" s="1323">
        <v>5</v>
      </c>
      <c r="B83" s="1324" t="str">
        <f>IF('2.ชื่อนักเรียน'!C15="","",'2.ชื่อนักเรียน'!C15)</f>
        <v/>
      </c>
      <c r="C83" s="1313" t="str">
        <f>IF('2.ชื่อนักเรียน'!D15="","",'2.ชื่อนักเรียน'!D15)</f>
        <v/>
      </c>
      <c r="D83" s="1314" t="str">
        <f>IF($A$72&lt;&gt;"ชั้น"&amp;'01.ข้อมูลเบื้องต้น'!$H$2,"",IF(AK83="","",AK83))</f>
        <v/>
      </c>
      <c r="E83" s="1314" t="str">
        <f>IF($A$72&lt;&gt;"ชั้น"&amp;'01.ข้อมูลเบื้องต้น'!$H$2,"",IF(AO83="","",AO83))</f>
        <v/>
      </c>
      <c r="F83" s="1315" t="str">
        <f>IF($A$72&lt;&gt;"ชั้น"&amp;'01.ข้อมูลเบื้องต้น'!$H$2,"",IF(AS83="","",AS83))</f>
        <v/>
      </c>
      <c r="G83" s="1326" t="str">
        <f>IF($A$72&lt;&gt;"ชั้น"&amp;'01.ข้อมูลเบื้องต้น'!$H$2,"",IF(AW83="","",AW83))</f>
        <v/>
      </c>
      <c r="H83" s="1327" t="str">
        <f>IF($A$72&lt;&gt;"ชั้น"&amp;'01.ข้อมูลเบื้องต้น'!$H$2,"",IF(BA83="","",BA83))</f>
        <v/>
      </c>
      <c r="I83" s="1316" t="str">
        <f>IF($A$72&lt;&gt;"ชั้น"&amp;'01.ข้อมูลเบื้องต้น'!$H$2,"",IF(BE83="","",BE83))</f>
        <v/>
      </c>
      <c r="J83" s="1316" t="str">
        <f>IF($A$72&lt;&gt;"ชั้น"&amp;'01.ข้อมูลเบื้องต้น'!$H$2,"",IF(BI83="","",BI83))</f>
        <v/>
      </c>
      <c r="K83" s="1316" t="str">
        <f>IF($A$72&lt;&gt;"ชั้น"&amp;'01.ข้อมูลเบื้องต้น'!$H$2,"",IF(BM83="","",BM83))</f>
        <v/>
      </c>
      <c r="L83" s="1328" t="str">
        <f>IF($A$72&lt;&gt;"ชั้น"&amp;'01.ข้อมูลเบื้องต้น'!$H$2,"",IF(BO83="","",BO83))</f>
        <v/>
      </c>
      <c r="M83" s="1326" t="str">
        <f>IF($A$72&lt;&gt;"ชั้น"&amp;'01.ข้อมูลเบื้องต้น'!$H$2,"",IF(BS83="","",BS83))</f>
        <v/>
      </c>
      <c r="N83" s="1327" t="str">
        <f>IF($A$72&lt;&gt;"ชั้น"&amp;'01.ข้อมูลเบื้องต้น'!$H$2,"",IF(BW83="","",BW83))</f>
        <v/>
      </c>
      <c r="O83" s="1327" t="str">
        <f>IF($A$72&lt;&gt;"ชั้น"&amp;'01.ข้อมูลเบื้องต้น'!$H$2,"",IF(CA83="","",CA83))</f>
        <v/>
      </c>
      <c r="P83" s="1327" t="str">
        <f>IF($A$72&lt;&gt;"ชั้น"&amp;'01.ข้อมูลเบื้องต้น'!$H$2,"",IF(CE83="","",CE83))</f>
        <v/>
      </c>
      <c r="Q83" s="1327" t="str">
        <f>IF($A$72&lt;&gt;"ชั้น"&amp;'01.ข้อมูลเบื้องต้น'!$H$2,"",IF(CI83="","",CI83))</f>
        <v/>
      </c>
      <c r="R83" s="1327" t="str">
        <f>IF($A$72&lt;&gt;"ชั้น"&amp;'01.ข้อมูลเบื้องต้น'!$H$2,"",IF(CM83="","",CM83))</f>
        <v/>
      </c>
      <c r="S83" s="1327" t="str">
        <f>IF($A$72&lt;&gt;"ชั้น"&amp;'01.ข้อมูลเบื้องต้น'!$H$2,"",IF(CQ83="","",CQ83))</f>
        <v/>
      </c>
      <c r="T83" s="1327" t="str">
        <f>IF($A$72&lt;&gt;"ชั้น"&amp;'01.ข้อมูลเบื้องต้น'!$H$2,"",IF(CU83="","",CU83))</f>
        <v/>
      </c>
      <c r="U83" s="1327" t="str">
        <f>IF($A$72&lt;&gt;"ชั้น"&amp;'01.ข้อมูลเบื้องต้น'!$H$2,"",IF(CY83="","",CY83))</f>
        <v/>
      </c>
      <c r="V83" s="1327" t="str">
        <f>IF($A$72&lt;&gt;"ชั้น"&amp;'01.ข้อมูลเบื้องต้น'!$H$2,"",IF(DC83="","",DC83))</f>
        <v/>
      </c>
      <c r="W83" s="1327" t="str">
        <f>IF($A$72&lt;&gt;"ชั้น"&amp;'01.ข้อมูลเบื้องต้น'!$H$2,"",IF(DG83="","",DG83))</f>
        <v/>
      </c>
      <c r="X83" s="1327" t="str">
        <f>IF($A$72&lt;&gt;"ชั้น"&amp;'01.ข้อมูลเบื้องต้น'!$H$2,"",IF(DK83="","",DK83))</f>
        <v/>
      </c>
      <c r="Y83" s="1327" t="str">
        <f>IF($A$72&lt;&gt;"ชั้น"&amp;'01.ข้อมูลเบื้องต้น'!$H$2,"",IF(DO83="","",DO83))</f>
        <v/>
      </c>
      <c r="Z83" s="1327" t="str">
        <f>IF($A$72&lt;&gt;"ชั้น"&amp;'01.ข้อมูลเบื้องต้น'!$H$2,"",IF(DS83="","",DS83))</f>
        <v/>
      </c>
      <c r="AA83" s="1420" t="str">
        <f>IF($A$72&lt;&gt;"ชั้น"&amp;'01.ข้อมูลเบื้องต้น'!$H$2,"",IF(DW83="","",DW83))</f>
        <v/>
      </c>
      <c r="AB83" s="1421" t="str">
        <f>IF($A$72&lt;&gt;"ชั้น"&amp;'01.ข้อมูลเบื้องต้น'!$H$2,"",'7.พัฒนาผู้เรียน'!G15)</f>
        <v/>
      </c>
      <c r="AC83" s="1422" t="str">
        <f>IF($A$72&lt;&gt;"ชั้น"&amp;'01.ข้อมูลเบื้องต้น'!$H$2,"",'9.คุณลักษณะ'!I15)</f>
        <v/>
      </c>
      <c r="AH83" s="1233" t="str">
        <f>IF($A$72&lt;&gt;"ชั้น"&amp;'01.ข้อมูลเบื้องต้น'!$H$2,"",IF(VLOOKUP($A83,'02.คีย์เทอม1'!$A$10:$GT$59,189,FALSE)="","",VLOOKUP($A83,'02.คีย์เทอม1'!$A$10:$GT$59,189,FALSE)))</f>
        <v/>
      </c>
      <c r="AI83" s="1233" t="str">
        <f>IF($A$72&lt;&gt;"ชั้น"&amp;'01.ข้อมูลเบื้องต้น'!$H$2,"",IF(VLOOKUP($A83,'03.คีย์เทอม2'!$A$10:$GT$59,189,FALSE)="","",VLOOKUP($A83,'03.คีย์เทอม2'!$A$10:$GT$59,189,FALSE)))</f>
        <v/>
      </c>
      <c r="AJ83" s="1262" t="str">
        <f t="shared" si="73"/>
        <v/>
      </c>
      <c r="AK83" s="1233" t="str">
        <f>IF('2.ชื่อนักเรียน'!R15="มส","มส",IF('2.ชื่อนักเรียน'!R15="ร","ร",IF('2.ชื่อนักเรียน'!R15="ย้าย","ย้าย",IF($B83="","",IF(AJ83="","",IF(AJ83&gt;=75,"เชี่ยวชาญ",IF(AJ83&gt;=65,"ชำนาญ",IF(AJ83&gt;=55,"พัฒนา",IF(AJ83&gt;=50,"เริ่มต้น","ไม่ผ่าน")))))))))</f>
        <v/>
      </c>
      <c r="AL83" s="1233" t="str">
        <f>IF($A$72&lt;&gt;"ชั้น"&amp;'01.ข้อมูลเบื้องต้น'!$H$2,"",IF(VLOOKUP($A83,'02.คีย์เทอม1'!$A$10:$GT$59,193,FALSE)="","",VLOOKUP($A83,'02.คีย์เทอม1'!$A$10:$GT$59,193,FALSE)))</f>
        <v/>
      </c>
      <c r="AM83" s="1233" t="str">
        <f>IF($A$72&lt;&gt;"ชั้น"&amp;'01.ข้อมูลเบื้องต้น'!$H$2,"",IF(VLOOKUP($A83,'03.คีย์เทอม2'!$A$10:$GT$59,193,FALSE)="","",VLOOKUP($A83,'03.คีย์เทอม2'!$A$10:$GT$59,193,FALSE)))</f>
        <v/>
      </c>
      <c r="AN83" s="1262" t="str">
        <f t="shared" si="97"/>
        <v/>
      </c>
      <c r="AO83" s="1233" t="str">
        <f>IF('2.ชื่อนักเรียน'!R15="มส","มส",IF('2.ชื่อนักเรียน'!R15="ร","ร",IF('2.ชื่อนักเรียน'!R15="ย้าย","ย้าย",IF($B83="","",IF(AN83="","",IF(AN83&gt;=75,"เชี่ยวชาญ",IF(AN83&gt;=65,"ชำนาญ",IF(AN83&gt;=55,"พัฒนา",IF(AN83&gt;=50,"เริ่มต้น","ไม่ผ่าน")))))))))</f>
        <v/>
      </c>
      <c r="AP83" s="1233" t="str">
        <f>IF($A$72&lt;&gt;"ชั้น"&amp;'01.ข้อมูลเบื้องต้น'!$H$2,"",IF(VLOOKUP($A83,'02.คีย์เทอม1'!$A$10:$GT$59,195,FALSE)="","",VLOOKUP($A83,'02.คีย์เทอม1'!$A$10:$GT$59,195,FALSE)))</f>
        <v/>
      </c>
      <c r="AQ83" s="1233" t="str">
        <f>IF($A$72&lt;&gt;"ชั้น"&amp;'01.ข้อมูลเบื้องต้น'!$H$2,"",IF(VLOOKUP($A83,'03.คีย์เทอม2'!$A$10:$GT$59,195,FALSE)="","",VLOOKUP($A83,'03.คีย์เทอม2'!$A$10:$GT$59,195,FALSE)))</f>
        <v/>
      </c>
      <c r="AR83" s="1262" t="str">
        <f t="shared" si="98"/>
        <v/>
      </c>
      <c r="AS83" s="1233" t="str">
        <f>IF('2.ชื่อนักเรียน'!R15="มส","มส",IF('2.ชื่อนักเรียน'!R15="ร","ร",IF('2.ชื่อนักเรียน'!R15="ย้าย","ย้าย",IF($B83="","",IF(AR83="","",IF(AR83&gt;=75,"เชี่ยวชาญ",IF(AR83&gt;=65,"ชำนาญ",IF(AR83&gt;=55,"พัฒนา",IF(AR83&gt;=50,"เริ่มต้น","ไม่ผ่าน")))))))))</f>
        <v/>
      </c>
      <c r="AT83" s="1233" t="str">
        <f>IF($A$72&lt;&gt;"ชั้น"&amp;'01.ข้อมูลเบื้องต้น'!$H$2,"",IF(VLOOKUP($A83,'02.คีย์เทอม1'!$A$10:$GT$59,196,FALSE)="","",VLOOKUP($A83,'02.คีย์เทอม1'!$A$10:$GT$59,196,FALSE)))</f>
        <v/>
      </c>
      <c r="AU83" s="1233" t="str">
        <f>IF($A$72&lt;&gt;"ชั้น"&amp;'01.ข้อมูลเบื้องต้น'!$H$2,"",IF(VLOOKUP($A83,'03.คีย์เทอม2'!$A$10:$GT$59,196,FALSE)="","",VLOOKUP($A83,'03.คีย์เทอม2'!$A$10:$GT$59,196,FALSE)))</f>
        <v/>
      </c>
      <c r="AV83" s="1262" t="str">
        <f t="shared" si="99"/>
        <v/>
      </c>
      <c r="AW83" s="1233" t="str">
        <f>IF('2.ชื่อนักเรียน'!R15="มส","มส",IF('2.ชื่อนักเรียน'!R15="ร","ร",IF('2.ชื่อนักเรียน'!R15="ย้าย","ย้าย",IF($B83="","",IF(AV83="","",IF(AV83&gt;=75,"เชี่ยวชาญ",IF(AV83&gt;=65,"ชำนาญ",IF(AV83&gt;=55,"พัฒนา",IF(AV83&gt;=50,"เริ่มต้น","ไม่ผ่าน")))))))))</f>
        <v/>
      </c>
      <c r="AX83" s="1233" t="str">
        <f>IF($A$72&lt;&gt;"ชั้น"&amp;'01.ข้อมูลเบื้องต้น'!$H$2,"",IF(VLOOKUP($A83,'02.คีย์เทอม1'!$A$10:$GT$59,197,FALSE)="","",VLOOKUP($A83,'02.คีย์เทอม1'!$A$10:$GT$59,197,FALSE)))</f>
        <v/>
      </c>
      <c r="AY83" s="1233" t="str">
        <f>IF($A$72&lt;&gt;"ชั้น"&amp;'01.ข้อมูลเบื้องต้น'!$H$2,"",IF(VLOOKUP($A83,'03.คีย์เทอม2'!$A$10:$GT$59,197,FALSE)="","",VLOOKUP($A83,'03.คีย์เทอม2'!$A$10:$GT$59,197,FALSE)))</f>
        <v/>
      </c>
      <c r="AZ83" s="1262" t="str">
        <f t="shared" si="100"/>
        <v/>
      </c>
      <c r="BA83" s="1233" t="str">
        <f>IF('2.ชื่อนักเรียน'!R15="มส","มส",IF('2.ชื่อนักเรียน'!R15="ร","ร",IF('2.ชื่อนักเรียน'!R15="ย้าย","ย้าย",IF($B83="","",IF(AZ83="","",IF(AZ83&gt;=75,"เชี่ยวชาญ",IF(AZ83&gt;=65,"ชำนาญ",IF(AZ83&gt;=55,"พัฒนา",IF(AZ83&gt;=50,"เริ่มต้น","ไม่ผ่าน")))))))))</f>
        <v/>
      </c>
      <c r="BB83" s="1233" t="str">
        <f>IF($A$72&lt;&gt;"ชั้น"&amp;'01.ข้อมูลเบื้องต้น'!$H$2,"",IF(VLOOKUP($A83,'02.คีย์เทอม1'!$A$10:$GT$59,198,FALSE)="","",VLOOKUP($A83,'02.คีย์เทอม1'!$A$10:$GT$59,198,FALSE)))</f>
        <v/>
      </c>
      <c r="BC83" s="1233" t="str">
        <f>IF($A$72&lt;&gt;"ชั้น"&amp;'01.ข้อมูลเบื้องต้น'!$H$2,"",IF(VLOOKUP($A83,'03.คีย์เทอม2'!$A$10:$GT$59,198,FALSE)="","",VLOOKUP($A83,'03.คีย์เทอม2'!$A$10:$GT$59,198,FALSE)))</f>
        <v/>
      </c>
      <c r="BD83" s="1262" t="str">
        <f t="shared" si="101"/>
        <v/>
      </c>
      <c r="BE83" s="1233" t="str">
        <f>IF('2.ชื่อนักเรียน'!R15="มส","มส",IF('2.ชื่อนักเรียน'!R15="ร","ร",IF('2.ชื่อนักเรียน'!R15="ย้าย","ย้าย",IF($B83="","",IF(BD83="","",IF(BD83&gt;=75,"เชี่ยวชาญ",IF(BD83&gt;=65,"ชำนาญ",IF(BD83&gt;=55,"พัฒนา",IF(BD83&gt;=50,"เริ่มต้น","ไม่ผ่าน")))))))))</f>
        <v/>
      </c>
      <c r="BF83" s="1233" t="str">
        <f>IF($A$72&lt;&gt;"ชั้น"&amp;'01.ข้อมูลเบื้องต้น'!$H$2,"",IF(VLOOKUP($A83,'02.คีย์เทอม1'!$A$10:$GT$59,199,FALSE)="","",VLOOKUP($A83,'02.คีย์เทอม1'!$A$10:$GT$59,199,FALSE)))</f>
        <v/>
      </c>
      <c r="BG83" s="1233" t="str">
        <f>IF($A$72&lt;&gt;"ชั้น"&amp;'01.ข้อมูลเบื้องต้น'!$H$2,"",IF(VLOOKUP($A83,'03.คีย์เทอม2'!$A$10:$GT$59,199,FALSE)="","",VLOOKUP($A83,'03.คีย์เทอม2'!$A$10:$GT$59,199,FALSE)))</f>
        <v/>
      </c>
      <c r="BH83" s="1262" t="str">
        <f t="shared" si="102"/>
        <v/>
      </c>
      <c r="BI83" s="1233" t="str">
        <f>IF('2.ชื่อนักเรียน'!R15="มส","มส",IF('2.ชื่อนักเรียน'!R15="ร","ร",IF('2.ชื่อนักเรียน'!R15="ย้าย","ย้าย",IF($B83="","",IF(BH83="","",IF(BH83&gt;=75,"เชี่ยวชาญ",IF(BH83&gt;=65,"ชำนาญ",IF(BH83&gt;=55,"พัฒนา",IF(BH83&gt;=50,"เริ่มต้น","ไม่ผ่าน")))))))))</f>
        <v/>
      </c>
      <c r="BJ83" s="1233" t="str">
        <f>IF($A$72&lt;&gt;"ชั้น"&amp;'01.ข้อมูลเบื้องต้น'!$H$2,"",IF(VLOOKUP($A83,'02.คีย์เทอม1'!$A$10:$GT$59,200,FALSE)="","",VLOOKUP($A83,'02.คีย์เทอม1'!$A$10:$GT$59,200,FALSE)))</f>
        <v/>
      </c>
      <c r="BK83" s="1233" t="str">
        <f>IF($A$72&lt;&gt;"ชั้น"&amp;'01.ข้อมูลเบื้องต้น'!$H$2,"",IF(VLOOKUP($A83,'03.คีย์เทอม2'!$A$10:$GT$59,200,FALSE)="","",VLOOKUP($A83,'03.คีย์เทอม2'!$A$10:$GT$59,200,FALSE)))</f>
        <v/>
      </c>
      <c r="BL83" s="1262" t="str">
        <f t="shared" si="103"/>
        <v/>
      </c>
      <c r="BM83" s="1233" t="str">
        <f>IF('2.ชื่อนักเรียน'!R15="มส","มส",IF('2.ชื่อนักเรียน'!R15="ร","ร",IF('2.ชื่อนักเรียน'!R15="ย้าย","ย้าย",IF($B83="","",IF(BL83="","",IF(BL83&gt;=75,"เชี่ยวชาญ",IF(BL83&gt;=65,"ชำนาญ",IF(BL83&gt;=55,"พัฒนา",IF(BL83&gt;=50,"เริ่มต้น","ไม่ผ่าน")))))))))</f>
        <v/>
      </c>
      <c r="BN83" s="1262" t="str">
        <f t="shared" si="104"/>
        <v/>
      </c>
      <c r="BO83" s="1233" t="str">
        <f>IF('2.ชื่อนักเรียน'!R15="มส","มส",IF('2.ชื่อนักเรียน'!R15="ร","ร",IF('2.ชื่อนักเรียน'!R15="ย้าย","ย้าย",IF($B83="","",IF(BN83="","",IF(BN83&gt;=75,"เชี่ยวชาญ",IF(BN83&gt;=65,"ชำนาญ",IF(BN83&gt;=55,"พัฒนา",IF(BN83&gt;=50,"เริ่มต้น","ไม่ผ่าน")))))))))</f>
        <v/>
      </c>
      <c r="BP83" s="1233" t="str">
        <f>IF($A$72&lt;&gt;"ชั้น"&amp;'01.ข้อมูลเบื้องต้น'!$H$2,"",IF(VLOOKUP($A83,'02.คีย์เทอม1'!$A$10:$GT$59,110,FALSE)="","",VLOOKUP($A83,'02.คีย์เทอม1'!$A$10:$GT$59,110,FALSE)))</f>
        <v/>
      </c>
      <c r="BQ83" s="1233" t="str">
        <f>IF($A$72&lt;&gt;"ชั้น"&amp;'01.ข้อมูลเบื้องต้น'!$H$2,"",IF(VLOOKUP($A83,'03.คีย์เทอม2'!$A$10:$GT$59,110,FALSE)="","",VLOOKUP($A83,'03.คีย์เทอม2'!$A$10:$GT$59,110,FALSE)))</f>
        <v/>
      </c>
      <c r="BR83" s="1262" t="str">
        <f t="shared" si="105"/>
        <v/>
      </c>
      <c r="BS83" s="1233" t="str">
        <f>IF('2.ชื่อนักเรียน'!R15="มส","มส",IF('2.ชื่อนักเรียน'!R15="ร","ร",IF('2.ชื่อนักเรียน'!R15="ย้าย","ย้าย",IF($B83="","",IF(BR83="","",IF(BR83&gt;=75,"เชี่ยวชาญ",IF(BR83&gt;=65,"ชำนาญ",IF(BR83&gt;=55,"พัฒนา",IF(BR83&gt;=50,"เริ่มต้น","ไม่ผ่าน")))))))))</f>
        <v/>
      </c>
      <c r="BT83" s="1233" t="str">
        <f>IF($A$72&lt;&gt;"ชั้น"&amp;'01.ข้อมูลเบื้องต้น'!$H$2,"",IF(VLOOKUP($A83,'02.คีย์เทอม1'!$A$10:$GT$59,115,FALSE)="","",VLOOKUP($A83,'02.คีย์เทอม1'!$A$10:$GT$59,115,FALSE)))</f>
        <v/>
      </c>
      <c r="BU83" s="1233" t="str">
        <f>IF($A$72&lt;&gt;"ชั้น"&amp;'01.ข้อมูลเบื้องต้น'!$H$2,"",IF(VLOOKUP($A83,'03.คีย์เทอม2'!$A$10:$GT$59,115,FALSE)="","",VLOOKUP($A83,'03.คีย์เทอม2'!$A$10:$GT$59,115,FALSE)))</f>
        <v/>
      </c>
      <c r="BV83" s="1262" t="str">
        <f t="shared" si="106"/>
        <v/>
      </c>
      <c r="BW83" s="1233" t="str">
        <f>IF('2.ชื่อนักเรียน'!R15="มส","มส",IF('2.ชื่อนักเรียน'!R15="ร","ร",IF('2.ชื่อนักเรียน'!R15="ย้าย","ย้าย",IF($B83="","",IF(BV83="","",IF(BV83&gt;=75,"เชี่ยวชาญ",IF(BV83&gt;=65,"ชำนาญ",IF(BV83&gt;=55,"พัฒนา",IF(BV83&gt;=50,"เริ่มต้น","ไม่ผ่าน")))))))))</f>
        <v/>
      </c>
      <c r="BX83" s="1233" t="str">
        <f>IF($A$72&lt;&gt;"ชั้น"&amp;'01.ข้อมูลเบื้องต้น'!$H$2,"",IF(VLOOKUP($A83,'02.คีย์เทอม1'!$A$10:$GT$59,120,FALSE)="","",VLOOKUP($A83,'02.คีย์เทอม1'!$A$10:$GT$59,120,FALSE)))</f>
        <v/>
      </c>
      <c r="BY83" s="1233" t="str">
        <f>IF($A$72&lt;&gt;"ชั้น"&amp;'01.ข้อมูลเบื้องต้น'!$H$2,"",IF(VLOOKUP($A83,'03.คีย์เทอม2'!$A$10:$GT$59,120,FALSE)="","",VLOOKUP($A83,'03.คีย์เทอม2'!$A$10:$GT$59,120,FALSE)))</f>
        <v/>
      </c>
      <c r="BZ83" s="1262" t="str">
        <f t="shared" si="107"/>
        <v/>
      </c>
      <c r="CA83" s="1233" t="str">
        <f>IF('2.ชื่อนักเรียน'!R15="มส","มส",IF('2.ชื่อนักเรียน'!R15="ร","ร",IF('2.ชื่อนักเรียน'!R15="ย้าย","ย้าย",IF($B83="","",IF(BZ83="","",IF(BZ83&gt;=75,"เชี่ยวชาญ",IF(BZ83&gt;=65,"ชำนาญ",IF(BZ83&gt;=55,"พัฒนา",IF(BZ83&gt;=50,"เริ่มต้น","ไม่ผ่าน")))))))))</f>
        <v/>
      </c>
      <c r="CB83" s="1233" t="str">
        <f>IF($A$72&lt;&gt;"ชั้น"&amp;'01.ข้อมูลเบื้องต้น'!$H$2,"",IF(VLOOKUP($A83,'02.คีย์เทอม1'!$A$10:$GT$59,125,FALSE)="","",VLOOKUP($A83,'02.คีย์เทอม1'!$A$10:$GT$59,125,FALSE)))</f>
        <v/>
      </c>
      <c r="CC83" s="1233" t="str">
        <f>IF($A$72&lt;&gt;"ชั้น"&amp;'01.ข้อมูลเบื้องต้น'!$H$2,"",IF(VLOOKUP($A83,'03.คีย์เทอม2'!$A$10:$GT$59,125,FALSE)="","",VLOOKUP($A83,'03.คีย์เทอม2'!$A$10:$GT$59,125,FALSE)))</f>
        <v/>
      </c>
      <c r="CD83" s="1262" t="str">
        <f t="shared" si="108"/>
        <v/>
      </c>
      <c r="CE83" s="1233" t="str">
        <f>IF('2.ชื่อนักเรียน'!R15="มส","มส",IF('2.ชื่อนักเรียน'!R15="ร","ร",IF('2.ชื่อนักเรียน'!R15="ย้าย","ย้าย",IF($B83="","",IF(CD83="","",IF(CD83&gt;=75,"เชี่ยวชาญ",IF(CD83&gt;=65,"ชำนาญ",IF(CD83&gt;=55,"พัฒนา",IF(CD83&gt;=50,"เริ่มต้น","ไม่ผ่าน")))))))))</f>
        <v/>
      </c>
      <c r="CF83" s="1233" t="str">
        <f>IF($A$72&lt;&gt;"ชั้น"&amp;'01.ข้อมูลเบื้องต้น'!$H$2,"",IF(VLOOKUP($A83,'02.คีย์เทอม1'!$A$10:$GT$59,130,FALSE)="","",VLOOKUP($A83,'02.คีย์เทอม1'!$A$10:$GT$59,130,FALSE)))</f>
        <v/>
      </c>
      <c r="CG83" s="1233" t="str">
        <f>IF($A$72&lt;&gt;"ชั้น"&amp;'01.ข้อมูลเบื้องต้น'!$H$2,"",IF(VLOOKUP($A83,'03.คีย์เทอม2'!$A$10:$GT$59,130,FALSE)="","",VLOOKUP($A83,'03.คีย์เทอม2'!$A$10:$GT$59,130,FALSE)))</f>
        <v/>
      </c>
      <c r="CH83" s="1262" t="str">
        <f t="shared" si="109"/>
        <v/>
      </c>
      <c r="CI83" s="1233" t="str">
        <f>IF('2.ชื่อนักเรียน'!R15="มส","มส",IF('2.ชื่อนักเรียน'!R15="ร","ร",IF('2.ชื่อนักเรียน'!R15="ย้าย","ย้าย",IF($B83="","",IF(CH83="","",IF(CH83&gt;=75,"เชี่ยวชาญ",IF(CH83&gt;=65,"ชำนาญ",IF(CH83&gt;=55,"พัฒนา",IF(CH83&gt;=50,"เริ่มต้น","ไม่ผ่าน")))))))))</f>
        <v/>
      </c>
      <c r="CJ83" s="1233" t="str">
        <f>IF($A$72&lt;&gt;"ชั้น"&amp;'01.ข้อมูลเบื้องต้น'!$H$2,"",IF(VLOOKUP($A83,'02.คีย์เทอม1'!$A$10:$GT$59,135,FALSE)="","",VLOOKUP($A83,'02.คีย์เทอม1'!$A$10:$GT$59,135,FALSE)))</f>
        <v/>
      </c>
      <c r="CK83" s="1233" t="str">
        <f>IF($A$72&lt;&gt;"ชั้น"&amp;'01.ข้อมูลเบื้องต้น'!$H$2,"",IF(VLOOKUP($A83,'03.คีย์เทอม2'!$A$10:$GT$59,135,FALSE)="","",VLOOKUP($A83,'03.คีย์เทอม2'!$A$10:$GT$59,135,FALSE)))</f>
        <v/>
      </c>
      <c r="CL83" s="1262" t="str">
        <f t="shared" si="110"/>
        <v/>
      </c>
      <c r="CM83" s="1233" t="str">
        <f>IF('2.ชื่อนักเรียน'!R15="มส","มส",IF('2.ชื่อนักเรียน'!R15="ร","ร",IF('2.ชื่อนักเรียน'!R15="ย้าย","ย้าย",IF($B83="","",IF(CL83="","",IF(CL83&gt;=75,"เชี่ยวชาญ",IF(CL83&gt;=65,"ชำนาญ",IF(CL83&gt;=55,"พัฒนา",IF(CL83&gt;=50,"เริ่มต้น","ไม่ผ่าน")))))))))</f>
        <v/>
      </c>
      <c r="CN83" s="1233" t="str">
        <f>IF($A$72&lt;&gt;"ชั้น"&amp;'01.ข้อมูลเบื้องต้น'!$H$2,"",IF(VLOOKUP($A83,'02.คีย์เทอม1'!$A$10:$GT$59,140,FALSE)="","",VLOOKUP($A83,'02.คีย์เทอม1'!$A$10:$GT$59,140,FALSE)))</f>
        <v/>
      </c>
      <c r="CO83" s="1233" t="str">
        <f>IF($A$72&lt;&gt;"ชั้น"&amp;'01.ข้อมูลเบื้องต้น'!$H$2,"",IF(VLOOKUP($A83,'03.คีย์เทอม2'!$A$10:$GT$59,140,FALSE)="","",VLOOKUP($A83,'03.คีย์เทอม2'!$A$10:$GT$59,140,FALSE)))</f>
        <v/>
      </c>
      <c r="CP83" s="1262" t="str">
        <f t="shared" si="111"/>
        <v/>
      </c>
      <c r="CQ83" s="1233" t="str">
        <f>IF('2.ชื่อนักเรียน'!R15="มส","มส",IF('2.ชื่อนักเรียน'!R15="ร","ร",IF('2.ชื่อนักเรียน'!R15="ย้าย","ย้าย",IF($B83="","",IF(CP83="","",IF(CP83&gt;=75,"เชี่ยวชาญ",IF(CP83&gt;=65,"ชำนาญ",IF(CP83&gt;=55,"พัฒนา",IF(CP83&gt;=50,"เริ่มต้น","ไม่ผ่าน")))))))))</f>
        <v/>
      </c>
      <c r="CR83" s="1233" t="str">
        <f>IF($A$72&lt;&gt;"ชั้น"&amp;'01.ข้อมูลเบื้องต้น'!$H$2,"",IF(VLOOKUP($A83,'02.คีย์เทอม1'!$A$10:$GT$59,145,FALSE)="","",VLOOKUP($A83,'02.คีย์เทอม1'!$A$10:$GT$59,145,FALSE)))</f>
        <v/>
      </c>
      <c r="CS83" s="1233" t="str">
        <f>IF($A$72&lt;&gt;"ชั้น"&amp;'01.ข้อมูลเบื้องต้น'!$H$2,"",IF(VLOOKUP($A83,'03.คีย์เทอม2'!$A$10:$GT$59,145,FALSE)="","",VLOOKUP($A83,'03.คีย์เทอม2'!$A$10:$GT$59,145,FALSE)))</f>
        <v/>
      </c>
      <c r="CT83" s="1262" t="str">
        <f t="shared" si="112"/>
        <v/>
      </c>
      <c r="CU83" s="1233" t="str">
        <f>IF('2.ชื่อนักเรียน'!R15="มส","มส",IF('2.ชื่อนักเรียน'!R15="ร","ร",IF('2.ชื่อนักเรียน'!R15="ย้าย","ย้าย",IF($B83="","",IF(CT83="","",IF(CT83&gt;=75,"เชี่ยวชาญ",IF(CT83&gt;=65,"ชำนาญ",IF(CT83&gt;=55,"พัฒนา",IF(CT83&gt;=50,"เริ่มต้น","ไม่ผ่าน")))))))))</f>
        <v/>
      </c>
      <c r="CV83" s="1233" t="str">
        <f>IF($A$72&lt;&gt;"ชั้น"&amp;'01.ข้อมูลเบื้องต้น'!$H$2,"",IF(VLOOKUP($A83,'02.คีย์เทอม1'!$A$10:$GT$59,150,FALSE)="","",VLOOKUP($A83,'02.คีย์เทอม1'!$A$10:$GT$59,150,FALSE)))</f>
        <v/>
      </c>
      <c r="CW83" s="1233" t="str">
        <f>IF($A$72&lt;&gt;"ชั้น"&amp;'01.ข้อมูลเบื้องต้น'!$H$2,"",IF(VLOOKUP($A83,'03.คีย์เทอม2'!$A$10:$GT$59,150,FALSE)="","",VLOOKUP($A83,'03.คีย์เทอม2'!$A$10:$GT$59,150,FALSE)))</f>
        <v/>
      </c>
      <c r="CX83" s="1262" t="str">
        <f t="shared" si="113"/>
        <v/>
      </c>
      <c r="CY83" s="1233" t="str">
        <f>IF('2.ชื่อนักเรียน'!R15="มส","มส",IF('2.ชื่อนักเรียน'!R15="ร","ร",IF('2.ชื่อนักเรียน'!R15="ย้าย","ย้าย",IF($B83="","",IF(CX83="","",IF(CX83&gt;=75,"เชี่ยวชาญ",IF(CX83&gt;=65,"ชำนาญ",IF(CX83&gt;=55,"พัฒนา",IF(CX83&gt;=50,"เริ่มต้น","ไม่ผ่าน")))))))))</f>
        <v/>
      </c>
      <c r="CZ83" s="1233" t="str">
        <f>IF($A$72&lt;&gt;"ชั้น"&amp;'01.ข้อมูลเบื้องต้น'!$H$2,"",IF(VLOOKUP($A83,'02.คีย์เทอม1'!$A$10:$GT$59,155,FALSE)="","",VLOOKUP($A83,'02.คีย์เทอม1'!$A$10:$GT$59,155,FALSE)))</f>
        <v/>
      </c>
      <c r="DA83" s="1233" t="str">
        <f>IF($A$72&lt;&gt;"ชั้น"&amp;'01.ข้อมูลเบื้องต้น'!$H$2,"",IF(VLOOKUP($A83,'03.คีย์เทอม2'!$A$10:$GT$59,155,FALSE)="","",VLOOKUP($A83,'03.คีย์เทอม2'!$A$10:$GT$59,155,FALSE)))</f>
        <v/>
      </c>
      <c r="DB83" s="1262" t="str">
        <f t="shared" si="114"/>
        <v/>
      </c>
      <c r="DC83" s="1233" t="str">
        <f>IF('2.ชื่อนักเรียน'!R15="มส","มส",IF('2.ชื่อนักเรียน'!R15="ร","ร",IF('2.ชื่อนักเรียน'!R15="ย้าย","ย้าย",IF($B83="","",IF(DB83="","",IF(DB83&gt;=75,"เชี่ยวชาญ",IF(DB83&gt;=65,"ชำนาญ",IF(DB83&gt;=55,"พัฒนา",IF(DB83&gt;=50,"เริ่มต้น","ไม่ผ่าน")))))))))</f>
        <v/>
      </c>
      <c r="DD83" s="1233" t="str">
        <f>IF($A$72&lt;&gt;"ชั้น"&amp;'01.ข้อมูลเบื้องต้น'!$H$2,"",IF(VLOOKUP($A83,'02.คีย์เทอม1'!$A$10:$GT$59,160,FALSE)="","",VLOOKUP($A83,'02.คีย์เทอม1'!$A$10:$GT$59,160,FALSE)))</f>
        <v/>
      </c>
      <c r="DE83" s="1233" t="str">
        <f>IF($A$72&lt;&gt;"ชั้น"&amp;'01.ข้อมูลเบื้องต้น'!$H$2,"",IF(VLOOKUP($A83,'03.คีย์เทอม2'!$A$10:$GT$59,160,FALSE)="","",VLOOKUP($A83,'03.คีย์เทอม2'!$A$10:$GT$59,160,FALSE)))</f>
        <v/>
      </c>
      <c r="DF83" s="1262" t="str">
        <f t="shared" si="115"/>
        <v/>
      </c>
      <c r="DG83" s="1233" t="str">
        <f>IF('2.ชื่อนักเรียน'!R15="มส","มส",IF('2.ชื่อนักเรียน'!R15="ร","ร",IF('2.ชื่อนักเรียน'!R15="ย้าย","ย้าย",IF($B83="","",IF(DF83="","",IF(DF83&gt;=75,"เชี่ยวชาญ",IF(DF83&gt;=65,"ชำนาญ",IF(DF83&gt;=55,"พัฒนา",IF(DF83&gt;=50,"เริ่มต้น","ไม่ผ่าน")))))))))</f>
        <v/>
      </c>
      <c r="DH83" s="1233" t="str">
        <f>IF($A$72&lt;&gt;"ชั้น"&amp;'01.ข้อมูลเบื้องต้น'!$H$2,"",IF(VLOOKUP($A83,'02.คีย์เทอม1'!$A$10:$GT$59,165,FALSE)="","",VLOOKUP($A83,'02.คีย์เทอม1'!$A$10:$GT$59,165,FALSE)))</f>
        <v/>
      </c>
      <c r="DI83" s="1233" t="str">
        <f>IF($A$72&lt;&gt;"ชั้น"&amp;'01.ข้อมูลเบื้องต้น'!$H$2,"",IF(VLOOKUP($A83,'03.คีย์เทอม2'!$A$10:$GT$59,165,FALSE)="","",VLOOKUP($A83,'03.คีย์เทอม2'!$A$10:$GT$59,165,FALSE)))</f>
        <v/>
      </c>
      <c r="DJ83" s="1262" t="str">
        <f t="shared" si="116"/>
        <v/>
      </c>
      <c r="DK83" s="1233" t="str">
        <f>IF('2.ชื่อนักเรียน'!R15="มส","มส",IF('2.ชื่อนักเรียน'!R15="ร","ร",IF('2.ชื่อนักเรียน'!R15="ย้าย","ย้าย",IF($B83="","",IF(DJ83="","",IF(DJ83&gt;=75,"เชี่ยวชาญ",IF(DJ83&gt;=65,"ชำนาญ",IF(DJ83&gt;=55,"พัฒนา",IF(DJ83&gt;=50,"เริ่มต้น","ไม่ผ่าน")))))))))</f>
        <v/>
      </c>
      <c r="DL83" s="1233" t="str">
        <f>IF($A$72&lt;&gt;"ชั้น"&amp;'01.ข้อมูลเบื้องต้น'!$H$2,"",IF(VLOOKUP($A83,'02.คีย์เทอม1'!$A$10:$GT$59,170,FALSE)="","",VLOOKUP($A83,'02.คีย์เทอม1'!$A$10:$GT$59,170,FALSE)))</f>
        <v/>
      </c>
      <c r="DM83" s="1233" t="str">
        <f>IF($A$72&lt;&gt;"ชั้น"&amp;'01.ข้อมูลเบื้องต้น'!$H$2,"",IF(VLOOKUP($A83,'03.คีย์เทอม2'!$A$10:$GT$59,170,FALSE)="","",VLOOKUP($A83,'03.คีย์เทอม2'!$A$10:$GT$59,170,FALSE)))</f>
        <v/>
      </c>
      <c r="DN83" s="1262" t="str">
        <f t="shared" si="117"/>
        <v/>
      </c>
      <c r="DO83" s="1233" t="str">
        <f>IF('2.ชื่อนักเรียน'!R15="มส","มส",IF('2.ชื่อนักเรียน'!R15="ร","ร",IF('2.ชื่อนักเรียน'!R15="ย้าย","ย้าย",IF($B83="","",IF(DN83="","",IF(DN83&gt;=75,"เชี่ยวชาญ",IF(DN83&gt;=65,"ชำนาญ",IF(DN83&gt;=55,"พัฒนา",IF(DN83&gt;=50,"เริ่มต้น","ไม่ผ่าน")))))))))</f>
        <v/>
      </c>
      <c r="DP83" s="1233" t="str">
        <f>IF($A$72&lt;&gt;"ชั้น"&amp;'01.ข้อมูลเบื้องต้น'!$H$2,"",IF(VLOOKUP($A83,'02.คีย์เทอม1'!$A$10:$GT$59,175,FALSE)="","",VLOOKUP($A83,'02.คีย์เทอม1'!$A$10:$GT$59,175,FALSE)))</f>
        <v/>
      </c>
      <c r="DQ83" s="1233" t="str">
        <f>IF($A$72&lt;&gt;"ชั้น"&amp;'01.ข้อมูลเบื้องต้น'!$H$2,"",IF(VLOOKUP($A83,'03.คีย์เทอม2'!$A$10:$GT$59,175,FALSE)="","",VLOOKUP($A83,'03.คีย์เทอม2'!$A$10:$GT$59,175,FALSE)))</f>
        <v/>
      </c>
      <c r="DR83" s="1262" t="str">
        <f t="shared" si="118"/>
        <v/>
      </c>
      <c r="DS83" s="1233" t="str">
        <f>IF('2.ชื่อนักเรียน'!R15="มส","มส",IF('2.ชื่อนักเรียน'!R15="ร","ร",IF('2.ชื่อนักเรียน'!R15="ย้าย","ย้าย",IF($B83="","",IF(DR83="","",IF(DR83&gt;=75,"เชี่ยวชาญ",IF(DR83&gt;=65,"ชำนาญ",IF(DR83&gt;=55,"พัฒนา",IF(DR83&gt;=50,"เริ่มต้น","ไม่ผ่าน")))))))))</f>
        <v/>
      </c>
      <c r="DT83" s="1233" t="str">
        <f>IF($A$72&lt;&gt;"ชั้น"&amp;'01.ข้อมูลเบื้องต้น'!$H$2,"",IF(VLOOKUP($A83,'02.คีย์เทอม1'!$A$10:$GT$59,180,FALSE)="","",VLOOKUP($A83,'02.คีย์เทอม1'!$A$10:$GT$59,180,FALSE)))</f>
        <v/>
      </c>
      <c r="DU83" s="1233" t="str">
        <f>IF($A$72&lt;&gt;"ชั้น"&amp;'01.ข้อมูลเบื้องต้น'!$H$2,"",IF(VLOOKUP($A83,'03.คีย์เทอม2'!$A$10:$GT$59,180,FALSE)="","",VLOOKUP($A83,'03.คีย์เทอม2'!$A$10:$GT$59,180,FALSE)))</f>
        <v/>
      </c>
      <c r="DV83" s="1262" t="str">
        <f t="shared" si="119"/>
        <v/>
      </c>
      <c r="DW83" s="1233" t="str">
        <f>IF('2.ชื่อนักเรียน'!R15="มส","มส",IF('2.ชื่อนักเรียน'!R15="ร","ร",IF('2.ชื่อนักเรียน'!R15="ย้าย","ย้าย",IF($B83="","",IF(DV83="","",IF(DV83&gt;=75,"เชี่ยวชาญ",IF(DV83&gt;=65,"ชำนาญ",IF(DV83&gt;=55,"พัฒนา",IF(DV83&gt;=50,"เริ่มต้น","ไม่ผ่าน")))))))))</f>
        <v/>
      </c>
    </row>
    <row r="84" spans="1:127" ht="16.8" customHeight="1">
      <c r="A84" s="1323">
        <v>6</v>
      </c>
      <c r="B84" s="1324" t="str">
        <f>IF('2.ชื่อนักเรียน'!C16="","",'2.ชื่อนักเรียน'!C16)</f>
        <v/>
      </c>
      <c r="C84" s="1313" t="str">
        <f>IF('2.ชื่อนักเรียน'!D16="","",'2.ชื่อนักเรียน'!D16)</f>
        <v/>
      </c>
      <c r="D84" s="1314" t="str">
        <f>IF($A$72&lt;&gt;"ชั้น"&amp;'01.ข้อมูลเบื้องต้น'!$H$2,"",IF(AK84="","",AK84))</f>
        <v/>
      </c>
      <c r="E84" s="1314" t="str">
        <f>IF($A$72&lt;&gt;"ชั้น"&amp;'01.ข้อมูลเบื้องต้น'!$H$2,"",IF(AO84="","",AO84))</f>
        <v/>
      </c>
      <c r="F84" s="1315" t="str">
        <f>IF($A$72&lt;&gt;"ชั้น"&amp;'01.ข้อมูลเบื้องต้น'!$H$2,"",IF(AS84="","",AS84))</f>
        <v/>
      </c>
      <c r="G84" s="1326" t="str">
        <f>IF($A$72&lt;&gt;"ชั้น"&amp;'01.ข้อมูลเบื้องต้น'!$H$2,"",IF(AW84="","",AW84))</f>
        <v/>
      </c>
      <c r="H84" s="1327" t="str">
        <f>IF($A$72&lt;&gt;"ชั้น"&amp;'01.ข้อมูลเบื้องต้น'!$H$2,"",IF(BA84="","",BA84))</f>
        <v/>
      </c>
      <c r="I84" s="1316" t="str">
        <f>IF($A$72&lt;&gt;"ชั้น"&amp;'01.ข้อมูลเบื้องต้น'!$H$2,"",IF(BE84="","",BE84))</f>
        <v/>
      </c>
      <c r="J84" s="1316" t="str">
        <f>IF($A$72&lt;&gt;"ชั้น"&amp;'01.ข้อมูลเบื้องต้น'!$H$2,"",IF(BI84="","",BI84))</f>
        <v/>
      </c>
      <c r="K84" s="1316" t="str">
        <f>IF($A$72&lt;&gt;"ชั้น"&amp;'01.ข้อมูลเบื้องต้น'!$H$2,"",IF(BM84="","",BM84))</f>
        <v/>
      </c>
      <c r="L84" s="1328" t="str">
        <f>IF($A$72&lt;&gt;"ชั้น"&amp;'01.ข้อมูลเบื้องต้น'!$H$2,"",IF(BO84="","",BO84))</f>
        <v/>
      </c>
      <c r="M84" s="1326" t="str">
        <f>IF($A$72&lt;&gt;"ชั้น"&amp;'01.ข้อมูลเบื้องต้น'!$H$2,"",IF(BS84="","",BS84))</f>
        <v/>
      </c>
      <c r="N84" s="1327" t="str">
        <f>IF($A$72&lt;&gt;"ชั้น"&amp;'01.ข้อมูลเบื้องต้น'!$H$2,"",IF(BW84="","",BW84))</f>
        <v/>
      </c>
      <c r="O84" s="1327" t="str">
        <f>IF($A$72&lt;&gt;"ชั้น"&amp;'01.ข้อมูลเบื้องต้น'!$H$2,"",IF(CA84="","",CA84))</f>
        <v/>
      </c>
      <c r="P84" s="1327" t="str">
        <f>IF($A$72&lt;&gt;"ชั้น"&amp;'01.ข้อมูลเบื้องต้น'!$H$2,"",IF(CE84="","",CE84))</f>
        <v/>
      </c>
      <c r="Q84" s="1327" t="str">
        <f>IF($A$72&lt;&gt;"ชั้น"&amp;'01.ข้อมูลเบื้องต้น'!$H$2,"",IF(CI84="","",CI84))</f>
        <v/>
      </c>
      <c r="R84" s="1327" t="str">
        <f>IF($A$72&lt;&gt;"ชั้น"&amp;'01.ข้อมูลเบื้องต้น'!$H$2,"",IF(CM84="","",CM84))</f>
        <v/>
      </c>
      <c r="S84" s="1327" t="str">
        <f>IF($A$72&lt;&gt;"ชั้น"&amp;'01.ข้อมูลเบื้องต้น'!$H$2,"",IF(CQ84="","",CQ84))</f>
        <v/>
      </c>
      <c r="T84" s="1327" t="str">
        <f>IF($A$72&lt;&gt;"ชั้น"&amp;'01.ข้อมูลเบื้องต้น'!$H$2,"",IF(CU84="","",CU84))</f>
        <v/>
      </c>
      <c r="U84" s="1327" t="str">
        <f>IF($A$72&lt;&gt;"ชั้น"&amp;'01.ข้อมูลเบื้องต้น'!$H$2,"",IF(CY84="","",CY84))</f>
        <v/>
      </c>
      <c r="V84" s="1327" t="str">
        <f>IF($A$72&lt;&gt;"ชั้น"&amp;'01.ข้อมูลเบื้องต้น'!$H$2,"",IF(DC84="","",DC84))</f>
        <v/>
      </c>
      <c r="W84" s="1327" t="str">
        <f>IF($A$72&lt;&gt;"ชั้น"&amp;'01.ข้อมูลเบื้องต้น'!$H$2,"",IF(DG84="","",DG84))</f>
        <v/>
      </c>
      <c r="X84" s="1327" t="str">
        <f>IF($A$72&lt;&gt;"ชั้น"&amp;'01.ข้อมูลเบื้องต้น'!$H$2,"",IF(DK84="","",DK84))</f>
        <v/>
      </c>
      <c r="Y84" s="1327" t="str">
        <f>IF($A$72&lt;&gt;"ชั้น"&amp;'01.ข้อมูลเบื้องต้น'!$H$2,"",IF(DO84="","",DO84))</f>
        <v/>
      </c>
      <c r="Z84" s="1327" t="str">
        <f>IF($A$72&lt;&gt;"ชั้น"&amp;'01.ข้อมูลเบื้องต้น'!$H$2,"",IF(DS84="","",DS84))</f>
        <v/>
      </c>
      <c r="AA84" s="1420" t="str">
        <f>IF($A$72&lt;&gt;"ชั้น"&amp;'01.ข้อมูลเบื้องต้น'!$H$2,"",IF(DW84="","",DW84))</f>
        <v/>
      </c>
      <c r="AB84" s="1421" t="str">
        <f>IF($A$72&lt;&gt;"ชั้น"&amp;'01.ข้อมูลเบื้องต้น'!$H$2,"",'7.พัฒนาผู้เรียน'!G16)</f>
        <v/>
      </c>
      <c r="AC84" s="1422" t="str">
        <f>IF($A$72&lt;&gt;"ชั้น"&amp;'01.ข้อมูลเบื้องต้น'!$H$2,"",'9.คุณลักษณะ'!I16)</f>
        <v/>
      </c>
      <c r="AH84" s="1233" t="str">
        <f>IF($A$72&lt;&gt;"ชั้น"&amp;'01.ข้อมูลเบื้องต้น'!$H$2,"",IF(VLOOKUP($A84,'02.คีย์เทอม1'!$A$10:$GT$59,189,FALSE)="","",VLOOKUP($A84,'02.คีย์เทอม1'!$A$10:$GT$59,189,FALSE)))</f>
        <v/>
      </c>
      <c r="AI84" s="1233" t="str">
        <f>IF($A$72&lt;&gt;"ชั้น"&amp;'01.ข้อมูลเบื้องต้น'!$H$2,"",IF(VLOOKUP($A84,'03.คีย์เทอม2'!$A$10:$GT$59,189,FALSE)="","",VLOOKUP($A84,'03.คีย์เทอม2'!$A$10:$GT$59,189,FALSE)))</f>
        <v/>
      </c>
      <c r="AJ84" s="1262" t="str">
        <f t="shared" si="73"/>
        <v/>
      </c>
      <c r="AK84" s="1233" t="str">
        <f>IF('2.ชื่อนักเรียน'!R16="มส","มส",IF('2.ชื่อนักเรียน'!R16="ร","ร",IF('2.ชื่อนักเรียน'!R16="ย้าย","ย้าย",IF($B84="","",IF(AJ84="","",IF(AJ84&gt;=75,"เชี่ยวชาญ",IF(AJ84&gt;=65,"ชำนาญ",IF(AJ84&gt;=55,"พัฒนา",IF(AJ84&gt;=50,"เริ่มต้น","ไม่ผ่าน")))))))))</f>
        <v/>
      </c>
      <c r="AL84" s="1233" t="str">
        <f>IF($A$72&lt;&gt;"ชั้น"&amp;'01.ข้อมูลเบื้องต้น'!$H$2,"",IF(VLOOKUP($A84,'02.คีย์เทอม1'!$A$10:$GT$59,193,FALSE)="","",VLOOKUP($A84,'02.คีย์เทอม1'!$A$10:$GT$59,193,FALSE)))</f>
        <v/>
      </c>
      <c r="AM84" s="1233" t="str">
        <f>IF($A$72&lt;&gt;"ชั้น"&amp;'01.ข้อมูลเบื้องต้น'!$H$2,"",IF(VLOOKUP($A84,'03.คีย์เทอม2'!$A$10:$GT$59,193,FALSE)="","",VLOOKUP($A84,'03.คีย์เทอม2'!$A$10:$GT$59,193,FALSE)))</f>
        <v/>
      </c>
      <c r="AN84" s="1262" t="str">
        <f t="shared" si="97"/>
        <v/>
      </c>
      <c r="AO84" s="1233" t="str">
        <f>IF('2.ชื่อนักเรียน'!R16="มส","มส",IF('2.ชื่อนักเรียน'!R16="ร","ร",IF('2.ชื่อนักเรียน'!R16="ย้าย","ย้าย",IF($B84="","",IF(AN84="","",IF(AN84&gt;=75,"เชี่ยวชาญ",IF(AN84&gt;=65,"ชำนาญ",IF(AN84&gt;=55,"พัฒนา",IF(AN84&gt;=50,"เริ่มต้น","ไม่ผ่าน")))))))))</f>
        <v/>
      </c>
      <c r="AP84" s="1233" t="str">
        <f>IF($A$72&lt;&gt;"ชั้น"&amp;'01.ข้อมูลเบื้องต้น'!$H$2,"",IF(VLOOKUP($A84,'02.คีย์เทอม1'!$A$10:$GT$59,195,FALSE)="","",VLOOKUP($A84,'02.คีย์เทอม1'!$A$10:$GT$59,195,FALSE)))</f>
        <v/>
      </c>
      <c r="AQ84" s="1233" t="str">
        <f>IF($A$72&lt;&gt;"ชั้น"&amp;'01.ข้อมูลเบื้องต้น'!$H$2,"",IF(VLOOKUP($A84,'03.คีย์เทอม2'!$A$10:$GT$59,195,FALSE)="","",VLOOKUP($A84,'03.คีย์เทอม2'!$A$10:$GT$59,195,FALSE)))</f>
        <v/>
      </c>
      <c r="AR84" s="1262" t="str">
        <f t="shared" si="98"/>
        <v/>
      </c>
      <c r="AS84" s="1233" t="str">
        <f>IF('2.ชื่อนักเรียน'!R16="มส","มส",IF('2.ชื่อนักเรียน'!R16="ร","ร",IF('2.ชื่อนักเรียน'!R16="ย้าย","ย้าย",IF($B84="","",IF(AR84="","",IF(AR84&gt;=75,"เชี่ยวชาญ",IF(AR84&gt;=65,"ชำนาญ",IF(AR84&gt;=55,"พัฒนา",IF(AR84&gt;=50,"เริ่มต้น","ไม่ผ่าน")))))))))</f>
        <v/>
      </c>
      <c r="AT84" s="1233" t="str">
        <f>IF($A$72&lt;&gt;"ชั้น"&amp;'01.ข้อมูลเบื้องต้น'!$H$2,"",IF(VLOOKUP($A84,'02.คีย์เทอม1'!$A$10:$GT$59,196,FALSE)="","",VLOOKUP($A84,'02.คีย์เทอม1'!$A$10:$GT$59,196,FALSE)))</f>
        <v/>
      </c>
      <c r="AU84" s="1233" t="str">
        <f>IF($A$72&lt;&gt;"ชั้น"&amp;'01.ข้อมูลเบื้องต้น'!$H$2,"",IF(VLOOKUP($A84,'03.คีย์เทอม2'!$A$10:$GT$59,196,FALSE)="","",VLOOKUP($A84,'03.คีย์เทอม2'!$A$10:$GT$59,196,FALSE)))</f>
        <v/>
      </c>
      <c r="AV84" s="1262" t="str">
        <f t="shared" si="99"/>
        <v/>
      </c>
      <c r="AW84" s="1233" t="str">
        <f>IF('2.ชื่อนักเรียน'!R16="มส","มส",IF('2.ชื่อนักเรียน'!R16="ร","ร",IF('2.ชื่อนักเรียน'!R16="ย้าย","ย้าย",IF($B84="","",IF(AV84="","",IF(AV84&gt;=75,"เชี่ยวชาญ",IF(AV84&gt;=65,"ชำนาญ",IF(AV84&gt;=55,"พัฒนา",IF(AV84&gt;=50,"เริ่มต้น","ไม่ผ่าน")))))))))</f>
        <v/>
      </c>
      <c r="AX84" s="1233" t="str">
        <f>IF($A$72&lt;&gt;"ชั้น"&amp;'01.ข้อมูลเบื้องต้น'!$H$2,"",IF(VLOOKUP($A84,'02.คีย์เทอม1'!$A$10:$GT$59,197,FALSE)="","",VLOOKUP($A84,'02.คีย์เทอม1'!$A$10:$GT$59,197,FALSE)))</f>
        <v/>
      </c>
      <c r="AY84" s="1233" t="str">
        <f>IF($A$72&lt;&gt;"ชั้น"&amp;'01.ข้อมูลเบื้องต้น'!$H$2,"",IF(VLOOKUP($A84,'03.คีย์เทอม2'!$A$10:$GT$59,197,FALSE)="","",VLOOKUP($A84,'03.คีย์เทอม2'!$A$10:$GT$59,197,FALSE)))</f>
        <v/>
      </c>
      <c r="AZ84" s="1262" t="str">
        <f t="shared" si="100"/>
        <v/>
      </c>
      <c r="BA84" s="1233" t="str">
        <f>IF('2.ชื่อนักเรียน'!R16="มส","มส",IF('2.ชื่อนักเรียน'!R16="ร","ร",IF('2.ชื่อนักเรียน'!R16="ย้าย","ย้าย",IF($B84="","",IF(AZ84="","",IF(AZ84&gt;=75,"เชี่ยวชาญ",IF(AZ84&gt;=65,"ชำนาญ",IF(AZ84&gt;=55,"พัฒนา",IF(AZ84&gt;=50,"เริ่มต้น","ไม่ผ่าน")))))))))</f>
        <v/>
      </c>
      <c r="BB84" s="1233" t="str">
        <f>IF($A$72&lt;&gt;"ชั้น"&amp;'01.ข้อมูลเบื้องต้น'!$H$2,"",IF(VLOOKUP($A84,'02.คีย์เทอม1'!$A$10:$GT$59,198,FALSE)="","",VLOOKUP($A84,'02.คีย์เทอม1'!$A$10:$GT$59,198,FALSE)))</f>
        <v/>
      </c>
      <c r="BC84" s="1233" t="str">
        <f>IF($A$72&lt;&gt;"ชั้น"&amp;'01.ข้อมูลเบื้องต้น'!$H$2,"",IF(VLOOKUP($A84,'03.คีย์เทอม2'!$A$10:$GT$59,198,FALSE)="","",VLOOKUP($A84,'03.คีย์เทอม2'!$A$10:$GT$59,198,FALSE)))</f>
        <v/>
      </c>
      <c r="BD84" s="1262" t="str">
        <f t="shared" si="101"/>
        <v/>
      </c>
      <c r="BE84" s="1233" t="str">
        <f>IF('2.ชื่อนักเรียน'!R16="มส","มส",IF('2.ชื่อนักเรียน'!R16="ร","ร",IF('2.ชื่อนักเรียน'!R16="ย้าย","ย้าย",IF($B84="","",IF(BD84="","",IF(BD84&gt;=75,"เชี่ยวชาญ",IF(BD84&gt;=65,"ชำนาญ",IF(BD84&gt;=55,"พัฒนา",IF(BD84&gt;=50,"เริ่มต้น","ไม่ผ่าน")))))))))</f>
        <v/>
      </c>
      <c r="BF84" s="1233" t="str">
        <f>IF($A$72&lt;&gt;"ชั้น"&amp;'01.ข้อมูลเบื้องต้น'!$H$2,"",IF(VLOOKUP($A84,'02.คีย์เทอม1'!$A$10:$GT$59,199,FALSE)="","",VLOOKUP($A84,'02.คีย์เทอม1'!$A$10:$GT$59,199,FALSE)))</f>
        <v/>
      </c>
      <c r="BG84" s="1233" t="str">
        <f>IF($A$72&lt;&gt;"ชั้น"&amp;'01.ข้อมูลเบื้องต้น'!$H$2,"",IF(VLOOKUP($A84,'03.คีย์เทอม2'!$A$10:$GT$59,199,FALSE)="","",VLOOKUP($A84,'03.คีย์เทอม2'!$A$10:$GT$59,199,FALSE)))</f>
        <v/>
      </c>
      <c r="BH84" s="1262" t="str">
        <f t="shared" si="102"/>
        <v/>
      </c>
      <c r="BI84" s="1233" t="str">
        <f>IF('2.ชื่อนักเรียน'!R16="มส","มส",IF('2.ชื่อนักเรียน'!R16="ร","ร",IF('2.ชื่อนักเรียน'!R16="ย้าย","ย้าย",IF($B84="","",IF(BH84="","",IF(BH84&gt;=75,"เชี่ยวชาญ",IF(BH84&gt;=65,"ชำนาญ",IF(BH84&gt;=55,"พัฒนา",IF(BH84&gt;=50,"เริ่มต้น","ไม่ผ่าน")))))))))</f>
        <v/>
      </c>
      <c r="BJ84" s="1233" t="str">
        <f>IF($A$72&lt;&gt;"ชั้น"&amp;'01.ข้อมูลเบื้องต้น'!$H$2,"",IF(VLOOKUP($A84,'02.คีย์เทอม1'!$A$10:$GT$59,200,FALSE)="","",VLOOKUP($A84,'02.คีย์เทอม1'!$A$10:$GT$59,200,FALSE)))</f>
        <v/>
      </c>
      <c r="BK84" s="1233" t="str">
        <f>IF($A$72&lt;&gt;"ชั้น"&amp;'01.ข้อมูลเบื้องต้น'!$H$2,"",IF(VLOOKUP($A84,'03.คีย์เทอม2'!$A$10:$GT$59,200,FALSE)="","",VLOOKUP($A84,'03.คีย์เทอม2'!$A$10:$GT$59,200,FALSE)))</f>
        <v/>
      </c>
      <c r="BL84" s="1262" t="str">
        <f t="shared" si="103"/>
        <v/>
      </c>
      <c r="BM84" s="1233" t="str">
        <f>IF('2.ชื่อนักเรียน'!R16="มส","มส",IF('2.ชื่อนักเรียน'!R16="ร","ร",IF('2.ชื่อนักเรียน'!R16="ย้าย","ย้าย",IF($B84="","",IF(BL84="","",IF(BL84&gt;=75,"เชี่ยวชาญ",IF(BL84&gt;=65,"ชำนาญ",IF(BL84&gt;=55,"พัฒนา",IF(BL84&gt;=50,"เริ่มต้น","ไม่ผ่าน")))))))))</f>
        <v/>
      </c>
      <c r="BN84" s="1262" t="str">
        <f t="shared" si="104"/>
        <v/>
      </c>
      <c r="BO84" s="1233" t="str">
        <f>IF('2.ชื่อนักเรียน'!R16="มส","มส",IF('2.ชื่อนักเรียน'!R16="ร","ร",IF('2.ชื่อนักเรียน'!R16="ย้าย","ย้าย",IF($B84="","",IF(BN84="","",IF(BN84&gt;=75,"เชี่ยวชาญ",IF(BN84&gt;=65,"ชำนาญ",IF(BN84&gt;=55,"พัฒนา",IF(BN84&gt;=50,"เริ่มต้น","ไม่ผ่าน")))))))))</f>
        <v/>
      </c>
      <c r="BP84" s="1233" t="str">
        <f>IF($A$72&lt;&gt;"ชั้น"&amp;'01.ข้อมูลเบื้องต้น'!$H$2,"",IF(VLOOKUP($A84,'02.คีย์เทอม1'!$A$10:$GT$59,110,FALSE)="","",VLOOKUP($A84,'02.คีย์เทอม1'!$A$10:$GT$59,110,FALSE)))</f>
        <v/>
      </c>
      <c r="BQ84" s="1233" t="str">
        <f>IF($A$72&lt;&gt;"ชั้น"&amp;'01.ข้อมูลเบื้องต้น'!$H$2,"",IF(VLOOKUP($A84,'03.คีย์เทอม2'!$A$10:$GT$59,110,FALSE)="","",VLOOKUP($A84,'03.คีย์เทอม2'!$A$10:$GT$59,110,FALSE)))</f>
        <v/>
      </c>
      <c r="BR84" s="1262" t="str">
        <f t="shared" si="105"/>
        <v/>
      </c>
      <c r="BS84" s="1233" t="str">
        <f>IF('2.ชื่อนักเรียน'!R16="มส","มส",IF('2.ชื่อนักเรียน'!R16="ร","ร",IF('2.ชื่อนักเรียน'!R16="ย้าย","ย้าย",IF($B84="","",IF(BR84="","",IF(BR84&gt;=75,"เชี่ยวชาญ",IF(BR84&gt;=65,"ชำนาญ",IF(BR84&gt;=55,"พัฒนา",IF(BR84&gt;=50,"เริ่มต้น","ไม่ผ่าน")))))))))</f>
        <v/>
      </c>
      <c r="BT84" s="1233" t="str">
        <f>IF($A$72&lt;&gt;"ชั้น"&amp;'01.ข้อมูลเบื้องต้น'!$H$2,"",IF(VLOOKUP($A84,'02.คีย์เทอม1'!$A$10:$GT$59,115,FALSE)="","",VLOOKUP($A84,'02.คีย์เทอม1'!$A$10:$GT$59,115,FALSE)))</f>
        <v/>
      </c>
      <c r="BU84" s="1233" t="str">
        <f>IF($A$72&lt;&gt;"ชั้น"&amp;'01.ข้อมูลเบื้องต้น'!$H$2,"",IF(VLOOKUP($A84,'03.คีย์เทอม2'!$A$10:$GT$59,115,FALSE)="","",VLOOKUP($A84,'03.คีย์เทอม2'!$A$10:$GT$59,115,FALSE)))</f>
        <v/>
      </c>
      <c r="BV84" s="1262" t="str">
        <f t="shared" si="106"/>
        <v/>
      </c>
      <c r="BW84" s="1233" t="str">
        <f>IF('2.ชื่อนักเรียน'!R16="มส","มส",IF('2.ชื่อนักเรียน'!R16="ร","ร",IF('2.ชื่อนักเรียน'!R16="ย้าย","ย้าย",IF($B84="","",IF(BV84="","",IF(BV84&gt;=75,"เชี่ยวชาญ",IF(BV84&gt;=65,"ชำนาญ",IF(BV84&gt;=55,"พัฒนา",IF(BV84&gt;=50,"เริ่มต้น","ไม่ผ่าน")))))))))</f>
        <v/>
      </c>
      <c r="BX84" s="1233" t="str">
        <f>IF($A$72&lt;&gt;"ชั้น"&amp;'01.ข้อมูลเบื้องต้น'!$H$2,"",IF(VLOOKUP($A84,'02.คีย์เทอม1'!$A$10:$GT$59,120,FALSE)="","",VLOOKUP($A84,'02.คีย์เทอม1'!$A$10:$GT$59,120,FALSE)))</f>
        <v/>
      </c>
      <c r="BY84" s="1233" t="str">
        <f>IF($A$72&lt;&gt;"ชั้น"&amp;'01.ข้อมูลเบื้องต้น'!$H$2,"",IF(VLOOKUP($A84,'03.คีย์เทอม2'!$A$10:$GT$59,120,FALSE)="","",VLOOKUP($A84,'03.คีย์เทอม2'!$A$10:$GT$59,120,FALSE)))</f>
        <v/>
      </c>
      <c r="BZ84" s="1262" t="str">
        <f t="shared" si="107"/>
        <v/>
      </c>
      <c r="CA84" s="1233" t="str">
        <f>IF('2.ชื่อนักเรียน'!R16="มส","มส",IF('2.ชื่อนักเรียน'!R16="ร","ร",IF('2.ชื่อนักเรียน'!R16="ย้าย","ย้าย",IF($B84="","",IF(BZ84="","",IF(BZ84&gt;=75,"เชี่ยวชาญ",IF(BZ84&gt;=65,"ชำนาญ",IF(BZ84&gt;=55,"พัฒนา",IF(BZ84&gt;=50,"เริ่มต้น","ไม่ผ่าน")))))))))</f>
        <v/>
      </c>
      <c r="CB84" s="1233" t="str">
        <f>IF($A$72&lt;&gt;"ชั้น"&amp;'01.ข้อมูลเบื้องต้น'!$H$2,"",IF(VLOOKUP($A84,'02.คีย์เทอม1'!$A$10:$GT$59,125,FALSE)="","",VLOOKUP($A84,'02.คีย์เทอม1'!$A$10:$GT$59,125,FALSE)))</f>
        <v/>
      </c>
      <c r="CC84" s="1233" t="str">
        <f>IF($A$72&lt;&gt;"ชั้น"&amp;'01.ข้อมูลเบื้องต้น'!$H$2,"",IF(VLOOKUP($A84,'03.คีย์เทอม2'!$A$10:$GT$59,125,FALSE)="","",VLOOKUP($A84,'03.คีย์เทอม2'!$A$10:$GT$59,125,FALSE)))</f>
        <v/>
      </c>
      <c r="CD84" s="1262" t="str">
        <f t="shared" si="108"/>
        <v/>
      </c>
      <c r="CE84" s="1233" t="str">
        <f>IF('2.ชื่อนักเรียน'!R16="มส","มส",IF('2.ชื่อนักเรียน'!R16="ร","ร",IF('2.ชื่อนักเรียน'!R16="ย้าย","ย้าย",IF($B84="","",IF(CD84="","",IF(CD84&gt;=75,"เชี่ยวชาญ",IF(CD84&gt;=65,"ชำนาญ",IF(CD84&gt;=55,"พัฒนา",IF(CD84&gt;=50,"เริ่มต้น","ไม่ผ่าน")))))))))</f>
        <v/>
      </c>
      <c r="CF84" s="1233" t="str">
        <f>IF($A$72&lt;&gt;"ชั้น"&amp;'01.ข้อมูลเบื้องต้น'!$H$2,"",IF(VLOOKUP($A84,'02.คีย์เทอม1'!$A$10:$GT$59,130,FALSE)="","",VLOOKUP($A84,'02.คีย์เทอม1'!$A$10:$GT$59,130,FALSE)))</f>
        <v/>
      </c>
      <c r="CG84" s="1233" t="str">
        <f>IF($A$72&lt;&gt;"ชั้น"&amp;'01.ข้อมูลเบื้องต้น'!$H$2,"",IF(VLOOKUP($A84,'03.คีย์เทอม2'!$A$10:$GT$59,130,FALSE)="","",VLOOKUP($A84,'03.คีย์เทอม2'!$A$10:$GT$59,130,FALSE)))</f>
        <v/>
      </c>
      <c r="CH84" s="1262" t="str">
        <f t="shared" si="109"/>
        <v/>
      </c>
      <c r="CI84" s="1233" t="str">
        <f>IF('2.ชื่อนักเรียน'!R16="มส","มส",IF('2.ชื่อนักเรียน'!R16="ร","ร",IF('2.ชื่อนักเรียน'!R16="ย้าย","ย้าย",IF($B84="","",IF(CH84="","",IF(CH84&gt;=75,"เชี่ยวชาญ",IF(CH84&gt;=65,"ชำนาญ",IF(CH84&gt;=55,"พัฒนา",IF(CH84&gt;=50,"เริ่มต้น","ไม่ผ่าน")))))))))</f>
        <v/>
      </c>
      <c r="CJ84" s="1233" t="str">
        <f>IF($A$72&lt;&gt;"ชั้น"&amp;'01.ข้อมูลเบื้องต้น'!$H$2,"",IF(VLOOKUP($A84,'02.คีย์เทอม1'!$A$10:$GT$59,135,FALSE)="","",VLOOKUP($A84,'02.คีย์เทอม1'!$A$10:$GT$59,135,FALSE)))</f>
        <v/>
      </c>
      <c r="CK84" s="1233" t="str">
        <f>IF($A$72&lt;&gt;"ชั้น"&amp;'01.ข้อมูลเบื้องต้น'!$H$2,"",IF(VLOOKUP($A84,'03.คีย์เทอม2'!$A$10:$GT$59,135,FALSE)="","",VLOOKUP($A84,'03.คีย์เทอม2'!$A$10:$GT$59,135,FALSE)))</f>
        <v/>
      </c>
      <c r="CL84" s="1262" t="str">
        <f t="shared" si="110"/>
        <v/>
      </c>
      <c r="CM84" s="1233" t="str">
        <f>IF('2.ชื่อนักเรียน'!R16="มส","มส",IF('2.ชื่อนักเรียน'!R16="ร","ร",IF('2.ชื่อนักเรียน'!R16="ย้าย","ย้าย",IF($B84="","",IF(CL84="","",IF(CL84&gt;=75,"เชี่ยวชาญ",IF(CL84&gt;=65,"ชำนาญ",IF(CL84&gt;=55,"พัฒนา",IF(CL84&gt;=50,"เริ่มต้น","ไม่ผ่าน")))))))))</f>
        <v/>
      </c>
      <c r="CN84" s="1233" t="str">
        <f>IF($A$72&lt;&gt;"ชั้น"&amp;'01.ข้อมูลเบื้องต้น'!$H$2,"",IF(VLOOKUP($A84,'02.คีย์เทอม1'!$A$10:$GT$59,140,FALSE)="","",VLOOKUP($A84,'02.คีย์เทอม1'!$A$10:$GT$59,140,FALSE)))</f>
        <v/>
      </c>
      <c r="CO84" s="1233" t="str">
        <f>IF($A$72&lt;&gt;"ชั้น"&amp;'01.ข้อมูลเบื้องต้น'!$H$2,"",IF(VLOOKUP($A84,'03.คีย์เทอม2'!$A$10:$GT$59,140,FALSE)="","",VLOOKUP($A84,'03.คีย์เทอม2'!$A$10:$GT$59,140,FALSE)))</f>
        <v/>
      </c>
      <c r="CP84" s="1262" t="str">
        <f t="shared" si="111"/>
        <v/>
      </c>
      <c r="CQ84" s="1233" t="str">
        <f>IF('2.ชื่อนักเรียน'!R16="มส","มส",IF('2.ชื่อนักเรียน'!R16="ร","ร",IF('2.ชื่อนักเรียน'!R16="ย้าย","ย้าย",IF($B84="","",IF(CP84="","",IF(CP84&gt;=75,"เชี่ยวชาญ",IF(CP84&gt;=65,"ชำนาญ",IF(CP84&gt;=55,"พัฒนา",IF(CP84&gt;=50,"เริ่มต้น","ไม่ผ่าน")))))))))</f>
        <v/>
      </c>
      <c r="CR84" s="1233" t="str">
        <f>IF($A$72&lt;&gt;"ชั้น"&amp;'01.ข้อมูลเบื้องต้น'!$H$2,"",IF(VLOOKUP($A84,'02.คีย์เทอม1'!$A$10:$GT$59,145,FALSE)="","",VLOOKUP($A84,'02.คีย์เทอม1'!$A$10:$GT$59,145,FALSE)))</f>
        <v/>
      </c>
      <c r="CS84" s="1233" t="str">
        <f>IF($A$72&lt;&gt;"ชั้น"&amp;'01.ข้อมูลเบื้องต้น'!$H$2,"",IF(VLOOKUP($A84,'03.คีย์เทอม2'!$A$10:$GT$59,145,FALSE)="","",VLOOKUP($A84,'03.คีย์เทอม2'!$A$10:$GT$59,145,FALSE)))</f>
        <v/>
      </c>
      <c r="CT84" s="1262" t="str">
        <f t="shared" si="112"/>
        <v/>
      </c>
      <c r="CU84" s="1233" t="str">
        <f>IF('2.ชื่อนักเรียน'!R16="มส","มส",IF('2.ชื่อนักเรียน'!R16="ร","ร",IF('2.ชื่อนักเรียน'!R16="ย้าย","ย้าย",IF($B84="","",IF(CT84="","",IF(CT84&gt;=75,"เชี่ยวชาญ",IF(CT84&gt;=65,"ชำนาญ",IF(CT84&gt;=55,"พัฒนา",IF(CT84&gt;=50,"เริ่มต้น","ไม่ผ่าน")))))))))</f>
        <v/>
      </c>
      <c r="CV84" s="1233" t="str">
        <f>IF($A$72&lt;&gt;"ชั้น"&amp;'01.ข้อมูลเบื้องต้น'!$H$2,"",IF(VLOOKUP($A84,'02.คีย์เทอม1'!$A$10:$GT$59,150,FALSE)="","",VLOOKUP($A84,'02.คีย์เทอม1'!$A$10:$GT$59,150,FALSE)))</f>
        <v/>
      </c>
      <c r="CW84" s="1233" t="str">
        <f>IF($A$72&lt;&gt;"ชั้น"&amp;'01.ข้อมูลเบื้องต้น'!$H$2,"",IF(VLOOKUP($A84,'03.คีย์เทอม2'!$A$10:$GT$59,150,FALSE)="","",VLOOKUP($A84,'03.คีย์เทอม2'!$A$10:$GT$59,150,FALSE)))</f>
        <v/>
      </c>
      <c r="CX84" s="1262" t="str">
        <f t="shared" si="113"/>
        <v/>
      </c>
      <c r="CY84" s="1233" t="str">
        <f>IF('2.ชื่อนักเรียน'!R16="มส","มส",IF('2.ชื่อนักเรียน'!R16="ร","ร",IF('2.ชื่อนักเรียน'!R16="ย้าย","ย้าย",IF($B84="","",IF(CX84="","",IF(CX84&gt;=75,"เชี่ยวชาญ",IF(CX84&gt;=65,"ชำนาญ",IF(CX84&gt;=55,"พัฒนา",IF(CX84&gt;=50,"เริ่มต้น","ไม่ผ่าน")))))))))</f>
        <v/>
      </c>
      <c r="CZ84" s="1233" t="str">
        <f>IF($A$72&lt;&gt;"ชั้น"&amp;'01.ข้อมูลเบื้องต้น'!$H$2,"",IF(VLOOKUP($A84,'02.คีย์เทอม1'!$A$10:$GT$59,155,FALSE)="","",VLOOKUP($A84,'02.คีย์เทอม1'!$A$10:$GT$59,155,FALSE)))</f>
        <v/>
      </c>
      <c r="DA84" s="1233" t="str">
        <f>IF($A$72&lt;&gt;"ชั้น"&amp;'01.ข้อมูลเบื้องต้น'!$H$2,"",IF(VLOOKUP($A84,'03.คีย์เทอม2'!$A$10:$GT$59,155,FALSE)="","",VLOOKUP($A84,'03.คีย์เทอม2'!$A$10:$GT$59,155,FALSE)))</f>
        <v/>
      </c>
      <c r="DB84" s="1262" t="str">
        <f t="shared" si="114"/>
        <v/>
      </c>
      <c r="DC84" s="1233" t="str">
        <f>IF('2.ชื่อนักเรียน'!R16="มส","มส",IF('2.ชื่อนักเรียน'!R16="ร","ร",IF('2.ชื่อนักเรียน'!R16="ย้าย","ย้าย",IF($B84="","",IF(DB84="","",IF(DB84&gt;=75,"เชี่ยวชาญ",IF(DB84&gt;=65,"ชำนาญ",IF(DB84&gt;=55,"พัฒนา",IF(DB84&gt;=50,"เริ่มต้น","ไม่ผ่าน")))))))))</f>
        <v/>
      </c>
      <c r="DD84" s="1233" t="str">
        <f>IF($A$72&lt;&gt;"ชั้น"&amp;'01.ข้อมูลเบื้องต้น'!$H$2,"",IF(VLOOKUP($A84,'02.คีย์เทอม1'!$A$10:$GT$59,160,FALSE)="","",VLOOKUP($A84,'02.คีย์เทอม1'!$A$10:$GT$59,160,FALSE)))</f>
        <v/>
      </c>
      <c r="DE84" s="1233" t="str">
        <f>IF($A$72&lt;&gt;"ชั้น"&amp;'01.ข้อมูลเบื้องต้น'!$H$2,"",IF(VLOOKUP($A84,'03.คีย์เทอม2'!$A$10:$GT$59,160,FALSE)="","",VLOOKUP($A84,'03.คีย์เทอม2'!$A$10:$GT$59,160,FALSE)))</f>
        <v/>
      </c>
      <c r="DF84" s="1262" t="str">
        <f t="shared" si="115"/>
        <v/>
      </c>
      <c r="DG84" s="1233" t="str">
        <f>IF('2.ชื่อนักเรียน'!R16="มส","มส",IF('2.ชื่อนักเรียน'!R16="ร","ร",IF('2.ชื่อนักเรียน'!R16="ย้าย","ย้าย",IF($B84="","",IF(DF84="","",IF(DF84&gt;=75,"เชี่ยวชาญ",IF(DF84&gt;=65,"ชำนาญ",IF(DF84&gt;=55,"พัฒนา",IF(DF84&gt;=50,"เริ่มต้น","ไม่ผ่าน")))))))))</f>
        <v/>
      </c>
      <c r="DH84" s="1233" t="str">
        <f>IF($A$72&lt;&gt;"ชั้น"&amp;'01.ข้อมูลเบื้องต้น'!$H$2,"",IF(VLOOKUP($A84,'02.คีย์เทอม1'!$A$10:$GT$59,165,FALSE)="","",VLOOKUP($A84,'02.คีย์เทอม1'!$A$10:$GT$59,165,FALSE)))</f>
        <v/>
      </c>
      <c r="DI84" s="1233" t="str">
        <f>IF($A$72&lt;&gt;"ชั้น"&amp;'01.ข้อมูลเบื้องต้น'!$H$2,"",IF(VLOOKUP($A84,'03.คีย์เทอม2'!$A$10:$GT$59,165,FALSE)="","",VLOOKUP($A84,'03.คีย์เทอม2'!$A$10:$GT$59,165,FALSE)))</f>
        <v/>
      </c>
      <c r="DJ84" s="1262" t="str">
        <f t="shared" si="116"/>
        <v/>
      </c>
      <c r="DK84" s="1233" t="str">
        <f>IF('2.ชื่อนักเรียน'!R16="มส","มส",IF('2.ชื่อนักเรียน'!R16="ร","ร",IF('2.ชื่อนักเรียน'!R16="ย้าย","ย้าย",IF($B84="","",IF(DJ84="","",IF(DJ84&gt;=75,"เชี่ยวชาญ",IF(DJ84&gt;=65,"ชำนาญ",IF(DJ84&gt;=55,"พัฒนา",IF(DJ84&gt;=50,"เริ่มต้น","ไม่ผ่าน")))))))))</f>
        <v/>
      </c>
      <c r="DL84" s="1233" t="str">
        <f>IF($A$72&lt;&gt;"ชั้น"&amp;'01.ข้อมูลเบื้องต้น'!$H$2,"",IF(VLOOKUP($A84,'02.คีย์เทอม1'!$A$10:$GT$59,170,FALSE)="","",VLOOKUP($A84,'02.คีย์เทอม1'!$A$10:$GT$59,170,FALSE)))</f>
        <v/>
      </c>
      <c r="DM84" s="1233" t="str">
        <f>IF($A$72&lt;&gt;"ชั้น"&amp;'01.ข้อมูลเบื้องต้น'!$H$2,"",IF(VLOOKUP($A84,'03.คีย์เทอม2'!$A$10:$GT$59,170,FALSE)="","",VLOOKUP($A84,'03.คีย์เทอม2'!$A$10:$GT$59,170,FALSE)))</f>
        <v/>
      </c>
      <c r="DN84" s="1262" t="str">
        <f t="shared" si="117"/>
        <v/>
      </c>
      <c r="DO84" s="1233" t="str">
        <f>IF('2.ชื่อนักเรียน'!R16="มส","มส",IF('2.ชื่อนักเรียน'!R16="ร","ร",IF('2.ชื่อนักเรียน'!R16="ย้าย","ย้าย",IF($B84="","",IF(DN84="","",IF(DN84&gt;=75,"เชี่ยวชาญ",IF(DN84&gt;=65,"ชำนาญ",IF(DN84&gt;=55,"พัฒนา",IF(DN84&gt;=50,"เริ่มต้น","ไม่ผ่าน")))))))))</f>
        <v/>
      </c>
      <c r="DP84" s="1233" t="str">
        <f>IF($A$72&lt;&gt;"ชั้น"&amp;'01.ข้อมูลเบื้องต้น'!$H$2,"",IF(VLOOKUP($A84,'02.คีย์เทอม1'!$A$10:$GT$59,175,FALSE)="","",VLOOKUP($A84,'02.คีย์เทอม1'!$A$10:$GT$59,175,FALSE)))</f>
        <v/>
      </c>
      <c r="DQ84" s="1233" t="str">
        <f>IF($A$72&lt;&gt;"ชั้น"&amp;'01.ข้อมูลเบื้องต้น'!$H$2,"",IF(VLOOKUP($A84,'03.คีย์เทอม2'!$A$10:$GT$59,175,FALSE)="","",VLOOKUP($A84,'03.คีย์เทอม2'!$A$10:$GT$59,175,FALSE)))</f>
        <v/>
      </c>
      <c r="DR84" s="1262" t="str">
        <f t="shared" si="118"/>
        <v/>
      </c>
      <c r="DS84" s="1233" t="str">
        <f>IF('2.ชื่อนักเรียน'!R16="มส","มส",IF('2.ชื่อนักเรียน'!R16="ร","ร",IF('2.ชื่อนักเรียน'!R16="ย้าย","ย้าย",IF($B84="","",IF(DR84="","",IF(DR84&gt;=75,"เชี่ยวชาญ",IF(DR84&gt;=65,"ชำนาญ",IF(DR84&gt;=55,"พัฒนา",IF(DR84&gt;=50,"เริ่มต้น","ไม่ผ่าน")))))))))</f>
        <v/>
      </c>
      <c r="DT84" s="1233" t="str">
        <f>IF($A$72&lt;&gt;"ชั้น"&amp;'01.ข้อมูลเบื้องต้น'!$H$2,"",IF(VLOOKUP($A84,'02.คีย์เทอม1'!$A$10:$GT$59,180,FALSE)="","",VLOOKUP($A84,'02.คีย์เทอม1'!$A$10:$GT$59,180,FALSE)))</f>
        <v/>
      </c>
      <c r="DU84" s="1233" t="str">
        <f>IF($A$72&lt;&gt;"ชั้น"&amp;'01.ข้อมูลเบื้องต้น'!$H$2,"",IF(VLOOKUP($A84,'03.คีย์เทอม2'!$A$10:$GT$59,180,FALSE)="","",VLOOKUP($A84,'03.คีย์เทอม2'!$A$10:$GT$59,180,FALSE)))</f>
        <v/>
      </c>
      <c r="DV84" s="1262" t="str">
        <f t="shared" si="119"/>
        <v/>
      </c>
      <c r="DW84" s="1233" t="str">
        <f>IF('2.ชื่อนักเรียน'!R16="มส","มส",IF('2.ชื่อนักเรียน'!R16="ร","ร",IF('2.ชื่อนักเรียน'!R16="ย้าย","ย้าย",IF($B84="","",IF(DV84="","",IF(DV84&gt;=75,"เชี่ยวชาญ",IF(DV84&gt;=65,"ชำนาญ",IF(DV84&gt;=55,"พัฒนา",IF(DV84&gt;=50,"เริ่มต้น","ไม่ผ่าน")))))))))</f>
        <v/>
      </c>
    </row>
    <row r="85" spans="1:127" ht="16.8" customHeight="1">
      <c r="A85" s="1323">
        <v>7</v>
      </c>
      <c r="B85" s="1324" t="str">
        <f>IF('2.ชื่อนักเรียน'!C17="","",'2.ชื่อนักเรียน'!C17)</f>
        <v/>
      </c>
      <c r="C85" s="1313" t="str">
        <f>IF('2.ชื่อนักเรียน'!D17="","",'2.ชื่อนักเรียน'!D17)</f>
        <v/>
      </c>
      <c r="D85" s="1314" t="str">
        <f>IF($A$72&lt;&gt;"ชั้น"&amp;'01.ข้อมูลเบื้องต้น'!$H$2,"",IF(AK85="","",AK85))</f>
        <v/>
      </c>
      <c r="E85" s="1314" t="str">
        <f>IF($A$72&lt;&gt;"ชั้น"&amp;'01.ข้อมูลเบื้องต้น'!$H$2,"",IF(AO85="","",AO85))</f>
        <v/>
      </c>
      <c r="F85" s="1315" t="str">
        <f>IF($A$72&lt;&gt;"ชั้น"&amp;'01.ข้อมูลเบื้องต้น'!$H$2,"",IF(AS85="","",AS85))</f>
        <v/>
      </c>
      <c r="G85" s="1326" t="str">
        <f>IF($A$72&lt;&gt;"ชั้น"&amp;'01.ข้อมูลเบื้องต้น'!$H$2,"",IF(AW85="","",AW85))</f>
        <v/>
      </c>
      <c r="H85" s="1327" t="str">
        <f>IF($A$72&lt;&gt;"ชั้น"&amp;'01.ข้อมูลเบื้องต้น'!$H$2,"",IF(BA85="","",BA85))</f>
        <v/>
      </c>
      <c r="I85" s="1316" t="str">
        <f>IF($A$72&lt;&gt;"ชั้น"&amp;'01.ข้อมูลเบื้องต้น'!$H$2,"",IF(BE85="","",BE85))</f>
        <v/>
      </c>
      <c r="J85" s="1316" t="str">
        <f>IF($A$72&lt;&gt;"ชั้น"&amp;'01.ข้อมูลเบื้องต้น'!$H$2,"",IF(BI85="","",BI85))</f>
        <v/>
      </c>
      <c r="K85" s="1316" t="str">
        <f>IF($A$72&lt;&gt;"ชั้น"&amp;'01.ข้อมูลเบื้องต้น'!$H$2,"",IF(BM85="","",BM85))</f>
        <v/>
      </c>
      <c r="L85" s="1328" t="str">
        <f>IF($A$72&lt;&gt;"ชั้น"&amp;'01.ข้อมูลเบื้องต้น'!$H$2,"",IF(BO85="","",BO85))</f>
        <v/>
      </c>
      <c r="M85" s="1326" t="str">
        <f>IF($A$72&lt;&gt;"ชั้น"&amp;'01.ข้อมูลเบื้องต้น'!$H$2,"",IF(BS85="","",BS85))</f>
        <v/>
      </c>
      <c r="N85" s="1327" t="str">
        <f>IF($A$72&lt;&gt;"ชั้น"&amp;'01.ข้อมูลเบื้องต้น'!$H$2,"",IF(BW85="","",BW85))</f>
        <v/>
      </c>
      <c r="O85" s="1327" t="str">
        <f>IF($A$72&lt;&gt;"ชั้น"&amp;'01.ข้อมูลเบื้องต้น'!$H$2,"",IF(CA85="","",CA85))</f>
        <v/>
      </c>
      <c r="P85" s="1327" t="str">
        <f>IF($A$72&lt;&gt;"ชั้น"&amp;'01.ข้อมูลเบื้องต้น'!$H$2,"",IF(CE85="","",CE85))</f>
        <v/>
      </c>
      <c r="Q85" s="1327" t="str">
        <f>IF($A$72&lt;&gt;"ชั้น"&amp;'01.ข้อมูลเบื้องต้น'!$H$2,"",IF(CI85="","",CI85))</f>
        <v/>
      </c>
      <c r="R85" s="1327" t="str">
        <f>IF($A$72&lt;&gt;"ชั้น"&amp;'01.ข้อมูลเบื้องต้น'!$H$2,"",IF(CM85="","",CM85))</f>
        <v/>
      </c>
      <c r="S85" s="1327" t="str">
        <f>IF($A$72&lt;&gt;"ชั้น"&amp;'01.ข้อมูลเบื้องต้น'!$H$2,"",IF(CQ85="","",CQ85))</f>
        <v/>
      </c>
      <c r="T85" s="1327" t="str">
        <f>IF($A$72&lt;&gt;"ชั้น"&amp;'01.ข้อมูลเบื้องต้น'!$H$2,"",IF(CU85="","",CU85))</f>
        <v/>
      </c>
      <c r="U85" s="1327" t="str">
        <f>IF($A$72&lt;&gt;"ชั้น"&amp;'01.ข้อมูลเบื้องต้น'!$H$2,"",IF(CY85="","",CY85))</f>
        <v/>
      </c>
      <c r="V85" s="1327" t="str">
        <f>IF($A$72&lt;&gt;"ชั้น"&amp;'01.ข้อมูลเบื้องต้น'!$H$2,"",IF(DC85="","",DC85))</f>
        <v/>
      </c>
      <c r="W85" s="1327" t="str">
        <f>IF($A$72&lt;&gt;"ชั้น"&amp;'01.ข้อมูลเบื้องต้น'!$H$2,"",IF(DG85="","",DG85))</f>
        <v/>
      </c>
      <c r="X85" s="1327" t="str">
        <f>IF($A$72&lt;&gt;"ชั้น"&amp;'01.ข้อมูลเบื้องต้น'!$H$2,"",IF(DK85="","",DK85))</f>
        <v/>
      </c>
      <c r="Y85" s="1327" t="str">
        <f>IF($A$72&lt;&gt;"ชั้น"&amp;'01.ข้อมูลเบื้องต้น'!$H$2,"",IF(DO85="","",DO85))</f>
        <v/>
      </c>
      <c r="Z85" s="1327" t="str">
        <f>IF($A$72&lt;&gt;"ชั้น"&amp;'01.ข้อมูลเบื้องต้น'!$H$2,"",IF(DS85="","",DS85))</f>
        <v/>
      </c>
      <c r="AA85" s="1420" t="str">
        <f>IF($A$72&lt;&gt;"ชั้น"&amp;'01.ข้อมูลเบื้องต้น'!$H$2,"",IF(DW85="","",DW85))</f>
        <v/>
      </c>
      <c r="AB85" s="1421" t="str">
        <f>IF($A$72&lt;&gt;"ชั้น"&amp;'01.ข้อมูลเบื้องต้น'!$H$2,"",'7.พัฒนาผู้เรียน'!G17)</f>
        <v/>
      </c>
      <c r="AC85" s="1422" t="str">
        <f>IF($A$72&lt;&gt;"ชั้น"&amp;'01.ข้อมูลเบื้องต้น'!$H$2,"",'9.คุณลักษณะ'!I17)</f>
        <v/>
      </c>
      <c r="AH85" s="1233" t="str">
        <f>IF($A$72&lt;&gt;"ชั้น"&amp;'01.ข้อมูลเบื้องต้น'!$H$2,"",IF(VLOOKUP($A85,'02.คีย์เทอม1'!$A$10:$GT$59,189,FALSE)="","",VLOOKUP($A85,'02.คีย์เทอม1'!$A$10:$GT$59,189,FALSE)))</f>
        <v/>
      </c>
      <c r="AI85" s="1233" t="str">
        <f>IF($A$72&lt;&gt;"ชั้น"&amp;'01.ข้อมูลเบื้องต้น'!$H$2,"",IF(VLOOKUP($A85,'03.คีย์เทอม2'!$A$10:$GT$59,189,FALSE)="","",VLOOKUP($A85,'03.คีย์เทอม2'!$A$10:$GT$59,189,FALSE)))</f>
        <v/>
      </c>
      <c r="AJ85" s="1262" t="str">
        <f t="shared" si="73"/>
        <v/>
      </c>
      <c r="AK85" s="1233" t="str">
        <f>IF('2.ชื่อนักเรียน'!R17="มส","มส",IF('2.ชื่อนักเรียน'!R17="ร","ร",IF('2.ชื่อนักเรียน'!R17="ย้าย","ย้าย",IF($B85="","",IF(AJ85="","",IF(AJ85&gt;=75,"เชี่ยวชาญ",IF(AJ85&gt;=65,"ชำนาญ",IF(AJ85&gt;=55,"พัฒนา",IF(AJ85&gt;=50,"เริ่มต้น","ไม่ผ่าน")))))))))</f>
        <v/>
      </c>
      <c r="AL85" s="1233" t="str">
        <f>IF($A$72&lt;&gt;"ชั้น"&amp;'01.ข้อมูลเบื้องต้น'!$H$2,"",IF(VLOOKUP($A85,'02.คีย์เทอม1'!$A$10:$GT$59,193,FALSE)="","",VLOOKUP($A85,'02.คีย์เทอม1'!$A$10:$GT$59,193,FALSE)))</f>
        <v/>
      </c>
      <c r="AM85" s="1233" t="str">
        <f>IF($A$72&lt;&gt;"ชั้น"&amp;'01.ข้อมูลเบื้องต้น'!$H$2,"",IF(VLOOKUP($A85,'03.คีย์เทอม2'!$A$10:$GT$59,193,FALSE)="","",VLOOKUP($A85,'03.คีย์เทอม2'!$A$10:$GT$59,193,FALSE)))</f>
        <v/>
      </c>
      <c r="AN85" s="1262" t="str">
        <f t="shared" si="97"/>
        <v/>
      </c>
      <c r="AO85" s="1233" t="str">
        <f>IF('2.ชื่อนักเรียน'!R17="มส","มส",IF('2.ชื่อนักเรียน'!R17="ร","ร",IF('2.ชื่อนักเรียน'!R17="ย้าย","ย้าย",IF($B85="","",IF(AN85="","",IF(AN85&gt;=75,"เชี่ยวชาญ",IF(AN85&gt;=65,"ชำนาญ",IF(AN85&gt;=55,"พัฒนา",IF(AN85&gt;=50,"เริ่มต้น","ไม่ผ่าน")))))))))</f>
        <v/>
      </c>
      <c r="AP85" s="1233" t="str">
        <f>IF($A$72&lt;&gt;"ชั้น"&amp;'01.ข้อมูลเบื้องต้น'!$H$2,"",IF(VLOOKUP($A85,'02.คีย์เทอม1'!$A$10:$GT$59,195,FALSE)="","",VLOOKUP($A85,'02.คีย์เทอม1'!$A$10:$GT$59,195,FALSE)))</f>
        <v/>
      </c>
      <c r="AQ85" s="1233" t="str">
        <f>IF($A$72&lt;&gt;"ชั้น"&amp;'01.ข้อมูลเบื้องต้น'!$H$2,"",IF(VLOOKUP($A85,'03.คีย์เทอม2'!$A$10:$GT$59,195,FALSE)="","",VLOOKUP($A85,'03.คีย์เทอม2'!$A$10:$GT$59,195,FALSE)))</f>
        <v/>
      </c>
      <c r="AR85" s="1262" t="str">
        <f t="shared" si="98"/>
        <v/>
      </c>
      <c r="AS85" s="1233" t="str">
        <f>IF('2.ชื่อนักเรียน'!R17="มส","มส",IF('2.ชื่อนักเรียน'!R17="ร","ร",IF('2.ชื่อนักเรียน'!R17="ย้าย","ย้าย",IF($B85="","",IF(AR85="","",IF(AR85&gt;=75,"เชี่ยวชาญ",IF(AR85&gt;=65,"ชำนาญ",IF(AR85&gt;=55,"พัฒนา",IF(AR85&gt;=50,"เริ่มต้น","ไม่ผ่าน")))))))))</f>
        <v/>
      </c>
      <c r="AT85" s="1233" t="str">
        <f>IF($A$72&lt;&gt;"ชั้น"&amp;'01.ข้อมูลเบื้องต้น'!$H$2,"",IF(VLOOKUP($A85,'02.คีย์เทอม1'!$A$10:$GT$59,196,FALSE)="","",VLOOKUP($A85,'02.คีย์เทอม1'!$A$10:$GT$59,196,FALSE)))</f>
        <v/>
      </c>
      <c r="AU85" s="1233" t="str">
        <f>IF($A$72&lt;&gt;"ชั้น"&amp;'01.ข้อมูลเบื้องต้น'!$H$2,"",IF(VLOOKUP($A85,'03.คีย์เทอม2'!$A$10:$GT$59,196,FALSE)="","",VLOOKUP($A85,'03.คีย์เทอม2'!$A$10:$GT$59,196,FALSE)))</f>
        <v/>
      </c>
      <c r="AV85" s="1262" t="str">
        <f t="shared" si="99"/>
        <v/>
      </c>
      <c r="AW85" s="1233" t="str">
        <f>IF('2.ชื่อนักเรียน'!R17="มส","มส",IF('2.ชื่อนักเรียน'!R17="ร","ร",IF('2.ชื่อนักเรียน'!R17="ย้าย","ย้าย",IF($B85="","",IF(AV85="","",IF(AV85&gt;=75,"เชี่ยวชาญ",IF(AV85&gt;=65,"ชำนาญ",IF(AV85&gt;=55,"พัฒนา",IF(AV85&gt;=50,"เริ่มต้น","ไม่ผ่าน")))))))))</f>
        <v/>
      </c>
      <c r="AX85" s="1233" t="str">
        <f>IF($A$72&lt;&gt;"ชั้น"&amp;'01.ข้อมูลเบื้องต้น'!$H$2,"",IF(VLOOKUP($A85,'02.คีย์เทอม1'!$A$10:$GT$59,197,FALSE)="","",VLOOKUP($A85,'02.คีย์เทอม1'!$A$10:$GT$59,197,FALSE)))</f>
        <v/>
      </c>
      <c r="AY85" s="1233" t="str">
        <f>IF($A$72&lt;&gt;"ชั้น"&amp;'01.ข้อมูลเบื้องต้น'!$H$2,"",IF(VLOOKUP($A85,'03.คีย์เทอม2'!$A$10:$GT$59,197,FALSE)="","",VLOOKUP($A85,'03.คีย์เทอม2'!$A$10:$GT$59,197,FALSE)))</f>
        <v/>
      </c>
      <c r="AZ85" s="1262" t="str">
        <f t="shared" si="100"/>
        <v/>
      </c>
      <c r="BA85" s="1233" t="str">
        <f>IF('2.ชื่อนักเรียน'!R17="มส","มส",IF('2.ชื่อนักเรียน'!R17="ร","ร",IF('2.ชื่อนักเรียน'!R17="ย้าย","ย้าย",IF($B85="","",IF(AZ85="","",IF(AZ85&gt;=75,"เชี่ยวชาญ",IF(AZ85&gt;=65,"ชำนาญ",IF(AZ85&gt;=55,"พัฒนา",IF(AZ85&gt;=50,"เริ่มต้น","ไม่ผ่าน")))))))))</f>
        <v/>
      </c>
      <c r="BB85" s="1233" t="str">
        <f>IF($A$72&lt;&gt;"ชั้น"&amp;'01.ข้อมูลเบื้องต้น'!$H$2,"",IF(VLOOKUP($A85,'02.คีย์เทอม1'!$A$10:$GT$59,198,FALSE)="","",VLOOKUP($A85,'02.คีย์เทอม1'!$A$10:$GT$59,198,FALSE)))</f>
        <v/>
      </c>
      <c r="BC85" s="1233" t="str">
        <f>IF($A$72&lt;&gt;"ชั้น"&amp;'01.ข้อมูลเบื้องต้น'!$H$2,"",IF(VLOOKUP($A85,'03.คีย์เทอม2'!$A$10:$GT$59,198,FALSE)="","",VLOOKUP($A85,'03.คีย์เทอม2'!$A$10:$GT$59,198,FALSE)))</f>
        <v/>
      </c>
      <c r="BD85" s="1262" t="str">
        <f t="shared" si="101"/>
        <v/>
      </c>
      <c r="BE85" s="1233" t="str">
        <f>IF('2.ชื่อนักเรียน'!R17="มส","มส",IF('2.ชื่อนักเรียน'!R17="ร","ร",IF('2.ชื่อนักเรียน'!R17="ย้าย","ย้าย",IF($B85="","",IF(BD85="","",IF(BD85&gt;=75,"เชี่ยวชาญ",IF(BD85&gt;=65,"ชำนาญ",IF(BD85&gt;=55,"พัฒนา",IF(BD85&gt;=50,"เริ่มต้น","ไม่ผ่าน")))))))))</f>
        <v/>
      </c>
      <c r="BF85" s="1233" t="str">
        <f>IF($A$72&lt;&gt;"ชั้น"&amp;'01.ข้อมูลเบื้องต้น'!$H$2,"",IF(VLOOKUP($A85,'02.คีย์เทอม1'!$A$10:$GT$59,199,FALSE)="","",VLOOKUP($A85,'02.คีย์เทอม1'!$A$10:$GT$59,199,FALSE)))</f>
        <v/>
      </c>
      <c r="BG85" s="1233" t="str">
        <f>IF($A$72&lt;&gt;"ชั้น"&amp;'01.ข้อมูลเบื้องต้น'!$H$2,"",IF(VLOOKUP($A85,'03.คีย์เทอม2'!$A$10:$GT$59,199,FALSE)="","",VLOOKUP($A85,'03.คีย์เทอม2'!$A$10:$GT$59,199,FALSE)))</f>
        <v/>
      </c>
      <c r="BH85" s="1262" t="str">
        <f t="shared" si="102"/>
        <v/>
      </c>
      <c r="BI85" s="1233" t="str">
        <f>IF('2.ชื่อนักเรียน'!R17="มส","มส",IF('2.ชื่อนักเรียน'!R17="ร","ร",IF('2.ชื่อนักเรียน'!R17="ย้าย","ย้าย",IF($B85="","",IF(BH85="","",IF(BH85&gt;=75,"เชี่ยวชาญ",IF(BH85&gt;=65,"ชำนาญ",IF(BH85&gt;=55,"พัฒนา",IF(BH85&gt;=50,"เริ่มต้น","ไม่ผ่าน")))))))))</f>
        <v/>
      </c>
      <c r="BJ85" s="1233" t="str">
        <f>IF($A$72&lt;&gt;"ชั้น"&amp;'01.ข้อมูลเบื้องต้น'!$H$2,"",IF(VLOOKUP($A85,'02.คีย์เทอม1'!$A$10:$GT$59,200,FALSE)="","",VLOOKUP($A85,'02.คีย์เทอม1'!$A$10:$GT$59,200,FALSE)))</f>
        <v/>
      </c>
      <c r="BK85" s="1233" t="str">
        <f>IF($A$72&lt;&gt;"ชั้น"&amp;'01.ข้อมูลเบื้องต้น'!$H$2,"",IF(VLOOKUP($A85,'03.คีย์เทอม2'!$A$10:$GT$59,200,FALSE)="","",VLOOKUP($A85,'03.คีย์เทอม2'!$A$10:$GT$59,200,FALSE)))</f>
        <v/>
      </c>
      <c r="BL85" s="1262" t="str">
        <f t="shared" si="103"/>
        <v/>
      </c>
      <c r="BM85" s="1233" t="str">
        <f>IF('2.ชื่อนักเรียน'!R17="มส","มส",IF('2.ชื่อนักเรียน'!R17="ร","ร",IF('2.ชื่อนักเรียน'!R17="ย้าย","ย้าย",IF($B85="","",IF(BL85="","",IF(BL85&gt;=75,"เชี่ยวชาญ",IF(BL85&gt;=65,"ชำนาญ",IF(BL85&gt;=55,"พัฒนา",IF(BL85&gt;=50,"เริ่มต้น","ไม่ผ่าน")))))))))</f>
        <v/>
      </c>
      <c r="BN85" s="1262" t="str">
        <f t="shared" si="104"/>
        <v/>
      </c>
      <c r="BO85" s="1233" t="str">
        <f>IF('2.ชื่อนักเรียน'!R17="มส","มส",IF('2.ชื่อนักเรียน'!R17="ร","ร",IF('2.ชื่อนักเรียน'!R17="ย้าย","ย้าย",IF($B85="","",IF(BN85="","",IF(BN85&gt;=75,"เชี่ยวชาญ",IF(BN85&gt;=65,"ชำนาญ",IF(BN85&gt;=55,"พัฒนา",IF(BN85&gt;=50,"เริ่มต้น","ไม่ผ่าน")))))))))</f>
        <v/>
      </c>
      <c r="BP85" s="1233" t="str">
        <f>IF($A$72&lt;&gt;"ชั้น"&amp;'01.ข้อมูลเบื้องต้น'!$H$2,"",IF(VLOOKUP($A85,'02.คีย์เทอม1'!$A$10:$GT$59,110,FALSE)="","",VLOOKUP($A85,'02.คีย์เทอม1'!$A$10:$GT$59,110,FALSE)))</f>
        <v/>
      </c>
      <c r="BQ85" s="1233" t="str">
        <f>IF($A$72&lt;&gt;"ชั้น"&amp;'01.ข้อมูลเบื้องต้น'!$H$2,"",IF(VLOOKUP($A85,'03.คีย์เทอม2'!$A$10:$GT$59,110,FALSE)="","",VLOOKUP($A85,'03.คีย์เทอม2'!$A$10:$GT$59,110,FALSE)))</f>
        <v/>
      </c>
      <c r="BR85" s="1262" t="str">
        <f t="shared" si="105"/>
        <v/>
      </c>
      <c r="BS85" s="1233" t="str">
        <f>IF('2.ชื่อนักเรียน'!R17="มส","มส",IF('2.ชื่อนักเรียน'!R17="ร","ร",IF('2.ชื่อนักเรียน'!R17="ย้าย","ย้าย",IF($B85="","",IF(BR85="","",IF(BR85&gt;=75,"เชี่ยวชาญ",IF(BR85&gt;=65,"ชำนาญ",IF(BR85&gt;=55,"พัฒนา",IF(BR85&gt;=50,"เริ่มต้น","ไม่ผ่าน")))))))))</f>
        <v/>
      </c>
      <c r="BT85" s="1233" t="str">
        <f>IF($A$72&lt;&gt;"ชั้น"&amp;'01.ข้อมูลเบื้องต้น'!$H$2,"",IF(VLOOKUP($A85,'02.คีย์เทอม1'!$A$10:$GT$59,115,FALSE)="","",VLOOKUP($A85,'02.คีย์เทอม1'!$A$10:$GT$59,115,FALSE)))</f>
        <v/>
      </c>
      <c r="BU85" s="1233" t="str">
        <f>IF($A$72&lt;&gt;"ชั้น"&amp;'01.ข้อมูลเบื้องต้น'!$H$2,"",IF(VLOOKUP($A85,'03.คีย์เทอม2'!$A$10:$GT$59,115,FALSE)="","",VLOOKUP($A85,'03.คีย์เทอม2'!$A$10:$GT$59,115,FALSE)))</f>
        <v/>
      </c>
      <c r="BV85" s="1262" t="str">
        <f t="shared" si="106"/>
        <v/>
      </c>
      <c r="BW85" s="1233" t="str">
        <f>IF('2.ชื่อนักเรียน'!R17="มส","มส",IF('2.ชื่อนักเรียน'!R17="ร","ร",IF('2.ชื่อนักเรียน'!R17="ย้าย","ย้าย",IF($B85="","",IF(BV85="","",IF(BV85&gt;=75,"เชี่ยวชาญ",IF(BV85&gt;=65,"ชำนาญ",IF(BV85&gt;=55,"พัฒนา",IF(BV85&gt;=50,"เริ่มต้น","ไม่ผ่าน")))))))))</f>
        <v/>
      </c>
      <c r="BX85" s="1233" t="str">
        <f>IF($A$72&lt;&gt;"ชั้น"&amp;'01.ข้อมูลเบื้องต้น'!$H$2,"",IF(VLOOKUP($A85,'02.คีย์เทอม1'!$A$10:$GT$59,120,FALSE)="","",VLOOKUP($A85,'02.คีย์เทอม1'!$A$10:$GT$59,120,FALSE)))</f>
        <v/>
      </c>
      <c r="BY85" s="1233" t="str">
        <f>IF($A$72&lt;&gt;"ชั้น"&amp;'01.ข้อมูลเบื้องต้น'!$H$2,"",IF(VLOOKUP($A85,'03.คีย์เทอม2'!$A$10:$GT$59,120,FALSE)="","",VLOOKUP($A85,'03.คีย์เทอม2'!$A$10:$GT$59,120,FALSE)))</f>
        <v/>
      </c>
      <c r="BZ85" s="1262" t="str">
        <f t="shared" si="107"/>
        <v/>
      </c>
      <c r="CA85" s="1233" t="str">
        <f>IF('2.ชื่อนักเรียน'!R17="มส","มส",IF('2.ชื่อนักเรียน'!R17="ร","ร",IF('2.ชื่อนักเรียน'!R17="ย้าย","ย้าย",IF($B85="","",IF(BZ85="","",IF(BZ85&gt;=75,"เชี่ยวชาญ",IF(BZ85&gt;=65,"ชำนาญ",IF(BZ85&gt;=55,"พัฒนา",IF(BZ85&gt;=50,"เริ่มต้น","ไม่ผ่าน")))))))))</f>
        <v/>
      </c>
      <c r="CB85" s="1233" t="str">
        <f>IF($A$72&lt;&gt;"ชั้น"&amp;'01.ข้อมูลเบื้องต้น'!$H$2,"",IF(VLOOKUP($A85,'02.คีย์เทอม1'!$A$10:$GT$59,125,FALSE)="","",VLOOKUP($A85,'02.คีย์เทอม1'!$A$10:$GT$59,125,FALSE)))</f>
        <v/>
      </c>
      <c r="CC85" s="1233" t="str">
        <f>IF($A$72&lt;&gt;"ชั้น"&amp;'01.ข้อมูลเบื้องต้น'!$H$2,"",IF(VLOOKUP($A85,'03.คีย์เทอม2'!$A$10:$GT$59,125,FALSE)="","",VLOOKUP($A85,'03.คีย์เทอม2'!$A$10:$GT$59,125,FALSE)))</f>
        <v/>
      </c>
      <c r="CD85" s="1262" t="str">
        <f t="shared" si="108"/>
        <v/>
      </c>
      <c r="CE85" s="1233" t="str">
        <f>IF('2.ชื่อนักเรียน'!R17="มส","มส",IF('2.ชื่อนักเรียน'!R17="ร","ร",IF('2.ชื่อนักเรียน'!R17="ย้าย","ย้าย",IF($B85="","",IF(CD85="","",IF(CD85&gt;=75,"เชี่ยวชาญ",IF(CD85&gt;=65,"ชำนาญ",IF(CD85&gt;=55,"พัฒนา",IF(CD85&gt;=50,"เริ่มต้น","ไม่ผ่าน")))))))))</f>
        <v/>
      </c>
      <c r="CF85" s="1233" t="str">
        <f>IF($A$72&lt;&gt;"ชั้น"&amp;'01.ข้อมูลเบื้องต้น'!$H$2,"",IF(VLOOKUP($A85,'02.คีย์เทอม1'!$A$10:$GT$59,130,FALSE)="","",VLOOKUP($A85,'02.คีย์เทอม1'!$A$10:$GT$59,130,FALSE)))</f>
        <v/>
      </c>
      <c r="CG85" s="1233" t="str">
        <f>IF($A$72&lt;&gt;"ชั้น"&amp;'01.ข้อมูลเบื้องต้น'!$H$2,"",IF(VLOOKUP($A85,'03.คีย์เทอม2'!$A$10:$GT$59,130,FALSE)="","",VLOOKUP($A85,'03.คีย์เทอม2'!$A$10:$GT$59,130,FALSE)))</f>
        <v/>
      </c>
      <c r="CH85" s="1262" t="str">
        <f t="shared" si="109"/>
        <v/>
      </c>
      <c r="CI85" s="1233" t="str">
        <f>IF('2.ชื่อนักเรียน'!R17="มส","มส",IF('2.ชื่อนักเรียน'!R17="ร","ร",IF('2.ชื่อนักเรียน'!R17="ย้าย","ย้าย",IF($B85="","",IF(CH85="","",IF(CH85&gt;=75,"เชี่ยวชาญ",IF(CH85&gt;=65,"ชำนาญ",IF(CH85&gt;=55,"พัฒนา",IF(CH85&gt;=50,"เริ่มต้น","ไม่ผ่าน")))))))))</f>
        <v/>
      </c>
      <c r="CJ85" s="1233" t="str">
        <f>IF($A$72&lt;&gt;"ชั้น"&amp;'01.ข้อมูลเบื้องต้น'!$H$2,"",IF(VLOOKUP($A85,'02.คีย์เทอม1'!$A$10:$GT$59,135,FALSE)="","",VLOOKUP($A85,'02.คีย์เทอม1'!$A$10:$GT$59,135,FALSE)))</f>
        <v/>
      </c>
      <c r="CK85" s="1233" t="str">
        <f>IF($A$72&lt;&gt;"ชั้น"&amp;'01.ข้อมูลเบื้องต้น'!$H$2,"",IF(VLOOKUP($A85,'03.คีย์เทอม2'!$A$10:$GT$59,135,FALSE)="","",VLOOKUP($A85,'03.คีย์เทอม2'!$A$10:$GT$59,135,FALSE)))</f>
        <v/>
      </c>
      <c r="CL85" s="1262" t="str">
        <f t="shared" si="110"/>
        <v/>
      </c>
      <c r="CM85" s="1233" t="str">
        <f>IF('2.ชื่อนักเรียน'!R17="มส","มส",IF('2.ชื่อนักเรียน'!R17="ร","ร",IF('2.ชื่อนักเรียน'!R17="ย้าย","ย้าย",IF($B85="","",IF(CL85="","",IF(CL85&gt;=75,"เชี่ยวชาญ",IF(CL85&gt;=65,"ชำนาญ",IF(CL85&gt;=55,"พัฒนา",IF(CL85&gt;=50,"เริ่มต้น","ไม่ผ่าน")))))))))</f>
        <v/>
      </c>
      <c r="CN85" s="1233" t="str">
        <f>IF($A$72&lt;&gt;"ชั้น"&amp;'01.ข้อมูลเบื้องต้น'!$H$2,"",IF(VLOOKUP($A85,'02.คีย์เทอม1'!$A$10:$GT$59,140,FALSE)="","",VLOOKUP($A85,'02.คีย์เทอม1'!$A$10:$GT$59,140,FALSE)))</f>
        <v/>
      </c>
      <c r="CO85" s="1233" t="str">
        <f>IF($A$72&lt;&gt;"ชั้น"&amp;'01.ข้อมูลเบื้องต้น'!$H$2,"",IF(VLOOKUP($A85,'03.คีย์เทอม2'!$A$10:$GT$59,140,FALSE)="","",VLOOKUP($A85,'03.คีย์เทอม2'!$A$10:$GT$59,140,FALSE)))</f>
        <v/>
      </c>
      <c r="CP85" s="1262" t="str">
        <f t="shared" si="111"/>
        <v/>
      </c>
      <c r="CQ85" s="1233" t="str">
        <f>IF('2.ชื่อนักเรียน'!R17="มส","มส",IF('2.ชื่อนักเรียน'!R17="ร","ร",IF('2.ชื่อนักเรียน'!R17="ย้าย","ย้าย",IF($B85="","",IF(CP85="","",IF(CP85&gt;=75,"เชี่ยวชาญ",IF(CP85&gt;=65,"ชำนาญ",IF(CP85&gt;=55,"พัฒนา",IF(CP85&gt;=50,"เริ่มต้น","ไม่ผ่าน")))))))))</f>
        <v/>
      </c>
      <c r="CR85" s="1233" t="str">
        <f>IF($A$72&lt;&gt;"ชั้น"&amp;'01.ข้อมูลเบื้องต้น'!$H$2,"",IF(VLOOKUP($A85,'02.คีย์เทอม1'!$A$10:$GT$59,145,FALSE)="","",VLOOKUP($A85,'02.คีย์เทอม1'!$A$10:$GT$59,145,FALSE)))</f>
        <v/>
      </c>
      <c r="CS85" s="1233" t="str">
        <f>IF($A$72&lt;&gt;"ชั้น"&amp;'01.ข้อมูลเบื้องต้น'!$H$2,"",IF(VLOOKUP($A85,'03.คีย์เทอม2'!$A$10:$GT$59,145,FALSE)="","",VLOOKUP($A85,'03.คีย์เทอม2'!$A$10:$GT$59,145,FALSE)))</f>
        <v/>
      </c>
      <c r="CT85" s="1262" t="str">
        <f t="shared" si="112"/>
        <v/>
      </c>
      <c r="CU85" s="1233" t="str">
        <f>IF('2.ชื่อนักเรียน'!R17="มส","มส",IF('2.ชื่อนักเรียน'!R17="ร","ร",IF('2.ชื่อนักเรียน'!R17="ย้าย","ย้าย",IF($B85="","",IF(CT85="","",IF(CT85&gt;=75,"เชี่ยวชาญ",IF(CT85&gt;=65,"ชำนาญ",IF(CT85&gt;=55,"พัฒนา",IF(CT85&gt;=50,"เริ่มต้น","ไม่ผ่าน")))))))))</f>
        <v/>
      </c>
      <c r="CV85" s="1233" t="str">
        <f>IF($A$72&lt;&gt;"ชั้น"&amp;'01.ข้อมูลเบื้องต้น'!$H$2,"",IF(VLOOKUP($A85,'02.คีย์เทอม1'!$A$10:$GT$59,150,FALSE)="","",VLOOKUP($A85,'02.คีย์เทอม1'!$A$10:$GT$59,150,FALSE)))</f>
        <v/>
      </c>
      <c r="CW85" s="1233" t="str">
        <f>IF($A$72&lt;&gt;"ชั้น"&amp;'01.ข้อมูลเบื้องต้น'!$H$2,"",IF(VLOOKUP($A85,'03.คีย์เทอม2'!$A$10:$GT$59,150,FALSE)="","",VLOOKUP($A85,'03.คีย์เทอม2'!$A$10:$GT$59,150,FALSE)))</f>
        <v/>
      </c>
      <c r="CX85" s="1262" t="str">
        <f t="shared" si="113"/>
        <v/>
      </c>
      <c r="CY85" s="1233" t="str">
        <f>IF('2.ชื่อนักเรียน'!R17="มส","มส",IF('2.ชื่อนักเรียน'!R17="ร","ร",IF('2.ชื่อนักเรียน'!R17="ย้าย","ย้าย",IF($B85="","",IF(CX85="","",IF(CX85&gt;=75,"เชี่ยวชาญ",IF(CX85&gt;=65,"ชำนาญ",IF(CX85&gt;=55,"พัฒนา",IF(CX85&gt;=50,"เริ่มต้น","ไม่ผ่าน")))))))))</f>
        <v/>
      </c>
      <c r="CZ85" s="1233" t="str">
        <f>IF($A$72&lt;&gt;"ชั้น"&amp;'01.ข้อมูลเบื้องต้น'!$H$2,"",IF(VLOOKUP($A85,'02.คีย์เทอม1'!$A$10:$GT$59,155,FALSE)="","",VLOOKUP($A85,'02.คีย์เทอม1'!$A$10:$GT$59,155,FALSE)))</f>
        <v/>
      </c>
      <c r="DA85" s="1233" t="str">
        <f>IF($A$72&lt;&gt;"ชั้น"&amp;'01.ข้อมูลเบื้องต้น'!$H$2,"",IF(VLOOKUP($A85,'03.คีย์เทอม2'!$A$10:$GT$59,155,FALSE)="","",VLOOKUP($A85,'03.คีย์เทอม2'!$A$10:$GT$59,155,FALSE)))</f>
        <v/>
      </c>
      <c r="DB85" s="1262" t="str">
        <f t="shared" si="114"/>
        <v/>
      </c>
      <c r="DC85" s="1233" t="str">
        <f>IF('2.ชื่อนักเรียน'!R17="มส","มส",IF('2.ชื่อนักเรียน'!R17="ร","ร",IF('2.ชื่อนักเรียน'!R17="ย้าย","ย้าย",IF($B85="","",IF(DB85="","",IF(DB85&gt;=75,"เชี่ยวชาญ",IF(DB85&gt;=65,"ชำนาญ",IF(DB85&gt;=55,"พัฒนา",IF(DB85&gt;=50,"เริ่มต้น","ไม่ผ่าน")))))))))</f>
        <v/>
      </c>
      <c r="DD85" s="1233" t="str">
        <f>IF($A$72&lt;&gt;"ชั้น"&amp;'01.ข้อมูลเบื้องต้น'!$H$2,"",IF(VLOOKUP($A85,'02.คีย์เทอม1'!$A$10:$GT$59,160,FALSE)="","",VLOOKUP($A85,'02.คีย์เทอม1'!$A$10:$GT$59,160,FALSE)))</f>
        <v/>
      </c>
      <c r="DE85" s="1233" t="str">
        <f>IF($A$72&lt;&gt;"ชั้น"&amp;'01.ข้อมูลเบื้องต้น'!$H$2,"",IF(VLOOKUP($A85,'03.คีย์เทอม2'!$A$10:$GT$59,160,FALSE)="","",VLOOKUP($A85,'03.คีย์เทอม2'!$A$10:$GT$59,160,FALSE)))</f>
        <v/>
      </c>
      <c r="DF85" s="1262" t="str">
        <f t="shared" si="115"/>
        <v/>
      </c>
      <c r="DG85" s="1233" t="str">
        <f>IF('2.ชื่อนักเรียน'!R17="มส","มส",IF('2.ชื่อนักเรียน'!R17="ร","ร",IF('2.ชื่อนักเรียน'!R17="ย้าย","ย้าย",IF($B85="","",IF(DF85="","",IF(DF85&gt;=75,"เชี่ยวชาญ",IF(DF85&gt;=65,"ชำนาญ",IF(DF85&gt;=55,"พัฒนา",IF(DF85&gt;=50,"เริ่มต้น","ไม่ผ่าน")))))))))</f>
        <v/>
      </c>
      <c r="DH85" s="1233" t="str">
        <f>IF($A$72&lt;&gt;"ชั้น"&amp;'01.ข้อมูลเบื้องต้น'!$H$2,"",IF(VLOOKUP($A85,'02.คีย์เทอม1'!$A$10:$GT$59,165,FALSE)="","",VLOOKUP($A85,'02.คีย์เทอม1'!$A$10:$GT$59,165,FALSE)))</f>
        <v/>
      </c>
      <c r="DI85" s="1233" t="str">
        <f>IF($A$72&lt;&gt;"ชั้น"&amp;'01.ข้อมูลเบื้องต้น'!$H$2,"",IF(VLOOKUP($A85,'03.คีย์เทอม2'!$A$10:$GT$59,165,FALSE)="","",VLOOKUP($A85,'03.คีย์เทอม2'!$A$10:$GT$59,165,FALSE)))</f>
        <v/>
      </c>
      <c r="DJ85" s="1262" t="str">
        <f t="shared" si="116"/>
        <v/>
      </c>
      <c r="DK85" s="1233" t="str">
        <f>IF('2.ชื่อนักเรียน'!R17="มส","มส",IF('2.ชื่อนักเรียน'!R17="ร","ร",IF('2.ชื่อนักเรียน'!R17="ย้าย","ย้าย",IF($B85="","",IF(DJ85="","",IF(DJ85&gt;=75,"เชี่ยวชาญ",IF(DJ85&gt;=65,"ชำนาญ",IF(DJ85&gt;=55,"พัฒนา",IF(DJ85&gt;=50,"เริ่มต้น","ไม่ผ่าน")))))))))</f>
        <v/>
      </c>
      <c r="DL85" s="1233" t="str">
        <f>IF($A$72&lt;&gt;"ชั้น"&amp;'01.ข้อมูลเบื้องต้น'!$H$2,"",IF(VLOOKUP($A85,'02.คีย์เทอม1'!$A$10:$GT$59,170,FALSE)="","",VLOOKUP($A85,'02.คีย์เทอม1'!$A$10:$GT$59,170,FALSE)))</f>
        <v/>
      </c>
      <c r="DM85" s="1233" t="str">
        <f>IF($A$72&lt;&gt;"ชั้น"&amp;'01.ข้อมูลเบื้องต้น'!$H$2,"",IF(VLOOKUP($A85,'03.คีย์เทอม2'!$A$10:$GT$59,170,FALSE)="","",VLOOKUP($A85,'03.คีย์เทอม2'!$A$10:$GT$59,170,FALSE)))</f>
        <v/>
      </c>
      <c r="DN85" s="1262" t="str">
        <f t="shared" si="117"/>
        <v/>
      </c>
      <c r="DO85" s="1233" t="str">
        <f>IF('2.ชื่อนักเรียน'!R17="มส","มส",IF('2.ชื่อนักเรียน'!R17="ร","ร",IF('2.ชื่อนักเรียน'!R17="ย้าย","ย้าย",IF($B85="","",IF(DN85="","",IF(DN85&gt;=75,"เชี่ยวชาญ",IF(DN85&gt;=65,"ชำนาญ",IF(DN85&gt;=55,"พัฒนา",IF(DN85&gt;=50,"เริ่มต้น","ไม่ผ่าน")))))))))</f>
        <v/>
      </c>
      <c r="DP85" s="1233" t="str">
        <f>IF($A$72&lt;&gt;"ชั้น"&amp;'01.ข้อมูลเบื้องต้น'!$H$2,"",IF(VLOOKUP($A85,'02.คีย์เทอม1'!$A$10:$GT$59,175,FALSE)="","",VLOOKUP($A85,'02.คีย์เทอม1'!$A$10:$GT$59,175,FALSE)))</f>
        <v/>
      </c>
      <c r="DQ85" s="1233" t="str">
        <f>IF($A$72&lt;&gt;"ชั้น"&amp;'01.ข้อมูลเบื้องต้น'!$H$2,"",IF(VLOOKUP($A85,'03.คีย์เทอม2'!$A$10:$GT$59,175,FALSE)="","",VLOOKUP($A85,'03.คีย์เทอม2'!$A$10:$GT$59,175,FALSE)))</f>
        <v/>
      </c>
      <c r="DR85" s="1262" t="str">
        <f t="shared" si="118"/>
        <v/>
      </c>
      <c r="DS85" s="1233" t="str">
        <f>IF('2.ชื่อนักเรียน'!R17="มส","มส",IF('2.ชื่อนักเรียน'!R17="ร","ร",IF('2.ชื่อนักเรียน'!R17="ย้าย","ย้าย",IF($B85="","",IF(DR85="","",IF(DR85&gt;=75,"เชี่ยวชาญ",IF(DR85&gt;=65,"ชำนาญ",IF(DR85&gt;=55,"พัฒนา",IF(DR85&gt;=50,"เริ่มต้น","ไม่ผ่าน")))))))))</f>
        <v/>
      </c>
      <c r="DT85" s="1233" t="str">
        <f>IF($A$72&lt;&gt;"ชั้น"&amp;'01.ข้อมูลเบื้องต้น'!$H$2,"",IF(VLOOKUP($A85,'02.คีย์เทอม1'!$A$10:$GT$59,180,FALSE)="","",VLOOKUP($A85,'02.คีย์เทอม1'!$A$10:$GT$59,180,FALSE)))</f>
        <v/>
      </c>
      <c r="DU85" s="1233" t="str">
        <f>IF($A$72&lt;&gt;"ชั้น"&amp;'01.ข้อมูลเบื้องต้น'!$H$2,"",IF(VLOOKUP($A85,'03.คีย์เทอม2'!$A$10:$GT$59,180,FALSE)="","",VLOOKUP($A85,'03.คีย์เทอม2'!$A$10:$GT$59,180,FALSE)))</f>
        <v/>
      </c>
      <c r="DV85" s="1262" t="str">
        <f t="shared" si="119"/>
        <v/>
      </c>
      <c r="DW85" s="1233" t="str">
        <f>IF('2.ชื่อนักเรียน'!R17="มส","มส",IF('2.ชื่อนักเรียน'!R17="ร","ร",IF('2.ชื่อนักเรียน'!R17="ย้าย","ย้าย",IF($B85="","",IF(DV85="","",IF(DV85&gt;=75,"เชี่ยวชาญ",IF(DV85&gt;=65,"ชำนาญ",IF(DV85&gt;=55,"พัฒนา",IF(DV85&gt;=50,"เริ่มต้น","ไม่ผ่าน")))))))))</f>
        <v/>
      </c>
    </row>
    <row r="86" spans="1:127" ht="16.8" customHeight="1">
      <c r="A86" s="1323">
        <v>8</v>
      </c>
      <c r="B86" s="1324" t="str">
        <f>IF('2.ชื่อนักเรียน'!C18="","",'2.ชื่อนักเรียน'!C18)</f>
        <v/>
      </c>
      <c r="C86" s="1313" t="str">
        <f>IF('2.ชื่อนักเรียน'!D18="","",'2.ชื่อนักเรียน'!D18)</f>
        <v/>
      </c>
      <c r="D86" s="1314" t="str">
        <f>IF($A$72&lt;&gt;"ชั้น"&amp;'01.ข้อมูลเบื้องต้น'!$H$2,"",IF(AK86="","",AK86))</f>
        <v/>
      </c>
      <c r="E86" s="1314" t="str">
        <f>IF($A$72&lt;&gt;"ชั้น"&amp;'01.ข้อมูลเบื้องต้น'!$H$2,"",IF(AO86="","",AO86))</f>
        <v/>
      </c>
      <c r="F86" s="1315" t="str">
        <f>IF($A$72&lt;&gt;"ชั้น"&amp;'01.ข้อมูลเบื้องต้น'!$H$2,"",IF(AS86="","",AS86))</f>
        <v/>
      </c>
      <c r="G86" s="1326" t="str">
        <f>IF($A$72&lt;&gt;"ชั้น"&amp;'01.ข้อมูลเบื้องต้น'!$H$2,"",IF(AW86="","",AW86))</f>
        <v/>
      </c>
      <c r="H86" s="1327" t="str">
        <f>IF($A$72&lt;&gt;"ชั้น"&amp;'01.ข้อมูลเบื้องต้น'!$H$2,"",IF(BA86="","",BA86))</f>
        <v/>
      </c>
      <c r="I86" s="1316" t="str">
        <f>IF($A$72&lt;&gt;"ชั้น"&amp;'01.ข้อมูลเบื้องต้น'!$H$2,"",IF(BE86="","",BE86))</f>
        <v/>
      </c>
      <c r="J86" s="1316" t="str">
        <f>IF($A$72&lt;&gt;"ชั้น"&amp;'01.ข้อมูลเบื้องต้น'!$H$2,"",IF(BI86="","",BI86))</f>
        <v/>
      </c>
      <c r="K86" s="1316" t="str">
        <f>IF($A$72&lt;&gt;"ชั้น"&amp;'01.ข้อมูลเบื้องต้น'!$H$2,"",IF(BM86="","",BM86))</f>
        <v/>
      </c>
      <c r="L86" s="1328" t="str">
        <f>IF($A$72&lt;&gt;"ชั้น"&amp;'01.ข้อมูลเบื้องต้น'!$H$2,"",IF(BO86="","",BO86))</f>
        <v/>
      </c>
      <c r="M86" s="1326" t="str">
        <f>IF($A$72&lt;&gt;"ชั้น"&amp;'01.ข้อมูลเบื้องต้น'!$H$2,"",IF(BS86="","",BS86))</f>
        <v/>
      </c>
      <c r="N86" s="1327" t="str">
        <f>IF($A$72&lt;&gt;"ชั้น"&amp;'01.ข้อมูลเบื้องต้น'!$H$2,"",IF(BW86="","",BW86))</f>
        <v/>
      </c>
      <c r="O86" s="1327" t="str">
        <f>IF($A$72&lt;&gt;"ชั้น"&amp;'01.ข้อมูลเบื้องต้น'!$H$2,"",IF(CA86="","",CA86))</f>
        <v/>
      </c>
      <c r="P86" s="1327" t="str">
        <f>IF($A$72&lt;&gt;"ชั้น"&amp;'01.ข้อมูลเบื้องต้น'!$H$2,"",IF(CE86="","",CE86))</f>
        <v/>
      </c>
      <c r="Q86" s="1327" t="str">
        <f>IF($A$72&lt;&gt;"ชั้น"&amp;'01.ข้อมูลเบื้องต้น'!$H$2,"",IF(CI86="","",CI86))</f>
        <v/>
      </c>
      <c r="R86" s="1327" t="str">
        <f>IF($A$72&lt;&gt;"ชั้น"&amp;'01.ข้อมูลเบื้องต้น'!$H$2,"",IF(CM86="","",CM86))</f>
        <v/>
      </c>
      <c r="S86" s="1327" t="str">
        <f>IF($A$72&lt;&gt;"ชั้น"&amp;'01.ข้อมูลเบื้องต้น'!$H$2,"",IF(CQ86="","",CQ86))</f>
        <v/>
      </c>
      <c r="T86" s="1327" t="str">
        <f>IF($A$72&lt;&gt;"ชั้น"&amp;'01.ข้อมูลเบื้องต้น'!$H$2,"",IF(CU86="","",CU86))</f>
        <v/>
      </c>
      <c r="U86" s="1327" t="str">
        <f>IF($A$72&lt;&gt;"ชั้น"&amp;'01.ข้อมูลเบื้องต้น'!$H$2,"",IF(CY86="","",CY86))</f>
        <v/>
      </c>
      <c r="V86" s="1327" t="str">
        <f>IF($A$72&lt;&gt;"ชั้น"&amp;'01.ข้อมูลเบื้องต้น'!$H$2,"",IF(DC86="","",DC86))</f>
        <v/>
      </c>
      <c r="W86" s="1327" t="str">
        <f>IF($A$72&lt;&gt;"ชั้น"&amp;'01.ข้อมูลเบื้องต้น'!$H$2,"",IF(DG86="","",DG86))</f>
        <v/>
      </c>
      <c r="X86" s="1327" t="str">
        <f>IF($A$72&lt;&gt;"ชั้น"&amp;'01.ข้อมูลเบื้องต้น'!$H$2,"",IF(DK86="","",DK86))</f>
        <v/>
      </c>
      <c r="Y86" s="1327" t="str">
        <f>IF($A$72&lt;&gt;"ชั้น"&amp;'01.ข้อมูลเบื้องต้น'!$H$2,"",IF(DO86="","",DO86))</f>
        <v/>
      </c>
      <c r="Z86" s="1327" t="str">
        <f>IF($A$72&lt;&gt;"ชั้น"&amp;'01.ข้อมูลเบื้องต้น'!$H$2,"",IF(DS86="","",DS86))</f>
        <v/>
      </c>
      <c r="AA86" s="1420" t="str">
        <f>IF($A$72&lt;&gt;"ชั้น"&amp;'01.ข้อมูลเบื้องต้น'!$H$2,"",IF(DW86="","",DW86))</f>
        <v/>
      </c>
      <c r="AB86" s="1421" t="str">
        <f>IF($A$72&lt;&gt;"ชั้น"&amp;'01.ข้อมูลเบื้องต้น'!$H$2,"",'7.พัฒนาผู้เรียน'!G18)</f>
        <v/>
      </c>
      <c r="AC86" s="1422" t="str">
        <f>IF($A$72&lt;&gt;"ชั้น"&amp;'01.ข้อมูลเบื้องต้น'!$H$2,"",'9.คุณลักษณะ'!I18)</f>
        <v/>
      </c>
      <c r="AH86" s="1233" t="str">
        <f>IF($A$72&lt;&gt;"ชั้น"&amp;'01.ข้อมูลเบื้องต้น'!$H$2,"",IF(VLOOKUP($A86,'02.คีย์เทอม1'!$A$10:$GT$59,189,FALSE)="","",VLOOKUP($A86,'02.คีย์เทอม1'!$A$10:$GT$59,189,FALSE)))</f>
        <v/>
      </c>
      <c r="AI86" s="1233" t="str">
        <f>IF($A$72&lt;&gt;"ชั้น"&amp;'01.ข้อมูลเบื้องต้น'!$H$2,"",IF(VLOOKUP($A86,'03.คีย์เทอม2'!$A$10:$GT$59,189,FALSE)="","",VLOOKUP($A86,'03.คีย์เทอม2'!$A$10:$GT$59,189,FALSE)))</f>
        <v/>
      </c>
      <c r="AJ86" s="1262" t="str">
        <f t="shared" si="73"/>
        <v/>
      </c>
      <c r="AK86" s="1233" t="str">
        <f>IF('2.ชื่อนักเรียน'!R18="มส","มส",IF('2.ชื่อนักเรียน'!R18="ร","ร",IF('2.ชื่อนักเรียน'!R18="ย้าย","ย้าย",IF($B86="","",IF(AJ86="","",IF(AJ86&gt;=75,"เชี่ยวชาญ",IF(AJ86&gt;=65,"ชำนาญ",IF(AJ86&gt;=55,"พัฒนา",IF(AJ86&gt;=50,"เริ่มต้น","ไม่ผ่าน")))))))))</f>
        <v/>
      </c>
      <c r="AL86" s="1233" t="str">
        <f>IF($A$72&lt;&gt;"ชั้น"&amp;'01.ข้อมูลเบื้องต้น'!$H$2,"",IF(VLOOKUP($A86,'02.คีย์เทอม1'!$A$10:$GT$59,193,FALSE)="","",VLOOKUP($A86,'02.คีย์เทอม1'!$A$10:$GT$59,193,FALSE)))</f>
        <v/>
      </c>
      <c r="AM86" s="1233" t="str">
        <f>IF($A$72&lt;&gt;"ชั้น"&amp;'01.ข้อมูลเบื้องต้น'!$H$2,"",IF(VLOOKUP($A86,'03.คีย์เทอม2'!$A$10:$GT$59,193,FALSE)="","",VLOOKUP($A86,'03.คีย์เทอม2'!$A$10:$GT$59,193,FALSE)))</f>
        <v/>
      </c>
      <c r="AN86" s="1262" t="str">
        <f t="shared" si="97"/>
        <v/>
      </c>
      <c r="AO86" s="1233" t="str">
        <f>IF('2.ชื่อนักเรียน'!R18="มส","มส",IF('2.ชื่อนักเรียน'!R18="ร","ร",IF('2.ชื่อนักเรียน'!R18="ย้าย","ย้าย",IF($B86="","",IF(AN86="","",IF(AN86&gt;=75,"เชี่ยวชาญ",IF(AN86&gt;=65,"ชำนาญ",IF(AN86&gt;=55,"พัฒนา",IF(AN86&gt;=50,"เริ่มต้น","ไม่ผ่าน")))))))))</f>
        <v/>
      </c>
      <c r="AP86" s="1233" t="str">
        <f>IF($A$72&lt;&gt;"ชั้น"&amp;'01.ข้อมูลเบื้องต้น'!$H$2,"",IF(VLOOKUP($A86,'02.คีย์เทอม1'!$A$10:$GT$59,195,FALSE)="","",VLOOKUP($A86,'02.คีย์เทอม1'!$A$10:$GT$59,195,FALSE)))</f>
        <v/>
      </c>
      <c r="AQ86" s="1233" t="str">
        <f>IF($A$72&lt;&gt;"ชั้น"&amp;'01.ข้อมูลเบื้องต้น'!$H$2,"",IF(VLOOKUP($A86,'03.คีย์เทอม2'!$A$10:$GT$59,195,FALSE)="","",VLOOKUP($A86,'03.คีย์เทอม2'!$A$10:$GT$59,195,FALSE)))</f>
        <v/>
      </c>
      <c r="AR86" s="1262" t="str">
        <f t="shared" si="98"/>
        <v/>
      </c>
      <c r="AS86" s="1233" t="str">
        <f>IF('2.ชื่อนักเรียน'!R18="มส","มส",IF('2.ชื่อนักเรียน'!R18="ร","ร",IF('2.ชื่อนักเรียน'!R18="ย้าย","ย้าย",IF($B86="","",IF(AR86="","",IF(AR86&gt;=75,"เชี่ยวชาญ",IF(AR86&gt;=65,"ชำนาญ",IF(AR86&gt;=55,"พัฒนา",IF(AR86&gt;=50,"เริ่มต้น","ไม่ผ่าน")))))))))</f>
        <v/>
      </c>
      <c r="AT86" s="1233" t="str">
        <f>IF($A$72&lt;&gt;"ชั้น"&amp;'01.ข้อมูลเบื้องต้น'!$H$2,"",IF(VLOOKUP($A86,'02.คีย์เทอม1'!$A$10:$GT$59,196,FALSE)="","",VLOOKUP($A86,'02.คีย์เทอม1'!$A$10:$GT$59,196,FALSE)))</f>
        <v/>
      </c>
      <c r="AU86" s="1233" t="str">
        <f>IF($A$72&lt;&gt;"ชั้น"&amp;'01.ข้อมูลเบื้องต้น'!$H$2,"",IF(VLOOKUP($A86,'03.คีย์เทอม2'!$A$10:$GT$59,196,FALSE)="","",VLOOKUP($A86,'03.คีย์เทอม2'!$A$10:$GT$59,196,FALSE)))</f>
        <v/>
      </c>
      <c r="AV86" s="1262" t="str">
        <f t="shared" si="99"/>
        <v/>
      </c>
      <c r="AW86" s="1233" t="str">
        <f>IF('2.ชื่อนักเรียน'!R18="มส","มส",IF('2.ชื่อนักเรียน'!R18="ร","ร",IF('2.ชื่อนักเรียน'!R18="ย้าย","ย้าย",IF($B86="","",IF(AV86="","",IF(AV86&gt;=75,"เชี่ยวชาญ",IF(AV86&gt;=65,"ชำนาญ",IF(AV86&gt;=55,"พัฒนา",IF(AV86&gt;=50,"เริ่มต้น","ไม่ผ่าน")))))))))</f>
        <v/>
      </c>
      <c r="AX86" s="1233" t="str">
        <f>IF($A$72&lt;&gt;"ชั้น"&amp;'01.ข้อมูลเบื้องต้น'!$H$2,"",IF(VLOOKUP($A86,'02.คีย์เทอม1'!$A$10:$GT$59,197,FALSE)="","",VLOOKUP($A86,'02.คีย์เทอม1'!$A$10:$GT$59,197,FALSE)))</f>
        <v/>
      </c>
      <c r="AY86" s="1233" t="str">
        <f>IF($A$72&lt;&gt;"ชั้น"&amp;'01.ข้อมูลเบื้องต้น'!$H$2,"",IF(VLOOKUP($A86,'03.คีย์เทอม2'!$A$10:$GT$59,197,FALSE)="","",VLOOKUP($A86,'03.คีย์เทอม2'!$A$10:$GT$59,197,FALSE)))</f>
        <v/>
      </c>
      <c r="AZ86" s="1262" t="str">
        <f t="shared" si="100"/>
        <v/>
      </c>
      <c r="BA86" s="1233" t="str">
        <f>IF('2.ชื่อนักเรียน'!R18="มส","มส",IF('2.ชื่อนักเรียน'!R18="ร","ร",IF('2.ชื่อนักเรียน'!R18="ย้าย","ย้าย",IF($B86="","",IF(AZ86="","",IF(AZ86&gt;=75,"เชี่ยวชาญ",IF(AZ86&gt;=65,"ชำนาญ",IF(AZ86&gt;=55,"พัฒนา",IF(AZ86&gt;=50,"เริ่มต้น","ไม่ผ่าน")))))))))</f>
        <v/>
      </c>
      <c r="BB86" s="1233" t="str">
        <f>IF($A$72&lt;&gt;"ชั้น"&amp;'01.ข้อมูลเบื้องต้น'!$H$2,"",IF(VLOOKUP($A86,'02.คีย์เทอม1'!$A$10:$GT$59,198,FALSE)="","",VLOOKUP($A86,'02.คีย์เทอม1'!$A$10:$GT$59,198,FALSE)))</f>
        <v/>
      </c>
      <c r="BC86" s="1233" t="str">
        <f>IF($A$72&lt;&gt;"ชั้น"&amp;'01.ข้อมูลเบื้องต้น'!$H$2,"",IF(VLOOKUP($A86,'03.คีย์เทอม2'!$A$10:$GT$59,198,FALSE)="","",VLOOKUP($A86,'03.คีย์เทอม2'!$A$10:$GT$59,198,FALSE)))</f>
        <v/>
      </c>
      <c r="BD86" s="1262" t="str">
        <f t="shared" si="101"/>
        <v/>
      </c>
      <c r="BE86" s="1233" t="str">
        <f>IF('2.ชื่อนักเรียน'!R18="มส","มส",IF('2.ชื่อนักเรียน'!R18="ร","ร",IF('2.ชื่อนักเรียน'!R18="ย้าย","ย้าย",IF($B86="","",IF(BD86="","",IF(BD86&gt;=75,"เชี่ยวชาญ",IF(BD86&gt;=65,"ชำนาญ",IF(BD86&gt;=55,"พัฒนา",IF(BD86&gt;=50,"เริ่มต้น","ไม่ผ่าน")))))))))</f>
        <v/>
      </c>
      <c r="BF86" s="1233" t="str">
        <f>IF($A$72&lt;&gt;"ชั้น"&amp;'01.ข้อมูลเบื้องต้น'!$H$2,"",IF(VLOOKUP($A86,'02.คีย์เทอม1'!$A$10:$GT$59,199,FALSE)="","",VLOOKUP($A86,'02.คีย์เทอม1'!$A$10:$GT$59,199,FALSE)))</f>
        <v/>
      </c>
      <c r="BG86" s="1233" t="str">
        <f>IF($A$72&lt;&gt;"ชั้น"&amp;'01.ข้อมูลเบื้องต้น'!$H$2,"",IF(VLOOKUP($A86,'03.คีย์เทอม2'!$A$10:$GT$59,199,FALSE)="","",VLOOKUP($A86,'03.คีย์เทอม2'!$A$10:$GT$59,199,FALSE)))</f>
        <v/>
      </c>
      <c r="BH86" s="1262" t="str">
        <f t="shared" si="102"/>
        <v/>
      </c>
      <c r="BI86" s="1233" t="str">
        <f>IF('2.ชื่อนักเรียน'!R18="มส","มส",IF('2.ชื่อนักเรียน'!R18="ร","ร",IF('2.ชื่อนักเรียน'!R18="ย้าย","ย้าย",IF($B86="","",IF(BH86="","",IF(BH86&gt;=75,"เชี่ยวชาญ",IF(BH86&gt;=65,"ชำนาญ",IF(BH86&gt;=55,"พัฒนา",IF(BH86&gt;=50,"เริ่มต้น","ไม่ผ่าน")))))))))</f>
        <v/>
      </c>
      <c r="BJ86" s="1233" t="str">
        <f>IF($A$72&lt;&gt;"ชั้น"&amp;'01.ข้อมูลเบื้องต้น'!$H$2,"",IF(VLOOKUP($A86,'02.คีย์เทอม1'!$A$10:$GT$59,200,FALSE)="","",VLOOKUP($A86,'02.คีย์เทอม1'!$A$10:$GT$59,200,FALSE)))</f>
        <v/>
      </c>
      <c r="BK86" s="1233" t="str">
        <f>IF($A$72&lt;&gt;"ชั้น"&amp;'01.ข้อมูลเบื้องต้น'!$H$2,"",IF(VLOOKUP($A86,'03.คีย์เทอม2'!$A$10:$GT$59,200,FALSE)="","",VLOOKUP($A86,'03.คีย์เทอม2'!$A$10:$GT$59,200,FALSE)))</f>
        <v/>
      </c>
      <c r="BL86" s="1262" t="str">
        <f t="shared" si="103"/>
        <v/>
      </c>
      <c r="BM86" s="1233" t="str">
        <f>IF('2.ชื่อนักเรียน'!R18="มส","มส",IF('2.ชื่อนักเรียน'!R18="ร","ร",IF('2.ชื่อนักเรียน'!R18="ย้าย","ย้าย",IF($B86="","",IF(BL86="","",IF(BL86&gt;=75,"เชี่ยวชาญ",IF(BL86&gt;=65,"ชำนาญ",IF(BL86&gt;=55,"พัฒนา",IF(BL86&gt;=50,"เริ่มต้น","ไม่ผ่าน")))))))))</f>
        <v/>
      </c>
      <c r="BN86" s="1262" t="str">
        <f t="shared" si="104"/>
        <v/>
      </c>
      <c r="BO86" s="1233" t="str">
        <f>IF('2.ชื่อนักเรียน'!R18="มส","มส",IF('2.ชื่อนักเรียน'!R18="ร","ร",IF('2.ชื่อนักเรียน'!R18="ย้าย","ย้าย",IF($B86="","",IF(BN86="","",IF(BN86&gt;=75,"เชี่ยวชาญ",IF(BN86&gt;=65,"ชำนาญ",IF(BN86&gt;=55,"พัฒนา",IF(BN86&gt;=50,"เริ่มต้น","ไม่ผ่าน")))))))))</f>
        <v/>
      </c>
      <c r="BP86" s="1233" t="str">
        <f>IF($A$72&lt;&gt;"ชั้น"&amp;'01.ข้อมูลเบื้องต้น'!$H$2,"",IF(VLOOKUP($A86,'02.คีย์เทอม1'!$A$10:$GT$59,110,FALSE)="","",VLOOKUP($A86,'02.คีย์เทอม1'!$A$10:$GT$59,110,FALSE)))</f>
        <v/>
      </c>
      <c r="BQ86" s="1233" t="str">
        <f>IF($A$72&lt;&gt;"ชั้น"&amp;'01.ข้อมูลเบื้องต้น'!$H$2,"",IF(VLOOKUP($A86,'03.คีย์เทอม2'!$A$10:$GT$59,110,FALSE)="","",VLOOKUP($A86,'03.คีย์เทอม2'!$A$10:$GT$59,110,FALSE)))</f>
        <v/>
      </c>
      <c r="BR86" s="1262" t="str">
        <f t="shared" si="105"/>
        <v/>
      </c>
      <c r="BS86" s="1233" t="str">
        <f>IF('2.ชื่อนักเรียน'!R18="มส","มส",IF('2.ชื่อนักเรียน'!R18="ร","ร",IF('2.ชื่อนักเรียน'!R18="ย้าย","ย้าย",IF($B86="","",IF(BR86="","",IF(BR86&gt;=75,"เชี่ยวชาญ",IF(BR86&gt;=65,"ชำนาญ",IF(BR86&gt;=55,"พัฒนา",IF(BR86&gt;=50,"เริ่มต้น","ไม่ผ่าน")))))))))</f>
        <v/>
      </c>
      <c r="BT86" s="1233" t="str">
        <f>IF($A$72&lt;&gt;"ชั้น"&amp;'01.ข้อมูลเบื้องต้น'!$H$2,"",IF(VLOOKUP($A86,'02.คีย์เทอม1'!$A$10:$GT$59,115,FALSE)="","",VLOOKUP($A86,'02.คีย์เทอม1'!$A$10:$GT$59,115,FALSE)))</f>
        <v/>
      </c>
      <c r="BU86" s="1233" t="str">
        <f>IF($A$72&lt;&gt;"ชั้น"&amp;'01.ข้อมูลเบื้องต้น'!$H$2,"",IF(VLOOKUP($A86,'03.คีย์เทอม2'!$A$10:$GT$59,115,FALSE)="","",VLOOKUP($A86,'03.คีย์เทอม2'!$A$10:$GT$59,115,FALSE)))</f>
        <v/>
      </c>
      <c r="BV86" s="1262" t="str">
        <f t="shared" si="106"/>
        <v/>
      </c>
      <c r="BW86" s="1233" t="str">
        <f>IF('2.ชื่อนักเรียน'!R18="มส","มส",IF('2.ชื่อนักเรียน'!R18="ร","ร",IF('2.ชื่อนักเรียน'!R18="ย้าย","ย้าย",IF($B86="","",IF(BV86="","",IF(BV86&gt;=75,"เชี่ยวชาญ",IF(BV86&gt;=65,"ชำนาญ",IF(BV86&gt;=55,"พัฒนา",IF(BV86&gt;=50,"เริ่มต้น","ไม่ผ่าน")))))))))</f>
        <v/>
      </c>
      <c r="BX86" s="1233" t="str">
        <f>IF($A$72&lt;&gt;"ชั้น"&amp;'01.ข้อมูลเบื้องต้น'!$H$2,"",IF(VLOOKUP($A86,'02.คีย์เทอม1'!$A$10:$GT$59,120,FALSE)="","",VLOOKUP($A86,'02.คีย์เทอม1'!$A$10:$GT$59,120,FALSE)))</f>
        <v/>
      </c>
      <c r="BY86" s="1233" t="str">
        <f>IF($A$72&lt;&gt;"ชั้น"&amp;'01.ข้อมูลเบื้องต้น'!$H$2,"",IF(VLOOKUP($A86,'03.คีย์เทอม2'!$A$10:$GT$59,120,FALSE)="","",VLOOKUP($A86,'03.คีย์เทอม2'!$A$10:$GT$59,120,FALSE)))</f>
        <v/>
      </c>
      <c r="BZ86" s="1262" t="str">
        <f t="shared" si="107"/>
        <v/>
      </c>
      <c r="CA86" s="1233" t="str">
        <f>IF('2.ชื่อนักเรียน'!R18="มส","มส",IF('2.ชื่อนักเรียน'!R18="ร","ร",IF('2.ชื่อนักเรียน'!R18="ย้าย","ย้าย",IF($B86="","",IF(BZ86="","",IF(BZ86&gt;=75,"เชี่ยวชาญ",IF(BZ86&gt;=65,"ชำนาญ",IF(BZ86&gt;=55,"พัฒนา",IF(BZ86&gt;=50,"เริ่มต้น","ไม่ผ่าน")))))))))</f>
        <v/>
      </c>
      <c r="CB86" s="1233" t="str">
        <f>IF($A$72&lt;&gt;"ชั้น"&amp;'01.ข้อมูลเบื้องต้น'!$H$2,"",IF(VLOOKUP($A86,'02.คีย์เทอม1'!$A$10:$GT$59,125,FALSE)="","",VLOOKUP($A86,'02.คีย์เทอม1'!$A$10:$GT$59,125,FALSE)))</f>
        <v/>
      </c>
      <c r="CC86" s="1233" t="str">
        <f>IF($A$72&lt;&gt;"ชั้น"&amp;'01.ข้อมูลเบื้องต้น'!$H$2,"",IF(VLOOKUP($A86,'03.คีย์เทอม2'!$A$10:$GT$59,125,FALSE)="","",VLOOKUP($A86,'03.คีย์เทอม2'!$A$10:$GT$59,125,FALSE)))</f>
        <v/>
      </c>
      <c r="CD86" s="1262" t="str">
        <f t="shared" si="108"/>
        <v/>
      </c>
      <c r="CE86" s="1233" t="str">
        <f>IF('2.ชื่อนักเรียน'!R18="มส","มส",IF('2.ชื่อนักเรียน'!R18="ร","ร",IF('2.ชื่อนักเรียน'!R18="ย้าย","ย้าย",IF($B86="","",IF(CD86="","",IF(CD86&gt;=75,"เชี่ยวชาญ",IF(CD86&gt;=65,"ชำนาญ",IF(CD86&gt;=55,"พัฒนา",IF(CD86&gt;=50,"เริ่มต้น","ไม่ผ่าน")))))))))</f>
        <v/>
      </c>
      <c r="CF86" s="1233" t="str">
        <f>IF($A$72&lt;&gt;"ชั้น"&amp;'01.ข้อมูลเบื้องต้น'!$H$2,"",IF(VLOOKUP($A86,'02.คีย์เทอม1'!$A$10:$GT$59,130,FALSE)="","",VLOOKUP($A86,'02.คีย์เทอม1'!$A$10:$GT$59,130,FALSE)))</f>
        <v/>
      </c>
      <c r="CG86" s="1233" t="str">
        <f>IF($A$72&lt;&gt;"ชั้น"&amp;'01.ข้อมูลเบื้องต้น'!$H$2,"",IF(VLOOKUP($A86,'03.คีย์เทอม2'!$A$10:$GT$59,130,FALSE)="","",VLOOKUP($A86,'03.คีย์เทอม2'!$A$10:$GT$59,130,FALSE)))</f>
        <v/>
      </c>
      <c r="CH86" s="1262" t="str">
        <f t="shared" si="109"/>
        <v/>
      </c>
      <c r="CI86" s="1233" t="str">
        <f>IF('2.ชื่อนักเรียน'!R18="มส","มส",IF('2.ชื่อนักเรียน'!R18="ร","ร",IF('2.ชื่อนักเรียน'!R18="ย้าย","ย้าย",IF($B86="","",IF(CH86="","",IF(CH86&gt;=75,"เชี่ยวชาญ",IF(CH86&gt;=65,"ชำนาญ",IF(CH86&gt;=55,"พัฒนา",IF(CH86&gt;=50,"เริ่มต้น","ไม่ผ่าน")))))))))</f>
        <v/>
      </c>
      <c r="CJ86" s="1233" t="str">
        <f>IF($A$72&lt;&gt;"ชั้น"&amp;'01.ข้อมูลเบื้องต้น'!$H$2,"",IF(VLOOKUP($A86,'02.คีย์เทอม1'!$A$10:$GT$59,135,FALSE)="","",VLOOKUP($A86,'02.คีย์เทอม1'!$A$10:$GT$59,135,FALSE)))</f>
        <v/>
      </c>
      <c r="CK86" s="1233" t="str">
        <f>IF($A$72&lt;&gt;"ชั้น"&amp;'01.ข้อมูลเบื้องต้น'!$H$2,"",IF(VLOOKUP($A86,'03.คีย์เทอม2'!$A$10:$GT$59,135,FALSE)="","",VLOOKUP($A86,'03.คีย์เทอม2'!$A$10:$GT$59,135,FALSE)))</f>
        <v/>
      </c>
      <c r="CL86" s="1262" t="str">
        <f t="shared" si="110"/>
        <v/>
      </c>
      <c r="CM86" s="1233" t="str">
        <f>IF('2.ชื่อนักเรียน'!R18="มส","มส",IF('2.ชื่อนักเรียน'!R18="ร","ร",IF('2.ชื่อนักเรียน'!R18="ย้าย","ย้าย",IF($B86="","",IF(CL86="","",IF(CL86&gt;=75,"เชี่ยวชาญ",IF(CL86&gt;=65,"ชำนาญ",IF(CL86&gt;=55,"พัฒนา",IF(CL86&gt;=50,"เริ่มต้น","ไม่ผ่าน")))))))))</f>
        <v/>
      </c>
      <c r="CN86" s="1233" t="str">
        <f>IF($A$72&lt;&gt;"ชั้น"&amp;'01.ข้อมูลเบื้องต้น'!$H$2,"",IF(VLOOKUP($A86,'02.คีย์เทอม1'!$A$10:$GT$59,140,FALSE)="","",VLOOKUP($A86,'02.คีย์เทอม1'!$A$10:$GT$59,140,FALSE)))</f>
        <v/>
      </c>
      <c r="CO86" s="1233" t="str">
        <f>IF($A$72&lt;&gt;"ชั้น"&amp;'01.ข้อมูลเบื้องต้น'!$H$2,"",IF(VLOOKUP($A86,'03.คีย์เทอม2'!$A$10:$GT$59,140,FALSE)="","",VLOOKUP($A86,'03.คีย์เทอม2'!$A$10:$GT$59,140,FALSE)))</f>
        <v/>
      </c>
      <c r="CP86" s="1262" t="str">
        <f t="shared" si="111"/>
        <v/>
      </c>
      <c r="CQ86" s="1233" t="str">
        <f>IF('2.ชื่อนักเรียน'!R18="มส","มส",IF('2.ชื่อนักเรียน'!R18="ร","ร",IF('2.ชื่อนักเรียน'!R18="ย้าย","ย้าย",IF($B86="","",IF(CP86="","",IF(CP86&gt;=75,"เชี่ยวชาญ",IF(CP86&gt;=65,"ชำนาญ",IF(CP86&gt;=55,"พัฒนา",IF(CP86&gt;=50,"เริ่มต้น","ไม่ผ่าน")))))))))</f>
        <v/>
      </c>
      <c r="CR86" s="1233" t="str">
        <f>IF($A$72&lt;&gt;"ชั้น"&amp;'01.ข้อมูลเบื้องต้น'!$H$2,"",IF(VLOOKUP($A86,'02.คีย์เทอม1'!$A$10:$GT$59,145,FALSE)="","",VLOOKUP($A86,'02.คีย์เทอม1'!$A$10:$GT$59,145,FALSE)))</f>
        <v/>
      </c>
      <c r="CS86" s="1233" t="str">
        <f>IF($A$72&lt;&gt;"ชั้น"&amp;'01.ข้อมูลเบื้องต้น'!$H$2,"",IF(VLOOKUP($A86,'03.คีย์เทอม2'!$A$10:$GT$59,145,FALSE)="","",VLOOKUP($A86,'03.คีย์เทอม2'!$A$10:$GT$59,145,FALSE)))</f>
        <v/>
      </c>
      <c r="CT86" s="1262" t="str">
        <f t="shared" si="112"/>
        <v/>
      </c>
      <c r="CU86" s="1233" t="str">
        <f>IF('2.ชื่อนักเรียน'!R18="มส","มส",IF('2.ชื่อนักเรียน'!R18="ร","ร",IF('2.ชื่อนักเรียน'!R18="ย้าย","ย้าย",IF($B86="","",IF(CT86="","",IF(CT86&gt;=75,"เชี่ยวชาญ",IF(CT86&gt;=65,"ชำนาญ",IF(CT86&gt;=55,"พัฒนา",IF(CT86&gt;=50,"เริ่มต้น","ไม่ผ่าน")))))))))</f>
        <v/>
      </c>
      <c r="CV86" s="1233" t="str">
        <f>IF($A$72&lt;&gt;"ชั้น"&amp;'01.ข้อมูลเบื้องต้น'!$H$2,"",IF(VLOOKUP($A86,'02.คีย์เทอม1'!$A$10:$GT$59,150,FALSE)="","",VLOOKUP($A86,'02.คีย์เทอม1'!$A$10:$GT$59,150,FALSE)))</f>
        <v/>
      </c>
      <c r="CW86" s="1233" t="str">
        <f>IF($A$72&lt;&gt;"ชั้น"&amp;'01.ข้อมูลเบื้องต้น'!$H$2,"",IF(VLOOKUP($A86,'03.คีย์เทอม2'!$A$10:$GT$59,150,FALSE)="","",VLOOKUP($A86,'03.คีย์เทอม2'!$A$10:$GT$59,150,FALSE)))</f>
        <v/>
      </c>
      <c r="CX86" s="1262" t="str">
        <f t="shared" si="113"/>
        <v/>
      </c>
      <c r="CY86" s="1233" t="str">
        <f>IF('2.ชื่อนักเรียน'!R18="มส","มส",IF('2.ชื่อนักเรียน'!R18="ร","ร",IF('2.ชื่อนักเรียน'!R18="ย้าย","ย้าย",IF($B86="","",IF(CX86="","",IF(CX86&gt;=75,"เชี่ยวชาญ",IF(CX86&gt;=65,"ชำนาญ",IF(CX86&gt;=55,"พัฒนา",IF(CX86&gt;=50,"เริ่มต้น","ไม่ผ่าน")))))))))</f>
        <v/>
      </c>
      <c r="CZ86" s="1233" t="str">
        <f>IF($A$72&lt;&gt;"ชั้น"&amp;'01.ข้อมูลเบื้องต้น'!$H$2,"",IF(VLOOKUP($A86,'02.คีย์เทอม1'!$A$10:$GT$59,155,FALSE)="","",VLOOKUP($A86,'02.คีย์เทอม1'!$A$10:$GT$59,155,FALSE)))</f>
        <v/>
      </c>
      <c r="DA86" s="1233" t="str">
        <f>IF($A$72&lt;&gt;"ชั้น"&amp;'01.ข้อมูลเบื้องต้น'!$H$2,"",IF(VLOOKUP($A86,'03.คีย์เทอม2'!$A$10:$GT$59,155,FALSE)="","",VLOOKUP($A86,'03.คีย์เทอม2'!$A$10:$GT$59,155,FALSE)))</f>
        <v/>
      </c>
      <c r="DB86" s="1262" t="str">
        <f t="shared" si="114"/>
        <v/>
      </c>
      <c r="DC86" s="1233" t="str">
        <f>IF('2.ชื่อนักเรียน'!R18="มส","มส",IF('2.ชื่อนักเรียน'!R18="ร","ร",IF('2.ชื่อนักเรียน'!R18="ย้าย","ย้าย",IF($B86="","",IF(DB86="","",IF(DB86&gt;=75,"เชี่ยวชาญ",IF(DB86&gt;=65,"ชำนาญ",IF(DB86&gt;=55,"พัฒนา",IF(DB86&gt;=50,"เริ่มต้น","ไม่ผ่าน")))))))))</f>
        <v/>
      </c>
      <c r="DD86" s="1233" t="str">
        <f>IF($A$72&lt;&gt;"ชั้น"&amp;'01.ข้อมูลเบื้องต้น'!$H$2,"",IF(VLOOKUP($A86,'02.คีย์เทอม1'!$A$10:$GT$59,160,FALSE)="","",VLOOKUP($A86,'02.คีย์เทอม1'!$A$10:$GT$59,160,FALSE)))</f>
        <v/>
      </c>
      <c r="DE86" s="1233" t="str">
        <f>IF($A$72&lt;&gt;"ชั้น"&amp;'01.ข้อมูลเบื้องต้น'!$H$2,"",IF(VLOOKUP($A86,'03.คีย์เทอม2'!$A$10:$GT$59,160,FALSE)="","",VLOOKUP($A86,'03.คีย์เทอม2'!$A$10:$GT$59,160,FALSE)))</f>
        <v/>
      </c>
      <c r="DF86" s="1262" t="str">
        <f t="shared" si="115"/>
        <v/>
      </c>
      <c r="DG86" s="1233" t="str">
        <f>IF('2.ชื่อนักเรียน'!R18="มส","มส",IF('2.ชื่อนักเรียน'!R18="ร","ร",IF('2.ชื่อนักเรียน'!R18="ย้าย","ย้าย",IF($B86="","",IF(DF86="","",IF(DF86&gt;=75,"เชี่ยวชาญ",IF(DF86&gt;=65,"ชำนาญ",IF(DF86&gt;=55,"พัฒนา",IF(DF86&gt;=50,"เริ่มต้น","ไม่ผ่าน")))))))))</f>
        <v/>
      </c>
      <c r="DH86" s="1233" t="str">
        <f>IF($A$72&lt;&gt;"ชั้น"&amp;'01.ข้อมูลเบื้องต้น'!$H$2,"",IF(VLOOKUP($A86,'02.คีย์เทอม1'!$A$10:$GT$59,165,FALSE)="","",VLOOKUP($A86,'02.คีย์เทอม1'!$A$10:$GT$59,165,FALSE)))</f>
        <v/>
      </c>
      <c r="DI86" s="1233" t="str">
        <f>IF($A$72&lt;&gt;"ชั้น"&amp;'01.ข้อมูลเบื้องต้น'!$H$2,"",IF(VLOOKUP($A86,'03.คีย์เทอม2'!$A$10:$GT$59,165,FALSE)="","",VLOOKUP($A86,'03.คีย์เทอม2'!$A$10:$GT$59,165,FALSE)))</f>
        <v/>
      </c>
      <c r="DJ86" s="1262" t="str">
        <f t="shared" si="116"/>
        <v/>
      </c>
      <c r="DK86" s="1233" t="str">
        <f>IF('2.ชื่อนักเรียน'!R18="มส","มส",IF('2.ชื่อนักเรียน'!R18="ร","ร",IF('2.ชื่อนักเรียน'!R18="ย้าย","ย้าย",IF($B86="","",IF(DJ86="","",IF(DJ86&gt;=75,"เชี่ยวชาญ",IF(DJ86&gt;=65,"ชำนาญ",IF(DJ86&gt;=55,"พัฒนา",IF(DJ86&gt;=50,"เริ่มต้น","ไม่ผ่าน")))))))))</f>
        <v/>
      </c>
      <c r="DL86" s="1233" t="str">
        <f>IF($A$72&lt;&gt;"ชั้น"&amp;'01.ข้อมูลเบื้องต้น'!$H$2,"",IF(VLOOKUP($A86,'02.คีย์เทอม1'!$A$10:$GT$59,170,FALSE)="","",VLOOKUP($A86,'02.คีย์เทอม1'!$A$10:$GT$59,170,FALSE)))</f>
        <v/>
      </c>
      <c r="DM86" s="1233" t="str">
        <f>IF($A$72&lt;&gt;"ชั้น"&amp;'01.ข้อมูลเบื้องต้น'!$H$2,"",IF(VLOOKUP($A86,'03.คีย์เทอม2'!$A$10:$GT$59,170,FALSE)="","",VLOOKUP($A86,'03.คีย์เทอม2'!$A$10:$GT$59,170,FALSE)))</f>
        <v/>
      </c>
      <c r="DN86" s="1262" t="str">
        <f t="shared" si="117"/>
        <v/>
      </c>
      <c r="DO86" s="1233" t="str">
        <f>IF('2.ชื่อนักเรียน'!R18="มส","มส",IF('2.ชื่อนักเรียน'!R18="ร","ร",IF('2.ชื่อนักเรียน'!R18="ย้าย","ย้าย",IF($B86="","",IF(DN86="","",IF(DN86&gt;=75,"เชี่ยวชาญ",IF(DN86&gt;=65,"ชำนาญ",IF(DN86&gt;=55,"พัฒนา",IF(DN86&gt;=50,"เริ่มต้น","ไม่ผ่าน")))))))))</f>
        <v/>
      </c>
      <c r="DP86" s="1233" t="str">
        <f>IF($A$72&lt;&gt;"ชั้น"&amp;'01.ข้อมูลเบื้องต้น'!$H$2,"",IF(VLOOKUP($A86,'02.คีย์เทอม1'!$A$10:$GT$59,175,FALSE)="","",VLOOKUP($A86,'02.คีย์เทอม1'!$A$10:$GT$59,175,FALSE)))</f>
        <v/>
      </c>
      <c r="DQ86" s="1233" t="str">
        <f>IF($A$72&lt;&gt;"ชั้น"&amp;'01.ข้อมูลเบื้องต้น'!$H$2,"",IF(VLOOKUP($A86,'03.คีย์เทอม2'!$A$10:$GT$59,175,FALSE)="","",VLOOKUP($A86,'03.คีย์เทอม2'!$A$10:$GT$59,175,FALSE)))</f>
        <v/>
      </c>
      <c r="DR86" s="1262" t="str">
        <f t="shared" si="118"/>
        <v/>
      </c>
      <c r="DS86" s="1233" t="str">
        <f>IF('2.ชื่อนักเรียน'!R18="มส","มส",IF('2.ชื่อนักเรียน'!R18="ร","ร",IF('2.ชื่อนักเรียน'!R18="ย้าย","ย้าย",IF($B86="","",IF(DR86="","",IF(DR86&gt;=75,"เชี่ยวชาญ",IF(DR86&gt;=65,"ชำนาญ",IF(DR86&gt;=55,"พัฒนา",IF(DR86&gt;=50,"เริ่มต้น","ไม่ผ่าน")))))))))</f>
        <v/>
      </c>
      <c r="DT86" s="1233" t="str">
        <f>IF($A$72&lt;&gt;"ชั้น"&amp;'01.ข้อมูลเบื้องต้น'!$H$2,"",IF(VLOOKUP($A86,'02.คีย์เทอม1'!$A$10:$GT$59,180,FALSE)="","",VLOOKUP($A86,'02.คีย์เทอม1'!$A$10:$GT$59,180,FALSE)))</f>
        <v/>
      </c>
      <c r="DU86" s="1233" t="str">
        <f>IF($A$72&lt;&gt;"ชั้น"&amp;'01.ข้อมูลเบื้องต้น'!$H$2,"",IF(VLOOKUP($A86,'03.คีย์เทอม2'!$A$10:$GT$59,180,FALSE)="","",VLOOKUP($A86,'03.คีย์เทอม2'!$A$10:$GT$59,180,FALSE)))</f>
        <v/>
      </c>
      <c r="DV86" s="1262" t="str">
        <f t="shared" si="119"/>
        <v/>
      </c>
      <c r="DW86" s="1233" t="str">
        <f>IF('2.ชื่อนักเรียน'!R18="มส","มส",IF('2.ชื่อนักเรียน'!R18="ร","ร",IF('2.ชื่อนักเรียน'!R18="ย้าย","ย้าย",IF($B86="","",IF(DV86="","",IF(DV86&gt;=75,"เชี่ยวชาญ",IF(DV86&gt;=65,"ชำนาญ",IF(DV86&gt;=55,"พัฒนา",IF(DV86&gt;=50,"เริ่มต้น","ไม่ผ่าน")))))))))</f>
        <v/>
      </c>
    </row>
    <row r="87" spans="1:127" ht="16.8" customHeight="1">
      <c r="A87" s="1323">
        <v>9</v>
      </c>
      <c r="B87" s="1324" t="str">
        <f>IF('2.ชื่อนักเรียน'!C19="","",'2.ชื่อนักเรียน'!C19)</f>
        <v/>
      </c>
      <c r="C87" s="1313" t="str">
        <f>IF('2.ชื่อนักเรียน'!D19="","",'2.ชื่อนักเรียน'!D19)</f>
        <v/>
      </c>
      <c r="D87" s="1314" t="str">
        <f>IF($A$72&lt;&gt;"ชั้น"&amp;'01.ข้อมูลเบื้องต้น'!$H$2,"",IF(AK87="","",AK87))</f>
        <v/>
      </c>
      <c r="E87" s="1314" t="str">
        <f>IF($A$72&lt;&gt;"ชั้น"&amp;'01.ข้อมูลเบื้องต้น'!$H$2,"",IF(AO87="","",AO87))</f>
        <v/>
      </c>
      <c r="F87" s="1315" t="str">
        <f>IF($A$72&lt;&gt;"ชั้น"&amp;'01.ข้อมูลเบื้องต้น'!$H$2,"",IF(AS87="","",AS87))</f>
        <v/>
      </c>
      <c r="G87" s="1326" t="str">
        <f>IF($A$72&lt;&gt;"ชั้น"&amp;'01.ข้อมูลเบื้องต้น'!$H$2,"",IF(AW87="","",AW87))</f>
        <v/>
      </c>
      <c r="H87" s="1327" t="str">
        <f>IF($A$72&lt;&gt;"ชั้น"&amp;'01.ข้อมูลเบื้องต้น'!$H$2,"",IF(BA87="","",BA87))</f>
        <v/>
      </c>
      <c r="I87" s="1316" t="str">
        <f>IF($A$72&lt;&gt;"ชั้น"&amp;'01.ข้อมูลเบื้องต้น'!$H$2,"",IF(BE87="","",BE87))</f>
        <v/>
      </c>
      <c r="J87" s="1316" t="str">
        <f>IF($A$72&lt;&gt;"ชั้น"&amp;'01.ข้อมูลเบื้องต้น'!$H$2,"",IF(BI87="","",BI87))</f>
        <v/>
      </c>
      <c r="K87" s="1316" t="str">
        <f>IF($A$72&lt;&gt;"ชั้น"&amp;'01.ข้อมูลเบื้องต้น'!$H$2,"",IF(BM87="","",BM87))</f>
        <v/>
      </c>
      <c r="L87" s="1328" t="str">
        <f>IF($A$72&lt;&gt;"ชั้น"&amp;'01.ข้อมูลเบื้องต้น'!$H$2,"",IF(BO87="","",BO87))</f>
        <v/>
      </c>
      <c r="M87" s="1326" t="str">
        <f>IF($A$72&lt;&gt;"ชั้น"&amp;'01.ข้อมูลเบื้องต้น'!$H$2,"",IF(BS87="","",BS87))</f>
        <v/>
      </c>
      <c r="N87" s="1327" t="str">
        <f>IF($A$72&lt;&gt;"ชั้น"&amp;'01.ข้อมูลเบื้องต้น'!$H$2,"",IF(BW87="","",BW87))</f>
        <v/>
      </c>
      <c r="O87" s="1327" t="str">
        <f>IF($A$72&lt;&gt;"ชั้น"&amp;'01.ข้อมูลเบื้องต้น'!$H$2,"",IF(CA87="","",CA87))</f>
        <v/>
      </c>
      <c r="P87" s="1327" t="str">
        <f>IF($A$72&lt;&gt;"ชั้น"&amp;'01.ข้อมูลเบื้องต้น'!$H$2,"",IF(CE87="","",CE87))</f>
        <v/>
      </c>
      <c r="Q87" s="1327" t="str">
        <f>IF($A$72&lt;&gt;"ชั้น"&amp;'01.ข้อมูลเบื้องต้น'!$H$2,"",IF(CI87="","",CI87))</f>
        <v/>
      </c>
      <c r="R87" s="1327" t="str">
        <f>IF($A$72&lt;&gt;"ชั้น"&amp;'01.ข้อมูลเบื้องต้น'!$H$2,"",IF(CM87="","",CM87))</f>
        <v/>
      </c>
      <c r="S87" s="1327" t="str">
        <f>IF($A$72&lt;&gt;"ชั้น"&amp;'01.ข้อมูลเบื้องต้น'!$H$2,"",IF(CQ87="","",CQ87))</f>
        <v/>
      </c>
      <c r="T87" s="1327" t="str">
        <f>IF($A$72&lt;&gt;"ชั้น"&amp;'01.ข้อมูลเบื้องต้น'!$H$2,"",IF(CU87="","",CU87))</f>
        <v/>
      </c>
      <c r="U87" s="1327" t="str">
        <f>IF($A$72&lt;&gt;"ชั้น"&amp;'01.ข้อมูลเบื้องต้น'!$H$2,"",IF(CY87="","",CY87))</f>
        <v/>
      </c>
      <c r="V87" s="1327" t="str">
        <f>IF($A$72&lt;&gt;"ชั้น"&amp;'01.ข้อมูลเบื้องต้น'!$H$2,"",IF(DC87="","",DC87))</f>
        <v/>
      </c>
      <c r="W87" s="1327" t="str">
        <f>IF($A$72&lt;&gt;"ชั้น"&amp;'01.ข้อมูลเบื้องต้น'!$H$2,"",IF(DG87="","",DG87))</f>
        <v/>
      </c>
      <c r="X87" s="1327" t="str">
        <f>IF($A$72&lt;&gt;"ชั้น"&amp;'01.ข้อมูลเบื้องต้น'!$H$2,"",IF(DK87="","",DK87))</f>
        <v/>
      </c>
      <c r="Y87" s="1327" t="str">
        <f>IF($A$72&lt;&gt;"ชั้น"&amp;'01.ข้อมูลเบื้องต้น'!$H$2,"",IF(DO87="","",DO87))</f>
        <v/>
      </c>
      <c r="Z87" s="1327" t="str">
        <f>IF($A$72&lt;&gt;"ชั้น"&amp;'01.ข้อมูลเบื้องต้น'!$H$2,"",IF(DS87="","",DS87))</f>
        <v/>
      </c>
      <c r="AA87" s="1420" t="str">
        <f>IF($A$72&lt;&gt;"ชั้น"&amp;'01.ข้อมูลเบื้องต้น'!$H$2,"",IF(DW87="","",DW87))</f>
        <v/>
      </c>
      <c r="AB87" s="1421" t="str">
        <f>IF($A$72&lt;&gt;"ชั้น"&amp;'01.ข้อมูลเบื้องต้น'!$H$2,"",'7.พัฒนาผู้เรียน'!G19)</f>
        <v/>
      </c>
      <c r="AC87" s="1422" t="str">
        <f>IF($A$72&lt;&gt;"ชั้น"&amp;'01.ข้อมูลเบื้องต้น'!$H$2,"",'9.คุณลักษณะ'!I19)</f>
        <v/>
      </c>
      <c r="AH87" s="1233" t="str">
        <f>IF($A$72&lt;&gt;"ชั้น"&amp;'01.ข้อมูลเบื้องต้น'!$H$2,"",IF(VLOOKUP($A87,'02.คีย์เทอม1'!$A$10:$GT$59,189,FALSE)="","",VLOOKUP($A87,'02.คีย์เทอม1'!$A$10:$GT$59,189,FALSE)))</f>
        <v/>
      </c>
      <c r="AI87" s="1233" t="str">
        <f>IF($A$72&lt;&gt;"ชั้น"&amp;'01.ข้อมูลเบื้องต้น'!$H$2,"",IF(VLOOKUP($A87,'03.คีย์เทอม2'!$A$10:$GT$59,189,FALSE)="","",VLOOKUP($A87,'03.คีย์เทอม2'!$A$10:$GT$59,189,FALSE)))</f>
        <v/>
      </c>
      <c r="AJ87" s="1262" t="str">
        <f t="shared" si="73"/>
        <v/>
      </c>
      <c r="AK87" s="1233" t="str">
        <f>IF('2.ชื่อนักเรียน'!R19="มส","มส",IF('2.ชื่อนักเรียน'!R19="ร","ร",IF('2.ชื่อนักเรียน'!R19="ย้าย","ย้าย",IF($B87="","",IF(AJ87="","",IF(AJ87&gt;=75,"เชี่ยวชาญ",IF(AJ87&gt;=65,"ชำนาญ",IF(AJ87&gt;=55,"พัฒนา",IF(AJ87&gt;=50,"เริ่มต้น","ไม่ผ่าน")))))))))</f>
        <v/>
      </c>
      <c r="AL87" s="1233" t="str">
        <f>IF($A$72&lt;&gt;"ชั้น"&amp;'01.ข้อมูลเบื้องต้น'!$H$2,"",IF(VLOOKUP($A87,'02.คีย์เทอม1'!$A$10:$GT$59,193,FALSE)="","",VLOOKUP($A87,'02.คีย์เทอม1'!$A$10:$GT$59,193,FALSE)))</f>
        <v/>
      </c>
      <c r="AM87" s="1233" t="str">
        <f>IF($A$72&lt;&gt;"ชั้น"&amp;'01.ข้อมูลเบื้องต้น'!$H$2,"",IF(VLOOKUP($A87,'03.คีย์เทอม2'!$A$10:$GT$59,193,FALSE)="","",VLOOKUP($A87,'03.คีย์เทอม2'!$A$10:$GT$59,193,FALSE)))</f>
        <v/>
      </c>
      <c r="AN87" s="1262" t="str">
        <f t="shared" si="97"/>
        <v/>
      </c>
      <c r="AO87" s="1233" t="str">
        <f>IF('2.ชื่อนักเรียน'!R19="มส","มส",IF('2.ชื่อนักเรียน'!R19="ร","ร",IF('2.ชื่อนักเรียน'!R19="ย้าย","ย้าย",IF($B87="","",IF(AN87="","",IF(AN87&gt;=75,"เชี่ยวชาญ",IF(AN87&gt;=65,"ชำนาญ",IF(AN87&gt;=55,"พัฒนา",IF(AN87&gt;=50,"เริ่มต้น","ไม่ผ่าน")))))))))</f>
        <v/>
      </c>
      <c r="AP87" s="1233" t="str">
        <f>IF($A$72&lt;&gt;"ชั้น"&amp;'01.ข้อมูลเบื้องต้น'!$H$2,"",IF(VLOOKUP($A87,'02.คีย์เทอม1'!$A$10:$GT$59,195,FALSE)="","",VLOOKUP($A87,'02.คีย์เทอม1'!$A$10:$GT$59,195,FALSE)))</f>
        <v/>
      </c>
      <c r="AQ87" s="1233" t="str">
        <f>IF($A$72&lt;&gt;"ชั้น"&amp;'01.ข้อมูลเบื้องต้น'!$H$2,"",IF(VLOOKUP($A87,'03.คีย์เทอม2'!$A$10:$GT$59,195,FALSE)="","",VLOOKUP($A87,'03.คีย์เทอม2'!$A$10:$GT$59,195,FALSE)))</f>
        <v/>
      </c>
      <c r="AR87" s="1262" t="str">
        <f t="shared" si="98"/>
        <v/>
      </c>
      <c r="AS87" s="1233" t="str">
        <f>IF('2.ชื่อนักเรียน'!R19="มส","มส",IF('2.ชื่อนักเรียน'!R19="ร","ร",IF('2.ชื่อนักเรียน'!R19="ย้าย","ย้าย",IF($B87="","",IF(AR87="","",IF(AR87&gt;=75,"เชี่ยวชาญ",IF(AR87&gt;=65,"ชำนาญ",IF(AR87&gt;=55,"พัฒนา",IF(AR87&gt;=50,"เริ่มต้น","ไม่ผ่าน")))))))))</f>
        <v/>
      </c>
      <c r="AT87" s="1233" t="str">
        <f>IF($A$72&lt;&gt;"ชั้น"&amp;'01.ข้อมูลเบื้องต้น'!$H$2,"",IF(VLOOKUP($A87,'02.คีย์เทอม1'!$A$10:$GT$59,196,FALSE)="","",VLOOKUP($A87,'02.คีย์เทอม1'!$A$10:$GT$59,196,FALSE)))</f>
        <v/>
      </c>
      <c r="AU87" s="1233" t="str">
        <f>IF($A$72&lt;&gt;"ชั้น"&amp;'01.ข้อมูลเบื้องต้น'!$H$2,"",IF(VLOOKUP($A87,'03.คีย์เทอม2'!$A$10:$GT$59,196,FALSE)="","",VLOOKUP($A87,'03.คีย์เทอม2'!$A$10:$GT$59,196,FALSE)))</f>
        <v/>
      </c>
      <c r="AV87" s="1262" t="str">
        <f t="shared" si="99"/>
        <v/>
      </c>
      <c r="AW87" s="1233" t="str">
        <f>IF('2.ชื่อนักเรียน'!R19="มส","มส",IF('2.ชื่อนักเรียน'!R19="ร","ร",IF('2.ชื่อนักเรียน'!R19="ย้าย","ย้าย",IF($B87="","",IF(AV87="","",IF(AV87&gt;=75,"เชี่ยวชาญ",IF(AV87&gt;=65,"ชำนาญ",IF(AV87&gt;=55,"พัฒนา",IF(AV87&gt;=50,"เริ่มต้น","ไม่ผ่าน")))))))))</f>
        <v/>
      </c>
      <c r="AX87" s="1233" t="str">
        <f>IF($A$72&lt;&gt;"ชั้น"&amp;'01.ข้อมูลเบื้องต้น'!$H$2,"",IF(VLOOKUP($A87,'02.คีย์เทอม1'!$A$10:$GT$59,197,FALSE)="","",VLOOKUP($A87,'02.คีย์เทอม1'!$A$10:$GT$59,197,FALSE)))</f>
        <v/>
      </c>
      <c r="AY87" s="1233" t="str">
        <f>IF($A$72&lt;&gt;"ชั้น"&amp;'01.ข้อมูลเบื้องต้น'!$H$2,"",IF(VLOOKUP($A87,'03.คีย์เทอม2'!$A$10:$GT$59,197,FALSE)="","",VLOOKUP($A87,'03.คีย์เทอม2'!$A$10:$GT$59,197,FALSE)))</f>
        <v/>
      </c>
      <c r="AZ87" s="1262" t="str">
        <f t="shared" si="100"/>
        <v/>
      </c>
      <c r="BA87" s="1233" t="str">
        <f>IF('2.ชื่อนักเรียน'!R19="มส","มส",IF('2.ชื่อนักเรียน'!R19="ร","ร",IF('2.ชื่อนักเรียน'!R19="ย้าย","ย้าย",IF($B87="","",IF(AZ87="","",IF(AZ87&gt;=75,"เชี่ยวชาญ",IF(AZ87&gt;=65,"ชำนาญ",IF(AZ87&gt;=55,"พัฒนา",IF(AZ87&gt;=50,"เริ่มต้น","ไม่ผ่าน")))))))))</f>
        <v/>
      </c>
      <c r="BB87" s="1233" t="str">
        <f>IF($A$72&lt;&gt;"ชั้น"&amp;'01.ข้อมูลเบื้องต้น'!$H$2,"",IF(VLOOKUP($A87,'02.คีย์เทอม1'!$A$10:$GT$59,198,FALSE)="","",VLOOKUP($A87,'02.คีย์เทอม1'!$A$10:$GT$59,198,FALSE)))</f>
        <v/>
      </c>
      <c r="BC87" s="1233" t="str">
        <f>IF($A$72&lt;&gt;"ชั้น"&amp;'01.ข้อมูลเบื้องต้น'!$H$2,"",IF(VLOOKUP($A87,'03.คีย์เทอม2'!$A$10:$GT$59,198,FALSE)="","",VLOOKUP($A87,'03.คีย์เทอม2'!$A$10:$GT$59,198,FALSE)))</f>
        <v/>
      </c>
      <c r="BD87" s="1262" t="str">
        <f t="shared" si="101"/>
        <v/>
      </c>
      <c r="BE87" s="1233" t="str">
        <f>IF('2.ชื่อนักเรียน'!R19="มส","มส",IF('2.ชื่อนักเรียน'!R19="ร","ร",IF('2.ชื่อนักเรียน'!R19="ย้าย","ย้าย",IF($B87="","",IF(BD87="","",IF(BD87&gt;=75,"เชี่ยวชาญ",IF(BD87&gt;=65,"ชำนาญ",IF(BD87&gt;=55,"พัฒนา",IF(BD87&gt;=50,"เริ่มต้น","ไม่ผ่าน")))))))))</f>
        <v/>
      </c>
      <c r="BF87" s="1233" t="str">
        <f>IF($A$72&lt;&gt;"ชั้น"&amp;'01.ข้อมูลเบื้องต้น'!$H$2,"",IF(VLOOKUP($A87,'02.คีย์เทอม1'!$A$10:$GT$59,199,FALSE)="","",VLOOKUP($A87,'02.คีย์เทอม1'!$A$10:$GT$59,199,FALSE)))</f>
        <v/>
      </c>
      <c r="BG87" s="1233" t="str">
        <f>IF($A$72&lt;&gt;"ชั้น"&amp;'01.ข้อมูลเบื้องต้น'!$H$2,"",IF(VLOOKUP($A87,'03.คีย์เทอม2'!$A$10:$GT$59,199,FALSE)="","",VLOOKUP($A87,'03.คีย์เทอม2'!$A$10:$GT$59,199,FALSE)))</f>
        <v/>
      </c>
      <c r="BH87" s="1262" t="str">
        <f t="shared" si="102"/>
        <v/>
      </c>
      <c r="BI87" s="1233" t="str">
        <f>IF('2.ชื่อนักเรียน'!R19="มส","มส",IF('2.ชื่อนักเรียน'!R19="ร","ร",IF('2.ชื่อนักเรียน'!R19="ย้าย","ย้าย",IF($B87="","",IF(BH87="","",IF(BH87&gt;=75,"เชี่ยวชาญ",IF(BH87&gt;=65,"ชำนาญ",IF(BH87&gt;=55,"พัฒนา",IF(BH87&gt;=50,"เริ่มต้น","ไม่ผ่าน")))))))))</f>
        <v/>
      </c>
      <c r="BJ87" s="1233" t="str">
        <f>IF($A$72&lt;&gt;"ชั้น"&amp;'01.ข้อมูลเบื้องต้น'!$H$2,"",IF(VLOOKUP($A87,'02.คีย์เทอม1'!$A$10:$GT$59,200,FALSE)="","",VLOOKUP($A87,'02.คีย์เทอม1'!$A$10:$GT$59,200,FALSE)))</f>
        <v/>
      </c>
      <c r="BK87" s="1233" t="str">
        <f>IF($A$72&lt;&gt;"ชั้น"&amp;'01.ข้อมูลเบื้องต้น'!$H$2,"",IF(VLOOKUP($A87,'03.คีย์เทอม2'!$A$10:$GT$59,200,FALSE)="","",VLOOKUP($A87,'03.คีย์เทอม2'!$A$10:$GT$59,200,FALSE)))</f>
        <v/>
      </c>
      <c r="BL87" s="1262" t="str">
        <f t="shared" si="103"/>
        <v/>
      </c>
      <c r="BM87" s="1233" t="str">
        <f>IF('2.ชื่อนักเรียน'!R19="มส","มส",IF('2.ชื่อนักเรียน'!R19="ร","ร",IF('2.ชื่อนักเรียน'!R19="ย้าย","ย้าย",IF($B87="","",IF(BL87="","",IF(BL87&gt;=75,"เชี่ยวชาญ",IF(BL87&gt;=65,"ชำนาญ",IF(BL87&gt;=55,"พัฒนา",IF(BL87&gt;=50,"เริ่มต้น","ไม่ผ่าน")))))))))</f>
        <v/>
      </c>
      <c r="BN87" s="1262" t="str">
        <f t="shared" si="104"/>
        <v/>
      </c>
      <c r="BO87" s="1233" t="str">
        <f>IF('2.ชื่อนักเรียน'!R19="มส","มส",IF('2.ชื่อนักเรียน'!R19="ร","ร",IF('2.ชื่อนักเรียน'!R19="ย้าย","ย้าย",IF($B87="","",IF(BN87="","",IF(BN87&gt;=75,"เชี่ยวชาญ",IF(BN87&gt;=65,"ชำนาญ",IF(BN87&gt;=55,"พัฒนา",IF(BN87&gt;=50,"เริ่มต้น","ไม่ผ่าน")))))))))</f>
        <v/>
      </c>
      <c r="BP87" s="1233" t="str">
        <f>IF($A$72&lt;&gt;"ชั้น"&amp;'01.ข้อมูลเบื้องต้น'!$H$2,"",IF(VLOOKUP($A87,'02.คีย์เทอม1'!$A$10:$GT$59,110,FALSE)="","",VLOOKUP($A87,'02.คีย์เทอม1'!$A$10:$GT$59,110,FALSE)))</f>
        <v/>
      </c>
      <c r="BQ87" s="1233" t="str">
        <f>IF($A$72&lt;&gt;"ชั้น"&amp;'01.ข้อมูลเบื้องต้น'!$H$2,"",IF(VLOOKUP($A87,'03.คีย์เทอม2'!$A$10:$GT$59,110,FALSE)="","",VLOOKUP($A87,'03.คีย์เทอม2'!$A$10:$GT$59,110,FALSE)))</f>
        <v/>
      </c>
      <c r="BR87" s="1262" t="str">
        <f t="shared" si="105"/>
        <v/>
      </c>
      <c r="BS87" s="1233" t="str">
        <f>IF('2.ชื่อนักเรียน'!R19="มส","มส",IF('2.ชื่อนักเรียน'!R19="ร","ร",IF('2.ชื่อนักเรียน'!R19="ย้าย","ย้าย",IF($B87="","",IF(BR87="","",IF(BR87&gt;=75,"เชี่ยวชาญ",IF(BR87&gt;=65,"ชำนาญ",IF(BR87&gt;=55,"พัฒนา",IF(BR87&gt;=50,"เริ่มต้น","ไม่ผ่าน")))))))))</f>
        <v/>
      </c>
      <c r="BT87" s="1233" t="str">
        <f>IF($A$72&lt;&gt;"ชั้น"&amp;'01.ข้อมูลเบื้องต้น'!$H$2,"",IF(VLOOKUP($A87,'02.คีย์เทอม1'!$A$10:$GT$59,115,FALSE)="","",VLOOKUP($A87,'02.คีย์เทอม1'!$A$10:$GT$59,115,FALSE)))</f>
        <v/>
      </c>
      <c r="BU87" s="1233" t="str">
        <f>IF($A$72&lt;&gt;"ชั้น"&amp;'01.ข้อมูลเบื้องต้น'!$H$2,"",IF(VLOOKUP($A87,'03.คีย์เทอม2'!$A$10:$GT$59,115,FALSE)="","",VLOOKUP($A87,'03.คีย์เทอม2'!$A$10:$GT$59,115,FALSE)))</f>
        <v/>
      </c>
      <c r="BV87" s="1262" t="str">
        <f t="shared" si="106"/>
        <v/>
      </c>
      <c r="BW87" s="1233" t="str">
        <f>IF('2.ชื่อนักเรียน'!R19="มส","มส",IF('2.ชื่อนักเรียน'!R19="ร","ร",IF('2.ชื่อนักเรียน'!R19="ย้าย","ย้าย",IF($B87="","",IF(BV87="","",IF(BV87&gt;=75,"เชี่ยวชาญ",IF(BV87&gt;=65,"ชำนาญ",IF(BV87&gt;=55,"พัฒนา",IF(BV87&gt;=50,"เริ่มต้น","ไม่ผ่าน")))))))))</f>
        <v/>
      </c>
      <c r="BX87" s="1233" t="str">
        <f>IF($A$72&lt;&gt;"ชั้น"&amp;'01.ข้อมูลเบื้องต้น'!$H$2,"",IF(VLOOKUP($A87,'02.คีย์เทอม1'!$A$10:$GT$59,120,FALSE)="","",VLOOKUP($A87,'02.คีย์เทอม1'!$A$10:$GT$59,120,FALSE)))</f>
        <v/>
      </c>
      <c r="BY87" s="1233" t="str">
        <f>IF($A$72&lt;&gt;"ชั้น"&amp;'01.ข้อมูลเบื้องต้น'!$H$2,"",IF(VLOOKUP($A87,'03.คีย์เทอม2'!$A$10:$GT$59,120,FALSE)="","",VLOOKUP($A87,'03.คีย์เทอม2'!$A$10:$GT$59,120,FALSE)))</f>
        <v/>
      </c>
      <c r="BZ87" s="1262" t="str">
        <f t="shared" si="107"/>
        <v/>
      </c>
      <c r="CA87" s="1233" t="str">
        <f>IF('2.ชื่อนักเรียน'!R19="มส","มส",IF('2.ชื่อนักเรียน'!R19="ร","ร",IF('2.ชื่อนักเรียน'!R19="ย้าย","ย้าย",IF($B87="","",IF(BZ87="","",IF(BZ87&gt;=75,"เชี่ยวชาญ",IF(BZ87&gt;=65,"ชำนาญ",IF(BZ87&gt;=55,"พัฒนา",IF(BZ87&gt;=50,"เริ่มต้น","ไม่ผ่าน")))))))))</f>
        <v/>
      </c>
      <c r="CB87" s="1233" t="str">
        <f>IF($A$72&lt;&gt;"ชั้น"&amp;'01.ข้อมูลเบื้องต้น'!$H$2,"",IF(VLOOKUP($A87,'02.คีย์เทอม1'!$A$10:$GT$59,125,FALSE)="","",VLOOKUP($A87,'02.คีย์เทอม1'!$A$10:$GT$59,125,FALSE)))</f>
        <v/>
      </c>
      <c r="CC87" s="1233" t="str">
        <f>IF($A$72&lt;&gt;"ชั้น"&amp;'01.ข้อมูลเบื้องต้น'!$H$2,"",IF(VLOOKUP($A87,'03.คีย์เทอม2'!$A$10:$GT$59,125,FALSE)="","",VLOOKUP($A87,'03.คีย์เทอม2'!$A$10:$GT$59,125,FALSE)))</f>
        <v/>
      </c>
      <c r="CD87" s="1262" t="str">
        <f t="shared" si="108"/>
        <v/>
      </c>
      <c r="CE87" s="1233" t="str">
        <f>IF('2.ชื่อนักเรียน'!R19="มส","มส",IF('2.ชื่อนักเรียน'!R19="ร","ร",IF('2.ชื่อนักเรียน'!R19="ย้าย","ย้าย",IF($B87="","",IF(CD87="","",IF(CD87&gt;=75,"เชี่ยวชาญ",IF(CD87&gt;=65,"ชำนาญ",IF(CD87&gt;=55,"พัฒนา",IF(CD87&gt;=50,"เริ่มต้น","ไม่ผ่าน")))))))))</f>
        <v/>
      </c>
      <c r="CF87" s="1233" t="str">
        <f>IF($A$72&lt;&gt;"ชั้น"&amp;'01.ข้อมูลเบื้องต้น'!$H$2,"",IF(VLOOKUP($A87,'02.คีย์เทอม1'!$A$10:$GT$59,130,FALSE)="","",VLOOKUP($A87,'02.คีย์เทอม1'!$A$10:$GT$59,130,FALSE)))</f>
        <v/>
      </c>
      <c r="CG87" s="1233" t="str">
        <f>IF($A$72&lt;&gt;"ชั้น"&amp;'01.ข้อมูลเบื้องต้น'!$H$2,"",IF(VLOOKUP($A87,'03.คีย์เทอม2'!$A$10:$GT$59,130,FALSE)="","",VLOOKUP($A87,'03.คีย์เทอม2'!$A$10:$GT$59,130,FALSE)))</f>
        <v/>
      </c>
      <c r="CH87" s="1262" t="str">
        <f t="shared" si="109"/>
        <v/>
      </c>
      <c r="CI87" s="1233" t="str">
        <f>IF('2.ชื่อนักเรียน'!R19="มส","มส",IF('2.ชื่อนักเรียน'!R19="ร","ร",IF('2.ชื่อนักเรียน'!R19="ย้าย","ย้าย",IF($B87="","",IF(CH87="","",IF(CH87&gt;=75,"เชี่ยวชาญ",IF(CH87&gt;=65,"ชำนาญ",IF(CH87&gt;=55,"พัฒนา",IF(CH87&gt;=50,"เริ่มต้น","ไม่ผ่าน")))))))))</f>
        <v/>
      </c>
      <c r="CJ87" s="1233" t="str">
        <f>IF($A$72&lt;&gt;"ชั้น"&amp;'01.ข้อมูลเบื้องต้น'!$H$2,"",IF(VLOOKUP($A87,'02.คีย์เทอม1'!$A$10:$GT$59,135,FALSE)="","",VLOOKUP($A87,'02.คีย์เทอม1'!$A$10:$GT$59,135,FALSE)))</f>
        <v/>
      </c>
      <c r="CK87" s="1233" t="str">
        <f>IF($A$72&lt;&gt;"ชั้น"&amp;'01.ข้อมูลเบื้องต้น'!$H$2,"",IF(VLOOKUP($A87,'03.คีย์เทอม2'!$A$10:$GT$59,135,FALSE)="","",VLOOKUP($A87,'03.คีย์เทอม2'!$A$10:$GT$59,135,FALSE)))</f>
        <v/>
      </c>
      <c r="CL87" s="1262" t="str">
        <f t="shared" si="110"/>
        <v/>
      </c>
      <c r="CM87" s="1233" t="str">
        <f>IF('2.ชื่อนักเรียน'!R19="มส","มส",IF('2.ชื่อนักเรียน'!R19="ร","ร",IF('2.ชื่อนักเรียน'!R19="ย้าย","ย้าย",IF($B87="","",IF(CL87="","",IF(CL87&gt;=75,"เชี่ยวชาญ",IF(CL87&gt;=65,"ชำนาญ",IF(CL87&gt;=55,"พัฒนา",IF(CL87&gt;=50,"เริ่มต้น","ไม่ผ่าน")))))))))</f>
        <v/>
      </c>
      <c r="CN87" s="1233" t="str">
        <f>IF($A$72&lt;&gt;"ชั้น"&amp;'01.ข้อมูลเบื้องต้น'!$H$2,"",IF(VLOOKUP($A87,'02.คีย์เทอม1'!$A$10:$GT$59,140,FALSE)="","",VLOOKUP($A87,'02.คีย์เทอม1'!$A$10:$GT$59,140,FALSE)))</f>
        <v/>
      </c>
      <c r="CO87" s="1233" t="str">
        <f>IF($A$72&lt;&gt;"ชั้น"&amp;'01.ข้อมูลเบื้องต้น'!$H$2,"",IF(VLOOKUP($A87,'03.คีย์เทอม2'!$A$10:$GT$59,140,FALSE)="","",VLOOKUP($A87,'03.คีย์เทอม2'!$A$10:$GT$59,140,FALSE)))</f>
        <v/>
      </c>
      <c r="CP87" s="1262" t="str">
        <f t="shared" si="111"/>
        <v/>
      </c>
      <c r="CQ87" s="1233" t="str">
        <f>IF('2.ชื่อนักเรียน'!R19="มส","มส",IF('2.ชื่อนักเรียน'!R19="ร","ร",IF('2.ชื่อนักเรียน'!R19="ย้าย","ย้าย",IF($B87="","",IF(CP87="","",IF(CP87&gt;=75,"เชี่ยวชาญ",IF(CP87&gt;=65,"ชำนาญ",IF(CP87&gt;=55,"พัฒนา",IF(CP87&gt;=50,"เริ่มต้น","ไม่ผ่าน")))))))))</f>
        <v/>
      </c>
      <c r="CR87" s="1233" t="str">
        <f>IF($A$72&lt;&gt;"ชั้น"&amp;'01.ข้อมูลเบื้องต้น'!$H$2,"",IF(VLOOKUP($A87,'02.คีย์เทอม1'!$A$10:$GT$59,145,FALSE)="","",VLOOKUP($A87,'02.คีย์เทอม1'!$A$10:$GT$59,145,FALSE)))</f>
        <v/>
      </c>
      <c r="CS87" s="1233" t="str">
        <f>IF($A$72&lt;&gt;"ชั้น"&amp;'01.ข้อมูลเบื้องต้น'!$H$2,"",IF(VLOOKUP($A87,'03.คีย์เทอม2'!$A$10:$GT$59,145,FALSE)="","",VLOOKUP($A87,'03.คีย์เทอม2'!$A$10:$GT$59,145,FALSE)))</f>
        <v/>
      </c>
      <c r="CT87" s="1262" t="str">
        <f t="shared" si="112"/>
        <v/>
      </c>
      <c r="CU87" s="1233" t="str">
        <f>IF('2.ชื่อนักเรียน'!R19="มส","มส",IF('2.ชื่อนักเรียน'!R19="ร","ร",IF('2.ชื่อนักเรียน'!R19="ย้าย","ย้าย",IF($B87="","",IF(CT87="","",IF(CT87&gt;=75,"เชี่ยวชาญ",IF(CT87&gt;=65,"ชำนาญ",IF(CT87&gt;=55,"พัฒนา",IF(CT87&gt;=50,"เริ่มต้น","ไม่ผ่าน")))))))))</f>
        <v/>
      </c>
      <c r="CV87" s="1233" t="str">
        <f>IF($A$72&lt;&gt;"ชั้น"&amp;'01.ข้อมูลเบื้องต้น'!$H$2,"",IF(VLOOKUP($A87,'02.คีย์เทอม1'!$A$10:$GT$59,150,FALSE)="","",VLOOKUP($A87,'02.คีย์เทอม1'!$A$10:$GT$59,150,FALSE)))</f>
        <v/>
      </c>
      <c r="CW87" s="1233" t="str">
        <f>IF($A$72&lt;&gt;"ชั้น"&amp;'01.ข้อมูลเบื้องต้น'!$H$2,"",IF(VLOOKUP($A87,'03.คีย์เทอม2'!$A$10:$GT$59,150,FALSE)="","",VLOOKUP($A87,'03.คีย์เทอม2'!$A$10:$GT$59,150,FALSE)))</f>
        <v/>
      </c>
      <c r="CX87" s="1262" t="str">
        <f t="shared" si="113"/>
        <v/>
      </c>
      <c r="CY87" s="1233" t="str">
        <f>IF('2.ชื่อนักเรียน'!R19="มส","มส",IF('2.ชื่อนักเรียน'!R19="ร","ร",IF('2.ชื่อนักเรียน'!R19="ย้าย","ย้าย",IF($B87="","",IF(CX87="","",IF(CX87&gt;=75,"เชี่ยวชาญ",IF(CX87&gt;=65,"ชำนาญ",IF(CX87&gt;=55,"พัฒนา",IF(CX87&gt;=50,"เริ่มต้น","ไม่ผ่าน")))))))))</f>
        <v/>
      </c>
      <c r="CZ87" s="1233" t="str">
        <f>IF($A$72&lt;&gt;"ชั้น"&amp;'01.ข้อมูลเบื้องต้น'!$H$2,"",IF(VLOOKUP($A87,'02.คีย์เทอม1'!$A$10:$GT$59,155,FALSE)="","",VLOOKUP($A87,'02.คีย์เทอม1'!$A$10:$GT$59,155,FALSE)))</f>
        <v/>
      </c>
      <c r="DA87" s="1233" t="str">
        <f>IF($A$72&lt;&gt;"ชั้น"&amp;'01.ข้อมูลเบื้องต้น'!$H$2,"",IF(VLOOKUP($A87,'03.คีย์เทอม2'!$A$10:$GT$59,155,FALSE)="","",VLOOKUP($A87,'03.คีย์เทอม2'!$A$10:$GT$59,155,FALSE)))</f>
        <v/>
      </c>
      <c r="DB87" s="1262" t="str">
        <f t="shared" si="114"/>
        <v/>
      </c>
      <c r="DC87" s="1233" t="str">
        <f>IF('2.ชื่อนักเรียน'!R19="มส","มส",IF('2.ชื่อนักเรียน'!R19="ร","ร",IF('2.ชื่อนักเรียน'!R19="ย้าย","ย้าย",IF($B87="","",IF(DB87="","",IF(DB87&gt;=75,"เชี่ยวชาญ",IF(DB87&gt;=65,"ชำนาญ",IF(DB87&gt;=55,"พัฒนา",IF(DB87&gt;=50,"เริ่มต้น","ไม่ผ่าน")))))))))</f>
        <v/>
      </c>
      <c r="DD87" s="1233" t="str">
        <f>IF($A$72&lt;&gt;"ชั้น"&amp;'01.ข้อมูลเบื้องต้น'!$H$2,"",IF(VLOOKUP($A87,'02.คีย์เทอม1'!$A$10:$GT$59,160,FALSE)="","",VLOOKUP($A87,'02.คีย์เทอม1'!$A$10:$GT$59,160,FALSE)))</f>
        <v/>
      </c>
      <c r="DE87" s="1233" t="str">
        <f>IF($A$72&lt;&gt;"ชั้น"&amp;'01.ข้อมูลเบื้องต้น'!$H$2,"",IF(VLOOKUP($A87,'03.คีย์เทอม2'!$A$10:$GT$59,160,FALSE)="","",VLOOKUP($A87,'03.คีย์เทอม2'!$A$10:$GT$59,160,FALSE)))</f>
        <v/>
      </c>
      <c r="DF87" s="1262" t="str">
        <f t="shared" si="115"/>
        <v/>
      </c>
      <c r="DG87" s="1233" t="str">
        <f>IF('2.ชื่อนักเรียน'!R19="มส","มส",IF('2.ชื่อนักเรียน'!R19="ร","ร",IF('2.ชื่อนักเรียน'!R19="ย้าย","ย้าย",IF($B87="","",IF(DF87="","",IF(DF87&gt;=75,"เชี่ยวชาญ",IF(DF87&gt;=65,"ชำนาญ",IF(DF87&gt;=55,"พัฒนา",IF(DF87&gt;=50,"เริ่มต้น","ไม่ผ่าน")))))))))</f>
        <v/>
      </c>
      <c r="DH87" s="1233" t="str">
        <f>IF($A$72&lt;&gt;"ชั้น"&amp;'01.ข้อมูลเบื้องต้น'!$H$2,"",IF(VLOOKUP($A87,'02.คีย์เทอม1'!$A$10:$GT$59,165,FALSE)="","",VLOOKUP($A87,'02.คีย์เทอม1'!$A$10:$GT$59,165,FALSE)))</f>
        <v/>
      </c>
      <c r="DI87" s="1233" t="str">
        <f>IF($A$72&lt;&gt;"ชั้น"&amp;'01.ข้อมูลเบื้องต้น'!$H$2,"",IF(VLOOKUP($A87,'03.คีย์เทอม2'!$A$10:$GT$59,165,FALSE)="","",VLOOKUP($A87,'03.คีย์เทอม2'!$A$10:$GT$59,165,FALSE)))</f>
        <v/>
      </c>
      <c r="DJ87" s="1262" t="str">
        <f t="shared" si="116"/>
        <v/>
      </c>
      <c r="DK87" s="1233" t="str">
        <f>IF('2.ชื่อนักเรียน'!R19="มส","มส",IF('2.ชื่อนักเรียน'!R19="ร","ร",IF('2.ชื่อนักเรียน'!R19="ย้าย","ย้าย",IF($B87="","",IF(DJ87="","",IF(DJ87&gt;=75,"เชี่ยวชาญ",IF(DJ87&gt;=65,"ชำนาญ",IF(DJ87&gt;=55,"พัฒนา",IF(DJ87&gt;=50,"เริ่มต้น","ไม่ผ่าน")))))))))</f>
        <v/>
      </c>
      <c r="DL87" s="1233" t="str">
        <f>IF($A$72&lt;&gt;"ชั้น"&amp;'01.ข้อมูลเบื้องต้น'!$H$2,"",IF(VLOOKUP($A87,'02.คีย์เทอม1'!$A$10:$GT$59,170,FALSE)="","",VLOOKUP($A87,'02.คีย์เทอม1'!$A$10:$GT$59,170,FALSE)))</f>
        <v/>
      </c>
      <c r="DM87" s="1233" t="str">
        <f>IF($A$72&lt;&gt;"ชั้น"&amp;'01.ข้อมูลเบื้องต้น'!$H$2,"",IF(VLOOKUP($A87,'03.คีย์เทอม2'!$A$10:$GT$59,170,FALSE)="","",VLOOKUP($A87,'03.คีย์เทอม2'!$A$10:$GT$59,170,FALSE)))</f>
        <v/>
      </c>
      <c r="DN87" s="1262" t="str">
        <f t="shared" si="117"/>
        <v/>
      </c>
      <c r="DO87" s="1233" t="str">
        <f>IF('2.ชื่อนักเรียน'!R19="มส","มส",IF('2.ชื่อนักเรียน'!R19="ร","ร",IF('2.ชื่อนักเรียน'!R19="ย้าย","ย้าย",IF($B87="","",IF(DN87="","",IF(DN87&gt;=75,"เชี่ยวชาญ",IF(DN87&gt;=65,"ชำนาญ",IF(DN87&gt;=55,"พัฒนา",IF(DN87&gt;=50,"เริ่มต้น","ไม่ผ่าน")))))))))</f>
        <v/>
      </c>
      <c r="DP87" s="1233" t="str">
        <f>IF($A$72&lt;&gt;"ชั้น"&amp;'01.ข้อมูลเบื้องต้น'!$H$2,"",IF(VLOOKUP($A87,'02.คีย์เทอม1'!$A$10:$GT$59,175,FALSE)="","",VLOOKUP($A87,'02.คีย์เทอม1'!$A$10:$GT$59,175,FALSE)))</f>
        <v/>
      </c>
      <c r="DQ87" s="1233" t="str">
        <f>IF($A$72&lt;&gt;"ชั้น"&amp;'01.ข้อมูลเบื้องต้น'!$H$2,"",IF(VLOOKUP($A87,'03.คีย์เทอม2'!$A$10:$GT$59,175,FALSE)="","",VLOOKUP($A87,'03.คีย์เทอม2'!$A$10:$GT$59,175,FALSE)))</f>
        <v/>
      </c>
      <c r="DR87" s="1262" t="str">
        <f t="shared" si="118"/>
        <v/>
      </c>
      <c r="DS87" s="1233" t="str">
        <f>IF('2.ชื่อนักเรียน'!R19="มส","มส",IF('2.ชื่อนักเรียน'!R19="ร","ร",IF('2.ชื่อนักเรียน'!R19="ย้าย","ย้าย",IF($B87="","",IF(DR87="","",IF(DR87&gt;=75,"เชี่ยวชาญ",IF(DR87&gt;=65,"ชำนาญ",IF(DR87&gt;=55,"พัฒนา",IF(DR87&gt;=50,"เริ่มต้น","ไม่ผ่าน")))))))))</f>
        <v/>
      </c>
      <c r="DT87" s="1233" t="str">
        <f>IF($A$72&lt;&gt;"ชั้น"&amp;'01.ข้อมูลเบื้องต้น'!$H$2,"",IF(VLOOKUP($A87,'02.คีย์เทอม1'!$A$10:$GT$59,180,FALSE)="","",VLOOKUP($A87,'02.คีย์เทอม1'!$A$10:$GT$59,180,FALSE)))</f>
        <v/>
      </c>
      <c r="DU87" s="1233" t="str">
        <f>IF($A$72&lt;&gt;"ชั้น"&amp;'01.ข้อมูลเบื้องต้น'!$H$2,"",IF(VLOOKUP($A87,'03.คีย์เทอม2'!$A$10:$GT$59,180,FALSE)="","",VLOOKUP($A87,'03.คีย์เทอม2'!$A$10:$GT$59,180,FALSE)))</f>
        <v/>
      </c>
      <c r="DV87" s="1262" t="str">
        <f t="shared" si="119"/>
        <v/>
      </c>
      <c r="DW87" s="1233" t="str">
        <f>IF('2.ชื่อนักเรียน'!R19="มส","มส",IF('2.ชื่อนักเรียน'!R19="ร","ร",IF('2.ชื่อนักเรียน'!R19="ย้าย","ย้าย",IF($B87="","",IF(DV87="","",IF(DV87&gt;=75,"เชี่ยวชาญ",IF(DV87&gt;=65,"ชำนาญ",IF(DV87&gt;=55,"พัฒนา",IF(DV87&gt;=50,"เริ่มต้น","ไม่ผ่าน")))))))))</f>
        <v/>
      </c>
    </row>
    <row r="88" spans="1:127" ht="16.8" customHeight="1">
      <c r="A88" s="1323">
        <v>10</v>
      </c>
      <c r="B88" s="1324" t="str">
        <f>IF('2.ชื่อนักเรียน'!C20="","",'2.ชื่อนักเรียน'!C20)</f>
        <v/>
      </c>
      <c r="C88" s="1313" t="str">
        <f>IF('2.ชื่อนักเรียน'!D20="","",'2.ชื่อนักเรียน'!D20)</f>
        <v/>
      </c>
      <c r="D88" s="1314" t="str">
        <f>IF($A$72&lt;&gt;"ชั้น"&amp;'01.ข้อมูลเบื้องต้น'!$H$2,"",IF(AK88="","",AK88))</f>
        <v/>
      </c>
      <c r="E88" s="1314" t="str">
        <f>IF($A$72&lt;&gt;"ชั้น"&amp;'01.ข้อมูลเบื้องต้น'!$H$2,"",IF(AO88="","",AO88))</f>
        <v/>
      </c>
      <c r="F88" s="1315" t="str">
        <f>IF($A$72&lt;&gt;"ชั้น"&amp;'01.ข้อมูลเบื้องต้น'!$H$2,"",IF(AS88="","",AS88))</f>
        <v/>
      </c>
      <c r="G88" s="1326" t="str">
        <f>IF($A$72&lt;&gt;"ชั้น"&amp;'01.ข้อมูลเบื้องต้น'!$H$2,"",IF(AW88="","",AW88))</f>
        <v/>
      </c>
      <c r="H88" s="1327" t="str">
        <f>IF($A$72&lt;&gt;"ชั้น"&amp;'01.ข้อมูลเบื้องต้น'!$H$2,"",IF(BA88="","",BA88))</f>
        <v/>
      </c>
      <c r="I88" s="1316" t="str">
        <f>IF($A$72&lt;&gt;"ชั้น"&amp;'01.ข้อมูลเบื้องต้น'!$H$2,"",IF(BE88="","",BE88))</f>
        <v/>
      </c>
      <c r="J88" s="1316" t="str">
        <f>IF($A$72&lt;&gt;"ชั้น"&amp;'01.ข้อมูลเบื้องต้น'!$H$2,"",IF(BI88="","",BI88))</f>
        <v/>
      </c>
      <c r="K88" s="1316" t="str">
        <f>IF($A$72&lt;&gt;"ชั้น"&amp;'01.ข้อมูลเบื้องต้น'!$H$2,"",IF(BM88="","",BM88))</f>
        <v/>
      </c>
      <c r="L88" s="1328" t="str">
        <f>IF($A$72&lt;&gt;"ชั้น"&amp;'01.ข้อมูลเบื้องต้น'!$H$2,"",IF(BO88="","",BO88))</f>
        <v/>
      </c>
      <c r="M88" s="1326" t="str">
        <f>IF($A$72&lt;&gt;"ชั้น"&amp;'01.ข้อมูลเบื้องต้น'!$H$2,"",IF(BS88="","",BS88))</f>
        <v/>
      </c>
      <c r="N88" s="1327" t="str">
        <f>IF($A$72&lt;&gt;"ชั้น"&amp;'01.ข้อมูลเบื้องต้น'!$H$2,"",IF(BW88="","",BW88))</f>
        <v/>
      </c>
      <c r="O88" s="1327" t="str">
        <f>IF($A$72&lt;&gt;"ชั้น"&amp;'01.ข้อมูลเบื้องต้น'!$H$2,"",IF(CA88="","",CA88))</f>
        <v/>
      </c>
      <c r="P88" s="1327" t="str">
        <f>IF($A$72&lt;&gt;"ชั้น"&amp;'01.ข้อมูลเบื้องต้น'!$H$2,"",IF(CE88="","",CE88))</f>
        <v/>
      </c>
      <c r="Q88" s="1327" t="str">
        <f>IF($A$72&lt;&gt;"ชั้น"&amp;'01.ข้อมูลเบื้องต้น'!$H$2,"",IF(CI88="","",CI88))</f>
        <v/>
      </c>
      <c r="R88" s="1327" t="str">
        <f>IF($A$72&lt;&gt;"ชั้น"&amp;'01.ข้อมูลเบื้องต้น'!$H$2,"",IF(CM88="","",CM88))</f>
        <v/>
      </c>
      <c r="S88" s="1327" t="str">
        <f>IF($A$72&lt;&gt;"ชั้น"&amp;'01.ข้อมูลเบื้องต้น'!$H$2,"",IF(CQ88="","",CQ88))</f>
        <v/>
      </c>
      <c r="T88" s="1327" t="str">
        <f>IF($A$72&lt;&gt;"ชั้น"&amp;'01.ข้อมูลเบื้องต้น'!$H$2,"",IF(CU88="","",CU88))</f>
        <v/>
      </c>
      <c r="U88" s="1327" t="str">
        <f>IF($A$72&lt;&gt;"ชั้น"&amp;'01.ข้อมูลเบื้องต้น'!$H$2,"",IF(CY88="","",CY88))</f>
        <v/>
      </c>
      <c r="V88" s="1327" t="str">
        <f>IF($A$72&lt;&gt;"ชั้น"&amp;'01.ข้อมูลเบื้องต้น'!$H$2,"",IF(DC88="","",DC88))</f>
        <v/>
      </c>
      <c r="W88" s="1327" t="str">
        <f>IF($A$72&lt;&gt;"ชั้น"&amp;'01.ข้อมูลเบื้องต้น'!$H$2,"",IF(DG88="","",DG88))</f>
        <v/>
      </c>
      <c r="X88" s="1327" t="str">
        <f>IF($A$72&lt;&gt;"ชั้น"&amp;'01.ข้อมูลเบื้องต้น'!$H$2,"",IF(DK88="","",DK88))</f>
        <v/>
      </c>
      <c r="Y88" s="1327" t="str">
        <f>IF($A$72&lt;&gt;"ชั้น"&amp;'01.ข้อมูลเบื้องต้น'!$H$2,"",IF(DO88="","",DO88))</f>
        <v/>
      </c>
      <c r="Z88" s="1327" t="str">
        <f>IF($A$72&lt;&gt;"ชั้น"&amp;'01.ข้อมูลเบื้องต้น'!$H$2,"",IF(DS88="","",DS88))</f>
        <v/>
      </c>
      <c r="AA88" s="1420" t="str">
        <f>IF($A$72&lt;&gt;"ชั้น"&amp;'01.ข้อมูลเบื้องต้น'!$H$2,"",IF(DW88="","",DW88))</f>
        <v/>
      </c>
      <c r="AB88" s="1421" t="str">
        <f>IF($A$72&lt;&gt;"ชั้น"&amp;'01.ข้อมูลเบื้องต้น'!$H$2,"",'7.พัฒนาผู้เรียน'!G20)</f>
        <v/>
      </c>
      <c r="AC88" s="1422" t="str">
        <f>IF($A$72&lt;&gt;"ชั้น"&amp;'01.ข้อมูลเบื้องต้น'!$H$2,"",'9.คุณลักษณะ'!I20)</f>
        <v/>
      </c>
      <c r="AH88" s="1233" t="str">
        <f>IF($A$72&lt;&gt;"ชั้น"&amp;'01.ข้อมูลเบื้องต้น'!$H$2,"",IF(VLOOKUP($A88,'02.คีย์เทอม1'!$A$10:$GT$59,189,FALSE)="","",VLOOKUP($A88,'02.คีย์เทอม1'!$A$10:$GT$59,189,FALSE)))</f>
        <v/>
      </c>
      <c r="AI88" s="1233" t="str">
        <f>IF($A$72&lt;&gt;"ชั้น"&amp;'01.ข้อมูลเบื้องต้น'!$H$2,"",IF(VLOOKUP($A88,'03.คีย์เทอม2'!$A$10:$GT$59,189,FALSE)="","",VLOOKUP($A88,'03.คีย์เทอม2'!$A$10:$GT$59,189,FALSE)))</f>
        <v/>
      </c>
      <c r="AJ88" s="1262" t="str">
        <f t="shared" si="73"/>
        <v/>
      </c>
      <c r="AK88" s="1233" t="str">
        <f>IF('2.ชื่อนักเรียน'!R20="มส","มส",IF('2.ชื่อนักเรียน'!R20="ร","ร",IF('2.ชื่อนักเรียน'!R20="ย้าย","ย้าย",IF($B88="","",IF(AJ88="","",IF(AJ88&gt;=75,"เชี่ยวชาญ",IF(AJ88&gt;=65,"ชำนาญ",IF(AJ88&gt;=55,"พัฒนา",IF(AJ88&gt;=50,"เริ่มต้น","ไม่ผ่าน")))))))))</f>
        <v/>
      </c>
      <c r="AL88" s="1233" t="str">
        <f>IF($A$72&lt;&gt;"ชั้น"&amp;'01.ข้อมูลเบื้องต้น'!$H$2,"",IF(VLOOKUP($A88,'02.คีย์เทอม1'!$A$10:$GT$59,193,FALSE)="","",VLOOKUP($A88,'02.คีย์เทอม1'!$A$10:$GT$59,193,FALSE)))</f>
        <v/>
      </c>
      <c r="AM88" s="1233" t="str">
        <f>IF($A$72&lt;&gt;"ชั้น"&amp;'01.ข้อมูลเบื้องต้น'!$H$2,"",IF(VLOOKUP($A88,'03.คีย์เทอม2'!$A$10:$GT$59,193,FALSE)="","",VLOOKUP($A88,'03.คีย์เทอม2'!$A$10:$GT$59,193,FALSE)))</f>
        <v/>
      </c>
      <c r="AN88" s="1262" t="str">
        <f t="shared" si="97"/>
        <v/>
      </c>
      <c r="AO88" s="1233" t="str">
        <f>IF('2.ชื่อนักเรียน'!R20="มส","มส",IF('2.ชื่อนักเรียน'!R20="ร","ร",IF('2.ชื่อนักเรียน'!R20="ย้าย","ย้าย",IF($B88="","",IF(AN88="","",IF(AN88&gt;=75,"เชี่ยวชาญ",IF(AN88&gt;=65,"ชำนาญ",IF(AN88&gt;=55,"พัฒนา",IF(AN88&gt;=50,"เริ่มต้น","ไม่ผ่าน")))))))))</f>
        <v/>
      </c>
      <c r="AP88" s="1233" t="str">
        <f>IF($A$72&lt;&gt;"ชั้น"&amp;'01.ข้อมูลเบื้องต้น'!$H$2,"",IF(VLOOKUP($A88,'02.คีย์เทอม1'!$A$10:$GT$59,195,FALSE)="","",VLOOKUP($A88,'02.คีย์เทอม1'!$A$10:$GT$59,195,FALSE)))</f>
        <v/>
      </c>
      <c r="AQ88" s="1233" t="str">
        <f>IF($A$72&lt;&gt;"ชั้น"&amp;'01.ข้อมูลเบื้องต้น'!$H$2,"",IF(VLOOKUP($A88,'03.คีย์เทอม2'!$A$10:$GT$59,195,FALSE)="","",VLOOKUP($A88,'03.คีย์เทอม2'!$A$10:$GT$59,195,FALSE)))</f>
        <v/>
      </c>
      <c r="AR88" s="1262" t="str">
        <f t="shared" si="98"/>
        <v/>
      </c>
      <c r="AS88" s="1233" t="str">
        <f>IF('2.ชื่อนักเรียน'!R20="มส","มส",IF('2.ชื่อนักเรียน'!R20="ร","ร",IF('2.ชื่อนักเรียน'!R20="ย้าย","ย้าย",IF($B88="","",IF(AR88="","",IF(AR88&gt;=75,"เชี่ยวชาญ",IF(AR88&gt;=65,"ชำนาญ",IF(AR88&gt;=55,"พัฒนา",IF(AR88&gt;=50,"เริ่มต้น","ไม่ผ่าน")))))))))</f>
        <v/>
      </c>
      <c r="AT88" s="1233" t="str">
        <f>IF($A$72&lt;&gt;"ชั้น"&amp;'01.ข้อมูลเบื้องต้น'!$H$2,"",IF(VLOOKUP($A88,'02.คีย์เทอม1'!$A$10:$GT$59,196,FALSE)="","",VLOOKUP($A88,'02.คีย์เทอม1'!$A$10:$GT$59,196,FALSE)))</f>
        <v/>
      </c>
      <c r="AU88" s="1233" t="str">
        <f>IF($A$72&lt;&gt;"ชั้น"&amp;'01.ข้อมูลเบื้องต้น'!$H$2,"",IF(VLOOKUP($A88,'03.คีย์เทอม2'!$A$10:$GT$59,196,FALSE)="","",VLOOKUP($A88,'03.คีย์เทอม2'!$A$10:$GT$59,196,FALSE)))</f>
        <v/>
      </c>
      <c r="AV88" s="1262" t="str">
        <f t="shared" si="99"/>
        <v/>
      </c>
      <c r="AW88" s="1233" t="str">
        <f>IF('2.ชื่อนักเรียน'!R20="มส","มส",IF('2.ชื่อนักเรียน'!R20="ร","ร",IF('2.ชื่อนักเรียน'!R20="ย้าย","ย้าย",IF($B88="","",IF(AV88="","",IF(AV88&gt;=75,"เชี่ยวชาญ",IF(AV88&gt;=65,"ชำนาญ",IF(AV88&gt;=55,"พัฒนา",IF(AV88&gt;=50,"เริ่มต้น","ไม่ผ่าน")))))))))</f>
        <v/>
      </c>
      <c r="AX88" s="1233" t="str">
        <f>IF($A$72&lt;&gt;"ชั้น"&amp;'01.ข้อมูลเบื้องต้น'!$H$2,"",IF(VLOOKUP($A88,'02.คีย์เทอม1'!$A$10:$GT$59,197,FALSE)="","",VLOOKUP($A88,'02.คีย์เทอม1'!$A$10:$GT$59,197,FALSE)))</f>
        <v/>
      </c>
      <c r="AY88" s="1233" t="str">
        <f>IF($A$72&lt;&gt;"ชั้น"&amp;'01.ข้อมูลเบื้องต้น'!$H$2,"",IF(VLOOKUP($A88,'03.คีย์เทอม2'!$A$10:$GT$59,197,FALSE)="","",VLOOKUP($A88,'03.คีย์เทอม2'!$A$10:$GT$59,197,FALSE)))</f>
        <v/>
      </c>
      <c r="AZ88" s="1262" t="str">
        <f t="shared" si="100"/>
        <v/>
      </c>
      <c r="BA88" s="1233" t="str">
        <f>IF('2.ชื่อนักเรียน'!R20="มส","มส",IF('2.ชื่อนักเรียน'!R20="ร","ร",IF('2.ชื่อนักเรียน'!R20="ย้าย","ย้าย",IF($B88="","",IF(AZ88="","",IF(AZ88&gt;=75,"เชี่ยวชาญ",IF(AZ88&gt;=65,"ชำนาญ",IF(AZ88&gt;=55,"พัฒนา",IF(AZ88&gt;=50,"เริ่มต้น","ไม่ผ่าน")))))))))</f>
        <v/>
      </c>
      <c r="BB88" s="1233" t="str">
        <f>IF($A$72&lt;&gt;"ชั้น"&amp;'01.ข้อมูลเบื้องต้น'!$H$2,"",IF(VLOOKUP($A88,'02.คีย์เทอม1'!$A$10:$GT$59,198,FALSE)="","",VLOOKUP($A88,'02.คีย์เทอม1'!$A$10:$GT$59,198,FALSE)))</f>
        <v/>
      </c>
      <c r="BC88" s="1233" t="str">
        <f>IF($A$72&lt;&gt;"ชั้น"&amp;'01.ข้อมูลเบื้องต้น'!$H$2,"",IF(VLOOKUP($A88,'03.คีย์เทอม2'!$A$10:$GT$59,198,FALSE)="","",VLOOKUP($A88,'03.คีย์เทอม2'!$A$10:$GT$59,198,FALSE)))</f>
        <v/>
      </c>
      <c r="BD88" s="1262" t="str">
        <f t="shared" si="101"/>
        <v/>
      </c>
      <c r="BE88" s="1233" t="str">
        <f>IF('2.ชื่อนักเรียน'!R20="มส","มส",IF('2.ชื่อนักเรียน'!R20="ร","ร",IF('2.ชื่อนักเรียน'!R20="ย้าย","ย้าย",IF($B88="","",IF(BD88="","",IF(BD88&gt;=75,"เชี่ยวชาญ",IF(BD88&gt;=65,"ชำนาญ",IF(BD88&gt;=55,"พัฒนา",IF(BD88&gt;=50,"เริ่มต้น","ไม่ผ่าน")))))))))</f>
        <v/>
      </c>
      <c r="BF88" s="1233" t="str">
        <f>IF($A$72&lt;&gt;"ชั้น"&amp;'01.ข้อมูลเบื้องต้น'!$H$2,"",IF(VLOOKUP($A88,'02.คีย์เทอม1'!$A$10:$GT$59,199,FALSE)="","",VLOOKUP($A88,'02.คีย์เทอม1'!$A$10:$GT$59,199,FALSE)))</f>
        <v/>
      </c>
      <c r="BG88" s="1233" t="str">
        <f>IF($A$72&lt;&gt;"ชั้น"&amp;'01.ข้อมูลเบื้องต้น'!$H$2,"",IF(VLOOKUP($A88,'03.คีย์เทอม2'!$A$10:$GT$59,199,FALSE)="","",VLOOKUP($A88,'03.คีย์เทอม2'!$A$10:$GT$59,199,FALSE)))</f>
        <v/>
      </c>
      <c r="BH88" s="1262" t="str">
        <f t="shared" si="102"/>
        <v/>
      </c>
      <c r="BI88" s="1233" t="str">
        <f>IF('2.ชื่อนักเรียน'!R20="มส","มส",IF('2.ชื่อนักเรียน'!R20="ร","ร",IF('2.ชื่อนักเรียน'!R20="ย้าย","ย้าย",IF($B88="","",IF(BH88="","",IF(BH88&gt;=75,"เชี่ยวชาญ",IF(BH88&gt;=65,"ชำนาญ",IF(BH88&gt;=55,"พัฒนา",IF(BH88&gt;=50,"เริ่มต้น","ไม่ผ่าน")))))))))</f>
        <v/>
      </c>
      <c r="BJ88" s="1233" t="str">
        <f>IF($A$72&lt;&gt;"ชั้น"&amp;'01.ข้อมูลเบื้องต้น'!$H$2,"",IF(VLOOKUP($A88,'02.คีย์เทอม1'!$A$10:$GT$59,200,FALSE)="","",VLOOKUP($A88,'02.คีย์เทอม1'!$A$10:$GT$59,200,FALSE)))</f>
        <v/>
      </c>
      <c r="BK88" s="1233" t="str">
        <f>IF($A$72&lt;&gt;"ชั้น"&amp;'01.ข้อมูลเบื้องต้น'!$H$2,"",IF(VLOOKUP($A88,'03.คีย์เทอม2'!$A$10:$GT$59,200,FALSE)="","",VLOOKUP($A88,'03.คีย์เทอม2'!$A$10:$GT$59,200,FALSE)))</f>
        <v/>
      </c>
      <c r="BL88" s="1262" t="str">
        <f t="shared" si="103"/>
        <v/>
      </c>
      <c r="BM88" s="1233" t="str">
        <f>IF('2.ชื่อนักเรียน'!R20="มส","มส",IF('2.ชื่อนักเรียน'!R20="ร","ร",IF('2.ชื่อนักเรียน'!R20="ย้าย","ย้าย",IF($B88="","",IF(BL88="","",IF(BL88&gt;=75,"เชี่ยวชาญ",IF(BL88&gt;=65,"ชำนาญ",IF(BL88&gt;=55,"พัฒนา",IF(BL88&gt;=50,"เริ่มต้น","ไม่ผ่าน")))))))))</f>
        <v/>
      </c>
      <c r="BN88" s="1262" t="str">
        <f t="shared" si="104"/>
        <v/>
      </c>
      <c r="BO88" s="1233" t="str">
        <f>IF('2.ชื่อนักเรียน'!R20="มส","มส",IF('2.ชื่อนักเรียน'!R20="ร","ร",IF('2.ชื่อนักเรียน'!R20="ย้าย","ย้าย",IF($B88="","",IF(BN88="","",IF(BN88&gt;=75,"เชี่ยวชาญ",IF(BN88&gt;=65,"ชำนาญ",IF(BN88&gt;=55,"พัฒนา",IF(BN88&gt;=50,"เริ่มต้น","ไม่ผ่าน")))))))))</f>
        <v/>
      </c>
      <c r="BP88" s="1233" t="str">
        <f>IF($A$72&lt;&gt;"ชั้น"&amp;'01.ข้อมูลเบื้องต้น'!$H$2,"",IF(VLOOKUP($A88,'02.คีย์เทอม1'!$A$10:$GT$59,110,FALSE)="","",VLOOKUP($A88,'02.คีย์เทอม1'!$A$10:$GT$59,110,FALSE)))</f>
        <v/>
      </c>
      <c r="BQ88" s="1233" t="str">
        <f>IF($A$72&lt;&gt;"ชั้น"&amp;'01.ข้อมูลเบื้องต้น'!$H$2,"",IF(VLOOKUP($A88,'03.คีย์เทอม2'!$A$10:$GT$59,110,FALSE)="","",VLOOKUP($A88,'03.คีย์เทอม2'!$A$10:$GT$59,110,FALSE)))</f>
        <v/>
      </c>
      <c r="BR88" s="1262" t="str">
        <f t="shared" si="105"/>
        <v/>
      </c>
      <c r="BS88" s="1233" t="str">
        <f>IF('2.ชื่อนักเรียน'!R20="มส","มส",IF('2.ชื่อนักเรียน'!R20="ร","ร",IF('2.ชื่อนักเรียน'!R20="ย้าย","ย้าย",IF($B88="","",IF(BR88="","",IF(BR88&gt;=75,"เชี่ยวชาญ",IF(BR88&gt;=65,"ชำนาญ",IF(BR88&gt;=55,"พัฒนา",IF(BR88&gt;=50,"เริ่มต้น","ไม่ผ่าน")))))))))</f>
        <v/>
      </c>
      <c r="BT88" s="1233" t="str">
        <f>IF($A$72&lt;&gt;"ชั้น"&amp;'01.ข้อมูลเบื้องต้น'!$H$2,"",IF(VLOOKUP($A88,'02.คีย์เทอม1'!$A$10:$GT$59,115,FALSE)="","",VLOOKUP($A88,'02.คีย์เทอม1'!$A$10:$GT$59,115,FALSE)))</f>
        <v/>
      </c>
      <c r="BU88" s="1233" t="str">
        <f>IF($A$72&lt;&gt;"ชั้น"&amp;'01.ข้อมูลเบื้องต้น'!$H$2,"",IF(VLOOKUP($A88,'03.คีย์เทอม2'!$A$10:$GT$59,115,FALSE)="","",VLOOKUP($A88,'03.คีย์เทอม2'!$A$10:$GT$59,115,FALSE)))</f>
        <v/>
      </c>
      <c r="BV88" s="1262" t="str">
        <f t="shared" si="106"/>
        <v/>
      </c>
      <c r="BW88" s="1233" t="str">
        <f>IF('2.ชื่อนักเรียน'!R20="มส","มส",IF('2.ชื่อนักเรียน'!R20="ร","ร",IF('2.ชื่อนักเรียน'!R20="ย้าย","ย้าย",IF($B88="","",IF(BV88="","",IF(BV88&gt;=75,"เชี่ยวชาญ",IF(BV88&gt;=65,"ชำนาญ",IF(BV88&gt;=55,"พัฒนา",IF(BV88&gt;=50,"เริ่มต้น","ไม่ผ่าน")))))))))</f>
        <v/>
      </c>
      <c r="BX88" s="1233" t="str">
        <f>IF($A$72&lt;&gt;"ชั้น"&amp;'01.ข้อมูลเบื้องต้น'!$H$2,"",IF(VLOOKUP($A88,'02.คีย์เทอม1'!$A$10:$GT$59,120,FALSE)="","",VLOOKUP($A88,'02.คีย์เทอม1'!$A$10:$GT$59,120,FALSE)))</f>
        <v/>
      </c>
      <c r="BY88" s="1233" t="str">
        <f>IF($A$72&lt;&gt;"ชั้น"&amp;'01.ข้อมูลเบื้องต้น'!$H$2,"",IF(VLOOKUP($A88,'03.คีย์เทอม2'!$A$10:$GT$59,120,FALSE)="","",VLOOKUP($A88,'03.คีย์เทอม2'!$A$10:$GT$59,120,FALSE)))</f>
        <v/>
      </c>
      <c r="BZ88" s="1262" t="str">
        <f t="shared" si="107"/>
        <v/>
      </c>
      <c r="CA88" s="1233" t="str">
        <f>IF('2.ชื่อนักเรียน'!R20="มส","มส",IF('2.ชื่อนักเรียน'!R20="ร","ร",IF('2.ชื่อนักเรียน'!R20="ย้าย","ย้าย",IF($B88="","",IF(BZ88="","",IF(BZ88&gt;=75,"เชี่ยวชาญ",IF(BZ88&gt;=65,"ชำนาญ",IF(BZ88&gt;=55,"พัฒนา",IF(BZ88&gt;=50,"เริ่มต้น","ไม่ผ่าน")))))))))</f>
        <v/>
      </c>
      <c r="CB88" s="1233" t="str">
        <f>IF($A$72&lt;&gt;"ชั้น"&amp;'01.ข้อมูลเบื้องต้น'!$H$2,"",IF(VLOOKUP($A88,'02.คีย์เทอม1'!$A$10:$GT$59,125,FALSE)="","",VLOOKUP($A88,'02.คีย์เทอม1'!$A$10:$GT$59,125,FALSE)))</f>
        <v/>
      </c>
      <c r="CC88" s="1233" t="str">
        <f>IF($A$72&lt;&gt;"ชั้น"&amp;'01.ข้อมูลเบื้องต้น'!$H$2,"",IF(VLOOKUP($A88,'03.คีย์เทอม2'!$A$10:$GT$59,125,FALSE)="","",VLOOKUP($A88,'03.คีย์เทอม2'!$A$10:$GT$59,125,FALSE)))</f>
        <v/>
      </c>
      <c r="CD88" s="1262" t="str">
        <f t="shared" si="108"/>
        <v/>
      </c>
      <c r="CE88" s="1233" t="str">
        <f>IF('2.ชื่อนักเรียน'!R20="มส","มส",IF('2.ชื่อนักเรียน'!R20="ร","ร",IF('2.ชื่อนักเรียน'!R20="ย้าย","ย้าย",IF($B88="","",IF(CD88="","",IF(CD88&gt;=75,"เชี่ยวชาญ",IF(CD88&gt;=65,"ชำนาญ",IF(CD88&gt;=55,"พัฒนา",IF(CD88&gt;=50,"เริ่มต้น","ไม่ผ่าน")))))))))</f>
        <v/>
      </c>
      <c r="CF88" s="1233" t="str">
        <f>IF($A$72&lt;&gt;"ชั้น"&amp;'01.ข้อมูลเบื้องต้น'!$H$2,"",IF(VLOOKUP($A88,'02.คีย์เทอม1'!$A$10:$GT$59,130,FALSE)="","",VLOOKUP($A88,'02.คีย์เทอม1'!$A$10:$GT$59,130,FALSE)))</f>
        <v/>
      </c>
      <c r="CG88" s="1233" t="str">
        <f>IF($A$72&lt;&gt;"ชั้น"&amp;'01.ข้อมูลเบื้องต้น'!$H$2,"",IF(VLOOKUP($A88,'03.คีย์เทอม2'!$A$10:$GT$59,130,FALSE)="","",VLOOKUP($A88,'03.คีย์เทอม2'!$A$10:$GT$59,130,FALSE)))</f>
        <v/>
      </c>
      <c r="CH88" s="1262" t="str">
        <f t="shared" si="109"/>
        <v/>
      </c>
      <c r="CI88" s="1233" t="str">
        <f>IF('2.ชื่อนักเรียน'!R20="มส","มส",IF('2.ชื่อนักเรียน'!R20="ร","ร",IF('2.ชื่อนักเรียน'!R20="ย้าย","ย้าย",IF($B88="","",IF(CH88="","",IF(CH88&gt;=75,"เชี่ยวชาญ",IF(CH88&gt;=65,"ชำนาญ",IF(CH88&gt;=55,"พัฒนา",IF(CH88&gt;=50,"เริ่มต้น","ไม่ผ่าน")))))))))</f>
        <v/>
      </c>
      <c r="CJ88" s="1233" t="str">
        <f>IF($A$72&lt;&gt;"ชั้น"&amp;'01.ข้อมูลเบื้องต้น'!$H$2,"",IF(VLOOKUP($A88,'02.คีย์เทอม1'!$A$10:$GT$59,135,FALSE)="","",VLOOKUP($A88,'02.คีย์เทอม1'!$A$10:$GT$59,135,FALSE)))</f>
        <v/>
      </c>
      <c r="CK88" s="1233" t="str">
        <f>IF($A$72&lt;&gt;"ชั้น"&amp;'01.ข้อมูลเบื้องต้น'!$H$2,"",IF(VLOOKUP($A88,'03.คีย์เทอม2'!$A$10:$GT$59,135,FALSE)="","",VLOOKUP($A88,'03.คีย์เทอม2'!$A$10:$GT$59,135,FALSE)))</f>
        <v/>
      </c>
      <c r="CL88" s="1262" t="str">
        <f t="shared" si="110"/>
        <v/>
      </c>
      <c r="CM88" s="1233" t="str">
        <f>IF('2.ชื่อนักเรียน'!R20="มส","มส",IF('2.ชื่อนักเรียน'!R20="ร","ร",IF('2.ชื่อนักเรียน'!R20="ย้าย","ย้าย",IF($B88="","",IF(CL88="","",IF(CL88&gt;=75,"เชี่ยวชาญ",IF(CL88&gt;=65,"ชำนาญ",IF(CL88&gt;=55,"พัฒนา",IF(CL88&gt;=50,"เริ่มต้น","ไม่ผ่าน")))))))))</f>
        <v/>
      </c>
      <c r="CN88" s="1233" t="str">
        <f>IF($A$72&lt;&gt;"ชั้น"&amp;'01.ข้อมูลเบื้องต้น'!$H$2,"",IF(VLOOKUP($A88,'02.คีย์เทอม1'!$A$10:$GT$59,140,FALSE)="","",VLOOKUP($A88,'02.คีย์เทอม1'!$A$10:$GT$59,140,FALSE)))</f>
        <v/>
      </c>
      <c r="CO88" s="1233" t="str">
        <f>IF($A$72&lt;&gt;"ชั้น"&amp;'01.ข้อมูลเบื้องต้น'!$H$2,"",IF(VLOOKUP($A88,'03.คีย์เทอม2'!$A$10:$GT$59,140,FALSE)="","",VLOOKUP($A88,'03.คีย์เทอม2'!$A$10:$GT$59,140,FALSE)))</f>
        <v/>
      </c>
      <c r="CP88" s="1262" t="str">
        <f t="shared" si="111"/>
        <v/>
      </c>
      <c r="CQ88" s="1233" t="str">
        <f>IF('2.ชื่อนักเรียน'!R20="มส","มส",IF('2.ชื่อนักเรียน'!R20="ร","ร",IF('2.ชื่อนักเรียน'!R20="ย้าย","ย้าย",IF($B88="","",IF(CP88="","",IF(CP88&gt;=75,"เชี่ยวชาญ",IF(CP88&gt;=65,"ชำนาญ",IF(CP88&gt;=55,"พัฒนา",IF(CP88&gt;=50,"เริ่มต้น","ไม่ผ่าน")))))))))</f>
        <v/>
      </c>
      <c r="CR88" s="1233" t="str">
        <f>IF($A$72&lt;&gt;"ชั้น"&amp;'01.ข้อมูลเบื้องต้น'!$H$2,"",IF(VLOOKUP($A88,'02.คีย์เทอม1'!$A$10:$GT$59,145,FALSE)="","",VLOOKUP($A88,'02.คีย์เทอม1'!$A$10:$GT$59,145,FALSE)))</f>
        <v/>
      </c>
      <c r="CS88" s="1233" t="str">
        <f>IF($A$72&lt;&gt;"ชั้น"&amp;'01.ข้อมูลเบื้องต้น'!$H$2,"",IF(VLOOKUP($A88,'03.คีย์เทอม2'!$A$10:$GT$59,145,FALSE)="","",VLOOKUP($A88,'03.คีย์เทอม2'!$A$10:$GT$59,145,FALSE)))</f>
        <v/>
      </c>
      <c r="CT88" s="1262" t="str">
        <f t="shared" si="112"/>
        <v/>
      </c>
      <c r="CU88" s="1233" t="str">
        <f>IF('2.ชื่อนักเรียน'!R20="มส","มส",IF('2.ชื่อนักเรียน'!R20="ร","ร",IF('2.ชื่อนักเรียน'!R20="ย้าย","ย้าย",IF($B88="","",IF(CT88="","",IF(CT88&gt;=75,"เชี่ยวชาญ",IF(CT88&gt;=65,"ชำนาญ",IF(CT88&gt;=55,"พัฒนา",IF(CT88&gt;=50,"เริ่มต้น","ไม่ผ่าน")))))))))</f>
        <v/>
      </c>
      <c r="CV88" s="1233" t="str">
        <f>IF($A$72&lt;&gt;"ชั้น"&amp;'01.ข้อมูลเบื้องต้น'!$H$2,"",IF(VLOOKUP($A88,'02.คีย์เทอม1'!$A$10:$GT$59,150,FALSE)="","",VLOOKUP($A88,'02.คีย์เทอม1'!$A$10:$GT$59,150,FALSE)))</f>
        <v/>
      </c>
      <c r="CW88" s="1233" t="str">
        <f>IF($A$72&lt;&gt;"ชั้น"&amp;'01.ข้อมูลเบื้องต้น'!$H$2,"",IF(VLOOKUP($A88,'03.คีย์เทอม2'!$A$10:$GT$59,150,FALSE)="","",VLOOKUP($A88,'03.คีย์เทอม2'!$A$10:$GT$59,150,FALSE)))</f>
        <v/>
      </c>
      <c r="CX88" s="1262" t="str">
        <f t="shared" si="113"/>
        <v/>
      </c>
      <c r="CY88" s="1233" t="str">
        <f>IF('2.ชื่อนักเรียน'!R20="มส","มส",IF('2.ชื่อนักเรียน'!R20="ร","ร",IF('2.ชื่อนักเรียน'!R20="ย้าย","ย้าย",IF($B88="","",IF(CX88="","",IF(CX88&gt;=75,"เชี่ยวชาญ",IF(CX88&gt;=65,"ชำนาญ",IF(CX88&gt;=55,"พัฒนา",IF(CX88&gt;=50,"เริ่มต้น","ไม่ผ่าน")))))))))</f>
        <v/>
      </c>
      <c r="CZ88" s="1233" t="str">
        <f>IF($A$72&lt;&gt;"ชั้น"&amp;'01.ข้อมูลเบื้องต้น'!$H$2,"",IF(VLOOKUP($A88,'02.คีย์เทอม1'!$A$10:$GT$59,155,FALSE)="","",VLOOKUP($A88,'02.คีย์เทอม1'!$A$10:$GT$59,155,FALSE)))</f>
        <v/>
      </c>
      <c r="DA88" s="1233" t="str">
        <f>IF($A$72&lt;&gt;"ชั้น"&amp;'01.ข้อมูลเบื้องต้น'!$H$2,"",IF(VLOOKUP($A88,'03.คีย์เทอม2'!$A$10:$GT$59,155,FALSE)="","",VLOOKUP($A88,'03.คีย์เทอม2'!$A$10:$GT$59,155,FALSE)))</f>
        <v/>
      </c>
      <c r="DB88" s="1262" t="str">
        <f t="shared" si="114"/>
        <v/>
      </c>
      <c r="DC88" s="1233" t="str">
        <f>IF('2.ชื่อนักเรียน'!R20="มส","มส",IF('2.ชื่อนักเรียน'!R20="ร","ร",IF('2.ชื่อนักเรียน'!R20="ย้าย","ย้าย",IF($B88="","",IF(DB88="","",IF(DB88&gt;=75,"เชี่ยวชาญ",IF(DB88&gt;=65,"ชำนาญ",IF(DB88&gt;=55,"พัฒนา",IF(DB88&gt;=50,"เริ่มต้น","ไม่ผ่าน")))))))))</f>
        <v/>
      </c>
      <c r="DD88" s="1233" t="str">
        <f>IF($A$72&lt;&gt;"ชั้น"&amp;'01.ข้อมูลเบื้องต้น'!$H$2,"",IF(VLOOKUP($A88,'02.คีย์เทอม1'!$A$10:$GT$59,160,FALSE)="","",VLOOKUP($A88,'02.คีย์เทอม1'!$A$10:$GT$59,160,FALSE)))</f>
        <v/>
      </c>
      <c r="DE88" s="1233" t="str">
        <f>IF($A$72&lt;&gt;"ชั้น"&amp;'01.ข้อมูลเบื้องต้น'!$H$2,"",IF(VLOOKUP($A88,'03.คีย์เทอม2'!$A$10:$GT$59,160,FALSE)="","",VLOOKUP($A88,'03.คีย์เทอม2'!$A$10:$GT$59,160,FALSE)))</f>
        <v/>
      </c>
      <c r="DF88" s="1262" t="str">
        <f t="shared" si="115"/>
        <v/>
      </c>
      <c r="DG88" s="1233" t="str">
        <f>IF('2.ชื่อนักเรียน'!R20="มส","มส",IF('2.ชื่อนักเรียน'!R20="ร","ร",IF('2.ชื่อนักเรียน'!R20="ย้าย","ย้าย",IF($B88="","",IF(DF88="","",IF(DF88&gt;=75,"เชี่ยวชาญ",IF(DF88&gt;=65,"ชำนาญ",IF(DF88&gt;=55,"พัฒนา",IF(DF88&gt;=50,"เริ่มต้น","ไม่ผ่าน")))))))))</f>
        <v/>
      </c>
      <c r="DH88" s="1233" t="str">
        <f>IF($A$72&lt;&gt;"ชั้น"&amp;'01.ข้อมูลเบื้องต้น'!$H$2,"",IF(VLOOKUP($A88,'02.คีย์เทอม1'!$A$10:$GT$59,165,FALSE)="","",VLOOKUP($A88,'02.คีย์เทอม1'!$A$10:$GT$59,165,FALSE)))</f>
        <v/>
      </c>
      <c r="DI88" s="1233" t="str">
        <f>IF($A$72&lt;&gt;"ชั้น"&amp;'01.ข้อมูลเบื้องต้น'!$H$2,"",IF(VLOOKUP($A88,'03.คีย์เทอม2'!$A$10:$GT$59,165,FALSE)="","",VLOOKUP($A88,'03.คีย์เทอม2'!$A$10:$GT$59,165,FALSE)))</f>
        <v/>
      </c>
      <c r="DJ88" s="1262" t="str">
        <f t="shared" si="116"/>
        <v/>
      </c>
      <c r="DK88" s="1233" t="str">
        <f>IF('2.ชื่อนักเรียน'!R20="มส","มส",IF('2.ชื่อนักเรียน'!R20="ร","ร",IF('2.ชื่อนักเรียน'!R20="ย้าย","ย้าย",IF($B88="","",IF(DJ88="","",IF(DJ88&gt;=75,"เชี่ยวชาญ",IF(DJ88&gt;=65,"ชำนาญ",IF(DJ88&gt;=55,"พัฒนา",IF(DJ88&gt;=50,"เริ่มต้น","ไม่ผ่าน")))))))))</f>
        <v/>
      </c>
      <c r="DL88" s="1233" t="str">
        <f>IF($A$72&lt;&gt;"ชั้น"&amp;'01.ข้อมูลเบื้องต้น'!$H$2,"",IF(VLOOKUP($A88,'02.คีย์เทอม1'!$A$10:$GT$59,170,FALSE)="","",VLOOKUP($A88,'02.คีย์เทอม1'!$A$10:$GT$59,170,FALSE)))</f>
        <v/>
      </c>
      <c r="DM88" s="1233" t="str">
        <f>IF($A$72&lt;&gt;"ชั้น"&amp;'01.ข้อมูลเบื้องต้น'!$H$2,"",IF(VLOOKUP($A88,'03.คีย์เทอม2'!$A$10:$GT$59,170,FALSE)="","",VLOOKUP($A88,'03.คีย์เทอม2'!$A$10:$GT$59,170,FALSE)))</f>
        <v/>
      </c>
      <c r="DN88" s="1262" t="str">
        <f t="shared" si="117"/>
        <v/>
      </c>
      <c r="DO88" s="1233" t="str">
        <f>IF('2.ชื่อนักเรียน'!R20="มส","มส",IF('2.ชื่อนักเรียน'!R20="ร","ร",IF('2.ชื่อนักเรียน'!R20="ย้าย","ย้าย",IF($B88="","",IF(DN88="","",IF(DN88&gt;=75,"เชี่ยวชาญ",IF(DN88&gt;=65,"ชำนาญ",IF(DN88&gt;=55,"พัฒนา",IF(DN88&gt;=50,"เริ่มต้น","ไม่ผ่าน")))))))))</f>
        <v/>
      </c>
      <c r="DP88" s="1233" t="str">
        <f>IF($A$72&lt;&gt;"ชั้น"&amp;'01.ข้อมูลเบื้องต้น'!$H$2,"",IF(VLOOKUP($A88,'02.คีย์เทอม1'!$A$10:$GT$59,175,FALSE)="","",VLOOKUP($A88,'02.คีย์เทอม1'!$A$10:$GT$59,175,FALSE)))</f>
        <v/>
      </c>
      <c r="DQ88" s="1233" t="str">
        <f>IF($A$72&lt;&gt;"ชั้น"&amp;'01.ข้อมูลเบื้องต้น'!$H$2,"",IF(VLOOKUP($A88,'03.คีย์เทอม2'!$A$10:$GT$59,175,FALSE)="","",VLOOKUP($A88,'03.คีย์เทอม2'!$A$10:$GT$59,175,FALSE)))</f>
        <v/>
      </c>
      <c r="DR88" s="1262" t="str">
        <f t="shared" si="118"/>
        <v/>
      </c>
      <c r="DS88" s="1233" t="str">
        <f>IF('2.ชื่อนักเรียน'!R20="มส","มส",IF('2.ชื่อนักเรียน'!R20="ร","ร",IF('2.ชื่อนักเรียน'!R20="ย้าย","ย้าย",IF($B88="","",IF(DR88="","",IF(DR88&gt;=75,"เชี่ยวชาญ",IF(DR88&gt;=65,"ชำนาญ",IF(DR88&gt;=55,"พัฒนา",IF(DR88&gt;=50,"เริ่มต้น","ไม่ผ่าน")))))))))</f>
        <v/>
      </c>
      <c r="DT88" s="1233" t="str">
        <f>IF($A$72&lt;&gt;"ชั้น"&amp;'01.ข้อมูลเบื้องต้น'!$H$2,"",IF(VLOOKUP($A88,'02.คีย์เทอม1'!$A$10:$GT$59,180,FALSE)="","",VLOOKUP($A88,'02.คีย์เทอม1'!$A$10:$GT$59,180,FALSE)))</f>
        <v/>
      </c>
      <c r="DU88" s="1233" t="str">
        <f>IF($A$72&lt;&gt;"ชั้น"&amp;'01.ข้อมูลเบื้องต้น'!$H$2,"",IF(VLOOKUP($A88,'03.คีย์เทอม2'!$A$10:$GT$59,180,FALSE)="","",VLOOKUP($A88,'03.คีย์เทอม2'!$A$10:$GT$59,180,FALSE)))</f>
        <v/>
      </c>
      <c r="DV88" s="1262" t="str">
        <f t="shared" si="119"/>
        <v/>
      </c>
      <c r="DW88" s="1233" t="str">
        <f>IF('2.ชื่อนักเรียน'!R20="มส","มส",IF('2.ชื่อนักเรียน'!R20="ร","ร",IF('2.ชื่อนักเรียน'!R20="ย้าย","ย้าย",IF($B88="","",IF(DV88="","",IF(DV88&gt;=75,"เชี่ยวชาญ",IF(DV88&gt;=65,"ชำนาญ",IF(DV88&gt;=55,"พัฒนา",IF(DV88&gt;=50,"เริ่มต้น","ไม่ผ่าน")))))))))</f>
        <v/>
      </c>
    </row>
    <row r="89" spans="1:127" ht="16.8" customHeight="1">
      <c r="A89" s="1323">
        <v>11</v>
      </c>
      <c r="B89" s="1324" t="str">
        <f>IF('2.ชื่อนักเรียน'!C21="","",'2.ชื่อนักเรียน'!C21)</f>
        <v/>
      </c>
      <c r="C89" s="1313" t="str">
        <f>IF('2.ชื่อนักเรียน'!D21="","",'2.ชื่อนักเรียน'!D21)</f>
        <v/>
      </c>
      <c r="D89" s="1314" t="str">
        <f>IF($A$72&lt;&gt;"ชั้น"&amp;'01.ข้อมูลเบื้องต้น'!$H$2,"",IF(AK89="","",AK89))</f>
        <v/>
      </c>
      <c r="E89" s="1314" t="str">
        <f>IF($A$72&lt;&gt;"ชั้น"&amp;'01.ข้อมูลเบื้องต้น'!$H$2,"",IF(AO89="","",AO89))</f>
        <v/>
      </c>
      <c r="F89" s="1315" t="str">
        <f>IF($A$72&lt;&gt;"ชั้น"&amp;'01.ข้อมูลเบื้องต้น'!$H$2,"",IF(AS89="","",AS89))</f>
        <v/>
      </c>
      <c r="G89" s="1326" t="str">
        <f>IF($A$72&lt;&gt;"ชั้น"&amp;'01.ข้อมูลเบื้องต้น'!$H$2,"",IF(AW89="","",AW89))</f>
        <v/>
      </c>
      <c r="H89" s="1327" t="str">
        <f>IF($A$72&lt;&gt;"ชั้น"&amp;'01.ข้อมูลเบื้องต้น'!$H$2,"",IF(BA89="","",BA89))</f>
        <v/>
      </c>
      <c r="I89" s="1316" t="str">
        <f>IF($A$72&lt;&gt;"ชั้น"&amp;'01.ข้อมูลเบื้องต้น'!$H$2,"",IF(BE89="","",BE89))</f>
        <v/>
      </c>
      <c r="J89" s="1316" t="str">
        <f>IF($A$72&lt;&gt;"ชั้น"&amp;'01.ข้อมูลเบื้องต้น'!$H$2,"",IF(BI89="","",BI89))</f>
        <v/>
      </c>
      <c r="K89" s="1316" t="str">
        <f>IF($A$72&lt;&gt;"ชั้น"&amp;'01.ข้อมูลเบื้องต้น'!$H$2,"",IF(BM89="","",BM89))</f>
        <v/>
      </c>
      <c r="L89" s="1328" t="str">
        <f>IF($A$72&lt;&gt;"ชั้น"&amp;'01.ข้อมูลเบื้องต้น'!$H$2,"",IF(BO89="","",BO89))</f>
        <v/>
      </c>
      <c r="M89" s="1326" t="str">
        <f>IF($A$72&lt;&gt;"ชั้น"&amp;'01.ข้อมูลเบื้องต้น'!$H$2,"",IF(BS89="","",BS89))</f>
        <v/>
      </c>
      <c r="N89" s="1327" t="str">
        <f>IF($A$72&lt;&gt;"ชั้น"&amp;'01.ข้อมูลเบื้องต้น'!$H$2,"",IF(BW89="","",BW89))</f>
        <v/>
      </c>
      <c r="O89" s="1327" t="str">
        <f>IF($A$72&lt;&gt;"ชั้น"&amp;'01.ข้อมูลเบื้องต้น'!$H$2,"",IF(CA89="","",CA89))</f>
        <v/>
      </c>
      <c r="P89" s="1327" t="str">
        <f>IF($A$72&lt;&gt;"ชั้น"&amp;'01.ข้อมูลเบื้องต้น'!$H$2,"",IF(CE89="","",CE89))</f>
        <v/>
      </c>
      <c r="Q89" s="1327" t="str">
        <f>IF($A$72&lt;&gt;"ชั้น"&amp;'01.ข้อมูลเบื้องต้น'!$H$2,"",IF(CI89="","",CI89))</f>
        <v/>
      </c>
      <c r="R89" s="1327" t="str">
        <f>IF($A$72&lt;&gt;"ชั้น"&amp;'01.ข้อมูลเบื้องต้น'!$H$2,"",IF(CM89="","",CM89))</f>
        <v/>
      </c>
      <c r="S89" s="1327" t="str">
        <f>IF($A$72&lt;&gt;"ชั้น"&amp;'01.ข้อมูลเบื้องต้น'!$H$2,"",IF(CQ89="","",CQ89))</f>
        <v/>
      </c>
      <c r="T89" s="1327" t="str">
        <f>IF($A$72&lt;&gt;"ชั้น"&amp;'01.ข้อมูลเบื้องต้น'!$H$2,"",IF(CU89="","",CU89))</f>
        <v/>
      </c>
      <c r="U89" s="1327" t="str">
        <f>IF($A$72&lt;&gt;"ชั้น"&amp;'01.ข้อมูลเบื้องต้น'!$H$2,"",IF(CY89="","",CY89))</f>
        <v/>
      </c>
      <c r="V89" s="1327" t="str">
        <f>IF($A$72&lt;&gt;"ชั้น"&amp;'01.ข้อมูลเบื้องต้น'!$H$2,"",IF(DC89="","",DC89))</f>
        <v/>
      </c>
      <c r="W89" s="1327" t="str">
        <f>IF($A$72&lt;&gt;"ชั้น"&amp;'01.ข้อมูลเบื้องต้น'!$H$2,"",IF(DG89="","",DG89))</f>
        <v/>
      </c>
      <c r="X89" s="1327" t="str">
        <f>IF($A$72&lt;&gt;"ชั้น"&amp;'01.ข้อมูลเบื้องต้น'!$H$2,"",IF(DK89="","",DK89))</f>
        <v/>
      </c>
      <c r="Y89" s="1327" t="str">
        <f>IF($A$72&lt;&gt;"ชั้น"&amp;'01.ข้อมูลเบื้องต้น'!$H$2,"",IF(DO89="","",DO89))</f>
        <v/>
      </c>
      <c r="Z89" s="1327" t="str">
        <f>IF($A$72&lt;&gt;"ชั้น"&amp;'01.ข้อมูลเบื้องต้น'!$H$2,"",IF(DS89="","",DS89))</f>
        <v/>
      </c>
      <c r="AA89" s="1420" t="str">
        <f>IF($A$72&lt;&gt;"ชั้น"&amp;'01.ข้อมูลเบื้องต้น'!$H$2,"",IF(DW89="","",DW89))</f>
        <v/>
      </c>
      <c r="AB89" s="1421" t="str">
        <f>IF($A$72&lt;&gt;"ชั้น"&amp;'01.ข้อมูลเบื้องต้น'!$H$2,"",'7.พัฒนาผู้เรียน'!G21)</f>
        <v/>
      </c>
      <c r="AC89" s="1422" t="str">
        <f>IF($A$72&lt;&gt;"ชั้น"&amp;'01.ข้อมูลเบื้องต้น'!$H$2,"",'9.คุณลักษณะ'!I21)</f>
        <v/>
      </c>
      <c r="AH89" s="1233" t="str">
        <f>IF($A$72&lt;&gt;"ชั้น"&amp;'01.ข้อมูลเบื้องต้น'!$H$2,"",IF(VLOOKUP($A89,'02.คีย์เทอม1'!$A$10:$GT$59,189,FALSE)="","",VLOOKUP($A89,'02.คีย์เทอม1'!$A$10:$GT$59,189,FALSE)))</f>
        <v/>
      </c>
      <c r="AI89" s="1233" t="str">
        <f>IF($A$72&lt;&gt;"ชั้น"&amp;'01.ข้อมูลเบื้องต้น'!$H$2,"",IF(VLOOKUP($A89,'03.คีย์เทอม2'!$A$10:$GT$59,189,FALSE)="","",VLOOKUP($A89,'03.คีย์เทอม2'!$A$10:$GT$59,189,FALSE)))</f>
        <v/>
      </c>
      <c r="AJ89" s="1262" t="str">
        <f t="shared" si="73"/>
        <v/>
      </c>
      <c r="AK89" s="1233" t="str">
        <f>IF('2.ชื่อนักเรียน'!R21="มส","มส",IF('2.ชื่อนักเรียน'!R21="ร","ร",IF('2.ชื่อนักเรียน'!R21="ย้าย","ย้าย",IF($B89="","",IF(AJ89="","",IF(AJ89&gt;=75,"เชี่ยวชาญ",IF(AJ89&gt;=65,"ชำนาญ",IF(AJ89&gt;=55,"พัฒนา",IF(AJ89&gt;=50,"เริ่มต้น","ไม่ผ่าน")))))))))</f>
        <v/>
      </c>
      <c r="AL89" s="1233" t="str">
        <f>IF($A$72&lt;&gt;"ชั้น"&amp;'01.ข้อมูลเบื้องต้น'!$H$2,"",IF(VLOOKUP($A89,'02.คีย์เทอม1'!$A$10:$GT$59,193,FALSE)="","",VLOOKUP($A89,'02.คีย์เทอม1'!$A$10:$GT$59,193,FALSE)))</f>
        <v/>
      </c>
      <c r="AM89" s="1233" t="str">
        <f>IF($A$72&lt;&gt;"ชั้น"&amp;'01.ข้อมูลเบื้องต้น'!$H$2,"",IF(VLOOKUP($A89,'03.คีย์เทอม2'!$A$10:$GT$59,193,FALSE)="","",VLOOKUP($A89,'03.คีย์เทอม2'!$A$10:$GT$59,193,FALSE)))</f>
        <v/>
      </c>
      <c r="AN89" s="1262" t="str">
        <f t="shared" si="97"/>
        <v/>
      </c>
      <c r="AO89" s="1233" t="str">
        <f>IF('2.ชื่อนักเรียน'!R21="มส","มส",IF('2.ชื่อนักเรียน'!R21="ร","ร",IF('2.ชื่อนักเรียน'!R21="ย้าย","ย้าย",IF($B89="","",IF(AN89="","",IF(AN89&gt;=75,"เชี่ยวชาญ",IF(AN89&gt;=65,"ชำนาญ",IF(AN89&gt;=55,"พัฒนา",IF(AN89&gt;=50,"เริ่มต้น","ไม่ผ่าน")))))))))</f>
        <v/>
      </c>
      <c r="AP89" s="1233" t="str">
        <f>IF($A$72&lt;&gt;"ชั้น"&amp;'01.ข้อมูลเบื้องต้น'!$H$2,"",IF(VLOOKUP($A89,'02.คีย์เทอม1'!$A$10:$GT$59,195,FALSE)="","",VLOOKUP($A89,'02.คีย์เทอม1'!$A$10:$GT$59,195,FALSE)))</f>
        <v/>
      </c>
      <c r="AQ89" s="1233" t="str">
        <f>IF($A$72&lt;&gt;"ชั้น"&amp;'01.ข้อมูลเบื้องต้น'!$H$2,"",IF(VLOOKUP($A89,'03.คีย์เทอม2'!$A$10:$GT$59,195,FALSE)="","",VLOOKUP($A89,'03.คีย์เทอม2'!$A$10:$GT$59,195,FALSE)))</f>
        <v/>
      </c>
      <c r="AR89" s="1262" t="str">
        <f t="shared" si="98"/>
        <v/>
      </c>
      <c r="AS89" s="1233" t="str">
        <f>IF('2.ชื่อนักเรียน'!R21="มส","มส",IF('2.ชื่อนักเรียน'!R21="ร","ร",IF('2.ชื่อนักเรียน'!R21="ย้าย","ย้าย",IF($B89="","",IF(AR89="","",IF(AR89&gt;=75,"เชี่ยวชาญ",IF(AR89&gt;=65,"ชำนาญ",IF(AR89&gt;=55,"พัฒนา",IF(AR89&gt;=50,"เริ่มต้น","ไม่ผ่าน")))))))))</f>
        <v/>
      </c>
      <c r="AT89" s="1233" t="str">
        <f>IF($A$72&lt;&gt;"ชั้น"&amp;'01.ข้อมูลเบื้องต้น'!$H$2,"",IF(VLOOKUP($A89,'02.คีย์เทอม1'!$A$10:$GT$59,196,FALSE)="","",VLOOKUP($A89,'02.คีย์เทอม1'!$A$10:$GT$59,196,FALSE)))</f>
        <v/>
      </c>
      <c r="AU89" s="1233" t="str">
        <f>IF($A$72&lt;&gt;"ชั้น"&amp;'01.ข้อมูลเบื้องต้น'!$H$2,"",IF(VLOOKUP($A89,'03.คีย์เทอม2'!$A$10:$GT$59,196,FALSE)="","",VLOOKUP($A89,'03.คีย์เทอม2'!$A$10:$GT$59,196,FALSE)))</f>
        <v/>
      </c>
      <c r="AV89" s="1262" t="str">
        <f t="shared" si="99"/>
        <v/>
      </c>
      <c r="AW89" s="1233" t="str">
        <f>IF('2.ชื่อนักเรียน'!R21="มส","มส",IF('2.ชื่อนักเรียน'!R21="ร","ร",IF('2.ชื่อนักเรียน'!R21="ย้าย","ย้าย",IF($B89="","",IF(AV89="","",IF(AV89&gt;=75,"เชี่ยวชาญ",IF(AV89&gt;=65,"ชำนาญ",IF(AV89&gt;=55,"พัฒนา",IF(AV89&gt;=50,"เริ่มต้น","ไม่ผ่าน")))))))))</f>
        <v/>
      </c>
      <c r="AX89" s="1233" t="str">
        <f>IF($A$72&lt;&gt;"ชั้น"&amp;'01.ข้อมูลเบื้องต้น'!$H$2,"",IF(VLOOKUP($A89,'02.คีย์เทอม1'!$A$10:$GT$59,197,FALSE)="","",VLOOKUP($A89,'02.คีย์เทอม1'!$A$10:$GT$59,197,FALSE)))</f>
        <v/>
      </c>
      <c r="AY89" s="1233" t="str">
        <f>IF($A$72&lt;&gt;"ชั้น"&amp;'01.ข้อมูลเบื้องต้น'!$H$2,"",IF(VLOOKUP($A89,'03.คีย์เทอม2'!$A$10:$GT$59,197,FALSE)="","",VLOOKUP($A89,'03.คีย์เทอม2'!$A$10:$GT$59,197,FALSE)))</f>
        <v/>
      </c>
      <c r="AZ89" s="1262" t="str">
        <f t="shared" si="100"/>
        <v/>
      </c>
      <c r="BA89" s="1233" t="str">
        <f>IF('2.ชื่อนักเรียน'!R21="มส","มส",IF('2.ชื่อนักเรียน'!R21="ร","ร",IF('2.ชื่อนักเรียน'!R21="ย้าย","ย้าย",IF($B89="","",IF(AZ89="","",IF(AZ89&gt;=75,"เชี่ยวชาญ",IF(AZ89&gt;=65,"ชำนาญ",IF(AZ89&gt;=55,"พัฒนา",IF(AZ89&gt;=50,"เริ่มต้น","ไม่ผ่าน")))))))))</f>
        <v/>
      </c>
      <c r="BB89" s="1233" t="str">
        <f>IF($A$72&lt;&gt;"ชั้น"&amp;'01.ข้อมูลเบื้องต้น'!$H$2,"",IF(VLOOKUP($A89,'02.คีย์เทอม1'!$A$10:$GT$59,198,FALSE)="","",VLOOKUP($A89,'02.คีย์เทอม1'!$A$10:$GT$59,198,FALSE)))</f>
        <v/>
      </c>
      <c r="BC89" s="1233" t="str">
        <f>IF($A$72&lt;&gt;"ชั้น"&amp;'01.ข้อมูลเบื้องต้น'!$H$2,"",IF(VLOOKUP($A89,'03.คีย์เทอม2'!$A$10:$GT$59,198,FALSE)="","",VLOOKUP($A89,'03.คีย์เทอม2'!$A$10:$GT$59,198,FALSE)))</f>
        <v/>
      </c>
      <c r="BD89" s="1262" t="str">
        <f t="shared" si="101"/>
        <v/>
      </c>
      <c r="BE89" s="1233" t="str">
        <f>IF('2.ชื่อนักเรียน'!R21="มส","มส",IF('2.ชื่อนักเรียน'!R21="ร","ร",IF('2.ชื่อนักเรียน'!R21="ย้าย","ย้าย",IF($B89="","",IF(BD89="","",IF(BD89&gt;=75,"เชี่ยวชาญ",IF(BD89&gt;=65,"ชำนาญ",IF(BD89&gt;=55,"พัฒนา",IF(BD89&gt;=50,"เริ่มต้น","ไม่ผ่าน")))))))))</f>
        <v/>
      </c>
      <c r="BF89" s="1233" t="str">
        <f>IF($A$72&lt;&gt;"ชั้น"&amp;'01.ข้อมูลเบื้องต้น'!$H$2,"",IF(VLOOKUP($A89,'02.คีย์เทอม1'!$A$10:$GT$59,199,FALSE)="","",VLOOKUP($A89,'02.คีย์เทอม1'!$A$10:$GT$59,199,FALSE)))</f>
        <v/>
      </c>
      <c r="BG89" s="1233" t="str">
        <f>IF($A$72&lt;&gt;"ชั้น"&amp;'01.ข้อมูลเบื้องต้น'!$H$2,"",IF(VLOOKUP($A89,'03.คีย์เทอม2'!$A$10:$GT$59,199,FALSE)="","",VLOOKUP($A89,'03.คีย์เทอม2'!$A$10:$GT$59,199,FALSE)))</f>
        <v/>
      </c>
      <c r="BH89" s="1262" t="str">
        <f t="shared" si="102"/>
        <v/>
      </c>
      <c r="BI89" s="1233" t="str">
        <f>IF('2.ชื่อนักเรียน'!R21="มส","มส",IF('2.ชื่อนักเรียน'!R21="ร","ร",IF('2.ชื่อนักเรียน'!R21="ย้าย","ย้าย",IF($B89="","",IF(BH89="","",IF(BH89&gt;=75,"เชี่ยวชาญ",IF(BH89&gt;=65,"ชำนาญ",IF(BH89&gt;=55,"พัฒนา",IF(BH89&gt;=50,"เริ่มต้น","ไม่ผ่าน")))))))))</f>
        <v/>
      </c>
      <c r="BJ89" s="1233" t="str">
        <f>IF($A$72&lt;&gt;"ชั้น"&amp;'01.ข้อมูลเบื้องต้น'!$H$2,"",IF(VLOOKUP($A89,'02.คีย์เทอม1'!$A$10:$GT$59,200,FALSE)="","",VLOOKUP($A89,'02.คีย์เทอม1'!$A$10:$GT$59,200,FALSE)))</f>
        <v/>
      </c>
      <c r="BK89" s="1233" t="str">
        <f>IF($A$72&lt;&gt;"ชั้น"&amp;'01.ข้อมูลเบื้องต้น'!$H$2,"",IF(VLOOKUP($A89,'03.คีย์เทอม2'!$A$10:$GT$59,200,FALSE)="","",VLOOKUP($A89,'03.คีย์เทอม2'!$A$10:$GT$59,200,FALSE)))</f>
        <v/>
      </c>
      <c r="BL89" s="1262" t="str">
        <f t="shared" si="103"/>
        <v/>
      </c>
      <c r="BM89" s="1233" t="str">
        <f>IF('2.ชื่อนักเรียน'!R21="มส","มส",IF('2.ชื่อนักเรียน'!R21="ร","ร",IF('2.ชื่อนักเรียน'!R21="ย้าย","ย้าย",IF($B89="","",IF(BL89="","",IF(BL89&gt;=75,"เชี่ยวชาญ",IF(BL89&gt;=65,"ชำนาญ",IF(BL89&gt;=55,"พัฒนา",IF(BL89&gt;=50,"เริ่มต้น","ไม่ผ่าน")))))))))</f>
        <v/>
      </c>
      <c r="BN89" s="1262" t="str">
        <f t="shared" si="104"/>
        <v/>
      </c>
      <c r="BO89" s="1233" t="str">
        <f>IF('2.ชื่อนักเรียน'!R21="มส","มส",IF('2.ชื่อนักเรียน'!R21="ร","ร",IF('2.ชื่อนักเรียน'!R21="ย้าย","ย้าย",IF($B89="","",IF(BN89="","",IF(BN89&gt;=75,"เชี่ยวชาญ",IF(BN89&gt;=65,"ชำนาญ",IF(BN89&gt;=55,"พัฒนา",IF(BN89&gt;=50,"เริ่มต้น","ไม่ผ่าน")))))))))</f>
        <v/>
      </c>
      <c r="BP89" s="1233" t="str">
        <f>IF($A$72&lt;&gt;"ชั้น"&amp;'01.ข้อมูลเบื้องต้น'!$H$2,"",IF(VLOOKUP($A89,'02.คีย์เทอม1'!$A$10:$GT$59,110,FALSE)="","",VLOOKUP($A89,'02.คีย์เทอม1'!$A$10:$GT$59,110,FALSE)))</f>
        <v/>
      </c>
      <c r="BQ89" s="1233" t="str">
        <f>IF($A$72&lt;&gt;"ชั้น"&amp;'01.ข้อมูลเบื้องต้น'!$H$2,"",IF(VLOOKUP($A89,'03.คีย์เทอม2'!$A$10:$GT$59,110,FALSE)="","",VLOOKUP($A89,'03.คีย์เทอม2'!$A$10:$GT$59,110,FALSE)))</f>
        <v/>
      </c>
      <c r="BR89" s="1262" t="str">
        <f t="shared" si="105"/>
        <v/>
      </c>
      <c r="BS89" s="1233" t="str">
        <f>IF('2.ชื่อนักเรียน'!R21="มส","มส",IF('2.ชื่อนักเรียน'!R21="ร","ร",IF('2.ชื่อนักเรียน'!R21="ย้าย","ย้าย",IF($B89="","",IF(BR89="","",IF(BR89&gt;=75,"เชี่ยวชาญ",IF(BR89&gt;=65,"ชำนาญ",IF(BR89&gt;=55,"พัฒนา",IF(BR89&gt;=50,"เริ่มต้น","ไม่ผ่าน")))))))))</f>
        <v/>
      </c>
      <c r="BT89" s="1233" t="str">
        <f>IF($A$72&lt;&gt;"ชั้น"&amp;'01.ข้อมูลเบื้องต้น'!$H$2,"",IF(VLOOKUP($A89,'02.คีย์เทอม1'!$A$10:$GT$59,115,FALSE)="","",VLOOKUP($A89,'02.คีย์เทอม1'!$A$10:$GT$59,115,FALSE)))</f>
        <v/>
      </c>
      <c r="BU89" s="1233" t="str">
        <f>IF($A$72&lt;&gt;"ชั้น"&amp;'01.ข้อมูลเบื้องต้น'!$H$2,"",IF(VLOOKUP($A89,'03.คีย์เทอม2'!$A$10:$GT$59,115,FALSE)="","",VLOOKUP($A89,'03.คีย์เทอม2'!$A$10:$GT$59,115,FALSE)))</f>
        <v/>
      </c>
      <c r="BV89" s="1262" t="str">
        <f t="shared" si="106"/>
        <v/>
      </c>
      <c r="BW89" s="1233" t="str">
        <f>IF('2.ชื่อนักเรียน'!R21="มส","มส",IF('2.ชื่อนักเรียน'!R21="ร","ร",IF('2.ชื่อนักเรียน'!R21="ย้าย","ย้าย",IF($B89="","",IF(BV89="","",IF(BV89&gt;=75,"เชี่ยวชาญ",IF(BV89&gt;=65,"ชำนาญ",IF(BV89&gt;=55,"พัฒนา",IF(BV89&gt;=50,"เริ่มต้น","ไม่ผ่าน")))))))))</f>
        <v/>
      </c>
      <c r="BX89" s="1233" t="str">
        <f>IF($A$72&lt;&gt;"ชั้น"&amp;'01.ข้อมูลเบื้องต้น'!$H$2,"",IF(VLOOKUP($A89,'02.คีย์เทอม1'!$A$10:$GT$59,120,FALSE)="","",VLOOKUP($A89,'02.คีย์เทอม1'!$A$10:$GT$59,120,FALSE)))</f>
        <v/>
      </c>
      <c r="BY89" s="1233" t="str">
        <f>IF($A$72&lt;&gt;"ชั้น"&amp;'01.ข้อมูลเบื้องต้น'!$H$2,"",IF(VLOOKUP($A89,'03.คีย์เทอม2'!$A$10:$GT$59,120,FALSE)="","",VLOOKUP($A89,'03.คีย์เทอม2'!$A$10:$GT$59,120,FALSE)))</f>
        <v/>
      </c>
      <c r="BZ89" s="1262" t="str">
        <f t="shared" si="107"/>
        <v/>
      </c>
      <c r="CA89" s="1233" t="str">
        <f>IF('2.ชื่อนักเรียน'!R21="มส","มส",IF('2.ชื่อนักเรียน'!R21="ร","ร",IF('2.ชื่อนักเรียน'!R21="ย้าย","ย้าย",IF($B89="","",IF(BZ89="","",IF(BZ89&gt;=75,"เชี่ยวชาญ",IF(BZ89&gt;=65,"ชำนาญ",IF(BZ89&gt;=55,"พัฒนา",IF(BZ89&gt;=50,"เริ่มต้น","ไม่ผ่าน")))))))))</f>
        <v/>
      </c>
      <c r="CB89" s="1233" t="str">
        <f>IF($A$72&lt;&gt;"ชั้น"&amp;'01.ข้อมูลเบื้องต้น'!$H$2,"",IF(VLOOKUP($A89,'02.คีย์เทอม1'!$A$10:$GT$59,125,FALSE)="","",VLOOKUP($A89,'02.คีย์เทอม1'!$A$10:$GT$59,125,FALSE)))</f>
        <v/>
      </c>
      <c r="CC89" s="1233" t="str">
        <f>IF($A$72&lt;&gt;"ชั้น"&amp;'01.ข้อมูลเบื้องต้น'!$H$2,"",IF(VLOOKUP($A89,'03.คีย์เทอม2'!$A$10:$GT$59,125,FALSE)="","",VLOOKUP($A89,'03.คีย์เทอม2'!$A$10:$GT$59,125,FALSE)))</f>
        <v/>
      </c>
      <c r="CD89" s="1262" t="str">
        <f t="shared" si="108"/>
        <v/>
      </c>
      <c r="CE89" s="1233" t="str">
        <f>IF('2.ชื่อนักเรียน'!R21="มส","มส",IF('2.ชื่อนักเรียน'!R21="ร","ร",IF('2.ชื่อนักเรียน'!R21="ย้าย","ย้าย",IF($B89="","",IF(CD89="","",IF(CD89&gt;=75,"เชี่ยวชาญ",IF(CD89&gt;=65,"ชำนาญ",IF(CD89&gt;=55,"พัฒนา",IF(CD89&gt;=50,"เริ่มต้น","ไม่ผ่าน")))))))))</f>
        <v/>
      </c>
      <c r="CF89" s="1233" t="str">
        <f>IF($A$72&lt;&gt;"ชั้น"&amp;'01.ข้อมูลเบื้องต้น'!$H$2,"",IF(VLOOKUP($A89,'02.คีย์เทอม1'!$A$10:$GT$59,130,FALSE)="","",VLOOKUP($A89,'02.คีย์เทอม1'!$A$10:$GT$59,130,FALSE)))</f>
        <v/>
      </c>
      <c r="CG89" s="1233" t="str">
        <f>IF($A$72&lt;&gt;"ชั้น"&amp;'01.ข้อมูลเบื้องต้น'!$H$2,"",IF(VLOOKUP($A89,'03.คีย์เทอม2'!$A$10:$GT$59,130,FALSE)="","",VLOOKUP($A89,'03.คีย์เทอม2'!$A$10:$GT$59,130,FALSE)))</f>
        <v/>
      </c>
      <c r="CH89" s="1262" t="str">
        <f t="shared" si="109"/>
        <v/>
      </c>
      <c r="CI89" s="1233" t="str">
        <f>IF('2.ชื่อนักเรียน'!R21="มส","มส",IF('2.ชื่อนักเรียน'!R21="ร","ร",IF('2.ชื่อนักเรียน'!R21="ย้าย","ย้าย",IF($B89="","",IF(CH89="","",IF(CH89&gt;=75,"เชี่ยวชาญ",IF(CH89&gt;=65,"ชำนาญ",IF(CH89&gt;=55,"พัฒนา",IF(CH89&gt;=50,"เริ่มต้น","ไม่ผ่าน")))))))))</f>
        <v/>
      </c>
      <c r="CJ89" s="1233" t="str">
        <f>IF($A$72&lt;&gt;"ชั้น"&amp;'01.ข้อมูลเบื้องต้น'!$H$2,"",IF(VLOOKUP($A89,'02.คีย์เทอม1'!$A$10:$GT$59,135,FALSE)="","",VLOOKUP($A89,'02.คีย์เทอม1'!$A$10:$GT$59,135,FALSE)))</f>
        <v/>
      </c>
      <c r="CK89" s="1233" t="str">
        <f>IF($A$72&lt;&gt;"ชั้น"&amp;'01.ข้อมูลเบื้องต้น'!$H$2,"",IF(VLOOKUP($A89,'03.คีย์เทอม2'!$A$10:$GT$59,135,FALSE)="","",VLOOKUP($A89,'03.คีย์เทอม2'!$A$10:$GT$59,135,FALSE)))</f>
        <v/>
      </c>
      <c r="CL89" s="1262" t="str">
        <f t="shared" si="110"/>
        <v/>
      </c>
      <c r="CM89" s="1233" t="str">
        <f>IF('2.ชื่อนักเรียน'!R21="มส","มส",IF('2.ชื่อนักเรียน'!R21="ร","ร",IF('2.ชื่อนักเรียน'!R21="ย้าย","ย้าย",IF($B89="","",IF(CL89="","",IF(CL89&gt;=75,"เชี่ยวชาญ",IF(CL89&gt;=65,"ชำนาญ",IF(CL89&gt;=55,"พัฒนา",IF(CL89&gt;=50,"เริ่มต้น","ไม่ผ่าน")))))))))</f>
        <v/>
      </c>
      <c r="CN89" s="1233" t="str">
        <f>IF($A$72&lt;&gt;"ชั้น"&amp;'01.ข้อมูลเบื้องต้น'!$H$2,"",IF(VLOOKUP($A89,'02.คีย์เทอม1'!$A$10:$GT$59,140,FALSE)="","",VLOOKUP($A89,'02.คีย์เทอม1'!$A$10:$GT$59,140,FALSE)))</f>
        <v/>
      </c>
      <c r="CO89" s="1233" t="str">
        <f>IF($A$72&lt;&gt;"ชั้น"&amp;'01.ข้อมูลเบื้องต้น'!$H$2,"",IF(VLOOKUP($A89,'03.คีย์เทอม2'!$A$10:$GT$59,140,FALSE)="","",VLOOKUP($A89,'03.คีย์เทอม2'!$A$10:$GT$59,140,FALSE)))</f>
        <v/>
      </c>
      <c r="CP89" s="1262" t="str">
        <f t="shared" si="111"/>
        <v/>
      </c>
      <c r="CQ89" s="1233" t="str">
        <f>IF('2.ชื่อนักเรียน'!R21="มส","มส",IF('2.ชื่อนักเรียน'!R21="ร","ร",IF('2.ชื่อนักเรียน'!R21="ย้าย","ย้าย",IF($B89="","",IF(CP89="","",IF(CP89&gt;=75,"เชี่ยวชาญ",IF(CP89&gt;=65,"ชำนาญ",IF(CP89&gt;=55,"พัฒนา",IF(CP89&gt;=50,"เริ่มต้น","ไม่ผ่าน")))))))))</f>
        <v/>
      </c>
      <c r="CR89" s="1233" t="str">
        <f>IF($A$72&lt;&gt;"ชั้น"&amp;'01.ข้อมูลเบื้องต้น'!$H$2,"",IF(VLOOKUP($A89,'02.คีย์เทอม1'!$A$10:$GT$59,145,FALSE)="","",VLOOKUP($A89,'02.คีย์เทอม1'!$A$10:$GT$59,145,FALSE)))</f>
        <v/>
      </c>
      <c r="CS89" s="1233" t="str">
        <f>IF($A$72&lt;&gt;"ชั้น"&amp;'01.ข้อมูลเบื้องต้น'!$H$2,"",IF(VLOOKUP($A89,'03.คีย์เทอม2'!$A$10:$GT$59,145,FALSE)="","",VLOOKUP($A89,'03.คีย์เทอม2'!$A$10:$GT$59,145,FALSE)))</f>
        <v/>
      </c>
      <c r="CT89" s="1262" t="str">
        <f t="shared" si="112"/>
        <v/>
      </c>
      <c r="CU89" s="1233" t="str">
        <f>IF('2.ชื่อนักเรียน'!R21="มส","มส",IF('2.ชื่อนักเรียน'!R21="ร","ร",IF('2.ชื่อนักเรียน'!R21="ย้าย","ย้าย",IF($B89="","",IF(CT89="","",IF(CT89&gt;=75,"เชี่ยวชาญ",IF(CT89&gt;=65,"ชำนาญ",IF(CT89&gt;=55,"พัฒนา",IF(CT89&gt;=50,"เริ่มต้น","ไม่ผ่าน")))))))))</f>
        <v/>
      </c>
      <c r="CV89" s="1233" t="str">
        <f>IF($A$72&lt;&gt;"ชั้น"&amp;'01.ข้อมูลเบื้องต้น'!$H$2,"",IF(VLOOKUP($A89,'02.คีย์เทอม1'!$A$10:$GT$59,150,FALSE)="","",VLOOKUP($A89,'02.คีย์เทอม1'!$A$10:$GT$59,150,FALSE)))</f>
        <v/>
      </c>
      <c r="CW89" s="1233" t="str">
        <f>IF($A$72&lt;&gt;"ชั้น"&amp;'01.ข้อมูลเบื้องต้น'!$H$2,"",IF(VLOOKUP($A89,'03.คีย์เทอม2'!$A$10:$GT$59,150,FALSE)="","",VLOOKUP($A89,'03.คีย์เทอม2'!$A$10:$GT$59,150,FALSE)))</f>
        <v/>
      </c>
      <c r="CX89" s="1262" t="str">
        <f t="shared" si="113"/>
        <v/>
      </c>
      <c r="CY89" s="1233" t="str">
        <f>IF('2.ชื่อนักเรียน'!R21="มส","มส",IF('2.ชื่อนักเรียน'!R21="ร","ร",IF('2.ชื่อนักเรียน'!R21="ย้าย","ย้าย",IF($B89="","",IF(CX89="","",IF(CX89&gt;=75,"เชี่ยวชาญ",IF(CX89&gt;=65,"ชำนาญ",IF(CX89&gt;=55,"พัฒนา",IF(CX89&gt;=50,"เริ่มต้น","ไม่ผ่าน")))))))))</f>
        <v/>
      </c>
      <c r="CZ89" s="1233" t="str">
        <f>IF($A$72&lt;&gt;"ชั้น"&amp;'01.ข้อมูลเบื้องต้น'!$H$2,"",IF(VLOOKUP($A89,'02.คีย์เทอม1'!$A$10:$GT$59,155,FALSE)="","",VLOOKUP($A89,'02.คีย์เทอม1'!$A$10:$GT$59,155,FALSE)))</f>
        <v/>
      </c>
      <c r="DA89" s="1233" t="str">
        <f>IF($A$72&lt;&gt;"ชั้น"&amp;'01.ข้อมูลเบื้องต้น'!$H$2,"",IF(VLOOKUP($A89,'03.คีย์เทอม2'!$A$10:$GT$59,155,FALSE)="","",VLOOKUP($A89,'03.คีย์เทอม2'!$A$10:$GT$59,155,FALSE)))</f>
        <v/>
      </c>
      <c r="DB89" s="1262" t="str">
        <f t="shared" si="114"/>
        <v/>
      </c>
      <c r="DC89" s="1233" t="str">
        <f>IF('2.ชื่อนักเรียน'!R21="มส","มส",IF('2.ชื่อนักเรียน'!R21="ร","ร",IF('2.ชื่อนักเรียน'!R21="ย้าย","ย้าย",IF($B89="","",IF(DB89="","",IF(DB89&gt;=75,"เชี่ยวชาญ",IF(DB89&gt;=65,"ชำนาญ",IF(DB89&gt;=55,"พัฒนา",IF(DB89&gt;=50,"เริ่มต้น","ไม่ผ่าน")))))))))</f>
        <v/>
      </c>
      <c r="DD89" s="1233" t="str">
        <f>IF($A$72&lt;&gt;"ชั้น"&amp;'01.ข้อมูลเบื้องต้น'!$H$2,"",IF(VLOOKUP($A89,'02.คีย์เทอม1'!$A$10:$GT$59,160,FALSE)="","",VLOOKUP($A89,'02.คีย์เทอม1'!$A$10:$GT$59,160,FALSE)))</f>
        <v/>
      </c>
      <c r="DE89" s="1233" t="str">
        <f>IF($A$72&lt;&gt;"ชั้น"&amp;'01.ข้อมูลเบื้องต้น'!$H$2,"",IF(VLOOKUP($A89,'03.คีย์เทอม2'!$A$10:$GT$59,160,FALSE)="","",VLOOKUP($A89,'03.คีย์เทอม2'!$A$10:$GT$59,160,FALSE)))</f>
        <v/>
      </c>
      <c r="DF89" s="1262" t="str">
        <f t="shared" si="115"/>
        <v/>
      </c>
      <c r="DG89" s="1233" t="str">
        <f>IF('2.ชื่อนักเรียน'!R21="มส","มส",IF('2.ชื่อนักเรียน'!R21="ร","ร",IF('2.ชื่อนักเรียน'!R21="ย้าย","ย้าย",IF($B89="","",IF(DF89="","",IF(DF89&gt;=75,"เชี่ยวชาญ",IF(DF89&gt;=65,"ชำนาญ",IF(DF89&gt;=55,"พัฒนา",IF(DF89&gt;=50,"เริ่มต้น","ไม่ผ่าน")))))))))</f>
        <v/>
      </c>
      <c r="DH89" s="1233" t="str">
        <f>IF($A$72&lt;&gt;"ชั้น"&amp;'01.ข้อมูลเบื้องต้น'!$H$2,"",IF(VLOOKUP($A89,'02.คีย์เทอม1'!$A$10:$GT$59,165,FALSE)="","",VLOOKUP($A89,'02.คีย์เทอม1'!$A$10:$GT$59,165,FALSE)))</f>
        <v/>
      </c>
      <c r="DI89" s="1233" t="str">
        <f>IF($A$72&lt;&gt;"ชั้น"&amp;'01.ข้อมูลเบื้องต้น'!$H$2,"",IF(VLOOKUP($A89,'03.คีย์เทอม2'!$A$10:$GT$59,165,FALSE)="","",VLOOKUP($A89,'03.คีย์เทอม2'!$A$10:$GT$59,165,FALSE)))</f>
        <v/>
      </c>
      <c r="DJ89" s="1262" t="str">
        <f t="shared" si="116"/>
        <v/>
      </c>
      <c r="DK89" s="1233" t="str">
        <f>IF('2.ชื่อนักเรียน'!R21="มส","มส",IF('2.ชื่อนักเรียน'!R21="ร","ร",IF('2.ชื่อนักเรียน'!R21="ย้าย","ย้าย",IF($B89="","",IF(DJ89="","",IF(DJ89&gt;=75,"เชี่ยวชาญ",IF(DJ89&gt;=65,"ชำนาญ",IF(DJ89&gt;=55,"พัฒนา",IF(DJ89&gt;=50,"เริ่มต้น","ไม่ผ่าน")))))))))</f>
        <v/>
      </c>
      <c r="DL89" s="1233" t="str">
        <f>IF($A$72&lt;&gt;"ชั้น"&amp;'01.ข้อมูลเบื้องต้น'!$H$2,"",IF(VLOOKUP($A89,'02.คีย์เทอม1'!$A$10:$GT$59,170,FALSE)="","",VLOOKUP($A89,'02.คีย์เทอม1'!$A$10:$GT$59,170,FALSE)))</f>
        <v/>
      </c>
      <c r="DM89" s="1233" t="str">
        <f>IF($A$72&lt;&gt;"ชั้น"&amp;'01.ข้อมูลเบื้องต้น'!$H$2,"",IF(VLOOKUP($A89,'03.คีย์เทอม2'!$A$10:$GT$59,170,FALSE)="","",VLOOKUP($A89,'03.คีย์เทอม2'!$A$10:$GT$59,170,FALSE)))</f>
        <v/>
      </c>
      <c r="DN89" s="1262" t="str">
        <f t="shared" si="117"/>
        <v/>
      </c>
      <c r="DO89" s="1233" t="str">
        <f>IF('2.ชื่อนักเรียน'!R21="มส","มส",IF('2.ชื่อนักเรียน'!R21="ร","ร",IF('2.ชื่อนักเรียน'!R21="ย้าย","ย้าย",IF($B89="","",IF(DN89="","",IF(DN89&gt;=75,"เชี่ยวชาญ",IF(DN89&gt;=65,"ชำนาญ",IF(DN89&gt;=55,"พัฒนา",IF(DN89&gt;=50,"เริ่มต้น","ไม่ผ่าน")))))))))</f>
        <v/>
      </c>
      <c r="DP89" s="1233" t="str">
        <f>IF($A$72&lt;&gt;"ชั้น"&amp;'01.ข้อมูลเบื้องต้น'!$H$2,"",IF(VLOOKUP($A89,'02.คีย์เทอม1'!$A$10:$GT$59,175,FALSE)="","",VLOOKUP($A89,'02.คีย์เทอม1'!$A$10:$GT$59,175,FALSE)))</f>
        <v/>
      </c>
      <c r="DQ89" s="1233" t="str">
        <f>IF($A$72&lt;&gt;"ชั้น"&amp;'01.ข้อมูลเบื้องต้น'!$H$2,"",IF(VLOOKUP($A89,'03.คีย์เทอม2'!$A$10:$GT$59,175,FALSE)="","",VLOOKUP($A89,'03.คีย์เทอม2'!$A$10:$GT$59,175,FALSE)))</f>
        <v/>
      </c>
      <c r="DR89" s="1262" t="str">
        <f t="shared" si="118"/>
        <v/>
      </c>
      <c r="DS89" s="1233" t="str">
        <f>IF('2.ชื่อนักเรียน'!R21="มส","มส",IF('2.ชื่อนักเรียน'!R21="ร","ร",IF('2.ชื่อนักเรียน'!R21="ย้าย","ย้าย",IF($B89="","",IF(DR89="","",IF(DR89&gt;=75,"เชี่ยวชาญ",IF(DR89&gt;=65,"ชำนาญ",IF(DR89&gt;=55,"พัฒนา",IF(DR89&gt;=50,"เริ่มต้น","ไม่ผ่าน")))))))))</f>
        <v/>
      </c>
      <c r="DT89" s="1233" t="str">
        <f>IF($A$72&lt;&gt;"ชั้น"&amp;'01.ข้อมูลเบื้องต้น'!$H$2,"",IF(VLOOKUP($A89,'02.คีย์เทอม1'!$A$10:$GT$59,180,FALSE)="","",VLOOKUP($A89,'02.คีย์เทอม1'!$A$10:$GT$59,180,FALSE)))</f>
        <v/>
      </c>
      <c r="DU89" s="1233" t="str">
        <f>IF($A$72&lt;&gt;"ชั้น"&amp;'01.ข้อมูลเบื้องต้น'!$H$2,"",IF(VLOOKUP($A89,'03.คีย์เทอม2'!$A$10:$GT$59,180,FALSE)="","",VLOOKUP($A89,'03.คีย์เทอม2'!$A$10:$GT$59,180,FALSE)))</f>
        <v/>
      </c>
      <c r="DV89" s="1262" t="str">
        <f t="shared" si="119"/>
        <v/>
      </c>
      <c r="DW89" s="1233" t="str">
        <f>IF('2.ชื่อนักเรียน'!R21="มส","มส",IF('2.ชื่อนักเรียน'!R21="ร","ร",IF('2.ชื่อนักเรียน'!R21="ย้าย","ย้าย",IF($B89="","",IF(DV89="","",IF(DV89&gt;=75,"เชี่ยวชาญ",IF(DV89&gt;=65,"ชำนาญ",IF(DV89&gt;=55,"พัฒนา",IF(DV89&gt;=50,"เริ่มต้น","ไม่ผ่าน")))))))))</f>
        <v/>
      </c>
    </row>
    <row r="90" spans="1:127" ht="16.8" customHeight="1">
      <c r="A90" s="1323">
        <v>12</v>
      </c>
      <c r="B90" s="1324" t="str">
        <f>IF('2.ชื่อนักเรียน'!C22="","",'2.ชื่อนักเรียน'!C22)</f>
        <v/>
      </c>
      <c r="C90" s="1313" t="str">
        <f>IF('2.ชื่อนักเรียน'!D22="","",'2.ชื่อนักเรียน'!D22)</f>
        <v/>
      </c>
      <c r="D90" s="1314" t="str">
        <f>IF($A$72&lt;&gt;"ชั้น"&amp;'01.ข้อมูลเบื้องต้น'!$H$2,"",IF(AK90="","",AK90))</f>
        <v/>
      </c>
      <c r="E90" s="1314" t="str">
        <f>IF($A$72&lt;&gt;"ชั้น"&amp;'01.ข้อมูลเบื้องต้น'!$H$2,"",IF(AO90="","",AO90))</f>
        <v/>
      </c>
      <c r="F90" s="1315" t="str">
        <f>IF($A$72&lt;&gt;"ชั้น"&amp;'01.ข้อมูลเบื้องต้น'!$H$2,"",IF(AS90="","",AS90))</f>
        <v/>
      </c>
      <c r="G90" s="1326" t="str">
        <f>IF($A$72&lt;&gt;"ชั้น"&amp;'01.ข้อมูลเบื้องต้น'!$H$2,"",IF(AW90="","",AW90))</f>
        <v/>
      </c>
      <c r="H90" s="1327" t="str">
        <f>IF($A$72&lt;&gt;"ชั้น"&amp;'01.ข้อมูลเบื้องต้น'!$H$2,"",IF(BA90="","",BA90))</f>
        <v/>
      </c>
      <c r="I90" s="1316" t="str">
        <f>IF($A$72&lt;&gt;"ชั้น"&amp;'01.ข้อมูลเบื้องต้น'!$H$2,"",IF(BE90="","",BE90))</f>
        <v/>
      </c>
      <c r="J90" s="1316" t="str">
        <f>IF($A$72&lt;&gt;"ชั้น"&amp;'01.ข้อมูลเบื้องต้น'!$H$2,"",IF(BI90="","",BI90))</f>
        <v/>
      </c>
      <c r="K90" s="1316" t="str">
        <f>IF($A$72&lt;&gt;"ชั้น"&amp;'01.ข้อมูลเบื้องต้น'!$H$2,"",IF(BM90="","",BM90))</f>
        <v/>
      </c>
      <c r="L90" s="1328" t="str">
        <f>IF($A$72&lt;&gt;"ชั้น"&amp;'01.ข้อมูลเบื้องต้น'!$H$2,"",IF(BO90="","",BO90))</f>
        <v/>
      </c>
      <c r="M90" s="1326" t="str">
        <f>IF($A$72&lt;&gt;"ชั้น"&amp;'01.ข้อมูลเบื้องต้น'!$H$2,"",IF(BS90="","",BS90))</f>
        <v/>
      </c>
      <c r="N90" s="1327" t="str">
        <f>IF($A$72&lt;&gt;"ชั้น"&amp;'01.ข้อมูลเบื้องต้น'!$H$2,"",IF(BW90="","",BW90))</f>
        <v/>
      </c>
      <c r="O90" s="1327" t="str">
        <f>IF($A$72&lt;&gt;"ชั้น"&amp;'01.ข้อมูลเบื้องต้น'!$H$2,"",IF(CA90="","",CA90))</f>
        <v/>
      </c>
      <c r="P90" s="1327" t="str">
        <f>IF($A$72&lt;&gt;"ชั้น"&amp;'01.ข้อมูลเบื้องต้น'!$H$2,"",IF(CE90="","",CE90))</f>
        <v/>
      </c>
      <c r="Q90" s="1327" t="str">
        <f>IF($A$72&lt;&gt;"ชั้น"&amp;'01.ข้อมูลเบื้องต้น'!$H$2,"",IF(CI90="","",CI90))</f>
        <v/>
      </c>
      <c r="R90" s="1327" t="str">
        <f>IF($A$72&lt;&gt;"ชั้น"&amp;'01.ข้อมูลเบื้องต้น'!$H$2,"",IF(CM90="","",CM90))</f>
        <v/>
      </c>
      <c r="S90" s="1327" t="str">
        <f>IF($A$72&lt;&gt;"ชั้น"&amp;'01.ข้อมูลเบื้องต้น'!$H$2,"",IF(CQ90="","",CQ90))</f>
        <v/>
      </c>
      <c r="T90" s="1327" t="str">
        <f>IF($A$72&lt;&gt;"ชั้น"&amp;'01.ข้อมูลเบื้องต้น'!$H$2,"",IF(CU90="","",CU90))</f>
        <v/>
      </c>
      <c r="U90" s="1327" t="str">
        <f>IF($A$72&lt;&gt;"ชั้น"&amp;'01.ข้อมูลเบื้องต้น'!$H$2,"",IF(CY90="","",CY90))</f>
        <v/>
      </c>
      <c r="V90" s="1327" t="str">
        <f>IF($A$72&lt;&gt;"ชั้น"&amp;'01.ข้อมูลเบื้องต้น'!$H$2,"",IF(DC90="","",DC90))</f>
        <v/>
      </c>
      <c r="W90" s="1327" t="str">
        <f>IF($A$72&lt;&gt;"ชั้น"&amp;'01.ข้อมูลเบื้องต้น'!$H$2,"",IF(DG90="","",DG90))</f>
        <v/>
      </c>
      <c r="X90" s="1327" t="str">
        <f>IF($A$72&lt;&gt;"ชั้น"&amp;'01.ข้อมูลเบื้องต้น'!$H$2,"",IF(DK90="","",DK90))</f>
        <v/>
      </c>
      <c r="Y90" s="1327" t="str">
        <f>IF($A$72&lt;&gt;"ชั้น"&amp;'01.ข้อมูลเบื้องต้น'!$H$2,"",IF(DO90="","",DO90))</f>
        <v/>
      </c>
      <c r="Z90" s="1327" t="str">
        <f>IF($A$72&lt;&gt;"ชั้น"&amp;'01.ข้อมูลเบื้องต้น'!$H$2,"",IF(DS90="","",DS90))</f>
        <v/>
      </c>
      <c r="AA90" s="1420" t="str">
        <f>IF($A$72&lt;&gt;"ชั้น"&amp;'01.ข้อมูลเบื้องต้น'!$H$2,"",IF(DW90="","",DW90))</f>
        <v/>
      </c>
      <c r="AB90" s="1421" t="str">
        <f>IF($A$72&lt;&gt;"ชั้น"&amp;'01.ข้อมูลเบื้องต้น'!$H$2,"",'7.พัฒนาผู้เรียน'!G22)</f>
        <v/>
      </c>
      <c r="AC90" s="1422" t="str">
        <f>IF($A$72&lt;&gt;"ชั้น"&amp;'01.ข้อมูลเบื้องต้น'!$H$2,"",'9.คุณลักษณะ'!I22)</f>
        <v/>
      </c>
      <c r="AH90" s="1233" t="str">
        <f>IF($A$72&lt;&gt;"ชั้น"&amp;'01.ข้อมูลเบื้องต้น'!$H$2,"",IF(VLOOKUP($A90,'02.คีย์เทอม1'!$A$10:$GT$59,189,FALSE)="","",VLOOKUP($A90,'02.คีย์เทอม1'!$A$10:$GT$59,189,FALSE)))</f>
        <v/>
      </c>
      <c r="AI90" s="1233" t="str">
        <f>IF($A$72&lt;&gt;"ชั้น"&amp;'01.ข้อมูลเบื้องต้น'!$H$2,"",IF(VLOOKUP($A90,'03.คีย์เทอม2'!$A$10:$GT$59,189,FALSE)="","",VLOOKUP($A90,'03.คีย์เทอม2'!$A$10:$GT$59,189,FALSE)))</f>
        <v/>
      </c>
      <c r="AJ90" s="1262" t="str">
        <f t="shared" si="73"/>
        <v/>
      </c>
      <c r="AK90" s="1233" t="str">
        <f>IF('2.ชื่อนักเรียน'!R22="มส","มส",IF('2.ชื่อนักเรียน'!R22="ร","ร",IF('2.ชื่อนักเรียน'!R22="ย้าย","ย้าย",IF($B90="","",IF(AJ90="","",IF(AJ90&gt;=75,"เชี่ยวชาญ",IF(AJ90&gt;=65,"ชำนาญ",IF(AJ90&gt;=55,"พัฒนา",IF(AJ90&gt;=50,"เริ่มต้น","ไม่ผ่าน")))))))))</f>
        <v/>
      </c>
      <c r="AL90" s="1233" t="str">
        <f>IF($A$72&lt;&gt;"ชั้น"&amp;'01.ข้อมูลเบื้องต้น'!$H$2,"",IF(VLOOKUP($A90,'02.คีย์เทอม1'!$A$10:$GT$59,193,FALSE)="","",VLOOKUP($A90,'02.คีย์เทอม1'!$A$10:$GT$59,193,FALSE)))</f>
        <v/>
      </c>
      <c r="AM90" s="1233" t="str">
        <f>IF($A$72&lt;&gt;"ชั้น"&amp;'01.ข้อมูลเบื้องต้น'!$H$2,"",IF(VLOOKUP($A90,'03.คีย์เทอม2'!$A$10:$GT$59,193,FALSE)="","",VLOOKUP($A90,'03.คีย์เทอม2'!$A$10:$GT$59,193,FALSE)))</f>
        <v/>
      </c>
      <c r="AN90" s="1262" t="str">
        <f t="shared" si="97"/>
        <v/>
      </c>
      <c r="AO90" s="1233" t="str">
        <f>IF('2.ชื่อนักเรียน'!R22="มส","มส",IF('2.ชื่อนักเรียน'!R22="ร","ร",IF('2.ชื่อนักเรียน'!R22="ย้าย","ย้าย",IF($B90="","",IF(AN90="","",IF(AN90&gt;=75,"เชี่ยวชาญ",IF(AN90&gt;=65,"ชำนาญ",IF(AN90&gt;=55,"พัฒนา",IF(AN90&gt;=50,"เริ่มต้น","ไม่ผ่าน")))))))))</f>
        <v/>
      </c>
      <c r="AP90" s="1233" t="str">
        <f>IF($A$72&lt;&gt;"ชั้น"&amp;'01.ข้อมูลเบื้องต้น'!$H$2,"",IF(VLOOKUP($A90,'02.คีย์เทอม1'!$A$10:$GT$59,195,FALSE)="","",VLOOKUP($A90,'02.คีย์เทอม1'!$A$10:$GT$59,195,FALSE)))</f>
        <v/>
      </c>
      <c r="AQ90" s="1233" t="str">
        <f>IF($A$72&lt;&gt;"ชั้น"&amp;'01.ข้อมูลเบื้องต้น'!$H$2,"",IF(VLOOKUP($A90,'03.คีย์เทอม2'!$A$10:$GT$59,195,FALSE)="","",VLOOKUP($A90,'03.คีย์เทอม2'!$A$10:$GT$59,195,FALSE)))</f>
        <v/>
      </c>
      <c r="AR90" s="1262" t="str">
        <f t="shared" si="98"/>
        <v/>
      </c>
      <c r="AS90" s="1233" t="str">
        <f>IF('2.ชื่อนักเรียน'!R22="มส","มส",IF('2.ชื่อนักเรียน'!R22="ร","ร",IF('2.ชื่อนักเรียน'!R22="ย้าย","ย้าย",IF($B90="","",IF(AR90="","",IF(AR90&gt;=75,"เชี่ยวชาญ",IF(AR90&gt;=65,"ชำนาญ",IF(AR90&gt;=55,"พัฒนา",IF(AR90&gt;=50,"เริ่มต้น","ไม่ผ่าน")))))))))</f>
        <v/>
      </c>
      <c r="AT90" s="1233" t="str">
        <f>IF($A$72&lt;&gt;"ชั้น"&amp;'01.ข้อมูลเบื้องต้น'!$H$2,"",IF(VLOOKUP($A90,'02.คีย์เทอม1'!$A$10:$GT$59,196,FALSE)="","",VLOOKUP($A90,'02.คีย์เทอม1'!$A$10:$GT$59,196,FALSE)))</f>
        <v/>
      </c>
      <c r="AU90" s="1233" t="str">
        <f>IF($A$72&lt;&gt;"ชั้น"&amp;'01.ข้อมูลเบื้องต้น'!$H$2,"",IF(VLOOKUP($A90,'03.คีย์เทอม2'!$A$10:$GT$59,196,FALSE)="","",VLOOKUP($A90,'03.คีย์เทอม2'!$A$10:$GT$59,196,FALSE)))</f>
        <v/>
      </c>
      <c r="AV90" s="1262" t="str">
        <f t="shared" si="99"/>
        <v/>
      </c>
      <c r="AW90" s="1233" t="str">
        <f>IF('2.ชื่อนักเรียน'!R22="มส","มส",IF('2.ชื่อนักเรียน'!R22="ร","ร",IF('2.ชื่อนักเรียน'!R22="ย้าย","ย้าย",IF($B90="","",IF(AV90="","",IF(AV90&gt;=75,"เชี่ยวชาญ",IF(AV90&gt;=65,"ชำนาญ",IF(AV90&gt;=55,"พัฒนา",IF(AV90&gt;=50,"เริ่มต้น","ไม่ผ่าน")))))))))</f>
        <v/>
      </c>
      <c r="AX90" s="1233" t="str">
        <f>IF($A$72&lt;&gt;"ชั้น"&amp;'01.ข้อมูลเบื้องต้น'!$H$2,"",IF(VLOOKUP($A90,'02.คีย์เทอม1'!$A$10:$GT$59,197,FALSE)="","",VLOOKUP($A90,'02.คีย์เทอม1'!$A$10:$GT$59,197,FALSE)))</f>
        <v/>
      </c>
      <c r="AY90" s="1233" t="str">
        <f>IF($A$72&lt;&gt;"ชั้น"&amp;'01.ข้อมูลเบื้องต้น'!$H$2,"",IF(VLOOKUP($A90,'03.คีย์เทอม2'!$A$10:$GT$59,197,FALSE)="","",VLOOKUP($A90,'03.คีย์เทอม2'!$A$10:$GT$59,197,FALSE)))</f>
        <v/>
      </c>
      <c r="AZ90" s="1262" t="str">
        <f t="shared" si="100"/>
        <v/>
      </c>
      <c r="BA90" s="1233" t="str">
        <f>IF('2.ชื่อนักเรียน'!R22="มส","มส",IF('2.ชื่อนักเรียน'!R22="ร","ร",IF('2.ชื่อนักเรียน'!R22="ย้าย","ย้าย",IF($B90="","",IF(AZ90="","",IF(AZ90&gt;=75,"เชี่ยวชาญ",IF(AZ90&gt;=65,"ชำนาญ",IF(AZ90&gt;=55,"พัฒนา",IF(AZ90&gt;=50,"เริ่มต้น","ไม่ผ่าน")))))))))</f>
        <v/>
      </c>
      <c r="BB90" s="1233" t="str">
        <f>IF($A$72&lt;&gt;"ชั้น"&amp;'01.ข้อมูลเบื้องต้น'!$H$2,"",IF(VLOOKUP($A90,'02.คีย์เทอม1'!$A$10:$GT$59,198,FALSE)="","",VLOOKUP($A90,'02.คีย์เทอม1'!$A$10:$GT$59,198,FALSE)))</f>
        <v/>
      </c>
      <c r="BC90" s="1233" t="str">
        <f>IF($A$72&lt;&gt;"ชั้น"&amp;'01.ข้อมูลเบื้องต้น'!$H$2,"",IF(VLOOKUP($A90,'03.คีย์เทอม2'!$A$10:$GT$59,198,FALSE)="","",VLOOKUP($A90,'03.คีย์เทอม2'!$A$10:$GT$59,198,FALSE)))</f>
        <v/>
      </c>
      <c r="BD90" s="1262" t="str">
        <f t="shared" si="101"/>
        <v/>
      </c>
      <c r="BE90" s="1233" t="str">
        <f>IF('2.ชื่อนักเรียน'!R22="มส","มส",IF('2.ชื่อนักเรียน'!R22="ร","ร",IF('2.ชื่อนักเรียน'!R22="ย้าย","ย้าย",IF($B90="","",IF(BD90="","",IF(BD90&gt;=75,"เชี่ยวชาญ",IF(BD90&gt;=65,"ชำนาญ",IF(BD90&gt;=55,"พัฒนา",IF(BD90&gt;=50,"เริ่มต้น","ไม่ผ่าน")))))))))</f>
        <v/>
      </c>
      <c r="BF90" s="1233" t="str">
        <f>IF($A$72&lt;&gt;"ชั้น"&amp;'01.ข้อมูลเบื้องต้น'!$H$2,"",IF(VLOOKUP($A90,'02.คีย์เทอม1'!$A$10:$GT$59,199,FALSE)="","",VLOOKUP($A90,'02.คีย์เทอม1'!$A$10:$GT$59,199,FALSE)))</f>
        <v/>
      </c>
      <c r="BG90" s="1233" t="str">
        <f>IF($A$72&lt;&gt;"ชั้น"&amp;'01.ข้อมูลเบื้องต้น'!$H$2,"",IF(VLOOKUP($A90,'03.คีย์เทอม2'!$A$10:$GT$59,199,FALSE)="","",VLOOKUP($A90,'03.คีย์เทอม2'!$A$10:$GT$59,199,FALSE)))</f>
        <v/>
      </c>
      <c r="BH90" s="1262" t="str">
        <f t="shared" si="102"/>
        <v/>
      </c>
      <c r="BI90" s="1233" t="str">
        <f>IF('2.ชื่อนักเรียน'!R22="มส","มส",IF('2.ชื่อนักเรียน'!R22="ร","ร",IF('2.ชื่อนักเรียน'!R22="ย้าย","ย้าย",IF($B90="","",IF(BH90="","",IF(BH90&gt;=75,"เชี่ยวชาญ",IF(BH90&gt;=65,"ชำนาญ",IF(BH90&gt;=55,"พัฒนา",IF(BH90&gt;=50,"เริ่มต้น","ไม่ผ่าน")))))))))</f>
        <v/>
      </c>
      <c r="BJ90" s="1233" t="str">
        <f>IF($A$72&lt;&gt;"ชั้น"&amp;'01.ข้อมูลเบื้องต้น'!$H$2,"",IF(VLOOKUP($A90,'02.คีย์เทอม1'!$A$10:$GT$59,200,FALSE)="","",VLOOKUP($A90,'02.คีย์เทอม1'!$A$10:$GT$59,200,FALSE)))</f>
        <v/>
      </c>
      <c r="BK90" s="1233" t="str">
        <f>IF($A$72&lt;&gt;"ชั้น"&amp;'01.ข้อมูลเบื้องต้น'!$H$2,"",IF(VLOOKUP($A90,'03.คีย์เทอม2'!$A$10:$GT$59,200,FALSE)="","",VLOOKUP($A90,'03.คีย์เทอม2'!$A$10:$GT$59,200,FALSE)))</f>
        <v/>
      </c>
      <c r="BL90" s="1262" t="str">
        <f t="shared" si="103"/>
        <v/>
      </c>
      <c r="BM90" s="1233" t="str">
        <f>IF('2.ชื่อนักเรียน'!R22="มส","มส",IF('2.ชื่อนักเรียน'!R22="ร","ร",IF('2.ชื่อนักเรียน'!R22="ย้าย","ย้าย",IF($B90="","",IF(BL90="","",IF(BL90&gt;=75,"เชี่ยวชาญ",IF(BL90&gt;=65,"ชำนาญ",IF(BL90&gt;=55,"พัฒนา",IF(BL90&gt;=50,"เริ่มต้น","ไม่ผ่าน")))))))))</f>
        <v/>
      </c>
      <c r="BN90" s="1262" t="str">
        <f t="shared" si="104"/>
        <v/>
      </c>
      <c r="BO90" s="1233" t="str">
        <f>IF('2.ชื่อนักเรียน'!R22="มส","มส",IF('2.ชื่อนักเรียน'!R22="ร","ร",IF('2.ชื่อนักเรียน'!R22="ย้าย","ย้าย",IF($B90="","",IF(BN90="","",IF(BN90&gt;=75,"เชี่ยวชาญ",IF(BN90&gt;=65,"ชำนาญ",IF(BN90&gt;=55,"พัฒนา",IF(BN90&gt;=50,"เริ่มต้น","ไม่ผ่าน")))))))))</f>
        <v/>
      </c>
      <c r="BP90" s="1233" t="str">
        <f>IF($A$72&lt;&gt;"ชั้น"&amp;'01.ข้อมูลเบื้องต้น'!$H$2,"",IF(VLOOKUP($A90,'02.คีย์เทอม1'!$A$10:$GT$59,110,FALSE)="","",VLOOKUP($A90,'02.คีย์เทอม1'!$A$10:$GT$59,110,FALSE)))</f>
        <v/>
      </c>
      <c r="BQ90" s="1233" t="str">
        <f>IF($A$72&lt;&gt;"ชั้น"&amp;'01.ข้อมูลเบื้องต้น'!$H$2,"",IF(VLOOKUP($A90,'03.คีย์เทอม2'!$A$10:$GT$59,110,FALSE)="","",VLOOKUP($A90,'03.คีย์เทอม2'!$A$10:$GT$59,110,FALSE)))</f>
        <v/>
      </c>
      <c r="BR90" s="1262" t="str">
        <f t="shared" si="105"/>
        <v/>
      </c>
      <c r="BS90" s="1233" t="str">
        <f>IF('2.ชื่อนักเรียน'!R22="มส","มส",IF('2.ชื่อนักเรียน'!R22="ร","ร",IF('2.ชื่อนักเรียน'!R22="ย้าย","ย้าย",IF($B90="","",IF(BR90="","",IF(BR90&gt;=75,"เชี่ยวชาญ",IF(BR90&gt;=65,"ชำนาญ",IF(BR90&gt;=55,"พัฒนา",IF(BR90&gt;=50,"เริ่มต้น","ไม่ผ่าน")))))))))</f>
        <v/>
      </c>
      <c r="BT90" s="1233" t="str">
        <f>IF($A$72&lt;&gt;"ชั้น"&amp;'01.ข้อมูลเบื้องต้น'!$H$2,"",IF(VLOOKUP($A90,'02.คีย์เทอม1'!$A$10:$GT$59,115,FALSE)="","",VLOOKUP($A90,'02.คีย์เทอม1'!$A$10:$GT$59,115,FALSE)))</f>
        <v/>
      </c>
      <c r="BU90" s="1233" t="str">
        <f>IF($A$72&lt;&gt;"ชั้น"&amp;'01.ข้อมูลเบื้องต้น'!$H$2,"",IF(VLOOKUP($A90,'03.คีย์เทอม2'!$A$10:$GT$59,115,FALSE)="","",VLOOKUP($A90,'03.คีย์เทอม2'!$A$10:$GT$59,115,FALSE)))</f>
        <v/>
      </c>
      <c r="BV90" s="1262" t="str">
        <f t="shared" si="106"/>
        <v/>
      </c>
      <c r="BW90" s="1233" t="str">
        <f>IF('2.ชื่อนักเรียน'!R22="มส","มส",IF('2.ชื่อนักเรียน'!R22="ร","ร",IF('2.ชื่อนักเรียน'!R22="ย้าย","ย้าย",IF($B90="","",IF(BV90="","",IF(BV90&gt;=75,"เชี่ยวชาญ",IF(BV90&gt;=65,"ชำนาญ",IF(BV90&gt;=55,"พัฒนา",IF(BV90&gt;=50,"เริ่มต้น","ไม่ผ่าน")))))))))</f>
        <v/>
      </c>
      <c r="BX90" s="1233" t="str">
        <f>IF($A$72&lt;&gt;"ชั้น"&amp;'01.ข้อมูลเบื้องต้น'!$H$2,"",IF(VLOOKUP($A90,'02.คีย์เทอม1'!$A$10:$GT$59,120,FALSE)="","",VLOOKUP($A90,'02.คีย์เทอม1'!$A$10:$GT$59,120,FALSE)))</f>
        <v/>
      </c>
      <c r="BY90" s="1233" t="str">
        <f>IF($A$72&lt;&gt;"ชั้น"&amp;'01.ข้อมูลเบื้องต้น'!$H$2,"",IF(VLOOKUP($A90,'03.คีย์เทอม2'!$A$10:$GT$59,120,FALSE)="","",VLOOKUP($A90,'03.คีย์เทอม2'!$A$10:$GT$59,120,FALSE)))</f>
        <v/>
      </c>
      <c r="BZ90" s="1262" t="str">
        <f t="shared" si="107"/>
        <v/>
      </c>
      <c r="CA90" s="1233" t="str">
        <f>IF('2.ชื่อนักเรียน'!R22="มส","มส",IF('2.ชื่อนักเรียน'!R22="ร","ร",IF('2.ชื่อนักเรียน'!R22="ย้าย","ย้าย",IF($B90="","",IF(BZ90="","",IF(BZ90&gt;=75,"เชี่ยวชาญ",IF(BZ90&gt;=65,"ชำนาญ",IF(BZ90&gt;=55,"พัฒนา",IF(BZ90&gt;=50,"เริ่มต้น","ไม่ผ่าน")))))))))</f>
        <v/>
      </c>
      <c r="CB90" s="1233" t="str">
        <f>IF($A$72&lt;&gt;"ชั้น"&amp;'01.ข้อมูลเบื้องต้น'!$H$2,"",IF(VLOOKUP($A90,'02.คีย์เทอม1'!$A$10:$GT$59,125,FALSE)="","",VLOOKUP($A90,'02.คีย์เทอม1'!$A$10:$GT$59,125,FALSE)))</f>
        <v/>
      </c>
      <c r="CC90" s="1233" t="str">
        <f>IF($A$72&lt;&gt;"ชั้น"&amp;'01.ข้อมูลเบื้องต้น'!$H$2,"",IF(VLOOKUP($A90,'03.คีย์เทอม2'!$A$10:$GT$59,125,FALSE)="","",VLOOKUP($A90,'03.คีย์เทอม2'!$A$10:$GT$59,125,FALSE)))</f>
        <v/>
      </c>
      <c r="CD90" s="1262" t="str">
        <f t="shared" si="108"/>
        <v/>
      </c>
      <c r="CE90" s="1233" t="str">
        <f>IF('2.ชื่อนักเรียน'!R22="มส","มส",IF('2.ชื่อนักเรียน'!R22="ร","ร",IF('2.ชื่อนักเรียน'!R22="ย้าย","ย้าย",IF($B90="","",IF(CD90="","",IF(CD90&gt;=75,"เชี่ยวชาญ",IF(CD90&gt;=65,"ชำนาญ",IF(CD90&gt;=55,"พัฒนา",IF(CD90&gt;=50,"เริ่มต้น","ไม่ผ่าน")))))))))</f>
        <v/>
      </c>
      <c r="CF90" s="1233" t="str">
        <f>IF($A$72&lt;&gt;"ชั้น"&amp;'01.ข้อมูลเบื้องต้น'!$H$2,"",IF(VLOOKUP($A90,'02.คีย์เทอม1'!$A$10:$GT$59,130,FALSE)="","",VLOOKUP($A90,'02.คีย์เทอม1'!$A$10:$GT$59,130,FALSE)))</f>
        <v/>
      </c>
      <c r="CG90" s="1233" t="str">
        <f>IF($A$72&lt;&gt;"ชั้น"&amp;'01.ข้อมูลเบื้องต้น'!$H$2,"",IF(VLOOKUP($A90,'03.คีย์เทอม2'!$A$10:$GT$59,130,FALSE)="","",VLOOKUP($A90,'03.คีย์เทอม2'!$A$10:$GT$59,130,FALSE)))</f>
        <v/>
      </c>
      <c r="CH90" s="1262" t="str">
        <f t="shared" si="109"/>
        <v/>
      </c>
      <c r="CI90" s="1233" t="str">
        <f>IF('2.ชื่อนักเรียน'!R22="มส","มส",IF('2.ชื่อนักเรียน'!R22="ร","ร",IF('2.ชื่อนักเรียน'!R22="ย้าย","ย้าย",IF($B90="","",IF(CH90="","",IF(CH90&gt;=75,"เชี่ยวชาญ",IF(CH90&gt;=65,"ชำนาญ",IF(CH90&gt;=55,"พัฒนา",IF(CH90&gt;=50,"เริ่มต้น","ไม่ผ่าน")))))))))</f>
        <v/>
      </c>
      <c r="CJ90" s="1233" t="str">
        <f>IF($A$72&lt;&gt;"ชั้น"&amp;'01.ข้อมูลเบื้องต้น'!$H$2,"",IF(VLOOKUP($A90,'02.คีย์เทอม1'!$A$10:$GT$59,135,FALSE)="","",VLOOKUP($A90,'02.คีย์เทอม1'!$A$10:$GT$59,135,FALSE)))</f>
        <v/>
      </c>
      <c r="CK90" s="1233" t="str">
        <f>IF($A$72&lt;&gt;"ชั้น"&amp;'01.ข้อมูลเบื้องต้น'!$H$2,"",IF(VLOOKUP($A90,'03.คีย์เทอม2'!$A$10:$GT$59,135,FALSE)="","",VLOOKUP($A90,'03.คีย์เทอม2'!$A$10:$GT$59,135,FALSE)))</f>
        <v/>
      </c>
      <c r="CL90" s="1262" t="str">
        <f t="shared" si="110"/>
        <v/>
      </c>
      <c r="CM90" s="1233" t="str">
        <f>IF('2.ชื่อนักเรียน'!R22="มส","มส",IF('2.ชื่อนักเรียน'!R22="ร","ร",IF('2.ชื่อนักเรียน'!R22="ย้าย","ย้าย",IF($B90="","",IF(CL90="","",IF(CL90&gt;=75,"เชี่ยวชาญ",IF(CL90&gt;=65,"ชำนาญ",IF(CL90&gt;=55,"พัฒนา",IF(CL90&gt;=50,"เริ่มต้น","ไม่ผ่าน")))))))))</f>
        <v/>
      </c>
      <c r="CN90" s="1233" t="str">
        <f>IF($A$72&lt;&gt;"ชั้น"&amp;'01.ข้อมูลเบื้องต้น'!$H$2,"",IF(VLOOKUP($A90,'02.คีย์เทอม1'!$A$10:$GT$59,140,FALSE)="","",VLOOKUP($A90,'02.คีย์เทอม1'!$A$10:$GT$59,140,FALSE)))</f>
        <v/>
      </c>
      <c r="CO90" s="1233" t="str">
        <f>IF($A$72&lt;&gt;"ชั้น"&amp;'01.ข้อมูลเบื้องต้น'!$H$2,"",IF(VLOOKUP($A90,'03.คีย์เทอม2'!$A$10:$GT$59,140,FALSE)="","",VLOOKUP($A90,'03.คีย์เทอม2'!$A$10:$GT$59,140,FALSE)))</f>
        <v/>
      </c>
      <c r="CP90" s="1262" t="str">
        <f t="shared" si="111"/>
        <v/>
      </c>
      <c r="CQ90" s="1233" t="str">
        <f>IF('2.ชื่อนักเรียน'!R22="มส","มส",IF('2.ชื่อนักเรียน'!R22="ร","ร",IF('2.ชื่อนักเรียน'!R22="ย้าย","ย้าย",IF($B90="","",IF(CP90="","",IF(CP90&gt;=75,"เชี่ยวชาญ",IF(CP90&gt;=65,"ชำนาญ",IF(CP90&gt;=55,"พัฒนา",IF(CP90&gt;=50,"เริ่มต้น","ไม่ผ่าน")))))))))</f>
        <v/>
      </c>
      <c r="CR90" s="1233" t="str">
        <f>IF($A$72&lt;&gt;"ชั้น"&amp;'01.ข้อมูลเบื้องต้น'!$H$2,"",IF(VLOOKUP($A90,'02.คีย์เทอม1'!$A$10:$GT$59,145,FALSE)="","",VLOOKUP($A90,'02.คีย์เทอม1'!$A$10:$GT$59,145,FALSE)))</f>
        <v/>
      </c>
      <c r="CS90" s="1233" t="str">
        <f>IF($A$72&lt;&gt;"ชั้น"&amp;'01.ข้อมูลเบื้องต้น'!$H$2,"",IF(VLOOKUP($A90,'03.คีย์เทอม2'!$A$10:$GT$59,145,FALSE)="","",VLOOKUP($A90,'03.คีย์เทอม2'!$A$10:$GT$59,145,FALSE)))</f>
        <v/>
      </c>
      <c r="CT90" s="1262" t="str">
        <f t="shared" si="112"/>
        <v/>
      </c>
      <c r="CU90" s="1233" t="str">
        <f>IF('2.ชื่อนักเรียน'!R22="มส","มส",IF('2.ชื่อนักเรียน'!R22="ร","ร",IF('2.ชื่อนักเรียน'!R22="ย้าย","ย้าย",IF($B90="","",IF(CT90="","",IF(CT90&gt;=75,"เชี่ยวชาญ",IF(CT90&gt;=65,"ชำนาญ",IF(CT90&gt;=55,"พัฒนา",IF(CT90&gt;=50,"เริ่มต้น","ไม่ผ่าน")))))))))</f>
        <v/>
      </c>
      <c r="CV90" s="1233" t="str">
        <f>IF($A$72&lt;&gt;"ชั้น"&amp;'01.ข้อมูลเบื้องต้น'!$H$2,"",IF(VLOOKUP($A90,'02.คีย์เทอม1'!$A$10:$GT$59,150,FALSE)="","",VLOOKUP($A90,'02.คีย์เทอม1'!$A$10:$GT$59,150,FALSE)))</f>
        <v/>
      </c>
      <c r="CW90" s="1233" t="str">
        <f>IF($A$72&lt;&gt;"ชั้น"&amp;'01.ข้อมูลเบื้องต้น'!$H$2,"",IF(VLOOKUP($A90,'03.คีย์เทอม2'!$A$10:$GT$59,150,FALSE)="","",VLOOKUP($A90,'03.คีย์เทอม2'!$A$10:$GT$59,150,FALSE)))</f>
        <v/>
      </c>
      <c r="CX90" s="1262" t="str">
        <f t="shared" si="113"/>
        <v/>
      </c>
      <c r="CY90" s="1233" t="str">
        <f>IF('2.ชื่อนักเรียน'!R22="มส","มส",IF('2.ชื่อนักเรียน'!R22="ร","ร",IF('2.ชื่อนักเรียน'!R22="ย้าย","ย้าย",IF($B90="","",IF(CX90="","",IF(CX90&gt;=75,"เชี่ยวชาญ",IF(CX90&gt;=65,"ชำนาญ",IF(CX90&gt;=55,"พัฒนา",IF(CX90&gt;=50,"เริ่มต้น","ไม่ผ่าน")))))))))</f>
        <v/>
      </c>
      <c r="CZ90" s="1233" t="str">
        <f>IF($A$72&lt;&gt;"ชั้น"&amp;'01.ข้อมูลเบื้องต้น'!$H$2,"",IF(VLOOKUP($A90,'02.คีย์เทอม1'!$A$10:$GT$59,155,FALSE)="","",VLOOKUP($A90,'02.คีย์เทอม1'!$A$10:$GT$59,155,FALSE)))</f>
        <v/>
      </c>
      <c r="DA90" s="1233" t="str">
        <f>IF($A$72&lt;&gt;"ชั้น"&amp;'01.ข้อมูลเบื้องต้น'!$H$2,"",IF(VLOOKUP($A90,'03.คีย์เทอม2'!$A$10:$GT$59,155,FALSE)="","",VLOOKUP($A90,'03.คีย์เทอม2'!$A$10:$GT$59,155,FALSE)))</f>
        <v/>
      </c>
      <c r="DB90" s="1262" t="str">
        <f t="shared" si="114"/>
        <v/>
      </c>
      <c r="DC90" s="1233" t="str">
        <f>IF('2.ชื่อนักเรียน'!R22="มส","มส",IF('2.ชื่อนักเรียน'!R22="ร","ร",IF('2.ชื่อนักเรียน'!R22="ย้าย","ย้าย",IF($B90="","",IF(DB90="","",IF(DB90&gt;=75,"เชี่ยวชาญ",IF(DB90&gt;=65,"ชำนาญ",IF(DB90&gt;=55,"พัฒนา",IF(DB90&gt;=50,"เริ่มต้น","ไม่ผ่าน")))))))))</f>
        <v/>
      </c>
      <c r="DD90" s="1233" t="str">
        <f>IF($A$72&lt;&gt;"ชั้น"&amp;'01.ข้อมูลเบื้องต้น'!$H$2,"",IF(VLOOKUP($A90,'02.คีย์เทอม1'!$A$10:$GT$59,160,FALSE)="","",VLOOKUP($A90,'02.คีย์เทอม1'!$A$10:$GT$59,160,FALSE)))</f>
        <v/>
      </c>
      <c r="DE90" s="1233" t="str">
        <f>IF($A$72&lt;&gt;"ชั้น"&amp;'01.ข้อมูลเบื้องต้น'!$H$2,"",IF(VLOOKUP($A90,'03.คีย์เทอม2'!$A$10:$GT$59,160,FALSE)="","",VLOOKUP($A90,'03.คีย์เทอม2'!$A$10:$GT$59,160,FALSE)))</f>
        <v/>
      </c>
      <c r="DF90" s="1262" t="str">
        <f t="shared" si="115"/>
        <v/>
      </c>
      <c r="DG90" s="1233" t="str">
        <f>IF('2.ชื่อนักเรียน'!R22="มส","มส",IF('2.ชื่อนักเรียน'!R22="ร","ร",IF('2.ชื่อนักเรียน'!R22="ย้าย","ย้าย",IF($B90="","",IF(DF90="","",IF(DF90&gt;=75,"เชี่ยวชาญ",IF(DF90&gt;=65,"ชำนาญ",IF(DF90&gt;=55,"พัฒนา",IF(DF90&gt;=50,"เริ่มต้น","ไม่ผ่าน")))))))))</f>
        <v/>
      </c>
      <c r="DH90" s="1233" t="str">
        <f>IF($A$72&lt;&gt;"ชั้น"&amp;'01.ข้อมูลเบื้องต้น'!$H$2,"",IF(VLOOKUP($A90,'02.คีย์เทอม1'!$A$10:$GT$59,165,FALSE)="","",VLOOKUP($A90,'02.คีย์เทอม1'!$A$10:$GT$59,165,FALSE)))</f>
        <v/>
      </c>
      <c r="DI90" s="1233" t="str">
        <f>IF($A$72&lt;&gt;"ชั้น"&amp;'01.ข้อมูลเบื้องต้น'!$H$2,"",IF(VLOOKUP($A90,'03.คีย์เทอม2'!$A$10:$GT$59,165,FALSE)="","",VLOOKUP($A90,'03.คีย์เทอม2'!$A$10:$GT$59,165,FALSE)))</f>
        <v/>
      </c>
      <c r="DJ90" s="1262" t="str">
        <f t="shared" si="116"/>
        <v/>
      </c>
      <c r="DK90" s="1233" t="str">
        <f>IF('2.ชื่อนักเรียน'!R22="มส","มส",IF('2.ชื่อนักเรียน'!R22="ร","ร",IF('2.ชื่อนักเรียน'!R22="ย้าย","ย้าย",IF($B90="","",IF(DJ90="","",IF(DJ90&gt;=75,"เชี่ยวชาญ",IF(DJ90&gt;=65,"ชำนาญ",IF(DJ90&gt;=55,"พัฒนา",IF(DJ90&gt;=50,"เริ่มต้น","ไม่ผ่าน")))))))))</f>
        <v/>
      </c>
      <c r="DL90" s="1233" t="str">
        <f>IF($A$72&lt;&gt;"ชั้น"&amp;'01.ข้อมูลเบื้องต้น'!$H$2,"",IF(VLOOKUP($A90,'02.คีย์เทอม1'!$A$10:$GT$59,170,FALSE)="","",VLOOKUP($A90,'02.คีย์เทอม1'!$A$10:$GT$59,170,FALSE)))</f>
        <v/>
      </c>
      <c r="DM90" s="1233" t="str">
        <f>IF($A$72&lt;&gt;"ชั้น"&amp;'01.ข้อมูลเบื้องต้น'!$H$2,"",IF(VLOOKUP($A90,'03.คีย์เทอม2'!$A$10:$GT$59,170,FALSE)="","",VLOOKUP($A90,'03.คีย์เทอม2'!$A$10:$GT$59,170,FALSE)))</f>
        <v/>
      </c>
      <c r="DN90" s="1262" t="str">
        <f t="shared" si="117"/>
        <v/>
      </c>
      <c r="DO90" s="1233" t="str">
        <f>IF('2.ชื่อนักเรียน'!R22="มส","มส",IF('2.ชื่อนักเรียน'!R22="ร","ร",IF('2.ชื่อนักเรียน'!R22="ย้าย","ย้าย",IF($B90="","",IF(DN90="","",IF(DN90&gt;=75,"เชี่ยวชาญ",IF(DN90&gt;=65,"ชำนาญ",IF(DN90&gt;=55,"พัฒนา",IF(DN90&gt;=50,"เริ่มต้น","ไม่ผ่าน")))))))))</f>
        <v/>
      </c>
      <c r="DP90" s="1233" t="str">
        <f>IF($A$72&lt;&gt;"ชั้น"&amp;'01.ข้อมูลเบื้องต้น'!$H$2,"",IF(VLOOKUP($A90,'02.คีย์เทอม1'!$A$10:$GT$59,175,FALSE)="","",VLOOKUP($A90,'02.คีย์เทอม1'!$A$10:$GT$59,175,FALSE)))</f>
        <v/>
      </c>
      <c r="DQ90" s="1233" t="str">
        <f>IF($A$72&lt;&gt;"ชั้น"&amp;'01.ข้อมูลเบื้องต้น'!$H$2,"",IF(VLOOKUP($A90,'03.คีย์เทอม2'!$A$10:$GT$59,175,FALSE)="","",VLOOKUP($A90,'03.คีย์เทอม2'!$A$10:$GT$59,175,FALSE)))</f>
        <v/>
      </c>
      <c r="DR90" s="1262" t="str">
        <f t="shared" si="118"/>
        <v/>
      </c>
      <c r="DS90" s="1233" t="str">
        <f>IF('2.ชื่อนักเรียน'!R22="มส","มส",IF('2.ชื่อนักเรียน'!R22="ร","ร",IF('2.ชื่อนักเรียน'!R22="ย้าย","ย้าย",IF($B90="","",IF(DR90="","",IF(DR90&gt;=75,"เชี่ยวชาญ",IF(DR90&gt;=65,"ชำนาญ",IF(DR90&gt;=55,"พัฒนา",IF(DR90&gt;=50,"เริ่มต้น","ไม่ผ่าน")))))))))</f>
        <v/>
      </c>
      <c r="DT90" s="1233" t="str">
        <f>IF($A$72&lt;&gt;"ชั้น"&amp;'01.ข้อมูลเบื้องต้น'!$H$2,"",IF(VLOOKUP($A90,'02.คีย์เทอม1'!$A$10:$GT$59,180,FALSE)="","",VLOOKUP($A90,'02.คีย์เทอม1'!$A$10:$GT$59,180,FALSE)))</f>
        <v/>
      </c>
      <c r="DU90" s="1233" t="str">
        <f>IF($A$72&lt;&gt;"ชั้น"&amp;'01.ข้อมูลเบื้องต้น'!$H$2,"",IF(VLOOKUP($A90,'03.คีย์เทอม2'!$A$10:$GT$59,180,FALSE)="","",VLOOKUP($A90,'03.คีย์เทอม2'!$A$10:$GT$59,180,FALSE)))</f>
        <v/>
      </c>
      <c r="DV90" s="1262" t="str">
        <f t="shared" si="119"/>
        <v/>
      </c>
      <c r="DW90" s="1233" t="str">
        <f>IF('2.ชื่อนักเรียน'!R22="มส","มส",IF('2.ชื่อนักเรียน'!R22="ร","ร",IF('2.ชื่อนักเรียน'!R22="ย้าย","ย้าย",IF($B90="","",IF(DV90="","",IF(DV90&gt;=75,"เชี่ยวชาญ",IF(DV90&gt;=65,"ชำนาญ",IF(DV90&gt;=55,"พัฒนา",IF(DV90&gt;=50,"เริ่มต้น","ไม่ผ่าน")))))))))</f>
        <v/>
      </c>
    </row>
    <row r="91" spans="1:127" ht="16.8" customHeight="1">
      <c r="A91" s="1323">
        <v>13</v>
      </c>
      <c r="B91" s="1324" t="str">
        <f>IF('2.ชื่อนักเรียน'!C23="","",'2.ชื่อนักเรียน'!C23)</f>
        <v/>
      </c>
      <c r="C91" s="1313" t="str">
        <f>IF('2.ชื่อนักเรียน'!D23="","",'2.ชื่อนักเรียน'!D23)</f>
        <v/>
      </c>
      <c r="D91" s="1314" t="str">
        <f>IF($A$72&lt;&gt;"ชั้น"&amp;'01.ข้อมูลเบื้องต้น'!$H$2,"",IF(AK91="","",AK91))</f>
        <v/>
      </c>
      <c r="E91" s="1314" t="str">
        <f>IF($A$72&lt;&gt;"ชั้น"&amp;'01.ข้อมูลเบื้องต้น'!$H$2,"",IF(AO91="","",AO91))</f>
        <v/>
      </c>
      <c r="F91" s="1315" t="str">
        <f>IF($A$72&lt;&gt;"ชั้น"&amp;'01.ข้อมูลเบื้องต้น'!$H$2,"",IF(AS91="","",AS91))</f>
        <v/>
      </c>
      <c r="G91" s="1326" t="str">
        <f>IF($A$72&lt;&gt;"ชั้น"&amp;'01.ข้อมูลเบื้องต้น'!$H$2,"",IF(AW91="","",AW91))</f>
        <v/>
      </c>
      <c r="H91" s="1327" t="str">
        <f>IF($A$72&lt;&gt;"ชั้น"&amp;'01.ข้อมูลเบื้องต้น'!$H$2,"",IF(BA91="","",BA91))</f>
        <v/>
      </c>
      <c r="I91" s="1316" t="str">
        <f>IF($A$72&lt;&gt;"ชั้น"&amp;'01.ข้อมูลเบื้องต้น'!$H$2,"",IF(BE91="","",BE91))</f>
        <v/>
      </c>
      <c r="J91" s="1316" t="str">
        <f>IF($A$72&lt;&gt;"ชั้น"&amp;'01.ข้อมูลเบื้องต้น'!$H$2,"",IF(BI91="","",BI91))</f>
        <v/>
      </c>
      <c r="K91" s="1316" t="str">
        <f>IF($A$72&lt;&gt;"ชั้น"&amp;'01.ข้อมูลเบื้องต้น'!$H$2,"",IF(BM91="","",BM91))</f>
        <v/>
      </c>
      <c r="L91" s="1328" t="str">
        <f>IF($A$72&lt;&gt;"ชั้น"&amp;'01.ข้อมูลเบื้องต้น'!$H$2,"",IF(BO91="","",BO91))</f>
        <v/>
      </c>
      <c r="M91" s="1326" t="str">
        <f>IF($A$72&lt;&gt;"ชั้น"&amp;'01.ข้อมูลเบื้องต้น'!$H$2,"",IF(BS91="","",BS91))</f>
        <v/>
      </c>
      <c r="N91" s="1327" t="str">
        <f>IF($A$72&lt;&gt;"ชั้น"&amp;'01.ข้อมูลเบื้องต้น'!$H$2,"",IF(BW91="","",BW91))</f>
        <v/>
      </c>
      <c r="O91" s="1327" t="str">
        <f>IF($A$72&lt;&gt;"ชั้น"&amp;'01.ข้อมูลเบื้องต้น'!$H$2,"",IF(CA91="","",CA91))</f>
        <v/>
      </c>
      <c r="P91" s="1327" t="str">
        <f>IF($A$72&lt;&gt;"ชั้น"&amp;'01.ข้อมูลเบื้องต้น'!$H$2,"",IF(CE91="","",CE91))</f>
        <v/>
      </c>
      <c r="Q91" s="1327" t="str">
        <f>IF($A$72&lt;&gt;"ชั้น"&amp;'01.ข้อมูลเบื้องต้น'!$H$2,"",IF(CI91="","",CI91))</f>
        <v/>
      </c>
      <c r="R91" s="1327" t="str">
        <f>IF($A$72&lt;&gt;"ชั้น"&amp;'01.ข้อมูลเบื้องต้น'!$H$2,"",IF(CM91="","",CM91))</f>
        <v/>
      </c>
      <c r="S91" s="1327" t="str">
        <f>IF($A$72&lt;&gt;"ชั้น"&amp;'01.ข้อมูลเบื้องต้น'!$H$2,"",IF(CQ91="","",CQ91))</f>
        <v/>
      </c>
      <c r="T91" s="1327" t="str">
        <f>IF($A$72&lt;&gt;"ชั้น"&amp;'01.ข้อมูลเบื้องต้น'!$H$2,"",IF(CU91="","",CU91))</f>
        <v/>
      </c>
      <c r="U91" s="1327" t="str">
        <f>IF($A$72&lt;&gt;"ชั้น"&amp;'01.ข้อมูลเบื้องต้น'!$H$2,"",IF(CY91="","",CY91))</f>
        <v/>
      </c>
      <c r="V91" s="1327" t="str">
        <f>IF($A$72&lt;&gt;"ชั้น"&amp;'01.ข้อมูลเบื้องต้น'!$H$2,"",IF(DC91="","",DC91))</f>
        <v/>
      </c>
      <c r="W91" s="1327" t="str">
        <f>IF($A$72&lt;&gt;"ชั้น"&amp;'01.ข้อมูลเบื้องต้น'!$H$2,"",IF(DG91="","",DG91))</f>
        <v/>
      </c>
      <c r="X91" s="1327" t="str">
        <f>IF($A$72&lt;&gt;"ชั้น"&amp;'01.ข้อมูลเบื้องต้น'!$H$2,"",IF(DK91="","",DK91))</f>
        <v/>
      </c>
      <c r="Y91" s="1327" t="str">
        <f>IF($A$72&lt;&gt;"ชั้น"&amp;'01.ข้อมูลเบื้องต้น'!$H$2,"",IF(DO91="","",DO91))</f>
        <v/>
      </c>
      <c r="Z91" s="1327" t="str">
        <f>IF($A$72&lt;&gt;"ชั้น"&amp;'01.ข้อมูลเบื้องต้น'!$H$2,"",IF(DS91="","",DS91))</f>
        <v/>
      </c>
      <c r="AA91" s="1420" t="str">
        <f>IF($A$72&lt;&gt;"ชั้น"&amp;'01.ข้อมูลเบื้องต้น'!$H$2,"",IF(DW91="","",DW91))</f>
        <v/>
      </c>
      <c r="AB91" s="1421" t="str">
        <f>IF($A$72&lt;&gt;"ชั้น"&amp;'01.ข้อมูลเบื้องต้น'!$H$2,"",'7.พัฒนาผู้เรียน'!G23)</f>
        <v/>
      </c>
      <c r="AC91" s="1422" t="str">
        <f>IF($A$72&lt;&gt;"ชั้น"&amp;'01.ข้อมูลเบื้องต้น'!$H$2,"",'9.คุณลักษณะ'!I23)</f>
        <v/>
      </c>
      <c r="AH91" s="1233" t="str">
        <f>IF($A$72&lt;&gt;"ชั้น"&amp;'01.ข้อมูลเบื้องต้น'!$H$2,"",IF(VLOOKUP($A91,'02.คีย์เทอม1'!$A$10:$GT$59,189,FALSE)="","",VLOOKUP($A91,'02.คีย์เทอม1'!$A$10:$GT$59,189,FALSE)))</f>
        <v/>
      </c>
      <c r="AI91" s="1233" t="str">
        <f>IF($A$72&lt;&gt;"ชั้น"&amp;'01.ข้อมูลเบื้องต้น'!$H$2,"",IF(VLOOKUP($A91,'03.คีย์เทอม2'!$A$10:$GT$59,189,FALSE)="","",VLOOKUP($A91,'03.คีย์เทอม2'!$A$10:$GT$59,189,FALSE)))</f>
        <v/>
      </c>
      <c r="AJ91" s="1262" t="str">
        <f t="shared" si="73"/>
        <v/>
      </c>
      <c r="AK91" s="1233" t="str">
        <f>IF('2.ชื่อนักเรียน'!R23="มส","มส",IF('2.ชื่อนักเรียน'!R23="ร","ร",IF('2.ชื่อนักเรียน'!R23="ย้าย","ย้าย",IF($B91="","",IF(AJ91="","",IF(AJ91&gt;=75,"เชี่ยวชาญ",IF(AJ91&gt;=65,"ชำนาญ",IF(AJ91&gt;=55,"พัฒนา",IF(AJ91&gt;=50,"เริ่มต้น","ไม่ผ่าน")))))))))</f>
        <v/>
      </c>
      <c r="AL91" s="1233" t="str">
        <f>IF($A$72&lt;&gt;"ชั้น"&amp;'01.ข้อมูลเบื้องต้น'!$H$2,"",IF(VLOOKUP($A91,'02.คีย์เทอม1'!$A$10:$GT$59,193,FALSE)="","",VLOOKUP($A91,'02.คีย์เทอม1'!$A$10:$GT$59,193,FALSE)))</f>
        <v/>
      </c>
      <c r="AM91" s="1233" t="str">
        <f>IF($A$72&lt;&gt;"ชั้น"&amp;'01.ข้อมูลเบื้องต้น'!$H$2,"",IF(VLOOKUP($A91,'03.คีย์เทอม2'!$A$10:$GT$59,193,FALSE)="","",VLOOKUP($A91,'03.คีย์เทอม2'!$A$10:$GT$59,193,FALSE)))</f>
        <v/>
      </c>
      <c r="AN91" s="1262" t="str">
        <f t="shared" si="97"/>
        <v/>
      </c>
      <c r="AO91" s="1233" t="str">
        <f>IF('2.ชื่อนักเรียน'!R23="มส","มส",IF('2.ชื่อนักเรียน'!R23="ร","ร",IF('2.ชื่อนักเรียน'!R23="ย้าย","ย้าย",IF($B91="","",IF(AN91="","",IF(AN91&gt;=75,"เชี่ยวชาญ",IF(AN91&gt;=65,"ชำนาญ",IF(AN91&gt;=55,"พัฒนา",IF(AN91&gt;=50,"เริ่มต้น","ไม่ผ่าน")))))))))</f>
        <v/>
      </c>
      <c r="AP91" s="1233" t="str">
        <f>IF($A$72&lt;&gt;"ชั้น"&amp;'01.ข้อมูลเบื้องต้น'!$H$2,"",IF(VLOOKUP($A91,'02.คีย์เทอม1'!$A$10:$GT$59,195,FALSE)="","",VLOOKUP($A91,'02.คีย์เทอม1'!$A$10:$GT$59,195,FALSE)))</f>
        <v/>
      </c>
      <c r="AQ91" s="1233" t="str">
        <f>IF($A$72&lt;&gt;"ชั้น"&amp;'01.ข้อมูลเบื้องต้น'!$H$2,"",IF(VLOOKUP($A91,'03.คีย์เทอม2'!$A$10:$GT$59,195,FALSE)="","",VLOOKUP($A91,'03.คีย์เทอม2'!$A$10:$GT$59,195,FALSE)))</f>
        <v/>
      </c>
      <c r="AR91" s="1262" t="str">
        <f t="shared" si="98"/>
        <v/>
      </c>
      <c r="AS91" s="1233" t="str">
        <f>IF('2.ชื่อนักเรียน'!R23="มส","มส",IF('2.ชื่อนักเรียน'!R23="ร","ร",IF('2.ชื่อนักเรียน'!R23="ย้าย","ย้าย",IF($B91="","",IF(AR91="","",IF(AR91&gt;=75,"เชี่ยวชาญ",IF(AR91&gt;=65,"ชำนาญ",IF(AR91&gt;=55,"พัฒนา",IF(AR91&gt;=50,"เริ่มต้น","ไม่ผ่าน")))))))))</f>
        <v/>
      </c>
      <c r="AT91" s="1233" t="str">
        <f>IF($A$72&lt;&gt;"ชั้น"&amp;'01.ข้อมูลเบื้องต้น'!$H$2,"",IF(VLOOKUP($A91,'02.คีย์เทอม1'!$A$10:$GT$59,196,FALSE)="","",VLOOKUP($A91,'02.คีย์เทอม1'!$A$10:$GT$59,196,FALSE)))</f>
        <v/>
      </c>
      <c r="AU91" s="1233" t="str">
        <f>IF($A$72&lt;&gt;"ชั้น"&amp;'01.ข้อมูลเบื้องต้น'!$H$2,"",IF(VLOOKUP($A91,'03.คีย์เทอม2'!$A$10:$GT$59,196,FALSE)="","",VLOOKUP($A91,'03.คีย์เทอม2'!$A$10:$GT$59,196,FALSE)))</f>
        <v/>
      </c>
      <c r="AV91" s="1262" t="str">
        <f t="shared" si="99"/>
        <v/>
      </c>
      <c r="AW91" s="1233" t="str">
        <f>IF('2.ชื่อนักเรียน'!R23="มส","มส",IF('2.ชื่อนักเรียน'!R23="ร","ร",IF('2.ชื่อนักเรียน'!R23="ย้าย","ย้าย",IF($B91="","",IF(AV91="","",IF(AV91&gt;=75,"เชี่ยวชาญ",IF(AV91&gt;=65,"ชำนาญ",IF(AV91&gt;=55,"พัฒนา",IF(AV91&gt;=50,"เริ่มต้น","ไม่ผ่าน")))))))))</f>
        <v/>
      </c>
      <c r="AX91" s="1233" t="str">
        <f>IF($A$72&lt;&gt;"ชั้น"&amp;'01.ข้อมูลเบื้องต้น'!$H$2,"",IF(VLOOKUP($A91,'02.คีย์เทอม1'!$A$10:$GT$59,197,FALSE)="","",VLOOKUP($A91,'02.คีย์เทอม1'!$A$10:$GT$59,197,FALSE)))</f>
        <v/>
      </c>
      <c r="AY91" s="1233" t="str">
        <f>IF($A$72&lt;&gt;"ชั้น"&amp;'01.ข้อมูลเบื้องต้น'!$H$2,"",IF(VLOOKUP($A91,'03.คีย์เทอม2'!$A$10:$GT$59,197,FALSE)="","",VLOOKUP($A91,'03.คีย์เทอม2'!$A$10:$GT$59,197,FALSE)))</f>
        <v/>
      </c>
      <c r="AZ91" s="1262" t="str">
        <f t="shared" si="100"/>
        <v/>
      </c>
      <c r="BA91" s="1233" t="str">
        <f>IF('2.ชื่อนักเรียน'!R23="มส","มส",IF('2.ชื่อนักเรียน'!R23="ร","ร",IF('2.ชื่อนักเรียน'!R23="ย้าย","ย้าย",IF($B91="","",IF(AZ91="","",IF(AZ91&gt;=75,"เชี่ยวชาญ",IF(AZ91&gt;=65,"ชำนาญ",IF(AZ91&gt;=55,"พัฒนา",IF(AZ91&gt;=50,"เริ่มต้น","ไม่ผ่าน")))))))))</f>
        <v/>
      </c>
      <c r="BB91" s="1233" t="str">
        <f>IF($A$72&lt;&gt;"ชั้น"&amp;'01.ข้อมูลเบื้องต้น'!$H$2,"",IF(VLOOKUP($A91,'02.คีย์เทอม1'!$A$10:$GT$59,198,FALSE)="","",VLOOKUP($A91,'02.คีย์เทอม1'!$A$10:$GT$59,198,FALSE)))</f>
        <v/>
      </c>
      <c r="BC91" s="1233" t="str">
        <f>IF($A$72&lt;&gt;"ชั้น"&amp;'01.ข้อมูลเบื้องต้น'!$H$2,"",IF(VLOOKUP($A91,'03.คีย์เทอม2'!$A$10:$GT$59,198,FALSE)="","",VLOOKUP($A91,'03.คีย์เทอม2'!$A$10:$GT$59,198,FALSE)))</f>
        <v/>
      </c>
      <c r="BD91" s="1262" t="str">
        <f t="shared" si="101"/>
        <v/>
      </c>
      <c r="BE91" s="1233" t="str">
        <f>IF('2.ชื่อนักเรียน'!R23="มส","มส",IF('2.ชื่อนักเรียน'!R23="ร","ร",IF('2.ชื่อนักเรียน'!R23="ย้าย","ย้าย",IF($B91="","",IF(BD91="","",IF(BD91&gt;=75,"เชี่ยวชาญ",IF(BD91&gt;=65,"ชำนาญ",IF(BD91&gt;=55,"พัฒนา",IF(BD91&gt;=50,"เริ่มต้น","ไม่ผ่าน")))))))))</f>
        <v/>
      </c>
      <c r="BF91" s="1233" t="str">
        <f>IF($A$72&lt;&gt;"ชั้น"&amp;'01.ข้อมูลเบื้องต้น'!$H$2,"",IF(VLOOKUP($A91,'02.คีย์เทอม1'!$A$10:$GT$59,199,FALSE)="","",VLOOKUP($A91,'02.คีย์เทอม1'!$A$10:$GT$59,199,FALSE)))</f>
        <v/>
      </c>
      <c r="BG91" s="1233" t="str">
        <f>IF($A$72&lt;&gt;"ชั้น"&amp;'01.ข้อมูลเบื้องต้น'!$H$2,"",IF(VLOOKUP($A91,'03.คีย์เทอม2'!$A$10:$GT$59,199,FALSE)="","",VLOOKUP($A91,'03.คีย์เทอม2'!$A$10:$GT$59,199,FALSE)))</f>
        <v/>
      </c>
      <c r="BH91" s="1262" t="str">
        <f t="shared" si="102"/>
        <v/>
      </c>
      <c r="BI91" s="1233" t="str">
        <f>IF('2.ชื่อนักเรียน'!R23="มส","มส",IF('2.ชื่อนักเรียน'!R23="ร","ร",IF('2.ชื่อนักเรียน'!R23="ย้าย","ย้าย",IF($B91="","",IF(BH91="","",IF(BH91&gt;=75,"เชี่ยวชาญ",IF(BH91&gt;=65,"ชำนาญ",IF(BH91&gt;=55,"พัฒนา",IF(BH91&gt;=50,"เริ่มต้น","ไม่ผ่าน")))))))))</f>
        <v/>
      </c>
      <c r="BJ91" s="1233" t="str">
        <f>IF($A$72&lt;&gt;"ชั้น"&amp;'01.ข้อมูลเบื้องต้น'!$H$2,"",IF(VLOOKUP($A91,'02.คีย์เทอม1'!$A$10:$GT$59,200,FALSE)="","",VLOOKUP($A91,'02.คีย์เทอม1'!$A$10:$GT$59,200,FALSE)))</f>
        <v/>
      </c>
      <c r="BK91" s="1233" t="str">
        <f>IF($A$72&lt;&gt;"ชั้น"&amp;'01.ข้อมูลเบื้องต้น'!$H$2,"",IF(VLOOKUP($A91,'03.คีย์เทอม2'!$A$10:$GT$59,200,FALSE)="","",VLOOKUP($A91,'03.คีย์เทอม2'!$A$10:$GT$59,200,FALSE)))</f>
        <v/>
      </c>
      <c r="BL91" s="1262" t="str">
        <f t="shared" si="103"/>
        <v/>
      </c>
      <c r="BM91" s="1233" t="str">
        <f>IF('2.ชื่อนักเรียน'!R23="มส","มส",IF('2.ชื่อนักเรียน'!R23="ร","ร",IF('2.ชื่อนักเรียน'!R23="ย้าย","ย้าย",IF($B91="","",IF(BL91="","",IF(BL91&gt;=75,"เชี่ยวชาญ",IF(BL91&gt;=65,"ชำนาญ",IF(BL91&gt;=55,"พัฒนา",IF(BL91&gt;=50,"เริ่มต้น","ไม่ผ่าน")))))))))</f>
        <v/>
      </c>
      <c r="BN91" s="1262" t="str">
        <f t="shared" si="104"/>
        <v/>
      </c>
      <c r="BO91" s="1233" t="str">
        <f>IF('2.ชื่อนักเรียน'!R23="มส","มส",IF('2.ชื่อนักเรียน'!R23="ร","ร",IF('2.ชื่อนักเรียน'!R23="ย้าย","ย้าย",IF($B91="","",IF(BN91="","",IF(BN91&gt;=75,"เชี่ยวชาญ",IF(BN91&gt;=65,"ชำนาญ",IF(BN91&gt;=55,"พัฒนา",IF(BN91&gt;=50,"เริ่มต้น","ไม่ผ่าน")))))))))</f>
        <v/>
      </c>
      <c r="BP91" s="1233" t="str">
        <f>IF($A$72&lt;&gt;"ชั้น"&amp;'01.ข้อมูลเบื้องต้น'!$H$2,"",IF(VLOOKUP($A91,'02.คีย์เทอม1'!$A$10:$GT$59,110,FALSE)="","",VLOOKUP($A91,'02.คีย์เทอม1'!$A$10:$GT$59,110,FALSE)))</f>
        <v/>
      </c>
      <c r="BQ91" s="1233" t="str">
        <f>IF($A$72&lt;&gt;"ชั้น"&amp;'01.ข้อมูลเบื้องต้น'!$H$2,"",IF(VLOOKUP($A91,'03.คีย์เทอม2'!$A$10:$GT$59,110,FALSE)="","",VLOOKUP($A91,'03.คีย์เทอม2'!$A$10:$GT$59,110,FALSE)))</f>
        <v/>
      </c>
      <c r="BR91" s="1262" t="str">
        <f t="shared" si="105"/>
        <v/>
      </c>
      <c r="BS91" s="1233" t="str">
        <f>IF('2.ชื่อนักเรียน'!R23="มส","มส",IF('2.ชื่อนักเรียน'!R23="ร","ร",IF('2.ชื่อนักเรียน'!R23="ย้าย","ย้าย",IF($B91="","",IF(BR91="","",IF(BR91&gt;=75,"เชี่ยวชาญ",IF(BR91&gt;=65,"ชำนาญ",IF(BR91&gt;=55,"พัฒนา",IF(BR91&gt;=50,"เริ่มต้น","ไม่ผ่าน")))))))))</f>
        <v/>
      </c>
      <c r="BT91" s="1233" t="str">
        <f>IF($A$72&lt;&gt;"ชั้น"&amp;'01.ข้อมูลเบื้องต้น'!$H$2,"",IF(VLOOKUP($A91,'02.คีย์เทอม1'!$A$10:$GT$59,115,FALSE)="","",VLOOKUP($A91,'02.คีย์เทอม1'!$A$10:$GT$59,115,FALSE)))</f>
        <v/>
      </c>
      <c r="BU91" s="1233" t="str">
        <f>IF($A$72&lt;&gt;"ชั้น"&amp;'01.ข้อมูลเบื้องต้น'!$H$2,"",IF(VLOOKUP($A91,'03.คีย์เทอม2'!$A$10:$GT$59,115,FALSE)="","",VLOOKUP($A91,'03.คีย์เทอม2'!$A$10:$GT$59,115,FALSE)))</f>
        <v/>
      </c>
      <c r="BV91" s="1262" t="str">
        <f t="shared" si="106"/>
        <v/>
      </c>
      <c r="BW91" s="1233" t="str">
        <f>IF('2.ชื่อนักเรียน'!R23="มส","มส",IF('2.ชื่อนักเรียน'!R23="ร","ร",IF('2.ชื่อนักเรียน'!R23="ย้าย","ย้าย",IF($B91="","",IF(BV91="","",IF(BV91&gt;=75,"เชี่ยวชาญ",IF(BV91&gt;=65,"ชำนาญ",IF(BV91&gt;=55,"พัฒนา",IF(BV91&gt;=50,"เริ่มต้น","ไม่ผ่าน")))))))))</f>
        <v/>
      </c>
      <c r="BX91" s="1233" t="str">
        <f>IF($A$72&lt;&gt;"ชั้น"&amp;'01.ข้อมูลเบื้องต้น'!$H$2,"",IF(VLOOKUP($A91,'02.คีย์เทอม1'!$A$10:$GT$59,120,FALSE)="","",VLOOKUP($A91,'02.คีย์เทอม1'!$A$10:$GT$59,120,FALSE)))</f>
        <v/>
      </c>
      <c r="BY91" s="1233" t="str">
        <f>IF($A$72&lt;&gt;"ชั้น"&amp;'01.ข้อมูลเบื้องต้น'!$H$2,"",IF(VLOOKUP($A91,'03.คีย์เทอม2'!$A$10:$GT$59,120,FALSE)="","",VLOOKUP($A91,'03.คีย์เทอม2'!$A$10:$GT$59,120,FALSE)))</f>
        <v/>
      </c>
      <c r="BZ91" s="1262" t="str">
        <f t="shared" si="107"/>
        <v/>
      </c>
      <c r="CA91" s="1233" t="str">
        <f>IF('2.ชื่อนักเรียน'!R23="มส","มส",IF('2.ชื่อนักเรียน'!R23="ร","ร",IF('2.ชื่อนักเรียน'!R23="ย้าย","ย้าย",IF($B91="","",IF(BZ91="","",IF(BZ91&gt;=75,"เชี่ยวชาญ",IF(BZ91&gt;=65,"ชำนาญ",IF(BZ91&gt;=55,"พัฒนา",IF(BZ91&gt;=50,"เริ่มต้น","ไม่ผ่าน")))))))))</f>
        <v/>
      </c>
      <c r="CB91" s="1233" t="str">
        <f>IF($A$72&lt;&gt;"ชั้น"&amp;'01.ข้อมูลเบื้องต้น'!$H$2,"",IF(VLOOKUP($A91,'02.คีย์เทอม1'!$A$10:$GT$59,125,FALSE)="","",VLOOKUP($A91,'02.คีย์เทอม1'!$A$10:$GT$59,125,FALSE)))</f>
        <v/>
      </c>
      <c r="CC91" s="1233" t="str">
        <f>IF($A$72&lt;&gt;"ชั้น"&amp;'01.ข้อมูลเบื้องต้น'!$H$2,"",IF(VLOOKUP($A91,'03.คีย์เทอม2'!$A$10:$GT$59,125,FALSE)="","",VLOOKUP($A91,'03.คีย์เทอม2'!$A$10:$GT$59,125,FALSE)))</f>
        <v/>
      </c>
      <c r="CD91" s="1262" t="str">
        <f t="shared" si="108"/>
        <v/>
      </c>
      <c r="CE91" s="1233" t="str">
        <f>IF('2.ชื่อนักเรียน'!R23="มส","มส",IF('2.ชื่อนักเรียน'!R23="ร","ร",IF('2.ชื่อนักเรียน'!R23="ย้าย","ย้าย",IF($B91="","",IF(CD91="","",IF(CD91&gt;=75,"เชี่ยวชาญ",IF(CD91&gt;=65,"ชำนาญ",IF(CD91&gt;=55,"พัฒนา",IF(CD91&gt;=50,"เริ่มต้น","ไม่ผ่าน")))))))))</f>
        <v/>
      </c>
      <c r="CF91" s="1233" t="str">
        <f>IF($A$72&lt;&gt;"ชั้น"&amp;'01.ข้อมูลเบื้องต้น'!$H$2,"",IF(VLOOKUP($A91,'02.คีย์เทอม1'!$A$10:$GT$59,130,FALSE)="","",VLOOKUP($A91,'02.คีย์เทอม1'!$A$10:$GT$59,130,FALSE)))</f>
        <v/>
      </c>
      <c r="CG91" s="1233" t="str">
        <f>IF($A$72&lt;&gt;"ชั้น"&amp;'01.ข้อมูลเบื้องต้น'!$H$2,"",IF(VLOOKUP($A91,'03.คีย์เทอม2'!$A$10:$GT$59,130,FALSE)="","",VLOOKUP($A91,'03.คีย์เทอม2'!$A$10:$GT$59,130,FALSE)))</f>
        <v/>
      </c>
      <c r="CH91" s="1262" t="str">
        <f t="shared" si="109"/>
        <v/>
      </c>
      <c r="CI91" s="1233" t="str">
        <f>IF('2.ชื่อนักเรียน'!R23="มส","มส",IF('2.ชื่อนักเรียน'!R23="ร","ร",IF('2.ชื่อนักเรียน'!R23="ย้าย","ย้าย",IF($B91="","",IF(CH91="","",IF(CH91&gt;=75,"เชี่ยวชาญ",IF(CH91&gt;=65,"ชำนาญ",IF(CH91&gt;=55,"พัฒนา",IF(CH91&gt;=50,"เริ่มต้น","ไม่ผ่าน")))))))))</f>
        <v/>
      </c>
      <c r="CJ91" s="1233" t="str">
        <f>IF($A$72&lt;&gt;"ชั้น"&amp;'01.ข้อมูลเบื้องต้น'!$H$2,"",IF(VLOOKUP($A91,'02.คีย์เทอม1'!$A$10:$GT$59,135,FALSE)="","",VLOOKUP($A91,'02.คีย์เทอม1'!$A$10:$GT$59,135,FALSE)))</f>
        <v/>
      </c>
      <c r="CK91" s="1233" t="str">
        <f>IF($A$72&lt;&gt;"ชั้น"&amp;'01.ข้อมูลเบื้องต้น'!$H$2,"",IF(VLOOKUP($A91,'03.คีย์เทอม2'!$A$10:$GT$59,135,FALSE)="","",VLOOKUP($A91,'03.คีย์เทอม2'!$A$10:$GT$59,135,FALSE)))</f>
        <v/>
      </c>
      <c r="CL91" s="1262" t="str">
        <f t="shared" si="110"/>
        <v/>
      </c>
      <c r="CM91" s="1233" t="str">
        <f>IF('2.ชื่อนักเรียน'!R23="มส","มส",IF('2.ชื่อนักเรียน'!R23="ร","ร",IF('2.ชื่อนักเรียน'!R23="ย้าย","ย้าย",IF($B91="","",IF(CL91="","",IF(CL91&gt;=75,"เชี่ยวชาญ",IF(CL91&gt;=65,"ชำนาญ",IF(CL91&gt;=55,"พัฒนา",IF(CL91&gt;=50,"เริ่มต้น","ไม่ผ่าน")))))))))</f>
        <v/>
      </c>
      <c r="CN91" s="1233" t="str">
        <f>IF($A$72&lt;&gt;"ชั้น"&amp;'01.ข้อมูลเบื้องต้น'!$H$2,"",IF(VLOOKUP($A91,'02.คีย์เทอม1'!$A$10:$GT$59,140,FALSE)="","",VLOOKUP($A91,'02.คีย์เทอม1'!$A$10:$GT$59,140,FALSE)))</f>
        <v/>
      </c>
      <c r="CO91" s="1233" t="str">
        <f>IF($A$72&lt;&gt;"ชั้น"&amp;'01.ข้อมูลเบื้องต้น'!$H$2,"",IF(VLOOKUP($A91,'03.คีย์เทอม2'!$A$10:$GT$59,140,FALSE)="","",VLOOKUP($A91,'03.คีย์เทอม2'!$A$10:$GT$59,140,FALSE)))</f>
        <v/>
      </c>
      <c r="CP91" s="1262" t="str">
        <f t="shared" si="111"/>
        <v/>
      </c>
      <c r="CQ91" s="1233" t="str">
        <f>IF('2.ชื่อนักเรียน'!R23="มส","มส",IF('2.ชื่อนักเรียน'!R23="ร","ร",IF('2.ชื่อนักเรียน'!R23="ย้าย","ย้าย",IF($B91="","",IF(CP91="","",IF(CP91&gt;=75,"เชี่ยวชาญ",IF(CP91&gt;=65,"ชำนาญ",IF(CP91&gt;=55,"พัฒนา",IF(CP91&gt;=50,"เริ่มต้น","ไม่ผ่าน")))))))))</f>
        <v/>
      </c>
      <c r="CR91" s="1233" t="str">
        <f>IF($A$72&lt;&gt;"ชั้น"&amp;'01.ข้อมูลเบื้องต้น'!$H$2,"",IF(VLOOKUP($A91,'02.คีย์เทอม1'!$A$10:$GT$59,145,FALSE)="","",VLOOKUP($A91,'02.คีย์เทอม1'!$A$10:$GT$59,145,FALSE)))</f>
        <v/>
      </c>
      <c r="CS91" s="1233" t="str">
        <f>IF($A$72&lt;&gt;"ชั้น"&amp;'01.ข้อมูลเบื้องต้น'!$H$2,"",IF(VLOOKUP($A91,'03.คีย์เทอม2'!$A$10:$GT$59,145,FALSE)="","",VLOOKUP($A91,'03.คีย์เทอม2'!$A$10:$GT$59,145,FALSE)))</f>
        <v/>
      </c>
      <c r="CT91" s="1262" t="str">
        <f t="shared" si="112"/>
        <v/>
      </c>
      <c r="CU91" s="1233" t="str">
        <f>IF('2.ชื่อนักเรียน'!R23="มส","มส",IF('2.ชื่อนักเรียน'!R23="ร","ร",IF('2.ชื่อนักเรียน'!R23="ย้าย","ย้าย",IF($B91="","",IF(CT91="","",IF(CT91&gt;=75,"เชี่ยวชาญ",IF(CT91&gt;=65,"ชำนาญ",IF(CT91&gt;=55,"พัฒนา",IF(CT91&gt;=50,"เริ่มต้น","ไม่ผ่าน")))))))))</f>
        <v/>
      </c>
      <c r="CV91" s="1233" t="str">
        <f>IF($A$72&lt;&gt;"ชั้น"&amp;'01.ข้อมูลเบื้องต้น'!$H$2,"",IF(VLOOKUP($A91,'02.คีย์เทอม1'!$A$10:$GT$59,150,FALSE)="","",VLOOKUP($A91,'02.คีย์เทอม1'!$A$10:$GT$59,150,FALSE)))</f>
        <v/>
      </c>
      <c r="CW91" s="1233" t="str">
        <f>IF($A$72&lt;&gt;"ชั้น"&amp;'01.ข้อมูลเบื้องต้น'!$H$2,"",IF(VLOOKUP($A91,'03.คีย์เทอม2'!$A$10:$GT$59,150,FALSE)="","",VLOOKUP($A91,'03.คีย์เทอม2'!$A$10:$GT$59,150,FALSE)))</f>
        <v/>
      </c>
      <c r="CX91" s="1262" t="str">
        <f t="shared" si="113"/>
        <v/>
      </c>
      <c r="CY91" s="1233" t="str">
        <f>IF('2.ชื่อนักเรียน'!R23="มส","มส",IF('2.ชื่อนักเรียน'!R23="ร","ร",IF('2.ชื่อนักเรียน'!R23="ย้าย","ย้าย",IF($B91="","",IF(CX91="","",IF(CX91&gt;=75,"เชี่ยวชาญ",IF(CX91&gt;=65,"ชำนาญ",IF(CX91&gt;=55,"พัฒนา",IF(CX91&gt;=50,"เริ่มต้น","ไม่ผ่าน")))))))))</f>
        <v/>
      </c>
      <c r="CZ91" s="1233" t="str">
        <f>IF($A$72&lt;&gt;"ชั้น"&amp;'01.ข้อมูลเบื้องต้น'!$H$2,"",IF(VLOOKUP($A91,'02.คีย์เทอม1'!$A$10:$GT$59,155,FALSE)="","",VLOOKUP($A91,'02.คีย์เทอม1'!$A$10:$GT$59,155,FALSE)))</f>
        <v/>
      </c>
      <c r="DA91" s="1233" t="str">
        <f>IF($A$72&lt;&gt;"ชั้น"&amp;'01.ข้อมูลเบื้องต้น'!$H$2,"",IF(VLOOKUP($A91,'03.คีย์เทอม2'!$A$10:$GT$59,155,FALSE)="","",VLOOKUP($A91,'03.คีย์เทอม2'!$A$10:$GT$59,155,FALSE)))</f>
        <v/>
      </c>
      <c r="DB91" s="1262" t="str">
        <f t="shared" si="114"/>
        <v/>
      </c>
      <c r="DC91" s="1233" t="str">
        <f>IF('2.ชื่อนักเรียน'!R23="มส","มส",IF('2.ชื่อนักเรียน'!R23="ร","ร",IF('2.ชื่อนักเรียน'!R23="ย้าย","ย้าย",IF($B91="","",IF(DB91="","",IF(DB91&gt;=75,"เชี่ยวชาญ",IF(DB91&gt;=65,"ชำนาญ",IF(DB91&gt;=55,"พัฒนา",IF(DB91&gt;=50,"เริ่มต้น","ไม่ผ่าน")))))))))</f>
        <v/>
      </c>
      <c r="DD91" s="1233" t="str">
        <f>IF($A$72&lt;&gt;"ชั้น"&amp;'01.ข้อมูลเบื้องต้น'!$H$2,"",IF(VLOOKUP($A91,'02.คีย์เทอม1'!$A$10:$GT$59,160,FALSE)="","",VLOOKUP($A91,'02.คีย์เทอม1'!$A$10:$GT$59,160,FALSE)))</f>
        <v/>
      </c>
      <c r="DE91" s="1233" t="str">
        <f>IF($A$72&lt;&gt;"ชั้น"&amp;'01.ข้อมูลเบื้องต้น'!$H$2,"",IF(VLOOKUP($A91,'03.คีย์เทอม2'!$A$10:$GT$59,160,FALSE)="","",VLOOKUP($A91,'03.คีย์เทอม2'!$A$10:$GT$59,160,FALSE)))</f>
        <v/>
      </c>
      <c r="DF91" s="1262" t="str">
        <f t="shared" si="115"/>
        <v/>
      </c>
      <c r="DG91" s="1233" t="str">
        <f>IF('2.ชื่อนักเรียน'!R23="มส","มส",IF('2.ชื่อนักเรียน'!R23="ร","ร",IF('2.ชื่อนักเรียน'!R23="ย้าย","ย้าย",IF($B91="","",IF(DF91="","",IF(DF91&gt;=75,"เชี่ยวชาญ",IF(DF91&gt;=65,"ชำนาญ",IF(DF91&gt;=55,"พัฒนา",IF(DF91&gt;=50,"เริ่มต้น","ไม่ผ่าน")))))))))</f>
        <v/>
      </c>
      <c r="DH91" s="1233" t="str">
        <f>IF($A$72&lt;&gt;"ชั้น"&amp;'01.ข้อมูลเบื้องต้น'!$H$2,"",IF(VLOOKUP($A91,'02.คีย์เทอม1'!$A$10:$GT$59,165,FALSE)="","",VLOOKUP($A91,'02.คีย์เทอม1'!$A$10:$GT$59,165,FALSE)))</f>
        <v/>
      </c>
      <c r="DI91" s="1233" t="str">
        <f>IF($A$72&lt;&gt;"ชั้น"&amp;'01.ข้อมูลเบื้องต้น'!$H$2,"",IF(VLOOKUP($A91,'03.คีย์เทอม2'!$A$10:$GT$59,165,FALSE)="","",VLOOKUP($A91,'03.คีย์เทอม2'!$A$10:$GT$59,165,FALSE)))</f>
        <v/>
      </c>
      <c r="DJ91" s="1262" t="str">
        <f t="shared" si="116"/>
        <v/>
      </c>
      <c r="DK91" s="1233" t="str">
        <f>IF('2.ชื่อนักเรียน'!R23="มส","มส",IF('2.ชื่อนักเรียน'!R23="ร","ร",IF('2.ชื่อนักเรียน'!R23="ย้าย","ย้าย",IF($B91="","",IF(DJ91="","",IF(DJ91&gt;=75,"เชี่ยวชาญ",IF(DJ91&gt;=65,"ชำนาญ",IF(DJ91&gt;=55,"พัฒนา",IF(DJ91&gt;=50,"เริ่มต้น","ไม่ผ่าน")))))))))</f>
        <v/>
      </c>
      <c r="DL91" s="1233" t="str">
        <f>IF($A$72&lt;&gt;"ชั้น"&amp;'01.ข้อมูลเบื้องต้น'!$H$2,"",IF(VLOOKUP($A91,'02.คีย์เทอม1'!$A$10:$GT$59,170,FALSE)="","",VLOOKUP($A91,'02.คีย์เทอม1'!$A$10:$GT$59,170,FALSE)))</f>
        <v/>
      </c>
      <c r="DM91" s="1233" t="str">
        <f>IF($A$72&lt;&gt;"ชั้น"&amp;'01.ข้อมูลเบื้องต้น'!$H$2,"",IF(VLOOKUP($A91,'03.คีย์เทอม2'!$A$10:$GT$59,170,FALSE)="","",VLOOKUP($A91,'03.คีย์เทอม2'!$A$10:$GT$59,170,FALSE)))</f>
        <v/>
      </c>
      <c r="DN91" s="1262" t="str">
        <f t="shared" si="117"/>
        <v/>
      </c>
      <c r="DO91" s="1233" t="str">
        <f>IF('2.ชื่อนักเรียน'!R23="มส","มส",IF('2.ชื่อนักเรียน'!R23="ร","ร",IF('2.ชื่อนักเรียน'!R23="ย้าย","ย้าย",IF($B91="","",IF(DN91="","",IF(DN91&gt;=75,"เชี่ยวชาญ",IF(DN91&gt;=65,"ชำนาญ",IF(DN91&gt;=55,"พัฒนา",IF(DN91&gt;=50,"เริ่มต้น","ไม่ผ่าน")))))))))</f>
        <v/>
      </c>
      <c r="DP91" s="1233" t="str">
        <f>IF($A$72&lt;&gt;"ชั้น"&amp;'01.ข้อมูลเบื้องต้น'!$H$2,"",IF(VLOOKUP($A91,'02.คีย์เทอม1'!$A$10:$GT$59,175,FALSE)="","",VLOOKUP($A91,'02.คีย์เทอม1'!$A$10:$GT$59,175,FALSE)))</f>
        <v/>
      </c>
      <c r="DQ91" s="1233" t="str">
        <f>IF($A$72&lt;&gt;"ชั้น"&amp;'01.ข้อมูลเบื้องต้น'!$H$2,"",IF(VLOOKUP($A91,'03.คีย์เทอม2'!$A$10:$GT$59,175,FALSE)="","",VLOOKUP($A91,'03.คีย์เทอม2'!$A$10:$GT$59,175,FALSE)))</f>
        <v/>
      </c>
      <c r="DR91" s="1262" t="str">
        <f t="shared" si="118"/>
        <v/>
      </c>
      <c r="DS91" s="1233" t="str">
        <f>IF('2.ชื่อนักเรียน'!R23="มส","มส",IF('2.ชื่อนักเรียน'!R23="ร","ร",IF('2.ชื่อนักเรียน'!R23="ย้าย","ย้าย",IF($B91="","",IF(DR91="","",IF(DR91&gt;=75,"เชี่ยวชาญ",IF(DR91&gt;=65,"ชำนาญ",IF(DR91&gt;=55,"พัฒนา",IF(DR91&gt;=50,"เริ่มต้น","ไม่ผ่าน")))))))))</f>
        <v/>
      </c>
      <c r="DT91" s="1233" t="str">
        <f>IF($A$72&lt;&gt;"ชั้น"&amp;'01.ข้อมูลเบื้องต้น'!$H$2,"",IF(VLOOKUP($A91,'02.คีย์เทอม1'!$A$10:$GT$59,180,FALSE)="","",VLOOKUP($A91,'02.คีย์เทอม1'!$A$10:$GT$59,180,FALSE)))</f>
        <v/>
      </c>
      <c r="DU91" s="1233" t="str">
        <f>IF($A$72&lt;&gt;"ชั้น"&amp;'01.ข้อมูลเบื้องต้น'!$H$2,"",IF(VLOOKUP($A91,'03.คีย์เทอม2'!$A$10:$GT$59,180,FALSE)="","",VLOOKUP($A91,'03.คีย์เทอม2'!$A$10:$GT$59,180,FALSE)))</f>
        <v/>
      </c>
      <c r="DV91" s="1262" t="str">
        <f t="shared" si="119"/>
        <v/>
      </c>
      <c r="DW91" s="1233" t="str">
        <f>IF('2.ชื่อนักเรียน'!R23="มส","มส",IF('2.ชื่อนักเรียน'!R23="ร","ร",IF('2.ชื่อนักเรียน'!R23="ย้าย","ย้าย",IF($B91="","",IF(DV91="","",IF(DV91&gt;=75,"เชี่ยวชาญ",IF(DV91&gt;=65,"ชำนาญ",IF(DV91&gt;=55,"พัฒนา",IF(DV91&gt;=50,"เริ่มต้น","ไม่ผ่าน")))))))))</f>
        <v/>
      </c>
    </row>
    <row r="92" spans="1:127" ht="16.8" customHeight="1">
      <c r="A92" s="1323">
        <v>14</v>
      </c>
      <c r="B92" s="1324" t="str">
        <f>IF('2.ชื่อนักเรียน'!C24="","",'2.ชื่อนักเรียน'!C24)</f>
        <v/>
      </c>
      <c r="C92" s="1313" t="str">
        <f>IF('2.ชื่อนักเรียน'!D24="","",'2.ชื่อนักเรียน'!D24)</f>
        <v/>
      </c>
      <c r="D92" s="1314" t="str">
        <f>IF($A$72&lt;&gt;"ชั้น"&amp;'01.ข้อมูลเบื้องต้น'!$H$2,"",IF(AK92="","",AK92))</f>
        <v/>
      </c>
      <c r="E92" s="1314" t="str">
        <f>IF($A$72&lt;&gt;"ชั้น"&amp;'01.ข้อมูลเบื้องต้น'!$H$2,"",IF(AO92="","",AO92))</f>
        <v/>
      </c>
      <c r="F92" s="1315" t="str">
        <f>IF($A$72&lt;&gt;"ชั้น"&amp;'01.ข้อมูลเบื้องต้น'!$H$2,"",IF(AS92="","",AS92))</f>
        <v/>
      </c>
      <c r="G92" s="1326" t="str">
        <f>IF($A$72&lt;&gt;"ชั้น"&amp;'01.ข้อมูลเบื้องต้น'!$H$2,"",IF(AW92="","",AW92))</f>
        <v/>
      </c>
      <c r="H92" s="1327" t="str">
        <f>IF($A$72&lt;&gt;"ชั้น"&amp;'01.ข้อมูลเบื้องต้น'!$H$2,"",IF(BA92="","",BA92))</f>
        <v/>
      </c>
      <c r="I92" s="1316" t="str">
        <f>IF($A$72&lt;&gt;"ชั้น"&amp;'01.ข้อมูลเบื้องต้น'!$H$2,"",IF(BE92="","",BE92))</f>
        <v/>
      </c>
      <c r="J92" s="1316" t="str">
        <f>IF($A$72&lt;&gt;"ชั้น"&amp;'01.ข้อมูลเบื้องต้น'!$H$2,"",IF(BI92="","",BI92))</f>
        <v/>
      </c>
      <c r="K92" s="1316" t="str">
        <f>IF($A$72&lt;&gt;"ชั้น"&amp;'01.ข้อมูลเบื้องต้น'!$H$2,"",IF(BM92="","",BM92))</f>
        <v/>
      </c>
      <c r="L92" s="1328" t="str">
        <f>IF($A$72&lt;&gt;"ชั้น"&amp;'01.ข้อมูลเบื้องต้น'!$H$2,"",IF(BO92="","",BO92))</f>
        <v/>
      </c>
      <c r="M92" s="1326" t="str">
        <f>IF($A$72&lt;&gt;"ชั้น"&amp;'01.ข้อมูลเบื้องต้น'!$H$2,"",IF(BS92="","",BS92))</f>
        <v/>
      </c>
      <c r="N92" s="1327" t="str">
        <f>IF($A$72&lt;&gt;"ชั้น"&amp;'01.ข้อมูลเบื้องต้น'!$H$2,"",IF(BW92="","",BW92))</f>
        <v/>
      </c>
      <c r="O92" s="1327" t="str">
        <f>IF($A$72&lt;&gt;"ชั้น"&amp;'01.ข้อมูลเบื้องต้น'!$H$2,"",IF(CA92="","",CA92))</f>
        <v/>
      </c>
      <c r="P92" s="1327" t="str">
        <f>IF($A$72&lt;&gt;"ชั้น"&amp;'01.ข้อมูลเบื้องต้น'!$H$2,"",IF(CE92="","",CE92))</f>
        <v/>
      </c>
      <c r="Q92" s="1327" t="str">
        <f>IF($A$72&lt;&gt;"ชั้น"&amp;'01.ข้อมูลเบื้องต้น'!$H$2,"",IF(CI92="","",CI92))</f>
        <v/>
      </c>
      <c r="R92" s="1327" t="str">
        <f>IF($A$72&lt;&gt;"ชั้น"&amp;'01.ข้อมูลเบื้องต้น'!$H$2,"",IF(CM92="","",CM92))</f>
        <v/>
      </c>
      <c r="S92" s="1327" t="str">
        <f>IF($A$72&lt;&gt;"ชั้น"&amp;'01.ข้อมูลเบื้องต้น'!$H$2,"",IF(CQ92="","",CQ92))</f>
        <v/>
      </c>
      <c r="T92" s="1327" t="str">
        <f>IF($A$72&lt;&gt;"ชั้น"&amp;'01.ข้อมูลเบื้องต้น'!$H$2,"",IF(CU92="","",CU92))</f>
        <v/>
      </c>
      <c r="U92" s="1327" t="str">
        <f>IF($A$72&lt;&gt;"ชั้น"&amp;'01.ข้อมูลเบื้องต้น'!$H$2,"",IF(CY92="","",CY92))</f>
        <v/>
      </c>
      <c r="V92" s="1327" t="str">
        <f>IF($A$72&lt;&gt;"ชั้น"&amp;'01.ข้อมูลเบื้องต้น'!$H$2,"",IF(DC92="","",DC92))</f>
        <v/>
      </c>
      <c r="W92" s="1327" t="str">
        <f>IF($A$72&lt;&gt;"ชั้น"&amp;'01.ข้อมูลเบื้องต้น'!$H$2,"",IF(DG92="","",DG92))</f>
        <v/>
      </c>
      <c r="X92" s="1327" t="str">
        <f>IF($A$72&lt;&gt;"ชั้น"&amp;'01.ข้อมูลเบื้องต้น'!$H$2,"",IF(DK92="","",DK92))</f>
        <v/>
      </c>
      <c r="Y92" s="1327" t="str">
        <f>IF($A$72&lt;&gt;"ชั้น"&amp;'01.ข้อมูลเบื้องต้น'!$H$2,"",IF(DO92="","",DO92))</f>
        <v/>
      </c>
      <c r="Z92" s="1327" t="str">
        <f>IF($A$72&lt;&gt;"ชั้น"&amp;'01.ข้อมูลเบื้องต้น'!$H$2,"",IF(DS92="","",DS92))</f>
        <v/>
      </c>
      <c r="AA92" s="1420" t="str">
        <f>IF($A$72&lt;&gt;"ชั้น"&amp;'01.ข้อมูลเบื้องต้น'!$H$2,"",IF(DW92="","",DW92))</f>
        <v/>
      </c>
      <c r="AB92" s="1421" t="str">
        <f>IF($A$72&lt;&gt;"ชั้น"&amp;'01.ข้อมูลเบื้องต้น'!$H$2,"",'7.พัฒนาผู้เรียน'!G24)</f>
        <v/>
      </c>
      <c r="AC92" s="1422" t="str">
        <f>IF($A$72&lt;&gt;"ชั้น"&amp;'01.ข้อมูลเบื้องต้น'!$H$2,"",'9.คุณลักษณะ'!I24)</f>
        <v/>
      </c>
      <c r="AH92" s="1233" t="str">
        <f>IF($A$72&lt;&gt;"ชั้น"&amp;'01.ข้อมูลเบื้องต้น'!$H$2,"",IF(VLOOKUP($A92,'02.คีย์เทอม1'!$A$10:$GT$59,189,FALSE)="","",VLOOKUP($A92,'02.คีย์เทอม1'!$A$10:$GT$59,189,FALSE)))</f>
        <v/>
      </c>
      <c r="AI92" s="1233" t="str">
        <f>IF($A$72&lt;&gt;"ชั้น"&amp;'01.ข้อมูลเบื้องต้น'!$H$2,"",IF(VLOOKUP($A92,'03.คีย์เทอม2'!$A$10:$GT$59,189,FALSE)="","",VLOOKUP($A92,'03.คีย์เทอม2'!$A$10:$GT$59,189,FALSE)))</f>
        <v/>
      </c>
      <c r="AJ92" s="1262" t="str">
        <f t="shared" si="73"/>
        <v/>
      </c>
      <c r="AK92" s="1233" t="str">
        <f>IF('2.ชื่อนักเรียน'!R24="มส","มส",IF('2.ชื่อนักเรียน'!R24="ร","ร",IF('2.ชื่อนักเรียน'!R24="ย้าย","ย้าย",IF($B92="","",IF(AJ92="","",IF(AJ92&gt;=75,"เชี่ยวชาญ",IF(AJ92&gt;=65,"ชำนาญ",IF(AJ92&gt;=55,"พัฒนา",IF(AJ92&gt;=50,"เริ่มต้น","ไม่ผ่าน")))))))))</f>
        <v/>
      </c>
      <c r="AL92" s="1233" t="str">
        <f>IF($A$72&lt;&gt;"ชั้น"&amp;'01.ข้อมูลเบื้องต้น'!$H$2,"",IF(VLOOKUP($A92,'02.คีย์เทอม1'!$A$10:$GT$59,193,FALSE)="","",VLOOKUP($A92,'02.คีย์เทอม1'!$A$10:$GT$59,193,FALSE)))</f>
        <v/>
      </c>
      <c r="AM92" s="1233" t="str">
        <f>IF($A$72&lt;&gt;"ชั้น"&amp;'01.ข้อมูลเบื้องต้น'!$H$2,"",IF(VLOOKUP($A92,'03.คีย์เทอม2'!$A$10:$GT$59,193,FALSE)="","",VLOOKUP($A92,'03.คีย์เทอม2'!$A$10:$GT$59,193,FALSE)))</f>
        <v/>
      </c>
      <c r="AN92" s="1262" t="str">
        <f t="shared" si="97"/>
        <v/>
      </c>
      <c r="AO92" s="1233" t="str">
        <f>IF('2.ชื่อนักเรียน'!R24="มส","มส",IF('2.ชื่อนักเรียน'!R24="ร","ร",IF('2.ชื่อนักเรียน'!R24="ย้าย","ย้าย",IF($B92="","",IF(AN92="","",IF(AN92&gt;=75,"เชี่ยวชาญ",IF(AN92&gt;=65,"ชำนาญ",IF(AN92&gt;=55,"พัฒนา",IF(AN92&gt;=50,"เริ่มต้น","ไม่ผ่าน")))))))))</f>
        <v/>
      </c>
      <c r="AP92" s="1233" t="str">
        <f>IF($A$72&lt;&gt;"ชั้น"&amp;'01.ข้อมูลเบื้องต้น'!$H$2,"",IF(VLOOKUP($A92,'02.คีย์เทอม1'!$A$10:$GT$59,195,FALSE)="","",VLOOKUP($A92,'02.คีย์เทอม1'!$A$10:$GT$59,195,FALSE)))</f>
        <v/>
      </c>
      <c r="AQ92" s="1233" t="str">
        <f>IF($A$72&lt;&gt;"ชั้น"&amp;'01.ข้อมูลเบื้องต้น'!$H$2,"",IF(VLOOKUP($A92,'03.คีย์เทอม2'!$A$10:$GT$59,195,FALSE)="","",VLOOKUP($A92,'03.คีย์เทอม2'!$A$10:$GT$59,195,FALSE)))</f>
        <v/>
      </c>
      <c r="AR92" s="1262" t="str">
        <f t="shared" si="98"/>
        <v/>
      </c>
      <c r="AS92" s="1233" t="str">
        <f>IF('2.ชื่อนักเรียน'!R24="มส","มส",IF('2.ชื่อนักเรียน'!R24="ร","ร",IF('2.ชื่อนักเรียน'!R24="ย้าย","ย้าย",IF($B92="","",IF(AR92="","",IF(AR92&gt;=75,"เชี่ยวชาญ",IF(AR92&gt;=65,"ชำนาญ",IF(AR92&gt;=55,"พัฒนา",IF(AR92&gt;=50,"เริ่มต้น","ไม่ผ่าน")))))))))</f>
        <v/>
      </c>
      <c r="AT92" s="1233" t="str">
        <f>IF($A$72&lt;&gt;"ชั้น"&amp;'01.ข้อมูลเบื้องต้น'!$H$2,"",IF(VLOOKUP($A92,'02.คีย์เทอม1'!$A$10:$GT$59,196,FALSE)="","",VLOOKUP($A92,'02.คีย์เทอม1'!$A$10:$GT$59,196,FALSE)))</f>
        <v/>
      </c>
      <c r="AU92" s="1233" t="str">
        <f>IF($A$72&lt;&gt;"ชั้น"&amp;'01.ข้อมูลเบื้องต้น'!$H$2,"",IF(VLOOKUP($A92,'03.คีย์เทอม2'!$A$10:$GT$59,196,FALSE)="","",VLOOKUP($A92,'03.คีย์เทอม2'!$A$10:$GT$59,196,FALSE)))</f>
        <v/>
      </c>
      <c r="AV92" s="1262" t="str">
        <f t="shared" si="99"/>
        <v/>
      </c>
      <c r="AW92" s="1233" t="str">
        <f>IF('2.ชื่อนักเรียน'!R24="มส","มส",IF('2.ชื่อนักเรียน'!R24="ร","ร",IF('2.ชื่อนักเรียน'!R24="ย้าย","ย้าย",IF($B92="","",IF(AV92="","",IF(AV92&gt;=75,"เชี่ยวชาญ",IF(AV92&gt;=65,"ชำนาญ",IF(AV92&gt;=55,"พัฒนา",IF(AV92&gt;=50,"เริ่มต้น","ไม่ผ่าน")))))))))</f>
        <v/>
      </c>
      <c r="AX92" s="1233" t="str">
        <f>IF($A$72&lt;&gt;"ชั้น"&amp;'01.ข้อมูลเบื้องต้น'!$H$2,"",IF(VLOOKUP($A92,'02.คีย์เทอม1'!$A$10:$GT$59,197,FALSE)="","",VLOOKUP($A92,'02.คีย์เทอม1'!$A$10:$GT$59,197,FALSE)))</f>
        <v/>
      </c>
      <c r="AY92" s="1233" t="str">
        <f>IF($A$72&lt;&gt;"ชั้น"&amp;'01.ข้อมูลเบื้องต้น'!$H$2,"",IF(VLOOKUP($A92,'03.คีย์เทอม2'!$A$10:$GT$59,197,FALSE)="","",VLOOKUP($A92,'03.คีย์เทอม2'!$A$10:$GT$59,197,FALSE)))</f>
        <v/>
      </c>
      <c r="AZ92" s="1262" t="str">
        <f t="shared" si="100"/>
        <v/>
      </c>
      <c r="BA92" s="1233" t="str">
        <f>IF('2.ชื่อนักเรียน'!R24="มส","มส",IF('2.ชื่อนักเรียน'!R24="ร","ร",IF('2.ชื่อนักเรียน'!R24="ย้าย","ย้าย",IF($B92="","",IF(AZ92="","",IF(AZ92&gt;=75,"เชี่ยวชาญ",IF(AZ92&gt;=65,"ชำนาญ",IF(AZ92&gt;=55,"พัฒนา",IF(AZ92&gt;=50,"เริ่มต้น","ไม่ผ่าน")))))))))</f>
        <v/>
      </c>
      <c r="BB92" s="1233" t="str">
        <f>IF($A$72&lt;&gt;"ชั้น"&amp;'01.ข้อมูลเบื้องต้น'!$H$2,"",IF(VLOOKUP($A92,'02.คีย์เทอม1'!$A$10:$GT$59,198,FALSE)="","",VLOOKUP($A92,'02.คีย์เทอม1'!$A$10:$GT$59,198,FALSE)))</f>
        <v/>
      </c>
      <c r="BC92" s="1233" t="str">
        <f>IF($A$72&lt;&gt;"ชั้น"&amp;'01.ข้อมูลเบื้องต้น'!$H$2,"",IF(VLOOKUP($A92,'03.คีย์เทอม2'!$A$10:$GT$59,198,FALSE)="","",VLOOKUP($A92,'03.คีย์เทอม2'!$A$10:$GT$59,198,FALSE)))</f>
        <v/>
      </c>
      <c r="BD92" s="1262" t="str">
        <f t="shared" si="101"/>
        <v/>
      </c>
      <c r="BE92" s="1233" t="str">
        <f>IF('2.ชื่อนักเรียน'!R24="มส","มส",IF('2.ชื่อนักเรียน'!R24="ร","ร",IF('2.ชื่อนักเรียน'!R24="ย้าย","ย้าย",IF($B92="","",IF(BD92="","",IF(BD92&gt;=75,"เชี่ยวชาญ",IF(BD92&gt;=65,"ชำนาญ",IF(BD92&gt;=55,"พัฒนา",IF(BD92&gt;=50,"เริ่มต้น","ไม่ผ่าน")))))))))</f>
        <v/>
      </c>
      <c r="BF92" s="1233" t="str">
        <f>IF($A$72&lt;&gt;"ชั้น"&amp;'01.ข้อมูลเบื้องต้น'!$H$2,"",IF(VLOOKUP($A92,'02.คีย์เทอม1'!$A$10:$GT$59,199,FALSE)="","",VLOOKUP($A92,'02.คีย์เทอม1'!$A$10:$GT$59,199,FALSE)))</f>
        <v/>
      </c>
      <c r="BG92" s="1233" t="str">
        <f>IF($A$72&lt;&gt;"ชั้น"&amp;'01.ข้อมูลเบื้องต้น'!$H$2,"",IF(VLOOKUP($A92,'03.คีย์เทอม2'!$A$10:$GT$59,199,FALSE)="","",VLOOKUP($A92,'03.คีย์เทอม2'!$A$10:$GT$59,199,FALSE)))</f>
        <v/>
      </c>
      <c r="BH92" s="1262" t="str">
        <f t="shared" si="102"/>
        <v/>
      </c>
      <c r="BI92" s="1233" t="str">
        <f>IF('2.ชื่อนักเรียน'!R24="มส","มส",IF('2.ชื่อนักเรียน'!R24="ร","ร",IF('2.ชื่อนักเรียน'!R24="ย้าย","ย้าย",IF($B92="","",IF(BH92="","",IF(BH92&gt;=75,"เชี่ยวชาญ",IF(BH92&gt;=65,"ชำนาญ",IF(BH92&gt;=55,"พัฒนา",IF(BH92&gt;=50,"เริ่มต้น","ไม่ผ่าน")))))))))</f>
        <v/>
      </c>
      <c r="BJ92" s="1233" t="str">
        <f>IF($A$72&lt;&gt;"ชั้น"&amp;'01.ข้อมูลเบื้องต้น'!$H$2,"",IF(VLOOKUP($A92,'02.คีย์เทอม1'!$A$10:$GT$59,200,FALSE)="","",VLOOKUP($A92,'02.คีย์เทอม1'!$A$10:$GT$59,200,FALSE)))</f>
        <v/>
      </c>
      <c r="BK92" s="1233" t="str">
        <f>IF($A$72&lt;&gt;"ชั้น"&amp;'01.ข้อมูลเบื้องต้น'!$H$2,"",IF(VLOOKUP($A92,'03.คีย์เทอม2'!$A$10:$GT$59,200,FALSE)="","",VLOOKUP($A92,'03.คีย์เทอม2'!$A$10:$GT$59,200,FALSE)))</f>
        <v/>
      </c>
      <c r="BL92" s="1262" t="str">
        <f t="shared" si="103"/>
        <v/>
      </c>
      <c r="BM92" s="1233" t="str">
        <f>IF('2.ชื่อนักเรียน'!R24="มส","มส",IF('2.ชื่อนักเรียน'!R24="ร","ร",IF('2.ชื่อนักเรียน'!R24="ย้าย","ย้าย",IF($B92="","",IF(BL92="","",IF(BL92&gt;=75,"เชี่ยวชาญ",IF(BL92&gt;=65,"ชำนาญ",IF(BL92&gt;=55,"พัฒนา",IF(BL92&gt;=50,"เริ่มต้น","ไม่ผ่าน")))))))))</f>
        <v/>
      </c>
      <c r="BN92" s="1262" t="str">
        <f t="shared" si="104"/>
        <v/>
      </c>
      <c r="BO92" s="1233" t="str">
        <f>IF('2.ชื่อนักเรียน'!R24="มส","มส",IF('2.ชื่อนักเรียน'!R24="ร","ร",IF('2.ชื่อนักเรียน'!R24="ย้าย","ย้าย",IF($B92="","",IF(BN92="","",IF(BN92&gt;=75,"เชี่ยวชาญ",IF(BN92&gt;=65,"ชำนาญ",IF(BN92&gt;=55,"พัฒนา",IF(BN92&gt;=50,"เริ่มต้น","ไม่ผ่าน")))))))))</f>
        <v/>
      </c>
      <c r="BP92" s="1233" t="str">
        <f>IF($A$72&lt;&gt;"ชั้น"&amp;'01.ข้อมูลเบื้องต้น'!$H$2,"",IF(VLOOKUP($A92,'02.คีย์เทอม1'!$A$10:$GT$59,110,FALSE)="","",VLOOKUP($A92,'02.คีย์เทอม1'!$A$10:$GT$59,110,FALSE)))</f>
        <v/>
      </c>
      <c r="BQ92" s="1233" t="str">
        <f>IF($A$72&lt;&gt;"ชั้น"&amp;'01.ข้อมูลเบื้องต้น'!$H$2,"",IF(VLOOKUP($A92,'03.คีย์เทอม2'!$A$10:$GT$59,110,FALSE)="","",VLOOKUP($A92,'03.คีย์เทอม2'!$A$10:$GT$59,110,FALSE)))</f>
        <v/>
      </c>
      <c r="BR92" s="1262" t="str">
        <f t="shared" si="105"/>
        <v/>
      </c>
      <c r="BS92" s="1233" t="str">
        <f>IF('2.ชื่อนักเรียน'!R24="มส","มส",IF('2.ชื่อนักเรียน'!R24="ร","ร",IF('2.ชื่อนักเรียน'!R24="ย้าย","ย้าย",IF($B92="","",IF(BR92="","",IF(BR92&gt;=75,"เชี่ยวชาญ",IF(BR92&gt;=65,"ชำนาญ",IF(BR92&gt;=55,"พัฒนา",IF(BR92&gt;=50,"เริ่มต้น","ไม่ผ่าน")))))))))</f>
        <v/>
      </c>
      <c r="BT92" s="1233" t="str">
        <f>IF($A$72&lt;&gt;"ชั้น"&amp;'01.ข้อมูลเบื้องต้น'!$H$2,"",IF(VLOOKUP($A92,'02.คีย์เทอม1'!$A$10:$GT$59,115,FALSE)="","",VLOOKUP($A92,'02.คีย์เทอม1'!$A$10:$GT$59,115,FALSE)))</f>
        <v/>
      </c>
      <c r="BU92" s="1233" t="str">
        <f>IF($A$72&lt;&gt;"ชั้น"&amp;'01.ข้อมูลเบื้องต้น'!$H$2,"",IF(VLOOKUP($A92,'03.คีย์เทอม2'!$A$10:$GT$59,115,FALSE)="","",VLOOKUP($A92,'03.คีย์เทอม2'!$A$10:$GT$59,115,FALSE)))</f>
        <v/>
      </c>
      <c r="BV92" s="1262" t="str">
        <f t="shared" si="106"/>
        <v/>
      </c>
      <c r="BW92" s="1233" t="str">
        <f>IF('2.ชื่อนักเรียน'!R24="มส","มส",IF('2.ชื่อนักเรียน'!R24="ร","ร",IF('2.ชื่อนักเรียน'!R24="ย้าย","ย้าย",IF($B92="","",IF(BV92="","",IF(BV92&gt;=75,"เชี่ยวชาญ",IF(BV92&gt;=65,"ชำนาญ",IF(BV92&gt;=55,"พัฒนา",IF(BV92&gt;=50,"เริ่มต้น","ไม่ผ่าน")))))))))</f>
        <v/>
      </c>
      <c r="BX92" s="1233" t="str">
        <f>IF($A$72&lt;&gt;"ชั้น"&amp;'01.ข้อมูลเบื้องต้น'!$H$2,"",IF(VLOOKUP($A92,'02.คีย์เทอม1'!$A$10:$GT$59,120,FALSE)="","",VLOOKUP($A92,'02.คีย์เทอม1'!$A$10:$GT$59,120,FALSE)))</f>
        <v/>
      </c>
      <c r="BY92" s="1233" t="str">
        <f>IF($A$72&lt;&gt;"ชั้น"&amp;'01.ข้อมูลเบื้องต้น'!$H$2,"",IF(VLOOKUP($A92,'03.คีย์เทอม2'!$A$10:$GT$59,120,FALSE)="","",VLOOKUP($A92,'03.คีย์เทอม2'!$A$10:$GT$59,120,FALSE)))</f>
        <v/>
      </c>
      <c r="BZ92" s="1262" t="str">
        <f t="shared" si="107"/>
        <v/>
      </c>
      <c r="CA92" s="1233" t="str">
        <f>IF('2.ชื่อนักเรียน'!R24="มส","มส",IF('2.ชื่อนักเรียน'!R24="ร","ร",IF('2.ชื่อนักเรียน'!R24="ย้าย","ย้าย",IF($B92="","",IF(BZ92="","",IF(BZ92&gt;=75,"เชี่ยวชาญ",IF(BZ92&gt;=65,"ชำนาญ",IF(BZ92&gt;=55,"พัฒนา",IF(BZ92&gt;=50,"เริ่มต้น","ไม่ผ่าน")))))))))</f>
        <v/>
      </c>
      <c r="CB92" s="1233" t="str">
        <f>IF($A$72&lt;&gt;"ชั้น"&amp;'01.ข้อมูลเบื้องต้น'!$H$2,"",IF(VLOOKUP($A92,'02.คีย์เทอม1'!$A$10:$GT$59,125,FALSE)="","",VLOOKUP($A92,'02.คีย์เทอม1'!$A$10:$GT$59,125,FALSE)))</f>
        <v/>
      </c>
      <c r="CC92" s="1233" t="str">
        <f>IF($A$72&lt;&gt;"ชั้น"&amp;'01.ข้อมูลเบื้องต้น'!$H$2,"",IF(VLOOKUP($A92,'03.คีย์เทอม2'!$A$10:$GT$59,125,FALSE)="","",VLOOKUP($A92,'03.คีย์เทอม2'!$A$10:$GT$59,125,FALSE)))</f>
        <v/>
      </c>
      <c r="CD92" s="1262" t="str">
        <f t="shared" si="108"/>
        <v/>
      </c>
      <c r="CE92" s="1233" t="str">
        <f>IF('2.ชื่อนักเรียน'!R24="มส","มส",IF('2.ชื่อนักเรียน'!R24="ร","ร",IF('2.ชื่อนักเรียน'!R24="ย้าย","ย้าย",IF($B92="","",IF(CD92="","",IF(CD92&gt;=75,"เชี่ยวชาญ",IF(CD92&gt;=65,"ชำนาญ",IF(CD92&gt;=55,"พัฒนา",IF(CD92&gt;=50,"เริ่มต้น","ไม่ผ่าน")))))))))</f>
        <v/>
      </c>
      <c r="CF92" s="1233" t="str">
        <f>IF($A$72&lt;&gt;"ชั้น"&amp;'01.ข้อมูลเบื้องต้น'!$H$2,"",IF(VLOOKUP($A92,'02.คีย์เทอม1'!$A$10:$GT$59,130,FALSE)="","",VLOOKUP($A92,'02.คีย์เทอม1'!$A$10:$GT$59,130,FALSE)))</f>
        <v/>
      </c>
      <c r="CG92" s="1233" t="str">
        <f>IF($A$72&lt;&gt;"ชั้น"&amp;'01.ข้อมูลเบื้องต้น'!$H$2,"",IF(VLOOKUP($A92,'03.คีย์เทอม2'!$A$10:$GT$59,130,FALSE)="","",VLOOKUP($A92,'03.คีย์เทอม2'!$A$10:$GT$59,130,FALSE)))</f>
        <v/>
      </c>
      <c r="CH92" s="1262" t="str">
        <f t="shared" si="109"/>
        <v/>
      </c>
      <c r="CI92" s="1233" t="str">
        <f>IF('2.ชื่อนักเรียน'!R24="มส","มส",IF('2.ชื่อนักเรียน'!R24="ร","ร",IF('2.ชื่อนักเรียน'!R24="ย้าย","ย้าย",IF($B92="","",IF(CH92="","",IF(CH92&gt;=75,"เชี่ยวชาญ",IF(CH92&gt;=65,"ชำนาญ",IF(CH92&gt;=55,"พัฒนา",IF(CH92&gt;=50,"เริ่มต้น","ไม่ผ่าน")))))))))</f>
        <v/>
      </c>
      <c r="CJ92" s="1233" t="str">
        <f>IF($A$72&lt;&gt;"ชั้น"&amp;'01.ข้อมูลเบื้องต้น'!$H$2,"",IF(VLOOKUP($A92,'02.คีย์เทอม1'!$A$10:$GT$59,135,FALSE)="","",VLOOKUP($A92,'02.คีย์เทอม1'!$A$10:$GT$59,135,FALSE)))</f>
        <v/>
      </c>
      <c r="CK92" s="1233" t="str">
        <f>IF($A$72&lt;&gt;"ชั้น"&amp;'01.ข้อมูลเบื้องต้น'!$H$2,"",IF(VLOOKUP($A92,'03.คีย์เทอม2'!$A$10:$GT$59,135,FALSE)="","",VLOOKUP($A92,'03.คีย์เทอม2'!$A$10:$GT$59,135,FALSE)))</f>
        <v/>
      </c>
      <c r="CL92" s="1262" t="str">
        <f t="shared" si="110"/>
        <v/>
      </c>
      <c r="CM92" s="1233" t="str">
        <f>IF('2.ชื่อนักเรียน'!R24="มส","มส",IF('2.ชื่อนักเรียน'!R24="ร","ร",IF('2.ชื่อนักเรียน'!R24="ย้าย","ย้าย",IF($B92="","",IF(CL92="","",IF(CL92&gt;=75,"เชี่ยวชาญ",IF(CL92&gt;=65,"ชำนาญ",IF(CL92&gt;=55,"พัฒนา",IF(CL92&gt;=50,"เริ่มต้น","ไม่ผ่าน")))))))))</f>
        <v/>
      </c>
      <c r="CN92" s="1233" t="str">
        <f>IF($A$72&lt;&gt;"ชั้น"&amp;'01.ข้อมูลเบื้องต้น'!$H$2,"",IF(VLOOKUP($A92,'02.คีย์เทอม1'!$A$10:$GT$59,140,FALSE)="","",VLOOKUP($A92,'02.คีย์เทอม1'!$A$10:$GT$59,140,FALSE)))</f>
        <v/>
      </c>
      <c r="CO92" s="1233" t="str">
        <f>IF($A$72&lt;&gt;"ชั้น"&amp;'01.ข้อมูลเบื้องต้น'!$H$2,"",IF(VLOOKUP($A92,'03.คีย์เทอม2'!$A$10:$GT$59,140,FALSE)="","",VLOOKUP($A92,'03.คีย์เทอม2'!$A$10:$GT$59,140,FALSE)))</f>
        <v/>
      </c>
      <c r="CP92" s="1262" t="str">
        <f t="shared" si="111"/>
        <v/>
      </c>
      <c r="CQ92" s="1233" t="str">
        <f>IF('2.ชื่อนักเรียน'!R24="มส","มส",IF('2.ชื่อนักเรียน'!R24="ร","ร",IF('2.ชื่อนักเรียน'!R24="ย้าย","ย้าย",IF($B92="","",IF(CP92="","",IF(CP92&gt;=75,"เชี่ยวชาญ",IF(CP92&gt;=65,"ชำนาญ",IF(CP92&gt;=55,"พัฒนา",IF(CP92&gt;=50,"เริ่มต้น","ไม่ผ่าน")))))))))</f>
        <v/>
      </c>
      <c r="CR92" s="1233" t="str">
        <f>IF($A$72&lt;&gt;"ชั้น"&amp;'01.ข้อมูลเบื้องต้น'!$H$2,"",IF(VLOOKUP($A92,'02.คีย์เทอม1'!$A$10:$GT$59,145,FALSE)="","",VLOOKUP($A92,'02.คีย์เทอม1'!$A$10:$GT$59,145,FALSE)))</f>
        <v/>
      </c>
      <c r="CS92" s="1233" t="str">
        <f>IF($A$72&lt;&gt;"ชั้น"&amp;'01.ข้อมูลเบื้องต้น'!$H$2,"",IF(VLOOKUP($A92,'03.คีย์เทอม2'!$A$10:$GT$59,145,FALSE)="","",VLOOKUP($A92,'03.คีย์เทอม2'!$A$10:$GT$59,145,FALSE)))</f>
        <v/>
      </c>
      <c r="CT92" s="1262" t="str">
        <f t="shared" si="112"/>
        <v/>
      </c>
      <c r="CU92" s="1233" t="str">
        <f>IF('2.ชื่อนักเรียน'!R24="มส","มส",IF('2.ชื่อนักเรียน'!R24="ร","ร",IF('2.ชื่อนักเรียน'!R24="ย้าย","ย้าย",IF($B92="","",IF(CT92="","",IF(CT92&gt;=75,"เชี่ยวชาญ",IF(CT92&gt;=65,"ชำนาญ",IF(CT92&gt;=55,"พัฒนา",IF(CT92&gt;=50,"เริ่มต้น","ไม่ผ่าน")))))))))</f>
        <v/>
      </c>
      <c r="CV92" s="1233" t="str">
        <f>IF($A$72&lt;&gt;"ชั้น"&amp;'01.ข้อมูลเบื้องต้น'!$H$2,"",IF(VLOOKUP($A92,'02.คีย์เทอม1'!$A$10:$GT$59,150,FALSE)="","",VLOOKUP($A92,'02.คีย์เทอม1'!$A$10:$GT$59,150,FALSE)))</f>
        <v/>
      </c>
      <c r="CW92" s="1233" t="str">
        <f>IF($A$72&lt;&gt;"ชั้น"&amp;'01.ข้อมูลเบื้องต้น'!$H$2,"",IF(VLOOKUP($A92,'03.คีย์เทอม2'!$A$10:$GT$59,150,FALSE)="","",VLOOKUP($A92,'03.คีย์เทอม2'!$A$10:$GT$59,150,FALSE)))</f>
        <v/>
      </c>
      <c r="CX92" s="1262" t="str">
        <f t="shared" si="113"/>
        <v/>
      </c>
      <c r="CY92" s="1233" t="str">
        <f>IF('2.ชื่อนักเรียน'!R24="มส","มส",IF('2.ชื่อนักเรียน'!R24="ร","ร",IF('2.ชื่อนักเรียน'!R24="ย้าย","ย้าย",IF($B92="","",IF(CX92="","",IF(CX92&gt;=75,"เชี่ยวชาญ",IF(CX92&gt;=65,"ชำนาญ",IF(CX92&gt;=55,"พัฒนา",IF(CX92&gt;=50,"เริ่มต้น","ไม่ผ่าน")))))))))</f>
        <v/>
      </c>
      <c r="CZ92" s="1233" t="str">
        <f>IF($A$72&lt;&gt;"ชั้น"&amp;'01.ข้อมูลเบื้องต้น'!$H$2,"",IF(VLOOKUP($A92,'02.คีย์เทอม1'!$A$10:$GT$59,155,FALSE)="","",VLOOKUP($A92,'02.คีย์เทอม1'!$A$10:$GT$59,155,FALSE)))</f>
        <v/>
      </c>
      <c r="DA92" s="1233" t="str">
        <f>IF($A$72&lt;&gt;"ชั้น"&amp;'01.ข้อมูลเบื้องต้น'!$H$2,"",IF(VLOOKUP($A92,'03.คีย์เทอม2'!$A$10:$GT$59,155,FALSE)="","",VLOOKUP($A92,'03.คีย์เทอม2'!$A$10:$GT$59,155,FALSE)))</f>
        <v/>
      </c>
      <c r="DB92" s="1262" t="str">
        <f t="shared" si="114"/>
        <v/>
      </c>
      <c r="DC92" s="1233" t="str">
        <f>IF('2.ชื่อนักเรียน'!R24="มส","มส",IF('2.ชื่อนักเรียน'!R24="ร","ร",IF('2.ชื่อนักเรียน'!R24="ย้าย","ย้าย",IF($B92="","",IF(DB92="","",IF(DB92&gt;=75,"เชี่ยวชาญ",IF(DB92&gt;=65,"ชำนาญ",IF(DB92&gt;=55,"พัฒนา",IF(DB92&gt;=50,"เริ่มต้น","ไม่ผ่าน")))))))))</f>
        <v/>
      </c>
      <c r="DD92" s="1233" t="str">
        <f>IF($A$72&lt;&gt;"ชั้น"&amp;'01.ข้อมูลเบื้องต้น'!$H$2,"",IF(VLOOKUP($A92,'02.คีย์เทอม1'!$A$10:$GT$59,160,FALSE)="","",VLOOKUP($A92,'02.คีย์เทอม1'!$A$10:$GT$59,160,FALSE)))</f>
        <v/>
      </c>
      <c r="DE92" s="1233" t="str">
        <f>IF($A$72&lt;&gt;"ชั้น"&amp;'01.ข้อมูลเบื้องต้น'!$H$2,"",IF(VLOOKUP($A92,'03.คีย์เทอม2'!$A$10:$GT$59,160,FALSE)="","",VLOOKUP($A92,'03.คีย์เทอม2'!$A$10:$GT$59,160,FALSE)))</f>
        <v/>
      </c>
      <c r="DF92" s="1262" t="str">
        <f t="shared" si="115"/>
        <v/>
      </c>
      <c r="DG92" s="1233" t="str">
        <f>IF('2.ชื่อนักเรียน'!R24="มส","มส",IF('2.ชื่อนักเรียน'!R24="ร","ร",IF('2.ชื่อนักเรียน'!R24="ย้าย","ย้าย",IF($B92="","",IF(DF92="","",IF(DF92&gt;=75,"เชี่ยวชาญ",IF(DF92&gt;=65,"ชำนาญ",IF(DF92&gt;=55,"พัฒนา",IF(DF92&gt;=50,"เริ่มต้น","ไม่ผ่าน")))))))))</f>
        <v/>
      </c>
      <c r="DH92" s="1233" t="str">
        <f>IF($A$72&lt;&gt;"ชั้น"&amp;'01.ข้อมูลเบื้องต้น'!$H$2,"",IF(VLOOKUP($A92,'02.คีย์เทอม1'!$A$10:$GT$59,165,FALSE)="","",VLOOKUP($A92,'02.คีย์เทอม1'!$A$10:$GT$59,165,FALSE)))</f>
        <v/>
      </c>
      <c r="DI92" s="1233" t="str">
        <f>IF($A$72&lt;&gt;"ชั้น"&amp;'01.ข้อมูลเบื้องต้น'!$H$2,"",IF(VLOOKUP($A92,'03.คีย์เทอม2'!$A$10:$GT$59,165,FALSE)="","",VLOOKUP($A92,'03.คีย์เทอม2'!$A$10:$GT$59,165,FALSE)))</f>
        <v/>
      </c>
      <c r="DJ92" s="1262" t="str">
        <f t="shared" si="116"/>
        <v/>
      </c>
      <c r="DK92" s="1233" t="str">
        <f>IF('2.ชื่อนักเรียน'!R24="มส","มส",IF('2.ชื่อนักเรียน'!R24="ร","ร",IF('2.ชื่อนักเรียน'!R24="ย้าย","ย้าย",IF($B92="","",IF(DJ92="","",IF(DJ92&gt;=75,"เชี่ยวชาญ",IF(DJ92&gt;=65,"ชำนาญ",IF(DJ92&gt;=55,"พัฒนา",IF(DJ92&gt;=50,"เริ่มต้น","ไม่ผ่าน")))))))))</f>
        <v/>
      </c>
      <c r="DL92" s="1233" t="str">
        <f>IF($A$72&lt;&gt;"ชั้น"&amp;'01.ข้อมูลเบื้องต้น'!$H$2,"",IF(VLOOKUP($A92,'02.คีย์เทอม1'!$A$10:$GT$59,170,FALSE)="","",VLOOKUP($A92,'02.คีย์เทอม1'!$A$10:$GT$59,170,FALSE)))</f>
        <v/>
      </c>
      <c r="DM92" s="1233" t="str">
        <f>IF($A$72&lt;&gt;"ชั้น"&amp;'01.ข้อมูลเบื้องต้น'!$H$2,"",IF(VLOOKUP($A92,'03.คีย์เทอม2'!$A$10:$GT$59,170,FALSE)="","",VLOOKUP($A92,'03.คีย์เทอม2'!$A$10:$GT$59,170,FALSE)))</f>
        <v/>
      </c>
      <c r="DN92" s="1262" t="str">
        <f t="shared" si="117"/>
        <v/>
      </c>
      <c r="DO92" s="1233" t="str">
        <f>IF('2.ชื่อนักเรียน'!R24="มส","มส",IF('2.ชื่อนักเรียน'!R24="ร","ร",IF('2.ชื่อนักเรียน'!R24="ย้าย","ย้าย",IF($B92="","",IF(DN92="","",IF(DN92&gt;=75,"เชี่ยวชาญ",IF(DN92&gt;=65,"ชำนาญ",IF(DN92&gt;=55,"พัฒนา",IF(DN92&gt;=50,"เริ่มต้น","ไม่ผ่าน")))))))))</f>
        <v/>
      </c>
      <c r="DP92" s="1233" t="str">
        <f>IF($A$72&lt;&gt;"ชั้น"&amp;'01.ข้อมูลเบื้องต้น'!$H$2,"",IF(VLOOKUP($A92,'02.คีย์เทอม1'!$A$10:$GT$59,175,FALSE)="","",VLOOKUP($A92,'02.คีย์เทอม1'!$A$10:$GT$59,175,FALSE)))</f>
        <v/>
      </c>
      <c r="DQ92" s="1233" t="str">
        <f>IF($A$72&lt;&gt;"ชั้น"&amp;'01.ข้อมูลเบื้องต้น'!$H$2,"",IF(VLOOKUP($A92,'03.คีย์เทอม2'!$A$10:$GT$59,175,FALSE)="","",VLOOKUP($A92,'03.คีย์เทอม2'!$A$10:$GT$59,175,FALSE)))</f>
        <v/>
      </c>
      <c r="DR92" s="1262" t="str">
        <f t="shared" si="118"/>
        <v/>
      </c>
      <c r="DS92" s="1233" t="str">
        <f>IF('2.ชื่อนักเรียน'!R24="มส","มส",IF('2.ชื่อนักเรียน'!R24="ร","ร",IF('2.ชื่อนักเรียน'!R24="ย้าย","ย้าย",IF($B92="","",IF(DR92="","",IF(DR92&gt;=75,"เชี่ยวชาญ",IF(DR92&gt;=65,"ชำนาญ",IF(DR92&gt;=55,"พัฒนา",IF(DR92&gt;=50,"เริ่มต้น","ไม่ผ่าน")))))))))</f>
        <v/>
      </c>
      <c r="DT92" s="1233" t="str">
        <f>IF($A$72&lt;&gt;"ชั้น"&amp;'01.ข้อมูลเบื้องต้น'!$H$2,"",IF(VLOOKUP($A92,'02.คีย์เทอม1'!$A$10:$GT$59,180,FALSE)="","",VLOOKUP($A92,'02.คีย์เทอม1'!$A$10:$GT$59,180,FALSE)))</f>
        <v/>
      </c>
      <c r="DU92" s="1233" t="str">
        <f>IF($A$72&lt;&gt;"ชั้น"&amp;'01.ข้อมูลเบื้องต้น'!$H$2,"",IF(VLOOKUP($A92,'03.คีย์เทอม2'!$A$10:$GT$59,180,FALSE)="","",VLOOKUP($A92,'03.คีย์เทอม2'!$A$10:$GT$59,180,FALSE)))</f>
        <v/>
      </c>
      <c r="DV92" s="1262" t="str">
        <f t="shared" si="119"/>
        <v/>
      </c>
      <c r="DW92" s="1233" t="str">
        <f>IF('2.ชื่อนักเรียน'!R24="มส","มส",IF('2.ชื่อนักเรียน'!R24="ร","ร",IF('2.ชื่อนักเรียน'!R24="ย้าย","ย้าย",IF($B92="","",IF(DV92="","",IF(DV92&gt;=75,"เชี่ยวชาญ",IF(DV92&gt;=65,"ชำนาญ",IF(DV92&gt;=55,"พัฒนา",IF(DV92&gt;=50,"เริ่มต้น","ไม่ผ่าน")))))))))</f>
        <v/>
      </c>
    </row>
    <row r="93" spans="1:127" ht="16.8" customHeight="1">
      <c r="A93" s="1323">
        <v>15</v>
      </c>
      <c r="B93" s="1324" t="str">
        <f>IF('2.ชื่อนักเรียน'!C25="","",'2.ชื่อนักเรียน'!C25)</f>
        <v/>
      </c>
      <c r="C93" s="1313" t="str">
        <f>IF('2.ชื่อนักเรียน'!D25="","",'2.ชื่อนักเรียน'!D25)</f>
        <v/>
      </c>
      <c r="D93" s="1314" t="str">
        <f>IF($A$72&lt;&gt;"ชั้น"&amp;'01.ข้อมูลเบื้องต้น'!$H$2,"",IF(AK93="","",AK93))</f>
        <v/>
      </c>
      <c r="E93" s="1314" t="str">
        <f>IF($A$72&lt;&gt;"ชั้น"&amp;'01.ข้อมูลเบื้องต้น'!$H$2,"",IF(AO93="","",AO93))</f>
        <v/>
      </c>
      <c r="F93" s="1315" t="str">
        <f>IF($A$72&lt;&gt;"ชั้น"&amp;'01.ข้อมูลเบื้องต้น'!$H$2,"",IF(AS93="","",AS93))</f>
        <v/>
      </c>
      <c r="G93" s="1326" t="str">
        <f>IF($A$72&lt;&gt;"ชั้น"&amp;'01.ข้อมูลเบื้องต้น'!$H$2,"",IF(AW93="","",AW93))</f>
        <v/>
      </c>
      <c r="H93" s="1327" t="str">
        <f>IF($A$72&lt;&gt;"ชั้น"&amp;'01.ข้อมูลเบื้องต้น'!$H$2,"",IF(BA93="","",BA93))</f>
        <v/>
      </c>
      <c r="I93" s="1316" t="str">
        <f>IF($A$72&lt;&gt;"ชั้น"&amp;'01.ข้อมูลเบื้องต้น'!$H$2,"",IF(BE93="","",BE93))</f>
        <v/>
      </c>
      <c r="J93" s="1316" t="str">
        <f>IF($A$72&lt;&gt;"ชั้น"&amp;'01.ข้อมูลเบื้องต้น'!$H$2,"",IF(BI93="","",BI93))</f>
        <v/>
      </c>
      <c r="K93" s="1316" t="str">
        <f>IF($A$72&lt;&gt;"ชั้น"&amp;'01.ข้อมูลเบื้องต้น'!$H$2,"",IF(BM93="","",BM93))</f>
        <v/>
      </c>
      <c r="L93" s="1328" t="str">
        <f>IF($A$72&lt;&gt;"ชั้น"&amp;'01.ข้อมูลเบื้องต้น'!$H$2,"",IF(BO93="","",BO93))</f>
        <v/>
      </c>
      <c r="M93" s="1326" t="str">
        <f>IF($A$72&lt;&gt;"ชั้น"&amp;'01.ข้อมูลเบื้องต้น'!$H$2,"",IF(BS93="","",BS93))</f>
        <v/>
      </c>
      <c r="N93" s="1327" t="str">
        <f>IF($A$72&lt;&gt;"ชั้น"&amp;'01.ข้อมูลเบื้องต้น'!$H$2,"",IF(BW93="","",BW93))</f>
        <v/>
      </c>
      <c r="O93" s="1327" t="str">
        <f>IF($A$72&lt;&gt;"ชั้น"&amp;'01.ข้อมูลเบื้องต้น'!$H$2,"",IF(CA93="","",CA93))</f>
        <v/>
      </c>
      <c r="P93" s="1327" t="str">
        <f>IF($A$72&lt;&gt;"ชั้น"&amp;'01.ข้อมูลเบื้องต้น'!$H$2,"",IF(CE93="","",CE93))</f>
        <v/>
      </c>
      <c r="Q93" s="1327" t="str">
        <f>IF($A$72&lt;&gt;"ชั้น"&amp;'01.ข้อมูลเบื้องต้น'!$H$2,"",IF(CI93="","",CI93))</f>
        <v/>
      </c>
      <c r="R93" s="1327" t="str">
        <f>IF($A$72&lt;&gt;"ชั้น"&amp;'01.ข้อมูลเบื้องต้น'!$H$2,"",IF(CM93="","",CM93))</f>
        <v/>
      </c>
      <c r="S93" s="1327" t="str">
        <f>IF($A$72&lt;&gt;"ชั้น"&amp;'01.ข้อมูลเบื้องต้น'!$H$2,"",IF(CQ93="","",CQ93))</f>
        <v/>
      </c>
      <c r="T93" s="1327" t="str">
        <f>IF($A$72&lt;&gt;"ชั้น"&amp;'01.ข้อมูลเบื้องต้น'!$H$2,"",IF(CU93="","",CU93))</f>
        <v/>
      </c>
      <c r="U93" s="1327" t="str">
        <f>IF($A$72&lt;&gt;"ชั้น"&amp;'01.ข้อมูลเบื้องต้น'!$H$2,"",IF(CY93="","",CY93))</f>
        <v/>
      </c>
      <c r="V93" s="1327" t="str">
        <f>IF($A$72&lt;&gt;"ชั้น"&amp;'01.ข้อมูลเบื้องต้น'!$H$2,"",IF(DC93="","",DC93))</f>
        <v/>
      </c>
      <c r="W93" s="1327" t="str">
        <f>IF($A$72&lt;&gt;"ชั้น"&amp;'01.ข้อมูลเบื้องต้น'!$H$2,"",IF(DG93="","",DG93))</f>
        <v/>
      </c>
      <c r="X93" s="1327" t="str">
        <f>IF($A$72&lt;&gt;"ชั้น"&amp;'01.ข้อมูลเบื้องต้น'!$H$2,"",IF(DK93="","",DK93))</f>
        <v/>
      </c>
      <c r="Y93" s="1327" t="str">
        <f>IF($A$72&lt;&gt;"ชั้น"&amp;'01.ข้อมูลเบื้องต้น'!$H$2,"",IF(DO93="","",DO93))</f>
        <v/>
      </c>
      <c r="Z93" s="1327" t="str">
        <f>IF($A$72&lt;&gt;"ชั้น"&amp;'01.ข้อมูลเบื้องต้น'!$H$2,"",IF(DS93="","",DS93))</f>
        <v/>
      </c>
      <c r="AA93" s="1420" t="str">
        <f>IF($A$72&lt;&gt;"ชั้น"&amp;'01.ข้อมูลเบื้องต้น'!$H$2,"",IF(DW93="","",DW93))</f>
        <v/>
      </c>
      <c r="AB93" s="1421" t="str">
        <f>IF($A$72&lt;&gt;"ชั้น"&amp;'01.ข้อมูลเบื้องต้น'!$H$2,"",'7.พัฒนาผู้เรียน'!G25)</f>
        <v/>
      </c>
      <c r="AC93" s="1422" t="str">
        <f>IF($A$72&lt;&gt;"ชั้น"&amp;'01.ข้อมูลเบื้องต้น'!$H$2,"",'9.คุณลักษณะ'!I25)</f>
        <v/>
      </c>
      <c r="AH93" s="1233" t="str">
        <f>IF($A$72&lt;&gt;"ชั้น"&amp;'01.ข้อมูลเบื้องต้น'!$H$2,"",IF(VLOOKUP($A93,'02.คีย์เทอม1'!$A$10:$GT$59,189,FALSE)="","",VLOOKUP($A93,'02.คีย์เทอม1'!$A$10:$GT$59,189,FALSE)))</f>
        <v/>
      </c>
      <c r="AI93" s="1233" t="str">
        <f>IF($A$72&lt;&gt;"ชั้น"&amp;'01.ข้อมูลเบื้องต้น'!$H$2,"",IF(VLOOKUP($A93,'03.คีย์เทอม2'!$A$10:$GT$59,189,FALSE)="","",VLOOKUP($A93,'03.คีย์เทอม2'!$A$10:$GT$59,189,FALSE)))</f>
        <v/>
      </c>
      <c r="AJ93" s="1262" t="str">
        <f t="shared" si="73"/>
        <v/>
      </c>
      <c r="AK93" s="1233" t="str">
        <f>IF('2.ชื่อนักเรียน'!R25="มส","มส",IF('2.ชื่อนักเรียน'!R25="ร","ร",IF('2.ชื่อนักเรียน'!R25="ย้าย","ย้าย",IF($B93="","",IF(AJ93="","",IF(AJ93&gt;=75,"เชี่ยวชาญ",IF(AJ93&gt;=65,"ชำนาญ",IF(AJ93&gt;=55,"พัฒนา",IF(AJ93&gt;=50,"เริ่มต้น","ไม่ผ่าน")))))))))</f>
        <v/>
      </c>
      <c r="AL93" s="1233" t="str">
        <f>IF($A$72&lt;&gt;"ชั้น"&amp;'01.ข้อมูลเบื้องต้น'!$H$2,"",IF(VLOOKUP($A93,'02.คีย์เทอม1'!$A$10:$GT$59,193,FALSE)="","",VLOOKUP($A93,'02.คีย์เทอม1'!$A$10:$GT$59,193,FALSE)))</f>
        <v/>
      </c>
      <c r="AM93" s="1233" t="str">
        <f>IF($A$72&lt;&gt;"ชั้น"&amp;'01.ข้อมูลเบื้องต้น'!$H$2,"",IF(VLOOKUP($A93,'03.คีย์เทอม2'!$A$10:$GT$59,193,FALSE)="","",VLOOKUP($A93,'03.คีย์เทอม2'!$A$10:$GT$59,193,FALSE)))</f>
        <v/>
      </c>
      <c r="AN93" s="1262" t="str">
        <f t="shared" si="97"/>
        <v/>
      </c>
      <c r="AO93" s="1233" t="str">
        <f>IF('2.ชื่อนักเรียน'!R25="มส","มส",IF('2.ชื่อนักเรียน'!R25="ร","ร",IF('2.ชื่อนักเรียน'!R25="ย้าย","ย้าย",IF($B93="","",IF(AN93="","",IF(AN93&gt;=75,"เชี่ยวชาญ",IF(AN93&gt;=65,"ชำนาญ",IF(AN93&gt;=55,"พัฒนา",IF(AN93&gt;=50,"เริ่มต้น","ไม่ผ่าน")))))))))</f>
        <v/>
      </c>
      <c r="AP93" s="1233" t="str">
        <f>IF($A$72&lt;&gt;"ชั้น"&amp;'01.ข้อมูลเบื้องต้น'!$H$2,"",IF(VLOOKUP($A93,'02.คีย์เทอม1'!$A$10:$GT$59,195,FALSE)="","",VLOOKUP($A93,'02.คีย์เทอม1'!$A$10:$GT$59,195,FALSE)))</f>
        <v/>
      </c>
      <c r="AQ93" s="1233" t="str">
        <f>IF($A$72&lt;&gt;"ชั้น"&amp;'01.ข้อมูลเบื้องต้น'!$H$2,"",IF(VLOOKUP($A93,'03.คีย์เทอม2'!$A$10:$GT$59,195,FALSE)="","",VLOOKUP($A93,'03.คีย์เทอม2'!$A$10:$GT$59,195,FALSE)))</f>
        <v/>
      </c>
      <c r="AR93" s="1262" t="str">
        <f t="shared" si="98"/>
        <v/>
      </c>
      <c r="AS93" s="1233" t="str">
        <f>IF('2.ชื่อนักเรียน'!R25="มส","มส",IF('2.ชื่อนักเรียน'!R25="ร","ร",IF('2.ชื่อนักเรียน'!R25="ย้าย","ย้าย",IF($B93="","",IF(AR93="","",IF(AR93&gt;=75,"เชี่ยวชาญ",IF(AR93&gt;=65,"ชำนาญ",IF(AR93&gt;=55,"พัฒนา",IF(AR93&gt;=50,"เริ่มต้น","ไม่ผ่าน")))))))))</f>
        <v/>
      </c>
      <c r="AT93" s="1233" t="str">
        <f>IF($A$72&lt;&gt;"ชั้น"&amp;'01.ข้อมูลเบื้องต้น'!$H$2,"",IF(VLOOKUP($A93,'02.คีย์เทอม1'!$A$10:$GT$59,196,FALSE)="","",VLOOKUP($A93,'02.คีย์เทอม1'!$A$10:$GT$59,196,FALSE)))</f>
        <v/>
      </c>
      <c r="AU93" s="1233" t="str">
        <f>IF($A$72&lt;&gt;"ชั้น"&amp;'01.ข้อมูลเบื้องต้น'!$H$2,"",IF(VLOOKUP($A93,'03.คีย์เทอม2'!$A$10:$GT$59,196,FALSE)="","",VLOOKUP($A93,'03.คีย์เทอม2'!$A$10:$GT$59,196,FALSE)))</f>
        <v/>
      </c>
      <c r="AV93" s="1262" t="str">
        <f t="shared" si="99"/>
        <v/>
      </c>
      <c r="AW93" s="1233" t="str">
        <f>IF('2.ชื่อนักเรียน'!R25="มส","มส",IF('2.ชื่อนักเรียน'!R25="ร","ร",IF('2.ชื่อนักเรียน'!R25="ย้าย","ย้าย",IF($B93="","",IF(AV93="","",IF(AV93&gt;=75,"เชี่ยวชาญ",IF(AV93&gt;=65,"ชำนาญ",IF(AV93&gt;=55,"พัฒนา",IF(AV93&gt;=50,"เริ่มต้น","ไม่ผ่าน")))))))))</f>
        <v/>
      </c>
      <c r="AX93" s="1233" t="str">
        <f>IF($A$72&lt;&gt;"ชั้น"&amp;'01.ข้อมูลเบื้องต้น'!$H$2,"",IF(VLOOKUP($A93,'02.คีย์เทอม1'!$A$10:$GT$59,197,FALSE)="","",VLOOKUP($A93,'02.คีย์เทอม1'!$A$10:$GT$59,197,FALSE)))</f>
        <v/>
      </c>
      <c r="AY93" s="1233" t="str">
        <f>IF($A$72&lt;&gt;"ชั้น"&amp;'01.ข้อมูลเบื้องต้น'!$H$2,"",IF(VLOOKUP($A93,'03.คีย์เทอม2'!$A$10:$GT$59,197,FALSE)="","",VLOOKUP($A93,'03.คีย์เทอม2'!$A$10:$GT$59,197,FALSE)))</f>
        <v/>
      </c>
      <c r="AZ93" s="1262" t="str">
        <f t="shared" si="100"/>
        <v/>
      </c>
      <c r="BA93" s="1233" t="str">
        <f>IF('2.ชื่อนักเรียน'!R25="มส","มส",IF('2.ชื่อนักเรียน'!R25="ร","ร",IF('2.ชื่อนักเรียน'!R25="ย้าย","ย้าย",IF($B93="","",IF(AZ93="","",IF(AZ93&gt;=75,"เชี่ยวชาญ",IF(AZ93&gt;=65,"ชำนาญ",IF(AZ93&gt;=55,"พัฒนา",IF(AZ93&gt;=50,"เริ่มต้น","ไม่ผ่าน")))))))))</f>
        <v/>
      </c>
      <c r="BB93" s="1233" t="str">
        <f>IF($A$72&lt;&gt;"ชั้น"&amp;'01.ข้อมูลเบื้องต้น'!$H$2,"",IF(VLOOKUP($A93,'02.คีย์เทอม1'!$A$10:$GT$59,198,FALSE)="","",VLOOKUP($A93,'02.คีย์เทอม1'!$A$10:$GT$59,198,FALSE)))</f>
        <v/>
      </c>
      <c r="BC93" s="1233" t="str">
        <f>IF($A$72&lt;&gt;"ชั้น"&amp;'01.ข้อมูลเบื้องต้น'!$H$2,"",IF(VLOOKUP($A93,'03.คีย์เทอม2'!$A$10:$GT$59,198,FALSE)="","",VLOOKUP($A93,'03.คีย์เทอม2'!$A$10:$GT$59,198,FALSE)))</f>
        <v/>
      </c>
      <c r="BD93" s="1262" t="str">
        <f t="shared" si="101"/>
        <v/>
      </c>
      <c r="BE93" s="1233" t="str">
        <f>IF('2.ชื่อนักเรียน'!R25="มส","มส",IF('2.ชื่อนักเรียน'!R25="ร","ร",IF('2.ชื่อนักเรียน'!R25="ย้าย","ย้าย",IF($B93="","",IF(BD93="","",IF(BD93&gt;=75,"เชี่ยวชาญ",IF(BD93&gt;=65,"ชำนาญ",IF(BD93&gt;=55,"พัฒนา",IF(BD93&gt;=50,"เริ่มต้น","ไม่ผ่าน")))))))))</f>
        <v/>
      </c>
      <c r="BF93" s="1233" t="str">
        <f>IF($A$72&lt;&gt;"ชั้น"&amp;'01.ข้อมูลเบื้องต้น'!$H$2,"",IF(VLOOKUP($A93,'02.คีย์เทอม1'!$A$10:$GT$59,199,FALSE)="","",VLOOKUP($A93,'02.คีย์เทอม1'!$A$10:$GT$59,199,FALSE)))</f>
        <v/>
      </c>
      <c r="BG93" s="1233" t="str">
        <f>IF($A$72&lt;&gt;"ชั้น"&amp;'01.ข้อมูลเบื้องต้น'!$H$2,"",IF(VLOOKUP($A93,'03.คีย์เทอม2'!$A$10:$GT$59,199,FALSE)="","",VLOOKUP($A93,'03.คีย์เทอม2'!$A$10:$GT$59,199,FALSE)))</f>
        <v/>
      </c>
      <c r="BH93" s="1262" t="str">
        <f t="shared" si="102"/>
        <v/>
      </c>
      <c r="BI93" s="1233" t="str">
        <f>IF('2.ชื่อนักเรียน'!R25="มส","มส",IF('2.ชื่อนักเรียน'!R25="ร","ร",IF('2.ชื่อนักเรียน'!R25="ย้าย","ย้าย",IF($B93="","",IF(BH93="","",IF(BH93&gt;=75,"เชี่ยวชาญ",IF(BH93&gt;=65,"ชำนาญ",IF(BH93&gt;=55,"พัฒนา",IF(BH93&gt;=50,"เริ่มต้น","ไม่ผ่าน")))))))))</f>
        <v/>
      </c>
      <c r="BJ93" s="1233" t="str">
        <f>IF($A$72&lt;&gt;"ชั้น"&amp;'01.ข้อมูลเบื้องต้น'!$H$2,"",IF(VLOOKUP($A93,'02.คีย์เทอม1'!$A$10:$GT$59,200,FALSE)="","",VLOOKUP($A93,'02.คีย์เทอม1'!$A$10:$GT$59,200,FALSE)))</f>
        <v/>
      </c>
      <c r="BK93" s="1233" t="str">
        <f>IF($A$72&lt;&gt;"ชั้น"&amp;'01.ข้อมูลเบื้องต้น'!$H$2,"",IF(VLOOKUP($A93,'03.คีย์เทอม2'!$A$10:$GT$59,200,FALSE)="","",VLOOKUP($A93,'03.คีย์เทอม2'!$A$10:$GT$59,200,FALSE)))</f>
        <v/>
      </c>
      <c r="BL93" s="1262" t="str">
        <f t="shared" si="103"/>
        <v/>
      </c>
      <c r="BM93" s="1233" t="str">
        <f>IF('2.ชื่อนักเรียน'!R25="มส","มส",IF('2.ชื่อนักเรียน'!R25="ร","ร",IF('2.ชื่อนักเรียน'!R25="ย้าย","ย้าย",IF($B93="","",IF(BL93="","",IF(BL93&gt;=75,"เชี่ยวชาญ",IF(BL93&gt;=65,"ชำนาญ",IF(BL93&gt;=55,"พัฒนา",IF(BL93&gt;=50,"เริ่มต้น","ไม่ผ่าน")))))))))</f>
        <v/>
      </c>
      <c r="BN93" s="1262" t="str">
        <f t="shared" si="104"/>
        <v/>
      </c>
      <c r="BO93" s="1233" t="str">
        <f>IF('2.ชื่อนักเรียน'!R25="มส","มส",IF('2.ชื่อนักเรียน'!R25="ร","ร",IF('2.ชื่อนักเรียน'!R25="ย้าย","ย้าย",IF($B93="","",IF(BN93="","",IF(BN93&gt;=75,"เชี่ยวชาญ",IF(BN93&gt;=65,"ชำนาญ",IF(BN93&gt;=55,"พัฒนา",IF(BN93&gt;=50,"เริ่มต้น","ไม่ผ่าน")))))))))</f>
        <v/>
      </c>
      <c r="BP93" s="1233" t="str">
        <f>IF($A$72&lt;&gt;"ชั้น"&amp;'01.ข้อมูลเบื้องต้น'!$H$2,"",IF(VLOOKUP($A93,'02.คีย์เทอม1'!$A$10:$GT$59,110,FALSE)="","",VLOOKUP($A93,'02.คีย์เทอม1'!$A$10:$GT$59,110,FALSE)))</f>
        <v/>
      </c>
      <c r="BQ93" s="1233" t="str">
        <f>IF($A$72&lt;&gt;"ชั้น"&amp;'01.ข้อมูลเบื้องต้น'!$H$2,"",IF(VLOOKUP($A93,'03.คีย์เทอม2'!$A$10:$GT$59,110,FALSE)="","",VLOOKUP($A93,'03.คีย์เทอม2'!$A$10:$GT$59,110,FALSE)))</f>
        <v/>
      </c>
      <c r="BR93" s="1262" t="str">
        <f t="shared" si="105"/>
        <v/>
      </c>
      <c r="BS93" s="1233" t="str">
        <f>IF('2.ชื่อนักเรียน'!R25="มส","มส",IF('2.ชื่อนักเรียน'!R25="ร","ร",IF('2.ชื่อนักเรียน'!R25="ย้าย","ย้าย",IF($B93="","",IF(BR93="","",IF(BR93&gt;=75,"เชี่ยวชาญ",IF(BR93&gt;=65,"ชำนาญ",IF(BR93&gt;=55,"พัฒนา",IF(BR93&gt;=50,"เริ่มต้น","ไม่ผ่าน")))))))))</f>
        <v/>
      </c>
      <c r="BT93" s="1233" t="str">
        <f>IF($A$72&lt;&gt;"ชั้น"&amp;'01.ข้อมูลเบื้องต้น'!$H$2,"",IF(VLOOKUP($A93,'02.คีย์เทอม1'!$A$10:$GT$59,115,FALSE)="","",VLOOKUP($A93,'02.คีย์เทอม1'!$A$10:$GT$59,115,FALSE)))</f>
        <v/>
      </c>
      <c r="BU93" s="1233" t="str">
        <f>IF($A$72&lt;&gt;"ชั้น"&amp;'01.ข้อมูลเบื้องต้น'!$H$2,"",IF(VLOOKUP($A93,'03.คีย์เทอม2'!$A$10:$GT$59,115,FALSE)="","",VLOOKUP($A93,'03.คีย์เทอม2'!$A$10:$GT$59,115,FALSE)))</f>
        <v/>
      </c>
      <c r="BV93" s="1262" t="str">
        <f t="shared" si="106"/>
        <v/>
      </c>
      <c r="BW93" s="1233" t="str">
        <f>IF('2.ชื่อนักเรียน'!R25="มส","มส",IF('2.ชื่อนักเรียน'!R25="ร","ร",IF('2.ชื่อนักเรียน'!R25="ย้าย","ย้าย",IF($B93="","",IF(BV93="","",IF(BV93&gt;=75,"เชี่ยวชาญ",IF(BV93&gt;=65,"ชำนาญ",IF(BV93&gt;=55,"พัฒนา",IF(BV93&gt;=50,"เริ่มต้น","ไม่ผ่าน")))))))))</f>
        <v/>
      </c>
      <c r="BX93" s="1233" t="str">
        <f>IF($A$72&lt;&gt;"ชั้น"&amp;'01.ข้อมูลเบื้องต้น'!$H$2,"",IF(VLOOKUP($A93,'02.คีย์เทอม1'!$A$10:$GT$59,120,FALSE)="","",VLOOKUP($A93,'02.คีย์เทอม1'!$A$10:$GT$59,120,FALSE)))</f>
        <v/>
      </c>
      <c r="BY93" s="1233" t="str">
        <f>IF($A$72&lt;&gt;"ชั้น"&amp;'01.ข้อมูลเบื้องต้น'!$H$2,"",IF(VLOOKUP($A93,'03.คีย์เทอม2'!$A$10:$GT$59,120,FALSE)="","",VLOOKUP($A93,'03.คีย์เทอม2'!$A$10:$GT$59,120,FALSE)))</f>
        <v/>
      </c>
      <c r="BZ93" s="1262" t="str">
        <f t="shared" si="107"/>
        <v/>
      </c>
      <c r="CA93" s="1233" t="str">
        <f>IF('2.ชื่อนักเรียน'!R25="มส","มส",IF('2.ชื่อนักเรียน'!R25="ร","ร",IF('2.ชื่อนักเรียน'!R25="ย้าย","ย้าย",IF($B93="","",IF(BZ93="","",IF(BZ93&gt;=75,"เชี่ยวชาญ",IF(BZ93&gt;=65,"ชำนาญ",IF(BZ93&gt;=55,"พัฒนา",IF(BZ93&gt;=50,"เริ่มต้น","ไม่ผ่าน")))))))))</f>
        <v/>
      </c>
      <c r="CB93" s="1233" t="str">
        <f>IF($A$72&lt;&gt;"ชั้น"&amp;'01.ข้อมูลเบื้องต้น'!$H$2,"",IF(VLOOKUP($A93,'02.คีย์เทอม1'!$A$10:$GT$59,125,FALSE)="","",VLOOKUP($A93,'02.คีย์เทอม1'!$A$10:$GT$59,125,FALSE)))</f>
        <v/>
      </c>
      <c r="CC93" s="1233" t="str">
        <f>IF($A$72&lt;&gt;"ชั้น"&amp;'01.ข้อมูลเบื้องต้น'!$H$2,"",IF(VLOOKUP($A93,'03.คีย์เทอม2'!$A$10:$GT$59,125,FALSE)="","",VLOOKUP($A93,'03.คีย์เทอม2'!$A$10:$GT$59,125,FALSE)))</f>
        <v/>
      </c>
      <c r="CD93" s="1262" t="str">
        <f t="shared" si="108"/>
        <v/>
      </c>
      <c r="CE93" s="1233" t="str">
        <f>IF('2.ชื่อนักเรียน'!R25="มส","มส",IF('2.ชื่อนักเรียน'!R25="ร","ร",IF('2.ชื่อนักเรียน'!R25="ย้าย","ย้าย",IF($B93="","",IF(CD93="","",IF(CD93&gt;=75,"เชี่ยวชาญ",IF(CD93&gt;=65,"ชำนาญ",IF(CD93&gt;=55,"พัฒนา",IF(CD93&gt;=50,"เริ่มต้น","ไม่ผ่าน")))))))))</f>
        <v/>
      </c>
      <c r="CF93" s="1233" t="str">
        <f>IF($A$72&lt;&gt;"ชั้น"&amp;'01.ข้อมูลเบื้องต้น'!$H$2,"",IF(VLOOKUP($A93,'02.คีย์เทอม1'!$A$10:$GT$59,130,FALSE)="","",VLOOKUP($A93,'02.คีย์เทอม1'!$A$10:$GT$59,130,FALSE)))</f>
        <v/>
      </c>
      <c r="CG93" s="1233" t="str">
        <f>IF($A$72&lt;&gt;"ชั้น"&amp;'01.ข้อมูลเบื้องต้น'!$H$2,"",IF(VLOOKUP($A93,'03.คีย์เทอม2'!$A$10:$GT$59,130,FALSE)="","",VLOOKUP($A93,'03.คีย์เทอม2'!$A$10:$GT$59,130,FALSE)))</f>
        <v/>
      </c>
      <c r="CH93" s="1262" t="str">
        <f t="shared" si="109"/>
        <v/>
      </c>
      <c r="CI93" s="1233" t="str">
        <f>IF('2.ชื่อนักเรียน'!R25="มส","มส",IF('2.ชื่อนักเรียน'!R25="ร","ร",IF('2.ชื่อนักเรียน'!R25="ย้าย","ย้าย",IF($B93="","",IF(CH93="","",IF(CH93&gt;=75,"เชี่ยวชาญ",IF(CH93&gt;=65,"ชำนาญ",IF(CH93&gt;=55,"พัฒนา",IF(CH93&gt;=50,"เริ่มต้น","ไม่ผ่าน")))))))))</f>
        <v/>
      </c>
      <c r="CJ93" s="1233" t="str">
        <f>IF($A$72&lt;&gt;"ชั้น"&amp;'01.ข้อมูลเบื้องต้น'!$H$2,"",IF(VLOOKUP($A93,'02.คีย์เทอม1'!$A$10:$GT$59,135,FALSE)="","",VLOOKUP($A93,'02.คีย์เทอม1'!$A$10:$GT$59,135,FALSE)))</f>
        <v/>
      </c>
      <c r="CK93" s="1233" t="str">
        <f>IF($A$72&lt;&gt;"ชั้น"&amp;'01.ข้อมูลเบื้องต้น'!$H$2,"",IF(VLOOKUP($A93,'03.คีย์เทอม2'!$A$10:$GT$59,135,FALSE)="","",VLOOKUP($A93,'03.คีย์เทอม2'!$A$10:$GT$59,135,FALSE)))</f>
        <v/>
      </c>
      <c r="CL93" s="1262" t="str">
        <f t="shared" si="110"/>
        <v/>
      </c>
      <c r="CM93" s="1233" t="str">
        <f>IF('2.ชื่อนักเรียน'!R25="มส","มส",IF('2.ชื่อนักเรียน'!R25="ร","ร",IF('2.ชื่อนักเรียน'!R25="ย้าย","ย้าย",IF($B93="","",IF(CL93="","",IF(CL93&gt;=75,"เชี่ยวชาญ",IF(CL93&gt;=65,"ชำนาญ",IF(CL93&gt;=55,"พัฒนา",IF(CL93&gt;=50,"เริ่มต้น","ไม่ผ่าน")))))))))</f>
        <v/>
      </c>
      <c r="CN93" s="1233" t="str">
        <f>IF($A$72&lt;&gt;"ชั้น"&amp;'01.ข้อมูลเบื้องต้น'!$H$2,"",IF(VLOOKUP($A93,'02.คีย์เทอม1'!$A$10:$GT$59,140,FALSE)="","",VLOOKUP($A93,'02.คีย์เทอม1'!$A$10:$GT$59,140,FALSE)))</f>
        <v/>
      </c>
      <c r="CO93" s="1233" t="str">
        <f>IF($A$72&lt;&gt;"ชั้น"&amp;'01.ข้อมูลเบื้องต้น'!$H$2,"",IF(VLOOKUP($A93,'03.คีย์เทอม2'!$A$10:$GT$59,140,FALSE)="","",VLOOKUP($A93,'03.คีย์เทอม2'!$A$10:$GT$59,140,FALSE)))</f>
        <v/>
      </c>
      <c r="CP93" s="1262" t="str">
        <f t="shared" si="111"/>
        <v/>
      </c>
      <c r="CQ93" s="1233" t="str">
        <f>IF('2.ชื่อนักเรียน'!R25="มส","มส",IF('2.ชื่อนักเรียน'!R25="ร","ร",IF('2.ชื่อนักเรียน'!R25="ย้าย","ย้าย",IF($B93="","",IF(CP93="","",IF(CP93&gt;=75,"เชี่ยวชาญ",IF(CP93&gt;=65,"ชำนาญ",IF(CP93&gt;=55,"พัฒนา",IF(CP93&gt;=50,"เริ่มต้น","ไม่ผ่าน")))))))))</f>
        <v/>
      </c>
      <c r="CR93" s="1233" t="str">
        <f>IF($A$72&lt;&gt;"ชั้น"&amp;'01.ข้อมูลเบื้องต้น'!$H$2,"",IF(VLOOKUP($A93,'02.คีย์เทอม1'!$A$10:$GT$59,145,FALSE)="","",VLOOKUP($A93,'02.คีย์เทอม1'!$A$10:$GT$59,145,FALSE)))</f>
        <v/>
      </c>
      <c r="CS93" s="1233" t="str">
        <f>IF($A$72&lt;&gt;"ชั้น"&amp;'01.ข้อมูลเบื้องต้น'!$H$2,"",IF(VLOOKUP($A93,'03.คีย์เทอม2'!$A$10:$GT$59,145,FALSE)="","",VLOOKUP($A93,'03.คีย์เทอม2'!$A$10:$GT$59,145,FALSE)))</f>
        <v/>
      </c>
      <c r="CT93" s="1262" t="str">
        <f t="shared" si="112"/>
        <v/>
      </c>
      <c r="CU93" s="1233" t="str">
        <f>IF('2.ชื่อนักเรียน'!R25="มส","มส",IF('2.ชื่อนักเรียน'!R25="ร","ร",IF('2.ชื่อนักเรียน'!R25="ย้าย","ย้าย",IF($B93="","",IF(CT93="","",IF(CT93&gt;=75,"เชี่ยวชาญ",IF(CT93&gt;=65,"ชำนาญ",IF(CT93&gt;=55,"พัฒนา",IF(CT93&gt;=50,"เริ่มต้น","ไม่ผ่าน")))))))))</f>
        <v/>
      </c>
      <c r="CV93" s="1233" t="str">
        <f>IF($A$72&lt;&gt;"ชั้น"&amp;'01.ข้อมูลเบื้องต้น'!$H$2,"",IF(VLOOKUP($A93,'02.คีย์เทอม1'!$A$10:$GT$59,150,FALSE)="","",VLOOKUP($A93,'02.คีย์เทอม1'!$A$10:$GT$59,150,FALSE)))</f>
        <v/>
      </c>
      <c r="CW93" s="1233" t="str">
        <f>IF($A$72&lt;&gt;"ชั้น"&amp;'01.ข้อมูลเบื้องต้น'!$H$2,"",IF(VLOOKUP($A93,'03.คีย์เทอม2'!$A$10:$GT$59,150,FALSE)="","",VLOOKUP($A93,'03.คีย์เทอม2'!$A$10:$GT$59,150,FALSE)))</f>
        <v/>
      </c>
      <c r="CX93" s="1262" t="str">
        <f t="shared" si="113"/>
        <v/>
      </c>
      <c r="CY93" s="1233" t="str">
        <f>IF('2.ชื่อนักเรียน'!R25="มส","มส",IF('2.ชื่อนักเรียน'!R25="ร","ร",IF('2.ชื่อนักเรียน'!R25="ย้าย","ย้าย",IF($B93="","",IF(CX93="","",IF(CX93&gt;=75,"เชี่ยวชาญ",IF(CX93&gt;=65,"ชำนาญ",IF(CX93&gt;=55,"พัฒนา",IF(CX93&gt;=50,"เริ่มต้น","ไม่ผ่าน")))))))))</f>
        <v/>
      </c>
      <c r="CZ93" s="1233" t="str">
        <f>IF($A$72&lt;&gt;"ชั้น"&amp;'01.ข้อมูลเบื้องต้น'!$H$2,"",IF(VLOOKUP($A93,'02.คีย์เทอม1'!$A$10:$GT$59,155,FALSE)="","",VLOOKUP($A93,'02.คีย์เทอม1'!$A$10:$GT$59,155,FALSE)))</f>
        <v/>
      </c>
      <c r="DA93" s="1233" t="str">
        <f>IF($A$72&lt;&gt;"ชั้น"&amp;'01.ข้อมูลเบื้องต้น'!$H$2,"",IF(VLOOKUP($A93,'03.คีย์เทอม2'!$A$10:$GT$59,155,FALSE)="","",VLOOKUP($A93,'03.คีย์เทอม2'!$A$10:$GT$59,155,FALSE)))</f>
        <v/>
      </c>
      <c r="DB93" s="1262" t="str">
        <f t="shared" si="114"/>
        <v/>
      </c>
      <c r="DC93" s="1233" t="str">
        <f>IF('2.ชื่อนักเรียน'!R25="มส","มส",IF('2.ชื่อนักเรียน'!R25="ร","ร",IF('2.ชื่อนักเรียน'!R25="ย้าย","ย้าย",IF($B93="","",IF(DB93="","",IF(DB93&gt;=75,"เชี่ยวชาญ",IF(DB93&gt;=65,"ชำนาญ",IF(DB93&gt;=55,"พัฒนา",IF(DB93&gt;=50,"เริ่มต้น","ไม่ผ่าน")))))))))</f>
        <v/>
      </c>
      <c r="DD93" s="1233" t="str">
        <f>IF($A$72&lt;&gt;"ชั้น"&amp;'01.ข้อมูลเบื้องต้น'!$H$2,"",IF(VLOOKUP($A93,'02.คีย์เทอม1'!$A$10:$GT$59,160,FALSE)="","",VLOOKUP($A93,'02.คีย์เทอม1'!$A$10:$GT$59,160,FALSE)))</f>
        <v/>
      </c>
      <c r="DE93" s="1233" t="str">
        <f>IF($A$72&lt;&gt;"ชั้น"&amp;'01.ข้อมูลเบื้องต้น'!$H$2,"",IF(VLOOKUP($A93,'03.คีย์เทอม2'!$A$10:$GT$59,160,FALSE)="","",VLOOKUP($A93,'03.คีย์เทอม2'!$A$10:$GT$59,160,FALSE)))</f>
        <v/>
      </c>
      <c r="DF93" s="1262" t="str">
        <f t="shared" si="115"/>
        <v/>
      </c>
      <c r="DG93" s="1233" t="str">
        <f>IF('2.ชื่อนักเรียน'!R25="มส","มส",IF('2.ชื่อนักเรียน'!R25="ร","ร",IF('2.ชื่อนักเรียน'!R25="ย้าย","ย้าย",IF($B93="","",IF(DF93="","",IF(DF93&gt;=75,"เชี่ยวชาญ",IF(DF93&gt;=65,"ชำนาญ",IF(DF93&gt;=55,"พัฒนา",IF(DF93&gt;=50,"เริ่มต้น","ไม่ผ่าน")))))))))</f>
        <v/>
      </c>
      <c r="DH93" s="1233" t="str">
        <f>IF($A$72&lt;&gt;"ชั้น"&amp;'01.ข้อมูลเบื้องต้น'!$H$2,"",IF(VLOOKUP($A93,'02.คีย์เทอม1'!$A$10:$GT$59,165,FALSE)="","",VLOOKUP($A93,'02.คีย์เทอม1'!$A$10:$GT$59,165,FALSE)))</f>
        <v/>
      </c>
      <c r="DI93" s="1233" t="str">
        <f>IF($A$72&lt;&gt;"ชั้น"&amp;'01.ข้อมูลเบื้องต้น'!$H$2,"",IF(VLOOKUP($A93,'03.คีย์เทอม2'!$A$10:$GT$59,165,FALSE)="","",VLOOKUP($A93,'03.คีย์เทอม2'!$A$10:$GT$59,165,FALSE)))</f>
        <v/>
      </c>
      <c r="DJ93" s="1262" t="str">
        <f t="shared" si="116"/>
        <v/>
      </c>
      <c r="DK93" s="1233" t="str">
        <f>IF('2.ชื่อนักเรียน'!R25="มส","มส",IF('2.ชื่อนักเรียน'!R25="ร","ร",IF('2.ชื่อนักเรียน'!R25="ย้าย","ย้าย",IF($B93="","",IF(DJ93="","",IF(DJ93&gt;=75,"เชี่ยวชาญ",IF(DJ93&gt;=65,"ชำนาญ",IF(DJ93&gt;=55,"พัฒนา",IF(DJ93&gt;=50,"เริ่มต้น","ไม่ผ่าน")))))))))</f>
        <v/>
      </c>
      <c r="DL93" s="1233" t="str">
        <f>IF($A$72&lt;&gt;"ชั้น"&amp;'01.ข้อมูลเบื้องต้น'!$H$2,"",IF(VLOOKUP($A93,'02.คีย์เทอม1'!$A$10:$GT$59,170,FALSE)="","",VLOOKUP($A93,'02.คีย์เทอม1'!$A$10:$GT$59,170,FALSE)))</f>
        <v/>
      </c>
      <c r="DM93" s="1233" t="str">
        <f>IF($A$72&lt;&gt;"ชั้น"&amp;'01.ข้อมูลเบื้องต้น'!$H$2,"",IF(VLOOKUP($A93,'03.คีย์เทอม2'!$A$10:$GT$59,170,FALSE)="","",VLOOKUP($A93,'03.คีย์เทอม2'!$A$10:$GT$59,170,FALSE)))</f>
        <v/>
      </c>
      <c r="DN93" s="1262" t="str">
        <f t="shared" si="117"/>
        <v/>
      </c>
      <c r="DO93" s="1233" t="str">
        <f>IF('2.ชื่อนักเรียน'!R25="มส","มส",IF('2.ชื่อนักเรียน'!R25="ร","ร",IF('2.ชื่อนักเรียน'!R25="ย้าย","ย้าย",IF($B93="","",IF(DN93="","",IF(DN93&gt;=75,"เชี่ยวชาญ",IF(DN93&gt;=65,"ชำนาญ",IF(DN93&gt;=55,"พัฒนา",IF(DN93&gt;=50,"เริ่มต้น","ไม่ผ่าน")))))))))</f>
        <v/>
      </c>
      <c r="DP93" s="1233" t="str">
        <f>IF($A$72&lt;&gt;"ชั้น"&amp;'01.ข้อมูลเบื้องต้น'!$H$2,"",IF(VLOOKUP($A93,'02.คีย์เทอม1'!$A$10:$GT$59,175,FALSE)="","",VLOOKUP($A93,'02.คีย์เทอม1'!$A$10:$GT$59,175,FALSE)))</f>
        <v/>
      </c>
      <c r="DQ93" s="1233" t="str">
        <f>IF($A$72&lt;&gt;"ชั้น"&amp;'01.ข้อมูลเบื้องต้น'!$H$2,"",IF(VLOOKUP($A93,'03.คีย์เทอม2'!$A$10:$GT$59,175,FALSE)="","",VLOOKUP($A93,'03.คีย์เทอม2'!$A$10:$GT$59,175,FALSE)))</f>
        <v/>
      </c>
      <c r="DR93" s="1262" t="str">
        <f t="shared" si="118"/>
        <v/>
      </c>
      <c r="DS93" s="1233" t="str">
        <f>IF('2.ชื่อนักเรียน'!R25="มส","มส",IF('2.ชื่อนักเรียน'!R25="ร","ร",IF('2.ชื่อนักเรียน'!R25="ย้าย","ย้าย",IF($B93="","",IF(DR93="","",IF(DR93&gt;=75,"เชี่ยวชาญ",IF(DR93&gt;=65,"ชำนาญ",IF(DR93&gt;=55,"พัฒนา",IF(DR93&gt;=50,"เริ่มต้น","ไม่ผ่าน")))))))))</f>
        <v/>
      </c>
      <c r="DT93" s="1233" t="str">
        <f>IF($A$72&lt;&gt;"ชั้น"&amp;'01.ข้อมูลเบื้องต้น'!$H$2,"",IF(VLOOKUP($A93,'02.คีย์เทอม1'!$A$10:$GT$59,180,FALSE)="","",VLOOKUP($A93,'02.คีย์เทอม1'!$A$10:$GT$59,180,FALSE)))</f>
        <v/>
      </c>
      <c r="DU93" s="1233" t="str">
        <f>IF($A$72&lt;&gt;"ชั้น"&amp;'01.ข้อมูลเบื้องต้น'!$H$2,"",IF(VLOOKUP($A93,'03.คีย์เทอม2'!$A$10:$GT$59,180,FALSE)="","",VLOOKUP($A93,'03.คีย์เทอม2'!$A$10:$GT$59,180,FALSE)))</f>
        <v/>
      </c>
      <c r="DV93" s="1262" t="str">
        <f t="shared" si="119"/>
        <v/>
      </c>
      <c r="DW93" s="1233" t="str">
        <f>IF('2.ชื่อนักเรียน'!R25="มส","มส",IF('2.ชื่อนักเรียน'!R25="ร","ร",IF('2.ชื่อนักเรียน'!R25="ย้าย","ย้าย",IF($B93="","",IF(DV93="","",IF(DV93&gt;=75,"เชี่ยวชาญ",IF(DV93&gt;=65,"ชำนาญ",IF(DV93&gt;=55,"พัฒนา",IF(DV93&gt;=50,"เริ่มต้น","ไม่ผ่าน")))))))))</f>
        <v/>
      </c>
    </row>
    <row r="94" spans="1:127" ht="16.8" customHeight="1">
      <c r="A94" s="1323">
        <v>16</v>
      </c>
      <c r="B94" s="1324" t="str">
        <f>IF('2.ชื่อนักเรียน'!C26="","",'2.ชื่อนักเรียน'!C26)</f>
        <v/>
      </c>
      <c r="C94" s="1313" t="str">
        <f>IF('2.ชื่อนักเรียน'!D26="","",'2.ชื่อนักเรียน'!D26)</f>
        <v/>
      </c>
      <c r="D94" s="1314" t="str">
        <f>IF($A$72&lt;&gt;"ชั้น"&amp;'01.ข้อมูลเบื้องต้น'!$H$2,"",IF(AK94="","",AK94))</f>
        <v/>
      </c>
      <c r="E94" s="1314" t="str">
        <f>IF($A$72&lt;&gt;"ชั้น"&amp;'01.ข้อมูลเบื้องต้น'!$H$2,"",IF(AO94="","",AO94))</f>
        <v/>
      </c>
      <c r="F94" s="1315" t="str">
        <f>IF($A$72&lt;&gt;"ชั้น"&amp;'01.ข้อมูลเบื้องต้น'!$H$2,"",IF(AS94="","",AS94))</f>
        <v/>
      </c>
      <c r="G94" s="1326" t="str">
        <f>IF($A$72&lt;&gt;"ชั้น"&amp;'01.ข้อมูลเบื้องต้น'!$H$2,"",IF(AW94="","",AW94))</f>
        <v/>
      </c>
      <c r="H94" s="1327" t="str">
        <f>IF($A$72&lt;&gt;"ชั้น"&amp;'01.ข้อมูลเบื้องต้น'!$H$2,"",IF(BA94="","",BA94))</f>
        <v/>
      </c>
      <c r="I94" s="1316" t="str">
        <f>IF($A$72&lt;&gt;"ชั้น"&amp;'01.ข้อมูลเบื้องต้น'!$H$2,"",IF(BE94="","",BE94))</f>
        <v/>
      </c>
      <c r="J94" s="1316" t="str">
        <f>IF($A$72&lt;&gt;"ชั้น"&amp;'01.ข้อมูลเบื้องต้น'!$H$2,"",IF(BI94="","",BI94))</f>
        <v/>
      </c>
      <c r="K94" s="1316" t="str">
        <f>IF($A$72&lt;&gt;"ชั้น"&amp;'01.ข้อมูลเบื้องต้น'!$H$2,"",IF(BM94="","",BM94))</f>
        <v/>
      </c>
      <c r="L94" s="1328" t="str">
        <f>IF($A$72&lt;&gt;"ชั้น"&amp;'01.ข้อมูลเบื้องต้น'!$H$2,"",IF(BO94="","",BO94))</f>
        <v/>
      </c>
      <c r="M94" s="1326" t="str">
        <f>IF($A$72&lt;&gt;"ชั้น"&amp;'01.ข้อมูลเบื้องต้น'!$H$2,"",IF(BS94="","",BS94))</f>
        <v/>
      </c>
      <c r="N94" s="1327" t="str">
        <f>IF($A$72&lt;&gt;"ชั้น"&amp;'01.ข้อมูลเบื้องต้น'!$H$2,"",IF(BW94="","",BW94))</f>
        <v/>
      </c>
      <c r="O94" s="1327" t="str">
        <f>IF($A$72&lt;&gt;"ชั้น"&amp;'01.ข้อมูลเบื้องต้น'!$H$2,"",IF(CA94="","",CA94))</f>
        <v/>
      </c>
      <c r="P94" s="1327" t="str">
        <f>IF($A$72&lt;&gt;"ชั้น"&amp;'01.ข้อมูลเบื้องต้น'!$H$2,"",IF(CE94="","",CE94))</f>
        <v/>
      </c>
      <c r="Q94" s="1327" t="str">
        <f>IF($A$72&lt;&gt;"ชั้น"&amp;'01.ข้อมูลเบื้องต้น'!$H$2,"",IF(CI94="","",CI94))</f>
        <v/>
      </c>
      <c r="R94" s="1327" t="str">
        <f>IF($A$72&lt;&gt;"ชั้น"&amp;'01.ข้อมูลเบื้องต้น'!$H$2,"",IF(CM94="","",CM94))</f>
        <v/>
      </c>
      <c r="S94" s="1327" t="str">
        <f>IF($A$72&lt;&gt;"ชั้น"&amp;'01.ข้อมูลเบื้องต้น'!$H$2,"",IF(CQ94="","",CQ94))</f>
        <v/>
      </c>
      <c r="T94" s="1327" t="str">
        <f>IF($A$72&lt;&gt;"ชั้น"&amp;'01.ข้อมูลเบื้องต้น'!$H$2,"",IF(CU94="","",CU94))</f>
        <v/>
      </c>
      <c r="U94" s="1327" t="str">
        <f>IF($A$72&lt;&gt;"ชั้น"&amp;'01.ข้อมูลเบื้องต้น'!$H$2,"",IF(CY94="","",CY94))</f>
        <v/>
      </c>
      <c r="V94" s="1327" t="str">
        <f>IF($A$72&lt;&gt;"ชั้น"&amp;'01.ข้อมูลเบื้องต้น'!$H$2,"",IF(DC94="","",DC94))</f>
        <v/>
      </c>
      <c r="W94" s="1327" t="str">
        <f>IF($A$72&lt;&gt;"ชั้น"&amp;'01.ข้อมูลเบื้องต้น'!$H$2,"",IF(DG94="","",DG94))</f>
        <v/>
      </c>
      <c r="X94" s="1327" t="str">
        <f>IF($A$72&lt;&gt;"ชั้น"&amp;'01.ข้อมูลเบื้องต้น'!$H$2,"",IF(DK94="","",DK94))</f>
        <v/>
      </c>
      <c r="Y94" s="1327" t="str">
        <f>IF($A$72&lt;&gt;"ชั้น"&amp;'01.ข้อมูลเบื้องต้น'!$H$2,"",IF(DO94="","",DO94))</f>
        <v/>
      </c>
      <c r="Z94" s="1327" t="str">
        <f>IF($A$72&lt;&gt;"ชั้น"&amp;'01.ข้อมูลเบื้องต้น'!$H$2,"",IF(DS94="","",DS94))</f>
        <v/>
      </c>
      <c r="AA94" s="1420" t="str">
        <f>IF($A$72&lt;&gt;"ชั้น"&amp;'01.ข้อมูลเบื้องต้น'!$H$2,"",IF(DW94="","",DW94))</f>
        <v/>
      </c>
      <c r="AB94" s="1421" t="str">
        <f>IF($A$72&lt;&gt;"ชั้น"&amp;'01.ข้อมูลเบื้องต้น'!$H$2,"",'7.พัฒนาผู้เรียน'!G26)</f>
        <v/>
      </c>
      <c r="AC94" s="1422" t="str">
        <f>IF($A$72&lt;&gt;"ชั้น"&amp;'01.ข้อมูลเบื้องต้น'!$H$2,"",'9.คุณลักษณะ'!I26)</f>
        <v/>
      </c>
      <c r="AH94" s="1233" t="str">
        <f>IF($A$72&lt;&gt;"ชั้น"&amp;'01.ข้อมูลเบื้องต้น'!$H$2,"",IF(VLOOKUP($A94,'02.คีย์เทอม1'!$A$10:$GT$59,189,FALSE)="","",VLOOKUP($A94,'02.คีย์เทอม1'!$A$10:$GT$59,189,FALSE)))</f>
        <v/>
      </c>
      <c r="AI94" s="1233" t="str">
        <f>IF($A$72&lt;&gt;"ชั้น"&amp;'01.ข้อมูลเบื้องต้น'!$H$2,"",IF(VLOOKUP($A94,'03.คีย์เทอม2'!$A$10:$GT$59,189,FALSE)="","",VLOOKUP($A94,'03.คีย์เทอม2'!$A$10:$GT$59,189,FALSE)))</f>
        <v/>
      </c>
      <c r="AJ94" s="1262" t="str">
        <f t="shared" si="73"/>
        <v/>
      </c>
      <c r="AK94" s="1233" t="str">
        <f>IF('2.ชื่อนักเรียน'!R26="มส","มส",IF('2.ชื่อนักเรียน'!R26="ร","ร",IF('2.ชื่อนักเรียน'!R26="ย้าย","ย้าย",IF($B94="","",IF(AJ94="","",IF(AJ94&gt;=75,"เชี่ยวชาญ",IF(AJ94&gt;=65,"ชำนาญ",IF(AJ94&gt;=55,"พัฒนา",IF(AJ94&gt;=50,"เริ่มต้น","ไม่ผ่าน")))))))))</f>
        <v/>
      </c>
      <c r="AL94" s="1233" t="str">
        <f>IF($A$72&lt;&gt;"ชั้น"&amp;'01.ข้อมูลเบื้องต้น'!$H$2,"",IF(VLOOKUP($A94,'02.คีย์เทอม1'!$A$10:$GT$59,193,FALSE)="","",VLOOKUP($A94,'02.คีย์เทอม1'!$A$10:$GT$59,193,FALSE)))</f>
        <v/>
      </c>
      <c r="AM94" s="1233" t="str">
        <f>IF($A$72&lt;&gt;"ชั้น"&amp;'01.ข้อมูลเบื้องต้น'!$H$2,"",IF(VLOOKUP($A94,'03.คีย์เทอม2'!$A$10:$GT$59,193,FALSE)="","",VLOOKUP($A94,'03.คีย์เทอม2'!$A$10:$GT$59,193,FALSE)))</f>
        <v/>
      </c>
      <c r="AN94" s="1262" t="str">
        <f t="shared" si="97"/>
        <v/>
      </c>
      <c r="AO94" s="1233" t="str">
        <f>IF('2.ชื่อนักเรียน'!R26="มส","มส",IF('2.ชื่อนักเรียน'!R26="ร","ร",IF('2.ชื่อนักเรียน'!R26="ย้าย","ย้าย",IF($B94="","",IF(AN94="","",IF(AN94&gt;=75,"เชี่ยวชาญ",IF(AN94&gt;=65,"ชำนาญ",IF(AN94&gt;=55,"พัฒนา",IF(AN94&gt;=50,"เริ่มต้น","ไม่ผ่าน")))))))))</f>
        <v/>
      </c>
      <c r="AP94" s="1233" t="str">
        <f>IF($A$72&lt;&gt;"ชั้น"&amp;'01.ข้อมูลเบื้องต้น'!$H$2,"",IF(VLOOKUP($A94,'02.คีย์เทอม1'!$A$10:$GT$59,195,FALSE)="","",VLOOKUP($A94,'02.คีย์เทอม1'!$A$10:$GT$59,195,FALSE)))</f>
        <v/>
      </c>
      <c r="AQ94" s="1233" t="str">
        <f>IF($A$72&lt;&gt;"ชั้น"&amp;'01.ข้อมูลเบื้องต้น'!$H$2,"",IF(VLOOKUP($A94,'03.คีย์เทอม2'!$A$10:$GT$59,195,FALSE)="","",VLOOKUP($A94,'03.คีย์เทอม2'!$A$10:$GT$59,195,FALSE)))</f>
        <v/>
      </c>
      <c r="AR94" s="1262" t="str">
        <f t="shared" si="98"/>
        <v/>
      </c>
      <c r="AS94" s="1233" t="str">
        <f>IF('2.ชื่อนักเรียน'!R26="มส","มส",IF('2.ชื่อนักเรียน'!R26="ร","ร",IF('2.ชื่อนักเรียน'!R26="ย้าย","ย้าย",IF($B94="","",IF(AR94="","",IF(AR94&gt;=75,"เชี่ยวชาญ",IF(AR94&gt;=65,"ชำนาญ",IF(AR94&gt;=55,"พัฒนา",IF(AR94&gt;=50,"เริ่มต้น","ไม่ผ่าน")))))))))</f>
        <v/>
      </c>
      <c r="AT94" s="1233" t="str">
        <f>IF($A$72&lt;&gt;"ชั้น"&amp;'01.ข้อมูลเบื้องต้น'!$H$2,"",IF(VLOOKUP($A94,'02.คีย์เทอม1'!$A$10:$GT$59,196,FALSE)="","",VLOOKUP($A94,'02.คีย์เทอม1'!$A$10:$GT$59,196,FALSE)))</f>
        <v/>
      </c>
      <c r="AU94" s="1233" t="str">
        <f>IF($A$72&lt;&gt;"ชั้น"&amp;'01.ข้อมูลเบื้องต้น'!$H$2,"",IF(VLOOKUP($A94,'03.คีย์เทอม2'!$A$10:$GT$59,196,FALSE)="","",VLOOKUP($A94,'03.คีย์เทอม2'!$A$10:$GT$59,196,FALSE)))</f>
        <v/>
      </c>
      <c r="AV94" s="1262" t="str">
        <f t="shared" si="99"/>
        <v/>
      </c>
      <c r="AW94" s="1233" t="str">
        <f>IF('2.ชื่อนักเรียน'!R26="มส","มส",IF('2.ชื่อนักเรียน'!R26="ร","ร",IF('2.ชื่อนักเรียน'!R26="ย้าย","ย้าย",IF($B94="","",IF(AV94="","",IF(AV94&gt;=75,"เชี่ยวชาญ",IF(AV94&gt;=65,"ชำนาญ",IF(AV94&gt;=55,"พัฒนา",IF(AV94&gt;=50,"เริ่มต้น","ไม่ผ่าน")))))))))</f>
        <v/>
      </c>
      <c r="AX94" s="1233" t="str">
        <f>IF($A$72&lt;&gt;"ชั้น"&amp;'01.ข้อมูลเบื้องต้น'!$H$2,"",IF(VLOOKUP($A94,'02.คีย์เทอม1'!$A$10:$GT$59,197,FALSE)="","",VLOOKUP($A94,'02.คีย์เทอม1'!$A$10:$GT$59,197,FALSE)))</f>
        <v/>
      </c>
      <c r="AY94" s="1233" t="str">
        <f>IF($A$72&lt;&gt;"ชั้น"&amp;'01.ข้อมูลเบื้องต้น'!$H$2,"",IF(VLOOKUP($A94,'03.คีย์เทอม2'!$A$10:$GT$59,197,FALSE)="","",VLOOKUP($A94,'03.คีย์เทอม2'!$A$10:$GT$59,197,FALSE)))</f>
        <v/>
      </c>
      <c r="AZ94" s="1262" t="str">
        <f t="shared" si="100"/>
        <v/>
      </c>
      <c r="BA94" s="1233" t="str">
        <f>IF('2.ชื่อนักเรียน'!R26="มส","มส",IF('2.ชื่อนักเรียน'!R26="ร","ร",IF('2.ชื่อนักเรียน'!R26="ย้าย","ย้าย",IF($B94="","",IF(AZ94="","",IF(AZ94&gt;=75,"เชี่ยวชาญ",IF(AZ94&gt;=65,"ชำนาญ",IF(AZ94&gt;=55,"พัฒนา",IF(AZ94&gt;=50,"เริ่มต้น","ไม่ผ่าน")))))))))</f>
        <v/>
      </c>
      <c r="BB94" s="1233" t="str">
        <f>IF($A$72&lt;&gt;"ชั้น"&amp;'01.ข้อมูลเบื้องต้น'!$H$2,"",IF(VLOOKUP($A94,'02.คีย์เทอม1'!$A$10:$GT$59,198,FALSE)="","",VLOOKUP($A94,'02.คีย์เทอม1'!$A$10:$GT$59,198,FALSE)))</f>
        <v/>
      </c>
      <c r="BC94" s="1233" t="str">
        <f>IF($A$72&lt;&gt;"ชั้น"&amp;'01.ข้อมูลเบื้องต้น'!$H$2,"",IF(VLOOKUP($A94,'03.คีย์เทอม2'!$A$10:$GT$59,198,FALSE)="","",VLOOKUP($A94,'03.คีย์เทอม2'!$A$10:$GT$59,198,FALSE)))</f>
        <v/>
      </c>
      <c r="BD94" s="1262" t="str">
        <f t="shared" si="101"/>
        <v/>
      </c>
      <c r="BE94" s="1233" t="str">
        <f>IF('2.ชื่อนักเรียน'!R26="มส","มส",IF('2.ชื่อนักเรียน'!R26="ร","ร",IF('2.ชื่อนักเรียน'!R26="ย้าย","ย้าย",IF($B94="","",IF(BD94="","",IF(BD94&gt;=75,"เชี่ยวชาญ",IF(BD94&gt;=65,"ชำนาญ",IF(BD94&gt;=55,"พัฒนา",IF(BD94&gt;=50,"เริ่มต้น","ไม่ผ่าน")))))))))</f>
        <v/>
      </c>
      <c r="BF94" s="1233" t="str">
        <f>IF($A$72&lt;&gt;"ชั้น"&amp;'01.ข้อมูลเบื้องต้น'!$H$2,"",IF(VLOOKUP($A94,'02.คีย์เทอม1'!$A$10:$GT$59,199,FALSE)="","",VLOOKUP($A94,'02.คีย์เทอม1'!$A$10:$GT$59,199,FALSE)))</f>
        <v/>
      </c>
      <c r="BG94" s="1233" t="str">
        <f>IF($A$72&lt;&gt;"ชั้น"&amp;'01.ข้อมูลเบื้องต้น'!$H$2,"",IF(VLOOKUP($A94,'03.คีย์เทอม2'!$A$10:$GT$59,199,FALSE)="","",VLOOKUP($A94,'03.คีย์เทอม2'!$A$10:$GT$59,199,FALSE)))</f>
        <v/>
      </c>
      <c r="BH94" s="1262" t="str">
        <f t="shared" si="102"/>
        <v/>
      </c>
      <c r="BI94" s="1233" t="str">
        <f>IF('2.ชื่อนักเรียน'!R26="มส","มส",IF('2.ชื่อนักเรียน'!R26="ร","ร",IF('2.ชื่อนักเรียน'!R26="ย้าย","ย้าย",IF($B94="","",IF(BH94="","",IF(BH94&gt;=75,"เชี่ยวชาญ",IF(BH94&gt;=65,"ชำนาญ",IF(BH94&gt;=55,"พัฒนา",IF(BH94&gt;=50,"เริ่มต้น","ไม่ผ่าน")))))))))</f>
        <v/>
      </c>
      <c r="BJ94" s="1233" t="str">
        <f>IF($A$72&lt;&gt;"ชั้น"&amp;'01.ข้อมูลเบื้องต้น'!$H$2,"",IF(VLOOKUP($A94,'02.คีย์เทอม1'!$A$10:$GT$59,200,FALSE)="","",VLOOKUP($A94,'02.คีย์เทอม1'!$A$10:$GT$59,200,FALSE)))</f>
        <v/>
      </c>
      <c r="BK94" s="1233" t="str">
        <f>IF($A$72&lt;&gt;"ชั้น"&amp;'01.ข้อมูลเบื้องต้น'!$H$2,"",IF(VLOOKUP($A94,'03.คีย์เทอม2'!$A$10:$GT$59,200,FALSE)="","",VLOOKUP($A94,'03.คีย์เทอม2'!$A$10:$GT$59,200,FALSE)))</f>
        <v/>
      </c>
      <c r="BL94" s="1262" t="str">
        <f t="shared" si="103"/>
        <v/>
      </c>
      <c r="BM94" s="1233" t="str">
        <f>IF('2.ชื่อนักเรียน'!R26="มส","มส",IF('2.ชื่อนักเรียน'!R26="ร","ร",IF('2.ชื่อนักเรียน'!R26="ย้าย","ย้าย",IF($B94="","",IF(BL94="","",IF(BL94&gt;=75,"เชี่ยวชาญ",IF(BL94&gt;=65,"ชำนาญ",IF(BL94&gt;=55,"พัฒนา",IF(BL94&gt;=50,"เริ่มต้น","ไม่ผ่าน")))))))))</f>
        <v/>
      </c>
      <c r="BN94" s="1262" t="str">
        <f t="shared" si="104"/>
        <v/>
      </c>
      <c r="BO94" s="1233" t="str">
        <f>IF('2.ชื่อนักเรียน'!R26="มส","มส",IF('2.ชื่อนักเรียน'!R26="ร","ร",IF('2.ชื่อนักเรียน'!R26="ย้าย","ย้าย",IF($B94="","",IF(BN94="","",IF(BN94&gt;=75,"เชี่ยวชาญ",IF(BN94&gt;=65,"ชำนาญ",IF(BN94&gt;=55,"พัฒนา",IF(BN94&gt;=50,"เริ่มต้น","ไม่ผ่าน")))))))))</f>
        <v/>
      </c>
      <c r="BP94" s="1233" t="str">
        <f>IF($A$72&lt;&gt;"ชั้น"&amp;'01.ข้อมูลเบื้องต้น'!$H$2,"",IF(VLOOKUP($A94,'02.คีย์เทอม1'!$A$10:$GT$59,110,FALSE)="","",VLOOKUP($A94,'02.คีย์เทอม1'!$A$10:$GT$59,110,FALSE)))</f>
        <v/>
      </c>
      <c r="BQ94" s="1233" t="str">
        <f>IF($A$72&lt;&gt;"ชั้น"&amp;'01.ข้อมูลเบื้องต้น'!$H$2,"",IF(VLOOKUP($A94,'03.คีย์เทอม2'!$A$10:$GT$59,110,FALSE)="","",VLOOKUP($A94,'03.คีย์เทอม2'!$A$10:$GT$59,110,FALSE)))</f>
        <v/>
      </c>
      <c r="BR94" s="1262" t="str">
        <f t="shared" si="105"/>
        <v/>
      </c>
      <c r="BS94" s="1233" t="str">
        <f>IF('2.ชื่อนักเรียน'!R26="มส","มส",IF('2.ชื่อนักเรียน'!R26="ร","ร",IF('2.ชื่อนักเรียน'!R26="ย้าย","ย้าย",IF($B94="","",IF(BR94="","",IF(BR94&gt;=75,"เชี่ยวชาญ",IF(BR94&gt;=65,"ชำนาญ",IF(BR94&gt;=55,"พัฒนา",IF(BR94&gt;=50,"เริ่มต้น","ไม่ผ่าน")))))))))</f>
        <v/>
      </c>
      <c r="BT94" s="1233" t="str">
        <f>IF($A$72&lt;&gt;"ชั้น"&amp;'01.ข้อมูลเบื้องต้น'!$H$2,"",IF(VLOOKUP($A94,'02.คีย์เทอม1'!$A$10:$GT$59,115,FALSE)="","",VLOOKUP($A94,'02.คีย์เทอม1'!$A$10:$GT$59,115,FALSE)))</f>
        <v/>
      </c>
      <c r="BU94" s="1233" t="str">
        <f>IF($A$72&lt;&gt;"ชั้น"&amp;'01.ข้อมูลเบื้องต้น'!$H$2,"",IF(VLOOKUP($A94,'03.คีย์เทอม2'!$A$10:$GT$59,115,FALSE)="","",VLOOKUP($A94,'03.คีย์เทอม2'!$A$10:$GT$59,115,FALSE)))</f>
        <v/>
      </c>
      <c r="BV94" s="1262" t="str">
        <f t="shared" si="106"/>
        <v/>
      </c>
      <c r="BW94" s="1233" t="str">
        <f>IF('2.ชื่อนักเรียน'!R26="มส","มส",IF('2.ชื่อนักเรียน'!R26="ร","ร",IF('2.ชื่อนักเรียน'!R26="ย้าย","ย้าย",IF($B94="","",IF(BV94="","",IF(BV94&gt;=75,"เชี่ยวชาญ",IF(BV94&gt;=65,"ชำนาญ",IF(BV94&gt;=55,"พัฒนา",IF(BV94&gt;=50,"เริ่มต้น","ไม่ผ่าน")))))))))</f>
        <v/>
      </c>
      <c r="BX94" s="1233" t="str">
        <f>IF($A$72&lt;&gt;"ชั้น"&amp;'01.ข้อมูลเบื้องต้น'!$H$2,"",IF(VLOOKUP($A94,'02.คีย์เทอม1'!$A$10:$GT$59,120,FALSE)="","",VLOOKUP($A94,'02.คีย์เทอม1'!$A$10:$GT$59,120,FALSE)))</f>
        <v/>
      </c>
      <c r="BY94" s="1233" t="str">
        <f>IF($A$72&lt;&gt;"ชั้น"&amp;'01.ข้อมูลเบื้องต้น'!$H$2,"",IF(VLOOKUP($A94,'03.คีย์เทอม2'!$A$10:$GT$59,120,FALSE)="","",VLOOKUP($A94,'03.คีย์เทอม2'!$A$10:$GT$59,120,FALSE)))</f>
        <v/>
      </c>
      <c r="BZ94" s="1262" t="str">
        <f t="shared" si="107"/>
        <v/>
      </c>
      <c r="CA94" s="1233" t="str">
        <f>IF('2.ชื่อนักเรียน'!R26="มส","มส",IF('2.ชื่อนักเรียน'!R26="ร","ร",IF('2.ชื่อนักเรียน'!R26="ย้าย","ย้าย",IF($B94="","",IF(BZ94="","",IF(BZ94&gt;=75,"เชี่ยวชาญ",IF(BZ94&gt;=65,"ชำนาญ",IF(BZ94&gt;=55,"พัฒนา",IF(BZ94&gt;=50,"เริ่มต้น","ไม่ผ่าน")))))))))</f>
        <v/>
      </c>
      <c r="CB94" s="1233" t="str">
        <f>IF($A$72&lt;&gt;"ชั้น"&amp;'01.ข้อมูลเบื้องต้น'!$H$2,"",IF(VLOOKUP($A94,'02.คีย์เทอม1'!$A$10:$GT$59,125,FALSE)="","",VLOOKUP($A94,'02.คีย์เทอม1'!$A$10:$GT$59,125,FALSE)))</f>
        <v/>
      </c>
      <c r="CC94" s="1233" t="str">
        <f>IF($A$72&lt;&gt;"ชั้น"&amp;'01.ข้อมูลเบื้องต้น'!$H$2,"",IF(VLOOKUP($A94,'03.คีย์เทอม2'!$A$10:$GT$59,125,FALSE)="","",VLOOKUP($A94,'03.คีย์เทอม2'!$A$10:$GT$59,125,FALSE)))</f>
        <v/>
      </c>
      <c r="CD94" s="1262" t="str">
        <f t="shared" si="108"/>
        <v/>
      </c>
      <c r="CE94" s="1233" t="str">
        <f>IF('2.ชื่อนักเรียน'!R26="มส","มส",IF('2.ชื่อนักเรียน'!R26="ร","ร",IF('2.ชื่อนักเรียน'!R26="ย้าย","ย้าย",IF($B94="","",IF(CD94="","",IF(CD94&gt;=75,"เชี่ยวชาญ",IF(CD94&gt;=65,"ชำนาญ",IF(CD94&gt;=55,"พัฒนา",IF(CD94&gt;=50,"เริ่มต้น","ไม่ผ่าน")))))))))</f>
        <v/>
      </c>
      <c r="CF94" s="1233" t="str">
        <f>IF($A$72&lt;&gt;"ชั้น"&amp;'01.ข้อมูลเบื้องต้น'!$H$2,"",IF(VLOOKUP($A94,'02.คีย์เทอม1'!$A$10:$GT$59,130,FALSE)="","",VLOOKUP($A94,'02.คีย์เทอม1'!$A$10:$GT$59,130,FALSE)))</f>
        <v/>
      </c>
      <c r="CG94" s="1233" t="str">
        <f>IF($A$72&lt;&gt;"ชั้น"&amp;'01.ข้อมูลเบื้องต้น'!$H$2,"",IF(VLOOKUP($A94,'03.คีย์เทอม2'!$A$10:$GT$59,130,FALSE)="","",VLOOKUP($A94,'03.คีย์เทอม2'!$A$10:$GT$59,130,FALSE)))</f>
        <v/>
      </c>
      <c r="CH94" s="1262" t="str">
        <f t="shared" si="109"/>
        <v/>
      </c>
      <c r="CI94" s="1233" t="str">
        <f>IF('2.ชื่อนักเรียน'!R26="มส","มส",IF('2.ชื่อนักเรียน'!R26="ร","ร",IF('2.ชื่อนักเรียน'!R26="ย้าย","ย้าย",IF($B94="","",IF(CH94="","",IF(CH94&gt;=75,"เชี่ยวชาญ",IF(CH94&gt;=65,"ชำนาญ",IF(CH94&gt;=55,"พัฒนา",IF(CH94&gt;=50,"เริ่มต้น","ไม่ผ่าน")))))))))</f>
        <v/>
      </c>
      <c r="CJ94" s="1233" t="str">
        <f>IF($A$72&lt;&gt;"ชั้น"&amp;'01.ข้อมูลเบื้องต้น'!$H$2,"",IF(VLOOKUP($A94,'02.คีย์เทอม1'!$A$10:$GT$59,135,FALSE)="","",VLOOKUP($A94,'02.คีย์เทอม1'!$A$10:$GT$59,135,FALSE)))</f>
        <v/>
      </c>
      <c r="CK94" s="1233" t="str">
        <f>IF($A$72&lt;&gt;"ชั้น"&amp;'01.ข้อมูลเบื้องต้น'!$H$2,"",IF(VLOOKUP($A94,'03.คีย์เทอม2'!$A$10:$GT$59,135,FALSE)="","",VLOOKUP($A94,'03.คีย์เทอม2'!$A$10:$GT$59,135,FALSE)))</f>
        <v/>
      </c>
      <c r="CL94" s="1262" t="str">
        <f t="shared" si="110"/>
        <v/>
      </c>
      <c r="CM94" s="1233" t="str">
        <f>IF('2.ชื่อนักเรียน'!R26="มส","มส",IF('2.ชื่อนักเรียน'!R26="ร","ร",IF('2.ชื่อนักเรียน'!R26="ย้าย","ย้าย",IF($B94="","",IF(CL94="","",IF(CL94&gt;=75,"เชี่ยวชาญ",IF(CL94&gt;=65,"ชำนาญ",IF(CL94&gt;=55,"พัฒนา",IF(CL94&gt;=50,"เริ่มต้น","ไม่ผ่าน")))))))))</f>
        <v/>
      </c>
      <c r="CN94" s="1233" t="str">
        <f>IF($A$72&lt;&gt;"ชั้น"&amp;'01.ข้อมูลเบื้องต้น'!$H$2,"",IF(VLOOKUP($A94,'02.คีย์เทอม1'!$A$10:$GT$59,140,FALSE)="","",VLOOKUP($A94,'02.คีย์เทอม1'!$A$10:$GT$59,140,FALSE)))</f>
        <v/>
      </c>
      <c r="CO94" s="1233" t="str">
        <f>IF($A$72&lt;&gt;"ชั้น"&amp;'01.ข้อมูลเบื้องต้น'!$H$2,"",IF(VLOOKUP($A94,'03.คีย์เทอม2'!$A$10:$GT$59,140,FALSE)="","",VLOOKUP($A94,'03.คีย์เทอม2'!$A$10:$GT$59,140,FALSE)))</f>
        <v/>
      </c>
      <c r="CP94" s="1262" t="str">
        <f t="shared" si="111"/>
        <v/>
      </c>
      <c r="CQ94" s="1233" t="str">
        <f>IF('2.ชื่อนักเรียน'!R26="มส","มส",IF('2.ชื่อนักเรียน'!R26="ร","ร",IF('2.ชื่อนักเรียน'!R26="ย้าย","ย้าย",IF($B94="","",IF(CP94="","",IF(CP94&gt;=75,"เชี่ยวชาญ",IF(CP94&gt;=65,"ชำนาญ",IF(CP94&gt;=55,"พัฒนา",IF(CP94&gt;=50,"เริ่มต้น","ไม่ผ่าน")))))))))</f>
        <v/>
      </c>
      <c r="CR94" s="1233" t="str">
        <f>IF($A$72&lt;&gt;"ชั้น"&amp;'01.ข้อมูลเบื้องต้น'!$H$2,"",IF(VLOOKUP($A94,'02.คีย์เทอม1'!$A$10:$GT$59,145,FALSE)="","",VLOOKUP($A94,'02.คีย์เทอม1'!$A$10:$GT$59,145,FALSE)))</f>
        <v/>
      </c>
      <c r="CS94" s="1233" t="str">
        <f>IF($A$72&lt;&gt;"ชั้น"&amp;'01.ข้อมูลเบื้องต้น'!$H$2,"",IF(VLOOKUP($A94,'03.คีย์เทอม2'!$A$10:$GT$59,145,FALSE)="","",VLOOKUP($A94,'03.คีย์เทอม2'!$A$10:$GT$59,145,FALSE)))</f>
        <v/>
      </c>
      <c r="CT94" s="1262" t="str">
        <f t="shared" si="112"/>
        <v/>
      </c>
      <c r="CU94" s="1233" t="str">
        <f>IF('2.ชื่อนักเรียน'!R26="มส","มส",IF('2.ชื่อนักเรียน'!R26="ร","ร",IF('2.ชื่อนักเรียน'!R26="ย้าย","ย้าย",IF($B94="","",IF(CT94="","",IF(CT94&gt;=75,"เชี่ยวชาญ",IF(CT94&gt;=65,"ชำนาญ",IF(CT94&gt;=55,"พัฒนา",IF(CT94&gt;=50,"เริ่มต้น","ไม่ผ่าน")))))))))</f>
        <v/>
      </c>
      <c r="CV94" s="1233" t="str">
        <f>IF($A$72&lt;&gt;"ชั้น"&amp;'01.ข้อมูลเบื้องต้น'!$H$2,"",IF(VLOOKUP($A94,'02.คีย์เทอม1'!$A$10:$GT$59,150,FALSE)="","",VLOOKUP($A94,'02.คีย์เทอม1'!$A$10:$GT$59,150,FALSE)))</f>
        <v/>
      </c>
      <c r="CW94" s="1233" t="str">
        <f>IF($A$72&lt;&gt;"ชั้น"&amp;'01.ข้อมูลเบื้องต้น'!$H$2,"",IF(VLOOKUP($A94,'03.คีย์เทอม2'!$A$10:$GT$59,150,FALSE)="","",VLOOKUP($A94,'03.คีย์เทอม2'!$A$10:$GT$59,150,FALSE)))</f>
        <v/>
      </c>
      <c r="CX94" s="1262" t="str">
        <f t="shared" si="113"/>
        <v/>
      </c>
      <c r="CY94" s="1233" t="str">
        <f>IF('2.ชื่อนักเรียน'!R26="มส","มส",IF('2.ชื่อนักเรียน'!R26="ร","ร",IF('2.ชื่อนักเรียน'!R26="ย้าย","ย้าย",IF($B94="","",IF(CX94="","",IF(CX94&gt;=75,"เชี่ยวชาญ",IF(CX94&gt;=65,"ชำนาญ",IF(CX94&gt;=55,"พัฒนา",IF(CX94&gt;=50,"เริ่มต้น","ไม่ผ่าน")))))))))</f>
        <v/>
      </c>
      <c r="CZ94" s="1233" t="str">
        <f>IF($A$72&lt;&gt;"ชั้น"&amp;'01.ข้อมูลเบื้องต้น'!$H$2,"",IF(VLOOKUP($A94,'02.คีย์เทอม1'!$A$10:$GT$59,155,FALSE)="","",VLOOKUP($A94,'02.คีย์เทอม1'!$A$10:$GT$59,155,FALSE)))</f>
        <v/>
      </c>
      <c r="DA94" s="1233" t="str">
        <f>IF($A$72&lt;&gt;"ชั้น"&amp;'01.ข้อมูลเบื้องต้น'!$H$2,"",IF(VLOOKUP($A94,'03.คีย์เทอม2'!$A$10:$GT$59,155,FALSE)="","",VLOOKUP($A94,'03.คีย์เทอม2'!$A$10:$GT$59,155,FALSE)))</f>
        <v/>
      </c>
      <c r="DB94" s="1262" t="str">
        <f t="shared" si="114"/>
        <v/>
      </c>
      <c r="DC94" s="1233" t="str">
        <f>IF('2.ชื่อนักเรียน'!R26="มส","มส",IF('2.ชื่อนักเรียน'!R26="ร","ร",IF('2.ชื่อนักเรียน'!R26="ย้าย","ย้าย",IF($B94="","",IF(DB94="","",IF(DB94&gt;=75,"เชี่ยวชาญ",IF(DB94&gt;=65,"ชำนาญ",IF(DB94&gt;=55,"พัฒนา",IF(DB94&gt;=50,"เริ่มต้น","ไม่ผ่าน")))))))))</f>
        <v/>
      </c>
      <c r="DD94" s="1233" t="str">
        <f>IF($A$72&lt;&gt;"ชั้น"&amp;'01.ข้อมูลเบื้องต้น'!$H$2,"",IF(VLOOKUP($A94,'02.คีย์เทอม1'!$A$10:$GT$59,160,FALSE)="","",VLOOKUP($A94,'02.คีย์เทอม1'!$A$10:$GT$59,160,FALSE)))</f>
        <v/>
      </c>
      <c r="DE94" s="1233" t="str">
        <f>IF($A$72&lt;&gt;"ชั้น"&amp;'01.ข้อมูลเบื้องต้น'!$H$2,"",IF(VLOOKUP($A94,'03.คีย์เทอม2'!$A$10:$GT$59,160,FALSE)="","",VLOOKUP($A94,'03.คีย์เทอม2'!$A$10:$GT$59,160,FALSE)))</f>
        <v/>
      </c>
      <c r="DF94" s="1262" t="str">
        <f t="shared" si="115"/>
        <v/>
      </c>
      <c r="DG94" s="1233" t="str">
        <f>IF('2.ชื่อนักเรียน'!R26="มส","มส",IF('2.ชื่อนักเรียน'!R26="ร","ร",IF('2.ชื่อนักเรียน'!R26="ย้าย","ย้าย",IF($B94="","",IF(DF94="","",IF(DF94&gt;=75,"เชี่ยวชาญ",IF(DF94&gt;=65,"ชำนาญ",IF(DF94&gt;=55,"พัฒนา",IF(DF94&gt;=50,"เริ่มต้น","ไม่ผ่าน")))))))))</f>
        <v/>
      </c>
      <c r="DH94" s="1233" t="str">
        <f>IF($A$72&lt;&gt;"ชั้น"&amp;'01.ข้อมูลเบื้องต้น'!$H$2,"",IF(VLOOKUP($A94,'02.คีย์เทอม1'!$A$10:$GT$59,165,FALSE)="","",VLOOKUP($A94,'02.คีย์เทอม1'!$A$10:$GT$59,165,FALSE)))</f>
        <v/>
      </c>
      <c r="DI94" s="1233" t="str">
        <f>IF($A$72&lt;&gt;"ชั้น"&amp;'01.ข้อมูลเบื้องต้น'!$H$2,"",IF(VLOOKUP($A94,'03.คีย์เทอม2'!$A$10:$GT$59,165,FALSE)="","",VLOOKUP($A94,'03.คีย์เทอม2'!$A$10:$GT$59,165,FALSE)))</f>
        <v/>
      </c>
      <c r="DJ94" s="1262" t="str">
        <f t="shared" si="116"/>
        <v/>
      </c>
      <c r="DK94" s="1233" t="str">
        <f>IF('2.ชื่อนักเรียน'!R26="มส","มส",IF('2.ชื่อนักเรียน'!R26="ร","ร",IF('2.ชื่อนักเรียน'!R26="ย้าย","ย้าย",IF($B94="","",IF(DJ94="","",IF(DJ94&gt;=75,"เชี่ยวชาญ",IF(DJ94&gt;=65,"ชำนาญ",IF(DJ94&gt;=55,"พัฒนา",IF(DJ94&gt;=50,"เริ่มต้น","ไม่ผ่าน")))))))))</f>
        <v/>
      </c>
      <c r="DL94" s="1233" t="str">
        <f>IF($A$72&lt;&gt;"ชั้น"&amp;'01.ข้อมูลเบื้องต้น'!$H$2,"",IF(VLOOKUP($A94,'02.คีย์เทอม1'!$A$10:$GT$59,170,FALSE)="","",VLOOKUP($A94,'02.คีย์เทอม1'!$A$10:$GT$59,170,FALSE)))</f>
        <v/>
      </c>
      <c r="DM94" s="1233" t="str">
        <f>IF($A$72&lt;&gt;"ชั้น"&amp;'01.ข้อมูลเบื้องต้น'!$H$2,"",IF(VLOOKUP($A94,'03.คีย์เทอม2'!$A$10:$GT$59,170,FALSE)="","",VLOOKUP($A94,'03.คีย์เทอม2'!$A$10:$GT$59,170,FALSE)))</f>
        <v/>
      </c>
      <c r="DN94" s="1262" t="str">
        <f t="shared" si="117"/>
        <v/>
      </c>
      <c r="DO94" s="1233" t="str">
        <f>IF('2.ชื่อนักเรียน'!R26="มส","มส",IF('2.ชื่อนักเรียน'!R26="ร","ร",IF('2.ชื่อนักเรียน'!R26="ย้าย","ย้าย",IF($B94="","",IF(DN94="","",IF(DN94&gt;=75,"เชี่ยวชาญ",IF(DN94&gt;=65,"ชำนาญ",IF(DN94&gt;=55,"พัฒนา",IF(DN94&gt;=50,"เริ่มต้น","ไม่ผ่าน")))))))))</f>
        <v/>
      </c>
      <c r="DP94" s="1233" t="str">
        <f>IF($A$72&lt;&gt;"ชั้น"&amp;'01.ข้อมูลเบื้องต้น'!$H$2,"",IF(VLOOKUP($A94,'02.คีย์เทอม1'!$A$10:$GT$59,175,FALSE)="","",VLOOKUP($A94,'02.คีย์เทอม1'!$A$10:$GT$59,175,FALSE)))</f>
        <v/>
      </c>
      <c r="DQ94" s="1233" t="str">
        <f>IF($A$72&lt;&gt;"ชั้น"&amp;'01.ข้อมูลเบื้องต้น'!$H$2,"",IF(VLOOKUP($A94,'03.คีย์เทอม2'!$A$10:$GT$59,175,FALSE)="","",VLOOKUP($A94,'03.คีย์เทอม2'!$A$10:$GT$59,175,FALSE)))</f>
        <v/>
      </c>
      <c r="DR94" s="1262" t="str">
        <f t="shared" si="118"/>
        <v/>
      </c>
      <c r="DS94" s="1233" t="str">
        <f>IF('2.ชื่อนักเรียน'!R26="มส","มส",IF('2.ชื่อนักเรียน'!R26="ร","ร",IF('2.ชื่อนักเรียน'!R26="ย้าย","ย้าย",IF($B94="","",IF(DR94="","",IF(DR94&gt;=75,"เชี่ยวชาญ",IF(DR94&gt;=65,"ชำนาญ",IF(DR94&gt;=55,"พัฒนา",IF(DR94&gt;=50,"เริ่มต้น","ไม่ผ่าน")))))))))</f>
        <v/>
      </c>
      <c r="DT94" s="1233" t="str">
        <f>IF($A$72&lt;&gt;"ชั้น"&amp;'01.ข้อมูลเบื้องต้น'!$H$2,"",IF(VLOOKUP($A94,'02.คีย์เทอม1'!$A$10:$GT$59,180,FALSE)="","",VLOOKUP($A94,'02.คีย์เทอม1'!$A$10:$GT$59,180,FALSE)))</f>
        <v/>
      </c>
      <c r="DU94" s="1233" t="str">
        <f>IF($A$72&lt;&gt;"ชั้น"&amp;'01.ข้อมูลเบื้องต้น'!$H$2,"",IF(VLOOKUP($A94,'03.คีย์เทอม2'!$A$10:$GT$59,180,FALSE)="","",VLOOKUP($A94,'03.คีย์เทอม2'!$A$10:$GT$59,180,FALSE)))</f>
        <v/>
      </c>
      <c r="DV94" s="1262" t="str">
        <f t="shared" si="119"/>
        <v/>
      </c>
      <c r="DW94" s="1233" t="str">
        <f>IF('2.ชื่อนักเรียน'!R26="มส","มส",IF('2.ชื่อนักเรียน'!R26="ร","ร",IF('2.ชื่อนักเรียน'!R26="ย้าย","ย้าย",IF($B94="","",IF(DV94="","",IF(DV94&gt;=75,"เชี่ยวชาญ",IF(DV94&gt;=65,"ชำนาญ",IF(DV94&gt;=55,"พัฒนา",IF(DV94&gt;=50,"เริ่มต้น","ไม่ผ่าน")))))))))</f>
        <v/>
      </c>
    </row>
    <row r="95" spans="1:127" ht="16.8" customHeight="1">
      <c r="A95" s="1323">
        <v>17</v>
      </c>
      <c r="B95" s="1324" t="str">
        <f>IF('2.ชื่อนักเรียน'!C27="","",'2.ชื่อนักเรียน'!C27)</f>
        <v/>
      </c>
      <c r="C95" s="1313" t="str">
        <f>IF('2.ชื่อนักเรียน'!D27="","",'2.ชื่อนักเรียน'!D27)</f>
        <v/>
      </c>
      <c r="D95" s="1314" t="str">
        <f>IF($A$72&lt;&gt;"ชั้น"&amp;'01.ข้อมูลเบื้องต้น'!$H$2,"",IF(AK95="","",AK95))</f>
        <v/>
      </c>
      <c r="E95" s="1314" t="str">
        <f>IF($A$72&lt;&gt;"ชั้น"&amp;'01.ข้อมูลเบื้องต้น'!$H$2,"",IF(AO95="","",AO95))</f>
        <v/>
      </c>
      <c r="F95" s="1315" t="str">
        <f>IF($A$72&lt;&gt;"ชั้น"&amp;'01.ข้อมูลเบื้องต้น'!$H$2,"",IF(AS95="","",AS95))</f>
        <v/>
      </c>
      <c r="G95" s="1326" t="str">
        <f>IF($A$72&lt;&gt;"ชั้น"&amp;'01.ข้อมูลเบื้องต้น'!$H$2,"",IF(AW95="","",AW95))</f>
        <v/>
      </c>
      <c r="H95" s="1327" t="str">
        <f>IF($A$72&lt;&gt;"ชั้น"&amp;'01.ข้อมูลเบื้องต้น'!$H$2,"",IF(BA95="","",BA95))</f>
        <v/>
      </c>
      <c r="I95" s="1316" t="str">
        <f>IF($A$72&lt;&gt;"ชั้น"&amp;'01.ข้อมูลเบื้องต้น'!$H$2,"",IF(BE95="","",BE95))</f>
        <v/>
      </c>
      <c r="J95" s="1316" t="str">
        <f>IF($A$72&lt;&gt;"ชั้น"&amp;'01.ข้อมูลเบื้องต้น'!$H$2,"",IF(BI95="","",BI95))</f>
        <v/>
      </c>
      <c r="K95" s="1316" t="str">
        <f>IF($A$72&lt;&gt;"ชั้น"&amp;'01.ข้อมูลเบื้องต้น'!$H$2,"",IF(BM95="","",BM95))</f>
        <v/>
      </c>
      <c r="L95" s="1328" t="str">
        <f>IF($A$72&lt;&gt;"ชั้น"&amp;'01.ข้อมูลเบื้องต้น'!$H$2,"",IF(BO95="","",BO95))</f>
        <v/>
      </c>
      <c r="M95" s="1326" t="str">
        <f>IF($A$72&lt;&gt;"ชั้น"&amp;'01.ข้อมูลเบื้องต้น'!$H$2,"",IF(BS95="","",BS95))</f>
        <v/>
      </c>
      <c r="N95" s="1327" t="str">
        <f>IF($A$72&lt;&gt;"ชั้น"&amp;'01.ข้อมูลเบื้องต้น'!$H$2,"",IF(BW95="","",BW95))</f>
        <v/>
      </c>
      <c r="O95" s="1327" t="str">
        <f>IF($A$72&lt;&gt;"ชั้น"&amp;'01.ข้อมูลเบื้องต้น'!$H$2,"",IF(CA95="","",CA95))</f>
        <v/>
      </c>
      <c r="P95" s="1327" t="str">
        <f>IF($A$72&lt;&gt;"ชั้น"&amp;'01.ข้อมูลเบื้องต้น'!$H$2,"",IF(CE95="","",CE95))</f>
        <v/>
      </c>
      <c r="Q95" s="1327" t="str">
        <f>IF($A$72&lt;&gt;"ชั้น"&amp;'01.ข้อมูลเบื้องต้น'!$H$2,"",IF(CI95="","",CI95))</f>
        <v/>
      </c>
      <c r="R95" s="1327" t="str">
        <f>IF($A$72&lt;&gt;"ชั้น"&amp;'01.ข้อมูลเบื้องต้น'!$H$2,"",IF(CM95="","",CM95))</f>
        <v/>
      </c>
      <c r="S95" s="1327" t="str">
        <f>IF($A$72&lt;&gt;"ชั้น"&amp;'01.ข้อมูลเบื้องต้น'!$H$2,"",IF(CQ95="","",CQ95))</f>
        <v/>
      </c>
      <c r="T95" s="1327" t="str">
        <f>IF($A$72&lt;&gt;"ชั้น"&amp;'01.ข้อมูลเบื้องต้น'!$H$2,"",IF(CU95="","",CU95))</f>
        <v/>
      </c>
      <c r="U95" s="1327" t="str">
        <f>IF($A$72&lt;&gt;"ชั้น"&amp;'01.ข้อมูลเบื้องต้น'!$H$2,"",IF(CY95="","",CY95))</f>
        <v/>
      </c>
      <c r="V95" s="1327" t="str">
        <f>IF($A$72&lt;&gt;"ชั้น"&amp;'01.ข้อมูลเบื้องต้น'!$H$2,"",IF(DC95="","",DC95))</f>
        <v/>
      </c>
      <c r="W95" s="1327" t="str">
        <f>IF($A$72&lt;&gt;"ชั้น"&amp;'01.ข้อมูลเบื้องต้น'!$H$2,"",IF(DG95="","",DG95))</f>
        <v/>
      </c>
      <c r="X95" s="1327" t="str">
        <f>IF($A$72&lt;&gt;"ชั้น"&amp;'01.ข้อมูลเบื้องต้น'!$H$2,"",IF(DK95="","",DK95))</f>
        <v/>
      </c>
      <c r="Y95" s="1327" t="str">
        <f>IF($A$72&lt;&gt;"ชั้น"&amp;'01.ข้อมูลเบื้องต้น'!$H$2,"",IF(DO95="","",DO95))</f>
        <v/>
      </c>
      <c r="Z95" s="1327" t="str">
        <f>IF($A$72&lt;&gt;"ชั้น"&amp;'01.ข้อมูลเบื้องต้น'!$H$2,"",IF(DS95="","",DS95))</f>
        <v/>
      </c>
      <c r="AA95" s="1420" t="str">
        <f>IF($A$72&lt;&gt;"ชั้น"&amp;'01.ข้อมูลเบื้องต้น'!$H$2,"",IF(DW95="","",DW95))</f>
        <v/>
      </c>
      <c r="AB95" s="1421" t="str">
        <f>IF($A$72&lt;&gt;"ชั้น"&amp;'01.ข้อมูลเบื้องต้น'!$H$2,"",'7.พัฒนาผู้เรียน'!G27)</f>
        <v/>
      </c>
      <c r="AC95" s="1422" t="str">
        <f>IF($A$72&lt;&gt;"ชั้น"&amp;'01.ข้อมูลเบื้องต้น'!$H$2,"",'9.คุณลักษณะ'!I27)</f>
        <v/>
      </c>
      <c r="AH95" s="1233" t="str">
        <f>IF($A$72&lt;&gt;"ชั้น"&amp;'01.ข้อมูลเบื้องต้น'!$H$2,"",IF(VLOOKUP($A95,'02.คีย์เทอม1'!$A$10:$GT$59,189,FALSE)="","",VLOOKUP($A95,'02.คีย์เทอม1'!$A$10:$GT$59,189,FALSE)))</f>
        <v/>
      </c>
      <c r="AI95" s="1233" t="str">
        <f>IF($A$72&lt;&gt;"ชั้น"&amp;'01.ข้อมูลเบื้องต้น'!$H$2,"",IF(VLOOKUP($A95,'03.คีย์เทอม2'!$A$10:$GT$59,189,FALSE)="","",VLOOKUP($A95,'03.คีย์เทอม2'!$A$10:$GT$59,189,FALSE)))</f>
        <v/>
      </c>
      <c r="AJ95" s="1262" t="str">
        <f t="shared" si="73"/>
        <v/>
      </c>
      <c r="AK95" s="1233" t="str">
        <f>IF('2.ชื่อนักเรียน'!R27="มส","มส",IF('2.ชื่อนักเรียน'!R27="ร","ร",IF('2.ชื่อนักเรียน'!R27="ย้าย","ย้าย",IF($B95="","",IF(AJ95="","",IF(AJ95&gt;=75,"เชี่ยวชาญ",IF(AJ95&gt;=65,"ชำนาญ",IF(AJ95&gt;=55,"พัฒนา",IF(AJ95&gt;=50,"เริ่มต้น","ไม่ผ่าน")))))))))</f>
        <v/>
      </c>
      <c r="AL95" s="1233" t="str">
        <f>IF($A$72&lt;&gt;"ชั้น"&amp;'01.ข้อมูลเบื้องต้น'!$H$2,"",IF(VLOOKUP($A95,'02.คีย์เทอม1'!$A$10:$GT$59,193,FALSE)="","",VLOOKUP($A95,'02.คีย์เทอม1'!$A$10:$GT$59,193,FALSE)))</f>
        <v/>
      </c>
      <c r="AM95" s="1233" t="str">
        <f>IF($A$72&lt;&gt;"ชั้น"&amp;'01.ข้อมูลเบื้องต้น'!$H$2,"",IF(VLOOKUP($A95,'03.คีย์เทอม2'!$A$10:$GT$59,193,FALSE)="","",VLOOKUP($A95,'03.คีย์เทอม2'!$A$10:$GT$59,193,FALSE)))</f>
        <v/>
      </c>
      <c r="AN95" s="1262" t="str">
        <f t="shared" si="97"/>
        <v/>
      </c>
      <c r="AO95" s="1233" t="str">
        <f>IF('2.ชื่อนักเรียน'!R27="มส","มส",IF('2.ชื่อนักเรียน'!R27="ร","ร",IF('2.ชื่อนักเรียน'!R27="ย้าย","ย้าย",IF($B95="","",IF(AN95="","",IF(AN95&gt;=75,"เชี่ยวชาญ",IF(AN95&gt;=65,"ชำนาญ",IF(AN95&gt;=55,"พัฒนา",IF(AN95&gt;=50,"เริ่มต้น","ไม่ผ่าน")))))))))</f>
        <v/>
      </c>
      <c r="AP95" s="1233" t="str">
        <f>IF($A$72&lt;&gt;"ชั้น"&amp;'01.ข้อมูลเบื้องต้น'!$H$2,"",IF(VLOOKUP($A95,'02.คีย์เทอม1'!$A$10:$GT$59,195,FALSE)="","",VLOOKUP($A95,'02.คีย์เทอม1'!$A$10:$GT$59,195,FALSE)))</f>
        <v/>
      </c>
      <c r="AQ95" s="1233" t="str">
        <f>IF($A$72&lt;&gt;"ชั้น"&amp;'01.ข้อมูลเบื้องต้น'!$H$2,"",IF(VLOOKUP($A95,'03.คีย์เทอม2'!$A$10:$GT$59,195,FALSE)="","",VLOOKUP($A95,'03.คีย์เทอม2'!$A$10:$GT$59,195,FALSE)))</f>
        <v/>
      </c>
      <c r="AR95" s="1262" t="str">
        <f t="shared" si="98"/>
        <v/>
      </c>
      <c r="AS95" s="1233" t="str">
        <f>IF('2.ชื่อนักเรียน'!R27="มส","มส",IF('2.ชื่อนักเรียน'!R27="ร","ร",IF('2.ชื่อนักเรียน'!R27="ย้าย","ย้าย",IF($B95="","",IF(AR95="","",IF(AR95&gt;=75,"เชี่ยวชาญ",IF(AR95&gt;=65,"ชำนาญ",IF(AR95&gt;=55,"พัฒนา",IF(AR95&gt;=50,"เริ่มต้น","ไม่ผ่าน")))))))))</f>
        <v/>
      </c>
      <c r="AT95" s="1233" t="str">
        <f>IF($A$72&lt;&gt;"ชั้น"&amp;'01.ข้อมูลเบื้องต้น'!$H$2,"",IF(VLOOKUP($A95,'02.คีย์เทอม1'!$A$10:$GT$59,196,FALSE)="","",VLOOKUP($A95,'02.คีย์เทอม1'!$A$10:$GT$59,196,FALSE)))</f>
        <v/>
      </c>
      <c r="AU95" s="1233" t="str">
        <f>IF($A$72&lt;&gt;"ชั้น"&amp;'01.ข้อมูลเบื้องต้น'!$H$2,"",IF(VLOOKUP($A95,'03.คีย์เทอม2'!$A$10:$GT$59,196,FALSE)="","",VLOOKUP($A95,'03.คีย์เทอม2'!$A$10:$GT$59,196,FALSE)))</f>
        <v/>
      </c>
      <c r="AV95" s="1262" t="str">
        <f t="shared" si="99"/>
        <v/>
      </c>
      <c r="AW95" s="1233" t="str">
        <f>IF('2.ชื่อนักเรียน'!R27="มส","มส",IF('2.ชื่อนักเรียน'!R27="ร","ร",IF('2.ชื่อนักเรียน'!R27="ย้าย","ย้าย",IF($B95="","",IF(AV95="","",IF(AV95&gt;=75,"เชี่ยวชาญ",IF(AV95&gt;=65,"ชำนาญ",IF(AV95&gt;=55,"พัฒนา",IF(AV95&gt;=50,"เริ่มต้น","ไม่ผ่าน")))))))))</f>
        <v/>
      </c>
      <c r="AX95" s="1233" t="str">
        <f>IF($A$72&lt;&gt;"ชั้น"&amp;'01.ข้อมูลเบื้องต้น'!$H$2,"",IF(VLOOKUP($A95,'02.คีย์เทอม1'!$A$10:$GT$59,197,FALSE)="","",VLOOKUP($A95,'02.คีย์เทอม1'!$A$10:$GT$59,197,FALSE)))</f>
        <v/>
      </c>
      <c r="AY95" s="1233" t="str">
        <f>IF($A$72&lt;&gt;"ชั้น"&amp;'01.ข้อมูลเบื้องต้น'!$H$2,"",IF(VLOOKUP($A95,'03.คีย์เทอม2'!$A$10:$GT$59,197,FALSE)="","",VLOOKUP($A95,'03.คีย์เทอม2'!$A$10:$GT$59,197,FALSE)))</f>
        <v/>
      </c>
      <c r="AZ95" s="1262" t="str">
        <f t="shared" si="100"/>
        <v/>
      </c>
      <c r="BA95" s="1233" t="str">
        <f>IF('2.ชื่อนักเรียน'!R27="มส","มส",IF('2.ชื่อนักเรียน'!R27="ร","ร",IF('2.ชื่อนักเรียน'!R27="ย้าย","ย้าย",IF($B95="","",IF(AZ95="","",IF(AZ95&gt;=75,"เชี่ยวชาญ",IF(AZ95&gt;=65,"ชำนาญ",IF(AZ95&gt;=55,"พัฒนา",IF(AZ95&gt;=50,"เริ่มต้น","ไม่ผ่าน")))))))))</f>
        <v/>
      </c>
      <c r="BB95" s="1233" t="str">
        <f>IF($A$72&lt;&gt;"ชั้น"&amp;'01.ข้อมูลเบื้องต้น'!$H$2,"",IF(VLOOKUP($A95,'02.คีย์เทอม1'!$A$10:$GT$59,198,FALSE)="","",VLOOKUP($A95,'02.คีย์เทอม1'!$A$10:$GT$59,198,FALSE)))</f>
        <v/>
      </c>
      <c r="BC95" s="1233" t="str">
        <f>IF($A$72&lt;&gt;"ชั้น"&amp;'01.ข้อมูลเบื้องต้น'!$H$2,"",IF(VLOOKUP($A95,'03.คีย์เทอม2'!$A$10:$GT$59,198,FALSE)="","",VLOOKUP($A95,'03.คีย์เทอม2'!$A$10:$GT$59,198,FALSE)))</f>
        <v/>
      </c>
      <c r="BD95" s="1262" t="str">
        <f t="shared" si="101"/>
        <v/>
      </c>
      <c r="BE95" s="1233" t="str">
        <f>IF('2.ชื่อนักเรียน'!R27="มส","มส",IF('2.ชื่อนักเรียน'!R27="ร","ร",IF('2.ชื่อนักเรียน'!R27="ย้าย","ย้าย",IF($B95="","",IF(BD95="","",IF(BD95&gt;=75,"เชี่ยวชาญ",IF(BD95&gt;=65,"ชำนาญ",IF(BD95&gt;=55,"พัฒนา",IF(BD95&gt;=50,"เริ่มต้น","ไม่ผ่าน")))))))))</f>
        <v/>
      </c>
      <c r="BF95" s="1233" t="str">
        <f>IF($A$72&lt;&gt;"ชั้น"&amp;'01.ข้อมูลเบื้องต้น'!$H$2,"",IF(VLOOKUP($A95,'02.คีย์เทอม1'!$A$10:$GT$59,199,FALSE)="","",VLOOKUP($A95,'02.คีย์เทอม1'!$A$10:$GT$59,199,FALSE)))</f>
        <v/>
      </c>
      <c r="BG95" s="1233" t="str">
        <f>IF($A$72&lt;&gt;"ชั้น"&amp;'01.ข้อมูลเบื้องต้น'!$H$2,"",IF(VLOOKUP($A95,'03.คีย์เทอม2'!$A$10:$GT$59,199,FALSE)="","",VLOOKUP($A95,'03.คีย์เทอม2'!$A$10:$GT$59,199,FALSE)))</f>
        <v/>
      </c>
      <c r="BH95" s="1262" t="str">
        <f t="shared" si="102"/>
        <v/>
      </c>
      <c r="BI95" s="1233" t="str">
        <f>IF('2.ชื่อนักเรียน'!R27="มส","มส",IF('2.ชื่อนักเรียน'!R27="ร","ร",IF('2.ชื่อนักเรียน'!R27="ย้าย","ย้าย",IF($B95="","",IF(BH95="","",IF(BH95&gt;=75,"เชี่ยวชาญ",IF(BH95&gt;=65,"ชำนาญ",IF(BH95&gt;=55,"พัฒนา",IF(BH95&gt;=50,"เริ่มต้น","ไม่ผ่าน")))))))))</f>
        <v/>
      </c>
      <c r="BJ95" s="1233" t="str">
        <f>IF($A$72&lt;&gt;"ชั้น"&amp;'01.ข้อมูลเบื้องต้น'!$H$2,"",IF(VLOOKUP($A95,'02.คีย์เทอม1'!$A$10:$GT$59,200,FALSE)="","",VLOOKUP($A95,'02.คีย์เทอม1'!$A$10:$GT$59,200,FALSE)))</f>
        <v/>
      </c>
      <c r="BK95" s="1233" t="str">
        <f>IF($A$72&lt;&gt;"ชั้น"&amp;'01.ข้อมูลเบื้องต้น'!$H$2,"",IF(VLOOKUP($A95,'03.คีย์เทอม2'!$A$10:$GT$59,200,FALSE)="","",VLOOKUP($A95,'03.คีย์เทอม2'!$A$10:$GT$59,200,FALSE)))</f>
        <v/>
      </c>
      <c r="BL95" s="1262" t="str">
        <f t="shared" si="103"/>
        <v/>
      </c>
      <c r="BM95" s="1233" t="str">
        <f>IF('2.ชื่อนักเรียน'!R27="มส","มส",IF('2.ชื่อนักเรียน'!R27="ร","ร",IF('2.ชื่อนักเรียน'!R27="ย้าย","ย้าย",IF($B95="","",IF(BL95="","",IF(BL95&gt;=75,"เชี่ยวชาญ",IF(BL95&gt;=65,"ชำนาญ",IF(BL95&gt;=55,"พัฒนา",IF(BL95&gt;=50,"เริ่มต้น","ไม่ผ่าน")))))))))</f>
        <v/>
      </c>
      <c r="BN95" s="1262" t="str">
        <f t="shared" si="104"/>
        <v/>
      </c>
      <c r="BO95" s="1233" t="str">
        <f>IF('2.ชื่อนักเรียน'!R27="มส","มส",IF('2.ชื่อนักเรียน'!R27="ร","ร",IF('2.ชื่อนักเรียน'!R27="ย้าย","ย้าย",IF($B95="","",IF(BN95="","",IF(BN95&gt;=75,"เชี่ยวชาญ",IF(BN95&gt;=65,"ชำนาญ",IF(BN95&gt;=55,"พัฒนา",IF(BN95&gt;=50,"เริ่มต้น","ไม่ผ่าน")))))))))</f>
        <v/>
      </c>
      <c r="BP95" s="1233" t="str">
        <f>IF($A$72&lt;&gt;"ชั้น"&amp;'01.ข้อมูลเบื้องต้น'!$H$2,"",IF(VLOOKUP($A95,'02.คีย์เทอม1'!$A$10:$GT$59,110,FALSE)="","",VLOOKUP($A95,'02.คีย์เทอม1'!$A$10:$GT$59,110,FALSE)))</f>
        <v/>
      </c>
      <c r="BQ95" s="1233" t="str">
        <f>IF($A$72&lt;&gt;"ชั้น"&amp;'01.ข้อมูลเบื้องต้น'!$H$2,"",IF(VLOOKUP($A95,'03.คีย์เทอม2'!$A$10:$GT$59,110,FALSE)="","",VLOOKUP($A95,'03.คีย์เทอม2'!$A$10:$GT$59,110,FALSE)))</f>
        <v/>
      </c>
      <c r="BR95" s="1262" t="str">
        <f t="shared" si="105"/>
        <v/>
      </c>
      <c r="BS95" s="1233" t="str">
        <f>IF('2.ชื่อนักเรียน'!R27="มส","มส",IF('2.ชื่อนักเรียน'!R27="ร","ร",IF('2.ชื่อนักเรียน'!R27="ย้าย","ย้าย",IF($B95="","",IF(BR95="","",IF(BR95&gt;=75,"เชี่ยวชาญ",IF(BR95&gt;=65,"ชำนาญ",IF(BR95&gt;=55,"พัฒนา",IF(BR95&gt;=50,"เริ่มต้น","ไม่ผ่าน")))))))))</f>
        <v/>
      </c>
      <c r="BT95" s="1233" t="str">
        <f>IF($A$72&lt;&gt;"ชั้น"&amp;'01.ข้อมูลเบื้องต้น'!$H$2,"",IF(VLOOKUP($A95,'02.คีย์เทอม1'!$A$10:$GT$59,115,FALSE)="","",VLOOKUP($A95,'02.คีย์เทอม1'!$A$10:$GT$59,115,FALSE)))</f>
        <v/>
      </c>
      <c r="BU95" s="1233" t="str">
        <f>IF($A$72&lt;&gt;"ชั้น"&amp;'01.ข้อมูลเบื้องต้น'!$H$2,"",IF(VLOOKUP($A95,'03.คีย์เทอม2'!$A$10:$GT$59,115,FALSE)="","",VLOOKUP($A95,'03.คีย์เทอม2'!$A$10:$GT$59,115,FALSE)))</f>
        <v/>
      </c>
      <c r="BV95" s="1262" t="str">
        <f t="shared" si="106"/>
        <v/>
      </c>
      <c r="BW95" s="1233" t="str">
        <f>IF('2.ชื่อนักเรียน'!R27="มส","มส",IF('2.ชื่อนักเรียน'!R27="ร","ร",IF('2.ชื่อนักเรียน'!R27="ย้าย","ย้าย",IF($B95="","",IF(BV95="","",IF(BV95&gt;=75,"เชี่ยวชาญ",IF(BV95&gt;=65,"ชำนาญ",IF(BV95&gt;=55,"พัฒนา",IF(BV95&gt;=50,"เริ่มต้น","ไม่ผ่าน")))))))))</f>
        <v/>
      </c>
      <c r="BX95" s="1233" t="str">
        <f>IF($A$72&lt;&gt;"ชั้น"&amp;'01.ข้อมูลเบื้องต้น'!$H$2,"",IF(VLOOKUP($A95,'02.คีย์เทอม1'!$A$10:$GT$59,120,FALSE)="","",VLOOKUP($A95,'02.คีย์เทอม1'!$A$10:$GT$59,120,FALSE)))</f>
        <v/>
      </c>
      <c r="BY95" s="1233" t="str">
        <f>IF($A$72&lt;&gt;"ชั้น"&amp;'01.ข้อมูลเบื้องต้น'!$H$2,"",IF(VLOOKUP($A95,'03.คีย์เทอม2'!$A$10:$GT$59,120,FALSE)="","",VLOOKUP($A95,'03.คีย์เทอม2'!$A$10:$GT$59,120,FALSE)))</f>
        <v/>
      </c>
      <c r="BZ95" s="1262" t="str">
        <f t="shared" si="107"/>
        <v/>
      </c>
      <c r="CA95" s="1233" t="str">
        <f>IF('2.ชื่อนักเรียน'!R27="มส","มส",IF('2.ชื่อนักเรียน'!R27="ร","ร",IF('2.ชื่อนักเรียน'!R27="ย้าย","ย้าย",IF($B95="","",IF(BZ95="","",IF(BZ95&gt;=75,"เชี่ยวชาญ",IF(BZ95&gt;=65,"ชำนาญ",IF(BZ95&gt;=55,"พัฒนา",IF(BZ95&gt;=50,"เริ่มต้น","ไม่ผ่าน")))))))))</f>
        <v/>
      </c>
      <c r="CB95" s="1233" t="str">
        <f>IF($A$72&lt;&gt;"ชั้น"&amp;'01.ข้อมูลเบื้องต้น'!$H$2,"",IF(VLOOKUP($A95,'02.คีย์เทอม1'!$A$10:$GT$59,125,FALSE)="","",VLOOKUP($A95,'02.คีย์เทอม1'!$A$10:$GT$59,125,FALSE)))</f>
        <v/>
      </c>
      <c r="CC95" s="1233" t="str">
        <f>IF($A$72&lt;&gt;"ชั้น"&amp;'01.ข้อมูลเบื้องต้น'!$H$2,"",IF(VLOOKUP($A95,'03.คีย์เทอม2'!$A$10:$GT$59,125,FALSE)="","",VLOOKUP($A95,'03.คีย์เทอม2'!$A$10:$GT$59,125,FALSE)))</f>
        <v/>
      </c>
      <c r="CD95" s="1262" t="str">
        <f t="shared" si="108"/>
        <v/>
      </c>
      <c r="CE95" s="1233" t="str">
        <f>IF('2.ชื่อนักเรียน'!R27="มส","มส",IF('2.ชื่อนักเรียน'!R27="ร","ร",IF('2.ชื่อนักเรียน'!R27="ย้าย","ย้าย",IF($B95="","",IF(CD95="","",IF(CD95&gt;=75,"เชี่ยวชาญ",IF(CD95&gt;=65,"ชำนาญ",IF(CD95&gt;=55,"พัฒนา",IF(CD95&gt;=50,"เริ่มต้น","ไม่ผ่าน")))))))))</f>
        <v/>
      </c>
      <c r="CF95" s="1233" t="str">
        <f>IF($A$72&lt;&gt;"ชั้น"&amp;'01.ข้อมูลเบื้องต้น'!$H$2,"",IF(VLOOKUP($A95,'02.คีย์เทอม1'!$A$10:$GT$59,130,FALSE)="","",VLOOKUP($A95,'02.คีย์เทอม1'!$A$10:$GT$59,130,FALSE)))</f>
        <v/>
      </c>
      <c r="CG95" s="1233" t="str">
        <f>IF($A$72&lt;&gt;"ชั้น"&amp;'01.ข้อมูลเบื้องต้น'!$H$2,"",IF(VLOOKUP($A95,'03.คีย์เทอม2'!$A$10:$GT$59,130,FALSE)="","",VLOOKUP($A95,'03.คีย์เทอม2'!$A$10:$GT$59,130,FALSE)))</f>
        <v/>
      </c>
      <c r="CH95" s="1262" t="str">
        <f t="shared" si="109"/>
        <v/>
      </c>
      <c r="CI95" s="1233" t="str">
        <f>IF('2.ชื่อนักเรียน'!R27="มส","มส",IF('2.ชื่อนักเรียน'!R27="ร","ร",IF('2.ชื่อนักเรียน'!R27="ย้าย","ย้าย",IF($B95="","",IF(CH95="","",IF(CH95&gt;=75,"เชี่ยวชาญ",IF(CH95&gt;=65,"ชำนาญ",IF(CH95&gt;=55,"พัฒนา",IF(CH95&gt;=50,"เริ่มต้น","ไม่ผ่าน")))))))))</f>
        <v/>
      </c>
      <c r="CJ95" s="1233" t="str">
        <f>IF($A$72&lt;&gt;"ชั้น"&amp;'01.ข้อมูลเบื้องต้น'!$H$2,"",IF(VLOOKUP($A95,'02.คีย์เทอม1'!$A$10:$GT$59,135,FALSE)="","",VLOOKUP($A95,'02.คีย์เทอม1'!$A$10:$GT$59,135,FALSE)))</f>
        <v/>
      </c>
      <c r="CK95" s="1233" t="str">
        <f>IF($A$72&lt;&gt;"ชั้น"&amp;'01.ข้อมูลเบื้องต้น'!$H$2,"",IF(VLOOKUP($A95,'03.คีย์เทอม2'!$A$10:$GT$59,135,FALSE)="","",VLOOKUP($A95,'03.คีย์เทอม2'!$A$10:$GT$59,135,FALSE)))</f>
        <v/>
      </c>
      <c r="CL95" s="1262" t="str">
        <f t="shared" si="110"/>
        <v/>
      </c>
      <c r="CM95" s="1233" t="str">
        <f>IF('2.ชื่อนักเรียน'!R27="มส","มส",IF('2.ชื่อนักเรียน'!R27="ร","ร",IF('2.ชื่อนักเรียน'!R27="ย้าย","ย้าย",IF($B95="","",IF(CL95="","",IF(CL95&gt;=75,"เชี่ยวชาญ",IF(CL95&gt;=65,"ชำนาญ",IF(CL95&gt;=55,"พัฒนา",IF(CL95&gt;=50,"เริ่มต้น","ไม่ผ่าน")))))))))</f>
        <v/>
      </c>
      <c r="CN95" s="1233" t="str">
        <f>IF($A$72&lt;&gt;"ชั้น"&amp;'01.ข้อมูลเบื้องต้น'!$H$2,"",IF(VLOOKUP($A95,'02.คีย์เทอม1'!$A$10:$GT$59,140,FALSE)="","",VLOOKUP($A95,'02.คีย์เทอม1'!$A$10:$GT$59,140,FALSE)))</f>
        <v/>
      </c>
      <c r="CO95" s="1233" t="str">
        <f>IF($A$72&lt;&gt;"ชั้น"&amp;'01.ข้อมูลเบื้องต้น'!$H$2,"",IF(VLOOKUP($A95,'03.คีย์เทอม2'!$A$10:$GT$59,140,FALSE)="","",VLOOKUP($A95,'03.คีย์เทอม2'!$A$10:$GT$59,140,FALSE)))</f>
        <v/>
      </c>
      <c r="CP95" s="1262" t="str">
        <f t="shared" si="111"/>
        <v/>
      </c>
      <c r="CQ95" s="1233" t="str">
        <f>IF('2.ชื่อนักเรียน'!R27="มส","มส",IF('2.ชื่อนักเรียน'!R27="ร","ร",IF('2.ชื่อนักเรียน'!R27="ย้าย","ย้าย",IF($B95="","",IF(CP95="","",IF(CP95&gt;=75,"เชี่ยวชาญ",IF(CP95&gt;=65,"ชำนาญ",IF(CP95&gt;=55,"พัฒนา",IF(CP95&gt;=50,"เริ่มต้น","ไม่ผ่าน")))))))))</f>
        <v/>
      </c>
      <c r="CR95" s="1233" t="str">
        <f>IF($A$72&lt;&gt;"ชั้น"&amp;'01.ข้อมูลเบื้องต้น'!$H$2,"",IF(VLOOKUP($A95,'02.คีย์เทอม1'!$A$10:$GT$59,145,FALSE)="","",VLOOKUP($A95,'02.คีย์เทอม1'!$A$10:$GT$59,145,FALSE)))</f>
        <v/>
      </c>
      <c r="CS95" s="1233" t="str">
        <f>IF($A$72&lt;&gt;"ชั้น"&amp;'01.ข้อมูลเบื้องต้น'!$H$2,"",IF(VLOOKUP($A95,'03.คีย์เทอม2'!$A$10:$GT$59,145,FALSE)="","",VLOOKUP($A95,'03.คีย์เทอม2'!$A$10:$GT$59,145,FALSE)))</f>
        <v/>
      </c>
      <c r="CT95" s="1262" t="str">
        <f t="shared" si="112"/>
        <v/>
      </c>
      <c r="CU95" s="1233" t="str">
        <f>IF('2.ชื่อนักเรียน'!R27="มส","มส",IF('2.ชื่อนักเรียน'!R27="ร","ร",IF('2.ชื่อนักเรียน'!R27="ย้าย","ย้าย",IF($B95="","",IF(CT95="","",IF(CT95&gt;=75,"เชี่ยวชาญ",IF(CT95&gt;=65,"ชำนาญ",IF(CT95&gt;=55,"พัฒนา",IF(CT95&gt;=50,"เริ่มต้น","ไม่ผ่าน")))))))))</f>
        <v/>
      </c>
      <c r="CV95" s="1233" t="str">
        <f>IF($A$72&lt;&gt;"ชั้น"&amp;'01.ข้อมูลเบื้องต้น'!$H$2,"",IF(VLOOKUP($A95,'02.คีย์เทอม1'!$A$10:$GT$59,150,FALSE)="","",VLOOKUP($A95,'02.คีย์เทอม1'!$A$10:$GT$59,150,FALSE)))</f>
        <v/>
      </c>
      <c r="CW95" s="1233" t="str">
        <f>IF($A$72&lt;&gt;"ชั้น"&amp;'01.ข้อมูลเบื้องต้น'!$H$2,"",IF(VLOOKUP($A95,'03.คีย์เทอม2'!$A$10:$GT$59,150,FALSE)="","",VLOOKUP($A95,'03.คีย์เทอม2'!$A$10:$GT$59,150,FALSE)))</f>
        <v/>
      </c>
      <c r="CX95" s="1262" t="str">
        <f t="shared" si="113"/>
        <v/>
      </c>
      <c r="CY95" s="1233" t="str">
        <f>IF('2.ชื่อนักเรียน'!R27="มส","มส",IF('2.ชื่อนักเรียน'!R27="ร","ร",IF('2.ชื่อนักเรียน'!R27="ย้าย","ย้าย",IF($B95="","",IF(CX95="","",IF(CX95&gt;=75,"เชี่ยวชาญ",IF(CX95&gt;=65,"ชำนาญ",IF(CX95&gt;=55,"พัฒนา",IF(CX95&gt;=50,"เริ่มต้น","ไม่ผ่าน")))))))))</f>
        <v/>
      </c>
      <c r="CZ95" s="1233" t="str">
        <f>IF($A$72&lt;&gt;"ชั้น"&amp;'01.ข้อมูลเบื้องต้น'!$H$2,"",IF(VLOOKUP($A95,'02.คีย์เทอม1'!$A$10:$GT$59,155,FALSE)="","",VLOOKUP($A95,'02.คีย์เทอม1'!$A$10:$GT$59,155,FALSE)))</f>
        <v/>
      </c>
      <c r="DA95" s="1233" t="str">
        <f>IF($A$72&lt;&gt;"ชั้น"&amp;'01.ข้อมูลเบื้องต้น'!$H$2,"",IF(VLOOKUP($A95,'03.คีย์เทอม2'!$A$10:$GT$59,155,FALSE)="","",VLOOKUP($A95,'03.คีย์เทอม2'!$A$10:$GT$59,155,FALSE)))</f>
        <v/>
      </c>
      <c r="DB95" s="1262" t="str">
        <f t="shared" si="114"/>
        <v/>
      </c>
      <c r="DC95" s="1233" t="str">
        <f>IF('2.ชื่อนักเรียน'!R27="มส","มส",IF('2.ชื่อนักเรียน'!R27="ร","ร",IF('2.ชื่อนักเรียน'!R27="ย้าย","ย้าย",IF($B95="","",IF(DB95="","",IF(DB95&gt;=75,"เชี่ยวชาญ",IF(DB95&gt;=65,"ชำนาญ",IF(DB95&gt;=55,"พัฒนา",IF(DB95&gt;=50,"เริ่มต้น","ไม่ผ่าน")))))))))</f>
        <v/>
      </c>
      <c r="DD95" s="1233" t="str">
        <f>IF($A$72&lt;&gt;"ชั้น"&amp;'01.ข้อมูลเบื้องต้น'!$H$2,"",IF(VLOOKUP($A95,'02.คีย์เทอม1'!$A$10:$GT$59,160,FALSE)="","",VLOOKUP($A95,'02.คีย์เทอม1'!$A$10:$GT$59,160,FALSE)))</f>
        <v/>
      </c>
      <c r="DE95" s="1233" t="str">
        <f>IF($A$72&lt;&gt;"ชั้น"&amp;'01.ข้อมูลเบื้องต้น'!$H$2,"",IF(VLOOKUP($A95,'03.คีย์เทอม2'!$A$10:$GT$59,160,FALSE)="","",VLOOKUP($A95,'03.คีย์เทอม2'!$A$10:$GT$59,160,FALSE)))</f>
        <v/>
      </c>
      <c r="DF95" s="1262" t="str">
        <f t="shared" si="115"/>
        <v/>
      </c>
      <c r="DG95" s="1233" t="str">
        <f>IF('2.ชื่อนักเรียน'!R27="มส","มส",IF('2.ชื่อนักเรียน'!R27="ร","ร",IF('2.ชื่อนักเรียน'!R27="ย้าย","ย้าย",IF($B95="","",IF(DF95="","",IF(DF95&gt;=75,"เชี่ยวชาญ",IF(DF95&gt;=65,"ชำนาญ",IF(DF95&gt;=55,"พัฒนา",IF(DF95&gt;=50,"เริ่มต้น","ไม่ผ่าน")))))))))</f>
        <v/>
      </c>
      <c r="DH95" s="1233" t="str">
        <f>IF($A$72&lt;&gt;"ชั้น"&amp;'01.ข้อมูลเบื้องต้น'!$H$2,"",IF(VLOOKUP($A95,'02.คีย์เทอม1'!$A$10:$GT$59,165,FALSE)="","",VLOOKUP($A95,'02.คีย์เทอม1'!$A$10:$GT$59,165,FALSE)))</f>
        <v/>
      </c>
      <c r="DI95" s="1233" t="str">
        <f>IF($A$72&lt;&gt;"ชั้น"&amp;'01.ข้อมูลเบื้องต้น'!$H$2,"",IF(VLOOKUP($A95,'03.คีย์เทอม2'!$A$10:$GT$59,165,FALSE)="","",VLOOKUP($A95,'03.คีย์เทอม2'!$A$10:$GT$59,165,FALSE)))</f>
        <v/>
      </c>
      <c r="DJ95" s="1262" t="str">
        <f t="shared" si="116"/>
        <v/>
      </c>
      <c r="DK95" s="1233" t="str">
        <f>IF('2.ชื่อนักเรียน'!R27="มส","มส",IF('2.ชื่อนักเรียน'!R27="ร","ร",IF('2.ชื่อนักเรียน'!R27="ย้าย","ย้าย",IF($B95="","",IF(DJ95="","",IF(DJ95&gt;=75,"เชี่ยวชาญ",IF(DJ95&gt;=65,"ชำนาญ",IF(DJ95&gt;=55,"พัฒนา",IF(DJ95&gt;=50,"เริ่มต้น","ไม่ผ่าน")))))))))</f>
        <v/>
      </c>
      <c r="DL95" s="1233" t="str">
        <f>IF($A$72&lt;&gt;"ชั้น"&amp;'01.ข้อมูลเบื้องต้น'!$H$2,"",IF(VLOOKUP($A95,'02.คีย์เทอม1'!$A$10:$GT$59,170,FALSE)="","",VLOOKUP($A95,'02.คีย์เทอม1'!$A$10:$GT$59,170,FALSE)))</f>
        <v/>
      </c>
      <c r="DM95" s="1233" t="str">
        <f>IF($A$72&lt;&gt;"ชั้น"&amp;'01.ข้อมูลเบื้องต้น'!$H$2,"",IF(VLOOKUP($A95,'03.คีย์เทอม2'!$A$10:$GT$59,170,FALSE)="","",VLOOKUP($A95,'03.คีย์เทอม2'!$A$10:$GT$59,170,FALSE)))</f>
        <v/>
      </c>
      <c r="DN95" s="1262" t="str">
        <f t="shared" si="117"/>
        <v/>
      </c>
      <c r="DO95" s="1233" t="str">
        <f>IF('2.ชื่อนักเรียน'!R27="มส","มส",IF('2.ชื่อนักเรียน'!R27="ร","ร",IF('2.ชื่อนักเรียน'!R27="ย้าย","ย้าย",IF($B95="","",IF(DN95="","",IF(DN95&gt;=75,"เชี่ยวชาญ",IF(DN95&gt;=65,"ชำนาญ",IF(DN95&gt;=55,"พัฒนา",IF(DN95&gt;=50,"เริ่มต้น","ไม่ผ่าน")))))))))</f>
        <v/>
      </c>
      <c r="DP95" s="1233" t="str">
        <f>IF($A$72&lt;&gt;"ชั้น"&amp;'01.ข้อมูลเบื้องต้น'!$H$2,"",IF(VLOOKUP($A95,'02.คีย์เทอม1'!$A$10:$GT$59,175,FALSE)="","",VLOOKUP($A95,'02.คีย์เทอม1'!$A$10:$GT$59,175,FALSE)))</f>
        <v/>
      </c>
      <c r="DQ95" s="1233" t="str">
        <f>IF($A$72&lt;&gt;"ชั้น"&amp;'01.ข้อมูลเบื้องต้น'!$H$2,"",IF(VLOOKUP($A95,'03.คีย์เทอม2'!$A$10:$GT$59,175,FALSE)="","",VLOOKUP($A95,'03.คีย์เทอม2'!$A$10:$GT$59,175,FALSE)))</f>
        <v/>
      </c>
      <c r="DR95" s="1262" t="str">
        <f t="shared" si="118"/>
        <v/>
      </c>
      <c r="DS95" s="1233" t="str">
        <f>IF('2.ชื่อนักเรียน'!R27="มส","มส",IF('2.ชื่อนักเรียน'!R27="ร","ร",IF('2.ชื่อนักเรียน'!R27="ย้าย","ย้าย",IF($B95="","",IF(DR95="","",IF(DR95&gt;=75,"เชี่ยวชาญ",IF(DR95&gt;=65,"ชำนาญ",IF(DR95&gt;=55,"พัฒนา",IF(DR95&gt;=50,"เริ่มต้น","ไม่ผ่าน")))))))))</f>
        <v/>
      </c>
      <c r="DT95" s="1233" t="str">
        <f>IF($A$72&lt;&gt;"ชั้น"&amp;'01.ข้อมูลเบื้องต้น'!$H$2,"",IF(VLOOKUP($A95,'02.คีย์เทอม1'!$A$10:$GT$59,180,FALSE)="","",VLOOKUP($A95,'02.คีย์เทอม1'!$A$10:$GT$59,180,FALSE)))</f>
        <v/>
      </c>
      <c r="DU95" s="1233" t="str">
        <f>IF($A$72&lt;&gt;"ชั้น"&amp;'01.ข้อมูลเบื้องต้น'!$H$2,"",IF(VLOOKUP($A95,'03.คีย์เทอม2'!$A$10:$GT$59,180,FALSE)="","",VLOOKUP($A95,'03.คีย์เทอม2'!$A$10:$GT$59,180,FALSE)))</f>
        <v/>
      </c>
      <c r="DV95" s="1262" t="str">
        <f t="shared" si="119"/>
        <v/>
      </c>
      <c r="DW95" s="1233" t="str">
        <f>IF('2.ชื่อนักเรียน'!R27="มส","มส",IF('2.ชื่อนักเรียน'!R27="ร","ร",IF('2.ชื่อนักเรียน'!R27="ย้าย","ย้าย",IF($B95="","",IF(DV95="","",IF(DV95&gt;=75,"เชี่ยวชาญ",IF(DV95&gt;=65,"ชำนาญ",IF(DV95&gt;=55,"พัฒนา",IF(DV95&gt;=50,"เริ่มต้น","ไม่ผ่าน")))))))))</f>
        <v/>
      </c>
    </row>
    <row r="96" spans="1:127" ht="16.8" customHeight="1">
      <c r="A96" s="1323">
        <v>18</v>
      </c>
      <c r="B96" s="1324" t="str">
        <f>IF('2.ชื่อนักเรียน'!C28="","",'2.ชื่อนักเรียน'!C28)</f>
        <v/>
      </c>
      <c r="C96" s="1313" t="str">
        <f>IF('2.ชื่อนักเรียน'!D28="","",'2.ชื่อนักเรียน'!D28)</f>
        <v/>
      </c>
      <c r="D96" s="1314" t="str">
        <f>IF($A$72&lt;&gt;"ชั้น"&amp;'01.ข้อมูลเบื้องต้น'!$H$2,"",IF(AK96="","",AK96))</f>
        <v/>
      </c>
      <c r="E96" s="1314" t="str">
        <f>IF($A$72&lt;&gt;"ชั้น"&amp;'01.ข้อมูลเบื้องต้น'!$H$2,"",IF(AO96="","",AO96))</f>
        <v/>
      </c>
      <c r="F96" s="1315" t="str">
        <f>IF($A$72&lt;&gt;"ชั้น"&amp;'01.ข้อมูลเบื้องต้น'!$H$2,"",IF(AS96="","",AS96))</f>
        <v/>
      </c>
      <c r="G96" s="1326" t="str">
        <f>IF($A$72&lt;&gt;"ชั้น"&amp;'01.ข้อมูลเบื้องต้น'!$H$2,"",IF(AW96="","",AW96))</f>
        <v/>
      </c>
      <c r="H96" s="1327" t="str">
        <f>IF($A$72&lt;&gt;"ชั้น"&amp;'01.ข้อมูลเบื้องต้น'!$H$2,"",IF(BA96="","",BA96))</f>
        <v/>
      </c>
      <c r="I96" s="1316" t="str">
        <f>IF($A$72&lt;&gt;"ชั้น"&amp;'01.ข้อมูลเบื้องต้น'!$H$2,"",IF(BE96="","",BE96))</f>
        <v/>
      </c>
      <c r="J96" s="1316" t="str">
        <f>IF($A$72&lt;&gt;"ชั้น"&amp;'01.ข้อมูลเบื้องต้น'!$H$2,"",IF(BI96="","",BI96))</f>
        <v/>
      </c>
      <c r="K96" s="1316" t="str">
        <f>IF($A$72&lt;&gt;"ชั้น"&amp;'01.ข้อมูลเบื้องต้น'!$H$2,"",IF(BM96="","",BM96))</f>
        <v/>
      </c>
      <c r="L96" s="1328" t="str">
        <f>IF($A$72&lt;&gt;"ชั้น"&amp;'01.ข้อมูลเบื้องต้น'!$H$2,"",IF(BO96="","",BO96))</f>
        <v/>
      </c>
      <c r="M96" s="1326" t="str">
        <f>IF($A$72&lt;&gt;"ชั้น"&amp;'01.ข้อมูลเบื้องต้น'!$H$2,"",IF(BS96="","",BS96))</f>
        <v/>
      </c>
      <c r="N96" s="1327" t="str">
        <f>IF($A$72&lt;&gt;"ชั้น"&amp;'01.ข้อมูลเบื้องต้น'!$H$2,"",IF(BW96="","",BW96))</f>
        <v/>
      </c>
      <c r="O96" s="1327" t="str">
        <f>IF($A$72&lt;&gt;"ชั้น"&amp;'01.ข้อมูลเบื้องต้น'!$H$2,"",IF(CA96="","",CA96))</f>
        <v/>
      </c>
      <c r="P96" s="1327" t="str">
        <f>IF($A$72&lt;&gt;"ชั้น"&amp;'01.ข้อมูลเบื้องต้น'!$H$2,"",IF(CE96="","",CE96))</f>
        <v/>
      </c>
      <c r="Q96" s="1327" t="str">
        <f>IF($A$72&lt;&gt;"ชั้น"&amp;'01.ข้อมูลเบื้องต้น'!$H$2,"",IF(CI96="","",CI96))</f>
        <v/>
      </c>
      <c r="R96" s="1327" t="str">
        <f>IF($A$72&lt;&gt;"ชั้น"&amp;'01.ข้อมูลเบื้องต้น'!$H$2,"",IF(CM96="","",CM96))</f>
        <v/>
      </c>
      <c r="S96" s="1327" t="str">
        <f>IF($A$72&lt;&gt;"ชั้น"&amp;'01.ข้อมูลเบื้องต้น'!$H$2,"",IF(CQ96="","",CQ96))</f>
        <v/>
      </c>
      <c r="T96" s="1327" t="str">
        <f>IF($A$72&lt;&gt;"ชั้น"&amp;'01.ข้อมูลเบื้องต้น'!$H$2,"",IF(CU96="","",CU96))</f>
        <v/>
      </c>
      <c r="U96" s="1327" t="str">
        <f>IF($A$72&lt;&gt;"ชั้น"&amp;'01.ข้อมูลเบื้องต้น'!$H$2,"",IF(CY96="","",CY96))</f>
        <v/>
      </c>
      <c r="V96" s="1327" t="str">
        <f>IF($A$72&lt;&gt;"ชั้น"&amp;'01.ข้อมูลเบื้องต้น'!$H$2,"",IF(DC96="","",DC96))</f>
        <v/>
      </c>
      <c r="W96" s="1327" t="str">
        <f>IF($A$72&lt;&gt;"ชั้น"&amp;'01.ข้อมูลเบื้องต้น'!$H$2,"",IF(DG96="","",DG96))</f>
        <v/>
      </c>
      <c r="X96" s="1327" t="str">
        <f>IF($A$72&lt;&gt;"ชั้น"&amp;'01.ข้อมูลเบื้องต้น'!$H$2,"",IF(DK96="","",DK96))</f>
        <v/>
      </c>
      <c r="Y96" s="1327" t="str">
        <f>IF($A$72&lt;&gt;"ชั้น"&amp;'01.ข้อมูลเบื้องต้น'!$H$2,"",IF(DO96="","",DO96))</f>
        <v/>
      </c>
      <c r="Z96" s="1327" t="str">
        <f>IF($A$72&lt;&gt;"ชั้น"&amp;'01.ข้อมูลเบื้องต้น'!$H$2,"",IF(DS96="","",DS96))</f>
        <v/>
      </c>
      <c r="AA96" s="1420" t="str">
        <f>IF($A$72&lt;&gt;"ชั้น"&amp;'01.ข้อมูลเบื้องต้น'!$H$2,"",IF(DW96="","",DW96))</f>
        <v/>
      </c>
      <c r="AB96" s="1421" t="str">
        <f>IF($A$72&lt;&gt;"ชั้น"&amp;'01.ข้อมูลเบื้องต้น'!$H$2,"",'7.พัฒนาผู้เรียน'!G28)</f>
        <v/>
      </c>
      <c r="AC96" s="1422" t="str">
        <f>IF($A$72&lt;&gt;"ชั้น"&amp;'01.ข้อมูลเบื้องต้น'!$H$2,"",'9.คุณลักษณะ'!I28)</f>
        <v/>
      </c>
      <c r="AH96" s="1233" t="str">
        <f>IF($A$72&lt;&gt;"ชั้น"&amp;'01.ข้อมูลเบื้องต้น'!$H$2,"",IF(VLOOKUP($A96,'02.คีย์เทอม1'!$A$10:$GT$59,189,FALSE)="","",VLOOKUP($A96,'02.คีย์เทอม1'!$A$10:$GT$59,189,FALSE)))</f>
        <v/>
      </c>
      <c r="AI96" s="1233" t="str">
        <f>IF($A$72&lt;&gt;"ชั้น"&amp;'01.ข้อมูลเบื้องต้น'!$H$2,"",IF(VLOOKUP($A96,'03.คีย์เทอม2'!$A$10:$GT$59,189,FALSE)="","",VLOOKUP($A96,'03.คีย์เทอม2'!$A$10:$GT$59,189,FALSE)))</f>
        <v/>
      </c>
      <c r="AJ96" s="1262" t="str">
        <f t="shared" si="73"/>
        <v/>
      </c>
      <c r="AK96" s="1233" t="str">
        <f>IF('2.ชื่อนักเรียน'!R28="มส","มส",IF('2.ชื่อนักเรียน'!R28="ร","ร",IF('2.ชื่อนักเรียน'!R28="ย้าย","ย้าย",IF($B96="","",IF(AJ96="","",IF(AJ96&gt;=75,"เชี่ยวชาญ",IF(AJ96&gt;=65,"ชำนาญ",IF(AJ96&gt;=55,"พัฒนา",IF(AJ96&gt;=50,"เริ่มต้น","ไม่ผ่าน")))))))))</f>
        <v/>
      </c>
      <c r="AL96" s="1233" t="str">
        <f>IF($A$72&lt;&gt;"ชั้น"&amp;'01.ข้อมูลเบื้องต้น'!$H$2,"",IF(VLOOKUP($A96,'02.คีย์เทอม1'!$A$10:$GT$59,193,FALSE)="","",VLOOKUP($A96,'02.คีย์เทอม1'!$A$10:$GT$59,193,FALSE)))</f>
        <v/>
      </c>
      <c r="AM96" s="1233" t="str">
        <f>IF($A$72&lt;&gt;"ชั้น"&amp;'01.ข้อมูลเบื้องต้น'!$H$2,"",IF(VLOOKUP($A96,'03.คีย์เทอม2'!$A$10:$GT$59,193,FALSE)="","",VLOOKUP($A96,'03.คีย์เทอม2'!$A$10:$GT$59,193,FALSE)))</f>
        <v/>
      </c>
      <c r="AN96" s="1262" t="str">
        <f t="shared" si="97"/>
        <v/>
      </c>
      <c r="AO96" s="1233" t="str">
        <f>IF('2.ชื่อนักเรียน'!R28="มส","มส",IF('2.ชื่อนักเรียน'!R28="ร","ร",IF('2.ชื่อนักเรียน'!R28="ย้าย","ย้าย",IF($B96="","",IF(AN96="","",IF(AN96&gt;=75,"เชี่ยวชาญ",IF(AN96&gt;=65,"ชำนาญ",IF(AN96&gt;=55,"พัฒนา",IF(AN96&gt;=50,"เริ่มต้น","ไม่ผ่าน")))))))))</f>
        <v/>
      </c>
      <c r="AP96" s="1233" t="str">
        <f>IF($A$72&lt;&gt;"ชั้น"&amp;'01.ข้อมูลเบื้องต้น'!$H$2,"",IF(VLOOKUP($A96,'02.คีย์เทอม1'!$A$10:$GT$59,195,FALSE)="","",VLOOKUP($A96,'02.คีย์เทอม1'!$A$10:$GT$59,195,FALSE)))</f>
        <v/>
      </c>
      <c r="AQ96" s="1233" t="str">
        <f>IF($A$72&lt;&gt;"ชั้น"&amp;'01.ข้อมูลเบื้องต้น'!$H$2,"",IF(VLOOKUP($A96,'03.คีย์เทอม2'!$A$10:$GT$59,195,FALSE)="","",VLOOKUP($A96,'03.คีย์เทอม2'!$A$10:$GT$59,195,FALSE)))</f>
        <v/>
      </c>
      <c r="AR96" s="1262" t="str">
        <f t="shared" si="98"/>
        <v/>
      </c>
      <c r="AS96" s="1233" t="str">
        <f>IF('2.ชื่อนักเรียน'!R28="มส","มส",IF('2.ชื่อนักเรียน'!R28="ร","ร",IF('2.ชื่อนักเรียน'!R28="ย้าย","ย้าย",IF($B96="","",IF(AR96="","",IF(AR96&gt;=75,"เชี่ยวชาญ",IF(AR96&gt;=65,"ชำนาญ",IF(AR96&gt;=55,"พัฒนา",IF(AR96&gt;=50,"เริ่มต้น","ไม่ผ่าน")))))))))</f>
        <v/>
      </c>
      <c r="AT96" s="1233" t="str">
        <f>IF($A$72&lt;&gt;"ชั้น"&amp;'01.ข้อมูลเบื้องต้น'!$H$2,"",IF(VLOOKUP($A96,'02.คีย์เทอม1'!$A$10:$GT$59,196,FALSE)="","",VLOOKUP($A96,'02.คีย์เทอม1'!$A$10:$GT$59,196,FALSE)))</f>
        <v/>
      </c>
      <c r="AU96" s="1233" t="str">
        <f>IF($A$72&lt;&gt;"ชั้น"&amp;'01.ข้อมูลเบื้องต้น'!$H$2,"",IF(VLOOKUP($A96,'03.คีย์เทอม2'!$A$10:$GT$59,196,FALSE)="","",VLOOKUP($A96,'03.คีย์เทอม2'!$A$10:$GT$59,196,FALSE)))</f>
        <v/>
      </c>
      <c r="AV96" s="1262" t="str">
        <f t="shared" si="99"/>
        <v/>
      </c>
      <c r="AW96" s="1233" t="str">
        <f>IF('2.ชื่อนักเรียน'!R28="มส","มส",IF('2.ชื่อนักเรียน'!R28="ร","ร",IF('2.ชื่อนักเรียน'!R28="ย้าย","ย้าย",IF($B96="","",IF(AV96="","",IF(AV96&gt;=75,"เชี่ยวชาญ",IF(AV96&gt;=65,"ชำนาญ",IF(AV96&gt;=55,"พัฒนา",IF(AV96&gt;=50,"เริ่มต้น","ไม่ผ่าน")))))))))</f>
        <v/>
      </c>
      <c r="AX96" s="1233" t="str">
        <f>IF($A$72&lt;&gt;"ชั้น"&amp;'01.ข้อมูลเบื้องต้น'!$H$2,"",IF(VLOOKUP($A96,'02.คีย์เทอม1'!$A$10:$GT$59,197,FALSE)="","",VLOOKUP($A96,'02.คีย์เทอม1'!$A$10:$GT$59,197,FALSE)))</f>
        <v/>
      </c>
      <c r="AY96" s="1233" t="str">
        <f>IF($A$72&lt;&gt;"ชั้น"&amp;'01.ข้อมูลเบื้องต้น'!$H$2,"",IF(VLOOKUP($A96,'03.คีย์เทอม2'!$A$10:$GT$59,197,FALSE)="","",VLOOKUP($A96,'03.คีย์เทอม2'!$A$10:$GT$59,197,FALSE)))</f>
        <v/>
      </c>
      <c r="AZ96" s="1262" t="str">
        <f t="shared" si="100"/>
        <v/>
      </c>
      <c r="BA96" s="1233" t="str">
        <f>IF('2.ชื่อนักเรียน'!R28="มส","มส",IF('2.ชื่อนักเรียน'!R28="ร","ร",IF('2.ชื่อนักเรียน'!R28="ย้าย","ย้าย",IF($B96="","",IF(AZ96="","",IF(AZ96&gt;=75,"เชี่ยวชาญ",IF(AZ96&gt;=65,"ชำนาญ",IF(AZ96&gt;=55,"พัฒนา",IF(AZ96&gt;=50,"เริ่มต้น","ไม่ผ่าน")))))))))</f>
        <v/>
      </c>
      <c r="BB96" s="1233" t="str">
        <f>IF($A$72&lt;&gt;"ชั้น"&amp;'01.ข้อมูลเบื้องต้น'!$H$2,"",IF(VLOOKUP($A96,'02.คีย์เทอม1'!$A$10:$GT$59,198,FALSE)="","",VLOOKUP($A96,'02.คีย์เทอม1'!$A$10:$GT$59,198,FALSE)))</f>
        <v/>
      </c>
      <c r="BC96" s="1233" t="str">
        <f>IF($A$72&lt;&gt;"ชั้น"&amp;'01.ข้อมูลเบื้องต้น'!$H$2,"",IF(VLOOKUP($A96,'03.คีย์เทอม2'!$A$10:$GT$59,198,FALSE)="","",VLOOKUP($A96,'03.คีย์เทอม2'!$A$10:$GT$59,198,FALSE)))</f>
        <v/>
      </c>
      <c r="BD96" s="1262" t="str">
        <f t="shared" si="101"/>
        <v/>
      </c>
      <c r="BE96" s="1233" t="str">
        <f>IF('2.ชื่อนักเรียน'!R28="มส","มส",IF('2.ชื่อนักเรียน'!R28="ร","ร",IF('2.ชื่อนักเรียน'!R28="ย้าย","ย้าย",IF($B96="","",IF(BD96="","",IF(BD96&gt;=75,"เชี่ยวชาญ",IF(BD96&gt;=65,"ชำนาญ",IF(BD96&gt;=55,"พัฒนา",IF(BD96&gt;=50,"เริ่มต้น","ไม่ผ่าน")))))))))</f>
        <v/>
      </c>
      <c r="BF96" s="1233" t="str">
        <f>IF($A$72&lt;&gt;"ชั้น"&amp;'01.ข้อมูลเบื้องต้น'!$H$2,"",IF(VLOOKUP($A96,'02.คีย์เทอม1'!$A$10:$GT$59,199,FALSE)="","",VLOOKUP($A96,'02.คีย์เทอม1'!$A$10:$GT$59,199,FALSE)))</f>
        <v/>
      </c>
      <c r="BG96" s="1233" t="str">
        <f>IF($A$72&lt;&gt;"ชั้น"&amp;'01.ข้อมูลเบื้องต้น'!$H$2,"",IF(VLOOKUP($A96,'03.คีย์เทอม2'!$A$10:$GT$59,199,FALSE)="","",VLOOKUP($A96,'03.คีย์เทอม2'!$A$10:$GT$59,199,FALSE)))</f>
        <v/>
      </c>
      <c r="BH96" s="1262" t="str">
        <f t="shared" si="102"/>
        <v/>
      </c>
      <c r="BI96" s="1233" t="str">
        <f>IF('2.ชื่อนักเรียน'!R28="มส","มส",IF('2.ชื่อนักเรียน'!R28="ร","ร",IF('2.ชื่อนักเรียน'!R28="ย้าย","ย้าย",IF($B96="","",IF(BH96="","",IF(BH96&gt;=75,"เชี่ยวชาญ",IF(BH96&gt;=65,"ชำนาญ",IF(BH96&gt;=55,"พัฒนา",IF(BH96&gt;=50,"เริ่มต้น","ไม่ผ่าน")))))))))</f>
        <v/>
      </c>
      <c r="BJ96" s="1233" t="str">
        <f>IF($A$72&lt;&gt;"ชั้น"&amp;'01.ข้อมูลเบื้องต้น'!$H$2,"",IF(VLOOKUP($A96,'02.คีย์เทอม1'!$A$10:$GT$59,200,FALSE)="","",VLOOKUP($A96,'02.คีย์เทอม1'!$A$10:$GT$59,200,FALSE)))</f>
        <v/>
      </c>
      <c r="BK96" s="1233" t="str">
        <f>IF($A$72&lt;&gt;"ชั้น"&amp;'01.ข้อมูลเบื้องต้น'!$H$2,"",IF(VLOOKUP($A96,'03.คีย์เทอม2'!$A$10:$GT$59,200,FALSE)="","",VLOOKUP($A96,'03.คีย์เทอม2'!$A$10:$GT$59,200,FALSE)))</f>
        <v/>
      </c>
      <c r="BL96" s="1262" t="str">
        <f t="shared" si="103"/>
        <v/>
      </c>
      <c r="BM96" s="1233" t="str">
        <f>IF('2.ชื่อนักเรียน'!R28="มส","มส",IF('2.ชื่อนักเรียน'!R28="ร","ร",IF('2.ชื่อนักเรียน'!R28="ย้าย","ย้าย",IF($B96="","",IF(BL96="","",IF(BL96&gt;=75,"เชี่ยวชาญ",IF(BL96&gt;=65,"ชำนาญ",IF(BL96&gt;=55,"พัฒนา",IF(BL96&gt;=50,"เริ่มต้น","ไม่ผ่าน")))))))))</f>
        <v/>
      </c>
      <c r="BN96" s="1262" t="str">
        <f t="shared" si="104"/>
        <v/>
      </c>
      <c r="BO96" s="1233" t="str">
        <f>IF('2.ชื่อนักเรียน'!R28="มส","มส",IF('2.ชื่อนักเรียน'!R28="ร","ร",IF('2.ชื่อนักเรียน'!R28="ย้าย","ย้าย",IF($B96="","",IF(BN96="","",IF(BN96&gt;=75,"เชี่ยวชาญ",IF(BN96&gt;=65,"ชำนาญ",IF(BN96&gt;=55,"พัฒนา",IF(BN96&gt;=50,"เริ่มต้น","ไม่ผ่าน")))))))))</f>
        <v/>
      </c>
      <c r="BP96" s="1233" t="str">
        <f>IF($A$72&lt;&gt;"ชั้น"&amp;'01.ข้อมูลเบื้องต้น'!$H$2,"",IF(VLOOKUP($A96,'02.คีย์เทอม1'!$A$10:$GT$59,110,FALSE)="","",VLOOKUP($A96,'02.คีย์เทอม1'!$A$10:$GT$59,110,FALSE)))</f>
        <v/>
      </c>
      <c r="BQ96" s="1233" t="str">
        <f>IF($A$72&lt;&gt;"ชั้น"&amp;'01.ข้อมูลเบื้องต้น'!$H$2,"",IF(VLOOKUP($A96,'03.คีย์เทอม2'!$A$10:$GT$59,110,FALSE)="","",VLOOKUP($A96,'03.คีย์เทอม2'!$A$10:$GT$59,110,FALSE)))</f>
        <v/>
      </c>
      <c r="BR96" s="1262" t="str">
        <f t="shared" si="105"/>
        <v/>
      </c>
      <c r="BS96" s="1233" t="str">
        <f>IF('2.ชื่อนักเรียน'!R28="มส","มส",IF('2.ชื่อนักเรียน'!R28="ร","ร",IF('2.ชื่อนักเรียน'!R28="ย้าย","ย้าย",IF($B96="","",IF(BR96="","",IF(BR96&gt;=75,"เชี่ยวชาญ",IF(BR96&gt;=65,"ชำนาญ",IF(BR96&gt;=55,"พัฒนา",IF(BR96&gt;=50,"เริ่มต้น","ไม่ผ่าน")))))))))</f>
        <v/>
      </c>
      <c r="BT96" s="1233" t="str">
        <f>IF($A$72&lt;&gt;"ชั้น"&amp;'01.ข้อมูลเบื้องต้น'!$H$2,"",IF(VLOOKUP($A96,'02.คีย์เทอม1'!$A$10:$GT$59,115,FALSE)="","",VLOOKUP($A96,'02.คีย์เทอม1'!$A$10:$GT$59,115,FALSE)))</f>
        <v/>
      </c>
      <c r="BU96" s="1233" t="str">
        <f>IF($A$72&lt;&gt;"ชั้น"&amp;'01.ข้อมูลเบื้องต้น'!$H$2,"",IF(VLOOKUP($A96,'03.คีย์เทอม2'!$A$10:$GT$59,115,FALSE)="","",VLOOKUP($A96,'03.คีย์เทอม2'!$A$10:$GT$59,115,FALSE)))</f>
        <v/>
      </c>
      <c r="BV96" s="1262" t="str">
        <f t="shared" si="106"/>
        <v/>
      </c>
      <c r="BW96" s="1233" t="str">
        <f>IF('2.ชื่อนักเรียน'!R28="มส","มส",IF('2.ชื่อนักเรียน'!R28="ร","ร",IF('2.ชื่อนักเรียน'!R28="ย้าย","ย้าย",IF($B96="","",IF(BV96="","",IF(BV96&gt;=75,"เชี่ยวชาญ",IF(BV96&gt;=65,"ชำนาญ",IF(BV96&gt;=55,"พัฒนา",IF(BV96&gt;=50,"เริ่มต้น","ไม่ผ่าน")))))))))</f>
        <v/>
      </c>
      <c r="BX96" s="1233" t="str">
        <f>IF($A$72&lt;&gt;"ชั้น"&amp;'01.ข้อมูลเบื้องต้น'!$H$2,"",IF(VLOOKUP($A96,'02.คีย์เทอม1'!$A$10:$GT$59,120,FALSE)="","",VLOOKUP($A96,'02.คีย์เทอม1'!$A$10:$GT$59,120,FALSE)))</f>
        <v/>
      </c>
      <c r="BY96" s="1233" t="str">
        <f>IF($A$72&lt;&gt;"ชั้น"&amp;'01.ข้อมูลเบื้องต้น'!$H$2,"",IF(VLOOKUP($A96,'03.คีย์เทอม2'!$A$10:$GT$59,120,FALSE)="","",VLOOKUP($A96,'03.คีย์เทอม2'!$A$10:$GT$59,120,FALSE)))</f>
        <v/>
      </c>
      <c r="BZ96" s="1262" t="str">
        <f t="shared" si="107"/>
        <v/>
      </c>
      <c r="CA96" s="1233" t="str">
        <f>IF('2.ชื่อนักเรียน'!R28="มส","มส",IF('2.ชื่อนักเรียน'!R28="ร","ร",IF('2.ชื่อนักเรียน'!R28="ย้าย","ย้าย",IF($B96="","",IF(BZ96="","",IF(BZ96&gt;=75,"เชี่ยวชาญ",IF(BZ96&gt;=65,"ชำนาญ",IF(BZ96&gt;=55,"พัฒนา",IF(BZ96&gt;=50,"เริ่มต้น","ไม่ผ่าน")))))))))</f>
        <v/>
      </c>
      <c r="CB96" s="1233" t="str">
        <f>IF($A$72&lt;&gt;"ชั้น"&amp;'01.ข้อมูลเบื้องต้น'!$H$2,"",IF(VLOOKUP($A96,'02.คีย์เทอม1'!$A$10:$GT$59,125,FALSE)="","",VLOOKUP($A96,'02.คีย์เทอม1'!$A$10:$GT$59,125,FALSE)))</f>
        <v/>
      </c>
      <c r="CC96" s="1233" t="str">
        <f>IF($A$72&lt;&gt;"ชั้น"&amp;'01.ข้อมูลเบื้องต้น'!$H$2,"",IF(VLOOKUP($A96,'03.คีย์เทอม2'!$A$10:$GT$59,125,FALSE)="","",VLOOKUP($A96,'03.คีย์เทอม2'!$A$10:$GT$59,125,FALSE)))</f>
        <v/>
      </c>
      <c r="CD96" s="1262" t="str">
        <f t="shared" si="108"/>
        <v/>
      </c>
      <c r="CE96" s="1233" t="str">
        <f>IF('2.ชื่อนักเรียน'!R28="มส","มส",IF('2.ชื่อนักเรียน'!R28="ร","ร",IF('2.ชื่อนักเรียน'!R28="ย้าย","ย้าย",IF($B96="","",IF(CD96="","",IF(CD96&gt;=75,"เชี่ยวชาญ",IF(CD96&gt;=65,"ชำนาญ",IF(CD96&gt;=55,"พัฒนา",IF(CD96&gt;=50,"เริ่มต้น","ไม่ผ่าน")))))))))</f>
        <v/>
      </c>
      <c r="CF96" s="1233" t="str">
        <f>IF($A$72&lt;&gt;"ชั้น"&amp;'01.ข้อมูลเบื้องต้น'!$H$2,"",IF(VLOOKUP($A96,'02.คีย์เทอม1'!$A$10:$GT$59,130,FALSE)="","",VLOOKUP($A96,'02.คีย์เทอม1'!$A$10:$GT$59,130,FALSE)))</f>
        <v/>
      </c>
      <c r="CG96" s="1233" t="str">
        <f>IF($A$72&lt;&gt;"ชั้น"&amp;'01.ข้อมูลเบื้องต้น'!$H$2,"",IF(VLOOKUP($A96,'03.คีย์เทอม2'!$A$10:$GT$59,130,FALSE)="","",VLOOKUP($A96,'03.คีย์เทอม2'!$A$10:$GT$59,130,FALSE)))</f>
        <v/>
      </c>
      <c r="CH96" s="1262" t="str">
        <f t="shared" si="109"/>
        <v/>
      </c>
      <c r="CI96" s="1233" t="str">
        <f>IF('2.ชื่อนักเรียน'!R28="มส","มส",IF('2.ชื่อนักเรียน'!R28="ร","ร",IF('2.ชื่อนักเรียน'!R28="ย้าย","ย้าย",IF($B96="","",IF(CH96="","",IF(CH96&gt;=75,"เชี่ยวชาญ",IF(CH96&gt;=65,"ชำนาญ",IF(CH96&gt;=55,"พัฒนา",IF(CH96&gt;=50,"เริ่มต้น","ไม่ผ่าน")))))))))</f>
        <v/>
      </c>
      <c r="CJ96" s="1233" t="str">
        <f>IF($A$72&lt;&gt;"ชั้น"&amp;'01.ข้อมูลเบื้องต้น'!$H$2,"",IF(VLOOKUP($A96,'02.คีย์เทอม1'!$A$10:$GT$59,135,FALSE)="","",VLOOKUP($A96,'02.คีย์เทอม1'!$A$10:$GT$59,135,FALSE)))</f>
        <v/>
      </c>
      <c r="CK96" s="1233" t="str">
        <f>IF($A$72&lt;&gt;"ชั้น"&amp;'01.ข้อมูลเบื้องต้น'!$H$2,"",IF(VLOOKUP($A96,'03.คีย์เทอม2'!$A$10:$GT$59,135,FALSE)="","",VLOOKUP($A96,'03.คีย์เทอม2'!$A$10:$GT$59,135,FALSE)))</f>
        <v/>
      </c>
      <c r="CL96" s="1262" t="str">
        <f t="shared" si="110"/>
        <v/>
      </c>
      <c r="CM96" s="1233" t="str">
        <f>IF('2.ชื่อนักเรียน'!R28="มส","มส",IF('2.ชื่อนักเรียน'!R28="ร","ร",IF('2.ชื่อนักเรียน'!R28="ย้าย","ย้าย",IF($B96="","",IF(CL96="","",IF(CL96&gt;=75,"เชี่ยวชาญ",IF(CL96&gt;=65,"ชำนาญ",IF(CL96&gt;=55,"พัฒนา",IF(CL96&gt;=50,"เริ่มต้น","ไม่ผ่าน")))))))))</f>
        <v/>
      </c>
      <c r="CN96" s="1233" t="str">
        <f>IF($A$72&lt;&gt;"ชั้น"&amp;'01.ข้อมูลเบื้องต้น'!$H$2,"",IF(VLOOKUP($A96,'02.คีย์เทอม1'!$A$10:$GT$59,140,FALSE)="","",VLOOKUP($A96,'02.คีย์เทอม1'!$A$10:$GT$59,140,FALSE)))</f>
        <v/>
      </c>
      <c r="CO96" s="1233" t="str">
        <f>IF($A$72&lt;&gt;"ชั้น"&amp;'01.ข้อมูลเบื้องต้น'!$H$2,"",IF(VLOOKUP($A96,'03.คีย์เทอม2'!$A$10:$GT$59,140,FALSE)="","",VLOOKUP($A96,'03.คีย์เทอม2'!$A$10:$GT$59,140,FALSE)))</f>
        <v/>
      </c>
      <c r="CP96" s="1262" t="str">
        <f t="shared" si="111"/>
        <v/>
      </c>
      <c r="CQ96" s="1233" t="str">
        <f>IF('2.ชื่อนักเรียน'!R28="มส","มส",IF('2.ชื่อนักเรียน'!R28="ร","ร",IF('2.ชื่อนักเรียน'!R28="ย้าย","ย้าย",IF($B96="","",IF(CP96="","",IF(CP96&gt;=75,"เชี่ยวชาญ",IF(CP96&gt;=65,"ชำนาญ",IF(CP96&gt;=55,"พัฒนา",IF(CP96&gt;=50,"เริ่มต้น","ไม่ผ่าน")))))))))</f>
        <v/>
      </c>
      <c r="CR96" s="1233" t="str">
        <f>IF($A$72&lt;&gt;"ชั้น"&amp;'01.ข้อมูลเบื้องต้น'!$H$2,"",IF(VLOOKUP($A96,'02.คีย์เทอม1'!$A$10:$GT$59,145,FALSE)="","",VLOOKUP($A96,'02.คีย์เทอม1'!$A$10:$GT$59,145,FALSE)))</f>
        <v/>
      </c>
      <c r="CS96" s="1233" t="str">
        <f>IF($A$72&lt;&gt;"ชั้น"&amp;'01.ข้อมูลเบื้องต้น'!$H$2,"",IF(VLOOKUP($A96,'03.คีย์เทอม2'!$A$10:$GT$59,145,FALSE)="","",VLOOKUP($A96,'03.คีย์เทอม2'!$A$10:$GT$59,145,FALSE)))</f>
        <v/>
      </c>
      <c r="CT96" s="1262" t="str">
        <f t="shared" si="112"/>
        <v/>
      </c>
      <c r="CU96" s="1233" t="str">
        <f>IF('2.ชื่อนักเรียน'!R28="มส","มส",IF('2.ชื่อนักเรียน'!R28="ร","ร",IF('2.ชื่อนักเรียน'!R28="ย้าย","ย้าย",IF($B96="","",IF(CT96="","",IF(CT96&gt;=75,"เชี่ยวชาญ",IF(CT96&gt;=65,"ชำนาญ",IF(CT96&gt;=55,"พัฒนา",IF(CT96&gt;=50,"เริ่มต้น","ไม่ผ่าน")))))))))</f>
        <v/>
      </c>
      <c r="CV96" s="1233" t="str">
        <f>IF($A$72&lt;&gt;"ชั้น"&amp;'01.ข้อมูลเบื้องต้น'!$H$2,"",IF(VLOOKUP($A96,'02.คีย์เทอม1'!$A$10:$GT$59,150,FALSE)="","",VLOOKUP($A96,'02.คีย์เทอม1'!$A$10:$GT$59,150,FALSE)))</f>
        <v/>
      </c>
      <c r="CW96" s="1233" t="str">
        <f>IF($A$72&lt;&gt;"ชั้น"&amp;'01.ข้อมูลเบื้องต้น'!$H$2,"",IF(VLOOKUP($A96,'03.คีย์เทอม2'!$A$10:$GT$59,150,FALSE)="","",VLOOKUP($A96,'03.คีย์เทอม2'!$A$10:$GT$59,150,FALSE)))</f>
        <v/>
      </c>
      <c r="CX96" s="1262" t="str">
        <f t="shared" si="113"/>
        <v/>
      </c>
      <c r="CY96" s="1233" t="str">
        <f>IF('2.ชื่อนักเรียน'!R28="มส","มส",IF('2.ชื่อนักเรียน'!R28="ร","ร",IF('2.ชื่อนักเรียน'!R28="ย้าย","ย้าย",IF($B96="","",IF(CX96="","",IF(CX96&gt;=75,"เชี่ยวชาญ",IF(CX96&gt;=65,"ชำนาญ",IF(CX96&gt;=55,"พัฒนา",IF(CX96&gt;=50,"เริ่มต้น","ไม่ผ่าน")))))))))</f>
        <v/>
      </c>
      <c r="CZ96" s="1233" t="str">
        <f>IF($A$72&lt;&gt;"ชั้น"&amp;'01.ข้อมูลเบื้องต้น'!$H$2,"",IF(VLOOKUP($A96,'02.คีย์เทอม1'!$A$10:$GT$59,155,FALSE)="","",VLOOKUP($A96,'02.คีย์เทอม1'!$A$10:$GT$59,155,FALSE)))</f>
        <v/>
      </c>
      <c r="DA96" s="1233" t="str">
        <f>IF($A$72&lt;&gt;"ชั้น"&amp;'01.ข้อมูลเบื้องต้น'!$H$2,"",IF(VLOOKUP($A96,'03.คีย์เทอม2'!$A$10:$GT$59,155,FALSE)="","",VLOOKUP($A96,'03.คีย์เทอม2'!$A$10:$GT$59,155,FALSE)))</f>
        <v/>
      </c>
      <c r="DB96" s="1262" t="str">
        <f t="shared" si="114"/>
        <v/>
      </c>
      <c r="DC96" s="1233" t="str">
        <f>IF('2.ชื่อนักเรียน'!R28="มส","มส",IF('2.ชื่อนักเรียน'!R28="ร","ร",IF('2.ชื่อนักเรียน'!R28="ย้าย","ย้าย",IF($B96="","",IF(DB96="","",IF(DB96&gt;=75,"เชี่ยวชาญ",IF(DB96&gt;=65,"ชำนาญ",IF(DB96&gt;=55,"พัฒนา",IF(DB96&gt;=50,"เริ่มต้น","ไม่ผ่าน")))))))))</f>
        <v/>
      </c>
      <c r="DD96" s="1233" t="str">
        <f>IF($A$72&lt;&gt;"ชั้น"&amp;'01.ข้อมูลเบื้องต้น'!$H$2,"",IF(VLOOKUP($A96,'02.คีย์เทอม1'!$A$10:$GT$59,160,FALSE)="","",VLOOKUP($A96,'02.คีย์เทอม1'!$A$10:$GT$59,160,FALSE)))</f>
        <v/>
      </c>
      <c r="DE96" s="1233" t="str">
        <f>IF($A$72&lt;&gt;"ชั้น"&amp;'01.ข้อมูลเบื้องต้น'!$H$2,"",IF(VLOOKUP($A96,'03.คีย์เทอม2'!$A$10:$GT$59,160,FALSE)="","",VLOOKUP($A96,'03.คีย์เทอม2'!$A$10:$GT$59,160,FALSE)))</f>
        <v/>
      </c>
      <c r="DF96" s="1262" t="str">
        <f t="shared" si="115"/>
        <v/>
      </c>
      <c r="DG96" s="1233" t="str">
        <f>IF('2.ชื่อนักเรียน'!R28="มส","มส",IF('2.ชื่อนักเรียน'!R28="ร","ร",IF('2.ชื่อนักเรียน'!R28="ย้าย","ย้าย",IF($B96="","",IF(DF96="","",IF(DF96&gt;=75,"เชี่ยวชาญ",IF(DF96&gt;=65,"ชำนาญ",IF(DF96&gt;=55,"พัฒนา",IF(DF96&gt;=50,"เริ่มต้น","ไม่ผ่าน")))))))))</f>
        <v/>
      </c>
      <c r="DH96" s="1233" t="str">
        <f>IF($A$72&lt;&gt;"ชั้น"&amp;'01.ข้อมูลเบื้องต้น'!$H$2,"",IF(VLOOKUP($A96,'02.คีย์เทอม1'!$A$10:$GT$59,165,FALSE)="","",VLOOKUP($A96,'02.คีย์เทอม1'!$A$10:$GT$59,165,FALSE)))</f>
        <v/>
      </c>
      <c r="DI96" s="1233" t="str">
        <f>IF($A$72&lt;&gt;"ชั้น"&amp;'01.ข้อมูลเบื้องต้น'!$H$2,"",IF(VLOOKUP($A96,'03.คีย์เทอม2'!$A$10:$GT$59,165,FALSE)="","",VLOOKUP($A96,'03.คีย์เทอม2'!$A$10:$GT$59,165,FALSE)))</f>
        <v/>
      </c>
      <c r="DJ96" s="1262" t="str">
        <f t="shared" si="116"/>
        <v/>
      </c>
      <c r="DK96" s="1233" t="str">
        <f>IF('2.ชื่อนักเรียน'!R28="มส","มส",IF('2.ชื่อนักเรียน'!R28="ร","ร",IF('2.ชื่อนักเรียน'!R28="ย้าย","ย้าย",IF($B96="","",IF(DJ96="","",IF(DJ96&gt;=75,"เชี่ยวชาญ",IF(DJ96&gt;=65,"ชำนาญ",IF(DJ96&gt;=55,"พัฒนา",IF(DJ96&gt;=50,"เริ่มต้น","ไม่ผ่าน")))))))))</f>
        <v/>
      </c>
      <c r="DL96" s="1233" t="str">
        <f>IF($A$72&lt;&gt;"ชั้น"&amp;'01.ข้อมูลเบื้องต้น'!$H$2,"",IF(VLOOKUP($A96,'02.คีย์เทอม1'!$A$10:$GT$59,170,FALSE)="","",VLOOKUP($A96,'02.คีย์เทอม1'!$A$10:$GT$59,170,FALSE)))</f>
        <v/>
      </c>
      <c r="DM96" s="1233" t="str">
        <f>IF($A$72&lt;&gt;"ชั้น"&amp;'01.ข้อมูลเบื้องต้น'!$H$2,"",IF(VLOOKUP($A96,'03.คีย์เทอม2'!$A$10:$GT$59,170,FALSE)="","",VLOOKUP($A96,'03.คีย์เทอม2'!$A$10:$GT$59,170,FALSE)))</f>
        <v/>
      </c>
      <c r="DN96" s="1262" t="str">
        <f t="shared" si="117"/>
        <v/>
      </c>
      <c r="DO96" s="1233" t="str">
        <f>IF('2.ชื่อนักเรียน'!R28="มส","มส",IF('2.ชื่อนักเรียน'!R28="ร","ร",IF('2.ชื่อนักเรียน'!R28="ย้าย","ย้าย",IF($B96="","",IF(DN96="","",IF(DN96&gt;=75,"เชี่ยวชาญ",IF(DN96&gt;=65,"ชำนาญ",IF(DN96&gt;=55,"พัฒนา",IF(DN96&gt;=50,"เริ่มต้น","ไม่ผ่าน")))))))))</f>
        <v/>
      </c>
      <c r="DP96" s="1233" t="str">
        <f>IF($A$72&lt;&gt;"ชั้น"&amp;'01.ข้อมูลเบื้องต้น'!$H$2,"",IF(VLOOKUP($A96,'02.คีย์เทอม1'!$A$10:$GT$59,175,FALSE)="","",VLOOKUP($A96,'02.คีย์เทอม1'!$A$10:$GT$59,175,FALSE)))</f>
        <v/>
      </c>
      <c r="DQ96" s="1233" t="str">
        <f>IF($A$72&lt;&gt;"ชั้น"&amp;'01.ข้อมูลเบื้องต้น'!$H$2,"",IF(VLOOKUP($A96,'03.คีย์เทอม2'!$A$10:$GT$59,175,FALSE)="","",VLOOKUP($A96,'03.คีย์เทอม2'!$A$10:$GT$59,175,FALSE)))</f>
        <v/>
      </c>
      <c r="DR96" s="1262" t="str">
        <f t="shared" si="118"/>
        <v/>
      </c>
      <c r="DS96" s="1233" t="str">
        <f>IF('2.ชื่อนักเรียน'!R28="มส","มส",IF('2.ชื่อนักเรียน'!R28="ร","ร",IF('2.ชื่อนักเรียน'!R28="ย้าย","ย้าย",IF($B96="","",IF(DR96="","",IF(DR96&gt;=75,"เชี่ยวชาญ",IF(DR96&gt;=65,"ชำนาญ",IF(DR96&gt;=55,"พัฒนา",IF(DR96&gt;=50,"เริ่มต้น","ไม่ผ่าน")))))))))</f>
        <v/>
      </c>
      <c r="DT96" s="1233" t="str">
        <f>IF($A$72&lt;&gt;"ชั้น"&amp;'01.ข้อมูลเบื้องต้น'!$H$2,"",IF(VLOOKUP($A96,'02.คีย์เทอม1'!$A$10:$GT$59,180,FALSE)="","",VLOOKUP($A96,'02.คีย์เทอม1'!$A$10:$GT$59,180,FALSE)))</f>
        <v/>
      </c>
      <c r="DU96" s="1233" t="str">
        <f>IF($A$72&lt;&gt;"ชั้น"&amp;'01.ข้อมูลเบื้องต้น'!$H$2,"",IF(VLOOKUP($A96,'03.คีย์เทอม2'!$A$10:$GT$59,180,FALSE)="","",VLOOKUP($A96,'03.คีย์เทอม2'!$A$10:$GT$59,180,FALSE)))</f>
        <v/>
      </c>
      <c r="DV96" s="1262" t="str">
        <f t="shared" si="119"/>
        <v/>
      </c>
      <c r="DW96" s="1233" t="str">
        <f>IF('2.ชื่อนักเรียน'!R28="มส","มส",IF('2.ชื่อนักเรียน'!R28="ร","ร",IF('2.ชื่อนักเรียน'!R28="ย้าย","ย้าย",IF($B96="","",IF(DV96="","",IF(DV96&gt;=75,"เชี่ยวชาญ",IF(DV96&gt;=65,"ชำนาญ",IF(DV96&gt;=55,"พัฒนา",IF(DV96&gt;=50,"เริ่มต้น","ไม่ผ่าน")))))))))</f>
        <v/>
      </c>
    </row>
    <row r="97" spans="1:127" ht="16.8" customHeight="1">
      <c r="A97" s="1323">
        <v>19</v>
      </c>
      <c r="B97" s="1324" t="str">
        <f>IF('2.ชื่อนักเรียน'!C29="","",'2.ชื่อนักเรียน'!C29)</f>
        <v/>
      </c>
      <c r="C97" s="1313" t="str">
        <f>IF('2.ชื่อนักเรียน'!D29="","",'2.ชื่อนักเรียน'!D29)</f>
        <v/>
      </c>
      <c r="D97" s="1314" t="str">
        <f>IF($A$72&lt;&gt;"ชั้น"&amp;'01.ข้อมูลเบื้องต้น'!$H$2,"",IF(AK97="","",AK97))</f>
        <v/>
      </c>
      <c r="E97" s="1314" t="str">
        <f>IF($A$72&lt;&gt;"ชั้น"&amp;'01.ข้อมูลเบื้องต้น'!$H$2,"",IF(AO97="","",AO97))</f>
        <v/>
      </c>
      <c r="F97" s="1315" t="str">
        <f>IF($A$72&lt;&gt;"ชั้น"&amp;'01.ข้อมูลเบื้องต้น'!$H$2,"",IF(AS97="","",AS97))</f>
        <v/>
      </c>
      <c r="G97" s="1326" t="str">
        <f>IF($A$72&lt;&gt;"ชั้น"&amp;'01.ข้อมูลเบื้องต้น'!$H$2,"",IF(AW97="","",AW97))</f>
        <v/>
      </c>
      <c r="H97" s="1327" t="str">
        <f>IF($A$72&lt;&gt;"ชั้น"&amp;'01.ข้อมูลเบื้องต้น'!$H$2,"",IF(BA97="","",BA97))</f>
        <v/>
      </c>
      <c r="I97" s="1316" t="str">
        <f>IF($A$72&lt;&gt;"ชั้น"&amp;'01.ข้อมูลเบื้องต้น'!$H$2,"",IF(BE97="","",BE97))</f>
        <v/>
      </c>
      <c r="J97" s="1316" t="str">
        <f>IF($A$72&lt;&gt;"ชั้น"&amp;'01.ข้อมูลเบื้องต้น'!$H$2,"",IF(BI97="","",BI97))</f>
        <v/>
      </c>
      <c r="K97" s="1316" t="str">
        <f>IF($A$72&lt;&gt;"ชั้น"&amp;'01.ข้อมูลเบื้องต้น'!$H$2,"",IF(BM97="","",BM97))</f>
        <v/>
      </c>
      <c r="L97" s="1328" t="str">
        <f>IF($A$72&lt;&gt;"ชั้น"&amp;'01.ข้อมูลเบื้องต้น'!$H$2,"",IF(BO97="","",BO97))</f>
        <v/>
      </c>
      <c r="M97" s="1326" t="str">
        <f>IF($A$72&lt;&gt;"ชั้น"&amp;'01.ข้อมูลเบื้องต้น'!$H$2,"",IF(BS97="","",BS97))</f>
        <v/>
      </c>
      <c r="N97" s="1327" t="str">
        <f>IF($A$72&lt;&gt;"ชั้น"&amp;'01.ข้อมูลเบื้องต้น'!$H$2,"",IF(BW97="","",BW97))</f>
        <v/>
      </c>
      <c r="O97" s="1327" t="str">
        <f>IF($A$72&lt;&gt;"ชั้น"&amp;'01.ข้อมูลเบื้องต้น'!$H$2,"",IF(CA97="","",CA97))</f>
        <v/>
      </c>
      <c r="P97" s="1327" t="str">
        <f>IF($A$72&lt;&gt;"ชั้น"&amp;'01.ข้อมูลเบื้องต้น'!$H$2,"",IF(CE97="","",CE97))</f>
        <v/>
      </c>
      <c r="Q97" s="1327" t="str">
        <f>IF($A$72&lt;&gt;"ชั้น"&amp;'01.ข้อมูลเบื้องต้น'!$H$2,"",IF(CI97="","",CI97))</f>
        <v/>
      </c>
      <c r="R97" s="1327" t="str">
        <f>IF($A$72&lt;&gt;"ชั้น"&amp;'01.ข้อมูลเบื้องต้น'!$H$2,"",IF(CM97="","",CM97))</f>
        <v/>
      </c>
      <c r="S97" s="1327" t="str">
        <f>IF($A$72&lt;&gt;"ชั้น"&amp;'01.ข้อมูลเบื้องต้น'!$H$2,"",IF(CQ97="","",CQ97))</f>
        <v/>
      </c>
      <c r="T97" s="1327" t="str">
        <f>IF($A$72&lt;&gt;"ชั้น"&amp;'01.ข้อมูลเบื้องต้น'!$H$2,"",IF(CU97="","",CU97))</f>
        <v/>
      </c>
      <c r="U97" s="1327" t="str">
        <f>IF($A$72&lt;&gt;"ชั้น"&amp;'01.ข้อมูลเบื้องต้น'!$H$2,"",IF(CY97="","",CY97))</f>
        <v/>
      </c>
      <c r="V97" s="1327" t="str">
        <f>IF($A$72&lt;&gt;"ชั้น"&amp;'01.ข้อมูลเบื้องต้น'!$H$2,"",IF(DC97="","",DC97))</f>
        <v/>
      </c>
      <c r="W97" s="1327" t="str">
        <f>IF($A$72&lt;&gt;"ชั้น"&amp;'01.ข้อมูลเบื้องต้น'!$H$2,"",IF(DG97="","",DG97))</f>
        <v/>
      </c>
      <c r="X97" s="1327" t="str">
        <f>IF($A$72&lt;&gt;"ชั้น"&amp;'01.ข้อมูลเบื้องต้น'!$H$2,"",IF(DK97="","",DK97))</f>
        <v/>
      </c>
      <c r="Y97" s="1327" t="str">
        <f>IF($A$72&lt;&gt;"ชั้น"&amp;'01.ข้อมูลเบื้องต้น'!$H$2,"",IF(DO97="","",DO97))</f>
        <v/>
      </c>
      <c r="Z97" s="1327" t="str">
        <f>IF($A$72&lt;&gt;"ชั้น"&amp;'01.ข้อมูลเบื้องต้น'!$H$2,"",IF(DS97="","",DS97))</f>
        <v/>
      </c>
      <c r="AA97" s="1420" t="str">
        <f>IF($A$72&lt;&gt;"ชั้น"&amp;'01.ข้อมูลเบื้องต้น'!$H$2,"",IF(DW97="","",DW97))</f>
        <v/>
      </c>
      <c r="AB97" s="1421" t="str">
        <f>IF($A$72&lt;&gt;"ชั้น"&amp;'01.ข้อมูลเบื้องต้น'!$H$2,"",'7.พัฒนาผู้เรียน'!G29)</f>
        <v/>
      </c>
      <c r="AC97" s="1422" t="str">
        <f>IF($A$72&lt;&gt;"ชั้น"&amp;'01.ข้อมูลเบื้องต้น'!$H$2,"",'9.คุณลักษณะ'!I29)</f>
        <v/>
      </c>
      <c r="AH97" s="1233" t="str">
        <f>IF($A$72&lt;&gt;"ชั้น"&amp;'01.ข้อมูลเบื้องต้น'!$H$2,"",IF(VLOOKUP($A97,'02.คีย์เทอม1'!$A$10:$GT$59,189,FALSE)="","",VLOOKUP($A97,'02.คีย์เทอม1'!$A$10:$GT$59,189,FALSE)))</f>
        <v/>
      </c>
      <c r="AI97" s="1233" t="str">
        <f>IF($A$72&lt;&gt;"ชั้น"&amp;'01.ข้อมูลเบื้องต้น'!$H$2,"",IF(VLOOKUP($A97,'03.คีย์เทอม2'!$A$10:$GT$59,189,FALSE)="","",VLOOKUP($A97,'03.คีย์เทอม2'!$A$10:$GT$59,189,FALSE)))</f>
        <v/>
      </c>
      <c r="AJ97" s="1262" t="str">
        <f t="shared" si="73"/>
        <v/>
      </c>
      <c r="AK97" s="1233" t="str">
        <f>IF('2.ชื่อนักเรียน'!R29="มส","มส",IF('2.ชื่อนักเรียน'!R29="ร","ร",IF('2.ชื่อนักเรียน'!R29="ย้าย","ย้าย",IF($B97="","",IF(AJ97="","",IF(AJ97&gt;=75,"เชี่ยวชาญ",IF(AJ97&gt;=65,"ชำนาญ",IF(AJ97&gt;=55,"พัฒนา",IF(AJ97&gt;=50,"เริ่มต้น","ไม่ผ่าน")))))))))</f>
        <v/>
      </c>
      <c r="AL97" s="1233" t="str">
        <f>IF($A$72&lt;&gt;"ชั้น"&amp;'01.ข้อมูลเบื้องต้น'!$H$2,"",IF(VLOOKUP($A97,'02.คีย์เทอม1'!$A$10:$GT$59,193,FALSE)="","",VLOOKUP($A97,'02.คีย์เทอม1'!$A$10:$GT$59,193,FALSE)))</f>
        <v/>
      </c>
      <c r="AM97" s="1233" t="str">
        <f>IF($A$72&lt;&gt;"ชั้น"&amp;'01.ข้อมูลเบื้องต้น'!$H$2,"",IF(VLOOKUP($A97,'03.คีย์เทอม2'!$A$10:$GT$59,193,FALSE)="","",VLOOKUP($A97,'03.คีย์เทอม2'!$A$10:$GT$59,193,FALSE)))</f>
        <v/>
      </c>
      <c r="AN97" s="1262" t="str">
        <f t="shared" si="97"/>
        <v/>
      </c>
      <c r="AO97" s="1233" t="str">
        <f>IF('2.ชื่อนักเรียน'!R29="มส","มส",IF('2.ชื่อนักเรียน'!R29="ร","ร",IF('2.ชื่อนักเรียน'!R29="ย้าย","ย้าย",IF($B97="","",IF(AN97="","",IF(AN97&gt;=75,"เชี่ยวชาญ",IF(AN97&gt;=65,"ชำนาญ",IF(AN97&gt;=55,"พัฒนา",IF(AN97&gt;=50,"เริ่มต้น","ไม่ผ่าน")))))))))</f>
        <v/>
      </c>
      <c r="AP97" s="1233" t="str">
        <f>IF($A$72&lt;&gt;"ชั้น"&amp;'01.ข้อมูลเบื้องต้น'!$H$2,"",IF(VLOOKUP($A97,'02.คีย์เทอม1'!$A$10:$GT$59,195,FALSE)="","",VLOOKUP($A97,'02.คีย์เทอม1'!$A$10:$GT$59,195,FALSE)))</f>
        <v/>
      </c>
      <c r="AQ97" s="1233" t="str">
        <f>IF($A$72&lt;&gt;"ชั้น"&amp;'01.ข้อมูลเบื้องต้น'!$H$2,"",IF(VLOOKUP($A97,'03.คีย์เทอม2'!$A$10:$GT$59,195,FALSE)="","",VLOOKUP($A97,'03.คีย์เทอม2'!$A$10:$GT$59,195,FALSE)))</f>
        <v/>
      </c>
      <c r="AR97" s="1262" t="str">
        <f t="shared" si="98"/>
        <v/>
      </c>
      <c r="AS97" s="1233" t="str">
        <f>IF('2.ชื่อนักเรียน'!R29="มส","มส",IF('2.ชื่อนักเรียน'!R29="ร","ร",IF('2.ชื่อนักเรียน'!R29="ย้าย","ย้าย",IF($B97="","",IF(AR97="","",IF(AR97&gt;=75,"เชี่ยวชาญ",IF(AR97&gt;=65,"ชำนาญ",IF(AR97&gt;=55,"พัฒนา",IF(AR97&gt;=50,"เริ่มต้น","ไม่ผ่าน")))))))))</f>
        <v/>
      </c>
      <c r="AT97" s="1233" t="str">
        <f>IF($A$72&lt;&gt;"ชั้น"&amp;'01.ข้อมูลเบื้องต้น'!$H$2,"",IF(VLOOKUP($A97,'02.คีย์เทอม1'!$A$10:$GT$59,196,FALSE)="","",VLOOKUP($A97,'02.คีย์เทอม1'!$A$10:$GT$59,196,FALSE)))</f>
        <v/>
      </c>
      <c r="AU97" s="1233" t="str">
        <f>IF($A$72&lt;&gt;"ชั้น"&amp;'01.ข้อมูลเบื้องต้น'!$H$2,"",IF(VLOOKUP($A97,'03.คีย์เทอม2'!$A$10:$GT$59,196,FALSE)="","",VLOOKUP($A97,'03.คีย์เทอม2'!$A$10:$GT$59,196,FALSE)))</f>
        <v/>
      </c>
      <c r="AV97" s="1262" t="str">
        <f t="shared" si="99"/>
        <v/>
      </c>
      <c r="AW97" s="1233" t="str">
        <f>IF('2.ชื่อนักเรียน'!R29="มส","มส",IF('2.ชื่อนักเรียน'!R29="ร","ร",IF('2.ชื่อนักเรียน'!R29="ย้าย","ย้าย",IF($B97="","",IF(AV97="","",IF(AV97&gt;=75,"เชี่ยวชาญ",IF(AV97&gt;=65,"ชำนาญ",IF(AV97&gt;=55,"พัฒนา",IF(AV97&gt;=50,"เริ่มต้น","ไม่ผ่าน")))))))))</f>
        <v/>
      </c>
      <c r="AX97" s="1233" t="str">
        <f>IF($A$72&lt;&gt;"ชั้น"&amp;'01.ข้อมูลเบื้องต้น'!$H$2,"",IF(VLOOKUP($A97,'02.คีย์เทอม1'!$A$10:$GT$59,197,FALSE)="","",VLOOKUP($A97,'02.คีย์เทอม1'!$A$10:$GT$59,197,FALSE)))</f>
        <v/>
      </c>
      <c r="AY97" s="1233" t="str">
        <f>IF($A$72&lt;&gt;"ชั้น"&amp;'01.ข้อมูลเบื้องต้น'!$H$2,"",IF(VLOOKUP($A97,'03.คีย์เทอม2'!$A$10:$GT$59,197,FALSE)="","",VLOOKUP($A97,'03.คีย์เทอม2'!$A$10:$GT$59,197,FALSE)))</f>
        <v/>
      </c>
      <c r="AZ97" s="1262" t="str">
        <f t="shared" si="100"/>
        <v/>
      </c>
      <c r="BA97" s="1233" t="str">
        <f>IF('2.ชื่อนักเรียน'!R29="มส","มส",IF('2.ชื่อนักเรียน'!R29="ร","ร",IF('2.ชื่อนักเรียน'!R29="ย้าย","ย้าย",IF($B97="","",IF(AZ97="","",IF(AZ97&gt;=75,"เชี่ยวชาญ",IF(AZ97&gt;=65,"ชำนาญ",IF(AZ97&gt;=55,"พัฒนา",IF(AZ97&gt;=50,"เริ่มต้น","ไม่ผ่าน")))))))))</f>
        <v/>
      </c>
      <c r="BB97" s="1233" t="str">
        <f>IF($A$72&lt;&gt;"ชั้น"&amp;'01.ข้อมูลเบื้องต้น'!$H$2,"",IF(VLOOKUP($A97,'02.คีย์เทอม1'!$A$10:$GT$59,198,FALSE)="","",VLOOKUP($A97,'02.คีย์เทอม1'!$A$10:$GT$59,198,FALSE)))</f>
        <v/>
      </c>
      <c r="BC97" s="1233" t="str">
        <f>IF($A$72&lt;&gt;"ชั้น"&amp;'01.ข้อมูลเบื้องต้น'!$H$2,"",IF(VLOOKUP($A97,'03.คีย์เทอม2'!$A$10:$GT$59,198,FALSE)="","",VLOOKUP($A97,'03.คีย์เทอม2'!$A$10:$GT$59,198,FALSE)))</f>
        <v/>
      </c>
      <c r="BD97" s="1262" t="str">
        <f t="shared" si="101"/>
        <v/>
      </c>
      <c r="BE97" s="1233" t="str">
        <f>IF('2.ชื่อนักเรียน'!R29="มส","มส",IF('2.ชื่อนักเรียน'!R29="ร","ร",IF('2.ชื่อนักเรียน'!R29="ย้าย","ย้าย",IF($B97="","",IF(BD97="","",IF(BD97&gt;=75,"เชี่ยวชาญ",IF(BD97&gt;=65,"ชำนาญ",IF(BD97&gt;=55,"พัฒนา",IF(BD97&gt;=50,"เริ่มต้น","ไม่ผ่าน")))))))))</f>
        <v/>
      </c>
      <c r="BF97" s="1233" t="str">
        <f>IF($A$72&lt;&gt;"ชั้น"&amp;'01.ข้อมูลเบื้องต้น'!$H$2,"",IF(VLOOKUP($A97,'02.คีย์เทอม1'!$A$10:$GT$59,199,FALSE)="","",VLOOKUP($A97,'02.คีย์เทอม1'!$A$10:$GT$59,199,FALSE)))</f>
        <v/>
      </c>
      <c r="BG97" s="1233" t="str">
        <f>IF($A$72&lt;&gt;"ชั้น"&amp;'01.ข้อมูลเบื้องต้น'!$H$2,"",IF(VLOOKUP($A97,'03.คีย์เทอม2'!$A$10:$GT$59,199,FALSE)="","",VLOOKUP($A97,'03.คีย์เทอม2'!$A$10:$GT$59,199,FALSE)))</f>
        <v/>
      </c>
      <c r="BH97" s="1262" t="str">
        <f t="shared" si="102"/>
        <v/>
      </c>
      <c r="BI97" s="1233" t="str">
        <f>IF('2.ชื่อนักเรียน'!R29="มส","มส",IF('2.ชื่อนักเรียน'!R29="ร","ร",IF('2.ชื่อนักเรียน'!R29="ย้าย","ย้าย",IF($B97="","",IF(BH97="","",IF(BH97&gt;=75,"เชี่ยวชาญ",IF(BH97&gt;=65,"ชำนาญ",IF(BH97&gt;=55,"พัฒนา",IF(BH97&gt;=50,"เริ่มต้น","ไม่ผ่าน")))))))))</f>
        <v/>
      </c>
      <c r="BJ97" s="1233" t="str">
        <f>IF($A$72&lt;&gt;"ชั้น"&amp;'01.ข้อมูลเบื้องต้น'!$H$2,"",IF(VLOOKUP($A97,'02.คีย์เทอม1'!$A$10:$GT$59,200,FALSE)="","",VLOOKUP($A97,'02.คีย์เทอม1'!$A$10:$GT$59,200,FALSE)))</f>
        <v/>
      </c>
      <c r="BK97" s="1233" t="str">
        <f>IF($A$72&lt;&gt;"ชั้น"&amp;'01.ข้อมูลเบื้องต้น'!$H$2,"",IF(VLOOKUP($A97,'03.คีย์เทอม2'!$A$10:$GT$59,200,FALSE)="","",VLOOKUP($A97,'03.คีย์เทอม2'!$A$10:$GT$59,200,FALSE)))</f>
        <v/>
      </c>
      <c r="BL97" s="1262" t="str">
        <f t="shared" si="103"/>
        <v/>
      </c>
      <c r="BM97" s="1233" t="str">
        <f>IF('2.ชื่อนักเรียน'!R29="มส","มส",IF('2.ชื่อนักเรียน'!R29="ร","ร",IF('2.ชื่อนักเรียน'!R29="ย้าย","ย้าย",IF($B97="","",IF(BL97="","",IF(BL97&gt;=75,"เชี่ยวชาญ",IF(BL97&gt;=65,"ชำนาญ",IF(BL97&gt;=55,"พัฒนา",IF(BL97&gt;=50,"เริ่มต้น","ไม่ผ่าน")))))))))</f>
        <v/>
      </c>
      <c r="BN97" s="1262" t="str">
        <f t="shared" si="104"/>
        <v/>
      </c>
      <c r="BO97" s="1233" t="str">
        <f>IF('2.ชื่อนักเรียน'!R29="มส","มส",IF('2.ชื่อนักเรียน'!R29="ร","ร",IF('2.ชื่อนักเรียน'!R29="ย้าย","ย้าย",IF($B97="","",IF(BN97="","",IF(BN97&gt;=75,"เชี่ยวชาญ",IF(BN97&gt;=65,"ชำนาญ",IF(BN97&gt;=55,"พัฒนา",IF(BN97&gt;=50,"เริ่มต้น","ไม่ผ่าน")))))))))</f>
        <v/>
      </c>
      <c r="BP97" s="1233" t="str">
        <f>IF($A$72&lt;&gt;"ชั้น"&amp;'01.ข้อมูลเบื้องต้น'!$H$2,"",IF(VLOOKUP($A97,'02.คีย์เทอม1'!$A$10:$GT$59,110,FALSE)="","",VLOOKUP($A97,'02.คีย์เทอม1'!$A$10:$GT$59,110,FALSE)))</f>
        <v/>
      </c>
      <c r="BQ97" s="1233" t="str">
        <f>IF($A$72&lt;&gt;"ชั้น"&amp;'01.ข้อมูลเบื้องต้น'!$H$2,"",IF(VLOOKUP($A97,'03.คีย์เทอม2'!$A$10:$GT$59,110,FALSE)="","",VLOOKUP($A97,'03.คีย์เทอม2'!$A$10:$GT$59,110,FALSE)))</f>
        <v/>
      </c>
      <c r="BR97" s="1262" t="str">
        <f t="shared" si="105"/>
        <v/>
      </c>
      <c r="BS97" s="1233" t="str">
        <f>IF('2.ชื่อนักเรียน'!R29="มส","มส",IF('2.ชื่อนักเรียน'!R29="ร","ร",IF('2.ชื่อนักเรียน'!R29="ย้าย","ย้าย",IF($B97="","",IF(BR97="","",IF(BR97&gt;=75,"เชี่ยวชาญ",IF(BR97&gt;=65,"ชำนาญ",IF(BR97&gt;=55,"พัฒนา",IF(BR97&gt;=50,"เริ่มต้น","ไม่ผ่าน")))))))))</f>
        <v/>
      </c>
      <c r="BT97" s="1233" t="str">
        <f>IF($A$72&lt;&gt;"ชั้น"&amp;'01.ข้อมูลเบื้องต้น'!$H$2,"",IF(VLOOKUP($A97,'02.คีย์เทอม1'!$A$10:$GT$59,115,FALSE)="","",VLOOKUP($A97,'02.คีย์เทอม1'!$A$10:$GT$59,115,FALSE)))</f>
        <v/>
      </c>
      <c r="BU97" s="1233" t="str">
        <f>IF($A$72&lt;&gt;"ชั้น"&amp;'01.ข้อมูลเบื้องต้น'!$H$2,"",IF(VLOOKUP($A97,'03.คีย์เทอม2'!$A$10:$GT$59,115,FALSE)="","",VLOOKUP($A97,'03.คีย์เทอม2'!$A$10:$GT$59,115,FALSE)))</f>
        <v/>
      </c>
      <c r="BV97" s="1262" t="str">
        <f t="shared" si="106"/>
        <v/>
      </c>
      <c r="BW97" s="1233" t="str">
        <f>IF('2.ชื่อนักเรียน'!R29="มส","มส",IF('2.ชื่อนักเรียน'!R29="ร","ร",IF('2.ชื่อนักเรียน'!R29="ย้าย","ย้าย",IF($B97="","",IF(BV97="","",IF(BV97&gt;=75,"เชี่ยวชาญ",IF(BV97&gt;=65,"ชำนาญ",IF(BV97&gt;=55,"พัฒนา",IF(BV97&gt;=50,"เริ่มต้น","ไม่ผ่าน")))))))))</f>
        <v/>
      </c>
      <c r="BX97" s="1233" t="str">
        <f>IF($A$72&lt;&gt;"ชั้น"&amp;'01.ข้อมูลเบื้องต้น'!$H$2,"",IF(VLOOKUP($A97,'02.คีย์เทอม1'!$A$10:$GT$59,120,FALSE)="","",VLOOKUP($A97,'02.คีย์เทอม1'!$A$10:$GT$59,120,FALSE)))</f>
        <v/>
      </c>
      <c r="BY97" s="1233" t="str">
        <f>IF($A$72&lt;&gt;"ชั้น"&amp;'01.ข้อมูลเบื้องต้น'!$H$2,"",IF(VLOOKUP($A97,'03.คีย์เทอม2'!$A$10:$GT$59,120,FALSE)="","",VLOOKUP($A97,'03.คีย์เทอม2'!$A$10:$GT$59,120,FALSE)))</f>
        <v/>
      </c>
      <c r="BZ97" s="1262" t="str">
        <f t="shared" si="107"/>
        <v/>
      </c>
      <c r="CA97" s="1233" t="str">
        <f>IF('2.ชื่อนักเรียน'!R29="มส","มส",IF('2.ชื่อนักเรียน'!R29="ร","ร",IF('2.ชื่อนักเรียน'!R29="ย้าย","ย้าย",IF($B97="","",IF(BZ97="","",IF(BZ97&gt;=75,"เชี่ยวชาญ",IF(BZ97&gt;=65,"ชำนาญ",IF(BZ97&gt;=55,"พัฒนา",IF(BZ97&gt;=50,"เริ่มต้น","ไม่ผ่าน")))))))))</f>
        <v/>
      </c>
      <c r="CB97" s="1233" t="str">
        <f>IF($A$72&lt;&gt;"ชั้น"&amp;'01.ข้อมูลเบื้องต้น'!$H$2,"",IF(VLOOKUP($A97,'02.คีย์เทอม1'!$A$10:$GT$59,125,FALSE)="","",VLOOKUP($A97,'02.คีย์เทอม1'!$A$10:$GT$59,125,FALSE)))</f>
        <v/>
      </c>
      <c r="CC97" s="1233" t="str">
        <f>IF($A$72&lt;&gt;"ชั้น"&amp;'01.ข้อมูลเบื้องต้น'!$H$2,"",IF(VLOOKUP($A97,'03.คีย์เทอม2'!$A$10:$GT$59,125,FALSE)="","",VLOOKUP($A97,'03.คีย์เทอม2'!$A$10:$GT$59,125,FALSE)))</f>
        <v/>
      </c>
      <c r="CD97" s="1262" t="str">
        <f t="shared" si="108"/>
        <v/>
      </c>
      <c r="CE97" s="1233" t="str">
        <f>IF('2.ชื่อนักเรียน'!R29="มส","มส",IF('2.ชื่อนักเรียน'!R29="ร","ร",IF('2.ชื่อนักเรียน'!R29="ย้าย","ย้าย",IF($B97="","",IF(CD97="","",IF(CD97&gt;=75,"เชี่ยวชาญ",IF(CD97&gt;=65,"ชำนาญ",IF(CD97&gt;=55,"พัฒนา",IF(CD97&gt;=50,"เริ่มต้น","ไม่ผ่าน")))))))))</f>
        <v/>
      </c>
      <c r="CF97" s="1233" t="str">
        <f>IF($A$72&lt;&gt;"ชั้น"&amp;'01.ข้อมูลเบื้องต้น'!$H$2,"",IF(VLOOKUP($A97,'02.คีย์เทอม1'!$A$10:$GT$59,130,FALSE)="","",VLOOKUP($A97,'02.คีย์เทอม1'!$A$10:$GT$59,130,FALSE)))</f>
        <v/>
      </c>
      <c r="CG97" s="1233" t="str">
        <f>IF($A$72&lt;&gt;"ชั้น"&amp;'01.ข้อมูลเบื้องต้น'!$H$2,"",IF(VLOOKUP($A97,'03.คีย์เทอม2'!$A$10:$GT$59,130,FALSE)="","",VLOOKUP($A97,'03.คีย์เทอม2'!$A$10:$GT$59,130,FALSE)))</f>
        <v/>
      </c>
      <c r="CH97" s="1262" t="str">
        <f t="shared" si="109"/>
        <v/>
      </c>
      <c r="CI97" s="1233" t="str">
        <f>IF('2.ชื่อนักเรียน'!R29="มส","มส",IF('2.ชื่อนักเรียน'!R29="ร","ร",IF('2.ชื่อนักเรียน'!R29="ย้าย","ย้าย",IF($B97="","",IF(CH97="","",IF(CH97&gt;=75,"เชี่ยวชาญ",IF(CH97&gt;=65,"ชำนาญ",IF(CH97&gt;=55,"พัฒนา",IF(CH97&gt;=50,"เริ่มต้น","ไม่ผ่าน")))))))))</f>
        <v/>
      </c>
      <c r="CJ97" s="1233" t="str">
        <f>IF($A$72&lt;&gt;"ชั้น"&amp;'01.ข้อมูลเบื้องต้น'!$H$2,"",IF(VLOOKUP($A97,'02.คีย์เทอม1'!$A$10:$GT$59,135,FALSE)="","",VLOOKUP($A97,'02.คีย์เทอม1'!$A$10:$GT$59,135,FALSE)))</f>
        <v/>
      </c>
      <c r="CK97" s="1233" t="str">
        <f>IF($A$72&lt;&gt;"ชั้น"&amp;'01.ข้อมูลเบื้องต้น'!$H$2,"",IF(VLOOKUP($A97,'03.คีย์เทอม2'!$A$10:$GT$59,135,FALSE)="","",VLOOKUP($A97,'03.คีย์เทอม2'!$A$10:$GT$59,135,FALSE)))</f>
        <v/>
      </c>
      <c r="CL97" s="1262" t="str">
        <f t="shared" si="110"/>
        <v/>
      </c>
      <c r="CM97" s="1233" t="str">
        <f>IF('2.ชื่อนักเรียน'!R29="มส","มส",IF('2.ชื่อนักเรียน'!R29="ร","ร",IF('2.ชื่อนักเรียน'!R29="ย้าย","ย้าย",IF($B97="","",IF(CL97="","",IF(CL97&gt;=75,"เชี่ยวชาญ",IF(CL97&gt;=65,"ชำนาญ",IF(CL97&gt;=55,"พัฒนา",IF(CL97&gt;=50,"เริ่มต้น","ไม่ผ่าน")))))))))</f>
        <v/>
      </c>
      <c r="CN97" s="1233" t="str">
        <f>IF($A$72&lt;&gt;"ชั้น"&amp;'01.ข้อมูลเบื้องต้น'!$H$2,"",IF(VLOOKUP($A97,'02.คีย์เทอม1'!$A$10:$GT$59,140,FALSE)="","",VLOOKUP($A97,'02.คีย์เทอม1'!$A$10:$GT$59,140,FALSE)))</f>
        <v/>
      </c>
      <c r="CO97" s="1233" t="str">
        <f>IF($A$72&lt;&gt;"ชั้น"&amp;'01.ข้อมูลเบื้องต้น'!$H$2,"",IF(VLOOKUP($A97,'03.คีย์เทอม2'!$A$10:$GT$59,140,FALSE)="","",VLOOKUP($A97,'03.คีย์เทอม2'!$A$10:$GT$59,140,FALSE)))</f>
        <v/>
      </c>
      <c r="CP97" s="1262" t="str">
        <f t="shared" si="111"/>
        <v/>
      </c>
      <c r="CQ97" s="1233" t="str">
        <f>IF('2.ชื่อนักเรียน'!R29="มส","มส",IF('2.ชื่อนักเรียน'!R29="ร","ร",IF('2.ชื่อนักเรียน'!R29="ย้าย","ย้าย",IF($B97="","",IF(CP97="","",IF(CP97&gt;=75,"เชี่ยวชาญ",IF(CP97&gt;=65,"ชำนาญ",IF(CP97&gt;=55,"พัฒนา",IF(CP97&gt;=50,"เริ่มต้น","ไม่ผ่าน")))))))))</f>
        <v/>
      </c>
      <c r="CR97" s="1233" t="str">
        <f>IF($A$72&lt;&gt;"ชั้น"&amp;'01.ข้อมูลเบื้องต้น'!$H$2,"",IF(VLOOKUP($A97,'02.คีย์เทอม1'!$A$10:$GT$59,145,FALSE)="","",VLOOKUP($A97,'02.คีย์เทอม1'!$A$10:$GT$59,145,FALSE)))</f>
        <v/>
      </c>
      <c r="CS97" s="1233" t="str">
        <f>IF($A$72&lt;&gt;"ชั้น"&amp;'01.ข้อมูลเบื้องต้น'!$H$2,"",IF(VLOOKUP($A97,'03.คีย์เทอม2'!$A$10:$GT$59,145,FALSE)="","",VLOOKUP($A97,'03.คีย์เทอม2'!$A$10:$GT$59,145,FALSE)))</f>
        <v/>
      </c>
      <c r="CT97" s="1262" t="str">
        <f t="shared" si="112"/>
        <v/>
      </c>
      <c r="CU97" s="1233" t="str">
        <f>IF('2.ชื่อนักเรียน'!R29="มส","มส",IF('2.ชื่อนักเรียน'!R29="ร","ร",IF('2.ชื่อนักเรียน'!R29="ย้าย","ย้าย",IF($B97="","",IF(CT97="","",IF(CT97&gt;=75,"เชี่ยวชาญ",IF(CT97&gt;=65,"ชำนาญ",IF(CT97&gt;=55,"พัฒนา",IF(CT97&gt;=50,"เริ่มต้น","ไม่ผ่าน")))))))))</f>
        <v/>
      </c>
      <c r="CV97" s="1233" t="str">
        <f>IF($A$72&lt;&gt;"ชั้น"&amp;'01.ข้อมูลเบื้องต้น'!$H$2,"",IF(VLOOKUP($A97,'02.คีย์เทอม1'!$A$10:$GT$59,150,FALSE)="","",VLOOKUP($A97,'02.คีย์เทอม1'!$A$10:$GT$59,150,FALSE)))</f>
        <v/>
      </c>
      <c r="CW97" s="1233" t="str">
        <f>IF($A$72&lt;&gt;"ชั้น"&amp;'01.ข้อมูลเบื้องต้น'!$H$2,"",IF(VLOOKUP($A97,'03.คีย์เทอม2'!$A$10:$GT$59,150,FALSE)="","",VLOOKUP($A97,'03.คีย์เทอม2'!$A$10:$GT$59,150,FALSE)))</f>
        <v/>
      </c>
      <c r="CX97" s="1262" t="str">
        <f t="shared" si="113"/>
        <v/>
      </c>
      <c r="CY97" s="1233" t="str">
        <f>IF('2.ชื่อนักเรียน'!R29="มส","มส",IF('2.ชื่อนักเรียน'!R29="ร","ร",IF('2.ชื่อนักเรียน'!R29="ย้าย","ย้าย",IF($B97="","",IF(CX97="","",IF(CX97&gt;=75,"เชี่ยวชาญ",IF(CX97&gt;=65,"ชำนาญ",IF(CX97&gt;=55,"พัฒนา",IF(CX97&gt;=50,"เริ่มต้น","ไม่ผ่าน")))))))))</f>
        <v/>
      </c>
      <c r="CZ97" s="1233" t="str">
        <f>IF($A$72&lt;&gt;"ชั้น"&amp;'01.ข้อมูลเบื้องต้น'!$H$2,"",IF(VLOOKUP($A97,'02.คีย์เทอม1'!$A$10:$GT$59,155,FALSE)="","",VLOOKUP($A97,'02.คีย์เทอม1'!$A$10:$GT$59,155,FALSE)))</f>
        <v/>
      </c>
      <c r="DA97" s="1233" t="str">
        <f>IF($A$72&lt;&gt;"ชั้น"&amp;'01.ข้อมูลเบื้องต้น'!$H$2,"",IF(VLOOKUP($A97,'03.คีย์เทอม2'!$A$10:$GT$59,155,FALSE)="","",VLOOKUP($A97,'03.คีย์เทอม2'!$A$10:$GT$59,155,FALSE)))</f>
        <v/>
      </c>
      <c r="DB97" s="1262" t="str">
        <f t="shared" si="114"/>
        <v/>
      </c>
      <c r="DC97" s="1233" t="str">
        <f>IF('2.ชื่อนักเรียน'!R29="มส","มส",IF('2.ชื่อนักเรียน'!R29="ร","ร",IF('2.ชื่อนักเรียน'!R29="ย้าย","ย้าย",IF($B97="","",IF(DB97="","",IF(DB97&gt;=75,"เชี่ยวชาญ",IF(DB97&gt;=65,"ชำนาญ",IF(DB97&gt;=55,"พัฒนา",IF(DB97&gt;=50,"เริ่มต้น","ไม่ผ่าน")))))))))</f>
        <v/>
      </c>
      <c r="DD97" s="1233" t="str">
        <f>IF($A$72&lt;&gt;"ชั้น"&amp;'01.ข้อมูลเบื้องต้น'!$H$2,"",IF(VLOOKUP($A97,'02.คีย์เทอม1'!$A$10:$GT$59,160,FALSE)="","",VLOOKUP($A97,'02.คีย์เทอม1'!$A$10:$GT$59,160,FALSE)))</f>
        <v/>
      </c>
      <c r="DE97" s="1233" t="str">
        <f>IF($A$72&lt;&gt;"ชั้น"&amp;'01.ข้อมูลเบื้องต้น'!$H$2,"",IF(VLOOKUP($A97,'03.คีย์เทอม2'!$A$10:$GT$59,160,FALSE)="","",VLOOKUP($A97,'03.คีย์เทอม2'!$A$10:$GT$59,160,FALSE)))</f>
        <v/>
      </c>
      <c r="DF97" s="1262" t="str">
        <f t="shared" si="115"/>
        <v/>
      </c>
      <c r="DG97" s="1233" t="str">
        <f>IF('2.ชื่อนักเรียน'!R29="มส","มส",IF('2.ชื่อนักเรียน'!R29="ร","ร",IF('2.ชื่อนักเรียน'!R29="ย้าย","ย้าย",IF($B97="","",IF(DF97="","",IF(DF97&gt;=75,"เชี่ยวชาญ",IF(DF97&gt;=65,"ชำนาญ",IF(DF97&gt;=55,"พัฒนา",IF(DF97&gt;=50,"เริ่มต้น","ไม่ผ่าน")))))))))</f>
        <v/>
      </c>
      <c r="DH97" s="1233" t="str">
        <f>IF($A$72&lt;&gt;"ชั้น"&amp;'01.ข้อมูลเบื้องต้น'!$H$2,"",IF(VLOOKUP($A97,'02.คีย์เทอม1'!$A$10:$GT$59,165,FALSE)="","",VLOOKUP($A97,'02.คีย์เทอม1'!$A$10:$GT$59,165,FALSE)))</f>
        <v/>
      </c>
      <c r="DI97" s="1233" t="str">
        <f>IF($A$72&lt;&gt;"ชั้น"&amp;'01.ข้อมูลเบื้องต้น'!$H$2,"",IF(VLOOKUP($A97,'03.คีย์เทอม2'!$A$10:$GT$59,165,FALSE)="","",VLOOKUP($A97,'03.คีย์เทอม2'!$A$10:$GT$59,165,FALSE)))</f>
        <v/>
      </c>
      <c r="DJ97" s="1262" t="str">
        <f t="shared" si="116"/>
        <v/>
      </c>
      <c r="DK97" s="1233" t="str">
        <f>IF('2.ชื่อนักเรียน'!R29="มส","มส",IF('2.ชื่อนักเรียน'!R29="ร","ร",IF('2.ชื่อนักเรียน'!R29="ย้าย","ย้าย",IF($B97="","",IF(DJ97="","",IF(DJ97&gt;=75,"เชี่ยวชาญ",IF(DJ97&gt;=65,"ชำนาญ",IF(DJ97&gt;=55,"พัฒนา",IF(DJ97&gt;=50,"เริ่มต้น","ไม่ผ่าน")))))))))</f>
        <v/>
      </c>
      <c r="DL97" s="1233" t="str">
        <f>IF($A$72&lt;&gt;"ชั้น"&amp;'01.ข้อมูลเบื้องต้น'!$H$2,"",IF(VLOOKUP($A97,'02.คีย์เทอม1'!$A$10:$GT$59,170,FALSE)="","",VLOOKUP($A97,'02.คีย์เทอม1'!$A$10:$GT$59,170,FALSE)))</f>
        <v/>
      </c>
      <c r="DM97" s="1233" t="str">
        <f>IF($A$72&lt;&gt;"ชั้น"&amp;'01.ข้อมูลเบื้องต้น'!$H$2,"",IF(VLOOKUP($A97,'03.คีย์เทอม2'!$A$10:$GT$59,170,FALSE)="","",VLOOKUP($A97,'03.คีย์เทอม2'!$A$10:$GT$59,170,FALSE)))</f>
        <v/>
      </c>
      <c r="DN97" s="1262" t="str">
        <f t="shared" si="117"/>
        <v/>
      </c>
      <c r="DO97" s="1233" t="str">
        <f>IF('2.ชื่อนักเรียน'!R29="มส","มส",IF('2.ชื่อนักเรียน'!R29="ร","ร",IF('2.ชื่อนักเรียน'!R29="ย้าย","ย้าย",IF($B97="","",IF(DN97="","",IF(DN97&gt;=75,"เชี่ยวชาญ",IF(DN97&gt;=65,"ชำนาญ",IF(DN97&gt;=55,"พัฒนา",IF(DN97&gt;=50,"เริ่มต้น","ไม่ผ่าน")))))))))</f>
        <v/>
      </c>
      <c r="DP97" s="1233" t="str">
        <f>IF($A$72&lt;&gt;"ชั้น"&amp;'01.ข้อมูลเบื้องต้น'!$H$2,"",IF(VLOOKUP($A97,'02.คีย์เทอม1'!$A$10:$GT$59,175,FALSE)="","",VLOOKUP($A97,'02.คีย์เทอม1'!$A$10:$GT$59,175,FALSE)))</f>
        <v/>
      </c>
      <c r="DQ97" s="1233" t="str">
        <f>IF($A$72&lt;&gt;"ชั้น"&amp;'01.ข้อมูลเบื้องต้น'!$H$2,"",IF(VLOOKUP($A97,'03.คีย์เทอม2'!$A$10:$GT$59,175,FALSE)="","",VLOOKUP($A97,'03.คีย์เทอม2'!$A$10:$GT$59,175,FALSE)))</f>
        <v/>
      </c>
      <c r="DR97" s="1262" t="str">
        <f t="shared" si="118"/>
        <v/>
      </c>
      <c r="DS97" s="1233" t="str">
        <f>IF('2.ชื่อนักเรียน'!R29="มส","มส",IF('2.ชื่อนักเรียน'!R29="ร","ร",IF('2.ชื่อนักเรียน'!R29="ย้าย","ย้าย",IF($B97="","",IF(DR97="","",IF(DR97&gt;=75,"เชี่ยวชาญ",IF(DR97&gt;=65,"ชำนาญ",IF(DR97&gt;=55,"พัฒนา",IF(DR97&gt;=50,"เริ่มต้น","ไม่ผ่าน")))))))))</f>
        <v/>
      </c>
      <c r="DT97" s="1233" t="str">
        <f>IF($A$72&lt;&gt;"ชั้น"&amp;'01.ข้อมูลเบื้องต้น'!$H$2,"",IF(VLOOKUP($A97,'02.คีย์เทอม1'!$A$10:$GT$59,180,FALSE)="","",VLOOKUP($A97,'02.คีย์เทอม1'!$A$10:$GT$59,180,FALSE)))</f>
        <v/>
      </c>
      <c r="DU97" s="1233" t="str">
        <f>IF($A$72&lt;&gt;"ชั้น"&amp;'01.ข้อมูลเบื้องต้น'!$H$2,"",IF(VLOOKUP($A97,'03.คีย์เทอม2'!$A$10:$GT$59,180,FALSE)="","",VLOOKUP($A97,'03.คีย์เทอม2'!$A$10:$GT$59,180,FALSE)))</f>
        <v/>
      </c>
      <c r="DV97" s="1262" t="str">
        <f t="shared" si="119"/>
        <v/>
      </c>
      <c r="DW97" s="1233" t="str">
        <f>IF('2.ชื่อนักเรียน'!R29="มส","มส",IF('2.ชื่อนักเรียน'!R29="ร","ร",IF('2.ชื่อนักเรียน'!R29="ย้าย","ย้าย",IF($B97="","",IF(DV97="","",IF(DV97&gt;=75,"เชี่ยวชาญ",IF(DV97&gt;=65,"ชำนาญ",IF(DV97&gt;=55,"พัฒนา",IF(DV97&gt;=50,"เริ่มต้น","ไม่ผ่าน")))))))))</f>
        <v/>
      </c>
    </row>
    <row r="98" spans="1:127" ht="16.8" customHeight="1">
      <c r="A98" s="1323">
        <v>20</v>
      </c>
      <c r="B98" s="1324" t="str">
        <f>IF('2.ชื่อนักเรียน'!C30="","",'2.ชื่อนักเรียน'!C30)</f>
        <v/>
      </c>
      <c r="C98" s="1313" t="str">
        <f>IF('2.ชื่อนักเรียน'!D30="","",'2.ชื่อนักเรียน'!D30)</f>
        <v/>
      </c>
      <c r="D98" s="1314" t="str">
        <f>IF($A$72&lt;&gt;"ชั้น"&amp;'01.ข้อมูลเบื้องต้น'!$H$2,"",IF(AK98="","",AK98))</f>
        <v/>
      </c>
      <c r="E98" s="1314" t="str">
        <f>IF($A$72&lt;&gt;"ชั้น"&amp;'01.ข้อมูลเบื้องต้น'!$H$2,"",IF(AO98="","",AO98))</f>
        <v/>
      </c>
      <c r="F98" s="1315" t="str">
        <f>IF($A$72&lt;&gt;"ชั้น"&amp;'01.ข้อมูลเบื้องต้น'!$H$2,"",IF(AS98="","",AS98))</f>
        <v/>
      </c>
      <c r="G98" s="1326" t="str">
        <f>IF($A$72&lt;&gt;"ชั้น"&amp;'01.ข้อมูลเบื้องต้น'!$H$2,"",IF(AW98="","",AW98))</f>
        <v/>
      </c>
      <c r="H98" s="1327" t="str">
        <f>IF($A$72&lt;&gt;"ชั้น"&amp;'01.ข้อมูลเบื้องต้น'!$H$2,"",IF(BA98="","",BA98))</f>
        <v/>
      </c>
      <c r="I98" s="1316" t="str">
        <f>IF($A$72&lt;&gt;"ชั้น"&amp;'01.ข้อมูลเบื้องต้น'!$H$2,"",IF(BE98="","",BE98))</f>
        <v/>
      </c>
      <c r="J98" s="1316" t="str">
        <f>IF($A$72&lt;&gt;"ชั้น"&amp;'01.ข้อมูลเบื้องต้น'!$H$2,"",IF(BI98="","",BI98))</f>
        <v/>
      </c>
      <c r="K98" s="1316" t="str">
        <f>IF($A$72&lt;&gt;"ชั้น"&amp;'01.ข้อมูลเบื้องต้น'!$H$2,"",IF(BM98="","",BM98))</f>
        <v/>
      </c>
      <c r="L98" s="1328" t="str">
        <f>IF($A$72&lt;&gt;"ชั้น"&amp;'01.ข้อมูลเบื้องต้น'!$H$2,"",IF(BO98="","",BO98))</f>
        <v/>
      </c>
      <c r="M98" s="1326" t="str">
        <f>IF($A$72&lt;&gt;"ชั้น"&amp;'01.ข้อมูลเบื้องต้น'!$H$2,"",IF(BS98="","",BS98))</f>
        <v/>
      </c>
      <c r="N98" s="1327" t="str">
        <f>IF($A$72&lt;&gt;"ชั้น"&amp;'01.ข้อมูลเบื้องต้น'!$H$2,"",IF(BW98="","",BW98))</f>
        <v/>
      </c>
      <c r="O98" s="1327" t="str">
        <f>IF($A$72&lt;&gt;"ชั้น"&amp;'01.ข้อมูลเบื้องต้น'!$H$2,"",IF(CA98="","",CA98))</f>
        <v/>
      </c>
      <c r="P98" s="1327" t="str">
        <f>IF($A$72&lt;&gt;"ชั้น"&amp;'01.ข้อมูลเบื้องต้น'!$H$2,"",IF(CE98="","",CE98))</f>
        <v/>
      </c>
      <c r="Q98" s="1327" t="str">
        <f>IF($A$72&lt;&gt;"ชั้น"&amp;'01.ข้อมูลเบื้องต้น'!$H$2,"",IF(CI98="","",CI98))</f>
        <v/>
      </c>
      <c r="R98" s="1327" t="str">
        <f>IF($A$72&lt;&gt;"ชั้น"&amp;'01.ข้อมูลเบื้องต้น'!$H$2,"",IF(CM98="","",CM98))</f>
        <v/>
      </c>
      <c r="S98" s="1327" t="str">
        <f>IF($A$72&lt;&gt;"ชั้น"&amp;'01.ข้อมูลเบื้องต้น'!$H$2,"",IF(CQ98="","",CQ98))</f>
        <v/>
      </c>
      <c r="T98" s="1327" t="str">
        <f>IF($A$72&lt;&gt;"ชั้น"&amp;'01.ข้อมูลเบื้องต้น'!$H$2,"",IF(CU98="","",CU98))</f>
        <v/>
      </c>
      <c r="U98" s="1327" t="str">
        <f>IF($A$72&lt;&gt;"ชั้น"&amp;'01.ข้อมูลเบื้องต้น'!$H$2,"",IF(CY98="","",CY98))</f>
        <v/>
      </c>
      <c r="V98" s="1327" t="str">
        <f>IF($A$72&lt;&gt;"ชั้น"&amp;'01.ข้อมูลเบื้องต้น'!$H$2,"",IF(DC98="","",DC98))</f>
        <v/>
      </c>
      <c r="W98" s="1327" t="str">
        <f>IF($A$72&lt;&gt;"ชั้น"&amp;'01.ข้อมูลเบื้องต้น'!$H$2,"",IF(DG98="","",DG98))</f>
        <v/>
      </c>
      <c r="X98" s="1327" t="str">
        <f>IF($A$72&lt;&gt;"ชั้น"&amp;'01.ข้อมูลเบื้องต้น'!$H$2,"",IF(DK98="","",DK98))</f>
        <v/>
      </c>
      <c r="Y98" s="1327" t="str">
        <f>IF($A$72&lt;&gt;"ชั้น"&amp;'01.ข้อมูลเบื้องต้น'!$H$2,"",IF(DO98="","",DO98))</f>
        <v/>
      </c>
      <c r="Z98" s="1327" t="str">
        <f>IF($A$72&lt;&gt;"ชั้น"&amp;'01.ข้อมูลเบื้องต้น'!$H$2,"",IF(DS98="","",DS98))</f>
        <v/>
      </c>
      <c r="AA98" s="1420" t="str">
        <f>IF($A$72&lt;&gt;"ชั้น"&amp;'01.ข้อมูลเบื้องต้น'!$H$2,"",IF(DW98="","",DW98))</f>
        <v/>
      </c>
      <c r="AB98" s="1421" t="str">
        <f>IF($A$72&lt;&gt;"ชั้น"&amp;'01.ข้อมูลเบื้องต้น'!$H$2,"",'7.พัฒนาผู้เรียน'!G30)</f>
        <v/>
      </c>
      <c r="AC98" s="1422" t="str">
        <f>IF($A$72&lt;&gt;"ชั้น"&amp;'01.ข้อมูลเบื้องต้น'!$H$2,"",'9.คุณลักษณะ'!I30)</f>
        <v/>
      </c>
      <c r="AH98" s="1233" t="str">
        <f>IF($A$72&lt;&gt;"ชั้น"&amp;'01.ข้อมูลเบื้องต้น'!$H$2,"",IF(VLOOKUP($A98,'02.คีย์เทอม1'!$A$10:$GT$59,189,FALSE)="","",VLOOKUP($A98,'02.คีย์เทอม1'!$A$10:$GT$59,189,FALSE)))</f>
        <v/>
      </c>
      <c r="AI98" s="1233" t="str">
        <f>IF($A$72&lt;&gt;"ชั้น"&amp;'01.ข้อมูลเบื้องต้น'!$H$2,"",IF(VLOOKUP($A98,'03.คีย์เทอม2'!$A$10:$GT$59,189,FALSE)="","",VLOOKUP($A98,'03.คีย์เทอม2'!$A$10:$GT$59,189,FALSE)))</f>
        <v/>
      </c>
      <c r="AJ98" s="1262" t="str">
        <f t="shared" si="73"/>
        <v/>
      </c>
      <c r="AK98" s="1233" t="str">
        <f>IF('2.ชื่อนักเรียน'!R30="มส","มส",IF('2.ชื่อนักเรียน'!R30="ร","ร",IF('2.ชื่อนักเรียน'!R30="ย้าย","ย้าย",IF($B98="","",IF(AJ98="","",IF(AJ98&gt;=75,"เชี่ยวชาญ",IF(AJ98&gt;=65,"ชำนาญ",IF(AJ98&gt;=55,"พัฒนา",IF(AJ98&gt;=50,"เริ่มต้น","ไม่ผ่าน")))))))))</f>
        <v/>
      </c>
      <c r="AL98" s="1233" t="str">
        <f>IF($A$72&lt;&gt;"ชั้น"&amp;'01.ข้อมูลเบื้องต้น'!$H$2,"",IF(VLOOKUP($A98,'02.คีย์เทอม1'!$A$10:$GT$59,193,FALSE)="","",VLOOKUP($A98,'02.คีย์เทอม1'!$A$10:$GT$59,193,FALSE)))</f>
        <v/>
      </c>
      <c r="AM98" s="1233" t="str">
        <f>IF($A$72&lt;&gt;"ชั้น"&amp;'01.ข้อมูลเบื้องต้น'!$H$2,"",IF(VLOOKUP($A98,'03.คีย์เทอม2'!$A$10:$GT$59,193,FALSE)="","",VLOOKUP($A98,'03.คีย์เทอม2'!$A$10:$GT$59,193,FALSE)))</f>
        <v/>
      </c>
      <c r="AN98" s="1262" t="str">
        <f t="shared" si="97"/>
        <v/>
      </c>
      <c r="AO98" s="1233" t="str">
        <f>IF('2.ชื่อนักเรียน'!R30="มส","มส",IF('2.ชื่อนักเรียน'!R30="ร","ร",IF('2.ชื่อนักเรียน'!R30="ย้าย","ย้าย",IF($B98="","",IF(AN98="","",IF(AN98&gt;=75,"เชี่ยวชาญ",IF(AN98&gt;=65,"ชำนาญ",IF(AN98&gt;=55,"พัฒนา",IF(AN98&gt;=50,"เริ่มต้น","ไม่ผ่าน")))))))))</f>
        <v/>
      </c>
      <c r="AP98" s="1233" t="str">
        <f>IF($A$72&lt;&gt;"ชั้น"&amp;'01.ข้อมูลเบื้องต้น'!$H$2,"",IF(VLOOKUP($A98,'02.คีย์เทอม1'!$A$10:$GT$59,195,FALSE)="","",VLOOKUP($A98,'02.คีย์เทอม1'!$A$10:$GT$59,195,FALSE)))</f>
        <v/>
      </c>
      <c r="AQ98" s="1233" t="str">
        <f>IF($A$72&lt;&gt;"ชั้น"&amp;'01.ข้อมูลเบื้องต้น'!$H$2,"",IF(VLOOKUP($A98,'03.คีย์เทอม2'!$A$10:$GT$59,195,FALSE)="","",VLOOKUP($A98,'03.คีย์เทอม2'!$A$10:$GT$59,195,FALSE)))</f>
        <v/>
      </c>
      <c r="AR98" s="1262" t="str">
        <f t="shared" si="98"/>
        <v/>
      </c>
      <c r="AS98" s="1233" t="str">
        <f>IF('2.ชื่อนักเรียน'!R30="มส","มส",IF('2.ชื่อนักเรียน'!R30="ร","ร",IF('2.ชื่อนักเรียน'!R30="ย้าย","ย้าย",IF($B98="","",IF(AR98="","",IF(AR98&gt;=75,"เชี่ยวชาญ",IF(AR98&gt;=65,"ชำนาญ",IF(AR98&gt;=55,"พัฒนา",IF(AR98&gt;=50,"เริ่มต้น","ไม่ผ่าน")))))))))</f>
        <v/>
      </c>
      <c r="AT98" s="1233" t="str">
        <f>IF($A$72&lt;&gt;"ชั้น"&amp;'01.ข้อมูลเบื้องต้น'!$H$2,"",IF(VLOOKUP($A98,'02.คีย์เทอม1'!$A$10:$GT$59,196,FALSE)="","",VLOOKUP($A98,'02.คีย์เทอม1'!$A$10:$GT$59,196,FALSE)))</f>
        <v/>
      </c>
      <c r="AU98" s="1233" t="str">
        <f>IF($A$72&lt;&gt;"ชั้น"&amp;'01.ข้อมูลเบื้องต้น'!$H$2,"",IF(VLOOKUP($A98,'03.คีย์เทอม2'!$A$10:$GT$59,196,FALSE)="","",VLOOKUP($A98,'03.คีย์เทอม2'!$A$10:$GT$59,196,FALSE)))</f>
        <v/>
      </c>
      <c r="AV98" s="1262" t="str">
        <f t="shared" si="99"/>
        <v/>
      </c>
      <c r="AW98" s="1233" t="str">
        <f>IF('2.ชื่อนักเรียน'!R30="มส","มส",IF('2.ชื่อนักเรียน'!R30="ร","ร",IF('2.ชื่อนักเรียน'!R30="ย้าย","ย้าย",IF($B98="","",IF(AV98="","",IF(AV98&gt;=75,"เชี่ยวชาญ",IF(AV98&gt;=65,"ชำนาญ",IF(AV98&gt;=55,"พัฒนา",IF(AV98&gt;=50,"เริ่มต้น","ไม่ผ่าน")))))))))</f>
        <v/>
      </c>
      <c r="AX98" s="1233" t="str">
        <f>IF($A$72&lt;&gt;"ชั้น"&amp;'01.ข้อมูลเบื้องต้น'!$H$2,"",IF(VLOOKUP($A98,'02.คีย์เทอม1'!$A$10:$GT$59,197,FALSE)="","",VLOOKUP($A98,'02.คีย์เทอม1'!$A$10:$GT$59,197,FALSE)))</f>
        <v/>
      </c>
      <c r="AY98" s="1233" t="str">
        <f>IF($A$72&lt;&gt;"ชั้น"&amp;'01.ข้อมูลเบื้องต้น'!$H$2,"",IF(VLOOKUP($A98,'03.คีย์เทอม2'!$A$10:$GT$59,197,FALSE)="","",VLOOKUP($A98,'03.คีย์เทอม2'!$A$10:$GT$59,197,FALSE)))</f>
        <v/>
      </c>
      <c r="AZ98" s="1262" t="str">
        <f t="shared" si="100"/>
        <v/>
      </c>
      <c r="BA98" s="1233" t="str">
        <f>IF('2.ชื่อนักเรียน'!R30="มส","มส",IF('2.ชื่อนักเรียน'!R30="ร","ร",IF('2.ชื่อนักเรียน'!R30="ย้าย","ย้าย",IF($B98="","",IF(AZ98="","",IF(AZ98&gt;=75,"เชี่ยวชาญ",IF(AZ98&gt;=65,"ชำนาญ",IF(AZ98&gt;=55,"พัฒนา",IF(AZ98&gt;=50,"เริ่มต้น","ไม่ผ่าน")))))))))</f>
        <v/>
      </c>
      <c r="BB98" s="1233" t="str">
        <f>IF($A$72&lt;&gt;"ชั้น"&amp;'01.ข้อมูลเบื้องต้น'!$H$2,"",IF(VLOOKUP($A98,'02.คีย์เทอม1'!$A$10:$GT$59,198,FALSE)="","",VLOOKUP($A98,'02.คีย์เทอม1'!$A$10:$GT$59,198,FALSE)))</f>
        <v/>
      </c>
      <c r="BC98" s="1233" t="str">
        <f>IF($A$72&lt;&gt;"ชั้น"&amp;'01.ข้อมูลเบื้องต้น'!$H$2,"",IF(VLOOKUP($A98,'03.คีย์เทอม2'!$A$10:$GT$59,198,FALSE)="","",VLOOKUP($A98,'03.คีย์เทอม2'!$A$10:$GT$59,198,FALSE)))</f>
        <v/>
      </c>
      <c r="BD98" s="1262" t="str">
        <f t="shared" si="101"/>
        <v/>
      </c>
      <c r="BE98" s="1233" t="str">
        <f>IF('2.ชื่อนักเรียน'!R30="มส","มส",IF('2.ชื่อนักเรียน'!R30="ร","ร",IF('2.ชื่อนักเรียน'!R30="ย้าย","ย้าย",IF($B98="","",IF(BD98="","",IF(BD98&gt;=75,"เชี่ยวชาญ",IF(BD98&gt;=65,"ชำนาญ",IF(BD98&gt;=55,"พัฒนา",IF(BD98&gt;=50,"เริ่มต้น","ไม่ผ่าน")))))))))</f>
        <v/>
      </c>
      <c r="BF98" s="1233" t="str">
        <f>IF($A$72&lt;&gt;"ชั้น"&amp;'01.ข้อมูลเบื้องต้น'!$H$2,"",IF(VLOOKUP($A98,'02.คีย์เทอม1'!$A$10:$GT$59,199,FALSE)="","",VLOOKUP($A98,'02.คีย์เทอม1'!$A$10:$GT$59,199,FALSE)))</f>
        <v/>
      </c>
      <c r="BG98" s="1233" t="str">
        <f>IF($A$72&lt;&gt;"ชั้น"&amp;'01.ข้อมูลเบื้องต้น'!$H$2,"",IF(VLOOKUP($A98,'03.คีย์เทอม2'!$A$10:$GT$59,199,FALSE)="","",VLOOKUP($A98,'03.คีย์เทอม2'!$A$10:$GT$59,199,FALSE)))</f>
        <v/>
      </c>
      <c r="BH98" s="1262" t="str">
        <f t="shared" si="102"/>
        <v/>
      </c>
      <c r="BI98" s="1233" t="str">
        <f>IF('2.ชื่อนักเรียน'!R30="มส","มส",IF('2.ชื่อนักเรียน'!R30="ร","ร",IF('2.ชื่อนักเรียน'!R30="ย้าย","ย้าย",IF($B98="","",IF(BH98="","",IF(BH98&gt;=75,"เชี่ยวชาญ",IF(BH98&gt;=65,"ชำนาญ",IF(BH98&gt;=55,"พัฒนา",IF(BH98&gt;=50,"เริ่มต้น","ไม่ผ่าน")))))))))</f>
        <v/>
      </c>
      <c r="BJ98" s="1233" t="str">
        <f>IF($A$72&lt;&gt;"ชั้น"&amp;'01.ข้อมูลเบื้องต้น'!$H$2,"",IF(VLOOKUP($A98,'02.คีย์เทอม1'!$A$10:$GT$59,200,FALSE)="","",VLOOKUP($A98,'02.คีย์เทอม1'!$A$10:$GT$59,200,FALSE)))</f>
        <v/>
      </c>
      <c r="BK98" s="1233" t="str">
        <f>IF($A$72&lt;&gt;"ชั้น"&amp;'01.ข้อมูลเบื้องต้น'!$H$2,"",IF(VLOOKUP($A98,'03.คีย์เทอม2'!$A$10:$GT$59,200,FALSE)="","",VLOOKUP($A98,'03.คีย์เทอม2'!$A$10:$GT$59,200,FALSE)))</f>
        <v/>
      </c>
      <c r="BL98" s="1262" t="str">
        <f t="shared" si="103"/>
        <v/>
      </c>
      <c r="BM98" s="1233" t="str">
        <f>IF('2.ชื่อนักเรียน'!R30="มส","มส",IF('2.ชื่อนักเรียน'!R30="ร","ร",IF('2.ชื่อนักเรียน'!R30="ย้าย","ย้าย",IF($B98="","",IF(BL98="","",IF(BL98&gt;=75,"เชี่ยวชาญ",IF(BL98&gt;=65,"ชำนาญ",IF(BL98&gt;=55,"พัฒนา",IF(BL98&gt;=50,"เริ่มต้น","ไม่ผ่าน")))))))))</f>
        <v/>
      </c>
      <c r="BN98" s="1262" t="str">
        <f t="shared" si="104"/>
        <v/>
      </c>
      <c r="BO98" s="1233" t="str">
        <f>IF('2.ชื่อนักเรียน'!R30="มส","มส",IF('2.ชื่อนักเรียน'!R30="ร","ร",IF('2.ชื่อนักเรียน'!R30="ย้าย","ย้าย",IF($B98="","",IF(BN98="","",IF(BN98&gt;=75,"เชี่ยวชาญ",IF(BN98&gt;=65,"ชำนาญ",IF(BN98&gt;=55,"พัฒนา",IF(BN98&gt;=50,"เริ่มต้น","ไม่ผ่าน")))))))))</f>
        <v/>
      </c>
      <c r="BP98" s="1233" t="str">
        <f>IF($A$72&lt;&gt;"ชั้น"&amp;'01.ข้อมูลเบื้องต้น'!$H$2,"",IF(VLOOKUP($A98,'02.คีย์เทอม1'!$A$10:$GT$59,110,FALSE)="","",VLOOKUP($A98,'02.คีย์เทอม1'!$A$10:$GT$59,110,FALSE)))</f>
        <v/>
      </c>
      <c r="BQ98" s="1233" t="str">
        <f>IF($A$72&lt;&gt;"ชั้น"&amp;'01.ข้อมูลเบื้องต้น'!$H$2,"",IF(VLOOKUP($A98,'03.คีย์เทอม2'!$A$10:$GT$59,110,FALSE)="","",VLOOKUP($A98,'03.คีย์เทอม2'!$A$10:$GT$59,110,FALSE)))</f>
        <v/>
      </c>
      <c r="BR98" s="1262" t="str">
        <f t="shared" si="105"/>
        <v/>
      </c>
      <c r="BS98" s="1233" t="str">
        <f>IF('2.ชื่อนักเรียน'!R30="มส","มส",IF('2.ชื่อนักเรียน'!R30="ร","ร",IF('2.ชื่อนักเรียน'!R30="ย้าย","ย้าย",IF($B98="","",IF(BR98="","",IF(BR98&gt;=75,"เชี่ยวชาญ",IF(BR98&gt;=65,"ชำนาญ",IF(BR98&gt;=55,"พัฒนา",IF(BR98&gt;=50,"เริ่มต้น","ไม่ผ่าน")))))))))</f>
        <v/>
      </c>
      <c r="BT98" s="1233" t="str">
        <f>IF($A$72&lt;&gt;"ชั้น"&amp;'01.ข้อมูลเบื้องต้น'!$H$2,"",IF(VLOOKUP($A98,'02.คีย์เทอม1'!$A$10:$GT$59,115,FALSE)="","",VLOOKUP($A98,'02.คีย์เทอม1'!$A$10:$GT$59,115,FALSE)))</f>
        <v/>
      </c>
      <c r="BU98" s="1233" t="str">
        <f>IF($A$72&lt;&gt;"ชั้น"&amp;'01.ข้อมูลเบื้องต้น'!$H$2,"",IF(VLOOKUP($A98,'03.คีย์เทอม2'!$A$10:$GT$59,115,FALSE)="","",VLOOKUP($A98,'03.คีย์เทอม2'!$A$10:$GT$59,115,FALSE)))</f>
        <v/>
      </c>
      <c r="BV98" s="1262" t="str">
        <f t="shared" si="106"/>
        <v/>
      </c>
      <c r="BW98" s="1233" t="str">
        <f>IF('2.ชื่อนักเรียน'!R30="มส","มส",IF('2.ชื่อนักเรียน'!R30="ร","ร",IF('2.ชื่อนักเรียน'!R30="ย้าย","ย้าย",IF($B98="","",IF(BV98="","",IF(BV98&gt;=75,"เชี่ยวชาญ",IF(BV98&gt;=65,"ชำนาญ",IF(BV98&gt;=55,"พัฒนา",IF(BV98&gt;=50,"เริ่มต้น","ไม่ผ่าน")))))))))</f>
        <v/>
      </c>
      <c r="BX98" s="1233" t="str">
        <f>IF($A$72&lt;&gt;"ชั้น"&amp;'01.ข้อมูลเบื้องต้น'!$H$2,"",IF(VLOOKUP($A98,'02.คีย์เทอม1'!$A$10:$GT$59,120,FALSE)="","",VLOOKUP($A98,'02.คีย์เทอม1'!$A$10:$GT$59,120,FALSE)))</f>
        <v/>
      </c>
      <c r="BY98" s="1233" t="str">
        <f>IF($A$72&lt;&gt;"ชั้น"&amp;'01.ข้อมูลเบื้องต้น'!$H$2,"",IF(VLOOKUP($A98,'03.คีย์เทอม2'!$A$10:$GT$59,120,FALSE)="","",VLOOKUP($A98,'03.คีย์เทอม2'!$A$10:$GT$59,120,FALSE)))</f>
        <v/>
      </c>
      <c r="BZ98" s="1262" t="str">
        <f t="shared" si="107"/>
        <v/>
      </c>
      <c r="CA98" s="1233" t="str">
        <f>IF('2.ชื่อนักเรียน'!R30="มส","มส",IF('2.ชื่อนักเรียน'!R30="ร","ร",IF('2.ชื่อนักเรียน'!R30="ย้าย","ย้าย",IF($B98="","",IF(BZ98="","",IF(BZ98&gt;=75,"เชี่ยวชาญ",IF(BZ98&gt;=65,"ชำนาญ",IF(BZ98&gt;=55,"พัฒนา",IF(BZ98&gt;=50,"เริ่มต้น","ไม่ผ่าน")))))))))</f>
        <v/>
      </c>
      <c r="CB98" s="1233" t="str">
        <f>IF($A$72&lt;&gt;"ชั้น"&amp;'01.ข้อมูลเบื้องต้น'!$H$2,"",IF(VLOOKUP($A98,'02.คีย์เทอม1'!$A$10:$GT$59,125,FALSE)="","",VLOOKUP($A98,'02.คีย์เทอม1'!$A$10:$GT$59,125,FALSE)))</f>
        <v/>
      </c>
      <c r="CC98" s="1233" t="str">
        <f>IF($A$72&lt;&gt;"ชั้น"&amp;'01.ข้อมูลเบื้องต้น'!$H$2,"",IF(VLOOKUP($A98,'03.คีย์เทอม2'!$A$10:$GT$59,125,FALSE)="","",VLOOKUP($A98,'03.คีย์เทอม2'!$A$10:$GT$59,125,FALSE)))</f>
        <v/>
      </c>
      <c r="CD98" s="1262" t="str">
        <f t="shared" si="108"/>
        <v/>
      </c>
      <c r="CE98" s="1233" t="str">
        <f>IF('2.ชื่อนักเรียน'!R30="มส","มส",IF('2.ชื่อนักเรียน'!R30="ร","ร",IF('2.ชื่อนักเรียน'!R30="ย้าย","ย้าย",IF($B98="","",IF(CD98="","",IF(CD98&gt;=75,"เชี่ยวชาญ",IF(CD98&gt;=65,"ชำนาญ",IF(CD98&gt;=55,"พัฒนา",IF(CD98&gt;=50,"เริ่มต้น","ไม่ผ่าน")))))))))</f>
        <v/>
      </c>
      <c r="CF98" s="1233" t="str">
        <f>IF($A$72&lt;&gt;"ชั้น"&amp;'01.ข้อมูลเบื้องต้น'!$H$2,"",IF(VLOOKUP($A98,'02.คีย์เทอม1'!$A$10:$GT$59,130,FALSE)="","",VLOOKUP($A98,'02.คีย์เทอม1'!$A$10:$GT$59,130,FALSE)))</f>
        <v/>
      </c>
      <c r="CG98" s="1233" t="str">
        <f>IF($A$72&lt;&gt;"ชั้น"&amp;'01.ข้อมูลเบื้องต้น'!$H$2,"",IF(VLOOKUP($A98,'03.คีย์เทอม2'!$A$10:$GT$59,130,FALSE)="","",VLOOKUP($A98,'03.คีย์เทอม2'!$A$10:$GT$59,130,FALSE)))</f>
        <v/>
      </c>
      <c r="CH98" s="1262" t="str">
        <f t="shared" si="109"/>
        <v/>
      </c>
      <c r="CI98" s="1233" t="str">
        <f>IF('2.ชื่อนักเรียน'!R30="มส","มส",IF('2.ชื่อนักเรียน'!R30="ร","ร",IF('2.ชื่อนักเรียน'!R30="ย้าย","ย้าย",IF($B98="","",IF(CH98="","",IF(CH98&gt;=75,"เชี่ยวชาญ",IF(CH98&gt;=65,"ชำนาญ",IF(CH98&gt;=55,"พัฒนา",IF(CH98&gt;=50,"เริ่มต้น","ไม่ผ่าน")))))))))</f>
        <v/>
      </c>
      <c r="CJ98" s="1233" t="str">
        <f>IF($A$72&lt;&gt;"ชั้น"&amp;'01.ข้อมูลเบื้องต้น'!$H$2,"",IF(VLOOKUP($A98,'02.คีย์เทอม1'!$A$10:$GT$59,135,FALSE)="","",VLOOKUP($A98,'02.คีย์เทอม1'!$A$10:$GT$59,135,FALSE)))</f>
        <v/>
      </c>
      <c r="CK98" s="1233" t="str">
        <f>IF($A$72&lt;&gt;"ชั้น"&amp;'01.ข้อมูลเบื้องต้น'!$H$2,"",IF(VLOOKUP($A98,'03.คีย์เทอม2'!$A$10:$GT$59,135,FALSE)="","",VLOOKUP($A98,'03.คีย์เทอม2'!$A$10:$GT$59,135,FALSE)))</f>
        <v/>
      </c>
      <c r="CL98" s="1262" t="str">
        <f t="shared" si="110"/>
        <v/>
      </c>
      <c r="CM98" s="1233" t="str">
        <f>IF('2.ชื่อนักเรียน'!R30="มส","มส",IF('2.ชื่อนักเรียน'!R30="ร","ร",IF('2.ชื่อนักเรียน'!R30="ย้าย","ย้าย",IF($B98="","",IF(CL98="","",IF(CL98&gt;=75,"เชี่ยวชาญ",IF(CL98&gt;=65,"ชำนาญ",IF(CL98&gt;=55,"พัฒนา",IF(CL98&gt;=50,"เริ่มต้น","ไม่ผ่าน")))))))))</f>
        <v/>
      </c>
      <c r="CN98" s="1233" t="str">
        <f>IF($A$72&lt;&gt;"ชั้น"&amp;'01.ข้อมูลเบื้องต้น'!$H$2,"",IF(VLOOKUP($A98,'02.คีย์เทอม1'!$A$10:$GT$59,140,FALSE)="","",VLOOKUP($A98,'02.คีย์เทอม1'!$A$10:$GT$59,140,FALSE)))</f>
        <v/>
      </c>
      <c r="CO98" s="1233" t="str">
        <f>IF($A$72&lt;&gt;"ชั้น"&amp;'01.ข้อมูลเบื้องต้น'!$H$2,"",IF(VLOOKUP($A98,'03.คีย์เทอม2'!$A$10:$GT$59,140,FALSE)="","",VLOOKUP($A98,'03.คีย์เทอม2'!$A$10:$GT$59,140,FALSE)))</f>
        <v/>
      </c>
      <c r="CP98" s="1262" t="str">
        <f t="shared" si="111"/>
        <v/>
      </c>
      <c r="CQ98" s="1233" t="str">
        <f>IF('2.ชื่อนักเรียน'!R30="มส","มส",IF('2.ชื่อนักเรียน'!R30="ร","ร",IF('2.ชื่อนักเรียน'!R30="ย้าย","ย้าย",IF($B98="","",IF(CP98="","",IF(CP98&gt;=75,"เชี่ยวชาญ",IF(CP98&gt;=65,"ชำนาญ",IF(CP98&gt;=55,"พัฒนา",IF(CP98&gt;=50,"เริ่มต้น","ไม่ผ่าน")))))))))</f>
        <v/>
      </c>
      <c r="CR98" s="1233" t="str">
        <f>IF($A$72&lt;&gt;"ชั้น"&amp;'01.ข้อมูลเบื้องต้น'!$H$2,"",IF(VLOOKUP($A98,'02.คีย์เทอม1'!$A$10:$GT$59,145,FALSE)="","",VLOOKUP($A98,'02.คีย์เทอม1'!$A$10:$GT$59,145,FALSE)))</f>
        <v/>
      </c>
      <c r="CS98" s="1233" t="str">
        <f>IF($A$72&lt;&gt;"ชั้น"&amp;'01.ข้อมูลเบื้องต้น'!$H$2,"",IF(VLOOKUP($A98,'03.คีย์เทอม2'!$A$10:$GT$59,145,FALSE)="","",VLOOKUP($A98,'03.คีย์เทอม2'!$A$10:$GT$59,145,FALSE)))</f>
        <v/>
      </c>
      <c r="CT98" s="1262" t="str">
        <f t="shared" si="112"/>
        <v/>
      </c>
      <c r="CU98" s="1233" t="str">
        <f>IF('2.ชื่อนักเรียน'!R30="มส","มส",IF('2.ชื่อนักเรียน'!R30="ร","ร",IF('2.ชื่อนักเรียน'!R30="ย้าย","ย้าย",IF($B98="","",IF(CT98="","",IF(CT98&gt;=75,"เชี่ยวชาญ",IF(CT98&gt;=65,"ชำนาญ",IF(CT98&gt;=55,"พัฒนา",IF(CT98&gt;=50,"เริ่มต้น","ไม่ผ่าน")))))))))</f>
        <v/>
      </c>
      <c r="CV98" s="1233" t="str">
        <f>IF($A$72&lt;&gt;"ชั้น"&amp;'01.ข้อมูลเบื้องต้น'!$H$2,"",IF(VLOOKUP($A98,'02.คีย์เทอม1'!$A$10:$GT$59,150,FALSE)="","",VLOOKUP($A98,'02.คีย์เทอม1'!$A$10:$GT$59,150,FALSE)))</f>
        <v/>
      </c>
      <c r="CW98" s="1233" t="str">
        <f>IF($A$72&lt;&gt;"ชั้น"&amp;'01.ข้อมูลเบื้องต้น'!$H$2,"",IF(VLOOKUP($A98,'03.คีย์เทอม2'!$A$10:$GT$59,150,FALSE)="","",VLOOKUP($A98,'03.คีย์เทอม2'!$A$10:$GT$59,150,FALSE)))</f>
        <v/>
      </c>
      <c r="CX98" s="1262" t="str">
        <f t="shared" si="113"/>
        <v/>
      </c>
      <c r="CY98" s="1233" t="str">
        <f>IF('2.ชื่อนักเรียน'!R30="มส","มส",IF('2.ชื่อนักเรียน'!R30="ร","ร",IF('2.ชื่อนักเรียน'!R30="ย้าย","ย้าย",IF($B98="","",IF(CX98="","",IF(CX98&gt;=75,"เชี่ยวชาญ",IF(CX98&gt;=65,"ชำนาญ",IF(CX98&gt;=55,"พัฒนา",IF(CX98&gt;=50,"เริ่มต้น","ไม่ผ่าน")))))))))</f>
        <v/>
      </c>
      <c r="CZ98" s="1233" t="str">
        <f>IF($A$72&lt;&gt;"ชั้น"&amp;'01.ข้อมูลเบื้องต้น'!$H$2,"",IF(VLOOKUP($A98,'02.คีย์เทอม1'!$A$10:$GT$59,155,FALSE)="","",VLOOKUP($A98,'02.คีย์เทอม1'!$A$10:$GT$59,155,FALSE)))</f>
        <v/>
      </c>
      <c r="DA98" s="1233" t="str">
        <f>IF($A$72&lt;&gt;"ชั้น"&amp;'01.ข้อมูลเบื้องต้น'!$H$2,"",IF(VLOOKUP($A98,'03.คีย์เทอม2'!$A$10:$GT$59,155,FALSE)="","",VLOOKUP($A98,'03.คีย์เทอม2'!$A$10:$GT$59,155,FALSE)))</f>
        <v/>
      </c>
      <c r="DB98" s="1262" t="str">
        <f t="shared" si="114"/>
        <v/>
      </c>
      <c r="DC98" s="1233" t="str">
        <f>IF('2.ชื่อนักเรียน'!R30="มส","มส",IF('2.ชื่อนักเรียน'!R30="ร","ร",IF('2.ชื่อนักเรียน'!R30="ย้าย","ย้าย",IF($B98="","",IF(DB98="","",IF(DB98&gt;=75,"เชี่ยวชาญ",IF(DB98&gt;=65,"ชำนาญ",IF(DB98&gt;=55,"พัฒนา",IF(DB98&gt;=50,"เริ่มต้น","ไม่ผ่าน")))))))))</f>
        <v/>
      </c>
      <c r="DD98" s="1233" t="str">
        <f>IF($A$72&lt;&gt;"ชั้น"&amp;'01.ข้อมูลเบื้องต้น'!$H$2,"",IF(VLOOKUP($A98,'02.คีย์เทอม1'!$A$10:$GT$59,160,FALSE)="","",VLOOKUP($A98,'02.คีย์เทอม1'!$A$10:$GT$59,160,FALSE)))</f>
        <v/>
      </c>
      <c r="DE98" s="1233" t="str">
        <f>IF($A$72&lt;&gt;"ชั้น"&amp;'01.ข้อมูลเบื้องต้น'!$H$2,"",IF(VLOOKUP($A98,'03.คีย์เทอม2'!$A$10:$GT$59,160,FALSE)="","",VLOOKUP($A98,'03.คีย์เทอม2'!$A$10:$GT$59,160,FALSE)))</f>
        <v/>
      </c>
      <c r="DF98" s="1262" t="str">
        <f t="shared" si="115"/>
        <v/>
      </c>
      <c r="DG98" s="1233" t="str">
        <f>IF('2.ชื่อนักเรียน'!R30="มส","มส",IF('2.ชื่อนักเรียน'!R30="ร","ร",IF('2.ชื่อนักเรียน'!R30="ย้าย","ย้าย",IF($B98="","",IF(DF98="","",IF(DF98&gt;=75,"เชี่ยวชาญ",IF(DF98&gt;=65,"ชำนาญ",IF(DF98&gt;=55,"พัฒนา",IF(DF98&gt;=50,"เริ่มต้น","ไม่ผ่าน")))))))))</f>
        <v/>
      </c>
      <c r="DH98" s="1233" t="str">
        <f>IF($A$72&lt;&gt;"ชั้น"&amp;'01.ข้อมูลเบื้องต้น'!$H$2,"",IF(VLOOKUP($A98,'02.คีย์เทอม1'!$A$10:$GT$59,165,FALSE)="","",VLOOKUP($A98,'02.คีย์เทอม1'!$A$10:$GT$59,165,FALSE)))</f>
        <v/>
      </c>
      <c r="DI98" s="1233" t="str">
        <f>IF($A$72&lt;&gt;"ชั้น"&amp;'01.ข้อมูลเบื้องต้น'!$H$2,"",IF(VLOOKUP($A98,'03.คีย์เทอม2'!$A$10:$GT$59,165,FALSE)="","",VLOOKUP($A98,'03.คีย์เทอม2'!$A$10:$GT$59,165,FALSE)))</f>
        <v/>
      </c>
      <c r="DJ98" s="1262" t="str">
        <f t="shared" si="116"/>
        <v/>
      </c>
      <c r="DK98" s="1233" t="str">
        <f>IF('2.ชื่อนักเรียน'!R30="มส","มส",IF('2.ชื่อนักเรียน'!R30="ร","ร",IF('2.ชื่อนักเรียน'!R30="ย้าย","ย้าย",IF($B98="","",IF(DJ98="","",IF(DJ98&gt;=75,"เชี่ยวชาญ",IF(DJ98&gt;=65,"ชำนาญ",IF(DJ98&gt;=55,"พัฒนา",IF(DJ98&gt;=50,"เริ่มต้น","ไม่ผ่าน")))))))))</f>
        <v/>
      </c>
      <c r="DL98" s="1233" t="str">
        <f>IF($A$72&lt;&gt;"ชั้น"&amp;'01.ข้อมูลเบื้องต้น'!$H$2,"",IF(VLOOKUP($A98,'02.คีย์เทอม1'!$A$10:$GT$59,170,FALSE)="","",VLOOKUP($A98,'02.คีย์เทอม1'!$A$10:$GT$59,170,FALSE)))</f>
        <v/>
      </c>
      <c r="DM98" s="1233" t="str">
        <f>IF($A$72&lt;&gt;"ชั้น"&amp;'01.ข้อมูลเบื้องต้น'!$H$2,"",IF(VLOOKUP($A98,'03.คีย์เทอม2'!$A$10:$GT$59,170,FALSE)="","",VLOOKUP($A98,'03.คีย์เทอม2'!$A$10:$GT$59,170,FALSE)))</f>
        <v/>
      </c>
      <c r="DN98" s="1262" t="str">
        <f t="shared" si="117"/>
        <v/>
      </c>
      <c r="DO98" s="1233" t="str">
        <f>IF('2.ชื่อนักเรียน'!R30="มส","มส",IF('2.ชื่อนักเรียน'!R30="ร","ร",IF('2.ชื่อนักเรียน'!R30="ย้าย","ย้าย",IF($B98="","",IF(DN98="","",IF(DN98&gt;=75,"เชี่ยวชาญ",IF(DN98&gt;=65,"ชำนาญ",IF(DN98&gt;=55,"พัฒนา",IF(DN98&gt;=50,"เริ่มต้น","ไม่ผ่าน")))))))))</f>
        <v/>
      </c>
      <c r="DP98" s="1233" t="str">
        <f>IF($A$72&lt;&gt;"ชั้น"&amp;'01.ข้อมูลเบื้องต้น'!$H$2,"",IF(VLOOKUP($A98,'02.คีย์เทอม1'!$A$10:$GT$59,175,FALSE)="","",VLOOKUP($A98,'02.คีย์เทอม1'!$A$10:$GT$59,175,FALSE)))</f>
        <v/>
      </c>
      <c r="DQ98" s="1233" t="str">
        <f>IF($A$72&lt;&gt;"ชั้น"&amp;'01.ข้อมูลเบื้องต้น'!$H$2,"",IF(VLOOKUP($A98,'03.คีย์เทอม2'!$A$10:$GT$59,175,FALSE)="","",VLOOKUP($A98,'03.คีย์เทอม2'!$A$10:$GT$59,175,FALSE)))</f>
        <v/>
      </c>
      <c r="DR98" s="1262" t="str">
        <f t="shared" si="118"/>
        <v/>
      </c>
      <c r="DS98" s="1233" t="str">
        <f>IF('2.ชื่อนักเรียน'!R30="มส","มส",IF('2.ชื่อนักเรียน'!R30="ร","ร",IF('2.ชื่อนักเรียน'!R30="ย้าย","ย้าย",IF($B98="","",IF(DR98="","",IF(DR98&gt;=75,"เชี่ยวชาญ",IF(DR98&gt;=65,"ชำนาญ",IF(DR98&gt;=55,"พัฒนา",IF(DR98&gt;=50,"เริ่มต้น","ไม่ผ่าน")))))))))</f>
        <v/>
      </c>
      <c r="DT98" s="1233" t="str">
        <f>IF($A$72&lt;&gt;"ชั้น"&amp;'01.ข้อมูลเบื้องต้น'!$H$2,"",IF(VLOOKUP($A98,'02.คีย์เทอม1'!$A$10:$GT$59,180,FALSE)="","",VLOOKUP($A98,'02.คีย์เทอม1'!$A$10:$GT$59,180,FALSE)))</f>
        <v/>
      </c>
      <c r="DU98" s="1233" t="str">
        <f>IF($A$72&lt;&gt;"ชั้น"&amp;'01.ข้อมูลเบื้องต้น'!$H$2,"",IF(VLOOKUP($A98,'03.คีย์เทอม2'!$A$10:$GT$59,180,FALSE)="","",VLOOKUP($A98,'03.คีย์เทอม2'!$A$10:$GT$59,180,FALSE)))</f>
        <v/>
      </c>
      <c r="DV98" s="1262" t="str">
        <f t="shared" si="119"/>
        <v/>
      </c>
      <c r="DW98" s="1233" t="str">
        <f>IF('2.ชื่อนักเรียน'!R30="มส","มส",IF('2.ชื่อนักเรียน'!R30="ร","ร",IF('2.ชื่อนักเรียน'!R30="ย้าย","ย้าย",IF($B98="","",IF(DV98="","",IF(DV98&gt;=75,"เชี่ยวชาญ",IF(DV98&gt;=65,"ชำนาญ",IF(DV98&gt;=55,"พัฒนา",IF(DV98&gt;=50,"เริ่มต้น","ไม่ผ่าน")))))))))</f>
        <v/>
      </c>
    </row>
    <row r="99" spans="1:127" ht="16.8" customHeight="1">
      <c r="A99" s="1323">
        <v>21</v>
      </c>
      <c r="B99" s="1324" t="str">
        <f>IF('2.ชื่อนักเรียน'!C31="","",'2.ชื่อนักเรียน'!C31)</f>
        <v/>
      </c>
      <c r="C99" s="1313" t="str">
        <f>IF('2.ชื่อนักเรียน'!D31="","",'2.ชื่อนักเรียน'!D31)</f>
        <v/>
      </c>
      <c r="D99" s="1314" t="str">
        <f>IF($A$72&lt;&gt;"ชั้น"&amp;'01.ข้อมูลเบื้องต้น'!$H$2,"",IF(AK99="","",AK99))</f>
        <v/>
      </c>
      <c r="E99" s="1314" t="str">
        <f>IF($A$72&lt;&gt;"ชั้น"&amp;'01.ข้อมูลเบื้องต้น'!$H$2,"",IF(AO99="","",AO99))</f>
        <v/>
      </c>
      <c r="F99" s="1315" t="str">
        <f>IF($A$72&lt;&gt;"ชั้น"&amp;'01.ข้อมูลเบื้องต้น'!$H$2,"",IF(AS99="","",AS99))</f>
        <v/>
      </c>
      <c r="G99" s="1326" t="str">
        <f>IF($A$72&lt;&gt;"ชั้น"&amp;'01.ข้อมูลเบื้องต้น'!$H$2,"",IF(AW99="","",AW99))</f>
        <v/>
      </c>
      <c r="H99" s="1327" t="str">
        <f>IF($A$72&lt;&gt;"ชั้น"&amp;'01.ข้อมูลเบื้องต้น'!$H$2,"",IF(BA99="","",BA99))</f>
        <v/>
      </c>
      <c r="I99" s="1316" t="str">
        <f>IF($A$72&lt;&gt;"ชั้น"&amp;'01.ข้อมูลเบื้องต้น'!$H$2,"",IF(BE99="","",BE99))</f>
        <v/>
      </c>
      <c r="J99" s="1316" t="str">
        <f>IF($A$72&lt;&gt;"ชั้น"&amp;'01.ข้อมูลเบื้องต้น'!$H$2,"",IF(BI99="","",BI99))</f>
        <v/>
      </c>
      <c r="K99" s="1316" t="str">
        <f>IF($A$72&lt;&gt;"ชั้น"&amp;'01.ข้อมูลเบื้องต้น'!$H$2,"",IF(BM99="","",BM99))</f>
        <v/>
      </c>
      <c r="L99" s="1328" t="str">
        <f>IF($A$72&lt;&gt;"ชั้น"&amp;'01.ข้อมูลเบื้องต้น'!$H$2,"",IF(BO99="","",BO99))</f>
        <v/>
      </c>
      <c r="M99" s="1326" t="str">
        <f>IF($A$72&lt;&gt;"ชั้น"&amp;'01.ข้อมูลเบื้องต้น'!$H$2,"",IF(BS99="","",BS99))</f>
        <v/>
      </c>
      <c r="N99" s="1327" t="str">
        <f>IF($A$72&lt;&gt;"ชั้น"&amp;'01.ข้อมูลเบื้องต้น'!$H$2,"",IF(BW99="","",BW99))</f>
        <v/>
      </c>
      <c r="O99" s="1327" t="str">
        <f>IF($A$72&lt;&gt;"ชั้น"&amp;'01.ข้อมูลเบื้องต้น'!$H$2,"",IF(CA99="","",CA99))</f>
        <v/>
      </c>
      <c r="P99" s="1327" t="str">
        <f>IF($A$72&lt;&gt;"ชั้น"&amp;'01.ข้อมูลเบื้องต้น'!$H$2,"",IF(CE99="","",CE99))</f>
        <v/>
      </c>
      <c r="Q99" s="1327" t="str">
        <f>IF($A$72&lt;&gt;"ชั้น"&amp;'01.ข้อมูลเบื้องต้น'!$H$2,"",IF(CI99="","",CI99))</f>
        <v/>
      </c>
      <c r="R99" s="1327" t="str">
        <f>IF($A$72&lt;&gt;"ชั้น"&amp;'01.ข้อมูลเบื้องต้น'!$H$2,"",IF(CM99="","",CM99))</f>
        <v/>
      </c>
      <c r="S99" s="1327" t="str">
        <f>IF($A$72&lt;&gt;"ชั้น"&amp;'01.ข้อมูลเบื้องต้น'!$H$2,"",IF(CQ99="","",CQ99))</f>
        <v/>
      </c>
      <c r="T99" s="1327" t="str">
        <f>IF($A$72&lt;&gt;"ชั้น"&amp;'01.ข้อมูลเบื้องต้น'!$H$2,"",IF(CU99="","",CU99))</f>
        <v/>
      </c>
      <c r="U99" s="1327" t="str">
        <f>IF($A$72&lt;&gt;"ชั้น"&amp;'01.ข้อมูลเบื้องต้น'!$H$2,"",IF(CY99="","",CY99))</f>
        <v/>
      </c>
      <c r="V99" s="1327" t="str">
        <f>IF($A$72&lt;&gt;"ชั้น"&amp;'01.ข้อมูลเบื้องต้น'!$H$2,"",IF(DC99="","",DC99))</f>
        <v/>
      </c>
      <c r="W99" s="1327" t="str">
        <f>IF($A$72&lt;&gt;"ชั้น"&amp;'01.ข้อมูลเบื้องต้น'!$H$2,"",IF(DG99="","",DG99))</f>
        <v/>
      </c>
      <c r="X99" s="1327" t="str">
        <f>IF($A$72&lt;&gt;"ชั้น"&amp;'01.ข้อมูลเบื้องต้น'!$H$2,"",IF(DK99="","",DK99))</f>
        <v/>
      </c>
      <c r="Y99" s="1327" t="str">
        <f>IF($A$72&lt;&gt;"ชั้น"&amp;'01.ข้อมูลเบื้องต้น'!$H$2,"",IF(DO99="","",DO99))</f>
        <v/>
      </c>
      <c r="Z99" s="1327" t="str">
        <f>IF($A$72&lt;&gt;"ชั้น"&amp;'01.ข้อมูลเบื้องต้น'!$H$2,"",IF(DS99="","",DS99))</f>
        <v/>
      </c>
      <c r="AA99" s="1420" t="str">
        <f>IF($A$72&lt;&gt;"ชั้น"&amp;'01.ข้อมูลเบื้องต้น'!$H$2,"",IF(DW99="","",DW99))</f>
        <v/>
      </c>
      <c r="AB99" s="1421" t="str">
        <f>IF($A$72&lt;&gt;"ชั้น"&amp;'01.ข้อมูลเบื้องต้น'!$H$2,"",'7.พัฒนาผู้เรียน'!G31)</f>
        <v/>
      </c>
      <c r="AC99" s="1422" t="str">
        <f>IF($A$72&lt;&gt;"ชั้น"&amp;'01.ข้อมูลเบื้องต้น'!$H$2,"",'9.คุณลักษณะ'!I31)</f>
        <v/>
      </c>
      <c r="AH99" s="1233" t="str">
        <f>IF($A$72&lt;&gt;"ชั้น"&amp;'01.ข้อมูลเบื้องต้น'!$H$2,"",IF(VLOOKUP($A99,'02.คีย์เทอม1'!$A$10:$GT$59,189,FALSE)="","",VLOOKUP($A99,'02.คีย์เทอม1'!$A$10:$GT$59,189,FALSE)))</f>
        <v/>
      </c>
      <c r="AI99" s="1233" t="str">
        <f>IF($A$72&lt;&gt;"ชั้น"&amp;'01.ข้อมูลเบื้องต้น'!$H$2,"",IF(VLOOKUP($A99,'03.คีย์เทอม2'!$A$10:$GT$59,189,FALSE)="","",VLOOKUP($A99,'03.คีย์เทอม2'!$A$10:$GT$59,189,FALSE)))</f>
        <v/>
      </c>
      <c r="AJ99" s="1262" t="str">
        <f t="shared" si="73"/>
        <v/>
      </c>
      <c r="AK99" s="1233" t="str">
        <f>IF('2.ชื่อนักเรียน'!R31="มส","มส",IF('2.ชื่อนักเรียน'!R31="ร","ร",IF('2.ชื่อนักเรียน'!R31="ย้าย","ย้าย",IF($B99="","",IF(AJ99="","",IF(AJ99&gt;=75,"เชี่ยวชาญ",IF(AJ99&gt;=65,"ชำนาญ",IF(AJ99&gt;=55,"พัฒนา",IF(AJ99&gt;=50,"เริ่มต้น","ไม่ผ่าน")))))))))</f>
        <v/>
      </c>
      <c r="AL99" s="1233" t="str">
        <f>IF($A$72&lt;&gt;"ชั้น"&amp;'01.ข้อมูลเบื้องต้น'!$H$2,"",IF(VLOOKUP($A99,'02.คีย์เทอม1'!$A$10:$GT$59,193,FALSE)="","",VLOOKUP($A99,'02.คีย์เทอม1'!$A$10:$GT$59,193,FALSE)))</f>
        <v/>
      </c>
      <c r="AM99" s="1233" t="str">
        <f>IF($A$72&lt;&gt;"ชั้น"&amp;'01.ข้อมูลเบื้องต้น'!$H$2,"",IF(VLOOKUP($A99,'03.คีย์เทอม2'!$A$10:$GT$59,193,FALSE)="","",VLOOKUP($A99,'03.คีย์เทอม2'!$A$10:$GT$59,193,FALSE)))</f>
        <v/>
      </c>
      <c r="AN99" s="1262" t="str">
        <f t="shared" si="97"/>
        <v/>
      </c>
      <c r="AO99" s="1233" t="str">
        <f>IF('2.ชื่อนักเรียน'!R31="มส","มส",IF('2.ชื่อนักเรียน'!R31="ร","ร",IF('2.ชื่อนักเรียน'!R31="ย้าย","ย้าย",IF($B99="","",IF(AN99="","",IF(AN99&gt;=75,"เชี่ยวชาญ",IF(AN99&gt;=65,"ชำนาญ",IF(AN99&gt;=55,"พัฒนา",IF(AN99&gt;=50,"เริ่มต้น","ไม่ผ่าน")))))))))</f>
        <v/>
      </c>
      <c r="AP99" s="1233" t="str">
        <f>IF($A$72&lt;&gt;"ชั้น"&amp;'01.ข้อมูลเบื้องต้น'!$H$2,"",IF(VLOOKUP($A99,'02.คีย์เทอม1'!$A$10:$GT$59,195,FALSE)="","",VLOOKUP($A99,'02.คีย์เทอม1'!$A$10:$GT$59,195,FALSE)))</f>
        <v/>
      </c>
      <c r="AQ99" s="1233" t="str">
        <f>IF($A$72&lt;&gt;"ชั้น"&amp;'01.ข้อมูลเบื้องต้น'!$H$2,"",IF(VLOOKUP($A99,'03.คีย์เทอม2'!$A$10:$GT$59,195,FALSE)="","",VLOOKUP($A99,'03.คีย์เทอม2'!$A$10:$GT$59,195,FALSE)))</f>
        <v/>
      </c>
      <c r="AR99" s="1262" t="str">
        <f t="shared" si="98"/>
        <v/>
      </c>
      <c r="AS99" s="1233" t="str">
        <f>IF('2.ชื่อนักเรียน'!R31="มส","มส",IF('2.ชื่อนักเรียน'!R31="ร","ร",IF('2.ชื่อนักเรียน'!R31="ย้าย","ย้าย",IF($B99="","",IF(AR99="","",IF(AR99&gt;=75,"เชี่ยวชาญ",IF(AR99&gt;=65,"ชำนาญ",IF(AR99&gt;=55,"พัฒนา",IF(AR99&gt;=50,"เริ่มต้น","ไม่ผ่าน")))))))))</f>
        <v/>
      </c>
      <c r="AT99" s="1233" t="str">
        <f>IF($A$72&lt;&gt;"ชั้น"&amp;'01.ข้อมูลเบื้องต้น'!$H$2,"",IF(VLOOKUP($A99,'02.คีย์เทอม1'!$A$10:$GT$59,196,FALSE)="","",VLOOKUP($A99,'02.คีย์เทอม1'!$A$10:$GT$59,196,FALSE)))</f>
        <v/>
      </c>
      <c r="AU99" s="1233" t="str">
        <f>IF($A$72&lt;&gt;"ชั้น"&amp;'01.ข้อมูลเบื้องต้น'!$H$2,"",IF(VLOOKUP($A99,'03.คีย์เทอม2'!$A$10:$GT$59,196,FALSE)="","",VLOOKUP($A99,'03.คีย์เทอม2'!$A$10:$GT$59,196,FALSE)))</f>
        <v/>
      </c>
      <c r="AV99" s="1262" t="str">
        <f t="shared" si="99"/>
        <v/>
      </c>
      <c r="AW99" s="1233" t="str">
        <f>IF('2.ชื่อนักเรียน'!R31="มส","มส",IF('2.ชื่อนักเรียน'!R31="ร","ร",IF('2.ชื่อนักเรียน'!R31="ย้าย","ย้าย",IF($B99="","",IF(AV99="","",IF(AV99&gt;=75,"เชี่ยวชาญ",IF(AV99&gt;=65,"ชำนาญ",IF(AV99&gt;=55,"พัฒนา",IF(AV99&gt;=50,"เริ่มต้น","ไม่ผ่าน")))))))))</f>
        <v/>
      </c>
      <c r="AX99" s="1233" t="str">
        <f>IF($A$72&lt;&gt;"ชั้น"&amp;'01.ข้อมูลเบื้องต้น'!$H$2,"",IF(VLOOKUP($A99,'02.คีย์เทอม1'!$A$10:$GT$59,197,FALSE)="","",VLOOKUP($A99,'02.คีย์เทอม1'!$A$10:$GT$59,197,FALSE)))</f>
        <v/>
      </c>
      <c r="AY99" s="1233" t="str">
        <f>IF($A$72&lt;&gt;"ชั้น"&amp;'01.ข้อมูลเบื้องต้น'!$H$2,"",IF(VLOOKUP($A99,'03.คีย์เทอม2'!$A$10:$GT$59,197,FALSE)="","",VLOOKUP($A99,'03.คีย์เทอม2'!$A$10:$GT$59,197,FALSE)))</f>
        <v/>
      </c>
      <c r="AZ99" s="1262" t="str">
        <f t="shared" si="100"/>
        <v/>
      </c>
      <c r="BA99" s="1233" t="str">
        <f>IF('2.ชื่อนักเรียน'!R31="มส","มส",IF('2.ชื่อนักเรียน'!R31="ร","ร",IF('2.ชื่อนักเรียน'!R31="ย้าย","ย้าย",IF($B99="","",IF(AZ99="","",IF(AZ99&gt;=75,"เชี่ยวชาญ",IF(AZ99&gt;=65,"ชำนาญ",IF(AZ99&gt;=55,"พัฒนา",IF(AZ99&gt;=50,"เริ่มต้น","ไม่ผ่าน")))))))))</f>
        <v/>
      </c>
      <c r="BB99" s="1233" t="str">
        <f>IF($A$72&lt;&gt;"ชั้น"&amp;'01.ข้อมูลเบื้องต้น'!$H$2,"",IF(VLOOKUP($A99,'02.คีย์เทอม1'!$A$10:$GT$59,198,FALSE)="","",VLOOKUP($A99,'02.คีย์เทอม1'!$A$10:$GT$59,198,FALSE)))</f>
        <v/>
      </c>
      <c r="BC99" s="1233" t="str">
        <f>IF($A$72&lt;&gt;"ชั้น"&amp;'01.ข้อมูลเบื้องต้น'!$H$2,"",IF(VLOOKUP($A99,'03.คีย์เทอม2'!$A$10:$GT$59,198,FALSE)="","",VLOOKUP($A99,'03.คีย์เทอม2'!$A$10:$GT$59,198,FALSE)))</f>
        <v/>
      </c>
      <c r="BD99" s="1262" t="str">
        <f t="shared" si="101"/>
        <v/>
      </c>
      <c r="BE99" s="1233" t="str">
        <f>IF('2.ชื่อนักเรียน'!R31="มส","มส",IF('2.ชื่อนักเรียน'!R31="ร","ร",IF('2.ชื่อนักเรียน'!R31="ย้าย","ย้าย",IF($B99="","",IF(BD99="","",IF(BD99&gt;=75,"เชี่ยวชาญ",IF(BD99&gt;=65,"ชำนาญ",IF(BD99&gt;=55,"พัฒนา",IF(BD99&gt;=50,"เริ่มต้น","ไม่ผ่าน")))))))))</f>
        <v/>
      </c>
      <c r="BF99" s="1233" t="str">
        <f>IF($A$72&lt;&gt;"ชั้น"&amp;'01.ข้อมูลเบื้องต้น'!$H$2,"",IF(VLOOKUP($A99,'02.คีย์เทอม1'!$A$10:$GT$59,199,FALSE)="","",VLOOKUP($A99,'02.คีย์เทอม1'!$A$10:$GT$59,199,FALSE)))</f>
        <v/>
      </c>
      <c r="BG99" s="1233" t="str">
        <f>IF($A$72&lt;&gt;"ชั้น"&amp;'01.ข้อมูลเบื้องต้น'!$H$2,"",IF(VLOOKUP($A99,'03.คีย์เทอม2'!$A$10:$GT$59,199,FALSE)="","",VLOOKUP($A99,'03.คีย์เทอม2'!$A$10:$GT$59,199,FALSE)))</f>
        <v/>
      </c>
      <c r="BH99" s="1262" t="str">
        <f t="shared" si="102"/>
        <v/>
      </c>
      <c r="BI99" s="1233" t="str">
        <f>IF('2.ชื่อนักเรียน'!R31="มส","มส",IF('2.ชื่อนักเรียน'!R31="ร","ร",IF('2.ชื่อนักเรียน'!R31="ย้าย","ย้าย",IF($B99="","",IF(BH99="","",IF(BH99&gt;=75,"เชี่ยวชาญ",IF(BH99&gt;=65,"ชำนาญ",IF(BH99&gt;=55,"พัฒนา",IF(BH99&gt;=50,"เริ่มต้น","ไม่ผ่าน")))))))))</f>
        <v/>
      </c>
      <c r="BJ99" s="1233" t="str">
        <f>IF($A$72&lt;&gt;"ชั้น"&amp;'01.ข้อมูลเบื้องต้น'!$H$2,"",IF(VLOOKUP($A99,'02.คีย์เทอม1'!$A$10:$GT$59,200,FALSE)="","",VLOOKUP($A99,'02.คีย์เทอม1'!$A$10:$GT$59,200,FALSE)))</f>
        <v/>
      </c>
      <c r="BK99" s="1233" t="str">
        <f>IF($A$72&lt;&gt;"ชั้น"&amp;'01.ข้อมูลเบื้องต้น'!$H$2,"",IF(VLOOKUP($A99,'03.คีย์เทอม2'!$A$10:$GT$59,200,FALSE)="","",VLOOKUP($A99,'03.คีย์เทอม2'!$A$10:$GT$59,200,FALSE)))</f>
        <v/>
      </c>
      <c r="BL99" s="1262" t="str">
        <f t="shared" si="103"/>
        <v/>
      </c>
      <c r="BM99" s="1233" t="str">
        <f>IF('2.ชื่อนักเรียน'!R31="มส","มส",IF('2.ชื่อนักเรียน'!R31="ร","ร",IF('2.ชื่อนักเรียน'!R31="ย้าย","ย้าย",IF($B99="","",IF(BL99="","",IF(BL99&gt;=75,"เชี่ยวชาญ",IF(BL99&gt;=65,"ชำนาญ",IF(BL99&gt;=55,"พัฒนา",IF(BL99&gt;=50,"เริ่มต้น","ไม่ผ่าน")))))))))</f>
        <v/>
      </c>
      <c r="BN99" s="1262" t="str">
        <f t="shared" si="104"/>
        <v/>
      </c>
      <c r="BO99" s="1233" t="str">
        <f>IF('2.ชื่อนักเรียน'!R31="มส","มส",IF('2.ชื่อนักเรียน'!R31="ร","ร",IF('2.ชื่อนักเรียน'!R31="ย้าย","ย้าย",IF($B99="","",IF(BN99="","",IF(BN99&gt;=75,"เชี่ยวชาญ",IF(BN99&gt;=65,"ชำนาญ",IF(BN99&gt;=55,"พัฒนา",IF(BN99&gt;=50,"เริ่มต้น","ไม่ผ่าน")))))))))</f>
        <v/>
      </c>
      <c r="BP99" s="1233" t="str">
        <f>IF($A$72&lt;&gt;"ชั้น"&amp;'01.ข้อมูลเบื้องต้น'!$H$2,"",IF(VLOOKUP($A99,'02.คีย์เทอม1'!$A$10:$GT$59,110,FALSE)="","",VLOOKUP($A99,'02.คีย์เทอม1'!$A$10:$GT$59,110,FALSE)))</f>
        <v/>
      </c>
      <c r="BQ99" s="1233" t="str">
        <f>IF($A$72&lt;&gt;"ชั้น"&amp;'01.ข้อมูลเบื้องต้น'!$H$2,"",IF(VLOOKUP($A99,'03.คีย์เทอม2'!$A$10:$GT$59,110,FALSE)="","",VLOOKUP($A99,'03.คีย์เทอม2'!$A$10:$GT$59,110,FALSE)))</f>
        <v/>
      </c>
      <c r="BR99" s="1262" t="str">
        <f t="shared" si="105"/>
        <v/>
      </c>
      <c r="BS99" s="1233" t="str">
        <f>IF('2.ชื่อนักเรียน'!R31="มส","มส",IF('2.ชื่อนักเรียน'!R31="ร","ร",IF('2.ชื่อนักเรียน'!R31="ย้าย","ย้าย",IF($B99="","",IF(BR99="","",IF(BR99&gt;=75,"เชี่ยวชาญ",IF(BR99&gt;=65,"ชำนาญ",IF(BR99&gt;=55,"พัฒนา",IF(BR99&gt;=50,"เริ่มต้น","ไม่ผ่าน")))))))))</f>
        <v/>
      </c>
      <c r="BT99" s="1233" t="str">
        <f>IF($A$72&lt;&gt;"ชั้น"&amp;'01.ข้อมูลเบื้องต้น'!$H$2,"",IF(VLOOKUP($A99,'02.คีย์เทอม1'!$A$10:$GT$59,115,FALSE)="","",VLOOKUP($A99,'02.คีย์เทอม1'!$A$10:$GT$59,115,FALSE)))</f>
        <v/>
      </c>
      <c r="BU99" s="1233" t="str">
        <f>IF($A$72&lt;&gt;"ชั้น"&amp;'01.ข้อมูลเบื้องต้น'!$H$2,"",IF(VLOOKUP($A99,'03.คีย์เทอม2'!$A$10:$GT$59,115,FALSE)="","",VLOOKUP($A99,'03.คีย์เทอม2'!$A$10:$GT$59,115,FALSE)))</f>
        <v/>
      </c>
      <c r="BV99" s="1262" t="str">
        <f t="shared" si="106"/>
        <v/>
      </c>
      <c r="BW99" s="1233" t="str">
        <f>IF('2.ชื่อนักเรียน'!R31="มส","มส",IF('2.ชื่อนักเรียน'!R31="ร","ร",IF('2.ชื่อนักเรียน'!R31="ย้าย","ย้าย",IF($B99="","",IF(BV99="","",IF(BV99&gt;=75,"เชี่ยวชาญ",IF(BV99&gt;=65,"ชำนาญ",IF(BV99&gt;=55,"พัฒนา",IF(BV99&gt;=50,"เริ่มต้น","ไม่ผ่าน")))))))))</f>
        <v/>
      </c>
      <c r="BX99" s="1233" t="str">
        <f>IF($A$72&lt;&gt;"ชั้น"&amp;'01.ข้อมูลเบื้องต้น'!$H$2,"",IF(VLOOKUP($A99,'02.คีย์เทอม1'!$A$10:$GT$59,120,FALSE)="","",VLOOKUP($A99,'02.คีย์เทอม1'!$A$10:$GT$59,120,FALSE)))</f>
        <v/>
      </c>
      <c r="BY99" s="1233" t="str">
        <f>IF($A$72&lt;&gt;"ชั้น"&amp;'01.ข้อมูลเบื้องต้น'!$H$2,"",IF(VLOOKUP($A99,'03.คีย์เทอม2'!$A$10:$GT$59,120,FALSE)="","",VLOOKUP($A99,'03.คีย์เทอม2'!$A$10:$GT$59,120,FALSE)))</f>
        <v/>
      </c>
      <c r="BZ99" s="1262" t="str">
        <f t="shared" si="107"/>
        <v/>
      </c>
      <c r="CA99" s="1233" t="str">
        <f>IF('2.ชื่อนักเรียน'!R31="มส","มส",IF('2.ชื่อนักเรียน'!R31="ร","ร",IF('2.ชื่อนักเรียน'!R31="ย้าย","ย้าย",IF($B99="","",IF(BZ99="","",IF(BZ99&gt;=75,"เชี่ยวชาญ",IF(BZ99&gt;=65,"ชำนาญ",IF(BZ99&gt;=55,"พัฒนา",IF(BZ99&gt;=50,"เริ่มต้น","ไม่ผ่าน")))))))))</f>
        <v/>
      </c>
      <c r="CB99" s="1233" t="str">
        <f>IF($A$72&lt;&gt;"ชั้น"&amp;'01.ข้อมูลเบื้องต้น'!$H$2,"",IF(VLOOKUP($A99,'02.คีย์เทอม1'!$A$10:$GT$59,125,FALSE)="","",VLOOKUP($A99,'02.คีย์เทอม1'!$A$10:$GT$59,125,FALSE)))</f>
        <v/>
      </c>
      <c r="CC99" s="1233" t="str">
        <f>IF($A$72&lt;&gt;"ชั้น"&amp;'01.ข้อมูลเบื้องต้น'!$H$2,"",IF(VLOOKUP($A99,'03.คีย์เทอม2'!$A$10:$GT$59,125,FALSE)="","",VLOOKUP($A99,'03.คีย์เทอม2'!$A$10:$GT$59,125,FALSE)))</f>
        <v/>
      </c>
      <c r="CD99" s="1262" t="str">
        <f t="shared" si="108"/>
        <v/>
      </c>
      <c r="CE99" s="1233" t="str">
        <f>IF('2.ชื่อนักเรียน'!R31="มส","มส",IF('2.ชื่อนักเรียน'!R31="ร","ร",IF('2.ชื่อนักเรียน'!R31="ย้าย","ย้าย",IF($B99="","",IF(CD99="","",IF(CD99&gt;=75,"เชี่ยวชาญ",IF(CD99&gt;=65,"ชำนาญ",IF(CD99&gt;=55,"พัฒนา",IF(CD99&gt;=50,"เริ่มต้น","ไม่ผ่าน")))))))))</f>
        <v/>
      </c>
      <c r="CF99" s="1233" t="str">
        <f>IF($A$72&lt;&gt;"ชั้น"&amp;'01.ข้อมูลเบื้องต้น'!$H$2,"",IF(VLOOKUP($A99,'02.คีย์เทอม1'!$A$10:$GT$59,130,FALSE)="","",VLOOKUP($A99,'02.คีย์เทอม1'!$A$10:$GT$59,130,FALSE)))</f>
        <v/>
      </c>
      <c r="CG99" s="1233" t="str">
        <f>IF($A$72&lt;&gt;"ชั้น"&amp;'01.ข้อมูลเบื้องต้น'!$H$2,"",IF(VLOOKUP($A99,'03.คีย์เทอม2'!$A$10:$GT$59,130,FALSE)="","",VLOOKUP($A99,'03.คีย์เทอม2'!$A$10:$GT$59,130,FALSE)))</f>
        <v/>
      </c>
      <c r="CH99" s="1262" t="str">
        <f t="shared" si="109"/>
        <v/>
      </c>
      <c r="CI99" s="1233" t="str">
        <f>IF('2.ชื่อนักเรียน'!R31="มส","มส",IF('2.ชื่อนักเรียน'!R31="ร","ร",IF('2.ชื่อนักเรียน'!R31="ย้าย","ย้าย",IF($B99="","",IF(CH99="","",IF(CH99&gt;=75,"เชี่ยวชาญ",IF(CH99&gt;=65,"ชำนาญ",IF(CH99&gt;=55,"พัฒนา",IF(CH99&gt;=50,"เริ่มต้น","ไม่ผ่าน")))))))))</f>
        <v/>
      </c>
      <c r="CJ99" s="1233" t="str">
        <f>IF($A$72&lt;&gt;"ชั้น"&amp;'01.ข้อมูลเบื้องต้น'!$H$2,"",IF(VLOOKUP($A99,'02.คีย์เทอม1'!$A$10:$GT$59,135,FALSE)="","",VLOOKUP($A99,'02.คีย์เทอม1'!$A$10:$GT$59,135,FALSE)))</f>
        <v/>
      </c>
      <c r="CK99" s="1233" t="str">
        <f>IF($A$72&lt;&gt;"ชั้น"&amp;'01.ข้อมูลเบื้องต้น'!$H$2,"",IF(VLOOKUP($A99,'03.คีย์เทอม2'!$A$10:$GT$59,135,FALSE)="","",VLOOKUP($A99,'03.คีย์เทอม2'!$A$10:$GT$59,135,FALSE)))</f>
        <v/>
      </c>
      <c r="CL99" s="1262" t="str">
        <f t="shared" si="110"/>
        <v/>
      </c>
      <c r="CM99" s="1233" t="str">
        <f>IF('2.ชื่อนักเรียน'!R31="มส","มส",IF('2.ชื่อนักเรียน'!R31="ร","ร",IF('2.ชื่อนักเรียน'!R31="ย้าย","ย้าย",IF($B99="","",IF(CL99="","",IF(CL99&gt;=75,"เชี่ยวชาญ",IF(CL99&gt;=65,"ชำนาญ",IF(CL99&gt;=55,"พัฒนา",IF(CL99&gt;=50,"เริ่มต้น","ไม่ผ่าน")))))))))</f>
        <v/>
      </c>
      <c r="CN99" s="1233" t="str">
        <f>IF($A$72&lt;&gt;"ชั้น"&amp;'01.ข้อมูลเบื้องต้น'!$H$2,"",IF(VLOOKUP($A99,'02.คีย์เทอม1'!$A$10:$GT$59,140,FALSE)="","",VLOOKUP($A99,'02.คีย์เทอม1'!$A$10:$GT$59,140,FALSE)))</f>
        <v/>
      </c>
      <c r="CO99" s="1233" t="str">
        <f>IF($A$72&lt;&gt;"ชั้น"&amp;'01.ข้อมูลเบื้องต้น'!$H$2,"",IF(VLOOKUP($A99,'03.คีย์เทอม2'!$A$10:$GT$59,140,FALSE)="","",VLOOKUP($A99,'03.คีย์เทอม2'!$A$10:$GT$59,140,FALSE)))</f>
        <v/>
      </c>
      <c r="CP99" s="1262" t="str">
        <f t="shared" si="111"/>
        <v/>
      </c>
      <c r="CQ99" s="1233" t="str">
        <f>IF('2.ชื่อนักเรียน'!R31="มส","มส",IF('2.ชื่อนักเรียน'!R31="ร","ร",IF('2.ชื่อนักเรียน'!R31="ย้าย","ย้าย",IF($B99="","",IF(CP99="","",IF(CP99&gt;=75,"เชี่ยวชาญ",IF(CP99&gt;=65,"ชำนาญ",IF(CP99&gt;=55,"พัฒนา",IF(CP99&gt;=50,"เริ่มต้น","ไม่ผ่าน")))))))))</f>
        <v/>
      </c>
      <c r="CR99" s="1233" t="str">
        <f>IF($A$72&lt;&gt;"ชั้น"&amp;'01.ข้อมูลเบื้องต้น'!$H$2,"",IF(VLOOKUP($A99,'02.คีย์เทอม1'!$A$10:$GT$59,145,FALSE)="","",VLOOKUP($A99,'02.คีย์เทอม1'!$A$10:$GT$59,145,FALSE)))</f>
        <v/>
      </c>
      <c r="CS99" s="1233" t="str">
        <f>IF($A$72&lt;&gt;"ชั้น"&amp;'01.ข้อมูลเบื้องต้น'!$H$2,"",IF(VLOOKUP($A99,'03.คีย์เทอม2'!$A$10:$GT$59,145,FALSE)="","",VLOOKUP($A99,'03.คีย์เทอม2'!$A$10:$GT$59,145,FALSE)))</f>
        <v/>
      </c>
      <c r="CT99" s="1262" t="str">
        <f t="shared" si="112"/>
        <v/>
      </c>
      <c r="CU99" s="1233" t="str">
        <f>IF('2.ชื่อนักเรียน'!R31="มส","มส",IF('2.ชื่อนักเรียน'!R31="ร","ร",IF('2.ชื่อนักเรียน'!R31="ย้าย","ย้าย",IF($B99="","",IF(CT99="","",IF(CT99&gt;=75,"เชี่ยวชาญ",IF(CT99&gt;=65,"ชำนาญ",IF(CT99&gt;=55,"พัฒนา",IF(CT99&gt;=50,"เริ่มต้น","ไม่ผ่าน")))))))))</f>
        <v/>
      </c>
      <c r="CV99" s="1233" t="str">
        <f>IF($A$72&lt;&gt;"ชั้น"&amp;'01.ข้อมูลเบื้องต้น'!$H$2,"",IF(VLOOKUP($A99,'02.คีย์เทอม1'!$A$10:$GT$59,150,FALSE)="","",VLOOKUP($A99,'02.คีย์เทอม1'!$A$10:$GT$59,150,FALSE)))</f>
        <v/>
      </c>
      <c r="CW99" s="1233" t="str">
        <f>IF($A$72&lt;&gt;"ชั้น"&amp;'01.ข้อมูลเบื้องต้น'!$H$2,"",IF(VLOOKUP($A99,'03.คีย์เทอม2'!$A$10:$GT$59,150,FALSE)="","",VLOOKUP($A99,'03.คีย์เทอม2'!$A$10:$GT$59,150,FALSE)))</f>
        <v/>
      </c>
      <c r="CX99" s="1262" t="str">
        <f t="shared" si="113"/>
        <v/>
      </c>
      <c r="CY99" s="1233" t="str">
        <f>IF('2.ชื่อนักเรียน'!R31="มส","มส",IF('2.ชื่อนักเรียน'!R31="ร","ร",IF('2.ชื่อนักเรียน'!R31="ย้าย","ย้าย",IF($B99="","",IF(CX99="","",IF(CX99&gt;=75,"เชี่ยวชาญ",IF(CX99&gt;=65,"ชำนาญ",IF(CX99&gt;=55,"พัฒนา",IF(CX99&gt;=50,"เริ่มต้น","ไม่ผ่าน")))))))))</f>
        <v/>
      </c>
      <c r="CZ99" s="1233" t="str">
        <f>IF($A$72&lt;&gt;"ชั้น"&amp;'01.ข้อมูลเบื้องต้น'!$H$2,"",IF(VLOOKUP($A99,'02.คีย์เทอม1'!$A$10:$GT$59,155,FALSE)="","",VLOOKUP($A99,'02.คีย์เทอม1'!$A$10:$GT$59,155,FALSE)))</f>
        <v/>
      </c>
      <c r="DA99" s="1233" t="str">
        <f>IF($A$72&lt;&gt;"ชั้น"&amp;'01.ข้อมูลเบื้องต้น'!$H$2,"",IF(VLOOKUP($A99,'03.คีย์เทอม2'!$A$10:$GT$59,155,FALSE)="","",VLOOKUP($A99,'03.คีย์เทอม2'!$A$10:$GT$59,155,FALSE)))</f>
        <v/>
      </c>
      <c r="DB99" s="1262" t="str">
        <f t="shared" si="114"/>
        <v/>
      </c>
      <c r="DC99" s="1233" t="str">
        <f>IF('2.ชื่อนักเรียน'!R31="มส","มส",IF('2.ชื่อนักเรียน'!R31="ร","ร",IF('2.ชื่อนักเรียน'!R31="ย้าย","ย้าย",IF($B99="","",IF(DB99="","",IF(DB99&gt;=75,"เชี่ยวชาญ",IF(DB99&gt;=65,"ชำนาญ",IF(DB99&gt;=55,"พัฒนา",IF(DB99&gt;=50,"เริ่มต้น","ไม่ผ่าน")))))))))</f>
        <v/>
      </c>
      <c r="DD99" s="1233" t="str">
        <f>IF($A$72&lt;&gt;"ชั้น"&amp;'01.ข้อมูลเบื้องต้น'!$H$2,"",IF(VLOOKUP($A99,'02.คีย์เทอม1'!$A$10:$GT$59,160,FALSE)="","",VLOOKUP($A99,'02.คีย์เทอม1'!$A$10:$GT$59,160,FALSE)))</f>
        <v/>
      </c>
      <c r="DE99" s="1233" t="str">
        <f>IF($A$72&lt;&gt;"ชั้น"&amp;'01.ข้อมูลเบื้องต้น'!$H$2,"",IF(VLOOKUP($A99,'03.คีย์เทอม2'!$A$10:$GT$59,160,FALSE)="","",VLOOKUP($A99,'03.คีย์เทอม2'!$A$10:$GT$59,160,FALSE)))</f>
        <v/>
      </c>
      <c r="DF99" s="1262" t="str">
        <f t="shared" si="115"/>
        <v/>
      </c>
      <c r="DG99" s="1233" t="str">
        <f>IF('2.ชื่อนักเรียน'!R31="มส","มส",IF('2.ชื่อนักเรียน'!R31="ร","ร",IF('2.ชื่อนักเรียน'!R31="ย้าย","ย้าย",IF($B99="","",IF(DF99="","",IF(DF99&gt;=75,"เชี่ยวชาญ",IF(DF99&gt;=65,"ชำนาญ",IF(DF99&gt;=55,"พัฒนา",IF(DF99&gt;=50,"เริ่มต้น","ไม่ผ่าน")))))))))</f>
        <v/>
      </c>
      <c r="DH99" s="1233" t="str">
        <f>IF($A$72&lt;&gt;"ชั้น"&amp;'01.ข้อมูลเบื้องต้น'!$H$2,"",IF(VLOOKUP($A99,'02.คีย์เทอม1'!$A$10:$GT$59,165,FALSE)="","",VLOOKUP($A99,'02.คีย์เทอม1'!$A$10:$GT$59,165,FALSE)))</f>
        <v/>
      </c>
      <c r="DI99" s="1233" t="str">
        <f>IF($A$72&lt;&gt;"ชั้น"&amp;'01.ข้อมูลเบื้องต้น'!$H$2,"",IF(VLOOKUP($A99,'03.คีย์เทอม2'!$A$10:$GT$59,165,FALSE)="","",VLOOKUP($A99,'03.คีย์เทอม2'!$A$10:$GT$59,165,FALSE)))</f>
        <v/>
      </c>
      <c r="DJ99" s="1262" t="str">
        <f t="shared" si="116"/>
        <v/>
      </c>
      <c r="DK99" s="1233" t="str">
        <f>IF('2.ชื่อนักเรียน'!R31="มส","มส",IF('2.ชื่อนักเรียน'!R31="ร","ร",IF('2.ชื่อนักเรียน'!R31="ย้าย","ย้าย",IF($B99="","",IF(DJ99="","",IF(DJ99&gt;=75,"เชี่ยวชาญ",IF(DJ99&gt;=65,"ชำนาญ",IF(DJ99&gt;=55,"พัฒนา",IF(DJ99&gt;=50,"เริ่มต้น","ไม่ผ่าน")))))))))</f>
        <v/>
      </c>
      <c r="DL99" s="1233" t="str">
        <f>IF($A$72&lt;&gt;"ชั้น"&amp;'01.ข้อมูลเบื้องต้น'!$H$2,"",IF(VLOOKUP($A99,'02.คีย์เทอม1'!$A$10:$GT$59,170,FALSE)="","",VLOOKUP($A99,'02.คีย์เทอม1'!$A$10:$GT$59,170,FALSE)))</f>
        <v/>
      </c>
      <c r="DM99" s="1233" t="str">
        <f>IF($A$72&lt;&gt;"ชั้น"&amp;'01.ข้อมูลเบื้องต้น'!$H$2,"",IF(VLOOKUP($A99,'03.คีย์เทอม2'!$A$10:$GT$59,170,FALSE)="","",VLOOKUP($A99,'03.คีย์เทอม2'!$A$10:$GT$59,170,FALSE)))</f>
        <v/>
      </c>
      <c r="DN99" s="1262" t="str">
        <f t="shared" si="117"/>
        <v/>
      </c>
      <c r="DO99" s="1233" t="str">
        <f>IF('2.ชื่อนักเรียน'!R31="มส","มส",IF('2.ชื่อนักเรียน'!R31="ร","ร",IF('2.ชื่อนักเรียน'!R31="ย้าย","ย้าย",IF($B99="","",IF(DN99="","",IF(DN99&gt;=75,"เชี่ยวชาญ",IF(DN99&gt;=65,"ชำนาญ",IF(DN99&gt;=55,"พัฒนา",IF(DN99&gt;=50,"เริ่มต้น","ไม่ผ่าน")))))))))</f>
        <v/>
      </c>
      <c r="DP99" s="1233" t="str">
        <f>IF($A$72&lt;&gt;"ชั้น"&amp;'01.ข้อมูลเบื้องต้น'!$H$2,"",IF(VLOOKUP($A99,'02.คีย์เทอม1'!$A$10:$GT$59,175,FALSE)="","",VLOOKUP($A99,'02.คีย์เทอม1'!$A$10:$GT$59,175,FALSE)))</f>
        <v/>
      </c>
      <c r="DQ99" s="1233" t="str">
        <f>IF($A$72&lt;&gt;"ชั้น"&amp;'01.ข้อมูลเบื้องต้น'!$H$2,"",IF(VLOOKUP($A99,'03.คีย์เทอม2'!$A$10:$GT$59,175,FALSE)="","",VLOOKUP($A99,'03.คีย์เทอม2'!$A$10:$GT$59,175,FALSE)))</f>
        <v/>
      </c>
      <c r="DR99" s="1262" t="str">
        <f t="shared" si="118"/>
        <v/>
      </c>
      <c r="DS99" s="1233" t="str">
        <f>IF('2.ชื่อนักเรียน'!R31="มส","มส",IF('2.ชื่อนักเรียน'!R31="ร","ร",IF('2.ชื่อนักเรียน'!R31="ย้าย","ย้าย",IF($B99="","",IF(DR99="","",IF(DR99&gt;=75,"เชี่ยวชาญ",IF(DR99&gt;=65,"ชำนาญ",IF(DR99&gt;=55,"พัฒนา",IF(DR99&gt;=50,"เริ่มต้น","ไม่ผ่าน")))))))))</f>
        <v/>
      </c>
      <c r="DT99" s="1233" t="str">
        <f>IF($A$72&lt;&gt;"ชั้น"&amp;'01.ข้อมูลเบื้องต้น'!$H$2,"",IF(VLOOKUP($A99,'02.คีย์เทอม1'!$A$10:$GT$59,180,FALSE)="","",VLOOKUP($A99,'02.คีย์เทอม1'!$A$10:$GT$59,180,FALSE)))</f>
        <v/>
      </c>
      <c r="DU99" s="1233" t="str">
        <f>IF($A$72&lt;&gt;"ชั้น"&amp;'01.ข้อมูลเบื้องต้น'!$H$2,"",IF(VLOOKUP($A99,'03.คีย์เทอม2'!$A$10:$GT$59,180,FALSE)="","",VLOOKUP($A99,'03.คีย์เทอม2'!$A$10:$GT$59,180,FALSE)))</f>
        <v/>
      </c>
      <c r="DV99" s="1262" t="str">
        <f t="shared" si="119"/>
        <v/>
      </c>
      <c r="DW99" s="1233" t="str">
        <f>IF('2.ชื่อนักเรียน'!R31="มส","มส",IF('2.ชื่อนักเรียน'!R31="ร","ร",IF('2.ชื่อนักเรียน'!R31="ย้าย","ย้าย",IF($B99="","",IF(DV99="","",IF(DV99&gt;=75,"เชี่ยวชาญ",IF(DV99&gt;=65,"ชำนาญ",IF(DV99&gt;=55,"พัฒนา",IF(DV99&gt;=50,"เริ่มต้น","ไม่ผ่าน")))))))))</f>
        <v/>
      </c>
    </row>
    <row r="100" spans="1:127" ht="16.8" customHeight="1">
      <c r="A100" s="1323">
        <v>22</v>
      </c>
      <c r="B100" s="1324" t="str">
        <f>IF('2.ชื่อนักเรียน'!C32="","",'2.ชื่อนักเรียน'!C32)</f>
        <v/>
      </c>
      <c r="C100" s="1313" t="str">
        <f>IF('2.ชื่อนักเรียน'!D32="","",'2.ชื่อนักเรียน'!D32)</f>
        <v/>
      </c>
      <c r="D100" s="1314" t="str">
        <f>IF($A$72&lt;&gt;"ชั้น"&amp;'01.ข้อมูลเบื้องต้น'!$H$2,"",IF(AK100="","",AK100))</f>
        <v/>
      </c>
      <c r="E100" s="1314" t="str">
        <f>IF($A$72&lt;&gt;"ชั้น"&amp;'01.ข้อมูลเบื้องต้น'!$H$2,"",IF(AO100="","",AO100))</f>
        <v/>
      </c>
      <c r="F100" s="1315" t="str">
        <f>IF($A$72&lt;&gt;"ชั้น"&amp;'01.ข้อมูลเบื้องต้น'!$H$2,"",IF(AS100="","",AS100))</f>
        <v/>
      </c>
      <c r="G100" s="1326" t="str">
        <f>IF($A$72&lt;&gt;"ชั้น"&amp;'01.ข้อมูลเบื้องต้น'!$H$2,"",IF(AW100="","",AW100))</f>
        <v/>
      </c>
      <c r="H100" s="1327" t="str">
        <f>IF($A$72&lt;&gt;"ชั้น"&amp;'01.ข้อมูลเบื้องต้น'!$H$2,"",IF(BA100="","",BA100))</f>
        <v/>
      </c>
      <c r="I100" s="1316" t="str">
        <f>IF($A$72&lt;&gt;"ชั้น"&amp;'01.ข้อมูลเบื้องต้น'!$H$2,"",IF(BE100="","",BE100))</f>
        <v/>
      </c>
      <c r="J100" s="1316" t="str">
        <f>IF($A$72&lt;&gt;"ชั้น"&amp;'01.ข้อมูลเบื้องต้น'!$H$2,"",IF(BI100="","",BI100))</f>
        <v/>
      </c>
      <c r="K100" s="1316" t="str">
        <f>IF($A$72&lt;&gt;"ชั้น"&amp;'01.ข้อมูลเบื้องต้น'!$H$2,"",IF(BM100="","",BM100))</f>
        <v/>
      </c>
      <c r="L100" s="1328" t="str">
        <f>IF($A$72&lt;&gt;"ชั้น"&amp;'01.ข้อมูลเบื้องต้น'!$H$2,"",IF(BO100="","",BO100))</f>
        <v/>
      </c>
      <c r="M100" s="1326" t="str">
        <f>IF($A$72&lt;&gt;"ชั้น"&amp;'01.ข้อมูลเบื้องต้น'!$H$2,"",IF(BS100="","",BS100))</f>
        <v/>
      </c>
      <c r="N100" s="1327" t="str">
        <f>IF($A$72&lt;&gt;"ชั้น"&amp;'01.ข้อมูลเบื้องต้น'!$H$2,"",IF(BW100="","",BW100))</f>
        <v/>
      </c>
      <c r="O100" s="1327" t="str">
        <f>IF($A$72&lt;&gt;"ชั้น"&amp;'01.ข้อมูลเบื้องต้น'!$H$2,"",IF(CA100="","",CA100))</f>
        <v/>
      </c>
      <c r="P100" s="1327" t="str">
        <f>IF($A$72&lt;&gt;"ชั้น"&amp;'01.ข้อมูลเบื้องต้น'!$H$2,"",IF(CE100="","",CE100))</f>
        <v/>
      </c>
      <c r="Q100" s="1327" t="str">
        <f>IF($A$72&lt;&gt;"ชั้น"&amp;'01.ข้อมูลเบื้องต้น'!$H$2,"",IF(CI100="","",CI100))</f>
        <v/>
      </c>
      <c r="R100" s="1327" t="str">
        <f>IF($A$72&lt;&gt;"ชั้น"&amp;'01.ข้อมูลเบื้องต้น'!$H$2,"",IF(CM100="","",CM100))</f>
        <v/>
      </c>
      <c r="S100" s="1327" t="str">
        <f>IF($A$72&lt;&gt;"ชั้น"&amp;'01.ข้อมูลเบื้องต้น'!$H$2,"",IF(CQ100="","",CQ100))</f>
        <v/>
      </c>
      <c r="T100" s="1327" t="str">
        <f>IF($A$72&lt;&gt;"ชั้น"&amp;'01.ข้อมูลเบื้องต้น'!$H$2,"",IF(CU100="","",CU100))</f>
        <v/>
      </c>
      <c r="U100" s="1327" t="str">
        <f>IF($A$72&lt;&gt;"ชั้น"&amp;'01.ข้อมูลเบื้องต้น'!$H$2,"",IF(CY100="","",CY100))</f>
        <v/>
      </c>
      <c r="V100" s="1327" t="str">
        <f>IF($A$72&lt;&gt;"ชั้น"&amp;'01.ข้อมูลเบื้องต้น'!$H$2,"",IF(DC100="","",DC100))</f>
        <v/>
      </c>
      <c r="W100" s="1327" t="str">
        <f>IF($A$72&lt;&gt;"ชั้น"&amp;'01.ข้อมูลเบื้องต้น'!$H$2,"",IF(DG100="","",DG100))</f>
        <v/>
      </c>
      <c r="X100" s="1327" t="str">
        <f>IF($A$72&lt;&gt;"ชั้น"&amp;'01.ข้อมูลเบื้องต้น'!$H$2,"",IF(DK100="","",DK100))</f>
        <v/>
      </c>
      <c r="Y100" s="1327" t="str">
        <f>IF($A$72&lt;&gt;"ชั้น"&amp;'01.ข้อมูลเบื้องต้น'!$H$2,"",IF(DO100="","",DO100))</f>
        <v/>
      </c>
      <c r="Z100" s="1327" t="str">
        <f>IF($A$72&lt;&gt;"ชั้น"&amp;'01.ข้อมูลเบื้องต้น'!$H$2,"",IF(DS100="","",DS100))</f>
        <v/>
      </c>
      <c r="AA100" s="1420" t="str">
        <f>IF($A$72&lt;&gt;"ชั้น"&amp;'01.ข้อมูลเบื้องต้น'!$H$2,"",IF(DW100="","",DW100))</f>
        <v/>
      </c>
      <c r="AB100" s="1421" t="str">
        <f>IF($A$72&lt;&gt;"ชั้น"&amp;'01.ข้อมูลเบื้องต้น'!$H$2,"",'7.พัฒนาผู้เรียน'!G32)</f>
        <v/>
      </c>
      <c r="AC100" s="1422" t="str">
        <f>IF($A$72&lt;&gt;"ชั้น"&amp;'01.ข้อมูลเบื้องต้น'!$H$2,"",'9.คุณลักษณะ'!I32)</f>
        <v/>
      </c>
      <c r="AH100" s="1233" t="str">
        <f>IF($A$72&lt;&gt;"ชั้น"&amp;'01.ข้อมูลเบื้องต้น'!$H$2,"",IF(VLOOKUP($A100,'02.คีย์เทอม1'!$A$10:$GT$59,189,FALSE)="","",VLOOKUP($A100,'02.คีย์เทอม1'!$A$10:$GT$59,189,FALSE)))</f>
        <v/>
      </c>
      <c r="AI100" s="1233" t="str">
        <f>IF($A$72&lt;&gt;"ชั้น"&amp;'01.ข้อมูลเบื้องต้น'!$H$2,"",IF(VLOOKUP($A100,'03.คีย์เทอม2'!$A$10:$GT$59,189,FALSE)="","",VLOOKUP($A100,'03.คีย์เทอม2'!$A$10:$GT$59,189,FALSE)))</f>
        <v/>
      </c>
      <c r="AJ100" s="1262" t="str">
        <f t="shared" si="73"/>
        <v/>
      </c>
      <c r="AK100" s="1233" t="str">
        <f>IF('2.ชื่อนักเรียน'!R32="มส","มส",IF('2.ชื่อนักเรียน'!R32="ร","ร",IF('2.ชื่อนักเรียน'!R32="ย้าย","ย้าย",IF($B100="","",IF(AJ100="","",IF(AJ100&gt;=75,"เชี่ยวชาญ",IF(AJ100&gt;=65,"ชำนาญ",IF(AJ100&gt;=55,"พัฒนา",IF(AJ100&gt;=50,"เริ่มต้น","ไม่ผ่าน")))))))))</f>
        <v/>
      </c>
      <c r="AL100" s="1233" t="str">
        <f>IF($A$72&lt;&gt;"ชั้น"&amp;'01.ข้อมูลเบื้องต้น'!$H$2,"",IF(VLOOKUP($A100,'02.คีย์เทอม1'!$A$10:$GT$59,193,FALSE)="","",VLOOKUP($A100,'02.คีย์เทอม1'!$A$10:$GT$59,193,FALSE)))</f>
        <v/>
      </c>
      <c r="AM100" s="1233" t="str">
        <f>IF($A$72&lt;&gt;"ชั้น"&amp;'01.ข้อมูลเบื้องต้น'!$H$2,"",IF(VLOOKUP($A100,'03.คีย์เทอม2'!$A$10:$GT$59,193,FALSE)="","",VLOOKUP($A100,'03.คีย์เทอม2'!$A$10:$GT$59,193,FALSE)))</f>
        <v/>
      </c>
      <c r="AN100" s="1262" t="str">
        <f t="shared" si="97"/>
        <v/>
      </c>
      <c r="AO100" s="1233" t="str">
        <f>IF('2.ชื่อนักเรียน'!R32="มส","มส",IF('2.ชื่อนักเรียน'!R32="ร","ร",IF('2.ชื่อนักเรียน'!R32="ย้าย","ย้าย",IF($B100="","",IF(AN100="","",IF(AN100&gt;=75,"เชี่ยวชาญ",IF(AN100&gt;=65,"ชำนาญ",IF(AN100&gt;=55,"พัฒนา",IF(AN100&gt;=50,"เริ่มต้น","ไม่ผ่าน")))))))))</f>
        <v/>
      </c>
      <c r="AP100" s="1233" t="str">
        <f>IF($A$72&lt;&gt;"ชั้น"&amp;'01.ข้อมูลเบื้องต้น'!$H$2,"",IF(VLOOKUP($A100,'02.คีย์เทอม1'!$A$10:$GT$59,195,FALSE)="","",VLOOKUP($A100,'02.คีย์เทอม1'!$A$10:$GT$59,195,FALSE)))</f>
        <v/>
      </c>
      <c r="AQ100" s="1233" t="str">
        <f>IF($A$72&lt;&gt;"ชั้น"&amp;'01.ข้อมูลเบื้องต้น'!$H$2,"",IF(VLOOKUP($A100,'03.คีย์เทอม2'!$A$10:$GT$59,195,FALSE)="","",VLOOKUP($A100,'03.คีย์เทอม2'!$A$10:$GT$59,195,FALSE)))</f>
        <v/>
      </c>
      <c r="AR100" s="1262" t="str">
        <f t="shared" si="98"/>
        <v/>
      </c>
      <c r="AS100" s="1233" t="str">
        <f>IF('2.ชื่อนักเรียน'!R32="มส","มส",IF('2.ชื่อนักเรียน'!R32="ร","ร",IF('2.ชื่อนักเรียน'!R32="ย้าย","ย้าย",IF($B100="","",IF(AR100="","",IF(AR100&gt;=75,"เชี่ยวชาญ",IF(AR100&gt;=65,"ชำนาญ",IF(AR100&gt;=55,"พัฒนา",IF(AR100&gt;=50,"เริ่มต้น","ไม่ผ่าน")))))))))</f>
        <v/>
      </c>
      <c r="AT100" s="1233" t="str">
        <f>IF($A$72&lt;&gt;"ชั้น"&amp;'01.ข้อมูลเบื้องต้น'!$H$2,"",IF(VLOOKUP($A100,'02.คีย์เทอม1'!$A$10:$GT$59,196,FALSE)="","",VLOOKUP($A100,'02.คีย์เทอม1'!$A$10:$GT$59,196,FALSE)))</f>
        <v/>
      </c>
      <c r="AU100" s="1233" t="str">
        <f>IF($A$72&lt;&gt;"ชั้น"&amp;'01.ข้อมูลเบื้องต้น'!$H$2,"",IF(VLOOKUP($A100,'03.คีย์เทอม2'!$A$10:$GT$59,196,FALSE)="","",VLOOKUP($A100,'03.คีย์เทอม2'!$A$10:$GT$59,196,FALSE)))</f>
        <v/>
      </c>
      <c r="AV100" s="1262" t="str">
        <f t="shared" si="99"/>
        <v/>
      </c>
      <c r="AW100" s="1233" t="str">
        <f>IF('2.ชื่อนักเรียน'!R32="มส","มส",IF('2.ชื่อนักเรียน'!R32="ร","ร",IF('2.ชื่อนักเรียน'!R32="ย้าย","ย้าย",IF($B100="","",IF(AV100="","",IF(AV100&gt;=75,"เชี่ยวชาญ",IF(AV100&gt;=65,"ชำนาญ",IF(AV100&gt;=55,"พัฒนา",IF(AV100&gt;=50,"เริ่มต้น","ไม่ผ่าน")))))))))</f>
        <v/>
      </c>
      <c r="AX100" s="1233" t="str">
        <f>IF($A$72&lt;&gt;"ชั้น"&amp;'01.ข้อมูลเบื้องต้น'!$H$2,"",IF(VLOOKUP($A100,'02.คีย์เทอม1'!$A$10:$GT$59,197,FALSE)="","",VLOOKUP($A100,'02.คีย์เทอม1'!$A$10:$GT$59,197,FALSE)))</f>
        <v/>
      </c>
      <c r="AY100" s="1233" t="str">
        <f>IF($A$72&lt;&gt;"ชั้น"&amp;'01.ข้อมูลเบื้องต้น'!$H$2,"",IF(VLOOKUP($A100,'03.คีย์เทอม2'!$A$10:$GT$59,197,FALSE)="","",VLOOKUP($A100,'03.คีย์เทอม2'!$A$10:$GT$59,197,FALSE)))</f>
        <v/>
      </c>
      <c r="AZ100" s="1262" t="str">
        <f t="shared" si="100"/>
        <v/>
      </c>
      <c r="BA100" s="1233" t="str">
        <f>IF('2.ชื่อนักเรียน'!R32="มส","มส",IF('2.ชื่อนักเรียน'!R32="ร","ร",IF('2.ชื่อนักเรียน'!R32="ย้าย","ย้าย",IF($B100="","",IF(AZ100="","",IF(AZ100&gt;=75,"เชี่ยวชาญ",IF(AZ100&gt;=65,"ชำนาญ",IF(AZ100&gt;=55,"พัฒนา",IF(AZ100&gt;=50,"เริ่มต้น","ไม่ผ่าน")))))))))</f>
        <v/>
      </c>
      <c r="BB100" s="1233" t="str">
        <f>IF($A$72&lt;&gt;"ชั้น"&amp;'01.ข้อมูลเบื้องต้น'!$H$2,"",IF(VLOOKUP($A100,'02.คีย์เทอม1'!$A$10:$GT$59,198,FALSE)="","",VLOOKUP($A100,'02.คีย์เทอม1'!$A$10:$GT$59,198,FALSE)))</f>
        <v/>
      </c>
      <c r="BC100" s="1233" t="str">
        <f>IF($A$72&lt;&gt;"ชั้น"&amp;'01.ข้อมูลเบื้องต้น'!$H$2,"",IF(VLOOKUP($A100,'03.คีย์เทอม2'!$A$10:$GT$59,198,FALSE)="","",VLOOKUP($A100,'03.คีย์เทอม2'!$A$10:$GT$59,198,FALSE)))</f>
        <v/>
      </c>
      <c r="BD100" s="1262" t="str">
        <f t="shared" si="101"/>
        <v/>
      </c>
      <c r="BE100" s="1233" t="str">
        <f>IF('2.ชื่อนักเรียน'!R32="มส","มส",IF('2.ชื่อนักเรียน'!R32="ร","ร",IF('2.ชื่อนักเรียน'!R32="ย้าย","ย้าย",IF($B100="","",IF(BD100="","",IF(BD100&gt;=75,"เชี่ยวชาญ",IF(BD100&gt;=65,"ชำนาญ",IF(BD100&gt;=55,"พัฒนา",IF(BD100&gt;=50,"เริ่มต้น","ไม่ผ่าน")))))))))</f>
        <v/>
      </c>
      <c r="BF100" s="1233" t="str">
        <f>IF($A$72&lt;&gt;"ชั้น"&amp;'01.ข้อมูลเบื้องต้น'!$H$2,"",IF(VLOOKUP($A100,'02.คีย์เทอม1'!$A$10:$GT$59,199,FALSE)="","",VLOOKUP($A100,'02.คีย์เทอม1'!$A$10:$GT$59,199,FALSE)))</f>
        <v/>
      </c>
      <c r="BG100" s="1233" t="str">
        <f>IF($A$72&lt;&gt;"ชั้น"&amp;'01.ข้อมูลเบื้องต้น'!$H$2,"",IF(VLOOKUP($A100,'03.คีย์เทอม2'!$A$10:$GT$59,199,FALSE)="","",VLOOKUP($A100,'03.คีย์เทอม2'!$A$10:$GT$59,199,FALSE)))</f>
        <v/>
      </c>
      <c r="BH100" s="1262" t="str">
        <f t="shared" si="102"/>
        <v/>
      </c>
      <c r="BI100" s="1233" t="str">
        <f>IF('2.ชื่อนักเรียน'!R32="มส","มส",IF('2.ชื่อนักเรียน'!R32="ร","ร",IF('2.ชื่อนักเรียน'!R32="ย้าย","ย้าย",IF($B100="","",IF(BH100="","",IF(BH100&gt;=75,"เชี่ยวชาญ",IF(BH100&gt;=65,"ชำนาญ",IF(BH100&gt;=55,"พัฒนา",IF(BH100&gt;=50,"เริ่มต้น","ไม่ผ่าน")))))))))</f>
        <v/>
      </c>
      <c r="BJ100" s="1233" t="str">
        <f>IF($A$72&lt;&gt;"ชั้น"&amp;'01.ข้อมูลเบื้องต้น'!$H$2,"",IF(VLOOKUP($A100,'02.คีย์เทอม1'!$A$10:$GT$59,200,FALSE)="","",VLOOKUP($A100,'02.คีย์เทอม1'!$A$10:$GT$59,200,FALSE)))</f>
        <v/>
      </c>
      <c r="BK100" s="1233" t="str">
        <f>IF($A$72&lt;&gt;"ชั้น"&amp;'01.ข้อมูลเบื้องต้น'!$H$2,"",IF(VLOOKUP($A100,'03.คีย์เทอม2'!$A$10:$GT$59,200,FALSE)="","",VLOOKUP($A100,'03.คีย์เทอม2'!$A$10:$GT$59,200,FALSE)))</f>
        <v/>
      </c>
      <c r="BL100" s="1262" t="str">
        <f t="shared" si="103"/>
        <v/>
      </c>
      <c r="BM100" s="1233" t="str">
        <f>IF('2.ชื่อนักเรียน'!R32="มส","มส",IF('2.ชื่อนักเรียน'!R32="ร","ร",IF('2.ชื่อนักเรียน'!R32="ย้าย","ย้าย",IF($B100="","",IF(BL100="","",IF(BL100&gt;=75,"เชี่ยวชาญ",IF(BL100&gt;=65,"ชำนาญ",IF(BL100&gt;=55,"พัฒนา",IF(BL100&gt;=50,"เริ่มต้น","ไม่ผ่าน")))))))))</f>
        <v/>
      </c>
      <c r="BN100" s="1262" t="str">
        <f t="shared" si="104"/>
        <v/>
      </c>
      <c r="BO100" s="1233" t="str">
        <f>IF('2.ชื่อนักเรียน'!R32="มส","มส",IF('2.ชื่อนักเรียน'!R32="ร","ร",IF('2.ชื่อนักเรียน'!R32="ย้าย","ย้าย",IF($B100="","",IF(BN100="","",IF(BN100&gt;=75,"เชี่ยวชาญ",IF(BN100&gt;=65,"ชำนาญ",IF(BN100&gt;=55,"พัฒนา",IF(BN100&gt;=50,"เริ่มต้น","ไม่ผ่าน")))))))))</f>
        <v/>
      </c>
      <c r="BP100" s="1233" t="str">
        <f>IF($A$72&lt;&gt;"ชั้น"&amp;'01.ข้อมูลเบื้องต้น'!$H$2,"",IF(VLOOKUP($A100,'02.คีย์เทอม1'!$A$10:$GT$59,110,FALSE)="","",VLOOKUP($A100,'02.คีย์เทอม1'!$A$10:$GT$59,110,FALSE)))</f>
        <v/>
      </c>
      <c r="BQ100" s="1233" t="str">
        <f>IF($A$72&lt;&gt;"ชั้น"&amp;'01.ข้อมูลเบื้องต้น'!$H$2,"",IF(VLOOKUP($A100,'03.คีย์เทอม2'!$A$10:$GT$59,110,FALSE)="","",VLOOKUP($A100,'03.คีย์เทอม2'!$A$10:$GT$59,110,FALSE)))</f>
        <v/>
      </c>
      <c r="BR100" s="1262" t="str">
        <f t="shared" si="105"/>
        <v/>
      </c>
      <c r="BS100" s="1233" t="str">
        <f>IF('2.ชื่อนักเรียน'!R32="มส","มส",IF('2.ชื่อนักเรียน'!R32="ร","ร",IF('2.ชื่อนักเรียน'!R32="ย้าย","ย้าย",IF($B100="","",IF(BR100="","",IF(BR100&gt;=75,"เชี่ยวชาญ",IF(BR100&gt;=65,"ชำนาญ",IF(BR100&gt;=55,"พัฒนา",IF(BR100&gt;=50,"เริ่มต้น","ไม่ผ่าน")))))))))</f>
        <v/>
      </c>
      <c r="BT100" s="1233" t="str">
        <f>IF($A$72&lt;&gt;"ชั้น"&amp;'01.ข้อมูลเบื้องต้น'!$H$2,"",IF(VLOOKUP($A100,'02.คีย์เทอม1'!$A$10:$GT$59,115,FALSE)="","",VLOOKUP($A100,'02.คีย์เทอม1'!$A$10:$GT$59,115,FALSE)))</f>
        <v/>
      </c>
      <c r="BU100" s="1233" t="str">
        <f>IF($A$72&lt;&gt;"ชั้น"&amp;'01.ข้อมูลเบื้องต้น'!$H$2,"",IF(VLOOKUP($A100,'03.คีย์เทอม2'!$A$10:$GT$59,115,FALSE)="","",VLOOKUP($A100,'03.คีย์เทอม2'!$A$10:$GT$59,115,FALSE)))</f>
        <v/>
      </c>
      <c r="BV100" s="1262" t="str">
        <f t="shared" si="106"/>
        <v/>
      </c>
      <c r="BW100" s="1233" t="str">
        <f>IF('2.ชื่อนักเรียน'!R32="มส","มส",IF('2.ชื่อนักเรียน'!R32="ร","ร",IF('2.ชื่อนักเรียน'!R32="ย้าย","ย้าย",IF($B100="","",IF(BV100="","",IF(BV100&gt;=75,"เชี่ยวชาญ",IF(BV100&gt;=65,"ชำนาญ",IF(BV100&gt;=55,"พัฒนา",IF(BV100&gt;=50,"เริ่มต้น","ไม่ผ่าน")))))))))</f>
        <v/>
      </c>
      <c r="BX100" s="1233" t="str">
        <f>IF($A$72&lt;&gt;"ชั้น"&amp;'01.ข้อมูลเบื้องต้น'!$H$2,"",IF(VLOOKUP($A100,'02.คีย์เทอม1'!$A$10:$GT$59,120,FALSE)="","",VLOOKUP($A100,'02.คีย์เทอม1'!$A$10:$GT$59,120,FALSE)))</f>
        <v/>
      </c>
      <c r="BY100" s="1233" t="str">
        <f>IF($A$72&lt;&gt;"ชั้น"&amp;'01.ข้อมูลเบื้องต้น'!$H$2,"",IF(VLOOKUP($A100,'03.คีย์เทอม2'!$A$10:$GT$59,120,FALSE)="","",VLOOKUP($A100,'03.คีย์เทอม2'!$A$10:$GT$59,120,FALSE)))</f>
        <v/>
      </c>
      <c r="BZ100" s="1262" t="str">
        <f t="shared" si="107"/>
        <v/>
      </c>
      <c r="CA100" s="1233" t="str">
        <f>IF('2.ชื่อนักเรียน'!R32="มส","มส",IF('2.ชื่อนักเรียน'!R32="ร","ร",IF('2.ชื่อนักเรียน'!R32="ย้าย","ย้าย",IF($B100="","",IF(BZ100="","",IF(BZ100&gt;=75,"เชี่ยวชาญ",IF(BZ100&gt;=65,"ชำนาญ",IF(BZ100&gt;=55,"พัฒนา",IF(BZ100&gt;=50,"เริ่มต้น","ไม่ผ่าน")))))))))</f>
        <v/>
      </c>
      <c r="CB100" s="1233" t="str">
        <f>IF($A$72&lt;&gt;"ชั้น"&amp;'01.ข้อมูลเบื้องต้น'!$H$2,"",IF(VLOOKUP($A100,'02.คีย์เทอม1'!$A$10:$GT$59,125,FALSE)="","",VLOOKUP($A100,'02.คีย์เทอม1'!$A$10:$GT$59,125,FALSE)))</f>
        <v/>
      </c>
      <c r="CC100" s="1233" t="str">
        <f>IF($A$72&lt;&gt;"ชั้น"&amp;'01.ข้อมูลเบื้องต้น'!$H$2,"",IF(VLOOKUP($A100,'03.คีย์เทอม2'!$A$10:$GT$59,125,FALSE)="","",VLOOKUP($A100,'03.คีย์เทอม2'!$A$10:$GT$59,125,FALSE)))</f>
        <v/>
      </c>
      <c r="CD100" s="1262" t="str">
        <f t="shared" si="108"/>
        <v/>
      </c>
      <c r="CE100" s="1233" t="str">
        <f>IF('2.ชื่อนักเรียน'!R32="มส","มส",IF('2.ชื่อนักเรียน'!R32="ร","ร",IF('2.ชื่อนักเรียน'!R32="ย้าย","ย้าย",IF($B100="","",IF(CD100="","",IF(CD100&gt;=75,"เชี่ยวชาญ",IF(CD100&gt;=65,"ชำนาญ",IF(CD100&gt;=55,"พัฒนา",IF(CD100&gt;=50,"เริ่มต้น","ไม่ผ่าน")))))))))</f>
        <v/>
      </c>
      <c r="CF100" s="1233" t="str">
        <f>IF($A$72&lt;&gt;"ชั้น"&amp;'01.ข้อมูลเบื้องต้น'!$H$2,"",IF(VLOOKUP($A100,'02.คีย์เทอม1'!$A$10:$GT$59,130,FALSE)="","",VLOOKUP($A100,'02.คีย์เทอม1'!$A$10:$GT$59,130,FALSE)))</f>
        <v/>
      </c>
      <c r="CG100" s="1233" t="str">
        <f>IF($A$72&lt;&gt;"ชั้น"&amp;'01.ข้อมูลเบื้องต้น'!$H$2,"",IF(VLOOKUP($A100,'03.คีย์เทอม2'!$A$10:$GT$59,130,FALSE)="","",VLOOKUP($A100,'03.คีย์เทอม2'!$A$10:$GT$59,130,FALSE)))</f>
        <v/>
      </c>
      <c r="CH100" s="1262" t="str">
        <f t="shared" si="109"/>
        <v/>
      </c>
      <c r="CI100" s="1233" t="str">
        <f>IF('2.ชื่อนักเรียน'!R32="มส","มส",IF('2.ชื่อนักเรียน'!R32="ร","ร",IF('2.ชื่อนักเรียน'!R32="ย้าย","ย้าย",IF($B100="","",IF(CH100="","",IF(CH100&gt;=75,"เชี่ยวชาญ",IF(CH100&gt;=65,"ชำนาญ",IF(CH100&gt;=55,"พัฒนา",IF(CH100&gt;=50,"เริ่มต้น","ไม่ผ่าน")))))))))</f>
        <v/>
      </c>
      <c r="CJ100" s="1233" t="str">
        <f>IF($A$72&lt;&gt;"ชั้น"&amp;'01.ข้อมูลเบื้องต้น'!$H$2,"",IF(VLOOKUP($A100,'02.คีย์เทอม1'!$A$10:$GT$59,135,FALSE)="","",VLOOKUP($A100,'02.คีย์เทอม1'!$A$10:$GT$59,135,FALSE)))</f>
        <v/>
      </c>
      <c r="CK100" s="1233" t="str">
        <f>IF($A$72&lt;&gt;"ชั้น"&amp;'01.ข้อมูลเบื้องต้น'!$H$2,"",IF(VLOOKUP($A100,'03.คีย์เทอม2'!$A$10:$GT$59,135,FALSE)="","",VLOOKUP($A100,'03.คีย์เทอม2'!$A$10:$GT$59,135,FALSE)))</f>
        <v/>
      </c>
      <c r="CL100" s="1262" t="str">
        <f t="shared" si="110"/>
        <v/>
      </c>
      <c r="CM100" s="1233" t="str">
        <f>IF('2.ชื่อนักเรียน'!R32="มส","มส",IF('2.ชื่อนักเรียน'!R32="ร","ร",IF('2.ชื่อนักเรียน'!R32="ย้าย","ย้าย",IF($B100="","",IF(CL100="","",IF(CL100&gt;=75,"เชี่ยวชาญ",IF(CL100&gt;=65,"ชำนาญ",IF(CL100&gt;=55,"พัฒนา",IF(CL100&gt;=50,"เริ่มต้น","ไม่ผ่าน")))))))))</f>
        <v/>
      </c>
      <c r="CN100" s="1233" t="str">
        <f>IF($A$72&lt;&gt;"ชั้น"&amp;'01.ข้อมูลเบื้องต้น'!$H$2,"",IF(VLOOKUP($A100,'02.คีย์เทอม1'!$A$10:$GT$59,140,FALSE)="","",VLOOKUP($A100,'02.คีย์เทอม1'!$A$10:$GT$59,140,FALSE)))</f>
        <v/>
      </c>
      <c r="CO100" s="1233" t="str">
        <f>IF($A$72&lt;&gt;"ชั้น"&amp;'01.ข้อมูลเบื้องต้น'!$H$2,"",IF(VLOOKUP($A100,'03.คีย์เทอม2'!$A$10:$GT$59,140,FALSE)="","",VLOOKUP($A100,'03.คีย์เทอม2'!$A$10:$GT$59,140,FALSE)))</f>
        <v/>
      </c>
      <c r="CP100" s="1262" t="str">
        <f t="shared" si="111"/>
        <v/>
      </c>
      <c r="CQ100" s="1233" t="str">
        <f>IF('2.ชื่อนักเรียน'!R32="มส","มส",IF('2.ชื่อนักเรียน'!R32="ร","ร",IF('2.ชื่อนักเรียน'!R32="ย้าย","ย้าย",IF($B100="","",IF(CP100="","",IF(CP100&gt;=75,"เชี่ยวชาญ",IF(CP100&gt;=65,"ชำนาญ",IF(CP100&gt;=55,"พัฒนา",IF(CP100&gt;=50,"เริ่มต้น","ไม่ผ่าน")))))))))</f>
        <v/>
      </c>
      <c r="CR100" s="1233" t="str">
        <f>IF($A$72&lt;&gt;"ชั้น"&amp;'01.ข้อมูลเบื้องต้น'!$H$2,"",IF(VLOOKUP($A100,'02.คีย์เทอม1'!$A$10:$GT$59,145,FALSE)="","",VLOOKUP($A100,'02.คีย์เทอม1'!$A$10:$GT$59,145,FALSE)))</f>
        <v/>
      </c>
      <c r="CS100" s="1233" t="str">
        <f>IF($A$72&lt;&gt;"ชั้น"&amp;'01.ข้อมูลเบื้องต้น'!$H$2,"",IF(VLOOKUP($A100,'03.คีย์เทอม2'!$A$10:$GT$59,145,FALSE)="","",VLOOKUP($A100,'03.คีย์เทอม2'!$A$10:$GT$59,145,FALSE)))</f>
        <v/>
      </c>
      <c r="CT100" s="1262" t="str">
        <f t="shared" si="112"/>
        <v/>
      </c>
      <c r="CU100" s="1233" t="str">
        <f>IF('2.ชื่อนักเรียน'!R32="มส","มส",IF('2.ชื่อนักเรียน'!R32="ร","ร",IF('2.ชื่อนักเรียน'!R32="ย้าย","ย้าย",IF($B100="","",IF(CT100="","",IF(CT100&gt;=75,"เชี่ยวชาญ",IF(CT100&gt;=65,"ชำนาญ",IF(CT100&gt;=55,"พัฒนา",IF(CT100&gt;=50,"เริ่มต้น","ไม่ผ่าน")))))))))</f>
        <v/>
      </c>
      <c r="CV100" s="1233" t="str">
        <f>IF($A$72&lt;&gt;"ชั้น"&amp;'01.ข้อมูลเบื้องต้น'!$H$2,"",IF(VLOOKUP($A100,'02.คีย์เทอม1'!$A$10:$GT$59,150,FALSE)="","",VLOOKUP($A100,'02.คีย์เทอม1'!$A$10:$GT$59,150,FALSE)))</f>
        <v/>
      </c>
      <c r="CW100" s="1233" t="str">
        <f>IF($A$72&lt;&gt;"ชั้น"&amp;'01.ข้อมูลเบื้องต้น'!$H$2,"",IF(VLOOKUP($A100,'03.คีย์เทอม2'!$A$10:$GT$59,150,FALSE)="","",VLOOKUP($A100,'03.คีย์เทอม2'!$A$10:$GT$59,150,FALSE)))</f>
        <v/>
      </c>
      <c r="CX100" s="1262" t="str">
        <f t="shared" si="113"/>
        <v/>
      </c>
      <c r="CY100" s="1233" t="str">
        <f>IF('2.ชื่อนักเรียน'!R32="มส","มส",IF('2.ชื่อนักเรียน'!R32="ร","ร",IF('2.ชื่อนักเรียน'!R32="ย้าย","ย้าย",IF($B100="","",IF(CX100="","",IF(CX100&gt;=75,"เชี่ยวชาญ",IF(CX100&gt;=65,"ชำนาญ",IF(CX100&gt;=55,"พัฒนา",IF(CX100&gt;=50,"เริ่มต้น","ไม่ผ่าน")))))))))</f>
        <v/>
      </c>
      <c r="CZ100" s="1233" t="str">
        <f>IF($A$72&lt;&gt;"ชั้น"&amp;'01.ข้อมูลเบื้องต้น'!$H$2,"",IF(VLOOKUP($A100,'02.คีย์เทอม1'!$A$10:$GT$59,155,FALSE)="","",VLOOKUP($A100,'02.คีย์เทอม1'!$A$10:$GT$59,155,FALSE)))</f>
        <v/>
      </c>
      <c r="DA100" s="1233" t="str">
        <f>IF($A$72&lt;&gt;"ชั้น"&amp;'01.ข้อมูลเบื้องต้น'!$H$2,"",IF(VLOOKUP($A100,'03.คีย์เทอม2'!$A$10:$GT$59,155,FALSE)="","",VLOOKUP($A100,'03.คีย์เทอม2'!$A$10:$GT$59,155,FALSE)))</f>
        <v/>
      </c>
      <c r="DB100" s="1262" t="str">
        <f t="shared" si="114"/>
        <v/>
      </c>
      <c r="DC100" s="1233" t="str">
        <f>IF('2.ชื่อนักเรียน'!R32="มส","มส",IF('2.ชื่อนักเรียน'!R32="ร","ร",IF('2.ชื่อนักเรียน'!R32="ย้าย","ย้าย",IF($B100="","",IF(DB100="","",IF(DB100&gt;=75,"เชี่ยวชาญ",IF(DB100&gt;=65,"ชำนาญ",IF(DB100&gt;=55,"พัฒนา",IF(DB100&gt;=50,"เริ่มต้น","ไม่ผ่าน")))))))))</f>
        <v/>
      </c>
      <c r="DD100" s="1233" t="str">
        <f>IF($A$72&lt;&gt;"ชั้น"&amp;'01.ข้อมูลเบื้องต้น'!$H$2,"",IF(VLOOKUP($A100,'02.คีย์เทอม1'!$A$10:$GT$59,160,FALSE)="","",VLOOKUP($A100,'02.คีย์เทอม1'!$A$10:$GT$59,160,FALSE)))</f>
        <v/>
      </c>
      <c r="DE100" s="1233" t="str">
        <f>IF($A$72&lt;&gt;"ชั้น"&amp;'01.ข้อมูลเบื้องต้น'!$H$2,"",IF(VLOOKUP($A100,'03.คีย์เทอม2'!$A$10:$GT$59,160,FALSE)="","",VLOOKUP($A100,'03.คีย์เทอม2'!$A$10:$GT$59,160,FALSE)))</f>
        <v/>
      </c>
      <c r="DF100" s="1262" t="str">
        <f t="shared" si="115"/>
        <v/>
      </c>
      <c r="DG100" s="1233" t="str">
        <f>IF('2.ชื่อนักเรียน'!R32="มส","มส",IF('2.ชื่อนักเรียน'!R32="ร","ร",IF('2.ชื่อนักเรียน'!R32="ย้าย","ย้าย",IF($B100="","",IF(DF100="","",IF(DF100&gt;=75,"เชี่ยวชาญ",IF(DF100&gt;=65,"ชำนาญ",IF(DF100&gt;=55,"พัฒนา",IF(DF100&gt;=50,"เริ่มต้น","ไม่ผ่าน")))))))))</f>
        <v/>
      </c>
      <c r="DH100" s="1233" t="str">
        <f>IF($A$72&lt;&gt;"ชั้น"&amp;'01.ข้อมูลเบื้องต้น'!$H$2,"",IF(VLOOKUP($A100,'02.คีย์เทอม1'!$A$10:$GT$59,165,FALSE)="","",VLOOKUP($A100,'02.คีย์เทอม1'!$A$10:$GT$59,165,FALSE)))</f>
        <v/>
      </c>
      <c r="DI100" s="1233" t="str">
        <f>IF($A$72&lt;&gt;"ชั้น"&amp;'01.ข้อมูลเบื้องต้น'!$H$2,"",IF(VLOOKUP($A100,'03.คีย์เทอม2'!$A$10:$GT$59,165,FALSE)="","",VLOOKUP($A100,'03.คีย์เทอม2'!$A$10:$GT$59,165,FALSE)))</f>
        <v/>
      </c>
      <c r="DJ100" s="1262" t="str">
        <f t="shared" si="116"/>
        <v/>
      </c>
      <c r="DK100" s="1233" t="str">
        <f>IF('2.ชื่อนักเรียน'!R32="มส","มส",IF('2.ชื่อนักเรียน'!R32="ร","ร",IF('2.ชื่อนักเรียน'!R32="ย้าย","ย้าย",IF($B100="","",IF(DJ100="","",IF(DJ100&gt;=75,"เชี่ยวชาญ",IF(DJ100&gt;=65,"ชำนาญ",IF(DJ100&gt;=55,"พัฒนา",IF(DJ100&gt;=50,"เริ่มต้น","ไม่ผ่าน")))))))))</f>
        <v/>
      </c>
      <c r="DL100" s="1233" t="str">
        <f>IF($A$72&lt;&gt;"ชั้น"&amp;'01.ข้อมูลเบื้องต้น'!$H$2,"",IF(VLOOKUP($A100,'02.คีย์เทอม1'!$A$10:$GT$59,170,FALSE)="","",VLOOKUP($A100,'02.คีย์เทอม1'!$A$10:$GT$59,170,FALSE)))</f>
        <v/>
      </c>
      <c r="DM100" s="1233" t="str">
        <f>IF($A$72&lt;&gt;"ชั้น"&amp;'01.ข้อมูลเบื้องต้น'!$H$2,"",IF(VLOOKUP($A100,'03.คีย์เทอม2'!$A$10:$GT$59,170,FALSE)="","",VLOOKUP($A100,'03.คีย์เทอม2'!$A$10:$GT$59,170,FALSE)))</f>
        <v/>
      </c>
      <c r="DN100" s="1262" t="str">
        <f t="shared" si="117"/>
        <v/>
      </c>
      <c r="DO100" s="1233" t="str">
        <f>IF('2.ชื่อนักเรียน'!R32="มส","มส",IF('2.ชื่อนักเรียน'!R32="ร","ร",IF('2.ชื่อนักเรียน'!R32="ย้าย","ย้าย",IF($B100="","",IF(DN100="","",IF(DN100&gt;=75,"เชี่ยวชาญ",IF(DN100&gt;=65,"ชำนาญ",IF(DN100&gt;=55,"พัฒนา",IF(DN100&gt;=50,"เริ่มต้น","ไม่ผ่าน")))))))))</f>
        <v/>
      </c>
      <c r="DP100" s="1233" t="str">
        <f>IF($A$72&lt;&gt;"ชั้น"&amp;'01.ข้อมูลเบื้องต้น'!$H$2,"",IF(VLOOKUP($A100,'02.คีย์เทอม1'!$A$10:$GT$59,175,FALSE)="","",VLOOKUP($A100,'02.คีย์เทอม1'!$A$10:$GT$59,175,FALSE)))</f>
        <v/>
      </c>
      <c r="DQ100" s="1233" t="str">
        <f>IF($A$72&lt;&gt;"ชั้น"&amp;'01.ข้อมูลเบื้องต้น'!$H$2,"",IF(VLOOKUP($A100,'03.คีย์เทอม2'!$A$10:$GT$59,175,FALSE)="","",VLOOKUP($A100,'03.คีย์เทอม2'!$A$10:$GT$59,175,FALSE)))</f>
        <v/>
      </c>
      <c r="DR100" s="1262" t="str">
        <f t="shared" si="118"/>
        <v/>
      </c>
      <c r="DS100" s="1233" t="str">
        <f>IF('2.ชื่อนักเรียน'!R32="มส","มส",IF('2.ชื่อนักเรียน'!R32="ร","ร",IF('2.ชื่อนักเรียน'!R32="ย้าย","ย้าย",IF($B100="","",IF(DR100="","",IF(DR100&gt;=75,"เชี่ยวชาญ",IF(DR100&gt;=65,"ชำนาญ",IF(DR100&gt;=55,"พัฒนา",IF(DR100&gt;=50,"เริ่มต้น","ไม่ผ่าน")))))))))</f>
        <v/>
      </c>
      <c r="DT100" s="1233" t="str">
        <f>IF($A$72&lt;&gt;"ชั้น"&amp;'01.ข้อมูลเบื้องต้น'!$H$2,"",IF(VLOOKUP($A100,'02.คีย์เทอม1'!$A$10:$GT$59,180,FALSE)="","",VLOOKUP($A100,'02.คีย์เทอม1'!$A$10:$GT$59,180,FALSE)))</f>
        <v/>
      </c>
      <c r="DU100" s="1233" t="str">
        <f>IF($A$72&lt;&gt;"ชั้น"&amp;'01.ข้อมูลเบื้องต้น'!$H$2,"",IF(VLOOKUP($A100,'03.คีย์เทอม2'!$A$10:$GT$59,180,FALSE)="","",VLOOKUP($A100,'03.คีย์เทอม2'!$A$10:$GT$59,180,FALSE)))</f>
        <v/>
      </c>
      <c r="DV100" s="1262" t="str">
        <f t="shared" si="119"/>
        <v/>
      </c>
      <c r="DW100" s="1233" t="str">
        <f>IF('2.ชื่อนักเรียน'!R32="มส","มส",IF('2.ชื่อนักเรียน'!R32="ร","ร",IF('2.ชื่อนักเรียน'!R32="ย้าย","ย้าย",IF($B100="","",IF(DV100="","",IF(DV100&gt;=75,"เชี่ยวชาญ",IF(DV100&gt;=65,"ชำนาญ",IF(DV100&gt;=55,"พัฒนา",IF(DV100&gt;=50,"เริ่มต้น","ไม่ผ่าน")))))))))</f>
        <v/>
      </c>
    </row>
    <row r="101" spans="1:127" ht="16.8" customHeight="1">
      <c r="A101" s="1323">
        <v>23</v>
      </c>
      <c r="B101" s="1324" t="str">
        <f>IF('2.ชื่อนักเรียน'!C33="","",'2.ชื่อนักเรียน'!C33)</f>
        <v/>
      </c>
      <c r="C101" s="1313" t="str">
        <f>IF('2.ชื่อนักเรียน'!D33="","",'2.ชื่อนักเรียน'!D33)</f>
        <v/>
      </c>
      <c r="D101" s="1314" t="str">
        <f>IF($A$72&lt;&gt;"ชั้น"&amp;'01.ข้อมูลเบื้องต้น'!$H$2,"",IF(AK101="","",AK101))</f>
        <v/>
      </c>
      <c r="E101" s="1314" t="str">
        <f>IF($A$72&lt;&gt;"ชั้น"&amp;'01.ข้อมูลเบื้องต้น'!$H$2,"",IF(AO101="","",AO101))</f>
        <v/>
      </c>
      <c r="F101" s="1315" t="str">
        <f>IF($A$72&lt;&gt;"ชั้น"&amp;'01.ข้อมูลเบื้องต้น'!$H$2,"",IF(AS101="","",AS101))</f>
        <v/>
      </c>
      <c r="G101" s="1326" t="str">
        <f>IF($A$72&lt;&gt;"ชั้น"&amp;'01.ข้อมูลเบื้องต้น'!$H$2,"",IF(AW101="","",AW101))</f>
        <v/>
      </c>
      <c r="H101" s="1327" t="str">
        <f>IF($A$72&lt;&gt;"ชั้น"&amp;'01.ข้อมูลเบื้องต้น'!$H$2,"",IF(BA101="","",BA101))</f>
        <v/>
      </c>
      <c r="I101" s="1316" t="str">
        <f>IF($A$72&lt;&gt;"ชั้น"&amp;'01.ข้อมูลเบื้องต้น'!$H$2,"",IF(BE101="","",BE101))</f>
        <v/>
      </c>
      <c r="J101" s="1316" t="str">
        <f>IF($A$72&lt;&gt;"ชั้น"&amp;'01.ข้อมูลเบื้องต้น'!$H$2,"",IF(BI101="","",BI101))</f>
        <v/>
      </c>
      <c r="K101" s="1316" t="str">
        <f>IF($A$72&lt;&gt;"ชั้น"&amp;'01.ข้อมูลเบื้องต้น'!$H$2,"",IF(BM101="","",BM101))</f>
        <v/>
      </c>
      <c r="L101" s="1328" t="str">
        <f>IF($A$72&lt;&gt;"ชั้น"&amp;'01.ข้อมูลเบื้องต้น'!$H$2,"",IF(BO101="","",BO101))</f>
        <v/>
      </c>
      <c r="M101" s="1326" t="str">
        <f>IF($A$72&lt;&gt;"ชั้น"&amp;'01.ข้อมูลเบื้องต้น'!$H$2,"",IF(BS101="","",BS101))</f>
        <v/>
      </c>
      <c r="N101" s="1327" t="str">
        <f>IF($A$72&lt;&gt;"ชั้น"&amp;'01.ข้อมูลเบื้องต้น'!$H$2,"",IF(BW101="","",BW101))</f>
        <v/>
      </c>
      <c r="O101" s="1327" t="str">
        <f>IF($A$72&lt;&gt;"ชั้น"&amp;'01.ข้อมูลเบื้องต้น'!$H$2,"",IF(CA101="","",CA101))</f>
        <v/>
      </c>
      <c r="P101" s="1327" t="str">
        <f>IF($A$72&lt;&gt;"ชั้น"&amp;'01.ข้อมูลเบื้องต้น'!$H$2,"",IF(CE101="","",CE101))</f>
        <v/>
      </c>
      <c r="Q101" s="1327" t="str">
        <f>IF($A$72&lt;&gt;"ชั้น"&amp;'01.ข้อมูลเบื้องต้น'!$H$2,"",IF(CI101="","",CI101))</f>
        <v/>
      </c>
      <c r="R101" s="1327" t="str">
        <f>IF($A$72&lt;&gt;"ชั้น"&amp;'01.ข้อมูลเบื้องต้น'!$H$2,"",IF(CM101="","",CM101))</f>
        <v/>
      </c>
      <c r="S101" s="1327" t="str">
        <f>IF($A$72&lt;&gt;"ชั้น"&amp;'01.ข้อมูลเบื้องต้น'!$H$2,"",IF(CQ101="","",CQ101))</f>
        <v/>
      </c>
      <c r="T101" s="1327" t="str">
        <f>IF($A$72&lt;&gt;"ชั้น"&amp;'01.ข้อมูลเบื้องต้น'!$H$2,"",IF(CU101="","",CU101))</f>
        <v/>
      </c>
      <c r="U101" s="1327" t="str">
        <f>IF($A$72&lt;&gt;"ชั้น"&amp;'01.ข้อมูลเบื้องต้น'!$H$2,"",IF(CY101="","",CY101))</f>
        <v/>
      </c>
      <c r="V101" s="1327" t="str">
        <f>IF($A$72&lt;&gt;"ชั้น"&amp;'01.ข้อมูลเบื้องต้น'!$H$2,"",IF(DC101="","",DC101))</f>
        <v/>
      </c>
      <c r="W101" s="1327" t="str">
        <f>IF($A$72&lt;&gt;"ชั้น"&amp;'01.ข้อมูลเบื้องต้น'!$H$2,"",IF(DG101="","",DG101))</f>
        <v/>
      </c>
      <c r="X101" s="1327" t="str">
        <f>IF($A$72&lt;&gt;"ชั้น"&amp;'01.ข้อมูลเบื้องต้น'!$H$2,"",IF(DK101="","",DK101))</f>
        <v/>
      </c>
      <c r="Y101" s="1327" t="str">
        <f>IF($A$72&lt;&gt;"ชั้น"&amp;'01.ข้อมูลเบื้องต้น'!$H$2,"",IF(DO101="","",DO101))</f>
        <v/>
      </c>
      <c r="Z101" s="1327" t="str">
        <f>IF($A$72&lt;&gt;"ชั้น"&amp;'01.ข้อมูลเบื้องต้น'!$H$2,"",IF(DS101="","",DS101))</f>
        <v/>
      </c>
      <c r="AA101" s="1420" t="str">
        <f>IF($A$72&lt;&gt;"ชั้น"&amp;'01.ข้อมูลเบื้องต้น'!$H$2,"",IF(DW101="","",DW101))</f>
        <v/>
      </c>
      <c r="AB101" s="1421" t="str">
        <f>IF($A$72&lt;&gt;"ชั้น"&amp;'01.ข้อมูลเบื้องต้น'!$H$2,"",'7.พัฒนาผู้เรียน'!G33)</f>
        <v/>
      </c>
      <c r="AC101" s="1422" t="str">
        <f>IF($A$72&lt;&gt;"ชั้น"&amp;'01.ข้อมูลเบื้องต้น'!$H$2,"",'9.คุณลักษณะ'!I33)</f>
        <v/>
      </c>
      <c r="AH101" s="1233" t="str">
        <f>IF($A$72&lt;&gt;"ชั้น"&amp;'01.ข้อมูลเบื้องต้น'!$H$2,"",IF(VLOOKUP($A101,'02.คีย์เทอม1'!$A$10:$GT$59,189,FALSE)="","",VLOOKUP($A101,'02.คีย์เทอม1'!$A$10:$GT$59,189,FALSE)))</f>
        <v/>
      </c>
      <c r="AI101" s="1233" t="str">
        <f>IF($A$72&lt;&gt;"ชั้น"&amp;'01.ข้อมูลเบื้องต้น'!$H$2,"",IF(VLOOKUP($A101,'03.คีย์เทอม2'!$A$10:$GT$59,189,FALSE)="","",VLOOKUP($A101,'03.คีย์เทอม2'!$A$10:$GT$59,189,FALSE)))</f>
        <v/>
      </c>
      <c r="AJ101" s="1262" t="str">
        <f t="shared" si="73"/>
        <v/>
      </c>
      <c r="AK101" s="1233" t="str">
        <f>IF('2.ชื่อนักเรียน'!R33="มส","มส",IF('2.ชื่อนักเรียน'!R33="ร","ร",IF('2.ชื่อนักเรียน'!R33="ย้าย","ย้าย",IF($B101="","",IF(AJ101="","",IF(AJ101&gt;=75,"เชี่ยวชาญ",IF(AJ101&gt;=65,"ชำนาญ",IF(AJ101&gt;=55,"พัฒนา",IF(AJ101&gt;=50,"เริ่มต้น","ไม่ผ่าน")))))))))</f>
        <v/>
      </c>
      <c r="AL101" s="1233" t="str">
        <f>IF($A$72&lt;&gt;"ชั้น"&amp;'01.ข้อมูลเบื้องต้น'!$H$2,"",IF(VLOOKUP($A101,'02.คีย์เทอม1'!$A$10:$GT$59,193,FALSE)="","",VLOOKUP($A101,'02.คีย์เทอม1'!$A$10:$GT$59,193,FALSE)))</f>
        <v/>
      </c>
      <c r="AM101" s="1233" t="str">
        <f>IF($A$72&lt;&gt;"ชั้น"&amp;'01.ข้อมูลเบื้องต้น'!$H$2,"",IF(VLOOKUP($A101,'03.คีย์เทอม2'!$A$10:$GT$59,193,FALSE)="","",VLOOKUP($A101,'03.คีย์เทอม2'!$A$10:$GT$59,193,FALSE)))</f>
        <v/>
      </c>
      <c r="AN101" s="1262" t="str">
        <f t="shared" si="97"/>
        <v/>
      </c>
      <c r="AO101" s="1233" t="str">
        <f>IF('2.ชื่อนักเรียน'!R33="มส","มส",IF('2.ชื่อนักเรียน'!R33="ร","ร",IF('2.ชื่อนักเรียน'!R33="ย้าย","ย้าย",IF($B101="","",IF(AN101="","",IF(AN101&gt;=75,"เชี่ยวชาญ",IF(AN101&gt;=65,"ชำนาญ",IF(AN101&gt;=55,"พัฒนา",IF(AN101&gt;=50,"เริ่มต้น","ไม่ผ่าน")))))))))</f>
        <v/>
      </c>
      <c r="AP101" s="1233" t="str">
        <f>IF($A$72&lt;&gt;"ชั้น"&amp;'01.ข้อมูลเบื้องต้น'!$H$2,"",IF(VLOOKUP($A101,'02.คีย์เทอม1'!$A$10:$GT$59,195,FALSE)="","",VLOOKUP($A101,'02.คีย์เทอม1'!$A$10:$GT$59,195,FALSE)))</f>
        <v/>
      </c>
      <c r="AQ101" s="1233" t="str">
        <f>IF($A$72&lt;&gt;"ชั้น"&amp;'01.ข้อมูลเบื้องต้น'!$H$2,"",IF(VLOOKUP($A101,'03.คีย์เทอม2'!$A$10:$GT$59,195,FALSE)="","",VLOOKUP($A101,'03.คีย์เทอม2'!$A$10:$GT$59,195,FALSE)))</f>
        <v/>
      </c>
      <c r="AR101" s="1262" t="str">
        <f t="shared" si="98"/>
        <v/>
      </c>
      <c r="AS101" s="1233" t="str">
        <f>IF('2.ชื่อนักเรียน'!R33="มส","มส",IF('2.ชื่อนักเรียน'!R33="ร","ร",IF('2.ชื่อนักเรียน'!R33="ย้าย","ย้าย",IF($B101="","",IF(AR101="","",IF(AR101&gt;=75,"เชี่ยวชาญ",IF(AR101&gt;=65,"ชำนาญ",IF(AR101&gt;=55,"พัฒนา",IF(AR101&gt;=50,"เริ่มต้น","ไม่ผ่าน")))))))))</f>
        <v/>
      </c>
      <c r="AT101" s="1233" t="str">
        <f>IF($A$72&lt;&gt;"ชั้น"&amp;'01.ข้อมูลเบื้องต้น'!$H$2,"",IF(VLOOKUP($A101,'02.คีย์เทอม1'!$A$10:$GT$59,196,FALSE)="","",VLOOKUP($A101,'02.คีย์เทอม1'!$A$10:$GT$59,196,FALSE)))</f>
        <v/>
      </c>
      <c r="AU101" s="1233" t="str">
        <f>IF($A$72&lt;&gt;"ชั้น"&amp;'01.ข้อมูลเบื้องต้น'!$H$2,"",IF(VLOOKUP($A101,'03.คีย์เทอม2'!$A$10:$GT$59,196,FALSE)="","",VLOOKUP($A101,'03.คีย์เทอม2'!$A$10:$GT$59,196,FALSE)))</f>
        <v/>
      </c>
      <c r="AV101" s="1262" t="str">
        <f t="shared" si="99"/>
        <v/>
      </c>
      <c r="AW101" s="1233" t="str">
        <f>IF('2.ชื่อนักเรียน'!R33="มส","มส",IF('2.ชื่อนักเรียน'!R33="ร","ร",IF('2.ชื่อนักเรียน'!R33="ย้าย","ย้าย",IF($B101="","",IF(AV101="","",IF(AV101&gt;=75,"เชี่ยวชาญ",IF(AV101&gt;=65,"ชำนาญ",IF(AV101&gt;=55,"พัฒนา",IF(AV101&gt;=50,"เริ่มต้น","ไม่ผ่าน")))))))))</f>
        <v/>
      </c>
      <c r="AX101" s="1233" t="str">
        <f>IF($A$72&lt;&gt;"ชั้น"&amp;'01.ข้อมูลเบื้องต้น'!$H$2,"",IF(VLOOKUP($A101,'02.คีย์เทอม1'!$A$10:$GT$59,197,FALSE)="","",VLOOKUP($A101,'02.คีย์เทอม1'!$A$10:$GT$59,197,FALSE)))</f>
        <v/>
      </c>
      <c r="AY101" s="1233" t="str">
        <f>IF($A$72&lt;&gt;"ชั้น"&amp;'01.ข้อมูลเบื้องต้น'!$H$2,"",IF(VLOOKUP($A101,'03.คีย์เทอม2'!$A$10:$GT$59,197,FALSE)="","",VLOOKUP($A101,'03.คีย์เทอม2'!$A$10:$GT$59,197,FALSE)))</f>
        <v/>
      </c>
      <c r="AZ101" s="1262" t="str">
        <f t="shared" si="100"/>
        <v/>
      </c>
      <c r="BA101" s="1233" t="str">
        <f>IF('2.ชื่อนักเรียน'!R33="มส","มส",IF('2.ชื่อนักเรียน'!R33="ร","ร",IF('2.ชื่อนักเรียน'!R33="ย้าย","ย้าย",IF($B101="","",IF(AZ101="","",IF(AZ101&gt;=75,"เชี่ยวชาญ",IF(AZ101&gt;=65,"ชำนาญ",IF(AZ101&gt;=55,"พัฒนา",IF(AZ101&gt;=50,"เริ่มต้น","ไม่ผ่าน")))))))))</f>
        <v/>
      </c>
      <c r="BB101" s="1233" t="str">
        <f>IF($A$72&lt;&gt;"ชั้น"&amp;'01.ข้อมูลเบื้องต้น'!$H$2,"",IF(VLOOKUP($A101,'02.คีย์เทอม1'!$A$10:$GT$59,198,FALSE)="","",VLOOKUP($A101,'02.คีย์เทอม1'!$A$10:$GT$59,198,FALSE)))</f>
        <v/>
      </c>
      <c r="BC101" s="1233" t="str">
        <f>IF($A$72&lt;&gt;"ชั้น"&amp;'01.ข้อมูลเบื้องต้น'!$H$2,"",IF(VLOOKUP($A101,'03.คีย์เทอม2'!$A$10:$GT$59,198,FALSE)="","",VLOOKUP($A101,'03.คีย์เทอม2'!$A$10:$GT$59,198,FALSE)))</f>
        <v/>
      </c>
      <c r="BD101" s="1262" t="str">
        <f t="shared" si="101"/>
        <v/>
      </c>
      <c r="BE101" s="1233" t="str">
        <f>IF('2.ชื่อนักเรียน'!R33="มส","มส",IF('2.ชื่อนักเรียน'!R33="ร","ร",IF('2.ชื่อนักเรียน'!R33="ย้าย","ย้าย",IF($B101="","",IF(BD101="","",IF(BD101&gt;=75,"เชี่ยวชาญ",IF(BD101&gt;=65,"ชำนาญ",IF(BD101&gt;=55,"พัฒนา",IF(BD101&gt;=50,"เริ่มต้น","ไม่ผ่าน")))))))))</f>
        <v/>
      </c>
      <c r="BF101" s="1233" t="str">
        <f>IF($A$72&lt;&gt;"ชั้น"&amp;'01.ข้อมูลเบื้องต้น'!$H$2,"",IF(VLOOKUP($A101,'02.คีย์เทอม1'!$A$10:$GT$59,199,FALSE)="","",VLOOKUP($A101,'02.คีย์เทอม1'!$A$10:$GT$59,199,FALSE)))</f>
        <v/>
      </c>
      <c r="BG101" s="1233" t="str">
        <f>IF($A$72&lt;&gt;"ชั้น"&amp;'01.ข้อมูลเบื้องต้น'!$H$2,"",IF(VLOOKUP($A101,'03.คีย์เทอม2'!$A$10:$GT$59,199,FALSE)="","",VLOOKUP($A101,'03.คีย์เทอม2'!$A$10:$GT$59,199,FALSE)))</f>
        <v/>
      </c>
      <c r="BH101" s="1262" t="str">
        <f t="shared" si="102"/>
        <v/>
      </c>
      <c r="BI101" s="1233" t="str">
        <f>IF('2.ชื่อนักเรียน'!R33="มส","มส",IF('2.ชื่อนักเรียน'!R33="ร","ร",IF('2.ชื่อนักเรียน'!R33="ย้าย","ย้าย",IF($B101="","",IF(BH101="","",IF(BH101&gt;=75,"เชี่ยวชาญ",IF(BH101&gt;=65,"ชำนาญ",IF(BH101&gt;=55,"พัฒนา",IF(BH101&gt;=50,"เริ่มต้น","ไม่ผ่าน")))))))))</f>
        <v/>
      </c>
      <c r="BJ101" s="1233" t="str">
        <f>IF($A$72&lt;&gt;"ชั้น"&amp;'01.ข้อมูลเบื้องต้น'!$H$2,"",IF(VLOOKUP($A101,'02.คีย์เทอม1'!$A$10:$GT$59,200,FALSE)="","",VLOOKUP($A101,'02.คีย์เทอม1'!$A$10:$GT$59,200,FALSE)))</f>
        <v/>
      </c>
      <c r="BK101" s="1233" t="str">
        <f>IF($A$72&lt;&gt;"ชั้น"&amp;'01.ข้อมูลเบื้องต้น'!$H$2,"",IF(VLOOKUP($A101,'03.คีย์เทอม2'!$A$10:$GT$59,200,FALSE)="","",VLOOKUP($A101,'03.คีย์เทอม2'!$A$10:$GT$59,200,FALSE)))</f>
        <v/>
      </c>
      <c r="BL101" s="1262" t="str">
        <f t="shared" si="103"/>
        <v/>
      </c>
      <c r="BM101" s="1233" t="str">
        <f>IF('2.ชื่อนักเรียน'!R33="มส","มส",IF('2.ชื่อนักเรียน'!R33="ร","ร",IF('2.ชื่อนักเรียน'!R33="ย้าย","ย้าย",IF($B101="","",IF(BL101="","",IF(BL101&gt;=75,"เชี่ยวชาญ",IF(BL101&gt;=65,"ชำนาญ",IF(BL101&gt;=55,"พัฒนา",IF(BL101&gt;=50,"เริ่มต้น","ไม่ผ่าน")))))))))</f>
        <v/>
      </c>
      <c r="BN101" s="1262" t="str">
        <f t="shared" si="104"/>
        <v/>
      </c>
      <c r="BO101" s="1233" t="str">
        <f>IF('2.ชื่อนักเรียน'!R33="มส","มส",IF('2.ชื่อนักเรียน'!R33="ร","ร",IF('2.ชื่อนักเรียน'!R33="ย้าย","ย้าย",IF($B101="","",IF(BN101="","",IF(BN101&gt;=75,"เชี่ยวชาญ",IF(BN101&gt;=65,"ชำนาญ",IF(BN101&gt;=55,"พัฒนา",IF(BN101&gt;=50,"เริ่มต้น","ไม่ผ่าน")))))))))</f>
        <v/>
      </c>
      <c r="BP101" s="1233" t="str">
        <f>IF($A$72&lt;&gt;"ชั้น"&amp;'01.ข้อมูลเบื้องต้น'!$H$2,"",IF(VLOOKUP($A101,'02.คีย์เทอม1'!$A$10:$GT$59,110,FALSE)="","",VLOOKUP($A101,'02.คีย์เทอม1'!$A$10:$GT$59,110,FALSE)))</f>
        <v/>
      </c>
      <c r="BQ101" s="1233" t="str">
        <f>IF($A$72&lt;&gt;"ชั้น"&amp;'01.ข้อมูลเบื้องต้น'!$H$2,"",IF(VLOOKUP($A101,'03.คีย์เทอม2'!$A$10:$GT$59,110,FALSE)="","",VLOOKUP($A101,'03.คีย์เทอม2'!$A$10:$GT$59,110,FALSE)))</f>
        <v/>
      </c>
      <c r="BR101" s="1262" t="str">
        <f t="shared" si="105"/>
        <v/>
      </c>
      <c r="BS101" s="1233" t="str">
        <f>IF('2.ชื่อนักเรียน'!R33="มส","มส",IF('2.ชื่อนักเรียน'!R33="ร","ร",IF('2.ชื่อนักเรียน'!R33="ย้าย","ย้าย",IF($B101="","",IF(BR101="","",IF(BR101&gt;=75,"เชี่ยวชาญ",IF(BR101&gt;=65,"ชำนาญ",IF(BR101&gt;=55,"พัฒนา",IF(BR101&gt;=50,"เริ่มต้น","ไม่ผ่าน")))))))))</f>
        <v/>
      </c>
      <c r="BT101" s="1233" t="str">
        <f>IF($A$72&lt;&gt;"ชั้น"&amp;'01.ข้อมูลเบื้องต้น'!$H$2,"",IF(VLOOKUP($A101,'02.คีย์เทอม1'!$A$10:$GT$59,115,FALSE)="","",VLOOKUP($A101,'02.คีย์เทอม1'!$A$10:$GT$59,115,FALSE)))</f>
        <v/>
      </c>
      <c r="BU101" s="1233" t="str">
        <f>IF($A$72&lt;&gt;"ชั้น"&amp;'01.ข้อมูลเบื้องต้น'!$H$2,"",IF(VLOOKUP($A101,'03.คีย์เทอม2'!$A$10:$GT$59,115,FALSE)="","",VLOOKUP($A101,'03.คีย์เทอม2'!$A$10:$GT$59,115,FALSE)))</f>
        <v/>
      </c>
      <c r="BV101" s="1262" t="str">
        <f t="shared" si="106"/>
        <v/>
      </c>
      <c r="BW101" s="1233" t="str">
        <f>IF('2.ชื่อนักเรียน'!R33="มส","มส",IF('2.ชื่อนักเรียน'!R33="ร","ร",IF('2.ชื่อนักเรียน'!R33="ย้าย","ย้าย",IF($B101="","",IF(BV101="","",IF(BV101&gt;=75,"เชี่ยวชาญ",IF(BV101&gt;=65,"ชำนาญ",IF(BV101&gt;=55,"พัฒนา",IF(BV101&gt;=50,"เริ่มต้น","ไม่ผ่าน")))))))))</f>
        <v/>
      </c>
      <c r="BX101" s="1233" t="str">
        <f>IF($A$72&lt;&gt;"ชั้น"&amp;'01.ข้อมูลเบื้องต้น'!$H$2,"",IF(VLOOKUP($A101,'02.คีย์เทอม1'!$A$10:$GT$59,120,FALSE)="","",VLOOKUP($A101,'02.คีย์เทอม1'!$A$10:$GT$59,120,FALSE)))</f>
        <v/>
      </c>
      <c r="BY101" s="1233" t="str">
        <f>IF($A$72&lt;&gt;"ชั้น"&amp;'01.ข้อมูลเบื้องต้น'!$H$2,"",IF(VLOOKUP($A101,'03.คีย์เทอม2'!$A$10:$GT$59,120,FALSE)="","",VLOOKUP($A101,'03.คีย์เทอม2'!$A$10:$GT$59,120,FALSE)))</f>
        <v/>
      </c>
      <c r="BZ101" s="1262" t="str">
        <f t="shared" si="107"/>
        <v/>
      </c>
      <c r="CA101" s="1233" t="str">
        <f>IF('2.ชื่อนักเรียน'!R33="มส","มส",IF('2.ชื่อนักเรียน'!R33="ร","ร",IF('2.ชื่อนักเรียน'!R33="ย้าย","ย้าย",IF($B101="","",IF(BZ101="","",IF(BZ101&gt;=75,"เชี่ยวชาญ",IF(BZ101&gt;=65,"ชำนาญ",IF(BZ101&gt;=55,"พัฒนา",IF(BZ101&gt;=50,"เริ่มต้น","ไม่ผ่าน")))))))))</f>
        <v/>
      </c>
      <c r="CB101" s="1233" t="str">
        <f>IF($A$72&lt;&gt;"ชั้น"&amp;'01.ข้อมูลเบื้องต้น'!$H$2,"",IF(VLOOKUP($A101,'02.คีย์เทอม1'!$A$10:$GT$59,125,FALSE)="","",VLOOKUP($A101,'02.คีย์เทอม1'!$A$10:$GT$59,125,FALSE)))</f>
        <v/>
      </c>
      <c r="CC101" s="1233" t="str">
        <f>IF($A$72&lt;&gt;"ชั้น"&amp;'01.ข้อมูลเบื้องต้น'!$H$2,"",IF(VLOOKUP($A101,'03.คีย์เทอม2'!$A$10:$GT$59,125,FALSE)="","",VLOOKUP($A101,'03.คีย์เทอม2'!$A$10:$GT$59,125,FALSE)))</f>
        <v/>
      </c>
      <c r="CD101" s="1262" t="str">
        <f t="shared" si="108"/>
        <v/>
      </c>
      <c r="CE101" s="1233" t="str">
        <f>IF('2.ชื่อนักเรียน'!R33="มส","มส",IF('2.ชื่อนักเรียน'!R33="ร","ร",IF('2.ชื่อนักเรียน'!R33="ย้าย","ย้าย",IF($B101="","",IF(CD101="","",IF(CD101&gt;=75,"เชี่ยวชาญ",IF(CD101&gt;=65,"ชำนาญ",IF(CD101&gt;=55,"พัฒนา",IF(CD101&gt;=50,"เริ่มต้น","ไม่ผ่าน")))))))))</f>
        <v/>
      </c>
      <c r="CF101" s="1233" t="str">
        <f>IF($A$72&lt;&gt;"ชั้น"&amp;'01.ข้อมูลเบื้องต้น'!$H$2,"",IF(VLOOKUP($A101,'02.คีย์เทอม1'!$A$10:$GT$59,130,FALSE)="","",VLOOKUP($A101,'02.คีย์เทอม1'!$A$10:$GT$59,130,FALSE)))</f>
        <v/>
      </c>
      <c r="CG101" s="1233" t="str">
        <f>IF($A$72&lt;&gt;"ชั้น"&amp;'01.ข้อมูลเบื้องต้น'!$H$2,"",IF(VLOOKUP($A101,'03.คีย์เทอม2'!$A$10:$GT$59,130,FALSE)="","",VLOOKUP($A101,'03.คีย์เทอม2'!$A$10:$GT$59,130,FALSE)))</f>
        <v/>
      </c>
      <c r="CH101" s="1262" t="str">
        <f t="shared" si="109"/>
        <v/>
      </c>
      <c r="CI101" s="1233" t="str">
        <f>IF('2.ชื่อนักเรียน'!R33="มส","มส",IF('2.ชื่อนักเรียน'!R33="ร","ร",IF('2.ชื่อนักเรียน'!R33="ย้าย","ย้าย",IF($B101="","",IF(CH101="","",IF(CH101&gt;=75,"เชี่ยวชาญ",IF(CH101&gt;=65,"ชำนาญ",IF(CH101&gt;=55,"พัฒนา",IF(CH101&gt;=50,"เริ่มต้น","ไม่ผ่าน")))))))))</f>
        <v/>
      </c>
      <c r="CJ101" s="1233" t="str">
        <f>IF($A$72&lt;&gt;"ชั้น"&amp;'01.ข้อมูลเบื้องต้น'!$H$2,"",IF(VLOOKUP($A101,'02.คีย์เทอม1'!$A$10:$GT$59,135,FALSE)="","",VLOOKUP($A101,'02.คีย์เทอม1'!$A$10:$GT$59,135,FALSE)))</f>
        <v/>
      </c>
      <c r="CK101" s="1233" t="str">
        <f>IF($A$72&lt;&gt;"ชั้น"&amp;'01.ข้อมูลเบื้องต้น'!$H$2,"",IF(VLOOKUP($A101,'03.คีย์เทอม2'!$A$10:$GT$59,135,FALSE)="","",VLOOKUP($A101,'03.คีย์เทอม2'!$A$10:$GT$59,135,FALSE)))</f>
        <v/>
      </c>
      <c r="CL101" s="1262" t="str">
        <f t="shared" si="110"/>
        <v/>
      </c>
      <c r="CM101" s="1233" t="str">
        <f>IF('2.ชื่อนักเรียน'!R33="มส","มส",IF('2.ชื่อนักเรียน'!R33="ร","ร",IF('2.ชื่อนักเรียน'!R33="ย้าย","ย้าย",IF($B101="","",IF(CL101="","",IF(CL101&gt;=75,"เชี่ยวชาญ",IF(CL101&gt;=65,"ชำนาญ",IF(CL101&gt;=55,"พัฒนา",IF(CL101&gt;=50,"เริ่มต้น","ไม่ผ่าน")))))))))</f>
        <v/>
      </c>
      <c r="CN101" s="1233" t="str">
        <f>IF($A$72&lt;&gt;"ชั้น"&amp;'01.ข้อมูลเบื้องต้น'!$H$2,"",IF(VLOOKUP($A101,'02.คีย์เทอม1'!$A$10:$GT$59,140,FALSE)="","",VLOOKUP($A101,'02.คีย์เทอม1'!$A$10:$GT$59,140,FALSE)))</f>
        <v/>
      </c>
      <c r="CO101" s="1233" t="str">
        <f>IF($A$72&lt;&gt;"ชั้น"&amp;'01.ข้อมูลเบื้องต้น'!$H$2,"",IF(VLOOKUP($A101,'03.คีย์เทอม2'!$A$10:$GT$59,140,FALSE)="","",VLOOKUP($A101,'03.คีย์เทอม2'!$A$10:$GT$59,140,FALSE)))</f>
        <v/>
      </c>
      <c r="CP101" s="1262" t="str">
        <f t="shared" si="111"/>
        <v/>
      </c>
      <c r="CQ101" s="1233" t="str">
        <f>IF('2.ชื่อนักเรียน'!R33="มส","มส",IF('2.ชื่อนักเรียน'!R33="ร","ร",IF('2.ชื่อนักเรียน'!R33="ย้าย","ย้าย",IF($B101="","",IF(CP101="","",IF(CP101&gt;=75,"เชี่ยวชาญ",IF(CP101&gt;=65,"ชำนาญ",IF(CP101&gt;=55,"พัฒนา",IF(CP101&gt;=50,"เริ่มต้น","ไม่ผ่าน")))))))))</f>
        <v/>
      </c>
      <c r="CR101" s="1233" t="str">
        <f>IF($A$72&lt;&gt;"ชั้น"&amp;'01.ข้อมูลเบื้องต้น'!$H$2,"",IF(VLOOKUP($A101,'02.คีย์เทอม1'!$A$10:$GT$59,145,FALSE)="","",VLOOKUP($A101,'02.คีย์เทอม1'!$A$10:$GT$59,145,FALSE)))</f>
        <v/>
      </c>
      <c r="CS101" s="1233" t="str">
        <f>IF($A$72&lt;&gt;"ชั้น"&amp;'01.ข้อมูลเบื้องต้น'!$H$2,"",IF(VLOOKUP($A101,'03.คีย์เทอม2'!$A$10:$GT$59,145,FALSE)="","",VLOOKUP($A101,'03.คีย์เทอม2'!$A$10:$GT$59,145,FALSE)))</f>
        <v/>
      </c>
      <c r="CT101" s="1262" t="str">
        <f t="shared" si="112"/>
        <v/>
      </c>
      <c r="CU101" s="1233" t="str">
        <f>IF('2.ชื่อนักเรียน'!R33="มส","มส",IF('2.ชื่อนักเรียน'!R33="ร","ร",IF('2.ชื่อนักเรียน'!R33="ย้าย","ย้าย",IF($B101="","",IF(CT101="","",IF(CT101&gt;=75,"เชี่ยวชาญ",IF(CT101&gt;=65,"ชำนาญ",IF(CT101&gt;=55,"พัฒนา",IF(CT101&gt;=50,"เริ่มต้น","ไม่ผ่าน")))))))))</f>
        <v/>
      </c>
      <c r="CV101" s="1233" t="str">
        <f>IF($A$72&lt;&gt;"ชั้น"&amp;'01.ข้อมูลเบื้องต้น'!$H$2,"",IF(VLOOKUP($A101,'02.คีย์เทอม1'!$A$10:$GT$59,150,FALSE)="","",VLOOKUP($A101,'02.คีย์เทอม1'!$A$10:$GT$59,150,FALSE)))</f>
        <v/>
      </c>
      <c r="CW101" s="1233" t="str">
        <f>IF($A$72&lt;&gt;"ชั้น"&amp;'01.ข้อมูลเบื้องต้น'!$H$2,"",IF(VLOOKUP($A101,'03.คีย์เทอม2'!$A$10:$GT$59,150,FALSE)="","",VLOOKUP($A101,'03.คีย์เทอม2'!$A$10:$GT$59,150,FALSE)))</f>
        <v/>
      </c>
      <c r="CX101" s="1262" t="str">
        <f t="shared" si="113"/>
        <v/>
      </c>
      <c r="CY101" s="1233" t="str">
        <f>IF('2.ชื่อนักเรียน'!R33="มส","มส",IF('2.ชื่อนักเรียน'!R33="ร","ร",IF('2.ชื่อนักเรียน'!R33="ย้าย","ย้าย",IF($B101="","",IF(CX101="","",IF(CX101&gt;=75,"เชี่ยวชาญ",IF(CX101&gt;=65,"ชำนาญ",IF(CX101&gt;=55,"พัฒนา",IF(CX101&gt;=50,"เริ่มต้น","ไม่ผ่าน")))))))))</f>
        <v/>
      </c>
      <c r="CZ101" s="1233" t="str">
        <f>IF($A$72&lt;&gt;"ชั้น"&amp;'01.ข้อมูลเบื้องต้น'!$H$2,"",IF(VLOOKUP($A101,'02.คีย์เทอม1'!$A$10:$GT$59,155,FALSE)="","",VLOOKUP($A101,'02.คีย์เทอม1'!$A$10:$GT$59,155,FALSE)))</f>
        <v/>
      </c>
      <c r="DA101" s="1233" t="str">
        <f>IF($A$72&lt;&gt;"ชั้น"&amp;'01.ข้อมูลเบื้องต้น'!$H$2,"",IF(VLOOKUP($A101,'03.คีย์เทอม2'!$A$10:$GT$59,155,FALSE)="","",VLOOKUP($A101,'03.คีย์เทอม2'!$A$10:$GT$59,155,FALSE)))</f>
        <v/>
      </c>
      <c r="DB101" s="1262" t="str">
        <f t="shared" si="114"/>
        <v/>
      </c>
      <c r="DC101" s="1233" t="str">
        <f>IF('2.ชื่อนักเรียน'!R33="มส","มส",IF('2.ชื่อนักเรียน'!R33="ร","ร",IF('2.ชื่อนักเรียน'!R33="ย้าย","ย้าย",IF($B101="","",IF(DB101="","",IF(DB101&gt;=75,"เชี่ยวชาญ",IF(DB101&gt;=65,"ชำนาญ",IF(DB101&gt;=55,"พัฒนา",IF(DB101&gt;=50,"เริ่มต้น","ไม่ผ่าน")))))))))</f>
        <v/>
      </c>
      <c r="DD101" s="1233" t="str">
        <f>IF($A$72&lt;&gt;"ชั้น"&amp;'01.ข้อมูลเบื้องต้น'!$H$2,"",IF(VLOOKUP($A101,'02.คีย์เทอม1'!$A$10:$GT$59,160,FALSE)="","",VLOOKUP($A101,'02.คีย์เทอม1'!$A$10:$GT$59,160,FALSE)))</f>
        <v/>
      </c>
      <c r="DE101" s="1233" t="str">
        <f>IF($A$72&lt;&gt;"ชั้น"&amp;'01.ข้อมูลเบื้องต้น'!$H$2,"",IF(VLOOKUP($A101,'03.คีย์เทอม2'!$A$10:$GT$59,160,FALSE)="","",VLOOKUP($A101,'03.คีย์เทอม2'!$A$10:$GT$59,160,FALSE)))</f>
        <v/>
      </c>
      <c r="DF101" s="1262" t="str">
        <f t="shared" si="115"/>
        <v/>
      </c>
      <c r="DG101" s="1233" t="str">
        <f>IF('2.ชื่อนักเรียน'!R33="มส","มส",IF('2.ชื่อนักเรียน'!R33="ร","ร",IF('2.ชื่อนักเรียน'!R33="ย้าย","ย้าย",IF($B101="","",IF(DF101="","",IF(DF101&gt;=75,"เชี่ยวชาญ",IF(DF101&gt;=65,"ชำนาญ",IF(DF101&gt;=55,"พัฒนา",IF(DF101&gt;=50,"เริ่มต้น","ไม่ผ่าน")))))))))</f>
        <v/>
      </c>
      <c r="DH101" s="1233" t="str">
        <f>IF($A$72&lt;&gt;"ชั้น"&amp;'01.ข้อมูลเบื้องต้น'!$H$2,"",IF(VLOOKUP($A101,'02.คีย์เทอม1'!$A$10:$GT$59,165,FALSE)="","",VLOOKUP($A101,'02.คีย์เทอม1'!$A$10:$GT$59,165,FALSE)))</f>
        <v/>
      </c>
      <c r="DI101" s="1233" t="str">
        <f>IF($A$72&lt;&gt;"ชั้น"&amp;'01.ข้อมูลเบื้องต้น'!$H$2,"",IF(VLOOKUP($A101,'03.คีย์เทอม2'!$A$10:$GT$59,165,FALSE)="","",VLOOKUP($A101,'03.คีย์เทอม2'!$A$10:$GT$59,165,FALSE)))</f>
        <v/>
      </c>
      <c r="DJ101" s="1262" t="str">
        <f t="shared" si="116"/>
        <v/>
      </c>
      <c r="DK101" s="1233" t="str">
        <f>IF('2.ชื่อนักเรียน'!R33="มส","มส",IF('2.ชื่อนักเรียน'!R33="ร","ร",IF('2.ชื่อนักเรียน'!R33="ย้าย","ย้าย",IF($B101="","",IF(DJ101="","",IF(DJ101&gt;=75,"เชี่ยวชาญ",IF(DJ101&gt;=65,"ชำนาญ",IF(DJ101&gt;=55,"พัฒนา",IF(DJ101&gt;=50,"เริ่มต้น","ไม่ผ่าน")))))))))</f>
        <v/>
      </c>
      <c r="DL101" s="1233" t="str">
        <f>IF($A$72&lt;&gt;"ชั้น"&amp;'01.ข้อมูลเบื้องต้น'!$H$2,"",IF(VLOOKUP($A101,'02.คีย์เทอม1'!$A$10:$GT$59,170,FALSE)="","",VLOOKUP($A101,'02.คีย์เทอม1'!$A$10:$GT$59,170,FALSE)))</f>
        <v/>
      </c>
      <c r="DM101" s="1233" t="str">
        <f>IF($A$72&lt;&gt;"ชั้น"&amp;'01.ข้อมูลเบื้องต้น'!$H$2,"",IF(VLOOKUP($A101,'03.คีย์เทอม2'!$A$10:$GT$59,170,FALSE)="","",VLOOKUP($A101,'03.คีย์เทอม2'!$A$10:$GT$59,170,FALSE)))</f>
        <v/>
      </c>
      <c r="DN101" s="1262" t="str">
        <f t="shared" si="117"/>
        <v/>
      </c>
      <c r="DO101" s="1233" t="str">
        <f>IF('2.ชื่อนักเรียน'!R33="มส","มส",IF('2.ชื่อนักเรียน'!R33="ร","ร",IF('2.ชื่อนักเรียน'!R33="ย้าย","ย้าย",IF($B101="","",IF(DN101="","",IF(DN101&gt;=75,"เชี่ยวชาญ",IF(DN101&gt;=65,"ชำนาญ",IF(DN101&gt;=55,"พัฒนา",IF(DN101&gt;=50,"เริ่มต้น","ไม่ผ่าน")))))))))</f>
        <v/>
      </c>
      <c r="DP101" s="1233" t="str">
        <f>IF($A$72&lt;&gt;"ชั้น"&amp;'01.ข้อมูลเบื้องต้น'!$H$2,"",IF(VLOOKUP($A101,'02.คีย์เทอม1'!$A$10:$GT$59,175,FALSE)="","",VLOOKUP($A101,'02.คีย์เทอม1'!$A$10:$GT$59,175,FALSE)))</f>
        <v/>
      </c>
      <c r="DQ101" s="1233" t="str">
        <f>IF($A$72&lt;&gt;"ชั้น"&amp;'01.ข้อมูลเบื้องต้น'!$H$2,"",IF(VLOOKUP($A101,'03.คีย์เทอม2'!$A$10:$GT$59,175,FALSE)="","",VLOOKUP($A101,'03.คีย์เทอม2'!$A$10:$GT$59,175,FALSE)))</f>
        <v/>
      </c>
      <c r="DR101" s="1262" t="str">
        <f t="shared" si="118"/>
        <v/>
      </c>
      <c r="DS101" s="1233" t="str">
        <f>IF('2.ชื่อนักเรียน'!R33="มส","มส",IF('2.ชื่อนักเรียน'!R33="ร","ร",IF('2.ชื่อนักเรียน'!R33="ย้าย","ย้าย",IF($B101="","",IF(DR101="","",IF(DR101&gt;=75,"เชี่ยวชาญ",IF(DR101&gt;=65,"ชำนาญ",IF(DR101&gt;=55,"พัฒนา",IF(DR101&gt;=50,"เริ่มต้น","ไม่ผ่าน")))))))))</f>
        <v/>
      </c>
      <c r="DT101" s="1233" t="str">
        <f>IF($A$72&lt;&gt;"ชั้น"&amp;'01.ข้อมูลเบื้องต้น'!$H$2,"",IF(VLOOKUP($A101,'02.คีย์เทอม1'!$A$10:$GT$59,180,FALSE)="","",VLOOKUP($A101,'02.คีย์เทอม1'!$A$10:$GT$59,180,FALSE)))</f>
        <v/>
      </c>
      <c r="DU101" s="1233" t="str">
        <f>IF($A$72&lt;&gt;"ชั้น"&amp;'01.ข้อมูลเบื้องต้น'!$H$2,"",IF(VLOOKUP($A101,'03.คีย์เทอม2'!$A$10:$GT$59,180,FALSE)="","",VLOOKUP($A101,'03.คีย์เทอม2'!$A$10:$GT$59,180,FALSE)))</f>
        <v/>
      </c>
      <c r="DV101" s="1262" t="str">
        <f t="shared" si="119"/>
        <v/>
      </c>
      <c r="DW101" s="1233" t="str">
        <f>IF('2.ชื่อนักเรียน'!R33="มส","มส",IF('2.ชื่อนักเรียน'!R33="ร","ร",IF('2.ชื่อนักเรียน'!R33="ย้าย","ย้าย",IF($B101="","",IF(DV101="","",IF(DV101&gt;=75,"เชี่ยวชาญ",IF(DV101&gt;=65,"ชำนาญ",IF(DV101&gt;=55,"พัฒนา",IF(DV101&gt;=50,"เริ่มต้น","ไม่ผ่าน")))))))))</f>
        <v/>
      </c>
    </row>
    <row r="102" spans="1:127" ht="16.8" customHeight="1">
      <c r="A102" s="1323">
        <v>24</v>
      </c>
      <c r="B102" s="1324" t="str">
        <f>IF('2.ชื่อนักเรียน'!C34="","",'2.ชื่อนักเรียน'!C34)</f>
        <v/>
      </c>
      <c r="C102" s="1313" t="str">
        <f>IF('2.ชื่อนักเรียน'!D34="","",'2.ชื่อนักเรียน'!D34)</f>
        <v/>
      </c>
      <c r="D102" s="1314" t="str">
        <f>IF($A$72&lt;&gt;"ชั้น"&amp;'01.ข้อมูลเบื้องต้น'!$H$2,"",IF(AK102="","",AK102))</f>
        <v/>
      </c>
      <c r="E102" s="1314" t="str">
        <f>IF($A$72&lt;&gt;"ชั้น"&amp;'01.ข้อมูลเบื้องต้น'!$H$2,"",IF(AO102="","",AO102))</f>
        <v/>
      </c>
      <c r="F102" s="1315" t="str">
        <f>IF($A$72&lt;&gt;"ชั้น"&amp;'01.ข้อมูลเบื้องต้น'!$H$2,"",IF(AS102="","",AS102))</f>
        <v/>
      </c>
      <c r="G102" s="1326" t="str">
        <f>IF($A$72&lt;&gt;"ชั้น"&amp;'01.ข้อมูลเบื้องต้น'!$H$2,"",IF(AW102="","",AW102))</f>
        <v/>
      </c>
      <c r="H102" s="1327" t="str">
        <f>IF($A$72&lt;&gt;"ชั้น"&amp;'01.ข้อมูลเบื้องต้น'!$H$2,"",IF(BA102="","",BA102))</f>
        <v/>
      </c>
      <c r="I102" s="1316" t="str">
        <f>IF($A$72&lt;&gt;"ชั้น"&amp;'01.ข้อมูลเบื้องต้น'!$H$2,"",IF(BE102="","",BE102))</f>
        <v/>
      </c>
      <c r="J102" s="1316" t="str">
        <f>IF($A$72&lt;&gt;"ชั้น"&amp;'01.ข้อมูลเบื้องต้น'!$H$2,"",IF(BI102="","",BI102))</f>
        <v/>
      </c>
      <c r="K102" s="1316" t="str">
        <f>IF($A$72&lt;&gt;"ชั้น"&amp;'01.ข้อมูลเบื้องต้น'!$H$2,"",IF(BM102="","",BM102))</f>
        <v/>
      </c>
      <c r="L102" s="1328" t="str">
        <f>IF($A$72&lt;&gt;"ชั้น"&amp;'01.ข้อมูลเบื้องต้น'!$H$2,"",IF(BO102="","",BO102))</f>
        <v/>
      </c>
      <c r="M102" s="1326" t="str">
        <f>IF($A$72&lt;&gt;"ชั้น"&amp;'01.ข้อมูลเบื้องต้น'!$H$2,"",IF(BS102="","",BS102))</f>
        <v/>
      </c>
      <c r="N102" s="1327" t="str">
        <f>IF($A$72&lt;&gt;"ชั้น"&amp;'01.ข้อมูลเบื้องต้น'!$H$2,"",IF(BW102="","",BW102))</f>
        <v/>
      </c>
      <c r="O102" s="1327" t="str">
        <f>IF($A$72&lt;&gt;"ชั้น"&amp;'01.ข้อมูลเบื้องต้น'!$H$2,"",IF(CA102="","",CA102))</f>
        <v/>
      </c>
      <c r="P102" s="1327" t="str">
        <f>IF($A$72&lt;&gt;"ชั้น"&amp;'01.ข้อมูลเบื้องต้น'!$H$2,"",IF(CE102="","",CE102))</f>
        <v/>
      </c>
      <c r="Q102" s="1327" t="str">
        <f>IF($A$72&lt;&gt;"ชั้น"&amp;'01.ข้อมูลเบื้องต้น'!$H$2,"",IF(CI102="","",CI102))</f>
        <v/>
      </c>
      <c r="R102" s="1327" t="str">
        <f>IF($A$72&lt;&gt;"ชั้น"&amp;'01.ข้อมูลเบื้องต้น'!$H$2,"",IF(CM102="","",CM102))</f>
        <v/>
      </c>
      <c r="S102" s="1327" t="str">
        <f>IF($A$72&lt;&gt;"ชั้น"&amp;'01.ข้อมูลเบื้องต้น'!$H$2,"",IF(CQ102="","",CQ102))</f>
        <v/>
      </c>
      <c r="T102" s="1327" t="str">
        <f>IF($A$72&lt;&gt;"ชั้น"&amp;'01.ข้อมูลเบื้องต้น'!$H$2,"",IF(CU102="","",CU102))</f>
        <v/>
      </c>
      <c r="U102" s="1327" t="str">
        <f>IF($A$72&lt;&gt;"ชั้น"&amp;'01.ข้อมูลเบื้องต้น'!$H$2,"",IF(CY102="","",CY102))</f>
        <v/>
      </c>
      <c r="V102" s="1327" t="str">
        <f>IF($A$72&lt;&gt;"ชั้น"&amp;'01.ข้อมูลเบื้องต้น'!$H$2,"",IF(DC102="","",DC102))</f>
        <v/>
      </c>
      <c r="W102" s="1327" t="str">
        <f>IF($A$72&lt;&gt;"ชั้น"&amp;'01.ข้อมูลเบื้องต้น'!$H$2,"",IF(DG102="","",DG102))</f>
        <v/>
      </c>
      <c r="X102" s="1327" t="str">
        <f>IF($A$72&lt;&gt;"ชั้น"&amp;'01.ข้อมูลเบื้องต้น'!$H$2,"",IF(DK102="","",DK102))</f>
        <v/>
      </c>
      <c r="Y102" s="1327" t="str">
        <f>IF($A$72&lt;&gt;"ชั้น"&amp;'01.ข้อมูลเบื้องต้น'!$H$2,"",IF(DO102="","",DO102))</f>
        <v/>
      </c>
      <c r="Z102" s="1327" t="str">
        <f>IF($A$72&lt;&gt;"ชั้น"&amp;'01.ข้อมูลเบื้องต้น'!$H$2,"",IF(DS102="","",DS102))</f>
        <v/>
      </c>
      <c r="AA102" s="1420" t="str">
        <f>IF($A$72&lt;&gt;"ชั้น"&amp;'01.ข้อมูลเบื้องต้น'!$H$2,"",IF(DW102="","",DW102))</f>
        <v/>
      </c>
      <c r="AB102" s="1421" t="str">
        <f>IF($A$72&lt;&gt;"ชั้น"&amp;'01.ข้อมูลเบื้องต้น'!$H$2,"",'7.พัฒนาผู้เรียน'!G34)</f>
        <v/>
      </c>
      <c r="AC102" s="1422" t="str">
        <f>IF($A$72&lt;&gt;"ชั้น"&amp;'01.ข้อมูลเบื้องต้น'!$H$2,"",'9.คุณลักษณะ'!I34)</f>
        <v/>
      </c>
      <c r="AH102" s="1233" t="str">
        <f>IF($A$72&lt;&gt;"ชั้น"&amp;'01.ข้อมูลเบื้องต้น'!$H$2,"",IF(VLOOKUP($A102,'02.คีย์เทอม1'!$A$10:$GT$59,189,FALSE)="","",VLOOKUP($A102,'02.คีย์เทอม1'!$A$10:$GT$59,189,FALSE)))</f>
        <v/>
      </c>
      <c r="AI102" s="1233" t="str">
        <f>IF($A$72&lt;&gt;"ชั้น"&amp;'01.ข้อมูลเบื้องต้น'!$H$2,"",IF(VLOOKUP($A102,'03.คีย์เทอม2'!$A$10:$GT$59,189,FALSE)="","",VLOOKUP($A102,'03.คีย์เทอม2'!$A$10:$GT$59,189,FALSE)))</f>
        <v/>
      </c>
      <c r="AJ102" s="1262" t="str">
        <f t="shared" si="73"/>
        <v/>
      </c>
      <c r="AK102" s="1233" t="str">
        <f>IF('2.ชื่อนักเรียน'!R34="มส","มส",IF('2.ชื่อนักเรียน'!R34="ร","ร",IF('2.ชื่อนักเรียน'!R34="ย้าย","ย้าย",IF($B102="","",IF(AJ102="","",IF(AJ102&gt;=75,"เชี่ยวชาญ",IF(AJ102&gt;=65,"ชำนาญ",IF(AJ102&gt;=55,"พัฒนา",IF(AJ102&gt;=50,"เริ่มต้น","ไม่ผ่าน")))))))))</f>
        <v/>
      </c>
      <c r="AL102" s="1233" t="str">
        <f>IF($A$72&lt;&gt;"ชั้น"&amp;'01.ข้อมูลเบื้องต้น'!$H$2,"",IF(VLOOKUP($A102,'02.คีย์เทอม1'!$A$10:$GT$59,193,FALSE)="","",VLOOKUP($A102,'02.คีย์เทอม1'!$A$10:$GT$59,193,FALSE)))</f>
        <v/>
      </c>
      <c r="AM102" s="1233" t="str">
        <f>IF($A$72&lt;&gt;"ชั้น"&amp;'01.ข้อมูลเบื้องต้น'!$H$2,"",IF(VLOOKUP($A102,'03.คีย์เทอม2'!$A$10:$GT$59,193,FALSE)="","",VLOOKUP($A102,'03.คีย์เทอม2'!$A$10:$GT$59,193,FALSE)))</f>
        <v/>
      </c>
      <c r="AN102" s="1262" t="str">
        <f t="shared" si="97"/>
        <v/>
      </c>
      <c r="AO102" s="1233" t="str">
        <f>IF('2.ชื่อนักเรียน'!R34="มส","มส",IF('2.ชื่อนักเรียน'!R34="ร","ร",IF('2.ชื่อนักเรียน'!R34="ย้าย","ย้าย",IF($B102="","",IF(AN102="","",IF(AN102&gt;=75,"เชี่ยวชาญ",IF(AN102&gt;=65,"ชำนาญ",IF(AN102&gt;=55,"พัฒนา",IF(AN102&gt;=50,"เริ่มต้น","ไม่ผ่าน")))))))))</f>
        <v/>
      </c>
      <c r="AP102" s="1233" t="str">
        <f>IF($A$72&lt;&gt;"ชั้น"&amp;'01.ข้อมูลเบื้องต้น'!$H$2,"",IF(VLOOKUP($A102,'02.คีย์เทอม1'!$A$10:$GT$59,195,FALSE)="","",VLOOKUP($A102,'02.คีย์เทอม1'!$A$10:$GT$59,195,FALSE)))</f>
        <v/>
      </c>
      <c r="AQ102" s="1233" t="str">
        <f>IF($A$72&lt;&gt;"ชั้น"&amp;'01.ข้อมูลเบื้องต้น'!$H$2,"",IF(VLOOKUP($A102,'03.คีย์เทอม2'!$A$10:$GT$59,195,FALSE)="","",VLOOKUP($A102,'03.คีย์เทอม2'!$A$10:$GT$59,195,FALSE)))</f>
        <v/>
      </c>
      <c r="AR102" s="1262" t="str">
        <f t="shared" si="98"/>
        <v/>
      </c>
      <c r="AS102" s="1233" t="str">
        <f>IF('2.ชื่อนักเรียน'!R34="มส","มส",IF('2.ชื่อนักเรียน'!R34="ร","ร",IF('2.ชื่อนักเรียน'!R34="ย้าย","ย้าย",IF($B102="","",IF(AR102="","",IF(AR102&gt;=75,"เชี่ยวชาญ",IF(AR102&gt;=65,"ชำนาญ",IF(AR102&gt;=55,"พัฒนา",IF(AR102&gt;=50,"เริ่มต้น","ไม่ผ่าน")))))))))</f>
        <v/>
      </c>
      <c r="AT102" s="1233" t="str">
        <f>IF($A$72&lt;&gt;"ชั้น"&amp;'01.ข้อมูลเบื้องต้น'!$H$2,"",IF(VLOOKUP($A102,'02.คีย์เทอม1'!$A$10:$GT$59,196,FALSE)="","",VLOOKUP($A102,'02.คีย์เทอม1'!$A$10:$GT$59,196,FALSE)))</f>
        <v/>
      </c>
      <c r="AU102" s="1233" t="str">
        <f>IF($A$72&lt;&gt;"ชั้น"&amp;'01.ข้อมูลเบื้องต้น'!$H$2,"",IF(VLOOKUP($A102,'03.คีย์เทอม2'!$A$10:$GT$59,196,FALSE)="","",VLOOKUP($A102,'03.คีย์เทอม2'!$A$10:$GT$59,196,FALSE)))</f>
        <v/>
      </c>
      <c r="AV102" s="1262" t="str">
        <f t="shared" si="99"/>
        <v/>
      </c>
      <c r="AW102" s="1233" t="str">
        <f>IF('2.ชื่อนักเรียน'!R34="มส","มส",IF('2.ชื่อนักเรียน'!R34="ร","ร",IF('2.ชื่อนักเรียน'!R34="ย้าย","ย้าย",IF($B102="","",IF(AV102="","",IF(AV102&gt;=75,"เชี่ยวชาญ",IF(AV102&gt;=65,"ชำนาญ",IF(AV102&gt;=55,"พัฒนา",IF(AV102&gt;=50,"เริ่มต้น","ไม่ผ่าน")))))))))</f>
        <v/>
      </c>
      <c r="AX102" s="1233" t="str">
        <f>IF($A$72&lt;&gt;"ชั้น"&amp;'01.ข้อมูลเบื้องต้น'!$H$2,"",IF(VLOOKUP($A102,'02.คีย์เทอม1'!$A$10:$GT$59,197,FALSE)="","",VLOOKUP($A102,'02.คีย์เทอม1'!$A$10:$GT$59,197,FALSE)))</f>
        <v/>
      </c>
      <c r="AY102" s="1233" t="str">
        <f>IF($A$72&lt;&gt;"ชั้น"&amp;'01.ข้อมูลเบื้องต้น'!$H$2,"",IF(VLOOKUP($A102,'03.คีย์เทอม2'!$A$10:$GT$59,197,FALSE)="","",VLOOKUP($A102,'03.คีย์เทอม2'!$A$10:$GT$59,197,FALSE)))</f>
        <v/>
      </c>
      <c r="AZ102" s="1262" t="str">
        <f t="shared" si="100"/>
        <v/>
      </c>
      <c r="BA102" s="1233" t="str">
        <f>IF('2.ชื่อนักเรียน'!R34="มส","มส",IF('2.ชื่อนักเรียน'!R34="ร","ร",IF('2.ชื่อนักเรียน'!R34="ย้าย","ย้าย",IF($B102="","",IF(AZ102="","",IF(AZ102&gt;=75,"เชี่ยวชาญ",IF(AZ102&gt;=65,"ชำนาญ",IF(AZ102&gt;=55,"พัฒนา",IF(AZ102&gt;=50,"เริ่มต้น","ไม่ผ่าน")))))))))</f>
        <v/>
      </c>
      <c r="BB102" s="1233" t="str">
        <f>IF($A$72&lt;&gt;"ชั้น"&amp;'01.ข้อมูลเบื้องต้น'!$H$2,"",IF(VLOOKUP($A102,'02.คีย์เทอม1'!$A$10:$GT$59,198,FALSE)="","",VLOOKUP($A102,'02.คีย์เทอม1'!$A$10:$GT$59,198,FALSE)))</f>
        <v/>
      </c>
      <c r="BC102" s="1233" t="str">
        <f>IF($A$72&lt;&gt;"ชั้น"&amp;'01.ข้อมูลเบื้องต้น'!$H$2,"",IF(VLOOKUP($A102,'03.คีย์เทอม2'!$A$10:$GT$59,198,FALSE)="","",VLOOKUP($A102,'03.คีย์เทอม2'!$A$10:$GT$59,198,FALSE)))</f>
        <v/>
      </c>
      <c r="BD102" s="1262" t="str">
        <f t="shared" si="101"/>
        <v/>
      </c>
      <c r="BE102" s="1233" t="str">
        <f>IF('2.ชื่อนักเรียน'!R34="มส","มส",IF('2.ชื่อนักเรียน'!R34="ร","ร",IF('2.ชื่อนักเรียน'!R34="ย้าย","ย้าย",IF($B102="","",IF(BD102="","",IF(BD102&gt;=75,"เชี่ยวชาญ",IF(BD102&gt;=65,"ชำนาญ",IF(BD102&gt;=55,"พัฒนา",IF(BD102&gt;=50,"เริ่มต้น","ไม่ผ่าน")))))))))</f>
        <v/>
      </c>
      <c r="BF102" s="1233" t="str">
        <f>IF($A$72&lt;&gt;"ชั้น"&amp;'01.ข้อมูลเบื้องต้น'!$H$2,"",IF(VLOOKUP($A102,'02.คีย์เทอม1'!$A$10:$GT$59,199,FALSE)="","",VLOOKUP($A102,'02.คีย์เทอม1'!$A$10:$GT$59,199,FALSE)))</f>
        <v/>
      </c>
      <c r="BG102" s="1233" t="str">
        <f>IF($A$72&lt;&gt;"ชั้น"&amp;'01.ข้อมูลเบื้องต้น'!$H$2,"",IF(VLOOKUP($A102,'03.คีย์เทอม2'!$A$10:$GT$59,199,FALSE)="","",VLOOKUP($A102,'03.คีย์เทอม2'!$A$10:$GT$59,199,FALSE)))</f>
        <v/>
      </c>
      <c r="BH102" s="1262" t="str">
        <f t="shared" si="102"/>
        <v/>
      </c>
      <c r="BI102" s="1233" t="str">
        <f>IF('2.ชื่อนักเรียน'!R34="มส","มส",IF('2.ชื่อนักเรียน'!R34="ร","ร",IF('2.ชื่อนักเรียน'!R34="ย้าย","ย้าย",IF($B102="","",IF(BH102="","",IF(BH102&gt;=75,"เชี่ยวชาญ",IF(BH102&gt;=65,"ชำนาญ",IF(BH102&gt;=55,"พัฒนา",IF(BH102&gt;=50,"เริ่มต้น","ไม่ผ่าน")))))))))</f>
        <v/>
      </c>
      <c r="BJ102" s="1233" t="str">
        <f>IF($A$72&lt;&gt;"ชั้น"&amp;'01.ข้อมูลเบื้องต้น'!$H$2,"",IF(VLOOKUP($A102,'02.คีย์เทอม1'!$A$10:$GT$59,200,FALSE)="","",VLOOKUP($A102,'02.คีย์เทอม1'!$A$10:$GT$59,200,FALSE)))</f>
        <v/>
      </c>
      <c r="BK102" s="1233" t="str">
        <f>IF($A$72&lt;&gt;"ชั้น"&amp;'01.ข้อมูลเบื้องต้น'!$H$2,"",IF(VLOOKUP($A102,'03.คีย์เทอม2'!$A$10:$GT$59,200,FALSE)="","",VLOOKUP($A102,'03.คีย์เทอม2'!$A$10:$GT$59,200,FALSE)))</f>
        <v/>
      </c>
      <c r="BL102" s="1262" t="str">
        <f t="shared" si="103"/>
        <v/>
      </c>
      <c r="BM102" s="1233" t="str">
        <f>IF('2.ชื่อนักเรียน'!R34="มส","มส",IF('2.ชื่อนักเรียน'!R34="ร","ร",IF('2.ชื่อนักเรียน'!R34="ย้าย","ย้าย",IF($B102="","",IF(BL102="","",IF(BL102&gt;=75,"เชี่ยวชาญ",IF(BL102&gt;=65,"ชำนาญ",IF(BL102&gt;=55,"พัฒนา",IF(BL102&gt;=50,"เริ่มต้น","ไม่ผ่าน")))))))))</f>
        <v/>
      </c>
      <c r="BN102" s="1262" t="str">
        <f t="shared" si="104"/>
        <v/>
      </c>
      <c r="BO102" s="1233" t="str">
        <f>IF('2.ชื่อนักเรียน'!R34="มส","มส",IF('2.ชื่อนักเรียน'!R34="ร","ร",IF('2.ชื่อนักเรียน'!R34="ย้าย","ย้าย",IF($B102="","",IF(BN102="","",IF(BN102&gt;=75,"เชี่ยวชาญ",IF(BN102&gt;=65,"ชำนาญ",IF(BN102&gt;=55,"พัฒนา",IF(BN102&gt;=50,"เริ่มต้น","ไม่ผ่าน")))))))))</f>
        <v/>
      </c>
      <c r="BP102" s="1233" t="str">
        <f>IF($A$72&lt;&gt;"ชั้น"&amp;'01.ข้อมูลเบื้องต้น'!$H$2,"",IF(VLOOKUP($A102,'02.คีย์เทอม1'!$A$10:$GT$59,110,FALSE)="","",VLOOKUP($A102,'02.คีย์เทอม1'!$A$10:$GT$59,110,FALSE)))</f>
        <v/>
      </c>
      <c r="BQ102" s="1233" t="str">
        <f>IF($A$72&lt;&gt;"ชั้น"&amp;'01.ข้อมูลเบื้องต้น'!$H$2,"",IF(VLOOKUP($A102,'03.คีย์เทอม2'!$A$10:$GT$59,110,FALSE)="","",VLOOKUP($A102,'03.คีย์เทอม2'!$A$10:$GT$59,110,FALSE)))</f>
        <v/>
      </c>
      <c r="BR102" s="1262" t="str">
        <f t="shared" si="105"/>
        <v/>
      </c>
      <c r="BS102" s="1233" t="str">
        <f>IF('2.ชื่อนักเรียน'!R34="มส","มส",IF('2.ชื่อนักเรียน'!R34="ร","ร",IF('2.ชื่อนักเรียน'!R34="ย้าย","ย้าย",IF($B102="","",IF(BR102="","",IF(BR102&gt;=75,"เชี่ยวชาญ",IF(BR102&gt;=65,"ชำนาญ",IF(BR102&gt;=55,"พัฒนา",IF(BR102&gt;=50,"เริ่มต้น","ไม่ผ่าน")))))))))</f>
        <v/>
      </c>
      <c r="BT102" s="1233" t="str">
        <f>IF($A$72&lt;&gt;"ชั้น"&amp;'01.ข้อมูลเบื้องต้น'!$H$2,"",IF(VLOOKUP($A102,'02.คีย์เทอม1'!$A$10:$GT$59,115,FALSE)="","",VLOOKUP($A102,'02.คีย์เทอม1'!$A$10:$GT$59,115,FALSE)))</f>
        <v/>
      </c>
      <c r="BU102" s="1233" t="str">
        <f>IF($A$72&lt;&gt;"ชั้น"&amp;'01.ข้อมูลเบื้องต้น'!$H$2,"",IF(VLOOKUP($A102,'03.คีย์เทอม2'!$A$10:$GT$59,115,FALSE)="","",VLOOKUP($A102,'03.คีย์เทอม2'!$A$10:$GT$59,115,FALSE)))</f>
        <v/>
      </c>
      <c r="BV102" s="1262" t="str">
        <f t="shared" si="106"/>
        <v/>
      </c>
      <c r="BW102" s="1233" t="str">
        <f>IF('2.ชื่อนักเรียน'!R34="มส","มส",IF('2.ชื่อนักเรียน'!R34="ร","ร",IF('2.ชื่อนักเรียน'!R34="ย้าย","ย้าย",IF($B102="","",IF(BV102="","",IF(BV102&gt;=75,"เชี่ยวชาญ",IF(BV102&gt;=65,"ชำนาญ",IF(BV102&gt;=55,"พัฒนา",IF(BV102&gt;=50,"เริ่มต้น","ไม่ผ่าน")))))))))</f>
        <v/>
      </c>
      <c r="BX102" s="1233" t="str">
        <f>IF($A$72&lt;&gt;"ชั้น"&amp;'01.ข้อมูลเบื้องต้น'!$H$2,"",IF(VLOOKUP($A102,'02.คีย์เทอม1'!$A$10:$GT$59,120,FALSE)="","",VLOOKUP($A102,'02.คีย์เทอม1'!$A$10:$GT$59,120,FALSE)))</f>
        <v/>
      </c>
      <c r="BY102" s="1233" t="str">
        <f>IF($A$72&lt;&gt;"ชั้น"&amp;'01.ข้อมูลเบื้องต้น'!$H$2,"",IF(VLOOKUP($A102,'03.คีย์เทอม2'!$A$10:$GT$59,120,FALSE)="","",VLOOKUP($A102,'03.คีย์เทอม2'!$A$10:$GT$59,120,FALSE)))</f>
        <v/>
      </c>
      <c r="BZ102" s="1262" t="str">
        <f t="shared" si="107"/>
        <v/>
      </c>
      <c r="CA102" s="1233" t="str">
        <f>IF('2.ชื่อนักเรียน'!R34="มส","มส",IF('2.ชื่อนักเรียน'!R34="ร","ร",IF('2.ชื่อนักเรียน'!R34="ย้าย","ย้าย",IF($B102="","",IF(BZ102="","",IF(BZ102&gt;=75,"เชี่ยวชาญ",IF(BZ102&gt;=65,"ชำนาญ",IF(BZ102&gt;=55,"พัฒนา",IF(BZ102&gt;=50,"เริ่มต้น","ไม่ผ่าน")))))))))</f>
        <v/>
      </c>
      <c r="CB102" s="1233" t="str">
        <f>IF($A$72&lt;&gt;"ชั้น"&amp;'01.ข้อมูลเบื้องต้น'!$H$2,"",IF(VLOOKUP($A102,'02.คีย์เทอม1'!$A$10:$GT$59,125,FALSE)="","",VLOOKUP($A102,'02.คีย์เทอม1'!$A$10:$GT$59,125,FALSE)))</f>
        <v/>
      </c>
      <c r="CC102" s="1233" t="str">
        <f>IF($A$72&lt;&gt;"ชั้น"&amp;'01.ข้อมูลเบื้องต้น'!$H$2,"",IF(VLOOKUP($A102,'03.คีย์เทอม2'!$A$10:$GT$59,125,FALSE)="","",VLOOKUP($A102,'03.คีย์เทอม2'!$A$10:$GT$59,125,FALSE)))</f>
        <v/>
      </c>
      <c r="CD102" s="1262" t="str">
        <f t="shared" si="108"/>
        <v/>
      </c>
      <c r="CE102" s="1233" t="str">
        <f>IF('2.ชื่อนักเรียน'!R34="มส","มส",IF('2.ชื่อนักเรียน'!R34="ร","ร",IF('2.ชื่อนักเรียน'!R34="ย้าย","ย้าย",IF($B102="","",IF(CD102="","",IF(CD102&gt;=75,"เชี่ยวชาญ",IF(CD102&gt;=65,"ชำนาญ",IF(CD102&gt;=55,"พัฒนา",IF(CD102&gt;=50,"เริ่มต้น","ไม่ผ่าน")))))))))</f>
        <v/>
      </c>
      <c r="CF102" s="1233" t="str">
        <f>IF($A$72&lt;&gt;"ชั้น"&amp;'01.ข้อมูลเบื้องต้น'!$H$2,"",IF(VLOOKUP($A102,'02.คีย์เทอม1'!$A$10:$GT$59,130,FALSE)="","",VLOOKUP($A102,'02.คีย์เทอม1'!$A$10:$GT$59,130,FALSE)))</f>
        <v/>
      </c>
      <c r="CG102" s="1233" t="str">
        <f>IF($A$72&lt;&gt;"ชั้น"&amp;'01.ข้อมูลเบื้องต้น'!$H$2,"",IF(VLOOKUP($A102,'03.คีย์เทอม2'!$A$10:$GT$59,130,FALSE)="","",VLOOKUP($A102,'03.คีย์เทอม2'!$A$10:$GT$59,130,FALSE)))</f>
        <v/>
      </c>
      <c r="CH102" s="1262" t="str">
        <f t="shared" si="109"/>
        <v/>
      </c>
      <c r="CI102" s="1233" t="str">
        <f>IF('2.ชื่อนักเรียน'!R34="มส","มส",IF('2.ชื่อนักเรียน'!R34="ร","ร",IF('2.ชื่อนักเรียน'!R34="ย้าย","ย้าย",IF($B102="","",IF(CH102="","",IF(CH102&gt;=75,"เชี่ยวชาญ",IF(CH102&gt;=65,"ชำนาญ",IF(CH102&gt;=55,"พัฒนา",IF(CH102&gt;=50,"เริ่มต้น","ไม่ผ่าน")))))))))</f>
        <v/>
      </c>
      <c r="CJ102" s="1233" t="str">
        <f>IF($A$72&lt;&gt;"ชั้น"&amp;'01.ข้อมูลเบื้องต้น'!$H$2,"",IF(VLOOKUP($A102,'02.คีย์เทอม1'!$A$10:$GT$59,135,FALSE)="","",VLOOKUP($A102,'02.คีย์เทอม1'!$A$10:$GT$59,135,FALSE)))</f>
        <v/>
      </c>
      <c r="CK102" s="1233" t="str">
        <f>IF($A$72&lt;&gt;"ชั้น"&amp;'01.ข้อมูลเบื้องต้น'!$H$2,"",IF(VLOOKUP($A102,'03.คีย์เทอม2'!$A$10:$GT$59,135,FALSE)="","",VLOOKUP($A102,'03.คีย์เทอม2'!$A$10:$GT$59,135,FALSE)))</f>
        <v/>
      </c>
      <c r="CL102" s="1262" t="str">
        <f t="shared" si="110"/>
        <v/>
      </c>
      <c r="CM102" s="1233" t="str">
        <f>IF('2.ชื่อนักเรียน'!R34="มส","มส",IF('2.ชื่อนักเรียน'!R34="ร","ร",IF('2.ชื่อนักเรียน'!R34="ย้าย","ย้าย",IF($B102="","",IF(CL102="","",IF(CL102&gt;=75,"เชี่ยวชาญ",IF(CL102&gt;=65,"ชำนาญ",IF(CL102&gt;=55,"พัฒนา",IF(CL102&gt;=50,"เริ่มต้น","ไม่ผ่าน")))))))))</f>
        <v/>
      </c>
      <c r="CN102" s="1233" t="str">
        <f>IF($A$72&lt;&gt;"ชั้น"&amp;'01.ข้อมูลเบื้องต้น'!$H$2,"",IF(VLOOKUP($A102,'02.คีย์เทอม1'!$A$10:$GT$59,140,FALSE)="","",VLOOKUP($A102,'02.คีย์เทอม1'!$A$10:$GT$59,140,FALSE)))</f>
        <v/>
      </c>
      <c r="CO102" s="1233" t="str">
        <f>IF($A$72&lt;&gt;"ชั้น"&amp;'01.ข้อมูลเบื้องต้น'!$H$2,"",IF(VLOOKUP($A102,'03.คีย์เทอม2'!$A$10:$GT$59,140,FALSE)="","",VLOOKUP($A102,'03.คีย์เทอม2'!$A$10:$GT$59,140,FALSE)))</f>
        <v/>
      </c>
      <c r="CP102" s="1262" t="str">
        <f t="shared" si="111"/>
        <v/>
      </c>
      <c r="CQ102" s="1233" t="str">
        <f>IF('2.ชื่อนักเรียน'!R34="มส","มส",IF('2.ชื่อนักเรียน'!R34="ร","ร",IF('2.ชื่อนักเรียน'!R34="ย้าย","ย้าย",IF($B102="","",IF(CP102="","",IF(CP102&gt;=75,"เชี่ยวชาญ",IF(CP102&gt;=65,"ชำนาญ",IF(CP102&gt;=55,"พัฒนา",IF(CP102&gt;=50,"เริ่มต้น","ไม่ผ่าน")))))))))</f>
        <v/>
      </c>
      <c r="CR102" s="1233" t="str">
        <f>IF($A$72&lt;&gt;"ชั้น"&amp;'01.ข้อมูลเบื้องต้น'!$H$2,"",IF(VLOOKUP($A102,'02.คีย์เทอม1'!$A$10:$GT$59,145,FALSE)="","",VLOOKUP($A102,'02.คีย์เทอม1'!$A$10:$GT$59,145,FALSE)))</f>
        <v/>
      </c>
      <c r="CS102" s="1233" t="str">
        <f>IF($A$72&lt;&gt;"ชั้น"&amp;'01.ข้อมูลเบื้องต้น'!$H$2,"",IF(VLOOKUP($A102,'03.คีย์เทอม2'!$A$10:$GT$59,145,FALSE)="","",VLOOKUP($A102,'03.คีย์เทอม2'!$A$10:$GT$59,145,FALSE)))</f>
        <v/>
      </c>
      <c r="CT102" s="1262" t="str">
        <f t="shared" si="112"/>
        <v/>
      </c>
      <c r="CU102" s="1233" t="str">
        <f>IF('2.ชื่อนักเรียน'!R34="มส","มส",IF('2.ชื่อนักเรียน'!R34="ร","ร",IF('2.ชื่อนักเรียน'!R34="ย้าย","ย้าย",IF($B102="","",IF(CT102="","",IF(CT102&gt;=75,"เชี่ยวชาญ",IF(CT102&gt;=65,"ชำนาญ",IF(CT102&gt;=55,"พัฒนา",IF(CT102&gt;=50,"เริ่มต้น","ไม่ผ่าน")))))))))</f>
        <v/>
      </c>
      <c r="CV102" s="1233" t="str">
        <f>IF($A$72&lt;&gt;"ชั้น"&amp;'01.ข้อมูลเบื้องต้น'!$H$2,"",IF(VLOOKUP($A102,'02.คีย์เทอม1'!$A$10:$GT$59,150,FALSE)="","",VLOOKUP($A102,'02.คีย์เทอม1'!$A$10:$GT$59,150,FALSE)))</f>
        <v/>
      </c>
      <c r="CW102" s="1233" t="str">
        <f>IF($A$72&lt;&gt;"ชั้น"&amp;'01.ข้อมูลเบื้องต้น'!$H$2,"",IF(VLOOKUP($A102,'03.คีย์เทอม2'!$A$10:$GT$59,150,FALSE)="","",VLOOKUP($A102,'03.คีย์เทอม2'!$A$10:$GT$59,150,FALSE)))</f>
        <v/>
      </c>
      <c r="CX102" s="1262" t="str">
        <f t="shared" si="113"/>
        <v/>
      </c>
      <c r="CY102" s="1233" t="str">
        <f>IF('2.ชื่อนักเรียน'!R34="มส","มส",IF('2.ชื่อนักเรียน'!R34="ร","ร",IF('2.ชื่อนักเรียน'!R34="ย้าย","ย้าย",IF($B102="","",IF(CX102="","",IF(CX102&gt;=75,"เชี่ยวชาญ",IF(CX102&gt;=65,"ชำนาญ",IF(CX102&gt;=55,"พัฒนา",IF(CX102&gt;=50,"เริ่มต้น","ไม่ผ่าน")))))))))</f>
        <v/>
      </c>
      <c r="CZ102" s="1233" t="str">
        <f>IF($A$72&lt;&gt;"ชั้น"&amp;'01.ข้อมูลเบื้องต้น'!$H$2,"",IF(VLOOKUP($A102,'02.คีย์เทอม1'!$A$10:$GT$59,155,FALSE)="","",VLOOKUP($A102,'02.คีย์เทอม1'!$A$10:$GT$59,155,FALSE)))</f>
        <v/>
      </c>
      <c r="DA102" s="1233" t="str">
        <f>IF($A$72&lt;&gt;"ชั้น"&amp;'01.ข้อมูลเบื้องต้น'!$H$2,"",IF(VLOOKUP($A102,'03.คีย์เทอม2'!$A$10:$GT$59,155,FALSE)="","",VLOOKUP($A102,'03.คีย์เทอม2'!$A$10:$GT$59,155,FALSE)))</f>
        <v/>
      </c>
      <c r="DB102" s="1262" t="str">
        <f t="shared" si="114"/>
        <v/>
      </c>
      <c r="DC102" s="1233" t="str">
        <f>IF('2.ชื่อนักเรียน'!R34="มส","มส",IF('2.ชื่อนักเรียน'!R34="ร","ร",IF('2.ชื่อนักเรียน'!R34="ย้าย","ย้าย",IF($B102="","",IF(DB102="","",IF(DB102&gt;=75,"เชี่ยวชาญ",IF(DB102&gt;=65,"ชำนาญ",IF(DB102&gt;=55,"พัฒนา",IF(DB102&gt;=50,"เริ่มต้น","ไม่ผ่าน")))))))))</f>
        <v/>
      </c>
      <c r="DD102" s="1233" t="str">
        <f>IF($A$72&lt;&gt;"ชั้น"&amp;'01.ข้อมูลเบื้องต้น'!$H$2,"",IF(VLOOKUP($A102,'02.คีย์เทอม1'!$A$10:$GT$59,160,FALSE)="","",VLOOKUP($A102,'02.คีย์เทอม1'!$A$10:$GT$59,160,FALSE)))</f>
        <v/>
      </c>
      <c r="DE102" s="1233" t="str">
        <f>IF($A$72&lt;&gt;"ชั้น"&amp;'01.ข้อมูลเบื้องต้น'!$H$2,"",IF(VLOOKUP($A102,'03.คีย์เทอม2'!$A$10:$GT$59,160,FALSE)="","",VLOOKUP($A102,'03.คีย์เทอม2'!$A$10:$GT$59,160,FALSE)))</f>
        <v/>
      </c>
      <c r="DF102" s="1262" t="str">
        <f t="shared" si="115"/>
        <v/>
      </c>
      <c r="DG102" s="1233" t="str">
        <f>IF('2.ชื่อนักเรียน'!R34="มส","มส",IF('2.ชื่อนักเรียน'!R34="ร","ร",IF('2.ชื่อนักเรียน'!R34="ย้าย","ย้าย",IF($B102="","",IF(DF102="","",IF(DF102&gt;=75,"เชี่ยวชาญ",IF(DF102&gt;=65,"ชำนาญ",IF(DF102&gt;=55,"พัฒนา",IF(DF102&gt;=50,"เริ่มต้น","ไม่ผ่าน")))))))))</f>
        <v/>
      </c>
      <c r="DH102" s="1233" t="str">
        <f>IF($A$72&lt;&gt;"ชั้น"&amp;'01.ข้อมูลเบื้องต้น'!$H$2,"",IF(VLOOKUP($A102,'02.คีย์เทอม1'!$A$10:$GT$59,165,FALSE)="","",VLOOKUP($A102,'02.คีย์เทอม1'!$A$10:$GT$59,165,FALSE)))</f>
        <v/>
      </c>
      <c r="DI102" s="1233" t="str">
        <f>IF($A$72&lt;&gt;"ชั้น"&amp;'01.ข้อมูลเบื้องต้น'!$H$2,"",IF(VLOOKUP($A102,'03.คีย์เทอม2'!$A$10:$GT$59,165,FALSE)="","",VLOOKUP($A102,'03.คีย์เทอม2'!$A$10:$GT$59,165,FALSE)))</f>
        <v/>
      </c>
      <c r="DJ102" s="1262" t="str">
        <f t="shared" si="116"/>
        <v/>
      </c>
      <c r="DK102" s="1233" t="str">
        <f>IF('2.ชื่อนักเรียน'!R34="มส","มส",IF('2.ชื่อนักเรียน'!R34="ร","ร",IF('2.ชื่อนักเรียน'!R34="ย้าย","ย้าย",IF($B102="","",IF(DJ102="","",IF(DJ102&gt;=75,"เชี่ยวชาญ",IF(DJ102&gt;=65,"ชำนาญ",IF(DJ102&gt;=55,"พัฒนา",IF(DJ102&gt;=50,"เริ่มต้น","ไม่ผ่าน")))))))))</f>
        <v/>
      </c>
      <c r="DL102" s="1233" t="str">
        <f>IF($A$72&lt;&gt;"ชั้น"&amp;'01.ข้อมูลเบื้องต้น'!$H$2,"",IF(VLOOKUP($A102,'02.คีย์เทอม1'!$A$10:$GT$59,170,FALSE)="","",VLOOKUP($A102,'02.คีย์เทอม1'!$A$10:$GT$59,170,FALSE)))</f>
        <v/>
      </c>
      <c r="DM102" s="1233" t="str">
        <f>IF($A$72&lt;&gt;"ชั้น"&amp;'01.ข้อมูลเบื้องต้น'!$H$2,"",IF(VLOOKUP($A102,'03.คีย์เทอม2'!$A$10:$GT$59,170,FALSE)="","",VLOOKUP($A102,'03.คีย์เทอม2'!$A$10:$GT$59,170,FALSE)))</f>
        <v/>
      </c>
      <c r="DN102" s="1262" t="str">
        <f t="shared" si="117"/>
        <v/>
      </c>
      <c r="DO102" s="1233" t="str">
        <f>IF('2.ชื่อนักเรียน'!R34="มส","มส",IF('2.ชื่อนักเรียน'!R34="ร","ร",IF('2.ชื่อนักเรียน'!R34="ย้าย","ย้าย",IF($B102="","",IF(DN102="","",IF(DN102&gt;=75,"เชี่ยวชาญ",IF(DN102&gt;=65,"ชำนาญ",IF(DN102&gt;=55,"พัฒนา",IF(DN102&gt;=50,"เริ่มต้น","ไม่ผ่าน")))))))))</f>
        <v/>
      </c>
      <c r="DP102" s="1233" t="str">
        <f>IF($A$72&lt;&gt;"ชั้น"&amp;'01.ข้อมูลเบื้องต้น'!$H$2,"",IF(VLOOKUP($A102,'02.คีย์เทอม1'!$A$10:$GT$59,175,FALSE)="","",VLOOKUP($A102,'02.คีย์เทอม1'!$A$10:$GT$59,175,FALSE)))</f>
        <v/>
      </c>
      <c r="DQ102" s="1233" t="str">
        <f>IF($A$72&lt;&gt;"ชั้น"&amp;'01.ข้อมูลเบื้องต้น'!$H$2,"",IF(VLOOKUP($A102,'03.คีย์เทอม2'!$A$10:$GT$59,175,FALSE)="","",VLOOKUP($A102,'03.คีย์เทอม2'!$A$10:$GT$59,175,FALSE)))</f>
        <v/>
      </c>
      <c r="DR102" s="1262" t="str">
        <f t="shared" si="118"/>
        <v/>
      </c>
      <c r="DS102" s="1233" t="str">
        <f>IF('2.ชื่อนักเรียน'!R34="มส","มส",IF('2.ชื่อนักเรียน'!R34="ร","ร",IF('2.ชื่อนักเรียน'!R34="ย้าย","ย้าย",IF($B102="","",IF(DR102="","",IF(DR102&gt;=75,"เชี่ยวชาญ",IF(DR102&gt;=65,"ชำนาญ",IF(DR102&gt;=55,"พัฒนา",IF(DR102&gt;=50,"เริ่มต้น","ไม่ผ่าน")))))))))</f>
        <v/>
      </c>
      <c r="DT102" s="1233" t="str">
        <f>IF($A$72&lt;&gt;"ชั้น"&amp;'01.ข้อมูลเบื้องต้น'!$H$2,"",IF(VLOOKUP($A102,'02.คีย์เทอม1'!$A$10:$GT$59,180,FALSE)="","",VLOOKUP($A102,'02.คีย์เทอม1'!$A$10:$GT$59,180,FALSE)))</f>
        <v/>
      </c>
      <c r="DU102" s="1233" t="str">
        <f>IF($A$72&lt;&gt;"ชั้น"&amp;'01.ข้อมูลเบื้องต้น'!$H$2,"",IF(VLOOKUP($A102,'03.คีย์เทอม2'!$A$10:$GT$59,180,FALSE)="","",VLOOKUP($A102,'03.คีย์เทอม2'!$A$10:$GT$59,180,FALSE)))</f>
        <v/>
      </c>
      <c r="DV102" s="1262" t="str">
        <f t="shared" si="119"/>
        <v/>
      </c>
      <c r="DW102" s="1233" t="str">
        <f>IF('2.ชื่อนักเรียน'!R34="มส","มส",IF('2.ชื่อนักเรียน'!R34="ร","ร",IF('2.ชื่อนักเรียน'!R34="ย้าย","ย้าย",IF($B102="","",IF(DV102="","",IF(DV102&gt;=75,"เชี่ยวชาญ",IF(DV102&gt;=65,"ชำนาญ",IF(DV102&gt;=55,"พัฒนา",IF(DV102&gt;=50,"เริ่มต้น","ไม่ผ่าน")))))))))</f>
        <v/>
      </c>
    </row>
    <row r="103" spans="1:127" ht="16.8" customHeight="1">
      <c r="A103" s="1323">
        <v>25</v>
      </c>
      <c r="B103" s="1324" t="str">
        <f>IF('2.ชื่อนักเรียน'!C35="","",'2.ชื่อนักเรียน'!C35)</f>
        <v/>
      </c>
      <c r="C103" s="1313" t="str">
        <f>IF('2.ชื่อนักเรียน'!D35="","",'2.ชื่อนักเรียน'!D35)</f>
        <v/>
      </c>
      <c r="D103" s="1314" t="str">
        <f>IF($A$72&lt;&gt;"ชั้น"&amp;'01.ข้อมูลเบื้องต้น'!$H$2,"",IF(AK103="","",AK103))</f>
        <v/>
      </c>
      <c r="E103" s="1314" t="str">
        <f>IF($A$72&lt;&gt;"ชั้น"&amp;'01.ข้อมูลเบื้องต้น'!$H$2,"",IF(AO103="","",AO103))</f>
        <v/>
      </c>
      <c r="F103" s="1315" t="str">
        <f>IF($A$72&lt;&gt;"ชั้น"&amp;'01.ข้อมูลเบื้องต้น'!$H$2,"",IF(AS103="","",AS103))</f>
        <v/>
      </c>
      <c r="G103" s="1326" t="str">
        <f>IF($A$72&lt;&gt;"ชั้น"&amp;'01.ข้อมูลเบื้องต้น'!$H$2,"",IF(AW103="","",AW103))</f>
        <v/>
      </c>
      <c r="H103" s="1327" t="str">
        <f>IF($A$72&lt;&gt;"ชั้น"&amp;'01.ข้อมูลเบื้องต้น'!$H$2,"",IF(BA103="","",BA103))</f>
        <v/>
      </c>
      <c r="I103" s="1316" t="str">
        <f>IF($A$72&lt;&gt;"ชั้น"&amp;'01.ข้อมูลเบื้องต้น'!$H$2,"",IF(BE103="","",BE103))</f>
        <v/>
      </c>
      <c r="J103" s="1316" t="str">
        <f>IF($A$72&lt;&gt;"ชั้น"&amp;'01.ข้อมูลเบื้องต้น'!$H$2,"",IF(BI103="","",BI103))</f>
        <v/>
      </c>
      <c r="K103" s="1316" t="str">
        <f>IF($A$72&lt;&gt;"ชั้น"&amp;'01.ข้อมูลเบื้องต้น'!$H$2,"",IF(BM103="","",BM103))</f>
        <v/>
      </c>
      <c r="L103" s="1328" t="str">
        <f>IF($A$72&lt;&gt;"ชั้น"&amp;'01.ข้อมูลเบื้องต้น'!$H$2,"",IF(BO103="","",BO103))</f>
        <v/>
      </c>
      <c r="M103" s="1326" t="str">
        <f>IF($A$72&lt;&gt;"ชั้น"&amp;'01.ข้อมูลเบื้องต้น'!$H$2,"",IF(BS103="","",BS103))</f>
        <v/>
      </c>
      <c r="N103" s="1327" t="str">
        <f>IF($A$72&lt;&gt;"ชั้น"&amp;'01.ข้อมูลเบื้องต้น'!$H$2,"",IF(BW103="","",BW103))</f>
        <v/>
      </c>
      <c r="O103" s="1327" t="str">
        <f>IF($A$72&lt;&gt;"ชั้น"&amp;'01.ข้อมูลเบื้องต้น'!$H$2,"",IF(CA103="","",CA103))</f>
        <v/>
      </c>
      <c r="P103" s="1327" t="str">
        <f>IF($A$72&lt;&gt;"ชั้น"&amp;'01.ข้อมูลเบื้องต้น'!$H$2,"",IF(CE103="","",CE103))</f>
        <v/>
      </c>
      <c r="Q103" s="1327" t="str">
        <f>IF($A$72&lt;&gt;"ชั้น"&amp;'01.ข้อมูลเบื้องต้น'!$H$2,"",IF(CI103="","",CI103))</f>
        <v/>
      </c>
      <c r="R103" s="1327" t="str">
        <f>IF($A$72&lt;&gt;"ชั้น"&amp;'01.ข้อมูลเบื้องต้น'!$H$2,"",IF(CM103="","",CM103))</f>
        <v/>
      </c>
      <c r="S103" s="1327" t="str">
        <f>IF($A$72&lt;&gt;"ชั้น"&amp;'01.ข้อมูลเบื้องต้น'!$H$2,"",IF(CQ103="","",CQ103))</f>
        <v/>
      </c>
      <c r="T103" s="1327" t="str">
        <f>IF($A$72&lt;&gt;"ชั้น"&amp;'01.ข้อมูลเบื้องต้น'!$H$2,"",IF(CU103="","",CU103))</f>
        <v/>
      </c>
      <c r="U103" s="1327" t="str">
        <f>IF($A$72&lt;&gt;"ชั้น"&amp;'01.ข้อมูลเบื้องต้น'!$H$2,"",IF(CY103="","",CY103))</f>
        <v/>
      </c>
      <c r="V103" s="1327" t="str">
        <f>IF($A$72&lt;&gt;"ชั้น"&amp;'01.ข้อมูลเบื้องต้น'!$H$2,"",IF(DC103="","",DC103))</f>
        <v/>
      </c>
      <c r="W103" s="1327" t="str">
        <f>IF($A$72&lt;&gt;"ชั้น"&amp;'01.ข้อมูลเบื้องต้น'!$H$2,"",IF(DG103="","",DG103))</f>
        <v/>
      </c>
      <c r="X103" s="1327" t="str">
        <f>IF($A$72&lt;&gt;"ชั้น"&amp;'01.ข้อมูลเบื้องต้น'!$H$2,"",IF(DK103="","",DK103))</f>
        <v/>
      </c>
      <c r="Y103" s="1327" t="str">
        <f>IF($A$72&lt;&gt;"ชั้น"&amp;'01.ข้อมูลเบื้องต้น'!$H$2,"",IF(DO103="","",DO103))</f>
        <v/>
      </c>
      <c r="Z103" s="1327" t="str">
        <f>IF($A$72&lt;&gt;"ชั้น"&amp;'01.ข้อมูลเบื้องต้น'!$H$2,"",IF(DS103="","",DS103))</f>
        <v/>
      </c>
      <c r="AA103" s="1420" t="str">
        <f>IF($A$72&lt;&gt;"ชั้น"&amp;'01.ข้อมูลเบื้องต้น'!$H$2,"",IF(DW103="","",DW103))</f>
        <v/>
      </c>
      <c r="AB103" s="1421" t="str">
        <f>IF($A$72&lt;&gt;"ชั้น"&amp;'01.ข้อมูลเบื้องต้น'!$H$2,"",'7.พัฒนาผู้เรียน'!G35)</f>
        <v/>
      </c>
      <c r="AC103" s="1422" t="str">
        <f>IF($A$72&lt;&gt;"ชั้น"&amp;'01.ข้อมูลเบื้องต้น'!$H$2,"",'9.คุณลักษณะ'!I35)</f>
        <v/>
      </c>
      <c r="AH103" s="1233" t="str">
        <f>IF($A$72&lt;&gt;"ชั้น"&amp;'01.ข้อมูลเบื้องต้น'!$H$2,"",IF(VLOOKUP($A103,'02.คีย์เทอม1'!$A$10:$GT$59,189,FALSE)="","",VLOOKUP($A103,'02.คีย์เทอม1'!$A$10:$GT$59,189,FALSE)))</f>
        <v/>
      </c>
      <c r="AI103" s="1233" t="str">
        <f>IF($A$72&lt;&gt;"ชั้น"&amp;'01.ข้อมูลเบื้องต้น'!$H$2,"",IF(VLOOKUP($A103,'03.คีย์เทอม2'!$A$10:$GT$59,189,FALSE)="","",VLOOKUP($A103,'03.คีย์เทอม2'!$A$10:$GT$59,189,FALSE)))</f>
        <v/>
      </c>
      <c r="AJ103" s="1262" t="str">
        <f t="shared" si="73"/>
        <v/>
      </c>
      <c r="AK103" s="1233" t="str">
        <f>IF('2.ชื่อนักเรียน'!R35="มส","มส",IF('2.ชื่อนักเรียน'!R35="ร","ร",IF('2.ชื่อนักเรียน'!R35="ย้าย","ย้าย",IF($B103="","",IF(AJ103="","",IF(AJ103&gt;=75,"เชี่ยวชาญ",IF(AJ103&gt;=65,"ชำนาญ",IF(AJ103&gt;=55,"พัฒนา",IF(AJ103&gt;=50,"เริ่มต้น","ไม่ผ่าน")))))))))</f>
        <v/>
      </c>
      <c r="AL103" s="1233" t="str">
        <f>IF($A$72&lt;&gt;"ชั้น"&amp;'01.ข้อมูลเบื้องต้น'!$H$2,"",IF(VLOOKUP($A103,'02.คีย์เทอม1'!$A$10:$GT$59,193,FALSE)="","",VLOOKUP($A103,'02.คีย์เทอม1'!$A$10:$GT$59,193,FALSE)))</f>
        <v/>
      </c>
      <c r="AM103" s="1233" t="str">
        <f>IF($A$72&lt;&gt;"ชั้น"&amp;'01.ข้อมูลเบื้องต้น'!$H$2,"",IF(VLOOKUP($A103,'03.คีย์เทอม2'!$A$10:$GT$59,193,FALSE)="","",VLOOKUP($A103,'03.คีย์เทอม2'!$A$10:$GT$59,193,FALSE)))</f>
        <v/>
      </c>
      <c r="AN103" s="1262" t="str">
        <f t="shared" si="97"/>
        <v/>
      </c>
      <c r="AO103" s="1233" t="str">
        <f>IF('2.ชื่อนักเรียน'!R35="มส","มส",IF('2.ชื่อนักเรียน'!R35="ร","ร",IF('2.ชื่อนักเรียน'!R35="ย้าย","ย้าย",IF($B103="","",IF(AN103="","",IF(AN103&gt;=75,"เชี่ยวชาญ",IF(AN103&gt;=65,"ชำนาญ",IF(AN103&gt;=55,"พัฒนา",IF(AN103&gt;=50,"เริ่มต้น","ไม่ผ่าน")))))))))</f>
        <v/>
      </c>
      <c r="AP103" s="1233" t="str">
        <f>IF($A$72&lt;&gt;"ชั้น"&amp;'01.ข้อมูลเบื้องต้น'!$H$2,"",IF(VLOOKUP($A103,'02.คีย์เทอม1'!$A$10:$GT$59,195,FALSE)="","",VLOOKUP($A103,'02.คีย์เทอม1'!$A$10:$GT$59,195,FALSE)))</f>
        <v/>
      </c>
      <c r="AQ103" s="1233" t="str">
        <f>IF($A$72&lt;&gt;"ชั้น"&amp;'01.ข้อมูลเบื้องต้น'!$H$2,"",IF(VLOOKUP($A103,'03.คีย์เทอม2'!$A$10:$GT$59,195,FALSE)="","",VLOOKUP($A103,'03.คีย์เทอม2'!$A$10:$GT$59,195,FALSE)))</f>
        <v/>
      </c>
      <c r="AR103" s="1262" t="str">
        <f t="shared" si="98"/>
        <v/>
      </c>
      <c r="AS103" s="1233" t="str">
        <f>IF('2.ชื่อนักเรียน'!R35="มส","มส",IF('2.ชื่อนักเรียน'!R35="ร","ร",IF('2.ชื่อนักเรียน'!R35="ย้าย","ย้าย",IF($B103="","",IF(AR103="","",IF(AR103&gt;=75,"เชี่ยวชาญ",IF(AR103&gt;=65,"ชำนาญ",IF(AR103&gt;=55,"พัฒนา",IF(AR103&gt;=50,"เริ่มต้น","ไม่ผ่าน")))))))))</f>
        <v/>
      </c>
      <c r="AT103" s="1233" t="str">
        <f>IF($A$72&lt;&gt;"ชั้น"&amp;'01.ข้อมูลเบื้องต้น'!$H$2,"",IF(VLOOKUP($A103,'02.คีย์เทอม1'!$A$10:$GT$59,196,FALSE)="","",VLOOKUP($A103,'02.คีย์เทอม1'!$A$10:$GT$59,196,FALSE)))</f>
        <v/>
      </c>
      <c r="AU103" s="1233" t="str">
        <f>IF($A$72&lt;&gt;"ชั้น"&amp;'01.ข้อมูลเบื้องต้น'!$H$2,"",IF(VLOOKUP($A103,'03.คีย์เทอม2'!$A$10:$GT$59,196,FALSE)="","",VLOOKUP($A103,'03.คีย์เทอม2'!$A$10:$GT$59,196,FALSE)))</f>
        <v/>
      </c>
      <c r="AV103" s="1262" t="str">
        <f t="shared" si="99"/>
        <v/>
      </c>
      <c r="AW103" s="1233" t="str">
        <f>IF('2.ชื่อนักเรียน'!R35="มส","มส",IF('2.ชื่อนักเรียน'!R35="ร","ร",IF('2.ชื่อนักเรียน'!R35="ย้าย","ย้าย",IF($B103="","",IF(AV103="","",IF(AV103&gt;=75,"เชี่ยวชาญ",IF(AV103&gt;=65,"ชำนาญ",IF(AV103&gt;=55,"พัฒนา",IF(AV103&gt;=50,"เริ่มต้น","ไม่ผ่าน")))))))))</f>
        <v/>
      </c>
      <c r="AX103" s="1233" t="str">
        <f>IF($A$72&lt;&gt;"ชั้น"&amp;'01.ข้อมูลเบื้องต้น'!$H$2,"",IF(VLOOKUP($A103,'02.คีย์เทอม1'!$A$10:$GT$59,197,FALSE)="","",VLOOKUP($A103,'02.คีย์เทอม1'!$A$10:$GT$59,197,FALSE)))</f>
        <v/>
      </c>
      <c r="AY103" s="1233" t="str">
        <f>IF($A$72&lt;&gt;"ชั้น"&amp;'01.ข้อมูลเบื้องต้น'!$H$2,"",IF(VLOOKUP($A103,'03.คีย์เทอม2'!$A$10:$GT$59,197,FALSE)="","",VLOOKUP($A103,'03.คีย์เทอม2'!$A$10:$GT$59,197,FALSE)))</f>
        <v/>
      </c>
      <c r="AZ103" s="1262" t="str">
        <f t="shared" si="100"/>
        <v/>
      </c>
      <c r="BA103" s="1233" t="str">
        <f>IF('2.ชื่อนักเรียน'!R35="มส","มส",IF('2.ชื่อนักเรียน'!R35="ร","ร",IF('2.ชื่อนักเรียน'!R35="ย้าย","ย้าย",IF($B103="","",IF(AZ103="","",IF(AZ103&gt;=75,"เชี่ยวชาญ",IF(AZ103&gt;=65,"ชำนาญ",IF(AZ103&gt;=55,"พัฒนา",IF(AZ103&gt;=50,"เริ่มต้น","ไม่ผ่าน")))))))))</f>
        <v/>
      </c>
      <c r="BB103" s="1233" t="str">
        <f>IF($A$72&lt;&gt;"ชั้น"&amp;'01.ข้อมูลเบื้องต้น'!$H$2,"",IF(VLOOKUP($A103,'02.คีย์เทอม1'!$A$10:$GT$59,198,FALSE)="","",VLOOKUP($A103,'02.คีย์เทอม1'!$A$10:$GT$59,198,FALSE)))</f>
        <v/>
      </c>
      <c r="BC103" s="1233" t="str">
        <f>IF($A$72&lt;&gt;"ชั้น"&amp;'01.ข้อมูลเบื้องต้น'!$H$2,"",IF(VLOOKUP($A103,'03.คีย์เทอม2'!$A$10:$GT$59,198,FALSE)="","",VLOOKUP($A103,'03.คีย์เทอม2'!$A$10:$GT$59,198,FALSE)))</f>
        <v/>
      </c>
      <c r="BD103" s="1262" t="str">
        <f t="shared" si="101"/>
        <v/>
      </c>
      <c r="BE103" s="1233" t="str">
        <f>IF('2.ชื่อนักเรียน'!R35="มส","มส",IF('2.ชื่อนักเรียน'!R35="ร","ร",IF('2.ชื่อนักเรียน'!R35="ย้าย","ย้าย",IF($B103="","",IF(BD103="","",IF(BD103&gt;=75,"เชี่ยวชาญ",IF(BD103&gt;=65,"ชำนาญ",IF(BD103&gt;=55,"พัฒนา",IF(BD103&gt;=50,"เริ่มต้น","ไม่ผ่าน")))))))))</f>
        <v/>
      </c>
      <c r="BF103" s="1233" t="str">
        <f>IF($A$72&lt;&gt;"ชั้น"&amp;'01.ข้อมูลเบื้องต้น'!$H$2,"",IF(VLOOKUP($A103,'02.คีย์เทอม1'!$A$10:$GT$59,199,FALSE)="","",VLOOKUP($A103,'02.คีย์เทอม1'!$A$10:$GT$59,199,FALSE)))</f>
        <v/>
      </c>
      <c r="BG103" s="1233" t="str">
        <f>IF($A$72&lt;&gt;"ชั้น"&amp;'01.ข้อมูลเบื้องต้น'!$H$2,"",IF(VLOOKUP($A103,'03.คีย์เทอม2'!$A$10:$GT$59,199,FALSE)="","",VLOOKUP($A103,'03.คีย์เทอม2'!$A$10:$GT$59,199,FALSE)))</f>
        <v/>
      </c>
      <c r="BH103" s="1262" t="str">
        <f t="shared" si="102"/>
        <v/>
      </c>
      <c r="BI103" s="1233" t="str">
        <f>IF('2.ชื่อนักเรียน'!R35="มส","มส",IF('2.ชื่อนักเรียน'!R35="ร","ร",IF('2.ชื่อนักเรียน'!R35="ย้าย","ย้าย",IF($B103="","",IF(BH103="","",IF(BH103&gt;=75,"เชี่ยวชาญ",IF(BH103&gt;=65,"ชำนาญ",IF(BH103&gt;=55,"พัฒนา",IF(BH103&gt;=50,"เริ่มต้น","ไม่ผ่าน")))))))))</f>
        <v/>
      </c>
      <c r="BJ103" s="1233" t="str">
        <f>IF($A$72&lt;&gt;"ชั้น"&amp;'01.ข้อมูลเบื้องต้น'!$H$2,"",IF(VLOOKUP($A103,'02.คีย์เทอม1'!$A$10:$GT$59,200,FALSE)="","",VLOOKUP($A103,'02.คีย์เทอม1'!$A$10:$GT$59,200,FALSE)))</f>
        <v/>
      </c>
      <c r="BK103" s="1233" t="str">
        <f>IF($A$72&lt;&gt;"ชั้น"&amp;'01.ข้อมูลเบื้องต้น'!$H$2,"",IF(VLOOKUP($A103,'03.คีย์เทอม2'!$A$10:$GT$59,200,FALSE)="","",VLOOKUP($A103,'03.คีย์เทอม2'!$A$10:$GT$59,200,FALSE)))</f>
        <v/>
      </c>
      <c r="BL103" s="1262" t="str">
        <f t="shared" si="103"/>
        <v/>
      </c>
      <c r="BM103" s="1233" t="str">
        <f>IF('2.ชื่อนักเรียน'!R35="มส","มส",IF('2.ชื่อนักเรียน'!R35="ร","ร",IF('2.ชื่อนักเรียน'!R35="ย้าย","ย้าย",IF($B103="","",IF(BL103="","",IF(BL103&gt;=75,"เชี่ยวชาญ",IF(BL103&gt;=65,"ชำนาญ",IF(BL103&gt;=55,"พัฒนา",IF(BL103&gt;=50,"เริ่มต้น","ไม่ผ่าน")))))))))</f>
        <v/>
      </c>
      <c r="BN103" s="1262" t="str">
        <f t="shared" si="104"/>
        <v/>
      </c>
      <c r="BO103" s="1233" t="str">
        <f>IF('2.ชื่อนักเรียน'!R35="มส","มส",IF('2.ชื่อนักเรียน'!R35="ร","ร",IF('2.ชื่อนักเรียน'!R35="ย้าย","ย้าย",IF($B103="","",IF(BN103="","",IF(BN103&gt;=75,"เชี่ยวชาญ",IF(BN103&gt;=65,"ชำนาญ",IF(BN103&gt;=55,"พัฒนา",IF(BN103&gt;=50,"เริ่มต้น","ไม่ผ่าน")))))))))</f>
        <v/>
      </c>
      <c r="BP103" s="1233" t="str">
        <f>IF($A$72&lt;&gt;"ชั้น"&amp;'01.ข้อมูลเบื้องต้น'!$H$2,"",IF(VLOOKUP($A103,'02.คีย์เทอม1'!$A$10:$GT$59,110,FALSE)="","",VLOOKUP($A103,'02.คีย์เทอม1'!$A$10:$GT$59,110,FALSE)))</f>
        <v/>
      </c>
      <c r="BQ103" s="1233" t="str">
        <f>IF($A$72&lt;&gt;"ชั้น"&amp;'01.ข้อมูลเบื้องต้น'!$H$2,"",IF(VLOOKUP($A103,'03.คีย์เทอม2'!$A$10:$GT$59,110,FALSE)="","",VLOOKUP($A103,'03.คีย์เทอม2'!$A$10:$GT$59,110,FALSE)))</f>
        <v/>
      </c>
      <c r="BR103" s="1262" t="str">
        <f t="shared" si="105"/>
        <v/>
      </c>
      <c r="BS103" s="1233" t="str">
        <f>IF('2.ชื่อนักเรียน'!R35="มส","มส",IF('2.ชื่อนักเรียน'!R35="ร","ร",IF('2.ชื่อนักเรียน'!R35="ย้าย","ย้าย",IF($B103="","",IF(BR103="","",IF(BR103&gt;=75,"เชี่ยวชาญ",IF(BR103&gt;=65,"ชำนาญ",IF(BR103&gt;=55,"พัฒนา",IF(BR103&gt;=50,"เริ่มต้น","ไม่ผ่าน")))))))))</f>
        <v/>
      </c>
      <c r="BT103" s="1233" t="str">
        <f>IF($A$72&lt;&gt;"ชั้น"&amp;'01.ข้อมูลเบื้องต้น'!$H$2,"",IF(VLOOKUP($A103,'02.คีย์เทอม1'!$A$10:$GT$59,115,FALSE)="","",VLOOKUP($A103,'02.คีย์เทอม1'!$A$10:$GT$59,115,FALSE)))</f>
        <v/>
      </c>
      <c r="BU103" s="1233" t="str">
        <f>IF($A$72&lt;&gt;"ชั้น"&amp;'01.ข้อมูลเบื้องต้น'!$H$2,"",IF(VLOOKUP($A103,'03.คีย์เทอม2'!$A$10:$GT$59,115,FALSE)="","",VLOOKUP($A103,'03.คีย์เทอม2'!$A$10:$GT$59,115,FALSE)))</f>
        <v/>
      </c>
      <c r="BV103" s="1262" t="str">
        <f t="shared" si="106"/>
        <v/>
      </c>
      <c r="BW103" s="1233" t="str">
        <f>IF('2.ชื่อนักเรียน'!R35="มส","มส",IF('2.ชื่อนักเรียน'!R35="ร","ร",IF('2.ชื่อนักเรียน'!R35="ย้าย","ย้าย",IF($B103="","",IF(BV103="","",IF(BV103&gt;=75,"เชี่ยวชาญ",IF(BV103&gt;=65,"ชำนาญ",IF(BV103&gt;=55,"พัฒนา",IF(BV103&gt;=50,"เริ่มต้น","ไม่ผ่าน")))))))))</f>
        <v/>
      </c>
      <c r="BX103" s="1233" t="str">
        <f>IF($A$72&lt;&gt;"ชั้น"&amp;'01.ข้อมูลเบื้องต้น'!$H$2,"",IF(VLOOKUP($A103,'02.คีย์เทอม1'!$A$10:$GT$59,120,FALSE)="","",VLOOKUP($A103,'02.คีย์เทอม1'!$A$10:$GT$59,120,FALSE)))</f>
        <v/>
      </c>
      <c r="BY103" s="1233" t="str">
        <f>IF($A$72&lt;&gt;"ชั้น"&amp;'01.ข้อมูลเบื้องต้น'!$H$2,"",IF(VLOOKUP($A103,'03.คีย์เทอม2'!$A$10:$GT$59,120,FALSE)="","",VLOOKUP($A103,'03.คีย์เทอม2'!$A$10:$GT$59,120,FALSE)))</f>
        <v/>
      </c>
      <c r="BZ103" s="1262" t="str">
        <f t="shared" si="107"/>
        <v/>
      </c>
      <c r="CA103" s="1233" t="str">
        <f>IF('2.ชื่อนักเรียน'!R35="มส","มส",IF('2.ชื่อนักเรียน'!R35="ร","ร",IF('2.ชื่อนักเรียน'!R35="ย้าย","ย้าย",IF($B103="","",IF(BZ103="","",IF(BZ103&gt;=75,"เชี่ยวชาญ",IF(BZ103&gt;=65,"ชำนาญ",IF(BZ103&gt;=55,"พัฒนา",IF(BZ103&gt;=50,"เริ่มต้น","ไม่ผ่าน")))))))))</f>
        <v/>
      </c>
      <c r="CB103" s="1233" t="str">
        <f>IF($A$72&lt;&gt;"ชั้น"&amp;'01.ข้อมูลเบื้องต้น'!$H$2,"",IF(VLOOKUP($A103,'02.คีย์เทอม1'!$A$10:$GT$59,125,FALSE)="","",VLOOKUP($A103,'02.คีย์เทอม1'!$A$10:$GT$59,125,FALSE)))</f>
        <v/>
      </c>
      <c r="CC103" s="1233" t="str">
        <f>IF($A$72&lt;&gt;"ชั้น"&amp;'01.ข้อมูลเบื้องต้น'!$H$2,"",IF(VLOOKUP($A103,'03.คีย์เทอม2'!$A$10:$GT$59,125,FALSE)="","",VLOOKUP($A103,'03.คีย์เทอม2'!$A$10:$GT$59,125,FALSE)))</f>
        <v/>
      </c>
      <c r="CD103" s="1262" t="str">
        <f t="shared" si="108"/>
        <v/>
      </c>
      <c r="CE103" s="1233" t="str">
        <f>IF('2.ชื่อนักเรียน'!R35="มส","มส",IF('2.ชื่อนักเรียน'!R35="ร","ร",IF('2.ชื่อนักเรียน'!R35="ย้าย","ย้าย",IF($B103="","",IF(CD103="","",IF(CD103&gt;=75,"เชี่ยวชาญ",IF(CD103&gt;=65,"ชำนาญ",IF(CD103&gt;=55,"พัฒนา",IF(CD103&gt;=50,"เริ่มต้น","ไม่ผ่าน")))))))))</f>
        <v/>
      </c>
      <c r="CF103" s="1233" t="str">
        <f>IF($A$72&lt;&gt;"ชั้น"&amp;'01.ข้อมูลเบื้องต้น'!$H$2,"",IF(VLOOKUP($A103,'02.คีย์เทอม1'!$A$10:$GT$59,130,FALSE)="","",VLOOKUP($A103,'02.คีย์เทอม1'!$A$10:$GT$59,130,FALSE)))</f>
        <v/>
      </c>
      <c r="CG103" s="1233" t="str">
        <f>IF($A$72&lt;&gt;"ชั้น"&amp;'01.ข้อมูลเบื้องต้น'!$H$2,"",IF(VLOOKUP($A103,'03.คีย์เทอม2'!$A$10:$GT$59,130,FALSE)="","",VLOOKUP($A103,'03.คีย์เทอม2'!$A$10:$GT$59,130,FALSE)))</f>
        <v/>
      </c>
      <c r="CH103" s="1262" t="str">
        <f t="shared" si="109"/>
        <v/>
      </c>
      <c r="CI103" s="1233" t="str">
        <f>IF('2.ชื่อนักเรียน'!R35="มส","มส",IF('2.ชื่อนักเรียน'!R35="ร","ร",IF('2.ชื่อนักเรียน'!R35="ย้าย","ย้าย",IF($B103="","",IF(CH103="","",IF(CH103&gt;=75,"เชี่ยวชาญ",IF(CH103&gt;=65,"ชำนาญ",IF(CH103&gt;=55,"พัฒนา",IF(CH103&gt;=50,"เริ่มต้น","ไม่ผ่าน")))))))))</f>
        <v/>
      </c>
      <c r="CJ103" s="1233" t="str">
        <f>IF($A$72&lt;&gt;"ชั้น"&amp;'01.ข้อมูลเบื้องต้น'!$H$2,"",IF(VLOOKUP($A103,'02.คีย์เทอม1'!$A$10:$GT$59,135,FALSE)="","",VLOOKUP($A103,'02.คีย์เทอม1'!$A$10:$GT$59,135,FALSE)))</f>
        <v/>
      </c>
      <c r="CK103" s="1233" t="str">
        <f>IF($A$72&lt;&gt;"ชั้น"&amp;'01.ข้อมูลเบื้องต้น'!$H$2,"",IF(VLOOKUP($A103,'03.คีย์เทอม2'!$A$10:$GT$59,135,FALSE)="","",VLOOKUP($A103,'03.คีย์เทอม2'!$A$10:$GT$59,135,FALSE)))</f>
        <v/>
      </c>
      <c r="CL103" s="1262" t="str">
        <f t="shared" si="110"/>
        <v/>
      </c>
      <c r="CM103" s="1233" t="str">
        <f>IF('2.ชื่อนักเรียน'!R35="มส","มส",IF('2.ชื่อนักเรียน'!R35="ร","ร",IF('2.ชื่อนักเรียน'!R35="ย้าย","ย้าย",IF($B103="","",IF(CL103="","",IF(CL103&gt;=75,"เชี่ยวชาญ",IF(CL103&gt;=65,"ชำนาญ",IF(CL103&gt;=55,"พัฒนา",IF(CL103&gt;=50,"เริ่มต้น","ไม่ผ่าน")))))))))</f>
        <v/>
      </c>
      <c r="CN103" s="1233" t="str">
        <f>IF($A$72&lt;&gt;"ชั้น"&amp;'01.ข้อมูลเบื้องต้น'!$H$2,"",IF(VLOOKUP($A103,'02.คีย์เทอม1'!$A$10:$GT$59,140,FALSE)="","",VLOOKUP($A103,'02.คีย์เทอม1'!$A$10:$GT$59,140,FALSE)))</f>
        <v/>
      </c>
      <c r="CO103" s="1233" t="str">
        <f>IF($A$72&lt;&gt;"ชั้น"&amp;'01.ข้อมูลเบื้องต้น'!$H$2,"",IF(VLOOKUP($A103,'03.คีย์เทอม2'!$A$10:$GT$59,140,FALSE)="","",VLOOKUP($A103,'03.คีย์เทอม2'!$A$10:$GT$59,140,FALSE)))</f>
        <v/>
      </c>
      <c r="CP103" s="1262" t="str">
        <f t="shared" si="111"/>
        <v/>
      </c>
      <c r="CQ103" s="1233" t="str">
        <f>IF('2.ชื่อนักเรียน'!R35="มส","มส",IF('2.ชื่อนักเรียน'!R35="ร","ร",IF('2.ชื่อนักเรียน'!R35="ย้าย","ย้าย",IF($B103="","",IF(CP103="","",IF(CP103&gt;=75,"เชี่ยวชาญ",IF(CP103&gt;=65,"ชำนาญ",IF(CP103&gt;=55,"พัฒนา",IF(CP103&gt;=50,"เริ่มต้น","ไม่ผ่าน")))))))))</f>
        <v/>
      </c>
      <c r="CR103" s="1233" t="str">
        <f>IF($A$72&lt;&gt;"ชั้น"&amp;'01.ข้อมูลเบื้องต้น'!$H$2,"",IF(VLOOKUP($A103,'02.คีย์เทอม1'!$A$10:$GT$59,145,FALSE)="","",VLOOKUP($A103,'02.คีย์เทอม1'!$A$10:$GT$59,145,FALSE)))</f>
        <v/>
      </c>
      <c r="CS103" s="1233" t="str">
        <f>IF($A$72&lt;&gt;"ชั้น"&amp;'01.ข้อมูลเบื้องต้น'!$H$2,"",IF(VLOOKUP($A103,'03.คีย์เทอม2'!$A$10:$GT$59,145,FALSE)="","",VLOOKUP($A103,'03.คีย์เทอม2'!$A$10:$GT$59,145,FALSE)))</f>
        <v/>
      </c>
      <c r="CT103" s="1262" t="str">
        <f t="shared" si="112"/>
        <v/>
      </c>
      <c r="CU103" s="1233" t="str">
        <f>IF('2.ชื่อนักเรียน'!R35="มส","มส",IF('2.ชื่อนักเรียน'!R35="ร","ร",IF('2.ชื่อนักเรียน'!R35="ย้าย","ย้าย",IF($B103="","",IF(CT103="","",IF(CT103&gt;=75,"เชี่ยวชาญ",IF(CT103&gt;=65,"ชำนาญ",IF(CT103&gt;=55,"พัฒนา",IF(CT103&gt;=50,"เริ่มต้น","ไม่ผ่าน")))))))))</f>
        <v/>
      </c>
      <c r="CV103" s="1233" t="str">
        <f>IF($A$72&lt;&gt;"ชั้น"&amp;'01.ข้อมูลเบื้องต้น'!$H$2,"",IF(VLOOKUP($A103,'02.คีย์เทอม1'!$A$10:$GT$59,150,FALSE)="","",VLOOKUP($A103,'02.คีย์เทอม1'!$A$10:$GT$59,150,FALSE)))</f>
        <v/>
      </c>
      <c r="CW103" s="1233" t="str">
        <f>IF($A$72&lt;&gt;"ชั้น"&amp;'01.ข้อมูลเบื้องต้น'!$H$2,"",IF(VLOOKUP($A103,'03.คีย์เทอม2'!$A$10:$GT$59,150,FALSE)="","",VLOOKUP($A103,'03.คีย์เทอม2'!$A$10:$GT$59,150,FALSE)))</f>
        <v/>
      </c>
      <c r="CX103" s="1262" t="str">
        <f t="shared" si="113"/>
        <v/>
      </c>
      <c r="CY103" s="1233" t="str">
        <f>IF('2.ชื่อนักเรียน'!R35="มส","มส",IF('2.ชื่อนักเรียน'!R35="ร","ร",IF('2.ชื่อนักเรียน'!R35="ย้าย","ย้าย",IF($B103="","",IF(CX103="","",IF(CX103&gt;=75,"เชี่ยวชาญ",IF(CX103&gt;=65,"ชำนาญ",IF(CX103&gt;=55,"พัฒนา",IF(CX103&gt;=50,"เริ่มต้น","ไม่ผ่าน")))))))))</f>
        <v/>
      </c>
      <c r="CZ103" s="1233" t="str">
        <f>IF($A$72&lt;&gt;"ชั้น"&amp;'01.ข้อมูลเบื้องต้น'!$H$2,"",IF(VLOOKUP($A103,'02.คีย์เทอม1'!$A$10:$GT$59,155,FALSE)="","",VLOOKUP($A103,'02.คีย์เทอม1'!$A$10:$GT$59,155,FALSE)))</f>
        <v/>
      </c>
      <c r="DA103" s="1233" t="str">
        <f>IF($A$72&lt;&gt;"ชั้น"&amp;'01.ข้อมูลเบื้องต้น'!$H$2,"",IF(VLOOKUP($A103,'03.คีย์เทอม2'!$A$10:$GT$59,155,FALSE)="","",VLOOKUP($A103,'03.คีย์เทอม2'!$A$10:$GT$59,155,FALSE)))</f>
        <v/>
      </c>
      <c r="DB103" s="1262" t="str">
        <f t="shared" si="114"/>
        <v/>
      </c>
      <c r="DC103" s="1233" t="str">
        <f>IF('2.ชื่อนักเรียน'!R35="มส","มส",IF('2.ชื่อนักเรียน'!R35="ร","ร",IF('2.ชื่อนักเรียน'!R35="ย้าย","ย้าย",IF($B103="","",IF(DB103="","",IF(DB103&gt;=75,"เชี่ยวชาญ",IF(DB103&gt;=65,"ชำนาญ",IF(DB103&gt;=55,"พัฒนา",IF(DB103&gt;=50,"เริ่มต้น","ไม่ผ่าน")))))))))</f>
        <v/>
      </c>
      <c r="DD103" s="1233" t="str">
        <f>IF($A$72&lt;&gt;"ชั้น"&amp;'01.ข้อมูลเบื้องต้น'!$H$2,"",IF(VLOOKUP($A103,'02.คีย์เทอม1'!$A$10:$GT$59,160,FALSE)="","",VLOOKUP($A103,'02.คีย์เทอม1'!$A$10:$GT$59,160,FALSE)))</f>
        <v/>
      </c>
      <c r="DE103" s="1233" t="str">
        <f>IF($A$72&lt;&gt;"ชั้น"&amp;'01.ข้อมูลเบื้องต้น'!$H$2,"",IF(VLOOKUP($A103,'03.คีย์เทอม2'!$A$10:$GT$59,160,FALSE)="","",VLOOKUP($A103,'03.คีย์เทอม2'!$A$10:$GT$59,160,FALSE)))</f>
        <v/>
      </c>
      <c r="DF103" s="1262" t="str">
        <f t="shared" si="115"/>
        <v/>
      </c>
      <c r="DG103" s="1233" t="str">
        <f>IF('2.ชื่อนักเรียน'!R35="มส","มส",IF('2.ชื่อนักเรียน'!R35="ร","ร",IF('2.ชื่อนักเรียน'!R35="ย้าย","ย้าย",IF($B103="","",IF(DF103="","",IF(DF103&gt;=75,"เชี่ยวชาญ",IF(DF103&gt;=65,"ชำนาญ",IF(DF103&gt;=55,"พัฒนา",IF(DF103&gt;=50,"เริ่มต้น","ไม่ผ่าน")))))))))</f>
        <v/>
      </c>
      <c r="DH103" s="1233" t="str">
        <f>IF($A$72&lt;&gt;"ชั้น"&amp;'01.ข้อมูลเบื้องต้น'!$H$2,"",IF(VLOOKUP($A103,'02.คีย์เทอม1'!$A$10:$GT$59,165,FALSE)="","",VLOOKUP($A103,'02.คีย์เทอม1'!$A$10:$GT$59,165,FALSE)))</f>
        <v/>
      </c>
      <c r="DI103" s="1233" t="str">
        <f>IF($A$72&lt;&gt;"ชั้น"&amp;'01.ข้อมูลเบื้องต้น'!$H$2,"",IF(VLOOKUP($A103,'03.คีย์เทอม2'!$A$10:$GT$59,165,FALSE)="","",VLOOKUP($A103,'03.คีย์เทอม2'!$A$10:$GT$59,165,FALSE)))</f>
        <v/>
      </c>
      <c r="DJ103" s="1262" t="str">
        <f t="shared" si="116"/>
        <v/>
      </c>
      <c r="DK103" s="1233" t="str">
        <f>IF('2.ชื่อนักเรียน'!R35="มส","มส",IF('2.ชื่อนักเรียน'!R35="ร","ร",IF('2.ชื่อนักเรียน'!R35="ย้าย","ย้าย",IF($B103="","",IF(DJ103="","",IF(DJ103&gt;=75,"เชี่ยวชาญ",IF(DJ103&gt;=65,"ชำนาญ",IF(DJ103&gt;=55,"พัฒนา",IF(DJ103&gt;=50,"เริ่มต้น","ไม่ผ่าน")))))))))</f>
        <v/>
      </c>
      <c r="DL103" s="1233" t="str">
        <f>IF($A$72&lt;&gt;"ชั้น"&amp;'01.ข้อมูลเบื้องต้น'!$H$2,"",IF(VLOOKUP($A103,'02.คีย์เทอม1'!$A$10:$GT$59,170,FALSE)="","",VLOOKUP($A103,'02.คีย์เทอม1'!$A$10:$GT$59,170,FALSE)))</f>
        <v/>
      </c>
      <c r="DM103" s="1233" t="str">
        <f>IF($A$72&lt;&gt;"ชั้น"&amp;'01.ข้อมูลเบื้องต้น'!$H$2,"",IF(VLOOKUP($A103,'03.คีย์เทอม2'!$A$10:$GT$59,170,FALSE)="","",VLOOKUP($A103,'03.คีย์เทอม2'!$A$10:$GT$59,170,FALSE)))</f>
        <v/>
      </c>
      <c r="DN103" s="1262" t="str">
        <f t="shared" si="117"/>
        <v/>
      </c>
      <c r="DO103" s="1233" t="str">
        <f>IF('2.ชื่อนักเรียน'!R35="มส","มส",IF('2.ชื่อนักเรียน'!R35="ร","ร",IF('2.ชื่อนักเรียน'!R35="ย้าย","ย้าย",IF($B103="","",IF(DN103="","",IF(DN103&gt;=75,"เชี่ยวชาญ",IF(DN103&gt;=65,"ชำนาญ",IF(DN103&gt;=55,"พัฒนา",IF(DN103&gt;=50,"เริ่มต้น","ไม่ผ่าน")))))))))</f>
        <v/>
      </c>
      <c r="DP103" s="1233" t="str">
        <f>IF($A$72&lt;&gt;"ชั้น"&amp;'01.ข้อมูลเบื้องต้น'!$H$2,"",IF(VLOOKUP($A103,'02.คีย์เทอม1'!$A$10:$GT$59,175,FALSE)="","",VLOOKUP($A103,'02.คีย์เทอม1'!$A$10:$GT$59,175,FALSE)))</f>
        <v/>
      </c>
      <c r="DQ103" s="1233" t="str">
        <f>IF($A$72&lt;&gt;"ชั้น"&amp;'01.ข้อมูลเบื้องต้น'!$H$2,"",IF(VLOOKUP($A103,'03.คีย์เทอม2'!$A$10:$GT$59,175,FALSE)="","",VLOOKUP($A103,'03.คีย์เทอม2'!$A$10:$GT$59,175,FALSE)))</f>
        <v/>
      </c>
      <c r="DR103" s="1262" t="str">
        <f t="shared" si="118"/>
        <v/>
      </c>
      <c r="DS103" s="1233" t="str">
        <f>IF('2.ชื่อนักเรียน'!R35="มส","มส",IF('2.ชื่อนักเรียน'!R35="ร","ร",IF('2.ชื่อนักเรียน'!R35="ย้าย","ย้าย",IF($B103="","",IF(DR103="","",IF(DR103&gt;=75,"เชี่ยวชาญ",IF(DR103&gt;=65,"ชำนาญ",IF(DR103&gt;=55,"พัฒนา",IF(DR103&gt;=50,"เริ่มต้น","ไม่ผ่าน")))))))))</f>
        <v/>
      </c>
      <c r="DT103" s="1233" t="str">
        <f>IF($A$72&lt;&gt;"ชั้น"&amp;'01.ข้อมูลเบื้องต้น'!$H$2,"",IF(VLOOKUP($A103,'02.คีย์เทอม1'!$A$10:$GT$59,180,FALSE)="","",VLOOKUP($A103,'02.คีย์เทอม1'!$A$10:$GT$59,180,FALSE)))</f>
        <v/>
      </c>
      <c r="DU103" s="1233" t="str">
        <f>IF($A$72&lt;&gt;"ชั้น"&amp;'01.ข้อมูลเบื้องต้น'!$H$2,"",IF(VLOOKUP($A103,'03.คีย์เทอม2'!$A$10:$GT$59,180,FALSE)="","",VLOOKUP($A103,'03.คีย์เทอม2'!$A$10:$GT$59,180,FALSE)))</f>
        <v/>
      </c>
      <c r="DV103" s="1262" t="str">
        <f t="shared" si="119"/>
        <v/>
      </c>
      <c r="DW103" s="1233" t="str">
        <f>IF('2.ชื่อนักเรียน'!R35="มส","มส",IF('2.ชื่อนักเรียน'!R35="ร","ร",IF('2.ชื่อนักเรียน'!R35="ย้าย","ย้าย",IF($B103="","",IF(DV103="","",IF(DV103&gt;=75,"เชี่ยวชาญ",IF(DV103&gt;=65,"ชำนาญ",IF(DV103&gt;=55,"พัฒนา",IF(DV103&gt;=50,"เริ่มต้น","ไม่ผ่าน")))))))))</f>
        <v/>
      </c>
    </row>
    <row r="104" spans="1:127" ht="16.8" customHeight="1">
      <c r="A104" s="1323">
        <v>26</v>
      </c>
      <c r="B104" s="1324" t="str">
        <f>IF('2.ชื่อนักเรียน'!C36="","",'2.ชื่อนักเรียน'!C36)</f>
        <v/>
      </c>
      <c r="C104" s="1313" t="str">
        <f>IF('2.ชื่อนักเรียน'!D36="","",'2.ชื่อนักเรียน'!D36)</f>
        <v/>
      </c>
      <c r="D104" s="1314" t="str">
        <f>IF($A$72&lt;&gt;"ชั้น"&amp;'01.ข้อมูลเบื้องต้น'!$H$2,"",IF(AK104="","",AK104))</f>
        <v/>
      </c>
      <c r="E104" s="1314" t="str">
        <f>IF($A$72&lt;&gt;"ชั้น"&amp;'01.ข้อมูลเบื้องต้น'!$H$2,"",IF(AO104="","",AO104))</f>
        <v/>
      </c>
      <c r="F104" s="1315" t="str">
        <f>IF($A$72&lt;&gt;"ชั้น"&amp;'01.ข้อมูลเบื้องต้น'!$H$2,"",IF(AS104="","",AS104))</f>
        <v/>
      </c>
      <c r="G104" s="1326" t="str">
        <f>IF($A$72&lt;&gt;"ชั้น"&amp;'01.ข้อมูลเบื้องต้น'!$H$2,"",IF(AW104="","",AW104))</f>
        <v/>
      </c>
      <c r="H104" s="1327" t="str">
        <f>IF($A$72&lt;&gt;"ชั้น"&amp;'01.ข้อมูลเบื้องต้น'!$H$2,"",IF(BA104="","",BA104))</f>
        <v/>
      </c>
      <c r="I104" s="1316" t="str">
        <f>IF($A$72&lt;&gt;"ชั้น"&amp;'01.ข้อมูลเบื้องต้น'!$H$2,"",IF(BE104="","",BE104))</f>
        <v/>
      </c>
      <c r="J104" s="1316" t="str">
        <f>IF($A$72&lt;&gt;"ชั้น"&amp;'01.ข้อมูลเบื้องต้น'!$H$2,"",IF(BI104="","",BI104))</f>
        <v/>
      </c>
      <c r="K104" s="1316" t="str">
        <f>IF($A$72&lt;&gt;"ชั้น"&amp;'01.ข้อมูลเบื้องต้น'!$H$2,"",IF(BM104="","",BM104))</f>
        <v/>
      </c>
      <c r="L104" s="1328" t="str">
        <f>IF($A$72&lt;&gt;"ชั้น"&amp;'01.ข้อมูลเบื้องต้น'!$H$2,"",IF(BO104="","",BO104))</f>
        <v/>
      </c>
      <c r="M104" s="1326" t="str">
        <f>IF($A$72&lt;&gt;"ชั้น"&amp;'01.ข้อมูลเบื้องต้น'!$H$2,"",IF(BS104="","",BS104))</f>
        <v/>
      </c>
      <c r="N104" s="1327" t="str">
        <f>IF($A$72&lt;&gt;"ชั้น"&amp;'01.ข้อมูลเบื้องต้น'!$H$2,"",IF(BW104="","",BW104))</f>
        <v/>
      </c>
      <c r="O104" s="1327" t="str">
        <f>IF($A$72&lt;&gt;"ชั้น"&amp;'01.ข้อมูลเบื้องต้น'!$H$2,"",IF(CA104="","",CA104))</f>
        <v/>
      </c>
      <c r="P104" s="1327" t="str">
        <f>IF($A$72&lt;&gt;"ชั้น"&amp;'01.ข้อมูลเบื้องต้น'!$H$2,"",IF(CE104="","",CE104))</f>
        <v/>
      </c>
      <c r="Q104" s="1327" t="str">
        <f>IF($A$72&lt;&gt;"ชั้น"&amp;'01.ข้อมูลเบื้องต้น'!$H$2,"",IF(CI104="","",CI104))</f>
        <v/>
      </c>
      <c r="R104" s="1327" t="str">
        <f>IF($A$72&lt;&gt;"ชั้น"&amp;'01.ข้อมูลเบื้องต้น'!$H$2,"",IF(CM104="","",CM104))</f>
        <v/>
      </c>
      <c r="S104" s="1327" t="str">
        <f>IF($A$72&lt;&gt;"ชั้น"&amp;'01.ข้อมูลเบื้องต้น'!$H$2,"",IF(CQ104="","",CQ104))</f>
        <v/>
      </c>
      <c r="T104" s="1327" t="str">
        <f>IF($A$72&lt;&gt;"ชั้น"&amp;'01.ข้อมูลเบื้องต้น'!$H$2,"",IF(CU104="","",CU104))</f>
        <v/>
      </c>
      <c r="U104" s="1327" t="str">
        <f>IF($A$72&lt;&gt;"ชั้น"&amp;'01.ข้อมูลเบื้องต้น'!$H$2,"",IF(CY104="","",CY104))</f>
        <v/>
      </c>
      <c r="V104" s="1327" t="str">
        <f>IF($A$72&lt;&gt;"ชั้น"&amp;'01.ข้อมูลเบื้องต้น'!$H$2,"",IF(DC104="","",DC104))</f>
        <v/>
      </c>
      <c r="W104" s="1327" t="str">
        <f>IF($A$72&lt;&gt;"ชั้น"&amp;'01.ข้อมูลเบื้องต้น'!$H$2,"",IF(DG104="","",DG104))</f>
        <v/>
      </c>
      <c r="X104" s="1327" t="str">
        <f>IF($A$72&lt;&gt;"ชั้น"&amp;'01.ข้อมูลเบื้องต้น'!$H$2,"",IF(DK104="","",DK104))</f>
        <v/>
      </c>
      <c r="Y104" s="1327" t="str">
        <f>IF($A$72&lt;&gt;"ชั้น"&amp;'01.ข้อมูลเบื้องต้น'!$H$2,"",IF(DO104="","",DO104))</f>
        <v/>
      </c>
      <c r="Z104" s="1327" t="str">
        <f>IF($A$72&lt;&gt;"ชั้น"&amp;'01.ข้อมูลเบื้องต้น'!$H$2,"",IF(DS104="","",DS104))</f>
        <v/>
      </c>
      <c r="AA104" s="1420" t="str">
        <f>IF($A$72&lt;&gt;"ชั้น"&amp;'01.ข้อมูลเบื้องต้น'!$H$2,"",IF(DW104="","",DW104))</f>
        <v/>
      </c>
      <c r="AB104" s="1421" t="str">
        <f>IF($A$72&lt;&gt;"ชั้น"&amp;'01.ข้อมูลเบื้องต้น'!$H$2,"",'7.พัฒนาผู้เรียน'!G36)</f>
        <v/>
      </c>
      <c r="AC104" s="1422" t="str">
        <f>IF($A$72&lt;&gt;"ชั้น"&amp;'01.ข้อมูลเบื้องต้น'!$H$2,"",'9.คุณลักษณะ'!I36)</f>
        <v/>
      </c>
      <c r="AH104" s="1233" t="str">
        <f>IF($A$72&lt;&gt;"ชั้น"&amp;'01.ข้อมูลเบื้องต้น'!$H$2,"",IF(VLOOKUP($A104,'02.คีย์เทอม1'!$A$10:$GT$59,189,FALSE)="","",VLOOKUP($A104,'02.คีย์เทอม1'!$A$10:$GT$59,189,FALSE)))</f>
        <v/>
      </c>
      <c r="AI104" s="1233" t="str">
        <f>IF($A$72&lt;&gt;"ชั้น"&amp;'01.ข้อมูลเบื้องต้น'!$H$2,"",IF(VLOOKUP($A104,'03.คีย์เทอม2'!$A$10:$GT$59,189,FALSE)="","",VLOOKUP($A104,'03.คีย์เทอม2'!$A$10:$GT$59,189,FALSE)))</f>
        <v/>
      </c>
      <c r="AJ104" s="1262" t="str">
        <f t="shared" si="73"/>
        <v/>
      </c>
      <c r="AK104" s="1233" t="str">
        <f>IF('2.ชื่อนักเรียน'!R36="มส","มส",IF('2.ชื่อนักเรียน'!R36="ร","ร",IF('2.ชื่อนักเรียน'!R36="ย้าย","ย้าย",IF($B104="","",IF(AJ104="","",IF(AJ104&gt;=75,"เชี่ยวชาญ",IF(AJ104&gt;=65,"ชำนาญ",IF(AJ104&gt;=55,"พัฒนา",IF(AJ104&gt;=50,"เริ่มต้น","ไม่ผ่าน")))))))))</f>
        <v/>
      </c>
      <c r="AL104" s="1233" t="str">
        <f>IF($A$72&lt;&gt;"ชั้น"&amp;'01.ข้อมูลเบื้องต้น'!$H$2,"",IF(VLOOKUP($A104,'02.คีย์เทอม1'!$A$10:$GT$59,193,FALSE)="","",VLOOKUP($A104,'02.คีย์เทอม1'!$A$10:$GT$59,193,FALSE)))</f>
        <v/>
      </c>
      <c r="AM104" s="1233" t="str">
        <f>IF($A$72&lt;&gt;"ชั้น"&amp;'01.ข้อมูลเบื้องต้น'!$H$2,"",IF(VLOOKUP($A104,'03.คีย์เทอม2'!$A$10:$GT$59,193,FALSE)="","",VLOOKUP($A104,'03.คีย์เทอม2'!$A$10:$GT$59,193,FALSE)))</f>
        <v/>
      </c>
      <c r="AN104" s="1262" t="str">
        <f t="shared" si="97"/>
        <v/>
      </c>
      <c r="AO104" s="1233" t="str">
        <f>IF('2.ชื่อนักเรียน'!R36="มส","มส",IF('2.ชื่อนักเรียน'!R36="ร","ร",IF('2.ชื่อนักเรียน'!R36="ย้าย","ย้าย",IF($B104="","",IF(AN104="","",IF(AN104&gt;=75,"เชี่ยวชาญ",IF(AN104&gt;=65,"ชำนาญ",IF(AN104&gt;=55,"พัฒนา",IF(AN104&gt;=50,"เริ่มต้น","ไม่ผ่าน")))))))))</f>
        <v/>
      </c>
      <c r="AP104" s="1233" t="str">
        <f>IF($A$72&lt;&gt;"ชั้น"&amp;'01.ข้อมูลเบื้องต้น'!$H$2,"",IF(VLOOKUP($A104,'02.คีย์เทอม1'!$A$10:$GT$59,195,FALSE)="","",VLOOKUP($A104,'02.คีย์เทอม1'!$A$10:$GT$59,195,FALSE)))</f>
        <v/>
      </c>
      <c r="AQ104" s="1233" t="str">
        <f>IF($A$72&lt;&gt;"ชั้น"&amp;'01.ข้อมูลเบื้องต้น'!$H$2,"",IF(VLOOKUP($A104,'03.คีย์เทอม2'!$A$10:$GT$59,195,FALSE)="","",VLOOKUP($A104,'03.คีย์เทอม2'!$A$10:$GT$59,195,FALSE)))</f>
        <v/>
      </c>
      <c r="AR104" s="1262" t="str">
        <f t="shared" si="98"/>
        <v/>
      </c>
      <c r="AS104" s="1233" t="str">
        <f>IF('2.ชื่อนักเรียน'!R36="มส","มส",IF('2.ชื่อนักเรียน'!R36="ร","ร",IF('2.ชื่อนักเรียน'!R36="ย้าย","ย้าย",IF($B104="","",IF(AR104="","",IF(AR104&gt;=75,"เชี่ยวชาญ",IF(AR104&gt;=65,"ชำนาญ",IF(AR104&gt;=55,"พัฒนา",IF(AR104&gt;=50,"เริ่มต้น","ไม่ผ่าน")))))))))</f>
        <v/>
      </c>
      <c r="AT104" s="1233" t="str">
        <f>IF($A$72&lt;&gt;"ชั้น"&amp;'01.ข้อมูลเบื้องต้น'!$H$2,"",IF(VLOOKUP($A104,'02.คีย์เทอม1'!$A$10:$GT$59,196,FALSE)="","",VLOOKUP($A104,'02.คีย์เทอม1'!$A$10:$GT$59,196,FALSE)))</f>
        <v/>
      </c>
      <c r="AU104" s="1233" t="str">
        <f>IF($A$72&lt;&gt;"ชั้น"&amp;'01.ข้อมูลเบื้องต้น'!$H$2,"",IF(VLOOKUP($A104,'03.คีย์เทอม2'!$A$10:$GT$59,196,FALSE)="","",VLOOKUP($A104,'03.คีย์เทอม2'!$A$10:$GT$59,196,FALSE)))</f>
        <v/>
      </c>
      <c r="AV104" s="1262" t="str">
        <f t="shared" si="99"/>
        <v/>
      </c>
      <c r="AW104" s="1233" t="str">
        <f>IF('2.ชื่อนักเรียน'!R36="มส","มส",IF('2.ชื่อนักเรียน'!R36="ร","ร",IF('2.ชื่อนักเรียน'!R36="ย้าย","ย้าย",IF($B104="","",IF(AV104="","",IF(AV104&gt;=75,"เชี่ยวชาญ",IF(AV104&gt;=65,"ชำนาญ",IF(AV104&gt;=55,"พัฒนา",IF(AV104&gt;=50,"เริ่มต้น","ไม่ผ่าน")))))))))</f>
        <v/>
      </c>
      <c r="AX104" s="1233" t="str">
        <f>IF($A$72&lt;&gt;"ชั้น"&amp;'01.ข้อมูลเบื้องต้น'!$H$2,"",IF(VLOOKUP($A104,'02.คีย์เทอม1'!$A$10:$GT$59,197,FALSE)="","",VLOOKUP($A104,'02.คีย์เทอม1'!$A$10:$GT$59,197,FALSE)))</f>
        <v/>
      </c>
      <c r="AY104" s="1233" t="str">
        <f>IF($A$72&lt;&gt;"ชั้น"&amp;'01.ข้อมูลเบื้องต้น'!$H$2,"",IF(VLOOKUP($A104,'03.คีย์เทอม2'!$A$10:$GT$59,197,FALSE)="","",VLOOKUP($A104,'03.คีย์เทอม2'!$A$10:$GT$59,197,FALSE)))</f>
        <v/>
      </c>
      <c r="AZ104" s="1262" t="str">
        <f t="shared" si="100"/>
        <v/>
      </c>
      <c r="BA104" s="1233" t="str">
        <f>IF('2.ชื่อนักเรียน'!R36="มส","มส",IF('2.ชื่อนักเรียน'!R36="ร","ร",IF('2.ชื่อนักเรียน'!R36="ย้าย","ย้าย",IF($B104="","",IF(AZ104="","",IF(AZ104&gt;=75,"เชี่ยวชาญ",IF(AZ104&gt;=65,"ชำนาญ",IF(AZ104&gt;=55,"พัฒนา",IF(AZ104&gt;=50,"เริ่มต้น","ไม่ผ่าน")))))))))</f>
        <v/>
      </c>
      <c r="BB104" s="1233" t="str">
        <f>IF($A$72&lt;&gt;"ชั้น"&amp;'01.ข้อมูลเบื้องต้น'!$H$2,"",IF(VLOOKUP($A104,'02.คีย์เทอม1'!$A$10:$GT$59,198,FALSE)="","",VLOOKUP($A104,'02.คีย์เทอม1'!$A$10:$GT$59,198,FALSE)))</f>
        <v/>
      </c>
      <c r="BC104" s="1233" t="str">
        <f>IF($A$72&lt;&gt;"ชั้น"&amp;'01.ข้อมูลเบื้องต้น'!$H$2,"",IF(VLOOKUP($A104,'03.คีย์เทอม2'!$A$10:$GT$59,198,FALSE)="","",VLOOKUP($A104,'03.คีย์เทอม2'!$A$10:$GT$59,198,FALSE)))</f>
        <v/>
      </c>
      <c r="BD104" s="1262" t="str">
        <f t="shared" si="101"/>
        <v/>
      </c>
      <c r="BE104" s="1233" t="str">
        <f>IF('2.ชื่อนักเรียน'!R36="มส","มส",IF('2.ชื่อนักเรียน'!R36="ร","ร",IF('2.ชื่อนักเรียน'!R36="ย้าย","ย้าย",IF($B104="","",IF(BD104="","",IF(BD104&gt;=75,"เชี่ยวชาญ",IF(BD104&gt;=65,"ชำนาญ",IF(BD104&gt;=55,"พัฒนา",IF(BD104&gt;=50,"เริ่มต้น","ไม่ผ่าน")))))))))</f>
        <v/>
      </c>
      <c r="BF104" s="1233" t="str">
        <f>IF($A$72&lt;&gt;"ชั้น"&amp;'01.ข้อมูลเบื้องต้น'!$H$2,"",IF(VLOOKUP($A104,'02.คีย์เทอม1'!$A$10:$GT$59,199,FALSE)="","",VLOOKUP($A104,'02.คีย์เทอม1'!$A$10:$GT$59,199,FALSE)))</f>
        <v/>
      </c>
      <c r="BG104" s="1233" t="str">
        <f>IF($A$72&lt;&gt;"ชั้น"&amp;'01.ข้อมูลเบื้องต้น'!$H$2,"",IF(VLOOKUP($A104,'03.คีย์เทอม2'!$A$10:$GT$59,199,FALSE)="","",VLOOKUP($A104,'03.คีย์เทอม2'!$A$10:$GT$59,199,FALSE)))</f>
        <v/>
      </c>
      <c r="BH104" s="1262" t="str">
        <f t="shared" si="102"/>
        <v/>
      </c>
      <c r="BI104" s="1233" t="str">
        <f>IF('2.ชื่อนักเรียน'!R36="มส","มส",IF('2.ชื่อนักเรียน'!R36="ร","ร",IF('2.ชื่อนักเรียน'!R36="ย้าย","ย้าย",IF($B104="","",IF(BH104="","",IF(BH104&gt;=75,"เชี่ยวชาญ",IF(BH104&gt;=65,"ชำนาญ",IF(BH104&gt;=55,"พัฒนา",IF(BH104&gt;=50,"เริ่มต้น","ไม่ผ่าน")))))))))</f>
        <v/>
      </c>
      <c r="BJ104" s="1233" t="str">
        <f>IF($A$72&lt;&gt;"ชั้น"&amp;'01.ข้อมูลเบื้องต้น'!$H$2,"",IF(VLOOKUP($A104,'02.คีย์เทอม1'!$A$10:$GT$59,200,FALSE)="","",VLOOKUP($A104,'02.คีย์เทอม1'!$A$10:$GT$59,200,FALSE)))</f>
        <v/>
      </c>
      <c r="BK104" s="1233" t="str">
        <f>IF($A$72&lt;&gt;"ชั้น"&amp;'01.ข้อมูลเบื้องต้น'!$H$2,"",IF(VLOOKUP($A104,'03.คีย์เทอม2'!$A$10:$GT$59,200,FALSE)="","",VLOOKUP($A104,'03.คีย์เทอม2'!$A$10:$GT$59,200,FALSE)))</f>
        <v/>
      </c>
      <c r="BL104" s="1262" t="str">
        <f t="shared" si="103"/>
        <v/>
      </c>
      <c r="BM104" s="1233" t="str">
        <f>IF('2.ชื่อนักเรียน'!R36="มส","มส",IF('2.ชื่อนักเรียน'!R36="ร","ร",IF('2.ชื่อนักเรียน'!R36="ย้าย","ย้าย",IF($B104="","",IF(BL104="","",IF(BL104&gt;=75,"เชี่ยวชาญ",IF(BL104&gt;=65,"ชำนาญ",IF(BL104&gt;=55,"พัฒนา",IF(BL104&gt;=50,"เริ่มต้น","ไม่ผ่าน")))))))))</f>
        <v/>
      </c>
      <c r="BN104" s="1262" t="str">
        <f t="shared" si="104"/>
        <v/>
      </c>
      <c r="BO104" s="1233" t="str">
        <f>IF('2.ชื่อนักเรียน'!R36="มส","มส",IF('2.ชื่อนักเรียน'!R36="ร","ร",IF('2.ชื่อนักเรียน'!R36="ย้าย","ย้าย",IF($B104="","",IF(BN104="","",IF(BN104&gt;=75,"เชี่ยวชาญ",IF(BN104&gt;=65,"ชำนาญ",IF(BN104&gt;=55,"พัฒนา",IF(BN104&gt;=50,"เริ่มต้น","ไม่ผ่าน")))))))))</f>
        <v/>
      </c>
      <c r="BP104" s="1233" t="str">
        <f>IF($A$72&lt;&gt;"ชั้น"&amp;'01.ข้อมูลเบื้องต้น'!$H$2,"",IF(VLOOKUP($A104,'02.คีย์เทอม1'!$A$10:$GT$59,110,FALSE)="","",VLOOKUP($A104,'02.คีย์เทอม1'!$A$10:$GT$59,110,FALSE)))</f>
        <v/>
      </c>
      <c r="BQ104" s="1233" t="str">
        <f>IF($A$72&lt;&gt;"ชั้น"&amp;'01.ข้อมูลเบื้องต้น'!$H$2,"",IF(VLOOKUP($A104,'03.คีย์เทอม2'!$A$10:$GT$59,110,FALSE)="","",VLOOKUP($A104,'03.คีย์เทอม2'!$A$10:$GT$59,110,FALSE)))</f>
        <v/>
      </c>
      <c r="BR104" s="1262" t="str">
        <f t="shared" si="105"/>
        <v/>
      </c>
      <c r="BS104" s="1233" t="str">
        <f>IF('2.ชื่อนักเรียน'!R36="มส","มส",IF('2.ชื่อนักเรียน'!R36="ร","ร",IF('2.ชื่อนักเรียน'!R36="ย้าย","ย้าย",IF($B104="","",IF(BR104="","",IF(BR104&gt;=75,"เชี่ยวชาญ",IF(BR104&gt;=65,"ชำนาญ",IF(BR104&gt;=55,"พัฒนา",IF(BR104&gt;=50,"เริ่มต้น","ไม่ผ่าน")))))))))</f>
        <v/>
      </c>
      <c r="BT104" s="1233" t="str">
        <f>IF($A$72&lt;&gt;"ชั้น"&amp;'01.ข้อมูลเบื้องต้น'!$H$2,"",IF(VLOOKUP($A104,'02.คีย์เทอม1'!$A$10:$GT$59,115,FALSE)="","",VLOOKUP($A104,'02.คีย์เทอม1'!$A$10:$GT$59,115,FALSE)))</f>
        <v/>
      </c>
      <c r="BU104" s="1233" t="str">
        <f>IF($A$72&lt;&gt;"ชั้น"&amp;'01.ข้อมูลเบื้องต้น'!$H$2,"",IF(VLOOKUP($A104,'03.คีย์เทอม2'!$A$10:$GT$59,115,FALSE)="","",VLOOKUP($A104,'03.คีย์เทอม2'!$A$10:$GT$59,115,FALSE)))</f>
        <v/>
      </c>
      <c r="BV104" s="1262" t="str">
        <f t="shared" si="106"/>
        <v/>
      </c>
      <c r="BW104" s="1233" t="str">
        <f>IF('2.ชื่อนักเรียน'!R36="มส","มส",IF('2.ชื่อนักเรียน'!R36="ร","ร",IF('2.ชื่อนักเรียน'!R36="ย้าย","ย้าย",IF($B104="","",IF(BV104="","",IF(BV104&gt;=75,"เชี่ยวชาญ",IF(BV104&gt;=65,"ชำนาญ",IF(BV104&gt;=55,"พัฒนา",IF(BV104&gt;=50,"เริ่มต้น","ไม่ผ่าน")))))))))</f>
        <v/>
      </c>
      <c r="BX104" s="1233" t="str">
        <f>IF($A$72&lt;&gt;"ชั้น"&amp;'01.ข้อมูลเบื้องต้น'!$H$2,"",IF(VLOOKUP($A104,'02.คีย์เทอม1'!$A$10:$GT$59,120,FALSE)="","",VLOOKUP($A104,'02.คีย์เทอม1'!$A$10:$GT$59,120,FALSE)))</f>
        <v/>
      </c>
      <c r="BY104" s="1233" t="str">
        <f>IF($A$72&lt;&gt;"ชั้น"&amp;'01.ข้อมูลเบื้องต้น'!$H$2,"",IF(VLOOKUP($A104,'03.คีย์เทอม2'!$A$10:$GT$59,120,FALSE)="","",VLOOKUP($A104,'03.คีย์เทอม2'!$A$10:$GT$59,120,FALSE)))</f>
        <v/>
      </c>
      <c r="BZ104" s="1262" t="str">
        <f t="shared" si="107"/>
        <v/>
      </c>
      <c r="CA104" s="1233" t="str">
        <f>IF('2.ชื่อนักเรียน'!R36="มส","มส",IF('2.ชื่อนักเรียน'!R36="ร","ร",IF('2.ชื่อนักเรียน'!R36="ย้าย","ย้าย",IF($B104="","",IF(BZ104="","",IF(BZ104&gt;=75,"เชี่ยวชาญ",IF(BZ104&gt;=65,"ชำนาญ",IF(BZ104&gt;=55,"พัฒนา",IF(BZ104&gt;=50,"เริ่มต้น","ไม่ผ่าน")))))))))</f>
        <v/>
      </c>
      <c r="CB104" s="1233" t="str">
        <f>IF($A$72&lt;&gt;"ชั้น"&amp;'01.ข้อมูลเบื้องต้น'!$H$2,"",IF(VLOOKUP($A104,'02.คีย์เทอม1'!$A$10:$GT$59,125,FALSE)="","",VLOOKUP($A104,'02.คีย์เทอม1'!$A$10:$GT$59,125,FALSE)))</f>
        <v/>
      </c>
      <c r="CC104" s="1233" t="str">
        <f>IF($A$72&lt;&gt;"ชั้น"&amp;'01.ข้อมูลเบื้องต้น'!$H$2,"",IF(VLOOKUP($A104,'03.คีย์เทอม2'!$A$10:$GT$59,125,FALSE)="","",VLOOKUP($A104,'03.คีย์เทอม2'!$A$10:$GT$59,125,FALSE)))</f>
        <v/>
      </c>
      <c r="CD104" s="1262" t="str">
        <f t="shared" si="108"/>
        <v/>
      </c>
      <c r="CE104" s="1233" t="str">
        <f>IF('2.ชื่อนักเรียน'!R36="มส","มส",IF('2.ชื่อนักเรียน'!R36="ร","ร",IF('2.ชื่อนักเรียน'!R36="ย้าย","ย้าย",IF($B104="","",IF(CD104="","",IF(CD104&gt;=75,"เชี่ยวชาญ",IF(CD104&gt;=65,"ชำนาญ",IF(CD104&gt;=55,"พัฒนา",IF(CD104&gt;=50,"เริ่มต้น","ไม่ผ่าน")))))))))</f>
        <v/>
      </c>
      <c r="CF104" s="1233" t="str">
        <f>IF($A$72&lt;&gt;"ชั้น"&amp;'01.ข้อมูลเบื้องต้น'!$H$2,"",IF(VLOOKUP($A104,'02.คีย์เทอม1'!$A$10:$GT$59,130,FALSE)="","",VLOOKUP($A104,'02.คีย์เทอม1'!$A$10:$GT$59,130,FALSE)))</f>
        <v/>
      </c>
      <c r="CG104" s="1233" t="str">
        <f>IF($A$72&lt;&gt;"ชั้น"&amp;'01.ข้อมูลเบื้องต้น'!$H$2,"",IF(VLOOKUP($A104,'03.คีย์เทอม2'!$A$10:$GT$59,130,FALSE)="","",VLOOKUP($A104,'03.คีย์เทอม2'!$A$10:$GT$59,130,FALSE)))</f>
        <v/>
      </c>
      <c r="CH104" s="1262" t="str">
        <f t="shared" si="109"/>
        <v/>
      </c>
      <c r="CI104" s="1233" t="str">
        <f>IF('2.ชื่อนักเรียน'!R36="มส","มส",IF('2.ชื่อนักเรียน'!R36="ร","ร",IF('2.ชื่อนักเรียน'!R36="ย้าย","ย้าย",IF($B104="","",IF(CH104="","",IF(CH104&gt;=75,"เชี่ยวชาญ",IF(CH104&gt;=65,"ชำนาญ",IF(CH104&gt;=55,"พัฒนา",IF(CH104&gt;=50,"เริ่มต้น","ไม่ผ่าน")))))))))</f>
        <v/>
      </c>
      <c r="CJ104" s="1233" t="str">
        <f>IF($A$72&lt;&gt;"ชั้น"&amp;'01.ข้อมูลเบื้องต้น'!$H$2,"",IF(VLOOKUP($A104,'02.คีย์เทอม1'!$A$10:$GT$59,135,FALSE)="","",VLOOKUP($A104,'02.คีย์เทอม1'!$A$10:$GT$59,135,FALSE)))</f>
        <v/>
      </c>
      <c r="CK104" s="1233" t="str">
        <f>IF($A$72&lt;&gt;"ชั้น"&amp;'01.ข้อมูลเบื้องต้น'!$H$2,"",IF(VLOOKUP($A104,'03.คีย์เทอม2'!$A$10:$GT$59,135,FALSE)="","",VLOOKUP($A104,'03.คีย์เทอม2'!$A$10:$GT$59,135,FALSE)))</f>
        <v/>
      </c>
      <c r="CL104" s="1262" t="str">
        <f t="shared" si="110"/>
        <v/>
      </c>
      <c r="CM104" s="1233" t="str">
        <f>IF('2.ชื่อนักเรียน'!R36="มส","มส",IF('2.ชื่อนักเรียน'!R36="ร","ร",IF('2.ชื่อนักเรียน'!R36="ย้าย","ย้าย",IF($B104="","",IF(CL104="","",IF(CL104&gt;=75,"เชี่ยวชาญ",IF(CL104&gt;=65,"ชำนาญ",IF(CL104&gt;=55,"พัฒนา",IF(CL104&gt;=50,"เริ่มต้น","ไม่ผ่าน")))))))))</f>
        <v/>
      </c>
      <c r="CN104" s="1233" t="str">
        <f>IF($A$72&lt;&gt;"ชั้น"&amp;'01.ข้อมูลเบื้องต้น'!$H$2,"",IF(VLOOKUP($A104,'02.คีย์เทอม1'!$A$10:$GT$59,140,FALSE)="","",VLOOKUP($A104,'02.คีย์เทอม1'!$A$10:$GT$59,140,FALSE)))</f>
        <v/>
      </c>
      <c r="CO104" s="1233" t="str">
        <f>IF($A$72&lt;&gt;"ชั้น"&amp;'01.ข้อมูลเบื้องต้น'!$H$2,"",IF(VLOOKUP($A104,'03.คีย์เทอม2'!$A$10:$GT$59,140,FALSE)="","",VLOOKUP($A104,'03.คีย์เทอม2'!$A$10:$GT$59,140,FALSE)))</f>
        <v/>
      </c>
      <c r="CP104" s="1262" t="str">
        <f t="shared" si="111"/>
        <v/>
      </c>
      <c r="CQ104" s="1233" t="str">
        <f>IF('2.ชื่อนักเรียน'!R36="มส","มส",IF('2.ชื่อนักเรียน'!R36="ร","ร",IF('2.ชื่อนักเรียน'!R36="ย้าย","ย้าย",IF($B104="","",IF(CP104="","",IF(CP104&gt;=75,"เชี่ยวชาญ",IF(CP104&gt;=65,"ชำนาญ",IF(CP104&gt;=55,"พัฒนา",IF(CP104&gt;=50,"เริ่มต้น","ไม่ผ่าน")))))))))</f>
        <v/>
      </c>
      <c r="CR104" s="1233" t="str">
        <f>IF($A$72&lt;&gt;"ชั้น"&amp;'01.ข้อมูลเบื้องต้น'!$H$2,"",IF(VLOOKUP($A104,'02.คีย์เทอม1'!$A$10:$GT$59,145,FALSE)="","",VLOOKUP($A104,'02.คีย์เทอม1'!$A$10:$GT$59,145,FALSE)))</f>
        <v/>
      </c>
      <c r="CS104" s="1233" t="str">
        <f>IF($A$72&lt;&gt;"ชั้น"&amp;'01.ข้อมูลเบื้องต้น'!$H$2,"",IF(VLOOKUP($A104,'03.คีย์เทอม2'!$A$10:$GT$59,145,FALSE)="","",VLOOKUP($A104,'03.คีย์เทอม2'!$A$10:$GT$59,145,FALSE)))</f>
        <v/>
      </c>
      <c r="CT104" s="1262" t="str">
        <f t="shared" si="112"/>
        <v/>
      </c>
      <c r="CU104" s="1233" t="str">
        <f>IF('2.ชื่อนักเรียน'!R36="มส","มส",IF('2.ชื่อนักเรียน'!R36="ร","ร",IF('2.ชื่อนักเรียน'!R36="ย้าย","ย้าย",IF($B104="","",IF(CT104="","",IF(CT104&gt;=75,"เชี่ยวชาญ",IF(CT104&gt;=65,"ชำนาญ",IF(CT104&gt;=55,"พัฒนา",IF(CT104&gt;=50,"เริ่มต้น","ไม่ผ่าน")))))))))</f>
        <v/>
      </c>
      <c r="CV104" s="1233" t="str">
        <f>IF($A$72&lt;&gt;"ชั้น"&amp;'01.ข้อมูลเบื้องต้น'!$H$2,"",IF(VLOOKUP($A104,'02.คีย์เทอม1'!$A$10:$GT$59,150,FALSE)="","",VLOOKUP($A104,'02.คีย์เทอม1'!$A$10:$GT$59,150,FALSE)))</f>
        <v/>
      </c>
      <c r="CW104" s="1233" t="str">
        <f>IF($A$72&lt;&gt;"ชั้น"&amp;'01.ข้อมูลเบื้องต้น'!$H$2,"",IF(VLOOKUP($A104,'03.คีย์เทอม2'!$A$10:$GT$59,150,FALSE)="","",VLOOKUP($A104,'03.คีย์เทอม2'!$A$10:$GT$59,150,FALSE)))</f>
        <v/>
      </c>
      <c r="CX104" s="1262" t="str">
        <f t="shared" si="113"/>
        <v/>
      </c>
      <c r="CY104" s="1233" t="str">
        <f>IF('2.ชื่อนักเรียน'!R36="มส","มส",IF('2.ชื่อนักเรียน'!R36="ร","ร",IF('2.ชื่อนักเรียน'!R36="ย้าย","ย้าย",IF($B104="","",IF(CX104="","",IF(CX104&gt;=75,"เชี่ยวชาญ",IF(CX104&gt;=65,"ชำนาญ",IF(CX104&gt;=55,"พัฒนา",IF(CX104&gt;=50,"เริ่มต้น","ไม่ผ่าน")))))))))</f>
        <v/>
      </c>
      <c r="CZ104" s="1233" t="str">
        <f>IF($A$72&lt;&gt;"ชั้น"&amp;'01.ข้อมูลเบื้องต้น'!$H$2,"",IF(VLOOKUP($A104,'02.คีย์เทอม1'!$A$10:$GT$59,155,FALSE)="","",VLOOKUP($A104,'02.คีย์เทอม1'!$A$10:$GT$59,155,FALSE)))</f>
        <v/>
      </c>
      <c r="DA104" s="1233" t="str">
        <f>IF($A$72&lt;&gt;"ชั้น"&amp;'01.ข้อมูลเบื้องต้น'!$H$2,"",IF(VLOOKUP($A104,'03.คีย์เทอม2'!$A$10:$GT$59,155,FALSE)="","",VLOOKUP($A104,'03.คีย์เทอม2'!$A$10:$GT$59,155,FALSE)))</f>
        <v/>
      </c>
      <c r="DB104" s="1262" t="str">
        <f t="shared" si="114"/>
        <v/>
      </c>
      <c r="DC104" s="1233" t="str">
        <f>IF('2.ชื่อนักเรียน'!R36="มส","มส",IF('2.ชื่อนักเรียน'!R36="ร","ร",IF('2.ชื่อนักเรียน'!R36="ย้าย","ย้าย",IF($B104="","",IF(DB104="","",IF(DB104&gt;=75,"เชี่ยวชาญ",IF(DB104&gt;=65,"ชำนาญ",IF(DB104&gt;=55,"พัฒนา",IF(DB104&gt;=50,"เริ่มต้น","ไม่ผ่าน")))))))))</f>
        <v/>
      </c>
      <c r="DD104" s="1233" t="str">
        <f>IF($A$72&lt;&gt;"ชั้น"&amp;'01.ข้อมูลเบื้องต้น'!$H$2,"",IF(VLOOKUP($A104,'02.คีย์เทอม1'!$A$10:$GT$59,160,FALSE)="","",VLOOKUP($A104,'02.คีย์เทอม1'!$A$10:$GT$59,160,FALSE)))</f>
        <v/>
      </c>
      <c r="DE104" s="1233" t="str">
        <f>IF($A$72&lt;&gt;"ชั้น"&amp;'01.ข้อมูลเบื้องต้น'!$H$2,"",IF(VLOOKUP($A104,'03.คีย์เทอม2'!$A$10:$GT$59,160,FALSE)="","",VLOOKUP($A104,'03.คีย์เทอม2'!$A$10:$GT$59,160,FALSE)))</f>
        <v/>
      </c>
      <c r="DF104" s="1262" t="str">
        <f t="shared" si="115"/>
        <v/>
      </c>
      <c r="DG104" s="1233" t="str">
        <f>IF('2.ชื่อนักเรียน'!R36="มส","มส",IF('2.ชื่อนักเรียน'!R36="ร","ร",IF('2.ชื่อนักเรียน'!R36="ย้าย","ย้าย",IF($B104="","",IF(DF104="","",IF(DF104&gt;=75,"เชี่ยวชาญ",IF(DF104&gt;=65,"ชำนาญ",IF(DF104&gt;=55,"พัฒนา",IF(DF104&gt;=50,"เริ่มต้น","ไม่ผ่าน")))))))))</f>
        <v/>
      </c>
      <c r="DH104" s="1233" t="str">
        <f>IF($A$72&lt;&gt;"ชั้น"&amp;'01.ข้อมูลเบื้องต้น'!$H$2,"",IF(VLOOKUP($A104,'02.คีย์เทอม1'!$A$10:$GT$59,165,FALSE)="","",VLOOKUP($A104,'02.คีย์เทอม1'!$A$10:$GT$59,165,FALSE)))</f>
        <v/>
      </c>
      <c r="DI104" s="1233" t="str">
        <f>IF($A$72&lt;&gt;"ชั้น"&amp;'01.ข้อมูลเบื้องต้น'!$H$2,"",IF(VLOOKUP($A104,'03.คีย์เทอม2'!$A$10:$GT$59,165,FALSE)="","",VLOOKUP($A104,'03.คีย์เทอม2'!$A$10:$GT$59,165,FALSE)))</f>
        <v/>
      </c>
      <c r="DJ104" s="1262" t="str">
        <f t="shared" si="116"/>
        <v/>
      </c>
      <c r="DK104" s="1233" t="str">
        <f>IF('2.ชื่อนักเรียน'!R36="มส","มส",IF('2.ชื่อนักเรียน'!R36="ร","ร",IF('2.ชื่อนักเรียน'!R36="ย้าย","ย้าย",IF($B104="","",IF(DJ104="","",IF(DJ104&gt;=75,"เชี่ยวชาญ",IF(DJ104&gt;=65,"ชำนาญ",IF(DJ104&gt;=55,"พัฒนา",IF(DJ104&gt;=50,"เริ่มต้น","ไม่ผ่าน")))))))))</f>
        <v/>
      </c>
      <c r="DL104" s="1233" t="str">
        <f>IF($A$72&lt;&gt;"ชั้น"&amp;'01.ข้อมูลเบื้องต้น'!$H$2,"",IF(VLOOKUP($A104,'02.คีย์เทอม1'!$A$10:$GT$59,170,FALSE)="","",VLOOKUP($A104,'02.คีย์เทอม1'!$A$10:$GT$59,170,FALSE)))</f>
        <v/>
      </c>
      <c r="DM104" s="1233" t="str">
        <f>IF($A$72&lt;&gt;"ชั้น"&amp;'01.ข้อมูลเบื้องต้น'!$H$2,"",IF(VLOOKUP($A104,'03.คีย์เทอม2'!$A$10:$GT$59,170,FALSE)="","",VLOOKUP($A104,'03.คีย์เทอม2'!$A$10:$GT$59,170,FALSE)))</f>
        <v/>
      </c>
      <c r="DN104" s="1262" t="str">
        <f t="shared" si="117"/>
        <v/>
      </c>
      <c r="DO104" s="1233" t="str">
        <f>IF('2.ชื่อนักเรียน'!R36="มส","มส",IF('2.ชื่อนักเรียน'!R36="ร","ร",IF('2.ชื่อนักเรียน'!R36="ย้าย","ย้าย",IF($B104="","",IF(DN104="","",IF(DN104&gt;=75,"เชี่ยวชาญ",IF(DN104&gt;=65,"ชำนาญ",IF(DN104&gt;=55,"พัฒนา",IF(DN104&gt;=50,"เริ่มต้น","ไม่ผ่าน")))))))))</f>
        <v/>
      </c>
      <c r="DP104" s="1233" t="str">
        <f>IF($A$72&lt;&gt;"ชั้น"&amp;'01.ข้อมูลเบื้องต้น'!$H$2,"",IF(VLOOKUP($A104,'02.คีย์เทอม1'!$A$10:$GT$59,175,FALSE)="","",VLOOKUP($A104,'02.คีย์เทอม1'!$A$10:$GT$59,175,FALSE)))</f>
        <v/>
      </c>
      <c r="DQ104" s="1233" t="str">
        <f>IF($A$72&lt;&gt;"ชั้น"&amp;'01.ข้อมูลเบื้องต้น'!$H$2,"",IF(VLOOKUP($A104,'03.คีย์เทอม2'!$A$10:$GT$59,175,FALSE)="","",VLOOKUP($A104,'03.คีย์เทอม2'!$A$10:$GT$59,175,FALSE)))</f>
        <v/>
      </c>
      <c r="DR104" s="1262" t="str">
        <f t="shared" si="118"/>
        <v/>
      </c>
      <c r="DS104" s="1233" t="str">
        <f>IF('2.ชื่อนักเรียน'!R36="มส","มส",IF('2.ชื่อนักเรียน'!R36="ร","ร",IF('2.ชื่อนักเรียน'!R36="ย้าย","ย้าย",IF($B104="","",IF(DR104="","",IF(DR104&gt;=75,"เชี่ยวชาญ",IF(DR104&gt;=65,"ชำนาญ",IF(DR104&gt;=55,"พัฒนา",IF(DR104&gt;=50,"เริ่มต้น","ไม่ผ่าน")))))))))</f>
        <v/>
      </c>
      <c r="DT104" s="1233" t="str">
        <f>IF($A$72&lt;&gt;"ชั้น"&amp;'01.ข้อมูลเบื้องต้น'!$H$2,"",IF(VLOOKUP($A104,'02.คีย์เทอม1'!$A$10:$GT$59,180,FALSE)="","",VLOOKUP($A104,'02.คีย์เทอม1'!$A$10:$GT$59,180,FALSE)))</f>
        <v/>
      </c>
      <c r="DU104" s="1233" t="str">
        <f>IF($A$72&lt;&gt;"ชั้น"&amp;'01.ข้อมูลเบื้องต้น'!$H$2,"",IF(VLOOKUP($A104,'03.คีย์เทอม2'!$A$10:$GT$59,180,FALSE)="","",VLOOKUP($A104,'03.คีย์เทอม2'!$A$10:$GT$59,180,FALSE)))</f>
        <v/>
      </c>
      <c r="DV104" s="1262" t="str">
        <f t="shared" si="119"/>
        <v/>
      </c>
      <c r="DW104" s="1233" t="str">
        <f>IF('2.ชื่อนักเรียน'!R36="มส","มส",IF('2.ชื่อนักเรียน'!R36="ร","ร",IF('2.ชื่อนักเรียน'!R36="ย้าย","ย้าย",IF($B104="","",IF(DV104="","",IF(DV104&gt;=75,"เชี่ยวชาญ",IF(DV104&gt;=65,"ชำนาญ",IF(DV104&gt;=55,"พัฒนา",IF(DV104&gt;=50,"เริ่มต้น","ไม่ผ่าน")))))))))</f>
        <v/>
      </c>
    </row>
    <row r="105" spans="1:127" ht="16.8" customHeight="1">
      <c r="A105" s="1323">
        <v>27</v>
      </c>
      <c r="B105" s="1324" t="str">
        <f>IF('2.ชื่อนักเรียน'!C37="","",'2.ชื่อนักเรียน'!C37)</f>
        <v/>
      </c>
      <c r="C105" s="1313" t="str">
        <f>IF('2.ชื่อนักเรียน'!D37="","",'2.ชื่อนักเรียน'!D37)</f>
        <v/>
      </c>
      <c r="D105" s="1314" t="str">
        <f>IF($A$72&lt;&gt;"ชั้น"&amp;'01.ข้อมูลเบื้องต้น'!$H$2,"",IF(AK105="","",AK105))</f>
        <v/>
      </c>
      <c r="E105" s="1314" t="str">
        <f>IF($A$72&lt;&gt;"ชั้น"&amp;'01.ข้อมูลเบื้องต้น'!$H$2,"",IF(AO105="","",AO105))</f>
        <v/>
      </c>
      <c r="F105" s="1315" t="str">
        <f>IF($A$72&lt;&gt;"ชั้น"&amp;'01.ข้อมูลเบื้องต้น'!$H$2,"",IF(AS105="","",AS105))</f>
        <v/>
      </c>
      <c r="G105" s="1326" t="str">
        <f>IF($A$72&lt;&gt;"ชั้น"&amp;'01.ข้อมูลเบื้องต้น'!$H$2,"",IF(AW105="","",AW105))</f>
        <v/>
      </c>
      <c r="H105" s="1327" t="str">
        <f>IF($A$72&lt;&gt;"ชั้น"&amp;'01.ข้อมูลเบื้องต้น'!$H$2,"",IF(BA105="","",BA105))</f>
        <v/>
      </c>
      <c r="I105" s="1316" t="str">
        <f>IF($A$72&lt;&gt;"ชั้น"&amp;'01.ข้อมูลเบื้องต้น'!$H$2,"",IF(BE105="","",BE105))</f>
        <v/>
      </c>
      <c r="J105" s="1316" t="str">
        <f>IF($A$72&lt;&gt;"ชั้น"&amp;'01.ข้อมูลเบื้องต้น'!$H$2,"",IF(BI105="","",BI105))</f>
        <v/>
      </c>
      <c r="K105" s="1316" t="str">
        <f>IF($A$72&lt;&gt;"ชั้น"&amp;'01.ข้อมูลเบื้องต้น'!$H$2,"",IF(BM105="","",BM105))</f>
        <v/>
      </c>
      <c r="L105" s="1328" t="str">
        <f>IF($A$72&lt;&gt;"ชั้น"&amp;'01.ข้อมูลเบื้องต้น'!$H$2,"",IF(BO105="","",BO105))</f>
        <v/>
      </c>
      <c r="M105" s="1326" t="str">
        <f>IF($A$72&lt;&gt;"ชั้น"&amp;'01.ข้อมูลเบื้องต้น'!$H$2,"",IF(BS105="","",BS105))</f>
        <v/>
      </c>
      <c r="N105" s="1327" t="str">
        <f>IF($A$72&lt;&gt;"ชั้น"&amp;'01.ข้อมูลเบื้องต้น'!$H$2,"",IF(BW105="","",BW105))</f>
        <v/>
      </c>
      <c r="O105" s="1327" t="str">
        <f>IF($A$72&lt;&gt;"ชั้น"&amp;'01.ข้อมูลเบื้องต้น'!$H$2,"",IF(CA105="","",CA105))</f>
        <v/>
      </c>
      <c r="P105" s="1327" t="str">
        <f>IF($A$72&lt;&gt;"ชั้น"&amp;'01.ข้อมูลเบื้องต้น'!$H$2,"",IF(CE105="","",CE105))</f>
        <v/>
      </c>
      <c r="Q105" s="1327" t="str">
        <f>IF($A$72&lt;&gt;"ชั้น"&amp;'01.ข้อมูลเบื้องต้น'!$H$2,"",IF(CI105="","",CI105))</f>
        <v/>
      </c>
      <c r="R105" s="1327" t="str">
        <f>IF($A$72&lt;&gt;"ชั้น"&amp;'01.ข้อมูลเบื้องต้น'!$H$2,"",IF(CM105="","",CM105))</f>
        <v/>
      </c>
      <c r="S105" s="1327" t="str">
        <f>IF($A$72&lt;&gt;"ชั้น"&amp;'01.ข้อมูลเบื้องต้น'!$H$2,"",IF(CQ105="","",CQ105))</f>
        <v/>
      </c>
      <c r="T105" s="1327" t="str">
        <f>IF($A$72&lt;&gt;"ชั้น"&amp;'01.ข้อมูลเบื้องต้น'!$H$2,"",IF(CU105="","",CU105))</f>
        <v/>
      </c>
      <c r="U105" s="1327" t="str">
        <f>IF($A$72&lt;&gt;"ชั้น"&amp;'01.ข้อมูลเบื้องต้น'!$H$2,"",IF(CY105="","",CY105))</f>
        <v/>
      </c>
      <c r="V105" s="1327" t="str">
        <f>IF($A$72&lt;&gt;"ชั้น"&amp;'01.ข้อมูลเบื้องต้น'!$H$2,"",IF(DC105="","",DC105))</f>
        <v/>
      </c>
      <c r="W105" s="1327" t="str">
        <f>IF($A$72&lt;&gt;"ชั้น"&amp;'01.ข้อมูลเบื้องต้น'!$H$2,"",IF(DG105="","",DG105))</f>
        <v/>
      </c>
      <c r="X105" s="1327" t="str">
        <f>IF($A$72&lt;&gt;"ชั้น"&amp;'01.ข้อมูลเบื้องต้น'!$H$2,"",IF(DK105="","",DK105))</f>
        <v/>
      </c>
      <c r="Y105" s="1327" t="str">
        <f>IF($A$72&lt;&gt;"ชั้น"&amp;'01.ข้อมูลเบื้องต้น'!$H$2,"",IF(DO105="","",DO105))</f>
        <v/>
      </c>
      <c r="Z105" s="1327" t="str">
        <f>IF($A$72&lt;&gt;"ชั้น"&amp;'01.ข้อมูลเบื้องต้น'!$H$2,"",IF(DS105="","",DS105))</f>
        <v/>
      </c>
      <c r="AA105" s="1420" t="str">
        <f>IF($A$72&lt;&gt;"ชั้น"&amp;'01.ข้อมูลเบื้องต้น'!$H$2,"",IF(DW105="","",DW105))</f>
        <v/>
      </c>
      <c r="AB105" s="1421" t="str">
        <f>IF($A$72&lt;&gt;"ชั้น"&amp;'01.ข้อมูลเบื้องต้น'!$H$2,"",'7.พัฒนาผู้เรียน'!G37)</f>
        <v/>
      </c>
      <c r="AC105" s="1422" t="str">
        <f>IF($A$72&lt;&gt;"ชั้น"&amp;'01.ข้อมูลเบื้องต้น'!$H$2,"",'9.คุณลักษณะ'!I37)</f>
        <v/>
      </c>
      <c r="AH105" s="1233" t="str">
        <f>IF($A$72&lt;&gt;"ชั้น"&amp;'01.ข้อมูลเบื้องต้น'!$H$2,"",IF(VLOOKUP($A105,'02.คีย์เทอม1'!$A$10:$GT$59,189,FALSE)="","",VLOOKUP($A105,'02.คีย์เทอม1'!$A$10:$GT$59,189,FALSE)))</f>
        <v/>
      </c>
      <c r="AI105" s="1233" t="str">
        <f>IF($A$72&lt;&gt;"ชั้น"&amp;'01.ข้อมูลเบื้องต้น'!$H$2,"",IF(VLOOKUP($A105,'03.คีย์เทอม2'!$A$10:$GT$59,189,FALSE)="","",VLOOKUP($A105,'03.คีย์เทอม2'!$A$10:$GT$59,189,FALSE)))</f>
        <v/>
      </c>
      <c r="AJ105" s="1262" t="str">
        <f t="shared" si="73"/>
        <v/>
      </c>
      <c r="AK105" s="1233" t="str">
        <f>IF('2.ชื่อนักเรียน'!R37="มส","มส",IF('2.ชื่อนักเรียน'!R37="ร","ร",IF('2.ชื่อนักเรียน'!R37="ย้าย","ย้าย",IF($B105="","",IF(AJ105="","",IF(AJ105&gt;=75,"เชี่ยวชาญ",IF(AJ105&gt;=65,"ชำนาญ",IF(AJ105&gt;=55,"พัฒนา",IF(AJ105&gt;=50,"เริ่มต้น","ไม่ผ่าน")))))))))</f>
        <v/>
      </c>
      <c r="AL105" s="1233" t="str">
        <f>IF($A$72&lt;&gt;"ชั้น"&amp;'01.ข้อมูลเบื้องต้น'!$H$2,"",IF(VLOOKUP($A105,'02.คีย์เทอม1'!$A$10:$GT$59,193,FALSE)="","",VLOOKUP($A105,'02.คีย์เทอม1'!$A$10:$GT$59,193,FALSE)))</f>
        <v/>
      </c>
      <c r="AM105" s="1233" t="str">
        <f>IF($A$72&lt;&gt;"ชั้น"&amp;'01.ข้อมูลเบื้องต้น'!$H$2,"",IF(VLOOKUP($A105,'03.คีย์เทอม2'!$A$10:$GT$59,193,FALSE)="","",VLOOKUP($A105,'03.คีย์เทอม2'!$A$10:$GT$59,193,FALSE)))</f>
        <v/>
      </c>
      <c r="AN105" s="1262" t="str">
        <f t="shared" si="97"/>
        <v/>
      </c>
      <c r="AO105" s="1233" t="str">
        <f>IF('2.ชื่อนักเรียน'!R37="มส","มส",IF('2.ชื่อนักเรียน'!R37="ร","ร",IF('2.ชื่อนักเรียน'!R37="ย้าย","ย้าย",IF($B105="","",IF(AN105="","",IF(AN105&gt;=75,"เชี่ยวชาญ",IF(AN105&gt;=65,"ชำนาญ",IF(AN105&gt;=55,"พัฒนา",IF(AN105&gt;=50,"เริ่มต้น","ไม่ผ่าน")))))))))</f>
        <v/>
      </c>
      <c r="AP105" s="1233" t="str">
        <f>IF($A$72&lt;&gt;"ชั้น"&amp;'01.ข้อมูลเบื้องต้น'!$H$2,"",IF(VLOOKUP($A105,'02.คีย์เทอม1'!$A$10:$GT$59,195,FALSE)="","",VLOOKUP($A105,'02.คีย์เทอม1'!$A$10:$GT$59,195,FALSE)))</f>
        <v/>
      </c>
      <c r="AQ105" s="1233" t="str">
        <f>IF($A$72&lt;&gt;"ชั้น"&amp;'01.ข้อมูลเบื้องต้น'!$H$2,"",IF(VLOOKUP($A105,'03.คีย์เทอม2'!$A$10:$GT$59,195,FALSE)="","",VLOOKUP($A105,'03.คีย์เทอม2'!$A$10:$GT$59,195,FALSE)))</f>
        <v/>
      </c>
      <c r="AR105" s="1262" t="str">
        <f t="shared" si="98"/>
        <v/>
      </c>
      <c r="AS105" s="1233" t="str">
        <f>IF('2.ชื่อนักเรียน'!R37="มส","มส",IF('2.ชื่อนักเรียน'!R37="ร","ร",IF('2.ชื่อนักเรียน'!R37="ย้าย","ย้าย",IF($B105="","",IF(AR105="","",IF(AR105&gt;=75,"เชี่ยวชาญ",IF(AR105&gt;=65,"ชำนาญ",IF(AR105&gt;=55,"พัฒนา",IF(AR105&gt;=50,"เริ่มต้น","ไม่ผ่าน")))))))))</f>
        <v/>
      </c>
      <c r="AT105" s="1233" t="str">
        <f>IF($A$72&lt;&gt;"ชั้น"&amp;'01.ข้อมูลเบื้องต้น'!$H$2,"",IF(VLOOKUP($A105,'02.คีย์เทอม1'!$A$10:$GT$59,196,FALSE)="","",VLOOKUP($A105,'02.คีย์เทอม1'!$A$10:$GT$59,196,FALSE)))</f>
        <v/>
      </c>
      <c r="AU105" s="1233" t="str">
        <f>IF($A$72&lt;&gt;"ชั้น"&amp;'01.ข้อมูลเบื้องต้น'!$H$2,"",IF(VLOOKUP($A105,'03.คีย์เทอม2'!$A$10:$GT$59,196,FALSE)="","",VLOOKUP($A105,'03.คีย์เทอม2'!$A$10:$GT$59,196,FALSE)))</f>
        <v/>
      </c>
      <c r="AV105" s="1262" t="str">
        <f t="shared" si="99"/>
        <v/>
      </c>
      <c r="AW105" s="1233" t="str">
        <f>IF('2.ชื่อนักเรียน'!R37="มส","มส",IF('2.ชื่อนักเรียน'!R37="ร","ร",IF('2.ชื่อนักเรียน'!R37="ย้าย","ย้าย",IF($B105="","",IF(AV105="","",IF(AV105&gt;=75,"เชี่ยวชาญ",IF(AV105&gt;=65,"ชำนาญ",IF(AV105&gt;=55,"พัฒนา",IF(AV105&gt;=50,"เริ่มต้น","ไม่ผ่าน")))))))))</f>
        <v/>
      </c>
      <c r="AX105" s="1233" t="str">
        <f>IF($A$72&lt;&gt;"ชั้น"&amp;'01.ข้อมูลเบื้องต้น'!$H$2,"",IF(VLOOKUP($A105,'02.คีย์เทอม1'!$A$10:$GT$59,197,FALSE)="","",VLOOKUP($A105,'02.คีย์เทอม1'!$A$10:$GT$59,197,FALSE)))</f>
        <v/>
      </c>
      <c r="AY105" s="1233" t="str">
        <f>IF($A$72&lt;&gt;"ชั้น"&amp;'01.ข้อมูลเบื้องต้น'!$H$2,"",IF(VLOOKUP($A105,'03.คีย์เทอม2'!$A$10:$GT$59,197,FALSE)="","",VLOOKUP($A105,'03.คีย์เทอม2'!$A$10:$GT$59,197,FALSE)))</f>
        <v/>
      </c>
      <c r="AZ105" s="1262" t="str">
        <f t="shared" si="100"/>
        <v/>
      </c>
      <c r="BA105" s="1233" t="str">
        <f>IF('2.ชื่อนักเรียน'!R37="มส","มส",IF('2.ชื่อนักเรียน'!R37="ร","ร",IF('2.ชื่อนักเรียน'!R37="ย้าย","ย้าย",IF($B105="","",IF(AZ105="","",IF(AZ105&gt;=75,"เชี่ยวชาญ",IF(AZ105&gt;=65,"ชำนาญ",IF(AZ105&gt;=55,"พัฒนา",IF(AZ105&gt;=50,"เริ่มต้น","ไม่ผ่าน")))))))))</f>
        <v/>
      </c>
      <c r="BB105" s="1233" t="str">
        <f>IF($A$72&lt;&gt;"ชั้น"&amp;'01.ข้อมูลเบื้องต้น'!$H$2,"",IF(VLOOKUP($A105,'02.คีย์เทอม1'!$A$10:$GT$59,198,FALSE)="","",VLOOKUP($A105,'02.คีย์เทอม1'!$A$10:$GT$59,198,FALSE)))</f>
        <v/>
      </c>
      <c r="BC105" s="1233" t="str">
        <f>IF($A$72&lt;&gt;"ชั้น"&amp;'01.ข้อมูลเบื้องต้น'!$H$2,"",IF(VLOOKUP($A105,'03.คีย์เทอม2'!$A$10:$GT$59,198,FALSE)="","",VLOOKUP($A105,'03.คีย์เทอม2'!$A$10:$GT$59,198,FALSE)))</f>
        <v/>
      </c>
      <c r="BD105" s="1262" t="str">
        <f t="shared" si="101"/>
        <v/>
      </c>
      <c r="BE105" s="1233" t="str">
        <f>IF('2.ชื่อนักเรียน'!R37="มส","มส",IF('2.ชื่อนักเรียน'!R37="ร","ร",IF('2.ชื่อนักเรียน'!R37="ย้าย","ย้าย",IF($B105="","",IF(BD105="","",IF(BD105&gt;=75,"เชี่ยวชาญ",IF(BD105&gt;=65,"ชำนาญ",IF(BD105&gt;=55,"พัฒนา",IF(BD105&gt;=50,"เริ่มต้น","ไม่ผ่าน")))))))))</f>
        <v/>
      </c>
      <c r="BF105" s="1233" t="str">
        <f>IF($A$72&lt;&gt;"ชั้น"&amp;'01.ข้อมูลเบื้องต้น'!$H$2,"",IF(VLOOKUP($A105,'02.คีย์เทอม1'!$A$10:$GT$59,199,FALSE)="","",VLOOKUP($A105,'02.คีย์เทอม1'!$A$10:$GT$59,199,FALSE)))</f>
        <v/>
      </c>
      <c r="BG105" s="1233" t="str">
        <f>IF($A$72&lt;&gt;"ชั้น"&amp;'01.ข้อมูลเบื้องต้น'!$H$2,"",IF(VLOOKUP($A105,'03.คีย์เทอม2'!$A$10:$GT$59,199,FALSE)="","",VLOOKUP($A105,'03.คีย์เทอม2'!$A$10:$GT$59,199,FALSE)))</f>
        <v/>
      </c>
      <c r="BH105" s="1262" t="str">
        <f t="shared" si="102"/>
        <v/>
      </c>
      <c r="BI105" s="1233" t="str">
        <f>IF('2.ชื่อนักเรียน'!R37="มส","มส",IF('2.ชื่อนักเรียน'!R37="ร","ร",IF('2.ชื่อนักเรียน'!R37="ย้าย","ย้าย",IF($B105="","",IF(BH105="","",IF(BH105&gt;=75,"เชี่ยวชาญ",IF(BH105&gt;=65,"ชำนาญ",IF(BH105&gt;=55,"พัฒนา",IF(BH105&gt;=50,"เริ่มต้น","ไม่ผ่าน")))))))))</f>
        <v/>
      </c>
      <c r="BJ105" s="1233" t="str">
        <f>IF($A$72&lt;&gt;"ชั้น"&amp;'01.ข้อมูลเบื้องต้น'!$H$2,"",IF(VLOOKUP($A105,'02.คีย์เทอม1'!$A$10:$GT$59,200,FALSE)="","",VLOOKUP($A105,'02.คีย์เทอม1'!$A$10:$GT$59,200,FALSE)))</f>
        <v/>
      </c>
      <c r="BK105" s="1233" t="str">
        <f>IF($A$72&lt;&gt;"ชั้น"&amp;'01.ข้อมูลเบื้องต้น'!$H$2,"",IF(VLOOKUP($A105,'03.คีย์เทอม2'!$A$10:$GT$59,200,FALSE)="","",VLOOKUP($A105,'03.คีย์เทอม2'!$A$10:$GT$59,200,FALSE)))</f>
        <v/>
      </c>
      <c r="BL105" s="1262" t="str">
        <f t="shared" si="103"/>
        <v/>
      </c>
      <c r="BM105" s="1233" t="str">
        <f>IF('2.ชื่อนักเรียน'!R37="มส","มส",IF('2.ชื่อนักเรียน'!R37="ร","ร",IF('2.ชื่อนักเรียน'!R37="ย้าย","ย้าย",IF($B105="","",IF(BL105="","",IF(BL105&gt;=75,"เชี่ยวชาญ",IF(BL105&gt;=65,"ชำนาญ",IF(BL105&gt;=55,"พัฒนา",IF(BL105&gt;=50,"เริ่มต้น","ไม่ผ่าน")))))))))</f>
        <v/>
      </c>
      <c r="BN105" s="1262" t="str">
        <f t="shared" si="104"/>
        <v/>
      </c>
      <c r="BO105" s="1233" t="str">
        <f>IF('2.ชื่อนักเรียน'!R37="มส","มส",IF('2.ชื่อนักเรียน'!R37="ร","ร",IF('2.ชื่อนักเรียน'!R37="ย้าย","ย้าย",IF($B105="","",IF(BN105="","",IF(BN105&gt;=75,"เชี่ยวชาญ",IF(BN105&gt;=65,"ชำนาญ",IF(BN105&gt;=55,"พัฒนา",IF(BN105&gt;=50,"เริ่มต้น","ไม่ผ่าน")))))))))</f>
        <v/>
      </c>
      <c r="BP105" s="1233" t="str">
        <f>IF($A$72&lt;&gt;"ชั้น"&amp;'01.ข้อมูลเบื้องต้น'!$H$2,"",IF(VLOOKUP($A105,'02.คีย์เทอม1'!$A$10:$GT$59,110,FALSE)="","",VLOOKUP($A105,'02.คีย์เทอม1'!$A$10:$GT$59,110,FALSE)))</f>
        <v/>
      </c>
      <c r="BQ105" s="1233" t="str">
        <f>IF($A$72&lt;&gt;"ชั้น"&amp;'01.ข้อมูลเบื้องต้น'!$H$2,"",IF(VLOOKUP($A105,'03.คีย์เทอม2'!$A$10:$GT$59,110,FALSE)="","",VLOOKUP($A105,'03.คีย์เทอม2'!$A$10:$GT$59,110,FALSE)))</f>
        <v/>
      </c>
      <c r="BR105" s="1262" t="str">
        <f t="shared" si="105"/>
        <v/>
      </c>
      <c r="BS105" s="1233" t="str">
        <f>IF('2.ชื่อนักเรียน'!R37="มส","มส",IF('2.ชื่อนักเรียน'!R37="ร","ร",IF('2.ชื่อนักเรียน'!R37="ย้าย","ย้าย",IF($B105="","",IF(BR105="","",IF(BR105&gt;=75,"เชี่ยวชาญ",IF(BR105&gt;=65,"ชำนาญ",IF(BR105&gt;=55,"พัฒนา",IF(BR105&gt;=50,"เริ่มต้น","ไม่ผ่าน")))))))))</f>
        <v/>
      </c>
      <c r="BT105" s="1233" t="str">
        <f>IF($A$72&lt;&gt;"ชั้น"&amp;'01.ข้อมูลเบื้องต้น'!$H$2,"",IF(VLOOKUP($A105,'02.คีย์เทอม1'!$A$10:$GT$59,115,FALSE)="","",VLOOKUP($A105,'02.คีย์เทอม1'!$A$10:$GT$59,115,FALSE)))</f>
        <v/>
      </c>
      <c r="BU105" s="1233" t="str">
        <f>IF($A$72&lt;&gt;"ชั้น"&amp;'01.ข้อมูลเบื้องต้น'!$H$2,"",IF(VLOOKUP($A105,'03.คีย์เทอม2'!$A$10:$GT$59,115,FALSE)="","",VLOOKUP($A105,'03.คีย์เทอม2'!$A$10:$GT$59,115,FALSE)))</f>
        <v/>
      </c>
      <c r="BV105" s="1262" t="str">
        <f t="shared" si="106"/>
        <v/>
      </c>
      <c r="BW105" s="1233" t="str">
        <f>IF('2.ชื่อนักเรียน'!R37="มส","มส",IF('2.ชื่อนักเรียน'!R37="ร","ร",IF('2.ชื่อนักเรียน'!R37="ย้าย","ย้าย",IF($B105="","",IF(BV105="","",IF(BV105&gt;=75,"เชี่ยวชาญ",IF(BV105&gt;=65,"ชำนาญ",IF(BV105&gt;=55,"พัฒนา",IF(BV105&gt;=50,"เริ่มต้น","ไม่ผ่าน")))))))))</f>
        <v/>
      </c>
      <c r="BX105" s="1233" t="str">
        <f>IF($A$72&lt;&gt;"ชั้น"&amp;'01.ข้อมูลเบื้องต้น'!$H$2,"",IF(VLOOKUP($A105,'02.คีย์เทอม1'!$A$10:$GT$59,120,FALSE)="","",VLOOKUP($A105,'02.คีย์เทอม1'!$A$10:$GT$59,120,FALSE)))</f>
        <v/>
      </c>
      <c r="BY105" s="1233" t="str">
        <f>IF($A$72&lt;&gt;"ชั้น"&amp;'01.ข้อมูลเบื้องต้น'!$H$2,"",IF(VLOOKUP($A105,'03.คีย์เทอม2'!$A$10:$GT$59,120,FALSE)="","",VLOOKUP($A105,'03.คีย์เทอม2'!$A$10:$GT$59,120,FALSE)))</f>
        <v/>
      </c>
      <c r="BZ105" s="1262" t="str">
        <f t="shared" si="107"/>
        <v/>
      </c>
      <c r="CA105" s="1233" t="str">
        <f>IF('2.ชื่อนักเรียน'!R37="มส","มส",IF('2.ชื่อนักเรียน'!R37="ร","ร",IF('2.ชื่อนักเรียน'!R37="ย้าย","ย้าย",IF($B105="","",IF(BZ105="","",IF(BZ105&gt;=75,"เชี่ยวชาญ",IF(BZ105&gt;=65,"ชำนาญ",IF(BZ105&gt;=55,"พัฒนา",IF(BZ105&gt;=50,"เริ่มต้น","ไม่ผ่าน")))))))))</f>
        <v/>
      </c>
      <c r="CB105" s="1233" t="str">
        <f>IF($A$72&lt;&gt;"ชั้น"&amp;'01.ข้อมูลเบื้องต้น'!$H$2,"",IF(VLOOKUP($A105,'02.คีย์เทอม1'!$A$10:$GT$59,125,FALSE)="","",VLOOKUP($A105,'02.คีย์เทอม1'!$A$10:$GT$59,125,FALSE)))</f>
        <v/>
      </c>
      <c r="CC105" s="1233" t="str">
        <f>IF($A$72&lt;&gt;"ชั้น"&amp;'01.ข้อมูลเบื้องต้น'!$H$2,"",IF(VLOOKUP($A105,'03.คีย์เทอม2'!$A$10:$GT$59,125,FALSE)="","",VLOOKUP($A105,'03.คีย์เทอม2'!$A$10:$GT$59,125,FALSE)))</f>
        <v/>
      </c>
      <c r="CD105" s="1262" t="str">
        <f t="shared" si="108"/>
        <v/>
      </c>
      <c r="CE105" s="1233" t="str">
        <f>IF('2.ชื่อนักเรียน'!R37="มส","มส",IF('2.ชื่อนักเรียน'!R37="ร","ร",IF('2.ชื่อนักเรียน'!R37="ย้าย","ย้าย",IF($B105="","",IF(CD105="","",IF(CD105&gt;=75,"เชี่ยวชาญ",IF(CD105&gt;=65,"ชำนาญ",IF(CD105&gt;=55,"พัฒนา",IF(CD105&gt;=50,"เริ่มต้น","ไม่ผ่าน")))))))))</f>
        <v/>
      </c>
      <c r="CF105" s="1233" t="str">
        <f>IF($A$72&lt;&gt;"ชั้น"&amp;'01.ข้อมูลเบื้องต้น'!$H$2,"",IF(VLOOKUP($A105,'02.คีย์เทอม1'!$A$10:$GT$59,130,FALSE)="","",VLOOKUP($A105,'02.คีย์เทอม1'!$A$10:$GT$59,130,FALSE)))</f>
        <v/>
      </c>
      <c r="CG105" s="1233" t="str">
        <f>IF($A$72&lt;&gt;"ชั้น"&amp;'01.ข้อมูลเบื้องต้น'!$H$2,"",IF(VLOOKUP($A105,'03.คีย์เทอม2'!$A$10:$GT$59,130,FALSE)="","",VLOOKUP($A105,'03.คีย์เทอม2'!$A$10:$GT$59,130,FALSE)))</f>
        <v/>
      </c>
      <c r="CH105" s="1262" t="str">
        <f t="shared" si="109"/>
        <v/>
      </c>
      <c r="CI105" s="1233" t="str">
        <f>IF('2.ชื่อนักเรียน'!R37="มส","มส",IF('2.ชื่อนักเรียน'!R37="ร","ร",IF('2.ชื่อนักเรียน'!R37="ย้าย","ย้าย",IF($B105="","",IF(CH105="","",IF(CH105&gt;=75,"เชี่ยวชาญ",IF(CH105&gt;=65,"ชำนาญ",IF(CH105&gt;=55,"พัฒนา",IF(CH105&gt;=50,"เริ่มต้น","ไม่ผ่าน")))))))))</f>
        <v/>
      </c>
      <c r="CJ105" s="1233" t="str">
        <f>IF($A$72&lt;&gt;"ชั้น"&amp;'01.ข้อมูลเบื้องต้น'!$H$2,"",IF(VLOOKUP($A105,'02.คีย์เทอม1'!$A$10:$GT$59,135,FALSE)="","",VLOOKUP($A105,'02.คีย์เทอม1'!$A$10:$GT$59,135,FALSE)))</f>
        <v/>
      </c>
      <c r="CK105" s="1233" t="str">
        <f>IF($A$72&lt;&gt;"ชั้น"&amp;'01.ข้อมูลเบื้องต้น'!$H$2,"",IF(VLOOKUP($A105,'03.คีย์เทอม2'!$A$10:$GT$59,135,FALSE)="","",VLOOKUP($A105,'03.คีย์เทอม2'!$A$10:$GT$59,135,FALSE)))</f>
        <v/>
      </c>
      <c r="CL105" s="1262" t="str">
        <f t="shared" si="110"/>
        <v/>
      </c>
      <c r="CM105" s="1233" t="str">
        <f>IF('2.ชื่อนักเรียน'!R37="มส","มส",IF('2.ชื่อนักเรียน'!R37="ร","ร",IF('2.ชื่อนักเรียน'!R37="ย้าย","ย้าย",IF($B105="","",IF(CL105="","",IF(CL105&gt;=75,"เชี่ยวชาญ",IF(CL105&gt;=65,"ชำนาญ",IF(CL105&gt;=55,"พัฒนา",IF(CL105&gt;=50,"เริ่มต้น","ไม่ผ่าน")))))))))</f>
        <v/>
      </c>
      <c r="CN105" s="1233" t="str">
        <f>IF($A$72&lt;&gt;"ชั้น"&amp;'01.ข้อมูลเบื้องต้น'!$H$2,"",IF(VLOOKUP($A105,'02.คีย์เทอม1'!$A$10:$GT$59,140,FALSE)="","",VLOOKUP($A105,'02.คีย์เทอม1'!$A$10:$GT$59,140,FALSE)))</f>
        <v/>
      </c>
      <c r="CO105" s="1233" t="str">
        <f>IF($A$72&lt;&gt;"ชั้น"&amp;'01.ข้อมูลเบื้องต้น'!$H$2,"",IF(VLOOKUP($A105,'03.คีย์เทอม2'!$A$10:$GT$59,140,FALSE)="","",VLOOKUP($A105,'03.คีย์เทอม2'!$A$10:$GT$59,140,FALSE)))</f>
        <v/>
      </c>
      <c r="CP105" s="1262" t="str">
        <f t="shared" si="111"/>
        <v/>
      </c>
      <c r="CQ105" s="1233" t="str">
        <f>IF('2.ชื่อนักเรียน'!R37="มส","มส",IF('2.ชื่อนักเรียน'!R37="ร","ร",IF('2.ชื่อนักเรียน'!R37="ย้าย","ย้าย",IF($B105="","",IF(CP105="","",IF(CP105&gt;=75,"เชี่ยวชาญ",IF(CP105&gt;=65,"ชำนาญ",IF(CP105&gt;=55,"พัฒนา",IF(CP105&gt;=50,"เริ่มต้น","ไม่ผ่าน")))))))))</f>
        <v/>
      </c>
      <c r="CR105" s="1233" t="str">
        <f>IF($A$72&lt;&gt;"ชั้น"&amp;'01.ข้อมูลเบื้องต้น'!$H$2,"",IF(VLOOKUP($A105,'02.คีย์เทอม1'!$A$10:$GT$59,145,FALSE)="","",VLOOKUP($A105,'02.คีย์เทอม1'!$A$10:$GT$59,145,FALSE)))</f>
        <v/>
      </c>
      <c r="CS105" s="1233" t="str">
        <f>IF($A$72&lt;&gt;"ชั้น"&amp;'01.ข้อมูลเบื้องต้น'!$H$2,"",IF(VLOOKUP($A105,'03.คีย์เทอม2'!$A$10:$GT$59,145,FALSE)="","",VLOOKUP($A105,'03.คีย์เทอม2'!$A$10:$GT$59,145,FALSE)))</f>
        <v/>
      </c>
      <c r="CT105" s="1262" t="str">
        <f t="shared" si="112"/>
        <v/>
      </c>
      <c r="CU105" s="1233" t="str">
        <f>IF('2.ชื่อนักเรียน'!R37="มส","มส",IF('2.ชื่อนักเรียน'!R37="ร","ร",IF('2.ชื่อนักเรียน'!R37="ย้าย","ย้าย",IF($B105="","",IF(CT105="","",IF(CT105&gt;=75,"เชี่ยวชาญ",IF(CT105&gt;=65,"ชำนาญ",IF(CT105&gt;=55,"พัฒนา",IF(CT105&gt;=50,"เริ่มต้น","ไม่ผ่าน")))))))))</f>
        <v/>
      </c>
      <c r="CV105" s="1233" t="str">
        <f>IF($A$72&lt;&gt;"ชั้น"&amp;'01.ข้อมูลเบื้องต้น'!$H$2,"",IF(VLOOKUP($A105,'02.คีย์เทอม1'!$A$10:$GT$59,150,FALSE)="","",VLOOKUP($A105,'02.คีย์เทอม1'!$A$10:$GT$59,150,FALSE)))</f>
        <v/>
      </c>
      <c r="CW105" s="1233" t="str">
        <f>IF($A$72&lt;&gt;"ชั้น"&amp;'01.ข้อมูลเบื้องต้น'!$H$2,"",IF(VLOOKUP($A105,'03.คีย์เทอม2'!$A$10:$GT$59,150,FALSE)="","",VLOOKUP($A105,'03.คีย์เทอม2'!$A$10:$GT$59,150,FALSE)))</f>
        <v/>
      </c>
      <c r="CX105" s="1262" t="str">
        <f t="shared" si="113"/>
        <v/>
      </c>
      <c r="CY105" s="1233" t="str">
        <f>IF('2.ชื่อนักเรียน'!R37="มส","มส",IF('2.ชื่อนักเรียน'!R37="ร","ร",IF('2.ชื่อนักเรียน'!R37="ย้าย","ย้าย",IF($B105="","",IF(CX105="","",IF(CX105&gt;=75,"เชี่ยวชาญ",IF(CX105&gt;=65,"ชำนาญ",IF(CX105&gt;=55,"พัฒนา",IF(CX105&gt;=50,"เริ่มต้น","ไม่ผ่าน")))))))))</f>
        <v/>
      </c>
      <c r="CZ105" s="1233" t="str">
        <f>IF($A$72&lt;&gt;"ชั้น"&amp;'01.ข้อมูลเบื้องต้น'!$H$2,"",IF(VLOOKUP($A105,'02.คีย์เทอม1'!$A$10:$GT$59,155,FALSE)="","",VLOOKUP($A105,'02.คีย์เทอม1'!$A$10:$GT$59,155,FALSE)))</f>
        <v/>
      </c>
      <c r="DA105" s="1233" t="str">
        <f>IF($A$72&lt;&gt;"ชั้น"&amp;'01.ข้อมูลเบื้องต้น'!$H$2,"",IF(VLOOKUP($A105,'03.คีย์เทอม2'!$A$10:$GT$59,155,FALSE)="","",VLOOKUP($A105,'03.คีย์เทอม2'!$A$10:$GT$59,155,FALSE)))</f>
        <v/>
      </c>
      <c r="DB105" s="1262" t="str">
        <f t="shared" si="114"/>
        <v/>
      </c>
      <c r="DC105" s="1233" t="str">
        <f>IF('2.ชื่อนักเรียน'!R37="มส","มส",IF('2.ชื่อนักเรียน'!R37="ร","ร",IF('2.ชื่อนักเรียน'!R37="ย้าย","ย้าย",IF($B105="","",IF(DB105="","",IF(DB105&gt;=75,"เชี่ยวชาญ",IF(DB105&gt;=65,"ชำนาญ",IF(DB105&gt;=55,"พัฒนา",IF(DB105&gt;=50,"เริ่มต้น","ไม่ผ่าน")))))))))</f>
        <v/>
      </c>
      <c r="DD105" s="1233" t="str">
        <f>IF($A$72&lt;&gt;"ชั้น"&amp;'01.ข้อมูลเบื้องต้น'!$H$2,"",IF(VLOOKUP($A105,'02.คีย์เทอม1'!$A$10:$GT$59,160,FALSE)="","",VLOOKUP($A105,'02.คีย์เทอม1'!$A$10:$GT$59,160,FALSE)))</f>
        <v/>
      </c>
      <c r="DE105" s="1233" t="str">
        <f>IF($A$72&lt;&gt;"ชั้น"&amp;'01.ข้อมูลเบื้องต้น'!$H$2,"",IF(VLOOKUP($A105,'03.คีย์เทอม2'!$A$10:$GT$59,160,FALSE)="","",VLOOKUP($A105,'03.คีย์เทอม2'!$A$10:$GT$59,160,FALSE)))</f>
        <v/>
      </c>
      <c r="DF105" s="1262" t="str">
        <f t="shared" si="115"/>
        <v/>
      </c>
      <c r="DG105" s="1233" t="str">
        <f>IF('2.ชื่อนักเรียน'!R37="มส","มส",IF('2.ชื่อนักเรียน'!R37="ร","ร",IF('2.ชื่อนักเรียน'!R37="ย้าย","ย้าย",IF($B105="","",IF(DF105="","",IF(DF105&gt;=75,"เชี่ยวชาญ",IF(DF105&gt;=65,"ชำนาญ",IF(DF105&gt;=55,"พัฒนา",IF(DF105&gt;=50,"เริ่มต้น","ไม่ผ่าน")))))))))</f>
        <v/>
      </c>
      <c r="DH105" s="1233" t="str">
        <f>IF($A$72&lt;&gt;"ชั้น"&amp;'01.ข้อมูลเบื้องต้น'!$H$2,"",IF(VLOOKUP($A105,'02.คีย์เทอม1'!$A$10:$GT$59,165,FALSE)="","",VLOOKUP($A105,'02.คีย์เทอม1'!$A$10:$GT$59,165,FALSE)))</f>
        <v/>
      </c>
      <c r="DI105" s="1233" t="str">
        <f>IF($A$72&lt;&gt;"ชั้น"&amp;'01.ข้อมูลเบื้องต้น'!$H$2,"",IF(VLOOKUP($A105,'03.คีย์เทอม2'!$A$10:$GT$59,165,FALSE)="","",VLOOKUP($A105,'03.คีย์เทอม2'!$A$10:$GT$59,165,FALSE)))</f>
        <v/>
      </c>
      <c r="DJ105" s="1262" t="str">
        <f t="shared" si="116"/>
        <v/>
      </c>
      <c r="DK105" s="1233" t="str">
        <f>IF('2.ชื่อนักเรียน'!R37="มส","มส",IF('2.ชื่อนักเรียน'!R37="ร","ร",IF('2.ชื่อนักเรียน'!R37="ย้าย","ย้าย",IF($B105="","",IF(DJ105="","",IF(DJ105&gt;=75,"เชี่ยวชาญ",IF(DJ105&gt;=65,"ชำนาญ",IF(DJ105&gt;=55,"พัฒนา",IF(DJ105&gt;=50,"เริ่มต้น","ไม่ผ่าน")))))))))</f>
        <v/>
      </c>
      <c r="DL105" s="1233" t="str">
        <f>IF($A$72&lt;&gt;"ชั้น"&amp;'01.ข้อมูลเบื้องต้น'!$H$2,"",IF(VLOOKUP($A105,'02.คีย์เทอม1'!$A$10:$GT$59,170,FALSE)="","",VLOOKUP($A105,'02.คีย์เทอม1'!$A$10:$GT$59,170,FALSE)))</f>
        <v/>
      </c>
      <c r="DM105" s="1233" t="str">
        <f>IF($A$72&lt;&gt;"ชั้น"&amp;'01.ข้อมูลเบื้องต้น'!$H$2,"",IF(VLOOKUP($A105,'03.คีย์เทอม2'!$A$10:$GT$59,170,FALSE)="","",VLOOKUP($A105,'03.คีย์เทอม2'!$A$10:$GT$59,170,FALSE)))</f>
        <v/>
      </c>
      <c r="DN105" s="1262" t="str">
        <f t="shared" si="117"/>
        <v/>
      </c>
      <c r="DO105" s="1233" t="str">
        <f>IF('2.ชื่อนักเรียน'!R37="มส","มส",IF('2.ชื่อนักเรียน'!R37="ร","ร",IF('2.ชื่อนักเรียน'!R37="ย้าย","ย้าย",IF($B105="","",IF(DN105="","",IF(DN105&gt;=75,"เชี่ยวชาญ",IF(DN105&gt;=65,"ชำนาญ",IF(DN105&gt;=55,"พัฒนา",IF(DN105&gt;=50,"เริ่มต้น","ไม่ผ่าน")))))))))</f>
        <v/>
      </c>
      <c r="DP105" s="1233" t="str">
        <f>IF($A$72&lt;&gt;"ชั้น"&amp;'01.ข้อมูลเบื้องต้น'!$H$2,"",IF(VLOOKUP($A105,'02.คีย์เทอม1'!$A$10:$GT$59,175,FALSE)="","",VLOOKUP($A105,'02.คีย์เทอม1'!$A$10:$GT$59,175,FALSE)))</f>
        <v/>
      </c>
      <c r="DQ105" s="1233" t="str">
        <f>IF($A$72&lt;&gt;"ชั้น"&amp;'01.ข้อมูลเบื้องต้น'!$H$2,"",IF(VLOOKUP($A105,'03.คีย์เทอม2'!$A$10:$GT$59,175,FALSE)="","",VLOOKUP($A105,'03.คีย์เทอม2'!$A$10:$GT$59,175,FALSE)))</f>
        <v/>
      </c>
      <c r="DR105" s="1262" t="str">
        <f t="shared" si="118"/>
        <v/>
      </c>
      <c r="DS105" s="1233" t="str">
        <f>IF('2.ชื่อนักเรียน'!R37="มส","มส",IF('2.ชื่อนักเรียน'!R37="ร","ร",IF('2.ชื่อนักเรียน'!R37="ย้าย","ย้าย",IF($B105="","",IF(DR105="","",IF(DR105&gt;=75,"เชี่ยวชาญ",IF(DR105&gt;=65,"ชำนาญ",IF(DR105&gt;=55,"พัฒนา",IF(DR105&gt;=50,"เริ่มต้น","ไม่ผ่าน")))))))))</f>
        <v/>
      </c>
      <c r="DT105" s="1233" t="str">
        <f>IF($A$72&lt;&gt;"ชั้น"&amp;'01.ข้อมูลเบื้องต้น'!$H$2,"",IF(VLOOKUP($A105,'02.คีย์เทอม1'!$A$10:$GT$59,180,FALSE)="","",VLOOKUP($A105,'02.คีย์เทอม1'!$A$10:$GT$59,180,FALSE)))</f>
        <v/>
      </c>
      <c r="DU105" s="1233" t="str">
        <f>IF($A$72&lt;&gt;"ชั้น"&amp;'01.ข้อมูลเบื้องต้น'!$H$2,"",IF(VLOOKUP($A105,'03.คีย์เทอม2'!$A$10:$GT$59,180,FALSE)="","",VLOOKUP($A105,'03.คีย์เทอม2'!$A$10:$GT$59,180,FALSE)))</f>
        <v/>
      </c>
      <c r="DV105" s="1262" t="str">
        <f t="shared" si="119"/>
        <v/>
      </c>
      <c r="DW105" s="1233" t="str">
        <f>IF('2.ชื่อนักเรียน'!R37="มส","มส",IF('2.ชื่อนักเรียน'!R37="ร","ร",IF('2.ชื่อนักเรียน'!R37="ย้าย","ย้าย",IF($B105="","",IF(DV105="","",IF(DV105&gt;=75,"เชี่ยวชาญ",IF(DV105&gt;=65,"ชำนาญ",IF(DV105&gt;=55,"พัฒนา",IF(DV105&gt;=50,"เริ่มต้น","ไม่ผ่าน")))))))))</f>
        <v/>
      </c>
    </row>
    <row r="106" spans="1:127" ht="16.8" customHeight="1">
      <c r="A106" s="1323">
        <v>28</v>
      </c>
      <c r="B106" s="1324" t="str">
        <f>IF('2.ชื่อนักเรียน'!C38="","",'2.ชื่อนักเรียน'!C38)</f>
        <v/>
      </c>
      <c r="C106" s="1313" t="str">
        <f>IF('2.ชื่อนักเรียน'!D38="","",'2.ชื่อนักเรียน'!D38)</f>
        <v/>
      </c>
      <c r="D106" s="1314" t="str">
        <f>IF($A$72&lt;&gt;"ชั้น"&amp;'01.ข้อมูลเบื้องต้น'!$H$2,"",IF(AK106="","",AK106))</f>
        <v/>
      </c>
      <c r="E106" s="1314" t="str">
        <f>IF($A$72&lt;&gt;"ชั้น"&amp;'01.ข้อมูลเบื้องต้น'!$H$2,"",IF(AO106="","",AO106))</f>
        <v/>
      </c>
      <c r="F106" s="1315" t="str">
        <f>IF($A$72&lt;&gt;"ชั้น"&amp;'01.ข้อมูลเบื้องต้น'!$H$2,"",IF(AS106="","",AS106))</f>
        <v/>
      </c>
      <c r="G106" s="1326" t="str">
        <f>IF($A$72&lt;&gt;"ชั้น"&amp;'01.ข้อมูลเบื้องต้น'!$H$2,"",IF(AW106="","",AW106))</f>
        <v/>
      </c>
      <c r="H106" s="1327" t="str">
        <f>IF($A$72&lt;&gt;"ชั้น"&amp;'01.ข้อมูลเบื้องต้น'!$H$2,"",IF(BA106="","",BA106))</f>
        <v/>
      </c>
      <c r="I106" s="1316" t="str">
        <f>IF($A$72&lt;&gt;"ชั้น"&amp;'01.ข้อมูลเบื้องต้น'!$H$2,"",IF(BE106="","",BE106))</f>
        <v/>
      </c>
      <c r="J106" s="1316" t="str">
        <f>IF($A$72&lt;&gt;"ชั้น"&amp;'01.ข้อมูลเบื้องต้น'!$H$2,"",IF(BI106="","",BI106))</f>
        <v/>
      </c>
      <c r="K106" s="1316" t="str">
        <f>IF($A$72&lt;&gt;"ชั้น"&amp;'01.ข้อมูลเบื้องต้น'!$H$2,"",IF(BM106="","",BM106))</f>
        <v/>
      </c>
      <c r="L106" s="1328" t="str">
        <f>IF($A$72&lt;&gt;"ชั้น"&amp;'01.ข้อมูลเบื้องต้น'!$H$2,"",IF(BO106="","",BO106))</f>
        <v/>
      </c>
      <c r="M106" s="1326" t="str">
        <f>IF($A$72&lt;&gt;"ชั้น"&amp;'01.ข้อมูลเบื้องต้น'!$H$2,"",IF(BS106="","",BS106))</f>
        <v/>
      </c>
      <c r="N106" s="1327" t="str">
        <f>IF($A$72&lt;&gt;"ชั้น"&amp;'01.ข้อมูลเบื้องต้น'!$H$2,"",IF(BW106="","",BW106))</f>
        <v/>
      </c>
      <c r="O106" s="1327" t="str">
        <f>IF($A$72&lt;&gt;"ชั้น"&amp;'01.ข้อมูลเบื้องต้น'!$H$2,"",IF(CA106="","",CA106))</f>
        <v/>
      </c>
      <c r="P106" s="1327" t="str">
        <f>IF($A$72&lt;&gt;"ชั้น"&amp;'01.ข้อมูลเบื้องต้น'!$H$2,"",IF(CE106="","",CE106))</f>
        <v/>
      </c>
      <c r="Q106" s="1327" t="str">
        <f>IF($A$72&lt;&gt;"ชั้น"&amp;'01.ข้อมูลเบื้องต้น'!$H$2,"",IF(CI106="","",CI106))</f>
        <v/>
      </c>
      <c r="R106" s="1327" t="str">
        <f>IF($A$72&lt;&gt;"ชั้น"&amp;'01.ข้อมูลเบื้องต้น'!$H$2,"",IF(CM106="","",CM106))</f>
        <v/>
      </c>
      <c r="S106" s="1327" t="str">
        <f>IF($A$72&lt;&gt;"ชั้น"&amp;'01.ข้อมูลเบื้องต้น'!$H$2,"",IF(CQ106="","",CQ106))</f>
        <v/>
      </c>
      <c r="T106" s="1327" t="str">
        <f>IF($A$72&lt;&gt;"ชั้น"&amp;'01.ข้อมูลเบื้องต้น'!$H$2,"",IF(CU106="","",CU106))</f>
        <v/>
      </c>
      <c r="U106" s="1327" t="str">
        <f>IF($A$72&lt;&gt;"ชั้น"&amp;'01.ข้อมูลเบื้องต้น'!$H$2,"",IF(CY106="","",CY106))</f>
        <v/>
      </c>
      <c r="V106" s="1327" t="str">
        <f>IF($A$72&lt;&gt;"ชั้น"&amp;'01.ข้อมูลเบื้องต้น'!$H$2,"",IF(DC106="","",DC106))</f>
        <v/>
      </c>
      <c r="W106" s="1327" t="str">
        <f>IF($A$72&lt;&gt;"ชั้น"&amp;'01.ข้อมูลเบื้องต้น'!$H$2,"",IF(DG106="","",DG106))</f>
        <v/>
      </c>
      <c r="X106" s="1327" t="str">
        <f>IF($A$72&lt;&gt;"ชั้น"&amp;'01.ข้อมูลเบื้องต้น'!$H$2,"",IF(DK106="","",DK106))</f>
        <v/>
      </c>
      <c r="Y106" s="1327" t="str">
        <f>IF($A$72&lt;&gt;"ชั้น"&amp;'01.ข้อมูลเบื้องต้น'!$H$2,"",IF(DO106="","",DO106))</f>
        <v/>
      </c>
      <c r="Z106" s="1327" t="str">
        <f>IF($A$72&lt;&gt;"ชั้น"&amp;'01.ข้อมูลเบื้องต้น'!$H$2,"",IF(DS106="","",DS106))</f>
        <v/>
      </c>
      <c r="AA106" s="1420" t="str">
        <f>IF($A$72&lt;&gt;"ชั้น"&amp;'01.ข้อมูลเบื้องต้น'!$H$2,"",IF(DW106="","",DW106))</f>
        <v/>
      </c>
      <c r="AB106" s="1421" t="str">
        <f>IF($A$72&lt;&gt;"ชั้น"&amp;'01.ข้อมูลเบื้องต้น'!$H$2,"",'7.พัฒนาผู้เรียน'!G38)</f>
        <v/>
      </c>
      <c r="AC106" s="1422" t="str">
        <f>IF($A$72&lt;&gt;"ชั้น"&amp;'01.ข้อมูลเบื้องต้น'!$H$2,"",'9.คุณลักษณะ'!I38)</f>
        <v/>
      </c>
      <c r="AH106" s="1233" t="str">
        <f>IF($A$72&lt;&gt;"ชั้น"&amp;'01.ข้อมูลเบื้องต้น'!$H$2,"",IF(VLOOKUP($A106,'02.คีย์เทอม1'!$A$10:$GT$59,189,FALSE)="","",VLOOKUP($A106,'02.คีย์เทอม1'!$A$10:$GT$59,189,FALSE)))</f>
        <v/>
      </c>
      <c r="AI106" s="1233" t="str">
        <f>IF($A$72&lt;&gt;"ชั้น"&amp;'01.ข้อมูลเบื้องต้น'!$H$2,"",IF(VLOOKUP($A106,'03.คีย์เทอม2'!$A$10:$GT$59,189,FALSE)="","",VLOOKUP($A106,'03.คีย์เทอม2'!$A$10:$GT$59,189,FALSE)))</f>
        <v/>
      </c>
      <c r="AJ106" s="1262" t="str">
        <f t="shared" si="73"/>
        <v/>
      </c>
      <c r="AK106" s="1233" t="str">
        <f>IF('2.ชื่อนักเรียน'!R38="มส","มส",IF('2.ชื่อนักเรียน'!R38="ร","ร",IF('2.ชื่อนักเรียน'!R38="ย้าย","ย้าย",IF($B106="","",IF(AJ106="","",IF(AJ106&gt;=75,"เชี่ยวชาญ",IF(AJ106&gt;=65,"ชำนาญ",IF(AJ106&gt;=55,"พัฒนา",IF(AJ106&gt;=50,"เริ่มต้น","ไม่ผ่าน")))))))))</f>
        <v/>
      </c>
      <c r="AL106" s="1233" t="str">
        <f>IF($A$72&lt;&gt;"ชั้น"&amp;'01.ข้อมูลเบื้องต้น'!$H$2,"",IF(VLOOKUP($A106,'02.คีย์เทอม1'!$A$10:$GT$59,193,FALSE)="","",VLOOKUP($A106,'02.คีย์เทอม1'!$A$10:$GT$59,193,FALSE)))</f>
        <v/>
      </c>
      <c r="AM106" s="1233" t="str">
        <f>IF($A$72&lt;&gt;"ชั้น"&amp;'01.ข้อมูลเบื้องต้น'!$H$2,"",IF(VLOOKUP($A106,'03.คีย์เทอม2'!$A$10:$GT$59,193,FALSE)="","",VLOOKUP($A106,'03.คีย์เทอม2'!$A$10:$GT$59,193,FALSE)))</f>
        <v/>
      </c>
      <c r="AN106" s="1262" t="str">
        <f t="shared" si="97"/>
        <v/>
      </c>
      <c r="AO106" s="1233" t="str">
        <f>IF('2.ชื่อนักเรียน'!R38="มส","มส",IF('2.ชื่อนักเรียน'!R38="ร","ร",IF('2.ชื่อนักเรียน'!R38="ย้าย","ย้าย",IF($B106="","",IF(AN106="","",IF(AN106&gt;=75,"เชี่ยวชาญ",IF(AN106&gt;=65,"ชำนาญ",IF(AN106&gt;=55,"พัฒนา",IF(AN106&gt;=50,"เริ่มต้น","ไม่ผ่าน")))))))))</f>
        <v/>
      </c>
      <c r="AP106" s="1233" t="str">
        <f>IF($A$72&lt;&gt;"ชั้น"&amp;'01.ข้อมูลเบื้องต้น'!$H$2,"",IF(VLOOKUP($A106,'02.คีย์เทอม1'!$A$10:$GT$59,195,FALSE)="","",VLOOKUP($A106,'02.คีย์เทอม1'!$A$10:$GT$59,195,FALSE)))</f>
        <v/>
      </c>
      <c r="AQ106" s="1233" t="str">
        <f>IF($A$72&lt;&gt;"ชั้น"&amp;'01.ข้อมูลเบื้องต้น'!$H$2,"",IF(VLOOKUP($A106,'03.คีย์เทอม2'!$A$10:$GT$59,195,FALSE)="","",VLOOKUP($A106,'03.คีย์เทอม2'!$A$10:$GT$59,195,FALSE)))</f>
        <v/>
      </c>
      <c r="AR106" s="1262" t="str">
        <f t="shared" si="98"/>
        <v/>
      </c>
      <c r="AS106" s="1233" t="str">
        <f>IF('2.ชื่อนักเรียน'!R38="มส","มส",IF('2.ชื่อนักเรียน'!R38="ร","ร",IF('2.ชื่อนักเรียน'!R38="ย้าย","ย้าย",IF($B106="","",IF(AR106="","",IF(AR106&gt;=75,"เชี่ยวชาญ",IF(AR106&gt;=65,"ชำนาญ",IF(AR106&gt;=55,"พัฒนา",IF(AR106&gt;=50,"เริ่มต้น","ไม่ผ่าน")))))))))</f>
        <v/>
      </c>
      <c r="AT106" s="1233" t="str">
        <f>IF($A$72&lt;&gt;"ชั้น"&amp;'01.ข้อมูลเบื้องต้น'!$H$2,"",IF(VLOOKUP($A106,'02.คีย์เทอม1'!$A$10:$GT$59,196,FALSE)="","",VLOOKUP($A106,'02.คีย์เทอม1'!$A$10:$GT$59,196,FALSE)))</f>
        <v/>
      </c>
      <c r="AU106" s="1233" t="str">
        <f>IF($A$72&lt;&gt;"ชั้น"&amp;'01.ข้อมูลเบื้องต้น'!$H$2,"",IF(VLOOKUP($A106,'03.คีย์เทอม2'!$A$10:$GT$59,196,FALSE)="","",VLOOKUP($A106,'03.คีย์เทอม2'!$A$10:$GT$59,196,FALSE)))</f>
        <v/>
      </c>
      <c r="AV106" s="1262" t="str">
        <f t="shared" si="99"/>
        <v/>
      </c>
      <c r="AW106" s="1233" t="str">
        <f>IF('2.ชื่อนักเรียน'!R38="มส","มส",IF('2.ชื่อนักเรียน'!R38="ร","ร",IF('2.ชื่อนักเรียน'!R38="ย้าย","ย้าย",IF($B106="","",IF(AV106="","",IF(AV106&gt;=75,"เชี่ยวชาญ",IF(AV106&gt;=65,"ชำนาญ",IF(AV106&gt;=55,"พัฒนา",IF(AV106&gt;=50,"เริ่มต้น","ไม่ผ่าน")))))))))</f>
        <v/>
      </c>
      <c r="AX106" s="1233" t="str">
        <f>IF($A$72&lt;&gt;"ชั้น"&amp;'01.ข้อมูลเบื้องต้น'!$H$2,"",IF(VLOOKUP($A106,'02.คีย์เทอม1'!$A$10:$GT$59,197,FALSE)="","",VLOOKUP($A106,'02.คีย์เทอม1'!$A$10:$GT$59,197,FALSE)))</f>
        <v/>
      </c>
      <c r="AY106" s="1233" t="str">
        <f>IF($A$72&lt;&gt;"ชั้น"&amp;'01.ข้อมูลเบื้องต้น'!$H$2,"",IF(VLOOKUP($A106,'03.คีย์เทอม2'!$A$10:$GT$59,197,FALSE)="","",VLOOKUP($A106,'03.คีย์เทอม2'!$A$10:$GT$59,197,FALSE)))</f>
        <v/>
      </c>
      <c r="AZ106" s="1262" t="str">
        <f t="shared" si="100"/>
        <v/>
      </c>
      <c r="BA106" s="1233" t="str">
        <f>IF('2.ชื่อนักเรียน'!R38="มส","มส",IF('2.ชื่อนักเรียน'!R38="ร","ร",IF('2.ชื่อนักเรียน'!R38="ย้าย","ย้าย",IF($B106="","",IF(AZ106="","",IF(AZ106&gt;=75,"เชี่ยวชาญ",IF(AZ106&gt;=65,"ชำนาญ",IF(AZ106&gt;=55,"พัฒนา",IF(AZ106&gt;=50,"เริ่มต้น","ไม่ผ่าน")))))))))</f>
        <v/>
      </c>
      <c r="BB106" s="1233" t="str">
        <f>IF($A$72&lt;&gt;"ชั้น"&amp;'01.ข้อมูลเบื้องต้น'!$H$2,"",IF(VLOOKUP($A106,'02.คีย์เทอม1'!$A$10:$GT$59,198,FALSE)="","",VLOOKUP($A106,'02.คีย์เทอม1'!$A$10:$GT$59,198,FALSE)))</f>
        <v/>
      </c>
      <c r="BC106" s="1233" t="str">
        <f>IF($A$72&lt;&gt;"ชั้น"&amp;'01.ข้อมูลเบื้องต้น'!$H$2,"",IF(VLOOKUP($A106,'03.คีย์เทอม2'!$A$10:$GT$59,198,FALSE)="","",VLOOKUP($A106,'03.คีย์เทอม2'!$A$10:$GT$59,198,FALSE)))</f>
        <v/>
      </c>
      <c r="BD106" s="1262" t="str">
        <f t="shared" si="101"/>
        <v/>
      </c>
      <c r="BE106" s="1233" t="str">
        <f>IF('2.ชื่อนักเรียน'!R38="มส","มส",IF('2.ชื่อนักเรียน'!R38="ร","ร",IF('2.ชื่อนักเรียน'!R38="ย้าย","ย้าย",IF($B106="","",IF(BD106="","",IF(BD106&gt;=75,"เชี่ยวชาญ",IF(BD106&gt;=65,"ชำนาญ",IF(BD106&gt;=55,"พัฒนา",IF(BD106&gt;=50,"เริ่มต้น","ไม่ผ่าน")))))))))</f>
        <v/>
      </c>
      <c r="BF106" s="1233" t="str">
        <f>IF($A$72&lt;&gt;"ชั้น"&amp;'01.ข้อมูลเบื้องต้น'!$H$2,"",IF(VLOOKUP($A106,'02.คีย์เทอม1'!$A$10:$GT$59,199,FALSE)="","",VLOOKUP($A106,'02.คีย์เทอม1'!$A$10:$GT$59,199,FALSE)))</f>
        <v/>
      </c>
      <c r="BG106" s="1233" t="str">
        <f>IF($A$72&lt;&gt;"ชั้น"&amp;'01.ข้อมูลเบื้องต้น'!$H$2,"",IF(VLOOKUP($A106,'03.คีย์เทอม2'!$A$10:$GT$59,199,FALSE)="","",VLOOKUP($A106,'03.คีย์เทอม2'!$A$10:$GT$59,199,FALSE)))</f>
        <v/>
      </c>
      <c r="BH106" s="1262" t="str">
        <f t="shared" si="102"/>
        <v/>
      </c>
      <c r="BI106" s="1233" t="str">
        <f>IF('2.ชื่อนักเรียน'!R38="มส","มส",IF('2.ชื่อนักเรียน'!R38="ร","ร",IF('2.ชื่อนักเรียน'!R38="ย้าย","ย้าย",IF($B106="","",IF(BH106="","",IF(BH106&gt;=75,"เชี่ยวชาญ",IF(BH106&gt;=65,"ชำนาญ",IF(BH106&gt;=55,"พัฒนา",IF(BH106&gt;=50,"เริ่มต้น","ไม่ผ่าน")))))))))</f>
        <v/>
      </c>
      <c r="BJ106" s="1233" t="str">
        <f>IF($A$72&lt;&gt;"ชั้น"&amp;'01.ข้อมูลเบื้องต้น'!$H$2,"",IF(VLOOKUP($A106,'02.คีย์เทอม1'!$A$10:$GT$59,200,FALSE)="","",VLOOKUP($A106,'02.คีย์เทอม1'!$A$10:$GT$59,200,FALSE)))</f>
        <v/>
      </c>
      <c r="BK106" s="1233" t="str">
        <f>IF($A$72&lt;&gt;"ชั้น"&amp;'01.ข้อมูลเบื้องต้น'!$H$2,"",IF(VLOOKUP($A106,'03.คีย์เทอม2'!$A$10:$GT$59,200,FALSE)="","",VLOOKUP($A106,'03.คีย์เทอม2'!$A$10:$GT$59,200,FALSE)))</f>
        <v/>
      </c>
      <c r="BL106" s="1262" t="str">
        <f t="shared" si="103"/>
        <v/>
      </c>
      <c r="BM106" s="1233" t="str">
        <f>IF('2.ชื่อนักเรียน'!R38="มส","มส",IF('2.ชื่อนักเรียน'!R38="ร","ร",IF('2.ชื่อนักเรียน'!R38="ย้าย","ย้าย",IF($B106="","",IF(BL106="","",IF(BL106&gt;=75,"เชี่ยวชาญ",IF(BL106&gt;=65,"ชำนาญ",IF(BL106&gt;=55,"พัฒนา",IF(BL106&gt;=50,"เริ่มต้น","ไม่ผ่าน")))))))))</f>
        <v/>
      </c>
      <c r="BN106" s="1262" t="str">
        <f t="shared" si="104"/>
        <v/>
      </c>
      <c r="BO106" s="1233" t="str">
        <f>IF('2.ชื่อนักเรียน'!R38="มส","มส",IF('2.ชื่อนักเรียน'!R38="ร","ร",IF('2.ชื่อนักเรียน'!R38="ย้าย","ย้าย",IF($B106="","",IF(BN106="","",IF(BN106&gt;=75,"เชี่ยวชาญ",IF(BN106&gt;=65,"ชำนาญ",IF(BN106&gt;=55,"พัฒนา",IF(BN106&gt;=50,"เริ่มต้น","ไม่ผ่าน")))))))))</f>
        <v/>
      </c>
      <c r="BP106" s="1233" t="str">
        <f>IF($A$72&lt;&gt;"ชั้น"&amp;'01.ข้อมูลเบื้องต้น'!$H$2,"",IF(VLOOKUP($A106,'02.คีย์เทอม1'!$A$10:$GT$59,110,FALSE)="","",VLOOKUP($A106,'02.คีย์เทอม1'!$A$10:$GT$59,110,FALSE)))</f>
        <v/>
      </c>
      <c r="BQ106" s="1233" t="str">
        <f>IF($A$72&lt;&gt;"ชั้น"&amp;'01.ข้อมูลเบื้องต้น'!$H$2,"",IF(VLOOKUP($A106,'03.คีย์เทอม2'!$A$10:$GT$59,110,FALSE)="","",VLOOKUP($A106,'03.คีย์เทอม2'!$A$10:$GT$59,110,FALSE)))</f>
        <v/>
      </c>
      <c r="BR106" s="1262" t="str">
        <f t="shared" si="105"/>
        <v/>
      </c>
      <c r="BS106" s="1233" t="str">
        <f>IF('2.ชื่อนักเรียน'!R38="มส","มส",IF('2.ชื่อนักเรียน'!R38="ร","ร",IF('2.ชื่อนักเรียน'!R38="ย้าย","ย้าย",IF($B106="","",IF(BR106="","",IF(BR106&gt;=75,"เชี่ยวชาญ",IF(BR106&gt;=65,"ชำนาญ",IF(BR106&gt;=55,"พัฒนา",IF(BR106&gt;=50,"เริ่มต้น","ไม่ผ่าน")))))))))</f>
        <v/>
      </c>
      <c r="BT106" s="1233" t="str">
        <f>IF($A$72&lt;&gt;"ชั้น"&amp;'01.ข้อมูลเบื้องต้น'!$H$2,"",IF(VLOOKUP($A106,'02.คีย์เทอม1'!$A$10:$GT$59,115,FALSE)="","",VLOOKUP($A106,'02.คีย์เทอม1'!$A$10:$GT$59,115,FALSE)))</f>
        <v/>
      </c>
      <c r="BU106" s="1233" t="str">
        <f>IF($A$72&lt;&gt;"ชั้น"&amp;'01.ข้อมูลเบื้องต้น'!$H$2,"",IF(VLOOKUP($A106,'03.คีย์เทอม2'!$A$10:$GT$59,115,FALSE)="","",VLOOKUP($A106,'03.คีย์เทอม2'!$A$10:$GT$59,115,FALSE)))</f>
        <v/>
      </c>
      <c r="BV106" s="1262" t="str">
        <f t="shared" si="106"/>
        <v/>
      </c>
      <c r="BW106" s="1233" t="str">
        <f>IF('2.ชื่อนักเรียน'!R38="มส","มส",IF('2.ชื่อนักเรียน'!R38="ร","ร",IF('2.ชื่อนักเรียน'!R38="ย้าย","ย้าย",IF($B106="","",IF(BV106="","",IF(BV106&gt;=75,"เชี่ยวชาญ",IF(BV106&gt;=65,"ชำนาญ",IF(BV106&gt;=55,"พัฒนา",IF(BV106&gt;=50,"เริ่มต้น","ไม่ผ่าน")))))))))</f>
        <v/>
      </c>
      <c r="BX106" s="1233" t="str">
        <f>IF($A$72&lt;&gt;"ชั้น"&amp;'01.ข้อมูลเบื้องต้น'!$H$2,"",IF(VLOOKUP($A106,'02.คีย์เทอม1'!$A$10:$GT$59,120,FALSE)="","",VLOOKUP($A106,'02.คีย์เทอม1'!$A$10:$GT$59,120,FALSE)))</f>
        <v/>
      </c>
      <c r="BY106" s="1233" t="str">
        <f>IF($A$72&lt;&gt;"ชั้น"&amp;'01.ข้อมูลเบื้องต้น'!$H$2,"",IF(VLOOKUP($A106,'03.คีย์เทอม2'!$A$10:$GT$59,120,FALSE)="","",VLOOKUP($A106,'03.คีย์เทอม2'!$A$10:$GT$59,120,FALSE)))</f>
        <v/>
      </c>
      <c r="BZ106" s="1262" t="str">
        <f t="shared" si="107"/>
        <v/>
      </c>
      <c r="CA106" s="1233" t="str">
        <f>IF('2.ชื่อนักเรียน'!R38="มส","มส",IF('2.ชื่อนักเรียน'!R38="ร","ร",IF('2.ชื่อนักเรียน'!R38="ย้าย","ย้าย",IF($B106="","",IF(BZ106="","",IF(BZ106&gt;=75,"เชี่ยวชาญ",IF(BZ106&gt;=65,"ชำนาญ",IF(BZ106&gt;=55,"พัฒนา",IF(BZ106&gt;=50,"เริ่มต้น","ไม่ผ่าน")))))))))</f>
        <v/>
      </c>
      <c r="CB106" s="1233" t="str">
        <f>IF($A$72&lt;&gt;"ชั้น"&amp;'01.ข้อมูลเบื้องต้น'!$H$2,"",IF(VLOOKUP($A106,'02.คีย์เทอม1'!$A$10:$GT$59,125,FALSE)="","",VLOOKUP($A106,'02.คีย์เทอม1'!$A$10:$GT$59,125,FALSE)))</f>
        <v/>
      </c>
      <c r="CC106" s="1233" t="str">
        <f>IF($A$72&lt;&gt;"ชั้น"&amp;'01.ข้อมูลเบื้องต้น'!$H$2,"",IF(VLOOKUP($A106,'03.คีย์เทอม2'!$A$10:$GT$59,125,FALSE)="","",VLOOKUP($A106,'03.คีย์เทอม2'!$A$10:$GT$59,125,FALSE)))</f>
        <v/>
      </c>
      <c r="CD106" s="1262" t="str">
        <f t="shared" si="108"/>
        <v/>
      </c>
      <c r="CE106" s="1233" t="str">
        <f>IF('2.ชื่อนักเรียน'!R38="มส","มส",IF('2.ชื่อนักเรียน'!R38="ร","ร",IF('2.ชื่อนักเรียน'!R38="ย้าย","ย้าย",IF($B106="","",IF(CD106="","",IF(CD106&gt;=75,"เชี่ยวชาญ",IF(CD106&gt;=65,"ชำนาญ",IF(CD106&gt;=55,"พัฒนา",IF(CD106&gt;=50,"เริ่มต้น","ไม่ผ่าน")))))))))</f>
        <v/>
      </c>
      <c r="CF106" s="1233" t="str">
        <f>IF($A$72&lt;&gt;"ชั้น"&amp;'01.ข้อมูลเบื้องต้น'!$H$2,"",IF(VLOOKUP($A106,'02.คีย์เทอม1'!$A$10:$GT$59,130,FALSE)="","",VLOOKUP($A106,'02.คีย์เทอม1'!$A$10:$GT$59,130,FALSE)))</f>
        <v/>
      </c>
      <c r="CG106" s="1233" t="str">
        <f>IF($A$72&lt;&gt;"ชั้น"&amp;'01.ข้อมูลเบื้องต้น'!$H$2,"",IF(VLOOKUP($A106,'03.คีย์เทอม2'!$A$10:$GT$59,130,FALSE)="","",VLOOKUP($A106,'03.คีย์เทอม2'!$A$10:$GT$59,130,FALSE)))</f>
        <v/>
      </c>
      <c r="CH106" s="1262" t="str">
        <f t="shared" si="109"/>
        <v/>
      </c>
      <c r="CI106" s="1233" t="str">
        <f>IF('2.ชื่อนักเรียน'!R38="มส","มส",IF('2.ชื่อนักเรียน'!R38="ร","ร",IF('2.ชื่อนักเรียน'!R38="ย้าย","ย้าย",IF($B106="","",IF(CH106="","",IF(CH106&gt;=75,"เชี่ยวชาญ",IF(CH106&gt;=65,"ชำนาญ",IF(CH106&gt;=55,"พัฒนา",IF(CH106&gt;=50,"เริ่มต้น","ไม่ผ่าน")))))))))</f>
        <v/>
      </c>
      <c r="CJ106" s="1233" t="str">
        <f>IF($A$72&lt;&gt;"ชั้น"&amp;'01.ข้อมูลเบื้องต้น'!$H$2,"",IF(VLOOKUP($A106,'02.คีย์เทอม1'!$A$10:$GT$59,135,FALSE)="","",VLOOKUP($A106,'02.คีย์เทอม1'!$A$10:$GT$59,135,FALSE)))</f>
        <v/>
      </c>
      <c r="CK106" s="1233" t="str">
        <f>IF($A$72&lt;&gt;"ชั้น"&amp;'01.ข้อมูลเบื้องต้น'!$H$2,"",IF(VLOOKUP($A106,'03.คีย์เทอม2'!$A$10:$GT$59,135,FALSE)="","",VLOOKUP($A106,'03.คีย์เทอม2'!$A$10:$GT$59,135,FALSE)))</f>
        <v/>
      </c>
      <c r="CL106" s="1262" t="str">
        <f t="shared" si="110"/>
        <v/>
      </c>
      <c r="CM106" s="1233" t="str">
        <f>IF('2.ชื่อนักเรียน'!R38="มส","มส",IF('2.ชื่อนักเรียน'!R38="ร","ร",IF('2.ชื่อนักเรียน'!R38="ย้าย","ย้าย",IF($B106="","",IF(CL106="","",IF(CL106&gt;=75,"เชี่ยวชาญ",IF(CL106&gt;=65,"ชำนาญ",IF(CL106&gt;=55,"พัฒนา",IF(CL106&gt;=50,"เริ่มต้น","ไม่ผ่าน")))))))))</f>
        <v/>
      </c>
      <c r="CN106" s="1233" t="str">
        <f>IF($A$72&lt;&gt;"ชั้น"&amp;'01.ข้อมูลเบื้องต้น'!$H$2,"",IF(VLOOKUP($A106,'02.คีย์เทอม1'!$A$10:$GT$59,140,FALSE)="","",VLOOKUP($A106,'02.คีย์เทอม1'!$A$10:$GT$59,140,FALSE)))</f>
        <v/>
      </c>
      <c r="CO106" s="1233" t="str">
        <f>IF($A$72&lt;&gt;"ชั้น"&amp;'01.ข้อมูลเบื้องต้น'!$H$2,"",IF(VLOOKUP($A106,'03.คีย์เทอม2'!$A$10:$GT$59,140,FALSE)="","",VLOOKUP($A106,'03.คีย์เทอม2'!$A$10:$GT$59,140,FALSE)))</f>
        <v/>
      </c>
      <c r="CP106" s="1262" t="str">
        <f t="shared" si="111"/>
        <v/>
      </c>
      <c r="CQ106" s="1233" t="str">
        <f>IF('2.ชื่อนักเรียน'!R38="มส","มส",IF('2.ชื่อนักเรียน'!R38="ร","ร",IF('2.ชื่อนักเรียน'!R38="ย้าย","ย้าย",IF($B106="","",IF(CP106="","",IF(CP106&gt;=75,"เชี่ยวชาญ",IF(CP106&gt;=65,"ชำนาญ",IF(CP106&gt;=55,"พัฒนา",IF(CP106&gt;=50,"เริ่มต้น","ไม่ผ่าน")))))))))</f>
        <v/>
      </c>
      <c r="CR106" s="1233" t="str">
        <f>IF($A$72&lt;&gt;"ชั้น"&amp;'01.ข้อมูลเบื้องต้น'!$H$2,"",IF(VLOOKUP($A106,'02.คีย์เทอม1'!$A$10:$GT$59,145,FALSE)="","",VLOOKUP($A106,'02.คีย์เทอม1'!$A$10:$GT$59,145,FALSE)))</f>
        <v/>
      </c>
      <c r="CS106" s="1233" t="str">
        <f>IF($A$72&lt;&gt;"ชั้น"&amp;'01.ข้อมูลเบื้องต้น'!$H$2,"",IF(VLOOKUP($A106,'03.คีย์เทอม2'!$A$10:$GT$59,145,FALSE)="","",VLOOKUP($A106,'03.คีย์เทอม2'!$A$10:$GT$59,145,FALSE)))</f>
        <v/>
      </c>
      <c r="CT106" s="1262" t="str">
        <f t="shared" si="112"/>
        <v/>
      </c>
      <c r="CU106" s="1233" t="str">
        <f>IF('2.ชื่อนักเรียน'!R38="มส","มส",IF('2.ชื่อนักเรียน'!R38="ร","ร",IF('2.ชื่อนักเรียน'!R38="ย้าย","ย้าย",IF($B106="","",IF(CT106="","",IF(CT106&gt;=75,"เชี่ยวชาญ",IF(CT106&gt;=65,"ชำนาญ",IF(CT106&gt;=55,"พัฒนา",IF(CT106&gt;=50,"เริ่มต้น","ไม่ผ่าน")))))))))</f>
        <v/>
      </c>
      <c r="CV106" s="1233" t="str">
        <f>IF($A$72&lt;&gt;"ชั้น"&amp;'01.ข้อมูลเบื้องต้น'!$H$2,"",IF(VLOOKUP($A106,'02.คีย์เทอม1'!$A$10:$GT$59,150,FALSE)="","",VLOOKUP($A106,'02.คีย์เทอม1'!$A$10:$GT$59,150,FALSE)))</f>
        <v/>
      </c>
      <c r="CW106" s="1233" t="str">
        <f>IF($A$72&lt;&gt;"ชั้น"&amp;'01.ข้อมูลเบื้องต้น'!$H$2,"",IF(VLOOKUP($A106,'03.คีย์เทอม2'!$A$10:$GT$59,150,FALSE)="","",VLOOKUP($A106,'03.คีย์เทอม2'!$A$10:$GT$59,150,FALSE)))</f>
        <v/>
      </c>
      <c r="CX106" s="1262" t="str">
        <f t="shared" si="113"/>
        <v/>
      </c>
      <c r="CY106" s="1233" t="str">
        <f>IF('2.ชื่อนักเรียน'!R38="มส","มส",IF('2.ชื่อนักเรียน'!R38="ร","ร",IF('2.ชื่อนักเรียน'!R38="ย้าย","ย้าย",IF($B106="","",IF(CX106="","",IF(CX106&gt;=75,"เชี่ยวชาญ",IF(CX106&gt;=65,"ชำนาญ",IF(CX106&gt;=55,"พัฒนา",IF(CX106&gt;=50,"เริ่มต้น","ไม่ผ่าน")))))))))</f>
        <v/>
      </c>
      <c r="CZ106" s="1233" t="str">
        <f>IF($A$72&lt;&gt;"ชั้น"&amp;'01.ข้อมูลเบื้องต้น'!$H$2,"",IF(VLOOKUP($A106,'02.คีย์เทอม1'!$A$10:$GT$59,155,FALSE)="","",VLOOKUP($A106,'02.คีย์เทอม1'!$A$10:$GT$59,155,FALSE)))</f>
        <v/>
      </c>
      <c r="DA106" s="1233" t="str">
        <f>IF($A$72&lt;&gt;"ชั้น"&amp;'01.ข้อมูลเบื้องต้น'!$H$2,"",IF(VLOOKUP($A106,'03.คีย์เทอม2'!$A$10:$GT$59,155,FALSE)="","",VLOOKUP($A106,'03.คีย์เทอม2'!$A$10:$GT$59,155,FALSE)))</f>
        <v/>
      </c>
      <c r="DB106" s="1262" t="str">
        <f t="shared" si="114"/>
        <v/>
      </c>
      <c r="DC106" s="1233" t="str">
        <f>IF('2.ชื่อนักเรียน'!R38="มส","มส",IF('2.ชื่อนักเรียน'!R38="ร","ร",IF('2.ชื่อนักเรียน'!R38="ย้าย","ย้าย",IF($B106="","",IF(DB106="","",IF(DB106&gt;=75,"เชี่ยวชาญ",IF(DB106&gt;=65,"ชำนาญ",IF(DB106&gt;=55,"พัฒนา",IF(DB106&gt;=50,"เริ่มต้น","ไม่ผ่าน")))))))))</f>
        <v/>
      </c>
      <c r="DD106" s="1233" t="str">
        <f>IF($A$72&lt;&gt;"ชั้น"&amp;'01.ข้อมูลเบื้องต้น'!$H$2,"",IF(VLOOKUP($A106,'02.คีย์เทอม1'!$A$10:$GT$59,160,FALSE)="","",VLOOKUP($A106,'02.คีย์เทอม1'!$A$10:$GT$59,160,FALSE)))</f>
        <v/>
      </c>
      <c r="DE106" s="1233" t="str">
        <f>IF($A$72&lt;&gt;"ชั้น"&amp;'01.ข้อมูลเบื้องต้น'!$H$2,"",IF(VLOOKUP($A106,'03.คีย์เทอม2'!$A$10:$GT$59,160,FALSE)="","",VLOOKUP($A106,'03.คีย์เทอม2'!$A$10:$GT$59,160,FALSE)))</f>
        <v/>
      </c>
      <c r="DF106" s="1262" t="str">
        <f t="shared" si="115"/>
        <v/>
      </c>
      <c r="DG106" s="1233" t="str">
        <f>IF('2.ชื่อนักเรียน'!R38="มส","มส",IF('2.ชื่อนักเรียน'!R38="ร","ร",IF('2.ชื่อนักเรียน'!R38="ย้าย","ย้าย",IF($B106="","",IF(DF106="","",IF(DF106&gt;=75,"เชี่ยวชาญ",IF(DF106&gt;=65,"ชำนาญ",IF(DF106&gt;=55,"พัฒนา",IF(DF106&gt;=50,"เริ่มต้น","ไม่ผ่าน")))))))))</f>
        <v/>
      </c>
      <c r="DH106" s="1233" t="str">
        <f>IF($A$72&lt;&gt;"ชั้น"&amp;'01.ข้อมูลเบื้องต้น'!$H$2,"",IF(VLOOKUP($A106,'02.คีย์เทอม1'!$A$10:$GT$59,165,FALSE)="","",VLOOKUP($A106,'02.คีย์เทอม1'!$A$10:$GT$59,165,FALSE)))</f>
        <v/>
      </c>
      <c r="DI106" s="1233" t="str">
        <f>IF($A$72&lt;&gt;"ชั้น"&amp;'01.ข้อมูลเบื้องต้น'!$H$2,"",IF(VLOOKUP($A106,'03.คีย์เทอม2'!$A$10:$GT$59,165,FALSE)="","",VLOOKUP($A106,'03.คีย์เทอม2'!$A$10:$GT$59,165,FALSE)))</f>
        <v/>
      </c>
      <c r="DJ106" s="1262" t="str">
        <f t="shared" si="116"/>
        <v/>
      </c>
      <c r="DK106" s="1233" t="str">
        <f>IF('2.ชื่อนักเรียน'!R38="มส","มส",IF('2.ชื่อนักเรียน'!R38="ร","ร",IF('2.ชื่อนักเรียน'!R38="ย้าย","ย้าย",IF($B106="","",IF(DJ106="","",IF(DJ106&gt;=75,"เชี่ยวชาญ",IF(DJ106&gt;=65,"ชำนาญ",IF(DJ106&gt;=55,"พัฒนา",IF(DJ106&gt;=50,"เริ่มต้น","ไม่ผ่าน")))))))))</f>
        <v/>
      </c>
      <c r="DL106" s="1233" t="str">
        <f>IF($A$72&lt;&gt;"ชั้น"&amp;'01.ข้อมูลเบื้องต้น'!$H$2,"",IF(VLOOKUP($A106,'02.คีย์เทอม1'!$A$10:$GT$59,170,FALSE)="","",VLOOKUP($A106,'02.คีย์เทอม1'!$A$10:$GT$59,170,FALSE)))</f>
        <v/>
      </c>
      <c r="DM106" s="1233" t="str">
        <f>IF($A$72&lt;&gt;"ชั้น"&amp;'01.ข้อมูลเบื้องต้น'!$H$2,"",IF(VLOOKUP($A106,'03.คีย์เทอม2'!$A$10:$GT$59,170,FALSE)="","",VLOOKUP($A106,'03.คีย์เทอม2'!$A$10:$GT$59,170,FALSE)))</f>
        <v/>
      </c>
      <c r="DN106" s="1262" t="str">
        <f t="shared" si="117"/>
        <v/>
      </c>
      <c r="DO106" s="1233" t="str">
        <f>IF('2.ชื่อนักเรียน'!R38="มส","มส",IF('2.ชื่อนักเรียน'!R38="ร","ร",IF('2.ชื่อนักเรียน'!R38="ย้าย","ย้าย",IF($B106="","",IF(DN106="","",IF(DN106&gt;=75,"เชี่ยวชาญ",IF(DN106&gt;=65,"ชำนาญ",IF(DN106&gt;=55,"พัฒนา",IF(DN106&gt;=50,"เริ่มต้น","ไม่ผ่าน")))))))))</f>
        <v/>
      </c>
      <c r="DP106" s="1233" t="str">
        <f>IF($A$72&lt;&gt;"ชั้น"&amp;'01.ข้อมูลเบื้องต้น'!$H$2,"",IF(VLOOKUP($A106,'02.คีย์เทอม1'!$A$10:$GT$59,175,FALSE)="","",VLOOKUP($A106,'02.คีย์เทอม1'!$A$10:$GT$59,175,FALSE)))</f>
        <v/>
      </c>
      <c r="DQ106" s="1233" t="str">
        <f>IF($A$72&lt;&gt;"ชั้น"&amp;'01.ข้อมูลเบื้องต้น'!$H$2,"",IF(VLOOKUP($A106,'03.คีย์เทอม2'!$A$10:$GT$59,175,FALSE)="","",VLOOKUP($A106,'03.คีย์เทอม2'!$A$10:$GT$59,175,FALSE)))</f>
        <v/>
      </c>
      <c r="DR106" s="1262" t="str">
        <f t="shared" si="118"/>
        <v/>
      </c>
      <c r="DS106" s="1233" t="str">
        <f>IF('2.ชื่อนักเรียน'!R38="มส","มส",IF('2.ชื่อนักเรียน'!R38="ร","ร",IF('2.ชื่อนักเรียน'!R38="ย้าย","ย้าย",IF($B106="","",IF(DR106="","",IF(DR106&gt;=75,"เชี่ยวชาญ",IF(DR106&gt;=65,"ชำนาญ",IF(DR106&gt;=55,"พัฒนา",IF(DR106&gt;=50,"เริ่มต้น","ไม่ผ่าน")))))))))</f>
        <v/>
      </c>
      <c r="DT106" s="1233" t="str">
        <f>IF($A$72&lt;&gt;"ชั้น"&amp;'01.ข้อมูลเบื้องต้น'!$H$2,"",IF(VLOOKUP($A106,'02.คีย์เทอม1'!$A$10:$GT$59,180,FALSE)="","",VLOOKUP($A106,'02.คีย์เทอม1'!$A$10:$GT$59,180,FALSE)))</f>
        <v/>
      </c>
      <c r="DU106" s="1233" t="str">
        <f>IF($A$72&lt;&gt;"ชั้น"&amp;'01.ข้อมูลเบื้องต้น'!$H$2,"",IF(VLOOKUP($A106,'03.คีย์เทอม2'!$A$10:$GT$59,180,FALSE)="","",VLOOKUP($A106,'03.คีย์เทอม2'!$A$10:$GT$59,180,FALSE)))</f>
        <v/>
      </c>
      <c r="DV106" s="1262" t="str">
        <f t="shared" si="119"/>
        <v/>
      </c>
      <c r="DW106" s="1233" t="str">
        <f>IF('2.ชื่อนักเรียน'!R38="มส","มส",IF('2.ชื่อนักเรียน'!R38="ร","ร",IF('2.ชื่อนักเรียน'!R38="ย้าย","ย้าย",IF($B106="","",IF(DV106="","",IF(DV106&gt;=75,"เชี่ยวชาญ",IF(DV106&gt;=65,"ชำนาญ",IF(DV106&gt;=55,"พัฒนา",IF(DV106&gt;=50,"เริ่มต้น","ไม่ผ่าน")))))))))</f>
        <v/>
      </c>
    </row>
    <row r="107" spans="1:127" ht="16.8" customHeight="1">
      <c r="A107" s="1323">
        <v>29</v>
      </c>
      <c r="B107" s="1324" t="str">
        <f>IF('2.ชื่อนักเรียน'!C39="","",'2.ชื่อนักเรียน'!C39)</f>
        <v/>
      </c>
      <c r="C107" s="1313" t="str">
        <f>IF('2.ชื่อนักเรียน'!D39="","",'2.ชื่อนักเรียน'!D39)</f>
        <v/>
      </c>
      <c r="D107" s="1314" t="str">
        <f>IF($A$72&lt;&gt;"ชั้น"&amp;'01.ข้อมูลเบื้องต้น'!$H$2,"",IF(AK107="","",AK107))</f>
        <v/>
      </c>
      <c r="E107" s="1314" t="str">
        <f>IF($A$72&lt;&gt;"ชั้น"&amp;'01.ข้อมูลเบื้องต้น'!$H$2,"",IF(AO107="","",AO107))</f>
        <v/>
      </c>
      <c r="F107" s="1315" t="str">
        <f>IF($A$72&lt;&gt;"ชั้น"&amp;'01.ข้อมูลเบื้องต้น'!$H$2,"",IF(AS107="","",AS107))</f>
        <v/>
      </c>
      <c r="G107" s="1326" t="str">
        <f>IF($A$72&lt;&gt;"ชั้น"&amp;'01.ข้อมูลเบื้องต้น'!$H$2,"",IF(AW107="","",AW107))</f>
        <v/>
      </c>
      <c r="H107" s="1327" t="str">
        <f>IF($A$72&lt;&gt;"ชั้น"&amp;'01.ข้อมูลเบื้องต้น'!$H$2,"",IF(BA107="","",BA107))</f>
        <v/>
      </c>
      <c r="I107" s="1316" t="str">
        <f>IF($A$72&lt;&gt;"ชั้น"&amp;'01.ข้อมูลเบื้องต้น'!$H$2,"",IF(BE107="","",BE107))</f>
        <v/>
      </c>
      <c r="J107" s="1316" t="str">
        <f>IF($A$72&lt;&gt;"ชั้น"&amp;'01.ข้อมูลเบื้องต้น'!$H$2,"",IF(BI107="","",BI107))</f>
        <v/>
      </c>
      <c r="K107" s="1316" t="str">
        <f>IF($A$72&lt;&gt;"ชั้น"&amp;'01.ข้อมูลเบื้องต้น'!$H$2,"",IF(BM107="","",BM107))</f>
        <v/>
      </c>
      <c r="L107" s="1328" t="str">
        <f>IF($A$72&lt;&gt;"ชั้น"&amp;'01.ข้อมูลเบื้องต้น'!$H$2,"",IF(BO107="","",BO107))</f>
        <v/>
      </c>
      <c r="M107" s="1326" t="str">
        <f>IF($A$72&lt;&gt;"ชั้น"&amp;'01.ข้อมูลเบื้องต้น'!$H$2,"",IF(BS107="","",BS107))</f>
        <v/>
      </c>
      <c r="N107" s="1327" t="str">
        <f>IF($A$72&lt;&gt;"ชั้น"&amp;'01.ข้อมูลเบื้องต้น'!$H$2,"",IF(BW107="","",BW107))</f>
        <v/>
      </c>
      <c r="O107" s="1327" t="str">
        <f>IF($A$72&lt;&gt;"ชั้น"&amp;'01.ข้อมูลเบื้องต้น'!$H$2,"",IF(CA107="","",CA107))</f>
        <v/>
      </c>
      <c r="P107" s="1327" t="str">
        <f>IF($A$72&lt;&gt;"ชั้น"&amp;'01.ข้อมูลเบื้องต้น'!$H$2,"",IF(CE107="","",CE107))</f>
        <v/>
      </c>
      <c r="Q107" s="1327" t="str">
        <f>IF($A$72&lt;&gt;"ชั้น"&amp;'01.ข้อมูลเบื้องต้น'!$H$2,"",IF(CI107="","",CI107))</f>
        <v/>
      </c>
      <c r="R107" s="1327" t="str">
        <f>IF($A$72&lt;&gt;"ชั้น"&amp;'01.ข้อมูลเบื้องต้น'!$H$2,"",IF(CM107="","",CM107))</f>
        <v/>
      </c>
      <c r="S107" s="1327" t="str">
        <f>IF($A$72&lt;&gt;"ชั้น"&amp;'01.ข้อมูลเบื้องต้น'!$H$2,"",IF(CQ107="","",CQ107))</f>
        <v/>
      </c>
      <c r="T107" s="1327" t="str">
        <f>IF($A$72&lt;&gt;"ชั้น"&amp;'01.ข้อมูลเบื้องต้น'!$H$2,"",IF(CU107="","",CU107))</f>
        <v/>
      </c>
      <c r="U107" s="1327" t="str">
        <f>IF($A$72&lt;&gt;"ชั้น"&amp;'01.ข้อมูลเบื้องต้น'!$H$2,"",IF(CY107="","",CY107))</f>
        <v/>
      </c>
      <c r="V107" s="1327" t="str">
        <f>IF($A$72&lt;&gt;"ชั้น"&amp;'01.ข้อมูลเบื้องต้น'!$H$2,"",IF(DC107="","",DC107))</f>
        <v/>
      </c>
      <c r="W107" s="1327" t="str">
        <f>IF($A$72&lt;&gt;"ชั้น"&amp;'01.ข้อมูลเบื้องต้น'!$H$2,"",IF(DG107="","",DG107))</f>
        <v/>
      </c>
      <c r="X107" s="1327" t="str">
        <f>IF($A$72&lt;&gt;"ชั้น"&amp;'01.ข้อมูลเบื้องต้น'!$H$2,"",IF(DK107="","",DK107))</f>
        <v/>
      </c>
      <c r="Y107" s="1327" t="str">
        <f>IF($A$72&lt;&gt;"ชั้น"&amp;'01.ข้อมูลเบื้องต้น'!$H$2,"",IF(DO107="","",DO107))</f>
        <v/>
      </c>
      <c r="Z107" s="1327" t="str">
        <f>IF($A$72&lt;&gt;"ชั้น"&amp;'01.ข้อมูลเบื้องต้น'!$H$2,"",IF(DS107="","",DS107))</f>
        <v/>
      </c>
      <c r="AA107" s="1420" t="str">
        <f>IF($A$72&lt;&gt;"ชั้น"&amp;'01.ข้อมูลเบื้องต้น'!$H$2,"",IF(DW107="","",DW107))</f>
        <v/>
      </c>
      <c r="AB107" s="1421" t="str">
        <f>IF($A$72&lt;&gt;"ชั้น"&amp;'01.ข้อมูลเบื้องต้น'!$H$2,"",'7.พัฒนาผู้เรียน'!G39)</f>
        <v/>
      </c>
      <c r="AC107" s="1422" t="str">
        <f>IF($A$72&lt;&gt;"ชั้น"&amp;'01.ข้อมูลเบื้องต้น'!$H$2,"",'9.คุณลักษณะ'!I39)</f>
        <v/>
      </c>
      <c r="AH107" s="1233" t="str">
        <f>IF($A$72&lt;&gt;"ชั้น"&amp;'01.ข้อมูลเบื้องต้น'!$H$2,"",IF(VLOOKUP($A107,'02.คีย์เทอม1'!$A$10:$GT$59,189,FALSE)="","",VLOOKUP($A107,'02.คีย์เทอม1'!$A$10:$GT$59,189,FALSE)))</f>
        <v/>
      </c>
      <c r="AI107" s="1233" t="str">
        <f>IF($A$72&lt;&gt;"ชั้น"&amp;'01.ข้อมูลเบื้องต้น'!$H$2,"",IF(VLOOKUP($A107,'03.คีย์เทอม2'!$A$10:$GT$59,189,FALSE)="","",VLOOKUP($A107,'03.คีย์เทอม2'!$A$10:$GT$59,189,FALSE)))</f>
        <v/>
      </c>
      <c r="AJ107" s="1262" t="str">
        <f t="shared" si="73"/>
        <v/>
      </c>
      <c r="AK107" s="1233" t="str">
        <f>IF('2.ชื่อนักเรียน'!R39="มส","มส",IF('2.ชื่อนักเรียน'!R39="ร","ร",IF('2.ชื่อนักเรียน'!R39="ย้าย","ย้าย",IF($B107="","",IF(AJ107="","",IF(AJ107&gt;=75,"เชี่ยวชาญ",IF(AJ107&gt;=65,"ชำนาญ",IF(AJ107&gt;=55,"พัฒนา",IF(AJ107&gt;=50,"เริ่มต้น","ไม่ผ่าน")))))))))</f>
        <v/>
      </c>
      <c r="AL107" s="1233" t="str">
        <f>IF($A$72&lt;&gt;"ชั้น"&amp;'01.ข้อมูลเบื้องต้น'!$H$2,"",IF(VLOOKUP($A107,'02.คีย์เทอม1'!$A$10:$GT$59,193,FALSE)="","",VLOOKUP($A107,'02.คีย์เทอม1'!$A$10:$GT$59,193,FALSE)))</f>
        <v/>
      </c>
      <c r="AM107" s="1233" t="str">
        <f>IF($A$72&lt;&gt;"ชั้น"&amp;'01.ข้อมูลเบื้องต้น'!$H$2,"",IF(VLOOKUP($A107,'03.คีย์เทอม2'!$A$10:$GT$59,193,FALSE)="","",VLOOKUP($A107,'03.คีย์เทอม2'!$A$10:$GT$59,193,FALSE)))</f>
        <v/>
      </c>
      <c r="AN107" s="1262" t="str">
        <f t="shared" si="97"/>
        <v/>
      </c>
      <c r="AO107" s="1233" t="str">
        <f>IF('2.ชื่อนักเรียน'!R39="มส","มส",IF('2.ชื่อนักเรียน'!R39="ร","ร",IF('2.ชื่อนักเรียน'!R39="ย้าย","ย้าย",IF($B107="","",IF(AN107="","",IF(AN107&gt;=75,"เชี่ยวชาญ",IF(AN107&gt;=65,"ชำนาญ",IF(AN107&gt;=55,"พัฒนา",IF(AN107&gt;=50,"เริ่มต้น","ไม่ผ่าน")))))))))</f>
        <v/>
      </c>
      <c r="AP107" s="1233" t="str">
        <f>IF($A$72&lt;&gt;"ชั้น"&amp;'01.ข้อมูลเบื้องต้น'!$H$2,"",IF(VLOOKUP($A107,'02.คีย์เทอม1'!$A$10:$GT$59,195,FALSE)="","",VLOOKUP($A107,'02.คีย์เทอม1'!$A$10:$GT$59,195,FALSE)))</f>
        <v/>
      </c>
      <c r="AQ107" s="1233" t="str">
        <f>IF($A$72&lt;&gt;"ชั้น"&amp;'01.ข้อมูลเบื้องต้น'!$H$2,"",IF(VLOOKUP($A107,'03.คีย์เทอม2'!$A$10:$GT$59,195,FALSE)="","",VLOOKUP($A107,'03.คีย์เทอม2'!$A$10:$GT$59,195,FALSE)))</f>
        <v/>
      </c>
      <c r="AR107" s="1262" t="str">
        <f t="shared" si="98"/>
        <v/>
      </c>
      <c r="AS107" s="1233" t="str">
        <f>IF('2.ชื่อนักเรียน'!R39="มส","มส",IF('2.ชื่อนักเรียน'!R39="ร","ร",IF('2.ชื่อนักเรียน'!R39="ย้าย","ย้าย",IF($B107="","",IF(AR107="","",IF(AR107&gt;=75,"เชี่ยวชาญ",IF(AR107&gt;=65,"ชำนาญ",IF(AR107&gt;=55,"พัฒนา",IF(AR107&gt;=50,"เริ่มต้น","ไม่ผ่าน")))))))))</f>
        <v/>
      </c>
      <c r="AT107" s="1233" t="str">
        <f>IF($A$72&lt;&gt;"ชั้น"&amp;'01.ข้อมูลเบื้องต้น'!$H$2,"",IF(VLOOKUP($A107,'02.คีย์เทอม1'!$A$10:$GT$59,196,FALSE)="","",VLOOKUP($A107,'02.คีย์เทอม1'!$A$10:$GT$59,196,FALSE)))</f>
        <v/>
      </c>
      <c r="AU107" s="1233" t="str">
        <f>IF($A$72&lt;&gt;"ชั้น"&amp;'01.ข้อมูลเบื้องต้น'!$H$2,"",IF(VLOOKUP($A107,'03.คีย์เทอม2'!$A$10:$GT$59,196,FALSE)="","",VLOOKUP($A107,'03.คีย์เทอม2'!$A$10:$GT$59,196,FALSE)))</f>
        <v/>
      </c>
      <c r="AV107" s="1262" t="str">
        <f t="shared" si="99"/>
        <v/>
      </c>
      <c r="AW107" s="1233" t="str">
        <f>IF('2.ชื่อนักเรียน'!R39="มส","มส",IF('2.ชื่อนักเรียน'!R39="ร","ร",IF('2.ชื่อนักเรียน'!R39="ย้าย","ย้าย",IF($B107="","",IF(AV107="","",IF(AV107&gt;=75,"เชี่ยวชาญ",IF(AV107&gt;=65,"ชำนาญ",IF(AV107&gt;=55,"พัฒนา",IF(AV107&gt;=50,"เริ่มต้น","ไม่ผ่าน")))))))))</f>
        <v/>
      </c>
      <c r="AX107" s="1233" t="str">
        <f>IF($A$72&lt;&gt;"ชั้น"&amp;'01.ข้อมูลเบื้องต้น'!$H$2,"",IF(VLOOKUP($A107,'02.คีย์เทอม1'!$A$10:$GT$59,197,FALSE)="","",VLOOKUP($A107,'02.คีย์เทอม1'!$A$10:$GT$59,197,FALSE)))</f>
        <v/>
      </c>
      <c r="AY107" s="1233" t="str">
        <f>IF($A$72&lt;&gt;"ชั้น"&amp;'01.ข้อมูลเบื้องต้น'!$H$2,"",IF(VLOOKUP($A107,'03.คีย์เทอม2'!$A$10:$GT$59,197,FALSE)="","",VLOOKUP($A107,'03.คีย์เทอม2'!$A$10:$GT$59,197,FALSE)))</f>
        <v/>
      </c>
      <c r="AZ107" s="1262" t="str">
        <f t="shared" si="100"/>
        <v/>
      </c>
      <c r="BA107" s="1233" t="str">
        <f>IF('2.ชื่อนักเรียน'!R39="มส","มส",IF('2.ชื่อนักเรียน'!R39="ร","ร",IF('2.ชื่อนักเรียน'!R39="ย้าย","ย้าย",IF($B107="","",IF(AZ107="","",IF(AZ107&gt;=75,"เชี่ยวชาญ",IF(AZ107&gt;=65,"ชำนาญ",IF(AZ107&gt;=55,"พัฒนา",IF(AZ107&gt;=50,"เริ่มต้น","ไม่ผ่าน")))))))))</f>
        <v/>
      </c>
      <c r="BB107" s="1233" t="str">
        <f>IF($A$72&lt;&gt;"ชั้น"&amp;'01.ข้อมูลเบื้องต้น'!$H$2,"",IF(VLOOKUP($A107,'02.คีย์เทอม1'!$A$10:$GT$59,198,FALSE)="","",VLOOKUP($A107,'02.คีย์เทอม1'!$A$10:$GT$59,198,FALSE)))</f>
        <v/>
      </c>
      <c r="BC107" s="1233" t="str">
        <f>IF($A$72&lt;&gt;"ชั้น"&amp;'01.ข้อมูลเบื้องต้น'!$H$2,"",IF(VLOOKUP($A107,'03.คีย์เทอม2'!$A$10:$GT$59,198,FALSE)="","",VLOOKUP($A107,'03.คีย์เทอม2'!$A$10:$GT$59,198,FALSE)))</f>
        <v/>
      </c>
      <c r="BD107" s="1262" t="str">
        <f t="shared" si="101"/>
        <v/>
      </c>
      <c r="BE107" s="1233" t="str">
        <f>IF('2.ชื่อนักเรียน'!R39="มส","มส",IF('2.ชื่อนักเรียน'!R39="ร","ร",IF('2.ชื่อนักเรียน'!R39="ย้าย","ย้าย",IF($B107="","",IF(BD107="","",IF(BD107&gt;=75,"เชี่ยวชาญ",IF(BD107&gt;=65,"ชำนาญ",IF(BD107&gt;=55,"พัฒนา",IF(BD107&gt;=50,"เริ่มต้น","ไม่ผ่าน")))))))))</f>
        <v/>
      </c>
      <c r="BF107" s="1233" t="str">
        <f>IF($A$72&lt;&gt;"ชั้น"&amp;'01.ข้อมูลเบื้องต้น'!$H$2,"",IF(VLOOKUP($A107,'02.คีย์เทอม1'!$A$10:$GT$59,199,FALSE)="","",VLOOKUP($A107,'02.คีย์เทอม1'!$A$10:$GT$59,199,FALSE)))</f>
        <v/>
      </c>
      <c r="BG107" s="1233" t="str">
        <f>IF($A$72&lt;&gt;"ชั้น"&amp;'01.ข้อมูลเบื้องต้น'!$H$2,"",IF(VLOOKUP($A107,'03.คีย์เทอม2'!$A$10:$GT$59,199,FALSE)="","",VLOOKUP($A107,'03.คีย์เทอม2'!$A$10:$GT$59,199,FALSE)))</f>
        <v/>
      </c>
      <c r="BH107" s="1262" t="str">
        <f t="shared" si="102"/>
        <v/>
      </c>
      <c r="BI107" s="1233" t="str">
        <f>IF('2.ชื่อนักเรียน'!R39="มส","มส",IF('2.ชื่อนักเรียน'!R39="ร","ร",IF('2.ชื่อนักเรียน'!R39="ย้าย","ย้าย",IF($B107="","",IF(BH107="","",IF(BH107&gt;=75,"เชี่ยวชาญ",IF(BH107&gt;=65,"ชำนาญ",IF(BH107&gt;=55,"พัฒนา",IF(BH107&gt;=50,"เริ่มต้น","ไม่ผ่าน")))))))))</f>
        <v/>
      </c>
      <c r="BJ107" s="1233" t="str">
        <f>IF($A$72&lt;&gt;"ชั้น"&amp;'01.ข้อมูลเบื้องต้น'!$H$2,"",IF(VLOOKUP($A107,'02.คีย์เทอม1'!$A$10:$GT$59,200,FALSE)="","",VLOOKUP($A107,'02.คีย์เทอม1'!$A$10:$GT$59,200,FALSE)))</f>
        <v/>
      </c>
      <c r="BK107" s="1233" t="str">
        <f>IF($A$72&lt;&gt;"ชั้น"&amp;'01.ข้อมูลเบื้องต้น'!$H$2,"",IF(VLOOKUP($A107,'03.คีย์เทอม2'!$A$10:$GT$59,200,FALSE)="","",VLOOKUP($A107,'03.คีย์เทอม2'!$A$10:$GT$59,200,FALSE)))</f>
        <v/>
      </c>
      <c r="BL107" s="1262" t="str">
        <f t="shared" si="103"/>
        <v/>
      </c>
      <c r="BM107" s="1233" t="str">
        <f>IF('2.ชื่อนักเรียน'!R39="มส","มส",IF('2.ชื่อนักเรียน'!R39="ร","ร",IF('2.ชื่อนักเรียน'!R39="ย้าย","ย้าย",IF($B107="","",IF(BL107="","",IF(BL107&gt;=75,"เชี่ยวชาญ",IF(BL107&gt;=65,"ชำนาญ",IF(BL107&gt;=55,"พัฒนา",IF(BL107&gt;=50,"เริ่มต้น","ไม่ผ่าน")))))))))</f>
        <v/>
      </c>
      <c r="BN107" s="1262" t="str">
        <f t="shared" si="104"/>
        <v/>
      </c>
      <c r="BO107" s="1233" t="str">
        <f>IF('2.ชื่อนักเรียน'!R39="มส","มส",IF('2.ชื่อนักเรียน'!R39="ร","ร",IF('2.ชื่อนักเรียน'!R39="ย้าย","ย้าย",IF($B107="","",IF(BN107="","",IF(BN107&gt;=75,"เชี่ยวชาญ",IF(BN107&gt;=65,"ชำนาญ",IF(BN107&gt;=55,"พัฒนา",IF(BN107&gt;=50,"เริ่มต้น","ไม่ผ่าน")))))))))</f>
        <v/>
      </c>
      <c r="BP107" s="1233" t="str">
        <f>IF($A$72&lt;&gt;"ชั้น"&amp;'01.ข้อมูลเบื้องต้น'!$H$2,"",IF(VLOOKUP($A107,'02.คีย์เทอม1'!$A$10:$GT$59,110,FALSE)="","",VLOOKUP($A107,'02.คีย์เทอม1'!$A$10:$GT$59,110,FALSE)))</f>
        <v/>
      </c>
      <c r="BQ107" s="1233" t="str">
        <f>IF($A$72&lt;&gt;"ชั้น"&amp;'01.ข้อมูลเบื้องต้น'!$H$2,"",IF(VLOOKUP($A107,'03.คีย์เทอม2'!$A$10:$GT$59,110,FALSE)="","",VLOOKUP($A107,'03.คีย์เทอม2'!$A$10:$GT$59,110,FALSE)))</f>
        <v/>
      </c>
      <c r="BR107" s="1262" t="str">
        <f t="shared" si="105"/>
        <v/>
      </c>
      <c r="BS107" s="1233" t="str">
        <f>IF('2.ชื่อนักเรียน'!R39="มส","มส",IF('2.ชื่อนักเรียน'!R39="ร","ร",IF('2.ชื่อนักเรียน'!R39="ย้าย","ย้าย",IF($B107="","",IF(BR107="","",IF(BR107&gt;=75,"เชี่ยวชาญ",IF(BR107&gt;=65,"ชำนาญ",IF(BR107&gt;=55,"พัฒนา",IF(BR107&gt;=50,"เริ่มต้น","ไม่ผ่าน")))))))))</f>
        <v/>
      </c>
      <c r="BT107" s="1233" t="str">
        <f>IF($A$72&lt;&gt;"ชั้น"&amp;'01.ข้อมูลเบื้องต้น'!$H$2,"",IF(VLOOKUP($A107,'02.คีย์เทอม1'!$A$10:$GT$59,115,FALSE)="","",VLOOKUP($A107,'02.คีย์เทอม1'!$A$10:$GT$59,115,FALSE)))</f>
        <v/>
      </c>
      <c r="BU107" s="1233" t="str">
        <f>IF($A$72&lt;&gt;"ชั้น"&amp;'01.ข้อมูลเบื้องต้น'!$H$2,"",IF(VLOOKUP($A107,'03.คีย์เทอม2'!$A$10:$GT$59,115,FALSE)="","",VLOOKUP($A107,'03.คีย์เทอม2'!$A$10:$GT$59,115,FALSE)))</f>
        <v/>
      </c>
      <c r="BV107" s="1262" t="str">
        <f t="shared" si="106"/>
        <v/>
      </c>
      <c r="BW107" s="1233" t="str">
        <f>IF('2.ชื่อนักเรียน'!R39="มส","มส",IF('2.ชื่อนักเรียน'!R39="ร","ร",IF('2.ชื่อนักเรียน'!R39="ย้าย","ย้าย",IF($B107="","",IF(BV107="","",IF(BV107&gt;=75,"เชี่ยวชาญ",IF(BV107&gt;=65,"ชำนาญ",IF(BV107&gt;=55,"พัฒนา",IF(BV107&gt;=50,"เริ่มต้น","ไม่ผ่าน")))))))))</f>
        <v/>
      </c>
      <c r="BX107" s="1233" t="str">
        <f>IF($A$72&lt;&gt;"ชั้น"&amp;'01.ข้อมูลเบื้องต้น'!$H$2,"",IF(VLOOKUP($A107,'02.คีย์เทอม1'!$A$10:$GT$59,120,FALSE)="","",VLOOKUP($A107,'02.คีย์เทอม1'!$A$10:$GT$59,120,FALSE)))</f>
        <v/>
      </c>
      <c r="BY107" s="1233" t="str">
        <f>IF($A$72&lt;&gt;"ชั้น"&amp;'01.ข้อมูลเบื้องต้น'!$H$2,"",IF(VLOOKUP($A107,'03.คีย์เทอม2'!$A$10:$GT$59,120,FALSE)="","",VLOOKUP($A107,'03.คีย์เทอม2'!$A$10:$GT$59,120,FALSE)))</f>
        <v/>
      </c>
      <c r="BZ107" s="1262" t="str">
        <f t="shared" si="107"/>
        <v/>
      </c>
      <c r="CA107" s="1233" t="str">
        <f>IF('2.ชื่อนักเรียน'!R39="มส","มส",IF('2.ชื่อนักเรียน'!R39="ร","ร",IF('2.ชื่อนักเรียน'!R39="ย้าย","ย้าย",IF($B107="","",IF(BZ107="","",IF(BZ107&gt;=75,"เชี่ยวชาญ",IF(BZ107&gt;=65,"ชำนาญ",IF(BZ107&gt;=55,"พัฒนา",IF(BZ107&gt;=50,"เริ่มต้น","ไม่ผ่าน")))))))))</f>
        <v/>
      </c>
      <c r="CB107" s="1233" t="str">
        <f>IF($A$72&lt;&gt;"ชั้น"&amp;'01.ข้อมูลเบื้องต้น'!$H$2,"",IF(VLOOKUP($A107,'02.คีย์เทอม1'!$A$10:$GT$59,125,FALSE)="","",VLOOKUP($A107,'02.คีย์เทอม1'!$A$10:$GT$59,125,FALSE)))</f>
        <v/>
      </c>
      <c r="CC107" s="1233" t="str">
        <f>IF($A$72&lt;&gt;"ชั้น"&amp;'01.ข้อมูลเบื้องต้น'!$H$2,"",IF(VLOOKUP($A107,'03.คีย์เทอม2'!$A$10:$GT$59,125,FALSE)="","",VLOOKUP($A107,'03.คีย์เทอม2'!$A$10:$GT$59,125,FALSE)))</f>
        <v/>
      </c>
      <c r="CD107" s="1262" t="str">
        <f t="shared" si="108"/>
        <v/>
      </c>
      <c r="CE107" s="1233" t="str">
        <f>IF('2.ชื่อนักเรียน'!R39="มส","มส",IF('2.ชื่อนักเรียน'!R39="ร","ร",IF('2.ชื่อนักเรียน'!R39="ย้าย","ย้าย",IF($B107="","",IF(CD107="","",IF(CD107&gt;=75,"เชี่ยวชาญ",IF(CD107&gt;=65,"ชำนาญ",IF(CD107&gt;=55,"พัฒนา",IF(CD107&gt;=50,"เริ่มต้น","ไม่ผ่าน")))))))))</f>
        <v/>
      </c>
      <c r="CF107" s="1233" t="str">
        <f>IF($A$72&lt;&gt;"ชั้น"&amp;'01.ข้อมูลเบื้องต้น'!$H$2,"",IF(VLOOKUP($A107,'02.คีย์เทอม1'!$A$10:$GT$59,130,FALSE)="","",VLOOKUP($A107,'02.คีย์เทอม1'!$A$10:$GT$59,130,FALSE)))</f>
        <v/>
      </c>
      <c r="CG107" s="1233" t="str">
        <f>IF($A$72&lt;&gt;"ชั้น"&amp;'01.ข้อมูลเบื้องต้น'!$H$2,"",IF(VLOOKUP($A107,'03.คีย์เทอม2'!$A$10:$GT$59,130,FALSE)="","",VLOOKUP($A107,'03.คีย์เทอม2'!$A$10:$GT$59,130,FALSE)))</f>
        <v/>
      </c>
      <c r="CH107" s="1262" t="str">
        <f t="shared" si="109"/>
        <v/>
      </c>
      <c r="CI107" s="1233" t="str">
        <f>IF('2.ชื่อนักเรียน'!R39="มส","มส",IF('2.ชื่อนักเรียน'!R39="ร","ร",IF('2.ชื่อนักเรียน'!R39="ย้าย","ย้าย",IF($B107="","",IF(CH107="","",IF(CH107&gt;=75,"เชี่ยวชาญ",IF(CH107&gt;=65,"ชำนาญ",IF(CH107&gt;=55,"พัฒนา",IF(CH107&gt;=50,"เริ่มต้น","ไม่ผ่าน")))))))))</f>
        <v/>
      </c>
      <c r="CJ107" s="1233" t="str">
        <f>IF($A$72&lt;&gt;"ชั้น"&amp;'01.ข้อมูลเบื้องต้น'!$H$2,"",IF(VLOOKUP($A107,'02.คีย์เทอม1'!$A$10:$GT$59,135,FALSE)="","",VLOOKUP($A107,'02.คีย์เทอม1'!$A$10:$GT$59,135,FALSE)))</f>
        <v/>
      </c>
      <c r="CK107" s="1233" t="str">
        <f>IF($A$72&lt;&gt;"ชั้น"&amp;'01.ข้อมูลเบื้องต้น'!$H$2,"",IF(VLOOKUP($A107,'03.คีย์เทอม2'!$A$10:$GT$59,135,FALSE)="","",VLOOKUP($A107,'03.คีย์เทอม2'!$A$10:$GT$59,135,FALSE)))</f>
        <v/>
      </c>
      <c r="CL107" s="1262" t="str">
        <f t="shared" si="110"/>
        <v/>
      </c>
      <c r="CM107" s="1233" t="str">
        <f>IF('2.ชื่อนักเรียน'!R39="มส","มส",IF('2.ชื่อนักเรียน'!R39="ร","ร",IF('2.ชื่อนักเรียน'!R39="ย้าย","ย้าย",IF($B107="","",IF(CL107="","",IF(CL107&gt;=75,"เชี่ยวชาญ",IF(CL107&gt;=65,"ชำนาญ",IF(CL107&gt;=55,"พัฒนา",IF(CL107&gt;=50,"เริ่มต้น","ไม่ผ่าน")))))))))</f>
        <v/>
      </c>
      <c r="CN107" s="1233" t="str">
        <f>IF($A$72&lt;&gt;"ชั้น"&amp;'01.ข้อมูลเบื้องต้น'!$H$2,"",IF(VLOOKUP($A107,'02.คีย์เทอม1'!$A$10:$GT$59,140,FALSE)="","",VLOOKUP($A107,'02.คีย์เทอม1'!$A$10:$GT$59,140,FALSE)))</f>
        <v/>
      </c>
      <c r="CO107" s="1233" t="str">
        <f>IF($A$72&lt;&gt;"ชั้น"&amp;'01.ข้อมูลเบื้องต้น'!$H$2,"",IF(VLOOKUP($A107,'03.คีย์เทอม2'!$A$10:$GT$59,140,FALSE)="","",VLOOKUP($A107,'03.คีย์เทอม2'!$A$10:$GT$59,140,FALSE)))</f>
        <v/>
      </c>
      <c r="CP107" s="1262" t="str">
        <f t="shared" si="111"/>
        <v/>
      </c>
      <c r="CQ107" s="1233" t="str">
        <f>IF('2.ชื่อนักเรียน'!R39="มส","มส",IF('2.ชื่อนักเรียน'!R39="ร","ร",IF('2.ชื่อนักเรียน'!R39="ย้าย","ย้าย",IF($B107="","",IF(CP107="","",IF(CP107&gt;=75,"เชี่ยวชาญ",IF(CP107&gt;=65,"ชำนาญ",IF(CP107&gt;=55,"พัฒนา",IF(CP107&gt;=50,"เริ่มต้น","ไม่ผ่าน")))))))))</f>
        <v/>
      </c>
      <c r="CR107" s="1233" t="str">
        <f>IF($A$72&lt;&gt;"ชั้น"&amp;'01.ข้อมูลเบื้องต้น'!$H$2,"",IF(VLOOKUP($A107,'02.คีย์เทอม1'!$A$10:$GT$59,145,FALSE)="","",VLOOKUP($A107,'02.คีย์เทอม1'!$A$10:$GT$59,145,FALSE)))</f>
        <v/>
      </c>
      <c r="CS107" s="1233" t="str">
        <f>IF($A$72&lt;&gt;"ชั้น"&amp;'01.ข้อมูลเบื้องต้น'!$H$2,"",IF(VLOOKUP($A107,'03.คีย์เทอม2'!$A$10:$GT$59,145,FALSE)="","",VLOOKUP($A107,'03.คีย์เทอม2'!$A$10:$GT$59,145,FALSE)))</f>
        <v/>
      </c>
      <c r="CT107" s="1262" t="str">
        <f t="shared" si="112"/>
        <v/>
      </c>
      <c r="CU107" s="1233" t="str">
        <f>IF('2.ชื่อนักเรียน'!R39="มส","มส",IF('2.ชื่อนักเรียน'!R39="ร","ร",IF('2.ชื่อนักเรียน'!R39="ย้าย","ย้าย",IF($B107="","",IF(CT107="","",IF(CT107&gt;=75,"เชี่ยวชาญ",IF(CT107&gt;=65,"ชำนาญ",IF(CT107&gt;=55,"พัฒนา",IF(CT107&gt;=50,"เริ่มต้น","ไม่ผ่าน")))))))))</f>
        <v/>
      </c>
      <c r="CV107" s="1233" t="str">
        <f>IF($A$72&lt;&gt;"ชั้น"&amp;'01.ข้อมูลเบื้องต้น'!$H$2,"",IF(VLOOKUP($A107,'02.คีย์เทอม1'!$A$10:$GT$59,150,FALSE)="","",VLOOKUP($A107,'02.คีย์เทอม1'!$A$10:$GT$59,150,FALSE)))</f>
        <v/>
      </c>
      <c r="CW107" s="1233" t="str">
        <f>IF($A$72&lt;&gt;"ชั้น"&amp;'01.ข้อมูลเบื้องต้น'!$H$2,"",IF(VLOOKUP($A107,'03.คีย์เทอม2'!$A$10:$GT$59,150,FALSE)="","",VLOOKUP($A107,'03.คีย์เทอม2'!$A$10:$GT$59,150,FALSE)))</f>
        <v/>
      </c>
      <c r="CX107" s="1262" t="str">
        <f t="shared" si="113"/>
        <v/>
      </c>
      <c r="CY107" s="1233" t="str">
        <f>IF('2.ชื่อนักเรียน'!R39="มส","มส",IF('2.ชื่อนักเรียน'!R39="ร","ร",IF('2.ชื่อนักเรียน'!R39="ย้าย","ย้าย",IF($B107="","",IF(CX107="","",IF(CX107&gt;=75,"เชี่ยวชาญ",IF(CX107&gt;=65,"ชำนาญ",IF(CX107&gt;=55,"พัฒนา",IF(CX107&gt;=50,"เริ่มต้น","ไม่ผ่าน")))))))))</f>
        <v/>
      </c>
      <c r="CZ107" s="1233" t="str">
        <f>IF($A$72&lt;&gt;"ชั้น"&amp;'01.ข้อมูลเบื้องต้น'!$H$2,"",IF(VLOOKUP($A107,'02.คีย์เทอม1'!$A$10:$GT$59,155,FALSE)="","",VLOOKUP($A107,'02.คีย์เทอม1'!$A$10:$GT$59,155,FALSE)))</f>
        <v/>
      </c>
      <c r="DA107" s="1233" t="str">
        <f>IF($A$72&lt;&gt;"ชั้น"&amp;'01.ข้อมูลเบื้องต้น'!$H$2,"",IF(VLOOKUP($A107,'03.คีย์เทอม2'!$A$10:$GT$59,155,FALSE)="","",VLOOKUP($A107,'03.คีย์เทอม2'!$A$10:$GT$59,155,FALSE)))</f>
        <v/>
      </c>
      <c r="DB107" s="1262" t="str">
        <f t="shared" si="114"/>
        <v/>
      </c>
      <c r="DC107" s="1233" t="str">
        <f>IF('2.ชื่อนักเรียน'!R39="มส","มส",IF('2.ชื่อนักเรียน'!R39="ร","ร",IF('2.ชื่อนักเรียน'!R39="ย้าย","ย้าย",IF($B107="","",IF(DB107="","",IF(DB107&gt;=75,"เชี่ยวชาญ",IF(DB107&gt;=65,"ชำนาญ",IF(DB107&gt;=55,"พัฒนา",IF(DB107&gt;=50,"เริ่มต้น","ไม่ผ่าน")))))))))</f>
        <v/>
      </c>
      <c r="DD107" s="1233" t="str">
        <f>IF($A$72&lt;&gt;"ชั้น"&amp;'01.ข้อมูลเบื้องต้น'!$H$2,"",IF(VLOOKUP($A107,'02.คีย์เทอม1'!$A$10:$GT$59,160,FALSE)="","",VLOOKUP($A107,'02.คีย์เทอม1'!$A$10:$GT$59,160,FALSE)))</f>
        <v/>
      </c>
      <c r="DE107" s="1233" t="str">
        <f>IF($A$72&lt;&gt;"ชั้น"&amp;'01.ข้อมูลเบื้องต้น'!$H$2,"",IF(VLOOKUP($A107,'03.คีย์เทอม2'!$A$10:$GT$59,160,FALSE)="","",VLOOKUP($A107,'03.คีย์เทอม2'!$A$10:$GT$59,160,FALSE)))</f>
        <v/>
      </c>
      <c r="DF107" s="1262" t="str">
        <f t="shared" si="115"/>
        <v/>
      </c>
      <c r="DG107" s="1233" t="str">
        <f>IF('2.ชื่อนักเรียน'!R39="มส","มส",IF('2.ชื่อนักเรียน'!R39="ร","ร",IF('2.ชื่อนักเรียน'!R39="ย้าย","ย้าย",IF($B107="","",IF(DF107="","",IF(DF107&gt;=75,"เชี่ยวชาญ",IF(DF107&gt;=65,"ชำนาญ",IF(DF107&gt;=55,"พัฒนา",IF(DF107&gt;=50,"เริ่มต้น","ไม่ผ่าน")))))))))</f>
        <v/>
      </c>
      <c r="DH107" s="1233" t="str">
        <f>IF($A$72&lt;&gt;"ชั้น"&amp;'01.ข้อมูลเบื้องต้น'!$H$2,"",IF(VLOOKUP($A107,'02.คีย์เทอม1'!$A$10:$GT$59,165,FALSE)="","",VLOOKUP($A107,'02.คีย์เทอม1'!$A$10:$GT$59,165,FALSE)))</f>
        <v/>
      </c>
      <c r="DI107" s="1233" t="str">
        <f>IF($A$72&lt;&gt;"ชั้น"&amp;'01.ข้อมูลเบื้องต้น'!$H$2,"",IF(VLOOKUP($A107,'03.คีย์เทอม2'!$A$10:$GT$59,165,FALSE)="","",VLOOKUP($A107,'03.คีย์เทอม2'!$A$10:$GT$59,165,FALSE)))</f>
        <v/>
      </c>
      <c r="DJ107" s="1262" t="str">
        <f t="shared" si="116"/>
        <v/>
      </c>
      <c r="DK107" s="1233" t="str">
        <f>IF('2.ชื่อนักเรียน'!R39="มส","มส",IF('2.ชื่อนักเรียน'!R39="ร","ร",IF('2.ชื่อนักเรียน'!R39="ย้าย","ย้าย",IF($B107="","",IF(DJ107="","",IF(DJ107&gt;=75,"เชี่ยวชาญ",IF(DJ107&gt;=65,"ชำนาญ",IF(DJ107&gt;=55,"พัฒนา",IF(DJ107&gt;=50,"เริ่มต้น","ไม่ผ่าน")))))))))</f>
        <v/>
      </c>
      <c r="DL107" s="1233" t="str">
        <f>IF($A$72&lt;&gt;"ชั้น"&amp;'01.ข้อมูลเบื้องต้น'!$H$2,"",IF(VLOOKUP($A107,'02.คีย์เทอม1'!$A$10:$GT$59,170,FALSE)="","",VLOOKUP($A107,'02.คีย์เทอม1'!$A$10:$GT$59,170,FALSE)))</f>
        <v/>
      </c>
      <c r="DM107" s="1233" t="str">
        <f>IF($A$72&lt;&gt;"ชั้น"&amp;'01.ข้อมูลเบื้องต้น'!$H$2,"",IF(VLOOKUP($A107,'03.คีย์เทอม2'!$A$10:$GT$59,170,FALSE)="","",VLOOKUP($A107,'03.คีย์เทอม2'!$A$10:$GT$59,170,FALSE)))</f>
        <v/>
      </c>
      <c r="DN107" s="1262" t="str">
        <f t="shared" si="117"/>
        <v/>
      </c>
      <c r="DO107" s="1233" t="str">
        <f>IF('2.ชื่อนักเรียน'!R39="มส","มส",IF('2.ชื่อนักเรียน'!R39="ร","ร",IF('2.ชื่อนักเรียน'!R39="ย้าย","ย้าย",IF($B107="","",IF(DN107="","",IF(DN107&gt;=75,"เชี่ยวชาญ",IF(DN107&gt;=65,"ชำนาญ",IF(DN107&gt;=55,"พัฒนา",IF(DN107&gt;=50,"เริ่มต้น","ไม่ผ่าน")))))))))</f>
        <v/>
      </c>
      <c r="DP107" s="1233" t="str">
        <f>IF($A$72&lt;&gt;"ชั้น"&amp;'01.ข้อมูลเบื้องต้น'!$H$2,"",IF(VLOOKUP($A107,'02.คีย์เทอม1'!$A$10:$GT$59,175,FALSE)="","",VLOOKUP($A107,'02.คีย์เทอม1'!$A$10:$GT$59,175,FALSE)))</f>
        <v/>
      </c>
      <c r="DQ107" s="1233" t="str">
        <f>IF($A$72&lt;&gt;"ชั้น"&amp;'01.ข้อมูลเบื้องต้น'!$H$2,"",IF(VLOOKUP($A107,'03.คีย์เทอม2'!$A$10:$GT$59,175,FALSE)="","",VLOOKUP($A107,'03.คีย์เทอม2'!$A$10:$GT$59,175,FALSE)))</f>
        <v/>
      </c>
      <c r="DR107" s="1262" t="str">
        <f t="shared" si="118"/>
        <v/>
      </c>
      <c r="DS107" s="1233" t="str">
        <f>IF('2.ชื่อนักเรียน'!R39="มส","มส",IF('2.ชื่อนักเรียน'!R39="ร","ร",IF('2.ชื่อนักเรียน'!R39="ย้าย","ย้าย",IF($B107="","",IF(DR107="","",IF(DR107&gt;=75,"เชี่ยวชาญ",IF(DR107&gt;=65,"ชำนาญ",IF(DR107&gt;=55,"พัฒนา",IF(DR107&gt;=50,"เริ่มต้น","ไม่ผ่าน")))))))))</f>
        <v/>
      </c>
      <c r="DT107" s="1233" t="str">
        <f>IF($A$72&lt;&gt;"ชั้น"&amp;'01.ข้อมูลเบื้องต้น'!$H$2,"",IF(VLOOKUP($A107,'02.คีย์เทอม1'!$A$10:$GT$59,180,FALSE)="","",VLOOKUP($A107,'02.คีย์เทอม1'!$A$10:$GT$59,180,FALSE)))</f>
        <v/>
      </c>
      <c r="DU107" s="1233" t="str">
        <f>IF($A$72&lt;&gt;"ชั้น"&amp;'01.ข้อมูลเบื้องต้น'!$H$2,"",IF(VLOOKUP($A107,'03.คีย์เทอม2'!$A$10:$GT$59,180,FALSE)="","",VLOOKUP($A107,'03.คีย์เทอม2'!$A$10:$GT$59,180,FALSE)))</f>
        <v/>
      </c>
      <c r="DV107" s="1262" t="str">
        <f t="shared" si="119"/>
        <v/>
      </c>
      <c r="DW107" s="1233" t="str">
        <f>IF('2.ชื่อนักเรียน'!R39="มส","มส",IF('2.ชื่อนักเรียน'!R39="ร","ร",IF('2.ชื่อนักเรียน'!R39="ย้าย","ย้าย",IF($B107="","",IF(DV107="","",IF(DV107&gt;=75,"เชี่ยวชาญ",IF(DV107&gt;=65,"ชำนาญ",IF(DV107&gt;=55,"พัฒนา",IF(DV107&gt;=50,"เริ่มต้น","ไม่ผ่าน")))))))))</f>
        <v/>
      </c>
    </row>
    <row r="108" spans="1:127" ht="16.8" customHeight="1">
      <c r="A108" s="1323">
        <v>30</v>
      </c>
      <c r="B108" s="1324" t="str">
        <f>IF('2.ชื่อนักเรียน'!C40="","",'2.ชื่อนักเรียน'!C40)</f>
        <v/>
      </c>
      <c r="C108" s="1313" t="str">
        <f>IF('2.ชื่อนักเรียน'!D40="","",'2.ชื่อนักเรียน'!D40)</f>
        <v/>
      </c>
      <c r="D108" s="1314" t="str">
        <f>IF($A$72&lt;&gt;"ชั้น"&amp;'01.ข้อมูลเบื้องต้น'!$H$2,"",IF(AK108="","",AK108))</f>
        <v/>
      </c>
      <c r="E108" s="1314" t="str">
        <f>IF($A$72&lt;&gt;"ชั้น"&amp;'01.ข้อมูลเบื้องต้น'!$H$2,"",IF(AO108="","",AO108))</f>
        <v/>
      </c>
      <c r="F108" s="1315" t="str">
        <f>IF($A$72&lt;&gt;"ชั้น"&amp;'01.ข้อมูลเบื้องต้น'!$H$2,"",IF(AS108="","",AS108))</f>
        <v/>
      </c>
      <c r="G108" s="1326" t="str">
        <f>IF($A$72&lt;&gt;"ชั้น"&amp;'01.ข้อมูลเบื้องต้น'!$H$2,"",IF(AW108="","",AW108))</f>
        <v/>
      </c>
      <c r="H108" s="1327" t="str">
        <f>IF($A$72&lt;&gt;"ชั้น"&amp;'01.ข้อมูลเบื้องต้น'!$H$2,"",IF(BA108="","",BA108))</f>
        <v/>
      </c>
      <c r="I108" s="1316" t="str">
        <f>IF($A$72&lt;&gt;"ชั้น"&amp;'01.ข้อมูลเบื้องต้น'!$H$2,"",IF(BE108="","",BE108))</f>
        <v/>
      </c>
      <c r="J108" s="1316" t="str">
        <f>IF($A$72&lt;&gt;"ชั้น"&amp;'01.ข้อมูลเบื้องต้น'!$H$2,"",IF(BI108="","",BI108))</f>
        <v/>
      </c>
      <c r="K108" s="1316" t="str">
        <f>IF($A$72&lt;&gt;"ชั้น"&amp;'01.ข้อมูลเบื้องต้น'!$H$2,"",IF(BM108="","",BM108))</f>
        <v/>
      </c>
      <c r="L108" s="1328" t="str">
        <f>IF($A$72&lt;&gt;"ชั้น"&amp;'01.ข้อมูลเบื้องต้น'!$H$2,"",IF(BO108="","",BO108))</f>
        <v/>
      </c>
      <c r="M108" s="1326" t="str">
        <f>IF($A$72&lt;&gt;"ชั้น"&amp;'01.ข้อมูลเบื้องต้น'!$H$2,"",IF(BS108="","",BS108))</f>
        <v/>
      </c>
      <c r="N108" s="1327" t="str">
        <f>IF($A$72&lt;&gt;"ชั้น"&amp;'01.ข้อมูลเบื้องต้น'!$H$2,"",IF(BW108="","",BW108))</f>
        <v/>
      </c>
      <c r="O108" s="1327" t="str">
        <f>IF($A$72&lt;&gt;"ชั้น"&amp;'01.ข้อมูลเบื้องต้น'!$H$2,"",IF(CA108="","",CA108))</f>
        <v/>
      </c>
      <c r="P108" s="1327" t="str">
        <f>IF($A$72&lt;&gt;"ชั้น"&amp;'01.ข้อมูลเบื้องต้น'!$H$2,"",IF(CE108="","",CE108))</f>
        <v/>
      </c>
      <c r="Q108" s="1327" t="str">
        <f>IF($A$72&lt;&gt;"ชั้น"&amp;'01.ข้อมูลเบื้องต้น'!$H$2,"",IF(CI108="","",CI108))</f>
        <v/>
      </c>
      <c r="R108" s="1327" t="str">
        <f>IF($A$72&lt;&gt;"ชั้น"&amp;'01.ข้อมูลเบื้องต้น'!$H$2,"",IF(CM108="","",CM108))</f>
        <v/>
      </c>
      <c r="S108" s="1327" t="str">
        <f>IF($A$72&lt;&gt;"ชั้น"&amp;'01.ข้อมูลเบื้องต้น'!$H$2,"",IF(CQ108="","",CQ108))</f>
        <v/>
      </c>
      <c r="T108" s="1327" t="str">
        <f>IF($A$72&lt;&gt;"ชั้น"&amp;'01.ข้อมูลเบื้องต้น'!$H$2,"",IF(CU108="","",CU108))</f>
        <v/>
      </c>
      <c r="U108" s="1327" t="str">
        <f>IF($A$72&lt;&gt;"ชั้น"&amp;'01.ข้อมูลเบื้องต้น'!$H$2,"",IF(CY108="","",CY108))</f>
        <v/>
      </c>
      <c r="V108" s="1327" t="str">
        <f>IF($A$72&lt;&gt;"ชั้น"&amp;'01.ข้อมูลเบื้องต้น'!$H$2,"",IF(DC108="","",DC108))</f>
        <v/>
      </c>
      <c r="W108" s="1327" t="str">
        <f>IF($A$72&lt;&gt;"ชั้น"&amp;'01.ข้อมูลเบื้องต้น'!$H$2,"",IF(DG108="","",DG108))</f>
        <v/>
      </c>
      <c r="X108" s="1327" t="str">
        <f>IF($A$72&lt;&gt;"ชั้น"&amp;'01.ข้อมูลเบื้องต้น'!$H$2,"",IF(DK108="","",DK108))</f>
        <v/>
      </c>
      <c r="Y108" s="1327" t="str">
        <f>IF($A$72&lt;&gt;"ชั้น"&amp;'01.ข้อมูลเบื้องต้น'!$H$2,"",IF(DO108="","",DO108))</f>
        <v/>
      </c>
      <c r="Z108" s="1327" t="str">
        <f>IF($A$72&lt;&gt;"ชั้น"&amp;'01.ข้อมูลเบื้องต้น'!$H$2,"",IF(DS108="","",DS108))</f>
        <v/>
      </c>
      <c r="AA108" s="1420" t="str">
        <f>IF($A$72&lt;&gt;"ชั้น"&amp;'01.ข้อมูลเบื้องต้น'!$H$2,"",IF(DW108="","",DW108))</f>
        <v/>
      </c>
      <c r="AB108" s="1421" t="str">
        <f>IF($A$72&lt;&gt;"ชั้น"&amp;'01.ข้อมูลเบื้องต้น'!$H$2,"",'7.พัฒนาผู้เรียน'!G40)</f>
        <v/>
      </c>
      <c r="AC108" s="1422" t="str">
        <f>IF($A$72&lt;&gt;"ชั้น"&amp;'01.ข้อมูลเบื้องต้น'!$H$2,"",'9.คุณลักษณะ'!I40)</f>
        <v/>
      </c>
      <c r="AH108" s="1233" t="str">
        <f>IF($A$72&lt;&gt;"ชั้น"&amp;'01.ข้อมูลเบื้องต้น'!$H$2,"",IF(VLOOKUP($A108,'02.คีย์เทอม1'!$A$10:$GT$59,189,FALSE)="","",VLOOKUP($A108,'02.คีย์เทอม1'!$A$10:$GT$59,189,FALSE)))</f>
        <v/>
      </c>
      <c r="AI108" s="1233" t="str">
        <f>IF($A$72&lt;&gt;"ชั้น"&amp;'01.ข้อมูลเบื้องต้น'!$H$2,"",IF(VLOOKUP($A108,'03.คีย์เทอม2'!$A$10:$GT$59,189,FALSE)="","",VLOOKUP($A108,'03.คีย์เทอม2'!$A$10:$GT$59,189,FALSE)))</f>
        <v/>
      </c>
      <c r="AJ108" s="1262" t="str">
        <f t="shared" si="73"/>
        <v/>
      </c>
      <c r="AK108" s="1233" t="str">
        <f>IF('2.ชื่อนักเรียน'!R40="มส","มส",IF('2.ชื่อนักเรียน'!R40="ร","ร",IF('2.ชื่อนักเรียน'!R40="ย้าย","ย้าย",IF($B108="","",IF(AJ108="","",IF(AJ108&gt;=75,"เชี่ยวชาญ",IF(AJ108&gt;=65,"ชำนาญ",IF(AJ108&gt;=55,"พัฒนา",IF(AJ108&gt;=50,"เริ่มต้น","ไม่ผ่าน")))))))))</f>
        <v/>
      </c>
      <c r="AL108" s="1233" t="str">
        <f>IF($A$72&lt;&gt;"ชั้น"&amp;'01.ข้อมูลเบื้องต้น'!$H$2,"",IF(VLOOKUP($A108,'02.คีย์เทอม1'!$A$10:$GT$59,193,FALSE)="","",VLOOKUP($A108,'02.คีย์เทอม1'!$A$10:$GT$59,193,FALSE)))</f>
        <v/>
      </c>
      <c r="AM108" s="1233" t="str">
        <f>IF($A$72&lt;&gt;"ชั้น"&amp;'01.ข้อมูลเบื้องต้น'!$H$2,"",IF(VLOOKUP($A108,'03.คีย์เทอม2'!$A$10:$GT$59,193,FALSE)="","",VLOOKUP($A108,'03.คีย์เทอม2'!$A$10:$GT$59,193,FALSE)))</f>
        <v/>
      </c>
      <c r="AN108" s="1262" t="str">
        <f t="shared" si="97"/>
        <v/>
      </c>
      <c r="AO108" s="1233" t="str">
        <f>IF('2.ชื่อนักเรียน'!R40="มส","มส",IF('2.ชื่อนักเรียน'!R40="ร","ร",IF('2.ชื่อนักเรียน'!R40="ย้าย","ย้าย",IF($B108="","",IF(AN108="","",IF(AN108&gt;=75,"เชี่ยวชาญ",IF(AN108&gt;=65,"ชำนาญ",IF(AN108&gt;=55,"พัฒนา",IF(AN108&gt;=50,"เริ่มต้น","ไม่ผ่าน")))))))))</f>
        <v/>
      </c>
      <c r="AP108" s="1233" t="str">
        <f>IF($A$72&lt;&gt;"ชั้น"&amp;'01.ข้อมูลเบื้องต้น'!$H$2,"",IF(VLOOKUP($A108,'02.คีย์เทอม1'!$A$10:$GT$59,195,FALSE)="","",VLOOKUP($A108,'02.คีย์เทอม1'!$A$10:$GT$59,195,FALSE)))</f>
        <v/>
      </c>
      <c r="AQ108" s="1233" t="str">
        <f>IF($A$72&lt;&gt;"ชั้น"&amp;'01.ข้อมูลเบื้องต้น'!$H$2,"",IF(VLOOKUP($A108,'03.คีย์เทอม2'!$A$10:$GT$59,195,FALSE)="","",VLOOKUP($A108,'03.คีย์เทอม2'!$A$10:$GT$59,195,FALSE)))</f>
        <v/>
      </c>
      <c r="AR108" s="1262" t="str">
        <f t="shared" si="98"/>
        <v/>
      </c>
      <c r="AS108" s="1233" t="str">
        <f>IF('2.ชื่อนักเรียน'!R40="มส","มส",IF('2.ชื่อนักเรียน'!R40="ร","ร",IF('2.ชื่อนักเรียน'!R40="ย้าย","ย้าย",IF($B108="","",IF(AR108="","",IF(AR108&gt;=75,"เชี่ยวชาญ",IF(AR108&gt;=65,"ชำนาญ",IF(AR108&gt;=55,"พัฒนา",IF(AR108&gt;=50,"เริ่มต้น","ไม่ผ่าน")))))))))</f>
        <v/>
      </c>
      <c r="AT108" s="1233" t="str">
        <f>IF($A$72&lt;&gt;"ชั้น"&amp;'01.ข้อมูลเบื้องต้น'!$H$2,"",IF(VLOOKUP($A108,'02.คีย์เทอม1'!$A$10:$GT$59,196,FALSE)="","",VLOOKUP($A108,'02.คีย์เทอม1'!$A$10:$GT$59,196,FALSE)))</f>
        <v/>
      </c>
      <c r="AU108" s="1233" t="str">
        <f>IF($A$72&lt;&gt;"ชั้น"&amp;'01.ข้อมูลเบื้องต้น'!$H$2,"",IF(VLOOKUP($A108,'03.คีย์เทอม2'!$A$10:$GT$59,196,FALSE)="","",VLOOKUP($A108,'03.คีย์เทอม2'!$A$10:$GT$59,196,FALSE)))</f>
        <v/>
      </c>
      <c r="AV108" s="1262" t="str">
        <f t="shared" si="99"/>
        <v/>
      </c>
      <c r="AW108" s="1233" t="str">
        <f>IF('2.ชื่อนักเรียน'!R40="มส","มส",IF('2.ชื่อนักเรียน'!R40="ร","ร",IF('2.ชื่อนักเรียน'!R40="ย้าย","ย้าย",IF($B108="","",IF(AV108="","",IF(AV108&gt;=75,"เชี่ยวชาญ",IF(AV108&gt;=65,"ชำนาญ",IF(AV108&gt;=55,"พัฒนา",IF(AV108&gt;=50,"เริ่มต้น","ไม่ผ่าน")))))))))</f>
        <v/>
      </c>
      <c r="AX108" s="1233" t="str">
        <f>IF($A$72&lt;&gt;"ชั้น"&amp;'01.ข้อมูลเบื้องต้น'!$H$2,"",IF(VLOOKUP($A108,'02.คีย์เทอม1'!$A$10:$GT$59,197,FALSE)="","",VLOOKUP($A108,'02.คีย์เทอม1'!$A$10:$GT$59,197,FALSE)))</f>
        <v/>
      </c>
      <c r="AY108" s="1233" t="str">
        <f>IF($A$72&lt;&gt;"ชั้น"&amp;'01.ข้อมูลเบื้องต้น'!$H$2,"",IF(VLOOKUP($A108,'03.คีย์เทอม2'!$A$10:$GT$59,197,FALSE)="","",VLOOKUP($A108,'03.คีย์เทอม2'!$A$10:$GT$59,197,FALSE)))</f>
        <v/>
      </c>
      <c r="AZ108" s="1262" t="str">
        <f t="shared" si="100"/>
        <v/>
      </c>
      <c r="BA108" s="1233" t="str">
        <f>IF('2.ชื่อนักเรียน'!R40="มส","มส",IF('2.ชื่อนักเรียน'!R40="ร","ร",IF('2.ชื่อนักเรียน'!R40="ย้าย","ย้าย",IF($B108="","",IF(AZ108="","",IF(AZ108&gt;=75,"เชี่ยวชาญ",IF(AZ108&gt;=65,"ชำนาญ",IF(AZ108&gt;=55,"พัฒนา",IF(AZ108&gt;=50,"เริ่มต้น","ไม่ผ่าน")))))))))</f>
        <v/>
      </c>
      <c r="BB108" s="1233" t="str">
        <f>IF($A$72&lt;&gt;"ชั้น"&amp;'01.ข้อมูลเบื้องต้น'!$H$2,"",IF(VLOOKUP($A108,'02.คีย์เทอม1'!$A$10:$GT$59,198,FALSE)="","",VLOOKUP($A108,'02.คีย์เทอม1'!$A$10:$GT$59,198,FALSE)))</f>
        <v/>
      </c>
      <c r="BC108" s="1233" t="str">
        <f>IF($A$72&lt;&gt;"ชั้น"&amp;'01.ข้อมูลเบื้องต้น'!$H$2,"",IF(VLOOKUP($A108,'03.คีย์เทอม2'!$A$10:$GT$59,198,FALSE)="","",VLOOKUP($A108,'03.คีย์เทอม2'!$A$10:$GT$59,198,FALSE)))</f>
        <v/>
      </c>
      <c r="BD108" s="1262" t="str">
        <f t="shared" si="101"/>
        <v/>
      </c>
      <c r="BE108" s="1233" t="str">
        <f>IF('2.ชื่อนักเรียน'!R40="มส","มส",IF('2.ชื่อนักเรียน'!R40="ร","ร",IF('2.ชื่อนักเรียน'!R40="ย้าย","ย้าย",IF($B108="","",IF(BD108="","",IF(BD108&gt;=75,"เชี่ยวชาญ",IF(BD108&gt;=65,"ชำนาญ",IF(BD108&gt;=55,"พัฒนา",IF(BD108&gt;=50,"เริ่มต้น","ไม่ผ่าน")))))))))</f>
        <v/>
      </c>
      <c r="BF108" s="1233" t="str">
        <f>IF($A$72&lt;&gt;"ชั้น"&amp;'01.ข้อมูลเบื้องต้น'!$H$2,"",IF(VLOOKUP($A108,'02.คีย์เทอม1'!$A$10:$GT$59,199,FALSE)="","",VLOOKUP($A108,'02.คีย์เทอม1'!$A$10:$GT$59,199,FALSE)))</f>
        <v/>
      </c>
      <c r="BG108" s="1233" t="str">
        <f>IF($A$72&lt;&gt;"ชั้น"&amp;'01.ข้อมูลเบื้องต้น'!$H$2,"",IF(VLOOKUP($A108,'03.คีย์เทอม2'!$A$10:$GT$59,199,FALSE)="","",VLOOKUP($A108,'03.คีย์เทอม2'!$A$10:$GT$59,199,FALSE)))</f>
        <v/>
      </c>
      <c r="BH108" s="1262" t="str">
        <f t="shared" si="102"/>
        <v/>
      </c>
      <c r="BI108" s="1233" t="str">
        <f>IF('2.ชื่อนักเรียน'!R40="มส","มส",IF('2.ชื่อนักเรียน'!R40="ร","ร",IF('2.ชื่อนักเรียน'!R40="ย้าย","ย้าย",IF($B108="","",IF(BH108="","",IF(BH108&gt;=75,"เชี่ยวชาญ",IF(BH108&gt;=65,"ชำนาญ",IF(BH108&gt;=55,"พัฒนา",IF(BH108&gt;=50,"เริ่มต้น","ไม่ผ่าน")))))))))</f>
        <v/>
      </c>
      <c r="BJ108" s="1233" t="str">
        <f>IF($A$72&lt;&gt;"ชั้น"&amp;'01.ข้อมูลเบื้องต้น'!$H$2,"",IF(VLOOKUP($A108,'02.คีย์เทอม1'!$A$10:$GT$59,200,FALSE)="","",VLOOKUP($A108,'02.คีย์เทอม1'!$A$10:$GT$59,200,FALSE)))</f>
        <v/>
      </c>
      <c r="BK108" s="1233" t="str">
        <f>IF($A$72&lt;&gt;"ชั้น"&amp;'01.ข้อมูลเบื้องต้น'!$H$2,"",IF(VLOOKUP($A108,'03.คีย์เทอม2'!$A$10:$GT$59,200,FALSE)="","",VLOOKUP($A108,'03.คีย์เทอม2'!$A$10:$GT$59,200,FALSE)))</f>
        <v/>
      </c>
      <c r="BL108" s="1262" t="str">
        <f t="shared" si="103"/>
        <v/>
      </c>
      <c r="BM108" s="1233" t="str">
        <f>IF('2.ชื่อนักเรียน'!R40="มส","มส",IF('2.ชื่อนักเรียน'!R40="ร","ร",IF('2.ชื่อนักเรียน'!R40="ย้าย","ย้าย",IF($B108="","",IF(BL108="","",IF(BL108&gt;=75,"เชี่ยวชาญ",IF(BL108&gt;=65,"ชำนาญ",IF(BL108&gt;=55,"พัฒนา",IF(BL108&gt;=50,"เริ่มต้น","ไม่ผ่าน")))))))))</f>
        <v/>
      </c>
      <c r="BN108" s="1262" t="str">
        <f t="shared" si="104"/>
        <v/>
      </c>
      <c r="BO108" s="1233" t="str">
        <f>IF('2.ชื่อนักเรียน'!R40="มส","มส",IF('2.ชื่อนักเรียน'!R40="ร","ร",IF('2.ชื่อนักเรียน'!R40="ย้าย","ย้าย",IF($B108="","",IF(BN108="","",IF(BN108&gt;=75,"เชี่ยวชาญ",IF(BN108&gt;=65,"ชำนาญ",IF(BN108&gt;=55,"พัฒนา",IF(BN108&gt;=50,"เริ่มต้น","ไม่ผ่าน")))))))))</f>
        <v/>
      </c>
      <c r="BP108" s="1233" t="str">
        <f>IF($A$72&lt;&gt;"ชั้น"&amp;'01.ข้อมูลเบื้องต้น'!$H$2,"",IF(VLOOKUP($A108,'02.คีย์เทอม1'!$A$10:$GT$59,110,FALSE)="","",VLOOKUP($A108,'02.คีย์เทอม1'!$A$10:$GT$59,110,FALSE)))</f>
        <v/>
      </c>
      <c r="BQ108" s="1233" t="str">
        <f>IF($A$72&lt;&gt;"ชั้น"&amp;'01.ข้อมูลเบื้องต้น'!$H$2,"",IF(VLOOKUP($A108,'03.คีย์เทอม2'!$A$10:$GT$59,110,FALSE)="","",VLOOKUP($A108,'03.คีย์เทอม2'!$A$10:$GT$59,110,FALSE)))</f>
        <v/>
      </c>
      <c r="BR108" s="1262" t="str">
        <f t="shared" si="105"/>
        <v/>
      </c>
      <c r="BS108" s="1233" t="str">
        <f>IF('2.ชื่อนักเรียน'!R40="มส","มส",IF('2.ชื่อนักเรียน'!R40="ร","ร",IF('2.ชื่อนักเรียน'!R40="ย้าย","ย้าย",IF($B108="","",IF(BR108="","",IF(BR108&gt;=75,"เชี่ยวชาญ",IF(BR108&gt;=65,"ชำนาญ",IF(BR108&gt;=55,"พัฒนา",IF(BR108&gt;=50,"เริ่มต้น","ไม่ผ่าน")))))))))</f>
        <v/>
      </c>
      <c r="BT108" s="1233" t="str">
        <f>IF($A$72&lt;&gt;"ชั้น"&amp;'01.ข้อมูลเบื้องต้น'!$H$2,"",IF(VLOOKUP($A108,'02.คีย์เทอม1'!$A$10:$GT$59,115,FALSE)="","",VLOOKUP($A108,'02.คีย์เทอม1'!$A$10:$GT$59,115,FALSE)))</f>
        <v/>
      </c>
      <c r="BU108" s="1233" t="str">
        <f>IF($A$72&lt;&gt;"ชั้น"&amp;'01.ข้อมูลเบื้องต้น'!$H$2,"",IF(VLOOKUP($A108,'03.คีย์เทอม2'!$A$10:$GT$59,115,FALSE)="","",VLOOKUP($A108,'03.คีย์เทอม2'!$A$10:$GT$59,115,FALSE)))</f>
        <v/>
      </c>
      <c r="BV108" s="1262" t="str">
        <f t="shared" si="106"/>
        <v/>
      </c>
      <c r="BW108" s="1233" t="str">
        <f>IF('2.ชื่อนักเรียน'!R40="มส","มส",IF('2.ชื่อนักเรียน'!R40="ร","ร",IF('2.ชื่อนักเรียน'!R40="ย้าย","ย้าย",IF($B108="","",IF(BV108="","",IF(BV108&gt;=75,"เชี่ยวชาญ",IF(BV108&gt;=65,"ชำนาญ",IF(BV108&gt;=55,"พัฒนา",IF(BV108&gt;=50,"เริ่มต้น","ไม่ผ่าน")))))))))</f>
        <v/>
      </c>
      <c r="BX108" s="1233" t="str">
        <f>IF($A$72&lt;&gt;"ชั้น"&amp;'01.ข้อมูลเบื้องต้น'!$H$2,"",IF(VLOOKUP($A108,'02.คีย์เทอม1'!$A$10:$GT$59,120,FALSE)="","",VLOOKUP($A108,'02.คีย์เทอม1'!$A$10:$GT$59,120,FALSE)))</f>
        <v/>
      </c>
      <c r="BY108" s="1233" t="str">
        <f>IF($A$72&lt;&gt;"ชั้น"&amp;'01.ข้อมูลเบื้องต้น'!$H$2,"",IF(VLOOKUP($A108,'03.คีย์เทอม2'!$A$10:$GT$59,120,FALSE)="","",VLOOKUP($A108,'03.คีย์เทอม2'!$A$10:$GT$59,120,FALSE)))</f>
        <v/>
      </c>
      <c r="BZ108" s="1262" t="str">
        <f t="shared" si="107"/>
        <v/>
      </c>
      <c r="CA108" s="1233" t="str">
        <f>IF('2.ชื่อนักเรียน'!R40="มส","มส",IF('2.ชื่อนักเรียน'!R40="ร","ร",IF('2.ชื่อนักเรียน'!R40="ย้าย","ย้าย",IF($B108="","",IF(BZ108="","",IF(BZ108&gt;=75,"เชี่ยวชาญ",IF(BZ108&gt;=65,"ชำนาญ",IF(BZ108&gt;=55,"พัฒนา",IF(BZ108&gt;=50,"เริ่มต้น","ไม่ผ่าน")))))))))</f>
        <v/>
      </c>
      <c r="CB108" s="1233" t="str">
        <f>IF($A$72&lt;&gt;"ชั้น"&amp;'01.ข้อมูลเบื้องต้น'!$H$2,"",IF(VLOOKUP($A108,'02.คีย์เทอม1'!$A$10:$GT$59,125,FALSE)="","",VLOOKUP($A108,'02.คีย์เทอม1'!$A$10:$GT$59,125,FALSE)))</f>
        <v/>
      </c>
      <c r="CC108" s="1233" t="str">
        <f>IF($A$72&lt;&gt;"ชั้น"&amp;'01.ข้อมูลเบื้องต้น'!$H$2,"",IF(VLOOKUP($A108,'03.คีย์เทอม2'!$A$10:$GT$59,125,FALSE)="","",VLOOKUP($A108,'03.คีย์เทอม2'!$A$10:$GT$59,125,FALSE)))</f>
        <v/>
      </c>
      <c r="CD108" s="1262" t="str">
        <f t="shared" si="108"/>
        <v/>
      </c>
      <c r="CE108" s="1233" t="str">
        <f>IF('2.ชื่อนักเรียน'!R40="มส","มส",IF('2.ชื่อนักเรียน'!R40="ร","ร",IF('2.ชื่อนักเรียน'!R40="ย้าย","ย้าย",IF($B108="","",IF(CD108="","",IF(CD108&gt;=75,"เชี่ยวชาญ",IF(CD108&gt;=65,"ชำนาญ",IF(CD108&gt;=55,"พัฒนา",IF(CD108&gt;=50,"เริ่มต้น","ไม่ผ่าน")))))))))</f>
        <v/>
      </c>
      <c r="CF108" s="1233" t="str">
        <f>IF($A$72&lt;&gt;"ชั้น"&amp;'01.ข้อมูลเบื้องต้น'!$H$2,"",IF(VLOOKUP($A108,'02.คีย์เทอม1'!$A$10:$GT$59,130,FALSE)="","",VLOOKUP($A108,'02.คีย์เทอม1'!$A$10:$GT$59,130,FALSE)))</f>
        <v/>
      </c>
      <c r="CG108" s="1233" t="str">
        <f>IF($A$72&lt;&gt;"ชั้น"&amp;'01.ข้อมูลเบื้องต้น'!$H$2,"",IF(VLOOKUP($A108,'03.คีย์เทอม2'!$A$10:$GT$59,130,FALSE)="","",VLOOKUP($A108,'03.คีย์เทอม2'!$A$10:$GT$59,130,FALSE)))</f>
        <v/>
      </c>
      <c r="CH108" s="1262" t="str">
        <f t="shared" si="109"/>
        <v/>
      </c>
      <c r="CI108" s="1233" t="str">
        <f>IF('2.ชื่อนักเรียน'!R40="มส","มส",IF('2.ชื่อนักเรียน'!R40="ร","ร",IF('2.ชื่อนักเรียน'!R40="ย้าย","ย้าย",IF($B108="","",IF(CH108="","",IF(CH108&gt;=75,"เชี่ยวชาญ",IF(CH108&gt;=65,"ชำนาญ",IF(CH108&gt;=55,"พัฒนา",IF(CH108&gt;=50,"เริ่มต้น","ไม่ผ่าน")))))))))</f>
        <v/>
      </c>
      <c r="CJ108" s="1233" t="str">
        <f>IF($A$72&lt;&gt;"ชั้น"&amp;'01.ข้อมูลเบื้องต้น'!$H$2,"",IF(VLOOKUP($A108,'02.คีย์เทอม1'!$A$10:$GT$59,135,FALSE)="","",VLOOKUP($A108,'02.คีย์เทอม1'!$A$10:$GT$59,135,FALSE)))</f>
        <v/>
      </c>
      <c r="CK108" s="1233" t="str">
        <f>IF($A$72&lt;&gt;"ชั้น"&amp;'01.ข้อมูลเบื้องต้น'!$H$2,"",IF(VLOOKUP($A108,'03.คีย์เทอม2'!$A$10:$GT$59,135,FALSE)="","",VLOOKUP($A108,'03.คีย์เทอม2'!$A$10:$GT$59,135,FALSE)))</f>
        <v/>
      </c>
      <c r="CL108" s="1262" t="str">
        <f t="shared" si="110"/>
        <v/>
      </c>
      <c r="CM108" s="1233" t="str">
        <f>IF('2.ชื่อนักเรียน'!R40="มส","มส",IF('2.ชื่อนักเรียน'!R40="ร","ร",IF('2.ชื่อนักเรียน'!R40="ย้าย","ย้าย",IF($B108="","",IF(CL108="","",IF(CL108&gt;=75,"เชี่ยวชาญ",IF(CL108&gt;=65,"ชำนาญ",IF(CL108&gt;=55,"พัฒนา",IF(CL108&gt;=50,"เริ่มต้น","ไม่ผ่าน")))))))))</f>
        <v/>
      </c>
      <c r="CN108" s="1233" t="str">
        <f>IF($A$72&lt;&gt;"ชั้น"&amp;'01.ข้อมูลเบื้องต้น'!$H$2,"",IF(VLOOKUP($A108,'02.คีย์เทอม1'!$A$10:$GT$59,140,FALSE)="","",VLOOKUP($A108,'02.คีย์เทอม1'!$A$10:$GT$59,140,FALSE)))</f>
        <v/>
      </c>
      <c r="CO108" s="1233" t="str">
        <f>IF($A$72&lt;&gt;"ชั้น"&amp;'01.ข้อมูลเบื้องต้น'!$H$2,"",IF(VLOOKUP($A108,'03.คีย์เทอม2'!$A$10:$GT$59,140,FALSE)="","",VLOOKUP($A108,'03.คีย์เทอม2'!$A$10:$GT$59,140,FALSE)))</f>
        <v/>
      </c>
      <c r="CP108" s="1262" t="str">
        <f t="shared" si="111"/>
        <v/>
      </c>
      <c r="CQ108" s="1233" t="str">
        <f>IF('2.ชื่อนักเรียน'!R40="มส","มส",IF('2.ชื่อนักเรียน'!R40="ร","ร",IF('2.ชื่อนักเรียน'!R40="ย้าย","ย้าย",IF($B108="","",IF(CP108="","",IF(CP108&gt;=75,"เชี่ยวชาญ",IF(CP108&gt;=65,"ชำนาญ",IF(CP108&gt;=55,"พัฒนา",IF(CP108&gt;=50,"เริ่มต้น","ไม่ผ่าน")))))))))</f>
        <v/>
      </c>
      <c r="CR108" s="1233" t="str">
        <f>IF($A$72&lt;&gt;"ชั้น"&amp;'01.ข้อมูลเบื้องต้น'!$H$2,"",IF(VLOOKUP($A108,'02.คีย์เทอม1'!$A$10:$GT$59,145,FALSE)="","",VLOOKUP($A108,'02.คีย์เทอม1'!$A$10:$GT$59,145,FALSE)))</f>
        <v/>
      </c>
      <c r="CS108" s="1233" t="str">
        <f>IF($A$72&lt;&gt;"ชั้น"&amp;'01.ข้อมูลเบื้องต้น'!$H$2,"",IF(VLOOKUP($A108,'03.คีย์เทอม2'!$A$10:$GT$59,145,FALSE)="","",VLOOKUP($A108,'03.คีย์เทอม2'!$A$10:$GT$59,145,FALSE)))</f>
        <v/>
      </c>
      <c r="CT108" s="1262" t="str">
        <f t="shared" si="112"/>
        <v/>
      </c>
      <c r="CU108" s="1233" t="str">
        <f>IF('2.ชื่อนักเรียน'!R40="มส","มส",IF('2.ชื่อนักเรียน'!R40="ร","ร",IF('2.ชื่อนักเรียน'!R40="ย้าย","ย้าย",IF($B108="","",IF(CT108="","",IF(CT108&gt;=75,"เชี่ยวชาญ",IF(CT108&gt;=65,"ชำนาญ",IF(CT108&gt;=55,"พัฒนา",IF(CT108&gt;=50,"เริ่มต้น","ไม่ผ่าน")))))))))</f>
        <v/>
      </c>
      <c r="CV108" s="1233" t="str">
        <f>IF($A$72&lt;&gt;"ชั้น"&amp;'01.ข้อมูลเบื้องต้น'!$H$2,"",IF(VLOOKUP($A108,'02.คีย์เทอม1'!$A$10:$GT$59,150,FALSE)="","",VLOOKUP($A108,'02.คีย์เทอม1'!$A$10:$GT$59,150,FALSE)))</f>
        <v/>
      </c>
      <c r="CW108" s="1233" t="str">
        <f>IF($A$72&lt;&gt;"ชั้น"&amp;'01.ข้อมูลเบื้องต้น'!$H$2,"",IF(VLOOKUP($A108,'03.คีย์เทอม2'!$A$10:$GT$59,150,FALSE)="","",VLOOKUP($A108,'03.คีย์เทอม2'!$A$10:$GT$59,150,FALSE)))</f>
        <v/>
      </c>
      <c r="CX108" s="1262" t="str">
        <f t="shared" si="113"/>
        <v/>
      </c>
      <c r="CY108" s="1233" t="str">
        <f>IF('2.ชื่อนักเรียน'!R40="มส","มส",IF('2.ชื่อนักเรียน'!R40="ร","ร",IF('2.ชื่อนักเรียน'!R40="ย้าย","ย้าย",IF($B108="","",IF(CX108="","",IF(CX108&gt;=75,"เชี่ยวชาญ",IF(CX108&gt;=65,"ชำนาญ",IF(CX108&gt;=55,"พัฒนา",IF(CX108&gt;=50,"เริ่มต้น","ไม่ผ่าน")))))))))</f>
        <v/>
      </c>
      <c r="CZ108" s="1233" t="str">
        <f>IF($A$72&lt;&gt;"ชั้น"&amp;'01.ข้อมูลเบื้องต้น'!$H$2,"",IF(VLOOKUP($A108,'02.คีย์เทอม1'!$A$10:$GT$59,155,FALSE)="","",VLOOKUP($A108,'02.คีย์เทอม1'!$A$10:$GT$59,155,FALSE)))</f>
        <v/>
      </c>
      <c r="DA108" s="1233" t="str">
        <f>IF($A$72&lt;&gt;"ชั้น"&amp;'01.ข้อมูลเบื้องต้น'!$H$2,"",IF(VLOOKUP($A108,'03.คีย์เทอม2'!$A$10:$GT$59,155,FALSE)="","",VLOOKUP($A108,'03.คีย์เทอม2'!$A$10:$GT$59,155,FALSE)))</f>
        <v/>
      </c>
      <c r="DB108" s="1262" t="str">
        <f t="shared" si="114"/>
        <v/>
      </c>
      <c r="DC108" s="1233" t="str">
        <f>IF('2.ชื่อนักเรียน'!R40="มส","มส",IF('2.ชื่อนักเรียน'!R40="ร","ร",IF('2.ชื่อนักเรียน'!R40="ย้าย","ย้าย",IF($B108="","",IF(DB108="","",IF(DB108&gt;=75,"เชี่ยวชาญ",IF(DB108&gt;=65,"ชำนาญ",IF(DB108&gt;=55,"พัฒนา",IF(DB108&gt;=50,"เริ่มต้น","ไม่ผ่าน")))))))))</f>
        <v/>
      </c>
      <c r="DD108" s="1233" t="str">
        <f>IF($A$72&lt;&gt;"ชั้น"&amp;'01.ข้อมูลเบื้องต้น'!$H$2,"",IF(VLOOKUP($A108,'02.คีย์เทอม1'!$A$10:$GT$59,160,FALSE)="","",VLOOKUP($A108,'02.คีย์เทอม1'!$A$10:$GT$59,160,FALSE)))</f>
        <v/>
      </c>
      <c r="DE108" s="1233" t="str">
        <f>IF($A$72&lt;&gt;"ชั้น"&amp;'01.ข้อมูลเบื้องต้น'!$H$2,"",IF(VLOOKUP($A108,'03.คีย์เทอม2'!$A$10:$GT$59,160,FALSE)="","",VLOOKUP($A108,'03.คีย์เทอม2'!$A$10:$GT$59,160,FALSE)))</f>
        <v/>
      </c>
      <c r="DF108" s="1262" t="str">
        <f t="shared" si="115"/>
        <v/>
      </c>
      <c r="DG108" s="1233" t="str">
        <f>IF('2.ชื่อนักเรียน'!R40="มส","มส",IF('2.ชื่อนักเรียน'!R40="ร","ร",IF('2.ชื่อนักเรียน'!R40="ย้าย","ย้าย",IF($B108="","",IF(DF108="","",IF(DF108&gt;=75,"เชี่ยวชาญ",IF(DF108&gt;=65,"ชำนาญ",IF(DF108&gt;=55,"พัฒนา",IF(DF108&gt;=50,"เริ่มต้น","ไม่ผ่าน")))))))))</f>
        <v/>
      </c>
      <c r="DH108" s="1233" t="str">
        <f>IF($A$72&lt;&gt;"ชั้น"&amp;'01.ข้อมูลเบื้องต้น'!$H$2,"",IF(VLOOKUP($A108,'02.คีย์เทอม1'!$A$10:$GT$59,165,FALSE)="","",VLOOKUP($A108,'02.คีย์เทอม1'!$A$10:$GT$59,165,FALSE)))</f>
        <v/>
      </c>
      <c r="DI108" s="1233" t="str">
        <f>IF($A$72&lt;&gt;"ชั้น"&amp;'01.ข้อมูลเบื้องต้น'!$H$2,"",IF(VLOOKUP($A108,'03.คีย์เทอม2'!$A$10:$GT$59,165,FALSE)="","",VLOOKUP($A108,'03.คีย์เทอม2'!$A$10:$GT$59,165,FALSE)))</f>
        <v/>
      </c>
      <c r="DJ108" s="1262" t="str">
        <f t="shared" si="116"/>
        <v/>
      </c>
      <c r="DK108" s="1233" t="str">
        <f>IF('2.ชื่อนักเรียน'!R40="มส","มส",IF('2.ชื่อนักเรียน'!R40="ร","ร",IF('2.ชื่อนักเรียน'!R40="ย้าย","ย้าย",IF($B108="","",IF(DJ108="","",IF(DJ108&gt;=75,"เชี่ยวชาญ",IF(DJ108&gt;=65,"ชำนาญ",IF(DJ108&gt;=55,"พัฒนา",IF(DJ108&gt;=50,"เริ่มต้น","ไม่ผ่าน")))))))))</f>
        <v/>
      </c>
      <c r="DL108" s="1233" t="str">
        <f>IF($A$72&lt;&gt;"ชั้น"&amp;'01.ข้อมูลเบื้องต้น'!$H$2,"",IF(VLOOKUP($A108,'02.คีย์เทอม1'!$A$10:$GT$59,170,FALSE)="","",VLOOKUP($A108,'02.คีย์เทอม1'!$A$10:$GT$59,170,FALSE)))</f>
        <v/>
      </c>
      <c r="DM108" s="1233" t="str">
        <f>IF($A$72&lt;&gt;"ชั้น"&amp;'01.ข้อมูลเบื้องต้น'!$H$2,"",IF(VLOOKUP($A108,'03.คีย์เทอม2'!$A$10:$GT$59,170,FALSE)="","",VLOOKUP($A108,'03.คีย์เทอม2'!$A$10:$GT$59,170,FALSE)))</f>
        <v/>
      </c>
      <c r="DN108" s="1262" t="str">
        <f t="shared" si="117"/>
        <v/>
      </c>
      <c r="DO108" s="1233" t="str">
        <f>IF('2.ชื่อนักเรียน'!R40="มส","มส",IF('2.ชื่อนักเรียน'!R40="ร","ร",IF('2.ชื่อนักเรียน'!R40="ย้าย","ย้าย",IF($B108="","",IF(DN108="","",IF(DN108&gt;=75,"เชี่ยวชาญ",IF(DN108&gt;=65,"ชำนาญ",IF(DN108&gt;=55,"พัฒนา",IF(DN108&gt;=50,"เริ่มต้น","ไม่ผ่าน")))))))))</f>
        <v/>
      </c>
      <c r="DP108" s="1233" t="str">
        <f>IF($A$72&lt;&gt;"ชั้น"&amp;'01.ข้อมูลเบื้องต้น'!$H$2,"",IF(VLOOKUP($A108,'02.คีย์เทอม1'!$A$10:$GT$59,175,FALSE)="","",VLOOKUP($A108,'02.คีย์เทอม1'!$A$10:$GT$59,175,FALSE)))</f>
        <v/>
      </c>
      <c r="DQ108" s="1233" t="str">
        <f>IF($A$72&lt;&gt;"ชั้น"&amp;'01.ข้อมูลเบื้องต้น'!$H$2,"",IF(VLOOKUP($A108,'03.คีย์เทอม2'!$A$10:$GT$59,175,FALSE)="","",VLOOKUP($A108,'03.คีย์เทอม2'!$A$10:$GT$59,175,FALSE)))</f>
        <v/>
      </c>
      <c r="DR108" s="1262" t="str">
        <f t="shared" si="118"/>
        <v/>
      </c>
      <c r="DS108" s="1233" t="str">
        <f>IF('2.ชื่อนักเรียน'!R40="มส","มส",IF('2.ชื่อนักเรียน'!R40="ร","ร",IF('2.ชื่อนักเรียน'!R40="ย้าย","ย้าย",IF($B108="","",IF(DR108="","",IF(DR108&gt;=75,"เชี่ยวชาญ",IF(DR108&gt;=65,"ชำนาญ",IF(DR108&gt;=55,"พัฒนา",IF(DR108&gt;=50,"เริ่มต้น","ไม่ผ่าน")))))))))</f>
        <v/>
      </c>
      <c r="DT108" s="1233" t="str">
        <f>IF($A$72&lt;&gt;"ชั้น"&amp;'01.ข้อมูลเบื้องต้น'!$H$2,"",IF(VLOOKUP($A108,'02.คีย์เทอม1'!$A$10:$GT$59,180,FALSE)="","",VLOOKUP($A108,'02.คีย์เทอม1'!$A$10:$GT$59,180,FALSE)))</f>
        <v/>
      </c>
      <c r="DU108" s="1233" t="str">
        <f>IF($A$72&lt;&gt;"ชั้น"&amp;'01.ข้อมูลเบื้องต้น'!$H$2,"",IF(VLOOKUP($A108,'03.คีย์เทอม2'!$A$10:$GT$59,180,FALSE)="","",VLOOKUP($A108,'03.คีย์เทอม2'!$A$10:$GT$59,180,FALSE)))</f>
        <v/>
      </c>
      <c r="DV108" s="1262" t="str">
        <f t="shared" si="119"/>
        <v/>
      </c>
      <c r="DW108" s="1233" t="str">
        <f>IF('2.ชื่อนักเรียน'!R40="มส","มส",IF('2.ชื่อนักเรียน'!R40="ร","ร",IF('2.ชื่อนักเรียน'!R40="ย้าย","ย้าย",IF($B108="","",IF(DV108="","",IF(DV108&gt;=75,"เชี่ยวชาญ",IF(DV108&gt;=65,"ชำนาญ",IF(DV108&gt;=55,"พัฒนา",IF(DV108&gt;=50,"เริ่มต้น","ไม่ผ่าน")))))))))</f>
        <v/>
      </c>
    </row>
    <row r="109" spans="1:127" ht="16.8" customHeight="1">
      <c r="A109" s="1323">
        <v>31</v>
      </c>
      <c r="B109" s="1324" t="str">
        <f>IF('2.ชื่อนักเรียน'!C41="","",'2.ชื่อนักเรียน'!C41)</f>
        <v/>
      </c>
      <c r="C109" s="1313" t="str">
        <f>IF('2.ชื่อนักเรียน'!D41="","",'2.ชื่อนักเรียน'!D41)</f>
        <v/>
      </c>
      <c r="D109" s="1314" t="str">
        <f>IF($A$72&lt;&gt;"ชั้น"&amp;'01.ข้อมูลเบื้องต้น'!$H$2,"",IF(AK109="","",AK109))</f>
        <v/>
      </c>
      <c r="E109" s="1314" t="str">
        <f>IF($A$72&lt;&gt;"ชั้น"&amp;'01.ข้อมูลเบื้องต้น'!$H$2,"",IF(AO109="","",AO109))</f>
        <v/>
      </c>
      <c r="F109" s="1315" t="str">
        <f>IF($A$72&lt;&gt;"ชั้น"&amp;'01.ข้อมูลเบื้องต้น'!$H$2,"",IF(AS109="","",AS109))</f>
        <v/>
      </c>
      <c r="G109" s="1326" t="str">
        <f>IF($A$72&lt;&gt;"ชั้น"&amp;'01.ข้อมูลเบื้องต้น'!$H$2,"",IF(AW109="","",AW109))</f>
        <v/>
      </c>
      <c r="H109" s="1327" t="str">
        <f>IF($A$72&lt;&gt;"ชั้น"&amp;'01.ข้อมูลเบื้องต้น'!$H$2,"",IF(BA109="","",BA109))</f>
        <v/>
      </c>
      <c r="I109" s="1316" t="str">
        <f>IF($A$72&lt;&gt;"ชั้น"&amp;'01.ข้อมูลเบื้องต้น'!$H$2,"",IF(BE109="","",BE109))</f>
        <v/>
      </c>
      <c r="J109" s="1316" t="str">
        <f>IF($A$72&lt;&gt;"ชั้น"&amp;'01.ข้อมูลเบื้องต้น'!$H$2,"",IF(BI109="","",BI109))</f>
        <v/>
      </c>
      <c r="K109" s="1316" t="str">
        <f>IF($A$72&lt;&gt;"ชั้น"&amp;'01.ข้อมูลเบื้องต้น'!$H$2,"",IF(BM109="","",BM109))</f>
        <v/>
      </c>
      <c r="L109" s="1328" t="str">
        <f>IF($A$72&lt;&gt;"ชั้น"&amp;'01.ข้อมูลเบื้องต้น'!$H$2,"",IF(BO109="","",BO109))</f>
        <v/>
      </c>
      <c r="M109" s="1326" t="str">
        <f>IF($A$72&lt;&gt;"ชั้น"&amp;'01.ข้อมูลเบื้องต้น'!$H$2,"",IF(BS109="","",BS109))</f>
        <v/>
      </c>
      <c r="N109" s="1327" t="str">
        <f>IF($A$72&lt;&gt;"ชั้น"&amp;'01.ข้อมูลเบื้องต้น'!$H$2,"",IF(BW109="","",BW109))</f>
        <v/>
      </c>
      <c r="O109" s="1327" t="str">
        <f>IF($A$72&lt;&gt;"ชั้น"&amp;'01.ข้อมูลเบื้องต้น'!$H$2,"",IF(CA109="","",CA109))</f>
        <v/>
      </c>
      <c r="P109" s="1327" t="str">
        <f>IF($A$72&lt;&gt;"ชั้น"&amp;'01.ข้อมูลเบื้องต้น'!$H$2,"",IF(CE109="","",CE109))</f>
        <v/>
      </c>
      <c r="Q109" s="1327" t="str">
        <f>IF($A$72&lt;&gt;"ชั้น"&amp;'01.ข้อมูลเบื้องต้น'!$H$2,"",IF(CI109="","",CI109))</f>
        <v/>
      </c>
      <c r="R109" s="1327" t="str">
        <f>IF($A$72&lt;&gt;"ชั้น"&amp;'01.ข้อมูลเบื้องต้น'!$H$2,"",IF(CM109="","",CM109))</f>
        <v/>
      </c>
      <c r="S109" s="1327" t="str">
        <f>IF($A$72&lt;&gt;"ชั้น"&amp;'01.ข้อมูลเบื้องต้น'!$H$2,"",IF(CQ109="","",CQ109))</f>
        <v/>
      </c>
      <c r="T109" s="1327" t="str">
        <f>IF($A$72&lt;&gt;"ชั้น"&amp;'01.ข้อมูลเบื้องต้น'!$H$2,"",IF(CU109="","",CU109))</f>
        <v/>
      </c>
      <c r="U109" s="1327" t="str">
        <f>IF($A$72&lt;&gt;"ชั้น"&amp;'01.ข้อมูลเบื้องต้น'!$H$2,"",IF(CY109="","",CY109))</f>
        <v/>
      </c>
      <c r="V109" s="1327" t="str">
        <f>IF($A$72&lt;&gt;"ชั้น"&amp;'01.ข้อมูลเบื้องต้น'!$H$2,"",IF(DC109="","",DC109))</f>
        <v/>
      </c>
      <c r="W109" s="1327" t="str">
        <f>IF($A$72&lt;&gt;"ชั้น"&amp;'01.ข้อมูลเบื้องต้น'!$H$2,"",IF(DG109="","",DG109))</f>
        <v/>
      </c>
      <c r="X109" s="1327" t="str">
        <f>IF($A$72&lt;&gt;"ชั้น"&amp;'01.ข้อมูลเบื้องต้น'!$H$2,"",IF(DK109="","",DK109))</f>
        <v/>
      </c>
      <c r="Y109" s="1327" t="str">
        <f>IF($A$72&lt;&gt;"ชั้น"&amp;'01.ข้อมูลเบื้องต้น'!$H$2,"",IF(DO109="","",DO109))</f>
        <v/>
      </c>
      <c r="Z109" s="1327" t="str">
        <f>IF($A$72&lt;&gt;"ชั้น"&amp;'01.ข้อมูลเบื้องต้น'!$H$2,"",IF(DS109="","",DS109))</f>
        <v/>
      </c>
      <c r="AA109" s="1420" t="str">
        <f>IF($A$72&lt;&gt;"ชั้น"&amp;'01.ข้อมูลเบื้องต้น'!$H$2,"",IF(DW109="","",DW109))</f>
        <v/>
      </c>
      <c r="AB109" s="1421" t="str">
        <f>IF($A$72&lt;&gt;"ชั้น"&amp;'01.ข้อมูลเบื้องต้น'!$H$2,"",'7.พัฒนาผู้เรียน'!G41)</f>
        <v/>
      </c>
      <c r="AC109" s="1422" t="str">
        <f>IF($A$72&lt;&gt;"ชั้น"&amp;'01.ข้อมูลเบื้องต้น'!$H$2,"",'9.คุณลักษณะ'!I41)</f>
        <v/>
      </c>
      <c r="AH109" s="1233" t="str">
        <f>IF($A$72&lt;&gt;"ชั้น"&amp;'01.ข้อมูลเบื้องต้น'!$H$2,"",IF(VLOOKUP($A109,'02.คีย์เทอม1'!$A$10:$GT$59,189,FALSE)="","",VLOOKUP($A109,'02.คีย์เทอม1'!$A$10:$GT$59,189,FALSE)))</f>
        <v/>
      </c>
      <c r="AI109" s="1233" t="str">
        <f>IF($A$72&lt;&gt;"ชั้น"&amp;'01.ข้อมูลเบื้องต้น'!$H$2,"",IF(VLOOKUP($A109,'03.คีย์เทอม2'!$A$10:$GT$59,189,FALSE)="","",VLOOKUP($A109,'03.คีย์เทอม2'!$A$10:$GT$59,189,FALSE)))</f>
        <v/>
      </c>
      <c r="AJ109" s="1262" t="str">
        <f t="shared" si="73"/>
        <v/>
      </c>
      <c r="AK109" s="1233" t="str">
        <f>IF('2.ชื่อนักเรียน'!R41="มส","มส",IF('2.ชื่อนักเรียน'!R41="ร","ร",IF('2.ชื่อนักเรียน'!R41="ย้าย","ย้าย",IF($B109="","",IF(AJ109="","",IF(AJ109&gt;=75,"เชี่ยวชาญ",IF(AJ109&gt;=65,"ชำนาญ",IF(AJ109&gt;=55,"พัฒนา",IF(AJ109&gt;=50,"เริ่มต้น","ไม่ผ่าน")))))))))</f>
        <v/>
      </c>
      <c r="AL109" s="1233" t="str">
        <f>IF($A$72&lt;&gt;"ชั้น"&amp;'01.ข้อมูลเบื้องต้น'!$H$2,"",IF(VLOOKUP($A109,'02.คีย์เทอม1'!$A$10:$GT$59,193,FALSE)="","",VLOOKUP($A109,'02.คีย์เทอม1'!$A$10:$GT$59,193,FALSE)))</f>
        <v/>
      </c>
      <c r="AM109" s="1233" t="str">
        <f>IF($A$72&lt;&gt;"ชั้น"&amp;'01.ข้อมูลเบื้องต้น'!$H$2,"",IF(VLOOKUP($A109,'03.คีย์เทอม2'!$A$10:$GT$59,193,FALSE)="","",VLOOKUP($A109,'03.คีย์เทอม2'!$A$10:$GT$59,193,FALSE)))</f>
        <v/>
      </c>
      <c r="AN109" s="1262" t="str">
        <f t="shared" si="97"/>
        <v/>
      </c>
      <c r="AO109" s="1233" t="str">
        <f>IF('2.ชื่อนักเรียน'!R41="มส","มส",IF('2.ชื่อนักเรียน'!R41="ร","ร",IF('2.ชื่อนักเรียน'!R41="ย้าย","ย้าย",IF($B109="","",IF(AN109="","",IF(AN109&gt;=75,"เชี่ยวชาญ",IF(AN109&gt;=65,"ชำนาญ",IF(AN109&gt;=55,"พัฒนา",IF(AN109&gt;=50,"เริ่มต้น","ไม่ผ่าน")))))))))</f>
        <v/>
      </c>
      <c r="AP109" s="1233" t="str">
        <f>IF($A$72&lt;&gt;"ชั้น"&amp;'01.ข้อมูลเบื้องต้น'!$H$2,"",IF(VLOOKUP($A109,'02.คีย์เทอม1'!$A$10:$GT$59,195,FALSE)="","",VLOOKUP($A109,'02.คีย์เทอม1'!$A$10:$GT$59,195,FALSE)))</f>
        <v/>
      </c>
      <c r="AQ109" s="1233" t="str">
        <f>IF($A$72&lt;&gt;"ชั้น"&amp;'01.ข้อมูลเบื้องต้น'!$H$2,"",IF(VLOOKUP($A109,'03.คีย์เทอม2'!$A$10:$GT$59,195,FALSE)="","",VLOOKUP($A109,'03.คีย์เทอม2'!$A$10:$GT$59,195,FALSE)))</f>
        <v/>
      </c>
      <c r="AR109" s="1262" t="str">
        <f t="shared" si="98"/>
        <v/>
      </c>
      <c r="AS109" s="1233" t="str">
        <f>IF('2.ชื่อนักเรียน'!R41="มส","มส",IF('2.ชื่อนักเรียน'!R41="ร","ร",IF('2.ชื่อนักเรียน'!R41="ย้าย","ย้าย",IF($B109="","",IF(AR109="","",IF(AR109&gt;=75,"เชี่ยวชาญ",IF(AR109&gt;=65,"ชำนาญ",IF(AR109&gt;=55,"พัฒนา",IF(AR109&gt;=50,"เริ่มต้น","ไม่ผ่าน")))))))))</f>
        <v/>
      </c>
      <c r="AT109" s="1233" t="str">
        <f>IF($A$72&lt;&gt;"ชั้น"&amp;'01.ข้อมูลเบื้องต้น'!$H$2,"",IF(VLOOKUP($A109,'02.คีย์เทอม1'!$A$10:$GT$59,196,FALSE)="","",VLOOKUP($A109,'02.คีย์เทอม1'!$A$10:$GT$59,196,FALSE)))</f>
        <v/>
      </c>
      <c r="AU109" s="1233" t="str">
        <f>IF($A$72&lt;&gt;"ชั้น"&amp;'01.ข้อมูลเบื้องต้น'!$H$2,"",IF(VLOOKUP($A109,'03.คีย์เทอม2'!$A$10:$GT$59,196,FALSE)="","",VLOOKUP($A109,'03.คีย์เทอม2'!$A$10:$GT$59,196,FALSE)))</f>
        <v/>
      </c>
      <c r="AV109" s="1262" t="str">
        <f t="shared" si="99"/>
        <v/>
      </c>
      <c r="AW109" s="1233" t="str">
        <f>IF('2.ชื่อนักเรียน'!R41="มส","มส",IF('2.ชื่อนักเรียน'!R41="ร","ร",IF('2.ชื่อนักเรียน'!R41="ย้าย","ย้าย",IF($B109="","",IF(AV109="","",IF(AV109&gt;=75,"เชี่ยวชาญ",IF(AV109&gt;=65,"ชำนาญ",IF(AV109&gt;=55,"พัฒนา",IF(AV109&gt;=50,"เริ่มต้น","ไม่ผ่าน")))))))))</f>
        <v/>
      </c>
      <c r="AX109" s="1233" t="str">
        <f>IF($A$72&lt;&gt;"ชั้น"&amp;'01.ข้อมูลเบื้องต้น'!$H$2,"",IF(VLOOKUP($A109,'02.คีย์เทอม1'!$A$10:$GT$59,197,FALSE)="","",VLOOKUP($A109,'02.คีย์เทอม1'!$A$10:$GT$59,197,FALSE)))</f>
        <v/>
      </c>
      <c r="AY109" s="1233" t="str">
        <f>IF($A$72&lt;&gt;"ชั้น"&amp;'01.ข้อมูลเบื้องต้น'!$H$2,"",IF(VLOOKUP($A109,'03.คีย์เทอม2'!$A$10:$GT$59,197,FALSE)="","",VLOOKUP($A109,'03.คีย์เทอม2'!$A$10:$GT$59,197,FALSE)))</f>
        <v/>
      </c>
      <c r="AZ109" s="1262" t="str">
        <f t="shared" si="100"/>
        <v/>
      </c>
      <c r="BA109" s="1233" t="str">
        <f>IF('2.ชื่อนักเรียน'!R41="มส","มส",IF('2.ชื่อนักเรียน'!R41="ร","ร",IF('2.ชื่อนักเรียน'!R41="ย้าย","ย้าย",IF($B109="","",IF(AZ109="","",IF(AZ109&gt;=75,"เชี่ยวชาญ",IF(AZ109&gt;=65,"ชำนาญ",IF(AZ109&gt;=55,"พัฒนา",IF(AZ109&gt;=50,"เริ่มต้น","ไม่ผ่าน")))))))))</f>
        <v/>
      </c>
      <c r="BB109" s="1233" t="str">
        <f>IF($A$72&lt;&gt;"ชั้น"&amp;'01.ข้อมูลเบื้องต้น'!$H$2,"",IF(VLOOKUP($A109,'02.คีย์เทอม1'!$A$10:$GT$59,198,FALSE)="","",VLOOKUP($A109,'02.คีย์เทอม1'!$A$10:$GT$59,198,FALSE)))</f>
        <v/>
      </c>
      <c r="BC109" s="1233" t="str">
        <f>IF($A$72&lt;&gt;"ชั้น"&amp;'01.ข้อมูลเบื้องต้น'!$H$2,"",IF(VLOOKUP($A109,'03.คีย์เทอม2'!$A$10:$GT$59,198,FALSE)="","",VLOOKUP($A109,'03.คีย์เทอม2'!$A$10:$GT$59,198,FALSE)))</f>
        <v/>
      </c>
      <c r="BD109" s="1262" t="str">
        <f t="shared" si="101"/>
        <v/>
      </c>
      <c r="BE109" s="1233" t="str">
        <f>IF('2.ชื่อนักเรียน'!R41="มส","มส",IF('2.ชื่อนักเรียน'!R41="ร","ร",IF('2.ชื่อนักเรียน'!R41="ย้าย","ย้าย",IF($B109="","",IF(BD109="","",IF(BD109&gt;=75,"เชี่ยวชาญ",IF(BD109&gt;=65,"ชำนาญ",IF(BD109&gt;=55,"พัฒนา",IF(BD109&gt;=50,"เริ่มต้น","ไม่ผ่าน")))))))))</f>
        <v/>
      </c>
      <c r="BF109" s="1233" t="str">
        <f>IF($A$72&lt;&gt;"ชั้น"&amp;'01.ข้อมูลเบื้องต้น'!$H$2,"",IF(VLOOKUP($A109,'02.คีย์เทอม1'!$A$10:$GT$59,199,FALSE)="","",VLOOKUP($A109,'02.คีย์เทอม1'!$A$10:$GT$59,199,FALSE)))</f>
        <v/>
      </c>
      <c r="BG109" s="1233" t="str">
        <f>IF($A$72&lt;&gt;"ชั้น"&amp;'01.ข้อมูลเบื้องต้น'!$H$2,"",IF(VLOOKUP($A109,'03.คีย์เทอม2'!$A$10:$GT$59,199,FALSE)="","",VLOOKUP($A109,'03.คีย์เทอม2'!$A$10:$GT$59,199,FALSE)))</f>
        <v/>
      </c>
      <c r="BH109" s="1262" t="str">
        <f t="shared" si="102"/>
        <v/>
      </c>
      <c r="BI109" s="1233" t="str">
        <f>IF('2.ชื่อนักเรียน'!R41="มส","มส",IF('2.ชื่อนักเรียน'!R41="ร","ร",IF('2.ชื่อนักเรียน'!R41="ย้าย","ย้าย",IF($B109="","",IF(BH109="","",IF(BH109&gt;=75,"เชี่ยวชาญ",IF(BH109&gt;=65,"ชำนาญ",IF(BH109&gt;=55,"พัฒนา",IF(BH109&gt;=50,"เริ่มต้น","ไม่ผ่าน")))))))))</f>
        <v/>
      </c>
      <c r="BJ109" s="1233" t="str">
        <f>IF($A$72&lt;&gt;"ชั้น"&amp;'01.ข้อมูลเบื้องต้น'!$H$2,"",IF(VLOOKUP($A109,'02.คีย์เทอม1'!$A$10:$GT$59,200,FALSE)="","",VLOOKUP($A109,'02.คีย์เทอม1'!$A$10:$GT$59,200,FALSE)))</f>
        <v/>
      </c>
      <c r="BK109" s="1233" t="str">
        <f>IF($A$72&lt;&gt;"ชั้น"&amp;'01.ข้อมูลเบื้องต้น'!$H$2,"",IF(VLOOKUP($A109,'03.คีย์เทอม2'!$A$10:$GT$59,200,FALSE)="","",VLOOKUP($A109,'03.คีย์เทอม2'!$A$10:$GT$59,200,FALSE)))</f>
        <v/>
      </c>
      <c r="BL109" s="1262" t="str">
        <f t="shared" si="103"/>
        <v/>
      </c>
      <c r="BM109" s="1233" t="str">
        <f>IF('2.ชื่อนักเรียน'!R41="มส","มส",IF('2.ชื่อนักเรียน'!R41="ร","ร",IF('2.ชื่อนักเรียน'!R41="ย้าย","ย้าย",IF($B109="","",IF(BL109="","",IF(BL109&gt;=75,"เชี่ยวชาญ",IF(BL109&gt;=65,"ชำนาญ",IF(BL109&gt;=55,"พัฒนา",IF(BL109&gt;=50,"เริ่มต้น","ไม่ผ่าน")))))))))</f>
        <v/>
      </c>
      <c r="BN109" s="1262" t="str">
        <f t="shared" si="104"/>
        <v/>
      </c>
      <c r="BO109" s="1233" t="str">
        <f>IF('2.ชื่อนักเรียน'!R41="มส","มส",IF('2.ชื่อนักเรียน'!R41="ร","ร",IF('2.ชื่อนักเรียน'!R41="ย้าย","ย้าย",IF($B109="","",IF(BN109="","",IF(BN109&gt;=75,"เชี่ยวชาญ",IF(BN109&gt;=65,"ชำนาญ",IF(BN109&gt;=55,"พัฒนา",IF(BN109&gt;=50,"เริ่มต้น","ไม่ผ่าน")))))))))</f>
        <v/>
      </c>
      <c r="BP109" s="1233" t="str">
        <f>IF($A$72&lt;&gt;"ชั้น"&amp;'01.ข้อมูลเบื้องต้น'!$H$2,"",IF(VLOOKUP($A109,'02.คีย์เทอม1'!$A$10:$GT$59,110,FALSE)="","",VLOOKUP($A109,'02.คีย์เทอม1'!$A$10:$GT$59,110,FALSE)))</f>
        <v/>
      </c>
      <c r="BQ109" s="1233" t="str">
        <f>IF($A$72&lt;&gt;"ชั้น"&amp;'01.ข้อมูลเบื้องต้น'!$H$2,"",IF(VLOOKUP($A109,'03.คีย์เทอม2'!$A$10:$GT$59,110,FALSE)="","",VLOOKUP($A109,'03.คีย์เทอม2'!$A$10:$GT$59,110,FALSE)))</f>
        <v/>
      </c>
      <c r="BR109" s="1262" t="str">
        <f t="shared" si="105"/>
        <v/>
      </c>
      <c r="BS109" s="1233" t="str">
        <f>IF('2.ชื่อนักเรียน'!R41="มส","มส",IF('2.ชื่อนักเรียน'!R41="ร","ร",IF('2.ชื่อนักเรียน'!R41="ย้าย","ย้าย",IF($B109="","",IF(BR109="","",IF(BR109&gt;=75,"เชี่ยวชาญ",IF(BR109&gt;=65,"ชำนาญ",IF(BR109&gt;=55,"พัฒนา",IF(BR109&gt;=50,"เริ่มต้น","ไม่ผ่าน")))))))))</f>
        <v/>
      </c>
      <c r="BT109" s="1233" t="str">
        <f>IF($A$72&lt;&gt;"ชั้น"&amp;'01.ข้อมูลเบื้องต้น'!$H$2,"",IF(VLOOKUP($A109,'02.คีย์เทอม1'!$A$10:$GT$59,115,FALSE)="","",VLOOKUP($A109,'02.คีย์เทอม1'!$A$10:$GT$59,115,FALSE)))</f>
        <v/>
      </c>
      <c r="BU109" s="1233" t="str">
        <f>IF($A$72&lt;&gt;"ชั้น"&amp;'01.ข้อมูลเบื้องต้น'!$H$2,"",IF(VLOOKUP($A109,'03.คีย์เทอม2'!$A$10:$GT$59,115,FALSE)="","",VLOOKUP($A109,'03.คีย์เทอม2'!$A$10:$GT$59,115,FALSE)))</f>
        <v/>
      </c>
      <c r="BV109" s="1262" t="str">
        <f t="shared" si="106"/>
        <v/>
      </c>
      <c r="BW109" s="1233" t="str">
        <f>IF('2.ชื่อนักเรียน'!R41="มส","มส",IF('2.ชื่อนักเรียน'!R41="ร","ร",IF('2.ชื่อนักเรียน'!R41="ย้าย","ย้าย",IF($B109="","",IF(BV109="","",IF(BV109&gt;=75,"เชี่ยวชาญ",IF(BV109&gt;=65,"ชำนาญ",IF(BV109&gt;=55,"พัฒนา",IF(BV109&gt;=50,"เริ่มต้น","ไม่ผ่าน")))))))))</f>
        <v/>
      </c>
      <c r="BX109" s="1233" t="str">
        <f>IF($A$72&lt;&gt;"ชั้น"&amp;'01.ข้อมูลเบื้องต้น'!$H$2,"",IF(VLOOKUP($A109,'02.คีย์เทอม1'!$A$10:$GT$59,120,FALSE)="","",VLOOKUP($A109,'02.คีย์เทอม1'!$A$10:$GT$59,120,FALSE)))</f>
        <v/>
      </c>
      <c r="BY109" s="1233" t="str">
        <f>IF($A$72&lt;&gt;"ชั้น"&amp;'01.ข้อมูลเบื้องต้น'!$H$2,"",IF(VLOOKUP($A109,'03.คีย์เทอม2'!$A$10:$GT$59,120,FALSE)="","",VLOOKUP($A109,'03.คีย์เทอม2'!$A$10:$GT$59,120,FALSE)))</f>
        <v/>
      </c>
      <c r="BZ109" s="1262" t="str">
        <f t="shared" si="107"/>
        <v/>
      </c>
      <c r="CA109" s="1233" t="str">
        <f>IF('2.ชื่อนักเรียน'!R41="มส","มส",IF('2.ชื่อนักเรียน'!R41="ร","ร",IF('2.ชื่อนักเรียน'!R41="ย้าย","ย้าย",IF($B109="","",IF(BZ109="","",IF(BZ109&gt;=75,"เชี่ยวชาญ",IF(BZ109&gt;=65,"ชำนาญ",IF(BZ109&gt;=55,"พัฒนา",IF(BZ109&gt;=50,"เริ่มต้น","ไม่ผ่าน")))))))))</f>
        <v/>
      </c>
      <c r="CB109" s="1233" t="str">
        <f>IF($A$72&lt;&gt;"ชั้น"&amp;'01.ข้อมูลเบื้องต้น'!$H$2,"",IF(VLOOKUP($A109,'02.คีย์เทอม1'!$A$10:$GT$59,125,FALSE)="","",VLOOKUP($A109,'02.คีย์เทอม1'!$A$10:$GT$59,125,FALSE)))</f>
        <v/>
      </c>
      <c r="CC109" s="1233" t="str">
        <f>IF($A$72&lt;&gt;"ชั้น"&amp;'01.ข้อมูลเบื้องต้น'!$H$2,"",IF(VLOOKUP($A109,'03.คีย์เทอม2'!$A$10:$GT$59,125,FALSE)="","",VLOOKUP($A109,'03.คีย์เทอม2'!$A$10:$GT$59,125,FALSE)))</f>
        <v/>
      </c>
      <c r="CD109" s="1262" t="str">
        <f t="shared" si="108"/>
        <v/>
      </c>
      <c r="CE109" s="1233" t="str">
        <f>IF('2.ชื่อนักเรียน'!R41="มส","มส",IF('2.ชื่อนักเรียน'!R41="ร","ร",IF('2.ชื่อนักเรียน'!R41="ย้าย","ย้าย",IF($B109="","",IF(CD109="","",IF(CD109&gt;=75,"เชี่ยวชาญ",IF(CD109&gt;=65,"ชำนาญ",IF(CD109&gt;=55,"พัฒนา",IF(CD109&gt;=50,"เริ่มต้น","ไม่ผ่าน")))))))))</f>
        <v/>
      </c>
      <c r="CF109" s="1233" t="str">
        <f>IF($A$72&lt;&gt;"ชั้น"&amp;'01.ข้อมูลเบื้องต้น'!$H$2,"",IF(VLOOKUP($A109,'02.คีย์เทอม1'!$A$10:$GT$59,130,FALSE)="","",VLOOKUP($A109,'02.คีย์เทอม1'!$A$10:$GT$59,130,FALSE)))</f>
        <v/>
      </c>
      <c r="CG109" s="1233" t="str">
        <f>IF($A$72&lt;&gt;"ชั้น"&amp;'01.ข้อมูลเบื้องต้น'!$H$2,"",IF(VLOOKUP($A109,'03.คีย์เทอม2'!$A$10:$GT$59,130,FALSE)="","",VLOOKUP($A109,'03.คีย์เทอม2'!$A$10:$GT$59,130,FALSE)))</f>
        <v/>
      </c>
      <c r="CH109" s="1262" t="str">
        <f t="shared" si="109"/>
        <v/>
      </c>
      <c r="CI109" s="1233" t="str">
        <f>IF('2.ชื่อนักเรียน'!R41="มส","มส",IF('2.ชื่อนักเรียน'!R41="ร","ร",IF('2.ชื่อนักเรียน'!R41="ย้าย","ย้าย",IF($B109="","",IF(CH109="","",IF(CH109&gt;=75,"เชี่ยวชาญ",IF(CH109&gt;=65,"ชำนาญ",IF(CH109&gt;=55,"พัฒนา",IF(CH109&gt;=50,"เริ่มต้น","ไม่ผ่าน")))))))))</f>
        <v/>
      </c>
      <c r="CJ109" s="1233" t="str">
        <f>IF($A$72&lt;&gt;"ชั้น"&amp;'01.ข้อมูลเบื้องต้น'!$H$2,"",IF(VLOOKUP($A109,'02.คีย์เทอม1'!$A$10:$GT$59,135,FALSE)="","",VLOOKUP($A109,'02.คีย์เทอม1'!$A$10:$GT$59,135,FALSE)))</f>
        <v/>
      </c>
      <c r="CK109" s="1233" t="str">
        <f>IF($A$72&lt;&gt;"ชั้น"&amp;'01.ข้อมูลเบื้องต้น'!$H$2,"",IF(VLOOKUP($A109,'03.คีย์เทอม2'!$A$10:$GT$59,135,FALSE)="","",VLOOKUP($A109,'03.คีย์เทอม2'!$A$10:$GT$59,135,FALSE)))</f>
        <v/>
      </c>
      <c r="CL109" s="1262" t="str">
        <f t="shared" si="110"/>
        <v/>
      </c>
      <c r="CM109" s="1233" t="str">
        <f>IF('2.ชื่อนักเรียน'!R41="มส","มส",IF('2.ชื่อนักเรียน'!R41="ร","ร",IF('2.ชื่อนักเรียน'!R41="ย้าย","ย้าย",IF($B109="","",IF(CL109="","",IF(CL109&gt;=75,"เชี่ยวชาญ",IF(CL109&gt;=65,"ชำนาญ",IF(CL109&gt;=55,"พัฒนา",IF(CL109&gt;=50,"เริ่มต้น","ไม่ผ่าน")))))))))</f>
        <v/>
      </c>
      <c r="CN109" s="1233" t="str">
        <f>IF($A$72&lt;&gt;"ชั้น"&amp;'01.ข้อมูลเบื้องต้น'!$H$2,"",IF(VLOOKUP($A109,'02.คีย์เทอม1'!$A$10:$GT$59,140,FALSE)="","",VLOOKUP($A109,'02.คีย์เทอม1'!$A$10:$GT$59,140,FALSE)))</f>
        <v/>
      </c>
      <c r="CO109" s="1233" t="str">
        <f>IF($A$72&lt;&gt;"ชั้น"&amp;'01.ข้อมูลเบื้องต้น'!$H$2,"",IF(VLOOKUP($A109,'03.คีย์เทอม2'!$A$10:$GT$59,140,FALSE)="","",VLOOKUP($A109,'03.คีย์เทอม2'!$A$10:$GT$59,140,FALSE)))</f>
        <v/>
      </c>
      <c r="CP109" s="1262" t="str">
        <f t="shared" si="111"/>
        <v/>
      </c>
      <c r="CQ109" s="1233" t="str">
        <f>IF('2.ชื่อนักเรียน'!R41="มส","มส",IF('2.ชื่อนักเรียน'!R41="ร","ร",IF('2.ชื่อนักเรียน'!R41="ย้าย","ย้าย",IF($B109="","",IF(CP109="","",IF(CP109&gt;=75,"เชี่ยวชาญ",IF(CP109&gt;=65,"ชำนาญ",IF(CP109&gt;=55,"พัฒนา",IF(CP109&gt;=50,"เริ่มต้น","ไม่ผ่าน")))))))))</f>
        <v/>
      </c>
      <c r="CR109" s="1233" t="str">
        <f>IF($A$72&lt;&gt;"ชั้น"&amp;'01.ข้อมูลเบื้องต้น'!$H$2,"",IF(VLOOKUP($A109,'02.คีย์เทอม1'!$A$10:$GT$59,145,FALSE)="","",VLOOKUP($A109,'02.คีย์เทอม1'!$A$10:$GT$59,145,FALSE)))</f>
        <v/>
      </c>
      <c r="CS109" s="1233" t="str">
        <f>IF($A$72&lt;&gt;"ชั้น"&amp;'01.ข้อมูลเบื้องต้น'!$H$2,"",IF(VLOOKUP($A109,'03.คีย์เทอม2'!$A$10:$GT$59,145,FALSE)="","",VLOOKUP($A109,'03.คีย์เทอม2'!$A$10:$GT$59,145,FALSE)))</f>
        <v/>
      </c>
      <c r="CT109" s="1262" t="str">
        <f t="shared" si="112"/>
        <v/>
      </c>
      <c r="CU109" s="1233" t="str">
        <f>IF('2.ชื่อนักเรียน'!R41="มส","มส",IF('2.ชื่อนักเรียน'!R41="ร","ร",IF('2.ชื่อนักเรียน'!R41="ย้าย","ย้าย",IF($B109="","",IF(CT109="","",IF(CT109&gt;=75,"เชี่ยวชาญ",IF(CT109&gt;=65,"ชำนาญ",IF(CT109&gt;=55,"พัฒนา",IF(CT109&gt;=50,"เริ่มต้น","ไม่ผ่าน")))))))))</f>
        <v/>
      </c>
      <c r="CV109" s="1233" t="str">
        <f>IF($A$72&lt;&gt;"ชั้น"&amp;'01.ข้อมูลเบื้องต้น'!$H$2,"",IF(VLOOKUP($A109,'02.คีย์เทอม1'!$A$10:$GT$59,150,FALSE)="","",VLOOKUP($A109,'02.คีย์เทอม1'!$A$10:$GT$59,150,FALSE)))</f>
        <v/>
      </c>
      <c r="CW109" s="1233" t="str">
        <f>IF($A$72&lt;&gt;"ชั้น"&amp;'01.ข้อมูลเบื้องต้น'!$H$2,"",IF(VLOOKUP($A109,'03.คีย์เทอม2'!$A$10:$GT$59,150,FALSE)="","",VLOOKUP($A109,'03.คีย์เทอม2'!$A$10:$GT$59,150,FALSE)))</f>
        <v/>
      </c>
      <c r="CX109" s="1262" t="str">
        <f t="shared" si="113"/>
        <v/>
      </c>
      <c r="CY109" s="1233" t="str">
        <f>IF('2.ชื่อนักเรียน'!R41="มส","มส",IF('2.ชื่อนักเรียน'!R41="ร","ร",IF('2.ชื่อนักเรียน'!R41="ย้าย","ย้าย",IF($B109="","",IF(CX109="","",IF(CX109&gt;=75,"เชี่ยวชาญ",IF(CX109&gt;=65,"ชำนาญ",IF(CX109&gt;=55,"พัฒนา",IF(CX109&gt;=50,"เริ่มต้น","ไม่ผ่าน")))))))))</f>
        <v/>
      </c>
      <c r="CZ109" s="1233" t="str">
        <f>IF($A$72&lt;&gt;"ชั้น"&amp;'01.ข้อมูลเบื้องต้น'!$H$2,"",IF(VLOOKUP($A109,'02.คีย์เทอม1'!$A$10:$GT$59,155,FALSE)="","",VLOOKUP($A109,'02.คีย์เทอม1'!$A$10:$GT$59,155,FALSE)))</f>
        <v/>
      </c>
      <c r="DA109" s="1233" t="str">
        <f>IF($A$72&lt;&gt;"ชั้น"&amp;'01.ข้อมูลเบื้องต้น'!$H$2,"",IF(VLOOKUP($A109,'03.คีย์เทอม2'!$A$10:$GT$59,155,FALSE)="","",VLOOKUP($A109,'03.คีย์เทอม2'!$A$10:$GT$59,155,FALSE)))</f>
        <v/>
      </c>
      <c r="DB109" s="1262" t="str">
        <f t="shared" si="114"/>
        <v/>
      </c>
      <c r="DC109" s="1233" t="str">
        <f>IF('2.ชื่อนักเรียน'!R41="มส","มส",IF('2.ชื่อนักเรียน'!R41="ร","ร",IF('2.ชื่อนักเรียน'!R41="ย้าย","ย้าย",IF($B109="","",IF(DB109="","",IF(DB109&gt;=75,"เชี่ยวชาญ",IF(DB109&gt;=65,"ชำนาญ",IF(DB109&gt;=55,"พัฒนา",IF(DB109&gt;=50,"เริ่มต้น","ไม่ผ่าน")))))))))</f>
        <v/>
      </c>
      <c r="DD109" s="1233" t="str">
        <f>IF($A$72&lt;&gt;"ชั้น"&amp;'01.ข้อมูลเบื้องต้น'!$H$2,"",IF(VLOOKUP($A109,'02.คีย์เทอม1'!$A$10:$GT$59,160,FALSE)="","",VLOOKUP($A109,'02.คีย์เทอม1'!$A$10:$GT$59,160,FALSE)))</f>
        <v/>
      </c>
      <c r="DE109" s="1233" t="str">
        <f>IF($A$72&lt;&gt;"ชั้น"&amp;'01.ข้อมูลเบื้องต้น'!$H$2,"",IF(VLOOKUP($A109,'03.คีย์เทอม2'!$A$10:$GT$59,160,FALSE)="","",VLOOKUP($A109,'03.คีย์เทอม2'!$A$10:$GT$59,160,FALSE)))</f>
        <v/>
      </c>
      <c r="DF109" s="1262" t="str">
        <f t="shared" si="115"/>
        <v/>
      </c>
      <c r="DG109" s="1233" t="str">
        <f>IF('2.ชื่อนักเรียน'!R41="มส","มส",IF('2.ชื่อนักเรียน'!R41="ร","ร",IF('2.ชื่อนักเรียน'!R41="ย้าย","ย้าย",IF($B109="","",IF(DF109="","",IF(DF109&gt;=75,"เชี่ยวชาญ",IF(DF109&gt;=65,"ชำนาญ",IF(DF109&gt;=55,"พัฒนา",IF(DF109&gt;=50,"เริ่มต้น","ไม่ผ่าน")))))))))</f>
        <v/>
      </c>
      <c r="DH109" s="1233" t="str">
        <f>IF($A$72&lt;&gt;"ชั้น"&amp;'01.ข้อมูลเบื้องต้น'!$H$2,"",IF(VLOOKUP($A109,'02.คีย์เทอม1'!$A$10:$GT$59,165,FALSE)="","",VLOOKUP($A109,'02.คีย์เทอม1'!$A$10:$GT$59,165,FALSE)))</f>
        <v/>
      </c>
      <c r="DI109" s="1233" t="str">
        <f>IF($A$72&lt;&gt;"ชั้น"&amp;'01.ข้อมูลเบื้องต้น'!$H$2,"",IF(VLOOKUP($A109,'03.คีย์เทอม2'!$A$10:$GT$59,165,FALSE)="","",VLOOKUP($A109,'03.คีย์เทอม2'!$A$10:$GT$59,165,FALSE)))</f>
        <v/>
      </c>
      <c r="DJ109" s="1262" t="str">
        <f t="shared" si="116"/>
        <v/>
      </c>
      <c r="DK109" s="1233" t="str">
        <f>IF('2.ชื่อนักเรียน'!R41="มส","มส",IF('2.ชื่อนักเรียน'!R41="ร","ร",IF('2.ชื่อนักเรียน'!R41="ย้าย","ย้าย",IF($B109="","",IF(DJ109="","",IF(DJ109&gt;=75,"เชี่ยวชาญ",IF(DJ109&gt;=65,"ชำนาญ",IF(DJ109&gt;=55,"พัฒนา",IF(DJ109&gt;=50,"เริ่มต้น","ไม่ผ่าน")))))))))</f>
        <v/>
      </c>
      <c r="DL109" s="1233" t="str">
        <f>IF($A$72&lt;&gt;"ชั้น"&amp;'01.ข้อมูลเบื้องต้น'!$H$2,"",IF(VLOOKUP($A109,'02.คีย์เทอม1'!$A$10:$GT$59,170,FALSE)="","",VLOOKUP($A109,'02.คีย์เทอม1'!$A$10:$GT$59,170,FALSE)))</f>
        <v/>
      </c>
      <c r="DM109" s="1233" t="str">
        <f>IF($A$72&lt;&gt;"ชั้น"&amp;'01.ข้อมูลเบื้องต้น'!$H$2,"",IF(VLOOKUP($A109,'03.คีย์เทอม2'!$A$10:$GT$59,170,FALSE)="","",VLOOKUP($A109,'03.คีย์เทอม2'!$A$10:$GT$59,170,FALSE)))</f>
        <v/>
      </c>
      <c r="DN109" s="1262" t="str">
        <f t="shared" si="117"/>
        <v/>
      </c>
      <c r="DO109" s="1233" t="str">
        <f>IF('2.ชื่อนักเรียน'!R41="มส","มส",IF('2.ชื่อนักเรียน'!R41="ร","ร",IF('2.ชื่อนักเรียน'!R41="ย้าย","ย้าย",IF($B109="","",IF(DN109="","",IF(DN109&gt;=75,"เชี่ยวชาญ",IF(DN109&gt;=65,"ชำนาญ",IF(DN109&gt;=55,"พัฒนา",IF(DN109&gt;=50,"เริ่มต้น","ไม่ผ่าน")))))))))</f>
        <v/>
      </c>
      <c r="DP109" s="1233" t="str">
        <f>IF($A$72&lt;&gt;"ชั้น"&amp;'01.ข้อมูลเบื้องต้น'!$H$2,"",IF(VLOOKUP($A109,'02.คีย์เทอม1'!$A$10:$GT$59,175,FALSE)="","",VLOOKUP($A109,'02.คีย์เทอม1'!$A$10:$GT$59,175,FALSE)))</f>
        <v/>
      </c>
      <c r="DQ109" s="1233" t="str">
        <f>IF($A$72&lt;&gt;"ชั้น"&amp;'01.ข้อมูลเบื้องต้น'!$H$2,"",IF(VLOOKUP($A109,'03.คีย์เทอม2'!$A$10:$GT$59,175,FALSE)="","",VLOOKUP($A109,'03.คีย์เทอม2'!$A$10:$GT$59,175,FALSE)))</f>
        <v/>
      </c>
      <c r="DR109" s="1262" t="str">
        <f t="shared" si="118"/>
        <v/>
      </c>
      <c r="DS109" s="1233" t="str">
        <f>IF('2.ชื่อนักเรียน'!R41="มส","มส",IF('2.ชื่อนักเรียน'!R41="ร","ร",IF('2.ชื่อนักเรียน'!R41="ย้าย","ย้าย",IF($B109="","",IF(DR109="","",IF(DR109&gt;=75,"เชี่ยวชาญ",IF(DR109&gt;=65,"ชำนาญ",IF(DR109&gt;=55,"พัฒนา",IF(DR109&gt;=50,"เริ่มต้น","ไม่ผ่าน")))))))))</f>
        <v/>
      </c>
      <c r="DT109" s="1233" t="str">
        <f>IF($A$72&lt;&gt;"ชั้น"&amp;'01.ข้อมูลเบื้องต้น'!$H$2,"",IF(VLOOKUP($A109,'02.คีย์เทอม1'!$A$10:$GT$59,180,FALSE)="","",VLOOKUP($A109,'02.คีย์เทอม1'!$A$10:$GT$59,180,FALSE)))</f>
        <v/>
      </c>
      <c r="DU109" s="1233" t="str">
        <f>IF($A$72&lt;&gt;"ชั้น"&amp;'01.ข้อมูลเบื้องต้น'!$H$2,"",IF(VLOOKUP($A109,'03.คีย์เทอม2'!$A$10:$GT$59,180,FALSE)="","",VLOOKUP($A109,'03.คีย์เทอม2'!$A$10:$GT$59,180,FALSE)))</f>
        <v/>
      </c>
      <c r="DV109" s="1262" t="str">
        <f t="shared" si="119"/>
        <v/>
      </c>
      <c r="DW109" s="1233" t="str">
        <f>IF('2.ชื่อนักเรียน'!R41="มส","มส",IF('2.ชื่อนักเรียน'!R41="ร","ร",IF('2.ชื่อนักเรียน'!R41="ย้าย","ย้าย",IF($B109="","",IF(DV109="","",IF(DV109&gt;=75,"เชี่ยวชาญ",IF(DV109&gt;=65,"ชำนาญ",IF(DV109&gt;=55,"พัฒนา",IF(DV109&gt;=50,"เริ่มต้น","ไม่ผ่าน")))))))))</f>
        <v/>
      </c>
    </row>
    <row r="110" spans="1:127" ht="16.8" customHeight="1">
      <c r="A110" s="1323">
        <v>32</v>
      </c>
      <c r="B110" s="1324" t="str">
        <f>IF('2.ชื่อนักเรียน'!C42="","",'2.ชื่อนักเรียน'!C42)</f>
        <v/>
      </c>
      <c r="C110" s="1313" t="str">
        <f>IF('2.ชื่อนักเรียน'!D42="","",'2.ชื่อนักเรียน'!D42)</f>
        <v/>
      </c>
      <c r="D110" s="1314" t="str">
        <f>IF($A$72&lt;&gt;"ชั้น"&amp;'01.ข้อมูลเบื้องต้น'!$H$2,"",IF(AK110="","",AK110))</f>
        <v/>
      </c>
      <c r="E110" s="1314" t="str">
        <f>IF($A$72&lt;&gt;"ชั้น"&amp;'01.ข้อมูลเบื้องต้น'!$H$2,"",IF(AO110="","",AO110))</f>
        <v/>
      </c>
      <c r="F110" s="1315" t="str">
        <f>IF($A$72&lt;&gt;"ชั้น"&amp;'01.ข้อมูลเบื้องต้น'!$H$2,"",IF(AS110="","",AS110))</f>
        <v/>
      </c>
      <c r="G110" s="1326" t="str">
        <f>IF($A$72&lt;&gt;"ชั้น"&amp;'01.ข้อมูลเบื้องต้น'!$H$2,"",IF(AW110="","",AW110))</f>
        <v/>
      </c>
      <c r="H110" s="1327" t="str">
        <f>IF($A$72&lt;&gt;"ชั้น"&amp;'01.ข้อมูลเบื้องต้น'!$H$2,"",IF(BA110="","",BA110))</f>
        <v/>
      </c>
      <c r="I110" s="1316" t="str">
        <f>IF($A$72&lt;&gt;"ชั้น"&amp;'01.ข้อมูลเบื้องต้น'!$H$2,"",IF(BE110="","",BE110))</f>
        <v/>
      </c>
      <c r="J110" s="1316" t="str">
        <f>IF($A$72&lt;&gt;"ชั้น"&amp;'01.ข้อมูลเบื้องต้น'!$H$2,"",IF(BI110="","",BI110))</f>
        <v/>
      </c>
      <c r="K110" s="1316" t="str">
        <f>IF($A$72&lt;&gt;"ชั้น"&amp;'01.ข้อมูลเบื้องต้น'!$H$2,"",IF(BM110="","",BM110))</f>
        <v/>
      </c>
      <c r="L110" s="1328" t="str">
        <f>IF($A$72&lt;&gt;"ชั้น"&amp;'01.ข้อมูลเบื้องต้น'!$H$2,"",IF(BO110="","",BO110))</f>
        <v/>
      </c>
      <c r="M110" s="1326" t="str">
        <f>IF($A$72&lt;&gt;"ชั้น"&amp;'01.ข้อมูลเบื้องต้น'!$H$2,"",IF(BS110="","",BS110))</f>
        <v/>
      </c>
      <c r="N110" s="1327" t="str">
        <f>IF($A$72&lt;&gt;"ชั้น"&amp;'01.ข้อมูลเบื้องต้น'!$H$2,"",IF(BW110="","",BW110))</f>
        <v/>
      </c>
      <c r="O110" s="1327" t="str">
        <f>IF($A$72&lt;&gt;"ชั้น"&amp;'01.ข้อมูลเบื้องต้น'!$H$2,"",IF(CA110="","",CA110))</f>
        <v/>
      </c>
      <c r="P110" s="1327" t="str">
        <f>IF($A$72&lt;&gt;"ชั้น"&amp;'01.ข้อมูลเบื้องต้น'!$H$2,"",IF(CE110="","",CE110))</f>
        <v/>
      </c>
      <c r="Q110" s="1327" t="str">
        <f>IF($A$72&lt;&gt;"ชั้น"&amp;'01.ข้อมูลเบื้องต้น'!$H$2,"",IF(CI110="","",CI110))</f>
        <v/>
      </c>
      <c r="R110" s="1327" t="str">
        <f>IF($A$72&lt;&gt;"ชั้น"&amp;'01.ข้อมูลเบื้องต้น'!$H$2,"",IF(CM110="","",CM110))</f>
        <v/>
      </c>
      <c r="S110" s="1327" t="str">
        <f>IF($A$72&lt;&gt;"ชั้น"&amp;'01.ข้อมูลเบื้องต้น'!$H$2,"",IF(CQ110="","",CQ110))</f>
        <v/>
      </c>
      <c r="T110" s="1327" t="str">
        <f>IF($A$72&lt;&gt;"ชั้น"&amp;'01.ข้อมูลเบื้องต้น'!$H$2,"",IF(CU110="","",CU110))</f>
        <v/>
      </c>
      <c r="U110" s="1327" t="str">
        <f>IF($A$72&lt;&gt;"ชั้น"&amp;'01.ข้อมูลเบื้องต้น'!$H$2,"",IF(CY110="","",CY110))</f>
        <v/>
      </c>
      <c r="V110" s="1327" t="str">
        <f>IF($A$72&lt;&gt;"ชั้น"&amp;'01.ข้อมูลเบื้องต้น'!$H$2,"",IF(DC110="","",DC110))</f>
        <v/>
      </c>
      <c r="W110" s="1327" t="str">
        <f>IF($A$72&lt;&gt;"ชั้น"&amp;'01.ข้อมูลเบื้องต้น'!$H$2,"",IF(DG110="","",DG110))</f>
        <v/>
      </c>
      <c r="X110" s="1327" t="str">
        <f>IF($A$72&lt;&gt;"ชั้น"&amp;'01.ข้อมูลเบื้องต้น'!$H$2,"",IF(DK110="","",DK110))</f>
        <v/>
      </c>
      <c r="Y110" s="1327" t="str">
        <f>IF($A$72&lt;&gt;"ชั้น"&amp;'01.ข้อมูลเบื้องต้น'!$H$2,"",IF(DO110="","",DO110))</f>
        <v/>
      </c>
      <c r="Z110" s="1327" t="str">
        <f>IF($A$72&lt;&gt;"ชั้น"&amp;'01.ข้อมูลเบื้องต้น'!$H$2,"",IF(DS110="","",DS110))</f>
        <v/>
      </c>
      <c r="AA110" s="1420" t="str">
        <f>IF($A$72&lt;&gt;"ชั้น"&amp;'01.ข้อมูลเบื้องต้น'!$H$2,"",IF(DW110="","",DW110))</f>
        <v/>
      </c>
      <c r="AB110" s="1421" t="str">
        <f>IF($A$72&lt;&gt;"ชั้น"&amp;'01.ข้อมูลเบื้องต้น'!$H$2,"",'7.พัฒนาผู้เรียน'!G42)</f>
        <v/>
      </c>
      <c r="AC110" s="1422" t="str">
        <f>IF($A$72&lt;&gt;"ชั้น"&amp;'01.ข้อมูลเบื้องต้น'!$H$2,"",'9.คุณลักษณะ'!I42)</f>
        <v/>
      </c>
      <c r="AH110" s="1233" t="str">
        <f>IF($A$72&lt;&gt;"ชั้น"&amp;'01.ข้อมูลเบื้องต้น'!$H$2,"",IF(VLOOKUP($A110,'02.คีย์เทอม1'!$A$10:$GT$59,189,FALSE)="","",VLOOKUP($A110,'02.คีย์เทอม1'!$A$10:$GT$59,189,FALSE)))</f>
        <v/>
      </c>
      <c r="AI110" s="1233" t="str">
        <f>IF($A$72&lt;&gt;"ชั้น"&amp;'01.ข้อมูลเบื้องต้น'!$H$2,"",IF(VLOOKUP($A110,'03.คีย์เทอม2'!$A$10:$GT$59,189,FALSE)="","",VLOOKUP($A110,'03.คีย์เทอม2'!$A$10:$GT$59,189,FALSE)))</f>
        <v/>
      </c>
      <c r="AJ110" s="1262" t="str">
        <f t="shared" si="73"/>
        <v/>
      </c>
      <c r="AK110" s="1233" t="str">
        <f>IF('2.ชื่อนักเรียน'!R42="มส","มส",IF('2.ชื่อนักเรียน'!R42="ร","ร",IF('2.ชื่อนักเรียน'!R42="ย้าย","ย้าย",IF($B110="","",IF(AJ110="","",IF(AJ110&gt;=75,"เชี่ยวชาญ",IF(AJ110&gt;=65,"ชำนาญ",IF(AJ110&gt;=55,"พัฒนา",IF(AJ110&gt;=50,"เริ่มต้น","ไม่ผ่าน")))))))))</f>
        <v/>
      </c>
      <c r="AL110" s="1233" t="str">
        <f>IF($A$72&lt;&gt;"ชั้น"&amp;'01.ข้อมูลเบื้องต้น'!$H$2,"",IF(VLOOKUP($A110,'02.คีย์เทอม1'!$A$10:$GT$59,193,FALSE)="","",VLOOKUP($A110,'02.คีย์เทอม1'!$A$10:$GT$59,193,FALSE)))</f>
        <v/>
      </c>
      <c r="AM110" s="1233" t="str">
        <f>IF($A$72&lt;&gt;"ชั้น"&amp;'01.ข้อมูลเบื้องต้น'!$H$2,"",IF(VLOOKUP($A110,'03.คีย์เทอม2'!$A$10:$GT$59,193,FALSE)="","",VLOOKUP($A110,'03.คีย์เทอม2'!$A$10:$GT$59,193,FALSE)))</f>
        <v/>
      </c>
      <c r="AN110" s="1262" t="str">
        <f t="shared" si="97"/>
        <v/>
      </c>
      <c r="AO110" s="1233" t="str">
        <f>IF('2.ชื่อนักเรียน'!R42="มส","มส",IF('2.ชื่อนักเรียน'!R42="ร","ร",IF('2.ชื่อนักเรียน'!R42="ย้าย","ย้าย",IF($B110="","",IF(AN110="","",IF(AN110&gt;=75,"เชี่ยวชาญ",IF(AN110&gt;=65,"ชำนาญ",IF(AN110&gt;=55,"พัฒนา",IF(AN110&gt;=50,"เริ่มต้น","ไม่ผ่าน")))))))))</f>
        <v/>
      </c>
      <c r="AP110" s="1233" t="str">
        <f>IF($A$72&lt;&gt;"ชั้น"&amp;'01.ข้อมูลเบื้องต้น'!$H$2,"",IF(VLOOKUP($A110,'02.คีย์เทอม1'!$A$10:$GT$59,195,FALSE)="","",VLOOKUP($A110,'02.คีย์เทอม1'!$A$10:$GT$59,195,FALSE)))</f>
        <v/>
      </c>
      <c r="AQ110" s="1233" t="str">
        <f>IF($A$72&lt;&gt;"ชั้น"&amp;'01.ข้อมูลเบื้องต้น'!$H$2,"",IF(VLOOKUP($A110,'03.คีย์เทอม2'!$A$10:$GT$59,195,FALSE)="","",VLOOKUP($A110,'03.คีย์เทอม2'!$A$10:$GT$59,195,FALSE)))</f>
        <v/>
      </c>
      <c r="AR110" s="1262" t="str">
        <f t="shared" si="98"/>
        <v/>
      </c>
      <c r="AS110" s="1233" t="str">
        <f>IF('2.ชื่อนักเรียน'!R42="มส","มส",IF('2.ชื่อนักเรียน'!R42="ร","ร",IF('2.ชื่อนักเรียน'!R42="ย้าย","ย้าย",IF($B110="","",IF(AR110="","",IF(AR110&gt;=75,"เชี่ยวชาญ",IF(AR110&gt;=65,"ชำนาญ",IF(AR110&gt;=55,"พัฒนา",IF(AR110&gt;=50,"เริ่มต้น","ไม่ผ่าน")))))))))</f>
        <v/>
      </c>
      <c r="AT110" s="1233" t="str">
        <f>IF($A$72&lt;&gt;"ชั้น"&amp;'01.ข้อมูลเบื้องต้น'!$H$2,"",IF(VLOOKUP($A110,'02.คีย์เทอม1'!$A$10:$GT$59,196,FALSE)="","",VLOOKUP($A110,'02.คีย์เทอม1'!$A$10:$GT$59,196,FALSE)))</f>
        <v/>
      </c>
      <c r="AU110" s="1233" t="str">
        <f>IF($A$72&lt;&gt;"ชั้น"&amp;'01.ข้อมูลเบื้องต้น'!$H$2,"",IF(VLOOKUP($A110,'03.คีย์เทอม2'!$A$10:$GT$59,196,FALSE)="","",VLOOKUP($A110,'03.คีย์เทอม2'!$A$10:$GT$59,196,FALSE)))</f>
        <v/>
      </c>
      <c r="AV110" s="1262" t="str">
        <f t="shared" si="99"/>
        <v/>
      </c>
      <c r="AW110" s="1233" t="str">
        <f>IF('2.ชื่อนักเรียน'!R42="มส","มส",IF('2.ชื่อนักเรียน'!R42="ร","ร",IF('2.ชื่อนักเรียน'!R42="ย้าย","ย้าย",IF($B110="","",IF(AV110="","",IF(AV110&gt;=75,"เชี่ยวชาญ",IF(AV110&gt;=65,"ชำนาญ",IF(AV110&gt;=55,"พัฒนา",IF(AV110&gt;=50,"เริ่มต้น","ไม่ผ่าน")))))))))</f>
        <v/>
      </c>
      <c r="AX110" s="1233" t="str">
        <f>IF($A$72&lt;&gt;"ชั้น"&amp;'01.ข้อมูลเบื้องต้น'!$H$2,"",IF(VLOOKUP($A110,'02.คีย์เทอม1'!$A$10:$GT$59,197,FALSE)="","",VLOOKUP($A110,'02.คีย์เทอม1'!$A$10:$GT$59,197,FALSE)))</f>
        <v/>
      </c>
      <c r="AY110" s="1233" t="str">
        <f>IF($A$72&lt;&gt;"ชั้น"&amp;'01.ข้อมูลเบื้องต้น'!$H$2,"",IF(VLOOKUP($A110,'03.คีย์เทอม2'!$A$10:$GT$59,197,FALSE)="","",VLOOKUP($A110,'03.คีย์เทอม2'!$A$10:$GT$59,197,FALSE)))</f>
        <v/>
      </c>
      <c r="AZ110" s="1262" t="str">
        <f t="shared" si="100"/>
        <v/>
      </c>
      <c r="BA110" s="1233" t="str">
        <f>IF('2.ชื่อนักเรียน'!R42="มส","มส",IF('2.ชื่อนักเรียน'!R42="ร","ร",IF('2.ชื่อนักเรียน'!R42="ย้าย","ย้าย",IF($B110="","",IF(AZ110="","",IF(AZ110&gt;=75,"เชี่ยวชาญ",IF(AZ110&gt;=65,"ชำนาญ",IF(AZ110&gt;=55,"พัฒนา",IF(AZ110&gt;=50,"เริ่มต้น","ไม่ผ่าน")))))))))</f>
        <v/>
      </c>
      <c r="BB110" s="1233" t="str">
        <f>IF($A$72&lt;&gt;"ชั้น"&amp;'01.ข้อมูลเบื้องต้น'!$H$2,"",IF(VLOOKUP($A110,'02.คีย์เทอม1'!$A$10:$GT$59,198,FALSE)="","",VLOOKUP($A110,'02.คีย์เทอม1'!$A$10:$GT$59,198,FALSE)))</f>
        <v/>
      </c>
      <c r="BC110" s="1233" t="str">
        <f>IF($A$72&lt;&gt;"ชั้น"&amp;'01.ข้อมูลเบื้องต้น'!$H$2,"",IF(VLOOKUP($A110,'03.คีย์เทอม2'!$A$10:$GT$59,198,FALSE)="","",VLOOKUP($A110,'03.คีย์เทอม2'!$A$10:$GT$59,198,FALSE)))</f>
        <v/>
      </c>
      <c r="BD110" s="1262" t="str">
        <f t="shared" si="101"/>
        <v/>
      </c>
      <c r="BE110" s="1233" t="str">
        <f>IF('2.ชื่อนักเรียน'!R42="มส","มส",IF('2.ชื่อนักเรียน'!R42="ร","ร",IF('2.ชื่อนักเรียน'!R42="ย้าย","ย้าย",IF($B110="","",IF(BD110="","",IF(BD110&gt;=75,"เชี่ยวชาญ",IF(BD110&gt;=65,"ชำนาญ",IF(BD110&gt;=55,"พัฒนา",IF(BD110&gt;=50,"เริ่มต้น","ไม่ผ่าน")))))))))</f>
        <v/>
      </c>
      <c r="BF110" s="1233" t="str">
        <f>IF($A$72&lt;&gt;"ชั้น"&amp;'01.ข้อมูลเบื้องต้น'!$H$2,"",IF(VLOOKUP($A110,'02.คีย์เทอม1'!$A$10:$GT$59,199,FALSE)="","",VLOOKUP($A110,'02.คีย์เทอม1'!$A$10:$GT$59,199,FALSE)))</f>
        <v/>
      </c>
      <c r="BG110" s="1233" t="str">
        <f>IF($A$72&lt;&gt;"ชั้น"&amp;'01.ข้อมูลเบื้องต้น'!$H$2,"",IF(VLOOKUP($A110,'03.คีย์เทอม2'!$A$10:$GT$59,199,FALSE)="","",VLOOKUP($A110,'03.คีย์เทอม2'!$A$10:$GT$59,199,FALSE)))</f>
        <v/>
      </c>
      <c r="BH110" s="1262" t="str">
        <f t="shared" si="102"/>
        <v/>
      </c>
      <c r="BI110" s="1233" t="str">
        <f>IF('2.ชื่อนักเรียน'!R42="มส","มส",IF('2.ชื่อนักเรียน'!R42="ร","ร",IF('2.ชื่อนักเรียน'!R42="ย้าย","ย้าย",IF($B110="","",IF(BH110="","",IF(BH110&gt;=75,"เชี่ยวชาญ",IF(BH110&gt;=65,"ชำนาญ",IF(BH110&gt;=55,"พัฒนา",IF(BH110&gt;=50,"เริ่มต้น","ไม่ผ่าน")))))))))</f>
        <v/>
      </c>
      <c r="BJ110" s="1233" t="str">
        <f>IF($A$72&lt;&gt;"ชั้น"&amp;'01.ข้อมูลเบื้องต้น'!$H$2,"",IF(VLOOKUP($A110,'02.คีย์เทอม1'!$A$10:$GT$59,200,FALSE)="","",VLOOKUP($A110,'02.คีย์เทอม1'!$A$10:$GT$59,200,FALSE)))</f>
        <v/>
      </c>
      <c r="BK110" s="1233" t="str">
        <f>IF($A$72&lt;&gt;"ชั้น"&amp;'01.ข้อมูลเบื้องต้น'!$H$2,"",IF(VLOOKUP($A110,'03.คีย์เทอม2'!$A$10:$GT$59,200,FALSE)="","",VLOOKUP($A110,'03.คีย์เทอม2'!$A$10:$GT$59,200,FALSE)))</f>
        <v/>
      </c>
      <c r="BL110" s="1262" t="str">
        <f t="shared" si="103"/>
        <v/>
      </c>
      <c r="BM110" s="1233" t="str">
        <f>IF('2.ชื่อนักเรียน'!R42="มส","มส",IF('2.ชื่อนักเรียน'!R42="ร","ร",IF('2.ชื่อนักเรียน'!R42="ย้าย","ย้าย",IF($B110="","",IF(BL110="","",IF(BL110&gt;=75,"เชี่ยวชาญ",IF(BL110&gt;=65,"ชำนาญ",IF(BL110&gt;=55,"พัฒนา",IF(BL110&gt;=50,"เริ่มต้น","ไม่ผ่าน")))))))))</f>
        <v/>
      </c>
      <c r="BN110" s="1262" t="str">
        <f t="shared" si="104"/>
        <v/>
      </c>
      <c r="BO110" s="1233" t="str">
        <f>IF('2.ชื่อนักเรียน'!R42="มส","มส",IF('2.ชื่อนักเรียน'!R42="ร","ร",IF('2.ชื่อนักเรียน'!R42="ย้าย","ย้าย",IF($B110="","",IF(BN110="","",IF(BN110&gt;=75,"เชี่ยวชาญ",IF(BN110&gt;=65,"ชำนาญ",IF(BN110&gt;=55,"พัฒนา",IF(BN110&gt;=50,"เริ่มต้น","ไม่ผ่าน")))))))))</f>
        <v/>
      </c>
      <c r="BP110" s="1233" t="str">
        <f>IF($A$72&lt;&gt;"ชั้น"&amp;'01.ข้อมูลเบื้องต้น'!$H$2,"",IF(VLOOKUP($A110,'02.คีย์เทอม1'!$A$10:$GT$59,110,FALSE)="","",VLOOKUP($A110,'02.คีย์เทอม1'!$A$10:$GT$59,110,FALSE)))</f>
        <v/>
      </c>
      <c r="BQ110" s="1233" t="str">
        <f>IF($A$72&lt;&gt;"ชั้น"&amp;'01.ข้อมูลเบื้องต้น'!$H$2,"",IF(VLOOKUP($A110,'03.คีย์เทอม2'!$A$10:$GT$59,110,FALSE)="","",VLOOKUP($A110,'03.คีย์เทอม2'!$A$10:$GT$59,110,FALSE)))</f>
        <v/>
      </c>
      <c r="BR110" s="1262" t="str">
        <f t="shared" si="105"/>
        <v/>
      </c>
      <c r="BS110" s="1233" t="str">
        <f>IF('2.ชื่อนักเรียน'!R42="มส","มส",IF('2.ชื่อนักเรียน'!R42="ร","ร",IF('2.ชื่อนักเรียน'!R42="ย้าย","ย้าย",IF($B110="","",IF(BR110="","",IF(BR110&gt;=75,"เชี่ยวชาญ",IF(BR110&gt;=65,"ชำนาญ",IF(BR110&gt;=55,"พัฒนา",IF(BR110&gt;=50,"เริ่มต้น","ไม่ผ่าน")))))))))</f>
        <v/>
      </c>
      <c r="BT110" s="1233" t="str">
        <f>IF($A$72&lt;&gt;"ชั้น"&amp;'01.ข้อมูลเบื้องต้น'!$H$2,"",IF(VLOOKUP($A110,'02.คีย์เทอม1'!$A$10:$GT$59,115,FALSE)="","",VLOOKUP($A110,'02.คีย์เทอม1'!$A$10:$GT$59,115,FALSE)))</f>
        <v/>
      </c>
      <c r="BU110" s="1233" t="str">
        <f>IF($A$72&lt;&gt;"ชั้น"&amp;'01.ข้อมูลเบื้องต้น'!$H$2,"",IF(VLOOKUP($A110,'03.คีย์เทอม2'!$A$10:$GT$59,115,FALSE)="","",VLOOKUP($A110,'03.คีย์เทอม2'!$A$10:$GT$59,115,FALSE)))</f>
        <v/>
      </c>
      <c r="BV110" s="1262" t="str">
        <f t="shared" si="106"/>
        <v/>
      </c>
      <c r="BW110" s="1233" t="str">
        <f>IF('2.ชื่อนักเรียน'!R42="มส","มส",IF('2.ชื่อนักเรียน'!R42="ร","ร",IF('2.ชื่อนักเรียน'!R42="ย้าย","ย้าย",IF($B110="","",IF(BV110="","",IF(BV110&gt;=75,"เชี่ยวชาญ",IF(BV110&gt;=65,"ชำนาญ",IF(BV110&gt;=55,"พัฒนา",IF(BV110&gt;=50,"เริ่มต้น","ไม่ผ่าน")))))))))</f>
        <v/>
      </c>
      <c r="BX110" s="1233" t="str">
        <f>IF($A$72&lt;&gt;"ชั้น"&amp;'01.ข้อมูลเบื้องต้น'!$H$2,"",IF(VLOOKUP($A110,'02.คีย์เทอม1'!$A$10:$GT$59,120,FALSE)="","",VLOOKUP($A110,'02.คีย์เทอม1'!$A$10:$GT$59,120,FALSE)))</f>
        <v/>
      </c>
      <c r="BY110" s="1233" t="str">
        <f>IF($A$72&lt;&gt;"ชั้น"&amp;'01.ข้อมูลเบื้องต้น'!$H$2,"",IF(VLOOKUP($A110,'03.คีย์เทอม2'!$A$10:$GT$59,120,FALSE)="","",VLOOKUP($A110,'03.คีย์เทอม2'!$A$10:$GT$59,120,FALSE)))</f>
        <v/>
      </c>
      <c r="BZ110" s="1262" t="str">
        <f t="shared" si="107"/>
        <v/>
      </c>
      <c r="CA110" s="1233" t="str">
        <f>IF('2.ชื่อนักเรียน'!R42="มส","มส",IF('2.ชื่อนักเรียน'!R42="ร","ร",IF('2.ชื่อนักเรียน'!R42="ย้าย","ย้าย",IF($B110="","",IF(BZ110="","",IF(BZ110&gt;=75,"เชี่ยวชาญ",IF(BZ110&gt;=65,"ชำนาญ",IF(BZ110&gt;=55,"พัฒนา",IF(BZ110&gt;=50,"เริ่มต้น","ไม่ผ่าน")))))))))</f>
        <v/>
      </c>
      <c r="CB110" s="1233" t="str">
        <f>IF($A$72&lt;&gt;"ชั้น"&amp;'01.ข้อมูลเบื้องต้น'!$H$2,"",IF(VLOOKUP($A110,'02.คีย์เทอม1'!$A$10:$GT$59,125,FALSE)="","",VLOOKUP($A110,'02.คีย์เทอม1'!$A$10:$GT$59,125,FALSE)))</f>
        <v/>
      </c>
      <c r="CC110" s="1233" t="str">
        <f>IF($A$72&lt;&gt;"ชั้น"&amp;'01.ข้อมูลเบื้องต้น'!$H$2,"",IF(VLOOKUP($A110,'03.คีย์เทอม2'!$A$10:$GT$59,125,FALSE)="","",VLOOKUP($A110,'03.คีย์เทอม2'!$A$10:$GT$59,125,FALSE)))</f>
        <v/>
      </c>
      <c r="CD110" s="1262" t="str">
        <f t="shared" si="108"/>
        <v/>
      </c>
      <c r="CE110" s="1233" t="str">
        <f>IF('2.ชื่อนักเรียน'!R42="มส","มส",IF('2.ชื่อนักเรียน'!R42="ร","ร",IF('2.ชื่อนักเรียน'!R42="ย้าย","ย้าย",IF($B110="","",IF(CD110="","",IF(CD110&gt;=75,"เชี่ยวชาญ",IF(CD110&gt;=65,"ชำนาญ",IF(CD110&gt;=55,"พัฒนา",IF(CD110&gt;=50,"เริ่มต้น","ไม่ผ่าน")))))))))</f>
        <v/>
      </c>
      <c r="CF110" s="1233" t="str">
        <f>IF($A$72&lt;&gt;"ชั้น"&amp;'01.ข้อมูลเบื้องต้น'!$H$2,"",IF(VLOOKUP($A110,'02.คีย์เทอม1'!$A$10:$GT$59,130,FALSE)="","",VLOOKUP($A110,'02.คีย์เทอม1'!$A$10:$GT$59,130,FALSE)))</f>
        <v/>
      </c>
      <c r="CG110" s="1233" t="str">
        <f>IF($A$72&lt;&gt;"ชั้น"&amp;'01.ข้อมูลเบื้องต้น'!$H$2,"",IF(VLOOKUP($A110,'03.คีย์เทอม2'!$A$10:$GT$59,130,FALSE)="","",VLOOKUP($A110,'03.คีย์เทอม2'!$A$10:$GT$59,130,FALSE)))</f>
        <v/>
      </c>
      <c r="CH110" s="1262" t="str">
        <f t="shared" si="109"/>
        <v/>
      </c>
      <c r="CI110" s="1233" t="str">
        <f>IF('2.ชื่อนักเรียน'!R42="มส","มส",IF('2.ชื่อนักเรียน'!R42="ร","ร",IF('2.ชื่อนักเรียน'!R42="ย้าย","ย้าย",IF($B110="","",IF(CH110="","",IF(CH110&gt;=75,"เชี่ยวชาญ",IF(CH110&gt;=65,"ชำนาญ",IF(CH110&gt;=55,"พัฒนา",IF(CH110&gt;=50,"เริ่มต้น","ไม่ผ่าน")))))))))</f>
        <v/>
      </c>
      <c r="CJ110" s="1233" t="str">
        <f>IF($A$72&lt;&gt;"ชั้น"&amp;'01.ข้อมูลเบื้องต้น'!$H$2,"",IF(VLOOKUP($A110,'02.คีย์เทอม1'!$A$10:$GT$59,135,FALSE)="","",VLOOKUP($A110,'02.คีย์เทอม1'!$A$10:$GT$59,135,FALSE)))</f>
        <v/>
      </c>
      <c r="CK110" s="1233" t="str">
        <f>IF($A$72&lt;&gt;"ชั้น"&amp;'01.ข้อมูลเบื้องต้น'!$H$2,"",IF(VLOOKUP($A110,'03.คีย์เทอม2'!$A$10:$GT$59,135,FALSE)="","",VLOOKUP($A110,'03.คีย์เทอม2'!$A$10:$GT$59,135,FALSE)))</f>
        <v/>
      </c>
      <c r="CL110" s="1262" t="str">
        <f t="shared" si="110"/>
        <v/>
      </c>
      <c r="CM110" s="1233" t="str">
        <f>IF('2.ชื่อนักเรียน'!R42="มส","มส",IF('2.ชื่อนักเรียน'!R42="ร","ร",IF('2.ชื่อนักเรียน'!R42="ย้าย","ย้าย",IF($B110="","",IF(CL110="","",IF(CL110&gt;=75,"เชี่ยวชาญ",IF(CL110&gt;=65,"ชำนาญ",IF(CL110&gt;=55,"พัฒนา",IF(CL110&gt;=50,"เริ่มต้น","ไม่ผ่าน")))))))))</f>
        <v/>
      </c>
      <c r="CN110" s="1233" t="str">
        <f>IF($A$72&lt;&gt;"ชั้น"&amp;'01.ข้อมูลเบื้องต้น'!$H$2,"",IF(VLOOKUP($A110,'02.คีย์เทอม1'!$A$10:$GT$59,140,FALSE)="","",VLOOKUP($A110,'02.คีย์เทอม1'!$A$10:$GT$59,140,FALSE)))</f>
        <v/>
      </c>
      <c r="CO110" s="1233" t="str">
        <f>IF($A$72&lt;&gt;"ชั้น"&amp;'01.ข้อมูลเบื้องต้น'!$H$2,"",IF(VLOOKUP($A110,'03.คีย์เทอม2'!$A$10:$GT$59,140,FALSE)="","",VLOOKUP($A110,'03.คีย์เทอม2'!$A$10:$GT$59,140,FALSE)))</f>
        <v/>
      </c>
      <c r="CP110" s="1262" t="str">
        <f t="shared" si="111"/>
        <v/>
      </c>
      <c r="CQ110" s="1233" t="str">
        <f>IF('2.ชื่อนักเรียน'!R42="มส","มส",IF('2.ชื่อนักเรียน'!R42="ร","ร",IF('2.ชื่อนักเรียน'!R42="ย้าย","ย้าย",IF($B110="","",IF(CP110="","",IF(CP110&gt;=75,"เชี่ยวชาญ",IF(CP110&gt;=65,"ชำนาญ",IF(CP110&gt;=55,"พัฒนา",IF(CP110&gt;=50,"เริ่มต้น","ไม่ผ่าน")))))))))</f>
        <v/>
      </c>
      <c r="CR110" s="1233" t="str">
        <f>IF($A$72&lt;&gt;"ชั้น"&amp;'01.ข้อมูลเบื้องต้น'!$H$2,"",IF(VLOOKUP($A110,'02.คีย์เทอม1'!$A$10:$GT$59,145,FALSE)="","",VLOOKUP($A110,'02.คีย์เทอม1'!$A$10:$GT$59,145,FALSE)))</f>
        <v/>
      </c>
      <c r="CS110" s="1233" t="str">
        <f>IF($A$72&lt;&gt;"ชั้น"&amp;'01.ข้อมูลเบื้องต้น'!$H$2,"",IF(VLOOKUP($A110,'03.คีย์เทอม2'!$A$10:$GT$59,145,FALSE)="","",VLOOKUP($A110,'03.คีย์เทอม2'!$A$10:$GT$59,145,FALSE)))</f>
        <v/>
      </c>
      <c r="CT110" s="1262" t="str">
        <f t="shared" si="112"/>
        <v/>
      </c>
      <c r="CU110" s="1233" t="str">
        <f>IF('2.ชื่อนักเรียน'!R42="มส","มส",IF('2.ชื่อนักเรียน'!R42="ร","ร",IF('2.ชื่อนักเรียน'!R42="ย้าย","ย้าย",IF($B110="","",IF(CT110="","",IF(CT110&gt;=75,"เชี่ยวชาญ",IF(CT110&gt;=65,"ชำนาญ",IF(CT110&gt;=55,"พัฒนา",IF(CT110&gt;=50,"เริ่มต้น","ไม่ผ่าน")))))))))</f>
        <v/>
      </c>
      <c r="CV110" s="1233" t="str">
        <f>IF($A$72&lt;&gt;"ชั้น"&amp;'01.ข้อมูลเบื้องต้น'!$H$2,"",IF(VLOOKUP($A110,'02.คีย์เทอม1'!$A$10:$GT$59,150,FALSE)="","",VLOOKUP($A110,'02.คีย์เทอม1'!$A$10:$GT$59,150,FALSE)))</f>
        <v/>
      </c>
      <c r="CW110" s="1233" t="str">
        <f>IF($A$72&lt;&gt;"ชั้น"&amp;'01.ข้อมูลเบื้องต้น'!$H$2,"",IF(VLOOKUP($A110,'03.คีย์เทอม2'!$A$10:$GT$59,150,FALSE)="","",VLOOKUP($A110,'03.คีย์เทอม2'!$A$10:$GT$59,150,FALSE)))</f>
        <v/>
      </c>
      <c r="CX110" s="1262" t="str">
        <f t="shared" si="113"/>
        <v/>
      </c>
      <c r="CY110" s="1233" t="str">
        <f>IF('2.ชื่อนักเรียน'!R42="มส","มส",IF('2.ชื่อนักเรียน'!R42="ร","ร",IF('2.ชื่อนักเรียน'!R42="ย้าย","ย้าย",IF($B110="","",IF(CX110="","",IF(CX110&gt;=75,"เชี่ยวชาญ",IF(CX110&gt;=65,"ชำนาญ",IF(CX110&gt;=55,"พัฒนา",IF(CX110&gt;=50,"เริ่มต้น","ไม่ผ่าน")))))))))</f>
        <v/>
      </c>
      <c r="CZ110" s="1233" t="str">
        <f>IF($A$72&lt;&gt;"ชั้น"&amp;'01.ข้อมูลเบื้องต้น'!$H$2,"",IF(VLOOKUP($A110,'02.คีย์เทอม1'!$A$10:$GT$59,155,FALSE)="","",VLOOKUP($A110,'02.คีย์เทอม1'!$A$10:$GT$59,155,FALSE)))</f>
        <v/>
      </c>
      <c r="DA110" s="1233" t="str">
        <f>IF($A$72&lt;&gt;"ชั้น"&amp;'01.ข้อมูลเบื้องต้น'!$H$2,"",IF(VLOOKUP($A110,'03.คีย์เทอม2'!$A$10:$GT$59,155,FALSE)="","",VLOOKUP($A110,'03.คีย์เทอม2'!$A$10:$GT$59,155,FALSE)))</f>
        <v/>
      </c>
      <c r="DB110" s="1262" t="str">
        <f t="shared" si="114"/>
        <v/>
      </c>
      <c r="DC110" s="1233" t="str">
        <f>IF('2.ชื่อนักเรียน'!R42="มส","มส",IF('2.ชื่อนักเรียน'!R42="ร","ร",IF('2.ชื่อนักเรียน'!R42="ย้าย","ย้าย",IF($B110="","",IF(DB110="","",IF(DB110&gt;=75,"เชี่ยวชาญ",IF(DB110&gt;=65,"ชำนาญ",IF(DB110&gt;=55,"พัฒนา",IF(DB110&gt;=50,"เริ่มต้น","ไม่ผ่าน")))))))))</f>
        <v/>
      </c>
      <c r="DD110" s="1233" t="str">
        <f>IF($A$72&lt;&gt;"ชั้น"&amp;'01.ข้อมูลเบื้องต้น'!$H$2,"",IF(VLOOKUP($A110,'02.คีย์เทอม1'!$A$10:$GT$59,160,FALSE)="","",VLOOKUP($A110,'02.คีย์เทอม1'!$A$10:$GT$59,160,FALSE)))</f>
        <v/>
      </c>
      <c r="DE110" s="1233" t="str">
        <f>IF($A$72&lt;&gt;"ชั้น"&amp;'01.ข้อมูลเบื้องต้น'!$H$2,"",IF(VLOOKUP($A110,'03.คีย์เทอม2'!$A$10:$GT$59,160,FALSE)="","",VLOOKUP($A110,'03.คีย์เทอม2'!$A$10:$GT$59,160,FALSE)))</f>
        <v/>
      </c>
      <c r="DF110" s="1262" t="str">
        <f t="shared" si="115"/>
        <v/>
      </c>
      <c r="DG110" s="1233" t="str">
        <f>IF('2.ชื่อนักเรียน'!R42="มส","มส",IF('2.ชื่อนักเรียน'!R42="ร","ร",IF('2.ชื่อนักเรียน'!R42="ย้าย","ย้าย",IF($B110="","",IF(DF110="","",IF(DF110&gt;=75,"เชี่ยวชาญ",IF(DF110&gt;=65,"ชำนาญ",IF(DF110&gt;=55,"พัฒนา",IF(DF110&gt;=50,"เริ่มต้น","ไม่ผ่าน")))))))))</f>
        <v/>
      </c>
      <c r="DH110" s="1233" t="str">
        <f>IF($A$72&lt;&gt;"ชั้น"&amp;'01.ข้อมูลเบื้องต้น'!$H$2,"",IF(VLOOKUP($A110,'02.คีย์เทอม1'!$A$10:$GT$59,165,FALSE)="","",VLOOKUP($A110,'02.คีย์เทอม1'!$A$10:$GT$59,165,FALSE)))</f>
        <v/>
      </c>
      <c r="DI110" s="1233" t="str">
        <f>IF($A$72&lt;&gt;"ชั้น"&amp;'01.ข้อมูลเบื้องต้น'!$H$2,"",IF(VLOOKUP($A110,'03.คีย์เทอม2'!$A$10:$GT$59,165,FALSE)="","",VLOOKUP($A110,'03.คีย์เทอม2'!$A$10:$GT$59,165,FALSE)))</f>
        <v/>
      </c>
      <c r="DJ110" s="1262" t="str">
        <f t="shared" si="116"/>
        <v/>
      </c>
      <c r="DK110" s="1233" t="str">
        <f>IF('2.ชื่อนักเรียน'!R42="มส","มส",IF('2.ชื่อนักเรียน'!R42="ร","ร",IF('2.ชื่อนักเรียน'!R42="ย้าย","ย้าย",IF($B110="","",IF(DJ110="","",IF(DJ110&gt;=75,"เชี่ยวชาญ",IF(DJ110&gt;=65,"ชำนาญ",IF(DJ110&gt;=55,"พัฒนา",IF(DJ110&gt;=50,"เริ่มต้น","ไม่ผ่าน")))))))))</f>
        <v/>
      </c>
      <c r="DL110" s="1233" t="str">
        <f>IF($A$72&lt;&gt;"ชั้น"&amp;'01.ข้อมูลเบื้องต้น'!$H$2,"",IF(VLOOKUP($A110,'02.คีย์เทอม1'!$A$10:$GT$59,170,FALSE)="","",VLOOKUP($A110,'02.คีย์เทอม1'!$A$10:$GT$59,170,FALSE)))</f>
        <v/>
      </c>
      <c r="DM110" s="1233" t="str">
        <f>IF($A$72&lt;&gt;"ชั้น"&amp;'01.ข้อมูลเบื้องต้น'!$H$2,"",IF(VLOOKUP($A110,'03.คีย์เทอม2'!$A$10:$GT$59,170,FALSE)="","",VLOOKUP($A110,'03.คีย์เทอม2'!$A$10:$GT$59,170,FALSE)))</f>
        <v/>
      </c>
      <c r="DN110" s="1262" t="str">
        <f t="shared" si="117"/>
        <v/>
      </c>
      <c r="DO110" s="1233" t="str">
        <f>IF('2.ชื่อนักเรียน'!R42="มส","มส",IF('2.ชื่อนักเรียน'!R42="ร","ร",IF('2.ชื่อนักเรียน'!R42="ย้าย","ย้าย",IF($B110="","",IF(DN110="","",IF(DN110&gt;=75,"เชี่ยวชาญ",IF(DN110&gt;=65,"ชำนาญ",IF(DN110&gt;=55,"พัฒนา",IF(DN110&gt;=50,"เริ่มต้น","ไม่ผ่าน")))))))))</f>
        <v/>
      </c>
      <c r="DP110" s="1233" t="str">
        <f>IF($A$72&lt;&gt;"ชั้น"&amp;'01.ข้อมูลเบื้องต้น'!$H$2,"",IF(VLOOKUP($A110,'02.คีย์เทอม1'!$A$10:$GT$59,175,FALSE)="","",VLOOKUP($A110,'02.คีย์เทอม1'!$A$10:$GT$59,175,FALSE)))</f>
        <v/>
      </c>
      <c r="DQ110" s="1233" t="str">
        <f>IF($A$72&lt;&gt;"ชั้น"&amp;'01.ข้อมูลเบื้องต้น'!$H$2,"",IF(VLOOKUP($A110,'03.คีย์เทอม2'!$A$10:$GT$59,175,FALSE)="","",VLOOKUP($A110,'03.คีย์เทอม2'!$A$10:$GT$59,175,FALSE)))</f>
        <v/>
      </c>
      <c r="DR110" s="1262" t="str">
        <f t="shared" si="118"/>
        <v/>
      </c>
      <c r="DS110" s="1233" t="str">
        <f>IF('2.ชื่อนักเรียน'!R42="มส","มส",IF('2.ชื่อนักเรียน'!R42="ร","ร",IF('2.ชื่อนักเรียน'!R42="ย้าย","ย้าย",IF($B110="","",IF(DR110="","",IF(DR110&gt;=75,"เชี่ยวชาญ",IF(DR110&gt;=65,"ชำนาญ",IF(DR110&gt;=55,"พัฒนา",IF(DR110&gt;=50,"เริ่มต้น","ไม่ผ่าน")))))))))</f>
        <v/>
      </c>
      <c r="DT110" s="1233" t="str">
        <f>IF($A$72&lt;&gt;"ชั้น"&amp;'01.ข้อมูลเบื้องต้น'!$H$2,"",IF(VLOOKUP($A110,'02.คีย์เทอม1'!$A$10:$GT$59,180,FALSE)="","",VLOOKUP($A110,'02.คีย์เทอม1'!$A$10:$GT$59,180,FALSE)))</f>
        <v/>
      </c>
      <c r="DU110" s="1233" t="str">
        <f>IF($A$72&lt;&gt;"ชั้น"&amp;'01.ข้อมูลเบื้องต้น'!$H$2,"",IF(VLOOKUP($A110,'03.คีย์เทอม2'!$A$10:$GT$59,180,FALSE)="","",VLOOKUP($A110,'03.คีย์เทอม2'!$A$10:$GT$59,180,FALSE)))</f>
        <v/>
      </c>
      <c r="DV110" s="1262" t="str">
        <f t="shared" si="119"/>
        <v/>
      </c>
      <c r="DW110" s="1233" t="str">
        <f>IF('2.ชื่อนักเรียน'!R42="มส","มส",IF('2.ชื่อนักเรียน'!R42="ร","ร",IF('2.ชื่อนักเรียน'!R42="ย้าย","ย้าย",IF($B110="","",IF(DV110="","",IF(DV110&gt;=75,"เชี่ยวชาญ",IF(DV110&gt;=65,"ชำนาญ",IF(DV110&gt;=55,"พัฒนา",IF(DV110&gt;=50,"เริ่มต้น","ไม่ผ่าน")))))))))</f>
        <v/>
      </c>
    </row>
    <row r="111" spans="1:127" ht="16.8" customHeight="1">
      <c r="A111" s="1323">
        <v>33</v>
      </c>
      <c r="B111" s="1324" t="str">
        <f>IF('2.ชื่อนักเรียน'!C43="","",'2.ชื่อนักเรียน'!C43)</f>
        <v/>
      </c>
      <c r="C111" s="1313" t="str">
        <f>IF('2.ชื่อนักเรียน'!D43="","",'2.ชื่อนักเรียน'!D43)</f>
        <v/>
      </c>
      <c r="D111" s="1314" t="str">
        <f>IF($A$72&lt;&gt;"ชั้น"&amp;'01.ข้อมูลเบื้องต้น'!$H$2,"",IF(AK111="","",AK111))</f>
        <v/>
      </c>
      <c r="E111" s="1314" t="str">
        <f>IF($A$72&lt;&gt;"ชั้น"&amp;'01.ข้อมูลเบื้องต้น'!$H$2,"",IF(AO111="","",AO111))</f>
        <v/>
      </c>
      <c r="F111" s="1315" t="str">
        <f>IF($A$72&lt;&gt;"ชั้น"&amp;'01.ข้อมูลเบื้องต้น'!$H$2,"",IF(AS111="","",AS111))</f>
        <v/>
      </c>
      <c r="G111" s="1326" t="str">
        <f>IF($A$72&lt;&gt;"ชั้น"&amp;'01.ข้อมูลเบื้องต้น'!$H$2,"",IF(AW111="","",AW111))</f>
        <v/>
      </c>
      <c r="H111" s="1327" t="str">
        <f>IF($A$72&lt;&gt;"ชั้น"&amp;'01.ข้อมูลเบื้องต้น'!$H$2,"",IF(BA111="","",BA111))</f>
        <v/>
      </c>
      <c r="I111" s="1316" t="str">
        <f>IF($A$72&lt;&gt;"ชั้น"&amp;'01.ข้อมูลเบื้องต้น'!$H$2,"",IF(BE111="","",BE111))</f>
        <v/>
      </c>
      <c r="J111" s="1316" t="str">
        <f>IF($A$72&lt;&gt;"ชั้น"&amp;'01.ข้อมูลเบื้องต้น'!$H$2,"",IF(BI111="","",BI111))</f>
        <v/>
      </c>
      <c r="K111" s="1316" t="str">
        <f>IF($A$72&lt;&gt;"ชั้น"&amp;'01.ข้อมูลเบื้องต้น'!$H$2,"",IF(BM111="","",BM111))</f>
        <v/>
      </c>
      <c r="L111" s="1328" t="str">
        <f>IF($A$72&lt;&gt;"ชั้น"&amp;'01.ข้อมูลเบื้องต้น'!$H$2,"",IF(BO111="","",BO111))</f>
        <v/>
      </c>
      <c r="M111" s="1326" t="str">
        <f>IF($A$72&lt;&gt;"ชั้น"&amp;'01.ข้อมูลเบื้องต้น'!$H$2,"",IF(BS111="","",BS111))</f>
        <v/>
      </c>
      <c r="N111" s="1327" t="str">
        <f>IF($A$72&lt;&gt;"ชั้น"&amp;'01.ข้อมูลเบื้องต้น'!$H$2,"",IF(BW111="","",BW111))</f>
        <v/>
      </c>
      <c r="O111" s="1327" t="str">
        <f>IF($A$72&lt;&gt;"ชั้น"&amp;'01.ข้อมูลเบื้องต้น'!$H$2,"",IF(CA111="","",CA111))</f>
        <v/>
      </c>
      <c r="P111" s="1327" t="str">
        <f>IF($A$72&lt;&gt;"ชั้น"&amp;'01.ข้อมูลเบื้องต้น'!$H$2,"",IF(CE111="","",CE111))</f>
        <v/>
      </c>
      <c r="Q111" s="1327" t="str">
        <f>IF($A$72&lt;&gt;"ชั้น"&amp;'01.ข้อมูลเบื้องต้น'!$H$2,"",IF(CI111="","",CI111))</f>
        <v/>
      </c>
      <c r="R111" s="1327" t="str">
        <f>IF($A$72&lt;&gt;"ชั้น"&amp;'01.ข้อมูลเบื้องต้น'!$H$2,"",IF(CM111="","",CM111))</f>
        <v/>
      </c>
      <c r="S111" s="1327" t="str">
        <f>IF($A$72&lt;&gt;"ชั้น"&amp;'01.ข้อมูลเบื้องต้น'!$H$2,"",IF(CQ111="","",CQ111))</f>
        <v/>
      </c>
      <c r="T111" s="1327" t="str">
        <f>IF($A$72&lt;&gt;"ชั้น"&amp;'01.ข้อมูลเบื้องต้น'!$H$2,"",IF(CU111="","",CU111))</f>
        <v/>
      </c>
      <c r="U111" s="1327" t="str">
        <f>IF($A$72&lt;&gt;"ชั้น"&amp;'01.ข้อมูลเบื้องต้น'!$H$2,"",IF(CY111="","",CY111))</f>
        <v/>
      </c>
      <c r="V111" s="1327" t="str">
        <f>IF($A$72&lt;&gt;"ชั้น"&amp;'01.ข้อมูลเบื้องต้น'!$H$2,"",IF(DC111="","",DC111))</f>
        <v/>
      </c>
      <c r="W111" s="1327" t="str">
        <f>IF($A$72&lt;&gt;"ชั้น"&amp;'01.ข้อมูลเบื้องต้น'!$H$2,"",IF(DG111="","",DG111))</f>
        <v/>
      </c>
      <c r="X111" s="1327" t="str">
        <f>IF($A$72&lt;&gt;"ชั้น"&amp;'01.ข้อมูลเบื้องต้น'!$H$2,"",IF(DK111="","",DK111))</f>
        <v/>
      </c>
      <c r="Y111" s="1327" t="str">
        <f>IF($A$72&lt;&gt;"ชั้น"&amp;'01.ข้อมูลเบื้องต้น'!$H$2,"",IF(DO111="","",DO111))</f>
        <v/>
      </c>
      <c r="Z111" s="1327" t="str">
        <f>IF($A$72&lt;&gt;"ชั้น"&amp;'01.ข้อมูลเบื้องต้น'!$H$2,"",IF(DS111="","",DS111))</f>
        <v/>
      </c>
      <c r="AA111" s="1420" t="str">
        <f>IF($A$72&lt;&gt;"ชั้น"&amp;'01.ข้อมูลเบื้องต้น'!$H$2,"",IF(DW111="","",DW111))</f>
        <v/>
      </c>
      <c r="AB111" s="1421" t="str">
        <f>IF($A$72&lt;&gt;"ชั้น"&amp;'01.ข้อมูลเบื้องต้น'!$H$2,"",'7.พัฒนาผู้เรียน'!G43)</f>
        <v/>
      </c>
      <c r="AC111" s="1422" t="str">
        <f>IF($A$72&lt;&gt;"ชั้น"&amp;'01.ข้อมูลเบื้องต้น'!$H$2,"",'9.คุณลักษณะ'!I43)</f>
        <v/>
      </c>
      <c r="AH111" s="1233" t="str">
        <f>IF($A$72&lt;&gt;"ชั้น"&amp;'01.ข้อมูลเบื้องต้น'!$H$2,"",IF(VLOOKUP($A111,'02.คีย์เทอม1'!$A$10:$GT$59,189,FALSE)="","",VLOOKUP($A111,'02.คีย์เทอม1'!$A$10:$GT$59,189,FALSE)))</f>
        <v/>
      </c>
      <c r="AI111" s="1233" t="str">
        <f>IF($A$72&lt;&gt;"ชั้น"&amp;'01.ข้อมูลเบื้องต้น'!$H$2,"",IF(VLOOKUP($A111,'03.คีย์เทอม2'!$A$10:$GT$59,189,FALSE)="","",VLOOKUP($A111,'03.คีย์เทอม2'!$A$10:$GT$59,189,FALSE)))</f>
        <v/>
      </c>
      <c r="AJ111" s="1262" t="str">
        <f t="shared" si="73"/>
        <v/>
      </c>
      <c r="AK111" s="1233" t="str">
        <f>IF('2.ชื่อนักเรียน'!R43="มส","มส",IF('2.ชื่อนักเรียน'!R43="ร","ร",IF('2.ชื่อนักเรียน'!R43="ย้าย","ย้าย",IF($B111="","",IF(AJ111="","",IF(AJ111&gt;=75,"เชี่ยวชาญ",IF(AJ111&gt;=65,"ชำนาญ",IF(AJ111&gt;=55,"พัฒนา",IF(AJ111&gt;=50,"เริ่มต้น","ไม่ผ่าน")))))))))</f>
        <v/>
      </c>
      <c r="AL111" s="1233" t="str">
        <f>IF($A$72&lt;&gt;"ชั้น"&amp;'01.ข้อมูลเบื้องต้น'!$H$2,"",IF(VLOOKUP($A111,'02.คีย์เทอม1'!$A$10:$GT$59,193,FALSE)="","",VLOOKUP($A111,'02.คีย์เทอม1'!$A$10:$GT$59,193,FALSE)))</f>
        <v/>
      </c>
      <c r="AM111" s="1233" t="str">
        <f>IF($A$72&lt;&gt;"ชั้น"&amp;'01.ข้อมูลเบื้องต้น'!$H$2,"",IF(VLOOKUP($A111,'03.คีย์เทอม2'!$A$10:$GT$59,193,FALSE)="","",VLOOKUP($A111,'03.คีย์เทอม2'!$A$10:$GT$59,193,FALSE)))</f>
        <v/>
      </c>
      <c r="AN111" s="1262" t="str">
        <f t="shared" si="97"/>
        <v/>
      </c>
      <c r="AO111" s="1233" t="str">
        <f>IF('2.ชื่อนักเรียน'!R43="มส","มส",IF('2.ชื่อนักเรียน'!R43="ร","ร",IF('2.ชื่อนักเรียน'!R43="ย้าย","ย้าย",IF($B111="","",IF(AN111="","",IF(AN111&gt;=75,"เชี่ยวชาญ",IF(AN111&gt;=65,"ชำนาญ",IF(AN111&gt;=55,"พัฒนา",IF(AN111&gt;=50,"เริ่มต้น","ไม่ผ่าน")))))))))</f>
        <v/>
      </c>
      <c r="AP111" s="1233" t="str">
        <f>IF($A$72&lt;&gt;"ชั้น"&amp;'01.ข้อมูลเบื้องต้น'!$H$2,"",IF(VLOOKUP($A111,'02.คีย์เทอม1'!$A$10:$GT$59,195,FALSE)="","",VLOOKUP($A111,'02.คีย์เทอม1'!$A$10:$GT$59,195,FALSE)))</f>
        <v/>
      </c>
      <c r="AQ111" s="1233" t="str">
        <f>IF($A$72&lt;&gt;"ชั้น"&amp;'01.ข้อมูลเบื้องต้น'!$H$2,"",IF(VLOOKUP($A111,'03.คีย์เทอม2'!$A$10:$GT$59,195,FALSE)="","",VLOOKUP($A111,'03.คีย์เทอม2'!$A$10:$GT$59,195,FALSE)))</f>
        <v/>
      </c>
      <c r="AR111" s="1262" t="str">
        <f t="shared" si="98"/>
        <v/>
      </c>
      <c r="AS111" s="1233" t="str">
        <f>IF('2.ชื่อนักเรียน'!R43="มส","มส",IF('2.ชื่อนักเรียน'!R43="ร","ร",IF('2.ชื่อนักเรียน'!R43="ย้าย","ย้าย",IF($B111="","",IF(AR111="","",IF(AR111&gt;=75,"เชี่ยวชาญ",IF(AR111&gt;=65,"ชำนาญ",IF(AR111&gt;=55,"พัฒนา",IF(AR111&gt;=50,"เริ่มต้น","ไม่ผ่าน")))))))))</f>
        <v/>
      </c>
      <c r="AT111" s="1233" t="str">
        <f>IF($A$72&lt;&gt;"ชั้น"&amp;'01.ข้อมูลเบื้องต้น'!$H$2,"",IF(VLOOKUP($A111,'02.คีย์เทอม1'!$A$10:$GT$59,196,FALSE)="","",VLOOKUP($A111,'02.คีย์เทอม1'!$A$10:$GT$59,196,FALSE)))</f>
        <v/>
      </c>
      <c r="AU111" s="1233" t="str">
        <f>IF($A$72&lt;&gt;"ชั้น"&amp;'01.ข้อมูลเบื้องต้น'!$H$2,"",IF(VLOOKUP($A111,'03.คีย์เทอม2'!$A$10:$GT$59,196,FALSE)="","",VLOOKUP($A111,'03.คีย์เทอม2'!$A$10:$GT$59,196,FALSE)))</f>
        <v/>
      </c>
      <c r="AV111" s="1262" t="str">
        <f t="shared" si="99"/>
        <v/>
      </c>
      <c r="AW111" s="1233" t="str">
        <f>IF('2.ชื่อนักเรียน'!R43="มส","มส",IF('2.ชื่อนักเรียน'!R43="ร","ร",IF('2.ชื่อนักเรียน'!R43="ย้าย","ย้าย",IF($B111="","",IF(AV111="","",IF(AV111&gt;=75,"เชี่ยวชาญ",IF(AV111&gt;=65,"ชำนาญ",IF(AV111&gt;=55,"พัฒนา",IF(AV111&gt;=50,"เริ่มต้น","ไม่ผ่าน")))))))))</f>
        <v/>
      </c>
      <c r="AX111" s="1233" t="str">
        <f>IF($A$72&lt;&gt;"ชั้น"&amp;'01.ข้อมูลเบื้องต้น'!$H$2,"",IF(VLOOKUP($A111,'02.คีย์เทอม1'!$A$10:$GT$59,197,FALSE)="","",VLOOKUP($A111,'02.คีย์เทอม1'!$A$10:$GT$59,197,FALSE)))</f>
        <v/>
      </c>
      <c r="AY111" s="1233" t="str">
        <f>IF($A$72&lt;&gt;"ชั้น"&amp;'01.ข้อมูลเบื้องต้น'!$H$2,"",IF(VLOOKUP($A111,'03.คีย์เทอม2'!$A$10:$GT$59,197,FALSE)="","",VLOOKUP($A111,'03.คีย์เทอม2'!$A$10:$GT$59,197,FALSE)))</f>
        <v/>
      </c>
      <c r="AZ111" s="1262" t="str">
        <f t="shared" si="100"/>
        <v/>
      </c>
      <c r="BA111" s="1233" t="str">
        <f>IF('2.ชื่อนักเรียน'!R43="มส","มส",IF('2.ชื่อนักเรียน'!R43="ร","ร",IF('2.ชื่อนักเรียน'!R43="ย้าย","ย้าย",IF($B111="","",IF(AZ111="","",IF(AZ111&gt;=75,"เชี่ยวชาญ",IF(AZ111&gt;=65,"ชำนาญ",IF(AZ111&gt;=55,"พัฒนา",IF(AZ111&gt;=50,"เริ่มต้น","ไม่ผ่าน")))))))))</f>
        <v/>
      </c>
      <c r="BB111" s="1233" t="str">
        <f>IF($A$72&lt;&gt;"ชั้น"&amp;'01.ข้อมูลเบื้องต้น'!$H$2,"",IF(VLOOKUP($A111,'02.คีย์เทอม1'!$A$10:$GT$59,198,FALSE)="","",VLOOKUP($A111,'02.คีย์เทอม1'!$A$10:$GT$59,198,FALSE)))</f>
        <v/>
      </c>
      <c r="BC111" s="1233" t="str">
        <f>IF($A$72&lt;&gt;"ชั้น"&amp;'01.ข้อมูลเบื้องต้น'!$H$2,"",IF(VLOOKUP($A111,'03.คีย์เทอม2'!$A$10:$GT$59,198,FALSE)="","",VLOOKUP($A111,'03.คีย์เทอม2'!$A$10:$GT$59,198,FALSE)))</f>
        <v/>
      </c>
      <c r="BD111" s="1262" t="str">
        <f t="shared" si="101"/>
        <v/>
      </c>
      <c r="BE111" s="1233" t="str">
        <f>IF('2.ชื่อนักเรียน'!R43="มส","มส",IF('2.ชื่อนักเรียน'!R43="ร","ร",IF('2.ชื่อนักเรียน'!R43="ย้าย","ย้าย",IF($B111="","",IF(BD111="","",IF(BD111&gt;=75,"เชี่ยวชาญ",IF(BD111&gt;=65,"ชำนาญ",IF(BD111&gt;=55,"พัฒนา",IF(BD111&gt;=50,"เริ่มต้น","ไม่ผ่าน")))))))))</f>
        <v/>
      </c>
      <c r="BF111" s="1233" t="str">
        <f>IF($A$72&lt;&gt;"ชั้น"&amp;'01.ข้อมูลเบื้องต้น'!$H$2,"",IF(VLOOKUP($A111,'02.คีย์เทอม1'!$A$10:$GT$59,199,FALSE)="","",VLOOKUP($A111,'02.คีย์เทอม1'!$A$10:$GT$59,199,FALSE)))</f>
        <v/>
      </c>
      <c r="BG111" s="1233" t="str">
        <f>IF($A$72&lt;&gt;"ชั้น"&amp;'01.ข้อมูลเบื้องต้น'!$H$2,"",IF(VLOOKUP($A111,'03.คีย์เทอม2'!$A$10:$GT$59,199,FALSE)="","",VLOOKUP($A111,'03.คีย์เทอม2'!$A$10:$GT$59,199,FALSE)))</f>
        <v/>
      </c>
      <c r="BH111" s="1262" t="str">
        <f t="shared" si="102"/>
        <v/>
      </c>
      <c r="BI111" s="1233" t="str">
        <f>IF('2.ชื่อนักเรียน'!R43="มส","มส",IF('2.ชื่อนักเรียน'!R43="ร","ร",IF('2.ชื่อนักเรียน'!R43="ย้าย","ย้าย",IF($B111="","",IF(BH111="","",IF(BH111&gt;=75,"เชี่ยวชาญ",IF(BH111&gt;=65,"ชำนาญ",IF(BH111&gt;=55,"พัฒนา",IF(BH111&gt;=50,"เริ่มต้น","ไม่ผ่าน")))))))))</f>
        <v/>
      </c>
      <c r="BJ111" s="1233" t="str">
        <f>IF($A$72&lt;&gt;"ชั้น"&amp;'01.ข้อมูลเบื้องต้น'!$H$2,"",IF(VLOOKUP($A111,'02.คีย์เทอม1'!$A$10:$GT$59,200,FALSE)="","",VLOOKUP($A111,'02.คีย์เทอม1'!$A$10:$GT$59,200,FALSE)))</f>
        <v/>
      </c>
      <c r="BK111" s="1233" t="str">
        <f>IF($A$72&lt;&gt;"ชั้น"&amp;'01.ข้อมูลเบื้องต้น'!$H$2,"",IF(VLOOKUP($A111,'03.คีย์เทอม2'!$A$10:$GT$59,200,FALSE)="","",VLOOKUP($A111,'03.คีย์เทอม2'!$A$10:$GT$59,200,FALSE)))</f>
        <v/>
      </c>
      <c r="BL111" s="1262" t="str">
        <f t="shared" si="103"/>
        <v/>
      </c>
      <c r="BM111" s="1233" t="str">
        <f>IF('2.ชื่อนักเรียน'!R43="มส","มส",IF('2.ชื่อนักเรียน'!R43="ร","ร",IF('2.ชื่อนักเรียน'!R43="ย้าย","ย้าย",IF($B111="","",IF(BL111="","",IF(BL111&gt;=75,"เชี่ยวชาญ",IF(BL111&gt;=65,"ชำนาญ",IF(BL111&gt;=55,"พัฒนา",IF(BL111&gt;=50,"เริ่มต้น","ไม่ผ่าน")))))))))</f>
        <v/>
      </c>
      <c r="BN111" s="1262" t="str">
        <f t="shared" si="104"/>
        <v/>
      </c>
      <c r="BO111" s="1233" t="str">
        <f>IF('2.ชื่อนักเรียน'!R43="มส","มส",IF('2.ชื่อนักเรียน'!R43="ร","ร",IF('2.ชื่อนักเรียน'!R43="ย้าย","ย้าย",IF($B111="","",IF(BN111="","",IF(BN111&gt;=75,"เชี่ยวชาญ",IF(BN111&gt;=65,"ชำนาญ",IF(BN111&gt;=55,"พัฒนา",IF(BN111&gt;=50,"เริ่มต้น","ไม่ผ่าน")))))))))</f>
        <v/>
      </c>
      <c r="BP111" s="1233" t="str">
        <f>IF($A$72&lt;&gt;"ชั้น"&amp;'01.ข้อมูลเบื้องต้น'!$H$2,"",IF(VLOOKUP($A111,'02.คีย์เทอม1'!$A$10:$GT$59,110,FALSE)="","",VLOOKUP($A111,'02.คีย์เทอม1'!$A$10:$GT$59,110,FALSE)))</f>
        <v/>
      </c>
      <c r="BQ111" s="1233" t="str">
        <f>IF($A$72&lt;&gt;"ชั้น"&amp;'01.ข้อมูลเบื้องต้น'!$H$2,"",IF(VLOOKUP($A111,'03.คีย์เทอม2'!$A$10:$GT$59,110,FALSE)="","",VLOOKUP($A111,'03.คีย์เทอม2'!$A$10:$GT$59,110,FALSE)))</f>
        <v/>
      </c>
      <c r="BR111" s="1262" t="str">
        <f t="shared" si="105"/>
        <v/>
      </c>
      <c r="BS111" s="1233" t="str">
        <f>IF('2.ชื่อนักเรียน'!R43="มส","มส",IF('2.ชื่อนักเรียน'!R43="ร","ร",IF('2.ชื่อนักเรียน'!R43="ย้าย","ย้าย",IF($B111="","",IF(BR111="","",IF(BR111&gt;=75,"เชี่ยวชาญ",IF(BR111&gt;=65,"ชำนาญ",IF(BR111&gt;=55,"พัฒนา",IF(BR111&gt;=50,"เริ่มต้น","ไม่ผ่าน")))))))))</f>
        <v/>
      </c>
      <c r="BT111" s="1233" t="str">
        <f>IF($A$72&lt;&gt;"ชั้น"&amp;'01.ข้อมูลเบื้องต้น'!$H$2,"",IF(VLOOKUP($A111,'02.คีย์เทอม1'!$A$10:$GT$59,115,FALSE)="","",VLOOKUP($A111,'02.คีย์เทอม1'!$A$10:$GT$59,115,FALSE)))</f>
        <v/>
      </c>
      <c r="BU111" s="1233" t="str">
        <f>IF($A$72&lt;&gt;"ชั้น"&amp;'01.ข้อมูลเบื้องต้น'!$H$2,"",IF(VLOOKUP($A111,'03.คีย์เทอม2'!$A$10:$GT$59,115,FALSE)="","",VLOOKUP($A111,'03.คีย์เทอม2'!$A$10:$GT$59,115,FALSE)))</f>
        <v/>
      </c>
      <c r="BV111" s="1262" t="str">
        <f t="shared" si="106"/>
        <v/>
      </c>
      <c r="BW111" s="1233" t="str">
        <f>IF('2.ชื่อนักเรียน'!R43="มส","มส",IF('2.ชื่อนักเรียน'!R43="ร","ร",IF('2.ชื่อนักเรียน'!R43="ย้าย","ย้าย",IF($B111="","",IF(BV111="","",IF(BV111&gt;=75,"เชี่ยวชาญ",IF(BV111&gt;=65,"ชำนาญ",IF(BV111&gt;=55,"พัฒนา",IF(BV111&gt;=50,"เริ่มต้น","ไม่ผ่าน")))))))))</f>
        <v/>
      </c>
      <c r="BX111" s="1233" t="str">
        <f>IF($A$72&lt;&gt;"ชั้น"&amp;'01.ข้อมูลเบื้องต้น'!$H$2,"",IF(VLOOKUP($A111,'02.คีย์เทอม1'!$A$10:$GT$59,120,FALSE)="","",VLOOKUP($A111,'02.คีย์เทอม1'!$A$10:$GT$59,120,FALSE)))</f>
        <v/>
      </c>
      <c r="BY111" s="1233" t="str">
        <f>IF($A$72&lt;&gt;"ชั้น"&amp;'01.ข้อมูลเบื้องต้น'!$H$2,"",IF(VLOOKUP($A111,'03.คีย์เทอม2'!$A$10:$GT$59,120,FALSE)="","",VLOOKUP($A111,'03.คีย์เทอม2'!$A$10:$GT$59,120,FALSE)))</f>
        <v/>
      </c>
      <c r="BZ111" s="1262" t="str">
        <f t="shared" si="107"/>
        <v/>
      </c>
      <c r="CA111" s="1233" t="str">
        <f>IF('2.ชื่อนักเรียน'!R43="มส","มส",IF('2.ชื่อนักเรียน'!R43="ร","ร",IF('2.ชื่อนักเรียน'!R43="ย้าย","ย้าย",IF($B111="","",IF(BZ111="","",IF(BZ111&gt;=75,"เชี่ยวชาญ",IF(BZ111&gt;=65,"ชำนาญ",IF(BZ111&gt;=55,"พัฒนา",IF(BZ111&gt;=50,"เริ่มต้น","ไม่ผ่าน")))))))))</f>
        <v/>
      </c>
      <c r="CB111" s="1233" t="str">
        <f>IF($A$72&lt;&gt;"ชั้น"&amp;'01.ข้อมูลเบื้องต้น'!$H$2,"",IF(VLOOKUP($A111,'02.คีย์เทอม1'!$A$10:$GT$59,125,FALSE)="","",VLOOKUP($A111,'02.คีย์เทอม1'!$A$10:$GT$59,125,FALSE)))</f>
        <v/>
      </c>
      <c r="CC111" s="1233" t="str">
        <f>IF($A$72&lt;&gt;"ชั้น"&amp;'01.ข้อมูลเบื้องต้น'!$H$2,"",IF(VLOOKUP($A111,'03.คีย์เทอม2'!$A$10:$GT$59,125,FALSE)="","",VLOOKUP($A111,'03.คีย์เทอม2'!$A$10:$GT$59,125,FALSE)))</f>
        <v/>
      </c>
      <c r="CD111" s="1262" t="str">
        <f t="shared" si="108"/>
        <v/>
      </c>
      <c r="CE111" s="1233" t="str">
        <f>IF('2.ชื่อนักเรียน'!R43="มส","มส",IF('2.ชื่อนักเรียน'!R43="ร","ร",IF('2.ชื่อนักเรียน'!R43="ย้าย","ย้าย",IF($B111="","",IF(CD111="","",IF(CD111&gt;=75,"เชี่ยวชาญ",IF(CD111&gt;=65,"ชำนาญ",IF(CD111&gt;=55,"พัฒนา",IF(CD111&gt;=50,"เริ่มต้น","ไม่ผ่าน")))))))))</f>
        <v/>
      </c>
      <c r="CF111" s="1233" t="str">
        <f>IF($A$72&lt;&gt;"ชั้น"&amp;'01.ข้อมูลเบื้องต้น'!$H$2,"",IF(VLOOKUP($A111,'02.คีย์เทอม1'!$A$10:$GT$59,130,FALSE)="","",VLOOKUP($A111,'02.คีย์เทอม1'!$A$10:$GT$59,130,FALSE)))</f>
        <v/>
      </c>
      <c r="CG111" s="1233" t="str">
        <f>IF($A$72&lt;&gt;"ชั้น"&amp;'01.ข้อมูลเบื้องต้น'!$H$2,"",IF(VLOOKUP($A111,'03.คีย์เทอม2'!$A$10:$GT$59,130,FALSE)="","",VLOOKUP($A111,'03.คีย์เทอม2'!$A$10:$GT$59,130,FALSE)))</f>
        <v/>
      </c>
      <c r="CH111" s="1262" t="str">
        <f t="shared" si="109"/>
        <v/>
      </c>
      <c r="CI111" s="1233" t="str">
        <f>IF('2.ชื่อนักเรียน'!R43="มส","มส",IF('2.ชื่อนักเรียน'!R43="ร","ร",IF('2.ชื่อนักเรียน'!R43="ย้าย","ย้าย",IF($B111="","",IF(CH111="","",IF(CH111&gt;=75,"เชี่ยวชาญ",IF(CH111&gt;=65,"ชำนาญ",IF(CH111&gt;=55,"พัฒนา",IF(CH111&gt;=50,"เริ่มต้น","ไม่ผ่าน")))))))))</f>
        <v/>
      </c>
      <c r="CJ111" s="1233" t="str">
        <f>IF($A$72&lt;&gt;"ชั้น"&amp;'01.ข้อมูลเบื้องต้น'!$H$2,"",IF(VLOOKUP($A111,'02.คีย์เทอม1'!$A$10:$GT$59,135,FALSE)="","",VLOOKUP($A111,'02.คีย์เทอม1'!$A$10:$GT$59,135,FALSE)))</f>
        <v/>
      </c>
      <c r="CK111" s="1233" t="str">
        <f>IF($A$72&lt;&gt;"ชั้น"&amp;'01.ข้อมูลเบื้องต้น'!$H$2,"",IF(VLOOKUP($A111,'03.คีย์เทอม2'!$A$10:$GT$59,135,FALSE)="","",VLOOKUP($A111,'03.คีย์เทอม2'!$A$10:$GT$59,135,FALSE)))</f>
        <v/>
      </c>
      <c r="CL111" s="1262" t="str">
        <f t="shared" si="110"/>
        <v/>
      </c>
      <c r="CM111" s="1233" t="str">
        <f>IF('2.ชื่อนักเรียน'!R43="มส","มส",IF('2.ชื่อนักเรียน'!R43="ร","ร",IF('2.ชื่อนักเรียน'!R43="ย้าย","ย้าย",IF($B111="","",IF(CL111="","",IF(CL111&gt;=75,"เชี่ยวชาญ",IF(CL111&gt;=65,"ชำนาญ",IF(CL111&gt;=55,"พัฒนา",IF(CL111&gt;=50,"เริ่มต้น","ไม่ผ่าน")))))))))</f>
        <v/>
      </c>
      <c r="CN111" s="1233" t="str">
        <f>IF($A$72&lt;&gt;"ชั้น"&amp;'01.ข้อมูลเบื้องต้น'!$H$2,"",IF(VLOOKUP($A111,'02.คีย์เทอม1'!$A$10:$GT$59,140,FALSE)="","",VLOOKUP($A111,'02.คีย์เทอม1'!$A$10:$GT$59,140,FALSE)))</f>
        <v/>
      </c>
      <c r="CO111" s="1233" t="str">
        <f>IF($A$72&lt;&gt;"ชั้น"&amp;'01.ข้อมูลเบื้องต้น'!$H$2,"",IF(VLOOKUP($A111,'03.คีย์เทอม2'!$A$10:$GT$59,140,FALSE)="","",VLOOKUP($A111,'03.คีย์เทอม2'!$A$10:$GT$59,140,FALSE)))</f>
        <v/>
      </c>
      <c r="CP111" s="1262" t="str">
        <f t="shared" si="111"/>
        <v/>
      </c>
      <c r="CQ111" s="1233" t="str">
        <f>IF('2.ชื่อนักเรียน'!R43="มส","มส",IF('2.ชื่อนักเรียน'!R43="ร","ร",IF('2.ชื่อนักเรียน'!R43="ย้าย","ย้าย",IF($B111="","",IF(CP111="","",IF(CP111&gt;=75,"เชี่ยวชาญ",IF(CP111&gt;=65,"ชำนาญ",IF(CP111&gt;=55,"พัฒนา",IF(CP111&gt;=50,"เริ่มต้น","ไม่ผ่าน")))))))))</f>
        <v/>
      </c>
      <c r="CR111" s="1233" t="str">
        <f>IF($A$72&lt;&gt;"ชั้น"&amp;'01.ข้อมูลเบื้องต้น'!$H$2,"",IF(VLOOKUP($A111,'02.คีย์เทอม1'!$A$10:$GT$59,145,FALSE)="","",VLOOKUP($A111,'02.คีย์เทอม1'!$A$10:$GT$59,145,FALSE)))</f>
        <v/>
      </c>
      <c r="CS111" s="1233" t="str">
        <f>IF($A$72&lt;&gt;"ชั้น"&amp;'01.ข้อมูลเบื้องต้น'!$H$2,"",IF(VLOOKUP($A111,'03.คีย์เทอม2'!$A$10:$GT$59,145,FALSE)="","",VLOOKUP($A111,'03.คีย์เทอม2'!$A$10:$GT$59,145,FALSE)))</f>
        <v/>
      </c>
      <c r="CT111" s="1262" t="str">
        <f t="shared" si="112"/>
        <v/>
      </c>
      <c r="CU111" s="1233" t="str">
        <f>IF('2.ชื่อนักเรียน'!R43="มส","มส",IF('2.ชื่อนักเรียน'!R43="ร","ร",IF('2.ชื่อนักเรียน'!R43="ย้าย","ย้าย",IF($B111="","",IF(CT111="","",IF(CT111&gt;=75,"เชี่ยวชาญ",IF(CT111&gt;=65,"ชำนาญ",IF(CT111&gt;=55,"พัฒนา",IF(CT111&gt;=50,"เริ่มต้น","ไม่ผ่าน")))))))))</f>
        <v/>
      </c>
      <c r="CV111" s="1233" t="str">
        <f>IF($A$72&lt;&gt;"ชั้น"&amp;'01.ข้อมูลเบื้องต้น'!$H$2,"",IF(VLOOKUP($A111,'02.คีย์เทอม1'!$A$10:$GT$59,150,FALSE)="","",VLOOKUP($A111,'02.คีย์เทอม1'!$A$10:$GT$59,150,FALSE)))</f>
        <v/>
      </c>
      <c r="CW111" s="1233" t="str">
        <f>IF($A$72&lt;&gt;"ชั้น"&amp;'01.ข้อมูลเบื้องต้น'!$H$2,"",IF(VLOOKUP($A111,'03.คีย์เทอม2'!$A$10:$GT$59,150,FALSE)="","",VLOOKUP($A111,'03.คีย์เทอม2'!$A$10:$GT$59,150,FALSE)))</f>
        <v/>
      </c>
      <c r="CX111" s="1262" t="str">
        <f t="shared" si="113"/>
        <v/>
      </c>
      <c r="CY111" s="1233" t="str">
        <f>IF('2.ชื่อนักเรียน'!R43="มส","มส",IF('2.ชื่อนักเรียน'!R43="ร","ร",IF('2.ชื่อนักเรียน'!R43="ย้าย","ย้าย",IF($B111="","",IF(CX111="","",IF(CX111&gt;=75,"เชี่ยวชาญ",IF(CX111&gt;=65,"ชำนาญ",IF(CX111&gt;=55,"พัฒนา",IF(CX111&gt;=50,"เริ่มต้น","ไม่ผ่าน")))))))))</f>
        <v/>
      </c>
      <c r="CZ111" s="1233" t="str">
        <f>IF($A$72&lt;&gt;"ชั้น"&amp;'01.ข้อมูลเบื้องต้น'!$H$2,"",IF(VLOOKUP($A111,'02.คีย์เทอม1'!$A$10:$GT$59,155,FALSE)="","",VLOOKUP($A111,'02.คีย์เทอม1'!$A$10:$GT$59,155,FALSE)))</f>
        <v/>
      </c>
      <c r="DA111" s="1233" t="str">
        <f>IF($A$72&lt;&gt;"ชั้น"&amp;'01.ข้อมูลเบื้องต้น'!$H$2,"",IF(VLOOKUP($A111,'03.คีย์เทอม2'!$A$10:$GT$59,155,FALSE)="","",VLOOKUP($A111,'03.คีย์เทอม2'!$A$10:$GT$59,155,FALSE)))</f>
        <v/>
      </c>
      <c r="DB111" s="1262" t="str">
        <f t="shared" si="114"/>
        <v/>
      </c>
      <c r="DC111" s="1233" t="str">
        <f>IF('2.ชื่อนักเรียน'!R43="มส","มส",IF('2.ชื่อนักเรียน'!R43="ร","ร",IF('2.ชื่อนักเรียน'!R43="ย้าย","ย้าย",IF($B111="","",IF(DB111="","",IF(DB111&gt;=75,"เชี่ยวชาญ",IF(DB111&gt;=65,"ชำนาญ",IF(DB111&gt;=55,"พัฒนา",IF(DB111&gt;=50,"เริ่มต้น","ไม่ผ่าน")))))))))</f>
        <v/>
      </c>
      <c r="DD111" s="1233" t="str">
        <f>IF($A$72&lt;&gt;"ชั้น"&amp;'01.ข้อมูลเบื้องต้น'!$H$2,"",IF(VLOOKUP($A111,'02.คีย์เทอม1'!$A$10:$GT$59,160,FALSE)="","",VLOOKUP($A111,'02.คีย์เทอม1'!$A$10:$GT$59,160,FALSE)))</f>
        <v/>
      </c>
      <c r="DE111" s="1233" t="str">
        <f>IF($A$72&lt;&gt;"ชั้น"&amp;'01.ข้อมูลเบื้องต้น'!$H$2,"",IF(VLOOKUP($A111,'03.คีย์เทอม2'!$A$10:$GT$59,160,FALSE)="","",VLOOKUP($A111,'03.คีย์เทอม2'!$A$10:$GT$59,160,FALSE)))</f>
        <v/>
      </c>
      <c r="DF111" s="1262" t="str">
        <f t="shared" si="115"/>
        <v/>
      </c>
      <c r="DG111" s="1233" t="str">
        <f>IF('2.ชื่อนักเรียน'!R43="มส","มส",IF('2.ชื่อนักเรียน'!R43="ร","ร",IF('2.ชื่อนักเรียน'!R43="ย้าย","ย้าย",IF($B111="","",IF(DF111="","",IF(DF111&gt;=75,"เชี่ยวชาญ",IF(DF111&gt;=65,"ชำนาญ",IF(DF111&gt;=55,"พัฒนา",IF(DF111&gt;=50,"เริ่มต้น","ไม่ผ่าน")))))))))</f>
        <v/>
      </c>
      <c r="DH111" s="1233" t="str">
        <f>IF($A$72&lt;&gt;"ชั้น"&amp;'01.ข้อมูลเบื้องต้น'!$H$2,"",IF(VLOOKUP($A111,'02.คีย์เทอม1'!$A$10:$GT$59,165,FALSE)="","",VLOOKUP($A111,'02.คีย์เทอม1'!$A$10:$GT$59,165,FALSE)))</f>
        <v/>
      </c>
      <c r="DI111" s="1233" t="str">
        <f>IF($A$72&lt;&gt;"ชั้น"&amp;'01.ข้อมูลเบื้องต้น'!$H$2,"",IF(VLOOKUP($A111,'03.คีย์เทอม2'!$A$10:$GT$59,165,FALSE)="","",VLOOKUP($A111,'03.คีย์เทอม2'!$A$10:$GT$59,165,FALSE)))</f>
        <v/>
      </c>
      <c r="DJ111" s="1262" t="str">
        <f t="shared" si="116"/>
        <v/>
      </c>
      <c r="DK111" s="1233" t="str">
        <f>IF('2.ชื่อนักเรียน'!R43="มส","มส",IF('2.ชื่อนักเรียน'!R43="ร","ร",IF('2.ชื่อนักเรียน'!R43="ย้าย","ย้าย",IF($B111="","",IF(DJ111="","",IF(DJ111&gt;=75,"เชี่ยวชาญ",IF(DJ111&gt;=65,"ชำนาญ",IF(DJ111&gt;=55,"พัฒนา",IF(DJ111&gt;=50,"เริ่มต้น","ไม่ผ่าน")))))))))</f>
        <v/>
      </c>
      <c r="DL111" s="1233" t="str">
        <f>IF($A$72&lt;&gt;"ชั้น"&amp;'01.ข้อมูลเบื้องต้น'!$H$2,"",IF(VLOOKUP($A111,'02.คีย์เทอม1'!$A$10:$GT$59,170,FALSE)="","",VLOOKUP($A111,'02.คีย์เทอม1'!$A$10:$GT$59,170,FALSE)))</f>
        <v/>
      </c>
      <c r="DM111" s="1233" t="str">
        <f>IF($A$72&lt;&gt;"ชั้น"&amp;'01.ข้อมูลเบื้องต้น'!$H$2,"",IF(VLOOKUP($A111,'03.คีย์เทอม2'!$A$10:$GT$59,170,FALSE)="","",VLOOKUP($A111,'03.คีย์เทอม2'!$A$10:$GT$59,170,FALSE)))</f>
        <v/>
      </c>
      <c r="DN111" s="1262" t="str">
        <f t="shared" si="117"/>
        <v/>
      </c>
      <c r="DO111" s="1233" t="str">
        <f>IF('2.ชื่อนักเรียน'!R43="มส","มส",IF('2.ชื่อนักเรียน'!R43="ร","ร",IF('2.ชื่อนักเรียน'!R43="ย้าย","ย้าย",IF($B111="","",IF(DN111="","",IF(DN111&gt;=75,"เชี่ยวชาญ",IF(DN111&gt;=65,"ชำนาญ",IF(DN111&gt;=55,"พัฒนา",IF(DN111&gt;=50,"เริ่มต้น","ไม่ผ่าน")))))))))</f>
        <v/>
      </c>
      <c r="DP111" s="1233" t="str">
        <f>IF($A$72&lt;&gt;"ชั้น"&amp;'01.ข้อมูลเบื้องต้น'!$H$2,"",IF(VLOOKUP($A111,'02.คีย์เทอม1'!$A$10:$GT$59,175,FALSE)="","",VLOOKUP($A111,'02.คีย์เทอม1'!$A$10:$GT$59,175,FALSE)))</f>
        <v/>
      </c>
      <c r="DQ111" s="1233" t="str">
        <f>IF($A$72&lt;&gt;"ชั้น"&amp;'01.ข้อมูลเบื้องต้น'!$H$2,"",IF(VLOOKUP($A111,'03.คีย์เทอม2'!$A$10:$GT$59,175,FALSE)="","",VLOOKUP($A111,'03.คีย์เทอม2'!$A$10:$GT$59,175,FALSE)))</f>
        <v/>
      </c>
      <c r="DR111" s="1262" t="str">
        <f t="shared" si="118"/>
        <v/>
      </c>
      <c r="DS111" s="1233" t="str">
        <f>IF('2.ชื่อนักเรียน'!R43="มส","มส",IF('2.ชื่อนักเรียน'!R43="ร","ร",IF('2.ชื่อนักเรียน'!R43="ย้าย","ย้าย",IF($B111="","",IF(DR111="","",IF(DR111&gt;=75,"เชี่ยวชาญ",IF(DR111&gt;=65,"ชำนาญ",IF(DR111&gt;=55,"พัฒนา",IF(DR111&gt;=50,"เริ่มต้น","ไม่ผ่าน")))))))))</f>
        <v/>
      </c>
      <c r="DT111" s="1233" t="str">
        <f>IF($A$72&lt;&gt;"ชั้น"&amp;'01.ข้อมูลเบื้องต้น'!$H$2,"",IF(VLOOKUP($A111,'02.คีย์เทอม1'!$A$10:$GT$59,180,FALSE)="","",VLOOKUP($A111,'02.คีย์เทอม1'!$A$10:$GT$59,180,FALSE)))</f>
        <v/>
      </c>
      <c r="DU111" s="1233" t="str">
        <f>IF($A$72&lt;&gt;"ชั้น"&amp;'01.ข้อมูลเบื้องต้น'!$H$2,"",IF(VLOOKUP($A111,'03.คีย์เทอม2'!$A$10:$GT$59,180,FALSE)="","",VLOOKUP($A111,'03.คีย์เทอม2'!$A$10:$GT$59,180,FALSE)))</f>
        <v/>
      </c>
      <c r="DV111" s="1262" t="str">
        <f t="shared" si="119"/>
        <v/>
      </c>
      <c r="DW111" s="1233" t="str">
        <f>IF('2.ชื่อนักเรียน'!R43="มส","มส",IF('2.ชื่อนักเรียน'!R43="ร","ร",IF('2.ชื่อนักเรียน'!R43="ย้าย","ย้าย",IF($B111="","",IF(DV111="","",IF(DV111&gt;=75,"เชี่ยวชาญ",IF(DV111&gt;=65,"ชำนาญ",IF(DV111&gt;=55,"พัฒนา",IF(DV111&gt;=50,"เริ่มต้น","ไม่ผ่าน")))))))))</f>
        <v/>
      </c>
    </row>
    <row r="112" spans="1:127" ht="16.8" customHeight="1">
      <c r="A112" s="1323">
        <v>34</v>
      </c>
      <c r="B112" s="1324" t="str">
        <f>IF('2.ชื่อนักเรียน'!C44="","",'2.ชื่อนักเรียน'!C44)</f>
        <v/>
      </c>
      <c r="C112" s="1313" t="str">
        <f>IF('2.ชื่อนักเรียน'!D44="","",'2.ชื่อนักเรียน'!D44)</f>
        <v/>
      </c>
      <c r="D112" s="1314" t="str">
        <f>IF($A$72&lt;&gt;"ชั้น"&amp;'01.ข้อมูลเบื้องต้น'!$H$2,"",IF(AK112="","",AK112))</f>
        <v/>
      </c>
      <c r="E112" s="1314" t="str">
        <f>IF($A$72&lt;&gt;"ชั้น"&amp;'01.ข้อมูลเบื้องต้น'!$H$2,"",IF(AO112="","",AO112))</f>
        <v/>
      </c>
      <c r="F112" s="1315" t="str">
        <f>IF($A$72&lt;&gt;"ชั้น"&amp;'01.ข้อมูลเบื้องต้น'!$H$2,"",IF(AS112="","",AS112))</f>
        <v/>
      </c>
      <c r="G112" s="1326" t="str">
        <f>IF($A$72&lt;&gt;"ชั้น"&amp;'01.ข้อมูลเบื้องต้น'!$H$2,"",IF(AW112="","",AW112))</f>
        <v/>
      </c>
      <c r="H112" s="1327" t="str">
        <f>IF($A$72&lt;&gt;"ชั้น"&amp;'01.ข้อมูลเบื้องต้น'!$H$2,"",IF(BA112="","",BA112))</f>
        <v/>
      </c>
      <c r="I112" s="1316" t="str">
        <f>IF($A$72&lt;&gt;"ชั้น"&amp;'01.ข้อมูลเบื้องต้น'!$H$2,"",IF(BE112="","",BE112))</f>
        <v/>
      </c>
      <c r="J112" s="1316" t="str">
        <f>IF($A$72&lt;&gt;"ชั้น"&amp;'01.ข้อมูลเบื้องต้น'!$H$2,"",IF(BI112="","",BI112))</f>
        <v/>
      </c>
      <c r="K112" s="1316" t="str">
        <f>IF($A$72&lt;&gt;"ชั้น"&amp;'01.ข้อมูลเบื้องต้น'!$H$2,"",IF(BM112="","",BM112))</f>
        <v/>
      </c>
      <c r="L112" s="1328" t="str">
        <f>IF($A$72&lt;&gt;"ชั้น"&amp;'01.ข้อมูลเบื้องต้น'!$H$2,"",IF(BO112="","",BO112))</f>
        <v/>
      </c>
      <c r="M112" s="1326" t="str">
        <f>IF($A$72&lt;&gt;"ชั้น"&amp;'01.ข้อมูลเบื้องต้น'!$H$2,"",IF(BS112="","",BS112))</f>
        <v/>
      </c>
      <c r="N112" s="1327" t="str">
        <f>IF($A$72&lt;&gt;"ชั้น"&amp;'01.ข้อมูลเบื้องต้น'!$H$2,"",IF(BW112="","",BW112))</f>
        <v/>
      </c>
      <c r="O112" s="1327" t="str">
        <f>IF($A$72&lt;&gt;"ชั้น"&amp;'01.ข้อมูลเบื้องต้น'!$H$2,"",IF(CA112="","",CA112))</f>
        <v/>
      </c>
      <c r="P112" s="1327" t="str">
        <f>IF($A$72&lt;&gt;"ชั้น"&amp;'01.ข้อมูลเบื้องต้น'!$H$2,"",IF(CE112="","",CE112))</f>
        <v/>
      </c>
      <c r="Q112" s="1327" t="str">
        <f>IF($A$72&lt;&gt;"ชั้น"&amp;'01.ข้อมูลเบื้องต้น'!$H$2,"",IF(CI112="","",CI112))</f>
        <v/>
      </c>
      <c r="R112" s="1327" t="str">
        <f>IF($A$72&lt;&gt;"ชั้น"&amp;'01.ข้อมูลเบื้องต้น'!$H$2,"",IF(CM112="","",CM112))</f>
        <v/>
      </c>
      <c r="S112" s="1327" t="str">
        <f>IF($A$72&lt;&gt;"ชั้น"&amp;'01.ข้อมูลเบื้องต้น'!$H$2,"",IF(CQ112="","",CQ112))</f>
        <v/>
      </c>
      <c r="T112" s="1327" t="str">
        <f>IF($A$72&lt;&gt;"ชั้น"&amp;'01.ข้อมูลเบื้องต้น'!$H$2,"",IF(CU112="","",CU112))</f>
        <v/>
      </c>
      <c r="U112" s="1327" t="str">
        <f>IF($A$72&lt;&gt;"ชั้น"&amp;'01.ข้อมูลเบื้องต้น'!$H$2,"",IF(CY112="","",CY112))</f>
        <v/>
      </c>
      <c r="V112" s="1327" t="str">
        <f>IF($A$72&lt;&gt;"ชั้น"&amp;'01.ข้อมูลเบื้องต้น'!$H$2,"",IF(DC112="","",DC112))</f>
        <v/>
      </c>
      <c r="W112" s="1327" t="str">
        <f>IF($A$72&lt;&gt;"ชั้น"&amp;'01.ข้อมูลเบื้องต้น'!$H$2,"",IF(DG112="","",DG112))</f>
        <v/>
      </c>
      <c r="X112" s="1327" t="str">
        <f>IF($A$72&lt;&gt;"ชั้น"&amp;'01.ข้อมูลเบื้องต้น'!$H$2,"",IF(DK112="","",DK112))</f>
        <v/>
      </c>
      <c r="Y112" s="1327" t="str">
        <f>IF($A$72&lt;&gt;"ชั้น"&amp;'01.ข้อมูลเบื้องต้น'!$H$2,"",IF(DO112="","",DO112))</f>
        <v/>
      </c>
      <c r="Z112" s="1327" t="str">
        <f>IF($A$72&lt;&gt;"ชั้น"&amp;'01.ข้อมูลเบื้องต้น'!$H$2,"",IF(DS112="","",DS112))</f>
        <v/>
      </c>
      <c r="AA112" s="1420" t="str">
        <f>IF($A$72&lt;&gt;"ชั้น"&amp;'01.ข้อมูลเบื้องต้น'!$H$2,"",IF(DW112="","",DW112))</f>
        <v/>
      </c>
      <c r="AB112" s="1421" t="str">
        <f>IF($A$72&lt;&gt;"ชั้น"&amp;'01.ข้อมูลเบื้องต้น'!$H$2,"",'7.พัฒนาผู้เรียน'!G44)</f>
        <v/>
      </c>
      <c r="AC112" s="1422" t="str">
        <f>IF($A$72&lt;&gt;"ชั้น"&amp;'01.ข้อมูลเบื้องต้น'!$H$2,"",'9.คุณลักษณะ'!I44)</f>
        <v/>
      </c>
      <c r="AH112" s="1233" t="str">
        <f>IF($A$72&lt;&gt;"ชั้น"&amp;'01.ข้อมูลเบื้องต้น'!$H$2,"",IF(VLOOKUP($A112,'02.คีย์เทอม1'!$A$10:$GT$59,189,FALSE)="","",VLOOKUP($A112,'02.คีย์เทอม1'!$A$10:$GT$59,189,FALSE)))</f>
        <v/>
      </c>
      <c r="AI112" s="1233" t="str">
        <f>IF($A$72&lt;&gt;"ชั้น"&amp;'01.ข้อมูลเบื้องต้น'!$H$2,"",IF(VLOOKUP($A112,'03.คีย์เทอม2'!$A$10:$GT$59,189,FALSE)="","",VLOOKUP($A112,'03.คีย์เทอม2'!$A$10:$GT$59,189,FALSE)))</f>
        <v/>
      </c>
      <c r="AJ112" s="1262" t="str">
        <f t="shared" si="73"/>
        <v/>
      </c>
      <c r="AK112" s="1233" t="str">
        <f>IF('2.ชื่อนักเรียน'!R44="มส","มส",IF('2.ชื่อนักเรียน'!R44="ร","ร",IF('2.ชื่อนักเรียน'!R44="ย้าย","ย้าย",IF($B112="","",IF(AJ112="","",IF(AJ112&gt;=75,"เชี่ยวชาญ",IF(AJ112&gt;=65,"ชำนาญ",IF(AJ112&gt;=55,"พัฒนา",IF(AJ112&gt;=50,"เริ่มต้น","ไม่ผ่าน")))))))))</f>
        <v/>
      </c>
      <c r="AL112" s="1233" t="str">
        <f>IF($A$72&lt;&gt;"ชั้น"&amp;'01.ข้อมูลเบื้องต้น'!$H$2,"",IF(VLOOKUP($A112,'02.คีย์เทอม1'!$A$10:$GT$59,193,FALSE)="","",VLOOKUP($A112,'02.คีย์เทอม1'!$A$10:$GT$59,193,FALSE)))</f>
        <v/>
      </c>
      <c r="AM112" s="1233" t="str">
        <f>IF($A$72&lt;&gt;"ชั้น"&amp;'01.ข้อมูลเบื้องต้น'!$H$2,"",IF(VLOOKUP($A112,'03.คีย์เทอม2'!$A$10:$GT$59,193,FALSE)="","",VLOOKUP($A112,'03.คีย์เทอม2'!$A$10:$GT$59,193,FALSE)))</f>
        <v/>
      </c>
      <c r="AN112" s="1262" t="str">
        <f t="shared" si="97"/>
        <v/>
      </c>
      <c r="AO112" s="1233" t="str">
        <f>IF('2.ชื่อนักเรียน'!R44="มส","มส",IF('2.ชื่อนักเรียน'!R44="ร","ร",IF('2.ชื่อนักเรียน'!R44="ย้าย","ย้าย",IF($B112="","",IF(AN112="","",IF(AN112&gt;=75,"เชี่ยวชาญ",IF(AN112&gt;=65,"ชำนาญ",IF(AN112&gt;=55,"พัฒนา",IF(AN112&gt;=50,"เริ่มต้น","ไม่ผ่าน")))))))))</f>
        <v/>
      </c>
      <c r="AP112" s="1233" t="str">
        <f>IF($A$72&lt;&gt;"ชั้น"&amp;'01.ข้อมูลเบื้องต้น'!$H$2,"",IF(VLOOKUP($A112,'02.คีย์เทอม1'!$A$10:$GT$59,195,FALSE)="","",VLOOKUP($A112,'02.คีย์เทอม1'!$A$10:$GT$59,195,FALSE)))</f>
        <v/>
      </c>
      <c r="AQ112" s="1233" t="str">
        <f>IF($A$72&lt;&gt;"ชั้น"&amp;'01.ข้อมูลเบื้องต้น'!$H$2,"",IF(VLOOKUP($A112,'03.คีย์เทอม2'!$A$10:$GT$59,195,FALSE)="","",VLOOKUP($A112,'03.คีย์เทอม2'!$A$10:$GT$59,195,FALSE)))</f>
        <v/>
      </c>
      <c r="AR112" s="1262" t="str">
        <f t="shared" si="98"/>
        <v/>
      </c>
      <c r="AS112" s="1233" t="str">
        <f>IF('2.ชื่อนักเรียน'!R44="มส","มส",IF('2.ชื่อนักเรียน'!R44="ร","ร",IF('2.ชื่อนักเรียน'!R44="ย้าย","ย้าย",IF($B112="","",IF(AR112="","",IF(AR112&gt;=75,"เชี่ยวชาญ",IF(AR112&gt;=65,"ชำนาญ",IF(AR112&gt;=55,"พัฒนา",IF(AR112&gt;=50,"เริ่มต้น","ไม่ผ่าน")))))))))</f>
        <v/>
      </c>
      <c r="AT112" s="1233" t="str">
        <f>IF($A$72&lt;&gt;"ชั้น"&amp;'01.ข้อมูลเบื้องต้น'!$H$2,"",IF(VLOOKUP($A112,'02.คีย์เทอม1'!$A$10:$GT$59,196,FALSE)="","",VLOOKUP($A112,'02.คีย์เทอม1'!$A$10:$GT$59,196,FALSE)))</f>
        <v/>
      </c>
      <c r="AU112" s="1233" t="str">
        <f>IF($A$72&lt;&gt;"ชั้น"&amp;'01.ข้อมูลเบื้องต้น'!$H$2,"",IF(VLOOKUP($A112,'03.คีย์เทอม2'!$A$10:$GT$59,196,FALSE)="","",VLOOKUP($A112,'03.คีย์เทอม2'!$A$10:$GT$59,196,FALSE)))</f>
        <v/>
      </c>
      <c r="AV112" s="1262" t="str">
        <f t="shared" si="99"/>
        <v/>
      </c>
      <c r="AW112" s="1233" t="str">
        <f>IF('2.ชื่อนักเรียน'!R44="มส","มส",IF('2.ชื่อนักเรียน'!R44="ร","ร",IF('2.ชื่อนักเรียน'!R44="ย้าย","ย้าย",IF($B112="","",IF(AV112="","",IF(AV112&gt;=75,"เชี่ยวชาญ",IF(AV112&gt;=65,"ชำนาญ",IF(AV112&gt;=55,"พัฒนา",IF(AV112&gt;=50,"เริ่มต้น","ไม่ผ่าน")))))))))</f>
        <v/>
      </c>
      <c r="AX112" s="1233" t="str">
        <f>IF($A$72&lt;&gt;"ชั้น"&amp;'01.ข้อมูลเบื้องต้น'!$H$2,"",IF(VLOOKUP($A112,'02.คีย์เทอม1'!$A$10:$GT$59,197,FALSE)="","",VLOOKUP($A112,'02.คีย์เทอม1'!$A$10:$GT$59,197,FALSE)))</f>
        <v/>
      </c>
      <c r="AY112" s="1233" t="str">
        <f>IF($A$72&lt;&gt;"ชั้น"&amp;'01.ข้อมูลเบื้องต้น'!$H$2,"",IF(VLOOKUP($A112,'03.คีย์เทอม2'!$A$10:$GT$59,197,FALSE)="","",VLOOKUP($A112,'03.คีย์เทอม2'!$A$10:$GT$59,197,FALSE)))</f>
        <v/>
      </c>
      <c r="AZ112" s="1262" t="str">
        <f t="shared" si="100"/>
        <v/>
      </c>
      <c r="BA112" s="1233" t="str">
        <f>IF('2.ชื่อนักเรียน'!R44="มส","มส",IF('2.ชื่อนักเรียน'!R44="ร","ร",IF('2.ชื่อนักเรียน'!R44="ย้าย","ย้าย",IF($B112="","",IF(AZ112="","",IF(AZ112&gt;=75,"เชี่ยวชาญ",IF(AZ112&gt;=65,"ชำนาญ",IF(AZ112&gt;=55,"พัฒนา",IF(AZ112&gt;=50,"เริ่มต้น","ไม่ผ่าน")))))))))</f>
        <v/>
      </c>
      <c r="BB112" s="1233" t="str">
        <f>IF($A$72&lt;&gt;"ชั้น"&amp;'01.ข้อมูลเบื้องต้น'!$H$2,"",IF(VLOOKUP($A112,'02.คีย์เทอม1'!$A$10:$GT$59,198,FALSE)="","",VLOOKUP($A112,'02.คีย์เทอม1'!$A$10:$GT$59,198,FALSE)))</f>
        <v/>
      </c>
      <c r="BC112" s="1233" t="str">
        <f>IF($A$72&lt;&gt;"ชั้น"&amp;'01.ข้อมูลเบื้องต้น'!$H$2,"",IF(VLOOKUP($A112,'03.คีย์เทอม2'!$A$10:$GT$59,198,FALSE)="","",VLOOKUP($A112,'03.คีย์เทอม2'!$A$10:$GT$59,198,FALSE)))</f>
        <v/>
      </c>
      <c r="BD112" s="1262" t="str">
        <f t="shared" si="101"/>
        <v/>
      </c>
      <c r="BE112" s="1233" t="str">
        <f>IF('2.ชื่อนักเรียน'!R44="มส","มส",IF('2.ชื่อนักเรียน'!R44="ร","ร",IF('2.ชื่อนักเรียน'!R44="ย้าย","ย้าย",IF($B112="","",IF(BD112="","",IF(BD112&gt;=75,"เชี่ยวชาญ",IF(BD112&gt;=65,"ชำนาญ",IF(BD112&gt;=55,"พัฒนา",IF(BD112&gt;=50,"เริ่มต้น","ไม่ผ่าน")))))))))</f>
        <v/>
      </c>
      <c r="BF112" s="1233" t="str">
        <f>IF($A$72&lt;&gt;"ชั้น"&amp;'01.ข้อมูลเบื้องต้น'!$H$2,"",IF(VLOOKUP($A112,'02.คีย์เทอม1'!$A$10:$GT$59,199,FALSE)="","",VLOOKUP($A112,'02.คีย์เทอม1'!$A$10:$GT$59,199,FALSE)))</f>
        <v/>
      </c>
      <c r="BG112" s="1233" t="str">
        <f>IF($A$72&lt;&gt;"ชั้น"&amp;'01.ข้อมูลเบื้องต้น'!$H$2,"",IF(VLOOKUP($A112,'03.คีย์เทอม2'!$A$10:$GT$59,199,FALSE)="","",VLOOKUP($A112,'03.คีย์เทอม2'!$A$10:$GT$59,199,FALSE)))</f>
        <v/>
      </c>
      <c r="BH112" s="1262" t="str">
        <f t="shared" si="102"/>
        <v/>
      </c>
      <c r="BI112" s="1233" t="str">
        <f>IF('2.ชื่อนักเรียน'!R44="มส","มส",IF('2.ชื่อนักเรียน'!R44="ร","ร",IF('2.ชื่อนักเรียน'!R44="ย้าย","ย้าย",IF($B112="","",IF(BH112="","",IF(BH112&gt;=75,"เชี่ยวชาญ",IF(BH112&gt;=65,"ชำนาญ",IF(BH112&gt;=55,"พัฒนา",IF(BH112&gt;=50,"เริ่มต้น","ไม่ผ่าน")))))))))</f>
        <v/>
      </c>
      <c r="BJ112" s="1233" t="str">
        <f>IF($A$72&lt;&gt;"ชั้น"&amp;'01.ข้อมูลเบื้องต้น'!$H$2,"",IF(VLOOKUP($A112,'02.คีย์เทอม1'!$A$10:$GT$59,200,FALSE)="","",VLOOKUP($A112,'02.คีย์เทอม1'!$A$10:$GT$59,200,FALSE)))</f>
        <v/>
      </c>
      <c r="BK112" s="1233" t="str">
        <f>IF($A$72&lt;&gt;"ชั้น"&amp;'01.ข้อมูลเบื้องต้น'!$H$2,"",IF(VLOOKUP($A112,'03.คีย์เทอม2'!$A$10:$GT$59,200,FALSE)="","",VLOOKUP($A112,'03.คีย์เทอม2'!$A$10:$GT$59,200,FALSE)))</f>
        <v/>
      </c>
      <c r="BL112" s="1262" t="str">
        <f t="shared" si="103"/>
        <v/>
      </c>
      <c r="BM112" s="1233" t="str">
        <f>IF('2.ชื่อนักเรียน'!R44="มส","มส",IF('2.ชื่อนักเรียน'!R44="ร","ร",IF('2.ชื่อนักเรียน'!R44="ย้าย","ย้าย",IF($B112="","",IF(BL112="","",IF(BL112&gt;=75,"เชี่ยวชาญ",IF(BL112&gt;=65,"ชำนาญ",IF(BL112&gt;=55,"พัฒนา",IF(BL112&gt;=50,"เริ่มต้น","ไม่ผ่าน")))))))))</f>
        <v/>
      </c>
      <c r="BN112" s="1262" t="str">
        <f t="shared" si="104"/>
        <v/>
      </c>
      <c r="BO112" s="1233" t="str">
        <f>IF('2.ชื่อนักเรียน'!R44="มส","มส",IF('2.ชื่อนักเรียน'!R44="ร","ร",IF('2.ชื่อนักเรียน'!R44="ย้าย","ย้าย",IF($B112="","",IF(BN112="","",IF(BN112&gt;=75,"เชี่ยวชาญ",IF(BN112&gt;=65,"ชำนาญ",IF(BN112&gt;=55,"พัฒนา",IF(BN112&gt;=50,"เริ่มต้น","ไม่ผ่าน")))))))))</f>
        <v/>
      </c>
      <c r="BP112" s="1233" t="str">
        <f>IF($A$72&lt;&gt;"ชั้น"&amp;'01.ข้อมูลเบื้องต้น'!$H$2,"",IF(VLOOKUP($A112,'02.คีย์เทอม1'!$A$10:$GT$59,110,FALSE)="","",VLOOKUP($A112,'02.คีย์เทอม1'!$A$10:$GT$59,110,FALSE)))</f>
        <v/>
      </c>
      <c r="BQ112" s="1233" t="str">
        <f>IF($A$72&lt;&gt;"ชั้น"&amp;'01.ข้อมูลเบื้องต้น'!$H$2,"",IF(VLOOKUP($A112,'03.คีย์เทอม2'!$A$10:$GT$59,110,FALSE)="","",VLOOKUP($A112,'03.คีย์เทอม2'!$A$10:$GT$59,110,FALSE)))</f>
        <v/>
      </c>
      <c r="BR112" s="1262" t="str">
        <f t="shared" si="105"/>
        <v/>
      </c>
      <c r="BS112" s="1233" t="str">
        <f>IF('2.ชื่อนักเรียน'!R44="มส","มส",IF('2.ชื่อนักเรียน'!R44="ร","ร",IF('2.ชื่อนักเรียน'!R44="ย้าย","ย้าย",IF($B112="","",IF(BR112="","",IF(BR112&gt;=75,"เชี่ยวชาญ",IF(BR112&gt;=65,"ชำนาญ",IF(BR112&gt;=55,"พัฒนา",IF(BR112&gt;=50,"เริ่มต้น","ไม่ผ่าน")))))))))</f>
        <v/>
      </c>
      <c r="BT112" s="1233" t="str">
        <f>IF($A$72&lt;&gt;"ชั้น"&amp;'01.ข้อมูลเบื้องต้น'!$H$2,"",IF(VLOOKUP($A112,'02.คีย์เทอม1'!$A$10:$GT$59,115,FALSE)="","",VLOOKUP($A112,'02.คีย์เทอม1'!$A$10:$GT$59,115,FALSE)))</f>
        <v/>
      </c>
      <c r="BU112" s="1233" t="str">
        <f>IF($A$72&lt;&gt;"ชั้น"&amp;'01.ข้อมูลเบื้องต้น'!$H$2,"",IF(VLOOKUP($A112,'03.คีย์เทอม2'!$A$10:$GT$59,115,FALSE)="","",VLOOKUP($A112,'03.คีย์เทอม2'!$A$10:$GT$59,115,FALSE)))</f>
        <v/>
      </c>
      <c r="BV112" s="1262" t="str">
        <f t="shared" si="106"/>
        <v/>
      </c>
      <c r="BW112" s="1233" t="str">
        <f>IF('2.ชื่อนักเรียน'!R44="มส","มส",IF('2.ชื่อนักเรียน'!R44="ร","ร",IF('2.ชื่อนักเรียน'!R44="ย้าย","ย้าย",IF($B112="","",IF(BV112="","",IF(BV112&gt;=75,"เชี่ยวชาญ",IF(BV112&gt;=65,"ชำนาญ",IF(BV112&gt;=55,"พัฒนา",IF(BV112&gt;=50,"เริ่มต้น","ไม่ผ่าน")))))))))</f>
        <v/>
      </c>
      <c r="BX112" s="1233" t="str">
        <f>IF($A$72&lt;&gt;"ชั้น"&amp;'01.ข้อมูลเบื้องต้น'!$H$2,"",IF(VLOOKUP($A112,'02.คีย์เทอม1'!$A$10:$GT$59,120,FALSE)="","",VLOOKUP($A112,'02.คีย์เทอม1'!$A$10:$GT$59,120,FALSE)))</f>
        <v/>
      </c>
      <c r="BY112" s="1233" t="str">
        <f>IF($A$72&lt;&gt;"ชั้น"&amp;'01.ข้อมูลเบื้องต้น'!$H$2,"",IF(VLOOKUP($A112,'03.คีย์เทอม2'!$A$10:$GT$59,120,FALSE)="","",VLOOKUP($A112,'03.คีย์เทอม2'!$A$10:$GT$59,120,FALSE)))</f>
        <v/>
      </c>
      <c r="BZ112" s="1262" t="str">
        <f t="shared" si="107"/>
        <v/>
      </c>
      <c r="CA112" s="1233" t="str">
        <f>IF('2.ชื่อนักเรียน'!R44="มส","มส",IF('2.ชื่อนักเรียน'!R44="ร","ร",IF('2.ชื่อนักเรียน'!R44="ย้าย","ย้าย",IF($B112="","",IF(BZ112="","",IF(BZ112&gt;=75,"เชี่ยวชาญ",IF(BZ112&gt;=65,"ชำนาญ",IF(BZ112&gt;=55,"พัฒนา",IF(BZ112&gt;=50,"เริ่มต้น","ไม่ผ่าน")))))))))</f>
        <v/>
      </c>
      <c r="CB112" s="1233" t="str">
        <f>IF($A$72&lt;&gt;"ชั้น"&amp;'01.ข้อมูลเบื้องต้น'!$H$2,"",IF(VLOOKUP($A112,'02.คีย์เทอม1'!$A$10:$GT$59,125,FALSE)="","",VLOOKUP($A112,'02.คีย์เทอม1'!$A$10:$GT$59,125,FALSE)))</f>
        <v/>
      </c>
      <c r="CC112" s="1233" t="str">
        <f>IF($A$72&lt;&gt;"ชั้น"&amp;'01.ข้อมูลเบื้องต้น'!$H$2,"",IF(VLOOKUP($A112,'03.คีย์เทอม2'!$A$10:$GT$59,125,FALSE)="","",VLOOKUP($A112,'03.คีย์เทอม2'!$A$10:$GT$59,125,FALSE)))</f>
        <v/>
      </c>
      <c r="CD112" s="1262" t="str">
        <f t="shared" si="108"/>
        <v/>
      </c>
      <c r="CE112" s="1233" t="str">
        <f>IF('2.ชื่อนักเรียน'!R44="มส","มส",IF('2.ชื่อนักเรียน'!R44="ร","ร",IF('2.ชื่อนักเรียน'!R44="ย้าย","ย้าย",IF($B112="","",IF(CD112="","",IF(CD112&gt;=75,"เชี่ยวชาญ",IF(CD112&gt;=65,"ชำนาญ",IF(CD112&gt;=55,"พัฒนา",IF(CD112&gt;=50,"เริ่มต้น","ไม่ผ่าน")))))))))</f>
        <v/>
      </c>
      <c r="CF112" s="1233" t="str">
        <f>IF($A$72&lt;&gt;"ชั้น"&amp;'01.ข้อมูลเบื้องต้น'!$H$2,"",IF(VLOOKUP($A112,'02.คีย์เทอม1'!$A$10:$GT$59,130,FALSE)="","",VLOOKUP($A112,'02.คีย์เทอม1'!$A$10:$GT$59,130,FALSE)))</f>
        <v/>
      </c>
      <c r="CG112" s="1233" t="str">
        <f>IF($A$72&lt;&gt;"ชั้น"&amp;'01.ข้อมูลเบื้องต้น'!$H$2,"",IF(VLOOKUP($A112,'03.คีย์เทอม2'!$A$10:$GT$59,130,FALSE)="","",VLOOKUP($A112,'03.คีย์เทอม2'!$A$10:$GT$59,130,FALSE)))</f>
        <v/>
      </c>
      <c r="CH112" s="1262" t="str">
        <f t="shared" si="109"/>
        <v/>
      </c>
      <c r="CI112" s="1233" t="str">
        <f>IF('2.ชื่อนักเรียน'!R44="มส","มส",IF('2.ชื่อนักเรียน'!R44="ร","ร",IF('2.ชื่อนักเรียน'!R44="ย้าย","ย้าย",IF($B112="","",IF(CH112="","",IF(CH112&gt;=75,"เชี่ยวชาญ",IF(CH112&gt;=65,"ชำนาญ",IF(CH112&gt;=55,"พัฒนา",IF(CH112&gt;=50,"เริ่มต้น","ไม่ผ่าน")))))))))</f>
        <v/>
      </c>
      <c r="CJ112" s="1233" t="str">
        <f>IF($A$72&lt;&gt;"ชั้น"&amp;'01.ข้อมูลเบื้องต้น'!$H$2,"",IF(VLOOKUP($A112,'02.คีย์เทอม1'!$A$10:$GT$59,135,FALSE)="","",VLOOKUP($A112,'02.คีย์เทอม1'!$A$10:$GT$59,135,FALSE)))</f>
        <v/>
      </c>
      <c r="CK112" s="1233" t="str">
        <f>IF($A$72&lt;&gt;"ชั้น"&amp;'01.ข้อมูลเบื้องต้น'!$H$2,"",IF(VLOOKUP($A112,'03.คีย์เทอม2'!$A$10:$GT$59,135,FALSE)="","",VLOOKUP($A112,'03.คีย์เทอม2'!$A$10:$GT$59,135,FALSE)))</f>
        <v/>
      </c>
      <c r="CL112" s="1262" t="str">
        <f t="shared" si="110"/>
        <v/>
      </c>
      <c r="CM112" s="1233" t="str">
        <f>IF('2.ชื่อนักเรียน'!R44="มส","มส",IF('2.ชื่อนักเรียน'!R44="ร","ร",IF('2.ชื่อนักเรียน'!R44="ย้าย","ย้าย",IF($B112="","",IF(CL112="","",IF(CL112&gt;=75,"เชี่ยวชาญ",IF(CL112&gt;=65,"ชำนาญ",IF(CL112&gt;=55,"พัฒนา",IF(CL112&gt;=50,"เริ่มต้น","ไม่ผ่าน")))))))))</f>
        <v/>
      </c>
      <c r="CN112" s="1233" t="str">
        <f>IF($A$72&lt;&gt;"ชั้น"&amp;'01.ข้อมูลเบื้องต้น'!$H$2,"",IF(VLOOKUP($A112,'02.คีย์เทอม1'!$A$10:$GT$59,140,FALSE)="","",VLOOKUP($A112,'02.คีย์เทอม1'!$A$10:$GT$59,140,FALSE)))</f>
        <v/>
      </c>
      <c r="CO112" s="1233" t="str">
        <f>IF($A$72&lt;&gt;"ชั้น"&amp;'01.ข้อมูลเบื้องต้น'!$H$2,"",IF(VLOOKUP($A112,'03.คีย์เทอม2'!$A$10:$GT$59,140,FALSE)="","",VLOOKUP($A112,'03.คีย์เทอม2'!$A$10:$GT$59,140,FALSE)))</f>
        <v/>
      </c>
      <c r="CP112" s="1262" t="str">
        <f t="shared" si="111"/>
        <v/>
      </c>
      <c r="CQ112" s="1233" t="str">
        <f>IF('2.ชื่อนักเรียน'!R44="มส","มส",IF('2.ชื่อนักเรียน'!R44="ร","ร",IF('2.ชื่อนักเรียน'!R44="ย้าย","ย้าย",IF($B112="","",IF(CP112="","",IF(CP112&gt;=75,"เชี่ยวชาญ",IF(CP112&gt;=65,"ชำนาญ",IF(CP112&gt;=55,"พัฒนา",IF(CP112&gt;=50,"เริ่มต้น","ไม่ผ่าน")))))))))</f>
        <v/>
      </c>
      <c r="CR112" s="1233" t="str">
        <f>IF($A$72&lt;&gt;"ชั้น"&amp;'01.ข้อมูลเบื้องต้น'!$H$2,"",IF(VLOOKUP($A112,'02.คีย์เทอม1'!$A$10:$GT$59,145,FALSE)="","",VLOOKUP($A112,'02.คีย์เทอม1'!$A$10:$GT$59,145,FALSE)))</f>
        <v/>
      </c>
      <c r="CS112" s="1233" t="str">
        <f>IF($A$72&lt;&gt;"ชั้น"&amp;'01.ข้อมูลเบื้องต้น'!$H$2,"",IF(VLOOKUP($A112,'03.คีย์เทอม2'!$A$10:$GT$59,145,FALSE)="","",VLOOKUP($A112,'03.คีย์เทอม2'!$A$10:$GT$59,145,FALSE)))</f>
        <v/>
      </c>
      <c r="CT112" s="1262" t="str">
        <f t="shared" si="112"/>
        <v/>
      </c>
      <c r="CU112" s="1233" t="str">
        <f>IF('2.ชื่อนักเรียน'!R44="มส","มส",IF('2.ชื่อนักเรียน'!R44="ร","ร",IF('2.ชื่อนักเรียน'!R44="ย้าย","ย้าย",IF($B112="","",IF(CT112="","",IF(CT112&gt;=75,"เชี่ยวชาญ",IF(CT112&gt;=65,"ชำนาญ",IF(CT112&gt;=55,"พัฒนา",IF(CT112&gt;=50,"เริ่มต้น","ไม่ผ่าน")))))))))</f>
        <v/>
      </c>
      <c r="CV112" s="1233" t="str">
        <f>IF($A$72&lt;&gt;"ชั้น"&amp;'01.ข้อมูลเบื้องต้น'!$H$2,"",IF(VLOOKUP($A112,'02.คีย์เทอม1'!$A$10:$GT$59,150,FALSE)="","",VLOOKUP($A112,'02.คีย์เทอม1'!$A$10:$GT$59,150,FALSE)))</f>
        <v/>
      </c>
      <c r="CW112" s="1233" t="str">
        <f>IF($A$72&lt;&gt;"ชั้น"&amp;'01.ข้อมูลเบื้องต้น'!$H$2,"",IF(VLOOKUP($A112,'03.คีย์เทอม2'!$A$10:$GT$59,150,FALSE)="","",VLOOKUP($A112,'03.คีย์เทอม2'!$A$10:$GT$59,150,FALSE)))</f>
        <v/>
      </c>
      <c r="CX112" s="1262" t="str">
        <f t="shared" si="113"/>
        <v/>
      </c>
      <c r="CY112" s="1233" t="str">
        <f>IF('2.ชื่อนักเรียน'!R44="มส","มส",IF('2.ชื่อนักเรียน'!R44="ร","ร",IF('2.ชื่อนักเรียน'!R44="ย้าย","ย้าย",IF($B112="","",IF(CX112="","",IF(CX112&gt;=75,"เชี่ยวชาญ",IF(CX112&gt;=65,"ชำนาญ",IF(CX112&gt;=55,"พัฒนา",IF(CX112&gt;=50,"เริ่มต้น","ไม่ผ่าน")))))))))</f>
        <v/>
      </c>
      <c r="CZ112" s="1233" t="str">
        <f>IF($A$72&lt;&gt;"ชั้น"&amp;'01.ข้อมูลเบื้องต้น'!$H$2,"",IF(VLOOKUP($A112,'02.คีย์เทอม1'!$A$10:$GT$59,155,FALSE)="","",VLOOKUP($A112,'02.คีย์เทอม1'!$A$10:$GT$59,155,FALSE)))</f>
        <v/>
      </c>
      <c r="DA112" s="1233" t="str">
        <f>IF($A$72&lt;&gt;"ชั้น"&amp;'01.ข้อมูลเบื้องต้น'!$H$2,"",IF(VLOOKUP($A112,'03.คีย์เทอม2'!$A$10:$GT$59,155,FALSE)="","",VLOOKUP($A112,'03.คีย์เทอม2'!$A$10:$GT$59,155,FALSE)))</f>
        <v/>
      </c>
      <c r="DB112" s="1262" t="str">
        <f t="shared" si="114"/>
        <v/>
      </c>
      <c r="DC112" s="1233" t="str">
        <f>IF('2.ชื่อนักเรียน'!R44="มส","มส",IF('2.ชื่อนักเรียน'!R44="ร","ร",IF('2.ชื่อนักเรียน'!R44="ย้าย","ย้าย",IF($B112="","",IF(DB112="","",IF(DB112&gt;=75,"เชี่ยวชาญ",IF(DB112&gt;=65,"ชำนาญ",IF(DB112&gt;=55,"พัฒนา",IF(DB112&gt;=50,"เริ่มต้น","ไม่ผ่าน")))))))))</f>
        <v/>
      </c>
      <c r="DD112" s="1233" t="str">
        <f>IF($A$72&lt;&gt;"ชั้น"&amp;'01.ข้อมูลเบื้องต้น'!$H$2,"",IF(VLOOKUP($A112,'02.คีย์เทอม1'!$A$10:$GT$59,160,FALSE)="","",VLOOKUP($A112,'02.คีย์เทอม1'!$A$10:$GT$59,160,FALSE)))</f>
        <v/>
      </c>
      <c r="DE112" s="1233" t="str">
        <f>IF($A$72&lt;&gt;"ชั้น"&amp;'01.ข้อมูลเบื้องต้น'!$H$2,"",IF(VLOOKUP($A112,'03.คีย์เทอม2'!$A$10:$GT$59,160,FALSE)="","",VLOOKUP($A112,'03.คีย์เทอม2'!$A$10:$GT$59,160,FALSE)))</f>
        <v/>
      </c>
      <c r="DF112" s="1262" t="str">
        <f t="shared" si="115"/>
        <v/>
      </c>
      <c r="DG112" s="1233" t="str">
        <f>IF('2.ชื่อนักเรียน'!R44="มส","มส",IF('2.ชื่อนักเรียน'!R44="ร","ร",IF('2.ชื่อนักเรียน'!R44="ย้าย","ย้าย",IF($B112="","",IF(DF112="","",IF(DF112&gt;=75,"เชี่ยวชาญ",IF(DF112&gt;=65,"ชำนาญ",IF(DF112&gt;=55,"พัฒนา",IF(DF112&gt;=50,"เริ่มต้น","ไม่ผ่าน")))))))))</f>
        <v/>
      </c>
      <c r="DH112" s="1233" t="str">
        <f>IF($A$72&lt;&gt;"ชั้น"&amp;'01.ข้อมูลเบื้องต้น'!$H$2,"",IF(VLOOKUP($A112,'02.คีย์เทอม1'!$A$10:$GT$59,165,FALSE)="","",VLOOKUP($A112,'02.คีย์เทอม1'!$A$10:$GT$59,165,FALSE)))</f>
        <v/>
      </c>
      <c r="DI112" s="1233" t="str">
        <f>IF($A$72&lt;&gt;"ชั้น"&amp;'01.ข้อมูลเบื้องต้น'!$H$2,"",IF(VLOOKUP($A112,'03.คีย์เทอม2'!$A$10:$GT$59,165,FALSE)="","",VLOOKUP($A112,'03.คีย์เทอม2'!$A$10:$GT$59,165,FALSE)))</f>
        <v/>
      </c>
      <c r="DJ112" s="1262" t="str">
        <f t="shared" si="116"/>
        <v/>
      </c>
      <c r="DK112" s="1233" t="str">
        <f>IF('2.ชื่อนักเรียน'!R44="มส","มส",IF('2.ชื่อนักเรียน'!R44="ร","ร",IF('2.ชื่อนักเรียน'!R44="ย้าย","ย้าย",IF($B112="","",IF(DJ112="","",IF(DJ112&gt;=75,"เชี่ยวชาญ",IF(DJ112&gt;=65,"ชำนาญ",IF(DJ112&gt;=55,"พัฒนา",IF(DJ112&gt;=50,"เริ่มต้น","ไม่ผ่าน")))))))))</f>
        <v/>
      </c>
      <c r="DL112" s="1233" t="str">
        <f>IF($A$72&lt;&gt;"ชั้น"&amp;'01.ข้อมูลเบื้องต้น'!$H$2,"",IF(VLOOKUP($A112,'02.คีย์เทอม1'!$A$10:$GT$59,170,FALSE)="","",VLOOKUP($A112,'02.คีย์เทอม1'!$A$10:$GT$59,170,FALSE)))</f>
        <v/>
      </c>
      <c r="DM112" s="1233" t="str">
        <f>IF($A$72&lt;&gt;"ชั้น"&amp;'01.ข้อมูลเบื้องต้น'!$H$2,"",IF(VLOOKUP($A112,'03.คีย์เทอม2'!$A$10:$GT$59,170,FALSE)="","",VLOOKUP($A112,'03.คีย์เทอม2'!$A$10:$GT$59,170,FALSE)))</f>
        <v/>
      </c>
      <c r="DN112" s="1262" t="str">
        <f t="shared" si="117"/>
        <v/>
      </c>
      <c r="DO112" s="1233" t="str">
        <f>IF('2.ชื่อนักเรียน'!R44="มส","มส",IF('2.ชื่อนักเรียน'!R44="ร","ร",IF('2.ชื่อนักเรียน'!R44="ย้าย","ย้าย",IF($B112="","",IF(DN112="","",IF(DN112&gt;=75,"เชี่ยวชาญ",IF(DN112&gt;=65,"ชำนาญ",IF(DN112&gt;=55,"พัฒนา",IF(DN112&gt;=50,"เริ่มต้น","ไม่ผ่าน")))))))))</f>
        <v/>
      </c>
      <c r="DP112" s="1233" t="str">
        <f>IF($A$72&lt;&gt;"ชั้น"&amp;'01.ข้อมูลเบื้องต้น'!$H$2,"",IF(VLOOKUP($A112,'02.คีย์เทอม1'!$A$10:$GT$59,175,FALSE)="","",VLOOKUP($A112,'02.คีย์เทอม1'!$A$10:$GT$59,175,FALSE)))</f>
        <v/>
      </c>
      <c r="DQ112" s="1233" t="str">
        <f>IF($A$72&lt;&gt;"ชั้น"&amp;'01.ข้อมูลเบื้องต้น'!$H$2,"",IF(VLOOKUP($A112,'03.คีย์เทอม2'!$A$10:$GT$59,175,FALSE)="","",VLOOKUP($A112,'03.คีย์เทอม2'!$A$10:$GT$59,175,FALSE)))</f>
        <v/>
      </c>
      <c r="DR112" s="1262" t="str">
        <f t="shared" si="118"/>
        <v/>
      </c>
      <c r="DS112" s="1233" t="str">
        <f>IF('2.ชื่อนักเรียน'!R44="มส","มส",IF('2.ชื่อนักเรียน'!R44="ร","ร",IF('2.ชื่อนักเรียน'!R44="ย้าย","ย้าย",IF($B112="","",IF(DR112="","",IF(DR112&gt;=75,"เชี่ยวชาญ",IF(DR112&gt;=65,"ชำนาญ",IF(DR112&gt;=55,"พัฒนา",IF(DR112&gt;=50,"เริ่มต้น","ไม่ผ่าน")))))))))</f>
        <v/>
      </c>
      <c r="DT112" s="1233" t="str">
        <f>IF($A$72&lt;&gt;"ชั้น"&amp;'01.ข้อมูลเบื้องต้น'!$H$2,"",IF(VLOOKUP($A112,'02.คีย์เทอม1'!$A$10:$GT$59,180,FALSE)="","",VLOOKUP($A112,'02.คีย์เทอม1'!$A$10:$GT$59,180,FALSE)))</f>
        <v/>
      </c>
      <c r="DU112" s="1233" t="str">
        <f>IF($A$72&lt;&gt;"ชั้น"&amp;'01.ข้อมูลเบื้องต้น'!$H$2,"",IF(VLOOKUP($A112,'03.คีย์เทอม2'!$A$10:$GT$59,180,FALSE)="","",VLOOKUP($A112,'03.คีย์เทอม2'!$A$10:$GT$59,180,FALSE)))</f>
        <v/>
      </c>
      <c r="DV112" s="1262" t="str">
        <f t="shared" si="119"/>
        <v/>
      </c>
      <c r="DW112" s="1233" t="str">
        <f>IF('2.ชื่อนักเรียน'!R44="มส","มส",IF('2.ชื่อนักเรียน'!R44="ร","ร",IF('2.ชื่อนักเรียน'!R44="ย้าย","ย้าย",IF($B112="","",IF(DV112="","",IF(DV112&gt;=75,"เชี่ยวชาญ",IF(DV112&gt;=65,"ชำนาญ",IF(DV112&gt;=55,"พัฒนา",IF(DV112&gt;=50,"เริ่มต้น","ไม่ผ่าน")))))))))</f>
        <v/>
      </c>
    </row>
    <row r="113" spans="1:127" ht="16.8" customHeight="1">
      <c r="A113" s="1323">
        <v>35</v>
      </c>
      <c r="B113" s="1324" t="str">
        <f>IF('2.ชื่อนักเรียน'!C45="","",'2.ชื่อนักเรียน'!C45)</f>
        <v/>
      </c>
      <c r="C113" s="1313" t="str">
        <f>IF('2.ชื่อนักเรียน'!D45="","",'2.ชื่อนักเรียน'!D45)</f>
        <v/>
      </c>
      <c r="D113" s="1314" t="str">
        <f>IF($A$72&lt;&gt;"ชั้น"&amp;'01.ข้อมูลเบื้องต้น'!$H$2,"",IF(AK113="","",AK113))</f>
        <v/>
      </c>
      <c r="E113" s="1314" t="str">
        <f>IF($A$72&lt;&gt;"ชั้น"&amp;'01.ข้อมูลเบื้องต้น'!$H$2,"",IF(AO113="","",AO113))</f>
        <v/>
      </c>
      <c r="F113" s="1315" t="str">
        <f>IF($A$72&lt;&gt;"ชั้น"&amp;'01.ข้อมูลเบื้องต้น'!$H$2,"",IF(AS113="","",AS113))</f>
        <v/>
      </c>
      <c r="G113" s="1326" t="str">
        <f>IF($A$72&lt;&gt;"ชั้น"&amp;'01.ข้อมูลเบื้องต้น'!$H$2,"",IF(AW113="","",AW113))</f>
        <v/>
      </c>
      <c r="H113" s="1327" t="str">
        <f>IF($A$72&lt;&gt;"ชั้น"&amp;'01.ข้อมูลเบื้องต้น'!$H$2,"",IF(BA113="","",BA113))</f>
        <v/>
      </c>
      <c r="I113" s="1316" t="str">
        <f>IF($A$72&lt;&gt;"ชั้น"&amp;'01.ข้อมูลเบื้องต้น'!$H$2,"",IF(BE113="","",BE113))</f>
        <v/>
      </c>
      <c r="J113" s="1316" t="str">
        <f>IF($A$72&lt;&gt;"ชั้น"&amp;'01.ข้อมูลเบื้องต้น'!$H$2,"",IF(BI113="","",BI113))</f>
        <v/>
      </c>
      <c r="K113" s="1316" t="str">
        <f>IF($A$72&lt;&gt;"ชั้น"&amp;'01.ข้อมูลเบื้องต้น'!$H$2,"",IF(BM113="","",BM113))</f>
        <v/>
      </c>
      <c r="L113" s="1328" t="str">
        <f>IF($A$72&lt;&gt;"ชั้น"&amp;'01.ข้อมูลเบื้องต้น'!$H$2,"",IF(BO113="","",BO113))</f>
        <v/>
      </c>
      <c r="M113" s="1326" t="str">
        <f>IF($A$72&lt;&gt;"ชั้น"&amp;'01.ข้อมูลเบื้องต้น'!$H$2,"",IF(BS113="","",BS113))</f>
        <v/>
      </c>
      <c r="N113" s="1327" t="str">
        <f>IF($A$72&lt;&gt;"ชั้น"&amp;'01.ข้อมูลเบื้องต้น'!$H$2,"",IF(BW113="","",BW113))</f>
        <v/>
      </c>
      <c r="O113" s="1327" t="str">
        <f>IF($A$72&lt;&gt;"ชั้น"&amp;'01.ข้อมูลเบื้องต้น'!$H$2,"",IF(CA113="","",CA113))</f>
        <v/>
      </c>
      <c r="P113" s="1327" t="str">
        <f>IF($A$72&lt;&gt;"ชั้น"&amp;'01.ข้อมูลเบื้องต้น'!$H$2,"",IF(CE113="","",CE113))</f>
        <v/>
      </c>
      <c r="Q113" s="1327" t="str">
        <f>IF($A$72&lt;&gt;"ชั้น"&amp;'01.ข้อมูลเบื้องต้น'!$H$2,"",IF(CI113="","",CI113))</f>
        <v/>
      </c>
      <c r="R113" s="1327" t="str">
        <f>IF($A$72&lt;&gt;"ชั้น"&amp;'01.ข้อมูลเบื้องต้น'!$H$2,"",IF(CM113="","",CM113))</f>
        <v/>
      </c>
      <c r="S113" s="1327" t="str">
        <f>IF($A$72&lt;&gt;"ชั้น"&amp;'01.ข้อมูลเบื้องต้น'!$H$2,"",IF(CQ113="","",CQ113))</f>
        <v/>
      </c>
      <c r="T113" s="1327" t="str">
        <f>IF($A$72&lt;&gt;"ชั้น"&amp;'01.ข้อมูลเบื้องต้น'!$H$2,"",IF(CU113="","",CU113))</f>
        <v/>
      </c>
      <c r="U113" s="1327" t="str">
        <f>IF($A$72&lt;&gt;"ชั้น"&amp;'01.ข้อมูลเบื้องต้น'!$H$2,"",IF(CY113="","",CY113))</f>
        <v/>
      </c>
      <c r="V113" s="1327" t="str">
        <f>IF($A$72&lt;&gt;"ชั้น"&amp;'01.ข้อมูลเบื้องต้น'!$H$2,"",IF(DC113="","",DC113))</f>
        <v/>
      </c>
      <c r="W113" s="1327" t="str">
        <f>IF($A$72&lt;&gt;"ชั้น"&amp;'01.ข้อมูลเบื้องต้น'!$H$2,"",IF(DG113="","",DG113))</f>
        <v/>
      </c>
      <c r="X113" s="1327" t="str">
        <f>IF($A$72&lt;&gt;"ชั้น"&amp;'01.ข้อมูลเบื้องต้น'!$H$2,"",IF(DK113="","",DK113))</f>
        <v/>
      </c>
      <c r="Y113" s="1327" t="str">
        <f>IF($A$72&lt;&gt;"ชั้น"&amp;'01.ข้อมูลเบื้องต้น'!$H$2,"",IF(DO113="","",DO113))</f>
        <v/>
      </c>
      <c r="Z113" s="1327" t="str">
        <f>IF($A$72&lt;&gt;"ชั้น"&amp;'01.ข้อมูลเบื้องต้น'!$H$2,"",IF(DS113="","",DS113))</f>
        <v/>
      </c>
      <c r="AA113" s="1420" t="str">
        <f>IF($A$72&lt;&gt;"ชั้น"&amp;'01.ข้อมูลเบื้องต้น'!$H$2,"",IF(DW113="","",DW113))</f>
        <v/>
      </c>
      <c r="AB113" s="1421" t="str">
        <f>IF($A$72&lt;&gt;"ชั้น"&amp;'01.ข้อมูลเบื้องต้น'!$H$2,"",'7.พัฒนาผู้เรียน'!G45)</f>
        <v/>
      </c>
      <c r="AC113" s="1422" t="str">
        <f>IF($A$72&lt;&gt;"ชั้น"&amp;'01.ข้อมูลเบื้องต้น'!$H$2,"",'9.คุณลักษณะ'!I45)</f>
        <v/>
      </c>
      <c r="AH113" s="1233" t="str">
        <f>IF($A$72&lt;&gt;"ชั้น"&amp;'01.ข้อมูลเบื้องต้น'!$H$2,"",IF(VLOOKUP($A113,'02.คีย์เทอม1'!$A$10:$GT$59,189,FALSE)="","",VLOOKUP($A113,'02.คีย์เทอม1'!$A$10:$GT$59,189,FALSE)))</f>
        <v/>
      </c>
      <c r="AI113" s="1233" t="str">
        <f>IF($A$72&lt;&gt;"ชั้น"&amp;'01.ข้อมูลเบื้องต้น'!$H$2,"",IF(VLOOKUP($A113,'03.คีย์เทอม2'!$A$10:$GT$59,189,FALSE)="","",VLOOKUP($A113,'03.คีย์เทอม2'!$A$10:$GT$59,189,FALSE)))</f>
        <v/>
      </c>
      <c r="AJ113" s="1262" t="str">
        <f t="shared" si="73"/>
        <v/>
      </c>
      <c r="AK113" s="1233" t="str">
        <f>IF('2.ชื่อนักเรียน'!R45="มส","มส",IF('2.ชื่อนักเรียน'!R45="ร","ร",IF('2.ชื่อนักเรียน'!R45="ย้าย","ย้าย",IF($B113="","",IF(AJ113="","",IF(AJ113&gt;=75,"เชี่ยวชาญ",IF(AJ113&gt;=65,"ชำนาญ",IF(AJ113&gt;=55,"พัฒนา",IF(AJ113&gt;=50,"เริ่มต้น","ไม่ผ่าน")))))))))</f>
        <v/>
      </c>
      <c r="AL113" s="1233" t="str">
        <f>IF($A$72&lt;&gt;"ชั้น"&amp;'01.ข้อมูลเบื้องต้น'!$H$2,"",IF(VLOOKUP($A113,'02.คีย์เทอม1'!$A$10:$GT$59,193,FALSE)="","",VLOOKUP($A113,'02.คีย์เทอม1'!$A$10:$GT$59,193,FALSE)))</f>
        <v/>
      </c>
      <c r="AM113" s="1233" t="str">
        <f>IF($A$72&lt;&gt;"ชั้น"&amp;'01.ข้อมูลเบื้องต้น'!$H$2,"",IF(VLOOKUP($A113,'03.คีย์เทอม2'!$A$10:$GT$59,193,FALSE)="","",VLOOKUP($A113,'03.คีย์เทอม2'!$A$10:$GT$59,193,FALSE)))</f>
        <v/>
      </c>
      <c r="AN113" s="1262" t="str">
        <f t="shared" si="97"/>
        <v/>
      </c>
      <c r="AO113" s="1233" t="str">
        <f>IF('2.ชื่อนักเรียน'!R45="มส","มส",IF('2.ชื่อนักเรียน'!R45="ร","ร",IF('2.ชื่อนักเรียน'!R45="ย้าย","ย้าย",IF($B113="","",IF(AN113="","",IF(AN113&gt;=75,"เชี่ยวชาญ",IF(AN113&gt;=65,"ชำนาญ",IF(AN113&gt;=55,"พัฒนา",IF(AN113&gt;=50,"เริ่มต้น","ไม่ผ่าน")))))))))</f>
        <v/>
      </c>
      <c r="AP113" s="1233" t="str">
        <f>IF($A$72&lt;&gt;"ชั้น"&amp;'01.ข้อมูลเบื้องต้น'!$H$2,"",IF(VLOOKUP($A113,'02.คีย์เทอม1'!$A$10:$GT$59,195,FALSE)="","",VLOOKUP($A113,'02.คีย์เทอม1'!$A$10:$GT$59,195,FALSE)))</f>
        <v/>
      </c>
      <c r="AQ113" s="1233" t="str">
        <f>IF($A$72&lt;&gt;"ชั้น"&amp;'01.ข้อมูลเบื้องต้น'!$H$2,"",IF(VLOOKUP($A113,'03.คีย์เทอม2'!$A$10:$GT$59,195,FALSE)="","",VLOOKUP($A113,'03.คีย์เทอม2'!$A$10:$GT$59,195,FALSE)))</f>
        <v/>
      </c>
      <c r="AR113" s="1262" t="str">
        <f t="shared" si="98"/>
        <v/>
      </c>
      <c r="AS113" s="1233" t="str">
        <f>IF('2.ชื่อนักเรียน'!R45="มส","มส",IF('2.ชื่อนักเรียน'!R45="ร","ร",IF('2.ชื่อนักเรียน'!R45="ย้าย","ย้าย",IF($B113="","",IF(AR113="","",IF(AR113&gt;=75,"เชี่ยวชาญ",IF(AR113&gt;=65,"ชำนาญ",IF(AR113&gt;=55,"พัฒนา",IF(AR113&gt;=50,"เริ่มต้น","ไม่ผ่าน")))))))))</f>
        <v/>
      </c>
      <c r="AT113" s="1233" t="str">
        <f>IF($A$72&lt;&gt;"ชั้น"&amp;'01.ข้อมูลเบื้องต้น'!$H$2,"",IF(VLOOKUP($A113,'02.คีย์เทอม1'!$A$10:$GT$59,196,FALSE)="","",VLOOKUP($A113,'02.คีย์เทอม1'!$A$10:$GT$59,196,FALSE)))</f>
        <v/>
      </c>
      <c r="AU113" s="1233" t="str">
        <f>IF($A$72&lt;&gt;"ชั้น"&amp;'01.ข้อมูลเบื้องต้น'!$H$2,"",IF(VLOOKUP($A113,'03.คีย์เทอม2'!$A$10:$GT$59,196,FALSE)="","",VLOOKUP($A113,'03.คีย์เทอม2'!$A$10:$GT$59,196,FALSE)))</f>
        <v/>
      </c>
      <c r="AV113" s="1262" t="str">
        <f t="shared" si="99"/>
        <v/>
      </c>
      <c r="AW113" s="1233" t="str">
        <f>IF('2.ชื่อนักเรียน'!R45="มส","มส",IF('2.ชื่อนักเรียน'!R45="ร","ร",IF('2.ชื่อนักเรียน'!R45="ย้าย","ย้าย",IF($B113="","",IF(AV113="","",IF(AV113&gt;=75,"เชี่ยวชาญ",IF(AV113&gt;=65,"ชำนาญ",IF(AV113&gt;=55,"พัฒนา",IF(AV113&gt;=50,"เริ่มต้น","ไม่ผ่าน")))))))))</f>
        <v/>
      </c>
      <c r="AX113" s="1233" t="str">
        <f>IF($A$72&lt;&gt;"ชั้น"&amp;'01.ข้อมูลเบื้องต้น'!$H$2,"",IF(VLOOKUP($A113,'02.คีย์เทอม1'!$A$10:$GT$59,197,FALSE)="","",VLOOKUP($A113,'02.คีย์เทอม1'!$A$10:$GT$59,197,FALSE)))</f>
        <v/>
      </c>
      <c r="AY113" s="1233" t="str">
        <f>IF($A$72&lt;&gt;"ชั้น"&amp;'01.ข้อมูลเบื้องต้น'!$H$2,"",IF(VLOOKUP($A113,'03.คีย์เทอม2'!$A$10:$GT$59,197,FALSE)="","",VLOOKUP($A113,'03.คีย์เทอม2'!$A$10:$GT$59,197,FALSE)))</f>
        <v/>
      </c>
      <c r="AZ113" s="1262" t="str">
        <f t="shared" si="100"/>
        <v/>
      </c>
      <c r="BA113" s="1233" t="str">
        <f>IF('2.ชื่อนักเรียน'!R45="มส","มส",IF('2.ชื่อนักเรียน'!R45="ร","ร",IF('2.ชื่อนักเรียน'!R45="ย้าย","ย้าย",IF($B113="","",IF(AZ113="","",IF(AZ113&gt;=75,"เชี่ยวชาญ",IF(AZ113&gt;=65,"ชำนาญ",IF(AZ113&gt;=55,"พัฒนา",IF(AZ113&gt;=50,"เริ่มต้น","ไม่ผ่าน")))))))))</f>
        <v/>
      </c>
      <c r="BB113" s="1233" t="str">
        <f>IF($A$72&lt;&gt;"ชั้น"&amp;'01.ข้อมูลเบื้องต้น'!$H$2,"",IF(VLOOKUP($A113,'02.คีย์เทอม1'!$A$10:$GT$59,198,FALSE)="","",VLOOKUP($A113,'02.คีย์เทอม1'!$A$10:$GT$59,198,FALSE)))</f>
        <v/>
      </c>
      <c r="BC113" s="1233" t="str">
        <f>IF($A$72&lt;&gt;"ชั้น"&amp;'01.ข้อมูลเบื้องต้น'!$H$2,"",IF(VLOOKUP($A113,'03.คีย์เทอม2'!$A$10:$GT$59,198,FALSE)="","",VLOOKUP($A113,'03.คีย์เทอม2'!$A$10:$GT$59,198,FALSE)))</f>
        <v/>
      </c>
      <c r="BD113" s="1262" t="str">
        <f t="shared" si="101"/>
        <v/>
      </c>
      <c r="BE113" s="1233" t="str">
        <f>IF('2.ชื่อนักเรียน'!R45="มส","มส",IF('2.ชื่อนักเรียน'!R45="ร","ร",IF('2.ชื่อนักเรียน'!R45="ย้าย","ย้าย",IF($B113="","",IF(BD113="","",IF(BD113&gt;=75,"เชี่ยวชาญ",IF(BD113&gt;=65,"ชำนาญ",IF(BD113&gt;=55,"พัฒนา",IF(BD113&gt;=50,"เริ่มต้น","ไม่ผ่าน")))))))))</f>
        <v/>
      </c>
      <c r="BF113" s="1233" t="str">
        <f>IF($A$72&lt;&gt;"ชั้น"&amp;'01.ข้อมูลเบื้องต้น'!$H$2,"",IF(VLOOKUP($A113,'02.คีย์เทอม1'!$A$10:$GT$59,199,FALSE)="","",VLOOKUP($A113,'02.คีย์เทอม1'!$A$10:$GT$59,199,FALSE)))</f>
        <v/>
      </c>
      <c r="BG113" s="1233" t="str">
        <f>IF($A$72&lt;&gt;"ชั้น"&amp;'01.ข้อมูลเบื้องต้น'!$H$2,"",IF(VLOOKUP($A113,'03.คีย์เทอม2'!$A$10:$GT$59,199,FALSE)="","",VLOOKUP($A113,'03.คีย์เทอม2'!$A$10:$GT$59,199,FALSE)))</f>
        <v/>
      </c>
      <c r="BH113" s="1262" t="str">
        <f t="shared" si="102"/>
        <v/>
      </c>
      <c r="BI113" s="1233" t="str">
        <f>IF('2.ชื่อนักเรียน'!R45="มส","มส",IF('2.ชื่อนักเรียน'!R45="ร","ร",IF('2.ชื่อนักเรียน'!R45="ย้าย","ย้าย",IF($B113="","",IF(BH113="","",IF(BH113&gt;=75,"เชี่ยวชาญ",IF(BH113&gt;=65,"ชำนาญ",IF(BH113&gt;=55,"พัฒนา",IF(BH113&gt;=50,"เริ่มต้น","ไม่ผ่าน")))))))))</f>
        <v/>
      </c>
      <c r="BJ113" s="1233" t="str">
        <f>IF($A$72&lt;&gt;"ชั้น"&amp;'01.ข้อมูลเบื้องต้น'!$H$2,"",IF(VLOOKUP($A113,'02.คีย์เทอม1'!$A$10:$GT$59,200,FALSE)="","",VLOOKUP($A113,'02.คีย์เทอม1'!$A$10:$GT$59,200,FALSE)))</f>
        <v/>
      </c>
      <c r="BK113" s="1233" t="str">
        <f>IF($A$72&lt;&gt;"ชั้น"&amp;'01.ข้อมูลเบื้องต้น'!$H$2,"",IF(VLOOKUP($A113,'03.คีย์เทอม2'!$A$10:$GT$59,200,FALSE)="","",VLOOKUP($A113,'03.คีย์เทอม2'!$A$10:$GT$59,200,FALSE)))</f>
        <v/>
      </c>
      <c r="BL113" s="1262" t="str">
        <f t="shared" si="103"/>
        <v/>
      </c>
      <c r="BM113" s="1233" t="str">
        <f>IF('2.ชื่อนักเรียน'!R45="มส","มส",IF('2.ชื่อนักเรียน'!R45="ร","ร",IF('2.ชื่อนักเรียน'!R45="ย้าย","ย้าย",IF($B113="","",IF(BL113="","",IF(BL113&gt;=75,"เชี่ยวชาญ",IF(BL113&gt;=65,"ชำนาญ",IF(BL113&gt;=55,"พัฒนา",IF(BL113&gt;=50,"เริ่มต้น","ไม่ผ่าน")))))))))</f>
        <v/>
      </c>
      <c r="BN113" s="1262" t="str">
        <f t="shared" si="104"/>
        <v/>
      </c>
      <c r="BO113" s="1233" t="str">
        <f>IF('2.ชื่อนักเรียน'!R45="มส","มส",IF('2.ชื่อนักเรียน'!R45="ร","ร",IF('2.ชื่อนักเรียน'!R45="ย้าย","ย้าย",IF($B113="","",IF(BN113="","",IF(BN113&gt;=75,"เชี่ยวชาญ",IF(BN113&gt;=65,"ชำนาญ",IF(BN113&gt;=55,"พัฒนา",IF(BN113&gt;=50,"เริ่มต้น","ไม่ผ่าน")))))))))</f>
        <v/>
      </c>
      <c r="BP113" s="1233" t="str">
        <f>IF($A$72&lt;&gt;"ชั้น"&amp;'01.ข้อมูลเบื้องต้น'!$H$2,"",IF(VLOOKUP($A113,'02.คีย์เทอม1'!$A$10:$GT$59,110,FALSE)="","",VLOOKUP($A113,'02.คีย์เทอม1'!$A$10:$GT$59,110,FALSE)))</f>
        <v/>
      </c>
      <c r="BQ113" s="1233" t="str">
        <f>IF($A$72&lt;&gt;"ชั้น"&amp;'01.ข้อมูลเบื้องต้น'!$H$2,"",IF(VLOOKUP($A113,'03.คีย์เทอม2'!$A$10:$GT$59,110,FALSE)="","",VLOOKUP($A113,'03.คีย์เทอม2'!$A$10:$GT$59,110,FALSE)))</f>
        <v/>
      </c>
      <c r="BR113" s="1262" t="str">
        <f t="shared" si="105"/>
        <v/>
      </c>
      <c r="BS113" s="1233" t="str">
        <f>IF('2.ชื่อนักเรียน'!R45="มส","มส",IF('2.ชื่อนักเรียน'!R45="ร","ร",IF('2.ชื่อนักเรียน'!R45="ย้าย","ย้าย",IF($B113="","",IF(BR113="","",IF(BR113&gt;=75,"เชี่ยวชาญ",IF(BR113&gt;=65,"ชำนาญ",IF(BR113&gt;=55,"พัฒนา",IF(BR113&gt;=50,"เริ่มต้น","ไม่ผ่าน")))))))))</f>
        <v/>
      </c>
      <c r="BT113" s="1233" t="str">
        <f>IF($A$72&lt;&gt;"ชั้น"&amp;'01.ข้อมูลเบื้องต้น'!$H$2,"",IF(VLOOKUP($A113,'02.คีย์เทอม1'!$A$10:$GT$59,115,FALSE)="","",VLOOKUP($A113,'02.คีย์เทอม1'!$A$10:$GT$59,115,FALSE)))</f>
        <v/>
      </c>
      <c r="BU113" s="1233" t="str">
        <f>IF($A$72&lt;&gt;"ชั้น"&amp;'01.ข้อมูลเบื้องต้น'!$H$2,"",IF(VLOOKUP($A113,'03.คีย์เทอม2'!$A$10:$GT$59,115,FALSE)="","",VLOOKUP($A113,'03.คีย์เทอม2'!$A$10:$GT$59,115,FALSE)))</f>
        <v/>
      </c>
      <c r="BV113" s="1262" t="str">
        <f t="shared" si="106"/>
        <v/>
      </c>
      <c r="BW113" s="1233" t="str">
        <f>IF('2.ชื่อนักเรียน'!R45="มส","มส",IF('2.ชื่อนักเรียน'!R45="ร","ร",IF('2.ชื่อนักเรียน'!R45="ย้าย","ย้าย",IF($B113="","",IF(BV113="","",IF(BV113&gt;=75,"เชี่ยวชาญ",IF(BV113&gt;=65,"ชำนาญ",IF(BV113&gt;=55,"พัฒนา",IF(BV113&gt;=50,"เริ่มต้น","ไม่ผ่าน")))))))))</f>
        <v/>
      </c>
      <c r="BX113" s="1233" t="str">
        <f>IF($A$72&lt;&gt;"ชั้น"&amp;'01.ข้อมูลเบื้องต้น'!$H$2,"",IF(VLOOKUP($A113,'02.คีย์เทอม1'!$A$10:$GT$59,120,FALSE)="","",VLOOKUP($A113,'02.คีย์เทอม1'!$A$10:$GT$59,120,FALSE)))</f>
        <v/>
      </c>
      <c r="BY113" s="1233" t="str">
        <f>IF($A$72&lt;&gt;"ชั้น"&amp;'01.ข้อมูลเบื้องต้น'!$H$2,"",IF(VLOOKUP($A113,'03.คีย์เทอม2'!$A$10:$GT$59,120,FALSE)="","",VLOOKUP($A113,'03.คีย์เทอม2'!$A$10:$GT$59,120,FALSE)))</f>
        <v/>
      </c>
      <c r="BZ113" s="1262" t="str">
        <f t="shared" si="107"/>
        <v/>
      </c>
      <c r="CA113" s="1233" t="str">
        <f>IF('2.ชื่อนักเรียน'!R45="มส","มส",IF('2.ชื่อนักเรียน'!R45="ร","ร",IF('2.ชื่อนักเรียน'!R45="ย้าย","ย้าย",IF($B113="","",IF(BZ113="","",IF(BZ113&gt;=75,"เชี่ยวชาญ",IF(BZ113&gt;=65,"ชำนาญ",IF(BZ113&gt;=55,"พัฒนา",IF(BZ113&gt;=50,"เริ่มต้น","ไม่ผ่าน")))))))))</f>
        <v/>
      </c>
      <c r="CB113" s="1233" t="str">
        <f>IF($A$72&lt;&gt;"ชั้น"&amp;'01.ข้อมูลเบื้องต้น'!$H$2,"",IF(VLOOKUP($A113,'02.คีย์เทอม1'!$A$10:$GT$59,125,FALSE)="","",VLOOKUP($A113,'02.คีย์เทอม1'!$A$10:$GT$59,125,FALSE)))</f>
        <v/>
      </c>
      <c r="CC113" s="1233" t="str">
        <f>IF($A$72&lt;&gt;"ชั้น"&amp;'01.ข้อมูลเบื้องต้น'!$H$2,"",IF(VLOOKUP($A113,'03.คีย์เทอม2'!$A$10:$GT$59,125,FALSE)="","",VLOOKUP($A113,'03.คีย์เทอม2'!$A$10:$GT$59,125,FALSE)))</f>
        <v/>
      </c>
      <c r="CD113" s="1262" t="str">
        <f t="shared" si="108"/>
        <v/>
      </c>
      <c r="CE113" s="1233" t="str">
        <f>IF('2.ชื่อนักเรียน'!R45="มส","มส",IF('2.ชื่อนักเรียน'!R45="ร","ร",IF('2.ชื่อนักเรียน'!R45="ย้าย","ย้าย",IF($B113="","",IF(CD113="","",IF(CD113&gt;=75,"เชี่ยวชาญ",IF(CD113&gt;=65,"ชำนาญ",IF(CD113&gt;=55,"พัฒนา",IF(CD113&gt;=50,"เริ่มต้น","ไม่ผ่าน")))))))))</f>
        <v/>
      </c>
      <c r="CF113" s="1233" t="str">
        <f>IF($A$72&lt;&gt;"ชั้น"&amp;'01.ข้อมูลเบื้องต้น'!$H$2,"",IF(VLOOKUP($A113,'02.คีย์เทอม1'!$A$10:$GT$59,130,FALSE)="","",VLOOKUP($A113,'02.คีย์เทอม1'!$A$10:$GT$59,130,FALSE)))</f>
        <v/>
      </c>
      <c r="CG113" s="1233" t="str">
        <f>IF($A$72&lt;&gt;"ชั้น"&amp;'01.ข้อมูลเบื้องต้น'!$H$2,"",IF(VLOOKUP($A113,'03.คีย์เทอม2'!$A$10:$GT$59,130,FALSE)="","",VLOOKUP($A113,'03.คีย์เทอม2'!$A$10:$GT$59,130,FALSE)))</f>
        <v/>
      </c>
      <c r="CH113" s="1262" t="str">
        <f t="shared" si="109"/>
        <v/>
      </c>
      <c r="CI113" s="1233" t="str">
        <f>IF('2.ชื่อนักเรียน'!R45="มส","มส",IF('2.ชื่อนักเรียน'!R45="ร","ร",IF('2.ชื่อนักเรียน'!R45="ย้าย","ย้าย",IF($B113="","",IF(CH113="","",IF(CH113&gt;=75,"เชี่ยวชาญ",IF(CH113&gt;=65,"ชำนาญ",IF(CH113&gt;=55,"พัฒนา",IF(CH113&gt;=50,"เริ่มต้น","ไม่ผ่าน")))))))))</f>
        <v/>
      </c>
      <c r="CJ113" s="1233" t="str">
        <f>IF($A$72&lt;&gt;"ชั้น"&amp;'01.ข้อมูลเบื้องต้น'!$H$2,"",IF(VLOOKUP($A113,'02.คีย์เทอม1'!$A$10:$GT$59,135,FALSE)="","",VLOOKUP($A113,'02.คีย์เทอม1'!$A$10:$GT$59,135,FALSE)))</f>
        <v/>
      </c>
      <c r="CK113" s="1233" t="str">
        <f>IF($A$72&lt;&gt;"ชั้น"&amp;'01.ข้อมูลเบื้องต้น'!$H$2,"",IF(VLOOKUP($A113,'03.คีย์เทอม2'!$A$10:$GT$59,135,FALSE)="","",VLOOKUP($A113,'03.คีย์เทอม2'!$A$10:$GT$59,135,FALSE)))</f>
        <v/>
      </c>
      <c r="CL113" s="1262" t="str">
        <f t="shared" si="110"/>
        <v/>
      </c>
      <c r="CM113" s="1233" t="str">
        <f>IF('2.ชื่อนักเรียน'!R45="มส","มส",IF('2.ชื่อนักเรียน'!R45="ร","ร",IF('2.ชื่อนักเรียน'!R45="ย้าย","ย้าย",IF($B113="","",IF(CL113="","",IF(CL113&gt;=75,"เชี่ยวชาญ",IF(CL113&gt;=65,"ชำนาญ",IF(CL113&gt;=55,"พัฒนา",IF(CL113&gt;=50,"เริ่มต้น","ไม่ผ่าน")))))))))</f>
        <v/>
      </c>
      <c r="CN113" s="1233" t="str">
        <f>IF($A$72&lt;&gt;"ชั้น"&amp;'01.ข้อมูลเบื้องต้น'!$H$2,"",IF(VLOOKUP($A113,'02.คีย์เทอม1'!$A$10:$GT$59,140,FALSE)="","",VLOOKUP($A113,'02.คีย์เทอม1'!$A$10:$GT$59,140,FALSE)))</f>
        <v/>
      </c>
      <c r="CO113" s="1233" t="str">
        <f>IF($A$72&lt;&gt;"ชั้น"&amp;'01.ข้อมูลเบื้องต้น'!$H$2,"",IF(VLOOKUP($A113,'03.คีย์เทอม2'!$A$10:$GT$59,140,FALSE)="","",VLOOKUP($A113,'03.คีย์เทอม2'!$A$10:$GT$59,140,FALSE)))</f>
        <v/>
      </c>
      <c r="CP113" s="1262" t="str">
        <f t="shared" si="111"/>
        <v/>
      </c>
      <c r="CQ113" s="1233" t="str">
        <f>IF('2.ชื่อนักเรียน'!R45="มส","มส",IF('2.ชื่อนักเรียน'!R45="ร","ร",IF('2.ชื่อนักเรียน'!R45="ย้าย","ย้าย",IF($B113="","",IF(CP113="","",IF(CP113&gt;=75,"เชี่ยวชาญ",IF(CP113&gt;=65,"ชำนาญ",IF(CP113&gt;=55,"พัฒนา",IF(CP113&gt;=50,"เริ่มต้น","ไม่ผ่าน")))))))))</f>
        <v/>
      </c>
      <c r="CR113" s="1233" t="str">
        <f>IF($A$72&lt;&gt;"ชั้น"&amp;'01.ข้อมูลเบื้องต้น'!$H$2,"",IF(VLOOKUP($A113,'02.คีย์เทอม1'!$A$10:$GT$59,145,FALSE)="","",VLOOKUP($A113,'02.คีย์เทอม1'!$A$10:$GT$59,145,FALSE)))</f>
        <v/>
      </c>
      <c r="CS113" s="1233" t="str">
        <f>IF($A$72&lt;&gt;"ชั้น"&amp;'01.ข้อมูลเบื้องต้น'!$H$2,"",IF(VLOOKUP($A113,'03.คีย์เทอม2'!$A$10:$GT$59,145,FALSE)="","",VLOOKUP($A113,'03.คีย์เทอม2'!$A$10:$GT$59,145,FALSE)))</f>
        <v/>
      </c>
      <c r="CT113" s="1262" t="str">
        <f t="shared" si="112"/>
        <v/>
      </c>
      <c r="CU113" s="1233" t="str">
        <f>IF('2.ชื่อนักเรียน'!R45="มส","มส",IF('2.ชื่อนักเรียน'!R45="ร","ร",IF('2.ชื่อนักเรียน'!R45="ย้าย","ย้าย",IF($B113="","",IF(CT113="","",IF(CT113&gt;=75,"เชี่ยวชาญ",IF(CT113&gt;=65,"ชำนาญ",IF(CT113&gt;=55,"พัฒนา",IF(CT113&gt;=50,"เริ่มต้น","ไม่ผ่าน")))))))))</f>
        <v/>
      </c>
      <c r="CV113" s="1233" t="str">
        <f>IF($A$72&lt;&gt;"ชั้น"&amp;'01.ข้อมูลเบื้องต้น'!$H$2,"",IF(VLOOKUP($A113,'02.คีย์เทอม1'!$A$10:$GT$59,150,FALSE)="","",VLOOKUP($A113,'02.คีย์เทอม1'!$A$10:$GT$59,150,FALSE)))</f>
        <v/>
      </c>
      <c r="CW113" s="1233" t="str">
        <f>IF($A$72&lt;&gt;"ชั้น"&amp;'01.ข้อมูลเบื้องต้น'!$H$2,"",IF(VLOOKUP($A113,'03.คีย์เทอม2'!$A$10:$GT$59,150,FALSE)="","",VLOOKUP($A113,'03.คีย์เทอม2'!$A$10:$GT$59,150,FALSE)))</f>
        <v/>
      </c>
      <c r="CX113" s="1262" t="str">
        <f t="shared" si="113"/>
        <v/>
      </c>
      <c r="CY113" s="1233" t="str">
        <f>IF('2.ชื่อนักเรียน'!R45="มส","มส",IF('2.ชื่อนักเรียน'!R45="ร","ร",IF('2.ชื่อนักเรียน'!R45="ย้าย","ย้าย",IF($B113="","",IF(CX113="","",IF(CX113&gt;=75,"เชี่ยวชาญ",IF(CX113&gt;=65,"ชำนาญ",IF(CX113&gt;=55,"พัฒนา",IF(CX113&gt;=50,"เริ่มต้น","ไม่ผ่าน")))))))))</f>
        <v/>
      </c>
      <c r="CZ113" s="1233" t="str">
        <f>IF($A$72&lt;&gt;"ชั้น"&amp;'01.ข้อมูลเบื้องต้น'!$H$2,"",IF(VLOOKUP($A113,'02.คีย์เทอม1'!$A$10:$GT$59,155,FALSE)="","",VLOOKUP($A113,'02.คีย์เทอม1'!$A$10:$GT$59,155,FALSE)))</f>
        <v/>
      </c>
      <c r="DA113" s="1233" t="str">
        <f>IF($A$72&lt;&gt;"ชั้น"&amp;'01.ข้อมูลเบื้องต้น'!$H$2,"",IF(VLOOKUP($A113,'03.คีย์เทอม2'!$A$10:$GT$59,155,FALSE)="","",VLOOKUP($A113,'03.คีย์เทอม2'!$A$10:$GT$59,155,FALSE)))</f>
        <v/>
      </c>
      <c r="DB113" s="1262" t="str">
        <f t="shared" si="114"/>
        <v/>
      </c>
      <c r="DC113" s="1233" t="str">
        <f>IF('2.ชื่อนักเรียน'!R45="มส","มส",IF('2.ชื่อนักเรียน'!R45="ร","ร",IF('2.ชื่อนักเรียน'!R45="ย้าย","ย้าย",IF($B113="","",IF(DB113="","",IF(DB113&gt;=75,"เชี่ยวชาญ",IF(DB113&gt;=65,"ชำนาญ",IF(DB113&gt;=55,"พัฒนา",IF(DB113&gt;=50,"เริ่มต้น","ไม่ผ่าน")))))))))</f>
        <v/>
      </c>
      <c r="DD113" s="1233" t="str">
        <f>IF($A$72&lt;&gt;"ชั้น"&amp;'01.ข้อมูลเบื้องต้น'!$H$2,"",IF(VLOOKUP($A113,'02.คีย์เทอม1'!$A$10:$GT$59,160,FALSE)="","",VLOOKUP($A113,'02.คีย์เทอม1'!$A$10:$GT$59,160,FALSE)))</f>
        <v/>
      </c>
      <c r="DE113" s="1233" t="str">
        <f>IF($A$72&lt;&gt;"ชั้น"&amp;'01.ข้อมูลเบื้องต้น'!$H$2,"",IF(VLOOKUP($A113,'03.คีย์เทอม2'!$A$10:$GT$59,160,FALSE)="","",VLOOKUP($A113,'03.คีย์เทอม2'!$A$10:$GT$59,160,FALSE)))</f>
        <v/>
      </c>
      <c r="DF113" s="1262" t="str">
        <f t="shared" si="115"/>
        <v/>
      </c>
      <c r="DG113" s="1233" t="str">
        <f>IF('2.ชื่อนักเรียน'!R45="มส","มส",IF('2.ชื่อนักเรียน'!R45="ร","ร",IF('2.ชื่อนักเรียน'!R45="ย้าย","ย้าย",IF($B113="","",IF(DF113="","",IF(DF113&gt;=75,"เชี่ยวชาญ",IF(DF113&gt;=65,"ชำนาญ",IF(DF113&gt;=55,"พัฒนา",IF(DF113&gt;=50,"เริ่มต้น","ไม่ผ่าน")))))))))</f>
        <v/>
      </c>
      <c r="DH113" s="1233" t="str">
        <f>IF($A$72&lt;&gt;"ชั้น"&amp;'01.ข้อมูลเบื้องต้น'!$H$2,"",IF(VLOOKUP($A113,'02.คีย์เทอม1'!$A$10:$GT$59,165,FALSE)="","",VLOOKUP($A113,'02.คีย์เทอม1'!$A$10:$GT$59,165,FALSE)))</f>
        <v/>
      </c>
      <c r="DI113" s="1233" t="str">
        <f>IF($A$72&lt;&gt;"ชั้น"&amp;'01.ข้อมูลเบื้องต้น'!$H$2,"",IF(VLOOKUP($A113,'03.คีย์เทอม2'!$A$10:$GT$59,165,FALSE)="","",VLOOKUP($A113,'03.คีย์เทอม2'!$A$10:$GT$59,165,FALSE)))</f>
        <v/>
      </c>
      <c r="DJ113" s="1262" t="str">
        <f t="shared" si="116"/>
        <v/>
      </c>
      <c r="DK113" s="1233" t="str">
        <f>IF('2.ชื่อนักเรียน'!R45="มส","มส",IF('2.ชื่อนักเรียน'!R45="ร","ร",IF('2.ชื่อนักเรียน'!R45="ย้าย","ย้าย",IF($B113="","",IF(DJ113="","",IF(DJ113&gt;=75,"เชี่ยวชาญ",IF(DJ113&gt;=65,"ชำนาญ",IF(DJ113&gt;=55,"พัฒนา",IF(DJ113&gt;=50,"เริ่มต้น","ไม่ผ่าน")))))))))</f>
        <v/>
      </c>
      <c r="DL113" s="1233" t="str">
        <f>IF($A$72&lt;&gt;"ชั้น"&amp;'01.ข้อมูลเบื้องต้น'!$H$2,"",IF(VLOOKUP($A113,'02.คีย์เทอม1'!$A$10:$GT$59,170,FALSE)="","",VLOOKUP($A113,'02.คีย์เทอม1'!$A$10:$GT$59,170,FALSE)))</f>
        <v/>
      </c>
      <c r="DM113" s="1233" t="str">
        <f>IF($A$72&lt;&gt;"ชั้น"&amp;'01.ข้อมูลเบื้องต้น'!$H$2,"",IF(VLOOKUP($A113,'03.คีย์เทอม2'!$A$10:$GT$59,170,FALSE)="","",VLOOKUP($A113,'03.คีย์เทอม2'!$A$10:$GT$59,170,FALSE)))</f>
        <v/>
      </c>
      <c r="DN113" s="1262" t="str">
        <f t="shared" si="117"/>
        <v/>
      </c>
      <c r="DO113" s="1233" t="str">
        <f>IF('2.ชื่อนักเรียน'!R45="มส","มส",IF('2.ชื่อนักเรียน'!R45="ร","ร",IF('2.ชื่อนักเรียน'!R45="ย้าย","ย้าย",IF($B113="","",IF(DN113="","",IF(DN113&gt;=75,"เชี่ยวชาญ",IF(DN113&gt;=65,"ชำนาญ",IF(DN113&gt;=55,"พัฒนา",IF(DN113&gt;=50,"เริ่มต้น","ไม่ผ่าน")))))))))</f>
        <v/>
      </c>
      <c r="DP113" s="1233" t="str">
        <f>IF($A$72&lt;&gt;"ชั้น"&amp;'01.ข้อมูลเบื้องต้น'!$H$2,"",IF(VLOOKUP($A113,'02.คีย์เทอม1'!$A$10:$GT$59,175,FALSE)="","",VLOOKUP($A113,'02.คีย์เทอม1'!$A$10:$GT$59,175,FALSE)))</f>
        <v/>
      </c>
      <c r="DQ113" s="1233" t="str">
        <f>IF($A$72&lt;&gt;"ชั้น"&amp;'01.ข้อมูลเบื้องต้น'!$H$2,"",IF(VLOOKUP($A113,'03.คีย์เทอม2'!$A$10:$GT$59,175,FALSE)="","",VLOOKUP($A113,'03.คีย์เทอม2'!$A$10:$GT$59,175,FALSE)))</f>
        <v/>
      </c>
      <c r="DR113" s="1262" t="str">
        <f t="shared" si="118"/>
        <v/>
      </c>
      <c r="DS113" s="1233" t="str">
        <f>IF('2.ชื่อนักเรียน'!R45="มส","มส",IF('2.ชื่อนักเรียน'!R45="ร","ร",IF('2.ชื่อนักเรียน'!R45="ย้าย","ย้าย",IF($B113="","",IF(DR113="","",IF(DR113&gt;=75,"เชี่ยวชาญ",IF(DR113&gt;=65,"ชำนาญ",IF(DR113&gt;=55,"พัฒนา",IF(DR113&gt;=50,"เริ่มต้น","ไม่ผ่าน")))))))))</f>
        <v/>
      </c>
      <c r="DT113" s="1233" t="str">
        <f>IF($A$72&lt;&gt;"ชั้น"&amp;'01.ข้อมูลเบื้องต้น'!$H$2,"",IF(VLOOKUP($A113,'02.คีย์เทอม1'!$A$10:$GT$59,180,FALSE)="","",VLOOKUP($A113,'02.คีย์เทอม1'!$A$10:$GT$59,180,FALSE)))</f>
        <v/>
      </c>
      <c r="DU113" s="1233" t="str">
        <f>IF($A$72&lt;&gt;"ชั้น"&amp;'01.ข้อมูลเบื้องต้น'!$H$2,"",IF(VLOOKUP($A113,'03.คีย์เทอม2'!$A$10:$GT$59,180,FALSE)="","",VLOOKUP($A113,'03.คีย์เทอม2'!$A$10:$GT$59,180,FALSE)))</f>
        <v/>
      </c>
      <c r="DV113" s="1262" t="str">
        <f t="shared" si="119"/>
        <v/>
      </c>
      <c r="DW113" s="1233" t="str">
        <f>IF('2.ชื่อนักเรียน'!R45="มส","มส",IF('2.ชื่อนักเรียน'!R45="ร","ร",IF('2.ชื่อนักเรียน'!R45="ย้าย","ย้าย",IF($B113="","",IF(DV113="","",IF(DV113&gt;=75,"เชี่ยวชาญ",IF(DV113&gt;=65,"ชำนาญ",IF(DV113&gt;=55,"พัฒนา",IF(DV113&gt;=50,"เริ่มต้น","ไม่ผ่าน")))))))))</f>
        <v/>
      </c>
    </row>
    <row r="114" spans="1:127" ht="16.8" customHeight="1">
      <c r="A114" s="1323">
        <v>36</v>
      </c>
      <c r="B114" s="1324" t="str">
        <f>IF('2.ชื่อนักเรียน'!C46="","",'2.ชื่อนักเรียน'!C46)</f>
        <v/>
      </c>
      <c r="C114" s="1313" t="str">
        <f>IF('2.ชื่อนักเรียน'!D46="","",'2.ชื่อนักเรียน'!D46)</f>
        <v/>
      </c>
      <c r="D114" s="1314" t="str">
        <f>IF($A$72&lt;&gt;"ชั้น"&amp;'01.ข้อมูลเบื้องต้น'!$H$2,"",IF(AK114="","",AK114))</f>
        <v/>
      </c>
      <c r="E114" s="1314" t="str">
        <f>IF($A$72&lt;&gt;"ชั้น"&amp;'01.ข้อมูลเบื้องต้น'!$H$2,"",IF(AO114="","",AO114))</f>
        <v/>
      </c>
      <c r="F114" s="1315" t="str">
        <f>IF($A$72&lt;&gt;"ชั้น"&amp;'01.ข้อมูลเบื้องต้น'!$H$2,"",IF(AS114="","",AS114))</f>
        <v/>
      </c>
      <c r="G114" s="1326" t="str">
        <f>IF($A$72&lt;&gt;"ชั้น"&amp;'01.ข้อมูลเบื้องต้น'!$H$2,"",IF(AW114="","",AW114))</f>
        <v/>
      </c>
      <c r="H114" s="1327" t="str">
        <f>IF($A$72&lt;&gt;"ชั้น"&amp;'01.ข้อมูลเบื้องต้น'!$H$2,"",IF(BA114="","",BA114))</f>
        <v/>
      </c>
      <c r="I114" s="1316" t="str">
        <f>IF($A$72&lt;&gt;"ชั้น"&amp;'01.ข้อมูลเบื้องต้น'!$H$2,"",IF(BE114="","",BE114))</f>
        <v/>
      </c>
      <c r="J114" s="1316" t="str">
        <f>IF($A$72&lt;&gt;"ชั้น"&amp;'01.ข้อมูลเบื้องต้น'!$H$2,"",IF(BI114="","",BI114))</f>
        <v/>
      </c>
      <c r="K114" s="1316" t="str">
        <f>IF($A$72&lt;&gt;"ชั้น"&amp;'01.ข้อมูลเบื้องต้น'!$H$2,"",IF(BM114="","",BM114))</f>
        <v/>
      </c>
      <c r="L114" s="1328" t="str">
        <f>IF($A$72&lt;&gt;"ชั้น"&amp;'01.ข้อมูลเบื้องต้น'!$H$2,"",IF(BO114="","",BO114))</f>
        <v/>
      </c>
      <c r="M114" s="1326" t="str">
        <f>IF($A$72&lt;&gt;"ชั้น"&amp;'01.ข้อมูลเบื้องต้น'!$H$2,"",IF(BS114="","",BS114))</f>
        <v/>
      </c>
      <c r="N114" s="1327" t="str">
        <f>IF($A$72&lt;&gt;"ชั้น"&amp;'01.ข้อมูลเบื้องต้น'!$H$2,"",IF(BW114="","",BW114))</f>
        <v/>
      </c>
      <c r="O114" s="1327" t="str">
        <f>IF($A$72&lt;&gt;"ชั้น"&amp;'01.ข้อมูลเบื้องต้น'!$H$2,"",IF(CA114="","",CA114))</f>
        <v/>
      </c>
      <c r="P114" s="1327" t="str">
        <f>IF($A$72&lt;&gt;"ชั้น"&amp;'01.ข้อมูลเบื้องต้น'!$H$2,"",IF(CE114="","",CE114))</f>
        <v/>
      </c>
      <c r="Q114" s="1327" t="str">
        <f>IF($A$72&lt;&gt;"ชั้น"&amp;'01.ข้อมูลเบื้องต้น'!$H$2,"",IF(CI114="","",CI114))</f>
        <v/>
      </c>
      <c r="R114" s="1327" t="str">
        <f>IF($A$72&lt;&gt;"ชั้น"&amp;'01.ข้อมูลเบื้องต้น'!$H$2,"",IF(CM114="","",CM114))</f>
        <v/>
      </c>
      <c r="S114" s="1327" t="str">
        <f>IF($A$72&lt;&gt;"ชั้น"&amp;'01.ข้อมูลเบื้องต้น'!$H$2,"",IF(CQ114="","",CQ114))</f>
        <v/>
      </c>
      <c r="T114" s="1327" t="str">
        <f>IF($A$72&lt;&gt;"ชั้น"&amp;'01.ข้อมูลเบื้องต้น'!$H$2,"",IF(CU114="","",CU114))</f>
        <v/>
      </c>
      <c r="U114" s="1327" t="str">
        <f>IF($A$72&lt;&gt;"ชั้น"&amp;'01.ข้อมูลเบื้องต้น'!$H$2,"",IF(CY114="","",CY114))</f>
        <v/>
      </c>
      <c r="V114" s="1327" t="str">
        <f>IF($A$72&lt;&gt;"ชั้น"&amp;'01.ข้อมูลเบื้องต้น'!$H$2,"",IF(DC114="","",DC114))</f>
        <v/>
      </c>
      <c r="W114" s="1327" t="str">
        <f>IF($A$72&lt;&gt;"ชั้น"&amp;'01.ข้อมูลเบื้องต้น'!$H$2,"",IF(DG114="","",DG114))</f>
        <v/>
      </c>
      <c r="X114" s="1327" t="str">
        <f>IF($A$72&lt;&gt;"ชั้น"&amp;'01.ข้อมูลเบื้องต้น'!$H$2,"",IF(DK114="","",DK114))</f>
        <v/>
      </c>
      <c r="Y114" s="1327" t="str">
        <f>IF($A$72&lt;&gt;"ชั้น"&amp;'01.ข้อมูลเบื้องต้น'!$H$2,"",IF(DO114="","",DO114))</f>
        <v/>
      </c>
      <c r="Z114" s="1327" t="str">
        <f>IF($A$72&lt;&gt;"ชั้น"&amp;'01.ข้อมูลเบื้องต้น'!$H$2,"",IF(DS114="","",DS114))</f>
        <v/>
      </c>
      <c r="AA114" s="1420" t="str">
        <f>IF($A$72&lt;&gt;"ชั้น"&amp;'01.ข้อมูลเบื้องต้น'!$H$2,"",IF(DW114="","",DW114))</f>
        <v/>
      </c>
      <c r="AB114" s="1421" t="str">
        <f>IF($A$72&lt;&gt;"ชั้น"&amp;'01.ข้อมูลเบื้องต้น'!$H$2,"",'7.พัฒนาผู้เรียน'!G46)</f>
        <v/>
      </c>
      <c r="AC114" s="1422" t="str">
        <f>IF($A$72&lt;&gt;"ชั้น"&amp;'01.ข้อมูลเบื้องต้น'!$H$2,"",'9.คุณลักษณะ'!I46)</f>
        <v/>
      </c>
      <c r="AH114" s="1233" t="str">
        <f>IF($A$72&lt;&gt;"ชั้น"&amp;'01.ข้อมูลเบื้องต้น'!$H$2,"",IF(VLOOKUP($A114,'02.คีย์เทอม1'!$A$10:$GT$59,189,FALSE)="","",VLOOKUP($A114,'02.คีย์เทอม1'!$A$10:$GT$59,189,FALSE)))</f>
        <v/>
      </c>
      <c r="AI114" s="1233" t="str">
        <f>IF($A$72&lt;&gt;"ชั้น"&amp;'01.ข้อมูลเบื้องต้น'!$H$2,"",IF(VLOOKUP($A114,'03.คีย์เทอม2'!$A$10:$GT$59,189,FALSE)="","",VLOOKUP($A114,'03.คีย์เทอม2'!$A$10:$GT$59,189,FALSE)))</f>
        <v/>
      </c>
      <c r="AJ114" s="1262" t="str">
        <f t="shared" si="73"/>
        <v/>
      </c>
      <c r="AK114" s="1233" t="str">
        <f>IF('2.ชื่อนักเรียน'!R46="มส","มส",IF('2.ชื่อนักเรียน'!R46="ร","ร",IF('2.ชื่อนักเรียน'!R46="ย้าย","ย้าย",IF($B114="","",IF(AJ114="","",IF(AJ114&gt;=75,"เชี่ยวชาญ",IF(AJ114&gt;=65,"ชำนาญ",IF(AJ114&gt;=55,"พัฒนา",IF(AJ114&gt;=50,"เริ่มต้น","ไม่ผ่าน")))))))))</f>
        <v/>
      </c>
      <c r="AL114" s="1233" t="str">
        <f>IF($A$72&lt;&gt;"ชั้น"&amp;'01.ข้อมูลเบื้องต้น'!$H$2,"",IF(VLOOKUP($A114,'02.คีย์เทอม1'!$A$10:$GT$59,193,FALSE)="","",VLOOKUP($A114,'02.คีย์เทอม1'!$A$10:$GT$59,193,FALSE)))</f>
        <v/>
      </c>
      <c r="AM114" s="1233" t="str">
        <f>IF($A$72&lt;&gt;"ชั้น"&amp;'01.ข้อมูลเบื้องต้น'!$H$2,"",IF(VLOOKUP($A114,'03.คีย์เทอม2'!$A$10:$GT$59,193,FALSE)="","",VLOOKUP($A114,'03.คีย์เทอม2'!$A$10:$GT$59,193,FALSE)))</f>
        <v/>
      </c>
      <c r="AN114" s="1262" t="str">
        <f t="shared" si="97"/>
        <v/>
      </c>
      <c r="AO114" s="1233" t="str">
        <f>IF('2.ชื่อนักเรียน'!R46="มส","มส",IF('2.ชื่อนักเรียน'!R46="ร","ร",IF('2.ชื่อนักเรียน'!R46="ย้าย","ย้าย",IF($B114="","",IF(AN114="","",IF(AN114&gt;=75,"เชี่ยวชาญ",IF(AN114&gt;=65,"ชำนาญ",IF(AN114&gt;=55,"พัฒนา",IF(AN114&gt;=50,"เริ่มต้น","ไม่ผ่าน")))))))))</f>
        <v/>
      </c>
      <c r="AP114" s="1233" t="str">
        <f>IF($A$72&lt;&gt;"ชั้น"&amp;'01.ข้อมูลเบื้องต้น'!$H$2,"",IF(VLOOKUP($A114,'02.คีย์เทอม1'!$A$10:$GT$59,195,FALSE)="","",VLOOKUP($A114,'02.คีย์เทอม1'!$A$10:$GT$59,195,FALSE)))</f>
        <v/>
      </c>
      <c r="AQ114" s="1233" t="str">
        <f>IF($A$72&lt;&gt;"ชั้น"&amp;'01.ข้อมูลเบื้องต้น'!$H$2,"",IF(VLOOKUP($A114,'03.คีย์เทอม2'!$A$10:$GT$59,195,FALSE)="","",VLOOKUP($A114,'03.คีย์เทอม2'!$A$10:$GT$59,195,FALSE)))</f>
        <v/>
      </c>
      <c r="AR114" s="1262" t="str">
        <f t="shared" si="98"/>
        <v/>
      </c>
      <c r="AS114" s="1233" t="str">
        <f>IF('2.ชื่อนักเรียน'!R46="มส","มส",IF('2.ชื่อนักเรียน'!R46="ร","ร",IF('2.ชื่อนักเรียน'!R46="ย้าย","ย้าย",IF($B114="","",IF(AR114="","",IF(AR114&gt;=75,"เชี่ยวชาญ",IF(AR114&gt;=65,"ชำนาญ",IF(AR114&gt;=55,"พัฒนา",IF(AR114&gt;=50,"เริ่มต้น","ไม่ผ่าน")))))))))</f>
        <v/>
      </c>
      <c r="AT114" s="1233" t="str">
        <f>IF($A$72&lt;&gt;"ชั้น"&amp;'01.ข้อมูลเบื้องต้น'!$H$2,"",IF(VLOOKUP($A114,'02.คีย์เทอม1'!$A$10:$GT$59,196,FALSE)="","",VLOOKUP($A114,'02.คีย์เทอม1'!$A$10:$GT$59,196,FALSE)))</f>
        <v/>
      </c>
      <c r="AU114" s="1233" t="str">
        <f>IF($A$72&lt;&gt;"ชั้น"&amp;'01.ข้อมูลเบื้องต้น'!$H$2,"",IF(VLOOKUP($A114,'03.คีย์เทอม2'!$A$10:$GT$59,196,FALSE)="","",VLOOKUP($A114,'03.คีย์เทอม2'!$A$10:$GT$59,196,FALSE)))</f>
        <v/>
      </c>
      <c r="AV114" s="1262" t="str">
        <f t="shared" si="99"/>
        <v/>
      </c>
      <c r="AW114" s="1233" t="str">
        <f>IF('2.ชื่อนักเรียน'!R46="มส","มส",IF('2.ชื่อนักเรียน'!R46="ร","ร",IF('2.ชื่อนักเรียน'!R46="ย้าย","ย้าย",IF($B114="","",IF(AV114="","",IF(AV114&gt;=75,"เชี่ยวชาญ",IF(AV114&gt;=65,"ชำนาญ",IF(AV114&gt;=55,"พัฒนา",IF(AV114&gt;=50,"เริ่มต้น","ไม่ผ่าน")))))))))</f>
        <v/>
      </c>
      <c r="AX114" s="1233" t="str">
        <f>IF($A$72&lt;&gt;"ชั้น"&amp;'01.ข้อมูลเบื้องต้น'!$H$2,"",IF(VLOOKUP($A114,'02.คีย์เทอม1'!$A$10:$GT$59,197,FALSE)="","",VLOOKUP($A114,'02.คีย์เทอม1'!$A$10:$GT$59,197,FALSE)))</f>
        <v/>
      </c>
      <c r="AY114" s="1233" t="str">
        <f>IF($A$72&lt;&gt;"ชั้น"&amp;'01.ข้อมูลเบื้องต้น'!$H$2,"",IF(VLOOKUP($A114,'03.คีย์เทอม2'!$A$10:$GT$59,197,FALSE)="","",VLOOKUP($A114,'03.คีย์เทอม2'!$A$10:$GT$59,197,FALSE)))</f>
        <v/>
      </c>
      <c r="AZ114" s="1262" t="str">
        <f t="shared" si="100"/>
        <v/>
      </c>
      <c r="BA114" s="1233" t="str">
        <f>IF('2.ชื่อนักเรียน'!R46="มส","มส",IF('2.ชื่อนักเรียน'!R46="ร","ร",IF('2.ชื่อนักเรียน'!R46="ย้าย","ย้าย",IF($B114="","",IF(AZ114="","",IF(AZ114&gt;=75,"เชี่ยวชาญ",IF(AZ114&gt;=65,"ชำนาญ",IF(AZ114&gt;=55,"พัฒนา",IF(AZ114&gt;=50,"เริ่มต้น","ไม่ผ่าน")))))))))</f>
        <v/>
      </c>
      <c r="BB114" s="1233" t="str">
        <f>IF($A$72&lt;&gt;"ชั้น"&amp;'01.ข้อมูลเบื้องต้น'!$H$2,"",IF(VLOOKUP($A114,'02.คีย์เทอม1'!$A$10:$GT$59,198,FALSE)="","",VLOOKUP($A114,'02.คีย์เทอม1'!$A$10:$GT$59,198,FALSE)))</f>
        <v/>
      </c>
      <c r="BC114" s="1233" t="str">
        <f>IF($A$72&lt;&gt;"ชั้น"&amp;'01.ข้อมูลเบื้องต้น'!$H$2,"",IF(VLOOKUP($A114,'03.คีย์เทอม2'!$A$10:$GT$59,198,FALSE)="","",VLOOKUP($A114,'03.คีย์เทอม2'!$A$10:$GT$59,198,FALSE)))</f>
        <v/>
      </c>
      <c r="BD114" s="1262" t="str">
        <f t="shared" si="101"/>
        <v/>
      </c>
      <c r="BE114" s="1233" t="str">
        <f>IF('2.ชื่อนักเรียน'!R46="มส","มส",IF('2.ชื่อนักเรียน'!R46="ร","ร",IF('2.ชื่อนักเรียน'!R46="ย้าย","ย้าย",IF($B114="","",IF(BD114="","",IF(BD114&gt;=75,"เชี่ยวชาญ",IF(BD114&gt;=65,"ชำนาญ",IF(BD114&gt;=55,"พัฒนา",IF(BD114&gt;=50,"เริ่มต้น","ไม่ผ่าน")))))))))</f>
        <v/>
      </c>
      <c r="BF114" s="1233" t="str">
        <f>IF($A$72&lt;&gt;"ชั้น"&amp;'01.ข้อมูลเบื้องต้น'!$H$2,"",IF(VLOOKUP($A114,'02.คีย์เทอม1'!$A$10:$GT$59,199,FALSE)="","",VLOOKUP($A114,'02.คีย์เทอม1'!$A$10:$GT$59,199,FALSE)))</f>
        <v/>
      </c>
      <c r="BG114" s="1233" t="str">
        <f>IF($A$72&lt;&gt;"ชั้น"&amp;'01.ข้อมูลเบื้องต้น'!$H$2,"",IF(VLOOKUP($A114,'03.คีย์เทอม2'!$A$10:$GT$59,199,FALSE)="","",VLOOKUP($A114,'03.คีย์เทอม2'!$A$10:$GT$59,199,FALSE)))</f>
        <v/>
      </c>
      <c r="BH114" s="1262" t="str">
        <f t="shared" si="102"/>
        <v/>
      </c>
      <c r="BI114" s="1233" t="str">
        <f>IF('2.ชื่อนักเรียน'!R46="มส","มส",IF('2.ชื่อนักเรียน'!R46="ร","ร",IF('2.ชื่อนักเรียน'!R46="ย้าย","ย้าย",IF($B114="","",IF(BH114="","",IF(BH114&gt;=75,"เชี่ยวชาญ",IF(BH114&gt;=65,"ชำนาญ",IF(BH114&gt;=55,"พัฒนา",IF(BH114&gt;=50,"เริ่มต้น","ไม่ผ่าน")))))))))</f>
        <v/>
      </c>
      <c r="BJ114" s="1233" t="str">
        <f>IF($A$72&lt;&gt;"ชั้น"&amp;'01.ข้อมูลเบื้องต้น'!$H$2,"",IF(VLOOKUP($A114,'02.คีย์เทอม1'!$A$10:$GT$59,200,FALSE)="","",VLOOKUP($A114,'02.คีย์เทอม1'!$A$10:$GT$59,200,FALSE)))</f>
        <v/>
      </c>
      <c r="BK114" s="1233" t="str">
        <f>IF($A$72&lt;&gt;"ชั้น"&amp;'01.ข้อมูลเบื้องต้น'!$H$2,"",IF(VLOOKUP($A114,'03.คีย์เทอม2'!$A$10:$GT$59,200,FALSE)="","",VLOOKUP($A114,'03.คีย์เทอม2'!$A$10:$GT$59,200,FALSE)))</f>
        <v/>
      </c>
      <c r="BL114" s="1262" t="str">
        <f t="shared" si="103"/>
        <v/>
      </c>
      <c r="BM114" s="1233" t="str">
        <f>IF('2.ชื่อนักเรียน'!R46="มส","มส",IF('2.ชื่อนักเรียน'!R46="ร","ร",IF('2.ชื่อนักเรียน'!R46="ย้าย","ย้าย",IF($B114="","",IF(BL114="","",IF(BL114&gt;=75,"เชี่ยวชาญ",IF(BL114&gt;=65,"ชำนาญ",IF(BL114&gt;=55,"พัฒนา",IF(BL114&gt;=50,"เริ่มต้น","ไม่ผ่าน")))))))))</f>
        <v/>
      </c>
      <c r="BN114" s="1262" t="str">
        <f t="shared" si="104"/>
        <v/>
      </c>
      <c r="BO114" s="1233" t="str">
        <f>IF('2.ชื่อนักเรียน'!R46="มส","มส",IF('2.ชื่อนักเรียน'!R46="ร","ร",IF('2.ชื่อนักเรียน'!R46="ย้าย","ย้าย",IF($B114="","",IF(BN114="","",IF(BN114&gt;=75,"เชี่ยวชาญ",IF(BN114&gt;=65,"ชำนาญ",IF(BN114&gt;=55,"พัฒนา",IF(BN114&gt;=50,"เริ่มต้น","ไม่ผ่าน")))))))))</f>
        <v/>
      </c>
      <c r="BP114" s="1233" t="str">
        <f>IF($A$72&lt;&gt;"ชั้น"&amp;'01.ข้อมูลเบื้องต้น'!$H$2,"",IF(VLOOKUP($A114,'02.คีย์เทอม1'!$A$10:$GT$59,110,FALSE)="","",VLOOKUP($A114,'02.คีย์เทอม1'!$A$10:$GT$59,110,FALSE)))</f>
        <v/>
      </c>
      <c r="BQ114" s="1233" t="str">
        <f>IF($A$72&lt;&gt;"ชั้น"&amp;'01.ข้อมูลเบื้องต้น'!$H$2,"",IF(VLOOKUP($A114,'03.คีย์เทอม2'!$A$10:$GT$59,110,FALSE)="","",VLOOKUP($A114,'03.คีย์เทอม2'!$A$10:$GT$59,110,FALSE)))</f>
        <v/>
      </c>
      <c r="BR114" s="1262" t="str">
        <f t="shared" si="105"/>
        <v/>
      </c>
      <c r="BS114" s="1233" t="str">
        <f>IF('2.ชื่อนักเรียน'!R46="มส","มส",IF('2.ชื่อนักเรียน'!R46="ร","ร",IF('2.ชื่อนักเรียน'!R46="ย้าย","ย้าย",IF($B114="","",IF(BR114="","",IF(BR114&gt;=75,"เชี่ยวชาญ",IF(BR114&gt;=65,"ชำนาญ",IF(BR114&gt;=55,"พัฒนา",IF(BR114&gt;=50,"เริ่มต้น","ไม่ผ่าน")))))))))</f>
        <v/>
      </c>
      <c r="BT114" s="1233" t="str">
        <f>IF($A$72&lt;&gt;"ชั้น"&amp;'01.ข้อมูลเบื้องต้น'!$H$2,"",IF(VLOOKUP($A114,'02.คีย์เทอม1'!$A$10:$GT$59,115,FALSE)="","",VLOOKUP($A114,'02.คีย์เทอม1'!$A$10:$GT$59,115,FALSE)))</f>
        <v/>
      </c>
      <c r="BU114" s="1233" t="str">
        <f>IF($A$72&lt;&gt;"ชั้น"&amp;'01.ข้อมูลเบื้องต้น'!$H$2,"",IF(VLOOKUP($A114,'03.คีย์เทอม2'!$A$10:$GT$59,115,FALSE)="","",VLOOKUP($A114,'03.คีย์เทอม2'!$A$10:$GT$59,115,FALSE)))</f>
        <v/>
      </c>
      <c r="BV114" s="1262" t="str">
        <f t="shared" si="106"/>
        <v/>
      </c>
      <c r="BW114" s="1233" t="str">
        <f>IF('2.ชื่อนักเรียน'!R46="มส","มส",IF('2.ชื่อนักเรียน'!R46="ร","ร",IF('2.ชื่อนักเรียน'!R46="ย้าย","ย้าย",IF($B114="","",IF(BV114="","",IF(BV114&gt;=75,"เชี่ยวชาญ",IF(BV114&gt;=65,"ชำนาญ",IF(BV114&gt;=55,"พัฒนา",IF(BV114&gt;=50,"เริ่มต้น","ไม่ผ่าน")))))))))</f>
        <v/>
      </c>
      <c r="BX114" s="1233" t="str">
        <f>IF($A$72&lt;&gt;"ชั้น"&amp;'01.ข้อมูลเบื้องต้น'!$H$2,"",IF(VLOOKUP($A114,'02.คีย์เทอม1'!$A$10:$GT$59,120,FALSE)="","",VLOOKUP($A114,'02.คีย์เทอม1'!$A$10:$GT$59,120,FALSE)))</f>
        <v/>
      </c>
      <c r="BY114" s="1233" t="str">
        <f>IF($A$72&lt;&gt;"ชั้น"&amp;'01.ข้อมูลเบื้องต้น'!$H$2,"",IF(VLOOKUP($A114,'03.คีย์เทอม2'!$A$10:$GT$59,120,FALSE)="","",VLOOKUP($A114,'03.คีย์เทอม2'!$A$10:$GT$59,120,FALSE)))</f>
        <v/>
      </c>
      <c r="BZ114" s="1262" t="str">
        <f t="shared" si="107"/>
        <v/>
      </c>
      <c r="CA114" s="1233" t="str">
        <f>IF('2.ชื่อนักเรียน'!R46="มส","มส",IF('2.ชื่อนักเรียน'!R46="ร","ร",IF('2.ชื่อนักเรียน'!R46="ย้าย","ย้าย",IF($B114="","",IF(BZ114="","",IF(BZ114&gt;=75,"เชี่ยวชาญ",IF(BZ114&gt;=65,"ชำนาญ",IF(BZ114&gt;=55,"พัฒนา",IF(BZ114&gt;=50,"เริ่มต้น","ไม่ผ่าน")))))))))</f>
        <v/>
      </c>
      <c r="CB114" s="1233" t="str">
        <f>IF($A$72&lt;&gt;"ชั้น"&amp;'01.ข้อมูลเบื้องต้น'!$H$2,"",IF(VLOOKUP($A114,'02.คีย์เทอม1'!$A$10:$GT$59,125,FALSE)="","",VLOOKUP($A114,'02.คีย์เทอม1'!$A$10:$GT$59,125,FALSE)))</f>
        <v/>
      </c>
      <c r="CC114" s="1233" t="str">
        <f>IF($A$72&lt;&gt;"ชั้น"&amp;'01.ข้อมูลเบื้องต้น'!$H$2,"",IF(VLOOKUP($A114,'03.คีย์เทอม2'!$A$10:$GT$59,125,FALSE)="","",VLOOKUP($A114,'03.คีย์เทอม2'!$A$10:$GT$59,125,FALSE)))</f>
        <v/>
      </c>
      <c r="CD114" s="1262" t="str">
        <f t="shared" si="108"/>
        <v/>
      </c>
      <c r="CE114" s="1233" t="str">
        <f>IF('2.ชื่อนักเรียน'!R46="มส","มส",IF('2.ชื่อนักเรียน'!R46="ร","ร",IF('2.ชื่อนักเรียน'!R46="ย้าย","ย้าย",IF($B114="","",IF(CD114="","",IF(CD114&gt;=75,"เชี่ยวชาญ",IF(CD114&gt;=65,"ชำนาญ",IF(CD114&gt;=55,"พัฒนา",IF(CD114&gt;=50,"เริ่มต้น","ไม่ผ่าน")))))))))</f>
        <v/>
      </c>
      <c r="CF114" s="1233" t="str">
        <f>IF($A$72&lt;&gt;"ชั้น"&amp;'01.ข้อมูลเบื้องต้น'!$H$2,"",IF(VLOOKUP($A114,'02.คีย์เทอม1'!$A$10:$GT$59,130,FALSE)="","",VLOOKUP($A114,'02.คีย์เทอม1'!$A$10:$GT$59,130,FALSE)))</f>
        <v/>
      </c>
      <c r="CG114" s="1233" t="str">
        <f>IF($A$72&lt;&gt;"ชั้น"&amp;'01.ข้อมูลเบื้องต้น'!$H$2,"",IF(VLOOKUP($A114,'03.คีย์เทอม2'!$A$10:$GT$59,130,FALSE)="","",VLOOKUP($A114,'03.คีย์เทอม2'!$A$10:$GT$59,130,FALSE)))</f>
        <v/>
      </c>
      <c r="CH114" s="1262" t="str">
        <f t="shared" si="109"/>
        <v/>
      </c>
      <c r="CI114" s="1233" t="str">
        <f>IF('2.ชื่อนักเรียน'!R46="มส","มส",IF('2.ชื่อนักเรียน'!R46="ร","ร",IF('2.ชื่อนักเรียน'!R46="ย้าย","ย้าย",IF($B114="","",IF(CH114="","",IF(CH114&gt;=75,"เชี่ยวชาญ",IF(CH114&gt;=65,"ชำนาญ",IF(CH114&gt;=55,"พัฒนา",IF(CH114&gt;=50,"เริ่มต้น","ไม่ผ่าน")))))))))</f>
        <v/>
      </c>
      <c r="CJ114" s="1233" t="str">
        <f>IF($A$72&lt;&gt;"ชั้น"&amp;'01.ข้อมูลเบื้องต้น'!$H$2,"",IF(VLOOKUP($A114,'02.คีย์เทอม1'!$A$10:$GT$59,135,FALSE)="","",VLOOKUP($A114,'02.คีย์เทอม1'!$A$10:$GT$59,135,FALSE)))</f>
        <v/>
      </c>
      <c r="CK114" s="1233" t="str">
        <f>IF($A$72&lt;&gt;"ชั้น"&amp;'01.ข้อมูลเบื้องต้น'!$H$2,"",IF(VLOOKUP($A114,'03.คีย์เทอม2'!$A$10:$GT$59,135,FALSE)="","",VLOOKUP($A114,'03.คีย์เทอม2'!$A$10:$GT$59,135,FALSE)))</f>
        <v/>
      </c>
      <c r="CL114" s="1262" t="str">
        <f t="shared" si="110"/>
        <v/>
      </c>
      <c r="CM114" s="1233" t="str">
        <f>IF('2.ชื่อนักเรียน'!R46="มส","มส",IF('2.ชื่อนักเรียน'!R46="ร","ร",IF('2.ชื่อนักเรียน'!R46="ย้าย","ย้าย",IF($B114="","",IF(CL114="","",IF(CL114&gt;=75,"เชี่ยวชาญ",IF(CL114&gt;=65,"ชำนาญ",IF(CL114&gt;=55,"พัฒนา",IF(CL114&gt;=50,"เริ่มต้น","ไม่ผ่าน")))))))))</f>
        <v/>
      </c>
      <c r="CN114" s="1233" t="str">
        <f>IF($A$72&lt;&gt;"ชั้น"&amp;'01.ข้อมูลเบื้องต้น'!$H$2,"",IF(VLOOKUP($A114,'02.คีย์เทอม1'!$A$10:$GT$59,140,FALSE)="","",VLOOKUP($A114,'02.คีย์เทอม1'!$A$10:$GT$59,140,FALSE)))</f>
        <v/>
      </c>
      <c r="CO114" s="1233" t="str">
        <f>IF($A$72&lt;&gt;"ชั้น"&amp;'01.ข้อมูลเบื้องต้น'!$H$2,"",IF(VLOOKUP($A114,'03.คีย์เทอม2'!$A$10:$GT$59,140,FALSE)="","",VLOOKUP($A114,'03.คีย์เทอม2'!$A$10:$GT$59,140,FALSE)))</f>
        <v/>
      </c>
      <c r="CP114" s="1262" t="str">
        <f t="shared" si="111"/>
        <v/>
      </c>
      <c r="CQ114" s="1233" t="str">
        <f>IF('2.ชื่อนักเรียน'!R46="มส","มส",IF('2.ชื่อนักเรียน'!R46="ร","ร",IF('2.ชื่อนักเรียน'!R46="ย้าย","ย้าย",IF($B114="","",IF(CP114="","",IF(CP114&gt;=75,"เชี่ยวชาญ",IF(CP114&gt;=65,"ชำนาญ",IF(CP114&gt;=55,"พัฒนา",IF(CP114&gt;=50,"เริ่มต้น","ไม่ผ่าน")))))))))</f>
        <v/>
      </c>
      <c r="CR114" s="1233" t="str">
        <f>IF($A$72&lt;&gt;"ชั้น"&amp;'01.ข้อมูลเบื้องต้น'!$H$2,"",IF(VLOOKUP($A114,'02.คีย์เทอม1'!$A$10:$GT$59,145,FALSE)="","",VLOOKUP($A114,'02.คีย์เทอม1'!$A$10:$GT$59,145,FALSE)))</f>
        <v/>
      </c>
      <c r="CS114" s="1233" t="str">
        <f>IF($A$72&lt;&gt;"ชั้น"&amp;'01.ข้อมูลเบื้องต้น'!$H$2,"",IF(VLOOKUP($A114,'03.คีย์เทอม2'!$A$10:$GT$59,145,FALSE)="","",VLOOKUP($A114,'03.คีย์เทอม2'!$A$10:$GT$59,145,FALSE)))</f>
        <v/>
      </c>
      <c r="CT114" s="1262" t="str">
        <f t="shared" si="112"/>
        <v/>
      </c>
      <c r="CU114" s="1233" t="str">
        <f>IF('2.ชื่อนักเรียน'!R46="มส","มส",IF('2.ชื่อนักเรียน'!R46="ร","ร",IF('2.ชื่อนักเรียน'!R46="ย้าย","ย้าย",IF($B114="","",IF(CT114="","",IF(CT114&gt;=75,"เชี่ยวชาญ",IF(CT114&gt;=65,"ชำนาญ",IF(CT114&gt;=55,"พัฒนา",IF(CT114&gt;=50,"เริ่มต้น","ไม่ผ่าน")))))))))</f>
        <v/>
      </c>
      <c r="CV114" s="1233" t="str">
        <f>IF($A$72&lt;&gt;"ชั้น"&amp;'01.ข้อมูลเบื้องต้น'!$H$2,"",IF(VLOOKUP($A114,'02.คีย์เทอม1'!$A$10:$GT$59,150,FALSE)="","",VLOOKUP($A114,'02.คีย์เทอม1'!$A$10:$GT$59,150,FALSE)))</f>
        <v/>
      </c>
      <c r="CW114" s="1233" t="str">
        <f>IF($A$72&lt;&gt;"ชั้น"&amp;'01.ข้อมูลเบื้องต้น'!$H$2,"",IF(VLOOKUP($A114,'03.คีย์เทอม2'!$A$10:$GT$59,150,FALSE)="","",VLOOKUP($A114,'03.คีย์เทอม2'!$A$10:$GT$59,150,FALSE)))</f>
        <v/>
      </c>
      <c r="CX114" s="1262" t="str">
        <f t="shared" si="113"/>
        <v/>
      </c>
      <c r="CY114" s="1233" t="str">
        <f>IF('2.ชื่อนักเรียน'!R46="มส","มส",IF('2.ชื่อนักเรียน'!R46="ร","ร",IF('2.ชื่อนักเรียน'!R46="ย้าย","ย้าย",IF($B114="","",IF(CX114="","",IF(CX114&gt;=75,"เชี่ยวชาญ",IF(CX114&gt;=65,"ชำนาญ",IF(CX114&gt;=55,"พัฒนา",IF(CX114&gt;=50,"เริ่มต้น","ไม่ผ่าน")))))))))</f>
        <v/>
      </c>
      <c r="CZ114" s="1233" t="str">
        <f>IF($A$72&lt;&gt;"ชั้น"&amp;'01.ข้อมูลเบื้องต้น'!$H$2,"",IF(VLOOKUP($A114,'02.คีย์เทอม1'!$A$10:$GT$59,155,FALSE)="","",VLOOKUP($A114,'02.คีย์เทอม1'!$A$10:$GT$59,155,FALSE)))</f>
        <v/>
      </c>
      <c r="DA114" s="1233" t="str">
        <f>IF($A$72&lt;&gt;"ชั้น"&amp;'01.ข้อมูลเบื้องต้น'!$H$2,"",IF(VLOOKUP($A114,'03.คีย์เทอม2'!$A$10:$GT$59,155,FALSE)="","",VLOOKUP($A114,'03.คีย์เทอม2'!$A$10:$GT$59,155,FALSE)))</f>
        <v/>
      </c>
      <c r="DB114" s="1262" t="str">
        <f t="shared" si="114"/>
        <v/>
      </c>
      <c r="DC114" s="1233" t="str">
        <f>IF('2.ชื่อนักเรียน'!R46="มส","มส",IF('2.ชื่อนักเรียน'!R46="ร","ร",IF('2.ชื่อนักเรียน'!R46="ย้าย","ย้าย",IF($B114="","",IF(DB114="","",IF(DB114&gt;=75,"เชี่ยวชาญ",IF(DB114&gt;=65,"ชำนาญ",IF(DB114&gt;=55,"พัฒนา",IF(DB114&gt;=50,"เริ่มต้น","ไม่ผ่าน")))))))))</f>
        <v/>
      </c>
      <c r="DD114" s="1233" t="str">
        <f>IF($A$72&lt;&gt;"ชั้น"&amp;'01.ข้อมูลเบื้องต้น'!$H$2,"",IF(VLOOKUP($A114,'02.คีย์เทอม1'!$A$10:$GT$59,160,FALSE)="","",VLOOKUP($A114,'02.คีย์เทอม1'!$A$10:$GT$59,160,FALSE)))</f>
        <v/>
      </c>
      <c r="DE114" s="1233" t="str">
        <f>IF($A$72&lt;&gt;"ชั้น"&amp;'01.ข้อมูลเบื้องต้น'!$H$2,"",IF(VLOOKUP($A114,'03.คีย์เทอม2'!$A$10:$GT$59,160,FALSE)="","",VLOOKUP($A114,'03.คีย์เทอม2'!$A$10:$GT$59,160,FALSE)))</f>
        <v/>
      </c>
      <c r="DF114" s="1262" t="str">
        <f t="shared" si="115"/>
        <v/>
      </c>
      <c r="DG114" s="1233" t="str">
        <f>IF('2.ชื่อนักเรียน'!R46="มส","มส",IF('2.ชื่อนักเรียน'!R46="ร","ร",IF('2.ชื่อนักเรียน'!R46="ย้าย","ย้าย",IF($B114="","",IF(DF114="","",IF(DF114&gt;=75,"เชี่ยวชาญ",IF(DF114&gt;=65,"ชำนาญ",IF(DF114&gt;=55,"พัฒนา",IF(DF114&gt;=50,"เริ่มต้น","ไม่ผ่าน")))))))))</f>
        <v/>
      </c>
      <c r="DH114" s="1233" t="str">
        <f>IF($A$72&lt;&gt;"ชั้น"&amp;'01.ข้อมูลเบื้องต้น'!$H$2,"",IF(VLOOKUP($A114,'02.คีย์เทอม1'!$A$10:$GT$59,165,FALSE)="","",VLOOKUP($A114,'02.คีย์เทอม1'!$A$10:$GT$59,165,FALSE)))</f>
        <v/>
      </c>
      <c r="DI114" s="1233" t="str">
        <f>IF($A$72&lt;&gt;"ชั้น"&amp;'01.ข้อมูลเบื้องต้น'!$H$2,"",IF(VLOOKUP($A114,'03.คีย์เทอม2'!$A$10:$GT$59,165,FALSE)="","",VLOOKUP($A114,'03.คีย์เทอม2'!$A$10:$GT$59,165,FALSE)))</f>
        <v/>
      </c>
      <c r="DJ114" s="1262" t="str">
        <f t="shared" si="116"/>
        <v/>
      </c>
      <c r="DK114" s="1233" t="str">
        <f>IF('2.ชื่อนักเรียน'!R46="มส","มส",IF('2.ชื่อนักเรียน'!R46="ร","ร",IF('2.ชื่อนักเรียน'!R46="ย้าย","ย้าย",IF($B114="","",IF(DJ114="","",IF(DJ114&gt;=75,"เชี่ยวชาญ",IF(DJ114&gt;=65,"ชำนาญ",IF(DJ114&gt;=55,"พัฒนา",IF(DJ114&gt;=50,"เริ่มต้น","ไม่ผ่าน")))))))))</f>
        <v/>
      </c>
      <c r="DL114" s="1233" t="str">
        <f>IF($A$72&lt;&gt;"ชั้น"&amp;'01.ข้อมูลเบื้องต้น'!$H$2,"",IF(VLOOKUP($A114,'02.คีย์เทอม1'!$A$10:$GT$59,170,FALSE)="","",VLOOKUP($A114,'02.คีย์เทอม1'!$A$10:$GT$59,170,FALSE)))</f>
        <v/>
      </c>
      <c r="DM114" s="1233" t="str">
        <f>IF($A$72&lt;&gt;"ชั้น"&amp;'01.ข้อมูลเบื้องต้น'!$H$2,"",IF(VLOOKUP($A114,'03.คีย์เทอม2'!$A$10:$GT$59,170,FALSE)="","",VLOOKUP($A114,'03.คีย์เทอม2'!$A$10:$GT$59,170,FALSE)))</f>
        <v/>
      </c>
      <c r="DN114" s="1262" t="str">
        <f t="shared" si="117"/>
        <v/>
      </c>
      <c r="DO114" s="1233" t="str">
        <f>IF('2.ชื่อนักเรียน'!R46="มส","มส",IF('2.ชื่อนักเรียน'!R46="ร","ร",IF('2.ชื่อนักเรียน'!R46="ย้าย","ย้าย",IF($B114="","",IF(DN114="","",IF(DN114&gt;=75,"เชี่ยวชาญ",IF(DN114&gt;=65,"ชำนาญ",IF(DN114&gt;=55,"พัฒนา",IF(DN114&gt;=50,"เริ่มต้น","ไม่ผ่าน")))))))))</f>
        <v/>
      </c>
      <c r="DP114" s="1233" t="str">
        <f>IF($A$72&lt;&gt;"ชั้น"&amp;'01.ข้อมูลเบื้องต้น'!$H$2,"",IF(VLOOKUP($A114,'02.คีย์เทอม1'!$A$10:$GT$59,175,FALSE)="","",VLOOKUP($A114,'02.คีย์เทอม1'!$A$10:$GT$59,175,FALSE)))</f>
        <v/>
      </c>
      <c r="DQ114" s="1233" t="str">
        <f>IF($A$72&lt;&gt;"ชั้น"&amp;'01.ข้อมูลเบื้องต้น'!$H$2,"",IF(VLOOKUP($A114,'03.คีย์เทอม2'!$A$10:$GT$59,175,FALSE)="","",VLOOKUP($A114,'03.คีย์เทอม2'!$A$10:$GT$59,175,FALSE)))</f>
        <v/>
      </c>
      <c r="DR114" s="1262" t="str">
        <f t="shared" si="118"/>
        <v/>
      </c>
      <c r="DS114" s="1233" t="str">
        <f>IF('2.ชื่อนักเรียน'!R46="มส","มส",IF('2.ชื่อนักเรียน'!R46="ร","ร",IF('2.ชื่อนักเรียน'!R46="ย้าย","ย้าย",IF($B114="","",IF(DR114="","",IF(DR114&gt;=75,"เชี่ยวชาญ",IF(DR114&gt;=65,"ชำนาญ",IF(DR114&gt;=55,"พัฒนา",IF(DR114&gt;=50,"เริ่มต้น","ไม่ผ่าน")))))))))</f>
        <v/>
      </c>
      <c r="DT114" s="1233" t="str">
        <f>IF($A$72&lt;&gt;"ชั้น"&amp;'01.ข้อมูลเบื้องต้น'!$H$2,"",IF(VLOOKUP($A114,'02.คีย์เทอม1'!$A$10:$GT$59,180,FALSE)="","",VLOOKUP($A114,'02.คีย์เทอม1'!$A$10:$GT$59,180,FALSE)))</f>
        <v/>
      </c>
      <c r="DU114" s="1233" t="str">
        <f>IF($A$72&lt;&gt;"ชั้น"&amp;'01.ข้อมูลเบื้องต้น'!$H$2,"",IF(VLOOKUP($A114,'03.คีย์เทอม2'!$A$10:$GT$59,180,FALSE)="","",VLOOKUP($A114,'03.คีย์เทอม2'!$A$10:$GT$59,180,FALSE)))</f>
        <v/>
      </c>
      <c r="DV114" s="1262" t="str">
        <f t="shared" si="119"/>
        <v/>
      </c>
      <c r="DW114" s="1233" t="str">
        <f>IF('2.ชื่อนักเรียน'!R46="มส","มส",IF('2.ชื่อนักเรียน'!R46="ร","ร",IF('2.ชื่อนักเรียน'!R46="ย้าย","ย้าย",IF($B114="","",IF(DV114="","",IF(DV114&gt;=75,"เชี่ยวชาญ",IF(DV114&gt;=65,"ชำนาญ",IF(DV114&gt;=55,"พัฒนา",IF(DV114&gt;=50,"เริ่มต้น","ไม่ผ่าน")))))))))</f>
        <v/>
      </c>
    </row>
    <row r="115" spans="1:127" ht="16.8" customHeight="1">
      <c r="A115" s="1323">
        <v>37</v>
      </c>
      <c r="B115" s="1324" t="str">
        <f>IF('2.ชื่อนักเรียน'!C47="","",'2.ชื่อนักเรียน'!C47)</f>
        <v/>
      </c>
      <c r="C115" s="1313" t="str">
        <f>IF('2.ชื่อนักเรียน'!D47="","",'2.ชื่อนักเรียน'!D47)</f>
        <v/>
      </c>
      <c r="D115" s="1314" t="str">
        <f>IF($A$72&lt;&gt;"ชั้น"&amp;'01.ข้อมูลเบื้องต้น'!$H$2,"",IF(AK115="","",AK115))</f>
        <v/>
      </c>
      <c r="E115" s="1314" t="str">
        <f>IF($A$72&lt;&gt;"ชั้น"&amp;'01.ข้อมูลเบื้องต้น'!$H$2,"",IF(AO115="","",AO115))</f>
        <v/>
      </c>
      <c r="F115" s="1315" t="str">
        <f>IF($A$72&lt;&gt;"ชั้น"&amp;'01.ข้อมูลเบื้องต้น'!$H$2,"",IF(AS115="","",AS115))</f>
        <v/>
      </c>
      <c r="G115" s="1326" t="str">
        <f>IF($A$72&lt;&gt;"ชั้น"&amp;'01.ข้อมูลเบื้องต้น'!$H$2,"",IF(AW115="","",AW115))</f>
        <v/>
      </c>
      <c r="H115" s="1327" t="str">
        <f>IF($A$72&lt;&gt;"ชั้น"&amp;'01.ข้อมูลเบื้องต้น'!$H$2,"",IF(BA115="","",BA115))</f>
        <v/>
      </c>
      <c r="I115" s="1316" t="str">
        <f>IF($A$72&lt;&gt;"ชั้น"&amp;'01.ข้อมูลเบื้องต้น'!$H$2,"",IF(BE115="","",BE115))</f>
        <v/>
      </c>
      <c r="J115" s="1316" t="str">
        <f>IF($A$72&lt;&gt;"ชั้น"&amp;'01.ข้อมูลเบื้องต้น'!$H$2,"",IF(BI115="","",BI115))</f>
        <v/>
      </c>
      <c r="K115" s="1316" t="str">
        <f>IF($A$72&lt;&gt;"ชั้น"&amp;'01.ข้อมูลเบื้องต้น'!$H$2,"",IF(BM115="","",BM115))</f>
        <v/>
      </c>
      <c r="L115" s="1328" t="str">
        <f>IF($A$72&lt;&gt;"ชั้น"&amp;'01.ข้อมูลเบื้องต้น'!$H$2,"",IF(BO115="","",BO115))</f>
        <v/>
      </c>
      <c r="M115" s="1326" t="str">
        <f>IF($A$72&lt;&gt;"ชั้น"&amp;'01.ข้อมูลเบื้องต้น'!$H$2,"",IF(BS115="","",BS115))</f>
        <v/>
      </c>
      <c r="N115" s="1327" t="str">
        <f>IF($A$72&lt;&gt;"ชั้น"&amp;'01.ข้อมูลเบื้องต้น'!$H$2,"",IF(BW115="","",BW115))</f>
        <v/>
      </c>
      <c r="O115" s="1327" t="str">
        <f>IF($A$72&lt;&gt;"ชั้น"&amp;'01.ข้อมูลเบื้องต้น'!$H$2,"",IF(CA115="","",CA115))</f>
        <v/>
      </c>
      <c r="P115" s="1327" t="str">
        <f>IF($A$72&lt;&gt;"ชั้น"&amp;'01.ข้อมูลเบื้องต้น'!$H$2,"",IF(CE115="","",CE115))</f>
        <v/>
      </c>
      <c r="Q115" s="1327" t="str">
        <f>IF($A$72&lt;&gt;"ชั้น"&amp;'01.ข้อมูลเบื้องต้น'!$H$2,"",IF(CI115="","",CI115))</f>
        <v/>
      </c>
      <c r="R115" s="1327" t="str">
        <f>IF($A$72&lt;&gt;"ชั้น"&amp;'01.ข้อมูลเบื้องต้น'!$H$2,"",IF(CM115="","",CM115))</f>
        <v/>
      </c>
      <c r="S115" s="1327" t="str">
        <f>IF($A$72&lt;&gt;"ชั้น"&amp;'01.ข้อมูลเบื้องต้น'!$H$2,"",IF(CQ115="","",CQ115))</f>
        <v/>
      </c>
      <c r="T115" s="1327" t="str">
        <f>IF($A$72&lt;&gt;"ชั้น"&amp;'01.ข้อมูลเบื้องต้น'!$H$2,"",IF(CU115="","",CU115))</f>
        <v/>
      </c>
      <c r="U115" s="1327" t="str">
        <f>IF($A$72&lt;&gt;"ชั้น"&amp;'01.ข้อมูลเบื้องต้น'!$H$2,"",IF(CY115="","",CY115))</f>
        <v/>
      </c>
      <c r="V115" s="1327" t="str">
        <f>IF($A$72&lt;&gt;"ชั้น"&amp;'01.ข้อมูลเบื้องต้น'!$H$2,"",IF(DC115="","",DC115))</f>
        <v/>
      </c>
      <c r="W115" s="1327" t="str">
        <f>IF($A$72&lt;&gt;"ชั้น"&amp;'01.ข้อมูลเบื้องต้น'!$H$2,"",IF(DG115="","",DG115))</f>
        <v/>
      </c>
      <c r="X115" s="1327" t="str">
        <f>IF($A$72&lt;&gt;"ชั้น"&amp;'01.ข้อมูลเบื้องต้น'!$H$2,"",IF(DK115="","",DK115))</f>
        <v/>
      </c>
      <c r="Y115" s="1327" t="str">
        <f>IF($A$72&lt;&gt;"ชั้น"&amp;'01.ข้อมูลเบื้องต้น'!$H$2,"",IF(DO115="","",DO115))</f>
        <v/>
      </c>
      <c r="Z115" s="1327" t="str">
        <f>IF($A$72&lt;&gt;"ชั้น"&amp;'01.ข้อมูลเบื้องต้น'!$H$2,"",IF(DS115="","",DS115))</f>
        <v/>
      </c>
      <c r="AA115" s="1420" t="str">
        <f>IF($A$72&lt;&gt;"ชั้น"&amp;'01.ข้อมูลเบื้องต้น'!$H$2,"",IF(DW115="","",DW115))</f>
        <v/>
      </c>
      <c r="AB115" s="1421" t="str">
        <f>IF($A$72&lt;&gt;"ชั้น"&amp;'01.ข้อมูลเบื้องต้น'!$H$2,"",'7.พัฒนาผู้เรียน'!G47)</f>
        <v/>
      </c>
      <c r="AC115" s="1422" t="str">
        <f>IF($A$72&lt;&gt;"ชั้น"&amp;'01.ข้อมูลเบื้องต้น'!$H$2,"",'9.คุณลักษณะ'!I47)</f>
        <v/>
      </c>
      <c r="AH115" s="1233" t="str">
        <f>IF($A$72&lt;&gt;"ชั้น"&amp;'01.ข้อมูลเบื้องต้น'!$H$2,"",IF(VLOOKUP($A115,'02.คีย์เทอม1'!$A$10:$GT$59,189,FALSE)="","",VLOOKUP($A115,'02.คีย์เทอม1'!$A$10:$GT$59,189,FALSE)))</f>
        <v/>
      </c>
      <c r="AI115" s="1233" t="str">
        <f>IF($A$72&lt;&gt;"ชั้น"&amp;'01.ข้อมูลเบื้องต้น'!$H$2,"",IF(VLOOKUP($A115,'03.คีย์เทอม2'!$A$10:$GT$59,189,FALSE)="","",VLOOKUP($A115,'03.คีย์เทอม2'!$A$10:$GT$59,189,FALSE)))</f>
        <v/>
      </c>
      <c r="AJ115" s="1262" t="str">
        <f t="shared" si="73"/>
        <v/>
      </c>
      <c r="AK115" s="1233" t="str">
        <f>IF('2.ชื่อนักเรียน'!R47="มส","มส",IF('2.ชื่อนักเรียน'!R47="ร","ร",IF('2.ชื่อนักเรียน'!R47="ย้าย","ย้าย",IF($B115="","",IF(AJ115="","",IF(AJ115&gt;=75,"เชี่ยวชาญ",IF(AJ115&gt;=65,"ชำนาญ",IF(AJ115&gt;=55,"พัฒนา",IF(AJ115&gt;=50,"เริ่มต้น","ไม่ผ่าน")))))))))</f>
        <v/>
      </c>
      <c r="AL115" s="1233" t="str">
        <f>IF($A$72&lt;&gt;"ชั้น"&amp;'01.ข้อมูลเบื้องต้น'!$H$2,"",IF(VLOOKUP($A115,'02.คีย์เทอม1'!$A$10:$GT$59,193,FALSE)="","",VLOOKUP($A115,'02.คีย์เทอม1'!$A$10:$GT$59,193,FALSE)))</f>
        <v/>
      </c>
      <c r="AM115" s="1233" t="str">
        <f>IF($A$72&lt;&gt;"ชั้น"&amp;'01.ข้อมูลเบื้องต้น'!$H$2,"",IF(VLOOKUP($A115,'03.คีย์เทอม2'!$A$10:$GT$59,193,FALSE)="","",VLOOKUP($A115,'03.คีย์เทอม2'!$A$10:$GT$59,193,FALSE)))</f>
        <v/>
      </c>
      <c r="AN115" s="1262" t="str">
        <f t="shared" si="97"/>
        <v/>
      </c>
      <c r="AO115" s="1233" t="str">
        <f>IF('2.ชื่อนักเรียน'!R47="มส","มส",IF('2.ชื่อนักเรียน'!R47="ร","ร",IF('2.ชื่อนักเรียน'!R47="ย้าย","ย้าย",IF($B115="","",IF(AN115="","",IF(AN115&gt;=75,"เชี่ยวชาญ",IF(AN115&gt;=65,"ชำนาญ",IF(AN115&gt;=55,"พัฒนา",IF(AN115&gt;=50,"เริ่มต้น","ไม่ผ่าน")))))))))</f>
        <v/>
      </c>
      <c r="AP115" s="1233" t="str">
        <f>IF($A$72&lt;&gt;"ชั้น"&amp;'01.ข้อมูลเบื้องต้น'!$H$2,"",IF(VLOOKUP($A115,'02.คีย์เทอม1'!$A$10:$GT$59,195,FALSE)="","",VLOOKUP($A115,'02.คีย์เทอม1'!$A$10:$GT$59,195,FALSE)))</f>
        <v/>
      </c>
      <c r="AQ115" s="1233" t="str">
        <f>IF($A$72&lt;&gt;"ชั้น"&amp;'01.ข้อมูลเบื้องต้น'!$H$2,"",IF(VLOOKUP($A115,'03.คีย์เทอม2'!$A$10:$GT$59,195,FALSE)="","",VLOOKUP($A115,'03.คีย์เทอม2'!$A$10:$GT$59,195,FALSE)))</f>
        <v/>
      </c>
      <c r="AR115" s="1262" t="str">
        <f t="shared" si="98"/>
        <v/>
      </c>
      <c r="AS115" s="1233" t="str">
        <f>IF('2.ชื่อนักเรียน'!R47="มส","มส",IF('2.ชื่อนักเรียน'!R47="ร","ร",IF('2.ชื่อนักเรียน'!R47="ย้าย","ย้าย",IF($B115="","",IF(AR115="","",IF(AR115&gt;=75,"เชี่ยวชาญ",IF(AR115&gt;=65,"ชำนาญ",IF(AR115&gt;=55,"พัฒนา",IF(AR115&gt;=50,"เริ่มต้น","ไม่ผ่าน")))))))))</f>
        <v/>
      </c>
      <c r="AT115" s="1233" t="str">
        <f>IF($A$72&lt;&gt;"ชั้น"&amp;'01.ข้อมูลเบื้องต้น'!$H$2,"",IF(VLOOKUP($A115,'02.คีย์เทอม1'!$A$10:$GT$59,196,FALSE)="","",VLOOKUP($A115,'02.คีย์เทอม1'!$A$10:$GT$59,196,FALSE)))</f>
        <v/>
      </c>
      <c r="AU115" s="1233" t="str">
        <f>IF($A$72&lt;&gt;"ชั้น"&amp;'01.ข้อมูลเบื้องต้น'!$H$2,"",IF(VLOOKUP($A115,'03.คีย์เทอม2'!$A$10:$GT$59,196,FALSE)="","",VLOOKUP($A115,'03.คีย์เทอม2'!$A$10:$GT$59,196,FALSE)))</f>
        <v/>
      </c>
      <c r="AV115" s="1262" t="str">
        <f t="shared" si="99"/>
        <v/>
      </c>
      <c r="AW115" s="1233" t="str">
        <f>IF('2.ชื่อนักเรียน'!R47="มส","มส",IF('2.ชื่อนักเรียน'!R47="ร","ร",IF('2.ชื่อนักเรียน'!R47="ย้าย","ย้าย",IF($B115="","",IF(AV115="","",IF(AV115&gt;=75,"เชี่ยวชาญ",IF(AV115&gt;=65,"ชำนาญ",IF(AV115&gt;=55,"พัฒนา",IF(AV115&gt;=50,"เริ่มต้น","ไม่ผ่าน")))))))))</f>
        <v/>
      </c>
      <c r="AX115" s="1233" t="str">
        <f>IF($A$72&lt;&gt;"ชั้น"&amp;'01.ข้อมูลเบื้องต้น'!$H$2,"",IF(VLOOKUP($A115,'02.คีย์เทอม1'!$A$10:$GT$59,197,FALSE)="","",VLOOKUP($A115,'02.คีย์เทอม1'!$A$10:$GT$59,197,FALSE)))</f>
        <v/>
      </c>
      <c r="AY115" s="1233" t="str">
        <f>IF($A$72&lt;&gt;"ชั้น"&amp;'01.ข้อมูลเบื้องต้น'!$H$2,"",IF(VLOOKUP($A115,'03.คีย์เทอม2'!$A$10:$GT$59,197,FALSE)="","",VLOOKUP($A115,'03.คีย์เทอม2'!$A$10:$GT$59,197,FALSE)))</f>
        <v/>
      </c>
      <c r="AZ115" s="1262" t="str">
        <f t="shared" si="100"/>
        <v/>
      </c>
      <c r="BA115" s="1233" t="str">
        <f>IF('2.ชื่อนักเรียน'!R47="มส","มส",IF('2.ชื่อนักเรียน'!R47="ร","ร",IF('2.ชื่อนักเรียน'!R47="ย้าย","ย้าย",IF($B115="","",IF(AZ115="","",IF(AZ115&gt;=75,"เชี่ยวชาญ",IF(AZ115&gt;=65,"ชำนาญ",IF(AZ115&gt;=55,"พัฒนา",IF(AZ115&gt;=50,"เริ่มต้น","ไม่ผ่าน")))))))))</f>
        <v/>
      </c>
      <c r="BB115" s="1233" t="str">
        <f>IF($A$72&lt;&gt;"ชั้น"&amp;'01.ข้อมูลเบื้องต้น'!$H$2,"",IF(VLOOKUP($A115,'02.คีย์เทอม1'!$A$10:$GT$59,198,FALSE)="","",VLOOKUP($A115,'02.คีย์เทอม1'!$A$10:$GT$59,198,FALSE)))</f>
        <v/>
      </c>
      <c r="BC115" s="1233" t="str">
        <f>IF($A$72&lt;&gt;"ชั้น"&amp;'01.ข้อมูลเบื้องต้น'!$H$2,"",IF(VLOOKUP($A115,'03.คีย์เทอม2'!$A$10:$GT$59,198,FALSE)="","",VLOOKUP($A115,'03.คีย์เทอม2'!$A$10:$GT$59,198,FALSE)))</f>
        <v/>
      </c>
      <c r="BD115" s="1262" t="str">
        <f t="shared" si="101"/>
        <v/>
      </c>
      <c r="BE115" s="1233" t="str">
        <f>IF('2.ชื่อนักเรียน'!R47="มส","มส",IF('2.ชื่อนักเรียน'!R47="ร","ร",IF('2.ชื่อนักเรียน'!R47="ย้าย","ย้าย",IF($B115="","",IF(BD115="","",IF(BD115&gt;=75,"เชี่ยวชาญ",IF(BD115&gt;=65,"ชำนาญ",IF(BD115&gt;=55,"พัฒนา",IF(BD115&gt;=50,"เริ่มต้น","ไม่ผ่าน")))))))))</f>
        <v/>
      </c>
      <c r="BF115" s="1233" t="str">
        <f>IF($A$72&lt;&gt;"ชั้น"&amp;'01.ข้อมูลเบื้องต้น'!$H$2,"",IF(VLOOKUP($A115,'02.คีย์เทอม1'!$A$10:$GT$59,199,FALSE)="","",VLOOKUP($A115,'02.คีย์เทอม1'!$A$10:$GT$59,199,FALSE)))</f>
        <v/>
      </c>
      <c r="BG115" s="1233" t="str">
        <f>IF($A$72&lt;&gt;"ชั้น"&amp;'01.ข้อมูลเบื้องต้น'!$H$2,"",IF(VLOOKUP($A115,'03.คีย์เทอม2'!$A$10:$GT$59,199,FALSE)="","",VLOOKUP($A115,'03.คีย์เทอม2'!$A$10:$GT$59,199,FALSE)))</f>
        <v/>
      </c>
      <c r="BH115" s="1262" t="str">
        <f t="shared" si="102"/>
        <v/>
      </c>
      <c r="BI115" s="1233" t="str">
        <f>IF('2.ชื่อนักเรียน'!R47="มส","มส",IF('2.ชื่อนักเรียน'!R47="ร","ร",IF('2.ชื่อนักเรียน'!R47="ย้าย","ย้าย",IF($B115="","",IF(BH115="","",IF(BH115&gt;=75,"เชี่ยวชาญ",IF(BH115&gt;=65,"ชำนาญ",IF(BH115&gt;=55,"พัฒนา",IF(BH115&gt;=50,"เริ่มต้น","ไม่ผ่าน")))))))))</f>
        <v/>
      </c>
      <c r="BJ115" s="1233" t="str">
        <f>IF($A$72&lt;&gt;"ชั้น"&amp;'01.ข้อมูลเบื้องต้น'!$H$2,"",IF(VLOOKUP($A115,'02.คีย์เทอม1'!$A$10:$GT$59,200,FALSE)="","",VLOOKUP($A115,'02.คีย์เทอม1'!$A$10:$GT$59,200,FALSE)))</f>
        <v/>
      </c>
      <c r="BK115" s="1233" t="str">
        <f>IF($A$72&lt;&gt;"ชั้น"&amp;'01.ข้อมูลเบื้องต้น'!$H$2,"",IF(VLOOKUP($A115,'03.คีย์เทอม2'!$A$10:$GT$59,200,FALSE)="","",VLOOKUP($A115,'03.คีย์เทอม2'!$A$10:$GT$59,200,FALSE)))</f>
        <v/>
      </c>
      <c r="BL115" s="1262" t="str">
        <f t="shared" si="103"/>
        <v/>
      </c>
      <c r="BM115" s="1233" t="str">
        <f>IF('2.ชื่อนักเรียน'!R47="มส","มส",IF('2.ชื่อนักเรียน'!R47="ร","ร",IF('2.ชื่อนักเรียน'!R47="ย้าย","ย้าย",IF($B115="","",IF(BL115="","",IF(BL115&gt;=75,"เชี่ยวชาญ",IF(BL115&gt;=65,"ชำนาญ",IF(BL115&gt;=55,"พัฒนา",IF(BL115&gt;=50,"เริ่มต้น","ไม่ผ่าน")))))))))</f>
        <v/>
      </c>
      <c r="BN115" s="1262" t="str">
        <f t="shared" si="104"/>
        <v/>
      </c>
      <c r="BO115" s="1233" t="str">
        <f>IF('2.ชื่อนักเรียน'!R47="มส","มส",IF('2.ชื่อนักเรียน'!R47="ร","ร",IF('2.ชื่อนักเรียน'!R47="ย้าย","ย้าย",IF($B115="","",IF(BN115="","",IF(BN115&gt;=75,"เชี่ยวชาญ",IF(BN115&gt;=65,"ชำนาญ",IF(BN115&gt;=55,"พัฒนา",IF(BN115&gt;=50,"เริ่มต้น","ไม่ผ่าน")))))))))</f>
        <v/>
      </c>
      <c r="BP115" s="1233" t="str">
        <f>IF($A$72&lt;&gt;"ชั้น"&amp;'01.ข้อมูลเบื้องต้น'!$H$2,"",IF(VLOOKUP($A115,'02.คีย์เทอม1'!$A$10:$GT$59,110,FALSE)="","",VLOOKUP($A115,'02.คีย์เทอม1'!$A$10:$GT$59,110,FALSE)))</f>
        <v/>
      </c>
      <c r="BQ115" s="1233" t="str">
        <f>IF($A$72&lt;&gt;"ชั้น"&amp;'01.ข้อมูลเบื้องต้น'!$H$2,"",IF(VLOOKUP($A115,'03.คีย์เทอม2'!$A$10:$GT$59,110,FALSE)="","",VLOOKUP($A115,'03.คีย์เทอม2'!$A$10:$GT$59,110,FALSE)))</f>
        <v/>
      </c>
      <c r="BR115" s="1262" t="str">
        <f t="shared" si="105"/>
        <v/>
      </c>
      <c r="BS115" s="1233" t="str">
        <f>IF('2.ชื่อนักเรียน'!R47="มส","มส",IF('2.ชื่อนักเรียน'!R47="ร","ร",IF('2.ชื่อนักเรียน'!R47="ย้าย","ย้าย",IF($B115="","",IF(BR115="","",IF(BR115&gt;=75,"เชี่ยวชาญ",IF(BR115&gt;=65,"ชำนาญ",IF(BR115&gt;=55,"พัฒนา",IF(BR115&gt;=50,"เริ่มต้น","ไม่ผ่าน")))))))))</f>
        <v/>
      </c>
      <c r="BT115" s="1233" t="str">
        <f>IF($A$72&lt;&gt;"ชั้น"&amp;'01.ข้อมูลเบื้องต้น'!$H$2,"",IF(VLOOKUP($A115,'02.คีย์เทอม1'!$A$10:$GT$59,115,FALSE)="","",VLOOKUP($A115,'02.คีย์เทอม1'!$A$10:$GT$59,115,FALSE)))</f>
        <v/>
      </c>
      <c r="BU115" s="1233" t="str">
        <f>IF($A$72&lt;&gt;"ชั้น"&amp;'01.ข้อมูลเบื้องต้น'!$H$2,"",IF(VLOOKUP($A115,'03.คีย์เทอม2'!$A$10:$GT$59,115,FALSE)="","",VLOOKUP($A115,'03.คีย์เทอม2'!$A$10:$GT$59,115,FALSE)))</f>
        <v/>
      </c>
      <c r="BV115" s="1262" t="str">
        <f t="shared" si="106"/>
        <v/>
      </c>
      <c r="BW115" s="1233" t="str">
        <f>IF('2.ชื่อนักเรียน'!R47="มส","มส",IF('2.ชื่อนักเรียน'!R47="ร","ร",IF('2.ชื่อนักเรียน'!R47="ย้าย","ย้าย",IF($B115="","",IF(BV115="","",IF(BV115&gt;=75,"เชี่ยวชาญ",IF(BV115&gt;=65,"ชำนาญ",IF(BV115&gt;=55,"พัฒนา",IF(BV115&gt;=50,"เริ่มต้น","ไม่ผ่าน")))))))))</f>
        <v/>
      </c>
      <c r="BX115" s="1233" t="str">
        <f>IF($A$72&lt;&gt;"ชั้น"&amp;'01.ข้อมูลเบื้องต้น'!$H$2,"",IF(VLOOKUP($A115,'02.คีย์เทอม1'!$A$10:$GT$59,120,FALSE)="","",VLOOKUP($A115,'02.คีย์เทอม1'!$A$10:$GT$59,120,FALSE)))</f>
        <v/>
      </c>
      <c r="BY115" s="1233" t="str">
        <f>IF($A$72&lt;&gt;"ชั้น"&amp;'01.ข้อมูลเบื้องต้น'!$H$2,"",IF(VLOOKUP($A115,'03.คีย์เทอม2'!$A$10:$GT$59,120,FALSE)="","",VLOOKUP($A115,'03.คีย์เทอม2'!$A$10:$GT$59,120,FALSE)))</f>
        <v/>
      </c>
      <c r="BZ115" s="1262" t="str">
        <f t="shared" si="107"/>
        <v/>
      </c>
      <c r="CA115" s="1233" t="str">
        <f>IF('2.ชื่อนักเรียน'!R47="มส","มส",IF('2.ชื่อนักเรียน'!R47="ร","ร",IF('2.ชื่อนักเรียน'!R47="ย้าย","ย้าย",IF($B115="","",IF(BZ115="","",IF(BZ115&gt;=75,"เชี่ยวชาญ",IF(BZ115&gt;=65,"ชำนาญ",IF(BZ115&gt;=55,"พัฒนา",IF(BZ115&gt;=50,"เริ่มต้น","ไม่ผ่าน")))))))))</f>
        <v/>
      </c>
      <c r="CB115" s="1233" t="str">
        <f>IF($A$72&lt;&gt;"ชั้น"&amp;'01.ข้อมูลเบื้องต้น'!$H$2,"",IF(VLOOKUP($A115,'02.คีย์เทอม1'!$A$10:$GT$59,125,FALSE)="","",VLOOKUP($A115,'02.คีย์เทอม1'!$A$10:$GT$59,125,FALSE)))</f>
        <v/>
      </c>
      <c r="CC115" s="1233" t="str">
        <f>IF($A$72&lt;&gt;"ชั้น"&amp;'01.ข้อมูลเบื้องต้น'!$H$2,"",IF(VLOOKUP($A115,'03.คีย์เทอม2'!$A$10:$GT$59,125,FALSE)="","",VLOOKUP($A115,'03.คีย์เทอม2'!$A$10:$GT$59,125,FALSE)))</f>
        <v/>
      </c>
      <c r="CD115" s="1262" t="str">
        <f t="shared" si="108"/>
        <v/>
      </c>
      <c r="CE115" s="1233" t="str">
        <f>IF('2.ชื่อนักเรียน'!R47="มส","มส",IF('2.ชื่อนักเรียน'!R47="ร","ร",IF('2.ชื่อนักเรียน'!R47="ย้าย","ย้าย",IF($B115="","",IF(CD115="","",IF(CD115&gt;=75,"เชี่ยวชาญ",IF(CD115&gt;=65,"ชำนาญ",IF(CD115&gt;=55,"พัฒนา",IF(CD115&gt;=50,"เริ่มต้น","ไม่ผ่าน")))))))))</f>
        <v/>
      </c>
      <c r="CF115" s="1233" t="str">
        <f>IF($A$72&lt;&gt;"ชั้น"&amp;'01.ข้อมูลเบื้องต้น'!$H$2,"",IF(VLOOKUP($A115,'02.คีย์เทอม1'!$A$10:$GT$59,130,FALSE)="","",VLOOKUP($A115,'02.คีย์เทอม1'!$A$10:$GT$59,130,FALSE)))</f>
        <v/>
      </c>
      <c r="CG115" s="1233" t="str">
        <f>IF($A$72&lt;&gt;"ชั้น"&amp;'01.ข้อมูลเบื้องต้น'!$H$2,"",IF(VLOOKUP($A115,'03.คีย์เทอม2'!$A$10:$GT$59,130,FALSE)="","",VLOOKUP($A115,'03.คีย์เทอม2'!$A$10:$GT$59,130,FALSE)))</f>
        <v/>
      </c>
      <c r="CH115" s="1262" t="str">
        <f t="shared" si="109"/>
        <v/>
      </c>
      <c r="CI115" s="1233" t="str">
        <f>IF('2.ชื่อนักเรียน'!R47="มส","มส",IF('2.ชื่อนักเรียน'!R47="ร","ร",IF('2.ชื่อนักเรียน'!R47="ย้าย","ย้าย",IF($B115="","",IF(CH115="","",IF(CH115&gt;=75,"เชี่ยวชาญ",IF(CH115&gt;=65,"ชำนาญ",IF(CH115&gt;=55,"พัฒนา",IF(CH115&gt;=50,"เริ่มต้น","ไม่ผ่าน")))))))))</f>
        <v/>
      </c>
      <c r="CJ115" s="1233" t="str">
        <f>IF($A$72&lt;&gt;"ชั้น"&amp;'01.ข้อมูลเบื้องต้น'!$H$2,"",IF(VLOOKUP($A115,'02.คีย์เทอม1'!$A$10:$GT$59,135,FALSE)="","",VLOOKUP($A115,'02.คีย์เทอม1'!$A$10:$GT$59,135,FALSE)))</f>
        <v/>
      </c>
      <c r="CK115" s="1233" t="str">
        <f>IF($A$72&lt;&gt;"ชั้น"&amp;'01.ข้อมูลเบื้องต้น'!$H$2,"",IF(VLOOKUP($A115,'03.คีย์เทอม2'!$A$10:$GT$59,135,FALSE)="","",VLOOKUP($A115,'03.คีย์เทอม2'!$A$10:$GT$59,135,FALSE)))</f>
        <v/>
      </c>
      <c r="CL115" s="1262" t="str">
        <f t="shared" si="110"/>
        <v/>
      </c>
      <c r="CM115" s="1233" t="str">
        <f>IF('2.ชื่อนักเรียน'!R47="มส","มส",IF('2.ชื่อนักเรียน'!R47="ร","ร",IF('2.ชื่อนักเรียน'!R47="ย้าย","ย้าย",IF($B115="","",IF(CL115="","",IF(CL115&gt;=75,"เชี่ยวชาญ",IF(CL115&gt;=65,"ชำนาญ",IF(CL115&gt;=55,"พัฒนา",IF(CL115&gt;=50,"เริ่มต้น","ไม่ผ่าน")))))))))</f>
        <v/>
      </c>
      <c r="CN115" s="1233" t="str">
        <f>IF($A$72&lt;&gt;"ชั้น"&amp;'01.ข้อมูลเบื้องต้น'!$H$2,"",IF(VLOOKUP($A115,'02.คีย์เทอม1'!$A$10:$GT$59,140,FALSE)="","",VLOOKUP($A115,'02.คีย์เทอม1'!$A$10:$GT$59,140,FALSE)))</f>
        <v/>
      </c>
      <c r="CO115" s="1233" t="str">
        <f>IF($A$72&lt;&gt;"ชั้น"&amp;'01.ข้อมูลเบื้องต้น'!$H$2,"",IF(VLOOKUP($A115,'03.คีย์เทอม2'!$A$10:$GT$59,140,FALSE)="","",VLOOKUP($A115,'03.คีย์เทอม2'!$A$10:$GT$59,140,FALSE)))</f>
        <v/>
      </c>
      <c r="CP115" s="1262" t="str">
        <f t="shared" si="111"/>
        <v/>
      </c>
      <c r="CQ115" s="1233" t="str">
        <f>IF('2.ชื่อนักเรียน'!R47="มส","มส",IF('2.ชื่อนักเรียน'!R47="ร","ร",IF('2.ชื่อนักเรียน'!R47="ย้าย","ย้าย",IF($B115="","",IF(CP115="","",IF(CP115&gt;=75,"เชี่ยวชาญ",IF(CP115&gt;=65,"ชำนาญ",IF(CP115&gt;=55,"พัฒนา",IF(CP115&gt;=50,"เริ่มต้น","ไม่ผ่าน")))))))))</f>
        <v/>
      </c>
      <c r="CR115" s="1233" t="str">
        <f>IF($A$72&lt;&gt;"ชั้น"&amp;'01.ข้อมูลเบื้องต้น'!$H$2,"",IF(VLOOKUP($A115,'02.คีย์เทอม1'!$A$10:$GT$59,145,FALSE)="","",VLOOKUP($A115,'02.คีย์เทอม1'!$A$10:$GT$59,145,FALSE)))</f>
        <v/>
      </c>
      <c r="CS115" s="1233" t="str">
        <f>IF($A$72&lt;&gt;"ชั้น"&amp;'01.ข้อมูลเบื้องต้น'!$H$2,"",IF(VLOOKUP($A115,'03.คีย์เทอม2'!$A$10:$GT$59,145,FALSE)="","",VLOOKUP($A115,'03.คีย์เทอม2'!$A$10:$GT$59,145,FALSE)))</f>
        <v/>
      </c>
      <c r="CT115" s="1262" t="str">
        <f t="shared" si="112"/>
        <v/>
      </c>
      <c r="CU115" s="1233" t="str">
        <f>IF('2.ชื่อนักเรียน'!R47="มส","มส",IF('2.ชื่อนักเรียน'!R47="ร","ร",IF('2.ชื่อนักเรียน'!R47="ย้าย","ย้าย",IF($B115="","",IF(CT115="","",IF(CT115&gt;=75,"เชี่ยวชาญ",IF(CT115&gt;=65,"ชำนาญ",IF(CT115&gt;=55,"พัฒนา",IF(CT115&gt;=50,"เริ่มต้น","ไม่ผ่าน")))))))))</f>
        <v/>
      </c>
      <c r="CV115" s="1233" t="str">
        <f>IF($A$72&lt;&gt;"ชั้น"&amp;'01.ข้อมูลเบื้องต้น'!$H$2,"",IF(VLOOKUP($A115,'02.คีย์เทอม1'!$A$10:$GT$59,150,FALSE)="","",VLOOKUP($A115,'02.คีย์เทอม1'!$A$10:$GT$59,150,FALSE)))</f>
        <v/>
      </c>
      <c r="CW115" s="1233" t="str">
        <f>IF($A$72&lt;&gt;"ชั้น"&amp;'01.ข้อมูลเบื้องต้น'!$H$2,"",IF(VLOOKUP($A115,'03.คีย์เทอม2'!$A$10:$GT$59,150,FALSE)="","",VLOOKUP($A115,'03.คีย์เทอม2'!$A$10:$GT$59,150,FALSE)))</f>
        <v/>
      </c>
      <c r="CX115" s="1262" t="str">
        <f t="shared" si="113"/>
        <v/>
      </c>
      <c r="CY115" s="1233" t="str">
        <f>IF('2.ชื่อนักเรียน'!R47="มส","มส",IF('2.ชื่อนักเรียน'!R47="ร","ร",IF('2.ชื่อนักเรียน'!R47="ย้าย","ย้าย",IF($B115="","",IF(CX115="","",IF(CX115&gt;=75,"เชี่ยวชาญ",IF(CX115&gt;=65,"ชำนาญ",IF(CX115&gt;=55,"พัฒนา",IF(CX115&gt;=50,"เริ่มต้น","ไม่ผ่าน")))))))))</f>
        <v/>
      </c>
      <c r="CZ115" s="1233" t="str">
        <f>IF($A$72&lt;&gt;"ชั้น"&amp;'01.ข้อมูลเบื้องต้น'!$H$2,"",IF(VLOOKUP($A115,'02.คีย์เทอม1'!$A$10:$GT$59,155,FALSE)="","",VLOOKUP($A115,'02.คีย์เทอม1'!$A$10:$GT$59,155,FALSE)))</f>
        <v/>
      </c>
      <c r="DA115" s="1233" t="str">
        <f>IF($A$72&lt;&gt;"ชั้น"&amp;'01.ข้อมูลเบื้องต้น'!$H$2,"",IF(VLOOKUP($A115,'03.คีย์เทอม2'!$A$10:$GT$59,155,FALSE)="","",VLOOKUP($A115,'03.คีย์เทอม2'!$A$10:$GT$59,155,FALSE)))</f>
        <v/>
      </c>
      <c r="DB115" s="1262" t="str">
        <f t="shared" si="114"/>
        <v/>
      </c>
      <c r="DC115" s="1233" t="str">
        <f>IF('2.ชื่อนักเรียน'!R47="มส","มส",IF('2.ชื่อนักเรียน'!R47="ร","ร",IF('2.ชื่อนักเรียน'!R47="ย้าย","ย้าย",IF($B115="","",IF(DB115="","",IF(DB115&gt;=75,"เชี่ยวชาญ",IF(DB115&gt;=65,"ชำนาญ",IF(DB115&gt;=55,"พัฒนา",IF(DB115&gt;=50,"เริ่มต้น","ไม่ผ่าน")))))))))</f>
        <v/>
      </c>
      <c r="DD115" s="1233" t="str">
        <f>IF($A$72&lt;&gt;"ชั้น"&amp;'01.ข้อมูลเบื้องต้น'!$H$2,"",IF(VLOOKUP($A115,'02.คีย์เทอม1'!$A$10:$GT$59,160,FALSE)="","",VLOOKUP($A115,'02.คีย์เทอม1'!$A$10:$GT$59,160,FALSE)))</f>
        <v/>
      </c>
      <c r="DE115" s="1233" t="str">
        <f>IF($A$72&lt;&gt;"ชั้น"&amp;'01.ข้อมูลเบื้องต้น'!$H$2,"",IF(VLOOKUP($A115,'03.คีย์เทอม2'!$A$10:$GT$59,160,FALSE)="","",VLOOKUP($A115,'03.คีย์เทอม2'!$A$10:$GT$59,160,FALSE)))</f>
        <v/>
      </c>
      <c r="DF115" s="1262" t="str">
        <f t="shared" si="115"/>
        <v/>
      </c>
      <c r="DG115" s="1233" t="str">
        <f>IF('2.ชื่อนักเรียน'!R47="มส","มส",IF('2.ชื่อนักเรียน'!R47="ร","ร",IF('2.ชื่อนักเรียน'!R47="ย้าย","ย้าย",IF($B115="","",IF(DF115="","",IF(DF115&gt;=75,"เชี่ยวชาญ",IF(DF115&gt;=65,"ชำนาญ",IF(DF115&gt;=55,"พัฒนา",IF(DF115&gt;=50,"เริ่มต้น","ไม่ผ่าน")))))))))</f>
        <v/>
      </c>
      <c r="DH115" s="1233" t="str">
        <f>IF($A$72&lt;&gt;"ชั้น"&amp;'01.ข้อมูลเบื้องต้น'!$H$2,"",IF(VLOOKUP($A115,'02.คีย์เทอม1'!$A$10:$GT$59,165,FALSE)="","",VLOOKUP($A115,'02.คีย์เทอม1'!$A$10:$GT$59,165,FALSE)))</f>
        <v/>
      </c>
      <c r="DI115" s="1233" t="str">
        <f>IF($A$72&lt;&gt;"ชั้น"&amp;'01.ข้อมูลเบื้องต้น'!$H$2,"",IF(VLOOKUP($A115,'03.คีย์เทอม2'!$A$10:$GT$59,165,FALSE)="","",VLOOKUP($A115,'03.คีย์เทอม2'!$A$10:$GT$59,165,FALSE)))</f>
        <v/>
      </c>
      <c r="DJ115" s="1262" t="str">
        <f t="shared" si="116"/>
        <v/>
      </c>
      <c r="DK115" s="1233" t="str">
        <f>IF('2.ชื่อนักเรียน'!R47="มส","มส",IF('2.ชื่อนักเรียน'!R47="ร","ร",IF('2.ชื่อนักเรียน'!R47="ย้าย","ย้าย",IF($B115="","",IF(DJ115="","",IF(DJ115&gt;=75,"เชี่ยวชาญ",IF(DJ115&gt;=65,"ชำนาญ",IF(DJ115&gt;=55,"พัฒนา",IF(DJ115&gt;=50,"เริ่มต้น","ไม่ผ่าน")))))))))</f>
        <v/>
      </c>
      <c r="DL115" s="1233" t="str">
        <f>IF($A$72&lt;&gt;"ชั้น"&amp;'01.ข้อมูลเบื้องต้น'!$H$2,"",IF(VLOOKUP($A115,'02.คีย์เทอม1'!$A$10:$GT$59,170,FALSE)="","",VLOOKUP($A115,'02.คีย์เทอม1'!$A$10:$GT$59,170,FALSE)))</f>
        <v/>
      </c>
      <c r="DM115" s="1233" t="str">
        <f>IF($A$72&lt;&gt;"ชั้น"&amp;'01.ข้อมูลเบื้องต้น'!$H$2,"",IF(VLOOKUP($A115,'03.คีย์เทอม2'!$A$10:$GT$59,170,FALSE)="","",VLOOKUP($A115,'03.คีย์เทอม2'!$A$10:$GT$59,170,FALSE)))</f>
        <v/>
      </c>
      <c r="DN115" s="1262" t="str">
        <f t="shared" si="117"/>
        <v/>
      </c>
      <c r="DO115" s="1233" t="str">
        <f>IF('2.ชื่อนักเรียน'!R47="มส","มส",IF('2.ชื่อนักเรียน'!R47="ร","ร",IF('2.ชื่อนักเรียน'!R47="ย้าย","ย้าย",IF($B115="","",IF(DN115="","",IF(DN115&gt;=75,"เชี่ยวชาญ",IF(DN115&gt;=65,"ชำนาญ",IF(DN115&gt;=55,"พัฒนา",IF(DN115&gt;=50,"เริ่มต้น","ไม่ผ่าน")))))))))</f>
        <v/>
      </c>
      <c r="DP115" s="1233" t="str">
        <f>IF($A$72&lt;&gt;"ชั้น"&amp;'01.ข้อมูลเบื้องต้น'!$H$2,"",IF(VLOOKUP($A115,'02.คีย์เทอม1'!$A$10:$GT$59,175,FALSE)="","",VLOOKUP($A115,'02.คีย์เทอม1'!$A$10:$GT$59,175,FALSE)))</f>
        <v/>
      </c>
      <c r="DQ115" s="1233" t="str">
        <f>IF($A$72&lt;&gt;"ชั้น"&amp;'01.ข้อมูลเบื้องต้น'!$H$2,"",IF(VLOOKUP($A115,'03.คีย์เทอม2'!$A$10:$GT$59,175,FALSE)="","",VLOOKUP($A115,'03.คีย์เทอม2'!$A$10:$GT$59,175,FALSE)))</f>
        <v/>
      </c>
      <c r="DR115" s="1262" t="str">
        <f t="shared" si="118"/>
        <v/>
      </c>
      <c r="DS115" s="1233" t="str">
        <f>IF('2.ชื่อนักเรียน'!R47="มส","มส",IF('2.ชื่อนักเรียน'!R47="ร","ร",IF('2.ชื่อนักเรียน'!R47="ย้าย","ย้าย",IF($B115="","",IF(DR115="","",IF(DR115&gt;=75,"เชี่ยวชาญ",IF(DR115&gt;=65,"ชำนาญ",IF(DR115&gt;=55,"พัฒนา",IF(DR115&gt;=50,"เริ่มต้น","ไม่ผ่าน")))))))))</f>
        <v/>
      </c>
      <c r="DT115" s="1233" t="str">
        <f>IF($A$72&lt;&gt;"ชั้น"&amp;'01.ข้อมูลเบื้องต้น'!$H$2,"",IF(VLOOKUP($A115,'02.คีย์เทอม1'!$A$10:$GT$59,180,FALSE)="","",VLOOKUP($A115,'02.คีย์เทอม1'!$A$10:$GT$59,180,FALSE)))</f>
        <v/>
      </c>
      <c r="DU115" s="1233" t="str">
        <f>IF($A$72&lt;&gt;"ชั้น"&amp;'01.ข้อมูลเบื้องต้น'!$H$2,"",IF(VLOOKUP($A115,'03.คีย์เทอม2'!$A$10:$GT$59,180,FALSE)="","",VLOOKUP($A115,'03.คีย์เทอม2'!$A$10:$GT$59,180,FALSE)))</f>
        <v/>
      </c>
      <c r="DV115" s="1262" t="str">
        <f t="shared" si="119"/>
        <v/>
      </c>
      <c r="DW115" s="1233" t="str">
        <f>IF('2.ชื่อนักเรียน'!R47="มส","มส",IF('2.ชื่อนักเรียน'!R47="ร","ร",IF('2.ชื่อนักเรียน'!R47="ย้าย","ย้าย",IF($B115="","",IF(DV115="","",IF(DV115&gt;=75,"เชี่ยวชาญ",IF(DV115&gt;=65,"ชำนาญ",IF(DV115&gt;=55,"พัฒนา",IF(DV115&gt;=50,"เริ่มต้น","ไม่ผ่าน")))))))))</f>
        <v/>
      </c>
    </row>
    <row r="116" spans="1:127" ht="16.8" customHeight="1">
      <c r="A116" s="1323">
        <v>38</v>
      </c>
      <c r="B116" s="1324" t="str">
        <f>IF('2.ชื่อนักเรียน'!C48="","",'2.ชื่อนักเรียน'!C48)</f>
        <v/>
      </c>
      <c r="C116" s="1313" t="str">
        <f>IF('2.ชื่อนักเรียน'!D48="","",'2.ชื่อนักเรียน'!D48)</f>
        <v/>
      </c>
      <c r="D116" s="1314" t="str">
        <f>IF($A$72&lt;&gt;"ชั้น"&amp;'01.ข้อมูลเบื้องต้น'!$H$2,"",IF(AK116="","",AK116))</f>
        <v/>
      </c>
      <c r="E116" s="1314" t="str">
        <f>IF($A$72&lt;&gt;"ชั้น"&amp;'01.ข้อมูลเบื้องต้น'!$H$2,"",IF(AO116="","",AO116))</f>
        <v/>
      </c>
      <c r="F116" s="1315" t="str">
        <f>IF($A$72&lt;&gt;"ชั้น"&amp;'01.ข้อมูลเบื้องต้น'!$H$2,"",IF(AS116="","",AS116))</f>
        <v/>
      </c>
      <c r="G116" s="1326" t="str">
        <f>IF($A$72&lt;&gt;"ชั้น"&amp;'01.ข้อมูลเบื้องต้น'!$H$2,"",IF(AW116="","",AW116))</f>
        <v/>
      </c>
      <c r="H116" s="1327" t="str">
        <f>IF($A$72&lt;&gt;"ชั้น"&amp;'01.ข้อมูลเบื้องต้น'!$H$2,"",IF(BA116="","",BA116))</f>
        <v/>
      </c>
      <c r="I116" s="1316" t="str">
        <f>IF($A$72&lt;&gt;"ชั้น"&amp;'01.ข้อมูลเบื้องต้น'!$H$2,"",IF(BE116="","",BE116))</f>
        <v/>
      </c>
      <c r="J116" s="1316" t="str">
        <f>IF($A$72&lt;&gt;"ชั้น"&amp;'01.ข้อมูลเบื้องต้น'!$H$2,"",IF(BI116="","",BI116))</f>
        <v/>
      </c>
      <c r="K116" s="1316" t="str">
        <f>IF($A$72&lt;&gt;"ชั้น"&amp;'01.ข้อมูลเบื้องต้น'!$H$2,"",IF(BM116="","",BM116))</f>
        <v/>
      </c>
      <c r="L116" s="1328" t="str">
        <f>IF($A$72&lt;&gt;"ชั้น"&amp;'01.ข้อมูลเบื้องต้น'!$H$2,"",IF(BO116="","",BO116))</f>
        <v/>
      </c>
      <c r="M116" s="1326" t="str">
        <f>IF($A$72&lt;&gt;"ชั้น"&amp;'01.ข้อมูลเบื้องต้น'!$H$2,"",IF(BS116="","",BS116))</f>
        <v/>
      </c>
      <c r="N116" s="1327" t="str">
        <f>IF($A$72&lt;&gt;"ชั้น"&amp;'01.ข้อมูลเบื้องต้น'!$H$2,"",IF(BW116="","",BW116))</f>
        <v/>
      </c>
      <c r="O116" s="1327" t="str">
        <f>IF($A$72&lt;&gt;"ชั้น"&amp;'01.ข้อมูลเบื้องต้น'!$H$2,"",IF(CA116="","",CA116))</f>
        <v/>
      </c>
      <c r="P116" s="1327" t="str">
        <f>IF($A$72&lt;&gt;"ชั้น"&amp;'01.ข้อมูลเบื้องต้น'!$H$2,"",IF(CE116="","",CE116))</f>
        <v/>
      </c>
      <c r="Q116" s="1327" t="str">
        <f>IF($A$72&lt;&gt;"ชั้น"&amp;'01.ข้อมูลเบื้องต้น'!$H$2,"",IF(CI116="","",CI116))</f>
        <v/>
      </c>
      <c r="R116" s="1327" t="str">
        <f>IF($A$72&lt;&gt;"ชั้น"&amp;'01.ข้อมูลเบื้องต้น'!$H$2,"",IF(CM116="","",CM116))</f>
        <v/>
      </c>
      <c r="S116" s="1327" t="str">
        <f>IF($A$72&lt;&gt;"ชั้น"&amp;'01.ข้อมูลเบื้องต้น'!$H$2,"",IF(CQ116="","",CQ116))</f>
        <v/>
      </c>
      <c r="T116" s="1327" t="str">
        <f>IF($A$72&lt;&gt;"ชั้น"&amp;'01.ข้อมูลเบื้องต้น'!$H$2,"",IF(CU116="","",CU116))</f>
        <v/>
      </c>
      <c r="U116" s="1327" t="str">
        <f>IF($A$72&lt;&gt;"ชั้น"&amp;'01.ข้อมูลเบื้องต้น'!$H$2,"",IF(CY116="","",CY116))</f>
        <v/>
      </c>
      <c r="V116" s="1327" t="str">
        <f>IF($A$72&lt;&gt;"ชั้น"&amp;'01.ข้อมูลเบื้องต้น'!$H$2,"",IF(DC116="","",DC116))</f>
        <v/>
      </c>
      <c r="W116" s="1327" t="str">
        <f>IF($A$72&lt;&gt;"ชั้น"&amp;'01.ข้อมูลเบื้องต้น'!$H$2,"",IF(DG116="","",DG116))</f>
        <v/>
      </c>
      <c r="X116" s="1327" t="str">
        <f>IF($A$72&lt;&gt;"ชั้น"&amp;'01.ข้อมูลเบื้องต้น'!$H$2,"",IF(DK116="","",DK116))</f>
        <v/>
      </c>
      <c r="Y116" s="1327" t="str">
        <f>IF($A$72&lt;&gt;"ชั้น"&amp;'01.ข้อมูลเบื้องต้น'!$H$2,"",IF(DO116="","",DO116))</f>
        <v/>
      </c>
      <c r="Z116" s="1327" t="str">
        <f>IF($A$72&lt;&gt;"ชั้น"&amp;'01.ข้อมูลเบื้องต้น'!$H$2,"",IF(DS116="","",DS116))</f>
        <v/>
      </c>
      <c r="AA116" s="1420" t="str">
        <f>IF($A$72&lt;&gt;"ชั้น"&amp;'01.ข้อมูลเบื้องต้น'!$H$2,"",IF(DW116="","",DW116))</f>
        <v/>
      </c>
      <c r="AB116" s="1421" t="str">
        <f>IF($A$72&lt;&gt;"ชั้น"&amp;'01.ข้อมูลเบื้องต้น'!$H$2,"",'7.พัฒนาผู้เรียน'!G48)</f>
        <v/>
      </c>
      <c r="AC116" s="1422" t="str">
        <f>IF($A$72&lt;&gt;"ชั้น"&amp;'01.ข้อมูลเบื้องต้น'!$H$2,"",'9.คุณลักษณะ'!I48)</f>
        <v/>
      </c>
      <c r="AH116" s="1233" t="str">
        <f>IF($A$72&lt;&gt;"ชั้น"&amp;'01.ข้อมูลเบื้องต้น'!$H$2,"",IF(VLOOKUP($A116,'02.คีย์เทอม1'!$A$10:$GT$59,189,FALSE)="","",VLOOKUP($A116,'02.คีย์เทอม1'!$A$10:$GT$59,189,FALSE)))</f>
        <v/>
      </c>
      <c r="AI116" s="1233" t="str">
        <f>IF($A$72&lt;&gt;"ชั้น"&amp;'01.ข้อมูลเบื้องต้น'!$H$2,"",IF(VLOOKUP($A116,'03.คีย์เทอม2'!$A$10:$GT$59,189,FALSE)="","",VLOOKUP($A116,'03.คีย์เทอม2'!$A$10:$GT$59,189,FALSE)))</f>
        <v/>
      </c>
      <c r="AJ116" s="1262" t="str">
        <f t="shared" si="73"/>
        <v/>
      </c>
      <c r="AK116" s="1233" t="str">
        <f>IF('2.ชื่อนักเรียน'!R48="มส","มส",IF('2.ชื่อนักเรียน'!R48="ร","ร",IF('2.ชื่อนักเรียน'!R48="ย้าย","ย้าย",IF($B116="","",IF(AJ116="","",IF(AJ116&gt;=75,"เชี่ยวชาญ",IF(AJ116&gt;=65,"ชำนาญ",IF(AJ116&gt;=55,"พัฒนา",IF(AJ116&gt;=50,"เริ่มต้น","ไม่ผ่าน")))))))))</f>
        <v/>
      </c>
      <c r="AL116" s="1233" t="str">
        <f>IF($A$72&lt;&gt;"ชั้น"&amp;'01.ข้อมูลเบื้องต้น'!$H$2,"",IF(VLOOKUP($A116,'02.คีย์เทอม1'!$A$10:$GT$59,193,FALSE)="","",VLOOKUP($A116,'02.คีย์เทอม1'!$A$10:$GT$59,193,FALSE)))</f>
        <v/>
      </c>
      <c r="AM116" s="1233" t="str">
        <f>IF($A$72&lt;&gt;"ชั้น"&amp;'01.ข้อมูลเบื้องต้น'!$H$2,"",IF(VLOOKUP($A116,'03.คีย์เทอม2'!$A$10:$GT$59,193,FALSE)="","",VLOOKUP($A116,'03.คีย์เทอม2'!$A$10:$GT$59,193,FALSE)))</f>
        <v/>
      </c>
      <c r="AN116" s="1262" t="str">
        <f t="shared" si="97"/>
        <v/>
      </c>
      <c r="AO116" s="1233" t="str">
        <f>IF('2.ชื่อนักเรียน'!R48="มส","มส",IF('2.ชื่อนักเรียน'!R48="ร","ร",IF('2.ชื่อนักเรียน'!R48="ย้าย","ย้าย",IF($B116="","",IF(AN116="","",IF(AN116&gt;=75,"เชี่ยวชาญ",IF(AN116&gt;=65,"ชำนาญ",IF(AN116&gt;=55,"พัฒนา",IF(AN116&gt;=50,"เริ่มต้น","ไม่ผ่าน")))))))))</f>
        <v/>
      </c>
      <c r="AP116" s="1233" t="str">
        <f>IF($A$72&lt;&gt;"ชั้น"&amp;'01.ข้อมูลเบื้องต้น'!$H$2,"",IF(VLOOKUP($A116,'02.คีย์เทอม1'!$A$10:$GT$59,195,FALSE)="","",VLOOKUP($A116,'02.คีย์เทอม1'!$A$10:$GT$59,195,FALSE)))</f>
        <v/>
      </c>
      <c r="AQ116" s="1233" t="str">
        <f>IF($A$72&lt;&gt;"ชั้น"&amp;'01.ข้อมูลเบื้องต้น'!$H$2,"",IF(VLOOKUP($A116,'03.คีย์เทอม2'!$A$10:$GT$59,195,FALSE)="","",VLOOKUP($A116,'03.คีย์เทอม2'!$A$10:$GT$59,195,FALSE)))</f>
        <v/>
      </c>
      <c r="AR116" s="1262" t="str">
        <f t="shared" si="98"/>
        <v/>
      </c>
      <c r="AS116" s="1233" t="str">
        <f>IF('2.ชื่อนักเรียน'!R48="มส","มส",IF('2.ชื่อนักเรียน'!R48="ร","ร",IF('2.ชื่อนักเรียน'!R48="ย้าย","ย้าย",IF($B116="","",IF(AR116="","",IF(AR116&gt;=75,"เชี่ยวชาญ",IF(AR116&gt;=65,"ชำนาญ",IF(AR116&gt;=55,"พัฒนา",IF(AR116&gt;=50,"เริ่มต้น","ไม่ผ่าน")))))))))</f>
        <v/>
      </c>
      <c r="AT116" s="1233" t="str">
        <f>IF($A$72&lt;&gt;"ชั้น"&amp;'01.ข้อมูลเบื้องต้น'!$H$2,"",IF(VLOOKUP($A116,'02.คีย์เทอม1'!$A$10:$GT$59,196,FALSE)="","",VLOOKUP($A116,'02.คีย์เทอม1'!$A$10:$GT$59,196,FALSE)))</f>
        <v/>
      </c>
      <c r="AU116" s="1233" t="str">
        <f>IF($A$72&lt;&gt;"ชั้น"&amp;'01.ข้อมูลเบื้องต้น'!$H$2,"",IF(VLOOKUP($A116,'03.คีย์เทอม2'!$A$10:$GT$59,196,FALSE)="","",VLOOKUP($A116,'03.คีย์เทอม2'!$A$10:$GT$59,196,FALSE)))</f>
        <v/>
      </c>
      <c r="AV116" s="1262" t="str">
        <f t="shared" si="99"/>
        <v/>
      </c>
      <c r="AW116" s="1233" t="str">
        <f>IF('2.ชื่อนักเรียน'!R48="มส","มส",IF('2.ชื่อนักเรียน'!R48="ร","ร",IF('2.ชื่อนักเรียน'!R48="ย้าย","ย้าย",IF($B116="","",IF(AV116="","",IF(AV116&gt;=75,"เชี่ยวชาญ",IF(AV116&gt;=65,"ชำนาญ",IF(AV116&gt;=55,"พัฒนา",IF(AV116&gt;=50,"เริ่มต้น","ไม่ผ่าน")))))))))</f>
        <v/>
      </c>
      <c r="AX116" s="1233" t="str">
        <f>IF($A$72&lt;&gt;"ชั้น"&amp;'01.ข้อมูลเบื้องต้น'!$H$2,"",IF(VLOOKUP($A116,'02.คีย์เทอม1'!$A$10:$GT$59,197,FALSE)="","",VLOOKUP($A116,'02.คีย์เทอม1'!$A$10:$GT$59,197,FALSE)))</f>
        <v/>
      </c>
      <c r="AY116" s="1233" t="str">
        <f>IF($A$72&lt;&gt;"ชั้น"&amp;'01.ข้อมูลเบื้องต้น'!$H$2,"",IF(VLOOKUP($A116,'03.คีย์เทอม2'!$A$10:$GT$59,197,FALSE)="","",VLOOKUP($A116,'03.คีย์เทอม2'!$A$10:$GT$59,197,FALSE)))</f>
        <v/>
      </c>
      <c r="AZ116" s="1262" t="str">
        <f t="shared" si="100"/>
        <v/>
      </c>
      <c r="BA116" s="1233" t="str">
        <f>IF('2.ชื่อนักเรียน'!R48="มส","มส",IF('2.ชื่อนักเรียน'!R48="ร","ร",IF('2.ชื่อนักเรียน'!R48="ย้าย","ย้าย",IF($B116="","",IF(AZ116="","",IF(AZ116&gt;=75,"เชี่ยวชาญ",IF(AZ116&gt;=65,"ชำนาญ",IF(AZ116&gt;=55,"พัฒนา",IF(AZ116&gt;=50,"เริ่มต้น","ไม่ผ่าน")))))))))</f>
        <v/>
      </c>
      <c r="BB116" s="1233" t="str">
        <f>IF($A$72&lt;&gt;"ชั้น"&amp;'01.ข้อมูลเบื้องต้น'!$H$2,"",IF(VLOOKUP($A116,'02.คีย์เทอม1'!$A$10:$GT$59,198,FALSE)="","",VLOOKUP($A116,'02.คีย์เทอม1'!$A$10:$GT$59,198,FALSE)))</f>
        <v/>
      </c>
      <c r="BC116" s="1233" t="str">
        <f>IF($A$72&lt;&gt;"ชั้น"&amp;'01.ข้อมูลเบื้องต้น'!$H$2,"",IF(VLOOKUP($A116,'03.คีย์เทอม2'!$A$10:$GT$59,198,FALSE)="","",VLOOKUP($A116,'03.คีย์เทอม2'!$A$10:$GT$59,198,FALSE)))</f>
        <v/>
      </c>
      <c r="BD116" s="1262" t="str">
        <f t="shared" si="101"/>
        <v/>
      </c>
      <c r="BE116" s="1233" t="str">
        <f>IF('2.ชื่อนักเรียน'!R48="มส","มส",IF('2.ชื่อนักเรียน'!R48="ร","ร",IF('2.ชื่อนักเรียน'!R48="ย้าย","ย้าย",IF($B116="","",IF(BD116="","",IF(BD116&gt;=75,"เชี่ยวชาญ",IF(BD116&gt;=65,"ชำนาญ",IF(BD116&gt;=55,"พัฒนา",IF(BD116&gt;=50,"เริ่มต้น","ไม่ผ่าน")))))))))</f>
        <v/>
      </c>
      <c r="BF116" s="1233" t="str">
        <f>IF($A$72&lt;&gt;"ชั้น"&amp;'01.ข้อมูลเบื้องต้น'!$H$2,"",IF(VLOOKUP($A116,'02.คีย์เทอม1'!$A$10:$GT$59,199,FALSE)="","",VLOOKUP($A116,'02.คีย์เทอม1'!$A$10:$GT$59,199,FALSE)))</f>
        <v/>
      </c>
      <c r="BG116" s="1233" t="str">
        <f>IF($A$72&lt;&gt;"ชั้น"&amp;'01.ข้อมูลเบื้องต้น'!$H$2,"",IF(VLOOKUP($A116,'03.คีย์เทอม2'!$A$10:$GT$59,199,FALSE)="","",VLOOKUP($A116,'03.คีย์เทอม2'!$A$10:$GT$59,199,FALSE)))</f>
        <v/>
      </c>
      <c r="BH116" s="1262" t="str">
        <f t="shared" si="102"/>
        <v/>
      </c>
      <c r="BI116" s="1233" t="str">
        <f>IF('2.ชื่อนักเรียน'!R48="มส","มส",IF('2.ชื่อนักเรียน'!R48="ร","ร",IF('2.ชื่อนักเรียน'!R48="ย้าย","ย้าย",IF($B116="","",IF(BH116="","",IF(BH116&gt;=75,"เชี่ยวชาญ",IF(BH116&gt;=65,"ชำนาญ",IF(BH116&gt;=55,"พัฒนา",IF(BH116&gt;=50,"เริ่มต้น","ไม่ผ่าน")))))))))</f>
        <v/>
      </c>
      <c r="BJ116" s="1233" t="str">
        <f>IF($A$72&lt;&gt;"ชั้น"&amp;'01.ข้อมูลเบื้องต้น'!$H$2,"",IF(VLOOKUP($A116,'02.คีย์เทอม1'!$A$10:$GT$59,200,FALSE)="","",VLOOKUP($A116,'02.คีย์เทอม1'!$A$10:$GT$59,200,FALSE)))</f>
        <v/>
      </c>
      <c r="BK116" s="1233" t="str">
        <f>IF($A$72&lt;&gt;"ชั้น"&amp;'01.ข้อมูลเบื้องต้น'!$H$2,"",IF(VLOOKUP($A116,'03.คีย์เทอม2'!$A$10:$GT$59,200,FALSE)="","",VLOOKUP($A116,'03.คีย์เทอม2'!$A$10:$GT$59,200,FALSE)))</f>
        <v/>
      </c>
      <c r="BL116" s="1262" t="str">
        <f t="shared" si="103"/>
        <v/>
      </c>
      <c r="BM116" s="1233" t="str">
        <f>IF('2.ชื่อนักเรียน'!R48="มส","มส",IF('2.ชื่อนักเรียน'!R48="ร","ร",IF('2.ชื่อนักเรียน'!R48="ย้าย","ย้าย",IF($B116="","",IF(BL116="","",IF(BL116&gt;=75,"เชี่ยวชาญ",IF(BL116&gt;=65,"ชำนาญ",IF(BL116&gt;=55,"พัฒนา",IF(BL116&gt;=50,"เริ่มต้น","ไม่ผ่าน")))))))))</f>
        <v/>
      </c>
      <c r="BN116" s="1262" t="str">
        <f t="shared" si="104"/>
        <v/>
      </c>
      <c r="BO116" s="1233" t="str">
        <f>IF('2.ชื่อนักเรียน'!R48="มส","มส",IF('2.ชื่อนักเรียน'!R48="ร","ร",IF('2.ชื่อนักเรียน'!R48="ย้าย","ย้าย",IF($B116="","",IF(BN116="","",IF(BN116&gt;=75,"เชี่ยวชาญ",IF(BN116&gt;=65,"ชำนาญ",IF(BN116&gt;=55,"พัฒนา",IF(BN116&gt;=50,"เริ่มต้น","ไม่ผ่าน")))))))))</f>
        <v/>
      </c>
      <c r="BP116" s="1233" t="str">
        <f>IF($A$72&lt;&gt;"ชั้น"&amp;'01.ข้อมูลเบื้องต้น'!$H$2,"",IF(VLOOKUP($A116,'02.คีย์เทอม1'!$A$10:$GT$59,110,FALSE)="","",VLOOKUP($A116,'02.คีย์เทอม1'!$A$10:$GT$59,110,FALSE)))</f>
        <v/>
      </c>
      <c r="BQ116" s="1233" t="str">
        <f>IF($A$72&lt;&gt;"ชั้น"&amp;'01.ข้อมูลเบื้องต้น'!$H$2,"",IF(VLOOKUP($A116,'03.คีย์เทอม2'!$A$10:$GT$59,110,FALSE)="","",VLOOKUP($A116,'03.คีย์เทอม2'!$A$10:$GT$59,110,FALSE)))</f>
        <v/>
      </c>
      <c r="BR116" s="1262" t="str">
        <f t="shared" si="105"/>
        <v/>
      </c>
      <c r="BS116" s="1233" t="str">
        <f>IF('2.ชื่อนักเรียน'!R48="มส","มส",IF('2.ชื่อนักเรียน'!R48="ร","ร",IF('2.ชื่อนักเรียน'!R48="ย้าย","ย้าย",IF($B116="","",IF(BR116="","",IF(BR116&gt;=75,"เชี่ยวชาญ",IF(BR116&gt;=65,"ชำนาญ",IF(BR116&gt;=55,"พัฒนา",IF(BR116&gt;=50,"เริ่มต้น","ไม่ผ่าน")))))))))</f>
        <v/>
      </c>
      <c r="BT116" s="1233" t="str">
        <f>IF($A$72&lt;&gt;"ชั้น"&amp;'01.ข้อมูลเบื้องต้น'!$H$2,"",IF(VLOOKUP($A116,'02.คีย์เทอม1'!$A$10:$GT$59,115,FALSE)="","",VLOOKUP($A116,'02.คีย์เทอม1'!$A$10:$GT$59,115,FALSE)))</f>
        <v/>
      </c>
      <c r="BU116" s="1233" t="str">
        <f>IF($A$72&lt;&gt;"ชั้น"&amp;'01.ข้อมูลเบื้องต้น'!$H$2,"",IF(VLOOKUP($A116,'03.คีย์เทอม2'!$A$10:$GT$59,115,FALSE)="","",VLOOKUP($A116,'03.คีย์เทอม2'!$A$10:$GT$59,115,FALSE)))</f>
        <v/>
      </c>
      <c r="BV116" s="1262" t="str">
        <f t="shared" si="106"/>
        <v/>
      </c>
      <c r="BW116" s="1233" t="str">
        <f>IF('2.ชื่อนักเรียน'!R48="มส","มส",IF('2.ชื่อนักเรียน'!R48="ร","ร",IF('2.ชื่อนักเรียน'!R48="ย้าย","ย้าย",IF($B116="","",IF(BV116="","",IF(BV116&gt;=75,"เชี่ยวชาญ",IF(BV116&gt;=65,"ชำนาญ",IF(BV116&gt;=55,"พัฒนา",IF(BV116&gt;=50,"เริ่มต้น","ไม่ผ่าน")))))))))</f>
        <v/>
      </c>
      <c r="BX116" s="1233" t="str">
        <f>IF($A$72&lt;&gt;"ชั้น"&amp;'01.ข้อมูลเบื้องต้น'!$H$2,"",IF(VLOOKUP($A116,'02.คีย์เทอม1'!$A$10:$GT$59,120,FALSE)="","",VLOOKUP($A116,'02.คีย์เทอม1'!$A$10:$GT$59,120,FALSE)))</f>
        <v/>
      </c>
      <c r="BY116" s="1233" t="str">
        <f>IF($A$72&lt;&gt;"ชั้น"&amp;'01.ข้อมูลเบื้องต้น'!$H$2,"",IF(VLOOKUP($A116,'03.คีย์เทอม2'!$A$10:$GT$59,120,FALSE)="","",VLOOKUP($A116,'03.คีย์เทอม2'!$A$10:$GT$59,120,FALSE)))</f>
        <v/>
      </c>
      <c r="BZ116" s="1262" t="str">
        <f t="shared" si="107"/>
        <v/>
      </c>
      <c r="CA116" s="1233" t="str">
        <f>IF('2.ชื่อนักเรียน'!R48="มส","มส",IF('2.ชื่อนักเรียน'!R48="ร","ร",IF('2.ชื่อนักเรียน'!R48="ย้าย","ย้าย",IF($B116="","",IF(BZ116="","",IF(BZ116&gt;=75,"เชี่ยวชาญ",IF(BZ116&gt;=65,"ชำนาญ",IF(BZ116&gt;=55,"พัฒนา",IF(BZ116&gt;=50,"เริ่มต้น","ไม่ผ่าน")))))))))</f>
        <v/>
      </c>
      <c r="CB116" s="1233" t="str">
        <f>IF($A$72&lt;&gt;"ชั้น"&amp;'01.ข้อมูลเบื้องต้น'!$H$2,"",IF(VLOOKUP($A116,'02.คีย์เทอม1'!$A$10:$GT$59,125,FALSE)="","",VLOOKUP($A116,'02.คีย์เทอม1'!$A$10:$GT$59,125,FALSE)))</f>
        <v/>
      </c>
      <c r="CC116" s="1233" t="str">
        <f>IF($A$72&lt;&gt;"ชั้น"&amp;'01.ข้อมูลเบื้องต้น'!$H$2,"",IF(VLOOKUP($A116,'03.คีย์เทอม2'!$A$10:$GT$59,125,FALSE)="","",VLOOKUP($A116,'03.คีย์เทอม2'!$A$10:$GT$59,125,FALSE)))</f>
        <v/>
      </c>
      <c r="CD116" s="1262" t="str">
        <f t="shared" si="108"/>
        <v/>
      </c>
      <c r="CE116" s="1233" t="str">
        <f>IF('2.ชื่อนักเรียน'!R48="มส","มส",IF('2.ชื่อนักเรียน'!R48="ร","ร",IF('2.ชื่อนักเรียน'!R48="ย้าย","ย้าย",IF($B116="","",IF(CD116="","",IF(CD116&gt;=75,"เชี่ยวชาญ",IF(CD116&gt;=65,"ชำนาญ",IF(CD116&gt;=55,"พัฒนา",IF(CD116&gt;=50,"เริ่มต้น","ไม่ผ่าน")))))))))</f>
        <v/>
      </c>
      <c r="CF116" s="1233" t="str">
        <f>IF($A$72&lt;&gt;"ชั้น"&amp;'01.ข้อมูลเบื้องต้น'!$H$2,"",IF(VLOOKUP($A116,'02.คีย์เทอม1'!$A$10:$GT$59,130,FALSE)="","",VLOOKUP($A116,'02.คีย์เทอม1'!$A$10:$GT$59,130,FALSE)))</f>
        <v/>
      </c>
      <c r="CG116" s="1233" t="str">
        <f>IF($A$72&lt;&gt;"ชั้น"&amp;'01.ข้อมูลเบื้องต้น'!$H$2,"",IF(VLOOKUP($A116,'03.คีย์เทอม2'!$A$10:$GT$59,130,FALSE)="","",VLOOKUP($A116,'03.คีย์เทอม2'!$A$10:$GT$59,130,FALSE)))</f>
        <v/>
      </c>
      <c r="CH116" s="1262" t="str">
        <f t="shared" si="109"/>
        <v/>
      </c>
      <c r="CI116" s="1233" t="str">
        <f>IF('2.ชื่อนักเรียน'!R48="มส","มส",IF('2.ชื่อนักเรียน'!R48="ร","ร",IF('2.ชื่อนักเรียน'!R48="ย้าย","ย้าย",IF($B116="","",IF(CH116="","",IF(CH116&gt;=75,"เชี่ยวชาญ",IF(CH116&gt;=65,"ชำนาญ",IF(CH116&gt;=55,"พัฒนา",IF(CH116&gt;=50,"เริ่มต้น","ไม่ผ่าน")))))))))</f>
        <v/>
      </c>
      <c r="CJ116" s="1233" t="str">
        <f>IF($A$72&lt;&gt;"ชั้น"&amp;'01.ข้อมูลเบื้องต้น'!$H$2,"",IF(VLOOKUP($A116,'02.คีย์เทอม1'!$A$10:$GT$59,135,FALSE)="","",VLOOKUP($A116,'02.คีย์เทอม1'!$A$10:$GT$59,135,FALSE)))</f>
        <v/>
      </c>
      <c r="CK116" s="1233" t="str">
        <f>IF($A$72&lt;&gt;"ชั้น"&amp;'01.ข้อมูลเบื้องต้น'!$H$2,"",IF(VLOOKUP($A116,'03.คีย์เทอม2'!$A$10:$GT$59,135,FALSE)="","",VLOOKUP($A116,'03.คีย์เทอม2'!$A$10:$GT$59,135,FALSE)))</f>
        <v/>
      </c>
      <c r="CL116" s="1262" t="str">
        <f t="shared" si="110"/>
        <v/>
      </c>
      <c r="CM116" s="1233" t="str">
        <f>IF('2.ชื่อนักเรียน'!R48="มส","มส",IF('2.ชื่อนักเรียน'!R48="ร","ร",IF('2.ชื่อนักเรียน'!R48="ย้าย","ย้าย",IF($B116="","",IF(CL116="","",IF(CL116&gt;=75,"เชี่ยวชาญ",IF(CL116&gt;=65,"ชำนาญ",IF(CL116&gt;=55,"พัฒนา",IF(CL116&gt;=50,"เริ่มต้น","ไม่ผ่าน")))))))))</f>
        <v/>
      </c>
      <c r="CN116" s="1233" t="str">
        <f>IF($A$72&lt;&gt;"ชั้น"&amp;'01.ข้อมูลเบื้องต้น'!$H$2,"",IF(VLOOKUP($A116,'02.คีย์เทอม1'!$A$10:$GT$59,140,FALSE)="","",VLOOKUP($A116,'02.คีย์เทอม1'!$A$10:$GT$59,140,FALSE)))</f>
        <v/>
      </c>
      <c r="CO116" s="1233" t="str">
        <f>IF($A$72&lt;&gt;"ชั้น"&amp;'01.ข้อมูลเบื้องต้น'!$H$2,"",IF(VLOOKUP($A116,'03.คีย์เทอม2'!$A$10:$GT$59,140,FALSE)="","",VLOOKUP($A116,'03.คีย์เทอม2'!$A$10:$GT$59,140,FALSE)))</f>
        <v/>
      </c>
      <c r="CP116" s="1262" t="str">
        <f t="shared" si="111"/>
        <v/>
      </c>
      <c r="CQ116" s="1233" t="str">
        <f>IF('2.ชื่อนักเรียน'!R48="มส","มส",IF('2.ชื่อนักเรียน'!R48="ร","ร",IF('2.ชื่อนักเรียน'!R48="ย้าย","ย้าย",IF($B116="","",IF(CP116="","",IF(CP116&gt;=75,"เชี่ยวชาญ",IF(CP116&gt;=65,"ชำนาญ",IF(CP116&gt;=55,"พัฒนา",IF(CP116&gt;=50,"เริ่มต้น","ไม่ผ่าน")))))))))</f>
        <v/>
      </c>
      <c r="CR116" s="1233" t="str">
        <f>IF($A$72&lt;&gt;"ชั้น"&amp;'01.ข้อมูลเบื้องต้น'!$H$2,"",IF(VLOOKUP($A116,'02.คีย์เทอม1'!$A$10:$GT$59,145,FALSE)="","",VLOOKUP($A116,'02.คีย์เทอม1'!$A$10:$GT$59,145,FALSE)))</f>
        <v/>
      </c>
      <c r="CS116" s="1233" t="str">
        <f>IF($A$72&lt;&gt;"ชั้น"&amp;'01.ข้อมูลเบื้องต้น'!$H$2,"",IF(VLOOKUP($A116,'03.คีย์เทอม2'!$A$10:$GT$59,145,FALSE)="","",VLOOKUP($A116,'03.คีย์เทอม2'!$A$10:$GT$59,145,FALSE)))</f>
        <v/>
      </c>
      <c r="CT116" s="1262" t="str">
        <f t="shared" si="112"/>
        <v/>
      </c>
      <c r="CU116" s="1233" t="str">
        <f>IF('2.ชื่อนักเรียน'!R48="มส","มส",IF('2.ชื่อนักเรียน'!R48="ร","ร",IF('2.ชื่อนักเรียน'!R48="ย้าย","ย้าย",IF($B116="","",IF(CT116="","",IF(CT116&gt;=75,"เชี่ยวชาญ",IF(CT116&gt;=65,"ชำนาญ",IF(CT116&gt;=55,"พัฒนา",IF(CT116&gt;=50,"เริ่มต้น","ไม่ผ่าน")))))))))</f>
        <v/>
      </c>
      <c r="CV116" s="1233" t="str">
        <f>IF($A$72&lt;&gt;"ชั้น"&amp;'01.ข้อมูลเบื้องต้น'!$H$2,"",IF(VLOOKUP($A116,'02.คีย์เทอม1'!$A$10:$GT$59,150,FALSE)="","",VLOOKUP($A116,'02.คีย์เทอม1'!$A$10:$GT$59,150,FALSE)))</f>
        <v/>
      </c>
      <c r="CW116" s="1233" t="str">
        <f>IF($A$72&lt;&gt;"ชั้น"&amp;'01.ข้อมูลเบื้องต้น'!$H$2,"",IF(VLOOKUP($A116,'03.คีย์เทอม2'!$A$10:$GT$59,150,FALSE)="","",VLOOKUP($A116,'03.คีย์เทอม2'!$A$10:$GT$59,150,FALSE)))</f>
        <v/>
      </c>
      <c r="CX116" s="1262" t="str">
        <f t="shared" si="113"/>
        <v/>
      </c>
      <c r="CY116" s="1233" t="str">
        <f>IF('2.ชื่อนักเรียน'!R48="มส","มส",IF('2.ชื่อนักเรียน'!R48="ร","ร",IF('2.ชื่อนักเรียน'!R48="ย้าย","ย้าย",IF($B116="","",IF(CX116="","",IF(CX116&gt;=75,"เชี่ยวชาญ",IF(CX116&gt;=65,"ชำนาญ",IF(CX116&gt;=55,"พัฒนา",IF(CX116&gt;=50,"เริ่มต้น","ไม่ผ่าน")))))))))</f>
        <v/>
      </c>
      <c r="CZ116" s="1233" t="str">
        <f>IF($A$72&lt;&gt;"ชั้น"&amp;'01.ข้อมูลเบื้องต้น'!$H$2,"",IF(VLOOKUP($A116,'02.คีย์เทอม1'!$A$10:$GT$59,155,FALSE)="","",VLOOKUP($A116,'02.คีย์เทอม1'!$A$10:$GT$59,155,FALSE)))</f>
        <v/>
      </c>
      <c r="DA116" s="1233" t="str">
        <f>IF($A$72&lt;&gt;"ชั้น"&amp;'01.ข้อมูลเบื้องต้น'!$H$2,"",IF(VLOOKUP($A116,'03.คีย์เทอม2'!$A$10:$GT$59,155,FALSE)="","",VLOOKUP($A116,'03.คีย์เทอม2'!$A$10:$GT$59,155,FALSE)))</f>
        <v/>
      </c>
      <c r="DB116" s="1262" t="str">
        <f t="shared" si="114"/>
        <v/>
      </c>
      <c r="DC116" s="1233" t="str">
        <f>IF('2.ชื่อนักเรียน'!R48="มส","มส",IF('2.ชื่อนักเรียน'!R48="ร","ร",IF('2.ชื่อนักเรียน'!R48="ย้าย","ย้าย",IF($B116="","",IF(DB116="","",IF(DB116&gt;=75,"เชี่ยวชาญ",IF(DB116&gt;=65,"ชำนาญ",IF(DB116&gt;=55,"พัฒนา",IF(DB116&gt;=50,"เริ่มต้น","ไม่ผ่าน")))))))))</f>
        <v/>
      </c>
      <c r="DD116" s="1233" t="str">
        <f>IF($A$72&lt;&gt;"ชั้น"&amp;'01.ข้อมูลเบื้องต้น'!$H$2,"",IF(VLOOKUP($A116,'02.คีย์เทอม1'!$A$10:$GT$59,160,FALSE)="","",VLOOKUP($A116,'02.คีย์เทอม1'!$A$10:$GT$59,160,FALSE)))</f>
        <v/>
      </c>
      <c r="DE116" s="1233" t="str">
        <f>IF($A$72&lt;&gt;"ชั้น"&amp;'01.ข้อมูลเบื้องต้น'!$H$2,"",IF(VLOOKUP($A116,'03.คีย์เทอม2'!$A$10:$GT$59,160,FALSE)="","",VLOOKUP($A116,'03.คีย์เทอม2'!$A$10:$GT$59,160,FALSE)))</f>
        <v/>
      </c>
      <c r="DF116" s="1262" t="str">
        <f t="shared" si="115"/>
        <v/>
      </c>
      <c r="DG116" s="1233" t="str">
        <f>IF('2.ชื่อนักเรียน'!R48="มส","มส",IF('2.ชื่อนักเรียน'!R48="ร","ร",IF('2.ชื่อนักเรียน'!R48="ย้าย","ย้าย",IF($B116="","",IF(DF116="","",IF(DF116&gt;=75,"เชี่ยวชาญ",IF(DF116&gt;=65,"ชำนาญ",IF(DF116&gt;=55,"พัฒนา",IF(DF116&gt;=50,"เริ่มต้น","ไม่ผ่าน")))))))))</f>
        <v/>
      </c>
      <c r="DH116" s="1233" t="str">
        <f>IF($A$72&lt;&gt;"ชั้น"&amp;'01.ข้อมูลเบื้องต้น'!$H$2,"",IF(VLOOKUP($A116,'02.คีย์เทอม1'!$A$10:$GT$59,165,FALSE)="","",VLOOKUP($A116,'02.คีย์เทอม1'!$A$10:$GT$59,165,FALSE)))</f>
        <v/>
      </c>
      <c r="DI116" s="1233" t="str">
        <f>IF($A$72&lt;&gt;"ชั้น"&amp;'01.ข้อมูลเบื้องต้น'!$H$2,"",IF(VLOOKUP($A116,'03.คีย์เทอม2'!$A$10:$GT$59,165,FALSE)="","",VLOOKUP($A116,'03.คีย์เทอม2'!$A$10:$GT$59,165,FALSE)))</f>
        <v/>
      </c>
      <c r="DJ116" s="1262" t="str">
        <f t="shared" si="116"/>
        <v/>
      </c>
      <c r="DK116" s="1233" t="str">
        <f>IF('2.ชื่อนักเรียน'!R48="มส","มส",IF('2.ชื่อนักเรียน'!R48="ร","ร",IF('2.ชื่อนักเรียน'!R48="ย้าย","ย้าย",IF($B116="","",IF(DJ116="","",IF(DJ116&gt;=75,"เชี่ยวชาญ",IF(DJ116&gt;=65,"ชำนาญ",IF(DJ116&gt;=55,"พัฒนา",IF(DJ116&gt;=50,"เริ่มต้น","ไม่ผ่าน")))))))))</f>
        <v/>
      </c>
      <c r="DL116" s="1233" t="str">
        <f>IF($A$72&lt;&gt;"ชั้น"&amp;'01.ข้อมูลเบื้องต้น'!$H$2,"",IF(VLOOKUP($A116,'02.คีย์เทอม1'!$A$10:$GT$59,170,FALSE)="","",VLOOKUP($A116,'02.คีย์เทอม1'!$A$10:$GT$59,170,FALSE)))</f>
        <v/>
      </c>
      <c r="DM116" s="1233" t="str">
        <f>IF($A$72&lt;&gt;"ชั้น"&amp;'01.ข้อมูลเบื้องต้น'!$H$2,"",IF(VLOOKUP($A116,'03.คีย์เทอม2'!$A$10:$GT$59,170,FALSE)="","",VLOOKUP($A116,'03.คีย์เทอม2'!$A$10:$GT$59,170,FALSE)))</f>
        <v/>
      </c>
      <c r="DN116" s="1262" t="str">
        <f t="shared" si="117"/>
        <v/>
      </c>
      <c r="DO116" s="1233" t="str">
        <f>IF('2.ชื่อนักเรียน'!R48="มส","มส",IF('2.ชื่อนักเรียน'!R48="ร","ร",IF('2.ชื่อนักเรียน'!R48="ย้าย","ย้าย",IF($B116="","",IF(DN116="","",IF(DN116&gt;=75,"เชี่ยวชาญ",IF(DN116&gt;=65,"ชำนาญ",IF(DN116&gt;=55,"พัฒนา",IF(DN116&gt;=50,"เริ่มต้น","ไม่ผ่าน")))))))))</f>
        <v/>
      </c>
      <c r="DP116" s="1233" t="str">
        <f>IF($A$72&lt;&gt;"ชั้น"&amp;'01.ข้อมูลเบื้องต้น'!$H$2,"",IF(VLOOKUP($A116,'02.คีย์เทอม1'!$A$10:$GT$59,175,FALSE)="","",VLOOKUP($A116,'02.คีย์เทอม1'!$A$10:$GT$59,175,FALSE)))</f>
        <v/>
      </c>
      <c r="DQ116" s="1233" t="str">
        <f>IF($A$72&lt;&gt;"ชั้น"&amp;'01.ข้อมูลเบื้องต้น'!$H$2,"",IF(VLOOKUP($A116,'03.คีย์เทอม2'!$A$10:$GT$59,175,FALSE)="","",VLOOKUP($A116,'03.คีย์เทอม2'!$A$10:$GT$59,175,FALSE)))</f>
        <v/>
      </c>
      <c r="DR116" s="1262" t="str">
        <f t="shared" si="118"/>
        <v/>
      </c>
      <c r="DS116" s="1233" t="str">
        <f>IF('2.ชื่อนักเรียน'!R48="มส","มส",IF('2.ชื่อนักเรียน'!R48="ร","ร",IF('2.ชื่อนักเรียน'!R48="ย้าย","ย้าย",IF($B116="","",IF(DR116="","",IF(DR116&gt;=75,"เชี่ยวชาญ",IF(DR116&gt;=65,"ชำนาญ",IF(DR116&gt;=55,"พัฒนา",IF(DR116&gt;=50,"เริ่มต้น","ไม่ผ่าน")))))))))</f>
        <v/>
      </c>
      <c r="DT116" s="1233" t="str">
        <f>IF($A$72&lt;&gt;"ชั้น"&amp;'01.ข้อมูลเบื้องต้น'!$H$2,"",IF(VLOOKUP($A116,'02.คีย์เทอม1'!$A$10:$GT$59,180,FALSE)="","",VLOOKUP($A116,'02.คีย์เทอม1'!$A$10:$GT$59,180,FALSE)))</f>
        <v/>
      </c>
      <c r="DU116" s="1233" t="str">
        <f>IF($A$72&lt;&gt;"ชั้น"&amp;'01.ข้อมูลเบื้องต้น'!$H$2,"",IF(VLOOKUP($A116,'03.คีย์เทอม2'!$A$10:$GT$59,180,FALSE)="","",VLOOKUP($A116,'03.คีย์เทอม2'!$A$10:$GT$59,180,FALSE)))</f>
        <v/>
      </c>
      <c r="DV116" s="1262" t="str">
        <f t="shared" si="119"/>
        <v/>
      </c>
      <c r="DW116" s="1233" t="str">
        <f>IF('2.ชื่อนักเรียน'!R48="มส","มส",IF('2.ชื่อนักเรียน'!R48="ร","ร",IF('2.ชื่อนักเรียน'!R48="ย้าย","ย้าย",IF($B116="","",IF(DV116="","",IF(DV116&gt;=75,"เชี่ยวชาญ",IF(DV116&gt;=65,"ชำนาญ",IF(DV116&gt;=55,"พัฒนา",IF(DV116&gt;=50,"เริ่มต้น","ไม่ผ่าน")))))))))</f>
        <v/>
      </c>
    </row>
    <row r="117" spans="1:127" ht="16.8" customHeight="1">
      <c r="A117" s="1323">
        <v>39</v>
      </c>
      <c r="B117" s="1324" t="str">
        <f>IF('2.ชื่อนักเรียน'!C49="","",'2.ชื่อนักเรียน'!C49)</f>
        <v/>
      </c>
      <c r="C117" s="1313" t="str">
        <f>IF('2.ชื่อนักเรียน'!D49="","",'2.ชื่อนักเรียน'!D49)</f>
        <v/>
      </c>
      <c r="D117" s="1314" t="str">
        <f>IF($A$72&lt;&gt;"ชั้น"&amp;'01.ข้อมูลเบื้องต้น'!$H$2,"",IF(AK117="","",AK117))</f>
        <v/>
      </c>
      <c r="E117" s="1314" t="str">
        <f>IF($A$72&lt;&gt;"ชั้น"&amp;'01.ข้อมูลเบื้องต้น'!$H$2,"",IF(AO117="","",AO117))</f>
        <v/>
      </c>
      <c r="F117" s="1315" t="str">
        <f>IF($A$72&lt;&gt;"ชั้น"&amp;'01.ข้อมูลเบื้องต้น'!$H$2,"",IF(AS117="","",AS117))</f>
        <v/>
      </c>
      <c r="G117" s="1326" t="str">
        <f>IF($A$72&lt;&gt;"ชั้น"&amp;'01.ข้อมูลเบื้องต้น'!$H$2,"",IF(AW117="","",AW117))</f>
        <v/>
      </c>
      <c r="H117" s="1327" t="str">
        <f>IF($A$72&lt;&gt;"ชั้น"&amp;'01.ข้อมูลเบื้องต้น'!$H$2,"",IF(BA117="","",BA117))</f>
        <v/>
      </c>
      <c r="I117" s="1316" t="str">
        <f>IF($A$72&lt;&gt;"ชั้น"&amp;'01.ข้อมูลเบื้องต้น'!$H$2,"",IF(BE117="","",BE117))</f>
        <v/>
      </c>
      <c r="J117" s="1316" t="str">
        <f>IF($A$72&lt;&gt;"ชั้น"&amp;'01.ข้อมูลเบื้องต้น'!$H$2,"",IF(BI117="","",BI117))</f>
        <v/>
      </c>
      <c r="K117" s="1316" t="str">
        <f>IF($A$72&lt;&gt;"ชั้น"&amp;'01.ข้อมูลเบื้องต้น'!$H$2,"",IF(BM117="","",BM117))</f>
        <v/>
      </c>
      <c r="L117" s="1328" t="str">
        <f>IF($A$72&lt;&gt;"ชั้น"&amp;'01.ข้อมูลเบื้องต้น'!$H$2,"",IF(BO117="","",BO117))</f>
        <v/>
      </c>
      <c r="M117" s="1326" t="str">
        <f>IF($A$72&lt;&gt;"ชั้น"&amp;'01.ข้อมูลเบื้องต้น'!$H$2,"",IF(BS117="","",BS117))</f>
        <v/>
      </c>
      <c r="N117" s="1327" t="str">
        <f>IF($A$72&lt;&gt;"ชั้น"&amp;'01.ข้อมูลเบื้องต้น'!$H$2,"",IF(BW117="","",BW117))</f>
        <v/>
      </c>
      <c r="O117" s="1327" t="str">
        <f>IF($A$72&lt;&gt;"ชั้น"&amp;'01.ข้อมูลเบื้องต้น'!$H$2,"",IF(CA117="","",CA117))</f>
        <v/>
      </c>
      <c r="P117" s="1327" t="str">
        <f>IF($A$72&lt;&gt;"ชั้น"&amp;'01.ข้อมูลเบื้องต้น'!$H$2,"",IF(CE117="","",CE117))</f>
        <v/>
      </c>
      <c r="Q117" s="1327" t="str">
        <f>IF($A$72&lt;&gt;"ชั้น"&amp;'01.ข้อมูลเบื้องต้น'!$H$2,"",IF(CI117="","",CI117))</f>
        <v/>
      </c>
      <c r="R117" s="1327" t="str">
        <f>IF($A$72&lt;&gt;"ชั้น"&amp;'01.ข้อมูลเบื้องต้น'!$H$2,"",IF(CM117="","",CM117))</f>
        <v/>
      </c>
      <c r="S117" s="1327" t="str">
        <f>IF($A$72&lt;&gt;"ชั้น"&amp;'01.ข้อมูลเบื้องต้น'!$H$2,"",IF(CQ117="","",CQ117))</f>
        <v/>
      </c>
      <c r="T117" s="1327" t="str">
        <f>IF($A$72&lt;&gt;"ชั้น"&amp;'01.ข้อมูลเบื้องต้น'!$H$2,"",IF(CU117="","",CU117))</f>
        <v/>
      </c>
      <c r="U117" s="1327" t="str">
        <f>IF($A$72&lt;&gt;"ชั้น"&amp;'01.ข้อมูลเบื้องต้น'!$H$2,"",IF(CY117="","",CY117))</f>
        <v/>
      </c>
      <c r="V117" s="1327" t="str">
        <f>IF($A$72&lt;&gt;"ชั้น"&amp;'01.ข้อมูลเบื้องต้น'!$H$2,"",IF(DC117="","",DC117))</f>
        <v/>
      </c>
      <c r="W117" s="1327" t="str">
        <f>IF($A$72&lt;&gt;"ชั้น"&amp;'01.ข้อมูลเบื้องต้น'!$H$2,"",IF(DG117="","",DG117))</f>
        <v/>
      </c>
      <c r="X117" s="1327" t="str">
        <f>IF($A$72&lt;&gt;"ชั้น"&amp;'01.ข้อมูลเบื้องต้น'!$H$2,"",IF(DK117="","",DK117))</f>
        <v/>
      </c>
      <c r="Y117" s="1327" t="str">
        <f>IF($A$72&lt;&gt;"ชั้น"&amp;'01.ข้อมูลเบื้องต้น'!$H$2,"",IF(DO117="","",DO117))</f>
        <v/>
      </c>
      <c r="Z117" s="1327" t="str">
        <f>IF($A$72&lt;&gt;"ชั้น"&amp;'01.ข้อมูลเบื้องต้น'!$H$2,"",IF(DS117="","",DS117))</f>
        <v/>
      </c>
      <c r="AA117" s="1420" t="str">
        <f>IF($A$72&lt;&gt;"ชั้น"&amp;'01.ข้อมูลเบื้องต้น'!$H$2,"",IF(DW117="","",DW117))</f>
        <v/>
      </c>
      <c r="AB117" s="1421" t="str">
        <f>IF($A$72&lt;&gt;"ชั้น"&amp;'01.ข้อมูลเบื้องต้น'!$H$2,"",'7.พัฒนาผู้เรียน'!G49)</f>
        <v/>
      </c>
      <c r="AC117" s="1422" t="str">
        <f>IF($A$72&lt;&gt;"ชั้น"&amp;'01.ข้อมูลเบื้องต้น'!$H$2,"",'9.คุณลักษณะ'!I49)</f>
        <v/>
      </c>
      <c r="AH117" s="1233" t="str">
        <f>IF($A$72&lt;&gt;"ชั้น"&amp;'01.ข้อมูลเบื้องต้น'!$H$2,"",IF(VLOOKUP($A117,'02.คีย์เทอม1'!$A$10:$GT$59,189,FALSE)="","",VLOOKUP($A117,'02.คีย์เทอม1'!$A$10:$GT$59,189,FALSE)))</f>
        <v/>
      </c>
      <c r="AI117" s="1233" t="str">
        <f>IF($A$72&lt;&gt;"ชั้น"&amp;'01.ข้อมูลเบื้องต้น'!$H$2,"",IF(VLOOKUP($A117,'03.คีย์เทอม2'!$A$10:$GT$59,189,FALSE)="","",VLOOKUP($A117,'03.คีย์เทอม2'!$A$10:$GT$59,189,FALSE)))</f>
        <v/>
      </c>
      <c r="AJ117" s="1262" t="str">
        <f t="shared" si="73"/>
        <v/>
      </c>
      <c r="AK117" s="1233" t="str">
        <f>IF('2.ชื่อนักเรียน'!R49="มส","มส",IF('2.ชื่อนักเรียน'!R49="ร","ร",IF('2.ชื่อนักเรียน'!R49="ย้าย","ย้าย",IF($B117="","",IF(AJ117="","",IF(AJ117&gt;=75,"เชี่ยวชาญ",IF(AJ117&gt;=65,"ชำนาญ",IF(AJ117&gt;=55,"พัฒนา",IF(AJ117&gt;=50,"เริ่มต้น","ไม่ผ่าน")))))))))</f>
        <v/>
      </c>
      <c r="AL117" s="1233" t="str">
        <f>IF($A$72&lt;&gt;"ชั้น"&amp;'01.ข้อมูลเบื้องต้น'!$H$2,"",IF(VLOOKUP($A117,'02.คีย์เทอม1'!$A$10:$GT$59,193,FALSE)="","",VLOOKUP($A117,'02.คีย์เทอม1'!$A$10:$GT$59,193,FALSE)))</f>
        <v/>
      </c>
      <c r="AM117" s="1233" t="str">
        <f>IF($A$72&lt;&gt;"ชั้น"&amp;'01.ข้อมูลเบื้องต้น'!$H$2,"",IF(VLOOKUP($A117,'03.คีย์เทอม2'!$A$10:$GT$59,193,FALSE)="","",VLOOKUP($A117,'03.คีย์เทอม2'!$A$10:$GT$59,193,FALSE)))</f>
        <v/>
      </c>
      <c r="AN117" s="1262" t="str">
        <f t="shared" si="97"/>
        <v/>
      </c>
      <c r="AO117" s="1233" t="str">
        <f>IF('2.ชื่อนักเรียน'!R49="มส","มส",IF('2.ชื่อนักเรียน'!R49="ร","ร",IF('2.ชื่อนักเรียน'!R49="ย้าย","ย้าย",IF($B117="","",IF(AN117="","",IF(AN117&gt;=75,"เชี่ยวชาญ",IF(AN117&gt;=65,"ชำนาญ",IF(AN117&gt;=55,"พัฒนา",IF(AN117&gt;=50,"เริ่มต้น","ไม่ผ่าน")))))))))</f>
        <v/>
      </c>
      <c r="AP117" s="1233" t="str">
        <f>IF($A$72&lt;&gt;"ชั้น"&amp;'01.ข้อมูลเบื้องต้น'!$H$2,"",IF(VLOOKUP($A117,'02.คีย์เทอม1'!$A$10:$GT$59,195,FALSE)="","",VLOOKUP($A117,'02.คีย์เทอม1'!$A$10:$GT$59,195,FALSE)))</f>
        <v/>
      </c>
      <c r="AQ117" s="1233" t="str">
        <f>IF($A$72&lt;&gt;"ชั้น"&amp;'01.ข้อมูลเบื้องต้น'!$H$2,"",IF(VLOOKUP($A117,'03.คีย์เทอม2'!$A$10:$GT$59,195,FALSE)="","",VLOOKUP($A117,'03.คีย์เทอม2'!$A$10:$GT$59,195,FALSE)))</f>
        <v/>
      </c>
      <c r="AR117" s="1262" t="str">
        <f t="shared" si="98"/>
        <v/>
      </c>
      <c r="AS117" s="1233" t="str">
        <f>IF('2.ชื่อนักเรียน'!R49="มส","มส",IF('2.ชื่อนักเรียน'!R49="ร","ร",IF('2.ชื่อนักเรียน'!R49="ย้าย","ย้าย",IF($B117="","",IF(AR117="","",IF(AR117&gt;=75,"เชี่ยวชาญ",IF(AR117&gt;=65,"ชำนาญ",IF(AR117&gt;=55,"พัฒนา",IF(AR117&gt;=50,"เริ่มต้น","ไม่ผ่าน")))))))))</f>
        <v/>
      </c>
      <c r="AT117" s="1233" t="str">
        <f>IF($A$72&lt;&gt;"ชั้น"&amp;'01.ข้อมูลเบื้องต้น'!$H$2,"",IF(VLOOKUP($A117,'02.คีย์เทอม1'!$A$10:$GT$59,196,FALSE)="","",VLOOKUP($A117,'02.คีย์เทอม1'!$A$10:$GT$59,196,FALSE)))</f>
        <v/>
      </c>
      <c r="AU117" s="1233" t="str">
        <f>IF($A$72&lt;&gt;"ชั้น"&amp;'01.ข้อมูลเบื้องต้น'!$H$2,"",IF(VLOOKUP($A117,'03.คีย์เทอม2'!$A$10:$GT$59,196,FALSE)="","",VLOOKUP($A117,'03.คีย์เทอม2'!$A$10:$GT$59,196,FALSE)))</f>
        <v/>
      </c>
      <c r="AV117" s="1262" t="str">
        <f t="shared" si="99"/>
        <v/>
      </c>
      <c r="AW117" s="1233" t="str">
        <f>IF('2.ชื่อนักเรียน'!R49="มส","มส",IF('2.ชื่อนักเรียน'!R49="ร","ร",IF('2.ชื่อนักเรียน'!R49="ย้าย","ย้าย",IF($B117="","",IF(AV117="","",IF(AV117&gt;=75,"เชี่ยวชาญ",IF(AV117&gt;=65,"ชำนาญ",IF(AV117&gt;=55,"พัฒนา",IF(AV117&gt;=50,"เริ่มต้น","ไม่ผ่าน")))))))))</f>
        <v/>
      </c>
      <c r="AX117" s="1233" t="str">
        <f>IF($A$72&lt;&gt;"ชั้น"&amp;'01.ข้อมูลเบื้องต้น'!$H$2,"",IF(VLOOKUP($A117,'02.คีย์เทอม1'!$A$10:$GT$59,197,FALSE)="","",VLOOKUP($A117,'02.คีย์เทอม1'!$A$10:$GT$59,197,FALSE)))</f>
        <v/>
      </c>
      <c r="AY117" s="1233" t="str">
        <f>IF($A$72&lt;&gt;"ชั้น"&amp;'01.ข้อมูลเบื้องต้น'!$H$2,"",IF(VLOOKUP($A117,'03.คีย์เทอม2'!$A$10:$GT$59,197,FALSE)="","",VLOOKUP($A117,'03.คีย์เทอม2'!$A$10:$GT$59,197,FALSE)))</f>
        <v/>
      </c>
      <c r="AZ117" s="1262" t="str">
        <f t="shared" si="100"/>
        <v/>
      </c>
      <c r="BA117" s="1233" t="str">
        <f>IF('2.ชื่อนักเรียน'!R49="มส","มส",IF('2.ชื่อนักเรียน'!R49="ร","ร",IF('2.ชื่อนักเรียน'!R49="ย้าย","ย้าย",IF($B117="","",IF(AZ117="","",IF(AZ117&gt;=75,"เชี่ยวชาญ",IF(AZ117&gt;=65,"ชำนาญ",IF(AZ117&gt;=55,"พัฒนา",IF(AZ117&gt;=50,"เริ่มต้น","ไม่ผ่าน")))))))))</f>
        <v/>
      </c>
      <c r="BB117" s="1233" t="str">
        <f>IF($A$72&lt;&gt;"ชั้น"&amp;'01.ข้อมูลเบื้องต้น'!$H$2,"",IF(VLOOKUP($A117,'02.คีย์เทอม1'!$A$10:$GT$59,198,FALSE)="","",VLOOKUP($A117,'02.คีย์เทอม1'!$A$10:$GT$59,198,FALSE)))</f>
        <v/>
      </c>
      <c r="BC117" s="1233" t="str">
        <f>IF($A$72&lt;&gt;"ชั้น"&amp;'01.ข้อมูลเบื้องต้น'!$H$2,"",IF(VLOOKUP($A117,'03.คีย์เทอม2'!$A$10:$GT$59,198,FALSE)="","",VLOOKUP($A117,'03.คีย์เทอม2'!$A$10:$GT$59,198,FALSE)))</f>
        <v/>
      </c>
      <c r="BD117" s="1262" t="str">
        <f t="shared" si="101"/>
        <v/>
      </c>
      <c r="BE117" s="1233" t="str">
        <f>IF('2.ชื่อนักเรียน'!R49="มส","มส",IF('2.ชื่อนักเรียน'!R49="ร","ร",IF('2.ชื่อนักเรียน'!R49="ย้าย","ย้าย",IF($B117="","",IF(BD117="","",IF(BD117&gt;=75,"เชี่ยวชาญ",IF(BD117&gt;=65,"ชำนาญ",IF(BD117&gt;=55,"พัฒนา",IF(BD117&gt;=50,"เริ่มต้น","ไม่ผ่าน")))))))))</f>
        <v/>
      </c>
      <c r="BF117" s="1233" t="str">
        <f>IF($A$72&lt;&gt;"ชั้น"&amp;'01.ข้อมูลเบื้องต้น'!$H$2,"",IF(VLOOKUP($A117,'02.คีย์เทอม1'!$A$10:$GT$59,199,FALSE)="","",VLOOKUP($A117,'02.คีย์เทอม1'!$A$10:$GT$59,199,FALSE)))</f>
        <v/>
      </c>
      <c r="BG117" s="1233" t="str">
        <f>IF($A$72&lt;&gt;"ชั้น"&amp;'01.ข้อมูลเบื้องต้น'!$H$2,"",IF(VLOOKUP($A117,'03.คีย์เทอม2'!$A$10:$GT$59,199,FALSE)="","",VLOOKUP($A117,'03.คีย์เทอม2'!$A$10:$GT$59,199,FALSE)))</f>
        <v/>
      </c>
      <c r="BH117" s="1262" t="str">
        <f t="shared" si="102"/>
        <v/>
      </c>
      <c r="BI117" s="1233" t="str">
        <f>IF('2.ชื่อนักเรียน'!R49="มส","มส",IF('2.ชื่อนักเรียน'!R49="ร","ร",IF('2.ชื่อนักเรียน'!R49="ย้าย","ย้าย",IF($B117="","",IF(BH117="","",IF(BH117&gt;=75,"เชี่ยวชาญ",IF(BH117&gt;=65,"ชำนาญ",IF(BH117&gt;=55,"พัฒนา",IF(BH117&gt;=50,"เริ่มต้น","ไม่ผ่าน")))))))))</f>
        <v/>
      </c>
      <c r="BJ117" s="1233" t="str">
        <f>IF($A$72&lt;&gt;"ชั้น"&amp;'01.ข้อมูลเบื้องต้น'!$H$2,"",IF(VLOOKUP($A117,'02.คีย์เทอม1'!$A$10:$GT$59,200,FALSE)="","",VLOOKUP($A117,'02.คีย์เทอม1'!$A$10:$GT$59,200,FALSE)))</f>
        <v/>
      </c>
      <c r="BK117" s="1233" t="str">
        <f>IF($A$72&lt;&gt;"ชั้น"&amp;'01.ข้อมูลเบื้องต้น'!$H$2,"",IF(VLOOKUP($A117,'03.คีย์เทอม2'!$A$10:$GT$59,200,FALSE)="","",VLOOKUP($A117,'03.คีย์เทอม2'!$A$10:$GT$59,200,FALSE)))</f>
        <v/>
      </c>
      <c r="BL117" s="1262" t="str">
        <f t="shared" si="103"/>
        <v/>
      </c>
      <c r="BM117" s="1233" t="str">
        <f>IF('2.ชื่อนักเรียน'!R49="มส","มส",IF('2.ชื่อนักเรียน'!R49="ร","ร",IF('2.ชื่อนักเรียน'!R49="ย้าย","ย้าย",IF($B117="","",IF(BL117="","",IF(BL117&gt;=75,"เชี่ยวชาญ",IF(BL117&gt;=65,"ชำนาญ",IF(BL117&gt;=55,"พัฒนา",IF(BL117&gt;=50,"เริ่มต้น","ไม่ผ่าน")))))))))</f>
        <v/>
      </c>
      <c r="BN117" s="1262" t="str">
        <f t="shared" si="104"/>
        <v/>
      </c>
      <c r="BO117" s="1233" t="str">
        <f>IF('2.ชื่อนักเรียน'!R49="มส","มส",IF('2.ชื่อนักเรียน'!R49="ร","ร",IF('2.ชื่อนักเรียน'!R49="ย้าย","ย้าย",IF($B117="","",IF(BN117="","",IF(BN117&gt;=75,"เชี่ยวชาญ",IF(BN117&gt;=65,"ชำนาญ",IF(BN117&gt;=55,"พัฒนา",IF(BN117&gt;=50,"เริ่มต้น","ไม่ผ่าน")))))))))</f>
        <v/>
      </c>
      <c r="BP117" s="1233" t="str">
        <f>IF($A$72&lt;&gt;"ชั้น"&amp;'01.ข้อมูลเบื้องต้น'!$H$2,"",IF(VLOOKUP($A117,'02.คีย์เทอม1'!$A$10:$GT$59,110,FALSE)="","",VLOOKUP($A117,'02.คีย์เทอม1'!$A$10:$GT$59,110,FALSE)))</f>
        <v/>
      </c>
      <c r="BQ117" s="1233" t="str">
        <f>IF($A$72&lt;&gt;"ชั้น"&amp;'01.ข้อมูลเบื้องต้น'!$H$2,"",IF(VLOOKUP($A117,'03.คีย์เทอม2'!$A$10:$GT$59,110,FALSE)="","",VLOOKUP($A117,'03.คีย์เทอม2'!$A$10:$GT$59,110,FALSE)))</f>
        <v/>
      </c>
      <c r="BR117" s="1262" t="str">
        <f t="shared" si="105"/>
        <v/>
      </c>
      <c r="BS117" s="1233" t="str">
        <f>IF('2.ชื่อนักเรียน'!R49="มส","มส",IF('2.ชื่อนักเรียน'!R49="ร","ร",IF('2.ชื่อนักเรียน'!R49="ย้าย","ย้าย",IF($B117="","",IF(BR117="","",IF(BR117&gt;=75,"เชี่ยวชาญ",IF(BR117&gt;=65,"ชำนาญ",IF(BR117&gt;=55,"พัฒนา",IF(BR117&gt;=50,"เริ่มต้น","ไม่ผ่าน")))))))))</f>
        <v/>
      </c>
      <c r="BT117" s="1233" t="str">
        <f>IF($A$72&lt;&gt;"ชั้น"&amp;'01.ข้อมูลเบื้องต้น'!$H$2,"",IF(VLOOKUP($A117,'02.คีย์เทอม1'!$A$10:$GT$59,115,FALSE)="","",VLOOKUP($A117,'02.คีย์เทอม1'!$A$10:$GT$59,115,FALSE)))</f>
        <v/>
      </c>
      <c r="BU117" s="1233" t="str">
        <f>IF($A$72&lt;&gt;"ชั้น"&amp;'01.ข้อมูลเบื้องต้น'!$H$2,"",IF(VLOOKUP($A117,'03.คีย์เทอม2'!$A$10:$GT$59,115,FALSE)="","",VLOOKUP($A117,'03.คีย์เทอม2'!$A$10:$GT$59,115,FALSE)))</f>
        <v/>
      </c>
      <c r="BV117" s="1262" t="str">
        <f t="shared" si="106"/>
        <v/>
      </c>
      <c r="BW117" s="1233" t="str">
        <f>IF('2.ชื่อนักเรียน'!R49="มส","มส",IF('2.ชื่อนักเรียน'!R49="ร","ร",IF('2.ชื่อนักเรียน'!R49="ย้าย","ย้าย",IF($B117="","",IF(BV117="","",IF(BV117&gt;=75,"เชี่ยวชาญ",IF(BV117&gt;=65,"ชำนาญ",IF(BV117&gt;=55,"พัฒนา",IF(BV117&gt;=50,"เริ่มต้น","ไม่ผ่าน")))))))))</f>
        <v/>
      </c>
      <c r="BX117" s="1233" t="str">
        <f>IF($A$72&lt;&gt;"ชั้น"&amp;'01.ข้อมูลเบื้องต้น'!$H$2,"",IF(VLOOKUP($A117,'02.คีย์เทอม1'!$A$10:$GT$59,120,FALSE)="","",VLOOKUP($A117,'02.คีย์เทอม1'!$A$10:$GT$59,120,FALSE)))</f>
        <v/>
      </c>
      <c r="BY117" s="1233" t="str">
        <f>IF($A$72&lt;&gt;"ชั้น"&amp;'01.ข้อมูลเบื้องต้น'!$H$2,"",IF(VLOOKUP($A117,'03.คีย์เทอม2'!$A$10:$GT$59,120,FALSE)="","",VLOOKUP($A117,'03.คีย์เทอม2'!$A$10:$GT$59,120,FALSE)))</f>
        <v/>
      </c>
      <c r="BZ117" s="1262" t="str">
        <f t="shared" si="107"/>
        <v/>
      </c>
      <c r="CA117" s="1233" t="str">
        <f>IF('2.ชื่อนักเรียน'!R49="มส","มส",IF('2.ชื่อนักเรียน'!R49="ร","ร",IF('2.ชื่อนักเรียน'!R49="ย้าย","ย้าย",IF($B117="","",IF(BZ117="","",IF(BZ117&gt;=75,"เชี่ยวชาญ",IF(BZ117&gt;=65,"ชำนาญ",IF(BZ117&gt;=55,"พัฒนา",IF(BZ117&gt;=50,"เริ่มต้น","ไม่ผ่าน")))))))))</f>
        <v/>
      </c>
      <c r="CB117" s="1233" t="str">
        <f>IF($A$72&lt;&gt;"ชั้น"&amp;'01.ข้อมูลเบื้องต้น'!$H$2,"",IF(VLOOKUP($A117,'02.คีย์เทอม1'!$A$10:$GT$59,125,FALSE)="","",VLOOKUP($A117,'02.คีย์เทอม1'!$A$10:$GT$59,125,FALSE)))</f>
        <v/>
      </c>
      <c r="CC117" s="1233" t="str">
        <f>IF($A$72&lt;&gt;"ชั้น"&amp;'01.ข้อมูลเบื้องต้น'!$H$2,"",IF(VLOOKUP($A117,'03.คีย์เทอม2'!$A$10:$GT$59,125,FALSE)="","",VLOOKUP($A117,'03.คีย์เทอม2'!$A$10:$GT$59,125,FALSE)))</f>
        <v/>
      </c>
      <c r="CD117" s="1262" t="str">
        <f t="shared" si="108"/>
        <v/>
      </c>
      <c r="CE117" s="1233" t="str">
        <f>IF('2.ชื่อนักเรียน'!R49="มส","มส",IF('2.ชื่อนักเรียน'!R49="ร","ร",IF('2.ชื่อนักเรียน'!R49="ย้าย","ย้าย",IF($B117="","",IF(CD117="","",IF(CD117&gt;=75,"เชี่ยวชาญ",IF(CD117&gt;=65,"ชำนาญ",IF(CD117&gt;=55,"พัฒนา",IF(CD117&gt;=50,"เริ่มต้น","ไม่ผ่าน")))))))))</f>
        <v/>
      </c>
      <c r="CF117" s="1233" t="str">
        <f>IF($A$72&lt;&gt;"ชั้น"&amp;'01.ข้อมูลเบื้องต้น'!$H$2,"",IF(VLOOKUP($A117,'02.คีย์เทอม1'!$A$10:$GT$59,130,FALSE)="","",VLOOKUP($A117,'02.คีย์เทอม1'!$A$10:$GT$59,130,FALSE)))</f>
        <v/>
      </c>
      <c r="CG117" s="1233" t="str">
        <f>IF($A$72&lt;&gt;"ชั้น"&amp;'01.ข้อมูลเบื้องต้น'!$H$2,"",IF(VLOOKUP($A117,'03.คีย์เทอม2'!$A$10:$GT$59,130,FALSE)="","",VLOOKUP($A117,'03.คีย์เทอม2'!$A$10:$GT$59,130,FALSE)))</f>
        <v/>
      </c>
      <c r="CH117" s="1262" t="str">
        <f t="shared" si="109"/>
        <v/>
      </c>
      <c r="CI117" s="1233" t="str">
        <f>IF('2.ชื่อนักเรียน'!R49="มส","มส",IF('2.ชื่อนักเรียน'!R49="ร","ร",IF('2.ชื่อนักเรียน'!R49="ย้าย","ย้าย",IF($B117="","",IF(CH117="","",IF(CH117&gt;=75,"เชี่ยวชาญ",IF(CH117&gt;=65,"ชำนาญ",IF(CH117&gt;=55,"พัฒนา",IF(CH117&gt;=50,"เริ่มต้น","ไม่ผ่าน")))))))))</f>
        <v/>
      </c>
      <c r="CJ117" s="1233" t="str">
        <f>IF($A$72&lt;&gt;"ชั้น"&amp;'01.ข้อมูลเบื้องต้น'!$H$2,"",IF(VLOOKUP($A117,'02.คีย์เทอม1'!$A$10:$GT$59,135,FALSE)="","",VLOOKUP($A117,'02.คีย์เทอม1'!$A$10:$GT$59,135,FALSE)))</f>
        <v/>
      </c>
      <c r="CK117" s="1233" t="str">
        <f>IF($A$72&lt;&gt;"ชั้น"&amp;'01.ข้อมูลเบื้องต้น'!$H$2,"",IF(VLOOKUP($A117,'03.คีย์เทอม2'!$A$10:$GT$59,135,FALSE)="","",VLOOKUP($A117,'03.คีย์เทอม2'!$A$10:$GT$59,135,FALSE)))</f>
        <v/>
      </c>
      <c r="CL117" s="1262" t="str">
        <f t="shared" si="110"/>
        <v/>
      </c>
      <c r="CM117" s="1233" t="str">
        <f>IF('2.ชื่อนักเรียน'!R49="มส","มส",IF('2.ชื่อนักเรียน'!R49="ร","ร",IF('2.ชื่อนักเรียน'!R49="ย้าย","ย้าย",IF($B117="","",IF(CL117="","",IF(CL117&gt;=75,"เชี่ยวชาญ",IF(CL117&gt;=65,"ชำนาญ",IF(CL117&gt;=55,"พัฒนา",IF(CL117&gt;=50,"เริ่มต้น","ไม่ผ่าน")))))))))</f>
        <v/>
      </c>
      <c r="CN117" s="1233" t="str">
        <f>IF($A$72&lt;&gt;"ชั้น"&amp;'01.ข้อมูลเบื้องต้น'!$H$2,"",IF(VLOOKUP($A117,'02.คีย์เทอม1'!$A$10:$GT$59,140,FALSE)="","",VLOOKUP($A117,'02.คีย์เทอม1'!$A$10:$GT$59,140,FALSE)))</f>
        <v/>
      </c>
      <c r="CO117" s="1233" t="str">
        <f>IF($A$72&lt;&gt;"ชั้น"&amp;'01.ข้อมูลเบื้องต้น'!$H$2,"",IF(VLOOKUP($A117,'03.คีย์เทอม2'!$A$10:$GT$59,140,FALSE)="","",VLOOKUP($A117,'03.คีย์เทอม2'!$A$10:$GT$59,140,FALSE)))</f>
        <v/>
      </c>
      <c r="CP117" s="1262" t="str">
        <f t="shared" si="111"/>
        <v/>
      </c>
      <c r="CQ117" s="1233" t="str">
        <f>IF('2.ชื่อนักเรียน'!R49="มส","มส",IF('2.ชื่อนักเรียน'!R49="ร","ร",IF('2.ชื่อนักเรียน'!R49="ย้าย","ย้าย",IF($B117="","",IF(CP117="","",IF(CP117&gt;=75,"เชี่ยวชาญ",IF(CP117&gt;=65,"ชำนาญ",IF(CP117&gt;=55,"พัฒนา",IF(CP117&gt;=50,"เริ่มต้น","ไม่ผ่าน")))))))))</f>
        <v/>
      </c>
      <c r="CR117" s="1233" t="str">
        <f>IF($A$72&lt;&gt;"ชั้น"&amp;'01.ข้อมูลเบื้องต้น'!$H$2,"",IF(VLOOKUP($A117,'02.คีย์เทอม1'!$A$10:$GT$59,145,FALSE)="","",VLOOKUP($A117,'02.คีย์เทอม1'!$A$10:$GT$59,145,FALSE)))</f>
        <v/>
      </c>
      <c r="CS117" s="1233" t="str">
        <f>IF($A$72&lt;&gt;"ชั้น"&amp;'01.ข้อมูลเบื้องต้น'!$H$2,"",IF(VLOOKUP($A117,'03.คีย์เทอม2'!$A$10:$GT$59,145,FALSE)="","",VLOOKUP($A117,'03.คีย์เทอม2'!$A$10:$GT$59,145,FALSE)))</f>
        <v/>
      </c>
      <c r="CT117" s="1262" t="str">
        <f t="shared" si="112"/>
        <v/>
      </c>
      <c r="CU117" s="1233" t="str">
        <f>IF('2.ชื่อนักเรียน'!R49="มส","มส",IF('2.ชื่อนักเรียน'!R49="ร","ร",IF('2.ชื่อนักเรียน'!R49="ย้าย","ย้าย",IF($B117="","",IF(CT117="","",IF(CT117&gt;=75,"เชี่ยวชาญ",IF(CT117&gt;=65,"ชำนาญ",IF(CT117&gt;=55,"พัฒนา",IF(CT117&gt;=50,"เริ่มต้น","ไม่ผ่าน")))))))))</f>
        <v/>
      </c>
      <c r="CV117" s="1233" t="str">
        <f>IF($A$72&lt;&gt;"ชั้น"&amp;'01.ข้อมูลเบื้องต้น'!$H$2,"",IF(VLOOKUP($A117,'02.คีย์เทอม1'!$A$10:$GT$59,150,FALSE)="","",VLOOKUP($A117,'02.คีย์เทอม1'!$A$10:$GT$59,150,FALSE)))</f>
        <v/>
      </c>
      <c r="CW117" s="1233" t="str">
        <f>IF($A$72&lt;&gt;"ชั้น"&amp;'01.ข้อมูลเบื้องต้น'!$H$2,"",IF(VLOOKUP($A117,'03.คีย์เทอม2'!$A$10:$GT$59,150,FALSE)="","",VLOOKUP($A117,'03.คีย์เทอม2'!$A$10:$GT$59,150,FALSE)))</f>
        <v/>
      </c>
      <c r="CX117" s="1262" t="str">
        <f t="shared" si="113"/>
        <v/>
      </c>
      <c r="CY117" s="1233" t="str">
        <f>IF('2.ชื่อนักเรียน'!R49="มส","มส",IF('2.ชื่อนักเรียน'!R49="ร","ร",IF('2.ชื่อนักเรียน'!R49="ย้าย","ย้าย",IF($B117="","",IF(CX117="","",IF(CX117&gt;=75,"เชี่ยวชาญ",IF(CX117&gt;=65,"ชำนาญ",IF(CX117&gt;=55,"พัฒนา",IF(CX117&gt;=50,"เริ่มต้น","ไม่ผ่าน")))))))))</f>
        <v/>
      </c>
      <c r="CZ117" s="1233" t="str">
        <f>IF($A$72&lt;&gt;"ชั้น"&amp;'01.ข้อมูลเบื้องต้น'!$H$2,"",IF(VLOOKUP($A117,'02.คีย์เทอม1'!$A$10:$GT$59,155,FALSE)="","",VLOOKUP($A117,'02.คีย์เทอม1'!$A$10:$GT$59,155,FALSE)))</f>
        <v/>
      </c>
      <c r="DA117" s="1233" t="str">
        <f>IF($A$72&lt;&gt;"ชั้น"&amp;'01.ข้อมูลเบื้องต้น'!$H$2,"",IF(VLOOKUP($A117,'03.คีย์เทอม2'!$A$10:$GT$59,155,FALSE)="","",VLOOKUP($A117,'03.คีย์เทอม2'!$A$10:$GT$59,155,FALSE)))</f>
        <v/>
      </c>
      <c r="DB117" s="1262" t="str">
        <f t="shared" si="114"/>
        <v/>
      </c>
      <c r="DC117" s="1233" t="str">
        <f>IF('2.ชื่อนักเรียน'!R49="มส","มส",IF('2.ชื่อนักเรียน'!R49="ร","ร",IF('2.ชื่อนักเรียน'!R49="ย้าย","ย้าย",IF($B117="","",IF(DB117="","",IF(DB117&gt;=75,"เชี่ยวชาญ",IF(DB117&gt;=65,"ชำนาญ",IF(DB117&gt;=55,"พัฒนา",IF(DB117&gt;=50,"เริ่มต้น","ไม่ผ่าน")))))))))</f>
        <v/>
      </c>
      <c r="DD117" s="1233" t="str">
        <f>IF($A$72&lt;&gt;"ชั้น"&amp;'01.ข้อมูลเบื้องต้น'!$H$2,"",IF(VLOOKUP($A117,'02.คีย์เทอม1'!$A$10:$GT$59,160,FALSE)="","",VLOOKUP($A117,'02.คีย์เทอม1'!$A$10:$GT$59,160,FALSE)))</f>
        <v/>
      </c>
      <c r="DE117" s="1233" t="str">
        <f>IF($A$72&lt;&gt;"ชั้น"&amp;'01.ข้อมูลเบื้องต้น'!$H$2,"",IF(VLOOKUP($A117,'03.คีย์เทอม2'!$A$10:$GT$59,160,FALSE)="","",VLOOKUP($A117,'03.คีย์เทอม2'!$A$10:$GT$59,160,FALSE)))</f>
        <v/>
      </c>
      <c r="DF117" s="1262" t="str">
        <f t="shared" si="115"/>
        <v/>
      </c>
      <c r="DG117" s="1233" t="str">
        <f>IF('2.ชื่อนักเรียน'!R49="มส","มส",IF('2.ชื่อนักเรียน'!R49="ร","ร",IF('2.ชื่อนักเรียน'!R49="ย้าย","ย้าย",IF($B117="","",IF(DF117="","",IF(DF117&gt;=75,"เชี่ยวชาญ",IF(DF117&gt;=65,"ชำนาญ",IF(DF117&gt;=55,"พัฒนา",IF(DF117&gt;=50,"เริ่มต้น","ไม่ผ่าน")))))))))</f>
        <v/>
      </c>
      <c r="DH117" s="1233" t="str">
        <f>IF($A$72&lt;&gt;"ชั้น"&amp;'01.ข้อมูลเบื้องต้น'!$H$2,"",IF(VLOOKUP($A117,'02.คีย์เทอม1'!$A$10:$GT$59,165,FALSE)="","",VLOOKUP($A117,'02.คีย์เทอม1'!$A$10:$GT$59,165,FALSE)))</f>
        <v/>
      </c>
      <c r="DI117" s="1233" t="str">
        <f>IF($A$72&lt;&gt;"ชั้น"&amp;'01.ข้อมูลเบื้องต้น'!$H$2,"",IF(VLOOKUP($A117,'03.คีย์เทอม2'!$A$10:$GT$59,165,FALSE)="","",VLOOKUP($A117,'03.คีย์เทอม2'!$A$10:$GT$59,165,FALSE)))</f>
        <v/>
      </c>
      <c r="DJ117" s="1262" t="str">
        <f t="shared" si="116"/>
        <v/>
      </c>
      <c r="DK117" s="1233" t="str">
        <f>IF('2.ชื่อนักเรียน'!R49="มส","มส",IF('2.ชื่อนักเรียน'!R49="ร","ร",IF('2.ชื่อนักเรียน'!R49="ย้าย","ย้าย",IF($B117="","",IF(DJ117="","",IF(DJ117&gt;=75,"เชี่ยวชาญ",IF(DJ117&gt;=65,"ชำนาญ",IF(DJ117&gt;=55,"พัฒนา",IF(DJ117&gt;=50,"เริ่มต้น","ไม่ผ่าน")))))))))</f>
        <v/>
      </c>
      <c r="DL117" s="1233" t="str">
        <f>IF($A$72&lt;&gt;"ชั้น"&amp;'01.ข้อมูลเบื้องต้น'!$H$2,"",IF(VLOOKUP($A117,'02.คีย์เทอม1'!$A$10:$GT$59,170,FALSE)="","",VLOOKUP($A117,'02.คีย์เทอม1'!$A$10:$GT$59,170,FALSE)))</f>
        <v/>
      </c>
      <c r="DM117" s="1233" t="str">
        <f>IF($A$72&lt;&gt;"ชั้น"&amp;'01.ข้อมูลเบื้องต้น'!$H$2,"",IF(VLOOKUP($A117,'03.คีย์เทอม2'!$A$10:$GT$59,170,FALSE)="","",VLOOKUP($A117,'03.คีย์เทอม2'!$A$10:$GT$59,170,FALSE)))</f>
        <v/>
      </c>
      <c r="DN117" s="1262" t="str">
        <f t="shared" si="117"/>
        <v/>
      </c>
      <c r="DO117" s="1233" t="str">
        <f>IF('2.ชื่อนักเรียน'!R49="มส","มส",IF('2.ชื่อนักเรียน'!R49="ร","ร",IF('2.ชื่อนักเรียน'!R49="ย้าย","ย้าย",IF($B117="","",IF(DN117="","",IF(DN117&gt;=75,"เชี่ยวชาญ",IF(DN117&gt;=65,"ชำนาญ",IF(DN117&gt;=55,"พัฒนา",IF(DN117&gt;=50,"เริ่มต้น","ไม่ผ่าน")))))))))</f>
        <v/>
      </c>
      <c r="DP117" s="1233" t="str">
        <f>IF($A$72&lt;&gt;"ชั้น"&amp;'01.ข้อมูลเบื้องต้น'!$H$2,"",IF(VLOOKUP($A117,'02.คีย์เทอม1'!$A$10:$GT$59,175,FALSE)="","",VLOOKUP($A117,'02.คีย์เทอม1'!$A$10:$GT$59,175,FALSE)))</f>
        <v/>
      </c>
      <c r="DQ117" s="1233" t="str">
        <f>IF($A$72&lt;&gt;"ชั้น"&amp;'01.ข้อมูลเบื้องต้น'!$H$2,"",IF(VLOOKUP($A117,'03.คีย์เทอม2'!$A$10:$GT$59,175,FALSE)="","",VLOOKUP($A117,'03.คีย์เทอม2'!$A$10:$GT$59,175,FALSE)))</f>
        <v/>
      </c>
      <c r="DR117" s="1262" t="str">
        <f t="shared" si="118"/>
        <v/>
      </c>
      <c r="DS117" s="1233" t="str">
        <f>IF('2.ชื่อนักเรียน'!R49="มส","มส",IF('2.ชื่อนักเรียน'!R49="ร","ร",IF('2.ชื่อนักเรียน'!R49="ย้าย","ย้าย",IF($B117="","",IF(DR117="","",IF(DR117&gt;=75,"เชี่ยวชาญ",IF(DR117&gt;=65,"ชำนาญ",IF(DR117&gt;=55,"พัฒนา",IF(DR117&gt;=50,"เริ่มต้น","ไม่ผ่าน")))))))))</f>
        <v/>
      </c>
      <c r="DT117" s="1233" t="str">
        <f>IF($A$72&lt;&gt;"ชั้น"&amp;'01.ข้อมูลเบื้องต้น'!$H$2,"",IF(VLOOKUP($A117,'02.คีย์เทอม1'!$A$10:$GT$59,180,FALSE)="","",VLOOKUP($A117,'02.คีย์เทอม1'!$A$10:$GT$59,180,FALSE)))</f>
        <v/>
      </c>
      <c r="DU117" s="1233" t="str">
        <f>IF($A$72&lt;&gt;"ชั้น"&amp;'01.ข้อมูลเบื้องต้น'!$H$2,"",IF(VLOOKUP($A117,'03.คีย์เทอม2'!$A$10:$GT$59,180,FALSE)="","",VLOOKUP($A117,'03.คีย์เทอม2'!$A$10:$GT$59,180,FALSE)))</f>
        <v/>
      </c>
      <c r="DV117" s="1262" t="str">
        <f t="shared" si="119"/>
        <v/>
      </c>
      <c r="DW117" s="1233" t="str">
        <f>IF('2.ชื่อนักเรียน'!R49="มส","มส",IF('2.ชื่อนักเรียน'!R49="ร","ร",IF('2.ชื่อนักเรียน'!R49="ย้าย","ย้าย",IF($B117="","",IF(DV117="","",IF(DV117&gt;=75,"เชี่ยวชาญ",IF(DV117&gt;=65,"ชำนาญ",IF(DV117&gt;=55,"พัฒนา",IF(DV117&gt;=50,"เริ่มต้น","ไม่ผ่าน")))))))))</f>
        <v/>
      </c>
    </row>
    <row r="118" spans="1:127" ht="16.8" customHeight="1">
      <c r="A118" s="1323">
        <v>40</v>
      </c>
      <c r="B118" s="1324" t="str">
        <f>IF('2.ชื่อนักเรียน'!C50="","",'2.ชื่อนักเรียน'!C50)</f>
        <v/>
      </c>
      <c r="C118" s="1313" t="str">
        <f>IF('2.ชื่อนักเรียน'!D50="","",'2.ชื่อนักเรียน'!D50)</f>
        <v/>
      </c>
      <c r="D118" s="1314" t="str">
        <f>IF($A$72&lt;&gt;"ชั้น"&amp;'01.ข้อมูลเบื้องต้น'!$H$2,"",IF(AK118="","",AK118))</f>
        <v/>
      </c>
      <c r="E118" s="1314" t="str">
        <f>IF($A$72&lt;&gt;"ชั้น"&amp;'01.ข้อมูลเบื้องต้น'!$H$2,"",IF(AO118="","",AO118))</f>
        <v/>
      </c>
      <c r="F118" s="1315" t="str">
        <f>IF($A$72&lt;&gt;"ชั้น"&amp;'01.ข้อมูลเบื้องต้น'!$H$2,"",IF(AS118="","",AS118))</f>
        <v/>
      </c>
      <c r="G118" s="1332" t="str">
        <f>IF($A$72&lt;&gt;"ชั้น"&amp;'01.ข้อมูลเบื้องต้น'!$H$2,"",IF(AW118="","",AW118))</f>
        <v/>
      </c>
      <c r="H118" s="1333" t="str">
        <f>IF($A$72&lt;&gt;"ชั้น"&amp;'01.ข้อมูลเบื้องต้น'!$H$2,"",IF(BA118="","",BA118))</f>
        <v/>
      </c>
      <c r="I118" s="1316" t="str">
        <f>IF($A$72&lt;&gt;"ชั้น"&amp;'01.ข้อมูลเบื้องต้น'!$H$2,"",IF(BE118="","",BE118))</f>
        <v/>
      </c>
      <c r="J118" s="1316" t="str">
        <f>IF($A$72&lt;&gt;"ชั้น"&amp;'01.ข้อมูลเบื้องต้น'!$H$2,"",IF(BI118="","",BI118))</f>
        <v/>
      </c>
      <c r="K118" s="1316" t="str">
        <f>IF($A$72&lt;&gt;"ชั้น"&amp;'01.ข้อมูลเบื้องต้น'!$H$2,"",IF(BM118="","",BM118))</f>
        <v/>
      </c>
      <c r="L118" s="1334" t="str">
        <f>IF($A$72&lt;&gt;"ชั้น"&amp;'01.ข้อมูลเบื้องต้น'!$H$2,"",IF(BO118="","",BO118))</f>
        <v/>
      </c>
      <c r="M118" s="1332" t="str">
        <f>IF($A$72&lt;&gt;"ชั้น"&amp;'01.ข้อมูลเบื้องต้น'!$H$2,"",IF(BS118="","",BS118))</f>
        <v/>
      </c>
      <c r="N118" s="1333" t="str">
        <f>IF($A$72&lt;&gt;"ชั้น"&amp;'01.ข้อมูลเบื้องต้น'!$H$2,"",IF(BW118="","",BW118))</f>
        <v/>
      </c>
      <c r="O118" s="1333" t="str">
        <f>IF($A$72&lt;&gt;"ชั้น"&amp;'01.ข้อมูลเบื้องต้น'!$H$2,"",IF(CA118="","",CA118))</f>
        <v/>
      </c>
      <c r="P118" s="1333" t="str">
        <f>IF($A$72&lt;&gt;"ชั้น"&amp;'01.ข้อมูลเบื้องต้น'!$H$2,"",IF(CE118="","",CE118))</f>
        <v/>
      </c>
      <c r="Q118" s="1333" t="str">
        <f>IF($A$72&lt;&gt;"ชั้น"&amp;'01.ข้อมูลเบื้องต้น'!$H$2,"",IF(CI118="","",CI118))</f>
        <v/>
      </c>
      <c r="R118" s="1333" t="str">
        <f>IF($A$72&lt;&gt;"ชั้น"&amp;'01.ข้อมูลเบื้องต้น'!$H$2,"",IF(CM118="","",CM118))</f>
        <v/>
      </c>
      <c r="S118" s="1333" t="str">
        <f>IF($A$72&lt;&gt;"ชั้น"&amp;'01.ข้อมูลเบื้องต้น'!$H$2,"",IF(CQ118="","",CQ118))</f>
        <v/>
      </c>
      <c r="T118" s="1333" t="str">
        <f>IF($A$72&lt;&gt;"ชั้น"&amp;'01.ข้อมูลเบื้องต้น'!$H$2,"",IF(CU118="","",CU118))</f>
        <v/>
      </c>
      <c r="U118" s="1333" t="str">
        <f>IF($A$72&lt;&gt;"ชั้น"&amp;'01.ข้อมูลเบื้องต้น'!$H$2,"",IF(CY118="","",CY118))</f>
        <v/>
      </c>
      <c r="V118" s="1333" t="str">
        <f>IF($A$72&lt;&gt;"ชั้น"&amp;'01.ข้อมูลเบื้องต้น'!$H$2,"",IF(DC118="","",DC118))</f>
        <v/>
      </c>
      <c r="W118" s="1333" t="str">
        <f>IF($A$72&lt;&gt;"ชั้น"&amp;'01.ข้อมูลเบื้องต้น'!$H$2,"",IF(DG118="","",DG118))</f>
        <v/>
      </c>
      <c r="X118" s="1333" t="str">
        <f>IF($A$72&lt;&gt;"ชั้น"&amp;'01.ข้อมูลเบื้องต้น'!$H$2,"",IF(DK118="","",DK118))</f>
        <v/>
      </c>
      <c r="Y118" s="1333" t="str">
        <f>IF($A$72&lt;&gt;"ชั้น"&amp;'01.ข้อมูลเบื้องต้น'!$H$2,"",IF(DO118="","",DO118))</f>
        <v/>
      </c>
      <c r="Z118" s="1333" t="str">
        <f>IF($A$72&lt;&gt;"ชั้น"&amp;'01.ข้อมูลเบื้องต้น'!$H$2,"",IF(DS118="","",DS118))</f>
        <v/>
      </c>
      <c r="AA118" s="1423" t="str">
        <f>IF($A$72&lt;&gt;"ชั้น"&amp;'01.ข้อมูลเบื้องต้น'!$H$2,"",IF(DW118="","",DW118))</f>
        <v/>
      </c>
      <c r="AB118" s="1421" t="str">
        <f>IF($A$72&lt;&gt;"ชั้น"&amp;'01.ข้อมูลเบื้องต้น'!$H$2,"",'7.พัฒนาผู้เรียน'!G50)</f>
        <v/>
      </c>
      <c r="AC118" s="1422" t="str">
        <f>IF($A$72&lt;&gt;"ชั้น"&amp;'01.ข้อมูลเบื้องต้น'!$H$2,"",'9.คุณลักษณะ'!I50)</f>
        <v/>
      </c>
      <c r="AH118" s="1233" t="str">
        <f>IF($A$72&lt;&gt;"ชั้น"&amp;'01.ข้อมูลเบื้องต้น'!$H$2,"",IF(VLOOKUP($A118,'02.คีย์เทอม1'!$A$10:$GT$59,189,FALSE)="","",VLOOKUP($A118,'02.คีย์เทอม1'!$A$10:$GT$59,189,FALSE)))</f>
        <v/>
      </c>
      <c r="AI118" s="1233" t="str">
        <f>IF($A$72&lt;&gt;"ชั้น"&amp;'01.ข้อมูลเบื้องต้น'!$H$2,"",IF(VLOOKUP($A118,'03.คีย์เทอม2'!$A$10:$GT$59,189,FALSE)="","",VLOOKUP($A118,'03.คีย์เทอม2'!$A$10:$GT$59,189,FALSE)))</f>
        <v/>
      </c>
      <c r="AJ118" s="1262" t="str">
        <f t="shared" si="73"/>
        <v/>
      </c>
      <c r="AK118" s="1233" t="str">
        <f>IF('2.ชื่อนักเรียน'!R50="มส","มส",IF('2.ชื่อนักเรียน'!R50="ร","ร",IF('2.ชื่อนักเรียน'!R50="ย้าย","ย้าย",IF($B118="","",IF(AJ118="","",IF(AJ118&gt;=75,"เชี่ยวชาญ",IF(AJ118&gt;=65,"ชำนาญ",IF(AJ118&gt;=55,"พัฒนา",IF(AJ118&gt;=50,"เริ่มต้น","ไม่ผ่าน")))))))))</f>
        <v/>
      </c>
      <c r="AL118" s="1233" t="str">
        <f>IF($A$72&lt;&gt;"ชั้น"&amp;'01.ข้อมูลเบื้องต้น'!$H$2,"",IF(VLOOKUP($A118,'02.คีย์เทอม1'!$A$10:$GT$59,193,FALSE)="","",VLOOKUP($A118,'02.คีย์เทอม1'!$A$10:$GT$59,193,FALSE)))</f>
        <v/>
      </c>
      <c r="AM118" s="1233" t="str">
        <f>IF($A$72&lt;&gt;"ชั้น"&amp;'01.ข้อมูลเบื้องต้น'!$H$2,"",IF(VLOOKUP($A118,'03.คีย์เทอม2'!$A$10:$GT$59,193,FALSE)="","",VLOOKUP($A118,'03.คีย์เทอม2'!$A$10:$GT$59,193,FALSE)))</f>
        <v/>
      </c>
      <c r="AN118" s="1262" t="str">
        <f t="shared" si="97"/>
        <v/>
      </c>
      <c r="AO118" s="1233" t="str">
        <f>IF('2.ชื่อนักเรียน'!R50="มส","มส",IF('2.ชื่อนักเรียน'!R50="ร","ร",IF('2.ชื่อนักเรียน'!R50="ย้าย","ย้าย",IF($B118="","",IF(AN118="","",IF(AN118&gt;=75,"เชี่ยวชาญ",IF(AN118&gt;=65,"ชำนาญ",IF(AN118&gt;=55,"พัฒนา",IF(AN118&gt;=50,"เริ่มต้น","ไม่ผ่าน")))))))))</f>
        <v/>
      </c>
      <c r="AP118" s="1233" t="str">
        <f>IF($A$72&lt;&gt;"ชั้น"&amp;'01.ข้อมูลเบื้องต้น'!$H$2,"",IF(VLOOKUP($A118,'02.คีย์เทอม1'!$A$10:$GT$59,195,FALSE)="","",VLOOKUP($A118,'02.คีย์เทอม1'!$A$10:$GT$59,195,FALSE)))</f>
        <v/>
      </c>
      <c r="AQ118" s="1233" t="str">
        <f>IF($A$72&lt;&gt;"ชั้น"&amp;'01.ข้อมูลเบื้องต้น'!$H$2,"",IF(VLOOKUP($A118,'03.คีย์เทอม2'!$A$10:$GT$59,195,FALSE)="","",VLOOKUP($A118,'03.คีย์เทอม2'!$A$10:$GT$59,195,FALSE)))</f>
        <v/>
      </c>
      <c r="AR118" s="1262" t="str">
        <f t="shared" si="98"/>
        <v/>
      </c>
      <c r="AS118" s="1233" t="str">
        <f>IF('2.ชื่อนักเรียน'!R50="มส","มส",IF('2.ชื่อนักเรียน'!R50="ร","ร",IF('2.ชื่อนักเรียน'!R50="ย้าย","ย้าย",IF($B118="","",IF(AR118="","",IF(AR118&gt;=75,"เชี่ยวชาญ",IF(AR118&gt;=65,"ชำนาญ",IF(AR118&gt;=55,"พัฒนา",IF(AR118&gt;=50,"เริ่มต้น","ไม่ผ่าน")))))))))</f>
        <v/>
      </c>
      <c r="AT118" s="1233" t="str">
        <f>IF($A$72&lt;&gt;"ชั้น"&amp;'01.ข้อมูลเบื้องต้น'!$H$2,"",IF(VLOOKUP($A118,'02.คีย์เทอม1'!$A$10:$GT$59,196,FALSE)="","",VLOOKUP($A118,'02.คีย์เทอม1'!$A$10:$GT$59,196,FALSE)))</f>
        <v/>
      </c>
      <c r="AU118" s="1233" t="str">
        <f>IF($A$72&lt;&gt;"ชั้น"&amp;'01.ข้อมูลเบื้องต้น'!$H$2,"",IF(VLOOKUP($A118,'03.คีย์เทอม2'!$A$10:$GT$59,196,FALSE)="","",VLOOKUP($A118,'03.คีย์เทอม2'!$A$10:$GT$59,196,FALSE)))</f>
        <v/>
      </c>
      <c r="AV118" s="1262" t="str">
        <f t="shared" si="99"/>
        <v/>
      </c>
      <c r="AW118" s="1233" t="str">
        <f>IF('2.ชื่อนักเรียน'!R50="มส","มส",IF('2.ชื่อนักเรียน'!R50="ร","ร",IF('2.ชื่อนักเรียน'!R50="ย้าย","ย้าย",IF($B118="","",IF(AV118="","",IF(AV118&gt;=75,"เชี่ยวชาญ",IF(AV118&gt;=65,"ชำนาญ",IF(AV118&gt;=55,"พัฒนา",IF(AV118&gt;=50,"เริ่มต้น","ไม่ผ่าน")))))))))</f>
        <v/>
      </c>
      <c r="AX118" s="1233" t="str">
        <f>IF($A$72&lt;&gt;"ชั้น"&amp;'01.ข้อมูลเบื้องต้น'!$H$2,"",IF(VLOOKUP($A118,'02.คีย์เทอม1'!$A$10:$GT$59,197,FALSE)="","",VLOOKUP($A118,'02.คีย์เทอม1'!$A$10:$GT$59,197,FALSE)))</f>
        <v/>
      </c>
      <c r="AY118" s="1233" t="str">
        <f>IF($A$72&lt;&gt;"ชั้น"&amp;'01.ข้อมูลเบื้องต้น'!$H$2,"",IF(VLOOKUP($A118,'03.คีย์เทอม2'!$A$10:$GT$59,197,FALSE)="","",VLOOKUP($A118,'03.คีย์เทอม2'!$A$10:$GT$59,197,FALSE)))</f>
        <v/>
      </c>
      <c r="AZ118" s="1262" t="str">
        <f t="shared" si="100"/>
        <v/>
      </c>
      <c r="BA118" s="1233" t="str">
        <f>IF('2.ชื่อนักเรียน'!R50="มส","มส",IF('2.ชื่อนักเรียน'!R50="ร","ร",IF('2.ชื่อนักเรียน'!R50="ย้าย","ย้าย",IF($B118="","",IF(AZ118="","",IF(AZ118&gt;=75,"เชี่ยวชาญ",IF(AZ118&gt;=65,"ชำนาญ",IF(AZ118&gt;=55,"พัฒนา",IF(AZ118&gt;=50,"เริ่มต้น","ไม่ผ่าน")))))))))</f>
        <v/>
      </c>
      <c r="BB118" s="1233" t="str">
        <f>IF($A$72&lt;&gt;"ชั้น"&amp;'01.ข้อมูลเบื้องต้น'!$H$2,"",IF(VLOOKUP($A118,'02.คีย์เทอม1'!$A$10:$GT$59,198,FALSE)="","",VLOOKUP($A118,'02.คีย์เทอม1'!$A$10:$GT$59,198,FALSE)))</f>
        <v/>
      </c>
      <c r="BC118" s="1233" t="str">
        <f>IF($A$72&lt;&gt;"ชั้น"&amp;'01.ข้อมูลเบื้องต้น'!$H$2,"",IF(VLOOKUP($A118,'03.คีย์เทอม2'!$A$10:$GT$59,198,FALSE)="","",VLOOKUP($A118,'03.คีย์เทอม2'!$A$10:$GT$59,198,FALSE)))</f>
        <v/>
      </c>
      <c r="BD118" s="1262" t="str">
        <f t="shared" si="101"/>
        <v/>
      </c>
      <c r="BE118" s="1233" t="str">
        <f>IF('2.ชื่อนักเรียน'!R50="มส","มส",IF('2.ชื่อนักเรียน'!R50="ร","ร",IF('2.ชื่อนักเรียน'!R50="ย้าย","ย้าย",IF($B118="","",IF(BD118="","",IF(BD118&gt;=75,"เชี่ยวชาญ",IF(BD118&gt;=65,"ชำนาญ",IF(BD118&gt;=55,"พัฒนา",IF(BD118&gt;=50,"เริ่มต้น","ไม่ผ่าน")))))))))</f>
        <v/>
      </c>
      <c r="BF118" s="1233" t="str">
        <f>IF($A$72&lt;&gt;"ชั้น"&amp;'01.ข้อมูลเบื้องต้น'!$H$2,"",IF(VLOOKUP($A118,'02.คีย์เทอม1'!$A$10:$GT$59,199,FALSE)="","",VLOOKUP($A118,'02.คีย์เทอม1'!$A$10:$GT$59,199,FALSE)))</f>
        <v/>
      </c>
      <c r="BG118" s="1233" t="str">
        <f>IF($A$72&lt;&gt;"ชั้น"&amp;'01.ข้อมูลเบื้องต้น'!$H$2,"",IF(VLOOKUP($A118,'03.คีย์เทอม2'!$A$10:$GT$59,199,FALSE)="","",VLOOKUP($A118,'03.คีย์เทอม2'!$A$10:$GT$59,199,FALSE)))</f>
        <v/>
      </c>
      <c r="BH118" s="1262" t="str">
        <f t="shared" si="102"/>
        <v/>
      </c>
      <c r="BI118" s="1233" t="str">
        <f>IF('2.ชื่อนักเรียน'!R50="มส","มส",IF('2.ชื่อนักเรียน'!R50="ร","ร",IF('2.ชื่อนักเรียน'!R50="ย้าย","ย้าย",IF($B118="","",IF(BH118="","",IF(BH118&gt;=75,"เชี่ยวชาญ",IF(BH118&gt;=65,"ชำนาญ",IF(BH118&gt;=55,"พัฒนา",IF(BH118&gt;=50,"เริ่มต้น","ไม่ผ่าน")))))))))</f>
        <v/>
      </c>
      <c r="BJ118" s="1233" t="str">
        <f>IF($A$72&lt;&gt;"ชั้น"&amp;'01.ข้อมูลเบื้องต้น'!$H$2,"",IF(VLOOKUP($A118,'02.คีย์เทอม1'!$A$10:$GT$59,200,FALSE)="","",VLOOKUP($A118,'02.คีย์เทอม1'!$A$10:$GT$59,200,FALSE)))</f>
        <v/>
      </c>
      <c r="BK118" s="1233" t="str">
        <f>IF($A$72&lt;&gt;"ชั้น"&amp;'01.ข้อมูลเบื้องต้น'!$H$2,"",IF(VLOOKUP($A118,'03.คีย์เทอม2'!$A$10:$GT$59,200,FALSE)="","",VLOOKUP($A118,'03.คีย์เทอม2'!$A$10:$GT$59,200,FALSE)))</f>
        <v/>
      </c>
      <c r="BL118" s="1262" t="str">
        <f t="shared" si="103"/>
        <v/>
      </c>
      <c r="BM118" s="1233" t="str">
        <f>IF('2.ชื่อนักเรียน'!R50="มส","มส",IF('2.ชื่อนักเรียน'!R50="ร","ร",IF('2.ชื่อนักเรียน'!R50="ย้าย","ย้าย",IF($B118="","",IF(BL118="","",IF(BL118&gt;=75,"เชี่ยวชาญ",IF(BL118&gt;=65,"ชำนาญ",IF(BL118&gt;=55,"พัฒนา",IF(BL118&gt;=50,"เริ่มต้น","ไม่ผ่าน")))))))))</f>
        <v/>
      </c>
      <c r="BN118" s="1262" t="str">
        <f t="shared" si="104"/>
        <v/>
      </c>
      <c r="BO118" s="1233" t="str">
        <f>IF('2.ชื่อนักเรียน'!R50="มส","มส",IF('2.ชื่อนักเรียน'!R50="ร","ร",IF('2.ชื่อนักเรียน'!R50="ย้าย","ย้าย",IF($B118="","",IF(BN118="","",IF(BN118&gt;=75,"เชี่ยวชาญ",IF(BN118&gt;=65,"ชำนาญ",IF(BN118&gt;=55,"พัฒนา",IF(BN118&gt;=50,"เริ่มต้น","ไม่ผ่าน")))))))))</f>
        <v/>
      </c>
      <c r="BP118" s="1233" t="str">
        <f>IF($A$72&lt;&gt;"ชั้น"&amp;'01.ข้อมูลเบื้องต้น'!$H$2,"",IF(VLOOKUP($A118,'02.คีย์เทอม1'!$A$10:$GT$59,110,FALSE)="","",VLOOKUP($A118,'02.คีย์เทอม1'!$A$10:$GT$59,110,FALSE)))</f>
        <v/>
      </c>
      <c r="BQ118" s="1233" t="str">
        <f>IF($A$72&lt;&gt;"ชั้น"&amp;'01.ข้อมูลเบื้องต้น'!$H$2,"",IF(VLOOKUP($A118,'03.คีย์เทอม2'!$A$10:$GT$59,110,FALSE)="","",VLOOKUP($A118,'03.คีย์เทอม2'!$A$10:$GT$59,110,FALSE)))</f>
        <v/>
      </c>
      <c r="BR118" s="1262" t="str">
        <f t="shared" si="105"/>
        <v/>
      </c>
      <c r="BS118" s="1233" t="str">
        <f>IF('2.ชื่อนักเรียน'!R50="มส","มส",IF('2.ชื่อนักเรียน'!R50="ร","ร",IF('2.ชื่อนักเรียน'!R50="ย้าย","ย้าย",IF($B118="","",IF(BR118="","",IF(BR118&gt;=75,"เชี่ยวชาญ",IF(BR118&gt;=65,"ชำนาญ",IF(BR118&gt;=55,"พัฒนา",IF(BR118&gt;=50,"เริ่มต้น","ไม่ผ่าน")))))))))</f>
        <v/>
      </c>
      <c r="BT118" s="1233" t="str">
        <f>IF($A$72&lt;&gt;"ชั้น"&amp;'01.ข้อมูลเบื้องต้น'!$H$2,"",IF(VLOOKUP($A118,'02.คีย์เทอม1'!$A$10:$GT$59,115,FALSE)="","",VLOOKUP($A118,'02.คีย์เทอม1'!$A$10:$GT$59,115,FALSE)))</f>
        <v/>
      </c>
      <c r="BU118" s="1233" t="str">
        <f>IF($A$72&lt;&gt;"ชั้น"&amp;'01.ข้อมูลเบื้องต้น'!$H$2,"",IF(VLOOKUP($A118,'03.คีย์เทอม2'!$A$10:$GT$59,115,FALSE)="","",VLOOKUP($A118,'03.คีย์เทอม2'!$A$10:$GT$59,115,FALSE)))</f>
        <v/>
      </c>
      <c r="BV118" s="1262" t="str">
        <f t="shared" si="106"/>
        <v/>
      </c>
      <c r="BW118" s="1233" t="str">
        <f>IF('2.ชื่อนักเรียน'!R50="มส","มส",IF('2.ชื่อนักเรียน'!R50="ร","ร",IF('2.ชื่อนักเรียน'!R50="ย้าย","ย้าย",IF($B118="","",IF(BV118="","",IF(BV118&gt;=75,"เชี่ยวชาญ",IF(BV118&gt;=65,"ชำนาญ",IF(BV118&gt;=55,"พัฒนา",IF(BV118&gt;=50,"เริ่มต้น","ไม่ผ่าน")))))))))</f>
        <v/>
      </c>
      <c r="BX118" s="1233" t="str">
        <f>IF($A$72&lt;&gt;"ชั้น"&amp;'01.ข้อมูลเบื้องต้น'!$H$2,"",IF(VLOOKUP($A118,'02.คีย์เทอม1'!$A$10:$GT$59,120,FALSE)="","",VLOOKUP($A118,'02.คีย์เทอม1'!$A$10:$GT$59,120,FALSE)))</f>
        <v/>
      </c>
      <c r="BY118" s="1233" t="str">
        <f>IF($A$72&lt;&gt;"ชั้น"&amp;'01.ข้อมูลเบื้องต้น'!$H$2,"",IF(VLOOKUP($A118,'03.คีย์เทอม2'!$A$10:$GT$59,120,FALSE)="","",VLOOKUP($A118,'03.คีย์เทอม2'!$A$10:$GT$59,120,FALSE)))</f>
        <v/>
      </c>
      <c r="BZ118" s="1262" t="str">
        <f t="shared" si="107"/>
        <v/>
      </c>
      <c r="CA118" s="1233" t="str">
        <f>IF('2.ชื่อนักเรียน'!R50="มส","มส",IF('2.ชื่อนักเรียน'!R50="ร","ร",IF('2.ชื่อนักเรียน'!R50="ย้าย","ย้าย",IF($B118="","",IF(BZ118="","",IF(BZ118&gt;=75,"เชี่ยวชาญ",IF(BZ118&gt;=65,"ชำนาญ",IF(BZ118&gt;=55,"พัฒนา",IF(BZ118&gt;=50,"เริ่มต้น","ไม่ผ่าน")))))))))</f>
        <v/>
      </c>
      <c r="CB118" s="1233" t="str">
        <f>IF($A$72&lt;&gt;"ชั้น"&amp;'01.ข้อมูลเบื้องต้น'!$H$2,"",IF(VLOOKUP($A118,'02.คีย์เทอม1'!$A$10:$GT$59,125,FALSE)="","",VLOOKUP($A118,'02.คีย์เทอม1'!$A$10:$GT$59,125,FALSE)))</f>
        <v/>
      </c>
      <c r="CC118" s="1233" t="str">
        <f>IF($A$72&lt;&gt;"ชั้น"&amp;'01.ข้อมูลเบื้องต้น'!$H$2,"",IF(VLOOKUP($A118,'03.คีย์เทอม2'!$A$10:$GT$59,125,FALSE)="","",VLOOKUP($A118,'03.คีย์เทอม2'!$A$10:$GT$59,125,FALSE)))</f>
        <v/>
      </c>
      <c r="CD118" s="1262" t="str">
        <f t="shared" si="108"/>
        <v/>
      </c>
      <c r="CE118" s="1233" t="str">
        <f>IF('2.ชื่อนักเรียน'!R50="มส","มส",IF('2.ชื่อนักเรียน'!R50="ร","ร",IF('2.ชื่อนักเรียน'!R50="ย้าย","ย้าย",IF($B118="","",IF(CD118="","",IF(CD118&gt;=75,"เชี่ยวชาญ",IF(CD118&gt;=65,"ชำนาญ",IF(CD118&gt;=55,"พัฒนา",IF(CD118&gt;=50,"เริ่มต้น","ไม่ผ่าน")))))))))</f>
        <v/>
      </c>
      <c r="CF118" s="1233" t="str">
        <f>IF($A$72&lt;&gt;"ชั้น"&amp;'01.ข้อมูลเบื้องต้น'!$H$2,"",IF(VLOOKUP($A118,'02.คีย์เทอม1'!$A$10:$GT$59,130,FALSE)="","",VLOOKUP($A118,'02.คีย์เทอม1'!$A$10:$GT$59,130,FALSE)))</f>
        <v/>
      </c>
      <c r="CG118" s="1233" t="str">
        <f>IF($A$72&lt;&gt;"ชั้น"&amp;'01.ข้อมูลเบื้องต้น'!$H$2,"",IF(VLOOKUP($A118,'03.คีย์เทอม2'!$A$10:$GT$59,130,FALSE)="","",VLOOKUP($A118,'03.คีย์เทอม2'!$A$10:$GT$59,130,FALSE)))</f>
        <v/>
      </c>
      <c r="CH118" s="1262" t="str">
        <f t="shared" si="109"/>
        <v/>
      </c>
      <c r="CI118" s="1233" t="str">
        <f>IF('2.ชื่อนักเรียน'!R50="มส","มส",IF('2.ชื่อนักเรียน'!R50="ร","ร",IF('2.ชื่อนักเรียน'!R50="ย้าย","ย้าย",IF($B118="","",IF(CH118="","",IF(CH118&gt;=75,"เชี่ยวชาญ",IF(CH118&gt;=65,"ชำนาญ",IF(CH118&gt;=55,"พัฒนา",IF(CH118&gt;=50,"เริ่มต้น","ไม่ผ่าน")))))))))</f>
        <v/>
      </c>
      <c r="CJ118" s="1233" t="str">
        <f>IF($A$72&lt;&gt;"ชั้น"&amp;'01.ข้อมูลเบื้องต้น'!$H$2,"",IF(VLOOKUP($A118,'02.คีย์เทอม1'!$A$10:$GT$59,135,FALSE)="","",VLOOKUP($A118,'02.คีย์เทอม1'!$A$10:$GT$59,135,FALSE)))</f>
        <v/>
      </c>
      <c r="CK118" s="1233" t="str">
        <f>IF($A$72&lt;&gt;"ชั้น"&amp;'01.ข้อมูลเบื้องต้น'!$H$2,"",IF(VLOOKUP($A118,'03.คีย์เทอม2'!$A$10:$GT$59,135,FALSE)="","",VLOOKUP($A118,'03.คีย์เทอม2'!$A$10:$GT$59,135,FALSE)))</f>
        <v/>
      </c>
      <c r="CL118" s="1262" t="str">
        <f t="shared" si="110"/>
        <v/>
      </c>
      <c r="CM118" s="1233" t="str">
        <f>IF('2.ชื่อนักเรียน'!R50="มส","มส",IF('2.ชื่อนักเรียน'!R50="ร","ร",IF('2.ชื่อนักเรียน'!R50="ย้าย","ย้าย",IF($B118="","",IF(CL118="","",IF(CL118&gt;=75,"เชี่ยวชาญ",IF(CL118&gt;=65,"ชำนาญ",IF(CL118&gt;=55,"พัฒนา",IF(CL118&gt;=50,"เริ่มต้น","ไม่ผ่าน")))))))))</f>
        <v/>
      </c>
      <c r="CN118" s="1233" t="str">
        <f>IF($A$72&lt;&gt;"ชั้น"&amp;'01.ข้อมูลเบื้องต้น'!$H$2,"",IF(VLOOKUP($A118,'02.คีย์เทอม1'!$A$10:$GT$59,140,FALSE)="","",VLOOKUP($A118,'02.คีย์เทอม1'!$A$10:$GT$59,140,FALSE)))</f>
        <v/>
      </c>
      <c r="CO118" s="1233" t="str">
        <f>IF($A$72&lt;&gt;"ชั้น"&amp;'01.ข้อมูลเบื้องต้น'!$H$2,"",IF(VLOOKUP($A118,'03.คีย์เทอม2'!$A$10:$GT$59,140,FALSE)="","",VLOOKUP($A118,'03.คีย์เทอม2'!$A$10:$GT$59,140,FALSE)))</f>
        <v/>
      </c>
      <c r="CP118" s="1262" t="str">
        <f t="shared" si="111"/>
        <v/>
      </c>
      <c r="CQ118" s="1233" t="str">
        <f>IF('2.ชื่อนักเรียน'!R50="มส","มส",IF('2.ชื่อนักเรียน'!R50="ร","ร",IF('2.ชื่อนักเรียน'!R50="ย้าย","ย้าย",IF($B118="","",IF(CP118="","",IF(CP118&gt;=75,"เชี่ยวชาญ",IF(CP118&gt;=65,"ชำนาญ",IF(CP118&gt;=55,"พัฒนา",IF(CP118&gt;=50,"เริ่มต้น","ไม่ผ่าน")))))))))</f>
        <v/>
      </c>
      <c r="CR118" s="1233" t="str">
        <f>IF($A$72&lt;&gt;"ชั้น"&amp;'01.ข้อมูลเบื้องต้น'!$H$2,"",IF(VLOOKUP($A118,'02.คีย์เทอม1'!$A$10:$GT$59,145,FALSE)="","",VLOOKUP($A118,'02.คีย์เทอม1'!$A$10:$GT$59,145,FALSE)))</f>
        <v/>
      </c>
      <c r="CS118" s="1233" t="str">
        <f>IF($A$72&lt;&gt;"ชั้น"&amp;'01.ข้อมูลเบื้องต้น'!$H$2,"",IF(VLOOKUP($A118,'03.คีย์เทอม2'!$A$10:$GT$59,145,FALSE)="","",VLOOKUP($A118,'03.คีย์เทอม2'!$A$10:$GT$59,145,FALSE)))</f>
        <v/>
      </c>
      <c r="CT118" s="1262" t="str">
        <f t="shared" si="112"/>
        <v/>
      </c>
      <c r="CU118" s="1233" t="str">
        <f>IF('2.ชื่อนักเรียน'!R50="มส","มส",IF('2.ชื่อนักเรียน'!R50="ร","ร",IF('2.ชื่อนักเรียน'!R50="ย้าย","ย้าย",IF($B118="","",IF(CT118="","",IF(CT118&gt;=75,"เชี่ยวชาญ",IF(CT118&gt;=65,"ชำนาญ",IF(CT118&gt;=55,"พัฒนา",IF(CT118&gt;=50,"เริ่มต้น","ไม่ผ่าน")))))))))</f>
        <v/>
      </c>
      <c r="CV118" s="1233" t="str">
        <f>IF($A$72&lt;&gt;"ชั้น"&amp;'01.ข้อมูลเบื้องต้น'!$H$2,"",IF(VLOOKUP($A118,'02.คีย์เทอม1'!$A$10:$GT$59,150,FALSE)="","",VLOOKUP($A118,'02.คีย์เทอม1'!$A$10:$GT$59,150,FALSE)))</f>
        <v/>
      </c>
      <c r="CW118" s="1233" t="str">
        <f>IF($A$72&lt;&gt;"ชั้น"&amp;'01.ข้อมูลเบื้องต้น'!$H$2,"",IF(VLOOKUP($A118,'03.คีย์เทอม2'!$A$10:$GT$59,150,FALSE)="","",VLOOKUP($A118,'03.คีย์เทอม2'!$A$10:$GT$59,150,FALSE)))</f>
        <v/>
      </c>
      <c r="CX118" s="1262" t="str">
        <f t="shared" si="113"/>
        <v/>
      </c>
      <c r="CY118" s="1233" t="str">
        <f>IF('2.ชื่อนักเรียน'!R50="มส","มส",IF('2.ชื่อนักเรียน'!R50="ร","ร",IF('2.ชื่อนักเรียน'!R50="ย้าย","ย้าย",IF($B118="","",IF(CX118="","",IF(CX118&gt;=75,"เชี่ยวชาญ",IF(CX118&gt;=65,"ชำนาญ",IF(CX118&gt;=55,"พัฒนา",IF(CX118&gt;=50,"เริ่มต้น","ไม่ผ่าน")))))))))</f>
        <v/>
      </c>
      <c r="CZ118" s="1233" t="str">
        <f>IF($A$72&lt;&gt;"ชั้น"&amp;'01.ข้อมูลเบื้องต้น'!$H$2,"",IF(VLOOKUP($A118,'02.คีย์เทอม1'!$A$10:$GT$59,155,FALSE)="","",VLOOKUP($A118,'02.คีย์เทอม1'!$A$10:$GT$59,155,FALSE)))</f>
        <v/>
      </c>
      <c r="DA118" s="1233" t="str">
        <f>IF($A$72&lt;&gt;"ชั้น"&amp;'01.ข้อมูลเบื้องต้น'!$H$2,"",IF(VLOOKUP($A118,'03.คีย์เทอม2'!$A$10:$GT$59,155,FALSE)="","",VLOOKUP($A118,'03.คีย์เทอม2'!$A$10:$GT$59,155,FALSE)))</f>
        <v/>
      </c>
      <c r="DB118" s="1262" t="str">
        <f t="shared" si="114"/>
        <v/>
      </c>
      <c r="DC118" s="1233" t="str">
        <f>IF('2.ชื่อนักเรียน'!R50="มส","มส",IF('2.ชื่อนักเรียน'!R50="ร","ร",IF('2.ชื่อนักเรียน'!R50="ย้าย","ย้าย",IF($B118="","",IF(DB118="","",IF(DB118&gt;=75,"เชี่ยวชาญ",IF(DB118&gt;=65,"ชำนาญ",IF(DB118&gt;=55,"พัฒนา",IF(DB118&gt;=50,"เริ่มต้น","ไม่ผ่าน")))))))))</f>
        <v/>
      </c>
      <c r="DD118" s="1233" t="str">
        <f>IF($A$72&lt;&gt;"ชั้น"&amp;'01.ข้อมูลเบื้องต้น'!$H$2,"",IF(VLOOKUP($A118,'02.คีย์เทอม1'!$A$10:$GT$59,160,FALSE)="","",VLOOKUP($A118,'02.คีย์เทอม1'!$A$10:$GT$59,160,FALSE)))</f>
        <v/>
      </c>
      <c r="DE118" s="1233" t="str">
        <f>IF($A$72&lt;&gt;"ชั้น"&amp;'01.ข้อมูลเบื้องต้น'!$H$2,"",IF(VLOOKUP($A118,'03.คีย์เทอม2'!$A$10:$GT$59,160,FALSE)="","",VLOOKUP($A118,'03.คีย์เทอม2'!$A$10:$GT$59,160,FALSE)))</f>
        <v/>
      </c>
      <c r="DF118" s="1262" t="str">
        <f t="shared" si="115"/>
        <v/>
      </c>
      <c r="DG118" s="1233" t="str">
        <f>IF('2.ชื่อนักเรียน'!R50="มส","มส",IF('2.ชื่อนักเรียน'!R50="ร","ร",IF('2.ชื่อนักเรียน'!R50="ย้าย","ย้าย",IF($B118="","",IF(DF118="","",IF(DF118&gt;=75,"เชี่ยวชาญ",IF(DF118&gt;=65,"ชำนาญ",IF(DF118&gt;=55,"พัฒนา",IF(DF118&gt;=50,"เริ่มต้น","ไม่ผ่าน")))))))))</f>
        <v/>
      </c>
      <c r="DH118" s="1233" t="str">
        <f>IF($A$72&lt;&gt;"ชั้น"&amp;'01.ข้อมูลเบื้องต้น'!$H$2,"",IF(VLOOKUP($A118,'02.คีย์เทอม1'!$A$10:$GT$59,165,FALSE)="","",VLOOKUP($A118,'02.คีย์เทอม1'!$A$10:$GT$59,165,FALSE)))</f>
        <v/>
      </c>
      <c r="DI118" s="1233" t="str">
        <f>IF($A$72&lt;&gt;"ชั้น"&amp;'01.ข้อมูลเบื้องต้น'!$H$2,"",IF(VLOOKUP($A118,'03.คีย์เทอม2'!$A$10:$GT$59,165,FALSE)="","",VLOOKUP($A118,'03.คีย์เทอม2'!$A$10:$GT$59,165,FALSE)))</f>
        <v/>
      </c>
      <c r="DJ118" s="1262" t="str">
        <f t="shared" si="116"/>
        <v/>
      </c>
      <c r="DK118" s="1233" t="str">
        <f>IF('2.ชื่อนักเรียน'!R50="มส","มส",IF('2.ชื่อนักเรียน'!R50="ร","ร",IF('2.ชื่อนักเรียน'!R50="ย้าย","ย้าย",IF($B118="","",IF(DJ118="","",IF(DJ118&gt;=75,"เชี่ยวชาญ",IF(DJ118&gt;=65,"ชำนาญ",IF(DJ118&gt;=55,"พัฒนา",IF(DJ118&gt;=50,"เริ่มต้น","ไม่ผ่าน")))))))))</f>
        <v/>
      </c>
      <c r="DL118" s="1233" t="str">
        <f>IF($A$72&lt;&gt;"ชั้น"&amp;'01.ข้อมูลเบื้องต้น'!$H$2,"",IF(VLOOKUP($A118,'02.คีย์เทอม1'!$A$10:$GT$59,170,FALSE)="","",VLOOKUP($A118,'02.คีย์เทอม1'!$A$10:$GT$59,170,FALSE)))</f>
        <v/>
      </c>
      <c r="DM118" s="1233" t="str">
        <f>IF($A$72&lt;&gt;"ชั้น"&amp;'01.ข้อมูลเบื้องต้น'!$H$2,"",IF(VLOOKUP($A118,'03.คีย์เทอม2'!$A$10:$GT$59,170,FALSE)="","",VLOOKUP($A118,'03.คีย์เทอม2'!$A$10:$GT$59,170,FALSE)))</f>
        <v/>
      </c>
      <c r="DN118" s="1262" t="str">
        <f t="shared" si="117"/>
        <v/>
      </c>
      <c r="DO118" s="1233" t="str">
        <f>IF('2.ชื่อนักเรียน'!R50="มส","มส",IF('2.ชื่อนักเรียน'!R50="ร","ร",IF('2.ชื่อนักเรียน'!R50="ย้าย","ย้าย",IF($B118="","",IF(DN118="","",IF(DN118&gt;=75,"เชี่ยวชาญ",IF(DN118&gt;=65,"ชำนาญ",IF(DN118&gt;=55,"พัฒนา",IF(DN118&gt;=50,"เริ่มต้น","ไม่ผ่าน")))))))))</f>
        <v/>
      </c>
      <c r="DP118" s="1233" t="str">
        <f>IF($A$72&lt;&gt;"ชั้น"&amp;'01.ข้อมูลเบื้องต้น'!$H$2,"",IF(VLOOKUP($A118,'02.คีย์เทอม1'!$A$10:$GT$59,175,FALSE)="","",VLOOKUP($A118,'02.คีย์เทอม1'!$A$10:$GT$59,175,FALSE)))</f>
        <v/>
      </c>
      <c r="DQ118" s="1233" t="str">
        <f>IF($A$72&lt;&gt;"ชั้น"&amp;'01.ข้อมูลเบื้องต้น'!$H$2,"",IF(VLOOKUP($A118,'03.คีย์เทอม2'!$A$10:$GT$59,175,FALSE)="","",VLOOKUP($A118,'03.คีย์เทอม2'!$A$10:$GT$59,175,FALSE)))</f>
        <v/>
      </c>
      <c r="DR118" s="1262" t="str">
        <f t="shared" si="118"/>
        <v/>
      </c>
      <c r="DS118" s="1233" t="str">
        <f>IF('2.ชื่อนักเรียน'!R50="มส","มส",IF('2.ชื่อนักเรียน'!R50="ร","ร",IF('2.ชื่อนักเรียน'!R50="ย้าย","ย้าย",IF($B118="","",IF(DR118="","",IF(DR118&gt;=75,"เชี่ยวชาญ",IF(DR118&gt;=65,"ชำนาญ",IF(DR118&gt;=55,"พัฒนา",IF(DR118&gt;=50,"เริ่มต้น","ไม่ผ่าน")))))))))</f>
        <v/>
      </c>
      <c r="DT118" s="1233" t="str">
        <f>IF($A$72&lt;&gt;"ชั้น"&amp;'01.ข้อมูลเบื้องต้น'!$H$2,"",IF(VLOOKUP($A118,'02.คีย์เทอม1'!$A$10:$GT$59,180,FALSE)="","",VLOOKUP($A118,'02.คีย์เทอม1'!$A$10:$GT$59,180,FALSE)))</f>
        <v/>
      </c>
      <c r="DU118" s="1233" t="str">
        <f>IF($A$72&lt;&gt;"ชั้น"&amp;'01.ข้อมูลเบื้องต้น'!$H$2,"",IF(VLOOKUP($A118,'03.คีย์เทอม2'!$A$10:$GT$59,180,FALSE)="","",VLOOKUP($A118,'03.คีย์เทอม2'!$A$10:$GT$59,180,FALSE)))</f>
        <v/>
      </c>
      <c r="DV118" s="1262" t="str">
        <f t="shared" si="119"/>
        <v/>
      </c>
      <c r="DW118" s="1233" t="str">
        <f>IF('2.ชื่อนักเรียน'!R50="มส","มส",IF('2.ชื่อนักเรียน'!R50="ร","ร",IF('2.ชื่อนักเรียน'!R50="ย้าย","ย้าย",IF($B118="","",IF(DV118="","",IF(DV118&gt;=75,"เชี่ยวชาญ",IF(DV118&gt;=65,"ชำนาญ",IF(DV118&gt;=55,"พัฒนา",IF(DV118&gt;=50,"เริ่มต้น","ไม่ผ่าน")))))))))</f>
        <v/>
      </c>
    </row>
    <row r="119" spans="1:127" ht="16.8" customHeight="1">
      <c r="A119" s="1323">
        <v>41</v>
      </c>
      <c r="B119" s="1324" t="str">
        <f>IF('2.ชื่อนักเรียน'!C51="","",'2.ชื่อนักเรียน'!C51)</f>
        <v/>
      </c>
      <c r="C119" s="1313" t="str">
        <f>IF('2.ชื่อนักเรียน'!D51="","",'2.ชื่อนักเรียน'!D51)</f>
        <v/>
      </c>
      <c r="D119" s="1314" t="str">
        <f>IF($A$72&lt;&gt;"ชั้น"&amp;'01.ข้อมูลเบื้องต้น'!$H$2,"",IF(AK119="","",AK119))</f>
        <v/>
      </c>
      <c r="E119" s="1314" t="str">
        <f>IF($A$72&lt;&gt;"ชั้น"&amp;'01.ข้อมูลเบื้องต้น'!$H$2,"",IF(AO119="","",AO119))</f>
        <v/>
      </c>
      <c r="F119" s="1315" t="str">
        <f>IF($A$72&lt;&gt;"ชั้น"&amp;'01.ข้อมูลเบื้องต้น'!$H$2,"",IF(AS119="","",AS119))</f>
        <v/>
      </c>
      <c r="G119" s="1332" t="str">
        <f>IF($A$72&lt;&gt;"ชั้น"&amp;'01.ข้อมูลเบื้องต้น'!$H$2,"",IF(AW119="","",AW119))</f>
        <v/>
      </c>
      <c r="H119" s="1333" t="str">
        <f>IF($A$72&lt;&gt;"ชั้น"&amp;'01.ข้อมูลเบื้องต้น'!$H$2,"",IF(BA119="","",BA119))</f>
        <v/>
      </c>
      <c r="I119" s="1316" t="str">
        <f>IF($A$72&lt;&gt;"ชั้น"&amp;'01.ข้อมูลเบื้องต้น'!$H$2,"",IF(BE119="","",BE119))</f>
        <v/>
      </c>
      <c r="J119" s="1316" t="str">
        <f>IF($A$72&lt;&gt;"ชั้น"&amp;'01.ข้อมูลเบื้องต้น'!$H$2,"",IF(BI119="","",BI119))</f>
        <v/>
      </c>
      <c r="K119" s="1316" t="str">
        <f>IF($A$72&lt;&gt;"ชั้น"&amp;'01.ข้อมูลเบื้องต้น'!$H$2,"",IF(BM119="","",BM119))</f>
        <v/>
      </c>
      <c r="L119" s="1334" t="str">
        <f>IF($A$72&lt;&gt;"ชั้น"&amp;'01.ข้อมูลเบื้องต้น'!$H$2,"",IF(BO119="","",BO119))</f>
        <v/>
      </c>
      <c r="M119" s="1332" t="str">
        <f>IF($A$72&lt;&gt;"ชั้น"&amp;'01.ข้อมูลเบื้องต้น'!$H$2,"",IF(BS119="","",BS119))</f>
        <v/>
      </c>
      <c r="N119" s="1333" t="str">
        <f>IF($A$72&lt;&gt;"ชั้น"&amp;'01.ข้อมูลเบื้องต้น'!$H$2,"",IF(BW119="","",BW119))</f>
        <v/>
      </c>
      <c r="O119" s="1333" t="str">
        <f>IF($A$72&lt;&gt;"ชั้น"&amp;'01.ข้อมูลเบื้องต้น'!$H$2,"",IF(CA119="","",CA119))</f>
        <v/>
      </c>
      <c r="P119" s="1333" t="str">
        <f>IF($A$72&lt;&gt;"ชั้น"&amp;'01.ข้อมูลเบื้องต้น'!$H$2,"",IF(CE119="","",CE119))</f>
        <v/>
      </c>
      <c r="Q119" s="1333" t="str">
        <f>IF($A$72&lt;&gt;"ชั้น"&amp;'01.ข้อมูลเบื้องต้น'!$H$2,"",IF(CI119="","",CI119))</f>
        <v/>
      </c>
      <c r="R119" s="1333" t="str">
        <f>IF($A$72&lt;&gt;"ชั้น"&amp;'01.ข้อมูลเบื้องต้น'!$H$2,"",IF(CM119="","",CM119))</f>
        <v/>
      </c>
      <c r="S119" s="1333" t="str">
        <f>IF($A$72&lt;&gt;"ชั้น"&amp;'01.ข้อมูลเบื้องต้น'!$H$2,"",IF(CQ119="","",CQ119))</f>
        <v/>
      </c>
      <c r="T119" s="1333" t="str">
        <f>IF($A$72&lt;&gt;"ชั้น"&amp;'01.ข้อมูลเบื้องต้น'!$H$2,"",IF(CU119="","",CU119))</f>
        <v/>
      </c>
      <c r="U119" s="1333" t="str">
        <f>IF($A$72&lt;&gt;"ชั้น"&amp;'01.ข้อมูลเบื้องต้น'!$H$2,"",IF(CY119="","",CY119))</f>
        <v/>
      </c>
      <c r="V119" s="1333" t="str">
        <f>IF($A$72&lt;&gt;"ชั้น"&amp;'01.ข้อมูลเบื้องต้น'!$H$2,"",IF(DC119="","",DC119))</f>
        <v/>
      </c>
      <c r="W119" s="1333" t="str">
        <f>IF($A$72&lt;&gt;"ชั้น"&amp;'01.ข้อมูลเบื้องต้น'!$H$2,"",IF(DG119="","",DG119))</f>
        <v/>
      </c>
      <c r="X119" s="1333" t="str">
        <f>IF($A$72&lt;&gt;"ชั้น"&amp;'01.ข้อมูลเบื้องต้น'!$H$2,"",IF(DK119="","",DK119))</f>
        <v/>
      </c>
      <c r="Y119" s="1333" t="str">
        <f>IF($A$72&lt;&gt;"ชั้น"&amp;'01.ข้อมูลเบื้องต้น'!$H$2,"",IF(DO119="","",DO119))</f>
        <v/>
      </c>
      <c r="Z119" s="1333" t="str">
        <f>IF($A$72&lt;&gt;"ชั้น"&amp;'01.ข้อมูลเบื้องต้น'!$H$2,"",IF(DS119="","",DS119))</f>
        <v/>
      </c>
      <c r="AA119" s="1423" t="str">
        <f>IF($A$72&lt;&gt;"ชั้น"&amp;'01.ข้อมูลเบื้องต้น'!$H$2,"",IF(DW119="","",DW119))</f>
        <v/>
      </c>
      <c r="AB119" s="1421" t="str">
        <f>IF($A$72&lt;&gt;"ชั้น"&amp;'01.ข้อมูลเบื้องต้น'!$H$2,"",'7.พัฒนาผู้เรียน'!G51)</f>
        <v/>
      </c>
      <c r="AC119" s="1422" t="str">
        <f>IF($A$72&lt;&gt;"ชั้น"&amp;'01.ข้อมูลเบื้องต้น'!$H$2,"",'9.คุณลักษณะ'!I51)</f>
        <v/>
      </c>
      <c r="AH119" s="1233" t="str">
        <f>IF($A$72&lt;&gt;"ชั้น"&amp;'01.ข้อมูลเบื้องต้น'!$H$2,"",IF(VLOOKUP($A119,'02.คีย์เทอม1'!$A$10:$GT$59,189,FALSE)="","",VLOOKUP($A119,'02.คีย์เทอม1'!$A$10:$GT$59,189,FALSE)))</f>
        <v/>
      </c>
      <c r="AI119" s="1233" t="str">
        <f>IF($A$72&lt;&gt;"ชั้น"&amp;'01.ข้อมูลเบื้องต้น'!$H$2,"",IF(VLOOKUP($A119,'03.คีย์เทอม2'!$A$10:$GT$59,189,FALSE)="","",VLOOKUP($A119,'03.คีย์เทอม2'!$A$10:$GT$59,189,FALSE)))</f>
        <v/>
      </c>
      <c r="AJ119" s="1262" t="str">
        <f t="shared" si="73"/>
        <v/>
      </c>
      <c r="AK119" s="1233" t="str">
        <f>IF('2.ชื่อนักเรียน'!R51="มส","มส",IF('2.ชื่อนักเรียน'!R51="ร","ร",IF('2.ชื่อนักเรียน'!R51="ย้าย","ย้าย",IF($B119="","",IF(AJ119="","",IF(AJ119&gt;=75,"เชี่ยวชาญ",IF(AJ119&gt;=65,"ชำนาญ",IF(AJ119&gt;=55,"พัฒนา",IF(AJ119&gt;=50,"เริ่มต้น","ไม่ผ่าน")))))))))</f>
        <v/>
      </c>
      <c r="AL119" s="1233" t="str">
        <f>IF($A$72&lt;&gt;"ชั้น"&amp;'01.ข้อมูลเบื้องต้น'!$H$2,"",IF(VLOOKUP($A119,'02.คีย์เทอม1'!$A$10:$GT$59,193,FALSE)="","",VLOOKUP($A119,'02.คีย์เทอม1'!$A$10:$GT$59,193,FALSE)))</f>
        <v/>
      </c>
      <c r="AM119" s="1233" t="str">
        <f>IF($A$72&lt;&gt;"ชั้น"&amp;'01.ข้อมูลเบื้องต้น'!$H$2,"",IF(VLOOKUP($A119,'03.คีย์เทอม2'!$A$10:$GT$59,193,FALSE)="","",VLOOKUP($A119,'03.คีย์เทอม2'!$A$10:$GT$59,193,FALSE)))</f>
        <v/>
      </c>
      <c r="AN119" s="1262" t="str">
        <f t="shared" si="97"/>
        <v/>
      </c>
      <c r="AO119" s="1233" t="str">
        <f>IF('2.ชื่อนักเรียน'!R51="มส","มส",IF('2.ชื่อนักเรียน'!R51="ร","ร",IF('2.ชื่อนักเรียน'!R51="ย้าย","ย้าย",IF($B119="","",IF(AN119="","",IF(AN119&gt;=75,"เชี่ยวชาญ",IF(AN119&gt;=65,"ชำนาญ",IF(AN119&gt;=55,"พัฒนา",IF(AN119&gt;=50,"เริ่มต้น","ไม่ผ่าน")))))))))</f>
        <v/>
      </c>
      <c r="AP119" s="1233" t="str">
        <f>IF($A$72&lt;&gt;"ชั้น"&amp;'01.ข้อมูลเบื้องต้น'!$H$2,"",IF(VLOOKUP($A119,'02.คีย์เทอม1'!$A$10:$GT$59,195,FALSE)="","",VLOOKUP($A119,'02.คีย์เทอม1'!$A$10:$GT$59,195,FALSE)))</f>
        <v/>
      </c>
      <c r="AQ119" s="1233" t="str">
        <f>IF($A$72&lt;&gt;"ชั้น"&amp;'01.ข้อมูลเบื้องต้น'!$H$2,"",IF(VLOOKUP($A119,'03.คีย์เทอม2'!$A$10:$GT$59,195,FALSE)="","",VLOOKUP($A119,'03.คีย์เทอม2'!$A$10:$GT$59,195,FALSE)))</f>
        <v/>
      </c>
      <c r="AR119" s="1262" t="str">
        <f t="shared" si="98"/>
        <v/>
      </c>
      <c r="AS119" s="1233" t="str">
        <f>IF('2.ชื่อนักเรียน'!R51="มส","มส",IF('2.ชื่อนักเรียน'!R51="ร","ร",IF('2.ชื่อนักเรียน'!R51="ย้าย","ย้าย",IF($B119="","",IF(AR119="","",IF(AR119&gt;=75,"เชี่ยวชาญ",IF(AR119&gt;=65,"ชำนาญ",IF(AR119&gt;=55,"พัฒนา",IF(AR119&gt;=50,"เริ่มต้น","ไม่ผ่าน")))))))))</f>
        <v/>
      </c>
      <c r="AT119" s="1233" t="str">
        <f>IF($A$72&lt;&gt;"ชั้น"&amp;'01.ข้อมูลเบื้องต้น'!$H$2,"",IF(VLOOKUP($A119,'02.คีย์เทอม1'!$A$10:$GT$59,196,FALSE)="","",VLOOKUP($A119,'02.คีย์เทอม1'!$A$10:$GT$59,196,FALSE)))</f>
        <v/>
      </c>
      <c r="AU119" s="1233" t="str">
        <f>IF($A$72&lt;&gt;"ชั้น"&amp;'01.ข้อมูลเบื้องต้น'!$H$2,"",IF(VLOOKUP($A119,'03.คีย์เทอม2'!$A$10:$GT$59,196,FALSE)="","",VLOOKUP($A119,'03.คีย์เทอม2'!$A$10:$GT$59,196,FALSE)))</f>
        <v/>
      </c>
      <c r="AV119" s="1262" t="str">
        <f t="shared" si="99"/>
        <v/>
      </c>
      <c r="AW119" s="1233" t="str">
        <f>IF('2.ชื่อนักเรียน'!R51="มส","มส",IF('2.ชื่อนักเรียน'!R51="ร","ร",IF('2.ชื่อนักเรียน'!R51="ย้าย","ย้าย",IF($B119="","",IF(AV119="","",IF(AV119&gt;=75,"เชี่ยวชาญ",IF(AV119&gt;=65,"ชำนาญ",IF(AV119&gt;=55,"พัฒนา",IF(AV119&gt;=50,"เริ่มต้น","ไม่ผ่าน")))))))))</f>
        <v/>
      </c>
      <c r="AX119" s="1233" t="str">
        <f>IF($A$72&lt;&gt;"ชั้น"&amp;'01.ข้อมูลเบื้องต้น'!$H$2,"",IF(VLOOKUP($A119,'02.คีย์เทอม1'!$A$10:$GT$59,197,FALSE)="","",VLOOKUP($A119,'02.คีย์เทอม1'!$A$10:$GT$59,197,FALSE)))</f>
        <v/>
      </c>
      <c r="AY119" s="1233" t="str">
        <f>IF($A$72&lt;&gt;"ชั้น"&amp;'01.ข้อมูลเบื้องต้น'!$H$2,"",IF(VLOOKUP($A119,'03.คีย์เทอม2'!$A$10:$GT$59,197,FALSE)="","",VLOOKUP($A119,'03.คีย์เทอม2'!$A$10:$GT$59,197,FALSE)))</f>
        <v/>
      </c>
      <c r="AZ119" s="1262" t="str">
        <f t="shared" si="100"/>
        <v/>
      </c>
      <c r="BA119" s="1233" t="str">
        <f>IF('2.ชื่อนักเรียน'!R51="มส","มส",IF('2.ชื่อนักเรียน'!R51="ร","ร",IF('2.ชื่อนักเรียน'!R51="ย้าย","ย้าย",IF($B119="","",IF(AZ119="","",IF(AZ119&gt;=75,"เชี่ยวชาญ",IF(AZ119&gt;=65,"ชำนาญ",IF(AZ119&gt;=55,"พัฒนา",IF(AZ119&gt;=50,"เริ่มต้น","ไม่ผ่าน")))))))))</f>
        <v/>
      </c>
      <c r="BB119" s="1233" t="str">
        <f>IF($A$72&lt;&gt;"ชั้น"&amp;'01.ข้อมูลเบื้องต้น'!$H$2,"",IF(VLOOKUP($A119,'02.คีย์เทอม1'!$A$10:$GT$59,198,FALSE)="","",VLOOKUP($A119,'02.คีย์เทอม1'!$A$10:$GT$59,198,FALSE)))</f>
        <v/>
      </c>
      <c r="BC119" s="1233" t="str">
        <f>IF($A$72&lt;&gt;"ชั้น"&amp;'01.ข้อมูลเบื้องต้น'!$H$2,"",IF(VLOOKUP($A119,'03.คีย์เทอม2'!$A$10:$GT$59,198,FALSE)="","",VLOOKUP($A119,'03.คีย์เทอม2'!$A$10:$GT$59,198,FALSE)))</f>
        <v/>
      </c>
      <c r="BD119" s="1262" t="str">
        <f t="shared" si="101"/>
        <v/>
      </c>
      <c r="BE119" s="1233" t="str">
        <f>IF('2.ชื่อนักเรียน'!R51="มส","มส",IF('2.ชื่อนักเรียน'!R51="ร","ร",IF('2.ชื่อนักเรียน'!R51="ย้าย","ย้าย",IF($B119="","",IF(BD119="","",IF(BD119&gt;=75,"เชี่ยวชาญ",IF(BD119&gt;=65,"ชำนาญ",IF(BD119&gt;=55,"พัฒนา",IF(BD119&gt;=50,"เริ่มต้น","ไม่ผ่าน")))))))))</f>
        <v/>
      </c>
      <c r="BF119" s="1233" t="str">
        <f>IF($A$72&lt;&gt;"ชั้น"&amp;'01.ข้อมูลเบื้องต้น'!$H$2,"",IF(VLOOKUP($A119,'02.คีย์เทอม1'!$A$10:$GT$59,199,FALSE)="","",VLOOKUP($A119,'02.คีย์เทอม1'!$A$10:$GT$59,199,FALSE)))</f>
        <v/>
      </c>
      <c r="BG119" s="1233" t="str">
        <f>IF($A$72&lt;&gt;"ชั้น"&amp;'01.ข้อมูลเบื้องต้น'!$H$2,"",IF(VLOOKUP($A119,'03.คีย์เทอม2'!$A$10:$GT$59,199,FALSE)="","",VLOOKUP($A119,'03.คีย์เทอม2'!$A$10:$GT$59,199,FALSE)))</f>
        <v/>
      </c>
      <c r="BH119" s="1262" t="str">
        <f t="shared" si="102"/>
        <v/>
      </c>
      <c r="BI119" s="1233" t="str">
        <f>IF('2.ชื่อนักเรียน'!R51="มส","มส",IF('2.ชื่อนักเรียน'!R51="ร","ร",IF('2.ชื่อนักเรียน'!R51="ย้าย","ย้าย",IF($B119="","",IF(BH119="","",IF(BH119&gt;=75,"เชี่ยวชาญ",IF(BH119&gt;=65,"ชำนาญ",IF(BH119&gt;=55,"พัฒนา",IF(BH119&gt;=50,"เริ่มต้น","ไม่ผ่าน")))))))))</f>
        <v/>
      </c>
      <c r="BJ119" s="1233" t="str">
        <f>IF($A$72&lt;&gt;"ชั้น"&amp;'01.ข้อมูลเบื้องต้น'!$H$2,"",IF(VLOOKUP($A119,'02.คีย์เทอม1'!$A$10:$GT$59,200,FALSE)="","",VLOOKUP($A119,'02.คีย์เทอม1'!$A$10:$GT$59,200,FALSE)))</f>
        <v/>
      </c>
      <c r="BK119" s="1233" t="str">
        <f>IF($A$72&lt;&gt;"ชั้น"&amp;'01.ข้อมูลเบื้องต้น'!$H$2,"",IF(VLOOKUP($A119,'03.คีย์เทอม2'!$A$10:$GT$59,200,FALSE)="","",VLOOKUP($A119,'03.คีย์เทอม2'!$A$10:$GT$59,200,FALSE)))</f>
        <v/>
      </c>
      <c r="BL119" s="1262" t="str">
        <f t="shared" si="103"/>
        <v/>
      </c>
      <c r="BM119" s="1233" t="str">
        <f>IF('2.ชื่อนักเรียน'!R51="มส","มส",IF('2.ชื่อนักเรียน'!R51="ร","ร",IF('2.ชื่อนักเรียน'!R51="ย้าย","ย้าย",IF($B119="","",IF(BL119="","",IF(BL119&gt;=75,"เชี่ยวชาญ",IF(BL119&gt;=65,"ชำนาญ",IF(BL119&gt;=55,"พัฒนา",IF(BL119&gt;=50,"เริ่มต้น","ไม่ผ่าน")))))))))</f>
        <v/>
      </c>
      <c r="BN119" s="1262" t="str">
        <f t="shared" si="104"/>
        <v/>
      </c>
      <c r="BO119" s="1233" t="str">
        <f>IF('2.ชื่อนักเรียน'!R51="มส","มส",IF('2.ชื่อนักเรียน'!R51="ร","ร",IF('2.ชื่อนักเรียน'!R51="ย้าย","ย้าย",IF($B119="","",IF(BN119="","",IF(BN119&gt;=75,"เชี่ยวชาญ",IF(BN119&gt;=65,"ชำนาญ",IF(BN119&gt;=55,"พัฒนา",IF(BN119&gt;=50,"เริ่มต้น","ไม่ผ่าน")))))))))</f>
        <v/>
      </c>
      <c r="BP119" s="1233" t="str">
        <f>IF($A$72&lt;&gt;"ชั้น"&amp;'01.ข้อมูลเบื้องต้น'!$H$2,"",IF(VLOOKUP($A119,'02.คีย์เทอม1'!$A$10:$GT$59,110,FALSE)="","",VLOOKUP($A119,'02.คีย์เทอม1'!$A$10:$GT$59,110,FALSE)))</f>
        <v/>
      </c>
      <c r="BQ119" s="1233" t="str">
        <f>IF($A$72&lt;&gt;"ชั้น"&amp;'01.ข้อมูลเบื้องต้น'!$H$2,"",IF(VLOOKUP($A119,'03.คีย์เทอม2'!$A$10:$GT$59,110,FALSE)="","",VLOOKUP($A119,'03.คีย์เทอม2'!$A$10:$GT$59,110,FALSE)))</f>
        <v/>
      </c>
      <c r="BR119" s="1262" t="str">
        <f t="shared" si="105"/>
        <v/>
      </c>
      <c r="BS119" s="1233" t="str">
        <f>IF('2.ชื่อนักเรียน'!R51="มส","มส",IF('2.ชื่อนักเรียน'!R51="ร","ร",IF('2.ชื่อนักเรียน'!R51="ย้าย","ย้าย",IF($B119="","",IF(BR119="","",IF(BR119&gt;=75,"เชี่ยวชาญ",IF(BR119&gt;=65,"ชำนาญ",IF(BR119&gt;=55,"พัฒนา",IF(BR119&gt;=50,"เริ่มต้น","ไม่ผ่าน")))))))))</f>
        <v/>
      </c>
      <c r="BT119" s="1233" t="str">
        <f>IF($A$72&lt;&gt;"ชั้น"&amp;'01.ข้อมูลเบื้องต้น'!$H$2,"",IF(VLOOKUP($A119,'02.คีย์เทอม1'!$A$10:$GT$59,115,FALSE)="","",VLOOKUP($A119,'02.คีย์เทอม1'!$A$10:$GT$59,115,FALSE)))</f>
        <v/>
      </c>
      <c r="BU119" s="1233" t="str">
        <f>IF($A$72&lt;&gt;"ชั้น"&amp;'01.ข้อมูลเบื้องต้น'!$H$2,"",IF(VLOOKUP($A119,'03.คีย์เทอม2'!$A$10:$GT$59,115,FALSE)="","",VLOOKUP($A119,'03.คีย์เทอม2'!$A$10:$GT$59,115,FALSE)))</f>
        <v/>
      </c>
      <c r="BV119" s="1262" t="str">
        <f t="shared" si="106"/>
        <v/>
      </c>
      <c r="BW119" s="1233" t="str">
        <f>IF('2.ชื่อนักเรียน'!R51="มส","มส",IF('2.ชื่อนักเรียน'!R51="ร","ร",IF('2.ชื่อนักเรียน'!R51="ย้าย","ย้าย",IF($B119="","",IF(BV119="","",IF(BV119&gt;=75,"เชี่ยวชาญ",IF(BV119&gt;=65,"ชำนาญ",IF(BV119&gt;=55,"พัฒนา",IF(BV119&gt;=50,"เริ่มต้น","ไม่ผ่าน")))))))))</f>
        <v/>
      </c>
      <c r="BX119" s="1233" t="str">
        <f>IF($A$72&lt;&gt;"ชั้น"&amp;'01.ข้อมูลเบื้องต้น'!$H$2,"",IF(VLOOKUP($A119,'02.คีย์เทอม1'!$A$10:$GT$59,120,FALSE)="","",VLOOKUP($A119,'02.คีย์เทอม1'!$A$10:$GT$59,120,FALSE)))</f>
        <v/>
      </c>
      <c r="BY119" s="1233" t="str">
        <f>IF($A$72&lt;&gt;"ชั้น"&amp;'01.ข้อมูลเบื้องต้น'!$H$2,"",IF(VLOOKUP($A119,'03.คีย์เทอม2'!$A$10:$GT$59,120,FALSE)="","",VLOOKUP($A119,'03.คีย์เทอม2'!$A$10:$GT$59,120,FALSE)))</f>
        <v/>
      </c>
      <c r="BZ119" s="1262" t="str">
        <f t="shared" si="107"/>
        <v/>
      </c>
      <c r="CA119" s="1233" t="str">
        <f>IF('2.ชื่อนักเรียน'!R51="มส","มส",IF('2.ชื่อนักเรียน'!R51="ร","ร",IF('2.ชื่อนักเรียน'!R51="ย้าย","ย้าย",IF($B119="","",IF(BZ119="","",IF(BZ119&gt;=75,"เชี่ยวชาญ",IF(BZ119&gt;=65,"ชำนาญ",IF(BZ119&gt;=55,"พัฒนา",IF(BZ119&gt;=50,"เริ่มต้น","ไม่ผ่าน")))))))))</f>
        <v/>
      </c>
      <c r="CB119" s="1233" t="str">
        <f>IF($A$72&lt;&gt;"ชั้น"&amp;'01.ข้อมูลเบื้องต้น'!$H$2,"",IF(VLOOKUP($A119,'02.คีย์เทอม1'!$A$10:$GT$59,125,FALSE)="","",VLOOKUP($A119,'02.คีย์เทอม1'!$A$10:$GT$59,125,FALSE)))</f>
        <v/>
      </c>
      <c r="CC119" s="1233" t="str">
        <f>IF($A$72&lt;&gt;"ชั้น"&amp;'01.ข้อมูลเบื้องต้น'!$H$2,"",IF(VLOOKUP($A119,'03.คีย์เทอม2'!$A$10:$GT$59,125,FALSE)="","",VLOOKUP($A119,'03.คีย์เทอม2'!$A$10:$GT$59,125,FALSE)))</f>
        <v/>
      </c>
      <c r="CD119" s="1262" t="str">
        <f t="shared" si="108"/>
        <v/>
      </c>
      <c r="CE119" s="1233" t="str">
        <f>IF('2.ชื่อนักเรียน'!R51="มส","มส",IF('2.ชื่อนักเรียน'!R51="ร","ร",IF('2.ชื่อนักเรียน'!R51="ย้าย","ย้าย",IF($B119="","",IF(CD119="","",IF(CD119&gt;=75,"เชี่ยวชาญ",IF(CD119&gt;=65,"ชำนาญ",IF(CD119&gt;=55,"พัฒนา",IF(CD119&gt;=50,"เริ่มต้น","ไม่ผ่าน")))))))))</f>
        <v/>
      </c>
      <c r="CF119" s="1233" t="str">
        <f>IF($A$72&lt;&gt;"ชั้น"&amp;'01.ข้อมูลเบื้องต้น'!$H$2,"",IF(VLOOKUP($A119,'02.คีย์เทอม1'!$A$10:$GT$59,130,FALSE)="","",VLOOKUP($A119,'02.คีย์เทอม1'!$A$10:$GT$59,130,FALSE)))</f>
        <v/>
      </c>
      <c r="CG119" s="1233" t="str">
        <f>IF($A$72&lt;&gt;"ชั้น"&amp;'01.ข้อมูลเบื้องต้น'!$H$2,"",IF(VLOOKUP($A119,'03.คีย์เทอม2'!$A$10:$GT$59,130,FALSE)="","",VLOOKUP($A119,'03.คีย์เทอม2'!$A$10:$GT$59,130,FALSE)))</f>
        <v/>
      </c>
      <c r="CH119" s="1262" t="str">
        <f t="shared" si="109"/>
        <v/>
      </c>
      <c r="CI119" s="1233" t="str">
        <f>IF('2.ชื่อนักเรียน'!R51="มส","มส",IF('2.ชื่อนักเรียน'!R51="ร","ร",IF('2.ชื่อนักเรียน'!R51="ย้าย","ย้าย",IF($B119="","",IF(CH119="","",IF(CH119&gt;=75,"เชี่ยวชาญ",IF(CH119&gt;=65,"ชำนาญ",IF(CH119&gt;=55,"พัฒนา",IF(CH119&gt;=50,"เริ่มต้น","ไม่ผ่าน")))))))))</f>
        <v/>
      </c>
      <c r="CJ119" s="1233" t="str">
        <f>IF($A$72&lt;&gt;"ชั้น"&amp;'01.ข้อมูลเบื้องต้น'!$H$2,"",IF(VLOOKUP($A119,'02.คีย์เทอม1'!$A$10:$GT$59,135,FALSE)="","",VLOOKUP($A119,'02.คีย์เทอม1'!$A$10:$GT$59,135,FALSE)))</f>
        <v/>
      </c>
      <c r="CK119" s="1233" t="str">
        <f>IF($A$72&lt;&gt;"ชั้น"&amp;'01.ข้อมูลเบื้องต้น'!$H$2,"",IF(VLOOKUP($A119,'03.คีย์เทอม2'!$A$10:$GT$59,135,FALSE)="","",VLOOKUP($A119,'03.คีย์เทอม2'!$A$10:$GT$59,135,FALSE)))</f>
        <v/>
      </c>
      <c r="CL119" s="1262" t="str">
        <f t="shared" si="110"/>
        <v/>
      </c>
      <c r="CM119" s="1233" t="str">
        <f>IF('2.ชื่อนักเรียน'!R51="มส","มส",IF('2.ชื่อนักเรียน'!R51="ร","ร",IF('2.ชื่อนักเรียน'!R51="ย้าย","ย้าย",IF($B119="","",IF(CL119="","",IF(CL119&gt;=75,"เชี่ยวชาญ",IF(CL119&gt;=65,"ชำนาญ",IF(CL119&gt;=55,"พัฒนา",IF(CL119&gt;=50,"เริ่มต้น","ไม่ผ่าน")))))))))</f>
        <v/>
      </c>
      <c r="CN119" s="1233" t="str">
        <f>IF($A$72&lt;&gt;"ชั้น"&amp;'01.ข้อมูลเบื้องต้น'!$H$2,"",IF(VLOOKUP($A119,'02.คีย์เทอม1'!$A$10:$GT$59,140,FALSE)="","",VLOOKUP($A119,'02.คีย์เทอม1'!$A$10:$GT$59,140,FALSE)))</f>
        <v/>
      </c>
      <c r="CO119" s="1233" t="str">
        <f>IF($A$72&lt;&gt;"ชั้น"&amp;'01.ข้อมูลเบื้องต้น'!$H$2,"",IF(VLOOKUP($A119,'03.คีย์เทอม2'!$A$10:$GT$59,140,FALSE)="","",VLOOKUP($A119,'03.คีย์เทอม2'!$A$10:$GT$59,140,FALSE)))</f>
        <v/>
      </c>
      <c r="CP119" s="1262" t="str">
        <f t="shared" si="111"/>
        <v/>
      </c>
      <c r="CQ119" s="1233" t="str">
        <f>IF('2.ชื่อนักเรียน'!R51="มส","มส",IF('2.ชื่อนักเรียน'!R51="ร","ร",IF('2.ชื่อนักเรียน'!R51="ย้าย","ย้าย",IF($B119="","",IF(CP119="","",IF(CP119&gt;=75,"เชี่ยวชาญ",IF(CP119&gt;=65,"ชำนาญ",IF(CP119&gt;=55,"พัฒนา",IF(CP119&gt;=50,"เริ่มต้น","ไม่ผ่าน")))))))))</f>
        <v/>
      </c>
      <c r="CR119" s="1233" t="str">
        <f>IF($A$72&lt;&gt;"ชั้น"&amp;'01.ข้อมูลเบื้องต้น'!$H$2,"",IF(VLOOKUP($A119,'02.คีย์เทอม1'!$A$10:$GT$59,145,FALSE)="","",VLOOKUP($A119,'02.คีย์เทอม1'!$A$10:$GT$59,145,FALSE)))</f>
        <v/>
      </c>
      <c r="CS119" s="1233" t="str">
        <f>IF($A$72&lt;&gt;"ชั้น"&amp;'01.ข้อมูลเบื้องต้น'!$H$2,"",IF(VLOOKUP($A119,'03.คีย์เทอม2'!$A$10:$GT$59,145,FALSE)="","",VLOOKUP($A119,'03.คีย์เทอม2'!$A$10:$GT$59,145,FALSE)))</f>
        <v/>
      </c>
      <c r="CT119" s="1262" t="str">
        <f t="shared" si="112"/>
        <v/>
      </c>
      <c r="CU119" s="1233" t="str">
        <f>IF('2.ชื่อนักเรียน'!R51="มส","มส",IF('2.ชื่อนักเรียน'!R51="ร","ร",IF('2.ชื่อนักเรียน'!R51="ย้าย","ย้าย",IF($B119="","",IF(CT119="","",IF(CT119&gt;=75,"เชี่ยวชาญ",IF(CT119&gt;=65,"ชำนาญ",IF(CT119&gt;=55,"พัฒนา",IF(CT119&gt;=50,"เริ่มต้น","ไม่ผ่าน")))))))))</f>
        <v/>
      </c>
      <c r="CV119" s="1233" t="str">
        <f>IF($A$72&lt;&gt;"ชั้น"&amp;'01.ข้อมูลเบื้องต้น'!$H$2,"",IF(VLOOKUP($A119,'02.คีย์เทอม1'!$A$10:$GT$59,150,FALSE)="","",VLOOKUP($A119,'02.คีย์เทอม1'!$A$10:$GT$59,150,FALSE)))</f>
        <v/>
      </c>
      <c r="CW119" s="1233" t="str">
        <f>IF($A$72&lt;&gt;"ชั้น"&amp;'01.ข้อมูลเบื้องต้น'!$H$2,"",IF(VLOOKUP($A119,'03.คีย์เทอม2'!$A$10:$GT$59,150,FALSE)="","",VLOOKUP($A119,'03.คีย์เทอม2'!$A$10:$GT$59,150,FALSE)))</f>
        <v/>
      </c>
      <c r="CX119" s="1262" t="str">
        <f t="shared" si="113"/>
        <v/>
      </c>
      <c r="CY119" s="1233" t="str">
        <f>IF('2.ชื่อนักเรียน'!R51="มส","มส",IF('2.ชื่อนักเรียน'!R51="ร","ร",IF('2.ชื่อนักเรียน'!R51="ย้าย","ย้าย",IF($B119="","",IF(CX119="","",IF(CX119&gt;=75,"เชี่ยวชาญ",IF(CX119&gt;=65,"ชำนาญ",IF(CX119&gt;=55,"พัฒนา",IF(CX119&gt;=50,"เริ่มต้น","ไม่ผ่าน")))))))))</f>
        <v/>
      </c>
      <c r="CZ119" s="1233" t="str">
        <f>IF($A$72&lt;&gt;"ชั้น"&amp;'01.ข้อมูลเบื้องต้น'!$H$2,"",IF(VLOOKUP($A119,'02.คีย์เทอม1'!$A$10:$GT$59,155,FALSE)="","",VLOOKUP($A119,'02.คีย์เทอม1'!$A$10:$GT$59,155,FALSE)))</f>
        <v/>
      </c>
      <c r="DA119" s="1233" t="str">
        <f>IF($A$72&lt;&gt;"ชั้น"&amp;'01.ข้อมูลเบื้องต้น'!$H$2,"",IF(VLOOKUP($A119,'03.คีย์เทอม2'!$A$10:$GT$59,155,FALSE)="","",VLOOKUP($A119,'03.คีย์เทอม2'!$A$10:$GT$59,155,FALSE)))</f>
        <v/>
      </c>
      <c r="DB119" s="1262" t="str">
        <f t="shared" si="114"/>
        <v/>
      </c>
      <c r="DC119" s="1233" t="str">
        <f>IF('2.ชื่อนักเรียน'!R51="มส","มส",IF('2.ชื่อนักเรียน'!R51="ร","ร",IF('2.ชื่อนักเรียน'!R51="ย้าย","ย้าย",IF($B119="","",IF(DB119="","",IF(DB119&gt;=75,"เชี่ยวชาญ",IF(DB119&gt;=65,"ชำนาญ",IF(DB119&gt;=55,"พัฒนา",IF(DB119&gt;=50,"เริ่มต้น","ไม่ผ่าน")))))))))</f>
        <v/>
      </c>
      <c r="DD119" s="1233" t="str">
        <f>IF($A$72&lt;&gt;"ชั้น"&amp;'01.ข้อมูลเบื้องต้น'!$H$2,"",IF(VLOOKUP($A119,'02.คีย์เทอม1'!$A$10:$GT$59,160,FALSE)="","",VLOOKUP($A119,'02.คีย์เทอม1'!$A$10:$GT$59,160,FALSE)))</f>
        <v/>
      </c>
      <c r="DE119" s="1233" t="str">
        <f>IF($A$72&lt;&gt;"ชั้น"&amp;'01.ข้อมูลเบื้องต้น'!$H$2,"",IF(VLOOKUP($A119,'03.คีย์เทอม2'!$A$10:$GT$59,160,FALSE)="","",VLOOKUP($A119,'03.คีย์เทอม2'!$A$10:$GT$59,160,FALSE)))</f>
        <v/>
      </c>
      <c r="DF119" s="1262" t="str">
        <f t="shared" si="115"/>
        <v/>
      </c>
      <c r="DG119" s="1233" t="str">
        <f>IF('2.ชื่อนักเรียน'!R51="มส","มส",IF('2.ชื่อนักเรียน'!R51="ร","ร",IF('2.ชื่อนักเรียน'!R51="ย้าย","ย้าย",IF($B119="","",IF(DF119="","",IF(DF119&gt;=75,"เชี่ยวชาญ",IF(DF119&gt;=65,"ชำนาญ",IF(DF119&gt;=55,"พัฒนา",IF(DF119&gt;=50,"เริ่มต้น","ไม่ผ่าน")))))))))</f>
        <v/>
      </c>
      <c r="DH119" s="1233" t="str">
        <f>IF($A$72&lt;&gt;"ชั้น"&amp;'01.ข้อมูลเบื้องต้น'!$H$2,"",IF(VLOOKUP($A119,'02.คีย์เทอม1'!$A$10:$GT$59,165,FALSE)="","",VLOOKUP($A119,'02.คีย์เทอม1'!$A$10:$GT$59,165,FALSE)))</f>
        <v/>
      </c>
      <c r="DI119" s="1233" t="str">
        <f>IF($A$72&lt;&gt;"ชั้น"&amp;'01.ข้อมูลเบื้องต้น'!$H$2,"",IF(VLOOKUP($A119,'03.คีย์เทอม2'!$A$10:$GT$59,165,FALSE)="","",VLOOKUP($A119,'03.คีย์เทอม2'!$A$10:$GT$59,165,FALSE)))</f>
        <v/>
      </c>
      <c r="DJ119" s="1262" t="str">
        <f t="shared" si="116"/>
        <v/>
      </c>
      <c r="DK119" s="1233" t="str">
        <f>IF('2.ชื่อนักเรียน'!R51="มส","มส",IF('2.ชื่อนักเรียน'!R51="ร","ร",IF('2.ชื่อนักเรียน'!R51="ย้าย","ย้าย",IF($B119="","",IF(DJ119="","",IF(DJ119&gt;=75,"เชี่ยวชาญ",IF(DJ119&gt;=65,"ชำนาญ",IF(DJ119&gt;=55,"พัฒนา",IF(DJ119&gt;=50,"เริ่มต้น","ไม่ผ่าน")))))))))</f>
        <v/>
      </c>
      <c r="DL119" s="1233" t="str">
        <f>IF($A$72&lt;&gt;"ชั้น"&amp;'01.ข้อมูลเบื้องต้น'!$H$2,"",IF(VLOOKUP($A119,'02.คีย์เทอม1'!$A$10:$GT$59,170,FALSE)="","",VLOOKUP($A119,'02.คีย์เทอม1'!$A$10:$GT$59,170,FALSE)))</f>
        <v/>
      </c>
      <c r="DM119" s="1233" t="str">
        <f>IF($A$72&lt;&gt;"ชั้น"&amp;'01.ข้อมูลเบื้องต้น'!$H$2,"",IF(VLOOKUP($A119,'03.คีย์เทอม2'!$A$10:$GT$59,170,FALSE)="","",VLOOKUP($A119,'03.คีย์เทอม2'!$A$10:$GT$59,170,FALSE)))</f>
        <v/>
      </c>
      <c r="DN119" s="1262" t="str">
        <f t="shared" si="117"/>
        <v/>
      </c>
      <c r="DO119" s="1233" t="str">
        <f>IF('2.ชื่อนักเรียน'!R51="มส","มส",IF('2.ชื่อนักเรียน'!R51="ร","ร",IF('2.ชื่อนักเรียน'!R51="ย้าย","ย้าย",IF($B119="","",IF(DN119="","",IF(DN119&gt;=75,"เชี่ยวชาญ",IF(DN119&gt;=65,"ชำนาญ",IF(DN119&gt;=55,"พัฒนา",IF(DN119&gt;=50,"เริ่มต้น","ไม่ผ่าน")))))))))</f>
        <v/>
      </c>
      <c r="DP119" s="1233" t="str">
        <f>IF($A$72&lt;&gt;"ชั้น"&amp;'01.ข้อมูลเบื้องต้น'!$H$2,"",IF(VLOOKUP($A119,'02.คีย์เทอม1'!$A$10:$GT$59,175,FALSE)="","",VLOOKUP($A119,'02.คีย์เทอม1'!$A$10:$GT$59,175,FALSE)))</f>
        <v/>
      </c>
      <c r="DQ119" s="1233" t="str">
        <f>IF($A$72&lt;&gt;"ชั้น"&amp;'01.ข้อมูลเบื้องต้น'!$H$2,"",IF(VLOOKUP($A119,'03.คีย์เทอม2'!$A$10:$GT$59,175,FALSE)="","",VLOOKUP($A119,'03.คีย์เทอม2'!$A$10:$GT$59,175,FALSE)))</f>
        <v/>
      </c>
      <c r="DR119" s="1262" t="str">
        <f t="shared" si="118"/>
        <v/>
      </c>
      <c r="DS119" s="1233" t="str">
        <f>IF('2.ชื่อนักเรียน'!R51="มส","มส",IF('2.ชื่อนักเรียน'!R51="ร","ร",IF('2.ชื่อนักเรียน'!R51="ย้าย","ย้าย",IF($B119="","",IF(DR119="","",IF(DR119&gt;=75,"เชี่ยวชาญ",IF(DR119&gt;=65,"ชำนาญ",IF(DR119&gt;=55,"พัฒนา",IF(DR119&gt;=50,"เริ่มต้น","ไม่ผ่าน")))))))))</f>
        <v/>
      </c>
      <c r="DT119" s="1233" t="str">
        <f>IF($A$72&lt;&gt;"ชั้น"&amp;'01.ข้อมูลเบื้องต้น'!$H$2,"",IF(VLOOKUP($A119,'02.คีย์เทอม1'!$A$10:$GT$59,180,FALSE)="","",VLOOKUP($A119,'02.คีย์เทอม1'!$A$10:$GT$59,180,FALSE)))</f>
        <v/>
      </c>
      <c r="DU119" s="1233" t="str">
        <f>IF($A$72&lt;&gt;"ชั้น"&amp;'01.ข้อมูลเบื้องต้น'!$H$2,"",IF(VLOOKUP($A119,'03.คีย์เทอม2'!$A$10:$GT$59,180,FALSE)="","",VLOOKUP($A119,'03.คีย์เทอม2'!$A$10:$GT$59,180,FALSE)))</f>
        <v/>
      </c>
      <c r="DV119" s="1262" t="str">
        <f t="shared" si="119"/>
        <v/>
      </c>
      <c r="DW119" s="1233" t="str">
        <f>IF('2.ชื่อนักเรียน'!R51="มส","มส",IF('2.ชื่อนักเรียน'!R51="ร","ร",IF('2.ชื่อนักเรียน'!R51="ย้าย","ย้าย",IF($B119="","",IF(DV119="","",IF(DV119&gt;=75,"เชี่ยวชาญ",IF(DV119&gt;=65,"ชำนาญ",IF(DV119&gt;=55,"พัฒนา",IF(DV119&gt;=50,"เริ่มต้น","ไม่ผ่าน")))))))))</f>
        <v/>
      </c>
    </row>
    <row r="120" spans="1:127" ht="16.8" customHeight="1">
      <c r="A120" s="1323">
        <v>42</v>
      </c>
      <c r="B120" s="1324" t="str">
        <f>IF('2.ชื่อนักเรียน'!C52="","",'2.ชื่อนักเรียน'!C52)</f>
        <v/>
      </c>
      <c r="C120" s="1313" t="str">
        <f>IF('2.ชื่อนักเรียน'!D52="","",'2.ชื่อนักเรียน'!D52)</f>
        <v/>
      </c>
      <c r="D120" s="1314" t="str">
        <f>IF($A$72&lt;&gt;"ชั้น"&amp;'01.ข้อมูลเบื้องต้น'!$H$2,"",IF(AK120="","",AK120))</f>
        <v/>
      </c>
      <c r="E120" s="1314" t="str">
        <f>IF($A$72&lt;&gt;"ชั้น"&amp;'01.ข้อมูลเบื้องต้น'!$H$2,"",IF(AO120="","",AO120))</f>
        <v/>
      </c>
      <c r="F120" s="1315" t="str">
        <f>IF($A$72&lt;&gt;"ชั้น"&amp;'01.ข้อมูลเบื้องต้น'!$H$2,"",IF(AS120="","",AS120))</f>
        <v/>
      </c>
      <c r="G120" s="1332" t="str">
        <f>IF($A$72&lt;&gt;"ชั้น"&amp;'01.ข้อมูลเบื้องต้น'!$H$2,"",IF(AW120="","",AW120))</f>
        <v/>
      </c>
      <c r="H120" s="1333" t="str">
        <f>IF($A$72&lt;&gt;"ชั้น"&amp;'01.ข้อมูลเบื้องต้น'!$H$2,"",IF(BA120="","",BA120))</f>
        <v/>
      </c>
      <c r="I120" s="1316" t="str">
        <f>IF($A$72&lt;&gt;"ชั้น"&amp;'01.ข้อมูลเบื้องต้น'!$H$2,"",IF(BE120="","",BE120))</f>
        <v/>
      </c>
      <c r="J120" s="1316" t="str">
        <f>IF($A$72&lt;&gt;"ชั้น"&amp;'01.ข้อมูลเบื้องต้น'!$H$2,"",IF(BI120="","",BI120))</f>
        <v/>
      </c>
      <c r="K120" s="1316" t="str">
        <f>IF($A$72&lt;&gt;"ชั้น"&amp;'01.ข้อมูลเบื้องต้น'!$H$2,"",IF(BM120="","",BM120))</f>
        <v/>
      </c>
      <c r="L120" s="1334" t="str">
        <f>IF($A$72&lt;&gt;"ชั้น"&amp;'01.ข้อมูลเบื้องต้น'!$H$2,"",IF(BO120="","",BO120))</f>
        <v/>
      </c>
      <c r="M120" s="1332" t="str">
        <f>IF($A$72&lt;&gt;"ชั้น"&amp;'01.ข้อมูลเบื้องต้น'!$H$2,"",IF(BS120="","",BS120))</f>
        <v/>
      </c>
      <c r="N120" s="1333" t="str">
        <f>IF($A$72&lt;&gt;"ชั้น"&amp;'01.ข้อมูลเบื้องต้น'!$H$2,"",IF(BW120="","",BW120))</f>
        <v/>
      </c>
      <c r="O120" s="1333" t="str">
        <f>IF($A$72&lt;&gt;"ชั้น"&amp;'01.ข้อมูลเบื้องต้น'!$H$2,"",IF(CA120="","",CA120))</f>
        <v/>
      </c>
      <c r="P120" s="1333" t="str">
        <f>IF($A$72&lt;&gt;"ชั้น"&amp;'01.ข้อมูลเบื้องต้น'!$H$2,"",IF(CE120="","",CE120))</f>
        <v/>
      </c>
      <c r="Q120" s="1333" t="str">
        <f>IF($A$72&lt;&gt;"ชั้น"&amp;'01.ข้อมูลเบื้องต้น'!$H$2,"",IF(CI120="","",CI120))</f>
        <v/>
      </c>
      <c r="R120" s="1333" t="str">
        <f>IF($A$72&lt;&gt;"ชั้น"&amp;'01.ข้อมูลเบื้องต้น'!$H$2,"",IF(CM120="","",CM120))</f>
        <v/>
      </c>
      <c r="S120" s="1333" t="str">
        <f>IF($A$72&lt;&gt;"ชั้น"&amp;'01.ข้อมูลเบื้องต้น'!$H$2,"",IF(CQ120="","",CQ120))</f>
        <v/>
      </c>
      <c r="T120" s="1333" t="str">
        <f>IF($A$72&lt;&gt;"ชั้น"&amp;'01.ข้อมูลเบื้องต้น'!$H$2,"",IF(CU120="","",CU120))</f>
        <v/>
      </c>
      <c r="U120" s="1333" t="str">
        <f>IF($A$72&lt;&gt;"ชั้น"&amp;'01.ข้อมูลเบื้องต้น'!$H$2,"",IF(CY120="","",CY120))</f>
        <v/>
      </c>
      <c r="V120" s="1333" t="str">
        <f>IF($A$72&lt;&gt;"ชั้น"&amp;'01.ข้อมูลเบื้องต้น'!$H$2,"",IF(DC120="","",DC120))</f>
        <v/>
      </c>
      <c r="W120" s="1333" t="str">
        <f>IF($A$72&lt;&gt;"ชั้น"&amp;'01.ข้อมูลเบื้องต้น'!$H$2,"",IF(DG120="","",DG120))</f>
        <v/>
      </c>
      <c r="X120" s="1333" t="str">
        <f>IF($A$72&lt;&gt;"ชั้น"&amp;'01.ข้อมูลเบื้องต้น'!$H$2,"",IF(DK120="","",DK120))</f>
        <v/>
      </c>
      <c r="Y120" s="1333" t="str">
        <f>IF($A$72&lt;&gt;"ชั้น"&amp;'01.ข้อมูลเบื้องต้น'!$H$2,"",IF(DO120="","",DO120))</f>
        <v/>
      </c>
      <c r="Z120" s="1333" t="str">
        <f>IF($A$72&lt;&gt;"ชั้น"&amp;'01.ข้อมูลเบื้องต้น'!$H$2,"",IF(DS120="","",DS120))</f>
        <v/>
      </c>
      <c r="AA120" s="1423" t="str">
        <f>IF($A$72&lt;&gt;"ชั้น"&amp;'01.ข้อมูลเบื้องต้น'!$H$2,"",IF(DW120="","",DW120))</f>
        <v/>
      </c>
      <c r="AB120" s="1421" t="str">
        <f>IF($A$72&lt;&gt;"ชั้น"&amp;'01.ข้อมูลเบื้องต้น'!$H$2,"",'7.พัฒนาผู้เรียน'!G52)</f>
        <v/>
      </c>
      <c r="AC120" s="1422" t="str">
        <f>IF($A$72&lt;&gt;"ชั้น"&amp;'01.ข้อมูลเบื้องต้น'!$H$2,"",'9.คุณลักษณะ'!I52)</f>
        <v/>
      </c>
      <c r="AH120" s="1233" t="str">
        <f>IF($A$72&lt;&gt;"ชั้น"&amp;'01.ข้อมูลเบื้องต้น'!$H$2,"",IF(VLOOKUP($A120,'02.คีย์เทอม1'!$A$10:$GT$59,189,FALSE)="","",VLOOKUP($A120,'02.คีย์เทอม1'!$A$10:$GT$59,189,FALSE)))</f>
        <v/>
      </c>
      <c r="AI120" s="1233" t="str">
        <f>IF($A$72&lt;&gt;"ชั้น"&amp;'01.ข้อมูลเบื้องต้น'!$H$2,"",IF(VLOOKUP($A120,'03.คีย์เทอม2'!$A$10:$GT$59,189,FALSE)="","",VLOOKUP($A120,'03.คีย์เทอม2'!$A$10:$GT$59,189,FALSE)))</f>
        <v/>
      </c>
      <c r="AJ120" s="1262" t="str">
        <f t="shared" si="73"/>
        <v/>
      </c>
      <c r="AK120" s="1233" t="str">
        <f>IF('2.ชื่อนักเรียน'!R52="มส","มส",IF('2.ชื่อนักเรียน'!R52="ร","ร",IF('2.ชื่อนักเรียน'!R52="ย้าย","ย้าย",IF($B120="","",IF(AJ120="","",IF(AJ120&gt;=75,"เชี่ยวชาญ",IF(AJ120&gt;=65,"ชำนาญ",IF(AJ120&gt;=55,"พัฒนา",IF(AJ120&gt;=50,"เริ่มต้น","ไม่ผ่าน")))))))))</f>
        <v/>
      </c>
      <c r="AL120" s="1233" t="str">
        <f>IF($A$72&lt;&gt;"ชั้น"&amp;'01.ข้อมูลเบื้องต้น'!$H$2,"",IF(VLOOKUP($A120,'02.คีย์เทอม1'!$A$10:$GT$59,193,FALSE)="","",VLOOKUP($A120,'02.คีย์เทอม1'!$A$10:$GT$59,193,FALSE)))</f>
        <v/>
      </c>
      <c r="AM120" s="1233" t="str">
        <f>IF($A$72&lt;&gt;"ชั้น"&amp;'01.ข้อมูลเบื้องต้น'!$H$2,"",IF(VLOOKUP($A120,'03.คีย์เทอม2'!$A$10:$GT$59,193,FALSE)="","",VLOOKUP($A120,'03.คีย์เทอม2'!$A$10:$GT$59,193,FALSE)))</f>
        <v/>
      </c>
      <c r="AN120" s="1262" t="str">
        <f t="shared" si="97"/>
        <v/>
      </c>
      <c r="AO120" s="1233" t="str">
        <f>IF('2.ชื่อนักเรียน'!R52="มส","มส",IF('2.ชื่อนักเรียน'!R52="ร","ร",IF('2.ชื่อนักเรียน'!R52="ย้าย","ย้าย",IF($B120="","",IF(AN120="","",IF(AN120&gt;=75,"เชี่ยวชาญ",IF(AN120&gt;=65,"ชำนาญ",IF(AN120&gt;=55,"พัฒนา",IF(AN120&gt;=50,"เริ่มต้น","ไม่ผ่าน")))))))))</f>
        <v/>
      </c>
      <c r="AP120" s="1233" t="str">
        <f>IF($A$72&lt;&gt;"ชั้น"&amp;'01.ข้อมูลเบื้องต้น'!$H$2,"",IF(VLOOKUP($A120,'02.คีย์เทอม1'!$A$10:$GT$59,195,FALSE)="","",VLOOKUP($A120,'02.คีย์เทอม1'!$A$10:$GT$59,195,FALSE)))</f>
        <v/>
      </c>
      <c r="AQ120" s="1233" t="str">
        <f>IF($A$72&lt;&gt;"ชั้น"&amp;'01.ข้อมูลเบื้องต้น'!$H$2,"",IF(VLOOKUP($A120,'03.คีย์เทอม2'!$A$10:$GT$59,195,FALSE)="","",VLOOKUP($A120,'03.คีย์เทอม2'!$A$10:$GT$59,195,FALSE)))</f>
        <v/>
      </c>
      <c r="AR120" s="1262" t="str">
        <f t="shared" si="98"/>
        <v/>
      </c>
      <c r="AS120" s="1233" t="str">
        <f>IF('2.ชื่อนักเรียน'!R52="มส","มส",IF('2.ชื่อนักเรียน'!R52="ร","ร",IF('2.ชื่อนักเรียน'!R52="ย้าย","ย้าย",IF($B120="","",IF(AR120="","",IF(AR120&gt;=75,"เชี่ยวชาญ",IF(AR120&gt;=65,"ชำนาญ",IF(AR120&gt;=55,"พัฒนา",IF(AR120&gt;=50,"เริ่มต้น","ไม่ผ่าน")))))))))</f>
        <v/>
      </c>
      <c r="AT120" s="1233" t="str">
        <f>IF($A$72&lt;&gt;"ชั้น"&amp;'01.ข้อมูลเบื้องต้น'!$H$2,"",IF(VLOOKUP($A120,'02.คีย์เทอม1'!$A$10:$GT$59,196,FALSE)="","",VLOOKUP($A120,'02.คีย์เทอม1'!$A$10:$GT$59,196,FALSE)))</f>
        <v/>
      </c>
      <c r="AU120" s="1233" t="str">
        <f>IF($A$72&lt;&gt;"ชั้น"&amp;'01.ข้อมูลเบื้องต้น'!$H$2,"",IF(VLOOKUP($A120,'03.คีย์เทอม2'!$A$10:$GT$59,196,FALSE)="","",VLOOKUP($A120,'03.คีย์เทอม2'!$A$10:$GT$59,196,FALSE)))</f>
        <v/>
      </c>
      <c r="AV120" s="1262" t="str">
        <f t="shared" si="99"/>
        <v/>
      </c>
      <c r="AW120" s="1233" t="str">
        <f>IF('2.ชื่อนักเรียน'!R52="มส","มส",IF('2.ชื่อนักเรียน'!R52="ร","ร",IF('2.ชื่อนักเรียน'!R52="ย้าย","ย้าย",IF($B120="","",IF(AV120="","",IF(AV120&gt;=75,"เชี่ยวชาญ",IF(AV120&gt;=65,"ชำนาญ",IF(AV120&gt;=55,"พัฒนา",IF(AV120&gt;=50,"เริ่มต้น","ไม่ผ่าน")))))))))</f>
        <v/>
      </c>
      <c r="AX120" s="1233" t="str">
        <f>IF($A$72&lt;&gt;"ชั้น"&amp;'01.ข้อมูลเบื้องต้น'!$H$2,"",IF(VLOOKUP($A120,'02.คีย์เทอม1'!$A$10:$GT$59,197,FALSE)="","",VLOOKUP($A120,'02.คีย์เทอม1'!$A$10:$GT$59,197,FALSE)))</f>
        <v/>
      </c>
      <c r="AY120" s="1233" t="str">
        <f>IF($A$72&lt;&gt;"ชั้น"&amp;'01.ข้อมูลเบื้องต้น'!$H$2,"",IF(VLOOKUP($A120,'03.คีย์เทอม2'!$A$10:$GT$59,197,FALSE)="","",VLOOKUP($A120,'03.คีย์เทอม2'!$A$10:$GT$59,197,FALSE)))</f>
        <v/>
      </c>
      <c r="AZ120" s="1262" t="str">
        <f t="shared" si="100"/>
        <v/>
      </c>
      <c r="BA120" s="1233" t="str">
        <f>IF('2.ชื่อนักเรียน'!R52="มส","มส",IF('2.ชื่อนักเรียน'!R52="ร","ร",IF('2.ชื่อนักเรียน'!R52="ย้าย","ย้าย",IF($B120="","",IF(AZ120="","",IF(AZ120&gt;=75,"เชี่ยวชาญ",IF(AZ120&gt;=65,"ชำนาญ",IF(AZ120&gt;=55,"พัฒนา",IF(AZ120&gt;=50,"เริ่มต้น","ไม่ผ่าน")))))))))</f>
        <v/>
      </c>
      <c r="BB120" s="1233" t="str">
        <f>IF($A$72&lt;&gt;"ชั้น"&amp;'01.ข้อมูลเบื้องต้น'!$H$2,"",IF(VLOOKUP($A120,'02.คีย์เทอม1'!$A$10:$GT$59,198,FALSE)="","",VLOOKUP($A120,'02.คีย์เทอม1'!$A$10:$GT$59,198,FALSE)))</f>
        <v/>
      </c>
      <c r="BC120" s="1233" t="str">
        <f>IF($A$72&lt;&gt;"ชั้น"&amp;'01.ข้อมูลเบื้องต้น'!$H$2,"",IF(VLOOKUP($A120,'03.คีย์เทอม2'!$A$10:$GT$59,198,FALSE)="","",VLOOKUP($A120,'03.คีย์เทอม2'!$A$10:$GT$59,198,FALSE)))</f>
        <v/>
      </c>
      <c r="BD120" s="1262" t="str">
        <f t="shared" si="101"/>
        <v/>
      </c>
      <c r="BE120" s="1233" t="str">
        <f>IF('2.ชื่อนักเรียน'!R52="มส","มส",IF('2.ชื่อนักเรียน'!R52="ร","ร",IF('2.ชื่อนักเรียน'!R52="ย้าย","ย้าย",IF($B120="","",IF(BD120="","",IF(BD120&gt;=75,"เชี่ยวชาญ",IF(BD120&gt;=65,"ชำนาญ",IF(BD120&gt;=55,"พัฒนา",IF(BD120&gt;=50,"เริ่มต้น","ไม่ผ่าน")))))))))</f>
        <v/>
      </c>
      <c r="BF120" s="1233" t="str">
        <f>IF($A$72&lt;&gt;"ชั้น"&amp;'01.ข้อมูลเบื้องต้น'!$H$2,"",IF(VLOOKUP($A120,'02.คีย์เทอม1'!$A$10:$GT$59,199,FALSE)="","",VLOOKUP($A120,'02.คีย์เทอม1'!$A$10:$GT$59,199,FALSE)))</f>
        <v/>
      </c>
      <c r="BG120" s="1233" t="str">
        <f>IF($A$72&lt;&gt;"ชั้น"&amp;'01.ข้อมูลเบื้องต้น'!$H$2,"",IF(VLOOKUP($A120,'03.คีย์เทอม2'!$A$10:$GT$59,199,FALSE)="","",VLOOKUP($A120,'03.คีย์เทอม2'!$A$10:$GT$59,199,FALSE)))</f>
        <v/>
      </c>
      <c r="BH120" s="1262" t="str">
        <f t="shared" si="102"/>
        <v/>
      </c>
      <c r="BI120" s="1233" t="str">
        <f>IF('2.ชื่อนักเรียน'!R52="มส","มส",IF('2.ชื่อนักเรียน'!R52="ร","ร",IF('2.ชื่อนักเรียน'!R52="ย้าย","ย้าย",IF($B120="","",IF(BH120="","",IF(BH120&gt;=75,"เชี่ยวชาญ",IF(BH120&gt;=65,"ชำนาญ",IF(BH120&gt;=55,"พัฒนา",IF(BH120&gt;=50,"เริ่มต้น","ไม่ผ่าน")))))))))</f>
        <v/>
      </c>
      <c r="BJ120" s="1233" t="str">
        <f>IF($A$72&lt;&gt;"ชั้น"&amp;'01.ข้อมูลเบื้องต้น'!$H$2,"",IF(VLOOKUP($A120,'02.คีย์เทอม1'!$A$10:$GT$59,200,FALSE)="","",VLOOKUP($A120,'02.คีย์เทอม1'!$A$10:$GT$59,200,FALSE)))</f>
        <v/>
      </c>
      <c r="BK120" s="1233" t="str">
        <f>IF($A$72&lt;&gt;"ชั้น"&amp;'01.ข้อมูลเบื้องต้น'!$H$2,"",IF(VLOOKUP($A120,'03.คีย์เทอม2'!$A$10:$GT$59,200,FALSE)="","",VLOOKUP($A120,'03.คีย์เทอม2'!$A$10:$GT$59,200,FALSE)))</f>
        <v/>
      </c>
      <c r="BL120" s="1262" t="str">
        <f t="shared" si="103"/>
        <v/>
      </c>
      <c r="BM120" s="1233" t="str">
        <f>IF('2.ชื่อนักเรียน'!R52="มส","มส",IF('2.ชื่อนักเรียน'!R52="ร","ร",IF('2.ชื่อนักเรียน'!R52="ย้าย","ย้าย",IF($B120="","",IF(BL120="","",IF(BL120&gt;=75,"เชี่ยวชาญ",IF(BL120&gt;=65,"ชำนาญ",IF(BL120&gt;=55,"พัฒนา",IF(BL120&gt;=50,"เริ่มต้น","ไม่ผ่าน")))))))))</f>
        <v/>
      </c>
      <c r="BN120" s="1262" t="str">
        <f t="shared" si="104"/>
        <v/>
      </c>
      <c r="BO120" s="1233" t="str">
        <f>IF('2.ชื่อนักเรียน'!R52="มส","มส",IF('2.ชื่อนักเรียน'!R52="ร","ร",IF('2.ชื่อนักเรียน'!R52="ย้าย","ย้าย",IF($B120="","",IF(BN120="","",IF(BN120&gt;=75,"เชี่ยวชาญ",IF(BN120&gt;=65,"ชำนาญ",IF(BN120&gt;=55,"พัฒนา",IF(BN120&gt;=50,"เริ่มต้น","ไม่ผ่าน")))))))))</f>
        <v/>
      </c>
      <c r="BP120" s="1233" t="str">
        <f>IF($A$72&lt;&gt;"ชั้น"&amp;'01.ข้อมูลเบื้องต้น'!$H$2,"",IF(VLOOKUP($A120,'02.คีย์เทอม1'!$A$10:$GT$59,110,FALSE)="","",VLOOKUP($A120,'02.คีย์เทอม1'!$A$10:$GT$59,110,FALSE)))</f>
        <v/>
      </c>
      <c r="BQ120" s="1233" t="str">
        <f>IF($A$72&lt;&gt;"ชั้น"&amp;'01.ข้อมูลเบื้องต้น'!$H$2,"",IF(VLOOKUP($A120,'03.คีย์เทอม2'!$A$10:$GT$59,110,FALSE)="","",VLOOKUP($A120,'03.คีย์เทอม2'!$A$10:$GT$59,110,FALSE)))</f>
        <v/>
      </c>
      <c r="BR120" s="1262" t="str">
        <f t="shared" si="105"/>
        <v/>
      </c>
      <c r="BS120" s="1233" t="str">
        <f>IF('2.ชื่อนักเรียน'!R52="มส","มส",IF('2.ชื่อนักเรียน'!R52="ร","ร",IF('2.ชื่อนักเรียน'!R52="ย้าย","ย้าย",IF($B120="","",IF(BR120="","",IF(BR120&gt;=75,"เชี่ยวชาญ",IF(BR120&gt;=65,"ชำนาญ",IF(BR120&gt;=55,"พัฒนา",IF(BR120&gt;=50,"เริ่มต้น","ไม่ผ่าน")))))))))</f>
        <v/>
      </c>
      <c r="BT120" s="1233" t="str">
        <f>IF($A$72&lt;&gt;"ชั้น"&amp;'01.ข้อมูลเบื้องต้น'!$H$2,"",IF(VLOOKUP($A120,'02.คีย์เทอม1'!$A$10:$GT$59,115,FALSE)="","",VLOOKUP($A120,'02.คีย์เทอม1'!$A$10:$GT$59,115,FALSE)))</f>
        <v/>
      </c>
      <c r="BU120" s="1233" t="str">
        <f>IF($A$72&lt;&gt;"ชั้น"&amp;'01.ข้อมูลเบื้องต้น'!$H$2,"",IF(VLOOKUP($A120,'03.คีย์เทอม2'!$A$10:$GT$59,115,FALSE)="","",VLOOKUP($A120,'03.คีย์เทอม2'!$A$10:$GT$59,115,FALSE)))</f>
        <v/>
      </c>
      <c r="BV120" s="1262" t="str">
        <f t="shared" si="106"/>
        <v/>
      </c>
      <c r="BW120" s="1233" t="str">
        <f>IF('2.ชื่อนักเรียน'!R52="มส","มส",IF('2.ชื่อนักเรียน'!R52="ร","ร",IF('2.ชื่อนักเรียน'!R52="ย้าย","ย้าย",IF($B120="","",IF(BV120="","",IF(BV120&gt;=75,"เชี่ยวชาญ",IF(BV120&gt;=65,"ชำนาญ",IF(BV120&gt;=55,"พัฒนา",IF(BV120&gt;=50,"เริ่มต้น","ไม่ผ่าน")))))))))</f>
        <v/>
      </c>
      <c r="BX120" s="1233" t="str">
        <f>IF($A$72&lt;&gt;"ชั้น"&amp;'01.ข้อมูลเบื้องต้น'!$H$2,"",IF(VLOOKUP($A120,'02.คีย์เทอม1'!$A$10:$GT$59,120,FALSE)="","",VLOOKUP($A120,'02.คีย์เทอม1'!$A$10:$GT$59,120,FALSE)))</f>
        <v/>
      </c>
      <c r="BY120" s="1233" t="str">
        <f>IF($A$72&lt;&gt;"ชั้น"&amp;'01.ข้อมูลเบื้องต้น'!$H$2,"",IF(VLOOKUP($A120,'03.คีย์เทอม2'!$A$10:$GT$59,120,FALSE)="","",VLOOKUP($A120,'03.คีย์เทอม2'!$A$10:$GT$59,120,FALSE)))</f>
        <v/>
      </c>
      <c r="BZ120" s="1262" t="str">
        <f t="shared" si="107"/>
        <v/>
      </c>
      <c r="CA120" s="1233" t="str">
        <f>IF('2.ชื่อนักเรียน'!R52="มส","มส",IF('2.ชื่อนักเรียน'!R52="ร","ร",IF('2.ชื่อนักเรียน'!R52="ย้าย","ย้าย",IF($B120="","",IF(BZ120="","",IF(BZ120&gt;=75,"เชี่ยวชาญ",IF(BZ120&gt;=65,"ชำนาญ",IF(BZ120&gt;=55,"พัฒนา",IF(BZ120&gt;=50,"เริ่มต้น","ไม่ผ่าน")))))))))</f>
        <v/>
      </c>
      <c r="CB120" s="1233" t="str">
        <f>IF($A$72&lt;&gt;"ชั้น"&amp;'01.ข้อมูลเบื้องต้น'!$H$2,"",IF(VLOOKUP($A120,'02.คีย์เทอม1'!$A$10:$GT$59,125,FALSE)="","",VLOOKUP($A120,'02.คีย์เทอม1'!$A$10:$GT$59,125,FALSE)))</f>
        <v/>
      </c>
      <c r="CC120" s="1233" t="str">
        <f>IF($A$72&lt;&gt;"ชั้น"&amp;'01.ข้อมูลเบื้องต้น'!$H$2,"",IF(VLOOKUP($A120,'03.คีย์เทอม2'!$A$10:$GT$59,125,FALSE)="","",VLOOKUP($A120,'03.คีย์เทอม2'!$A$10:$GT$59,125,FALSE)))</f>
        <v/>
      </c>
      <c r="CD120" s="1262" t="str">
        <f t="shared" si="108"/>
        <v/>
      </c>
      <c r="CE120" s="1233" t="str">
        <f>IF('2.ชื่อนักเรียน'!R52="มส","มส",IF('2.ชื่อนักเรียน'!R52="ร","ร",IF('2.ชื่อนักเรียน'!R52="ย้าย","ย้าย",IF($B120="","",IF(CD120="","",IF(CD120&gt;=75,"เชี่ยวชาญ",IF(CD120&gt;=65,"ชำนาญ",IF(CD120&gt;=55,"พัฒนา",IF(CD120&gt;=50,"เริ่มต้น","ไม่ผ่าน")))))))))</f>
        <v/>
      </c>
      <c r="CF120" s="1233" t="str">
        <f>IF($A$72&lt;&gt;"ชั้น"&amp;'01.ข้อมูลเบื้องต้น'!$H$2,"",IF(VLOOKUP($A120,'02.คีย์เทอม1'!$A$10:$GT$59,130,FALSE)="","",VLOOKUP($A120,'02.คีย์เทอม1'!$A$10:$GT$59,130,FALSE)))</f>
        <v/>
      </c>
      <c r="CG120" s="1233" t="str">
        <f>IF($A$72&lt;&gt;"ชั้น"&amp;'01.ข้อมูลเบื้องต้น'!$H$2,"",IF(VLOOKUP($A120,'03.คีย์เทอม2'!$A$10:$GT$59,130,FALSE)="","",VLOOKUP($A120,'03.คีย์เทอม2'!$A$10:$GT$59,130,FALSE)))</f>
        <v/>
      </c>
      <c r="CH120" s="1262" t="str">
        <f t="shared" si="109"/>
        <v/>
      </c>
      <c r="CI120" s="1233" t="str">
        <f>IF('2.ชื่อนักเรียน'!R52="มส","มส",IF('2.ชื่อนักเรียน'!R52="ร","ร",IF('2.ชื่อนักเรียน'!R52="ย้าย","ย้าย",IF($B120="","",IF(CH120="","",IF(CH120&gt;=75,"เชี่ยวชาญ",IF(CH120&gt;=65,"ชำนาญ",IF(CH120&gt;=55,"พัฒนา",IF(CH120&gt;=50,"เริ่มต้น","ไม่ผ่าน")))))))))</f>
        <v/>
      </c>
      <c r="CJ120" s="1233" t="str">
        <f>IF($A$72&lt;&gt;"ชั้น"&amp;'01.ข้อมูลเบื้องต้น'!$H$2,"",IF(VLOOKUP($A120,'02.คีย์เทอม1'!$A$10:$GT$59,135,FALSE)="","",VLOOKUP($A120,'02.คีย์เทอม1'!$A$10:$GT$59,135,FALSE)))</f>
        <v/>
      </c>
      <c r="CK120" s="1233" t="str">
        <f>IF($A$72&lt;&gt;"ชั้น"&amp;'01.ข้อมูลเบื้องต้น'!$H$2,"",IF(VLOOKUP($A120,'03.คีย์เทอม2'!$A$10:$GT$59,135,FALSE)="","",VLOOKUP($A120,'03.คีย์เทอม2'!$A$10:$GT$59,135,FALSE)))</f>
        <v/>
      </c>
      <c r="CL120" s="1262" t="str">
        <f t="shared" si="110"/>
        <v/>
      </c>
      <c r="CM120" s="1233" t="str">
        <f>IF('2.ชื่อนักเรียน'!R52="มส","มส",IF('2.ชื่อนักเรียน'!R52="ร","ร",IF('2.ชื่อนักเรียน'!R52="ย้าย","ย้าย",IF($B120="","",IF(CL120="","",IF(CL120&gt;=75,"เชี่ยวชาญ",IF(CL120&gt;=65,"ชำนาญ",IF(CL120&gt;=55,"พัฒนา",IF(CL120&gt;=50,"เริ่มต้น","ไม่ผ่าน")))))))))</f>
        <v/>
      </c>
      <c r="CN120" s="1233" t="str">
        <f>IF($A$72&lt;&gt;"ชั้น"&amp;'01.ข้อมูลเบื้องต้น'!$H$2,"",IF(VLOOKUP($A120,'02.คีย์เทอม1'!$A$10:$GT$59,140,FALSE)="","",VLOOKUP($A120,'02.คีย์เทอม1'!$A$10:$GT$59,140,FALSE)))</f>
        <v/>
      </c>
      <c r="CO120" s="1233" t="str">
        <f>IF($A$72&lt;&gt;"ชั้น"&amp;'01.ข้อมูลเบื้องต้น'!$H$2,"",IF(VLOOKUP($A120,'03.คีย์เทอม2'!$A$10:$GT$59,140,FALSE)="","",VLOOKUP($A120,'03.คีย์เทอม2'!$A$10:$GT$59,140,FALSE)))</f>
        <v/>
      </c>
      <c r="CP120" s="1262" t="str">
        <f t="shared" si="111"/>
        <v/>
      </c>
      <c r="CQ120" s="1233" t="str">
        <f>IF('2.ชื่อนักเรียน'!R52="มส","มส",IF('2.ชื่อนักเรียน'!R52="ร","ร",IF('2.ชื่อนักเรียน'!R52="ย้าย","ย้าย",IF($B120="","",IF(CP120="","",IF(CP120&gt;=75,"เชี่ยวชาญ",IF(CP120&gt;=65,"ชำนาญ",IF(CP120&gt;=55,"พัฒนา",IF(CP120&gt;=50,"เริ่มต้น","ไม่ผ่าน")))))))))</f>
        <v/>
      </c>
      <c r="CR120" s="1233" t="str">
        <f>IF($A$72&lt;&gt;"ชั้น"&amp;'01.ข้อมูลเบื้องต้น'!$H$2,"",IF(VLOOKUP($A120,'02.คีย์เทอม1'!$A$10:$GT$59,145,FALSE)="","",VLOOKUP($A120,'02.คีย์เทอม1'!$A$10:$GT$59,145,FALSE)))</f>
        <v/>
      </c>
      <c r="CS120" s="1233" t="str">
        <f>IF($A$72&lt;&gt;"ชั้น"&amp;'01.ข้อมูลเบื้องต้น'!$H$2,"",IF(VLOOKUP($A120,'03.คีย์เทอม2'!$A$10:$GT$59,145,FALSE)="","",VLOOKUP($A120,'03.คีย์เทอม2'!$A$10:$GT$59,145,FALSE)))</f>
        <v/>
      </c>
      <c r="CT120" s="1262" t="str">
        <f t="shared" si="112"/>
        <v/>
      </c>
      <c r="CU120" s="1233" t="str">
        <f>IF('2.ชื่อนักเรียน'!R52="มส","มส",IF('2.ชื่อนักเรียน'!R52="ร","ร",IF('2.ชื่อนักเรียน'!R52="ย้าย","ย้าย",IF($B120="","",IF(CT120="","",IF(CT120&gt;=75,"เชี่ยวชาญ",IF(CT120&gt;=65,"ชำนาญ",IF(CT120&gt;=55,"พัฒนา",IF(CT120&gt;=50,"เริ่มต้น","ไม่ผ่าน")))))))))</f>
        <v/>
      </c>
      <c r="CV120" s="1233" t="str">
        <f>IF($A$72&lt;&gt;"ชั้น"&amp;'01.ข้อมูลเบื้องต้น'!$H$2,"",IF(VLOOKUP($A120,'02.คีย์เทอม1'!$A$10:$GT$59,150,FALSE)="","",VLOOKUP($A120,'02.คีย์เทอม1'!$A$10:$GT$59,150,FALSE)))</f>
        <v/>
      </c>
      <c r="CW120" s="1233" t="str">
        <f>IF($A$72&lt;&gt;"ชั้น"&amp;'01.ข้อมูลเบื้องต้น'!$H$2,"",IF(VLOOKUP($A120,'03.คีย์เทอม2'!$A$10:$GT$59,150,FALSE)="","",VLOOKUP($A120,'03.คีย์เทอม2'!$A$10:$GT$59,150,FALSE)))</f>
        <v/>
      </c>
      <c r="CX120" s="1262" t="str">
        <f t="shared" si="113"/>
        <v/>
      </c>
      <c r="CY120" s="1233" t="str">
        <f>IF('2.ชื่อนักเรียน'!R52="มส","มส",IF('2.ชื่อนักเรียน'!R52="ร","ร",IF('2.ชื่อนักเรียน'!R52="ย้าย","ย้าย",IF($B120="","",IF(CX120="","",IF(CX120&gt;=75,"เชี่ยวชาญ",IF(CX120&gt;=65,"ชำนาญ",IF(CX120&gt;=55,"พัฒนา",IF(CX120&gt;=50,"เริ่มต้น","ไม่ผ่าน")))))))))</f>
        <v/>
      </c>
      <c r="CZ120" s="1233" t="str">
        <f>IF($A$72&lt;&gt;"ชั้น"&amp;'01.ข้อมูลเบื้องต้น'!$H$2,"",IF(VLOOKUP($A120,'02.คีย์เทอม1'!$A$10:$GT$59,155,FALSE)="","",VLOOKUP($A120,'02.คีย์เทอม1'!$A$10:$GT$59,155,FALSE)))</f>
        <v/>
      </c>
      <c r="DA120" s="1233" t="str">
        <f>IF($A$72&lt;&gt;"ชั้น"&amp;'01.ข้อมูลเบื้องต้น'!$H$2,"",IF(VLOOKUP($A120,'03.คีย์เทอม2'!$A$10:$GT$59,155,FALSE)="","",VLOOKUP($A120,'03.คีย์เทอม2'!$A$10:$GT$59,155,FALSE)))</f>
        <v/>
      </c>
      <c r="DB120" s="1262" t="str">
        <f t="shared" si="114"/>
        <v/>
      </c>
      <c r="DC120" s="1233" t="str">
        <f>IF('2.ชื่อนักเรียน'!R52="มส","มส",IF('2.ชื่อนักเรียน'!R52="ร","ร",IF('2.ชื่อนักเรียน'!R52="ย้าย","ย้าย",IF($B120="","",IF(DB120="","",IF(DB120&gt;=75,"เชี่ยวชาญ",IF(DB120&gt;=65,"ชำนาญ",IF(DB120&gt;=55,"พัฒนา",IF(DB120&gt;=50,"เริ่มต้น","ไม่ผ่าน")))))))))</f>
        <v/>
      </c>
      <c r="DD120" s="1233" t="str">
        <f>IF($A$72&lt;&gt;"ชั้น"&amp;'01.ข้อมูลเบื้องต้น'!$H$2,"",IF(VLOOKUP($A120,'02.คีย์เทอม1'!$A$10:$GT$59,160,FALSE)="","",VLOOKUP($A120,'02.คีย์เทอม1'!$A$10:$GT$59,160,FALSE)))</f>
        <v/>
      </c>
      <c r="DE120" s="1233" t="str">
        <f>IF($A$72&lt;&gt;"ชั้น"&amp;'01.ข้อมูลเบื้องต้น'!$H$2,"",IF(VLOOKUP($A120,'03.คีย์เทอม2'!$A$10:$GT$59,160,FALSE)="","",VLOOKUP($A120,'03.คีย์เทอม2'!$A$10:$GT$59,160,FALSE)))</f>
        <v/>
      </c>
      <c r="DF120" s="1262" t="str">
        <f t="shared" si="115"/>
        <v/>
      </c>
      <c r="DG120" s="1233" t="str">
        <f>IF('2.ชื่อนักเรียน'!R52="มส","มส",IF('2.ชื่อนักเรียน'!R52="ร","ร",IF('2.ชื่อนักเรียน'!R52="ย้าย","ย้าย",IF($B120="","",IF(DF120="","",IF(DF120&gt;=75,"เชี่ยวชาญ",IF(DF120&gt;=65,"ชำนาญ",IF(DF120&gt;=55,"พัฒนา",IF(DF120&gt;=50,"เริ่มต้น","ไม่ผ่าน")))))))))</f>
        <v/>
      </c>
      <c r="DH120" s="1233" t="str">
        <f>IF($A$72&lt;&gt;"ชั้น"&amp;'01.ข้อมูลเบื้องต้น'!$H$2,"",IF(VLOOKUP($A120,'02.คีย์เทอม1'!$A$10:$GT$59,165,FALSE)="","",VLOOKUP($A120,'02.คีย์เทอม1'!$A$10:$GT$59,165,FALSE)))</f>
        <v/>
      </c>
      <c r="DI120" s="1233" t="str">
        <f>IF($A$72&lt;&gt;"ชั้น"&amp;'01.ข้อมูลเบื้องต้น'!$H$2,"",IF(VLOOKUP($A120,'03.คีย์เทอม2'!$A$10:$GT$59,165,FALSE)="","",VLOOKUP($A120,'03.คีย์เทอม2'!$A$10:$GT$59,165,FALSE)))</f>
        <v/>
      </c>
      <c r="DJ120" s="1262" t="str">
        <f t="shared" si="116"/>
        <v/>
      </c>
      <c r="DK120" s="1233" t="str">
        <f>IF('2.ชื่อนักเรียน'!R52="มส","มส",IF('2.ชื่อนักเรียน'!R52="ร","ร",IF('2.ชื่อนักเรียน'!R52="ย้าย","ย้าย",IF($B120="","",IF(DJ120="","",IF(DJ120&gt;=75,"เชี่ยวชาญ",IF(DJ120&gt;=65,"ชำนาญ",IF(DJ120&gt;=55,"พัฒนา",IF(DJ120&gt;=50,"เริ่มต้น","ไม่ผ่าน")))))))))</f>
        <v/>
      </c>
      <c r="DL120" s="1233" t="str">
        <f>IF($A$72&lt;&gt;"ชั้น"&amp;'01.ข้อมูลเบื้องต้น'!$H$2,"",IF(VLOOKUP($A120,'02.คีย์เทอม1'!$A$10:$GT$59,170,FALSE)="","",VLOOKUP($A120,'02.คีย์เทอม1'!$A$10:$GT$59,170,FALSE)))</f>
        <v/>
      </c>
      <c r="DM120" s="1233" t="str">
        <f>IF($A$72&lt;&gt;"ชั้น"&amp;'01.ข้อมูลเบื้องต้น'!$H$2,"",IF(VLOOKUP($A120,'03.คีย์เทอม2'!$A$10:$GT$59,170,FALSE)="","",VLOOKUP($A120,'03.คีย์เทอม2'!$A$10:$GT$59,170,FALSE)))</f>
        <v/>
      </c>
      <c r="DN120" s="1262" t="str">
        <f t="shared" si="117"/>
        <v/>
      </c>
      <c r="DO120" s="1233" t="str">
        <f>IF('2.ชื่อนักเรียน'!R52="มส","มส",IF('2.ชื่อนักเรียน'!R52="ร","ร",IF('2.ชื่อนักเรียน'!R52="ย้าย","ย้าย",IF($B120="","",IF(DN120="","",IF(DN120&gt;=75,"เชี่ยวชาญ",IF(DN120&gt;=65,"ชำนาญ",IF(DN120&gt;=55,"พัฒนา",IF(DN120&gt;=50,"เริ่มต้น","ไม่ผ่าน")))))))))</f>
        <v/>
      </c>
      <c r="DP120" s="1233" t="str">
        <f>IF($A$72&lt;&gt;"ชั้น"&amp;'01.ข้อมูลเบื้องต้น'!$H$2,"",IF(VLOOKUP($A120,'02.คีย์เทอม1'!$A$10:$GT$59,175,FALSE)="","",VLOOKUP($A120,'02.คีย์เทอม1'!$A$10:$GT$59,175,FALSE)))</f>
        <v/>
      </c>
      <c r="DQ120" s="1233" t="str">
        <f>IF($A$72&lt;&gt;"ชั้น"&amp;'01.ข้อมูลเบื้องต้น'!$H$2,"",IF(VLOOKUP($A120,'03.คีย์เทอม2'!$A$10:$GT$59,175,FALSE)="","",VLOOKUP($A120,'03.คีย์เทอม2'!$A$10:$GT$59,175,FALSE)))</f>
        <v/>
      </c>
      <c r="DR120" s="1262" t="str">
        <f t="shared" si="118"/>
        <v/>
      </c>
      <c r="DS120" s="1233" t="str">
        <f>IF('2.ชื่อนักเรียน'!R52="มส","มส",IF('2.ชื่อนักเรียน'!R52="ร","ร",IF('2.ชื่อนักเรียน'!R52="ย้าย","ย้าย",IF($B120="","",IF(DR120="","",IF(DR120&gt;=75,"เชี่ยวชาญ",IF(DR120&gt;=65,"ชำนาญ",IF(DR120&gt;=55,"พัฒนา",IF(DR120&gt;=50,"เริ่มต้น","ไม่ผ่าน")))))))))</f>
        <v/>
      </c>
      <c r="DT120" s="1233" t="str">
        <f>IF($A$72&lt;&gt;"ชั้น"&amp;'01.ข้อมูลเบื้องต้น'!$H$2,"",IF(VLOOKUP($A120,'02.คีย์เทอม1'!$A$10:$GT$59,180,FALSE)="","",VLOOKUP($A120,'02.คีย์เทอม1'!$A$10:$GT$59,180,FALSE)))</f>
        <v/>
      </c>
      <c r="DU120" s="1233" t="str">
        <f>IF($A$72&lt;&gt;"ชั้น"&amp;'01.ข้อมูลเบื้องต้น'!$H$2,"",IF(VLOOKUP($A120,'03.คีย์เทอม2'!$A$10:$GT$59,180,FALSE)="","",VLOOKUP($A120,'03.คีย์เทอม2'!$A$10:$GT$59,180,FALSE)))</f>
        <v/>
      </c>
      <c r="DV120" s="1262" t="str">
        <f t="shared" si="119"/>
        <v/>
      </c>
      <c r="DW120" s="1233" t="str">
        <f>IF('2.ชื่อนักเรียน'!R52="มส","มส",IF('2.ชื่อนักเรียน'!R52="ร","ร",IF('2.ชื่อนักเรียน'!R52="ย้าย","ย้าย",IF($B120="","",IF(DV120="","",IF(DV120&gt;=75,"เชี่ยวชาญ",IF(DV120&gt;=65,"ชำนาญ",IF(DV120&gt;=55,"พัฒนา",IF(DV120&gt;=50,"เริ่มต้น","ไม่ผ่าน")))))))))</f>
        <v/>
      </c>
    </row>
    <row r="121" spans="1:127" ht="16.8" customHeight="1">
      <c r="A121" s="1323">
        <v>43</v>
      </c>
      <c r="B121" s="1324" t="str">
        <f>IF('2.ชื่อนักเรียน'!C53="","",'2.ชื่อนักเรียน'!C53)</f>
        <v/>
      </c>
      <c r="C121" s="1313" t="str">
        <f>IF('2.ชื่อนักเรียน'!D53="","",'2.ชื่อนักเรียน'!D53)</f>
        <v/>
      </c>
      <c r="D121" s="1314" t="str">
        <f>IF($A$72&lt;&gt;"ชั้น"&amp;'01.ข้อมูลเบื้องต้น'!$H$2,"",IF(AK121="","",AK121))</f>
        <v/>
      </c>
      <c r="E121" s="1314" t="str">
        <f>IF($A$72&lt;&gt;"ชั้น"&amp;'01.ข้อมูลเบื้องต้น'!$H$2,"",IF(AO121="","",AO121))</f>
        <v/>
      </c>
      <c r="F121" s="1315" t="str">
        <f>IF($A$72&lt;&gt;"ชั้น"&amp;'01.ข้อมูลเบื้องต้น'!$H$2,"",IF(AS121="","",AS121))</f>
        <v/>
      </c>
      <c r="G121" s="1332" t="str">
        <f>IF($A$72&lt;&gt;"ชั้น"&amp;'01.ข้อมูลเบื้องต้น'!$H$2,"",IF(AW121="","",AW121))</f>
        <v/>
      </c>
      <c r="H121" s="1333" t="str">
        <f>IF($A$72&lt;&gt;"ชั้น"&amp;'01.ข้อมูลเบื้องต้น'!$H$2,"",IF(BA121="","",BA121))</f>
        <v/>
      </c>
      <c r="I121" s="1316" t="str">
        <f>IF($A$72&lt;&gt;"ชั้น"&amp;'01.ข้อมูลเบื้องต้น'!$H$2,"",IF(BE121="","",BE121))</f>
        <v/>
      </c>
      <c r="J121" s="1316" t="str">
        <f>IF($A$72&lt;&gt;"ชั้น"&amp;'01.ข้อมูลเบื้องต้น'!$H$2,"",IF(BI121="","",BI121))</f>
        <v/>
      </c>
      <c r="K121" s="1316" t="str">
        <f>IF($A$72&lt;&gt;"ชั้น"&amp;'01.ข้อมูลเบื้องต้น'!$H$2,"",IF(BM121="","",BM121))</f>
        <v/>
      </c>
      <c r="L121" s="1334" t="str">
        <f>IF($A$72&lt;&gt;"ชั้น"&amp;'01.ข้อมูลเบื้องต้น'!$H$2,"",IF(BO121="","",BO121))</f>
        <v/>
      </c>
      <c r="M121" s="1332" t="str">
        <f>IF($A$72&lt;&gt;"ชั้น"&amp;'01.ข้อมูลเบื้องต้น'!$H$2,"",IF(BS121="","",BS121))</f>
        <v/>
      </c>
      <c r="N121" s="1333" t="str">
        <f>IF($A$72&lt;&gt;"ชั้น"&amp;'01.ข้อมูลเบื้องต้น'!$H$2,"",IF(BW121="","",BW121))</f>
        <v/>
      </c>
      <c r="O121" s="1333" t="str">
        <f>IF($A$72&lt;&gt;"ชั้น"&amp;'01.ข้อมูลเบื้องต้น'!$H$2,"",IF(CA121="","",CA121))</f>
        <v/>
      </c>
      <c r="P121" s="1333" t="str">
        <f>IF($A$72&lt;&gt;"ชั้น"&amp;'01.ข้อมูลเบื้องต้น'!$H$2,"",IF(CE121="","",CE121))</f>
        <v/>
      </c>
      <c r="Q121" s="1333" t="str">
        <f>IF($A$72&lt;&gt;"ชั้น"&amp;'01.ข้อมูลเบื้องต้น'!$H$2,"",IF(CI121="","",CI121))</f>
        <v/>
      </c>
      <c r="R121" s="1333" t="str">
        <f>IF($A$72&lt;&gt;"ชั้น"&amp;'01.ข้อมูลเบื้องต้น'!$H$2,"",IF(CM121="","",CM121))</f>
        <v/>
      </c>
      <c r="S121" s="1333" t="str">
        <f>IF($A$72&lt;&gt;"ชั้น"&amp;'01.ข้อมูลเบื้องต้น'!$H$2,"",IF(CQ121="","",CQ121))</f>
        <v/>
      </c>
      <c r="T121" s="1333" t="str">
        <f>IF($A$72&lt;&gt;"ชั้น"&amp;'01.ข้อมูลเบื้องต้น'!$H$2,"",IF(CU121="","",CU121))</f>
        <v/>
      </c>
      <c r="U121" s="1333" t="str">
        <f>IF($A$72&lt;&gt;"ชั้น"&amp;'01.ข้อมูลเบื้องต้น'!$H$2,"",IF(CY121="","",CY121))</f>
        <v/>
      </c>
      <c r="V121" s="1333" t="str">
        <f>IF($A$72&lt;&gt;"ชั้น"&amp;'01.ข้อมูลเบื้องต้น'!$H$2,"",IF(DC121="","",DC121))</f>
        <v/>
      </c>
      <c r="W121" s="1333" t="str">
        <f>IF($A$72&lt;&gt;"ชั้น"&amp;'01.ข้อมูลเบื้องต้น'!$H$2,"",IF(DG121="","",DG121))</f>
        <v/>
      </c>
      <c r="X121" s="1333" t="str">
        <f>IF($A$72&lt;&gt;"ชั้น"&amp;'01.ข้อมูลเบื้องต้น'!$H$2,"",IF(DK121="","",DK121))</f>
        <v/>
      </c>
      <c r="Y121" s="1333" t="str">
        <f>IF($A$72&lt;&gt;"ชั้น"&amp;'01.ข้อมูลเบื้องต้น'!$H$2,"",IF(DO121="","",DO121))</f>
        <v/>
      </c>
      <c r="Z121" s="1333" t="str">
        <f>IF($A$72&lt;&gt;"ชั้น"&amp;'01.ข้อมูลเบื้องต้น'!$H$2,"",IF(DS121="","",DS121))</f>
        <v/>
      </c>
      <c r="AA121" s="1423" t="str">
        <f>IF($A$72&lt;&gt;"ชั้น"&amp;'01.ข้อมูลเบื้องต้น'!$H$2,"",IF(DW121="","",DW121))</f>
        <v/>
      </c>
      <c r="AB121" s="1421" t="str">
        <f>IF($A$72&lt;&gt;"ชั้น"&amp;'01.ข้อมูลเบื้องต้น'!$H$2,"",'7.พัฒนาผู้เรียน'!G53)</f>
        <v/>
      </c>
      <c r="AC121" s="1422" t="str">
        <f>IF($A$72&lt;&gt;"ชั้น"&amp;'01.ข้อมูลเบื้องต้น'!$H$2,"",'9.คุณลักษณะ'!I53)</f>
        <v/>
      </c>
      <c r="AH121" s="1233" t="str">
        <f>IF($A$72&lt;&gt;"ชั้น"&amp;'01.ข้อมูลเบื้องต้น'!$H$2,"",IF(VLOOKUP($A121,'02.คีย์เทอม1'!$A$10:$GT$59,189,FALSE)="","",VLOOKUP($A121,'02.คีย์เทอม1'!$A$10:$GT$59,189,FALSE)))</f>
        <v/>
      </c>
      <c r="AI121" s="1233" t="str">
        <f>IF($A$72&lt;&gt;"ชั้น"&amp;'01.ข้อมูลเบื้องต้น'!$H$2,"",IF(VLOOKUP($A121,'03.คีย์เทอม2'!$A$10:$GT$59,189,FALSE)="","",VLOOKUP($A121,'03.คีย์เทอม2'!$A$10:$GT$59,189,FALSE)))</f>
        <v/>
      </c>
      <c r="AJ121" s="1262" t="str">
        <f t="shared" si="73"/>
        <v/>
      </c>
      <c r="AK121" s="1233" t="str">
        <f>IF('2.ชื่อนักเรียน'!R53="มส","มส",IF('2.ชื่อนักเรียน'!R53="ร","ร",IF('2.ชื่อนักเรียน'!R53="ย้าย","ย้าย",IF($B121="","",IF(AJ121="","",IF(AJ121&gt;=75,"เชี่ยวชาญ",IF(AJ121&gt;=65,"ชำนาญ",IF(AJ121&gt;=55,"พัฒนา",IF(AJ121&gt;=50,"เริ่มต้น","ไม่ผ่าน")))))))))</f>
        <v/>
      </c>
      <c r="AL121" s="1233" t="str">
        <f>IF($A$72&lt;&gt;"ชั้น"&amp;'01.ข้อมูลเบื้องต้น'!$H$2,"",IF(VLOOKUP($A121,'02.คีย์เทอม1'!$A$10:$GT$59,193,FALSE)="","",VLOOKUP($A121,'02.คีย์เทอม1'!$A$10:$GT$59,193,FALSE)))</f>
        <v/>
      </c>
      <c r="AM121" s="1233" t="str">
        <f>IF($A$72&lt;&gt;"ชั้น"&amp;'01.ข้อมูลเบื้องต้น'!$H$2,"",IF(VLOOKUP($A121,'03.คีย์เทอม2'!$A$10:$GT$59,193,FALSE)="","",VLOOKUP($A121,'03.คีย์เทอม2'!$A$10:$GT$59,193,FALSE)))</f>
        <v/>
      </c>
      <c r="AN121" s="1262" t="str">
        <f t="shared" si="97"/>
        <v/>
      </c>
      <c r="AO121" s="1233" t="str">
        <f>IF('2.ชื่อนักเรียน'!R53="มส","มส",IF('2.ชื่อนักเรียน'!R53="ร","ร",IF('2.ชื่อนักเรียน'!R53="ย้าย","ย้าย",IF($B121="","",IF(AN121="","",IF(AN121&gt;=75,"เชี่ยวชาญ",IF(AN121&gt;=65,"ชำนาญ",IF(AN121&gt;=55,"พัฒนา",IF(AN121&gt;=50,"เริ่มต้น","ไม่ผ่าน")))))))))</f>
        <v/>
      </c>
      <c r="AP121" s="1233" t="str">
        <f>IF($A$72&lt;&gt;"ชั้น"&amp;'01.ข้อมูลเบื้องต้น'!$H$2,"",IF(VLOOKUP($A121,'02.คีย์เทอม1'!$A$10:$GT$59,195,FALSE)="","",VLOOKUP($A121,'02.คีย์เทอม1'!$A$10:$GT$59,195,FALSE)))</f>
        <v/>
      </c>
      <c r="AQ121" s="1233" t="str">
        <f>IF($A$72&lt;&gt;"ชั้น"&amp;'01.ข้อมูลเบื้องต้น'!$H$2,"",IF(VLOOKUP($A121,'03.คีย์เทอม2'!$A$10:$GT$59,195,FALSE)="","",VLOOKUP($A121,'03.คีย์เทอม2'!$A$10:$GT$59,195,FALSE)))</f>
        <v/>
      </c>
      <c r="AR121" s="1262" t="str">
        <f t="shared" si="98"/>
        <v/>
      </c>
      <c r="AS121" s="1233" t="str">
        <f>IF('2.ชื่อนักเรียน'!R53="มส","มส",IF('2.ชื่อนักเรียน'!R53="ร","ร",IF('2.ชื่อนักเรียน'!R53="ย้าย","ย้าย",IF($B121="","",IF(AR121="","",IF(AR121&gt;=75,"เชี่ยวชาญ",IF(AR121&gt;=65,"ชำนาญ",IF(AR121&gt;=55,"พัฒนา",IF(AR121&gt;=50,"เริ่มต้น","ไม่ผ่าน")))))))))</f>
        <v/>
      </c>
      <c r="AT121" s="1233" t="str">
        <f>IF($A$72&lt;&gt;"ชั้น"&amp;'01.ข้อมูลเบื้องต้น'!$H$2,"",IF(VLOOKUP($A121,'02.คีย์เทอม1'!$A$10:$GT$59,196,FALSE)="","",VLOOKUP($A121,'02.คีย์เทอม1'!$A$10:$GT$59,196,FALSE)))</f>
        <v/>
      </c>
      <c r="AU121" s="1233" t="str">
        <f>IF($A$72&lt;&gt;"ชั้น"&amp;'01.ข้อมูลเบื้องต้น'!$H$2,"",IF(VLOOKUP($A121,'03.คีย์เทอม2'!$A$10:$GT$59,196,FALSE)="","",VLOOKUP($A121,'03.คีย์เทอม2'!$A$10:$GT$59,196,FALSE)))</f>
        <v/>
      </c>
      <c r="AV121" s="1262" t="str">
        <f t="shared" si="99"/>
        <v/>
      </c>
      <c r="AW121" s="1233" t="str">
        <f>IF('2.ชื่อนักเรียน'!R53="มส","มส",IF('2.ชื่อนักเรียน'!R53="ร","ร",IF('2.ชื่อนักเรียน'!R53="ย้าย","ย้าย",IF($B121="","",IF(AV121="","",IF(AV121&gt;=75,"เชี่ยวชาญ",IF(AV121&gt;=65,"ชำนาญ",IF(AV121&gt;=55,"พัฒนา",IF(AV121&gt;=50,"เริ่มต้น","ไม่ผ่าน")))))))))</f>
        <v/>
      </c>
      <c r="AX121" s="1233" t="str">
        <f>IF($A$72&lt;&gt;"ชั้น"&amp;'01.ข้อมูลเบื้องต้น'!$H$2,"",IF(VLOOKUP($A121,'02.คีย์เทอม1'!$A$10:$GT$59,197,FALSE)="","",VLOOKUP($A121,'02.คีย์เทอม1'!$A$10:$GT$59,197,FALSE)))</f>
        <v/>
      </c>
      <c r="AY121" s="1233" t="str">
        <f>IF($A$72&lt;&gt;"ชั้น"&amp;'01.ข้อมูลเบื้องต้น'!$H$2,"",IF(VLOOKUP($A121,'03.คีย์เทอม2'!$A$10:$GT$59,197,FALSE)="","",VLOOKUP($A121,'03.คีย์เทอม2'!$A$10:$GT$59,197,FALSE)))</f>
        <v/>
      </c>
      <c r="AZ121" s="1262" t="str">
        <f t="shared" si="100"/>
        <v/>
      </c>
      <c r="BA121" s="1233" t="str">
        <f>IF('2.ชื่อนักเรียน'!R53="มส","มส",IF('2.ชื่อนักเรียน'!R53="ร","ร",IF('2.ชื่อนักเรียน'!R53="ย้าย","ย้าย",IF($B121="","",IF(AZ121="","",IF(AZ121&gt;=75,"เชี่ยวชาญ",IF(AZ121&gt;=65,"ชำนาญ",IF(AZ121&gt;=55,"พัฒนา",IF(AZ121&gt;=50,"เริ่มต้น","ไม่ผ่าน")))))))))</f>
        <v/>
      </c>
      <c r="BB121" s="1233" t="str">
        <f>IF($A$72&lt;&gt;"ชั้น"&amp;'01.ข้อมูลเบื้องต้น'!$H$2,"",IF(VLOOKUP($A121,'02.คีย์เทอม1'!$A$10:$GT$59,198,FALSE)="","",VLOOKUP($A121,'02.คีย์เทอม1'!$A$10:$GT$59,198,FALSE)))</f>
        <v/>
      </c>
      <c r="BC121" s="1233" t="str">
        <f>IF($A$72&lt;&gt;"ชั้น"&amp;'01.ข้อมูลเบื้องต้น'!$H$2,"",IF(VLOOKUP($A121,'03.คีย์เทอม2'!$A$10:$GT$59,198,FALSE)="","",VLOOKUP($A121,'03.คีย์เทอม2'!$A$10:$GT$59,198,FALSE)))</f>
        <v/>
      </c>
      <c r="BD121" s="1262" t="str">
        <f t="shared" si="101"/>
        <v/>
      </c>
      <c r="BE121" s="1233" t="str">
        <f>IF('2.ชื่อนักเรียน'!R53="มส","มส",IF('2.ชื่อนักเรียน'!R53="ร","ร",IF('2.ชื่อนักเรียน'!R53="ย้าย","ย้าย",IF($B121="","",IF(BD121="","",IF(BD121&gt;=75,"เชี่ยวชาญ",IF(BD121&gt;=65,"ชำนาญ",IF(BD121&gt;=55,"พัฒนา",IF(BD121&gt;=50,"เริ่มต้น","ไม่ผ่าน")))))))))</f>
        <v/>
      </c>
      <c r="BF121" s="1233" t="str">
        <f>IF($A$72&lt;&gt;"ชั้น"&amp;'01.ข้อมูลเบื้องต้น'!$H$2,"",IF(VLOOKUP($A121,'02.คีย์เทอม1'!$A$10:$GT$59,199,FALSE)="","",VLOOKUP($A121,'02.คีย์เทอม1'!$A$10:$GT$59,199,FALSE)))</f>
        <v/>
      </c>
      <c r="BG121" s="1233" t="str">
        <f>IF($A$72&lt;&gt;"ชั้น"&amp;'01.ข้อมูลเบื้องต้น'!$H$2,"",IF(VLOOKUP($A121,'03.คีย์เทอม2'!$A$10:$GT$59,199,FALSE)="","",VLOOKUP($A121,'03.คีย์เทอม2'!$A$10:$GT$59,199,FALSE)))</f>
        <v/>
      </c>
      <c r="BH121" s="1262" t="str">
        <f t="shared" si="102"/>
        <v/>
      </c>
      <c r="BI121" s="1233" t="str">
        <f>IF('2.ชื่อนักเรียน'!R53="มส","มส",IF('2.ชื่อนักเรียน'!R53="ร","ร",IF('2.ชื่อนักเรียน'!R53="ย้าย","ย้าย",IF($B121="","",IF(BH121="","",IF(BH121&gt;=75,"เชี่ยวชาญ",IF(BH121&gt;=65,"ชำนาญ",IF(BH121&gt;=55,"พัฒนา",IF(BH121&gt;=50,"เริ่มต้น","ไม่ผ่าน")))))))))</f>
        <v/>
      </c>
      <c r="BJ121" s="1233" t="str">
        <f>IF($A$72&lt;&gt;"ชั้น"&amp;'01.ข้อมูลเบื้องต้น'!$H$2,"",IF(VLOOKUP($A121,'02.คีย์เทอม1'!$A$10:$GT$59,200,FALSE)="","",VLOOKUP($A121,'02.คีย์เทอม1'!$A$10:$GT$59,200,FALSE)))</f>
        <v/>
      </c>
      <c r="BK121" s="1233" t="str">
        <f>IF($A$72&lt;&gt;"ชั้น"&amp;'01.ข้อมูลเบื้องต้น'!$H$2,"",IF(VLOOKUP($A121,'03.คีย์เทอม2'!$A$10:$GT$59,200,FALSE)="","",VLOOKUP($A121,'03.คีย์เทอม2'!$A$10:$GT$59,200,FALSE)))</f>
        <v/>
      </c>
      <c r="BL121" s="1262" t="str">
        <f t="shared" si="103"/>
        <v/>
      </c>
      <c r="BM121" s="1233" t="str">
        <f>IF('2.ชื่อนักเรียน'!R53="มส","มส",IF('2.ชื่อนักเรียน'!R53="ร","ร",IF('2.ชื่อนักเรียน'!R53="ย้าย","ย้าย",IF($B121="","",IF(BL121="","",IF(BL121&gt;=75,"เชี่ยวชาญ",IF(BL121&gt;=65,"ชำนาญ",IF(BL121&gt;=55,"พัฒนา",IF(BL121&gt;=50,"เริ่มต้น","ไม่ผ่าน")))))))))</f>
        <v/>
      </c>
      <c r="BN121" s="1262" t="str">
        <f t="shared" si="104"/>
        <v/>
      </c>
      <c r="BO121" s="1233" t="str">
        <f>IF('2.ชื่อนักเรียน'!R53="มส","มส",IF('2.ชื่อนักเรียน'!R53="ร","ร",IF('2.ชื่อนักเรียน'!R53="ย้าย","ย้าย",IF($B121="","",IF(BN121="","",IF(BN121&gt;=75,"เชี่ยวชาญ",IF(BN121&gt;=65,"ชำนาญ",IF(BN121&gt;=55,"พัฒนา",IF(BN121&gt;=50,"เริ่มต้น","ไม่ผ่าน")))))))))</f>
        <v/>
      </c>
      <c r="BP121" s="1233" t="str">
        <f>IF($A$72&lt;&gt;"ชั้น"&amp;'01.ข้อมูลเบื้องต้น'!$H$2,"",IF(VLOOKUP($A121,'02.คีย์เทอม1'!$A$10:$GT$59,110,FALSE)="","",VLOOKUP($A121,'02.คีย์เทอม1'!$A$10:$GT$59,110,FALSE)))</f>
        <v/>
      </c>
      <c r="BQ121" s="1233" t="str">
        <f>IF($A$72&lt;&gt;"ชั้น"&amp;'01.ข้อมูลเบื้องต้น'!$H$2,"",IF(VLOOKUP($A121,'03.คีย์เทอม2'!$A$10:$GT$59,110,FALSE)="","",VLOOKUP($A121,'03.คีย์เทอม2'!$A$10:$GT$59,110,FALSE)))</f>
        <v/>
      </c>
      <c r="BR121" s="1262" t="str">
        <f t="shared" si="105"/>
        <v/>
      </c>
      <c r="BS121" s="1233" t="str">
        <f>IF('2.ชื่อนักเรียน'!R53="มส","มส",IF('2.ชื่อนักเรียน'!R53="ร","ร",IF('2.ชื่อนักเรียน'!R53="ย้าย","ย้าย",IF($B121="","",IF(BR121="","",IF(BR121&gt;=75,"เชี่ยวชาญ",IF(BR121&gt;=65,"ชำนาญ",IF(BR121&gt;=55,"พัฒนา",IF(BR121&gt;=50,"เริ่มต้น","ไม่ผ่าน")))))))))</f>
        <v/>
      </c>
      <c r="BT121" s="1233" t="str">
        <f>IF($A$72&lt;&gt;"ชั้น"&amp;'01.ข้อมูลเบื้องต้น'!$H$2,"",IF(VLOOKUP($A121,'02.คีย์เทอม1'!$A$10:$GT$59,115,FALSE)="","",VLOOKUP($A121,'02.คีย์เทอม1'!$A$10:$GT$59,115,FALSE)))</f>
        <v/>
      </c>
      <c r="BU121" s="1233" t="str">
        <f>IF($A$72&lt;&gt;"ชั้น"&amp;'01.ข้อมูลเบื้องต้น'!$H$2,"",IF(VLOOKUP($A121,'03.คีย์เทอม2'!$A$10:$GT$59,115,FALSE)="","",VLOOKUP($A121,'03.คีย์เทอม2'!$A$10:$GT$59,115,FALSE)))</f>
        <v/>
      </c>
      <c r="BV121" s="1262" t="str">
        <f t="shared" si="106"/>
        <v/>
      </c>
      <c r="BW121" s="1233" t="str">
        <f>IF('2.ชื่อนักเรียน'!R53="มส","มส",IF('2.ชื่อนักเรียน'!R53="ร","ร",IF('2.ชื่อนักเรียน'!R53="ย้าย","ย้าย",IF($B121="","",IF(BV121="","",IF(BV121&gt;=75,"เชี่ยวชาญ",IF(BV121&gt;=65,"ชำนาญ",IF(BV121&gt;=55,"พัฒนา",IF(BV121&gt;=50,"เริ่มต้น","ไม่ผ่าน")))))))))</f>
        <v/>
      </c>
      <c r="BX121" s="1233" t="str">
        <f>IF($A$72&lt;&gt;"ชั้น"&amp;'01.ข้อมูลเบื้องต้น'!$H$2,"",IF(VLOOKUP($A121,'02.คีย์เทอม1'!$A$10:$GT$59,120,FALSE)="","",VLOOKUP($A121,'02.คีย์เทอม1'!$A$10:$GT$59,120,FALSE)))</f>
        <v/>
      </c>
      <c r="BY121" s="1233" t="str">
        <f>IF($A$72&lt;&gt;"ชั้น"&amp;'01.ข้อมูลเบื้องต้น'!$H$2,"",IF(VLOOKUP($A121,'03.คีย์เทอม2'!$A$10:$GT$59,120,FALSE)="","",VLOOKUP($A121,'03.คีย์เทอม2'!$A$10:$GT$59,120,FALSE)))</f>
        <v/>
      </c>
      <c r="BZ121" s="1262" t="str">
        <f t="shared" si="107"/>
        <v/>
      </c>
      <c r="CA121" s="1233" t="str">
        <f>IF('2.ชื่อนักเรียน'!R53="มส","มส",IF('2.ชื่อนักเรียน'!R53="ร","ร",IF('2.ชื่อนักเรียน'!R53="ย้าย","ย้าย",IF($B121="","",IF(BZ121="","",IF(BZ121&gt;=75,"เชี่ยวชาญ",IF(BZ121&gt;=65,"ชำนาญ",IF(BZ121&gt;=55,"พัฒนา",IF(BZ121&gt;=50,"เริ่มต้น","ไม่ผ่าน")))))))))</f>
        <v/>
      </c>
      <c r="CB121" s="1233" t="str">
        <f>IF($A$72&lt;&gt;"ชั้น"&amp;'01.ข้อมูลเบื้องต้น'!$H$2,"",IF(VLOOKUP($A121,'02.คีย์เทอม1'!$A$10:$GT$59,125,FALSE)="","",VLOOKUP($A121,'02.คีย์เทอม1'!$A$10:$GT$59,125,FALSE)))</f>
        <v/>
      </c>
      <c r="CC121" s="1233" t="str">
        <f>IF($A$72&lt;&gt;"ชั้น"&amp;'01.ข้อมูลเบื้องต้น'!$H$2,"",IF(VLOOKUP($A121,'03.คีย์เทอม2'!$A$10:$GT$59,125,FALSE)="","",VLOOKUP($A121,'03.คีย์เทอม2'!$A$10:$GT$59,125,FALSE)))</f>
        <v/>
      </c>
      <c r="CD121" s="1262" t="str">
        <f t="shared" si="108"/>
        <v/>
      </c>
      <c r="CE121" s="1233" t="str">
        <f>IF('2.ชื่อนักเรียน'!R53="มส","มส",IF('2.ชื่อนักเรียน'!R53="ร","ร",IF('2.ชื่อนักเรียน'!R53="ย้าย","ย้าย",IF($B121="","",IF(CD121="","",IF(CD121&gt;=75,"เชี่ยวชาญ",IF(CD121&gt;=65,"ชำนาญ",IF(CD121&gt;=55,"พัฒนา",IF(CD121&gt;=50,"เริ่มต้น","ไม่ผ่าน")))))))))</f>
        <v/>
      </c>
      <c r="CF121" s="1233" t="str">
        <f>IF($A$72&lt;&gt;"ชั้น"&amp;'01.ข้อมูลเบื้องต้น'!$H$2,"",IF(VLOOKUP($A121,'02.คีย์เทอม1'!$A$10:$GT$59,130,FALSE)="","",VLOOKUP($A121,'02.คีย์เทอม1'!$A$10:$GT$59,130,FALSE)))</f>
        <v/>
      </c>
      <c r="CG121" s="1233" t="str">
        <f>IF($A$72&lt;&gt;"ชั้น"&amp;'01.ข้อมูลเบื้องต้น'!$H$2,"",IF(VLOOKUP($A121,'03.คีย์เทอม2'!$A$10:$GT$59,130,FALSE)="","",VLOOKUP($A121,'03.คีย์เทอม2'!$A$10:$GT$59,130,FALSE)))</f>
        <v/>
      </c>
      <c r="CH121" s="1262" t="str">
        <f t="shared" si="109"/>
        <v/>
      </c>
      <c r="CI121" s="1233" t="str">
        <f>IF('2.ชื่อนักเรียน'!R53="มส","มส",IF('2.ชื่อนักเรียน'!R53="ร","ร",IF('2.ชื่อนักเรียน'!R53="ย้าย","ย้าย",IF($B121="","",IF(CH121="","",IF(CH121&gt;=75,"เชี่ยวชาญ",IF(CH121&gt;=65,"ชำนาญ",IF(CH121&gt;=55,"พัฒนา",IF(CH121&gt;=50,"เริ่มต้น","ไม่ผ่าน")))))))))</f>
        <v/>
      </c>
      <c r="CJ121" s="1233" t="str">
        <f>IF($A$72&lt;&gt;"ชั้น"&amp;'01.ข้อมูลเบื้องต้น'!$H$2,"",IF(VLOOKUP($A121,'02.คีย์เทอม1'!$A$10:$GT$59,135,FALSE)="","",VLOOKUP($A121,'02.คีย์เทอม1'!$A$10:$GT$59,135,FALSE)))</f>
        <v/>
      </c>
      <c r="CK121" s="1233" t="str">
        <f>IF($A$72&lt;&gt;"ชั้น"&amp;'01.ข้อมูลเบื้องต้น'!$H$2,"",IF(VLOOKUP($A121,'03.คีย์เทอม2'!$A$10:$GT$59,135,FALSE)="","",VLOOKUP($A121,'03.คีย์เทอม2'!$A$10:$GT$59,135,FALSE)))</f>
        <v/>
      </c>
      <c r="CL121" s="1262" t="str">
        <f t="shared" si="110"/>
        <v/>
      </c>
      <c r="CM121" s="1233" t="str">
        <f>IF('2.ชื่อนักเรียน'!R53="มส","มส",IF('2.ชื่อนักเรียน'!R53="ร","ร",IF('2.ชื่อนักเรียน'!R53="ย้าย","ย้าย",IF($B121="","",IF(CL121="","",IF(CL121&gt;=75,"เชี่ยวชาญ",IF(CL121&gt;=65,"ชำนาญ",IF(CL121&gt;=55,"พัฒนา",IF(CL121&gt;=50,"เริ่มต้น","ไม่ผ่าน")))))))))</f>
        <v/>
      </c>
      <c r="CN121" s="1233" t="str">
        <f>IF($A$72&lt;&gt;"ชั้น"&amp;'01.ข้อมูลเบื้องต้น'!$H$2,"",IF(VLOOKUP($A121,'02.คีย์เทอม1'!$A$10:$GT$59,140,FALSE)="","",VLOOKUP($A121,'02.คีย์เทอม1'!$A$10:$GT$59,140,FALSE)))</f>
        <v/>
      </c>
      <c r="CO121" s="1233" t="str">
        <f>IF($A$72&lt;&gt;"ชั้น"&amp;'01.ข้อมูลเบื้องต้น'!$H$2,"",IF(VLOOKUP($A121,'03.คีย์เทอม2'!$A$10:$GT$59,140,FALSE)="","",VLOOKUP($A121,'03.คีย์เทอม2'!$A$10:$GT$59,140,FALSE)))</f>
        <v/>
      </c>
      <c r="CP121" s="1262" t="str">
        <f t="shared" si="111"/>
        <v/>
      </c>
      <c r="CQ121" s="1233" t="str">
        <f>IF('2.ชื่อนักเรียน'!R53="มส","มส",IF('2.ชื่อนักเรียน'!R53="ร","ร",IF('2.ชื่อนักเรียน'!R53="ย้าย","ย้าย",IF($B121="","",IF(CP121="","",IF(CP121&gt;=75,"เชี่ยวชาญ",IF(CP121&gt;=65,"ชำนาญ",IF(CP121&gt;=55,"พัฒนา",IF(CP121&gt;=50,"เริ่มต้น","ไม่ผ่าน")))))))))</f>
        <v/>
      </c>
      <c r="CR121" s="1233" t="str">
        <f>IF($A$72&lt;&gt;"ชั้น"&amp;'01.ข้อมูลเบื้องต้น'!$H$2,"",IF(VLOOKUP($A121,'02.คีย์เทอม1'!$A$10:$GT$59,145,FALSE)="","",VLOOKUP($A121,'02.คีย์เทอม1'!$A$10:$GT$59,145,FALSE)))</f>
        <v/>
      </c>
      <c r="CS121" s="1233" t="str">
        <f>IF($A$72&lt;&gt;"ชั้น"&amp;'01.ข้อมูลเบื้องต้น'!$H$2,"",IF(VLOOKUP($A121,'03.คีย์เทอม2'!$A$10:$GT$59,145,FALSE)="","",VLOOKUP($A121,'03.คีย์เทอม2'!$A$10:$GT$59,145,FALSE)))</f>
        <v/>
      </c>
      <c r="CT121" s="1262" t="str">
        <f t="shared" si="112"/>
        <v/>
      </c>
      <c r="CU121" s="1233" t="str">
        <f>IF('2.ชื่อนักเรียน'!R53="มส","มส",IF('2.ชื่อนักเรียน'!R53="ร","ร",IF('2.ชื่อนักเรียน'!R53="ย้าย","ย้าย",IF($B121="","",IF(CT121="","",IF(CT121&gt;=75,"เชี่ยวชาญ",IF(CT121&gt;=65,"ชำนาญ",IF(CT121&gt;=55,"พัฒนา",IF(CT121&gt;=50,"เริ่มต้น","ไม่ผ่าน")))))))))</f>
        <v/>
      </c>
      <c r="CV121" s="1233" t="str">
        <f>IF($A$72&lt;&gt;"ชั้น"&amp;'01.ข้อมูลเบื้องต้น'!$H$2,"",IF(VLOOKUP($A121,'02.คีย์เทอม1'!$A$10:$GT$59,150,FALSE)="","",VLOOKUP($A121,'02.คีย์เทอม1'!$A$10:$GT$59,150,FALSE)))</f>
        <v/>
      </c>
      <c r="CW121" s="1233" t="str">
        <f>IF($A$72&lt;&gt;"ชั้น"&amp;'01.ข้อมูลเบื้องต้น'!$H$2,"",IF(VLOOKUP($A121,'03.คีย์เทอม2'!$A$10:$GT$59,150,FALSE)="","",VLOOKUP($A121,'03.คีย์เทอม2'!$A$10:$GT$59,150,FALSE)))</f>
        <v/>
      </c>
      <c r="CX121" s="1262" t="str">
        <f t="shared" si="113"/>
        <v/>
      </c>
      <c r="CY121" s="1233" t="str">
        <f>IF('2.ชื่อนักเรียน'!R53="มส","มส",IF('2.ชื่อนักเรียน'!R53="ร","ร",IF('2.ชื่อนักเรียน'!R53="ย้าย","ย้าย",IF($B121="","",IF(CX121="","",IF(CX121&gt;=75,"เชี่ยวชาญ",IF(CX121&gt;=65,"ชำนาญ",IF(CX121&gt;=55,"พัฒนา",IF(CX121&gt;=50,"เริ่มต้น","ไม่ผ่าน")))))))))</f>
        <v/>
      </c>
      <c r="CZ121" s="1233" t="str">
        <f>IF($A$72&lt;&gt;"ชั้น"&amp;'01.ข้อมูลเบื้องต้น'!$H$2,"",IF(VLOOKUP($A121,'02.คีย์เทอม1'!$A$10:$GT$59,155,FALSE)="","",VLOOKUP($A121,'02.คีย์เทอม1'!$A$10:$GT$59,155,FALSE)))</f>
        <v/>
      </c>
      <c r="DA121" s="1233" t="str">
        <f>IF($A$72&lt;&gt;"ชั้น"&amp;'01.ข้อมูลเบื้องต้น'!$H$2,"",IF(VLOOKUP($A121,'03.คีย์เทอม2'!$A$10:$GT$59,155,FALSE)="","",VLOOKUP($A121,'03.คีย์เทอม2'!$A$10:$GT$59,155,FALSE)))</f>
        <v/>
      </c>
      <c r="DB121" s="1262" t="str">
        <f t="shared" si="114"/>
        <v/>
      </c>
      <c r="DC121" s="1233" t="str">
        <f>IF('2.ชื่อนักเรียน'!R53="มส","มส",IF('2.ชื่อนักเรียน'!R53="ร","ร",IF('2.ชื่อนักเรียน'!R53="ย้าย","ย้าย",IF($B121="","",IF(DB121="","",IF(DB121&gt;=75,"เชี่ยวชาญ",IF(DB121&gt;=65,"ชำนาญ",IF(DB121&gt;=55,"พัฒนา",IF(DB121&gt;=50,"เริ่มต้น","ไม่ผ่าน")))))))))</f>
        <v/>
      </c>
      <c r="DD121" s="1233" t="str">
        <f>IF($A$72&lt;&gt;"ชั้น"&amp;'01.ข้อมูลเบื้องต้น'!$H$2,"",IF(VLOOKUP($A121,'02.คีย์เทอม1'!$A$10:$GT$59,160,FALSE)="","",VLOOKUP($A121,'02.คีย์เทอม1'!$A$10:$GT$59,160,FALSE)))</f>
        <v/>
      </c>
      <c r="DE121" s="1233" t="str">
        <f>IF($A$72&lt;&gt;"ชั้น"&amp;'01.ข้อมูลเบื้องต้น'!$H$2,"",IF(VLOOKUP($A121,'03.คีย์เทอม2'!$A$10:$GT$59,160,FALSE)="","",VLOOKUP($A121,'03.คีย์เทอม2'!$A$10:$GT$59,160,FALSE)))</f>
        <v/>
      </c>
      <c r="DF121" s="1262" t="str">
        <f t="shared" si="115"/>
        <v/>
      </c>
      <c r="DG121" s="1233" t="str">
        <f>IF('2.ชื่อนักเรียน'!R53="มส","มส",IF('2.ชื่อนักเรียน'!R53="ร","ร",IF('2.ชื่อนักเรียน'!R53="ย้าย","ย้าย",IF($B121="","",IF(DF121="","",IF(DF121&gt;=75,"เชี่ยวชาญ",IF(DF121&gt;=65,"ชำนาญ",IF(DF121&gt;=55,"พัฒนา",IF(DF121&gt;=50,"เริ่มต้น","ไม่ผ่าน")))))))))</f>
        <v/>
      </c>
      <c r="DH121" s="1233" t="str">
        <f>IF($A$72&lt;&gt;"ชั้น"&amp;'01.ข้อมูลเบื้องต้น'!$H$2,"",IF(VLOOKUP($A121,'02.คีย์เทอม1'!$A$10:$GT$59,165,FALSE)="","",VLOOKUP($A121,'02.คีย์เทอม1'!$A$10:$GT$59,165,FALSE)))</f>
        <v/>
      </c>
      <c r="DI121" s="1233" t="str">
        <f>IF($A$72&lt;&gt;"ชั้น"&amp;'01.ข้อมูลเบื้องต้น'!$H$2,"",IF(VLOOKUP($A121,'03.คีย์เทอม2'!$A$10:$GT$59,165,FALSE)="","",VLOOKUP($A121,'03.คีย์เทอม2'!$A$10:$GT$59,165,FALSE)))</f>
        <v/>
      </c>
      <c r="DJ121" s="1262" t="str">
        <f t="shared" si="116"/>
        <v/>
      </c>
      <c r="DK121" s="1233" t="str">
        <f>IF('2.ชื่อนักเรียน'!R53="มส","มส",IF('2.ชื่อนักเรียน'!R53="ร","ร",IF('2.ชื่อนักเรียน'!R53="ย้าย","ย้าย",IF($B121="","",IF(DJ121="","",IF(DJ121&gt;=75,"เชี่ยวชาญ",IF(DJ121&gt;=65,"ชำนาญ",IF(DJ121&gt;=55,"พัฒนา",IF(DJ121&gt;=50,"เริ่มต้น","ไม่ผ่าน")))))))))</f>
        <v/>
      </c>
      <c r="DL121" s="1233" t="str">
        <f>IF($A$72&lt;&gt;"ชั้น"&amp;'01.ข้อมูลเบื้องต้น'!$H$2,"",IF(VLOOKUP($A121,'02.คีย์เทอม1'!$A$10:$GT$59,170,FALSE)="","",VLOOKUP($A121,'02.คีย์เทอม1'!$A$10:$GT$59,170,FALSE)))</f>
        <v/>
      </c>
      <c r="DM121" s="1233" t="str">
        <f>IF($A$72&lt;&gt;"ชั้น"&amp;'01.ข้อมูลเบื้องต้น'!$H$2,"",IF(VLOOKUP($A121,'03.คีย์เทอม2'!$A$10:$GT$59,170,FALSE)="","",VLOOKUP($A121,'03.คีย์เทอม2'!$A$10:$GT$59,170,FALSE)))</f>
        <v/>
      </c>
      <c r="DN121" s="1262" t="str">
        <f t="shared" si="117"/>
        <v/>
      </c>
      <c r="DO121" s="1233" t="str">
        <f>IF('2.ชื่อนักเรียน'!R53="มส","มส",IF('2.ชื่อนักเรียน'!R53="ร","ร",IF('2.ชื่อนักเรียน'!R53="ย้าย","ย้าย",IF($B121="","",IF(DN121="","",IF(DN121&gt;=75,"เชี่ยวชาญ",IF(DN121&gt;=65,"ชำนาญ",IF(DN121&gt;=55,"พัฒนา",IF(DN121&gt;=50,"เริ่มต้น","ไม่ผ่าน")))))))))</f>
        <v/>
      </c>
      <c r="DP121" s="1233" t="str">
        <f>IF($A$72&lt;&gt;"ชั้น"&amp;'01.ข้อมูลเบื้องต้น'!$H$2,"",IF(VLOOKUP($A121,'02.คีย์เทอม1'!$A$10:$GT$59,175,FALSE)="","",VLOOKUP($A121,'02.คีย์เทอม1'!$A$10:$GT$59,175,FALSE)))</f>
        <v/>
      </c>
      <c r="DQ121" s="1233" t="str">
        <f>IF($A$72&lt;&gt;"ชั้น"&amp;'01.ข้อมูลเบื้องต้น'!$H$2,"",IF(VLOOKUP($A121,'03.คีย์เทอม2'!$A$10:$GT$59,175,FALSE)="","",VLOOKUP($A121,'03.คีย์เทอม2'!$A$10:$GT$59,175,FALSE)))</f>
        <v/>
      </c>
      <c r="DR121" s="1262" t="str">
        <f t="shared" si="118"/>
        <v/>
      </c>
      <c r="DS121" s="1233" t="str">
        <f>IF('2.ชื่อนักเรียน'!R53="มส","มส",IF('2.ชื่อนักเรียน'!R53="ร","ร",IF('2.ชื่อนักเรียน'!R53="ย้าย","ย้าย",IF($B121="","",IF(DR121="","",IF(DR121&gt;=75,"เชี่ยวชาญ",IF(DR121&gt;=65,"ชำนาญ",IF(DR121&gt;=55,"พัฒนา",IF(DR121&gt;=50,"เริ่มต้น","ไม่ผ่าน")))))))))</f>
        <v/>
      </c>
      <c r="DT121" s="1233" t="str">
        <f>IF($A$72&lt;&gt;"ชั้น"&amp;'01.ข้อมูลเบื้องต้น'!$H$2,"",IF(VLOOKUP($A121,'02.คีย์เทอม1'!$A$10:$GT$59,180,FALSE)="","",VLOOKUP($A121,'02.คีย์เทอม1'!$A$10:$GT$59,180,FALSE)))</f>
        <v/>
      </c>
      <c r="DU121" s="1233" t="str">
        <f>IF($A$72&lt;&gt;"ชั้น"&amp;'01.ข้อมูลเบื้องต้น'!$H$2,"",IF(VLOOKUP($A121,'03.คีย์เทอม2'!$A$10:$GT$59,180,FALSE)="","",VLOOKUP($A121,'03.คีย์เทอม2'!$A$10:$GT$59,180,FALSE)))</f>
        <v/>
      </c>
      <c r="DV121" s="1262" t="str">
        <f t="shared" si="119"/>
        <v/>
      </c>
      <c r="DW121" s="1233" t="str">
        <f>IF('2.ชื่อนักเรียน'!R53="มส","มส",IF('2.ชื่อนักเรียน'!R53="ร","ร",IF('2.ชื่อนักเรียน'!R53="ย้าย","ย้าย",IF($B121="","",IF(DV121="","",IF(DV121&gt;=75,"เชี่ยวชาญ",IF(DV121&gt;=65,"ชำนาญ",IF(DV121&gt;=55,"พัฒนา",IF(DV121&gt;=50,"เริ่มต้น","ไม่ผ่าน")))))))))</f>
        <v/>
      </c>
    </row>
    <row r="122" spans="1:127" ht="16.8" customHeight="1">
      <c r="A122" s="1323">
        <v>44</v>
      </c>
      <c r="B122" s="1324" t="str">
        <f>IF('2.ชื่อนักเรียน'!C54="","",'2.ชื่อนักเรียน'!C54)</f>
        <v/>
      </c>
      <c r="C122" s="1313" t="str">
        <f>IF('2.ชื่อนักเรียน'!D54="","",'2.ชื่อนักเรียน'!D54)</f>
        <v/>
      </c>
      <c r="D122" s="1314" t="str">
        <f>IF($A$72&lt;&gt;"ชั้น"&amp;'01.ข้อมูลเบื้องต้น'!$H$2,"",IF(AK122="","",AK122))</f>
        <v/>
      </c>
      <c r="E122" s="1314" t="str">
        <f>IF($A$72&lt;&gt;"ชั้น"&amp;'01.ข้อมูลเบื้องต้น'!$H$2,"",IF(AO122="","",AO122))</f>
        <v/>
      </c>
      <c r="F122" s="1315" t="str">
        <f>IF($A$72&lt;&gt;"ชั้น"&amp;'01.ข้อมูลเบื้องต้น'!$H$2,"",IF(AS122="","",AS122))</f>
        <v/>
      </c>
      <c r="G122" s="1332" t="str">
        <f>IF($A$72&lt;&gt;"ชั้น"&amp;'01.ข้อมูลเบื้องต้น'!$H$2,"",IF(AW122="","",AW122))</f>
        <v/>
      </c>
      <c r="H122" s="1333" t="str">
        <f>IF($A$72&lt;&gt;"ชั้น"&amp;'01.ข้อมูลเบื้องต้น'!$H$2,"",IF(BA122="","",BA122))</f>
        <v/>
      </c>
      <c r="I122" s="1316" t="str">
        <f>IF($A$72&lt;&gt;"ชั้น"&amp;'01.ข้อมูลเบื้องต้น'!$H$2,"",IF(BE122="","",BE122))</f>
        <v/>
      </c>
      <c r="J122" s="1316" t="str">
        <f>IF($A$72&lt;&gt;"ชั้น"&amp;'01.ข้อมูลเบื้องต้น'!$H$2,"",IF(BI122="","",BI122))</f>
        <v/>
      </c>
      <c r="K122" s="1316" t="str">
        <f>IF($A$72&lt;&gt;"ชั้น"&amp;'01.ข้อมูลเบื้องต้น'!$H$2,"",IF(BM122="","",BM122))</f>
        <v/>
      </c>
      <c r="L122" s="1334" t="str">
        <f>IF($A$72&lt;&gt;"ชั้น"&amp;'01.ข้อมูลเบื้องต้น'!$H$2,"",IF(BO122="","",BO122))</f>
        <v/>
      </c>
      <c r="M122" s="1332" t="str">
        <f>IF($A$72&lt;&gt;"ชั้น"&amp;'01.ข้อมูลเบื้องต้น'!$H$2,"",IF(BS122="","",BS122))</f>
        <v/>
      </c>
      <c r="N122" s="1333" t="str">
        <f>IF($A$72&lt;&gt;"ชั้น"&amp;'01.ข้อมูลเบื้องต้น'!$H$2,"",IF(BW122="","",BW122))</f>
        <v/>
      </c>
      <c r="O122" s="1333" t="str">
        <f>IF($A$72&lt;&gt;"ชั้น"&amp;'01.ข้อมูลเบื้องต้น'!$H$2,"",IF(CA122="","",CA122))</f>
        <v/>
      </c>
      <c r="P122" s="1333" t="str">
        <f>IF($A$72&lt;&gt;"ชั้น"&amp;'01.ข้อมูลเบื้องต้น'!$H$2,"",IF(CE122="","",CE122))</f>
        <v/>
      </c>
      <c r="Q122" s="1333" t="str">
        <f>IF($A$72&lt;&gt;"ชั้น"&amp;'01.ข้อมูลเบื้องต้น'!$H$2,"",IF(CI122="","",CI122))</f>
        <v/>
      </c>
      <c r="R122" s="1333" t="str">
        <f>IF($A$72&lt;&gt;"ชั้น"&amp;'01.ข้อมูลเบื้องต้น'!$H$2,"",IF(CM122="","",CM122))</f>
        <v/>
      </c>
      <c r="S122" s="1333" t="str">
        <f>IF($A$72&lt;&gt;"ชั้น"&amp;'01.ข้อมูลเบื้องต้น'!$H$2,"",IF(CQ122="","",CQ122))</f>
        <v/>
      </c>
      <c r="T122" s="1333" t="str">
        <f>IF($A$72&lt;&gt;"ชั้น"&amp;'01.ข้อมูลเบื้องต้น'!$H$2,"",IF(CU122="","",CU122))</f>
        <v/>
      </c>
      <c r="U122" s="1333" t="str">
        <f>IF($A$72&lt;&gt;"ชั้น"&amp;'01.ข้อมูลเบื้องต้น'!$H$2,"",IF(CY122="","",CY122))</f>
        <v/>
      </c>
      <c r="V122" s="1333" t="str">
        <f>IF($A$72&lt;&gt;"ชั้น"&amp;'01.ข้อมูลเบื้องต้น'!$H$2,"",IF(DC122="","",DC122))</f>
        <v/>
      </c>
      <c r="W122" s="1333" t="str">
        <f>IF($A$72&lt;&gt;"ชั้น"&amp;'01.ข้อมูลเบื้องต้น'!$H$2,"",IF(DG122="","",DG122))</f>
        <v/>
      </c>
      <c r="X122" s="1333" t="str">
        <f>IF($A$72&lt;&gt;"ชั้น"&amp;'01.ข้อมูลเบื้องต้น'!$H$2,"",IF(DK122="","",DK122))</f>
        <v/>
      </c>
      <c r="Y122" s="1333" t="str">
        <f>IF($A$72&lt;&gt;"ชั้น"&amp;'01.ข้อมูลเบื้องต้น'!$H$2,"",IF(DO122="","",DO122))</f>
        <v/>
      </c>
      <c r="Z122" s="1333" t="str">
        <f>IF($A$72&lt;&gt;"ชั้น"&amp;'01.ข้อมูลเบื้องต้น'!$H$2,"",IF(DS122="","",DS122))</f>
        <v/>
      </c>
      <c r="AA122" s="1423" t="str">
        <f>IF($A$72&lt;&gt;"ชั้น"&amp;'01.ข้อมูลเบื้องต้น'!$H$2,"",IF(DW122="","",DW122))</f>
        <v/>
      </c>
      <c r="AB122" s="1421" t="str">
        <f>IF($A$72&lt;&gt;"ชั้น"&amp;'01.ข้อมูลเบื้องต้น'!$H$2,"",'7.พัฒนาผู้เรียน'!G54)</f>
        <v/>
      </c>
      <c r="AC122" s="1422" t="str">
        <f>IF($A$72&lt;&gt;"ชั้น"&amp;'01.ข้อมูลเบื้องต้น'!$H$2,"",'9.คุณลักษณะ'!I54)</f>
        <v/>
      </c>
      <c r="AH122" s="1233" t="str">
        <f>IF($A$72&lt;&gt;"ชั้น"&amp;'01.ข้อมูลเบื้องต้น'!$H$2,"",IF(VLOOKUP($A122,'02.คีย์เทอม1'!$A$10:$GT$59,189,FALSE)="","",VLOOKUP($A122,'02.คีย์เทอม1'!$A$10:$GT$59,189,FALSE)))</f>
        <v/>
      </c>
      <c r="AI122" s="1233" t="str">
        <f>IF($A$72&lt;&gt;"ชั้น"&amp;'01.ข้อมูลเบื้องต้น'!$H$2,"",IF(VLOOKUP($A122,'03.คีย์เทอม2'!$A$10:$GT$59,189,FALSE)="","",VLOOKUP($A122,'03.คีย์เทอม2'!$A$10:$GT$59,189,FALSE)))</f>
        <v/>
      </c>
      <c r="AJ122" s="1262" t="str">
        <f t="shared" si="73"/>
        <v/>
      </c>
      <c r="AK122" s="1233" t="str">
        <f>IF('2.ชื่อนักเรียน'!R54="มส","มส",IF('2.ชื่อนักเรียน'!R54="ร","ร",IF('2.ชื่อนักเรียน'!R54="ย้าย","ย้าย",IF($B122="","",IF(AJ122="","",IF(AJ122&gt;=75,"เชี่ยวชาญ",IF(AJ122&gt;=65,"ชำนาญ",IF(AJ122&gt;=55,"พัฒนา",IF(AJ122&gt;=50,"เริ่มต้น","ไม่ผ่าน")))))))))</f>
        <v/>
      </c>
      <c r="AL122" s="1233" t="str">
        <f>IF($A$72&lt;&gt;"ชั้น"&amp;'01.ข้อมูลเบื้องต้น'!$H$2,"",IF(VLOOKUP($A122,'02.คีย์เทอม1'!$A$10:$GT$59,193,FALSE)="","",VLOOKUP($A122,'02.คีย์เทอม1'!$A$10:$GT$59,193,FALSE)))</f>
        <v/>
      </c>
      <c r="AM122" s="1233" t="str">
        <f>IF($A$72&lt;&gt;"ชั้น"&amp;'01.ข้อมูลเบื้องต้น'!$H$2,"",IF(VLOOKUP($A122,'03.คีย์เทอม2'!$A$10:$GT$59,193,FALSE)="","",VLOOKUP($A122,'03.คีย์เทอม2'!$A$10:$GT$59,193,FALSE)))</f>
        <v/>
      </c>
      <c r="AN122" s="1262" t="str">
        <f t="shared" si="97"/>
        <v/>
      </c>
      <c r="AO122" s="1233" t="str">
        <f>IF('2.ชื่อนักเรียน'!R54="มส","มส",IF('2.ชื่อนักเรียน'!R54="ร","ร",IF('2.ชื่อนักเรียน'!R54="ย้าย","ย้าย",IF($B122="","",IF(AN122="","",IF(AN122&gt;=75,"เชี่ยวชาญ",IF(AN122&gt;=65,"ชำนาญ",IF(AN122&gt;=55,"พัฒนา",IF(AN122&gt;=50,"เริ่มต้น","ไม่ผ่าน")))))))))</f>
        <v/>
      </c>
      <c r="AP122" s="1233" t="str">
        <f>IF($A$72&lt;&gt;"ชั้น"&amp;'01.ข้อมูลเบื้องต้น'!$H$2,"",IF(VLOOKUP($A122,'02.คีย์เทอม1'!$A$10:$GT$59,195,FALSE)="","",VLOOKUP($A122,'02.คีย์เทอม1'!$A$10:$GT$59,195,FALSE)))</f>
        <v/>
      </c>
      <c r="AQ122" s="1233" t="str">
        <f>IF($A$72&lt;&gt;"ชั้น"&amp;'01.ข้อมูลเบื้องต้น'!$H$2,"",IF(VLOOKUP($A122,'03.คีย์เทอม2'!$A$10:$GT$59,195,FALSE)="","",VLOOKUP($A122,'03.คีย์เทอม2'!$A$10:$GT$59,195,FALSE)))</f>
        <v/>
      </c>
      <c r="AR122" s="1262" t="str">
        <f t="shared" si="98"/>
        <v/>
      </c>
      <c r="AS122" s="1233" t="str">
        <f>IF('2.ชื่อนักเรียน'!R54="มส","มส",IF('2.ชื่อนักเรียน'!R54="ร","ร",IF('2.ชื่อนักเรียน'!R54="ย้าย","ย้าย",IF($B122="","",IF(AR122="","",IF(AR122&gt;=75,"เชี่ยวชาญ",IF(AR122&gt;=65,"ชำนาญ",IF(AR122&gt;=55,"พัฒนา",IF(AR122&gt;=50,"เริ่มต้น","ไม่ผ่าน")))))))))</f>
        <v/>
      </c>
      <c r="AT122" s="1233" t="str">
        <f>IF($A$72&lt;&gt;"ชั้น"&amp;'01.ข้อมูลเบื้องต้น'!$H$2,"",IF(VLOOKUP($A122,'02.คีย์เทอม1'!$A$10:$GT$59,196,FALSE)="","",VLOOKUP($A122,'02.คีย์เทอม1'!$A$10:$GT$59,196,FALSE)))</f>
        <v/>
      </c>
      <c r="AU122" s="1233" t="str">
        <f>IF($A$72&lt;&gt;"ชั้น"&amp;'01.ข้อมูลเบื้องต้น'!$H$2,"",IF(VLOOKUP($A122,'03.คีย์เทอม2'!$A$10:$GT$59,196,FALSE)="","",VLOOKUP($A122,'03.คีย์เทอม2'!$A$10:$GT$59,196,FALSE)))</f>
        <v/>
      </c>
      <c r="AV122" s="1262" t="str">
        <f t="shared" si="99"/>
        <v/>
      </c>
      <c r="AW122" s="1233" t="str">
        <f>IF('2.ชื่อนักเรียน'!R54="มส","มส",IF('2.ชื่อนักเรียน'!R54="ร","ร",IF('2.ชื่อนักเรียน'!R54="ย้าย","ย้าย",IF($B122="","",IF(AV122="","",IF(AV122&gt;=75,"เชี่ยวชาญ",IF(AV122&gt;=65,"ชำนาญ",IF(AV122&gt;=55,"พัฒนา",IF(AV122&gt;=50,"เริ่มต้น","ไม่ผ่าน")))))))))</f>
        <v/>
      </c>
      <c r="AX122" s="1233" t="str">
        <f>IF($A$72&lt;&gt;"ชั้น"&amp;'01.ข้อมูลเบื้องต้น'!$H$2,"",IF(VLOOKUP($A122,'02.คีย์เทอม1'!$A$10:$GT$59,197,FALSE)="","",VLOOKUP($A122,'02.คีย์เทอม1'!$A$10:$GT$59,197,FALSE)))</f>
        <v/>
      </c>
      <c r="AY122" s="1233" t="str">
        <f>IF($A$72&lt;&gt;"ชั้น"&amp;'01.ข้อมูลเบื้องต้น'!$H$2,"",IF(VLOOKUP($A122,'03.คีย์เทอม2'!$A$10:$GT$59,197,FALSE)="","",VLOOKUP($A122,'03.คีย์เทอม2'!$A$10:$GT$59,197,FALSE)))</f>
        <v/>
      </c>
      <c r="AZ122" s="1262" t="str">
        <f t="shared" si="100"/>
        <v/>
      </c>
      <c r="BA122" s="1233" t="str">
        <f>IF('2.ชื่อนักเรียน'!R54="มส","มส",IF('2.ชื่อนักเรียน'!R54="ร","ร",IF('2.ชื่อนักเรียน'!R54="ย้าย","ย้าย",IF($B122="","",IF(AZ122="","",IF(AZ122&gt;=75,"เชี่ยวชาญ",IF(AZ122&gt;=65,"ชำนาญ",IF(AZ122&gt;=55,"พัฒนา",IF(AZ122&gt;=50,"เริ่มต้น","ไม่ผ่าน")))))))))</f>
        <v/>
      </c>
      <c r="BB122" s="1233" t="str">
        <f>IF($A$72&lt;&gt;"ชั้น"&amp;'01.ข้อมูลเบื้องต้น'!$H$2,"",IF(VLOOKUP($A122,'02.คีย์เทอม1'!$A$10:$GT$59,198,FALSE)="","",VLOOKUP($A122,'02.คีย์เทอม1'!$A$10:$GT$59,198,FALSE)))</f>
        <v/>
      </c>
      <c r="BC122" s="1233" t="str">
        <f>IF($A$72&lt;&gt;"ชั้น"&amp;'01.ข้อมูลเบื้องต้น'!$H$2,"",IF(VLOOKUP($A122,'03.คีย์เทอม2'!$A$10:$GT$59,198,FALSE)="","",VLOOKUP($A122,'03.คีย์เทอม2'!$A$10:$GT$59,198,FALSE)))</f>
        <v/>
      </c>
      <c r="BD122" s="1262" t="str">
        <f t="shared" si="101"/>
        <v/>
      </c>
      <c r="BE122" s="1233" t="str">
        <f>IF('2.ชื่อนักเรียน'!R54="มส","มส",IF('2.ชื่อนักเรียน'!R54="ร","ร",IF('2.ชื่อนักเรียน'!R54="ย้าย","ย้าย",IF($B122="","",IF(BD122="","",IF(BD122&gt;=75,"เชี่ยวชาญ",IF(BD122&gt;=65,"ชำนาญ",IF(BD122&gt;=55,"พัฒนา",IF(BD122&gt;=50,"เริ่มต้น","ไม่ผ่าน")))))))))</f>
        <v/>
      </c>
      <c r="BF122" s="1233" t="str">
        <f>IF($A$72&lt;&gt;"ชั้น"&amp;'01.ข้อมูลเบื้องต้น'!$H$2,"",IF(VLOOKUP($A122,'02.คีย์เทอม1'!$A$10:$GT$59,199,FALSE)="","",VLOOKUP($A122,'02.คีย์เทอม1'!$A$10:$GT$59,199,FALSE)))</f>
        <v/>
      </c>
      <c r="BG122" s="1233" t="str">
        <f>IF($A$72&lt;&gt;"ชั้น"&amp;'01.ข้อมูลเบื้องต้น'!$H$2,"",IF(VLOOKUP($A122,'03.คีย์เทอม2'!$A$10:$GT$59,199,FALSE)="","",VLOOKUP($A122,'03.คีย์เทอม2'!$A$10:$GT$59,199,FALSE)))</f>
        <v/>
      </c>
      <c r="BH122" s="1262" t="str">
        <f t="shared" si="102"/>
        <v/>
      </c>
      <c r="BI122" s="1233" t="str">
        <f>IF('2.ชื่อนักเรียน'!R54="มส","มส",IF('2.ชื่อนักเรียน'!R54="ร","ร",IF('2.ชื่อนักเรียน'!R54="ย้าย","ย้าย",IF($B122="","",IF(BH122="","",IF(BH122&gt;=75,"เชี่ยวชาญ",IF(BH122&gt;=65,"ชำนาญ",IF(BH122&gt;=55,"พัฒนา",IF(BH122&gt;=50,"เริ่มต้น","ไม่ผ่าน")))))))))</f>
        <v/>
      </c>
      <c r="BJ122" s="1233" t="str">
        <f>IF($A$72&lt;&gt;"ชั้น"&amp;'01.ข้อมูลเบื้องต้น'!$H$2,"",IF(VLOOKUP($A122,'02.คีย์เทอม1'!$A$10:$GT$59,200,FALSE)="","",VLOOKUP($A122,'02.คีย์เทอม1'!$A$10:$GT$59,200,FALSE)))</f>
        <v/>
      </c>
      <c r="BK122" s="1233" t="str">
        <f>IF($A$72&lt;&gt;"ชั้น"&amp;'01.ข้อมูลเบื้องต้น'!$H$2,"",IF(VLOOKUP($A122,'03.คีย์เทอม2'!$A$10:$GT$59,200,FALSE)="","",VLOOKUP($A122,'03.คีย์เทอม2'!$A$10:$GT$59,200,FALSE)))</f>
        <v/>
      </c>
      <c r="BL122" s="1262" t="str">
        <f t="shared" si="103"/>
        <v/>
      </c>
      <c r="BM122" s="1233" t="str">
        <f>IF('2.ชื่อนักเรียน'!R54="มส","มส",IF('2.ชื่อนักเรียน'!R54="ร","ร",IF('2.ชื่อนักเรียน'!R54="ย้าย","ย้าย",IF($B122="","",IF(BL122="","",IF(BL122&gt;=75,"เชี่ยวชาญ",IF(BL122&gt;=65,"ชำนาญ",IF(BL122&gt;=55,"พัฒนา",IF(BL122&gt;=50,"เริ่มต้น","ไม่ผ่าน")))))))))</f>
        <v/>
      </c>
      <c r="BN122" s="1262" t="str">
        <f t="shared" si="104"/>
        <v/>
      </c>
      <c r="BO122" s="1233" t="str">
        <f>IF('2.ชื่อนักเรียน'!R54="มส","มส",IF('2.ชื่อนักเรียน'!R54="ร","ร",IF('2.ชื่อนักเรียน'!R54="ย้าย","ย้าย",IF($B122="","",IF(BN122="","",IF(BN122&gt;=75,"เชี่ยวชาญ",IF(BN122&gt;=65,"ชำนาญ",IF(BN122&gt;=55,"พัฒนา",IF(BN122&gt;=50,"เริ่มต้น","ไม่ผ่าน")))))))))</f>
        <v/>
      </c>
      <c r="BP122" s="1233" t="str">
        <f>IF($A$72&lt;&gt;"ชั้น"&amp;'01.ข้อมูลเบื้องต้น'!$H$2,"",IF(VLOOKUP($A122,'02.คีย์เทอม1'!$A$10:$GT$59,110,FALSE)="","",VLOOKUP($A122,'02.คีย์เทอม1'!$A$10:$GT$59,110,FALSE)))</f>
        <v/>
      </c>
      <c r="BQ122" s="1233" t="str">
        <f>IF($A$72&lt;&gt;"ชั้น"&amp;'01.ข้อมูลเบื้องต้น'!$H$2,"",IF(VLOOKUP($A122,'03.คีย์เทอม2'!$A$10:$GT$59,110,FALSE)="","",VLOOKUP($A122,'03.คีย์เทอม2'!$A$10:$GT$59,110,FALSE)))</f>
        <v/>
      </c>
      <c r="BR122" s="1262" t="str">
        <f t="shared" si="105"/>
        <v/>
      </c>
      <c r="BS122" s="1233" t="str">
        <f>IF('2.ชื่อนักเรียน'!R54="มส","มส",IF('2.ชื่อนักเรียน'!R54="ร","ร",IF('2.ชื่อนักเรียน'!R54="ย้าย","ย้าย",IF($B122="","",IF(BR122="","",IF(BR122&gt;=75,"เชี่ยวชาญ",IF(BR122&gt;=65,"ชำนาญ",IF(BR122&gt;=55,"พัฒนา",IF(BR122&gt;=50,"เริ่มต้น","ไม่ผ่าน")))))))))</f>
        <v/>
      </c>
      <c r="BT122" s="1233" t="str">
        <f>IF($A$72&lt;&gt;"ชั้น"&amp;'01.ข้อมูลเบื้องต้น'!$H$2,"",IF(VLOOKUP($A122,'02.คีย์เทอม1'!$A$10:$GT$59,115,FALSE)="","",VLOOKUP($A122,'02.คีย์เทอม1'!$A$10:$GT$59,115,FALSE)))</f>
        <v/>
      </c>
      <c r="BU122" s="1233" t="str">
        <f>IF($A$72&lt;&gt;"ชั้น"&amp;'01.ข้อมูลเบื้องต้น'!$H$2,"",IF(VLOOKUP($A122,'03.คีย์เทอม2'!$A$10:$GT$59,115,FALSE)="","",VLOOKUP($A122,'03.คีย์เทอม2'!$A$10:$GT$59,115,FALSE)))</f>
        <v/>
      </c>
      <c r="BV122" s="1262" t="str">
        <f t="shared" si="106"/>
        <v/>
      </c>
      <c r="BW122" s="1233" t="str">
        <f>IF('2.ชื่อนักเรียน'!R54="มส","มส",IF('2.ชื่อนักเรียน'!R54="ร","ร",IF('2.ชื่อนักเรียน'!R54="ย้าย","ย้าย",IF($B122="","",IF(BV122="","",IF(BV122&gt;=75,"เชี่ยวชาญ",IF(BV122&gt;=65,"ชำนาญ",IF(BV122&gt;=55,"พัฒนา",IF(BV122&gt;=50,"เริ่มต้น","ไม่ผ่าน")))))))))</f>
        <v/>
      </c>
      <c r="BX122" s="1233" t="str">
        <f>IF($A$72&lt;&gt;"ชั้น"&amp;'01.ข้อมูลเบื้องต้น'!$H$2,"",IF(VLOOKUP($A122,'02.คีย์เทอม1'!$A$10:$GT$59,120,FALSE)="","",VLOOKUP($A122,'02.คีย์เทอม1'!$A$10:$GT$59,120,FALSE)))</f>
        <v/>
      </c>
      <c r="BY122" s="1233" t="str">
        <f>IF($A$72&lt;&gt;"ชั้น"&amp;'01.ข้อมูลเบื้องต้น'!$H$2,"",IF(VLOOKUP($A122,'03.คีย์เทอม2'!$A$10:$GT$59,120,FALSE)="","",VLOOKUP($A122,'03.คีย์เทอม2'!$A$10:$GT$59,120,FALSE)))</f>
        <v/>
      </c>
      <c r="BZ122" s="1262" t="str">
        <f t="shared" si="107"/>
        <v/>
      </c>
      <c r="CA122" s="1233" t="str">
        <f>IF('2.ชื่อนักเรียน'!R54="มส","มส",IF('2.ชื่อนักเรียน'!R54="ร","ร",IF('2.ชื่อนักเรียน'!R54="ย้าย","ย้าย",IF($B122="","",IF(BZ122="","",IF(BZ122&gt;=75,"เชี่ยวชาญ",IF(BZ122&gt;=65,"ชำนาญ",IF(BZ122&gt;=55,"พัฒนา",IF(BZ122&gt;=50,"เริ่มต้น","ไม่ผ่าน")))))))))</f>
        <v/>
      </c>
      <c r="CB122" s="1233" t="str">
        <f>IF($A$72&lt;&gt;"ชั้น"&amp;'01.ข้อมูลเบื้องต้น'!$H$2,"",IF(VLOOKUP($A122,'02.คีย์เทอม1'!$A$10:$GT$59,125,FALSE)="","",VLOOKUP($A122,'02.คีย์เทอม1'!$A$10:$GT$59,125,FALSE)))</f>
        <v/>
      </c>
      <c r="CC122" s="1233" t="str">
        <f>IF($A$72&lt;&gt;"ชั้น"&amp;'01.ข้อมูลเบื้องต้น'!$H$2,"",IF(VLOOKUP($A122,'03.คีย์เทอม2'!$A$10:$GT$59,125,FALSE)="","",VLOOKUP($A122,'03.คีย์เทอม2'!$A$10:$GT$59,125,FALSE)))</f>
        <v/>
      </c>
      <c r="CD122" s="1262" t="str">
        <f t="shared" si="108"/>
        <v/>
      </c>
      <c r="CE122" s="1233" t="str">
        <f>IF('2.ชื่อนักเรียน'!R54="มส","มส",IF('2.ชื่อนักเรียน'!R54="ร","ร",IF('2.ชื่อนักเรียน'!R54="ย้าย","ย้าย",IF($B122="","",IF(CD122="","",IF(CD122&gt;=75,"เชี่ยวชาญ",IF(CD122&gt;=65,"ชำนาญ",IF(CD122&gt;=55,"พัฒนา",IF(CD122&gt;=50,"เริ่มต้น","ไม่ผ่าน")))))))))</f>
        <v/>
      </c>
      <c r="CF122" s="1233" t="str">
        <f>IF($A$72&lt;&gt;"ชั้น"&amp;'01.ข้อมูลเบื้องต้น'!$H$2,"",IF(VLOOKUP($A122,'02.คีย์เทอม1'!$A$10:$GT$59,130,FALSE)="","",VLOOKUP($A122,'02.คีย์เทอม1'!$A$10:$GT$59,130,FALSE)))</f>
        <v/>
      </c>
      <c r="CG122" s="1233" t="str">
        <f>IF($A$72&lt;&gt;"ชั้น"&amp;'01.ข้อมูลเบื้องต้น'!$H$2,"",IF(VLOOKUP($A122,'03.คีย์เทอม2'!$A$10:$GT$59,130,FALSE)="","",VLOOKUP($A122,'03.คีย์เทอม2'!$A$10:$GT$59,130,FALSE)))</f>
        <v/>
      </c>
      <c r="CH122" s="1262" t="str">
        <f t="shared" si="109"/>
        <v/>
      </c>
      <c r="CI122" s="1233" t="str">
        <f>IF('2.ชื่อนักเรียน'!R54="มส","มส",IF('2.ชื่อนักเรียน'!R54="ร","ร",IF('2.ชื่อนักเรียน'!R54="ย้าย","ย้าย",IF($B122="","",IF(CH122="","",IF(CH122&gt;=75,"เชี่ยวชาญ",IF(CH122&gt;=65,"ชำนาญ",IF(CH122&gt;=55,"พัฒนา",IF(CH122&gt;=50,"เริ่มต้น","ไม่ผ่าน")))))))))</f>
        <v/>
      </c>
      <c r="CJ122" s="1233" t="str">
        <f>IF($A$72&lt;&gt;"ชั้น"&amp;'01.ข้อมูลเบื้องต้น'!$H$2,"",IF(VLOOKUP($A122,'02.คีย์เทอม1'!$A$10:$GT$59,135,FALSE)="","",VLOOKUP($A122,'02.คีย์เทอม1'!$A$10:$GT$59,135,FALSE)))</f>
        <v/>
      </c>
      <c r="CK122" s="1233" t="str">
        <f>IF($A$72&lt;&gt;"ชั้น"&amp;'01.ข้อมูลเบื้องต้น'!$H$2,"",IF(VLOOKUP($A122,'03.คีย์เทอม2'!$A$10:$GT$59,135,FALSE)="","",VLOOKUP($A122,'03.คีย์เทอม2'!$A$10:$GT$59,135,FALSE)))</f>
        <v/>
      </c>
      <c r="CL122" s="1262" t="str">
        <f t="shared" si="110"/>
        <v/>
      </c>
      <c r="CM122" s="1233" t="str">
        <f>IF('2.ชื่อนักเรียน'!R54="มส","มส",IF('2.ชื่อนักเรียน'!R54="ร","ร",IF('2.ชื่อนักเรียน'!R54="ย้าย","ย้าย",IF($B122="","",IF(CL122="","",IF(CL122&gt;=75,"เชี่ยวชาญ",IF(CL122&gt;=65,"ชำนาญ",IF(CL122&gt;=55,"พัฒนา",IF(CL122&gt;=50,"เริ่มต้น","ไม่ผ่าน")))))))))</f>
        <v/>
      </c>
      <c r="CN122" s="1233" t="str">
        <f>IF($A$72&lt;&gt;"ชั้น"&amp;'01.ข้อมูลเบื้องต้น'!$H$2,"",IF(VLOOKUP($A122,'02.คีย์เทอม1'!$A$10:$GT$59,140,FALSE)="","",VLOOKUP($A122,'02.คีย์เทอม1'!$A$10:$GT$59,140,FALSE)))</f>
        <v/>
      </c>
      <c r="CO122" s="1233" t="str">
        <f>IF($A$72&lt;&gt;"ชั้น"&amp;'01.ข้อมูลเบื้องต้น'!$H$2,"",IF(VLOOKUP($A122,'03.คีย์เทอม2'!$A$10:$GT$59,140,FALSE)="","",VLOOKUP($A122,'03.คีย์เทอม2'!$A$10:$GT$59,140,FALSE)))</f>
        <v/>
      </c>
      <c r="CP122" s="1262" t="str">
        <f t="shared" si="111"/>
        <v/>
      </c>
      <c r="CQ122" s="1233" t="str">
        <f>IF('2.ชื่อนักเรียน'!R54="มส","มส",IF('2.ชื่อนักเรียน'!R54="ร","ร",IF('2.ชื่อนักเรียน'!R54="ย้าย","ย้าย",IF($B122="","",IF(CP122="","",IF(CP122&gt;=75,"เชี่ยวชาญ",IF(CP122&gt;=65,"ชำนาญ",IF(CP122&gt;=55,"พัฒนา",IF(CP122&gt;=50,"เริ่มต้น","ไม่ผ่าน")))))))))</f>
        <v/>
      </c>
      <c r="CR122" s="1233" t="str">
        <f>IF($A$72&lt;&gt;"ชั้น"&amp;'01.ข้อมูลเบื้องต้น'!$H$2,"",IF(VLOOKUP($A122,'02.คีย์เทอม1'!$A$10:$GT$59,145,FALSE)="","",VLOOKUP($A122,'02.คีย์เทอม1'!$A$10:$GT$59,145,FALSE)))</f>
        <v/>
      </c>
      <c r="CS122" s="1233" t="str">
        <f>IF($A$72&lt;&gt;"ชั้น"&amp;'01.ข้อมูลเบื้องต้น'!$H$2,"",IF(VLOOKUP($A122,'03.คีย์เทอม2'!$A$10:$GT$59,145,FALSE)="","",VLOOKUP($A122,'03.คีย์เทอม2'!$A$10:$GT$59,145,FALSE)))</f>
        <v/>
      </c>
      <c r="CT122" s="1262" t="str">
        <f t="shared" si="112"/>
        <v/>
      </c>
      <c r="CU122" s="1233" t="str">
        <f>IF('2.ชื่อนักเรียน'!R54="มส","มส",IF('2.ชื่อนักเรียน'!R54="ร","ร",IF('2.ชื่อนักเรียน'!R54="ย้าย","ย้าย",IF($B122="","",IF(CT122="","",IF(CT122&gt;=75,"เชี่ยวชาญ",IF(CT122&gt;=65,"ชำนาญ",IF(CT122&gt;=55,"พัฒนา",IF(CT122&gt;=50,"เริ่มต้น","ไม่ผ่าน")))))))))</f>
        <v/>
      </c>
      <c r="CV122" s="1233" t="str">
        <f>IF($A$72&lt;&gt;"ชั้น"&amp;'01.ข้อมูลเบื้องต้น'!$H$2,"",IF(VLOOKUP($A122,'02.คีย์เทอม1'!$A$10:$GT$59,150,FALSE)="","",VLOOKUP($A122,'02.คีย์เทอม1'!$A$10:$GT$59,150,FALSE)))</f>
        <v/>
      </c>
      <c r="CW122" s="1233" t="str">
        <f>IF($A$72&lt;&gt;"ชั้น"&amp;'01.ข้อมูลเบื้องต้น'!$H$2,"",IF(VLOOKUP($A122,'03.คีย์เทอม2'!$A$10:$GT$59,150,FALSE)="","",VLOOKUP($A122,'03.คีย์เทอม2'!$A$10:$GT$59,150,FALSE)))</f>
        <v/>
      </c>
      <c r="CX122" s="1262" t="str">
        <f t="shared" si="113"/>
        <v/>
      </c>
      <c r="CY122" s="1233" t="str">
        <f>IF('2.ชื่อนักเรียน'!R54="มส","มส",IF('2.ชื่อนักเรียน'!R54="ร","ร",IF('2.ชื่อนักเรียน'!R54="ย้าย","ย้าย",IF($B122="","",IF(CX122="","",IF(CX122&gt;=75,"เชี่ยวชาญ",IF(CX122&gt;=65,"ชำนาญ",IF(CX122&gt;=55,"พัฒนา",IF(CX122&gt;=50,"เริ่มต้น","ไม่ผ่าน")))))))))</f>
        <v/>
      </c>
      <c r="CZ122" s="1233" t="str">
        <f>IF($A$72&lt;&gt;"ชั้น"&amp;'01.ข้อมูลเบื้องต้น'!$H$2,"",IF(VLOOKUP($A122,'02.คีย์เทอม1'!$A$10:$GT$59,155,FALSE)="","",VLOOKUP($A122,'02.คีย์เทอม1'!$A$10:$GT$59,155,FALSE)))</f>
        <v/>
      </c>
      <c r="DA122" s="1233" t="str">
        <f>IF($A$72&lt;&gt;"ชั้น"&amp;'01.ข้อมูลเบื้องต้น'!$H$2,"",IF(VLOOKUP($A122,'03.คีย์เทอม2'!$A$10:$GT$59,155,FALSE)="","",VLOOKUP($A122,'03.คีย์เทอม2'!$A$10:$GT$59,155,FALSE)))</f>
        <v/>
      </c>
      <c r="DB122" s="1262" t="str">
        <f t="shared" si="114"/>
        <v/>
      </c>
      <c r="DC122" s="1233" t="str">
        <f>IF('2.ชื่อนักเรียน'!R54="มส","มส",IF('2.ชื่อนักเรียน'!R54="ร","ร",IF('2.ชื่อนักเรียน'!R54="ย้าย","ย้าย",IF($B122="","",IF(DB122="","",IF(DB122&gt;=75,"เชี่ยวชาญ",IF(DB122&gt;=65,"ชำนาญ",IF(DB122&gt;=55,"พัฒนา",IF(DB122&gt;=50,"เริ่มต้น","ไม่ผ่าน")))))))))</f>
        <v/>
      </c>
      <c r="DD122" s="1233" t="str">
        <f>IF($A$72&lt;&gt;"ชั้น"&amp;'01.ข้อมูลเบื้องต้น'!$H$2,"",IF(VLOOKUP($A122,'02.คีย์เทอม1'!$A$10:$GT$59,160,FALSE)="","",VLOOKUP($A122,'02.คีย์เทอม1'!$A$10:$GT$59,160,FALSE)))</f>
        <v/>
      </c>
      <c r="DE122" s="1233" t="str">
        <f>IF($A$72&lt;&gt;"ชั้น"&amp;'01.ข้อมูลเบื้องต้น'!$H$2,"",IF(VLOOKUP($A122,'03.คีย์เทอม2'!$A$10:$GT$59,160,FALSE)="","",VLOOKUP($A122,'03.คีย์เทอม2'!$A$10:$GT$59,160,FALSE)))</f>
        <v/>
      </c>
      <c r="DF122" s="1262" t="str">
        <f t="shared" si="115"/>
        <v/>
      </c>
      <c r="DG122" s="1233" t="str">
        <f>IF('2.ชื่อนักเรียน'!R54="มส","มส",IF('2.ชื่อนักเรียน'!R54="ร","ร",IF('2.ชื่อนักเรียน'!R54="ย้าย","ย้าย",IF($B122="","",IF(DF122="","",IF(DF122&gt;=75,"เชี่ยวชาญ",IF(DF122&gt;=65,"ชำนาญ",IF(DF122&gt;=55,"พัฒนา",IF(DF122&gt;=50,"เริ่มต้น","ไม่ผ่าน")))))))))</f>
        <v/>
      </c>
      <c r="DH122" s="1233" t="str">
        <f>IF($A$72&lt;&gt;"ชั้น"&amp;'01.ข้อมูลเบื้องต้น'!$H$2,"",IF(VLOOKUP($A122,'02.คีย์เทอม1'!$A$10:$GT$59,165,FALSE)="","",VLOOKUP($A122,'02.คีย์เทอม1'!$A$10:$GT$59,165,FALSE)))</f>
        <v/>
      </c>
      <c r="DI122" s="1233" t="str">
        <f>IF($A$72&lt;&gt;"ชั้น"&amp;'01.ข้อมูลเบื้องต้น'!$H$2,"",IF(VLOOKUP($A122,'03.คีย์เทอม2'!$A$10:$GT$59,165,FALSE)="","",VLOOKUP($A122,'03.คีย์เทอม2'!$A$10:$GT$59,165,FALSE)))</f>
        <v/>
      </c>
      <c r="DJ122" s="1262" t="str">
        <f t="shared" si="116"/>
        <v/>
      </c>
      <c r="DK122" s="1233" t="str">
        <f>IF('2.ชื่อนักเรียน'!R54="มส","มส",IF('2.ชื่อนักเรียน'!R54="ร","ร",IF('2.ชื่อนักเรียน'!R54="ย้าย","ย้าย",IF($B122="","",IF(DJ122="","",IF(DJ122&gt;=75,"เชี่ยวชาญ",IF(DJ122&gt;=65,"ชำนาญ",IF(DJ122&gt;=55,"พัฒนา",IF(DJ122&gt;=50,"เริ่มต้น","ไม่ผ่าน")))))))))</f>
        <v/>
      </c>
      <c r="DL122" s="1233" t="str">
        <f>IF($A$72&lt;&gt;"ชั้น"&amp;'01.ข้อมูลเบื้องต้น'!$H$2,"",IF(VLOOKUP($A122,'02.คีย์เทอม1'!$A$10:$GT$59,170,FALSE)="","",VLOOKUP($A122,'02.คีย์เทอม1'!$A$10:$GT$59,170,FALSE)))</f>
        <v/>
      </c>
      <c r="DM122" s="1233" t="str">
        <f>IF($A$72&lt;&gt;"ชั้น"&amp;'01.ข้อมูลเบื้องต้น'!$H$2,"",IF(VLOOKUP($A122,'03.คีย์เทอม2'!$A$10:$GT$59,170,FALSE)="","",VLOOKUP($A122,'03.คีย์เทอม2'!$A$10:$GT$59,170,FALSE)))</f>
        <v/>
      </c>
      <c r="DN122" s="1262" t="str">
        <f t="shared" si="117"/>
        <v/>
      </c>
      <c r="DO122" s="1233" t="str">
        <f>IF('2.ชื่อนักเรียน'!R54="มส","มส",IF('2.ชื่อนักเรียน'!R54="ร","ร",IF('2.ชื่อนักเรียน'!R54="ย้าย","ย้าย",IF($B122="","",IF(DN122="","",IF(DN122&gt;=75,"เชี่ยวชาญ",IF(DN122&gt;=65,"ชำนาญ",IF(DN122&gt;=55,"พัฒนา",IF(DN122&gt;=50,"เริ่มต้น","ไม่ผ่าน")))))))))</f>
        <v/>
      </c>
      <c r="DP122" s="1233" t="str">
        <f>IF($A$72&lt;&gt;"ชั้น"&amp;'01.ข้อมูลเบื้องต้น'!$H$2,"",IF(VLOOKUP($A122,'02.คีย์เทอม1'!$A$10:$GT$59,175,FALSE)="","",VLOOKUP($A122,'02.คีย์เทอม1'!$A$10:$GT$59,175,FALSE)))</f>
        <v/>
      </c>
      <c r="DQ122" s="1233" t="str">
        <f>IF($A$72&lt;&gt;"ชั้น"&amp;'01.ข้อมูลเบื้องต้น'!$H$2,"",IF(VLOOKUP($A122,'03.คีย์เทอม2'!$A$10:$GT$59,175,FALSE)="","",VLOOKUP($A122,'03.คีย์เทอม2'!$A$10:$GT$59,175,FALSE)))</f>
        <v/>
      </c>
      <c r="DR122" s="1262" t="str">
        <f t="shared" si="118"/>
        <v/>
      </c>
      <c r="DS122" s="1233" t="str">
        <f>IF('2.ชื่อนักเรียน'!R54="มส","มส",IF('2.ชื่อนักเรียน'!R54="ร","ร",IF('2.ชื่อนักเรียน'!R54="ย้าย","ย้าย",IF($B122="","",IF(DR122="","",IF(DR122&gt;=75,"เชี่ยวชาญ",IF(DR122&gt;=65,"ชำนาญ",IF(DR122&gt;=55,"พัฒนา",IF(DR122&gt;=50,"เริ่มต้น","ไม่ผ่าน")))))))))</f>
        <v/>
      </c>
      <c r="DT122" s="1233" t="str">
        <f>IF($A$72&lt;&gt;"ชั้น"&amp;'01.ข้อมูลเบื้องต้น'!$H$2,"",IF(VLOOKUP($A122,'02.คีย์เทอม1'!$A$10:$GT$59,180,FALSE)="","",VLOOKUP($A122,'02.คีย์เทอม1'!$A$10:$GT$59,180,FALSE)))</f>
        <v/>
      </c>
      <c r="DU122" s="1233" t="str">
        <f>IF($A$72&lt;&gt;"ชั้น"&amp;'01.ข้อมูลเบื้องต้น'!$H$2,"",IF(VLOOKUP($A122,'03.คีย์เทอม2'!$A$10:$GT$59,180,FALSE)="","",VLOOKUP($A122,'03.คีย์เทอม2'!$A$10:$GT$59,180,FALSE)))</f>
        <v/>
      </c>
      <c r="DV122" s="1262" t="str">
        <f t="shared" si="119"/>
        <v/>
      </c>
      <c r="DW122" s="1233" t="str">
        <f>IF('2.ชื่อนักเรียน'!R54="มส","มส",IF('2.ชื่อนักเรียน'!R54="ร","ร",IF('2.ชื่อนักเรียน'!R54="ย้าย","ย้าย",IF($B122="","",IF(DV122="","",IF(DV122&gt;=75,"เชี่ยวชาญ",IF(DV122&gt;=65,"ชำนาญ",IF(DV122&gt;=55,"พัฒนา",IF(DV122&gt;=50,"เริ่มต้น","ไม่ผ่าน")))))))))</f>
        <v/>
      </c>
    </row>
    <row r="123" spans="1:127" ht="16.8" customHeight="1">
      <c r="A123" s="1336">
        <v>45</v>
      </c>
      <c r="B123" s="1324" t="str">
        <f>IF('2.ชื่อนักเรียน'!C55="","",'2.ชื่อนักเรียน'!C55)</f>
        <v/>
      </c>
      <c r="C123" s="1313" t="str">
        <f>IF('2.ชื่อนักเรียน'!D55="","",'2.ชื่อนักเรียน'!D55)</f>
        <v/>
      </c>
      <c r="D123" s="1314" t="str">
        <f>IF($A$72&lt;&gt;"ชั้น"&amp;'01.ข้อมูลเบื้องต้น'!$H$2,"",IF(AK123="","",AK123))</f>
        <v/>
      </c>
      <c r="E123" s="1314" t="str">
        <f>IF($A$72&lt;&gt;"ชั้น"&amp;'01.ข้อมูลเบื้องต้น'!$H$2,"",IF(AO123="","",AO123))</f>
        <v/>
      </c>
      <c r="F123" s="1315" t="str">
        <f>IF($A$72&lt;&gt;"ชั้น"&amp;'01.ข้อมูลเบื้องต้น'!$H$2,"",IF(AS123="","",AS123))</f>
        <v/>
      </c>
      <c r="G123" s="1332" t="str">
        <f>IF($A$72&lt;&gt;"ชั้น"&amp;'01.ข้อมูลเบื้องต้น'!$H$2,"",IF(AW123="","",AW123))</f>
        <v/>
      </c>
      <c r="H123" s="1333" t="str">
        <f>IF($A$72&lt;&gt;"ชั้น"&amp;'01.ข้อมูลเบื้องต้น'!$H$2,"",IF(BA123="","",BA123))</f>
        <v/>
      </c>
      <c r="I123" s="1316" t="str">
        <f>IF($A$72&lt;&gt;"ชั้น"&amp;'01.ข้อมูลเบื้องต้น'!$H$2,"",IF(BE123="","",BE123))</f>
        <v/>
      </c>
      <c r="J123" s="1316" t="str">
        <f>IF($A$72&lt;&gt;"ชั้น"&amp;'01.ข้อมูลเบื้องต้น'!$H$2,"",IF(BI123="","",BI123))</f>
        <v/>
      </c>
      <c r="K123" s="1316" t="str">
        <f>IF($A$72&lt;&gt;"ชั้น"&amp;'01.ข้อมูลเบื้องต้น'!$H$2,"",IF(BM123="","",BM123))</f>
        <v/>
      </c>
      <c r="L123" s="1334" t="str">
        <f>IF($A$72&lt;&gt;"ชั้น"&amp;'01.ข้อมูลเบื้องต้น'!$H$2,"",IF(BO123="","",BO123))</f>
        <v/>
      </c>
      <c r="M123" s="1332" t="str">
        <f>IF($A$72&lt;&gt;"ชั้น"&amp;'01.ข้อมูลเบื้องต้น'!$H$2,"",IF(BS123="","",BS123))</f>
        <v/>
      </c>
      <c r="N123" s="1333" t="str">
        <f>IF($A$72&lt;&gt;"ชั้น"&amp;'01.ข้อมูลเบื้องต้น'!$H$2,"",IF(BW123="","",BW123))</f>
        <v/>
      </c>
      <c r="O123" s="1333" t="str">
        <f>IF($A$72&lt;&gt;"ชั้น"&amp;'01.ข้อมูลเบื้องต้น'!$H$2,"",IF(CA123="","",CA123))</f>
        <v/>
      </c>
      <c r="P123" s="1333" t="str">
        <f>IF($A$72&lt;&gt;"ชั้น"&amp;'01.ข้อมูลเบื้องต้น'!$H$2,"",IF(CE123="","",CE123))</f>
        <v/>
      </c>
      <c r="Q123" s="1333" t="str">
        <f>IF($A$72&lt;&gt;"ชั้น"&amp;'01.ข้อมูลเบื้องต้น'!$H$2,"",IF(CI123="","",CI123))</f>
        <v/>
      </c>
      <c r="R123" s="1333" t="str">
        <f>IF($A$72&lt;&gt;"ชั้น"&amp;'01.ข้อมูลเบื้องต้น'!$H$2,"",IF(CM123="","",CM123))</f>
        <v/>
      </c>
      <c r="S123" s="1333" t="str">
        <f>IF($A$72&lt;&gt;"ชั้น"&amp;'01.ข้อมูลเบื้องต้น'!$H$2,"",IF(CQ123="","",CQ123))</f>
        <v/>
      </c>
      <c r="T123" s="1333" t="str">
        <f>IF($A$72&lt;&gt;"ชั้น"&amp;'01.ข้อมูลเบื้องต้น'!$H$2,"",IF(CU123="","",CU123))</f>
        <v/>
      </c>
      <c r="U123" s="1333" t="str">
        <f>IF($A$72&lt;&gt;"ชั้น"&amp;'01.ข้อมูลเบื้องต้น'!$H$2,"",IF(CY123="","",CY123))</f>
        <v/>
      </c>
      <c r="V123" s="1333" t="str">
        <f>IF($A$72&lt;&gt;"ชั้น"&amp;'01.ข้อมูลเบื้องต้น'!$H$2,"",IF(DC123="","",DC123))</f>
        <v/>
      </c>
      <c r="W123" s="1333" t="str">
        <f>IF($A$72&lt;&gt;"ชั้น"&amp;'01.ข้อมูลเบื้องต้น'!$H$2,"",IF(DG123="","",DG123))</f>
        <v/>
      </c>
      <c r="X123" s="1333" t="str">
        <f>IF($A$72&lt;&gt;"ชั้น"&amp;'01.ข้อมูลเบื้องต้น'!$H$2,"",IF(DK123="","",DK123))</f>
        <v/>
      </c>
      <c r="Y123" s="1333" t="str">
        <f>IF($A$72&lt;&gt;"ชั้น"&amp;'01.ข้อมูลเบื้องต้น'!$H$2,"",IF(DO123="","",DO123))</f>
        <v/>
      </c>
      <c r="Z123" s="1333" t="str">
        <f>IF($A$72&lt;&gt;"ชั้น"&amp;'01.ข้อมูลเบื้องต้น'!$H$2,"",IF(DS123="","",DS123))</f>
        <v/>
      </c>
      <c r="AA123" s="1423" t="str">
        <f>IF($A$72&lt;&gt;"ชั้น"&amp;'01.ข้อมูลเบื้องต้น'!$H$2,"",IF(DW123="","",DW123))</f>
        <v/>
      </c>
      <c r="AB123" s="1421" t="str">
        <f>IF($A$72&lt;&gt;"ชั้น"&amp;'01.ข้อมูลเบื้องต้น'!$H$2,"",'7.พัฒนาผู้เรียน'!G55)</f>
        <v/>
      </c>
      <c r="AC123" s="1422" t="str">
        <f>IF($A$72&lt;&gt;"ชั้น"&amp;'01.ข้อมูลเบื้องต้น'!$H$2,"",'9.คุณลักษณะ'!I55)</f>
        <v/>
      </c>
      <c r="AH123" s="1233" t="str">
        <f>IF($A$72&lt;&gt;"ชั้น"&amp;'01.ข้อมูลเบื้องต้น'!$H$2,"",IF(VLOOKUP($A123,'02.คีย์เทอม1'!$A$10:$GT$59,189,FALSE)="","",VLOOKUP($A123,'02.คีย์เทอม1'!$A$10:$GT$59,189,FALSE)))</f>
        <v/>
      </c>
      <c r="AI123" s="1233" t="str">
        <f>IF($A$72&lt;&gt;"ชั้น"&amp;'01.ข้อมูลเบื้องต้น'!$H$2,"",IF(VLOOKUP($A123,'03.คีย์เทอม2'!$A$10:$GT$59,189,FALSE)="","",VLOOKUP($A123,'03.คีย์เทอม2'!$A$10:$GT$59,189,FALSE)))</f>
        <v/>
      </c>
      <c r="AJ123" s="1262" t="str">
        <f t="shared" si="73"/>
        <v/>
      </c>
      <c r="AK123" s="1233" t="str">
        <f>IF('2.ชื่อนักเรียน'!R55="มส","มส",IF('2.ชื่อนักเรียน'!R55="ร","ร",IF('2.ชื่อนักเรียน'!R55="ย้าย","ย้าย",IF($B123="","",IF(AJ123="","",IF(AJ123&gt;=75,"เชี่ยวชาญ",IF(AJ123&gt;=65,"ชำนาญ",IF(AJ123&gt;=55,"พัฒนา",IF(AJ123&gt;=50,"เริ่มต้น","ไม่ผ่าน")))))))))</f>
        <v/>
      </c>
      <c r="AL123" s="1233" t="str">
        <f>IF($A$72&lt;&gt;"ชั้น"&amp;'01.ข้อมูลเบื้องต้น'!$H$2,"",IF(VLOOKUP($A123,'02.คีย์เทอม1'!$A$10:$GT$59,193,FALSE)="","",VLOOKUP($A123,'02.คีย์เทอม1'!$A$10:$GT$59,193,FALSE)))</f>
        <v/>
      </c>
      <c r="AM123" s="1233" t="str">
        <f>IF($A$72&lt;&gt;"ชั้น"&amp;'01.ข้อมูลเบื้องต้น'!$H$2,"",IF(VLOOKUP($A123,'03.คีย์เทอม2'!$A$10:$GT$59,193,FALSE)="","",VLOOKUP($A123,'03.คีย์เทอม2'!$A$10:$GT$59,193,FALSE)))</f>
        <v/>
      </c>
      <c r="AN123" s="1262" t="str">
        <f t="shared" si="97"/>
        <v/>
      </c>
      <c r="AO123" s="1233" t="str">
        <f>IF('2.ชื่อนักเรียน'!R55="มส","มส",IF('2.ชื่อนักเรียน'!R55="ร","ร",IF('2.ชื่อนักเรียน'!R55="ย้าย","ย้าย",IF($B123="","",IF(AN123="","",IF(AN123&gt;=75,"เชี่ยวชาญ",IF(AN123&gt;=65,"ชำนาญ",IF(AN123&gt;=55,"พัฒนา",IF(AN123&gt;=50,"เริ่มต้น","ไม่ผ่าน")))))))))</f>
        <v/>
      </c>
      <c r="AP123" s="1233" t="str">
        <f>IF($A$72&lt;&gt;"ชั้น"&amp;'01.ข้อมูลเบื้องต้น'!$H$2,"",IF(VLOOKUP($A123,'02.คีย์เทอม1'!$A$10:$GT$59,195,FALSE)="","",VLOOKUP($A123,'02.คีย์เทอม1'!$A$10:$GT$59,195,FALSE)))</f>
        <v/>
      </c>
      <c r="AQ123" s="1233" t="str">
        <f>IF($A$72&lt;&gt;"ชั้น"&amp;'01.ข้อมูลเบื้องต้น'!$H$2,"",IF(VLOOKUP($A123,'03.คีย์เทอม2'!$A$10:$GT$59,195,FALSE)="","",VLOOKUP($A123,'03.คีย์เทอม2'!$A$10:$GT$59,195,FALSE)))</f>
        <v/>
      </c>
      <c r="AR123" s="1262" t="str">
        <f t="shared" si="98"/>
        <v/>
      </c>
      <c r="AS123" s="1233" t="str">
        <f>IF('2.ชื่อนักเรียน'!R55="มส","มส",IF('2.ชื่อนักเรียน'!R55="ร","ร",IF('2.ชื่อนักเรียน'!R55="ย้าย","ย้าย",IF($B123="","",IF(AR123="","",IF(AR123&gt;=75,"เชี่ยวชาญ",IF(AR123&gt;=65,"ชำนาญ",IF(AR123&gt;=55,"พัฒนา",IF(AR123&gt;=50,"เริ่มต้น","ไม่ผ่าน")))))))))</f>
        <v/>
      </c>
      <c r="AT123" s="1233" t="str">
        <f>IF($A$72&lt;&gt;"ชั้น"&amp;'01.ข้อมูลเบื้องต้น'!$H$2,"",IF(VLOOKUP($A123,'02.คีย์เทอม1'!$A$10:$GT$59,196,FALSE)="","",VLOOKUP($A123,'02.คีย์เทอม1'!$A$10:$GT$59,196,FALSE)))</f>
        <v/>
      </c>
      <c r="AU123" s="1233" t="str">
        <f>IF($A$72&lt;&gt;"ชั้น"&amp;'01.ข้อมูลเบื้องต้น'!$H$2,"",IF(VLOOKUP($A123,'03.คีย์เทอม2'!$A$10:$GT$59,196,FALSE)="","",VLOOKUP($A123,'03.คีย์เทอม2'!$A$10:$GT$59,196,FALSE)))</f>
        <v/>
      </c>
      <c r="AV123" s="1262" t="str">
        <f t="shared" si="99"/>
        <v/>
      </c>
      <c r="AW123" s="1233" t="str">
        <f>IF('2.ชื่อนักเรียน'!R55="มส","มส",IF('2.ชื่อนักเรียน'!R55="ร","ร",IF('2.ชื่อนักเรียน'!R55="ย้าย","ย้าย",IF($B123="","",IF(AV123="","",IF(AV123&gt;=75,"เชี่ยวชาญ",IF(AV123&gt;=65,"ชำนาญ",IF(AV123&gt;=55,"พัฒนา",IF(AV123&gt;=50,"เริ่มต้น","ไม่ผ่าน")))))))))</f>
        <v/>
      </c>
      <c r="AX123" s="1233" t="str">
        <f>IF($A$72&lt;&gt;"ชั้น"&amp;'01.ข้อมูลเบื้องต้น'!$H$2,"",IF(VLOOKUP($A123,'02.คีย์เทอม1'!$A$10:$GT$59,197,FALSE)="","",VLOOKUP($A123,'02.คีย์เทอม1'!$A$10:$GT$59,197,FALSE)))</f>
        <v/>
      </c>
      <c r="AY123" s="1233" t="str">
        <f>IF($A$72&lt;&gt;"ชั้น"&amp;'01.ข้อมูลเบื้องต้น'!$H$2,"",IF(VLOOKUP($A123,'03.คีย์เทอม2'!$A$10:$GT$59,197,FALSE)="","",VLOOKUP($A123,'03.คีย์เทอม2'!$A$10:$GT$59,197,FALSE)))</f>
        <v/>
      </c>
      <c r="AZ123" s="1262" t="str">
        <f t="shared" si="100"/>
        <v/>
      </c>
      <c r="BA123" s="1233" t="str">
        <f>IF('2.ชื่อนักเรียน'!R55="มส","มส",IF('2.ชื่อนักเรียน'!R55="ร","ร",IF('2.ชื่อนักเรียน'!R55="ย้าย","ย้าย",IF($B123="","",IF(AZ123="","",IF(AZ123&gt;=75,"เชี่ยวชาญ",IF(AZ123&gt;=65,"ชำนาญ",IF(AZ123&gt;=55,"พัฒนา",IF(AZ123&gt;=50,"เริ่มต้น","ไม่ผ่าน")))))))))</f>
        <v/>
      </c>
      <c r="BB123" s="1233" t="str">
        <f>IF($A$72&lt;&gt;"ชั้น"&amp;'01.ข้อมูลเบื้องต้น'!$H$2,"",IF(VLOOKUP($A123,'02.คีย์เทอม1'!$A$10:$GT$59,198,FALSE)="","",VLOOKUP($A123,'02.คีย์เทอม1'!$A$10:$GT$59,198,FALSE)))</f>
        <v/>
      </c>
      <c r="BC123" s="1233" t="str">
        <f>IF($A$72&lt;&gt;"ชั้น"&amp;'01.ข้อมูลเบื้องต้น'!$H$2,"",IF(VLOOKUP($A123,'03.คีย์เทอม2'!$A$10:$GT$59,198,FALSE)="","",VLOOKUP($A123,'03.คีย์เทอม2'!$A$10:$GT$59,198,FALSE)))</f>
        <v/>
      </c>
      <c r="BD123" s="1262" t="str">
        <f t="shared" si="101"/>
        <v/>
      </c>
      <c r="BE123" s="1233" t="str">
        <f>IF('2.ชื่อนักเรียน'!R55="มส","มส",IF('2.ชื่อนักเรียน'!R55="ร","ร",IF('2.ชื่อนักเรียน'!R55="ย้าย","ย้าย",IF($B123="","",IF(BD123="","",IF(BD123&gt;=75,"เชี่ยวชาญ",IF(BD123&gt;=65,"ชำนาญ",IF(BD123&gt;=55,"พัฒนา",IF(BD123&gt;=50,"เริ่มต้น","ไม่ผ่าน")))))))))</f>
        <v/>
      </c>
      <c r="BF123" s="1233" t="str">
        <f>IF($A$72&lt;&gt;"ชั้น"&amp;'01.ข้อมูลเบื้องต้น'!$H$2,"",IF(VLOOKUP($A123,'02.คีย์เทอม1'!$A$10:$GT$59,199,FALSE)="","",VLOOKUP($A123,'02.คีย์เทอม1'!$A$10:$GT$59,199,FALSE)))</f>
        <v/>
      </c>
      <c r="BG123" s="1233" t="str">
        <f>IF($A$72&lt;&gt;"ชั้น"&amp;'01.ข้อมูลเบื้องต้น'!$H$2,"",IF(VLOOKUP($A123,'03.คีย์เทอม2'!$A$10:$GT$59,199,FALSE)="","",VLOOKUP($A123,'03.คีย์เทอม2'!$A$10:$GT$59,199,FALSE)))</f>
        <v/>
      </c>
      <c r="BH123" s="1262" t="str">
        <f t="shared" si="102"/>
        <v/>
      </c>
      <c r="BI123" s="1233" t="str">
        <f>IF('2.ชื่อนักเรียน'!R55="มส","มส",IF('2.ชื่อนักเรียน'!R55="ร","ร",IF('2.ชื่อนักเรียน'!R55="ย้าย","ย้าย",IF($B123="","",IF(BH123="","",IF(BH123&gt;=75,"เชี่ยวชาญ",IF(BH123&gt;=65,"ชำนาญ",IF(BH123&gt;=55,"พัฒนา",IF(BH123&gt;=50,"เริ่มต้น","ไม่ผ่าน")))))))))</f>
        <v/>
      </c>
      <c r="BJ123" s="1233" t="str">
        <f>IF($A$72&lt;&gt;"ชั้น"&amp;'01.ข้อมูลเบื้องต้น'!$H$2,"",IF(VLOOKUP($A123,'02.คีย์เทอม1'!$A$10:$GT$59,200,FALSE)="","",VLOOKUP($A123,'02.คีย์เทอม1'!$A$10:$GT$59,200,FALSE)))</f>
        <v/>
      </c>
      <c r="BK123" s="1233" t="str">
        <f>IF($A$72&lt;&gt;"ชั้น"&amp;'01.ข้อมูลเบื้องต้น'!$H$2,"",IF(VLOOKUP($A123,'03.คีย์เทอม2'!$A$10:$GT$59,200,FALSE)="","",VLOOKUP($A123,'03.คีย์เทอม2'!$A$10:$GT$59,200,FALSE)))</f>
        <v/>
      </c>
      <c r="BL123" s="1262" t="str">
        <f t="shared" si="103"/>
        <v/>
      </c>
      <c r="BM123" s="1233" t="str">
        <f>IF('2.ชื่อนักเรียน'!R55="มส","มส",IF('2.ชื่อนักเรียน'!R55="ร","ร",IF('2.ชื่อนักเรียน'!R55="ย้าย","ย้าย",IF($B123="","",IF(BL123="","",IF(BL123&gt;=75,"เชี่ยวชาญ",IF(BL123&gt;=65,"ชำนาญ",IF(BL123&gt;=55,"พัฒนา",IF(BL123&gt;=50,"เริ่มต้น","ไม่ผ่าน")))))))))</f>
        <v/>
      </c>
      <c r="BN123" s="1262" t="str">
        <f t="shared" si="104"/>
        <v/>
      </c>
      <c r="BO123" s="1233" t="str">
        <f>IF('2.ชื่อนักเรียน'!R55="มส","มส",IF('2.ชื่อนักเรียน'!R55="ร","ร",IF('2.ชื่อนักเรียน'!R55="ย้าย","ย้าย",IF($B123="","",IF(BN123="","",IF(BN123&gt;=75,"เชี่ยวชาญ",IF(BN123&gt;=65,"ชำนาญ",IF(BN123&gt;=55,"พัฒนา",IF(BN123&gt;=50,"เริ่มต้น","ไม่ผ่าน")))))))))</f>
        <v/>
      </c>
      <c r="BP123" s="1233" t="str">
        <f>IF($A$72&lt;&gt;"ชั้น"&amp;'01.ข้อมูลเบื้องต้น'!$H$2,"",IF(VLOOKUP($A123,'02.คีย์เทอม1'!$A$10:$GT$59,110,FALSE)="","",VLOOKUP($A123,'02.คีย์เทอม1'!$A$10:$GT$59,110,FALSE)))</f>
        <v/>
      </c>
      <c r="BQ123" s="1233" t="str">
        <f>IF($A$72&lt;&gt;"ชั้น"&amp;'01.ข้อมูลเบื้องต้น'!$H$2,"",IF(VLOOKUP($A123,'03.คีย์เทอม2'!$A$10:$GT$59,110,FALSE)="","",VLOOKUP($A123,'03.คีย์เทอม2'!$A$10:$GT$59,110,FALSE)))</f>
        <v/>
      </c>
      <c r="BR123" s="1262" t="str">
        <f t="shared" si="105"/>
        <v/>
      </c>
      <c r="BS123" s="1233" t="str">
        <f>IF('2.ชื่อนักเรียน'!R55="มส","มส",IF('2.ชื่อนักเรียน'!R55="ร","ร",IF('2.ชื่อนักเรียน'!R55="ย้าย","ย้าย",IF($B123="","",IF(BR123="","",IF(BR123&gt;=75,"เชี่ยวชาญ",IF(BR123&gt;=65,"ชำนาญ",IF(BR123&gt;=55,"พัฒนา",IF(BR123&gt;=50,"เริ่มต้น","ไม่ผ่าน")))))))))</f>
        <v/>
      </c>
      <c r="BT123" s="1233" t="str">
        <f>IF($A$72&lt;&gt;"ชั้น"&amp;'01.ข้อมูลเบื้องต้น'!$H$2,"",IF(VLOOKUP($A123,'02.คีย์เทอม1'!$A$10:$GT$59,115,FALSE)="","",VLOOKUP($A123,'02.คีย์เทอม1'!$A$10:$GT$59,115,FALSE)))</f>
        <v/>
      </c>
      <c r="BU123" s="1233" t="str">
        <f>IF($A$72&lt;&gt;"ชั้น"&amp;'01.ข้อมูลเบื้องต้น'!$H$2,"",IF(VLOOKUP($A123,'03.คีย์เทอม2'!$A$10:$GT$59,115,FALSE)="","",VLOOKUP($A123,'03.คีย์เทอม2'!$A$10:$GT$59,115,FALSE)))</f>
        <v/>
      </c>
      <c r="BV123" s="1262" t="str">
        <f t="shared" si="106"/>
        <v/>
      </c>
      <c r="BW123" s="1233" t="str">
        <f>IF('2.ชื่อนักเรียน'!R55="มส","มส",IF('2.ชื่อนักเรียน'!R55="ร","ร",IF('2.ชื่อนักเรียน'!R55="ย้าย","ย้าย",IF($B123="","",IF(BV123="","",IF(BV123&gt;=75,"เชี่ยวชาญ",IF(BV123&gt;=65,"ชำนาญ",IF(BV123&gt;=55,"พัฒนา",IF(BV123&gt;=50,"เริ่มต้น","ไม่ผ่าน")))))))))</f>
        <v/>
      </c>
      <c r="BX123" s="1233" t="str">
        <f>IF($A$72&lt;&gt;"ชั้น"&amp;'01.ข้อมูลเบื้องต้น'!$H$2,"",IF(VLOOKUP($A123,'02.คีย์เทอม1'!$A$10:$GT$59,120,FALSE)="","",VLOOKUP($A123,'02.คีย์เทอม1'!$A$10:$GT$59,120,FALSE)))</f>
        <v/>
      </c>
      <c r="BY123" s="1233" t="str">
        <f>IF($A$72&lt;&gt;"ชั้น"&amp;'01.ข้อมูลเบื้องต้น'!$H$2,"",IF(VLOOKUP($A123,'03.คีย์เทอม2'!$A$10:$GT$59,120,FALSE)="","",VLOOKUP($A123,'03.คีย์เทอม2'!$A$10:$GT$59,120,FALSE)))</f>
        <v/>
      </c>
      <c r="BZ123" s="1262" t="str">
        <f t="shared" si="107"/>
        <v/>
      </c>
      <c r="CA123" s="1233" t="str">
        <f>IF('2.ชื่อนักเรียน'!R55="มส","มส",IF('2.ชื่อนักเรียน'!R55="ร","ร",IF('2.ชื่อนักเรียน'!R55="ย้าย","ย้าย",IF($B123="","",IF(BZ123="","",IF(BZ123&gt;=75,"เชี่ยวชาญ",IF(BZ123&gt;=65,"ชำนาญ",IF(BZ123&gt;=55,"พัฒนา",IF(BZ123&gt;=50,"เริ่มต้น","ไม่ผ่าน")))))))))</f>
        <v/>
      </c>
      <c r="CB123" s="1233" t="str">
        <f>IF($A$72&lt;&gt;"ชั้น"&amp;'01.ข้อมูลเบื้องต้น'!$H$2,"",IF(VLOOKUP($A123,'02.คีย์เทอม1'!$A$10:$GT$59,125,FALSE)="","",VLOOKUP($A123,'02.คีย์เทอม1'!$A$10:$GT$59,125,FALSE)))</f>
        <v/>
      </c>
      <c r="CC123" s="1233" t="str">
        <f>IF($A$72&lt;&gt;"ชั้น"&amp;'01.ข้อมูลเบื้องต้น'!$H$2,"",IF(VLOOKUP($A123,'03.คีย์เทอม2'!$A$10:$GT$59,125,FALSE)="","",VLOOKUP($A123,'03.คีย์เทอม2'!$A$10:$GT$59,125,FALSE)))</f>
        <v/>
      </c>
      <c r="CD123" s="1262" t="str">
        <f t="shared" si="108"/>
        <v/>
      </c>
      <c r="CE123" s="1233" t="str">
        <f>IF('2.ชื่อนักเรียน'!R55="มส","มส",IF('2.ชื่อนักเรียน'!R55="ร","ร",IF('2.ชื่อนักเรียน'!R55="ย้าย","ย้าย",IF($B123="","",IF(CD123="","",IF(CD123&gt;=75,"เชี่ยวชาญ",IF(CD123&gt;=65,"ชำนาญ",IF(CD123&gt;=55,"พัฒนา",IF(CD123&gt;=50,"เริ่มต้น","ไม่ผ่าน")))))))))</f>
        <v/>
      </c>
      <c r="CF123" s="1233" t="str">
        <f>IF($A$72&lt;&gt;"ชั้น"&amp;'01.ข้อมูลเบื้องต้น'!$H$2,"",IF(VLOOKUP($A123,'02.คีย์เทอม1'!$A$10:$GT$59,130,FALSE)="","",VLOOKUP($A123,'02.คีย์เทอม1'!$A$10:$GT$59,130,FALSE)))</f>
        <v/>
      </c>
      <c r="CG123" s="1233" t="str">
        <f>IF($A$72&lt;&gt;"ชั้น"&amp;'01.ข้อมูลเบื้องต้น'!$H$2,"",IF(VLOOKUP($A123,'03.คีย์เทอม2'!$A$10:$GT$59,130,FALSE)="","",VLOOKUP($A123,'03.คีย์เทอม2'!$A$10:$GT$59,130,FALSE)))</f>
        <v/>
      </c>
      <c r="CH123" s="1262" t="str">
        <f t="shared" si="109"/>
        <v/>
      </c>
      <c r="CI123" s="1233" t="str">
        <f>IF('2.ชื่อนักเรียน'!R55="มส","มส",IF('2.ชื่อนักเรียน'!R55="ร","ร",IF('2.ชื่อนักเรียน'!R55="ย้าย","ย้าย",IF($B123="","",IF(CH123="","",IF(CH123&gt;=75,"เชี่ยวชาญ",IF(CH123&gt;=65,"ชำนาญ",IF(CH123&gt;=55,"พัฒนา",IF(CH123&gt;=50,"เริ่มต้น","ไม่ผ่าน")))))))))</f>
        <v/>
      </c>
      <c r="CJ123" s="1233" t="str">
        <f>IF($A$72&lt;&gt;"ชั้น"&amp;'01.ข้อมูลเบื้องต้น'!$H$2,"",IF(VLOOKUP($A123,'02.คีย์เทอม1'!$A$10:$GT$59,135,FALSE)="","",VLOOKUP($A123,'02.คีย์เทอม1'!$A$10:$GT$59,135,FALSE)))</f>
        <v/>
      </c>
      <c r="CK123" s="1233" t="str">
        <f>IF($A$72&lt;&gt;"ชั้น"&amp;'01.ข้อมูลเบื้องต้น'!$H$2,"",IF(VLOOKUP($A123,'03.คีย์เทอม2'!$A$10:$GT$59,135,FALSE)="","",VLOOKUP($A123,'03.คีย์เทอม2'!$A$10:$GT$59,135,FALSE)))</f>
        <v/>
      </c>
      <c r="CL123" s="1262" t="str">
        <f t="shared" si="110"/>
        <v/>
      </c>
      <c r="CM123" s="1233" t="str">
        <f>IF('2.ชื่อนักเรียน'!R55="มส","มส",IF('2.ชื่อนักเรียน'!R55="ร","ร",IF('2.ชื่อนักเรียน'!R55="ย้าย","ย้าย",IF($B123="","",IF(CL123="","",IF(CL123&gt;=75,"เชี่ยวชาญ",IF(CL123&gt;=65,"ชำนาญ",IF(CL123&gt;=55,"พัฒนา",IF(CL123&gt;=50,"เริ่มต้น","ไม่ผ่าน")))))))))</f>
        <v/>
      </c>
      <c r="CN123" s="1233" t="str">
        <f>IF($A$72&lt;&gt;"ชั้น"&amp;'01.ข้อมูลเบื้องต้น'!$H$2,"",IF(VLOOKUP($A123,'02.คีย์เทอม1'!$A$10:$GT$59,140,FALSE)="","",VLOOKUP($A123,'02.คีย์เทอม1'!$A$10:$GT$59,140,FALSE)))</f>
        <v/>
      </c>
      <c r="CO123" s="1233" t="str">
        <f>IF($A$72&lt;&gt;"ชั้น"&amp;'01.ข้อมูลเบื้องต้น'!$H$2,"",IF(VLOOKUP($A123,'03.คีย์เทอม2'!$A$10:$GT$59,140,FALSE)="","",VLOOKUP($A123,'03.คีย์เทอม2'!$A$10:$GT$59,140,FALSE)))</f>
        <v/>
      </c>
      <c r="CP123" s="1262" t="str">
        <f t="shared" si="111"/>
        <v/>
      </c>
      <c r="CQ123" s="1233" t="str">
        <f>IF('2.ชื่อนักเรียน'!R55="มส","มส",IF('2.ชื่อนักเรียน'!R55="ร","ร",IF('2.ชื่อนักเรียน'!R55="ย้าย","ย้าย",IF($B123="","",IF(CP123="","",IF(CP123&gt;=75,"เชี่ยวชาญ",IF(CP123&gt;=65,"ชำนาญ",IF(CP123&gt;=55,"พัฒนา",IF(CP123&gt;=50,"เริ่มต้น","ไม่ผ่าน")))))))))</f>
        <v/>
      </c>
      <c r="CR123" s="1233" t="str">
        <f>IF($A$72&lt;&gt;"ชั้น"&amp;'01.ข้อมูลเบื้องต้น'!$H$2,"",IF(VLOOKUP($A123,'02.คีย์เทอม1'!$A$10:$GT$59,145,FALSE)="","",VLOOKUP($A123,'02.คีย์เทอม1'!$A$10:$GT$59,145,FALSE)))</f>
        <v/>
      </c>
      <c r="CS123" s="1233" t="str">
        <f>IF($A$72&lt;&gt;"ชั้น"&amp;'01.ข้อมูลเบื้องต้น'!$H$2,"",IF(VLOOKUP($A123,'03.คีย์เทอม2'!$A$10:$GT$59,145,FALSE)="","",VLOOKUP($A123,'03.คีย์เทอม2'!$A$10:$GT$59,145,FALSE)))</f>
        <v/>
      </c>
      <c r="CT123" s="1262" t="str">
        <f t="shared" si="112"/>
        <v/>
      </c>
      <c r="CU123" s="1233" t="str">
        <f>IF('2.ชื่อนักเรียน'!R55="มส","มส",IF('2.ชื่อนักเรียน'!R55="ร","ร",IF('2.ชื่อนักเรียน'!R55="ย้าย","ย้าย",IF($B123="","",IF(CT123="","",IF(CT123&gt;=75,"เชี่ยวชาญ",IF(CT123&gt;=65,"ชำนาญ",IF(CT123&gt;=55,"พัฒนา",IF(CT123&gt;=50,"เริ่มต้น","ไม่ผ่าน")))))))))</f>
        <v/>
      </c>
      <c r="CV123" s="1233" t="str">
        <f>IF($A$72&lt;&gt;"ชั้น"&amp;'01.ข้อมูลเบื้องต้น'!$H$2,"",IF(VLOOKUP($A123,'02.คีย์เทอม1'!$A$10:$GT$59,150,FALSE)="","",VLOOKUP($A123,'02.คีย์เทอม1'!$A$10:$GT$59,150,FALSE)))</f>
        <v/>
      </c>
      <c r="CW123" s="1233" t="str">
        <f>IF($A$72&lt;&gt;"ชั้น"&amp;'01.ข้อมูลเบื้องต้น'!$H$2,"",IF(VLOOKUP($A123,'03.คีย์เทอม2'!$A$10:$GT$59,150,FALSE)="","",VLOOKUP($A123,'03.คีย์เทอม2'!$A$10:$GT$59,150,FALSE)))</f>
        <v/>
      </c>
      <c r="CX123" s="1262" t="str">
        <f t="shared" si="113"/>
        <v/>
      </c>
      <c r="CY123" s="1233" t="str">
        <f>IF('2.ชื่อนักเรียน'!R55="มส","มส",IF('2.ชื่อนักเรียน'!R55="ร","ร",IF('2.ชื่อนักเรียน'!R55="ย้าย","ย้าย",IF($B123="","",IF(CX123="","",IF(CX123&gt;=75,"เชี่ยวชาญ",IF(CX123&gt;=65,"ชำนาญ",IF(CX123&gt;=55,"พัฒนา",IF(CX123&gt;=50,"เริ่มต้น","ไม่ผ่าน")))))))))</f>
        <v/>
      </c>
      <c r="CZ123" s="1233" t="str">
        <f>IF($A$72&lt;&gt;"ชั้น"&amp;'01.ข้อมูลเบื้องต้น'!$H$2,"",IF(VLOOKUP($A123,'02.คีย์เทอม1'!$A$10:$GT$59,155,FALSE)="","",VLOOKUP($A123,'02.คีย์เทอม1'!$A$10:$GT$59,155,FALSE)))</f>
        <v/>
      </c>
      <c r="DA123" s="1233" t="str">
        <f>IF($A$72&lt;&gt;"ชั้น"&amp;'01.ข้อมูลเบื้องต้น'!$H$2,"",IF(VLOOKUP($A123,'03.คีย์เทอม2'!$A$10:$GT$59,155,FALSE)="","",VLOOKUP($A123,'03.คีย์เทอม2'!$A$10:$GT$59,155,FALSE)))</f>
        <v/>
      </c>
      <c r="DB123" s="1262" t="str">
        <f t="shared" si="114"/>
        <v/>
      </c>
      <c r="DC123" s="1233" t="str">
        <f>IF('2.ชื่อนักเรียน'!R55="มส","มส",IF('2.ชื่อนักเรียน'!R55="ร","ร",IF('2.ชื่อนักเรียน'!R55="ย้าย","ย้าย",IF($B123="","",IF(DB123="","",IF(DB123&gt;=75,"เชี่ยวชาญ",IF(DB123&gt;=65,"ชำนาญ",IF(DB123&gt;=55,"พัฒนา",IF(DB123&gt;=50,"เริ่มต้น","ไม่ผ่าน")))))))))</f>
        <v/>
      </c>
      <c r="DD123" s="1233" t="str">
        <f>IF($A$72&lt;&gt;"ชั้น"&amp;'01.ข้อมูลเบื้องต้น'!$H$2,"",IF(VLOOKUP($A123,'02.คีย์เทอม1'!$A$10:$GT$59,160,FALSE)="","",VLOOKUP($A123,'02.คีย์เทอม1'!$A$10:$GT$59,160,FALSE)))</f>
        <v/>
      </c>
      <c r="DE123" s="1233" t="str">
        <f>IF($A$72&lt;&gt;"ชั้น"&amp;'01.ข้อมูลเบื้องต้น'!$H$2,"",IF(VLOOKUP($A123,'03.คีย์เทอม2'!$A$10:$GT$59,160,FALSE)="","",VLOOKUP($A123,'03.คีย์เทอม2'!$A$10:$GT$59,160,FALSE)))</f>
        <v/>
      </c>
      <c r="DF123" s="1262" t="str">
        <f t="shared" si="115"/>
        <v/>
      </c>
      <c r="DG123" s="1233" t="str">
        <f>IF('2.ชื่อนักเรียน'!R55="มส","มส",IF('2.ชื่อนักเรียน'!R55="ร","ร",IF('2.ชื่อนักเรียน'!R55="ย้าย","ย้าย",IF($B123="","",IF(DF123="","",IF(DF123&gt;=75,"เชี่ยวชาญ",IF(DF123&gt;=65,"ชำนาญ",IF(DF123&gt;=55,"พัฒนา",IF(DF123&gt;=50,"เริ่มต้น","ไม่ผ่าน")))))))))</f>
        <v/>
      </c>
      <c r="DH123" s="1233" t="str">
        <f>IF($A$72&lt;&gt;"ชั้น"&amp;'01.ข้อมูลเบื้องต้น'!$H$2,"",IF(VLOOKUP($A123,'02.คีย์เทอม1'!$A$10:$GT$59,165,FALSE)="","",VLOOKUP($A123,'02.คีย์เทอม1'!$A$10:$GT$59,165,FALSE)))</f>
        <v/>
      </c>
      <c r="DI123" s="1233" t="str">
        <f>IF($A$72&lt;&gt;"ชั้น"&amp;'01.ข้อมูลเบื้องต้น'!$H$2,"",IF(VLOOKUP($A123,'03.คีย์เทอม2'!$A$10:$GT$59,165,FALSE)="","",VLOOKUP($A123,'03.คีย์เทอม2'!$A$10:$GT$59,165,FALSE)))</f>
        <v/>
      </c>
      <c r="DJ123" s="1262" t="str">
        <f t="shared" si="116"/>
        <v/>
      </c>
      <c r="DK123" s="1233" t="str">
        <f>IF('2.ชื่อนักเรียน'!R55="มส","มส",IF('2.ชื่อนักเรียน'!R55="ร","ร",IF('2.ชื่อนักเรียน'!R55="ย้าย","ย้าย",IF($B123="","",IF(DJ123="","",IF(DJ123&gt;=75,"เชี่ยวชาญ",IF(DJ123&gt;=65,"ชำนาญ",IF(DJ123&gt;=55,"พัฒนา",IF(DJ123&gt;=50,"เริ่มต้น","ไม่ผ่าน")))))))))</f>
        <v/>
      </c>
      <c r="DL123" s="1233" t="str">
        <f>IF($A$72&lt;&gt;"ชั้น"&amp;'01.ข้อมูลเบื้องต้น'!$H$2,"",IF(VLOOKUP($A123,'02.คีย์เทอม1'!$A$10:$GT$59,170,FALSE)="","",VLOOKUP($A123,'02.คีย์เทอม1'!$A$10:$GT$59,170,FALSE)))</f>
        <v/>
      </c>
      <c r="DM123" s="1233" t="str">
        <f>IF($A$72&lt;&gt;"ชั้น"&amp;'01.ข้อมูลเบื้องต้น'!$H$2,"",IF(VLOOKUP($A123,'03.คีย์เทอม2'!$A$10:$GT$59,170,FALSE)="","",VLOOKUP($A123,'03.คีย์เทอม2'!$A$10:$GT$59,170,FALSE)))</f>
        <v/>
      </c>
      <c r="DN123" s="1262" t="str">
        <f t="shared" si="117"/>
        <v/>
      </c>
      <c r="DO123" s="1233" t="str">
        <f>IF('2.ชื่อนักเรียน'!R55="มส","มส",IF('2.ชื่อนักเรียน'!R55="ร","ร",IF('2.ชื่อนักเรียน'!R55="ย้าย","ย้าย",IF($B123="","",IF(DN123="","",IF(DN123&gt;=75,"เชี่ยวชาญ",IF(DN123&gt;=65,"ชำนาญ",IF(DN123&gt;=55,"พัฒนา",IF(DN123&gt;=50,"เริ่มต้น","ไม่ผ่าน")))))))))</f>
        <v/>
      </c>
      <c r="DP123" s="1233" t="str">
        <f>IF($A$72&lt;&gt;"ชั้น"&amp;'01.ข้อมูลเบื้องต้น'!$H$2,"",IF(VLOOKUP($A123,'02.คีย์เทอม1'!$A$10:$GT$59,175,FALSE)="","",VLOOKUP($A123,'02.คีย์เทอม1'!$A$10:$GT$59,175,FALSE)))</f>
        <v/>
      </c>
      <c r="DQ123" s="1233" t="str">
        <f>IF($A$72&lt;&gt;"ชั้น"&amp;'01.ข้อมูลเบื้องต้น'!$H$2,"",IF(VLOOKUP($A123,'03.คีย์เทอม2'!$A$10:$GT$59,175,FALSE)="","",VLOOKUP($A123,'03.คีย์เทอม2'!$A$10:$GT$59,175,FALSE)))</f>
        <v/>
      </c>
      <c r="DR123" s="1262" t="str">
        <f t="shared" si="118"/>
        <v/>
      </c>
      <c r="DS123" s="1233" t="str">
        <f>IF('2.ชื่อนักเรียน'!R55="มส","มส",IF('2.ชื่อนักเรียน'!R55="ร","ร",IF('2.ชื่อนักเรียน'!R55="ย้าย","ย้าย",IF($B123="","",IF(DR123="","",IF(DR123&gt;=75,"เชี่ยวชาญ",IF(DR123&gt;=65,"ชำนาญ",IF(DR123&gt;=55,"พัฒนา",IF(DR123&gt;=50,"เริ่มต้น","ไม่ผ่าน")))))))))</f>
        <v/>
      </c>
      <c r="DT123" s="1233" t="str">
        <f>IF($A$72&lt;&gt;"ชั้น"&amp;'01.ข้อมูลเบื้องต้น'!$H$2,"",IF(VLOOKUP($A123,'02.คีย์เทอม1'!$A$10:$GT$59,180,FALSE)="","",VLOOKUP($A123,'02.คีย์เทอม1'!$A$10:$GT$59,180,FALSE)))</f>
        <v/>
      </c>
      <c r="DU123" s="1233" t="str">
        <f>IF($A$72&lt;&gt;"ชั้น"&amp;'01.ข้อมูลเบื้องต้น'!$H$2,"",IF(VLOOKUP($A123,'03.คีย์เทอม2'!$A$10:$GT$59,180,FALSE)="","",VLOOKUP($A123,'03.คีย์เทอม2'!$A$10:$GT$59,180,FALSE)))</f>
        <v/>
      </c>
      <c r="DV123" s="1262" t="str">
        <f t="shared" si="119"/>
        <v/>
      </c>
      <c r="DW123" s="1233" t="str">
        <f>IF('2.ชื่อนักเรียน'!R55="มส","มส",IF('2.ชื่อนักเรียน'!R55="ร","ร",IF('2.ชื่อนักเรียน'!R55="ย้าย","ย้าย",IF($B123="","",IF(DV123="","",IF(DV123&gt;=75,"เชี่ยวชาญ",IF(DV123&gt;=65,"ชำนาญ",IF(DV123&gt;=55,"พัฒนา",IF(DV123&gt;=50,"เริ่มต้น","ไม่ผ่าน")))))))))</f>
        <v/>
      </c>
    </row>
    <row r="124" spans="1:127" ht="16.8" customHeight="1">
      <c r="A124" s="1336">
        <v>46</v>
      </c>
      <c r="B124" s="1324" t="str">
        <f>IF('2.ชื่อนักเรียน'!C56="","",'2.ชื่อนักเรียน'!C56)</f>
        <v/>
      </c>
      <c r="C124" s="1313" t="str">
        <f>IF('2.ชื่อนักเรียน'!D56="","",'2.ชื่อนักเรียน'!D56)</f>
        <v/>
      </c>
      <c r="D124" s="1314" t="str">
        <f>IF($A$72&lt;&gt;"ชั้น"&amp;'01.ข้อมูลเบื้องต้น'!$H$2,"",IF(AK124="","",AK124))</f>
        <v/>
      </c>
      <c r="E124" s="1314" t="str">
        <f>IF($A$72&lt;&gt;"ชั้น"&amp;'01.ข้อมูลเบื้องต้น'!$H$2,"",IF(AO124="","",AO124))</f>
        <v/>
      </c>
      <c r="F124" s="1315" t="str">
        <f>IF($A$72&lt;&gt;"ชั้น"&amp;'01.ข้อมูลเบื้องต้น'!$H$2,"",IF(AS124="","",AS124))</f>
        <v/>
      </c>
      <c r="G124" s="1332" t="str">
        <f>IF($A$72&lt;&gt;"ชั้น"&amp;'01.ข้อมูลเบื้องต้น'!$H$2,"",IF(AW124="","",AW124))</f>
        <v/>
      </c>
      <c r="H124" s="1333" t="str">
        <f>IF($A$72&lt;&gt;"ชั้น"&amp;'01.ข้อมูลเบื้องต้น'!$H$2,"",IF(BA124="","",BA124))</f>
        <v/>
      </c>
      <c r="I124" s="1316" t="str">
        <f>IF($A$72&lt;&gt;"ชั้น"&amp;'01.ข้อมูลเบื้องต้น'!$H$2,"",IF(BE124="","",BE124))</f>
        <v/>
      </c>
      <c r="J124" s="1316" t="str">
        <f>IF($A$72&lt;&gt;"ชั้น"&amp;'01.ข้อมูลเบื้องต้น'!$H$2,"",IF(BI124="","",BI124))</f>
        <v/>
      </c>
      <c r="K124" s="1316" t="str">
        <f>IF($A$72&lt;&gt;"ชั้น"&amp;'01.ข้อมูลเบื้องต้น'!$H$2,"",IF(BM124="","",BM124))</f>
        <v/>
      </c>
      <c r="L124" s="1334" t="str">
        <f>IF($A$72&lt;&gt;"ชั้น"&amp;'01.ข้อมูลเบื้องต้น'!$H$2,"",IF(BO124="","",BO124))</f>
        <v/>
      </c>
      <c r="M124" s="1332" t="str">
        <f>IF($A$72&lt;&gt;"ชั้น"&amp;'01.ข้อมูลเบื้องต้น'!$H$2,"",IF(BS124="","",BS124))</f>
        <v/>
      </c>
      <c r="N124" s="1333" t="str">
        <f>IF($A$72&lt;&gt;"ชั้น"&amp;'01.ข้อมูลเบื้องต้น'!$H$2,"",IF(BW124="","",BW124))</f>
        <v/>
      </c>
      <c r="O124" s="1333" t="str">
        <f>IF($A$72&lt;&gt;"ชั้น"&amp;'01.ข้อมูลเบื้องต้น'!$H$2,"",IF(CA124="","",CA124))</f>
        <v/>
      </c>
      <c r="P124" s="1333" t="str">
        <f>IF($A$72&lt;&gt;"ชั้น"&amp;'01.ข้อมูลเบื้องต้น'!$H$2,"",IF(CE124="","",CE124))</f>
        <v/>
      </c>
      <c r="Q124" s="1333" t="str">
        <f>IF($A$72&lt;&gt;"ชั้น"&amp;'01.ข้อมูลเบื้องต้น'!$H$2,"",IF(CI124="","",CI124))</f>
        <v/>
      </c>
      <c r="R124" s="1333" t="str">
        <f>IF($A$72&lt;&gt;"ชั้น"&amp;'01.ข้อมูลเบื้องต้น'!$H$2,"",IF(CM124="","",CM124))</f>
        <v/>
      </c>
      <c r="S124" s="1333" t="str">
        <f>IF($A$72&lt;&gt;"ชั้น"&amp;'01.ข้อมูลเบื้องต้น'!$H$2,"",IF(CQ124="","",CQ124))</f>
        <v/>
      </c>
      <c r="T124" s="1333" t="str">
        <f>IF($A$72&lt;&gt;"ชั้น"&amp;'01.ข้อมูลเบื้องต้น'!$H$2,"",IF(CU124="","",CU124))</f>
        <v/>
      </c>
      <c r="U124" s="1333" t="str">
        <f>IF($A$72&lt;&gt;"ชั้น"&amp;'01.ข้อมูลเบื้องต้น'!$H$2,"",IF(CY124="","",CY124))</f>
        <v/>
      </c>
      <c r="V124" s="1333" t="str">
        <f>IF($A$72&lt;&gt;"ชั้น"&amp;'01.ข้อมูลเบื้องต้น'!$H$2,"",IF(DC124="","",DC124))</f>
        <v/>
      </c>
      <c r="W124" s="1333" t="str">
        <f>IF($A$72&lt;&gt;"ชั้น"&amp;'01.ข้อมูลเบื้องต้น'!$H$2,"",IF(DG124="","",DG124))</f>
        <v/>
      </c>
      <c r="X124" s="1333" t="str">
        <f>IF($A$72&lt;&gt;"ชั้น"&amp;'01.ข้อมูลเบื้องต้น'!$H$2,"",IF(DK124="","",DK124))</f>
        <v/>
      </c>
      <c r="Y124" s="1333" t="str">
        <f>IF($A$72&lt;&gt;"ชั้น"&amp;'01.ข้อมูลเบื้องต้น'!$H$2,"",IF(DO124="","",DO124))</f>
        <v/>
      </c>
      <c r="Z124" s="1333" t="str">
        <f>IF($A$72&lt;&gt;"ชั้น"&amp;'01.ข้อมูลเบื้องต้น'!$H$2,"",IF(DS124="","",DS124))</f>
        <v/>
      </c>
      <c r="AA124" s="1423" t="str">
        <f>IF($A$72&lt;&gt;"ชั้น"&amp;'01.ข้อมูลเบื้องต้น'!$H$2,"",IF(DW124="","",DW124))</f>
        <v/>
      </c>
      <c r="AB124" s="1421" t="str">
        <f>IF($A$72&lt;&gt;"ชั้น"&amp;'01.ข้อมูลเบื้องต้น'!$H$2,"",'7.พัฒนาผู้เรียน'!G56)</f>
        <v/>
      </c>
      <c r="AC124" s="1422" t="str">
        <f>IF($A$72&lt;&gt;"ชั้น"&amp;'01.ข้อมูลเบื้องต้น'!$H$2,"",'9.คุณลักษณะ'!I56)</f>
        <v/>
      </c>
      <c r="AH124" s="1233" t="str">
        <f>IF($A$72&lt;&gt;"ชั้น"&amp;'01.ข้อมูลเบื้องต้น'!$H$2,"",IF(VLOOKUP($A124,'02.คีย์เทอม1'!$A$10:$GT$59,189,FALSE)="","",VLOOKUP($A124,'02.คีย์เทอม1'!$A$10:$GT$59,189,FALSE)))</f>
        <v/>
      </c>
      <c r="AI124" s="1233" t="str">
        <f>IF($A$72&lt;&gt;"ชั้น"&amp;'01.ข้อมูลเบื้องต้น'!$H$2,"",IF(VLOOKUP($A124,'03.คีย์เทอม2'!$A$10:$GT$59,189,FALSE)="","",VLOOKUP($A124,'03.คีย์เทอม2'!$A$10:$GT$59,189,FALSE)))</f>
        <v/>
      </c>
      <c r="AJ124" s="1262" t="str">
        <f t="shared" si="73"/>
        <v/>
      </c>
      <c r="AK124" s="1233" t="str">
        <f>IF('2.ชื่อนักเรียน'!R56="มส","มส",IF('2.ชื่อนักเรียน'!R56="ร","ร",IF('2.ชื่อนักเรียน'!R56="ย้าย","ย้าย",IF($B124="","",IF(AJ124="","",IF(AJ124&gt;=75,"เชี่ยวชาญ",IF(AJ124&gt;=65,"ชำนาญ",IF(AJ124&gt;=55,"พัฒนา",IF(AJ124&gt;=50,"เริ่มต้น","ไม่ผ่าน")))))))))</f>
        <v/>
      </c>
      <c r="AL124" s="1233" t="str">
        <f>IF($A$72&lt;&gt;"ชั้น"&amp;'01.ข้อมูลเบื้องต้น'!$H$2,"",IF(VLOOKUP($A124,'02.คีย์เทอม1'!$A$10:$GT$59,193,FALSE)="","",VLOOKUP($A124,'02.คีย์เทอม1'!$A$10:$GT$59,193,FALSE)))</f>
        <v/>
      </c>
      <c r="AM124" s="1233" t="str">
        <f>IF($A$72&lt;&gt;"ชั้น"&amp;'01.ข้อมูลเบื้องต้น'!$H$2,"",IF(VLOOKUP($A124,'03.คีย์เทอม2'!$A$10:$GT$59,193,FALSE)="","",VLOOKUP($A124,'03.คีย์เทอม2'!$A$10:$GT$59,193,FALSE)))</f>
        <v/>
      </c>
      <c r="AN124" s="1262" t="str">
        <f t="shared" si="97"/>
        <v/>
      </c>
      <c r="AO124" s="1233" t="str">
        <f>IF('2.ชื่อนักเรียน'!R56="มส","มส",IF('2.ชื่อนักเรียน'!R56="ร","ร",IF('2.ชื่อนักเรียน'!R56="ย้าย","ย้าย",IF($B124="","",IF(AN124="","",IF(AN124&gt;=75,"เชี่ยวชาญ",IF(AN124&gt;=65,"ชำนาญ",IF(AN124&gt;=55,"พัฒนา",IF(AN124&gt;=50,"เริ่มต้น","ไม่ผ่าน")))))))))</f>
        <v/>
      </c>
      <c r="AP124" s="1233" t="str">
        <f>IF($A$72&lt;&gt;"ชั้น"&amp;'01.ข้อมูลเบื้องต้น'!$H$2,"",IF(VLOOKUP($A124,'02.คีย์เทอม1'!$A$10:$GT$59,195,FALSE)="","",VLOOKUP($A124,'02.คีย์เทอม1'!$A$10:$GT$59,195,FALSE)))</f>
        <v/>
      </c>
      <c r="AQ124" s="1233" t="str">
        <f>IF($A$72&lt;&gt;"ชั้น"&amp;'01.ข้อมูลเบื้องต้น'!$H$2,"",IF(VLOOKUP($A124,'03.คีย์เทอม2'!$A$10:$GT$59,195,FALSE)="","",VLOOKUP($A124,'03.คีย์เทอม2'!$A$10:$GT$59,195,FALSE)))</f>
        <v/>
      </c>
      <c r="AR124" s="1262" t="str">
        <f t="shared" si="98"/>
        <v/>
      </c>
      <c r="AS124" s="1233" t="str">
        <f>IF('2.ชื่อนักเรียน'!R56="มส","มส",IF('2.ชื่อนักเรียน'!R56="ร","ร",IF('2.ชื่อนักเรียน'!R56="ย้าย","ย้าย",IF($B124="","",IF(AR124="","",IF(AR124&gt;=75,"เชี่ยวชาญ",IF(AR124&gt;=65,"ชำนาญ",IF(AR124&gt;=55,"พัฒนา",IF(AR124&gt;=50,"เริ่มต้น","ไม่ผ่าน")))))))))</f>
        <v/>
      </c>
      <c r="AT124" s="1233" t="str">
        <f>IF($A$72&lt;&gt;"ชั้น"&amp;'01.ข้อมูลเบื้องต้น'!$H$2,"",IF(VLOOKUP($A124,'02.คีย์เทอม1'!$A$10:$GT$59,196,FALSE)="","",VLOOKUP($A124,'02.คีย์เทอม1'!$A$10:$GT$59,196,FALSE)))</f>
        <v/>
      </c>
      <c r="AU124" s="1233" t="str">
        <f>IF($A$72&lt;&gt;"ชั้น"&amp;'01.ข้อมูลเบื้องต้น'!$H$2,"",IF(VLOOKUP($A124,'03.คีย์เทอม2'!$A$10:$GT$59,196,FALSE)="","",VLOOKUP($A124,'03.คีย์เทอม2'!$A$10:$GT$59,196,FALSE)))</f>
        <v/>
      </c>
      <c r="AV124" s="1262" t="str">
        <f t="shared" si="99"/>
        <v/>
      </c>
      <c r="AW124" s="1233" t="str">
        <f>IF('2.ชื่อนักเรียน'!R56="มส","มส",IF('2.ชื่อนักเรียน'!R56="ร","ร",IF('2.ชื่อนักเรียน'!R56="ย้าย","ย้าย",IF($B124="","",IF(AV124="","",IF(AV124&gt;=75,"เชี่ยวชาญ",IF(AV124&gt;=65,"ชำนาญ",IF(AV124&gt;=55,"พัฒนา",IF(AV124&gt;=50,"เริ่มต้น","ไม่ผ่าน")))))))))</f>
        <v/>
      </c>
      <c r="AX124" s="1233" t="str">
        <f>IF($A$72&lt;&gt;"ชั้น"&amp;'01.ข้อมูลเบื้องต้น'!$H$2,"",IF(VLOOKUP($A124,'02.คีย์เทอม1'!$A$10:$GT$59,197,FALSE)="","",VLOOKUP($A124,'02.คีย์เทอม1'!$A$10:$GT$59,197,FALSE)))</f>
        <v/>
      </c>
      <c r="AY124" s="1233" t="str">
        <f>IF($A$72&lt;&gt;"ชั้น"&amp;'01.ข้อมูลเบื้องต้น'!$H$2,"",IF(VLOOKUP($A124,'03.คีย์เทอม2'!$A$10:$GT$59,197,FALSE)="","",VLOOKUP($A124,'03.คีย์เทอม2'!$A$10:$GT$59,197,FALSE)))</f>
        <v/>
      </c>
      <c r="AZ124" s="1262" t="str">
        <f t="shared" si="100"/>
        <v/>
      </c>
      <c r="BA124" s="1233" t="str">
        <f>IF('2.ชื่อนักเรียน'!R56="มส","มส",IF('2.ชื่อนักเรียน'!R56="ร","ร",IF('2.ชื่อนักเรียน'!R56="ย้าย","ย้าย",IF($B124="","",IF(AZ124="","",IF(AZ124&gt;=75,"เชี่ยวชาญ",IF(AZ124&gt;=65,"ชำนาญ",IF(AZ124&gt;=55,"พัฒนา",IF(AZ124&gt;=50,"เริ่มต้น","ไม่ผ่าน")))))))))</f>
        <v/>
      </c>
      <c r="BB124" s="1233" t="str">
        <f>IF($A$72&lt;&gt;"ชั้น"&amp;'01.ข้อมูลเบื้องต้น'!$H$2,"",IF(VLOOKUP($A124,'02.คีย์เทอม1'!$A$10:$GT$59,198,FALSE)="","",VLOOKUP($A124,'02.คีย์เทอม1'!$A$10:$GT$59,198,FALSE)))</f>
        <v/>
      </c>
      <c r="BC124" s="1233" t="str">
        <f>IF($A$72&lt;&gt;"ชั้น"&amp;'01.ข้อมูลเบื้องต้น'!$H$2,"",IF(VLOOKUP($A124,'03.คีย์เทอม2'!$A$10:$GT$59,198,FALSE)="","",VLOOKUP($A124,'03.คีย์เทอม2'!$A$10:$GT$59,198,FALSE)))</f>
        <v/>
      </c>
      <c r="BD124" s="1262" t="str">
        <f t="shared" si="101"/>
        <v/>
      </c>
      <c r="BE124" s="1233" t="str">
        <f>IF('2.ชื่อนักเรียน'!R56="มส","มส",IF('2.ชื่อนักเรียน'!R56="ร","ร",IF('2.ชื่อนักเรียน'!R56="ย้าย","ย้าย",IF($B124="","",IF(BD124="","",IF(BD124&gt;=75,"เชี่ยวชาญ",IF(BD124&gt;=65,"ชำนาญ",IF(BD124&gt;=55,"พัฒนา",IF(BD124&gt;=50,"เริ่มต้น","ไม่ผ่าน")))))))))</f>
        <v/>
      </c>
      <c r="BF124" s="1233" t="str">
        <f>IF($A$72&lt;&gt;"ชั้น"&amp;'01.ข้อมูลเบื้องต้น'!$H$2,"",IF(VLOOKUP($A124,'02.คีย์เทอม1'!$A$10:$GT$59,199,FALSE)="","",VLOOKUP($A124,'02.คีย์เทอม1'!$A$10:$GT$59,199,FALSE)))</f>
        <v/>
      </c>
      <c r="BG124" s="1233" t="str">
        <f>IF($A$72&lt;&gt;"ชั้น"&amp;'01.ข้อมูลเบื้องต้น'!$H$2,"",IF(VLOOKUP($A124,'03.คีย์เทอม2'!$A$10:$GT$59,199,FALSE)="","",VLOOKUP($A124,'03.คีย์เทอม2'!$A$10:$GT$59,199,FALSE)))</f>
        <v/>
      </c>
      <c r="BH124" s="1262" t="str">
        <f t="shared" si="102"/>
        <v/>
      </c>
      <c r="BI124" s="1233" t="str">
        <f>IF('2.ชื่อนักเรียน'!R56="มส","มส",IF('2.ชื่อนักเรียน'!R56="ร","ร",IF('2.ชื่อนักเรียน'!R56="ย้าย","ย้าย",IF($B124="","",IF(BH124="","",IF(BH124&gt;=75,"เชี่ยวชาญ",IF(BH124&gt;=65,"ชำนาญ",IF(BH124&gt;=55,"พัฒนา",IF(BH124&gt;=50,"เริ่มต้น","ไม่ผ่าน")))))))))</f>
        <v/>
      </c>
      <c r="BJ124" s="1233" t="str">
        <f>IF($A$72&lt;&gt;"ชั้น"&amp;'01.ข้อมูลเบื้องต้น'!$H$2,"",IF(VLOOKUP($A124,'02.คีย์เทอม1'!$A$10:$GT$59,200,FALSE)="","",VLOOKUP($A124,'02.คีย์เทอม1'!$A$10:$GT$59,200,FALSE)))</f>
        <v/>
      </c>
      <c r="BK124" s="1233" t="str">
        <f>IF($A$72&lt;&gt;"ชั้น"&amp;'01.ข้อมูลเบื้องต้น'!$H$2,"",IF(VLOOKUP($A124,'03.คีย์เทอม2'!$A$10:$GT$59,200,FALSE)="","",VLOOKUP($A124,'03.คีย์เทอม2'!$A$10:$GT$59,200,FALSE)))</f>
        <v/>
      </c>
      <c r="BL124" s="1262" t="str">
        <f t="shared" si="103"/>
        <v/>
      </c>
      <c r="BM124" s="1233" t="str">
        <f>IF('2.ชื่อนักเรียน'!R56="มส","มส",IF('2.ชื่อนักเรียน'!R56="ร","ร",IF('2.ชื่อนักเรียน'!R56="ย้าย","ย้าย",IF($B124="","",IF(BL124="","",IF(BL124&gt;=75,"เชี่ยวชาญ",IF(BL124&gt;=65,"ชำนาญ",IF(BL124&gt;=55,"พัฒนา",IF(BL124&gt;=50,"เริ่มต้น","ไม่ผ่าน")))))))))</f>
        <v/>
      </c>
      <c r="BN124" s="1262" t="str">
        <f t="shared" si="104"/>
        <v/>
      </c>
      <c r="BO124" s="1233" t="str">
        <f>IF('2.ชื่อนักเรียน'!R56="มส","มส",IF('2.ชื่อนักเรียน'!R56="ร","ร",IF('2.ชื่อนักเรียน'!R56="ย้าย","ย้าย",IF($B124="","",IF(BN124="","",IF(BN124&gt;=75,"เชี่ยวชาญ",IF(BN124&gt;=65,"ชำนาญ",IF(BN124&gt;=55,"พัฒนา",IF(BN124&gt;=50,"เริ่มต้น","ไม่ผ่าน")))))))))</f>
        <v/>
      </c>
      <c r="BP124" s="1233" t="str">
        <f>IF($A$72&lt;&gt;"ชั้น"&amp;'01.ข้อมูลเบื้องต้น'!$H$2,"",IF(VLOOKUP($A124,'02.คีย์เทอม1'!$A$10:$GT$59,110,FALSE)="","",VLOOKUP($A124,'02.คีย์เทอม1'!$A$10:$GT$59,110,FALSE)))</f>
        <v/>
      </c>
      <c r="BQ124" s="1233" t="str">
        <f>IF($A$72&lt;&gt;"ชั้น"&amp;'01.ข้อมูลเบื้องต้น'!$H$2,"",IF(VLOOKUP($A124,'03.คีย์เทอม2'!$A$10:$GT$59,110,FALSE)="","",VLOOKUP($A124,'03.คีย์เทอม2'!$A$10:$GT$59,110,FALSE)))</f>
        <v/>
      </c>
      <c r="BR124" s="1262" t="str">
        <f t="shared" si="105"/>
        <v/>
      </c>
      <c r="BS124" s="1233" t="str">
        <f>IF('2.ชื่อนักเรียน'!R56="มส","มส",IF('2.ชื่อนักเรียน'!R56="ร","ร",IF('2.ชื่อนักเรียน'!R56="ย้าย","ย้าย",IF($B124="","",IF(BR124="","",IF(BR124&gt;=75,"เชี่ยวชาญ",IF(BR124&gt;=65,"ชำนาญ",IF(BR124&gt;=55,"พัฒนา",IF(BR124&gt;=50,"เริ่มต้น","ไม่ผ่าน")))))))))</f>
        <v/>
      </c>
      <c r="BT124" s="1233" t="str">
        <f>IF($A$72&lt;&gt;"ชั้น"&amp;'01.ข้อมูลเบื้องต้น'!$H$2,"",IF(VLOOKUP($A124,'02.คีย์เทอม1'!$A$10:$GT$59,115,FALSE)="","",VLOOKUP($A124,'02.คีย์เทอม1'!$A$10:$GT$59,115,FALSE)))</f>
        <v/>
      </c>
      <c r="BU124" s="1233" t="str">
        <f>IF($A$72&lt;&gt;"ชั้น"&amp;'01.ข้อมูลเบื้องต้น'!$H$2,"",IF(VLOOKUP($A124,'03.คีย์เทอม2'!$A$10:$GT$59,115,FALSE)="","",VLOOKUP($A124,'03.คีย์เทอม2'!$A$10:$GT$59,115,FALSE)))</f>
        <v/>
      </c>
      <c r="BV124" s="1262" t="str">
        <f t="shared" si="106"/>
        <v/>
      </c>
      <c r="BW124" s="1233" t="str">
        <f>IF('2.ชื่อนักเรียน'!R56="มส","มส",IF('2.ชื่อนักเรียน'!R56="ร","ร",IF('2.ชื่อนักเรียน'!R56="ย้าย","ย้าย",IF($B124="","",IF(BV124="","",IF(BV124&gt;=75,"เชี่ยวชาญ",IF(BV124&gt;=65,"ชำนาญ",IF(BV124&gt;=55,"พัฒนา",IF(BV124&gt;=50,"เริ่มต้น","ไม่ผ่าน")))))))))</f>
        <v/>
      </c>
      <c r="BX124" s="1233" t="str">
        <f>IF($A$72&lt;&gt;"ชั้น"&amp;'01.ข้อมูลเบื้องต้น'!$H$2,"",IF(VLOOKUP($A124,'02.คีย์เทอม1'!$A$10:$GT$59,120,FALSE)="","",VLOOKUP($A124,'02.คีย์เทอม1'!$A$10:$GT$59,120,FALSE)))</f>
        <v/>
      </c>
      <c r="BY124" s="1233" t="str">
        <f>IF($A$72&lt;&gt;"ชั้น"&amp;'01.ข้อมูลเบื้องต้น'!$H$2,"",IF(VLOOKUP($A124,'03.คีย์เทอม2'!$A$10:$GT$59,120,FALSE)="","",VLOOKUP($A124,'03.คีย์เทอม2'!$A$10:$GT$59,120,FALSE)))</f>
        <v/>
      </c>
      <c r="BZ124" s="1262" t="str">
        <f t="shared" si="107"/>
        <v/>
      </c>
      <c r="CA124" s="1233" t="str">
        <f>IF('2.ชื่อนักเรียน'!R56="มส","มส",IF('2.ชื่อนักเรียน'!R56="ร","ร",IF('2.ชื่อนักเรียน'!R56="ย้าย","ย้าย",IF($B124="","",IF(BZ124="","",IF(BZ124&gt;=75,"เชี่ยวชาญ",IF(BZ124&gt;=65,"ชำนาญ",IF(BZ124&gt;=55,"พัฒนา",IF(BZ124&gt;=50,"เริ่มต้น","ไม่ผ่าน")))))))))</f>
        <v/>
      </c>
      <c r="CB124" s="1233" t="str">
        <f>IF($A$72&lt;&gt;"ชั้น"&amp;'01.ข้อมูลเบื้องต้น'!$H$2,"",IF(VLOOKUP($A124,'02.คีย์เทอม1'!$A$10:$GT$59,125,FALSE)="","",VLOOKUP($A124,'02.คีย์เทอม1'!$A$10:$GT$59,125,FALSE)))</f>
        <v/>
      </c>
      <c r="CC124" s="1233" t="str">
        <f>IF($A$72&lt;&gt;"ชั้น"&amp;'01.ข้อมูลเบื้องต้น'!$H$2,"",IF(VLOOKUP($A124,'03.คีย์เทอม2'!$A$10:$GT$59,125,FALSE)="","",VLOOKUP($A124,'03.คีย์เทอม2'!$A$10:$GT$59,125,FALSE)))</f>
        <v/>
      </c>
      <c r="CD124" s="1262" t="str">
        <f t="shared" si="108"/>
        <v/>
      </c>
      <c r="CE124" s="1233" t="str">
        <f>IF('2.ชื่อนักเรียน'!R56="มส","มส",IF('2.ชื่อนักเรียน'!R56="ร","ร",IF('2.ชื่อนักเรียน'!R56="ย้าย","ย้าย",IF($B124="","",IF(CD124="","",IF(CD124&gt;=75,"เชี่ยวชาญ",IF(CD124&gt;=65,"ชำนาญ",IF(CD124&gt;=55,"พัฒนา",IF(CD124&gt;=50,"เริ่มต้น","ไม่ผ่าน")))))))))</f>
        <v/>
      </c>
      <c r="CF124" s="1233" t="str">
        <f>IF($A$72&lt;&gt;"ชั้น"&amp;'01.ข้อมูลเบื้องต้น'!$H$2,"",IF(VLOOKUP($A124,'02.คีย์เทอม1'!$A$10:$GT$59,130,FALSE)="","",VLOOKUP($A124,'02.คีย์เทอม1'!$A$10:$GT$59,130,FALSE)))</f>
        <v/>
      </c>
      <c r="CG124" s="1233" t="str">
        <f>IF($A$72&lt;&gt;"ชั้น"&amp;'01.ข้อมูลเบื้องต้น'!$H$2,"",IF(VLOOKUP($A124,'03.คีย์เทอม2'!$A$10:$GT$59,130,FALSE)="","",VLOOKUP($A124,'03.คีย์เทอม2'!$A$10:$GT$59,130,FALSE)))</f>
        <v/>
      </c>
      <c r="CH124" s="1262" t="str">
        <f t="shared" si="109"/>
        <v/>
      </c>
      <c r="CI124" s="1233" t="str">
        <f>IF('2.ชื่อนักเรียน'!R56="มส","มส",IF('2.ชื่อนักเรียน'!R56="ร","ร",IF('2.ชื่อนักเรียน'!R56="ย้าย","ย้าย",IF($B124="","",IF(CH124="","",IF(CH124&gt;=75,"เชี่ยวชาญ",IF(CH124&gt;=65,"ชำนาญ",IF(CH124&gt;=55,"พัฒนา",IF(CH124&gt;=50,"เริ่มต้น","ไม่ผ่าน")))))))))</f>
        <v/>
      </c>
      <c r="CJ124" s="1233" t="str">
        <f>IF($A$72&lt;&gt;"ชั้น"&amp;'01.ข้อมูลเบื้องต้น'!$H$2,"",IF(VLOOKUP($A124,'02.คีย์เทอม1'!$A$10:$GT$59,135,FALSE)="","",VLOOKUP($A124,'02.คีย์เทอม1'!$A$10:$GT$59,135,FALSE)))</f>
        <v/>
      </c>
      <c r="CK124" s="1233" t="str">
        <f>IF($A$72&lt;&gt;"ชั้น"&amp;'01.ข้อมูลเบื้องต้น'!$H$2,"",IF(VLOOKUP($A124,'03.คีย์เทอม2'!$A$10:$GT$59,135,FALSE)="","",VLOOKUP($A124,'03.คีย์เทอม2'!$A$10:$GT$59,135,FALSE)))</f>
        <v/>
      </c>
      <c r="CL124" s="1262" t="str">
        <f t="shared" si="110"/>
        <v/>
      </c>
      <c r="CM124" s="1233" t="str">
        <f>IF('2.ชื่อนักเรียน'!R56="มส","มส",IF('2.ชื่อนักเรียน'!R56="ร","ร",IF('2.ชื่อนักเรียน'!R56="ย้าย","ย้าย",IF($B124="","",IF(CL124="","",IF(CL124&gt;=75,"เชี่ยวชาญ",IF(CL124&gt;=65,"ชำนาญ",IF(CL124&gt;=55,"พัฒนา",IF(CL124&gt;=50,"เริ่มต้น","ไม่ผ่าน")))))))))</f>
        <v/>
      </c>
      <c r="CN124" s="1233" t="str">
        <f>IF($A$72&lt;&gt;"ชั้น"&amp;'01.ข้อมูลเบื้องต้น'!$H$2,"",IF(VLOOKUP($A124,'02.คีย์เทอม1'!$A$10:$GT$59,140,FALSE)="","",VLOOKUP($A124,'02.คีย์เทอม1'!$A$10:$GT$59,140,FALSE)))</f>
        <v/>
      </c>
      <c r="CO124" s="1233" t="str">
        <f>IF($A$72&lt;&gt;"ชั้น"&amp;'01.ข้อมูลเบื้องต้น'!$H$2,"",IF(VLOOKUP($A124,'03.คีย์เทอม2'!$A$10:$GT$59,140,FALSE)="","",VLOOKUP($A124,'03.คีย์เทอม2'!$A$10:$GT$59,140,FALSE)))</f>
        <v/>
      </c>
      <c r="CP124" s="1262" t="str">
        <f t="shared" si="111"/>
        <v/>
      </c>
      <c r="CQ124" s="1233" t="str">
        <f>IF('2.ชื่อนักเรียน'!R56="มส","มส",IF('2.ชื่อนักเรียน'!R56="ร","ร",IF('2.ชื่อนักเรียน'!R56="ย้าย","ย้าย",IF($B124="","",IF(CP124="","",IF(CP124&gt;=75,"เชี่ยวชาญ",IF(CP124&gt;=65,"ชำนาญ",IF(CP124&gt;=55,"พัฒนา",IF(CP124&gt;=50,"เริ่มต้น","ไม่ผ่าน")))))))))</f>
        <v/>
      </c>
      <c r="CR124" s="1233" t="str">
        <f>IF($A$72&lt;&gt;"ชั้น"&amp;'01.ข้อมูลเบื้องต้น'!$H$2,"",IF(VLOOKUP($A124,'02.คีย์เทอม1'!$A$10:$GT$59,145,FALSE)="","",VLOOKUP($A124,'02.คีย์เทอม1'!$A$10:$GT$59,145,FALSE)))</f>
        <v/>
      </c>
      <c r="CS124" s="1233" t="str">
        <f>IF($A$72&lt;&gt;"ชั้น"&amp;'01.ข้อมูลเบื้องต้น'!$H$2,"",IF(VLOOKUP($A124,'03.คีย์เทอม2'!$A$10:$GT$59,145,FALSE)="","",VLOOKUP($A124,'03.คีย์เทอม2'!$A$10:$GT$59,145,FALSE)))</f>
        <v/>
      </c>
      <c r="CT124" s="1262" t="str">
        <f t="shared" si="112"/>
        <v/>
      </c>
      <c r="CU124" s="1233" t="str">
        <f>IF('2.ชื่อนักเรียน'!R56="มส","มส",IF('2.ชื่อนักเรียน'!R56="ร","ร",IF('2.ชื่อนักเรียน'!R56="ย้าย","ย้าย",IF($B124="","",IF(CT124="","",IF(CT124&gt;=75,"เชี่ยวชาญ",IF(CT124&gt;=65,"ชำนาญ",IF(CT124&gt;=55,"พัฒนา",IF(CT124&gt;=50,"เริ่มต้น","ไม่ผ่าน")))))))))</f>
        <v/>
      </c>
      <c r="CV124" s="1233" t="str">
        <f>IF($A$72&lt;&gt;"ชั้น"&amp;'01.ข้อมูลเบื้องต้น'!$H$2,"",IF(VLOOKUP($A124,'02.คีย์เทอม1'!$A$10:$GT$59,150,FALSE)="","",VLOOKUP($A124,'02.คีย์เทอม1'!$A$10:$GT$59,150,FALSE)))</f>
        <v/>
      </c>
      <c r="CW124" s="1233" t="str">
        <f>IF($A$72&lt;&gt;"ชั้น"&amp;'01.ข้อมูลเบื้องต้น'!$H$2,"",IF(VLOOKUP($A124,'03.คีย์เทอม2'!$A$10:$GT$59,150,FALSE)="","",VLOOKUP($A124,'03.คีย์เทอม2'!$A$10:$GT$59,150,FALSE)))</f>
        <v/>
      </c>
      <c r="CX124" s="1262" t="str">
        <f t="shared" si="113"/>
        <v/>
      </c>
      <c r="CY124" s="1233" t="str">
        <f>IF('2.ชื่อนักเรียน'!R56="มส","มส",IF('2.ชื่อนักเรียน'!R56="ร","ร",IF('2.ชื่อนักเรียน'!R56="ย้าย","ย้าย",IF($B124="","",IF(CX124="","",IF(CX124&gt;=75,"เชี่ยวชาญ",IF(CX124&gt;=65,"ชำนาญ",IF(CX124&gt;=55,"พัฒนา",IF(CX124&gt;=50,"เริ่มต้น","ไม่ผ่าน")))))))))</f>
        <v/>
      </c>
      <c r="CZ124" s="1233" t="str">
        <f>IF($A$72&lt;&gt;"ชั้น"&amp;'01.ข้อมูลเบื้องต้น'!$H$2,"",IF(VLOOKUP($A124,'02.คีย์เทอม1'!$A$10:$GT$59,155,FALSE)="","",VLOOKUP($A124,'02.คีย์เทอม1'!$A$10:$GT$59,155,FALSE)))</f>
        <v/>
      </c>
      <c r="DA124" s="1233" t="str">
        <f>IF($A$72&lt;&gt;"ชั้น"&amp;'01.ข้อมูลเบื้องต้น'!$H$2,"",IF(VLOOKUP($A124,'03.คีย์เทอม2'!$A$10:$GT$59,155,FALSE)="","",VLOOKUP($A124,'03.คีย์เทอม2'!$A$10:$GT$59,155,FALSE)))</f>
        <v/>
      </c>
      <c r="DB124" s="1262" t="str">
        <f t="shared" si="114"/>
        <v/>
      </c>
      <c r="DC124" s="1233" t="str">
        <f>IF('2.ชื่อนักเรียน'!R56="มส","มส",IF('2.ชื่อนักเรียน'!R56="ร","ร",IF('2.ชื่อนักเรียน'!R56="ย้าย","ย้าย",IF($B124="","",IF(DB124="","",IF(DB124&gt;=75,"เชี่ยวชาญ",IF(DB124&gt;=65,"ชำนาญ",IF(DB124&gt;=55,"พัฒนา",IF(DB124&gt;=50,"เริ่มต้น","ไม่ผ่าน")))))))))</f>
        <v/>
      </c>
      <c r="DD124" s="1233" t="str">
        <f>IF($A$72&lt;&gt;"ชั้น"&amp;'01.ข้อมูลเบื้องต้น'!$H$2,"",IF(VLOOKUP($A124,'02.คีย์เทอม1'!$A$10:$GT$59,160,FALSE)="","",VLOOKUP($A124,'02.คีย์เทอม1'!$A$10:$GT$59,160,FALSE)))</f>
        <v/>
      </c>
      <c r="DE124" s="1233" t="str">
        <f>IF($A$72&lt;&gt;"ชั้น"&amp;'01.ข้อมูลเบื้องต้น'!$H$2,"",IF(VLOOKUP($A124,'03.คีย์เทอม2'!$A$10:$GT$59,160,FALSE)="","",VLOOKUP($A124,'03.คีย์เทอม2'!$A$10:$GT$59,160,FALSE)))</f>
        <v/>
      </c>
      <c r="DF124" s="1262" t="str">
        <f t="shared" si="115"/>
        <v/>
      </c>
      <c r="DG124" s="1233" t="str">
        <f>IF('2.ชื่อนักเรียน'!R56="มส","มส",IF('2.ชื่อนักเรียน'!R56="ร","ร",IF('2.ชื่อนักเรียน'!R56="ย้าย","ย้าย",IF($B124="","",IF(DF124="","",IF(DF124&gt;=75,"เชี่ยวชาญ",IF(DF124&gt;=65,"ชำนาญ",IF(DF124&gt;=55,"พัฒนา",IF(DF124&gt;=50,"เริ่มต้น","ไม่ผ่าน")))))))))</f>
        <v/>
      </c>
      <c r="DH124" s="1233" t="str">
        <f>IF($A$72&lt;&gt;"ชั้น"&amp;'01.ข้อมูลเบื้องต้น'!$H$2,"",IF(VLOOKUP($A124,'02.คีย์เทอม1'!$A$10:$GT$59,165,FALSE)="","",VLOOKUP($A124,'02.คีย์เทอม1'!$A$10:$GT$59,165,FALSE)))</f>
        <v/>
      </c>
      <c r="DI124" s="1233" t="str">
        <f>IF($A$72&lt;&gt;"ชั้น"&amp;'01.ข้อมูลเบื้องต้น'!$H$2,"",IF(VLOOKUP($A124,'03.คีย์เทอม2'!$A$10:$GT$59,165,FALSE)="","",VLOOKUP($A124,'03.คีย์เทอม2'!$A$10:$GT$59,165,FALSE)))</f>
        <v/>
      </c>
      <c r="DJ124" s="1262" t="str">
        <f t="shared" si="116"/>
        <v/>
      </c>
      <c r="DK124" s="1233" t="str">
        <f>IF('2.ชื่อนักเรียน'!R56="มส","มส",IF('2.ชื่อนักเรียน'!R56="ร","ร",IF('2.ชื่อนักเรียน'!R56="ย้าย","ย้าย",IF($B124="","",IF(DJ124="","",IF(DJ124&gt;=75,"เชี่ยวชาญ",IF(DJ124&gt;=65,"ชำนาญ",IF(DJ124&gt;=55,"พัฒนา",IF(DJ124&gt;=50,"เริ่มต้น","ไม่ผ่าน")))))))))</f>
        <v/>
      </c>
      <c r="DL124" s="1233" t="str">
        <f>IF($A$72&lt;&gt;"ชั้น"&amp;'01.ข้อมูลเบื้องต้น'!$H$2,"",IF(VLOOKUP($A124,'02.คีย์เทอม1'!$A$10:$GT$59,170,FALSE)="","",VLOOKUP($A124,'02.คีย์เทอม1'!$A$10:$GT$59,170,FALSE)))</f>
        <v/>
      </c>
      <c r="DM124" s="1233" t="str">
        <f>IF($A$72&lt;&gt;"ชั้น"&amp;'01.ข้อมูลเบื้องต้น'!$H$2,"",IF(VLOOKUP($A124,'03.คีย์เทอม2'!$A$10:$GT$59,170,FALSE)="","",VLOOKUP($A124,'03.คีย์เทอม2'!$A$10:$GT$59,170,FALSE)))</f>
        <v/>
      </c>
      <c r="DN124" s="1262" t="str">
        <f t="shared" si="117"/>
        <v/>
      </c>
      <c r="DO124" s="1233" t="str">
        <f>IF('2.ชื่อนักเรียน'!R56="มส","มส",IF('2.ชื่อนักเรียน'!R56="ร","ร",IF('2.ชื่อนักเรียน'!R56="ย้าย","ย้าย",IF($B124="","",IF(DN124="","",IF(DN124&gt;=75,"เชี่ยวชาญ",IF(DN124&gt;=65,"ชำนาญ",IF(DN124&gt;=55,"พัฒนา",IF(DN124&gt;=50,"เริ่มต้น","ไม่ผ่าน")))))))))</f>
        <v/>
      </c>
      <c r="DP124" s="1233" t="str">
        <f>IF($A$72&lt;&gt;"ชั้น"&amp;'01.ข้อมูลเบื้องต้น'!$H$2,"",IF(VLOOKUP($A124,'02.คีย์เทอม1'!$A$10:$GT$59,175,FALSE)="","",VLOOKUP($A124,'02.คีย์เทอม1'!$A$10:$GT$59,175,FALSE)))</f>
        <v/>
      </c>
      <c r="DQ124" s="1233" t="str">
        <f>IF($A$72&lt;&gt;"ชั้น"&amp;'01.ข้อมูลเบื้องต้น'!$H$2,"",IF(VLOOKUP($A124,'03.คีย์เทอม2'!$A$10:$GT$59,175,FALSE)="","",VLOOKUP($A124,'03.คีย์เทอม2'!$A$10:$GT$59,175,FALSE)))</f>
        <v/>
      </c>
      <c r="DR124" s="1262" t="str">
        <f t="shared" si="118"/>
        <v/>
      </c>
      <c r="DS124" s="1233" t="str">
        <f>IF('2.ชื่อนักเรียน'!R56="มส","มส",IF('2.ชื่อนักเรียน'!R56="ร","ร",IF('2.ชื่อนักเรียน'!R56="ย้าย","ย้าย",IF($B124="","",IF(DR124="","",IF(DR124&gt;=75,"เชี่ยวชาญ",IF(DR124&gt;=65,"ชำนาญ",IF(DR124&gt;=55,"พัฒนา",IF(DR124&gt;=50,"เริ่มต้น","ไม่ผ่าน")))))))))</f>
        <v/>
      </c>
      <c r="DT124" s="1233" t="str">
        <f>IF($A$72&lt;&gt;"ชั้น"&amp;'01.ข้อมูลเบื้องต้น'!$H$2,"",IF(VLOOKUP($A124,'02.คีย์เทอม1'!$A$10:$GT$59,180,FALSE)="","",VLOOKUP($A124,'02.คีย์เทอม1'!$A$10:$GT$59,180,FALSE)))</f>
        <v/>
      </c>
      <c r="DU124" s="1233" t="str">
        <f>IF($A$72&lt;&gt;"ชั้น"&amp;'01.ข้อมูลเบื้องต้น'!$H$2,"",IF(VLOOKUP($A124,'03.คีย์เทอม2'!$A$10:$GT$59,180,FALSE)="","",VLOOKUP($A124,'03.คีย์เทอม2'!$A$10:$GT$59,180,FALSE)))</f>
        <v/>
      </c>
      <c r="DV124" s="1262" t="str">
        <f t="shared" si="119"/>
        <v/>
      </c>
      <c r="DW124" s="1233" t="str">
        <f>IF('2.ชื่อนักเรียน'!R56="มส","มส",IF('2.ชื่อนักเรียน'!R56="ร","ร",IF('2.ชื่อนักเรียน'!R56="ย้าย","ย้าย",IF($B124="","",IF(DV124="","",IF(DV124&gt;=75,"เชี่ยวชาญ",IF(DV124&gt;=65,"ชำนาญ",IF(DV124&gt;=55,"พัฒนา",IF(DV124&gt;=50,"เริ่มต้น","ไม่ผ่าน")))))))))</f>
        <v/>
      </c>
    </row>
    <row r="125" spans="1:127" ht="16.8" customHeight="1">
      <c r="A125" s="1336">
        <v>47</v>
      </c>
      <c r="B125" s="1324" t="str">
        <f>IF('2.ชื่อนักเรียน'!C57="","",'2.ชื่อนักเรียน'!C57)</f>
        <v/>
      </c>
      <c r="C125" s="1313" t="str">
        <f>IF('2.ชื่อนักเรียน'!D57="","",'2.ชื่อนักเรียน'!D57)</f>
        <v/>
      </c>
      <c r="D125" s="1314" t="str">
        <f>IF($A$72&lt;&gt;"ชั้น"&amp;'01.ข้อมูลเบื้องต้น'!$H$2,"",IF(AK125="","",AK125))</f>
        <v/>
      </c>
      <c r="E125" s="1314" t="str">
        <f>IF($A$72&lt;&gt;"ชั้น"&amp;'01.ข้อมูลเบื้องต้น'!$H$2,"",IF(AO125="","",AO125))</f>
        <v/>
      </c>
      <c r="F125" s="1315" t="str">
        <f>IF($A$72&lt;&gt;"ชั้น"&amp;'01.ข้อมูลเบื้องต้น'!$H$2,"",IF(AS125="","",AS125))</f>
        <v/>
      </c>
      <c r="G125" s="1332" t="str">
        <f>IF($A$72&lt;&gt;"ชั้น"&amp;'01.ข้อมูลเบื้องต้น'!$H$2,"",IF(AW125="","",AW125))</f>
        <v/>
      </c>
      <c r="H125" s="1333" t="str">
        <f>IF($A$72&lt;&gt;"ชั้น"&amp;'01.ข้อมูลเบื้องต้น'!$H$2,"",IF(BA125="","",BA125))</f>
        <v/>
      </c>
      <c r="I125" s="1316" t="str">
        <f>IF($A$72&lt;&gt;"ชั้น"&amp;'01.ข้อมูลเบื้องต้น'!$H$2,"",IF(BE125="","",BE125))</f>
        <v/>
      </c>
      <c r="J125" s="1316" t="str">
        <f>IF($A$72&lt;&gt;"ชั้น"&amp;'01.ข้อมูลเบื้องต้น'!$H$2,"",IF(BI125="","",BI125))</f>
        <v/>
      </c>
      <c r="K125" s="1316" t="str">
        <f>IF($A$72&lt;&gt;"ชั้น"&amp;'01.ข้อมูลเบื้องต้น'!$H$2,"",IF(BM125="","",BM125))</f>
        <v/>
      </c>
      <c r="L125" s="1334" t="str">
        <f>IF($A$72&lt;&gt;"ชั้น"&amp;'01.ข้อมูลเบื้องต้น'!$H$2,"",IF(BO125="","",BO125))</f>
        <v/>
      </c>
      <c r="M125" s="1332" t="str">
        <f>IF($A$72&lt;&gt;"ชั้น"&amp;'01.ข้อมูลเบื้องต้น'!$H$2,"",IF(BS125="","",BS125))</f>
        <v/>
      </c>
      <c r="N125" s="1333" t="str">
        <f>IF($A$72&lt;&gt;"ชั้น"&amp;'01.ข้อมูลเบื้องต้น'!$H$2,"",IF(BW125="","",BW125))</f>
        <v/>
      </c>
      <c r="O125" s="1333" t="str">
        <f>IF($A$72&lt;&gt;"ชั้น"&amp;'01.ข้อมูลเบื้องต้น'!$H$2,"",IF(CA125="","",CA125))</f>
        <v/>
      </c>
      <c r="P125" s="1333" t="str">
        <f>IF($A$72&lt;&gt;"ชั้น"&amp;'01.ข้อมูลเบื้องต้น'!$H$2,"",IF(CE125="","",CE125))</f>
        <v/>
      </c>
      <c r="Q125" s="1333" t="str">
        <f>IF($A$72&lt;&gt;"ชั้น"&amp;'01.ข้อมูลเบื้องต้น'!$H$2,"",IF(CI125="","",CI125))</f>
        <v/>
      </c>
      <c r="R125" s="1333" t="str">
        <f>IF($A$72&lt;&gt;"ชั้น"&amp;'01.ข้อมูลเบื้องต้น'!$H$2,"",IF(CM125="","",CM125))</f>
        <v/>
      </c>
      <c r="S125" s="1333" t="str">
        <f>IF($A$72&lt;&gt;"ชั้น"&amp;'01.ข้อมูลเบื้องต้น'!$H$2,"",IF(CQ125="","",CQ125))</f>
        <v/>
      </c>
      <c r="T125" s="1333" t="str">
        <f>IF($A$72&lt;&gt;"ชั้น"&amp;'01.ข้อมูลเบื้องต้น'!$H$2,"",IF(CU125="","",CU125))</f>
        <v/>
      </c>
      <c r="U125" s="1333" t="str">
        <f>IF($A$72&lt;&gt;"ชั้น"&amp;'01.ข้อมูลเบื้องต้น'!$H$2,"",IF(CY125="","",CY125))</f>
        <v/>
      </c>
      <c r="V125" s="1333" t="str">
        <f>IF($A$72&lt;&gt;"ชั้น"&amp;'01.ข้อมูลเบื้องต้น'!$H$2,"",IF(DC125="","",DC125))</f>
        <v/>
      </c>
      <c r="W125" s="1333" t="str">
        <f>IF($A$72&lt;&gt;"ชั้น"&amp;'01.ข้อมูลเบื้องต้น'!$H$2,"",IF(DG125="","",DG125))</f>
        <v/>
      </c>
      <c r="X125" s="1333" t="str">
        <f>IF($A$72&lt;&gt;"ชั้น"&amp;'01.ข้อมูลเบื้องต้น'!$H$2,"",IF(DK125="","",DK125))</f>
        <v/>
      </c>
      <c r="Y125" s="1333" t="str">
        <f>IF($A$72&lt;&gt;"ชั้น"&amp;'01.ข้อมูลเบื้องต้น'!$H$2,"",IF(DO125="","",DO125))</f>
        <v/>
      </c>
      <c r="Z125" s="1333" t="str">
        <f>IF($A$72&lt;&gt;"ชั้น"&amp;'01.ข้อมูลเบื้องต้น'!$H$2,"",IF(DS125="","",DS125))</f>
        <v/>
      </c>
      <c r="AA125" s="1423" t="str">
        <f>IF($A$72&lt;&gt;"ชั้น"&amp;'01.ข้อมูลเบื้องต้น'!$H$2,"",IF(DW125="","",DW125))</f>
        <v/>
      </c>
      <c r="AB125" s="1421" t="str">
        <f>IF($A$72&lt;&gt;"ชั้น"&amp;'01.ข้อมูลเบื้องต้น'!$H$2,"",'7.พัฒนาผู้เรียน'!G57)</f>
        <v/>
      </c>
      <c r="AC125" s="1422" t="str">
        <f>IF($A$72&lt;&gt;"ชั้น"&amp;'01.ข้อมูลเบื้องต้น'!$H$2,"",'9.คุณลักษณะ'!I57)</f>
        <v/>
      </c>
      <c r="AH125" s="1233" t="str">
        <f>IF($A$72&lt;&gt;"ชั้น"&amp;'01.ข้อมูลเบื้องต้น'!$H$2,"",IF(VLOOKUP($A125,'02.คีย์เทอม1'!$A$10:$GT$59,189,FALSE)="","",VLOOKUP($A125,'02.คีย์เทอม1'!$A$10:$GT$59,189,FALSE)))</f>
        <v/>
      </c>
      <c r="AI125" s="1233" t="str">
        <f>IF($A$72&lt;&gt;"ชั้น"&amp;'01.ข้อมูลเบื้องต้น'!$H$2,"",IF(VLOOKUP($A125,'03.คีย์เทอม2'!$A$10:$GT$59,189,FALSE)="","",VLOOKUP($A125,'03.คีย์เทอม2'!$A$10:$GT$59,189,FALSE)))</f>
        <v/>
      </c>
      <c r="AJ125" s="1262" t="str">
        <f t="shared" si="73"/>
        <v/>
      </c>
      <c r="AK125" s="1233" t="str">
        <f>IF('2.ชื่อนักเรียน'!R57="มส","มส",IF('2.ชื่อนักเรียน'!R57="ร","ร",IF('2.ชื่อนักเรียน'!R57="ย้าย","ย้าย",IF($B125="","",IF(AJ125="","",IF(AJ125&gt;=75,"เชี่ยวชาญ",IF(AJ125&gt;=65,"ชำนาญ",IF(AJ125&gt;=55,"พัฒนา",IF(AJ125&gt;=50,"เริ่มต้น","ไม่ผ่าน")))))))))</f>
        <v/>
      </c>
      <c r="AL125" s="1233" t="str">
        <f>IF($A$72&lt;&gt;"ชั้น"&amp;'01.ข้อมูลเบื้องต้น'!$H$2,"",IF(VLOOKUP($A125,'02.คีย์เทอม1'!$A$10:$GT$59,193,FALSE)="","",VLOOKUP($A125,'02.คีย์เทอม1'!$A$10:$GT$59,193,FALSE)))</f>
        <v/>
      </c>
      <c r="AM125" s="1233" t="str">
        <f>IF($A$72&lt;&gt;"ชั้น"&amp;'01.ข้อมูลเบื้องต้น'!$H$2,"",IF(VLOOKUP($A125,'03.คีย์เทอม2'!$A$10:$GT$59,193,FALSE)="","",VLOOKUP($A125,'03.คีย์เทอม2'!$A$10:$GT$59,193,FALSE)))</f>
        <v/>
      </c>
      <c r="AN125" s="1262" t="str">
        <f t="shared" si="97"/>
        <v/>
      </c>
      <c r="AO125" s="1233" t="str">
        <f>IF('2.ชื่อนักเรียน'!R57="มส","มส",IF('2.ชื่อนักเรียน'!R57="ร","ร",IF('2.ชื่อนักเรียน'!R57="ย้าย","ย้าย",IF($B125="","",IF(AN125="","",IF(AN125&gt;=75,"เชี่ยวชาญ",IF(AN125&gt;=65,"ชำนาญ",IF(AN125&gt;=55,"พัฒนา",IF(AN125&gt;=50,"เริ่มต้น","ไม่ผ่าน")))))))))</f>
        <v/>
      </c>
      <c r="AP125" s="1233" t="str">
        <f>IF($A$72&lt;&gt;"ชั้น"&amp;'01.ข้อมูลเบื้องต้น'!$H$2,"",IF(VLOOKUP($A125,'02.คีย์เทอม1'!$A$10:$GT$59,195,FALSE)="","",VLOOKUP($A125,'02.คีย์เทอม1'!$A$10:$GT$59,195,FALSE)))</f>
        <v/>
      </c>
      <c r="AQ125" s="1233" t="str">
        <f>IF($A$72&lt;&gt;"ชั้น"&amp;'01.ข้อมูลเบื้องต้น'!$H$2,"",IF(VLOOKUP($A125,'03.คีย์เทอม2'!$A$10:$GT$59,195,FALSE)="","",VLOOKUP($A125,'03.คีย์เทอม2'!$A$10:$GT$59,195,FALSE)))</f>
        <v/>
      </c>
      <c r="AR125" s="1262" t="str">
        <f t="shared" si="98"/>
        <v/>
      </c>
      <c r="AS125" s="1233" t="str">
        <f>IF('2.ชื่อนักเรียน'!R57="มส","มส",IF('2.ชื่อนักเรียน'!R57="ร","ร",IF('2.ชื่อนักเรียน'!R57="ย้าย","ย้าย",IF($B125="","",IF(AR125="","",IF(AR125&gt;=75,"เชี่ยวชาญ",IF(AR125&gt;=65,"ชำนาญ",IF(AR125&gt;=55,"พัฒนา",IF(AR125&gt;=50,"เริ่มต้น","ไม่ผ่าน")))))))))</f>
        <v/>
      </c>
      <c r="AT125" s="1233" t="str">
        <f>IF($A$72&lt;&gt;"ชั้น"&amp;'01.ข้อมูลเบื้องต้น'!$H$2,"",IF(VLOOKUP($A125,'02.คีย์เทอม1'!$A$10:$GT$59,196,FALSE)="","",VLOOKUP($A125,'02.คีย์เทอม1'!$A$10:$GT$59,196,FALSE)))</f>
        <v/>
      </c>
      <c r="AU125" s="1233" t="str">
        <f>IF($A$72&lt;&gt;"ชั้น"&amp;'01.ข้อมูลเบื้องต้น'!$H$2,"",IF(VLOOKUP($A125,'03.คีย์เทอม2'!$A$10:$GT$59,196,FALSE)="","",VLOOKUP($A125,'03.คีย์เทอม2'!$A$10:$GT$59,196,FALSE)))</f>
        <v/>
      </c>
      <c r="AV125" s="1262" t="str">
        <f t="shared" si="99"/>
        <v/>
      </c>
      <c r="AW125" s="1233" t="str">
        <f>IF('2.ชื่อนักเรียน'!R57="มส","มส",IF('2.ชื่อนักเรียน'!R57="ร","ร",IF('2.ชื่อนักเรียน'!R57="ย้าย","ย้าย",IF($B125="","",IF(AV125="","",IF(AV125&gt;=75,"เชี่ยวชาญ",IF(AV125&gt;=65,"ชำนาญ",IF(AV125&gt;=55,"พัฒนา",IF(AV125&gt;=50,"เริ่มต้น","ไม่ผ่าน")))))))))</f>
        <v/>
      </c>
      <c r="AX125" s="1233" t="str">
        <f>IF($A$72&lt;&gt;"ชั้น"&amp;'01.ข้อมูลเบื้องต้น'!$H$2,"",IF(VLOOKUP($A125,'02.คีย์เทอม1'!$A$10:$GT$59,197,FALSE)="","",VLOOKUP($A125,'02.คีย์เทอม1'!$A$10:$GT$59,197,FALSE)))</f>
        <v/>
      </c>
      <c r="AY125" s="1233" t="str">
        <f>IF($A$72&lt;&gt;"ชั้น"&amp;'01.ข้อมูลเบื้องต้น'!$H$2,"",IF(VLOOKUP($A125,'03.คีย์เทอม2'!$A$10:$GT$59,197,FALSE)="","",VLOOKUP($A125,'03.คีย์เทอม2'!$A$10:$GT$59,197,FALSE)))</f>
        <v/>
      </c>
      <c r="AZ125" s="1262" t="str">
        <f t="shared" si="100"/>
        <v/>
      </c>
      <c r="BA125" s="1233" t="str">
        <f>IF('2.ชื่อนักเรียน'!R57="มส","มส",IF('2.ชื่อนักเรียน'!R57="ร","ร",IF('2.ชื่อนักเรียน'!R57="ย้าย","ย้าย",IF($B125="","",IF(AZ125="","",IF(AZ125&gt;=75,"เชี่ยวชาญ",IF(AZ125&gt;=65,"ชำนาญ",IF(AZ125&gt;=55,"พัฒนา",IF(AZ125&gt;=50,"เริ่มต้น","ไม่ผ่าน")))))))))</f>
        <v/>
      </c>
      <c r="BB125" s="1233" t="str">
        <f>IF($A$72&lt;&gt;"ชั้น"&amp;'01.ข้อมูลเบื้องต้น'!$H$2,"",IF(VLOOKUP($A125,'02.คีย์เทอม1'!$A$10:$GT$59,198,FALSE)="","",VLOOKUP($A125,'02.คีย์เทอม1'!$A$10:$GT$59,198,FALSE)))</f>
        <v/>
      </c>
      <c r="BC125" s="1233" t="str">
        <f>IF($A$72&lt;&gt;"ชั้น"&amp;'01.ข้อมูลเบื้องต้น'!$H$2,"",IF(VLOOKUP($A125,'03.คีย์เทอม2'!$A$10:$GT$59,198,FALSE)="","",VLOOKUP($A125,'03.คีย์เทอม2'!$A$10:$GT$59,198,FALSE)))</f>
        <v/>
      </c>
      <c r="BD125" s="1262" t="str">
        <f t="shared" si="101"/>
        <v/>
      </c>
      <c r="BE125" s="1233" t="str">
        <f>IF('2.ชื่อนักเรียน'!R57="มส","มส",IF('2.ชื่อนักเรียน'!R57="ร","ร",IF('2.ชื่อนักเรียน'!R57="ย้าย","ย้าย",IF($B125="","",IF(BD125="","",IF(BD125&gt;=75,"เชี่ยวชาญ",IF(BD125&gt;=65,"ชำนาญ",IF(BD125&gt;=55,"พัฒนา",IF(BD125&gt;=50,"เริ่มต้น","ไม่ผ่าน")))))))))</f>
        <v/>
      </c>
      <c r="BF125" s="1233" t="str">
        <f>IF($A$72&lt;&gt;"ชั้น"&amp;'01.ข้อมูลเบื้องต้น'!$H$2,"",IF(VLOOKUP($A125,'02.คีย์เทอม1'!$A$10:$GT$59,199,FALSE)="","",VLOOKUP($A125,'02.คีย์เทอม1'!$A$10:$GT$59,199,FALSE)))</f>
        <v/>
      </c>
      <c r="BG125" s="1233" t="str">
        <f>IF($A$72&lt;&gt;"ชั้น"&amp;'01.ข้อมูลเบื้องต้น'!$H$2,"",IF(VLOOKUP($A125,'03.คีย์เทอม2'!$A$10:$GT$59,199,FALSE)="","",VLOOKUP($A125,'03.คีย์เทอม2'!$A$10:$GT$59,199,FALSE)))</f>
        <v/>
      </c>
      <c r="BH125" s="1262" t="str">
        <f t="shared" si="102"/>
        <v/>
      </c>
      <c r="BI125" s="1233" t="str">
        <f>IF('2.ชื่อนักเรียน'!R57="มส","มส",IF('2.ชื่อนักเรียน'!R57="ร","ร",IF('2.ชื่อนักเรียน'!R57="ย้าย","ย้าย",IF($B125="","",IF(BH125="","",IF(BH125&gt;=75,"เชี่ยวชาญ",IF(BH125&gt;=65,"ชำนาญ",IF(BH125&gt;=55,"พัฒนา",IF(BH125&gt;=50,"เริ่มต้น","ไม่ผ่าน")))))))))</f>
        <v/>
      </c>
      <c r="BJ125" s="1233" t="str">
        <f>IF($A$72&lt;&gt;"ชั้น"&amp;'01.ข้อมูลเบื้องต้น'!$H$2,"",IF(VLOOKUP($A125,'02.คีย์เทอม1'!$A$10:$GT$59,200,FALSE)="","",VLOOKUP($A125,'02.คีย์เทอม1'!$A$10:$GT$59,200,FALSE)))</f>
        <v/>
      </c>
      <c r="BK125" s="1233" t="str">
        <f>IF($A$72&lt;&gt;"ชั้น"&amp;'01.ข้อมูลเบื้องต้น'!$H$2,"",IF(VLOOKUP($A125,'03.คีย์เทอม2'!$A$10:$GT$59,200,FALSE)="","",VLOOKUP($A125,'03.คีย์เทอม2'!$A$10:$GT$59,200,FALSE)))</f>
        <v/>
      </c>
      <c r="BL125" s="1262" t="str">
        <f t="shared" si="103"/>
        <v/>
      </c>
      <c r="BM125" s="1233" t="str">
        <f>IF('2.ชื่อนักเรียน'!R57="มส","มส",IF('2.ชื่อนักเรียน'!R57="ร","ร",IF('2.ชื่อนักเรียน'!R57="ย้าย","ย้าย",IF($B125="","",IF(BL125="","",IF(BL125&gt;=75,"เชี่ยวชาญ",IF(BL125&gt;=65,"ชำนาญ",IF(BL125&gt;=55,"พัฒนา",IF(BL125&gt;=50,"เริ่มต้น","ไม่ผ่าน")))))))))</f>
        <v/>
      </c>
      <c r="BN125" s="1262" t="str">
        <f t="shared" si="104"/>
        <v/>
      </c>
      <c r="BO125" s="1233" t="str">
        <f>IF('2.ชื่อนักเรียน'!R57="มส","มส",IF('2.ชื่อนักเรียน'!R57="ร","ร",IF('2.ชื่อนักเรียน'!R57="ย้าย","ย้าย",IF($B125="","",IF(BN125="","",IF(BN125&gt;=75,"เชี่ยวชาญ",IF(BN125&gt;=65,"ชำนาญ",IF(BN125&gt;=55,"พัฒนา",IF(BN125&gt;=50,"เริ่มต้น","ไม่ผ่าน")))))))))</f>
        <v/>
      </c>
      <c r="BP125" s="1233" t="str">
        <f>IF($A$72&lt;&gt;"ชั้น"&amp;'01.ข้อมูลเบื้องต้น'!$H$2,"",IF(VLOOKUP($A125,'02.คีย์เทอม1'!$A$10:$GT$59,110,FALSE)="","",VLOOKUP($A125,'02.คีย์เทอม1'!$A$10:$GT$59,110,FALSE)))</f>
        <v/>
      </c>
      <c r="BQ125" s="1233" t="str">
        <f>IF($A$72&lt;&gt;"ชั้น"&amp;'01.ข้อมูลเบื้องต้น'!$H$2,"",IF(VLOOKUP($A125,'03.คีย์เทอม2'!$A$10:$GT$59,110,FALSE)="","",VLOOKUP($A125,'03.คีย์เทอม2'!$A$10:$GT$59,110,FALSE)))</f>
        <v/>
      </c>
      <c r="BR125" s="1262" t="str">
        <f t="shared" si="105"/>
        <v/>
      </c>
      <c r="BS125" s="1233" t="str">
        <f>IF('2.ชื่อนักเรียน'!R57="มส","มส",IF('2.ชื่อนักเรียน'!R57="ร","ร",IF('2.ชื่อนักเรียน'!R57="ย้าย","ย้าย",IF($B125="","",IF(BR125="","",IF(BR125&gt;=75,"เชี่ยวชาญ",IF(BR125&gt;=65,"ชำนาญ",IF(BR125&gt;=55,"พัฒนา",IF(BR125&gt;=50,"เริ่มต้น","ไม่ผ่าน")))))))))</f>
        <v/>
      </c>
      <c r="BT125" s="1233" t="str">
        <f>IF($A$72&lt;&gt;"ชั้น"&amp;'01.ข้อมูลเบื้องต้น'!$H$2,"",IF(VLOOKUP($A125,'02.คีย์เทอม1'!$A$10:$GT$59,115,FALSE)="","",VLOOKUP($A125,'02.คีย์เทอม1'!$A$10:$GT$59,115,FALSE)))</f>
        <v/>
      </c>
      <c r="BU125" s="1233" t="str">
        <f>IF($A$72&lt;&gt;"ชั้น"&amp;'01.ข้อมูลเบื้องต้น'!$H$2,"",IF(VLOOKUP($A125,'03.คีย์เทอม2'!$A$10:$GT$59,115,FALSE)="","",VLOOKUP($A125,'03.คีย์เทอม2'!$A$10:$GT$59,115,FALSE)))</f>
        <v/>
      </c>
      <c r="BV125" s="1262" t="str">
        <f t="shared" si="106"/>
        <v/>
      </c>
      <c r="BW125" s="1233" t="str">
        <f>IF('2.ชื่อนักเรียน'!R57="มส","มส",IF('2.ชื่อนักเรียน'!R57="ร","ร",IF('2.ชื่อนักเรียน'!R57="ย้าย","ย้าย",IF($B125="","",IF(BV125="","",IF(BV125&gt;=75,"เชี่ยวชาญ",IF(BV125&gt;=65,"ชำนาญ",IF(BV125&gt;=55,"พัฒนา",IF(BV125&gt;=50,"เริ่มต้น","ไม่ผ่าน")))))))))</f>
        <v/>
      </c>
      <c r="BX125" s="1233" t="str">
        <f>IF($A$72&lt;&gt;"ชั้น"&amp;'01.ข้อมูลเบื้องต้น'!$H$2,"",IF(VLOOKUP($A125,'02.คีย์เทอม1'!$A$10:$GT$59,120,FALSE)="","",VLOOKUP($A125,'02.คีย์เทอม1'!$A$10:$GT$59,120,FALSE)))</f>
        <v/>
      </c>
      <c r="BY125" s="1233" t="str">
        <f>IF($A$72&lt;&gt;"ชั้น"&amp;'01.ข้อมูลเบื้องต้น'!$H$2,"",IF(VLOOKUP($A125,'03.คีย์เทอม2'!$A$10:$GT$59,120,FALSE)="","",VLOOKUP($A125,'03.คีย์เทอม2'!$A$10:$GT$59,120,FALSE)))</f>
        <v/>
      </c>
      <c r="BZ125" s="1262" t="str">
        <f t="shared" si="107"/>
        <v/>
      </c>
      <c r="CA125" s="1233" t="str">
        <f>IF('2.ชื่อนักเรียน'!R57="มส","มส",IF('2.ชื่อนักเรียน'!R57="ร","ร",IF('2.ชื่อนักเรียน'!R57="ย้าย","ย้าย",IF($B125="","",IF(BZ125="","",IF(BZ125&gt;=75,"เชี่ยวชาญ",IF(BZ125&gt;=65,"ชำนาญ",IF(BZ125&gt;=55,"พัฒนา",IF(BZ125&gt;=50,"เริ่มต้น","ไม่ผ่าน")))))))))</f>
        <v/>
      </c>
      <c r="CB125" s="1233" t="str">
        <f>IF($A$72&lt;&gt;"ชั้น"&amp;'01.ข้อมูลเบื้องต้น'!$H$2,"",IF(VLOOKUP($A125,'02.คีย์เทอม1'!$A$10:$GT$59,125,FALSE)="","",VLOOKUP($A125,'02.คีย์เทอม1'!$A$10:$GT$59,125,FALSE)))</f>
        <v/>
      </c>
      <c r="CC125" s="1233" t="str">
        <f>IF($A$72&lt;&gt;"ชั้น"&amp;'01.ข้อมูลเบื้องต้น'!$H$2,"",IF(VLOOKUP($A125,'03.คีย์เทอม2'!$A$10:$GT$59,125,FALSE)="","",VLOOKUP($A125,'03.คีย์เทอม2'!$A$10:$GT$59,125,FALSE)))</f>
        <v/>
      </c>
      <c r="CD125" s="1262" t="str">
        <f t="shared" si="108"/>
        <v/>
      </c>
      <c r="CE125" s="1233" t="str">
        <f>IF('2.ชื่อนักเรียน'!R57="มส","มส",IF('2.ชื่อนักเรียน'!R57="ร","ร",IF('2.ชื่อนักเรียน'!R57="ย้าย","ย้าย",IF($B125="","",IF(CD125="","",IF(CD125&gt;=75,"เชี่ยวชาญ",IF(CD125&gt;=65,"ชำนาญ",IF(CD125&gt;=55,"พัฒนา",IF(CD125&gt;=50,"เริ่มต้น","ไม่ผ่าน")))))))))</f>
        <v/>
      </c>
      <c r="CF125" s="1233" t="str">
        <f>IF($A$72&lt;&gt;"ชั้น"&amp;'01.ข้อมูลเบื้องต้น'!$H$2,"",IF(VLOOKUP($A125,'02.คีย์เทอม1'!$A$10:$GT$59,130,FALSE)="","",VLOOKUP($A125,'02.คีย์เทอม1'!$A$10:$GT$59,130,FALSE)))</f>
        <v/>
      </c>
      <c r="CG125" s="1233" t="str">
        <f>IF($A$72&lt;&gt;"ชั้น"&amp;'01.ข้อมูลเบื้องต้น'!$H$2,"",IF(VLOOKUP($A125,'03.คีย์เทอม2'!$A$10:$GT$59,130,FALSE)="","",VLOOKUP($A125,'03.คีย์เทอม2'!$A$10:$GT$59,130,FALSE)))</f>
        <v/>
      </c>
      <c r="CH125" s="1262" t="str">
        <f t="shared" si="109"/>
        <v/>
      </c>
      <c r="CI125" s="1233" t="str">
        <f>IF('2.ชื่อนักเรียน'!R57="มส","มส",IF('2.ชื่อนักเรียน'!R57="ร","ร",IF('2.ชื่อนักเรียน'!R57="ย้าย","ย้าย",IF($B125="","",IF(CH125="","",IF(CH125&gt;=75,"เชี่ยวชาญ",IF(CH125&gt;=65,"ชำนาญ",IF(CH125&gt;=55,"พัฒนา",IF(CH125&gt;=50,"เริ่มต้น","ไม่ผ่าน")))))))))</f>
        <v/>
      </c>
      <c r="CJ125" s="1233" t="str">
        <f>IF($A$72&lt;&gt;"ชั้น"&amp;'01.ข้อมูลเบื้องต้น'!$H$2,"",IF(VLOOKUP($A125,'02.คีย์เทอม1'!$A$10:$GT$59,135,FALSE)="","",VLOOKUP($A125,'02.คีย์เทอม1'!$A$10:$GT$59,135,FALSE)))</f>
        <v/>
      </c>
      <c r="CK125" s="1233" t="str">
        <f>IF($A$72&lt;&gt;"ชั้น"&amp;'01.ข้อมูลเบื้องต้น'!$H$2,"",IF(VLOOKUP($A125,'03.คีย์เทอม2'!$A$10:$GT$59,135,FALSE)="","",VLOOKUP($A125,'03.คีย์เทอม2'!$A$10:$GT$59,135,FALSE)))</f>
        <v/>
      </c>
      <c r="CL125" s="1262" t="str">
        <f t="shared" si="110"/>
        <v/>
      </c>
      <c r="CM125" s="1233" t="str">
        <f>IF('2.ชื่อนักเรียน'!R57="มส","มส",IF('2.ชื่อนักเรียน'!R57="ร","ร",IF('2.ชื่อนักเรียน'!R57="ย้าย","ย้าย",IF($B125="","",IF(CL125="","",IF(CL125&gt;=75,"เชี่ยวชาญ",IF(CL125&gt;=65,"ชำนาญ",IF(CL125&gt;=55,"พัฒนา",IF(CL125&gt;=50,"เริ่มต้น","ไม่ผ่าน")))))))))</f>
        <v/>
      </c>
      <c r="CN125" s="1233" t="str">
        <f>IF($A$72&lt;&gt;"ชั้น"&amp;'01.ข้อมูลเบื้องต้น'!$H$2,"",IF(VLOOKUP($A125,'02.คีย์เทอม1'!$A$10:$GT$59,140,FALSE)="","",VLOOKUP($A125,'02.คีย์เทอม1'!$A$10:$GT$59,140,FALSE)))</f>
        <v/>
      </c>
      <c r="CO125" s="1233" t="str">
        <f>IF($A$72&lt;&gt;"ชั้น"&amp;'01.ข้อมูลเบื้องต้น'!$H$2,"",IF(VLOOKUP($A125,'03.คีย์เทอม2'!$A$10:$GT$59,140,FALSE)="","",VLOOKUP($A125,'03.คีย์เทอม2'!$A$10:$GT$59,140,FALSE)))</f>
        <v/>
      </c>
      <c r="CP125" s="1262" t="str">
        <f t="shared" si="111"/>
        <v/>
      </c>
      <c r="CQ125" s="1233" t="str">
        <f>IF('2.ชื่อนักเรียน'!R57="มส","มส",IF('2.ชื่อนักเรียน'!R57="ร","ร",IF('2.ชื่อนักเรียน'!R57="ย้าย","ย้าย",IF($B125="","",IF(CP125="","",IF(CP125&gt;=75,"เชี่ยวชาญ",IF(CP125&gt;=65,"ชำนาญ",IF(CP125&gt;=55,"พัฒนา",IF(CP125&gt;=50,"เริ่มต้น","ไม่ผ่าน")))))))))</f>
        <v/>
      </c>
      <c r="CR125" s="1233" t="str">
        <f>IF($A$72&lt;&gt;"ชั้น"&amp;'01.ข้อมูลเบื้องต้น'!$H$2,"",IF(VLOOKUP($A125,'02.คีย์เทอม1'!$A$10:$GT$59,145,FALSE)="","",VLOOKUP($A125,'02.คีย์เทอม1'!$A$10:$GT$59,145,FALSE)))</f>
        <v/>
      </c>
      <c r="CS125" s="1233" t="str">
        <f>IF($A$72&lt;&gt;"ชั้น"&amp;'01.ข้อมูลเบื้องต้น'!$H$2,"",IF(VLOOKUP($A125,'03.คีย์เทอม2'!$A$10:$GT$59,145,FALSE)="","",VLOOKUP($A125,'03.คีย์เทอม2'!$A$10:$GT$59,145,FALSE)))</f>
        <v/>
      </c>
      <c r="CT125" s="1262" t="str">
        <f t="shared" si="112"/>
        <v/>
      </c>
      <c r="CU125" s="1233" t="str">
        <f>IF('2.ชื่อนักเรียน'!R57="มส","มส",IF('2.ชื่อนักเรียน'!R57="ร","ร",IF('2.ชื่อนักเรียน'!R57="ย้าย","ย้าย",IF($B125="","",IF(CT125="","",IF(CT125&gt;=75,"เชี่ยวชาญ",IF(CT125&gt;=65,"ชำนาญ",IF(CT125&gt;=55,"พัฒนา",IF(CT125&gt;=50,"เริ่มต้น","ไม่ผ่าน")))))))))</f>
        <v/>
      </c>
      <c r="CV125" s="1233" t="str">
        <f>IF($A$72&lt;&gt;"ชั้น"&amp;'01.ข้อมูลเบื้องต้น'!$H$2,"",IF(VLOOKUP($A125,'02.คีย์เทอม1'!$A$10:$GT$59,150,FALSE)="","",VLOOKUP($A125,'02.คีย์เทอม1'!$A$10:$GT$59,150,FALSE)))</f>
        <v/>
      </c>
      <c r="CW125" s="1233" t="str">
        <f>IF($A$72&lt;&gt;"ชั้น"&amp;'01.ข้อมูลเบื้องต้น'!$H$2,"",IF(VLOOKUP($A125,'03.คีย์เทอม2'!$A$10:$GT$59,150,FALSE)="","",VLOOKUP($A125,'03.คีย์เทอม2'!$A$10:$GT$59,150,FALSE)))</f>
        <v/>
      </c>
      <c r="CX125" s="1262" t="str">
        <f t="shared" si="113"/>
        <v/>
      </c>
      <c r="CY125" s="1233" t="str">
        <f>IF('2.ชื่อนักเรียน'!R57="มส","มส",IF('2.ชื่อนักเรียน'!R57="ร","ร",IF('2.ชื่อนักเรียน'!R57="ย้าย","ย้าย",IF($B125="","",IF(CX125="","",IF(CX125&gt;=75,"เชี่ยวชาญ",IF(CX125&gt;=65,"ชำนาญ",IF(CX125&gt;=55,"พัฒนา",IF(CX125&gt;=50,"เริ่มต้น","ไม่ผ่าน")))))))))</f>
        <v/>
      </c>
      <c r="CZ125" s="1233" t="str">
        <f>IF($A$72&lt;&gt;"ชั้น"&amp;'01.ข้อมูลเบื้องต้น'!$H$2,"",IF(VLOOKUP($A125,'02.คีย์เทอม1'!$A$10:$GT$59,155,FALSE)="","",VLOOKUP($A125,'02.คีย์เทอม1'!$A$10:$GT$59,155,FALSE)))</f>
        <v/>
      </c>
      <c r="DA125" s="1233" t="str">
        <f>IF($A$72&lt;&gt;"ชั้น"&amp;'01.ข้อมูลเบื้องต้น'!$H$2,"",IF(VLOOKUP($A125,'03.คีย์เทอม2'!$A$10:$GT$59,155,FALSE)="","",VLOOKUP($A125,'03.คีย์เทอม2'!$A$10:$GT$59,155,FALSE)))</f>
        <v/>
      </c>
      <c r="DB125" s="1262" t="str">
        <f t="shared" si="114"/>
        <v/>
      </c>
      <c r="DC125" s="1233" t="str">
        <f>IF('2.ชื่อนักเรียน'!R57="มส","มส",IF('2.ชื่อนักเรียน'!R57="ร","ร",IF('2.ชื่อนักเรียน'!R57="ย้าย","ย้าย",IF($B125="","",IF(DB125="","",IF(DB125&gt;=75,"เชี่ยวชาญ",IF(DB125&gt;=65,"ชำนาญ",IF(DB125&gt;=55,"พัฒนา",IF(DB125&gt;=50,"เริ่มต้น","ไม่ผ่าน")))))))))</f>
        <v/>
      </c>
      <c r="DD125" s="1233" t="str">
        <f>IF($A$72&lt;&gt;"ชั้น"&amp;'01.ข้อมูลเบื้องต้น'!$H$2,"",IF(VLOOKUP($A125,'02.คีย์เทอม1'!$A$10:$GT$59,160,FALSE)="","",VLOOKUP($A125,'02.คีย์เทอม1'!$A$10:$GT$59,160,FALSE)))</f>
        <v/>
      </c>
      <c r="DE125" s="1233" t="str">
        <f>IF($A$72&lt;&gt;"ชั้น"&amp;'01.ข้อมูลเบื้องต้น'!$H$2,"",IF(VLOOKUP($A125,'03.คีย์เทอม2'!$A$10:$GT$59,160,FALSE)="","",VLOOKUP($A125,'03.คีย์เทอม2'!$A$10:$GT$59,160,FALSE)))</f>
        <v/>
      </c>
      <c r="DF125" s="1262" t="str">
        <f t="shared" si="115"/>
        <v/>
      </c>
      <c r="DG125" s="1233" t="str">
        <f>IF('2.ชื่อนักเรียน'!R57="มส","มส",IF('2.ชื่อนักเรียน'!R57="ร","ร",IF('2.ชื่อนักเรียน'!R57="ย้าย","ย้าย",IF($B125="","",IF(DF125="","",IF(DF125&gt;=75,"เชี่ยวชาญ",IF(DF125&gt;=65,"ชำนาญ",IF(DF125&gt;=55,"พัฒนา",IF(DF125&gt;=50,"เริ่มต้น","ไม่ผ่าน")))))))))</f>
        <v/>
      </c>
      <c r="DH125" s="1233" t="str">
        <f>IF($A$72&lt;&gt;"ชั้น"&amp;'01.ข้อมูลเบื้องต้น'!$H$2,"",IF(VLOOKUP($A125,'02.คีย์เทอม1'!$A$10:$GT$59,165,FALSE)="","",VLOOKUP($A125,'02.คีย์เทอม1'!$A$10:$GT$59,165,FALSE)))</f>
        <v/>
      </c>
      <c r="DI125" s="1233" t="str">
        <f>IF($A$72&lt;&gt;"ชั้น"&amp;'01.ข้อมูลเบื้องต้น'!$H$2,"",IF(VLOOKUP($A125,'03.คีย์เทอม2'!$A$10:$GT$59,165,FALSE)="","",VLOOKUP($A125,'03.คีย์เทอม2'!$A$10:$GT$59,165,FALSE)))</f>
        <v/>
      </c>
      <c r="DJ125" s="1262" t="str">
        <f t="shared" si="116"/>
        <v/>
      </c>
      <c r="DK125" s="1233" t="str">
        <f>IF('2.ชื่อนักเรียน'!R57="มส","มส",IF('2.ชื่อนักเรียน'!R57="ร","ร",IF('2.ชื่อนักเรียน'!R57="ย้าย","ย้าย",IF($B125="","",IF(DJ125="","",IF(DJ125&gt;=75,"เชี่ยวชาญ",IF(DJ125&gt;=65,"ชำนาญ",IF(DJ125&gt;=55,"พัฒนา",IF(DJ125&gt;=50,"เริ่มต้น","ไม่ผ่าน")))))))))</f>
        <v/>
      </c>
      <c r="DL125" s="1233" t="str">
        <f>IF($A$72&lt;&gt;"ชั้น"&amp;'01.ข้อมูลเบื้องต้น'!$H$2,"",IF(VLOOKUP($A125,'02.คีย์เทอม1'!$A$10:$GT$59,170,FALSE)="","",VLOOKUP($A125,'02.คีย์เทอม1'!$A$10:$GT$59,170,FALSE)))</f>
        <v/>
      </c>
      <c r="DM125" s="1233" t="str">
        <f>IF($A$72&lt;&gt;"ชั้น"&amp;'01.ข้อมูลเบื้องต้น'!$H$2,"",IF(VLOOKUP($A125,'03.คีย์เทอม2'!$A$10:$GT$59,170,FALSE)="","",VLOOKUP($A125,'03.คีย์เทอม2'!$A$10:$GT$59,170,FALSE)))</f>
        <v/>
      </c>
      <c r="DN125" s="1262" t="str">
        <f t="shared" si="117"/>
        <v/>
      </c>
      <c r="DO125" s="1233" t="str">
        <f>IF('2.ชื่อนักเรียน'!R57="มส","มส",IF('2.ชื่อนักเรียน'!R57="ร","ร",IF('2.ชื่อนักเรียน'!R57="ย้าย","ย้าย",IF($B125="","",IF(DN125="","",IF(DN125&gt;=75,"เชี่ยวชาญ",IF(DN125&gt;=65,"ชำนาญ",IF(DN125&gt;=55,"พัฒนา",IF(DN125&gt;=50,"เริ่มต้น","ไม่ผ่าน")))))))))</f>
        <v/>
      </c>
      <c r="DP125" s="1233" t="str">
        <f>IF($A$72&lt;&gt;"ชั้น"&amp;'01.ข้อมูลเบื้องต้น'!$H$2,"",IF(VLOOKUP($A125,'02.คีย์เทอม1'!$A$10:$GT$59,175,FALSE)="","",VLOOKUP($A125,'02.คีย์เทอม1'!$A$10:$GT$59,175,FALSE)))</f>
        <v/>
      </c>
      <c r="DQ125" s="1233" t="str">
        <f>IF($A$72&lt;&gt;"ชั้น"&amp;'01.ข้อมูลเบื้องต้น'!$H$2,"",IF(VLOOKUP($A125,'03.คีย์เทอม2'!$A$10:$GT$59,175,FALSE)="","",VLOOKUP($A125,'03.คีย์เทอม2'!$A$10:$GT$59,175,FALSE)))</f>
        <v/>
      </c>
      <c r="DR125" s="1262" t="str">
        <f t="shared" si="118"/>
        <v/>
      </c>
      <c r="DS125" s="1233" t="str">
        <f>IF('2.ชื่อนักเรียน'!R57="มส","มส",IF('2.ชื่อนักเรียน'!R57="ร","ร",IF('2.ชื่อนักเรียน'!R57="ย้าย","ย้าย",IF($B125="","",IF(DR125="","",IF(DR125&gt;=75,"เชี่ยวชาญ",IF(DR125&gt;=65,"ชำนาญ",IF(DR125&gt;=55,"พัฒนา",IF(DR125&gt;=50,"เริ่มต้น","ไม่ผ่าน")))))))))</f>
        <v/>
      </c>
      <c r="DT125" s="1233" t="str">
        <f>IF($A$72&lt;&gt;"ชั้น"&amp;'01.ข้อมูลเบื้องต้น'!$H$2,"",IF(VLOOKUP($A125,'02.คีย์เทอม1'!$A$10:$GT$59,180,FALSE)="","",VLOOKUP($A125,'02.คีย์เทอม1'!$A$10:$GT$59,180,FALSE)))</f>
        <v/>
      </c>
      <c r="DU125" s="1233" t="str">
        <f>IF($A$72&lt;&gt;"ชั้น"&amp;'01.ข้อมูลเบื้องต้น'!$H$2,"",IF(VLOOKUP($A125,'03.คีย์เทอม2'!$A$10:$GT$59,180,FALSE)="","",VLOOKUP($A125,'03.คีย์เทอม2'!$A$10:$GT$59,180,FALSE)))</f>
        <v/>
      </c>
      <c r="DV125" s="1262" t="str">
        <f t="shared" si="119"/>
        <v/>
      </c>
      <c r="DW125" s="1233" t="str">
        <f>IF('2.ชื่อนักเรียน'!R57="มส","มส",IF('2.ชื่อนักเรียน'!R57="ร","ร",IF('2.ชื่อนักเรียน'!R57="ย้าย","ย้าย",IF($B125="","",IF(DV125="","",IF(DV125&gt;=75,"เชี่ยวชาญ",IF(DV125&gt;=65,"ชำนาญ",IF(DV125&gt;=55,"พัฒนา",IF(DV125&gt;=50,"เริ่มต้น","ไม่ผ่าน")))))))))</f>
        <v/>
      </c>
    </row>
    <row r="126" spans="1:127" ht="16.8" customHeight="1">
      <c r="A126" s="1336">
        <v>48</v>
      </c>
      <c r="B126" s="1324" t="str">
        <f>IF('2.ชื่อนักเรียน'!C58="","",'2.ชื่อนักเรียน'!C58)</f>
        <v/>
      </c>
      <c r="C126" s="1313" t="str">
        <f>IF('2.ชื่อนักเรียน'!D58="","",'2.ชื่อนักเรียน'!D58)</f>
        <v/>
      </c>
      <c r="D126" s="1314" t="str">
        <f>IF($A$72&lt;&gt;"ชั้น"&amp;'01.ข้อมูลเบื้องต้น'!$H$2,"",IF(AK126="","",AK126))</f>
        <v/>
      </c>
      <c r="E126" s="1314" t="str">
        <f>IF($A$72&lt;&gt;"ชั้น"&amp;'01.ข้อมูลเบื้องต้น'!$H$2,"",IF(AO126="","",AO126))</f>
        <v/>
      </c>
      <c r="F126" s="1315" t="str">
        <f>IF($A$72&lt;&gt;"ชั้น"&amp;'01.ข้อมูลเบื้องต้น'!$H$2,"",IF(AS126="","",AS126))</f>
        <v/>
      </c>
      <c r="G126" s="1332" t="str">
        <f>IF($A$72&lt;&gt;"ชั้น"&amp;'01.ข้อมูลเบื้องต้น'!$H$2,"",IF(AW126="","",AW126))</f>
        <v/>
      </c>
      <c r="H126" s="1333" t="str">
        <f>IF($A$72&lt;&gt;"ชั้น"&amp;'01.ข้อมูลเบื้องต้น'!$H$2,"",IF(BA126="","",BA126))</f>
        <v/>
      </c>
      <c r="I126" s="1316" t="str">
        <f>IF($A$72&lt;&gt;"ชั้น"&amp;'01.ข้อมูลเบื้องต้น'!$H$2,"",IF(BE126="","",BE126))</f>
        <v/>
      </c>
      <c r="J126" s="1316" t="str">
        <f>IF($A$72&lt;&gt;"ชั้น"&amp;'01.ข้อมูลเบื้องต้น'!$H$2,"",IF(BI126="","",BI126))</f>
        <v/>
      </c>
      <c r="K126" s="1316" t="str">
        <f>IF($A$72&lt;&gt;"ชั้น"&amp;'01.ข้อมูลเบื้องต้น'!$H$2,"",IF(BM126="","",BM126))</f>
        <v/>
      </c>
      <c r="L126" s="1334" t="str">
        <f>IF($A$72&lt;&gt;"ชั้น"&amp;'01.ข้อมูลเบื้องต้น'!$H$2,"",IF(BO126="","",BO126))</f>
        <v/>
      </c>
      <c r="M126" s="1332" t="str">
        <f>IF($A$72&lt;&gt;"ชั้น"&amp;'01.ข้อมูลเบื้องต้น'!$H$2,"",IF(BS126="","",BS126))</f>
        <v/>
      </c>
      <c r="N126" s="1333" t="str">
        <f>IF($A$72&lt;&gt;"ชั้น"&amp;'01.ข้อมูลเบื้องต้น'!$H$2,"",IF(BW126="","",BW126))</f>
        <v/>
      </c>
      <c r="O126" s="1333" t="str">
        <f>IF($A$72&lt;&gt;"ชั้น"&amp;'01.ข้อมูลเบื้องต้น'!$H$2,"",IF(CA126="","",CA126))</f>
        <v/>
      </c>
      <c r="P126" s="1333" t="str">
        <f>IF($A$72&lt;&gt;"ชั้น"&amp;'01.ข้อมูลเบื้องต้น'!$H$2,"",IF(CE126="","",CE126))</f>
        <v/>
      </c>
      <c r="Q126" s="1333" t="str">
        <f>IF($A$72&lt;&gt;"ชั้น"&amp;'01.ข้อมูลเบื้องต้น'!$H$2,"",IF(CI126="","",CI126))</f>
        <v/>
      </c>
      <c r="R126" s="1333" t="str">
        <f>IF($A$72&lt;&gt;"ชั้น"&amp;'01.ข้อมูลเบื้องต้น'!$H$2,"",IF(CM126="","",CM126))</f>
        <v/>
      </c>
      <c r="S126" s="1333" t="str">
        <f>IF($A$72&lt;&gt;"ชั้น"&amp;'01.ข้อมูลเบื้องต้น'!$H$2,"",IF(CQ126="","",CQ126))</f>
        <v/>
      </c>
      <c r="T126" s="1333" t="str">
        <f>IF($A$72&lt;&gt;"ชั้น"&amp;'01.ข้อมูลเบื้องต้น'!$H$2,"",IF(CU126="","",CU126))</f>
        <v/>
      </c>
      <c r="U126" s="1333" t="str">
        <f>IF($A$72&lt;&gt;"ชั้น"&amp;'01.ข้อมูลเบื้องต้น'!$H$2,"",IF(CY126="","",CY126))</f>
        <v/>
      </c>
      <c r="V126" s="1333" t="str">
        <f>IF($A$72&lt;&gt;"ชั้น"&amp;'01.ข้อมูลเบื้องต้น'!$H$2,"",IF(DC126="","",DC126))</f>
        <v/>
      </c>
      <c r="W126" s="1333" t="str">
        <f>IF($A$72&lt;&gt;"ชั้น"&amp;'01.ข้อมูลเบื้องต้น'!$H$2,"",IF(DG126="","",DG126))</f>
        <v/>
      </c>
      <c r="X126" s="1333" t="str">
        <f>IF($A$72&lt;&gt;"ชั้น"&amp;'01.ข้อมูลเบื้องต้น'!$H$2,"",IF(DK126="","",DK126))</f>
        <v/>
      </c>
      <c r="Y126" s="1333" t="str">
        <f>IF($A$72&lt;&gt;"ชั้น"&amp;'01.ข้อมูลเบื้องต้น'!$H$2,"",IF(DO126="","",DO126))</f>
        <v/>
      </c>
      <c r="Z126" s="1333" t="str">
        <f>IF($A$72&lt;&gt;"ชั้น"&amp;'01.ข้อมูลเบื้องต้น'!$H$2,"",IF(DS126="","",DS126))</f>
        <v/>
      </c>
      <c r="AA126" s="1423" t="str">
        <f>IF($A$72&lt;&gt;"ชั้น"&amp;'01.ข้อมูลเบื้องต้น'!$H$2,"",IF(DW126="","",DW126))</f>
        <v/>
      </c>
      <c r="AB126" s="1421" t="str">
        <f>IF($A$72&lt;&gt;"ชั้น"&amp;'01.ข้อมูลเบื้องต้น'!$H$2,"",'7.พัฒนาผู้เรียน'!G58)</f>
        <v/>
      </c>
      <c r="AC126" s="1422" t="str">
        <f>IF($A$72&lt;&gt;"ชั้น"&amp;'01.ข้อมูลเบื้องต้น'!$H$2,"",'9.คุณลักษณะ'!I58)</f>
        <v/>
      </c>
      <c r="AH126" s="1233" t="str">
        <f>IF($A$72&lt;&gt;"ชั้น"&amp;'01.ข้อมูลเบื้องต้น'!$H$2,"",IF(VLOOKUP($A126,'02.คีย์เทอม1'!$A$10:$GT$59,189,FALSE)="","",VLOOKUP($A126,'02.คีย์เทอม1'!$A$10:$GT$59,189,FALSE)))</f>
        <v/>
      </c>
      <c r="AI126" s="1233" t="str">
        <f>IF($A$72&lt;&gt;"ชั้น"&amp;'01.ข้อมูลเบื้องต้น'!$H$2,"",IF(VLOOKUP($A126,'03.คีย์เทอม2'!$A$10:$GT$59,189,FALSE)="","",VLOOKUP($A126,'03.คีย์เทอม2'!$A$10:$GT$59,189,FALSE)))</f>
        <v/>
      </c>
      <c r="AJ126" s="1262" t="str">
        <f t="shared" si="73"/>
        <v/>
      </c>
      <c r="AK126" s="1233" t="str">
        <f>IF('2.ชื่อนักเรียน'!R58="มส","มส",IF('2.ชื่อนักเรียน'!R58="ร","ร",IF('2.ชื่อนักเรียน'!R58="ย้าย","ย้าย",IF($B126="","",IF(AJ126="","",IF(AJ126&gt;=75,"เชี่ยวชาญ",IF(AJ126&gt;=65,"ชำนาญ",IF(AJ126&gt;=55,"พัฒนา",IF(AJ126&gt;=50,"เริ่มต้น","ไม่ผ่าน")))))))))</f>
        <v/>
      </c>
      <c r="AL126" s="1233" t="str">
        <f>IF($A$72&lt;&gt;"ชั้น"&amp;'01.ข้อมูลเบื้องต้น'!$H$2,"",IF(VLOOKUP($A126,'02.คีย์เทอม1'!$A$10:$GT$59,193,FALSE)="","",VLOOKUP($A126,'02.คีย์เทอม1'!$A$10:$GT$59,193,FALSE)))</f>
        <v/>
      </c>
      <c r="AM126" s="1233" t="str">
        <f>IF($A$72&lt;&gt;"ชั้น"&amp;'01.ข้อมูลเบื้องต้น'!$H$2,"",IF(VLOOKUP($A126,'03.คีย์เทอม2'!$A$10:$GT$59,193,FALSE)="","",VLOOKUP($A126,'03.คีย์เทอม2'!$A$10:$GT$59,193,FALSE)))</f>
        <v/>
      </c>
      <c r="AN126" s="1262" t="str">
        <f t="shared" si="97"/>
        <v/>
      </c>
      <c r="AO126" s="1233" t="str">
        <f>IF('2.ชื่อนักเรียน'!R58="มส","มส",IF('2.ชื่อนักเรียน'!R58="ร","ร",IF('2.ชื่อนักเรียน'!R58="ย้าย","ย้าย",IF($B126="","",IF(AN126="","",IF(AN126&gt;=75,"เชี่ยวชาญ",IF(AN126&gt;=65,"ชำนาญ",IF(AN126&gt;=55,"พัฒนา",IF(AN126&gt;=50,"เริ่มต้น","ไม่ผ่าน")))))))))</f>
        <v/>
      </c>
      <c r="AP126" s="1233" t="str">
        <f>IF($A$72&lt;&gt;"ชั้น"&amp;'01.ข้อมูลเบื้องต้น'!$H$2,"",IF(VLOOKUP($A126,'02.คีย์เทอม1'!$A$10:$GT$59,195,FALSE)="","",VLOOKUP($A126,'02.คีย์เทอม1'!$A$10:$GT$59,195,FALSE)))</f>
        <v/>
      </c>
      <c r="AQ126" s="1233" t="str">
        <f>IF($A$72&lt;&gt;"ชั้น"&amp;'01.ข้อมูลเบื้องต้น'!$H$2,"",IF(VLOOKUP($A126,'03.คีย์เทอม2'!$A$10:$GT$59,195,FALSE)="","",VLOOKUP($A126,'03.คีย์เทอม2'!$A$10:$GT$59,195,FALSE)))</f>
        <v/>
      </c>
      <c r="AR126" s="1262" t="str">
        <f t="shared" si="98"/>
        <v/>
      </c>
      <c r="AS126" s="1233" t="str">
        <f>IF('2.ชื่อนักเรียน'!R58="มส","มส",IF('2.ชื่อนักเรียน'!R58="ร","ร",IF('2.ชื่อนักเรียน'!R58="ย้าย","ย้าย",IF($B126="","",IF(AR126="","",IF(AR126&gt;=75,"เชี่ยวชาญ",IF(AR126&gt;=65,"ชำนาญ",IF(AR126&gt;=55,"พัฒนา",IF(AR126&gt;=50,"เริ่มต้น","ไม่ผ่าน")))))))))</f>
        <v/>
      </c>
      <c r="AT126" s="1233" t="str">
        <f>IF($A$72&lt;&gt;"ชั้น"&amp;'01.ข้อมูลเบื้องต้น'!$H$2,"",IF(VLOOKUP($A126,'02.คีย์เทอม1'!$A$10:$GT$59,196,FALSE)="","",VLOOKUP($A126,'02.คีย์เทอม1'!$A$10:$GT$59,196,FALSE)))</f>
        <v/>
      </c>
      <c r="AU126" s="1233" t="str">
        <f>IF($A$72&lt;&gt;"ชั้น"&amp;'01.ข้อมูลเบื้องต้น'!$H$2,"",IF(VLOOKUP($A126,'03.คีย์เทอม2'!$A$10:$GT$59,196,FALSE)="","",VLOOKUP($A126,'03.คีย์เทอม2'!$A$10:$GT$59,196,FALSE)))</f>
        <v/>
      </c>
      <c r="AV126" s="1262" t="str">
        <f t="shared" si="99"/>
        <v/>
      </c>
      <c r="AW126" s="1233" t="str">
        <f>IF('2.ชื่อนักเรียน'!R58="มส","มส",IF('2.ชื่อนักเรียน'!R58="ร","ร",IF('2.ชื่อนักเรียน'!R58="ย้าย","ย้าย",IF($B126="","",IF(AV126="","",IF(AV126&gt;=75,"เชี่ยวชาญ",IF(AV126&gt;=65,"ชำนาญ",IF(AV126&gt;=55,"พัฒนา",IF(AV126&gt;=50,"เริ่มต้น","ไม่ผ่าน")))))))))</f>
        <v/>
      </c>
      <c r="AX126" s="1233" t="str">
        <f>IF($A$72&lt;&gt;"ชั้น"&amp;'01.ข้อมูลเบื้องต้น'!$H$2,"",IF(VLOOKUP($A126,'02.คีย์เทอม1'!$A$10:$GT$59,197,FALSE)="","",VLOOKUP($A126,'02.คีย์เทอม1'!$A$10:$GT$59,197,FALSE)))</f>
        <v/>
      </c>
      <c r="AY126" s="1233" t="str">
        <f>IF($A$72&lt;&gt;"ชั้น"&amp;'01.ข้อมูลเบื้องต้น'!$H$2,"",IF(VLOOKUP($A126,'03.คีย์เทอม2'!$A$10:$GT$59,197,FALSE)="","",VLOOKUP($A126,'03.คีย์เทอม2'!$A$10:$GT$59,197,FALSE)))</f>
        <v/>
      </c>
      <c r="AZ126" s="1262" t="str">
        <f t="shared" si="100"/>
        <v/>
      </c>
      <c r="BA126" s="1233" t="str">
        <f>IF('2.ชื่อนักเรียน'!R58="มส","มส",IF('2.ชื่อนักเรียน'!R58="ร","ร",IF('2.ชื่อนักเรียน'!R58="ย้าย","ย้าย",IF($B126="","",IF(AZ126="","",IF(AZ126&gt;=75,"เชี่ยวชาญ",IF(AZ126&gt;=65,"ชำนาญ",IF(AZ126&gt;=55,"พัฒนา",IF(AZ126&gt;=50,"เริ่มต้น","ไม่ผ่าน")))))))))</f>
        <v/>
      </c>
      <c r="BB126" s="1233" t="str">
        <f>IF($A$72&lt;&gt;"ชั้น"&amp;'01.ข้อมูลเบื้องต้น'!$H$2,"",IF(VLOOKUP($A126,'02.คีย์เทอม1'!$A$10:$GT$59,198,FALSE)="","",VLOOKUP($A126,'02.คีย์เทอม1'!$A$10:$GT$59,198,FALSE)))</f>
        <v/>
      </c>
      <c r="BC126" s="1233" t="str">
        <f>IF($A$72&lt;&gt;"ชั้น"&amp;'01.ข้อมูลเบื้องต้น'!$H$2,"",IF(VLOOKUP($A126,'03.คีย์เทอม2'!$A$10:$GT$59,198,FALSE)="","",VLOOKUP($A126,'03.คีย์เทอม2'!$A$10:$GT$59,198,FALSE)))</f>
        <v/>
      </c>
      <c r="BD126" s="1262" t="str">
        <f t="shared" si="101"/>
        <v/>
      </c>
      <c r="BE126" s="1233" t="str">
        <f>IF('2.ชื่อนักเรียน'!R58="มส","มส",IF('2.ชื่อนักเรียน'!R58="ร","ร",IF('2.ชื่อนักเรียน'!R58="ย้าย","ย้าย",IF($B126="","",IF(BD126="","",IF(BD126&gt;=75,"เชี่ยวชาญ",IF(BD126&gt;=65,"ชำนาญ",IF(BD126&gt;=55,"พัฒนา",IF(BD126&gt;=50,"เริ่มต้น","ไม่ผ่าน")))))))))</f>
        <v/>
      </c>
      <c r="BF126" s="1233" t="str">
        <f>IF($A$72&lt;&gt;"ชั้น"&amp;'01.ข้อมูลเบื้องต้น'!$H$2,"",IF(VLOOKUP($A126,'02.คีย์เทอม1'!$A$10:$GT$59,199,FALSE)="","",VLOOKUP($A126,'02.คีย์เทอม1'!$A$10:$GT$59,199,FALSE)))</f>
        <v/>
      </c>
      <c r="BG126" s="1233" t="str">
        <f>IF($A$72&lt;&gt;"ชั้น"&amp;'01.ข้อมูลเบื้องต้น'!$H$2,"",IF(VLOOKUP($A126,'03.คีย์เทอม2'!$A$10:$GT$59,199,FALSE)="","",VLOOKUP($A126,'03.คีย์เทอม2'!$A$10:$GT$59,199,FALSE)))</f>
        <v/>
      </c>
      <c r="BH126" s="1262" t="str">
        <f t="shared" si="102"/>
        <v/>
      </c>
      <c r="BI126" s="1233" t="str">
        <f>IF('2.ชื่อนักเรียน'!R58="มส","มส",IF('2.ชื่อนักเรียน'!R58="ร","ร",IF('2.ชื่อนักเรียน'!R58="ย้าย","ย้าย",IF($B126="","",IF(BH126="","",IF(BH126&gt;=75,"เชี่ยวชาญ",IF(BH126&gt;=65,"ชำนาญ",IF(BH126&gt;=55,"พัฒนา",IF(BH126&gt;=50,"เริ่มต้น","ไม่ผ่าน")))))))))</f>
        <v/>
      </c>
      <c r="BJ126" s="1233" t="str">
        <f>IF($A$72&lt;&gt;"ชั้น"&amp;'01.ข้อมูลเบื้องต้น'!$H$2,"",IF(VLOOKUP($A126,'02.คีย์เทอม1'!$A$10:$GT$59,200,FALSE)="","",VLOOKUP($A126,'02.คีย์เทอม1'!$A$10:$GT$59,200,FALSE)))</f>
        <v/>
      </c>
      <c r="BK126" s="1233" t="str">
        <f>IF($A$72&lt;&gt;"ชั้น"&amp;'01.ข้อมูลเบื้องต้น'!$H$2,"",IF(VLOOKUP($A126,'03.คีย์เทอม2'!$A$10:$GT$59,200,FALSE)="","",VLOOKUP($A126,'03.คีย์เทอม2'!$A$10:$GT$59,200,FALSE)))</f>
        <v/>
      </c>
      <c r="BL126" s="1262" t="str">
        <f t="shared" si="103"/>
        <v/>
      </c>
      <c r="BM126" s="1233" t="str">
        <f>IF('2.ชื่อนักเรียน'!R58="มส","มส",IF('2.ชื่อนักเรียน'!R58="ร","ร",IF('2.ชื่อนักเรียน'!R58="ย้าย","ย้าย",IF($B126="","",IF(BL126="","",IF(BL126&gt;=75,"เชี่ยวชาญ",IF(BL126&gt;=65,"ชำนาญ",IF(BL126&gt;=55,"พัฒนา",IF(BL126&gt;=50,"เริ่มต้น","ไม่ผ่าน")))))))))</f>
        <v/>
      </c>
      <c r="BN126" s="1262" t="str">
        <f t="shared" si="104"/>
        <v/>
      </c>
      <c r="BO126" s="1233" t="str">
        <f>IF('2.ชื่อนักเรียน'!R58="มส","มส",IF('2.ชื่อนักเรียน'!R58="ร","ร",IF('2.ชื่อนักเรียน'!R58="ย้าย","ย้าย",IF($B126="","",IF(BN126="","",IF(BN126&gt;=75,"เชี่ยวชาญ",IF(BN126&gt;=65,"ชำนาญ",IF(BN126&gt;=55,"พัฒนา",IF(BN126&gt;=50,"เริ่มต้น","ไม่ผ่าน")))))))))</f>
        <v/>
      </c>
      <c r="BP126" s="1233" t="str">
        <f>IF($A$72&lt;&gt;"ชั้น"&amp;'01.ข้อมูลเบื้องต้น'!$H$2,"",IF(VLOOKUP($A126,'02.คีย์เทอม1'!$A$10:$GT$59,110,FALSE)="","",VLOOKUP($A126,'02.คีย์เทอม1'!$A$10:$GT$59,110,FALSE)))</f>
        <v/>
      </c>
      <c r="BQ126" s="1233" t="str">
        <f>IF($A$72&lt;&gt;"ชั้น"&amp;'01.ข้อมูลเบื้องต้น'!$H$2,"",IF(VLOOKUP($A126,'03.คีย์เทอม2'!$A$10:$GT$59,110,FALSE)="","",VLOOKUP($A126,'03.คีย์เทอม2'!$A$10:$GT$59,110,FALSE)))</f>
        <v/>
      </c>
      <c r="BR126" s="1262" t="str">
        <f t="shared" si="105"/>
        <v/>
      </c>
      <c r="BS126" s="1233" t="str">
        <f>IF('2.ชื่อนักเรียน'!R58="มส","มส",IF('2.ชื่อนักเรียน'!R58="ร","ร",IF('2.ชื่อนักเรียน'!R58="ย้าย","ย้าย",IF($B126="","",IF(BR126="","",IF(BR126&gt;=75,"เชี่ยวชาญ",IF(BR126&gt;=65,"ชำนาญ",IF(BR126&gt;=55,"พัฒนา",IF(BR126&gt;=50,"เริ่มต้น","ไม่ผ่าน")))))))))</f>
        <v/>
      </c>
      <c r="BT126" s="1233" t="str">
        <f>IF($A$72&lt;&gt;"ชั้น"&amp;'01.ข้อมูลเบื้องต้น'!$H$2,"",IF(VLOOKUP($A126,'02.คีย์เทอม1'!$A$10:$GT$59,115,FALSE)="","",VLOOKUP($A126,'02.คีย์เทอม1'!$A$10:$GT$59,115,FALSE)))</f>
        <v/>
      </c>
      <c r="BU126" s="1233" t="str">
        <f>IF($A$72&lt;&gt;"ชั้น"&amp;'01.ข้อมูลเบื้องต้น'!$H$2,"",IF(VLOOKUP($A126,'03.คีย์เทอม2'!$A$10:$GT$59,115,FALSE)="","",VLOOKUP($A126,'03.คีย์เทอม2'!$A$10:$GT$59,115,FALSE)))</f>
        <v/>
      </c>
      <c r="BV126" s="1262" t="str">
        <f t="shared" si="106"/>
        <v/>
      </c>
      <c r="BW126" s="1233" t="str">
        <f>IF('2.ชื่อนักเรียน'!R58="มส","มส",IF('2.ชื่อนักเรียน'!R58="ร","ร",IF('2.ชื่อนักเรียน'!R58="ย้าย","ย้าย",IF($B126="","",IF(BV126="","",IF(BV126&gt;=75,"เชี่ยวชาญ",IF(BV126&gt;=65,"ชำนาญ",IF(BV126&gt;=55,"พัฒนา",IF(BV126&gt;=50,"เริ่มต้น","ไม่ผ่าน")))))))))</f>
        <v/>
      </c>
      <c r="BX126" s="1233" t="str">
        <f>IF($A$72&lt;&gt;"ชั้น"&amp;'01.ข้อมูลเบื้องต้น'!$H$2,"",IF(VLOOKUP($A126,'02.คีย์เทอม1'!$A$10:$GT$59,120,FALSE)="","",VLOOKUP($A126,'02.คีย์เทอม1'!$A$10:$GT$59,120,FALSE)))</f>
        <v/>
      </c>
      <c r="BY126" s="1233" t="str">
        <f>IF($A$72&lt;&gt;"ชั้น"&amp;'01.ข้อมูลเบื้องต้น'!$H$2,"",IF(VLOOKUP($A126,'03.คีย์เทอม2'!$A$10:$GT$59,120,FALSE)="","",VLOOKUP($A126,'03.คีย์เทอม2'!$A$10:$GT$59,120,FALSE)))</f>
        <v/>
      </c>
      <c r="BZ126" s="1262" t="str">
        <f t="shared" si="107"/>
        <v/>
      </c>
      <c r="CA126" s="1233" t="str">
        <f>IF('2.ชื่อนักเรียน'!R58="มส","มส",IF('2.ชื่อนักเรียน'!R58="ร","ร",IF('2.ชื่อนักเรียน'!R58="ย้าย","ย้าย",IF($B126="","",IF(BZ126="","",IF(BZ126&gt;=75,"เชี่ยวชาญ",IF(BZ126&gt;=65,"ชำนาญ",IF(BZ126&gt;=55,"พัฒนา",IF(BZ126&gt;=50,"เริ่มต้น","ไม่ผ่าน")))))))))</f>
        <v/>
      </c>
      <c r="CB126" s="1233" t="str">
        <f>IF($A$72&lt;&gt;"ชั้น"&amp;'01.ข้อมูลเบื้องต้น'!$H$2,"",IF(VLOOKUP($A126,'02.คีย์เทอม1'!$A$10:$GT$59,125,FALSE)="","",VLOOKUP($A126,'02.คีย์เทอม1'!$A$10:$GT$59,125,FALSE)))</f>
        <v/>
      </c>
      <c r="CC126" s="1233" t="str">
        <f>IF($A$72&lt;&gt;"ชั้น"&amp;'01.ข้อมูลเบื้องต้น'!$H$2,"",IF(VLOOKUP($A126,'03.คีย์เทอม2'!$A$10:$GT$59,125,FALSE)="","",VLOOKUP($A126,'03.คีย์เทอม2'!$A$10:$GT$59,125,FALSE)))</f>
        <v/>
      </c>
      <c r="CD126" s="1262" t="str">
        <f t="shared" si="108"/>
        <v/>
      </c>
      <c r="CE126" s="1233" t="str">
        <f>IF('2.ชื่อนักเรียน'!R58="มส","มส",IF('2.ชื่อนักเรียน'!R58="ร","ร",IF('2.ชื่อนักเรียน'!R58="ย้าย","ย้าย",IF($B126="","",IF(CD126="","",IF(CD126&gt;=75,"เชี่ยวชาญ",IF(CD126&gt;=65,"ชำนาญ",IF(CD126&gt;=55,"พัฒนา",IF(CD126&gt;=50,"เริ่มต้น","ไม่ผ่าน")))))))))</f>
        <v/>
      </c>
      <c r="CF126" s="1233" t="str">
        <f>IF($A$72&lt;&gt;"ชั้น"&amp;'01.ข้อมูลเบื้องต้น'!$H$2,"",IF(VLOOKUP($A126,'02.คีย์เทอม1'!$A$10:$GT$59,130,FALSE)="","",VLOOKUP($A126,'02.คีย์เทอม1'!$A$10:$GT$59,130,FALSE)))</f>
        <v/>
      </c>
      <c r="CG126" s="1233" t="str">
        <f>IF($A$72&lt;&gt;"ชั้น"&amp;'01.ข้อมูลเบื้องต้น'!$H$2,"",IF(VLOOKUP($A126,'03.คีย์เทอม2'!$A$10:$GT$59,130,FALSE)="","",VLOOKUP($A126,'03.คีย์เทอม2'!$A$10:$GT$59,130,FALSE)))</f>
        <v/>
      </c>
      <c r="CH126" s="1262" t="str">
        <f t="shared" si="109"/>
        <v/>
      </c>
      <c r="CI126" s="1233" t="str">
        <f>IF('2.ชื่อนักเรียน'!R58="มส","มส",IF('2.ชื่อนักเรียน'!R58="ร","ร",IF('2.ชื่อนักเรียน'!R58="ย้าย","ย้าย",IF($B126="","",IF(CH126="","",IF(CH126&gt;=75,"เชี่ยวชาญ",IF(CH126&gt;=65,"ชำนาญ",IF(CH126&gt;=55,"พัฒนา",IF(CH126&gt;=50,"เริ่มต้น","ไม่ผ่าน")))))))))</f>
        <v/>
      </c>
      <c r="CJ126" s="1233" t="str">
        <f>IF($A$72&lt;&gt;"ชั้น"&amp;'01.ข้อมูลเบื้องต้น'!$H$2,"",IF(VLOOKUP($A126,'02.คีย์เทอม1'!$A$10:$GT$59,135,FALSE)="","",VLOOKUP($A126,'02.คีย์เทอม1'!$A$10:$GT$59,135,FALSE)))</f>
        <v/>
      </c>
      <c r="CK126" s="1233" t="str">
        <f>IF($A$72&lt;&gt;"ชั้น"&amp;'01.ข้อมูลเบื้องต้น'!$H$2,"",IF(VLOOKUP($A126,'03.คีย์เทอม2'!$A$10:$GT$59,135,FALSE)="","",VLOOKUP($A126,'03.คีย์เทอม2'!$A$10:$GT$59,135,FALSE)))</f>
        <v/>
      </c>
      <c r="CL126" s="1262" t="str">
        <f t="shared" si="110"/>
        <v/>
      </c>
      <c r="CM126" s="1233" t="str">
        <f>IF('2.ชื่อนักเรียน'!R58="มส","มส",IF('2.ชื่อนักเรียน'!R58="ร","ร",IF('2.ชื่อนักเรียน'!R58="ย้าย","ย้าย",IF($B126="","",IF(CL126="","",IF(CL126&gt;=75,"เชี่ยวชาญ",IF(CL126&gt;=65,"ชำนาญ",IF(CL126&gt;=55,"พัฒนา",IF(CL126&gt;=50,"เริ่มต้น","ไม่ผ่าน")))))))))</f>
        <v/>
      </c>
      <c r="CN126" s="1233" t="str">
        <f>IF($A$72&lt;&gt;"ชั้น"&amp;'01.ข้อมูลเบื้องต้น'!$H$2,"",IF(VLOOKUP($A126,'02.คีย์เทอม1'!$A$10:$GT$59,140,FALSE)="","",VLOOKUP($A126,'02.คีย์เทอม1'!$A$10:$GT$59,140,FALSE)))</f>
        <v/>
      </c>
      <c r="CO126" s="1233" t="str">
        <f>IF($A$72&lt;&gt;"ชั้น"&amp;'01.ข้อมูลเบื้องต้น'!$H$2,"",IF(VLOOKUP($A126,'03.คีย์เทอม2'!$A$10:$GT$59,140,FALSE)="","",VLOOKUP($A126,'03.คีย์เทอม2'!$A$10:$GT$59,140,FALSE)))</f>
        <v/>
      </c>
      <c r="CP126" s="1262" t="str">
        <f t="shared" si="111"/>
        <v/>
      </c>
      <c r="CQ126" s="1233" t="str">
        <f>IF('2.ชื่อนักเรียน'!R58="มส","มส",IF('2.ชื่อนักเรียน'!R58="ร","ร",IF('2.ชื่อนักเรียน'!R58="ย้าย","ย้าย",IF($B126="","",IF(CP126="","",IF(CP126&gt;=75,"เชี่ยวชาญ",IF(CP126&gt;=65,"ชำนาญ",IF(CP126&gt;=55,"พัฒนา",IF(CP126&gt;=50,"เริ่มต้น","ไม่ผ่าน")))))))))</f>
        <v/>
      </c>
      <c r="CR126" s="1233" t="str">
        <f>IF($A$72&lt;&gt;"ชั้น"&amp;'01.ข้อมูลเบื้องต้น'!$H$2,"",IF(VLOOKUP($A126,'02.คีย์เทอม1'!$A$10:$GT$59,145,FALSE)="","",VLOOKUP($A126,'02.คีย์เทอม1'!$A$10:$GT$59,145,FALSE)))</f>
        <v/>
      </c>
      <c r="CS126" s="1233" t="str">
        <f>IF($A$72&lt;&gt;"ชั้น"&amp;'01.ข้อมูลเบื้องต้น'!$H$2,"",IF(VLOOKUP($A126,'03.คีย์เทอม2'!$A$10:$GT$59,145,FALSE)="","",VLOOKUP($A126,'03.คีย์เทอม2'!$A$10:$GT$59,145,FALSE)))</f>
        <v/>
      </c>
      <c r="CT126" s="1262" t="str">
        <f t="shared" si="112"/>
        <v/>
      </c>
      <c r="CU126" s="1233" t="str">
        <f>IF('2.ชื่อนักเรียน'!R58="มส","มส",IF('2.ชื่อนักเรียน'!R58="ร","ร",IF('2.ชื่อนักเรียน'!R58="ย้าย","ย้าย",IF($B126="","",IF(CT126="","",IF(CT126&gt;=75,"เชี่ยวชาญ",IF(CT126&gt;=65,"ชำนาญ",IF(CT126&gt;=55,"พัฒนา",IF(CT126&gt;=50,"เริ่มต้น","ไม่ผ่าน")))))))))</f>
        <v/>
      </c>
      <c r="CV126" s="1233" t="str">
        <f>IF($A$72&lt;&gt;"ชั้น"&amp;'01.ข้อมูลเบื้องต้น'!$H$2,"",IF(VLOOKUP($A126,'02.คีย์เทอม1'!$A$10:$GT$59,150,FALSE)="","",VLOOKUP($A126,'02.คีย์เทอม1'!$A$10:$GT$59,150,FALSE)))</f>
        <v/>
      </c>
      <c r="CW126" s="1233" t="str">
        <f>IF($A$72&lt;&gt;"ชั้น"&amp;'01.ข้อมูลเบื้องต้น'!$H$2,"",IF(VLOOKUP($A126,'03.คีย์เทอม2'!$A$10:$GT$59,150,FALSE)="","",VLOOKUP($A126,'03.คีย์เทอม2'!$A$10:$GT$59,150,FALSE)))</f>
        <v/>
      </c>
      <c r="CX126" s="1262" t="str">
        <f t="shared" si="113"/>
        <v/>
      </c>
      <c r="CY126" s="1233" t="str">
        <f>IF('2.ชื่อนักเรียน'!R58="มส","มส",IF('2.ชื่อนักเรียน'!R58="ร","ร",IF('2.ชื่อนักเรียน'!R58="ย้าย","ย้าย",IF($B126="","",IF(CX126="","",IF(CX126&gt;=75,"เชี่ยวชาญ",IF(CX126&gt;=65,"ชำนาญ",IF(CX126&gt;=55,"พัฒนา",IF(CX126&gt;=50,"เริ่มต้น","ไม่ผ่าน")))))))))</f>
        <v/>
      </c>
      <c r="CZ126" s="1233" t="str">
        <f>IF($A$72&lt;&gt;"ชั้น"&amp;'01.ข้อมูลเบื้องต้น'!$H$2,"",IF(VLOOKUP($A126,'02.คีย์เทอม1'!$A$10:$GT$59,155,FALSE)="","",VLOOKUP($A126,'02.คีย์เทอม1'!$A$10:$GT$59,155,FALSE)))</f>
        <v/>
      </c>
      <c r="DA126" s="1233" t="str">
        <f>IF($A$72&lt;&gt;"ชั้น"&amp;'01.ข้อมูลเบื้องต้น'!$H$2,"",IF(VLOOKUP($A126,'03.คีย์เทอม2'!$A$10:$GT$59,155,FALSE)="","",VLOOKUP($A126,'03.คีย์เทอม2'!$A$10:$GT$59,155,FALSE)))</f>
        <v/>
      </c>
      <c r="DB126" s="1262" t="str">
        <f t="shared" si="114"/>
        <v/>
      </c>
      <c r="DC126" s="1233" t="str">
        <f>IF('2.ชื่อนักเรียน'!R58="มส","มส",IF('2.ชื่อนักเรียน'!R58="ร","ร",IF('2.ชื่อนักเรียน'!R58="ย้าย","ย้าย",IF($B126="","",IF(DB126="","",IF(DB126&gt;=75,"เชี่ยวชาญ",IF(DB126&gt;=65,"ชำนาญ",IF(DB126&gt;=55,"พัฒนา",IF(DB126&gt;=50,"เริ่มต้น","ไม่ผ่าน")))))))))</f>
        <v/>
      </c>
      <c r="DD126" s="1233" t="str">
        <f>IF($A$72&lt;&gt;"ชั้น"&amp;'01.ข้อมูลเบื้องต้น'!$H$2,"",IF(VLOOKUP($A126,'02.คีย์เทอม1'!$A$10:$GT$59,160,FALSE)="","",VLOOKUP($A126,'02.คีย์เทอม1'!$A$10:$GT$59,160,FALSE)))</f>
        <v/>
      </c>
      <c r="DE126" s="1233" t="str">
        <f>IF($A$72&lt;&gt;"ชั้น"&amp;'01.ข้อมูลเบื้องต้น'!$H$2,"",IF(VLOOKUP($A126,'03.คีย์เทอม2'!$A$10:$GT$59,160,FALSE)="","",VLOOKUP($A126,'03.คีย์เทอม2'!$A$10:$GT$59,160,FALSE)))</f>
        <v/>
      </c>
      <c r="DF126" s="1262" t="str">
        <f t="shared" si="115"/>
        <v/>
      </c>
      <c r="DG126" s="1233" t="str">
        <f>IF('2.ชื่อนักเรียน'!R58="มส","มส",IF('2.ชื่อนักเรียน'!R58="ร","ร",IF('2.ชื่อนักเรียน'!R58="ย้าย","ย้าย",IF($B126="","",IF(DF126="","",IF(DF126&gt;=75,"เชี่ยวชาญ",IF(DF126&gt;=65,"ชำนาญ",IF(DF126&gt;=55,"พัฒนา",IF(DF126&gt;=50,"เริ่มต้น","ไม่ผ่าน")))))))))</f>
        <v/>
      </c>
      <c r="DH126" s="1233" t="str">
        <f>IF($A$72&lt;&gt;"ชั้น"&amp;'01.ข้อมูลเบื้องต้น'!$H$2,"",IF(VLOOKUP($A126,'02.คีย์เทอม1'!$A$10:$GT$59,165,FALSE)="","",VLOOKUP($A126,'02.คีย์เทอม1'!$A$10:$GT$59,165,FALSE)))</f>
        <v/>
      </c>
      <c r="DI126" s="1233" t="str">
        <f>IF($A$72&lt;&gt;"ชั้น"&amp;'01.ข้อมูลเบื้องต้น'!$H$2,"",IF(VLOOKUP($A126,'03.คีย์เทอม2'!$A$10:$GT$59,165,FALSE)="","",VLOOKUP($A126,'03.คีย์เทอม2'!$A$10:$GT$59,165,FALSE)))</f>
        <v/>
      </c>
      <c r="DJ126" s="1262" t="str">
        <f t="shared" si="116"/>
        <v/>
      </c>
      <c r="DK126" s="1233" t="str">
        <f>IF('2.ชื่อนักเรียน'!R58="มส","มส",IF('2.ชื่อนักเรียน'!R58="ร","ร",IF('2.ชื่อนักเรียน'!R58="ย้าย","ย้าย",IF($B126="","",IF(DJ126="","",IF(DJ126&gt;=75,"เชี่ยวชาญ",IF(DJ126&gt;=65,"ชำนาญ",IF(DJ126&gt;=55,"พัฒนา",IF(DJ126&gt;=50,"เริ่มต้น","ไม่ผ่าน")))))))))</f>
        <v/>
      </c>
      <c r="DL126" s="1233" t="str">
        <f>IF($A$72&lt;&gt;"ชั้น"&amp;'01.ข้อมูลเบื้องต้น'!$H$2,"",IF(VLOOKUP($A126,'02.คีย์เทอม1'!$A$10:$GT$59,170,FALSE)="","",VLOOKUP($A126,'02.คีย์เทอม1'!$A$10:$GT$59,170,FALSE)))</f>
        <v/>
      </c>
      <c r="DM126" s="1233" t="str">
        <f>IF($A$72&lt;&gt;"ชั้น"&amp;'01.ข้อมูลเบื้องต้น'!$H$2,"",IF(VLOOKUP($A126,'03.คีย์เทอม2'!$A$10:$GT$59,170,FALSE)="","",VLOOKUP($A126,'03.คีย์เทอม2'!$A$10:$GT$59,170,FALSE)))</f>
        <v/>
      </c>
      <c r="DN126" s="1262" t="str">
        <f t="shared" si="117"/>
        <v/>
      </c>
      <c r="DO126" s="1233" t="str">
        <f>IF('2.ชื่อนักเรียน'!R58="มส","มส",IF('2.ชื่อนักเรียน'!R58="ร","ร",IF('2.ชื่อนักเรียน'!R58="ย้าย","ย้าย",IF($B126="","",IF(DN126="","",IF(DN126&gt;=75,"เชี่ยวชาญ",IF(DN126&gt;=65,"ชำนาญ",IF(DN126&gt;=55,"พัฒนา",IF(DN126&gt;=50,"เริ่มต้น","ไม่ผ่าน")))))))))</f>
        <v/>
      </c>
      <c r="DP126" s="1233" t="str">
        <f>IF($A$72&lt;&gt;"ชั้น"&amp;'01.ข้อมูลเบื้องต้น'!$H$2,"",IF(VLOOKUP($A126,'02.คีย์เทอม1'!$A$10:$GT$59,175,FALSE)="","",VLOOKUP($A126,'02.คีย์เทอม1'!$A$10:$GT$59,175,FALSE)))</f>
        <v/>
      </c>
      <c r="DQ126" s="1233" t="str">
        <f>IF($A$72&lt;&gt;"ชั้น"&amp;'01.ข้อมูลเบื้องต้น'!$H$2,"",IF(VLOOKUP($A126,'03.คีย์เทอม2'!$A$10:$GT$59,175,FALSE)="","",VLOOKUP($A126,'03.คีย์เทอม2'!$A$10:$GT$59,175,FALSE)))</f>
        <v/>
      </c>
      <c r="DR126" s="1262" t="str">
        <f t="shared" si="118"/>
        <v/>
      </c>
      <c r="DS126" s="1233" t="str">
        <f>IF('2.ชื่อนักเรียน'!R58="มส","มส",IF('2.ชื่อนักเรียน'!R58="ร","ร",IF('2.ชื่อนักเรียน'!R58="ย้าย","ย้าย",IF($B126="","",IF(DR126="","",IF(DR126&gt;=75,"เชี่ยวชาญ",IF(DR126&gt;=65,"ชำนาญ",IF(DR126&gt;=55,"พัฒนา",IF(DR126&gt;=50,"เริ่มต้น","ไม่ผ่าน")))))))))</f>
        <v/>
      </c>
      <c r="DT126" s="1233" t="str">
        <f>IF($A$72&lt;&gt;"ชั้น"&amp;'01.ข้อมูลเบื้องต้น'!$H$2,"",IF(VLOOKUP($A126,'02.คีย์เทอม1'!$A$10:$GT$59,180,FALSE)="","",VLOOKUP($A126,'02.คีย์เทอม1'!$A$10:$GT$59,180,FALSE)))</f>
        <v/>
      </c>
      <c r="DU126" s="1233" t="str">
        <f>IF($A$72&lt;&gt;"ชั้น"&amp;'01.ข้อมูลเบื้องต้น'!$H$2,"",IF(VLOOKUP($A126,'03.คีย์เทอม2'!$A$10:$GT$59,180,FALSE)="","",VLOOKUP($A126,'03.คีย์เทอม2'!$A$10:$GT$59,180,FALSE)))</f>
        <v/>
      </c>
      <c r="DV126" s="1262" t="str">
        <f t="shared" si="119"/>
        <v/>
      </c>
      <c r="DW126" s="1233" t="str">
        <f>IF('2.ชื่อนักเรียน'!R58="มส","มส",IF('2.ชื่อนักเรียน'!R58="ร","ร",IF('2.ชื่อนักเรียน'!R58="ย้าย","ย้าย",IF($B126="","",IF(DV126="","",IF(DV126&gt;=75,"เชี่ยวชาญ",IF(DV126&gt;=65,"ชำนาญ",IF(DV126&gt;=55,"พัฒนา",IF(DV126&gt;=50,"เริ่มต้น","ไม่ผ่าน")))))))))</f>
        <v/>
      </c>
    </row>
    <row r="127" spans="1:127" ht="16.8" customHeight="1">
      <c r="A127" s="1336">
        <v>49</v>
      </c>
      <c r="B127" s="1324" t="str">
        <f>IF('2.ชื่อนักเรียน'!C59="","",'2.ชื่อนักเรียน'!C59)</f>
        <v/>
      </c>
      <c r="C127" s="1313" t="str">
        <f>IF('2.ชื่อนักเรียน'!D59="","",'2.ชื่อนักเรียน'!D59)</f>
        <v/>
      </c>
      <c r="D127" s="1314" t="str">
        <f>IF($A$72&lt;&gt;"ชั้น"&amp;'01.ข้อมูลเบื้องต้น'!$H$2,"",IF(AK127="","",AK127))</f>
        <v/>
      </c>
      <c r="E127" s="1314" t="str">
        <f>IF($A$72&lt;&gt;"ชั้น"&amp;'01.ข้อมูลเบื้องต้น'!$H$2,"",IF(AO127="","",AO127))</f>
        <v/>
      </c>
      <c r="F127" s="1315" t="str">
        <f>IF($A$72&lt;&gt;"ชั้น"&amp;'01.ข้อมูลเบื้องต้น'!$H$2,"",IF(AS127="","",AS127))</f>
        <v/>
      </c>
      <c r="G127" s="1332" t="str">
        <f>IF($A$72&lt;&gt;"ชั้น"&amp;'01.ข้อมูลเบื้องต้น'!$H$2,"",IF(AW127="","",AW127))</f>
        <v/>
      </c>
      <c r="H127" s="1333" t="str">
        <f>IF($A$72&lt;&gt;"ชั้น"&amp;'01.ข้อมูลเบื้องต้น'!$H$2,"",IF(BA127="","",BA127))</f>
        <v/>
      </c>
      <c r="I127" s="1316" t="str">
        <f>IF($A$72&lt;&gt;"ชั้น"&amp;'01.ข้อมูลเบื้องต้น'!$H$2,"",IF(BE127="","",BE127))</f>
        <v/>
      </c>
      <c r="J127" s="1316" t="str">
        <f>IF($A$72&lt;&gt;"ชั้น"&amp;'01.ข้อมูลเบื้องต้น'!$H$2,"",IF(BI127="","",BI127))</f>
        <v/>
      </c>
      <c r="K127" s="1316" t="str">
        <f>IF($A$72&lt;&gt;"ชั้น"&amp;'01.ข้อมูลเบื้องต้น'!$H$2,"",IF(BM127="","",BM127))</f>
        <v/>
      </c>
      <c r="L127" s="1334" t="str">
        <f>IF($A$72&lt;&gt;"ชั้น"&amp;'01.ข้อมูลเบื้องต้น'!$H$2,"",IF(BO127="","",BO127))</f>
        <v/>
      </c>
      <c r="M127" s="1332" t="str">
        <f>IF($A$72&lt;&gt;"ชั้น"&amp;'01.ข้อมูลเบื้องต้น'!$H$2,"",IF(BS127="","",BS127))</f>
        <v/>
      </c>
      <c r="N127" s="1333" t="str">
        <f>IF($A$72&lt;&gt;"ชั้น"&amp;'01.ข้อมูลเบื้องต้น'!$H$2,"",IF(BW127="","",BW127))</f>
        <v/>
      </c>
      <c r="O127" s="1333" t="str">
        <f>IF($A$72&lt;&gt;"ชั้น"&amp;'01.ข้อมูลเบื้องต้น'!$H$2,"",IF(CA127="","",CA127))</f>
        <v/>
      </c>
      <c r="P127" s="1333" t="str">
        <f>IF($A$72&lt;&gt;"ชั้น"&amp;'01.ข้อมูลเบื้องต้น'!$H$2,"",IF(CE127="","",CE127))</f>
        <v/>
      </c>
      <c r="Q127" s="1333" t="str">
        <f>IF($A$72&lt;&gt;"ชั้น"&amp;'01.ข้อมูลเบื้องต้น'!$H$2,"",IF(CI127="","",CI127))</f>
        <v/>
      </c>
      <c r="R127" s="1333" t="str">
        <f>IF($A$72&lt;&gt;"ชั้น"&amp;'01.ข้อมูลเบื้องต้น'!$H$2,"",IF(CM127="","",CM127))</f>
        <v/>
      </c>
      <c r="S127" s="1333" t="str">
        <f>IF($A$72&lt;&gt;"ชั้น"&amp;'01.ข้อมูลเบื้องต้น'!$H$2,"",IF(CQ127="","",CQ127))</f>
        <v/>
      </c>
      <c r="T127" s="1333" t="str">
        <f>IF($A$72&lt;&gt;"ชั้น"&amp;'01.ข้อมูลเบื้องต้น'!$H$2,"",IF(CU127="","",CU127))</f>
        <v/>
      </c>
      <c r="U127" s="1333" t="str">
        <f>IF($A$72&lt;&gt;"ชั้น"&amp;'01.ข้อมูลเบื้องต้น'!$H$2,"",IF(CY127="","",CY127))</f>
        <v/>
      </c>
      <c r="V127" s="1333" t="str">
        <f>IF($A$72&lt;&gt;"ชั้น"&amp;'01.ข้อมูลเบื้องต้น'!$H$2,"",IF(DC127="","",DC127))</f>
        <v/>
      </c>
      <c r="W127" s="1333" t="str">
        <f>IF($A$72&lt;&gt;"ชั้น"&amp;'01.ข้อมูลเบื้องต้น'!$H$2,"",IF(DG127="","",DG127))</f>
        <v/>
      </c>
      <c r="X127" s="1333" t="str">
        <f>IF($A$72&lt;&gt;"ชั้น"&amp;'01.ข้อมูลเบื้องต้น'!$H$2,"",IF(DK127="","",DK127))</f>
        <v/>
      </c>
      <c r="Y127" s="1333" t="str">
        <f>IF($A$72&lt;&gt;"ชั้น"&amp;'01.ข้อมูลเบื้องต้น'!$H$2,"",IF(DO127="","",DO127))</f>
        <v/>
      </c>
      <c r="Z127" s="1333" t="str">
        <f>IF($A$72&lt;&gt;"ชั้น"&amp;'01.ข้อมูลเบื้องต้น'!$H$2,"",IF(DS127="","",DS127))</f>
        <v/>
      </c>
      <c r="AA127" s="1423" t="str">
        <f>IF($A$72&lt;&gt;"ชั้น"&amp;'01.ข้อมูลเบื้องต้น'!$H$2,"",IF(DW127="","",DW127))</f>
        <v/>
      </c>
      <c r="AB127" s="1421" t="str">
        <f>IF($A$72&lt;&gt;"ชั้น"&amp;'01.ข้อมูลเบื้องต้น'!$H$2,"",'7.พัฒนาผู้เรียน'!G59)</f>
        <v/>
      </c>
      <c r="AC127" s="1422" t="str">
        <f>IF($A$72&lt;&gt;"ชั้น"&amp;'01.ข้อมูลเบื้องต้น'!$H$2,"",'9.คุณลักษณะ'!I59)</f>
        <v/>
      </c>
      <c r="AH127" s="1233" t="str">
        <f>IF($A$72&lt;&gt;"ชั้น"&amp;'01.ข้อมูลเบื้องต้น'!$H$2,"",IF(VLOOKUP($A127,'02.คีย์เทอม1'!$A$10:$GT$59,189,FALSE)="","",VLOOKUP($A127,'02.คีย์เทอม1'!$A$10:$GT$59,189,FALSE)))</f>
        <v/>
      </c>
      <c r="AI127" s="1233" t="str">
        <f>IF($A$72&lt;&gt;"ชั้น"&amp;'01.ข้อมูลเบื้องต้น'!$H$2,"",IF(VLOOKUP($A127,'03.คีย์เทอม2'!$A$10:$GT$59,189,FALSE)="","",VLOOKUP($A127,'03.คีย์เทอม2'!$A$10:$GT$59,189,FALSE)))</f>
        <v/>
      </c>
      <c r="AJ127" s="1262" t="str">
        <f t="shared" si="73"/>
        <v/>
      </c>
      <c r="AK127" s="1233" t="str">
        <f>IF('2.ชื่อนักเรียน'!R59="มส","มส",IF('2.ชื่อนักเรียน'!R59="ร","ร",IF('2.ชื่อนักเรียน'!R59="ย้าย","ย้าย",IF($B127="","",IF(AJ127="","",IF(AJ127&gt;=75,"เชี่ยวชาญ",IF(AJ127&gt;=65,"ชำนาญ",IF(AJ127&gt;=55,"พัฒนา",IF(AJ127&gt;=50,"เริ่มต้น","ไม่ผ่าน")))))))))</f>
        <v/>
      </c>
      <c r="AL127" s="1233" t="str">
        <f>IF($A$72&lt;&gt;"ชั้น"&amp;'01.ข้อมูลเบื้องต้น'!$H$2,"",IF(VLOOKUP($A127,'02.คีย์เทอม1'!$A$10:$GT$59,193,FALSE)="","",VLOOKUP($A127,'02.คีย์เทอม1'!$A$10:$GT$59,193,FALSE)))</f>
        <v/>
      </c>
      <c r="AM127" s="1233" t="str">
        <f>IF($A$72&lt;&gt;"ชั้น"&amp;'01.ข้อมูลเบื้องต้น'!$H$2,"",IF(VLOOKUP($A127,'03.คีย์เทอม2'!$A$10:$GT$59,193,FALSE)="","",VLOOKUP($A127,'03.คีย์เทอม2'!$A$10:$GT$59,193,FALSE)))</f>
        <v/>
      </c>
      <c r="AN127" s="1262" t="str">
        <f t="shared" si="97"/>
        <v/>
      </c>
      <c r="AO127" s="1233" t="str">
        <f>IF('2.ชื่อนักเรียน'!R59="มส","มส",IF('2.ชื่อนักเรียน'!R59="ร","ร",IF('2.ชื่อนักเรียน'!R59="ย้าย","ย้าย",IF($B127="","",IF(AN127="","",IF(AN127&gt;=75,"เชี่ยวชาญ",IF(AN127&gt;=65,"ชำนาญ",IF(AN127&gt;=55,"พัฒนา",IF(AN127&gt;=50,"เริ่มต้น","ไม่ผ่าน")))))))))</f>
        <v/>
      </c>
      <c r="AP127" s="1233" t="str">
        <f>IF($A$72&lt;&gt;"ชั้น"&amp;'01.ข้อมูลเบื้องต้น'!$H$2,"",IF(VLOOKUP($A127,'02.คีย์เทอม1'!$A$10:$GT$59,195,FALSE)="","",VLOOKUP($A127,'02.คีย์เทอม1'!$A$10:$GT$59,195,FALSE)))</f>
        <v/>
      </c>
      <c r="AQ127" s="1233" t="str">
        <f>IF($A$72&lt;&gt;"ชั้น"&amp;'01.ข้อมูลเบื้องต้น'!$H$2,"",IF(VLOOKUP($A127,'03.คีย์เทอม2'!$A$10:$GT$59,195,FALSE)="","",VLOOKUP($A127,'03.คีย์เทอม2'!$A$10:$GT$59,195,FALSE)))</f>
        <v/>
      </c>
      <c r="AR127" s="1262" t="str">
        <f t="shared" si="98"/>
        <v/>
      </c>
      <c r="AS127" s="1233" t="str">
        <f>IF('2.ชื่อนักเรียน'!R59="มส","มส",IF('2.ชื่อนักเรียน'!R59="ร","ร",IF('2.ชื่อนักเรียน'!R59="ย้าย","ย้าย",IF($B127="","",IF(AR127="","",IF(AR127&gt;=75,"เชี่ยวชาญ",IF(AR127&gt;=65,"ชำนาญ",IF(AR127&gt;=55,"พัฒนา",IF(AR127&gt;=50,"เริ่มต้น","ไม่ผ่าน")))))))))</f>
        <v/>
      </c>
      <c r="AT127" s="1233" t="str">
        <f>IF($A$72&lt;&gt;"ชั้น"&amp;'01.ข้อมูลเบื้องต้น'!$H$2,"",IF(VLOOKUP($A127,'02.คีย์เทอม1'!$A$10:$GT$59,196,FALSE)="","",VLOOKUP($A127,'02.คีย์เทอม1'!$A$10:$GT$59,196,FALSE)))</f>
        <v/>
      </c>
      <c r="AU127" s="1233" t="str">
        <f>IF($A$72&lt;&gt;"ชั้น"&amp;'01.ข้อมูลเบื้องต้น'!$H$2,"",IF(VLOOKUP($A127,'03.คีย์เทอม2'!$A$10:$GT$59,196,FALSE)="","",VLOOKUP($A127,'03.คีย์เทอม2'!$A$10:$GT$59,196,FALSE)))</f>
        <v/>
      </c>
      <c r="AV127" s="1262" t="str">
        <f t="shared" si="99"/>
        <v/>
      </c>
      <c r="AW127" s="1233" t="str">
        <f>IF('2.ชื่อนักเรียน'!R59="มส","มส",IF('2.ชื่อนักเรียน'!R59="ร","ร",IF('2.ชื่อนักเรียน'!R59="ย้าย","ย้าย",IF($B127="","",IF(AV127="","",IF(AV127&gt;=75,"เชี่ยวชาญ",IF(AV127&gt;=65,"ชำนาญ",IF(AV127&gt;=55,"พัฒนา",IF(AV127&gt;=50,"เริ่มต้น","ไม่ผ่าน")))))))))</f>
        <v/>
      </c>
      <c r="AX127" s="1233" t="str">
        <f>IF($A$72&lt;&gt;"ชั้น"&amp;'01.ข้อมูลเบื้องต้น'!$H$2,"",IF(VLOOKUP($A127,'02.คีย์เทอม1'!$A$10:$GT$59,197,FALSE)="","",VLOOKUP($A127,'02.คีย์เทอม1'!$A$10:$GT$59,197,FALSE)))</f>
        <v/>
      </c>
      <c r="AY127" s="1233" t="str">
        <f>IF($A$72&lt;&gt;"ชั้น"&amp;'01.ข้อมูลเบื้องต้น'!$H$2,"",IF(VLOOKUP($A127,'03.คีย์เทอม2'!$A$10:$GT$59,197,FALSE)="","",VLOOKUP($A127,'03.คีย์เทอม2'!$A$10:$GT$59,197,FALSE)))</f>
        <v/>
      </c>
      <c r="AZ127" s="1262" t="str">
        <f t="shared" si="100"/>
        <v/>
      </c>
      <c r="BA127" s="1233" t="str">
        <f>IF('2.ชื่อนักเรียน'!R59="มส","มส",IF('2.ชื่อนักเรียน'!R59="ร","ร",IF('2.ชื่อนักเรียน'!R59="ย้าย","ย้าย",IF($B127="","",IF(AZ127="","",IF(AZ127&gt;=75,"เชี่ยวชาญ",IF(AZ127&gt;=65,"ชำนาญ",IF(AZ127&gt;=55,"พัฒนา",IF(AZ127&gt;=50,"เริ่มต้น","ไม่ผ่าน")))))))))</f>
        <v/>
      </c>
      <c r="BB127" s="1233" t="str">
        <f>IF($A$72&lt;&gt;"ชั้น"&amp;'01.ข้อมูลเบื้องต้น'!$H$2,"",IF(VLOOKUP($A127,'02.คีย์เทอม1'!$A$10:$GT$59,198,FALSE)="","",VLOOKUP($A127,'02.คีย์เทอม1'!$A$10:$GT$59,198,FALSE)))</f>
        <v/>
      </c>
      <c r="BC127" s="1233" t="str">
        <f>IF($A$72&lt;&gt;"ชั้น"&amp;'01.ข้อมูลเบื้องต้น'!$H$2,"",IF(VLOOKUP($A127,'03.คีย์เทอม2'!$A$10:$GT$59,198,FALSE)="","",VLOOKUP($A127,'03.คีย์เทอม2'!$A$10:$GT$59,198,FALSE)))</f>
        <v/>
      </c>
      <c r="BD127" s="1262" t="str">
        <f t="shared" si="101"/>
        <v/>
      </c>
      <c r="BE127" s="1233" t="str">
        <f>IF('2.ชื่อนักเรียน'!R59="มส","มส",IF('2.ชื่อนักเรียน'!R59="ร","ร",IF('2.ชื่อนักเรียน'!R59="ย้าย","ย้าย",IF($B127="","",IF(BD127="","",IF(BD127&gt;=75,"เชี่ยวชาญ",IF(BD127&gt;=65,"ชำนาญ",IF(BD127&gt;=55,"พัฒนา",IF(BD127&gt;=50,"เริ่มต้น","ไม่ผ่าน")))))))))</f>
        <v/>
      </c>
      <c r="BF127" s="1233" t="str">
        <f>IF($A$72&lt;&gt;"ชั้น"&amp;'01.ข้อมูลเบื้องต้น'!$H$2,"",IF(VLOOKUP($A127,'02.คีย์เทอม1'!$A$10:$GT$59,199,FALSE)="","",VLOOKUP($A127,'02.คีย์เทอม1'!$A$10:$GT$59,199,FALSE)))</f>
        <v/>
      </c>
      <c r="BG127" s="1233" t="str">
        <f>IF($A$72&lt;&gt;"ชั้น"&amp;'01.ข้อมูลเบื้องต้น'!$H$2,"",IF(VLOOKUP($A127,'03.คีย์เทอม2'!$A$10:$GT$59,199,FALSE)="","",VLOOKUP($A127,'03.คีย์เทอม2'!$A$10:$GT$59,199,FALSE)))</f>
        <v/>
      </c>
      <c r="BH127" s="1262" t="str">
        <f t="shared" si="102"/>
        <v/>
      </c>
      <c r="BI127" s="1233" t="str">
        <f>IF('2.ชื่อนักเรียน'!R59="มส","มส",IF('2.ชื่อนักเรียน'!R59="ร","ร",IF('2.ชื่อนักเรียน'!R59="ย้าย","ย้าย",IF($B127="","",IF(BH127="","",IF(BH127&gt;=75,"เชี่ยวชาญ",IF(BH127&gt;=65,"ชำนาญ",IF(BH127&gt;=55,"พัฒนา",IF(BH127&gt;=50,"เริ่มต้น","ไม่ผ่าน")))))))))</f>
        <v/>
      </c>
      <c r="BJ127" s="1233" t="str">
        <f>IF($A$72&lt;&gt;"ชั้น"&amp;'01.ข้อมูลเบื้องต้น'!$H$2,"",IF(VLOOKUP($A127,'02.คีย์เทอม1'!$A$10:$GT$59,200,FALSE)="","",VLOOKUP($A127,'02.คีย์เทอม1'!$A$10:$GT$59,200,FALSE)))</f>
        <v/>
      </c>
      <c r="BK127" s="1233" t="str">
        <f>IF($A$72&lt;&gt;"ชั้น"&amp;'01.ข้อมูลเบื้องต้น'!$H$2,"",IF(VLOOKUP($A127,'03.คีย์เทอม2'!$A$10:$GT$59,200,FALSE)="","",VLOOKUP($A127,'03.คีย์เทอม2'!$A$10:$GT$59,200,FALSE)))</f>
        <v/>
      </c>
      <c r="BL127" s="1262" t="str">
        <f t="shared" si="103"/>
        <v/>
      </c>
      <c r="BM127" s="1233" t="str">
        <f>IF('2.ชื่อนักเรียน'!R59="มส","มส",IF('2.ชื่อนักเรียน'!R59="ร","ร",IF('2.ชื่อนักเรียน'!R59="ย้าย","ย้าย",IF($B127="","",IF(BL127="","",IF(BL127&gt;=75,"เชี่ยวชาญ",IF(BL127&gt;=65,"ชำนาญ",IF(BL127&gt;=55,"พัฒนา",IF(BL127&gt;=50,"เริ่มต้น","ไม่ผ่าน")))))))))</f>
        <v/>
      </c>
      <c r="BN127" s="1262" t="str">
        <f t="shared" si="104"/>
        <v/>
      </c>
      <c r="BO127" s="1233" t="str">
        <f>IF('2.ชื่อนักเรียน'!R59="มส","มส",IF('2.ชื่อนักเรียน'!R59="ร","ร",IF('2.ชื่อนักเรียน'!R59="ย้าย","ย้าย",IF($B127="","",IF(BN127="","",IF(BN127&gt;=75,"เชี่ยวชาญ",IF(BN127&gt;=65,"ชำนาญ",IF(BN127&gt;=55,"พัฒนา",IF(BN127&gt;=50,"เริ่มต้น","ไม่ผ่าน")))))))))</f>
        <v/>
      </c>
      <c r="BP127" s="1233" t="str">
        <f>IF($A$72&lt;&gt;"ชั้น"&amp;'01.ข้อมูลเบื้องต้น'!$H$2,"",IF(VLOOKUP($A127,'02.คีย์เทอม1'!$A$10:$GT$59,110,FALSE)="","",VLOOKUP($A127,'02.คีย์เทอม1'!$A$10:$GT$59,110,FALSE)))</f>
        <v/>
      </c>
      <c r="BQ127" s="1233" t="str">
        <f>IF($A$72&lt;&gt;"ชั้น"&amp;'01.ข้อมูลเบื้องต้น'!$H$2,"",IF(VLOOKUP($A127,'03.คีย์เทอม2'!$A$10:$GT$59,110,FALSE)="","",VLOOKUP($A127,'03.คีย์เทอม2'!$A$10:$GT$59,110,FALSE)))</f>
        <v/>
      </c>
      <c r="BR127" s="1262" t="str">
        <f t="shared" si="105"/>
        <v/>
      </c>
      <c r="BS127" s="1233" t="str">
        <f>IF('2.ชื่อนักเรียน'!R59="มส","มส",IF('2.ชื่อนักเรียน'!R59="ร","ร",IF('2.ชื่อนักเรียน'!R59="ย้าย","ย้าย",IF($B127="","",IF(BR127="","",IF(BR127&gt;=75,"เชี่ยวชาญ",IF(BR127&gt;=65,"ชำนาญ",IF(BR127&gt;=55,"พัฒนา",IF(BR127&gt;=50,"เริ่มต้น","ไม่ผ่าน")))))))))</f>
        <v/>
      </c>
      <c r="BT127" s="1233" t="str">
        <f>IF($A$72&lt;&gt;"ชั้น"&amp;'01.ข้อมูลเบื้องต้น'!$H$2,"",IF(VLOOKUP($A127,'02.คีย์เทอม1'!$A$10:$GT$59,115,FALSE)="","",VLOOKUP($A127,'02.คีย์เทอม1'!$A$10:$GT$59,115,FALSE)))</f>
        <v/>
      </c>
      <c r="BU127" s="1233" t="str">
        <f>IF($A$72&lt;&gt;"ชั้น"&amp;'01.ข้อมูลเบื้องต้น'!$H$2,"",IF(VLOOKUP($A127,'03.คีย์เทอม2'!$A$10:$GT$59,115,FALSE)="","",VLOOKUP($A127,'03.คีย์เทอม2'!$A$10:$GT$59,115,FALSE)))</f>
        <v/>
      </c>
      <c r="BV127" s="1262" t="str">
        <f t="shared" si="106"/>
        <v/>
      </c>
      <c r="BW127" s="1233" t="str">
        <f>IF('2.ชื่อนักเรียน'!R59="มส","มส",IF('2.ชื่อนักเรียน'!R59="ร","ร",IF('2.ชื่อนักเรียน'!R59="ย้าย","ย้าย",IF($B127="","",IF(BV127="","",IF(BV127&gt;=75,"เชี่ยวชาญ",IF(BV127&gt;=65,"ชำนาญ",IF(BV127&gt;=55,"พัฒนา",IF(BV127&gt;=50,"เริ่มต้น","ไม่ผ่าน")))))))))</f>
        <v/>
      </c>
      <c r="BX127" s="1233" t="str">
        <f>IF($A$72&lt;&gt;"ชั้น"&amp;'01.ข้อมูลเบื้องต้น'!$H$2,"",IF(VLOOKUP($A127,'02.คีย์เทอม1'!$A$10:$GT$59,120,FALSE)="","",VLOOKUP($A127,'02.คีย์เทอม1'!$A$10:$GT$59,120,FALSE)))</f>
        <v/>
      </c>
      <c r="BY127" s="1233" t="str">
        <f>IF($A$72&lt;&gt;"ชั้น"&amp;'01.ข้อมูลเบื้องต้น'!$H$2,"",IF(VLOOKUP($A127,'03.คีย์เทอม2'!$A$10:$GT$59,120,FALSE)="","",VLOOKUP($A127,'03.คีย์เทอม2'!$A$10:$GT$59,120,FALSE)))</f>
        <v/>
      </c>
      <c r="BZ127" s="1262" t="str">
        <f t="shared" si="107"/>
        <v/>
      </c>
      <c r="CA127" s="1233" t="str">
        <f>IF('2.ชื่อนักเรียน'!R59="มส","มส",IF('2.ชื่อนักเรียน'!R59="ร","ร",IF('2.ชื่อนักเรียน'!R59="ย้าย","ย้าย",IF($B127="","",IF(BZ127="","",IF(BZ127&gt;=75,"เชี่ยวชาญ",IF(BZ127&gt;=65,"ชำนาญ",IF(BZ127&gt;=55,"พัฒนา",IF(BZ127&gt;=50,"เริ่มต้น","ไม่ผ่าน")))))))))</f>
        <v/>
      </c>
      <c r="CB127" s="1233" t="str">
        <f>IF($A$72&lt;&gt;"ชั้น"&amp;'01.ข้อมูลเบื้องต้น'!$H$2,"",IF(VLOOKUP($A127,'02.คีย์เทอม1'!$A$10:$GT$59,125,FALSE)="","",VLOOKUP($A127,'02.คีย์เทอม1'!$A$10:$GT$59,125,FALSE)))</f>
        <v/>
      </c>
      <c r="CC127" s="1233" t="str">
        <f>IF($A$72&lt;&gt;"ชั้น"&amp;'01.ข้อมูลเบื้องต้น'!$H$2,"",IF(VLOOKUP($A127,'03.คีย์เทอม2'!$A$10:$GT$59,125,FALSE)="","",VLOOKUP($A127,'03.คีย์เทอม2'!$A$10:$GT$59,125,FALSE)))</f>
        <v/>
      </c>
      <c r="CD127" s="1262" t="str">
        <f t="shared" si="108"/>
        <v/>
      </c>
      <c r="CE127" s="1233" t="str">
        <f>IF('2.ชื่อนักเรียน'!R59="มส","มส",IF('2.ชื่อนักเรียน'!R59="ร","ร",IF('2.ชื่อนักเรียน'!R59="ย้าย","ย้าย",IF($B127="","",IF(CD127="","",IF(CD127&gt;=75,"เชี่ยวชาญ",IF(CD127&gt;=65,"ชำนาญ",IF(CD127&gt;=55,"พัฒนา",IF(CD127&gt;=50,"เริ่มต้น","ไม่ผ่าน")))))))))</f>
        <v/>
      </c>
      <c r="CF127" s="1233" t="str">
        <f>IF($A$72&lt;&gt;"ชั้น"&amp;'01.ข้อมูลเบื้องต้น'!$H$2,"",IF(VLOOKUP($A127,'02.คีย์เทอม1'!$A$10:$GT$59,130,FALSE)="","",VLOOKUP($A127,'02.คีย์เทอม1'!$A$10:$GT$59,130,FALSE)))</f>
        <v/>
      </c>
      <c r="CG127" s="1233" t="str">
        <f>IF($A$72&lt;&gt;"ชั้น"&amp;'01.ข้อมูลเบื้องต้น'!$H$2,"",IF(VLOOKUP($A127,'03.คีย์เทอม2'!$A$10:$GT$59,130,FALSE)="","",VLOOKUP($A127,'03.คีย์เทอม2'!$A$10:$GT$59,130,FALSE)))</f>
        <v/>
      </c>
      <c r="CH127" s="1262" t="str">
        <f t="shared" si="109"/>
        <v/>
      </c>
      <c r="CI127" s="1233" t="str">
        <f>IF('2.ชื่อนักเรียน'!R59="มส","มส",IF('2.ชื่อนักเรียน'!R59="ร","ร",IF('2.ชื่อนักเรียน'!R59="ย้าย","ย้าย",IF($B127="","",IF(CH127="","",IF(CH127&gt;=75,"เชี่ยวชาญ",IF(CH127&gt;=65,"ชำนาญ",IF(CH127&gt;=55,"พัฒนา",IF(CH127&gt;=50,"เริ่มต้น","ไม่ผ่าน")))))))))</f>
        <v/>
      </c>
      <c r="CJ127" s="1233" t="str">
        <f>IF($A$72&lt;&gt;"ชั้น"&amp;'01.ข้อมูลเบื้องต้น'!$H$2,"",IF(VLOOKUP($A127,'02.คีย์เทอม1'!$A$10:$GT$59,135,FALSE)="","",VLOOKUP($A127,'02.คีย์เทอม1'!$A$10:$GT$59,135,FALSE)))</f>
        <v/>
      </c>
      <c r="CK127" s="1233" t="str">
        <f>IF($A$72&lt;&gt;"ชั้น"&amp;'01.ข้อมูลเบื้องต้น'!$H$2,"",IF(VLOOKUP($A127,'03.คีย์เทอม2'!$A$10:$GT$59,135,FALSE)="","",VLOOKUP($A127,'03.คีย์เทอม2'!$A$10:$GT$59,135,FALSE)))</f>
        <v/>
      </c>
      <c r="CL127" s="1262" t="str">
        <f t="shared" si="110"/>
        <v/>
      </c>
      <c r="CM127" s="1233" t="str">
        <f>IF('2.ชื่อนักเรียน'!R59="มส","มส",IF('2.ชื่อนักเรียน'!R59="ร","ร",IF('2.ชื่อนักเรียน'!R59="ย้าย","ย้าย",IF($B127="","",IF(CL127="","",IF(CL127&gt;=75,"เชี่ยวชาญ",IF(CL127&gt;=65,"ชำนาญ",IF(CL127&gt;=55,"พัฒนา",IF(CL127&gt;=50,"เริ่มต้น","ไม่ผ่าน")))))))))</f>
        <v/>
      </c>
      <c r="CN127" s="1233" t="str">
        <f>IF($A$72&lt;&gt;"ชั้น"&amp;'01.ข้อมูลเบื้องต้น'!$H$2,"",IF(VLOOKUP($A127,'02.คีย์เทอม1'!$A$10:$GT$59,140,FALSE)="","",VLOOKUP($A127,'02.คีย์เทอม1'!$A$10:$GT$59,140,FALSE)))</f>
        <v/>
      </c>
      <c r="CO127" s="1233" t="str">
        <f>IF($A$72&lt;&gt;"ชั้น"&amp;'01.ข้อมูลเบื้องต้น'!$H$2,"",IF(VLOOKUP($A127,'03.คีย์เทอม2'!$A$10:$GT$59,140,FALSE)="","",VLOOKUP($A127,'03.คีย์เทอม2'!$A$10:$GT$59,140,FALSE)))</f>
        <v/>
      </c>
      <c r="CP127" s="1262" t="str">
        <f t="shared" si="111"/>
        <v/>
      </c>
      <c r="CQ127" s="1233" t="str">
        <f>IF('2.ชื่อนักเรียน'!R59="มส","มส",IF('2.ชื่อนักเรียน'!R59="ร","ร",IF('2.ชื่อนักเรียน'!R59="ย้าย","ย้าย",IF($B127="","",IF(CP127="","",IF(CP127&gt;=75,"เชี่ยวชาญ",IF(CP127&gt;=65,"ชำนาญ",IF(CP127&gt;=55,"พัฒนา",IF(CP127&gt;=50,"เริ่มต้น","ไม่ผ่าน")))))))))</f>
        <v/>
      </c>
      <c r="CR127" s="1233" t="str">
        <f>IF($A$72&lt;&gt;"ชั้น"&amp;'01.ข้อมูลเบื้องต้น'!$H$2,"",IF(VLOOKUP($A127,'02.คีย์เทอม1'!$A$10:$GT$59,145,FALSE)="","",VLOOKUP($A127,'02.คีย์เทอม1'!$A$10:$GT$59,145,FALSE)))</f>
        <v/>
      </c>
      <c r="CS127" s="1233" t="str">
        <f>IF($A$72&lt;&gt;"ชั้น"&amp;'01.ข้อมูลเบื้องต้น'!$H$2,"",IF(VLOOKUP($A127,'03.คีย์เทอม2'!$A$10:$GT$59,145,FALSE)="","",VLOOKUP($A127,'03.คีย์เทอม2'!$A$10:$GT$59,145,FALSE)))</f>
        <v/>
      </c>
      <c r="CT127" s="1262" t="str">
        <f t="shared" si="112"/>
        <v/>
      </c>
      <c r="CU127" s="1233" t="str">
        <f>IF('2.ชื่อนักเรียน'!R59="มส","มส",IF('2.ชื่อนักเรียน'!R59="ร","ร",IF('2.ชื่อนักเรียน'!R59="ย้าย","ย้าย",IF($B127="","",IF(CT127="","",IF(CT127&gt;=75,"เชี่ยวชาญ",IF(CT127&gt;=65,"ชำนาญ",IF(CT127&gt;=55,"พัฒนา",IF(CT127&gt;=50,"เริ่มต้น","ไม่ผ่าน")))))))))</f>
        <v/>
      </c>
      <c r="CV127" s="1233" t="str">
        <f>IF($A$72&lt;&gt;"ชั้น"&amp;'01.ข้อมูลเบื้องต้น'!$H$2,"",IF(VLOOKUP($A127,'02.คีย์เทอม1'!$A$10:$GT$59,150,FALSE)="","",VLOOKUP($A127,'02.คีย์เทอม1'!$A$10:$GT$59,150,FALSE)))</f>
        <v/>
      </c>
      <c r="CW127" s="1233" t="str">
        <f>IF($A$72&lt;&gt;"ชั้น"&amp;'01.ข้อมูลเบื้องต้น'!$H$2,"",IF(VLOOKUP($A127,'03.คีย์เทอม2'!$A$10:$GT$59,150,FALSE)="","",VLOOKUP($A127,'03.คีย์เทอม2'!$A$10:$GT$59,150,FALSE)))</f>
        <v/>
      </c>
      <c r="CX127" s="1262" t="str">
        <f t="shared" si="113"/>
        <v/>
      </c>
      <c r="CY127" s="1233" t="str">
        <f>IF('2.ชื่อนักเรียน'!R59="มส","มส",IF('2.ชื่อนักเรียน'!R59="ร","ร",IF('2.ชื่อนักเรียน'!R59="ย้าย","ย้าย",IF($B127="","",IF(CX127="","",IF(CX127&gt;=75,"เชี่ยวชาญ",IF(CX127&gt;=65,"ชำนาญ",IF(CX127&gt;=55,"พัฒนา",IF(CX127&gt;=50,"เริ่มต้น","ไม่ผ่าน")))))))))</f>
        <v/>
      </c>
      <c r="CZ127" s="1233" t="str">
        <f>IF($A$72&lt;&gt;"ชั้น"&amp;'01.ข้อมูลเบื้องต้น'!$H$2,"",IF(VLOOKUP($A127,'02.คีย์เทอม1'!$A$10:$GT$59,155,FALSE)="","",VLOOKUP($A127,'02.คีย์เทอม1'!$A$10:$GT$59,155,FALSE)))</f>
        <v/>
      </c>
      <c r="DA127" s="1233" t="str">
        <f>IF($A$72&lt;&gt;"ชั้น"&amp;'01.ข้อมูลเบื้องต้น'!$H$2,"",IF(VLOOKUP($A127,'03.คีย์เทอม2'!$A$10:$GT$59,155,FALSE)="","",VLOOKUP($A127,'03.คีย์เทอม2'!$A$10:$GT$59,155,FALSE)))</f>
        <v/>
      </c>
      <c r="DB127" s="1262" t="str">
        <f t="shared" si="114"/>
        <v/>
      </c>
      <c r="DC127" s="1233" t="str">
        <f>IF('2.ชื่อนักเรียน'!R59="มส","มส",IF('2.ชื่อนักเรียน'!R59="ร","ร",IF('2.ชื่อนักเรียน'!R59="ย้าย","ย้าย",IF($B127="","",IF(DB127="","",IF(DB127&gt;=75,"เชี่ยวชาญ",IF(DB127&gt;=65,"ชำนาญ",IF(DB127&gt;=55,"พัฒนา",IF(DB127&gt;=50,"เริ่มต้น","ไม่ผ่าน")))))))))</f>
        <v/>
      </c>
      <c r="DD127" s="1233" t="str">
        <f>IF($A$72&lt;&gt;"ชั้น"&amp;'01.ข้อมูลเบื้องต้น'!$H$2,"",IF(VLOOKUP($A127,'02.คีย์เทอม1'!$A$10:$GT$59,160,FALSE)="","",VLOOKUP($A127,'02.คีย์เทอม1'!$A$10:$GT$59,160,FALSE)))</f>
        <v/>
      </c>
      <c r="DE127" s="1233" t="str">
        <f>IF($A$72&lt;&gt;"ชั้น"&amp;'01.ข้อมูลเบื้องต้น'!$H$2,"",IF(VLOOKUP($A127,'03.คีย์เทอม2'!$A$10:$GT$59,160,FALSE)="","",VLOOKUP($A127,'03.คีย์เทอม2'!$A$10:$GT$59,160,FALSE)))</f>
        <v/>
      </c>
      <c r="DF127" s="1262" t="str">
        <f t="shared" si="115"/>
        <v/>
      </c>
      <c r="DG127" s="1233" t="str">
        <f>IF('2.ชื่อนักเรียน'!R59="มส","มส",IF('2.ชื่อนักเรียน'!R59="ร","ร",IF('2.ชื่อนักเรียน'!R59="ย้าย","ย้าย",IF($B127="","",IF(DF127="","",IF(DF127&gt;=75,"เชี่ยวชาญ",IF(DF127&gt;=65,"ชำนาญ",IF(DF127&gt;=55,"พัฒนา",IF(DF127&gt;=50,"เริ่มต้น","ไม่ผ่าน")))))))))</f>
        <v/>
      </c>
      <c r="DH127" s="1233" t="str">
        <f>IF($A$72&lt;&gt;"ชั้น"&amp;'01.ข้อมูลเบื้องต้น'!$H$2,"",IF(VLOOKUP($A127,'02.คีย์เทอม1'!$A$10:$GT$59,165,FALSE)="","",VLOOKUP($A127,'02.คีย์เทอม1'!$A$10:$GT$59,165,FALSE)))</f>
        <v/>
      </c>
      <c r="DI127" s="1233" t="str">
        <f>IF($A$72&lt;&gt;"ชั้น"&amp;'01.ข้อมูลเบื้องต้น'!$H$2,"",IF(VLOOKUP($A127,'03.คีย์เทอม2'!$A$10:$GT$59,165,FALSE)="","",VLOOKUP($A127,'03.คีย์เทอม2'!$A$10:$GT$59,165,FALSE)))</f>
        <v/>
      </c>
      <c r="DJ127" s="1262" t="str">
        <f t="shared" si="116"/>
        <v/>
      </c>
      <c r="DK127" s="1233" t="str">
        <f>IF('2.ชื่อนักเรียน'!R59="มส","มส",IF('2.ชื่อนักเรียน'!R59="ร","ร",IF('2.ชื่อนักเรียน'!R59="ย้าย","ย้าย",IF($B127="","",IF(DJ127="","",IF(DJ127&gt;=75,"เชี่ยวชาญ",IF(DJ127&gt;=65,"ชำนาญ",IF(DJ127&gt;=55,"พัฒนา",IF(DJ127&gt;=50,"เริ่มต้น","ไม่ผ่าน")))))))))</f>
        <v/>
      </c>
      <c r="DL127" s="1233" t="str">
        <f>IF($A$72&lt;&gt;"ชั้น"&amp;'01.ข้อมูลเบื้องต้น'!$H$2,"",IF(VLOOKUP($A127,'02.คีย์เทอม1'!$A$10:$GT$59,170,FALSE)="","",VLOOKUP($A127,'02.คีย์เทอม1'!$A$10:$GT$59,170,FALSE)))</f>
        <v/>
      </c>
      <c r="DM127" s="1233" t="str">
        <f>IF($A$72&lt;&gt;"ชั้น"&amp;'01.ข้อมูลเบื้องต้น'!$H$2,"",IF(VLOOKUP($A127,'03.คีย์เทอม2'!$A$10:$GT$59,170,FALSE)="","",VLOOKUP($A127,'03.คีย์เทอม2'!$A$10:$GT$59,170,FALSE)))</f>
        <v/>
      </c>
      <c r="DN127" s="1262" t="str">
        <f t="shared" si="117"/>
        <v/>
      </c>
      <c r="DO127" s="1233" t="str">
        <f>IF('2.ชื่อนักเรียน'!R59="มส","มส",IF('2.ชื่อนักเรียน'!R59="ร","ร",IF('2.ชื่อนักเรียน'!R59="ย้าย","ย้าย",IF($B127="","",IF(DN127="","",IF(DN127&gt;=75,"เชี่ยวชาญ",IF(DN127&gt;=65,"ชำนาญ",IF(DN127&gt;=55,"พัฒนา",IF(DN127&gt;=50,"เริ่มต้น","ไม่ผ่าน")))))))))</f>
        <v/>
      </c>
      <c r="DP127" s="1233" t="str">
        <f>IF($A$72&lt;&gt;"ชั้น"&amp;'01.ข้อมูลเบื้องต้น'!$H$2,"",IF(VLOOKUP($A127,'02.คีย์เทอม1'!$A$10:$GT$59,175,FALSE)="","",VLOOKUP($A127,'02.คีย์เทอม1'!$A$10:$GT$59,175,FALSE)))</f>
        <v/>
      </c>
      <c r="DQ127" s="1233" t="str">
        <f>IF($A$72&lt;&gt;"ชั้น"&amp;'01.ข้อมูลเบื้องต้น'!$H$2,"",IF(VLOOKUP($A127,'03.คีย์เทอม2'!$A$10:$GT$59,175,FALSE)="","",VLOOKUP($A127,'03.คีย์เทอม2'!$A$10:$GT$59,175,FALSE)))</f>
        <v/>
      </c>
      <c r="DR127" s="1262" t="str">
        <f t="shared" si="118"/>
        <v/>
      </c>
      <c r="DS127" s="1233" t="str">
        <f>IF('2.ชื่อนักเรียน'!R59="มส","มส",IF('2.ชื่อนักเรียน'!R59="ร","ร",IF('2.ชื่อนักเรียน'!R59="ย้าย","ย้าย",IF($B127="","",IF(DR127="","",IF(DR127&gt;=75,"เชี่ยวชาญ",IF(DR127&gt;=65,"ชำนาญ",IF(DR127&gt;=55,"พัฒนา",IF(DR127&gt;=50,"เริ่มต้น","ไม่ผ่าน")))))))))</f>
        <v/>
      </c>
      <c r="DT127" s="1233" t="str">
        <f>IF($A$72&lt;&gt;"ชั้น"&amp;'01.ข้อมูลเบื้องต้น'!$H$2,"",IF(VLOOKUP($A127,'02.คีย์เทอม1'!$A$10:$GT$59,180,FALSE)="","",VLOOKUP($A127,'02.คีย์เทอม1'!$A$10:$GT$59,180,FALSE)))</f>
        <v/>
      </c>
      <c r="DU127" s="1233" t="str">
        <f>IF($A$72&lt;&gt;"ชั้น"&amp;'01.ข้อมูลเบื้องต้น'!$H$2,"",IF(VLOOKUP($A127,'03.คีย์เทอม2'!$A$10:$GT$59,180,FALSE)="","",VLOOKUP($A127,'03.คีย์เทอม2'!$A$10:$GT$59,180,FALSE)))</f>
        <v/>
      </c>
      <c r="DV127" s="1262" t="str">
        <f t="shared" si="119"/>
        <v/>
      </c>
      <c r="DW127" s="1233" t="str">
        <f>IF('2.ชื่อนักเรียน'!R59="มส","มส",IF('2.ชื่อนักเรียน'!R59="ร","ร",IF('2.ชื่อนักเรียน'!R59="ย้าย","ย้าย",IF($B127="","",IF(DV127="","",IF(DV127&gt;=75,"เชี่ยวชาญ",IF(DV127&gt;=65,"ชำนาญ",IF(DV127&gt;=55,"พัฒนา",IF(DV127&gt;=50,"เริ่มต้น","ไม่ผ่าน")))))))))</f>
        <v/>
      </c>
    </row>
    <row r="128" spans="1:127" ht="16.8" customHeight="1" thickBot="1">
      <c r="A128" s="1337">
        <v>50</v>
      </c>
      <c r="B128" s="1338" t="str">
        <f>IF('2.ชื่อนักเรียน'!C60="","",'2.ชื่อนักเรียน'!C60)</f>
        <v/>
      </c>
      <c r="C128" s="1424" t="str">
        <f>IF('2.ชื่อนักเรียน'!D60="","",'2.ชื่อนักเรียน'!D60)</f>
        <v/>
      </c>
      <c r="D128" s="1340" t="str">
        <f>IF($A$72&lt;&gt;"ชั้น"&amp;'01.ข้อมูลเบื้องต้น'!$H$2,"",IF(AK128="","",AK128))</f>
        <v/>
      </c>
      <c r="E128" s="1340" t="str">
        <f>IF($A$72&lt;&gt;"ชั้น"&amp;'01.ข้อมูลเบื้องต้น'!$H$2,"",IF(AO128="","",AO128))</f>
        <v/>
      </c>
      <c r="F128" s="1341" t="str">
        <f>IF($A$72&lt;&gt;"ชั้น"&amp;'01.ข้อมูลเบื้องต้น'!$H$2,"",IF(AS128="","",AS128))</f>
        <v/>
      </c>
      <c r="G128" s="1342" t="str">
        <f>IF($A$72&lt;&gt;"ชั้น"&amp;'01.ข้อมูลเบื้องต้น'!$H$2,"",IF(AW128="","",AW128))</f>
        <v/>
      </c>
      <c r="H128" s="1343" t="str">
        <f>IF($A$72&lt;&gt;"ชั้น"&amp;'01.ข้อมูลเบื้องต้น'!$H$2,"",IF(BA128="","",BA128))</f>
        <v/>
      </c>
      <c r="I128" s="1344" t="str">
        <f>IF($A$72&lt;&gt;"ชั้น"&amp;'01.ข้อมูลเบื้องต้น'!$H$2,"",IF(BE128="","",BE128))</f>
        <v/>
      </c>
      <c r="J128" s="1344" t="str">
        <f>IF($A$72&lt;&gt;"ชั้น"&amp;'01.ข้อมูลเบื้องต้น'!$H$2,"",IF(BI128="","",BI128))</f>
        <v/>
      </c>
      <c r="K128" s="1344" t="str">
        <f>IF($A$72&lt;&gt;"ชั้น"&amp;'01.ข้อมูลเบื้องต้น'!$H$2,"",IF(BM128="","",BM128))</f>
        <v/>
      </c>
      <c r="L128" s="1345" t="str">
        <f>IF($A$72&lt;&gt;"ชั้น"&amp;'01.ข้อมูลเบื้องต้น'!$H$2,"",IF(BO128="","",BO128))</f>
        <v/>
      </c>
      <c r="M128" s="1342" t="str">
        <f>IF($A$72&lt;&gt;"ชั้น"&amp;'01.ข้อมูลเบื้องต้น'!$H$2,"",IF(BS128="","",BS128))</f>
        <v/>
      </c>
      <c r="N128" s="1343" t="str">
        <f>IF($A$72&lt;&gt;"ชั้น"&amp;'01.ข้อมูลเบื้องต้น'!$H$2,"",IF(BW128="","",BW128))</f>
        <v/>
      </c>
      <c r="O128" s="1343" t="str">
        <f>IF($A$72&lt;&gt;"ชั้น"&amp;'01.ข้อมูลเบื้องต้น'!$H$2,"",IF(CA128="","",CA128))</f>
        <v/>
      </c>
      <c r="P128" s="1343" t="str">
        <f>IF($A$72&lt;&gt;"ชั้น"&amp;'01.ข้อมูลเบื้องต้น'!$H$2,"",IF(CE128="","",CE128))</f>
        <v/>
      </c>
      <c r="Q128" s="1343" t="str">
        <f>IF($A$72&lt;&gt;"ชั้น"&amp;'01.ข้อมูลเบื้องต้น'!$H$2,"",IF(CI128="","",CI128))</f>
        <v/>
      </c>
      <c r="R128" s="1343" t="str">
        <f>IF($A$72&lt;&gt;"ชั้น"&amp;'01.ข้อมูลเบื้องต้น'!$H$2,"",IF(CM128="","",CM128))</f>
        <v/>
      </c>
      <c r="S128" s="1343" t="str">
        <f>IF($A$72&lt;&gt;"ชั้น"&amp;'01.ข้อมูลเบื้องต้น'!$H$2,"",IF(CQ128="","",CQ128))</f>
        <v/>
      </c>
      <c r="T128" s="1343" t="str">
        <f>IF($A$72&lt;&gt;"ชั้น"&amp;'01.ข้อมูลเบื้องต้น'!$H$2,"",IF(CU128="","",CU128))</f>
        <v/>
      </c>
      <c r="U128" s="1343" t="str">
        <f>IF($A$72&lt;&gt;"ชั้น"&amp;'01.ข้อมูลเบื้องต้น'!$H$2,"",IF(CY128="","",CY128))</f>
        <v/>
      </c>
      <c r="V128" s="1343" t="str">
        <f>IF($A$72&lt;&gt;"ชั้น"&amp;'01.ข้อมูลเบื้องต้น'!$H$2,"",IF(DC128="","",DC128))</f>
        <v/>
      </c>
      <c r="W128" s="1343" t="str">
        <f>IF($A$72&lt;&gt;"ชั้น"&amp;'01.ข้อมูลเบื้องต้น'!$H$2,"",IF(DG128="","",DG128))</f>
        <v/>
      </c>
      <c r="X128" s="1343" t="str">
        <f>IF($A$72&lt;&gt;"ชั้น"&amp;'01.ข้อมูลเบื้องต้น'!$H$2,"",IF(DK128="","",DK128))</f>
        <v/>
      </c>
      <c r="Y128" s="1343" t="str">
        <f>IF($A$72&lt;&gt;"ชั้น"&amp;'01.ข้อมูลเบื้องต้น'!$H$2,"",IF(DO128="","",DO128))</f>
        <v/>
      </c>
      <c r="Z128" s="1343" t="str">
        <f>IF($A$72&lt;&gt;"ชั้น"&amp;'01.ข้อมูลเบื้องต้น'!$H$2,"",IF(DS128="","",DS128))</f>
        <v/>
      </c>
      <c r="AA128" s="1425" t="str">
        <f>IF($A$72&lt;&gt;"ชั้น"&amp;'01.ข้อมูลเบื้องต้น'!$H$2,"",IF(DW128="","",DW128))</f>
        <v/>
      </c>
      <c r="AB128" s="1426" t="str">
        <f>IF($A$72&lt;&gt;"ชั้น"&amp;'01.ข้อมูลเบื้องต้น'!$H$2,"",'7.พัฒนาผู้เรียน'!G60)</f>
        <v/>
      </c>
      <c r="AC128" s="1427" t="str">
        <f>IF($A$72&lt;&gt;"ชั้น"&amp;'01.ข้อมูลเบื้องต้น'!$H$2,"",'9.คุณลักษณะ'!I60)</f>
        <v/>
      </c>
      <c r="AH128" s="1233" t="str">
        <f>IF($A$72&lt;&gt;"ชั้น"&amp;'01.ข้อมูลเบื้องต้น'!$H$2,"",IF(VLOOKUP($A128,'02.คีย์เทอม1'!$A$10:$GT$59,189,FALSE)="","",VLOOKUP($A128,'02.คีย์เทอม1'!$A$10:$GT$59,189,FALSE)))</f>
        <v/>
      </c>
      <c r="AI128" s="1233" t="str">
        <f>IF($A$72&lt;&gt;"ชั้น"&amp;'01.ข้อมูลเบื้องต้น'!$H$2,"",IF(VLOOKUP($A128,'03.คีย์เทอม2'!$A$10:$GT$59,189,FALSE)="","",VLOOKUP($A128,'03.คีย์เทอม2'!$A$10:$GT$59,189,FALSE)))</f>
        <v/>
      </c>
      <c r="AJ128" s="1262" t="str">
        <f t="shared" si="73"/>
        <v/>
      </c>
      <c r="AK128" s="1233" t="str">
        <f>IF('2.ชื่อนักเรียน'!R60="มส","มส",IF('2.ชื่อนักเรียน'!R60="ร","ร",IF('2.ชื่อนักเรียน'!R60="ย้าย","ย้าย",IF($B128="","",IF(AJ128="","",IF(AJ128&gt;=75,"เชี่ยวชาญ",IF(AJ128&gt;=65,"ชำนาญ",IF(AJ128&gt;=55,"พัฒนา",IF(AJ128&gt;=50,"เริ่มต้น","ไม่ผ่าน")))))))))</f>
        <v/>
      </c>
      <c r="AL128" s="1233" t="str">
        <f>IF($A$72&lt;&gt;"ชั้น"&amp;'01.ข้อมูลเบื้องต้น'!$H$2,"",IF(VLOOKUP($A128,'02.คีย์เทอม1'!$A$10:$GT$59,193,FALSE)="","",VLOOKUP($A128,'02.คีย์เทอม1'!$A$10:$GT$59,193,FALSE)))</f>
        <v/>
      </c>
      <c r="AM128" s="1233" t="str">
        <f>IF($A$72&lt;&gt;"ชั้น"&amp;'01.ข้อมูลเบื้องต้น'!$H$2,"",IF(VLOOKUP($A128,'03.คีย์เทอม2'!$A$10:$GT$59,193,FALSE)="","",VLOOKUP($A128,'03.คีย์เทอม2'!$A$10:$GT$59,193,FALSE)))</f>
        <v/>
      </c>
      <c r="AN128" s="1262" t="str">
        <f t="shared" si="97"/>
        <v/>
      </c>
      <c r="AO128" s="1233" t="str">
        <f>IF('2.ชื่อนักเรียน'!R60="มส","มส",IF('2.ชื่อนักเรียน'!R60="ร","ร",IF('2.ชื่อนักเรียน'!R60="ย้าย","ย้าย",IF($B128="","",IF(AN128="","",IF(AN128&gt;=75,"เชี่ยวชาญ",IF(AN128&gt;=65,"ชำนาญ",IF(AN128&gt;=55,"พัฒนา",IF(AN128&gt;=50,"เริ่มต้น","ไม่ผ่าน")))))))))</f>
        <v/>
      </c>
      <c r="AP128" s="1233" t="str">
        <f>IF($A$72&lt;&gt;"ชั้น"&amp;'01.ข้อมูลเบื้องต้น'!$H$2,"",IF(VLOOKUP($A128,'02.คีย์เทอม1'!$A$10:$GT$59,195,FALSE)="","",VLOOKUP($A128,'02.คีย์เทอม1'!$A$10:$GT$59,195,FALSE)))</f>
        <v/>
      </c>
      <c r="AQ128" s="1233" t="str">
        <f>IF($A$72&lt;&gt;"ชั้น"&amp;'01.ข้อมูลเบื้องต้น'!$H$2,"",IF(VLOOKUP($A128,'03.คีย์เทอม2'!$A$10:$GT$59,195,FALSE)="","",VLOOKUP($A128,'03.คีย์เทอม2'!$A$10:$GT$59,195,FALSE)))</f>
        <v/>
      </c>
      <c r="AR128" s="1262" t="str">
        <f t="shared" si="98"/>
        <v/>
      </c>
      <c r="AS128" s="1233" t="str">
        <f>IF('2.ชื่อนักเรียน'!R60="มส","มส",IF('2.ชื่อนักเรียน'!R60="ร","ร",IF('2.ชื่อนักเรียน'!R60="ย้าย","ย้าย",IF($B128="","",IF(AR128="","",IF(AR128&gt;=75,"เชี่ยวชาญ",IF(AR128&gt;=65,"ชำนาญ",IF(AR128&gt;=55,"พัฒนา",IF(AR128&gt;=50,"เริ่มต้น","ไม่ผ่าน")))))))))</f>
        <v/>
      </c>
      <c r="AT128" s="1233" t="str">
        <f>IF($A$72&lt;&gt;"ชั้น"&amp;'01.ข้อมูลเบื้องต้น'!$H$2,"",IF(VLOOKUP($A128,'02.คีย์เทอม1'!$A$10:$GT$59,196,FALSE)="","",VLOOKUP($A128,'02.คีย์เทอม1'!$A$10:$GT$59,196,FALSE)))</f>
        <v/>
      </c>
      <c r="AU128" s="1233" t="str">
        <f>IF($A$72&lt;&gt;"ชั้น"&amp;'01.ข้อมูลเบื้องต้น'!$H$2,"",IF(VLOOKUP($A128,'03.คีย์เทอม2'!$A$10:$GT$59,196,FALSE)="","",VLOOKUP($A128,'03.คีย์เทอม2'!$A$10:$GT$59,196,FALSE)))</f>
        <v/>
      </c>
      <c r="AV128" s="1262" t="str">
        <f t="shared" si="99"/>
        <v/>
      </c>
      <c r="AW128" s="1233" t="str">
        <f>IF('2.ชื่อนักเรียน'!R60="มส","มส",IF('2.ชื่อนักเรียน'!R60="ร","ร",IF('2.ชื่อนักเรียน'!R60="ย้าย","ย้าย",IF($B128="","",IF(AV128="","",IF(AV128&gt;=75,"เชี่ยวชาญ",IF(AV128&gt;=65,"ชำนาญ",IF(AV128&gt;=55,"พัฒนา",IF(AV128&gt;=50,"เริ่มต้น","ไม่ผ่าน")))))))))</f>
        <v/>
      </c>
      <c r="AX128" s="1233" t="str">
        <f>IF($A$72&lt;&gt;"ชั้น"&amp;'01.ข้อมูลเบื้องต้น'!$H$2,"",IF(VLOOKUP($A128,'02.คีย์เทอม1'!$A$10:$GT$59,197,FALSE)="","",VLOOKUP($A128,'02.คีย์เทอม1'!$A$10:$GT$59,197,FALSE)))</f>
        <v/>
      </c>
      <c r="AY128" s="1233" t="str">
        <f>IF($A$72&lt;&gt;"ชั้น"&amp;'01.ข้อมูลเบื้องต้น'!$H$2,"",IF(VLOOKUP($A128,'03.คีย์เทอม2'!$A$10:$GT$59,197,FALSE)="","",VLOOKUP($A128,'03.คีย์เทอม2'!$A$10:$GT$59,197,FALSE)))</f>
        <v/>
      </c>
      <c r="AZ128" s="1262" t="str">
        <f t="shared" si="100"/>
        <v/>
      </c>
      <c r="BA128" s="1233" t="str">
        <f>IF('2.ชื่อนักเรียน'!R60="มส","มส",IF('2.ชื่อนักเรียน'!R60="ร","ร",IF('2.ชื่อนักเรียน'!R60="ย้าย","ย้าย",IF($B128="","",IF(AZ128="","",IF(AZ128&gt;=75,"เชี่ยวชาญ",IF(AZ128&gt;=65,"ชำนาญ",IF(AZ128&gt;=55,"พัฒนา",IF(AZ128&gt;=50,"เริ่มต้น","ไม่ผ่าน")))))))))</f>
        <v/>
      </c>
      <c r="BB128" s="1233" t="str">
        <f>IF($A$72&lt;&gt;"ชั้น"&amp;'01.ข้อมูลเบื้องต้น'!$H$2,"",IF(VLOOKUP($A128,'02.คีย์เทอม1'!$A$10:$GT$59,198,FALSE)="","",VLOOKUP($A128,'02.คีย์เทอม1'!$A$10:$GT$59,198,FALSE)))</f>
        <v/>
      </c>
      <c r="BC128" s="1233" t="str">
        <f>IF($A$72&lt;&gt;"ชั้น"&amp;'01.ข้อมูลเบื้องต้น'!$H$2,"",IF(VLOOKUP($A128,'03.คีย์เทอม2'!$A$10:$GT$59,198,FALSE)="","",VLOOKUP($A128,'03.คีย์เทอม2'!$A$10:$GT$59,198,FALSE)))</f>
        <v/>
      </c>
      <c r="BD128" s="1262" t="str">
        <f t="shared" si="101"/>
        <v/>
      </c>
      <c r="BE128" s="1233" t="str">
        <f>IF('2.ชื่อนักเรียน'!R60="มส","มส",IF('2.ชื่อนักเรียน'!R60="ร","ร",IF('2.ชื่อนักเรียน'!R60="ย้าย","ย้าย",IF($B128="","",IF(BD128="","",IF(BD128&gt;=75,"เชี่ยวชาญ",IF(BD128&gt;=65,"ชำนาญ",IF(BD128&gt;=55,"พัฒนา",IF(BD128&gt;=50,"เริ่มต้น","ไม่ผ่าน")))))))))</f>
        <v/>
      </c>
      <c r="BF128" s="1233" t="str">
        <f>IF($A$72&lt;&gt;"ชั้น"&amp;'01.ข้อมูลเบื้องต้น'!$H$2,"",IF(VLOOKUP($A128,'02.คีย์เทอม1'!$A$10:$GT$59,199,FALSE)="","",VLOOKUP($A128,'02.คีย์เทอม1'!$A$10:$GT$59,199,FALSE)))</f>
        <v/>
      </c>
      <c r="BG128" s="1233" t="str">
        <f>IF($A$72&lt;&gt;"ชั้น"&amp;'01.ข้อมูลเบื้องต้น'!$H$2,"",IF(VLOOKUP($A128,'03.คีย์เทอม2'!$A$10:$GT$59,199,FALSE)="","",VLOOKUP($A128,'03.คีย์เทอม2'!$A$10:$GT$59,199,FALSE)))</f>
        <v/>
      </c>
      <c r="BH128" s="1262" t="str">
        <f t="shared" si="102"/>
        <v/>
      </c>
      <c r="BI128" s="1233" t="str">
        <f>IF('2.ชื่อนักเรียน'!R60="มส","มส",IF('2.ชื่อนักเรียน'!R60="ร","ร",IF('2.ชื่อนักเรียน'!R60="ย้าย","ย้าย",IF($B128="","",IF(BH128="","",IF(BH128&gt;=75,"เชี่ยวชาญ",IF(BH128&gt;=65,"ชำนาญ",IF(BH128&gt;=55,"พัฒนา",IF(BH128&gt;=50,"เริ่มต้น","ไม่ผ่าน")))))))))</f>
        <v/>
      </c>
      <c r="BJ128" s="1233" t="str">
        <f>IF($A$72&lt;&gt;"ชั้น"&amp;'01.ข้อมูลเบื้องต้น'!$H$2,"",IF(VLOOKUP($A128,'02.คีย์เทอม1'!$A$10:$GT$59,200,FALSE)="","",VLOOKUP($A128,'02.คีย์เทอม1'!$A$10:$GT$59,200,FALSE)))</f>
        <v/>
      </c>
      <c r="BK128" s="1233" t="str">
        <f>IF($A$72&lt;&gt;"ชั้น"&amp;'01.ข้อมูลเบื้องต้น'!$H$2,"",IF(VLOOKUP($A128,'03.คีย์เทอม2'!$A$10:$GT$59,200,FALSE)="","",VLOOKUP($A128,'03.คีย์เทอม2'!$A$10:$GT$59,200,FALSE)))</f>
        <v/>
      </c>
      <c r="BL128" s="1262" t="str">
        <f t="shared" si="103"/>
        <v/>
      </c>
      <c r="BM128" s="1233" t="str">
        <f>IF('2.ชื่อนักเรียน'!R60="มส","มส",IF('2.ชื่อนักเรียน'!R60="ร","ร",IF('2.ชื่อนักเรียน'!R60="ย้าย","ย้าย",IF($B128="","",IF(BL128="","",IF(BL128&gt;=75,"เชี่ยวชาญ",IF(BL128&gt;=65,"ชำนาญ",IF(BL128&gt;=55,"พัฒนา",IF(BL128&gt;=50,"เริ่มต้น","ไม่ผ่าน")))))))))</f>
        <v/>
      </c>
      <c r="BN128" s="1262" t="str">
        <f t="shared" si="104"/>
        <v/>
      </c>
      <c r="BO128" s="1233" t="str">
        <f>IF('2.ชื่อนักเรียน'!R60="มส","มส",IF('2.ชื่อนักเรียน'!R60="ร","ร",IF('2.ชื่อนักเรียน'!R60="ย้าย","ย้าย",IF($B128="","",IF(BN128="","",IF(BN128&gt;=75,"เชี่ยวชาญ",IF(BN128&gt;=65,"ชำนาญ",IF(BN128&gt;=55,"พัฒนา",IF(BN128&gt;=50,"เริ่มต้น","ไม่ผ่าน")))))))))</f>
        <v/>
      </c>
      <c r="BP128" s="1233" t="str">
        <f>IF($A$72&lt;&gt;"ชั้น"&amp;'01.ข้อมูลเบื้องต้น'!$H$2,"",IF(VLOOKUP($A128,'02.คีย์เทอม1'!$A$10:$GT$59,110,FALSE)="","",VLOOKUP($A128,'02.คีย์เทอม1'!$A$10:$GT$59,110,FALSE)))</f>
        <v/>
      </c>
      <c r="BQ128" s="1233" t="str">
        <f>IF($A$72&lt;&gt;"ชั้น"&amp;'01.ข้อมูลเบื้องต้น'!$H$2,"",IF(VLOOKUP($A128,'03.คีย์เทอม2'!$A$10:$GT$59,110,FALSE)="","",VLOOKUP($A128,'03.คีย์เทอม2'!$A$10:$GT$59,110,FALSE)))</f>
        <v/>
      </c>
      <c r="BR128" s="1262" t="str">
        <f t="shared" si="105"/>
        <v/>
      </c>
      <c r="BS128" s="1233" t="str">
        <f>IF('2.ชื่อนักเรียน'!R60="มส","มส",IF('2.ชื่อนักเรียน'!R60="ร","ร",IF('2.ชื่อนักเรียน'!R60="ย้าย","ย้าย",IF($B128="","",IF(BR128="","",IF(BR128&gt;=75,"เชี่ยวชาญ",IF(BR128&gt;=65,"ชำนาญ",IF(BR128&gt;=55,"พัฒนา",IF(BR128&gt;=50,"เริ่มต้น","ไม่ผ่าน")))))))))</f>
        <v/>
      </c>
      <c r="BT128" s="1233" t="str">
        <f>IF($A$72&lt;&gt;"ชั้น"&amp;'01.ข้อมูลเบื้องต้น'!$H$2,"",IF(VLOOKUP($A128,'02.คีย์เทอม1'!$A$10:$GT$59,115,FALSE)="","",VLOOKUP($A128,'02.คีย์เทอม1'!$A$10:$GT$59,115,FALSE)))</f>
        <v/>
      </c>
      <c r="BU128" s="1233" t="str">
        <f>IF($A$72&lt;&gt;"ชั้น"&amp;'01.ข้อมูลเบื้องต้น'!$H$2,"",IF(VLOOKUP($A128,'03.คีย์เทอม2'!$A$10:$GT$59,115,FALSE)="","",VLOOKUP($A128,'03.คีย์เทอม2'!$A$10:$GT$59,115,FALSE)))</f>
        <v/>
      </c>
      <c r="BV128" s="1262" t="str">
        <f t="shared" si="106"/>
        <v/>
      </c>
      <c r="BW128" s="1233" t="str">
        <f>IF('2.ชื่อนักเรียน'!R60="มส","มส",IF('2.ชื่อนักเรียน'!R60="ร","ร",IF('2.ชื่อนักเรียน'!R60="ย้าย","ย้าย",IF($B128="","",IF(BV128="","",IF(BV128&gt;=75,"เชี่ยวชาญ",IF(BV128&gt;=65,"ชำนาญ",IF(BV128&gt;=55,"พัฒนา",IF(BV128&gt;=50,"เริ่มต้น","ไม่ผ่าน")))))))))</f>
        <v/>
      </c>
      <c r="BX128" s="1233" t="str">
        <f>IF($A$72&lt;&gt;"ชั้น"&amp;'01.ข้อมูลเบื้องต้น'!$H$2,"",IF(VLOOKUP($A128,'02.คีย์เทอม1'!$A$10:$GT$59,120,FALSE)="","",VLOOKUP($A128,'02.คีย์เทอม1'!$A$10:$GT$59,120,FALSE)))</f>
        <v/>
      </c>
      <c r="BY128" s="1233" t="str">
        <f>IF($A$72&lt;&gt;"ชั้น"&amp;'01.ข้อมูลเบื้องต้น'!$H$2,"",IF(VLOOKUP($A128,'03.คีย์เทอม2'!$A$10:$GT$59,120,FALSE)="","",VLOOKUP($A128,'03.คีย์เทอม2'!$A$10:$GT$59,120,FALSE)))</f>
        <v/>
      </c>
      <c r="BZ128" s="1262" t="str">
        <f t="shared" si="107"/>
        <v/>
      </c>
      <c r="CA128" s="1233" t="str">
        <f>IF('2.ชื่อนักเรียน'!R60="มส","มส",IF('2.ชื่อนักเรียน'!R60="ร","ร",IF('2.ชื่อนักเรียน'!R60="ย้าย","ย้าย",IF($B128="","",IF(BZ128="","",IF(BZ128&gt;=75,"เชี่ยวชาญ",IF(BZ128&gt;=65,"ชำนาญ",IF(BZ128&gt;=55,"พัฒนา",IF(BZ128&gt;=50,"เริ่มต้น","ไม่ผ่าน")))))))))</f>
        <v/>
      </c>
      <c r="CB128" s="1233" t="str">
        <f>IF($A$72&lt;&gt;"ชั้น"&amp;'01.ข้อมูลเบื้องต้น'!$H$2,"",IF(VLOOKUP($A128,'02.คีย์เทอม1'!$A$10:$GT$59,125,FALSE)="","",VLOOKUP($A128,'02.คีย์เทอม1'!$A$10:$GT$59,125,FALSE)))</f>
        <v/>
      </c>
      <c r="CC128" s="1233" t="str">
        <f>IF($A$72&lt;&gt;"ชั้น"&amp;'01.ข้อมูลเบื้องต้น'!$H$2,"",IF(VLOOKUP($A128,'03.คีย์เทอม2'!$A$10:$GT$59,125,FALSE)="","",VLOOKUP($A128,'03.คีย์เทอม2'!$A$10:$GT$59,125,FALSE)))</f>
        <v/>
      </c>
      <c r="CD128" s="1262" t="str">
        <f t="shared" si="108"/>
        <v/>
      </c>
      <c r="CE128" s="1233" t="str">
        <f>IF('2.ชื่อนักเรียน'!R60="มส","มส",IF('2.ชื่อนักเรียน'!R60="ร","ร",IF('2.ชื่อนักเรียน'!R60="ย้าย","ย้าย",IF($B128="","",IF(CD128="","",IF(CD128&gt;=75,"เชี่ยวชาญ",IF(CD128&gt;=65,"ชำนาญ",IF(CD128&gt;=55,"พัฒนา",IF(CD128&gt;=50,"เริ่มต้น","ไม่ผ่าน")))))))))</f>
        <v/>
      </c>
      <c r="CF128" s="1233" t="str">
        <f>IF($A$72&lt;&gt;"ชั้น"&amp;'01.ข้อมูลเบื้องต้น'!$H$2,"",IF(VLOOKUP($A128,'02.คีย์เทอม1'!$A$10:$GT$59,130,FALSE)="","",VLOOKUP($A128,'02.คีย์เทอม1'!$A$10:$GT$59,130,FALSE)))</f>
        <v/>
      </c>
      <c r="CG128" s="1233" t="str">
        <f>IF($A$72&lt;&gt;"ชั้น"&amp;'01.ข้อมูลเบื้องต้น'!$H$2,"",IF(VLOOKUP($A128,'03.คีย์เทอม2'!$A$10:$GT$59,130,FALSE)="","",VLOOKUP($A128,'03.คีย์เทอม2'!$A$10:$GT$59,130,FALSE)))</f>
        <v/>
      </c>
      <c r="CH128" s="1262" t="str">
        <f t="shared" si="109"/>
        <v/>
      </c>
      <c r="CI128" s="1233" t="str">
        <f>IF('2.ชื่อนักเรียน'!R60="มส","มส",IF('2.ชื่อนักเรียน'!R60="ร","ร",IF('2.ชื่อนักเรียน'!R60="ย้าย","ย้าย",IF($B128="","",IF(CH128="","",IF(CH128&gt;=75,"เชี่ยวชาญ",IF(CH128&gt;=65,"ชำนาญ",IF(CH128&gt;=55,"พัฒนา",IF(CH128&gt;=50,"เริ่มต้น","ไม่ผ่าน")))))))))</f>
        <v/>
      </c>
      <c r="CJ128" s="1233" t="str">
        <f>IF($A$72&lt;&gt;"ชั้น"&amp;'01.ข้อมูลเบื้องต้น'!$H$2,"",IF(VLOOKUP($A128,'02.คีย์เทอม1'!$A$10:$GT$59,135,FALSE)="","",VLOOKUP($A128,'02.คีย์เทอม1'!$A$10:$GT$59,135,FALSE)))</f>
        <v/>
      </c>
      <c r="CK128" s="1233" t="str">
        <f>IF($A$72&lt;&gt;"ชั้น"&amp;'01.ข้อมูลเบื้องต้น'!$H$2,"",IF(VLOOKUP($A128,'03.คีย์เทอม2'!$A$10:$GT$59,135,FALSE)="","",VLOOKUP($A128,'03.คีย์เทอม2'!$A$10:$GT$59,135,FALSE)))</f>
        <v/>
      </c>
      <c r="CL128" s="1262" t="str">
        <f t="shared" si="110"/>
        <v/>
      </c>
      <c r="CM128" s="1233" t="str">
        <f>IF('2.ชื่อนักเรียน'!R60="มส","มส",IF('2.ชื่อนักเรียน'!R60="ร","ร",IF('2.ชื่อนักเรียน'!R60="ย้าย","ย้าย",IF($B128="","",IF(CL128="","",IF(CL128&gt;=75,"เชี่ยวชาญ",IF(CL128&gt;=65,"ชำนาญ",IF(CL128&gt;=55,"พัฒนา",IF(CL128&gt;=50,"เริ่มต้น","ไม่ผ่าน")))))))))</f>
        <v/>
      </c>
      <c r="CN128" s="1233" t="str">
        <f>IF($A$72&lt;&gt;"ชั้น"&amp;'01.ข้อมูลเบื้องต้น'!$H$2,"",IF(VLOOKUP($A128,'02.คีย์เทอม1'!$A$10:$GT$59,140,FALSE)="","",VLOOKUP($A128,'02.คีย์เทอม1'!$A$10:$GT$59,140,FALSE)))</f>
        <v/>
      </c>
      <c r="CO128" s="1233" t="str">
        <f>IF($A$72&lt;&gt;"ชั้น"&amp;'01.ข้อมูลเบื้องต้น'!$H$2,"",IF(VLOOKUP($A128,'03.คีย์เทอม2'!$A$10:$GT$59,140,FALSE)="","",VLOOKUP($A128,'03.คีย์เทอม2'!$A$10:$GT$59,140,FALSE)))</f>
        <v/>
      </c>
      <c r="CP128" s="1262" t="str">
        <f t="shared" si="111"/>
        <v/>
      </c>
      <c r="CQ128" s="1233" t="str">
        <f>IF('2.ชื่อนักเรียน'!R60="มส","มส",IF('2.ชื่อนักเรียน'!R60="ร","ร",IF('2.ชื่อนักเรียน'!R60="ย้าย","ย้าย",IF($B128="","",IF(CP128="","",IF(CP128&gt;=75,"เชี่ยวชาญ",IF(CP128&gt;=65,"ชำนาญ",IF(CP128&gt;=55,"พัฒนา",IF(CP128&gt;=50,"เริ่มต้น","ไม่ผ่าน")))))))))</f>
        <v/>
      </c>
      <c r="CR128" s="1233" t="str">
        <f>IF($A$72&lt;&gt;"ชั้น"&amp;'01.ข้อมูลเบื้องต้น'!$H$2,"",IF(VLOOKUP($A128,'02.คีย์เทอม1'!$A$10:$GT$59,145,FALSE)="","",VLOOKUP($A128,'02.คีย์เทอม1'!$A$10:$GT$59,145,FALSE)))</f>
        <v/>
      </c>
      <c r="CS128" s="1233" t="str">
        <f>IF($A$72&lt;&gt;"ชั้น"&amp;'01.ข้อมูลเบื้องต้น'!$H$2,"",IF(VLOOKUP($A128,'03.คีย์เทอม2'!$A$10:$GT$59,145,FALSE)="","",VLOOKUP($A128,'03.คีย์เทอม2'!$A$10:$GT$59,145,FALSE)))</f>
        <v/>
      </c>
      <c r="CT128" s="1262" t="str">
        <f t="shared" si="112"/>
        <v/>
      </c>
      <c r="CU128" s="1233" t="str">
        <f>IF('2.ชื่อนักเรียน'!R60="มส","มส",IF('2.ชื่อนักเรียน'!R60="ร","ร",IF('2.ชื่อนักเรียน'!R60="ย้าย","ย้าย",IF($B128="","",IF(CT128="","",IF(CT128&gt;=75,"เชี่ยวชาญ",IF(CT128&gt;=65,"ชำนาญ",IF(CT128&gt;=55,"พัฒนา",IF(CT128&gt;=50,"เริ่มต้น","ไม่ผ่าน")))))))))</f>
        <v/>
      </c>
      <c r="CV128" s="1233" t="str">
        <f>IF($A$72&lt;&gt;"ชั้น"&amp;'01.ข้อมูลเบื้องต้น'!$H$2,"",IF(VLOOKUP($A128,'02.คีย์เทอม1'!$A$10:$GT$59,150,FALSE)="","",VLOOKUP($A128,'02.คีย์เทอม1'!$A$10:$GT$59,150,FALSE)))</f>
        <v/>
      </c>
      <c r="CW128" s="1233" t="str">
        <f>IF($A$72&lt;&gt;"ชั้น"&amp;'01.ข้อมูลเบื้องต้น'!$H$2,"",IF(VLOOKUP($A128,'03.คีย์เทอม2'!$A$10:$GT$59,150,FALSE)="","",VLOOKUP($A128,'03.คีย์เทอม2'!$A$10:$GT$59,150,FALSE)))</f>
        <v/>
      </c>
      <c r="CX128" s="1262" t="str">
        <f t="shared" si="113"/>
        <v/>
      </c>
      <c r="CY128" s="1233" t="str">
        <f>IF('2.ชื่อนักเรียน'!R60="มส","มส",IF('2.ชื่อนักเรียน'!R60="ร","ร",IF('2.ชื่อนักเรียน'!R60="ย้าย","ย้าย",IF($B128="","",IF(CX128="","",IF(CX128&gt;=75,"เชี่ยวชาญ",IF(CX128&gt;=65,"ชำนาญ",IF(CX128&gt;=55,"พัฒนา",IF(CX128&gt;=50,"เริ่มต้น","ไม่ผ่าน")))))))))</f>
        <v/>
      </c>
      <c r="CZ128" s="1233" t="str">
        <f>IF($A$72&lt;&gt;"ชั้น"&amp;'01.ข้อมูลเบื้องต้น'!$H$2,"",IF(VLOOKUP($A128,'02.คีย์เทอม1'!$A$10:$GT$59,155,FALSE)="","",VLOOKUP($A128,'02.คีย์เทอม1'!$A$10:$GT$59,155,FALSE)))</f>
        <v/>
      </c>
      <c r="DA128" s="1233" t="str">
        <f>IF($A$72&lt;&gt;"ชั้น"&amp;'01.ข้อมูลเบื้องต้น'!$H$2,"",IF(VLOOKUP($A128,'03.คีย์เทอม2'!$A$10:$GT$59,155,FALSE)="","",VLOOKUP($A128,'03.คีย์เทอม2'!$A$10:$GT$59,155,FALSE)))</f>
        <v/>
      </c>
      <c r="DB128" s="1262" t="str">
        <f t="shared" si="114"/>
        <v/>
      </c>
      <c r="DC128" s="1233" t="str">
        <f>IF('2.ชื่อนักเรียน'!R60="มส","มส",IF('2.ชื่อนักเรียน'!R60="ร","ร",IF('2.ชื่อนักเรียน'!R60="ย้าย","ย้าย",IF($B128="","",IF(DB128="","",IF(DB128&gt;=75,"เชี่ยวชาญ",IF(DB128&gt;=65,"ชำนาญ",IF(DB128&gt;=55,"พัฒนา",IF(DB128&gt;=50,"เริ่มต้น","ไม่ผ่าน")))))))))</f>
        <v/>
      </c>
      <c r="DD128" s="1233" t="str">
        <f>IF($A$72&lt;&gt;"ชั้น"&amp;'01.ข้อมูลเบื้องต้น'!$H$2,"",IF(VLOOKUP($A128,'02.คีย์เทอม1'!$A$10:$GT$59,160,FALSE)="","",VLOOKUP($A128,'02.คีย์เทอม1'!$A$10:$GT$59,160,FALSE)))</f>
        <v/>
      </c>
      <c r="DE128" s="1233" t="str">
        <f>IF($A$72&lt;&gt;"ชั้น"&amp;'01.ข้อมูลเบื้องต้น'!$H$2,"",IF(VLOOKUP($A128,'03.คีย์เทอม2'!$A$10:$GT$59,160,FALSE)="","",VLOOKUP($A128,'03.คีย์เทอม2'!$A$10:$GT$59,160,FALSE)))</f>
        <v/>
      </c>
      <c r="DF128" s="1262" t="str">
        <f t="shared" si="115"/>
        <v/>
      </c>
      <c r="DG128" s="1233" t="str">
        <f>IF('2.ชื่อนักเรียน'!R60="มส","มส",IF('2.ชื่อนักเรียน'!R60="ร","ร",IF('2.ชื่อนักเรียน'!R60="ย้าย","ย้าย",IF($B128="","",IF(DF128="","",IF(DF128&gt;=75,"เชี่ยวชาญ",IF(DF128&gt;=65,"ชำนาญ",IF(DF128&gt;=55,"พัฒนา",IF(DF128&gt;=50,"เริ่มต้น","ไม่ผ่าน")))))))))</f>
        <v/>
      </c>
      <c r="DH128" s="1233" t="str">
        <f>IF($A$72&lt;&gt;"ชั้น"&amp;'01.ข้อมูลเบื้องต้น'!$H$2,"",IF(VLOOKUP($A128,'02.คีย์เทอม1'!$A$10:$GT$59,165,FALSE)="","",VLOOKUP($A128,'02.คีย์เทอม1'!$A$10:$GT$59,165,FALSE)))</f>
        <v/>
      </c>
      <c r="DI128" s="1233" t="str">
        <f>IF($A$72&lt;&gt;"ชั้น"&amp;'01.ข้อมูลเบื้องต้น'!$H$2,"",IF(VLOOKUP($A128,'03.คีย์เทอม2'!$A$10:$GT$59,165,FALSE)="","",VLOOKUP($A128,'03.คีย์เทอม2'!$A$10:$GT$59,165,FALSE)))</f>
        <v/>
      </c>
      <c r="DJ128" s="1262" t="str">
        <f t="shared" si="116"/>
        <v/>
      </c>
      <c r="DK128" s="1233" t="str">
        <f>IF('2.ชื่อนักเรียน'!R60="มส","มส",IF('2.ชื่อนักเรียน'!R60="ร","ร",IF('2.ชื่อนักเรียน'!R60="ย้าย","ย้าย",IF($B128="","",IF(DJ128="","",IF(DJ128&gt;=75,"เชี่ยวชาญ",IF(DJ128&gt;=65,"ชำนาญ",IF(DJ128&gt;=55,"พัฒนา",IF(DJ128&gt;=50,"เริ่มต้น","ไม่ผ่าน")))))))))</f>
        <v/>
      </c>
      <c r="DL128" s="1233" t="str">
        <f>IF($A$72&lt;&gt;"ชั้น"&amp;'01.ข้อมูลเบื้องต้น'!$H$2,"",IF(VLOOKUP($A128,'02.คีย์เทอม1'!$A$10:$GT$59,170,FALSE)="","",VLOOKUP($A128,'02.คีย์เทอม1'!$A$10:$GT$59,170,FALSE)))</f>
        <v/>
      </c>
      <c r="DM128" s="1233" t="str">
        <f>IF($A$72&lt;&gt;"ชั้น"&amp;'01.ข้อมูลเบื้องต้น'!$H$2,"",IF(VLOOKUP($A128,'03.คีย์เทอม2'!$A$10:$GT$59,170,FALSE)="","",VLOOKUP($A128,'03.คีย์เทอม2'!$A$10:$GT$59,170,FALSE)))</f>
        <v/>
      </c>
      <c r="DN128" s="1262" t="str">
        <f t="shared" si="117"/>
        <v/>
      </c>
      <c r="DO128" s="1233" t="str">
        <f>IF('2.ชื่อนักเรียน'!R60="มส","มส",IF('2.ชื่อนักเรียน'!R60="ร","ร",IF('2.ชื่อนักเรียน'!R60="ย้าย","ย้าย",IF($B128="","",IF(DN128="","",IF(DN128&gt;=75,"เชี่ยวชาญ",IF(DN128&gt;=65,"ชำนาญ",IF(DN128&gt;=55,"พัฒนา",IF(DN128&gt;=50,"เริ่มต้น","ไม่ผ่าน")))))))))</f>
        <v/>
      </c>
      <c r="DP128" s="1233" t="str">
        <f>IF($A$72&lt;&gt;"ชั้น"&amp;'01.ข้อมูลเบื้องต้น'!$H$2,"",IF(VLOOKUP($A128,'02.คีย์เทอม1'!$A$10:$GT$59,175,FALSE)="","",VLOOKUP($A128,'02.คีย์เทอม1'!$A$10:$GT$59,175,FALSE)))</f>
        <v/>
      </c>
      <c r="DQ128" s="1233" t="str">
        <f>IF($A$72&lt;&gt;"ชั้น"&amp;'01.ข้อมูลเบื้องต้น'!$H$2,"",IF(VLOOKUP($A128,'03.คีย์เทอม2'!$A$10:$GT$59,175,FALSE)="","",VLOOKUP($A128,'03.คีย์เทอม2'!$A$10:$GT$59,175,FALSE)))</f>
        <v/>
      </c>
      <c r="DR128" s="1262" t="str">
        <f t="shared" si="118"/>
        <v/>
      </c>
      <c r="DS128" s="1233" t="str">
        <f>IF('2.ชื่อนักเรียน'!R60="มส","มส",IF('2.ชื่อนักเรียน'!R60="ร","ร",IF('2.ชื่อนักเรียน'!R60="ย้าย","ย้าย",IF($B128="","",IF(DR128="","",IF(DR128&gt;=75,"เชี่ยวชาญ",IF(DR128&gt;=65,"ชำนาญ",IF(DR128&gt;=55,"พัฒนา",IF(DR128&gt;=50,"เริ่มต้น","ไม่ผ่าน")))))))))</f>
        <v/>
      </c>
      <c r="DT128" s="1233" t="str">
        <f>IF($A$72&lt;&gt;"ชั้น"&amp;'01.ข้อมูลเบื้องต้น'!$H$2,"",IF(VLOOKUP($A128,'02.คีย์เทอม1'!$A$10:$GT$59,180,FALSE)="","",VLOOKUP($A128,'02.คีย์เทอม1'!$A$10:$GT$59,180,FALSE)))</f>
        <v/>
      </c>
      <c r="DU128" s="1233" t="str">
        <f>IF($A$72&lt;&gt;"ชั้น"&amp;'01.ข้อมูลเบื้องต้น'!$H$2,"",IF(VLOOKUP($A128,'03.คีย์เทอม2'!$A$10:$GT$59,180,FALSE)="","",VLOOKUP($A128,'03.คีย์เทอม2'!$A$10:$GT$59,180,FALSE)))</f>
        <v/>
      </c>
      <c r="DV128" s="1262" t="str">
        <f t="shared" si="119"/>
        <v/>
      </c>
      <c r="DW128" s="1233" t="str">
        <f>IF('2.ชื่อนักเรียน'!R60="มส","มส",IF('2.ชื่อนักเรียน'!R60="ร","ร",IF('2.ชื่อนักเรียน'!R60="ย้าย","ย้าย",IF($B128="","",IF(DV128="","",IF(DV128&gt;=75,"เชี่ยวชาญ",IF(DV128&gt;=65,"ชำนาญ",IF(DV128&gt;=55,"พัฒนา",IF(DV128&gt;=50,"เริ่มต้น","ไม่ผ่าน")))))))))</f>
        <v/>
      </c>
    </row>
    <row r="129" spans="1:127" ht="16.8" customHeight="1">
      <c r="A129" s="1428" t="s">
        <v>568</v>
      </c>
      <c r="B129" s="1429"/>
      <c r="C129" s="1430"/>
      <c r="D129" s="1367" t="str">
        <f>IF($A$72&lt;&gt;"ชั้น"&amp;'01.ข้อมูลเบื้องต้น'!$H$2,"",(('1.ปถ.07'!$AJ$16*100)/'1.ปถ.07'!AD16)+(('1.ปถ.07'!$AP$16*100)/'1.ปถ.07'!$AD$16))</f>
        <v/>
      </c>
      <c r="E129" s="1431" t="str">
        <f>IF($A$72&lt;&gt;"ชั้น"&amp;'01.ข้อมูลเบื้องต้น'!$H$2,"",(('1.ปถ.07'!AJ85*100)/'1.ปถ.07'!$AD$17)+(('1.ปถ.07'!AP85*100)/'1.ปถ.07'!$AD$17))</f>
        <v/>
      </c>
      <c r="F129" s="1432" t="str">
        <f>IF($A$72&lt;&gt;"ชั้น"&amp;'01.ข้อมูลเบื้องต้น'!$H$2,"",(('1.ปถ.07'!$AJ$18*100)/'1.ปถ.07'!$AD$18)+(('1.ปถ.07'!$AP$18*100)/'1.ปถ.07'!$AD$18))</f>
        <v/>
      </c>
      <c r="G129" s="1367" t="str">
        <f>IF($A$72&lt;&gt;"ชั้น"&amp;'01.ข้อมูลเบื้องต้น'!$H$2,"",(('1.ปถ.07'!$AJ$20*100)/'1.ปถ.07'!$AD$20)+(('1.ปถ.07'!$AP$20*100)/'1.ปถ.07'!$AD$20))</f>
        <v/>
      </c>
      <c r="H129" s="1431" t="str">
        <f>IF($A$72&lt;&gt;"ชั้น"&amp;'01.ข้อมูลเบื้องต้น'!$H$2,"",(('1.ปถ.07'!$AJ$21*100)/'1.ปถ.07'!$AD$21)+(('1.ปถ.07'!$AP$21*100)/'1.ปถ.07'!$AD$21))</f>
        <v/>
      </c>
      <c r="I129" s="1431" t="str">
        <f>IF($A$72&lt;&gt;"ชั้น"&amp;'01.ข้อมูลเบื้องต้น'!$H$2,"",(('1.ปถ.07'!$AJ$22*100)/'1.ปถ.07'!$AD$22)+(('1.ปถ.07'!$AP$22*100)/'1.ปถ.07'!$AD$22))</f>
        <v/>
      </c>
      <c r="J129" s="1431" t="str">
        <f>IF($A$72&lt;&gt;"ชั้น"&amp;'01.ข้อมูลเบื้องต้น'!$H$2,"",(('1.ปถ.07'!$AJ$23*100)/'1.ปถ.07'!$AD$23)+(('1.ปถ.07'!$AP$23*100)/'1.ปถ.07'!$AD$23))</f>
        <v/>
      </c>
      <c r="K129" s="1431" t="str">
        <f>IF($A$72&lt;&gt;"ชั้น"&amp;'01.ข้อมูลเบื้องต้น'!$H$2,"",(('1.ปถ.07'!$AJ$24*100)/'1.ปถ.07'!$AD$24)+(('1.ปถ.07'!$AP$24*100)/'1.ปถ.07'!$AD$24))</f>
        <v/>
      </c>
      <c r="L129" s="1433"/>
      <c r="M129" s="1367"/>
      <c r="N129" s="1368"/>
      <c r="O129" s="1368"/>
      <c r="P129" s="1368"/>
      <c r="Q129" s="1368"/>
      <c r="R129" s="1368"/>
      <c r="S129" s="1368"/>
      <c r="T129" s="1368"/>
      <c r="U129" s="1368"/>
      <c r="V129" s="1368"/>
      <c r="W129" s="1368"/>
      <c r="X129" s="1368"/>
      <c r="Y129" s="1368"/>
      <c r="Z129" s="1368"/>
      <c r="AA129" s="1434"/>
      <c r="AB129" s="1435"/>
      <c r="AC129" s="1436"/>
      <c r="AH129" s="1263"/>
      <c r="AI129" s="1263"/>
      <c r="AJ129" s="1264"/>
      <c r="AK129" s="1263"/>
      <c r="AL129" s="1263"/>
      <c r="AM129" s="1263"/>
      <c r="AN129" s="1264"/>
      <c r="AO129" s="1263"/>
      <c r="AP129" s="1263"/>
      <c r="AQ129" s="1263"/>
      <c r="AR129" s="1264"/>
      <c r="AS129" s="1263"/>
      <c r="AT129" s="1263"/>
      <c r="AU129" s="1263"/>
      <c r="AV129" s="1264"/>
      <c r="AW129" s="1263"/>
      <c r="AX129" s="1263"/>
      <c r="AY129" s="1263"/>
      <c r="AZ129" s="1264"/>
      <c r="BA129" s="1263"/>
      <c r="BB129" s="1263"/>
      <c r="BC129" s="1263"/>
      <c r="BD129" s="1264"/>
      <c r="BE129" s="1263"/>
      <c r="BF129" s="1263"/>
      <c r="BG129" s="1263"/>
      <c r="BH129" s="1264"/>
      <c r="BI129" s="1263"/>
      <c r="BJ129" s="1263"/>
      <c r="BK129" s="1263"/>
      <c r="BL129" s="1264"/>
      <c r="BM129" s="1263"/>
      <c r="BN129" s="1264"/>
      <c r="BO129" s="1263"/>
      <c r="BP129" s="1263"/>
      <c r="BQ129" s="1263"/>
      <c r="BR129" s="1264"/>
      <c r="BS129" s="1263"/>
      <c r="BT129" s="1263"/>
      <c r="BU129" s="1263"/>
      <c r="BV129" s="1264"/>
      <c r="BW129" s="1263"/>
      <c r="BX129" s="1263"/>
      <c r="BY129" s="1263"/>
      <c r="BZ129" s="1264"/>
      <c r="CA129" s="1263"/>
      <c r="CB129" s="1263"/>
      <c r="CC129" s="1263"/>
      <c r="CD129" s="1264"/>
      <c r="CE129" s="1263"/>
      <c r="CF129" s="1263"/>
      <c r="CG129" s="1263"/>
      <c r="CH129" s="1264"/>
      <c r="CI129" s="1263"/>
      <c r="CJ129" s="1263"/>
      <c r="CK129" s="1263"/>
      <c r="CL129" s="1264"/>
      <c r="CM129" s="1263"/>
      <c r="CN129" s="1263"/>
      <c r="CO129" s="1263"/>
      <c r="CP129" s="1264"/>
      <c r="CQ129" s="1263"/>
      <c r="CR129" s="1263"/>
      <c r="CS129" s="1263"/>
      <c r="CT129" s="1264"/>
      <c r="CU129" s="1263"/>
      <c r="CV129" s="1263"/>
      <c r="CW129" s="1263"/>
      <c r="CX129" s="1264"/>
      <c r="CY129" s="1263"/>
      <c r="CZ129" s="1263"/>
      <c r="DA129" s="1263"/>
      <c r="DB129" s="1264"/>
      <c r="DC129" s="1263"/>
      <c r="DD129" s="1263"/>
      <c r="DE129" s="1263"/>
      <c r="DF129" s="1264"/>
      <c r="DG129" s="1263"/>
      <c r="DH129" s="1263"/>
      <c r="DI129" s="1263"/>
      <c r="DJ129" s="1264"/>
      <c r="DK129" s="1263"/>
      <c r="DL129" s="1263"/>
      <c r="DM129" s="1263"/>
      <c r="DN129" s="1264"/>
      <c r="DO129" s="1263"/>
      <c r="DP129" s="1263"/>
      <c r="DQ129" s="1263"/>
      <c r="DR129" s="1264"/>
      <c r="DS129" s="1263"/>
      <c r="DT129" s="1263"/>
      <c r="DU129" s="1263"/>
      <c r="DV129" s="1264"/>
      <c r="DW129" s="1263"/>
    </row>
    <row r="130" spans="1:127" ht="16.8" customHeight="1">
      <c r="A130" s="1360" t="s">
        <v>569</v>
      </c>
      <c r="B130" s="1361"/>
      <c r="C130" s="1362"/>
      <c r="D130" s="1372" t="str">
        <f>IF($A$72&lt;&gt;"ชั้น"&amp;'01.ข้อมูลเบื้องต้น'!$H$2,"",(('1.ปถ.07'!$AV$16*100)/'1.ปถ.07'!$AD$16)+(('1.ปถ.07'!$BB$16*100)/'1.ปถ.07'!$AD$16))</f>
        <v/>
      </c>
      <c r="E130" s="1373" t="str">
        <f>IF($A$72&lt;&gt;"ชั้น"&amp;'01.ข้อมูลเบื้องต้น'!$H$2,"",(('1.ปถ.07'!AV85*100)/'1.ปถ.07'!$AD$17)+(('1.ปถ.07'!BB85*100)/'1.ปถ.07'!$AD$17))</f>
        <v/>
      </c>
      <c r="F130" s="1374" t="str">
        <f>IF($A$72&lt;&gt;"ชั้น"&amp;'01.ข้อมูลเบื้องต้น'!$H$2,"",(('1.ปถ.07'!$AV$18*100)/'1.ปถ.07'!$AD$18)+(('1.ปถ.07'!$BB$18*100)/'1.ปถ.07'!$AD$18))</f>
        <v/>
      </c>
      <c r="G130" s="1372" t="str">
        <f>IF($A$72&lt;&gt;"ชั้น"&amp;'01.ข้อมูลเบื้องต้น'!$H$2,"",(('1.ปถ.07'!$AV$20*100)/'1.ปถ.07'!$AD$20)+(('1.ปถ.07'!$BB$20*100)/'1.ปถ.07'!$AD$20))</f>
        <v/>
      </c>
      <c r="H130" s="1373" t="str">
        <f>IF($A$72&lt;&gt;"ชั้น"&amp;'01.ข้อมูลเบื้องต้น'!$H$2,"",(('1.ปถ.07'!$AV$21*100)/'1.ปถ.07'!$AD$21)+(('1.ปถ.07'!$BB$21*100)/'1.ปถ.07'!$AD$21))</f>
        <v/>
      </c>
      <c r="I130" s="1373" t="str">
        <f>IF($A$72&lt;&gt;"ชั้น"&amp;'01.ข้อมูลเบื้องต้น'!$H$2,"",(('1.ปถ.07'!$AV$22*100)/'1.ปถ.07'!$AD$22)+(('1.ปถ.07'!$BB$22*100)/'1.ปถ.07'!$AD$22))</f>
        <v/>
      </c>
      <c r="J130" s="1373" t="str">
        <f>IF($A$72&lt;&gt;"ชั้น"&amp;'01.ข้อมูลเบื้องต้น'!$H$2,"",(('1.ปถ.07'!$AV$23*100)/'1.ปถ.07'!$AD$23)+(('1.ปถ.07'!$BB$23*100)/'1.ปถ.07'!$AD$23))</f>
        <v/>
      </c>
      <c r="K130" s="1373" t="str">
        <f>IF($A$72&lt;&gt;"ชั้น"&amp;'01.ข้อมูลเบื้องต้น'!$H$2,"",(('1.ปถ.07'!$AV$24*100)/'1.ปถ.07'!$AD$24)+(('1.ปถ.07'!$BB$24*100)/'1.ปถ.07'!$AD$24))</f>
        <v/>
      </c>
      <c r="L130" s="1375"/>
      <c r="M130" s="1376"/>
      <c r="N130" s="1377"/>
      <c r="O130" s="1377"/>
      <c r="P130" s="1377"/>
      <c r="Q130" s="1377"/>
      <c r="R130" s="1377"/>
      <c r="S130" s="1377"/>
      <c r="T130" s="1377"/>
      <c r="U130" s="1377"/>
      <c r="V130" s="1377"/>
      <c r="W130" s="1377"/>
      <c r="X130" s="1377"/>
      <c r="Y130" s="1377"/>
      <c r="Z130" s="1377"/>
      <c r="AA130" s="1437"/>
      <c r="AB130" s="1438"/>
      <c r="AC130" s="1439"/>
      <c r="AH130" s="1263"/>
      <c r="AI130" s="1263"/>
      <c r="AJ130" s="1264"/>
      <c r="AK130" s="1263"/>
      <c r="AL130" s="1263"/>
      <c r="AM130" s="1263"/>
      <c r="AN130" s="1264"/>
      <c r="AO130" s="1263"/>
      <c r="AP130" s="1263"/>
      <c r="AQ130" s="1263"/>
      <c r="AR130" s="1264"/>
      <c r="AS130" s="1263"/>
      <c r="AT130" s="1263"/>
      <c r="AU130" s="1263"/>
      <c r="AV130" s="1264"/>
      <c r="AW130" s="1263"/>
      <c r="AX130" s="1263"/>
      <c r="AY130" s="1263"/>
      <c r="AZ130" s="1264"/>
      <c r="BA130" s="1263"/>
      <c r="BB130" s="1263"/>
      <c r="BC130" s="1263"/>
      <c r="BD130" s="1264"/>
      <c r="BE130" s="1263"/>
      <c r="BF130" s="1263"/>
      <c r="BG130" s="1263"/>
      <c r="BH130" s="1264"/>
      <c r="BI130" s="1263"/>
      <c r="BJ130" s="1263"/>
      <c r="BK130" s="1263"/>
      <c r="BL130" s="1264"/>
      <c r="BM130" s="1263"/>
      <c r="BN130" s="1264"/>
      <c r="BO130" s="1263"/>
      <c r="BP130" s="1263"/>
      <c r="BQ130" s="1263"/>
      <c r="BR130" s="1264"/>
      <c r="BS130" s="1263"/>
      <c r="BT130" s="1263"/>
      <c r="BU130" s="1263"/>
      <c r="BV130" s="1264"/>
      <c r="BW130" s="1263"/>
      <c r="BX130" s="1263"/>
      <c r="BY130" s="1263"/>
      <c r="BZ130" s="1264"/>
      <c r="CA130" s="1263"/>
      <c r="CB130" s="1263"/>
      <c r="CC130" s="1263"/>
      <c r="CD130" s="1264"/>
      <c r="CE130" s="1263"/>
      <c r="CF130" s="1263"/>
      <c r="CG130" s="1263"/>
      <c r="CH130" s="1264"/>
      <c r="CI130" s="1263"/>
      <c r="CJ130" s="1263"/>
      <c r="CK130" s="1263"/>
      <c r="CL130" s="1264"/>
      <c r="CM130" s="1263"/>
      <c r="CN130" s="1263"/>
      <c r="CO130" s="1263"/>
      <c r="CP130" s="1264"/>
      <c r="CQ130" s="1263"/>
      <c r="CR130" s="1263"/>
      <c r="CS130" s="1263"/>
      <c r="CT130" s="1264"/>
      <c r="CU130" s="1263"/>
      <c r="CV130" s="1263"/>
      <c r="CW130" s="1263"/>
      <c r="CX130" s="1264"/>
      <c r="CY130" s="1263"/>
      <c r="CZ130" s="1263"/>
      <c r="DA130" s="1263"/>
      <c r="DB130" s="1264"/>
      <c r="DC130" s="1263"/>
      <c r="DD130" s="1263"/>
      <c r="DE130" s="1263"/>
      <c r="DF130" s="1264"/>
      <c r="DG130" s="1263"/>
      <c r="DH130" s="1263"/>
      <c r="DI130" s="1263"/>
      <c r="DJ130" s="1264"/>
      <c r="DK130" s="1263"/>
      <c r="DL130" s="1263"/>
      <c r="DM130" s="1263"/>
      <c r="DN130" s="1264"/>
      <c r="DO130" s="1263"/>
      <c r="DP130" s="1263"/>
      <c r="DQ130" s="1263"/>
      <c r="DR130" s="1264"/>
      <c r="DS130" s="1263"/>
      <c r="DT130" s="1263"/>
      <c r="DU130" s="1263"/>
      <c r="DV130" s="1264"/>
      <c r="DW130" s="1263"/>
    </row>
    <row r="131" spans="1:127" ht="16.8" customHeight="1" thickBot="1">
      <c r="A131" s="1381" t="s">
        <v>570</v>
      </c>
      <c r="B131" s="1382"/>
      <c r="C131" s="1383"/>
      <c r="D131" s="1384" t="str">
        <f>IF($A$72&lt;&gt;"ชั้น"&amp;'01.ข้อมูลเบื้องต้น'!$H$2,"",('1.ปถ.07'!$BH$16*100)/'1.ปถ.07'!$AD$16)</f>
        <v/>
      </c>
      <c r="E131" s="1385" t="str">
        <f>IF($A$72&lt;&gt;"ชั้น"&amp;'01.ข้อมูลเบื้องต้น'!$H$2,"",('1.ปถ.07'!$BH$17*100)/'1.ปถ.07'!$AD$17)</f>
        <v/>
      </c>
      <c r="F131" s="1440" t="str">
        <f>IF($A$72&lt;&gt;"ชั้น"&amp;'01.ข้อมูลเบื้องต้น'!$H$2,"",('1.ปถ.07'!$BH$18*100)/'1.ปถ.07'!$AD$18)</f>
        <v/>
      </c>
      <c r="G131" s="1384" t="str">
        <f>IF($A$72&lt;&gt;"ชั้น"&amp;'01.ข้อมูลเบื้องต้น'!$H$2,"",('1.ปถ.07'!$BH$20*100)/'1.ปถ.07'!$AD$20)</f>
        <v/>
      </c>
      <c r="H131" s="1385" t="str">
        <f>IF($A$72&lt;&gt;"ชั้น"&amp;'01.ข้อมูลเบื้องต้น'!$H$2,"",('1.ปถ.07'!$BH$21*100)/'1.ปถ.07'!$AD$21)</f>
        <v/>
      </c>
      <c r="I131" s="1385" t="str">
        <f>IF($A$72&lt;&gt;"ชั้น"&amp;'01.ข้อมูลเบื้องต้น'!$H$2,"",('1.ปถ.07'!$BH$22*100)/'1.ปถ.07'!$AD$22)</f>
        <v/>
      </c>
      <c r="J131" s="1385" t="str">
        <f>IF($A$72&lt;&gt;"ชั้น"&amp;'01.ข้อมูลเบื้องต้น'!$H$2,"",('1.ปถ.07'!$BH$23*100)/'1.ปถ.07'!$AD$23)</f>
        <v/>
      </c>
      <c r="K131" s="1385" t="str">
        <f>IF($A$72&lt;&gt;"ชั้น"&amp;'01.ข้อมูลเบื้องต้น'!$H$2,"",('1.ปถ.07'!$BH$24*100)/'1.ปถ.07'!$AD$24)</f>
        <v/>
      </c>
      <c r="L131" s="1441"/>
      <c r="M131" s="1390"/>
      <c r="N131" s="1391"/>
      <c r="O131" s="1391"/>
      <c r="P131" s="1391"/>
      <c r="Q131" s="1391"/>
      <c r="R131" s="1391"/>
      <c r="S131" s="1391"/>
      <c r="T131" s="1391"/>
      <c r="U131" s="1391"/>
      <c r="V131" s="1391"/>
      <c r="W131" s="1391"/>
      <c r="X131" s="1391"/>
      <c r="Y131" s="1391"/>
      <c r="Z131" s="1391"/>
      <c r="AA131" s="1442"/>
      <c r="AB131" s="1443"/>
      <c r="AC131" s="1444"/>
      <c r="AH131" s="1263"/>
      <c r="AI131" s="1263"/>
      <c r="AJ131" s="1264"/>
      <c r="AK131" s="1263"/>
      <c r="AL131" s="1263"/>
      <c r="AM131" s="1263"/>
      <c r="AN131" s="1264"/>
      <c r="AO131" s="1263"/>
      <c r="AP131" s="1263"/>
      <c r="AQ131" s="1263"/>
      <c r="AR131" s="1264"/>
      <c r="AS131" s="1263"/>
      <c r="AT131" s="1263"/>
      <c r="AU131" s="1263"/>
      <c r="AV131" s="1264"/>
      <c r="AW131" s="1263"/>
      <c r="AX131" s="1263"/>
      <c r="AY131" s="1263"/>
      <c r="AZ131" s="1264"/>
      <c r="BA131" s="1263"/>
      <c r="BB131" s="1263"/>
      <c r="BC131" s="1263"/>
      <c r="BD131" s="1264"/>
      <c r="BE131" s="1263"/>
      <c r="BF131" s="1263"/>
      <c r="BG131" s="1263"/>
      <c r="BH131" s="1264"/>
      <c r="BI131" s="1263"/>
      <c r="BJ131" s="1263"/>
      <c r="BK131" s="1263"/>
      <c r="BL131" s="1264"/>
      <c r="BM131" s="1263"/>
      <c r="BN131" s="1264"/>
      <c r="BO131" s="1263"/>
      <c r="BP131" s="1263"/>
      <c r="BQ131" s="1263"/>
      <c r="BR131" s="1264"/>
      <c r="BS131" s="1263"/>
      <c r="BT131" s="1263"/>
      <c r="BU131" s="1263"/>
      <c r="BV131" s="1264"/>
      <c r="BW131" s="1263"/>
      <c r="BX131" s="1263"/>
      <c r="BY131" s="1263"/>
      <c r="BZ131" s="1264"/>
      <c r="CA131" s="1263"/>
      <c r="CB131" s="1263"/>
      <c r="CC131" s="1263"/>
      <c r="CD131" s="1264"/>
      <c r="CE131" s="1263"/>
      <c r="CF131" s="1263"/>
      <c r="CG131" s="1263"/>
      <c r="CH131" s="1264"/>
      <c r="CI131" s="1263"/>
      <c r="CJ131" s="1263"/>
      <c r="CK131" s="1263"/>
      <c r="CL131" s="1264"/>
      <c r="CM131" s="1263"/>
      <c r="CN131" s="1263"/>
      <c r="CO131" s="1263"/>
      <c r="CP131" s="1264"/>
      <c r="CQ131" s="1263"/>
      <c r="CR131" s="1263"/>
      <c r="CS131" s="1263"/>
      <c r="CT131" s="1264"/>
      <c r="CU131" s="1263"/>
      <c r="CV131" s="1263"/>
      <c r="CW131" s="1263"/>
      <c r="CX131" s="1264"/>
      <c r="CY131" s="1263"/>
      <c r="CZ131" s="1263"/>
      <c r="DA131" s="1263"/>
      <c r="DB131" s="1264"/>
      <c r="DC131" s="1263"/>
      <c r="DD131" s="1263"/>
      <c r="DE131" s="1263"/>
      <c r="DF131" s="1264"/>
      <c r="DG131" s="1263"/>
      <c r="DH131" s="1263"/>
      <c r="DI131" s="1263"/>
      <c r="DJ131" s="1264"/>
      <c r="DK131" s="1263"/>
      <c r="DL131" s="1263"/>
      <c r="DM131" s="1263"/>
      <c r="DN131" s="1264"/>
      <c r="DO131" s="1263"/>
      <c r="DP131" s="1263"/>
      <c r="DQ131" s="1263"/>
      <c r="DR131" s="1264"/>
      <c r="DS131" s="1263"/>
      <c r="DT131" s="1263"/>
      <c r="DU131" s="1263"/>
      <c r="DV131" s="1264"/>
      <c r="DW131" s="1263"/>
    </row>
    <row r="132" spans="1:127" ht="16.8" customHeight="1">
      <c r="A132" s="1402"/>
      <c r="B132" s="1402"/>
      <c r="C132" s="1402"/>
      <c r="D132" s="1402"/>
      <c r="E132" s="1402"/>
      <c r="F132" s="1402"/>
      <c r="G132" s="1402"/>
      <c r="H132" s="1402"/>
      <c r="I132" s="1402"/>
      <c r="J132" s="1265"/>
      <c r="K132" s="1265"/>
      <c r="L132" s="1265"/>
      <c r="M132" s="1265"/>
      <c r="N132" s="1265"/>
      <c r="O132" s="1265"/>
      <c r="P132" s="1265"/>
      <c r="Q132" s="1265"/>
      <c r="R132" s="1265"/>
      <c r="S132" s="1265"/>
      <c r="T132" s="1265"/>
      <c r="U132" s="1265"/>
      <c r="V132" s="1265"/>
      <c r="W132" s="1265"/>
      <c r="X132" s="1265"/>
      <c r="Y132" s="1265"/>
      <c r="Z132" s="1265"/>
      <c r="AA132" s="1265"/>
      <c r="AB132" s="1253"/>
      <c r="AC132" s="1253"/>
      <c r="AH132" s="1263"/>
      <c r="AI132" s="1263"/>
      <c r="AJ132" s="1264"/>
      <c r="AK132" s="1263"/>
      <c r="AL132" s="1263"/>
      <c r="AM132" s="1263"/>
      <c r="AN132" s="1264"/>
      <c r="AO132" s="1263"/>
      <c r="AP132" s="1263"/>
      <c r="AQ132" s="1263"/>
      <c r="AR132" s="1264"/>
      <c r="AS132" s="1263"/>
      <c r="AT132" s="1263"/>
      <c r="AU132" s="1263"/>
      <c r="AV132" s="1264"/>
      <c r="AW132" s="1263"/>
      <c r="AX132" s="1263"/>
      <c r="AY132" s="1263"/>
      <c r="AZ132" s="1264"/>
      <c r="BA132" s="1263"/>
      <c r="BB132" s="1263"/>
      <c r="BC132" s="1263"/>
      <c r="BD132" s="1264"/>
      <c r="BE132" s="1263"/>
      <c r="BF132" s="1263"/>
      <c r="BG132" s="1263"/>
      <c r="BH132" s="1264"/>
      <c r="BI132" s="1263"/>
      <c r="BJ132" s="1263"/>
      <c r="BK132" s="1263"/>
      <c r="BL132" s="1264"/>
      <c r="BM132" s="1263"/>
      <c r="BN132" s="1264"/>
      <c r="BO132" s="1263"/>
      <c r="BP132" s="1263"/>
      <c r="BQ132" s="1263"/>
      <c r="BR132" s="1264"/>
      <c r="BS132" s="1263"/>
      <c r="BT132" s="1263"/>
      <c r="BU132" s="1263"/>
      <c r="BV132" s="1264"/>
      <c r="BW132" s="1263"/>
      <c r="BX132" s="1263"/>
      <c r="BY132" s="1263"/>
      <c r="BZ132" s="1264"/>
      <c r="CA132" s="1263"/>
      <c r="CB132" s="1263"/>
      <c r="CC132" s="1263"/>
      <c r="CD132" s="1264"/>
      <c r="CE132" s="1263"/>
      <c r="CF132" s="1263"/>
      <c r="CG132" s="1263"/>
      <c r="CH132" s="1264"/>
      <c r="CI132" s="1263"/>
      <c r="CJ132" s="1263"/>
      <c r="CK132" s="1263"/>
      <c r="CL132" s="1264"/>
      <c r="CM132" s="1263"/>
      <c r="CN132" s="1263"/>
      <c r="CO132" s="1263"/>
      <c r="CP132" s="1264"/>
      <c r="CQ132" s="1263"/>
      <c r="CR132" s="1263"/>
      <c r="CS132" s="1263"/>
      <c r="CT132" s="1264"/>
      <c r="CU132" s="1263"/>
      <c r="CV132" s="1263"/>
      <c r="CW132" s="1263"/>
      <c r="CX132" s="1264"/>
      <c r="CY132" s="1263"/>
      <c r="CZ132" s="1263"/>
      <c r="DA132" s="1263"/>
      <c r="DB132" s="1264"/>
      <c r="DC132" s="1263"/>
      <c r="DD132" s="1263"/>
      <c r="DE132" s="1263"/>
      <c r="DF132" s="1264"/>
      <c r="DG132" s="1263"/>
      <c r="DH132" s="1263"/>
      <c r="DI132" s="1263"/>
      <c r="DJ132" s="1264"/>
      <c r="DK132" s="1263"/>
      <c r="DL132" s="1263"/>
      <c r="DM132" s="1263"/>
      <c r="DN132" s="1264"/>
      <c r="DO132" s="1263"/>
      <c r="DP132" s="1263"/>
      <c r="DQ132" s="1263"/>
      <c r="DR132" s="1264"/>
      <c r="DS132" s="1263"/>
      <c r="DT132" s="1263"/>
      <c r="DU132" s="1263"/>
      <c r="DV132" s="1264"/>
      <c r="DW132" s="1263"/>
    </row>
    <row r="133" spans="1:127" ht="16.8" customHeight="1">
      <c r="A133" s="1402"/>
      <c r="B133" s="1403" t="s">
        <v>124</v>
      </c>
      <c r="C133" s="1403"/>
      <c r="D133" s="1403" t="s">
        <v>124</v>
      </c>
      <c r="E133" s="1403"/>
      <c r="F133" s="1263" t="s">
        <v>124</v>
      </c>
      <c r="G133" s="1263" t="s">
        <v>563</v>
      </c>
      <c r="H133" s="1263"/>
      <c r="I133" s="1263" t="s">
        <v>561</v>
      </c>
      <c r="J133" s="1404"/>
      <c r="K133" s="1404" t="s">
        <v>562</v>
      </c>
      <c r="L133" s="1405"/>
      <c r="M133" s="1406" t="s">
        <v>563</v>
      </c>
      <c r="N133" s="1406" t="s">
        <v>563</v>
      </c>
      <c r="O133" s="1406" t="s">
        <v>563</v>
      </c>
      <c r="P133" s="1406" t="s">
        <v>563</v>
      </c>
      <c r="Q133" s="1405"/>
      <c r="R133" s="1406" t="s">
        <v>561</v>
      </c>
      <c r="S133" s="1406" t="s">
        <v>561</v>
      </c>
      <c r="T133" s="1406" t="s">
        <v>561</v>
      </c>
      <c r="U133" s="1406" t="s">
        <v>561</v>
      </c>
      <c r="V133" s="1405"/>
      <c r="W133" s="1406" t="s">
        <v>562</v>
      </c>
      <c r="X133" s="1406" t="s">
        <v>562</v>
      </c>
      <c r="Y133" s="1406" t="s">
        <v>562</v>
      </c>
      <c r="Z133" s="1406" t="s">
        <v>562</v>
      </c>
      <c r="AA133" s="1406" t="s">
        <v>562</v>
      </c>
      <c r="AB133" s="1253"/>
      <c r="AC133" s="1253"/>
      <c r="AH133" s="1263"/>
      <c r="AI133" s="1263"/>
      <c r="AJ133" s="1264"/>
      <c r="AK133" s="1263"/>
      <c r="AL133" s="1263"/>
      <c r="AM133" s="1263"/>
      <c r="AN133" s="1264"/>
      <c r="AO133" s="1263"/>
      <c r="AP133" s="1263"/>
      <c r="AQ133" s="1263"/>
      <c r="AR133" s="1264"/>
      <c r="AS133" s="1263"/>
      <c r="AT133" s="1263"/>
      <c r="AU133" s="1263"/>
      <c r="AV133" s="1264"/>
      <c r="AW133" s="1263"/>
      <c r="AX133" s="1263"/>
      <c r="AY133" s="1263"/>
      <c r="AZ133" s="1264"/>
      <c r="BA133" s="1263"/>
      <c r="BB133" s="1263"/>
      <c r="BC133" s="1263"/>
      <c r="BD133" s="1264"/>
      <c r="BE133" s="1263"/>
      <c r="BF133" s="1263"/>
      <c r="BG133" s="1263"/>
      <c r="BH133" s="1264"/>
      <c r="BI133" s="1263"/>
      <c r="BJ133" s="1263"/>
      <c r="BK133" s="1263"/>
      <c r="BL133" s="1264"/>
      <c r="BM133" s="1263"/>
      <c r="BN133" s="1264"/>
      <c r="BO133" s="1263"/>
      <c r="BP133" s="1263"/>
      <c r="BQ133" s="1263"/>
      <c r="BR133" s="1264"/>
      <c r="BS133" s="1263"/>
      <c r="BT133" s="1263"/>
      <c r="BU133" s="1263"/>
      <c r="BV133" s="1264"/>
      <c r="BW133" s="1263"/>
      <c r="BX133" s="1263"/>
      <c r="BY133" s="1263"/>
      <c r="BZ133" s="1264"/>
      <c r="CA133" s="1263"/>
      <c r="CB133" s="1263"/>
      <c r="CC133" s="1263"/>
      <c r="CD133" s="1264"/>
      <c r="CE133" s="1263"/>
      <c r="CF133" s="1263"/>
      <c r="CG133" s="1263"/>
      <c r="CH133" s="1264"/>
      <c r="CI133" s="1263"/>
      <c r="CJ133" s="1263"/>
      <c r="CK133" s="1263"/>
      <c r="CL133" s="1264"/>
      <c r="CM133" s="1263"/>
      <c r="CN133" s="1263"/>
      <c r="CO133" s="1263"/>
      <c r="CP133" s="1264"/>
      <c r="CQ133" s="1263"/>
      <c r="CR133" s="1263"/>
      <c r="CS133" s="1263"/>
      <c r="CT133" s="1264"/>
      <c r="CU133" s="1263"/>
      <c r="CV133" s="1263"/>
      <c r="CW133" s="1263"/>
      <c r="CX133" s="1264"/>
      <c r="CY133" s="1263"/>
      <c r="CZ133" s="1263"/>
      <c r="DA133" s="1263"/>
      <c r="DB133" s="1264"/>
      <c r="DC133" s="1263"/>
      <c r="DD133" s="1263"/>
      <c r="DE133" s="1263"/>
      <c r="DF133" s="1264"/>
      <c r="DG133" s="1263"/>
      <c r="DH133" s="1263"/>
      <c r="DI133" s="1263"/>
      <c r="DJ133" s="1264"/>
      <c r="DK133" s="1263"/>
      <c r="DL133" s="1263"/>
      <c r="DM133" s="1263"/>
      <c r="DN133" s="1264"/>
      <c r="DO133" s="1263"/>
      <c r="DP133" s="1263"/>
      <c r="DQ133" s="1263"/>
      <c r="DR133" s="1264"/>
      <c r="DS133" s="1263"/>
      <c r="DT133" s="1263"/>
      <c r="DU133" s="1263"/>
      <c r="DV133" s="1264"/>
      <c r="DW133" s="1263"/>
    </row>
    <row r="134" spans="1:127" ht="16.8" customHeight="1">
      <c r="A134" s="1402"/>
      <c r="B134" s="1403" t="str">
        <f>IF('01.ข้อมูลเบื้องต้น'!$I$4="","(………………………………….)",CONCATENATE("(",'01.ข้อมูลเบื้องต้น'!$I$4,")"))</f>
        <v>(………………………………….)</v>
      </c>
      <c r="C134" s="1403"/>
      <c r="D134" s="1403" t="str">
        <f>IF('01.ข้อมูลเบื้องต้น'!$I$6="","(………………………………….)",CONCATENATE("(",'01.ข้อมูลเบื้องต้น'!$I$6,")"))</f>
        <v>(นางสาวภัทรกรรณ  เสมศึกสาม)</v>
      </c>
      <c r="E134" s="1403"/>
      <c r="F134" s="1263" t="str">
        <f>IF('01.ข้อมูลเบื้องต้น'!$I$10="","(………………………………….)",CONCATENATE("(",'01.ข้อมูลเบื้องต้น'!$I$10,")"))</f>
        <v>(นายอัศวิน  คงเพ็ชรศักดิ์)</v>
      </c>
      <c r="G134" s="1263" t="str">
        <f>IF('01.ข้อมูลเบื้องต้น'!$I$4="","(………………………………….)",CONCATENATE("(",'01.ข้อมูลเบื้องต้น'!$I$4,")"))</f>
        <v>(………………………………….)</v>
      </c>
      <c r="H134" s="1263"/>
      <c r="I134" s="1263" t="str">
        <f>IF('01.ข้อมูลเบื้องต้น'!$I$6="","(………………………………….)",CONCATENATE("(",'01.ข้อมูลเบื้องต้น'!$I$6,")"))</f>
        <v>(นางสาวภัทรกรรณ  เสมศึกสาม)</v>
      </c>
      <c r="J134" s="1404"/>
      <c r="K134" s="1404" t="str">
        <f>IF('01.ข้อมูลเบื้องต้น'!$I$10="","(………………………………….)",CONCATENATE("(",'01.ข้อมูลเบื้องต้น'!$I$10,")"))</f>
        <v>(นายอัศวิน  คงเพ็ชรศักดิ์)</v>
      </c>
      <c r="L134" s="1405"/>
      <c r="M134" s="1406" t="str">
        <f>IF('01.ข้อมูลเบื้องต้น'!$I$4="","(………………………………….)",CONCATENATE("(",'01.ข้อมูลเบื้องต้น'!$I$4,")"))</f>
        <v>(………………………………….)</v>
      </c>
      <c r="N134" s="1406" t="str">
        <f>IF('01.ข้อมูลเบื้องต้น'!$I$4="","(………………………………….)",CONCATENATE("(",'01.ข้อมูลเบื้องต้น'!$I$4,")"))</f>
        <v>(………………………………….)</v>
      </c>
      <c r="O134" s="1406" t="str">
        <f>IF('01.ข้อมูลเบื้องต้น'!$I$4="","(………………………………….)",CONCATENATE("(",'01.ข้อมูลเบื้องต้น'!$I$4,")"))</f>
        <v>(………………………………….)</v>
      </c>
      <c r="P134" s="1406" t="str">
        <f>IF('01.ข้อมูลเบื้องต้น'!$I$4="","(………………………………….)",CONCATENATE("(",'01.ข้อมูลเบื้องต้น'!$I$4,")"))</f>
        <v>(………………………………….)</v>
      </c>
      <c r="Q134" s="1405"/>
      <c r="R134" s="1406" t="str">
        <f>IF('01.ข้อมูลเบื้องต้น'!$I$6="","(………………………………….)",CONCATENATE("(",'01.ข้อมูลเบื้องต้น'!$I$6,")"))</f>
        <v>(นางสาวภัทรกรรณ  เสมศึกสาม)</v>
      </c>
      <c r="S134" s="1406" t="str">
        <f>IF('01.ข้อมูลเบื้องต้น'!$I$6="","(………………………………….)",CONCATENATE("(",'01.ข้อมูลเบื้องต้น'!$I$6,")"))</f>
        <v>(นางสาวภัทรกรรณ  เสมศึกสาม)</v>
      </c>
      <c r="T134" s="1406" t="str">
        <f>IF('01.ข้อมูลเบื้องต้น'!$I$6="","(………………………………….)",CONCATENATE("(",'01.ข้อมูลเบื้องต้น'!$I$6,")"))</f>
        <v>(นางสาวภัทรกรรณ  เสมศึกสาม)</v>
      </c>
      <c r="U134" s="1406" t="str">
        <f>IF('01.ข้อมูลเบื้องต้น'!$I$6="","(………………………………….)",CONCATENATE("(",'01.ข้อมูลเบื้องต้น'!$I$6,")"))</f>
        <v>(นางสาวภัทรกรรณ  เสมศึกสาม)</v>
      </c>
      <c r="V134" s="1405"/>
      <c r="W134" s="1406" t="str">
        <f>IF('01.ข้อมูลเบื้องต้น'!$I$10="","(………………………………….)",CONCATENATE("(",'01.ข้อมูลเบื้องต้น'!$I$10,")"))</f>
        <v>(นายอัศวิน  คงเพ็ชรศักดิ์)</v>
      </c>
      <c r="X134" s="1406" t="str">
        <f>IF('01.ข้อมูลเบื้องต้น'!$I$10="","(………………………………….)",CONCATENATE("(",'01.ข้อมูลเบื้องต้น'!$I$10,")"))</f>
        <v>(นายอัศวิน  คงเพ็ชรศักดิ์)</v>
      </c>
      <c r="Y134" s="1406" t="str">
        <f>IF('01.ข้อมูลเบื้องต้น'!$I$10="","(………………………………….)",CONCATENATE("(",'01.ข้อมูลเบื้องต้น'!$I$10,")"))</f>
        <v>(นายอัศวิน  คงเพ็ชรศักดิ์)</v>
      </c>
      <c r="Z134" s="1406" t="str">
        <f>IF('01.ข้อมูลเบื้องต้น'!$I$10="","(………………………………….)",CONCATENATE("(",'01.ข้อมูลเบื้องต้น'!$I$10,")"))</f>
        <v>(นายอัศวิน  คงเพ็ชรศักดิ์)</v>
      </c>
      <c r="AA134" s="1406" t="str">
        <f>IF('01.ข้อมูลเบื้องต้น'!$I$10="","(………………………………….)",CONCATENATE("(",'01.ข้อมูลเบื้องต้น'!$I$10,")"))</f>
        <v>(นายอัศวิน  คงเพ็ชรศักดิ์)</v>
      </c>
      <c r="AB134" s="1253"/>
      <c r="AC134" s="1253"/>
      <c r="AH134" s="1263"/>
      <c r="AI134" s="1263"/>
      <c r="AJ134" s="1264"/>
      <c r="AK134" s="1263"/>
      <c r="AL134" s="1263"/>
      <c r="AM134" s="1263"/>
      <c r="AN134" s="1264"/>
      <c r="AO134" s="1263"/>
      <c r="AP134" s="1263"/>
      <c r="AQ134" s="1263"/>
      <c r="AR134" s="1264"/>
      <c r="AS134" s="1263"/>
      <c r="AT134" s="1263"/>
      <c r="AU134" s="1263"/>
      <c r="AV134" s="1264"/>
      <c r="AW134" s="1263"/>
      <c r="AX134" s="1263"/>
      <c r="AY134" s="1263"/>
      <c r="AZ134" s="1264"/>
      <c r="BA134" s="1263"/>
      <c r="BB134" s="1263"/>
      <c r="BC134" s="1263"/>
      <c r="BD134" s="1264"/>
      <c r="BE134" s="1263"/>
      <c r="BF134" s="1263"/>
      <c r="BG134" s="1263"/>
      <c r="BH134" s="1264"/>
      <c r="BI134" s="1263"/>
      <c r="BJ134" s="1263"/>
      <c r="BK134" s="1263"/>
      <c r="BL134" s="1264"/>
      <c r="BM134" s="1263"/>
      <c r="BN134" s="1264"/>
      <c r="BO134" s="1263"/>
      <c r="BP134" s="1263"/>
      <c r="BQ134" s="1263"/>
      <c r="BR134" s="1264"/>
      <c r="BS134" s="1263"/>
      <c r="BT134" s="1263"/>
      <c r="BU134" s="1263"/>
      <c r="BV134" s="1264"/>
      <c r="BW134" s="1263"/>
      <c r="BX134" s="1263"/>
      <c r="BY134" s="1263"/>
      <c r="BZ134" s="1264"/>
      <c r="CA134" s="1263"/>
      <c r="CB134" s="1263"/>
      <c r="CC134" s="1263"/>
      <c r="CD134" s="1264"/>
      <c r="CE134" s="1263"/>
      <c r="CF134" s="1263"/>
      <c r="CG134" s="1263"/>
      <c r="CH134" s="1264"/>
      <c r="CI134" s="1263"/>
      <c r="CJ134" s="1263"/>
      <c r="CK134" s="1263"/>
      <c r="CL134" s="1264"/>
      <c r="CM134" s="1263"/>
      <c r="CN134" s="1263"/>
      <c r="CO134" s="1263"/>
      <c r="CP134" s="1264"/>
      <c r="CQ134" s="1263"/>
      <c r="CR134" s="1263"/>
      <c r="CS134" s="1263"/>
      <c r="CT134" s="1264"/>
      <c r="CU134" s="1263"/>
      <c r="CV134" s="1263"/>
      <c r="CW134" s="1263"/>
      <c r="CX134" s="1264"/>
      <c r="CY134" s="1263"/>
      <c r="CZ134" s="1263"/>
      <c r="DA134" s="1263"/>
      <c r="DB134" s="1264"/>
      <c r="DC134" s="1263"/>
      <c r="DD134" s="1263"/>
      <c r="DE134" s="1263"/>
      <c r="DF134" s="1264"/>
      <c r="DG134" s="1263"/>
      <c r="DH134" s="1263"/>
      <c r="DI134" s="1263"/>
      <c r="DJ134" s="1264"/>
      <c r="DK134" s="1263"/>
      <c r="DL134" s="1263"/>
      <c r="DM134" s="1263"/>
      <c r="DN134" s="1264"/>
      <c r="DO134" s="1263"/>
      <c r="DP134" s="1263"/>
      <c r="DQ134" s="1263"/>
      <c r="DR134" s="1264"/>
      <c r="DS134" s="1263"/>
      <c r="DT134" s="1263"/>
      <c r="DU134" s="1263"/>
      <c r="DV134" s="1264"/>
      <c r="DW134" s="1263"/>
    </row>
    <row r="135" spans="1:127" ht="16.8" customHeight="1">
      <c r="A135" s="1402"/>
      <c r="B135" s="1403" t="s">
        <v>7</v>
      </c>
      <c r="C135" s="1403"/>
      <c r="D135" s="1403" t="s">
        <v>125</v>
      </c>
      <c r="E135" s="1403"/>
      <c r="F135" s="1263" t="str">
        <f>IF('01.ข้อมูลเบื้องต้น'!$I$10='01.ข้อมูลเบื้องต้น'!$I$8,"รองผู้อำนวยการสถานศึกษา","ผู้อำนวยการสถานศึกษา")</f>
        <v>ผู้อำนวยการสถานศึกษา</v>
      </c>
      <c r="G135" s="1263" t="s">
        <v>7</v>
      </c>
      <c r="H135" s="1263"/>
      <c r="I135" s="1263" t="s">
        <v>125</v>
      </c>
      <c r="J135" s="1404"/>
      <c r="K135" s="1404" t="str">
        <f>IF('01.ข้อมูลเบื้องต้น'!$I$10='01.ข้อมูลเบื้องต้น'!$I$8,"รองผู้อำนวยการสถานศึกษา","ผู้อำนวยการสถานศึกษา")</f>
        <v>ผู้อำนวยการสถานศึกษา</v>
      </c>
      <c r="L135" s="1405"/>
      <c r="M135" s="1406" t="s">
        <v>7</v>
      </c>
      <c r="N135" s="1406" t="s">
        <v>7</v>
      </c>
      <c r="O135" s="1406" t="s">
        <v>7</v>
      </c>
      <c r="P135" s="1406" t="s">
        <v>7</v>
      </c>
      <c r="Q135" s="1405"/>
      <c r="R135" s="1406" t="s">
        <v>125</v>
      </c>
      <c r="S135" s="1406" t="s">
        <v>125</v>
      </c>
      <c r="T135" s="1406" t="s">
        <v>125</v>
      </c>
      <c r="U135" s="1406" t="s">
        <v>125</v>
      </c>
      <c r="V135" s="1405"/>
      <c r="W135" s="1406" t="str">
        <f>IF('01.ข้อมูลเบื้องต้น'!$I$10='01.ข้อมูลเบื้องต้น'!$I$8,"รองผู้อำนวยการสถานศึกษา","ผู้อำนวยการสถานศึกษา")</f>
        <v>ผู้อำนวยการสถานศึกษา</v>
      </c>
      <c r="X135" s="1406" t="str">
        <f>IF('01.ข้อมูลเบื้องต้น'!$I$10='01.ข้อมูลเบื้องต้น'!$I$8,"รองผู้อำนวยการสถานศึกษา","ผู้อำนวยการสถานศึกษา")</f>
        <v>ผู้อำนวยการสถานศึกษา</v>
      </c>
      <c r="Y135" s="1406" t="str">
        <f>IF('01.ข้อมูลเบื้องต้น'!$I$10='01.ข้อมูลเบื้องต้น'!$I$8,"รองผู้อำนวยการสถานศึกษา","ผู้อำนวยการสถานศึกษา")</f>
        <v>ผู้อำนวยการสถานศึกษา</v>
      </c>
      <c r="Z135" s="1406" t="str">
        <f>IF('01.ข้อมูลเบื้องต้น'!$I$10='01.ข้อมูลเบื้องต้น'!$I$8,"รองผู้อำนวยการสถานศึกษา","ผู้อำนวยการสถานศึกษา")</f>
        <v>ผู้อำนวยการสถานศึกษา</v>
      </c>
      <c r="AA135" s="1406" t="str">
        <f>IF('01.ข้อมูลเบื้องต้น'!$I$10='01.ข้อมูลเบื้องต้น'!$I$8,"รองผู้อำนวยการสถานศึกษา","ผู้อำนวยการสถานศึกษา")</f>
        <v>ผู้อำนวยการสถานศึกษา</v>
      </c>
      <c r="AB135" s="1253"/>
      <c r="AC135" s="1253"/>
      <c r="AH135" s="1263"/>
      <c r="AI135" s="1263"/>
      <c r="AJ135" s="1264"/>
      <c r="AK135" s="1263"/>
      <c r="AL135" s="1263"/>
      <c r="AM135" s="1263"/>
      <c r="AN135" s="1264"/>
      <c r="AO135" s="1263"/>
      <c r="AP135" s="1263"/>
      <c r="AQ135" s="1263"/>
      <c r="AR135" s="1264"/>
      <c r="AS135" s="1263"/>
      <c r="AT135" s="1263"/>
      <c r="AU135" s="1263"/>
      <c r="AV135" s="1264"/>
      <c r="AW135" s="1263"/>
      <c r="AX135" s="1263"/>
      <c r="AY135" s="1263"/>
      <c r="AZ135" s="1264"/>
      <c r="BA135" s="1263"/>
      <c r="BB135" s="1263"/>
      <c r="BC135" s="1263"/>
      <c r="BD135" s="1264"/>
      <c r="BE135" s="1263"/>
      <c r="BF135" s="1263"/>
      <c r="BG135" s="1263"/>
      <c r="BH135" s="1264"/>
      <c r="BI135" s="1263"/>
      <c r="BJ135" s="1263"/>
      <c r="BK135" s="1263"/>
      <c r="BL135" s="1264"/>
      <c r="BM135" s="1263"/>
      <c r="BN135" s="1264"/>
      <c r="BO135" s="1263"/>
      <c r="BP135" s="1263"/>
      <c r="BQ135" s="1263"/>
      <c r="BR135" s="1264"/>
      <c r="BS135" s="1263"/>
      <c r="BT135" s="1263"/>
      <c r="BU135" s="1263"/>
      <c r="BV135" s="1264"/>
      <c r="BW135" s="1263"/>
      <c r="BX135" s="1263"/>
      <c r="BY135" s="1263"/>
      <c r="BZ135" s="1264"/>
      <c r="CA135" s="1263"/>
      <c r="CB135" s="1263"/>
      <c r="CC135" s="1263"/>
      <c r="CD135" s="1264"/>
      <c r="CE135" s="1263"/>
      <c r="CF135" s="1263"/>
      <c r="CG135" s="1263"/>
      <c r="CH135" s="1264"/>
      <c r="CI135" s="1263"/>
      <c r="CJ135" s="1263"/>
      <c r="CK135" s="1263"/>
      <c r="CL135" s="1264"/>
      <c r="CM135" s="1263"/>
      <c r="CN135" s="1263"/>
      <c r="CO135" s="1263"/>
      <c r="CP135" s="1264"/>
      <c r="CQ135" s="1263"/>
      <c r="CR135" s="1263"/>
      <c r="CS135" s="1263"/>
      <c r="CT135" s="1264"/>
      <c r="CU135" s="1263"/>
      <c r="CV135" s="1263"/>
      <c r="CW135" s="1263"/>
      <c r="CX135" s="1264"/>
      <c r="CY135" s="1263"/>
      <c r="CZ135" s="1263"/>
      <c r="DA135" s="1263"/>
      <c r="DB135" s="1264"/>
      <c r="DC135" s="1263"/>
      <c r="DD135" s="1263"/>
      <c r="DE135" s="1263"/>
      <c r="DF135" s="1264"/>
      <c r="DG135" s="1263"/>
      <c r="DH135" s="1263"/>
      <c r="DI135" s="1263"/>
      <c r="DJ135" s="1264"/>
      <c r="DK135" s="1263"/>
      <c r="DL135" s="1263"/>
      <c r="DM135" s="1263"/>
      <c r="DN135" s="1264"/>
      <c r="DO135" s="1263"/>
      <c r="DP135" s="1263"/>
      <c r="DQ135" s="1263"/>
      <c r="DR135" s="1264"/>
      <c r="DS135" s="1263"/>
      <c r="DT135" s="1263"/>
      <c r="DU135" s="1263"/>
      <c r="DV135" s="1264"/>
      <c r="DW135" s="1263"/>
    </row>
    <row r="136" spans="1:127" ht="6.6" customHeight="1">
      <c r="A136" s="1402"/>
      <c r="B136" s="1407"/>
      <c r="C136" s="1407"/>
      <c r="D136" s="1402"/>
      <c r="E136" s="1402"/>
      <c r="F136" s="1266"/>
      <c r="G136" s="1266"/>
      <c r="H136" s="1266"/>
      <c r="I136" s="1266"/>
      <c r="J136" s="1266"/>
      <c r="K136" s="1266"/>
      <c r="L136" s="1266"/>
      <c r="M136" s="1266"/>
      <c r="N136" s="1266"/>
      <c r="O136" s="1266"/>
      <c r="P136" s="1266"/>
      <c r="Q136" s="1266"/>
      <c r="R136" s="1266"/>
      <c r="S136" s="1266"/>
      <c r="T136" s="1266"/>
      <c r="U136" s="1266"/>
      <c r="V136" s="1266"/>
      <c r="W136" s="1266"/>
      <c r="X136" s="1266"/>
      <c r="Y136" s="1266"/>
      <c r="Z136" s="1266"/>
      <c r="AA136" s="1266"/>
      <c r="AB136" s="1253"/>
      <c r="AC136" s="1253"/>
      <c r="AH136" s="1263"/>
      <c r="AI136" s="1263"/>
      <c r="AJ136" s="1264"/>
      <c r="AK136" s="1263"/>
      <c r="AL136" s="1263"/>
      <c r="AM136" s="1263"/>
      <c r="AN136" s="1264"/>
      <c r="AO136" s="1263"/>
      <c r="AP136" s="1263"/>
      <c r="AQ136" s="1263"/>
      <c r="AR136" s="1264"/>
      <c r="AS136" s="1263"/>
      <c r="AT136" s="1263"/>
      <c r="AU136" s="1263"/>
      <c r="AV136" s="1264"/>
      <c r="AW136" s="1263"/>
      <c r="AX136" s="1263"/>
      <c r="AY136" s="1263"/>
      <c r="AZ136" s="1264"/>
      <c r="BA136" s="1263"/>
      <c r="BB136" s="1263"/>
      <c r="BC136" s="1263"/>
      <c r="BD136" s="1264"/>
      <c r="BE136" s="1263"/>
      <c r="BF136" s="1263"/>
      <c r="BG136" s="1263"/>
      <c r="BH136" s="1264"/>
      <c r="BI136" s="1263"/>
      <c r="BJ136" s="1263"/>
      <c r="BK136" s="1263"/>
      <c r="BL136" s="1264"/>
      <c r="BM136" s="1263"/>
      <c r="BN136" s="1264"/>
      <c r="BO136" s="1263"/>
      <c r="BP136" s="1263"/>
      <c r="BQ136" s="1263"/>
      <c r="BR136" s="1264"/>
      <c r="BS136" s="1263"/>
      <c r="BT136" s="1263"/>
      <c r="BU136" s="1263"/>
      <c r="BV136" s="1264"/>
      <c r="BW136" s="1263"/>
      <c r="BX136" s="1263"/>
      <c r="BY136" s="1263"/>
      <c r="BZ136" s="1264"/>
      <c r="CA136" s="1263"/>
      <c r="CB136" s="1263"/>
      <c r="CC136" s="1263"/>
      <c r="CD136" s="1264"/>
      <c r="CE136" s="1263"/>
      <c r="CF136" s="1263"/>
      <c r="CG136" s="1263"/>
      <c r="CH136" s="1264"/>
      <c r="CI136" s="1263"/>
      <c r="CJ136" s="1263"/>
      <c r="CK136" s="1263"/>
      <c r="CL136" s="1264"/>
      <c r="CM136" s="1263"/>
      <c r="CN136" s="1263"/>
      <c r="CO136" s="1263"/>
      <c r="CP136" s="1264"/>
      <c r="CQ136" s="1263"/>
      <c r="CR136" s="1263"/>
      <c r="CS136" s="1263"/>
      <c r="CT136" s="1264"/>
      <c r="CU136" s="1263"/>
      <c r="CV136" s="1263"/>
      <c r="CW136" s="1263"/>
      <c r="CX136" s="1264"/>
      <c r="CY136" s="1263"/>
      <c r="CZ136" s="1263"/>
      <c r="DA136" s="1263"/>
      <c r="DB136" s="1264"/>
      <c r="DC136" s="1263"/>
      <c r="DD136" s="1263"/>
      <c r="DE136" s="1263"/>
      <c r="DF136" s="1264"/>
      <c r="DG136" s="1263"/>
      <c r="DH136" s="1263"/>
      <c r="DI136" s="1263"/>
      <c r="DJ136" s="1264"/>
      <c r="DK136" s="1263"/>
      <c r="DL136" s="1263"/>
      <c r="DM136" s="1263"/>
      <c r="DN136" s="1264"/>
      <c r="DO136" s="1263"/>
      <c r="DP136" s="1263"/>
      <c r="DQ136" s="1263"/>
      <c r="DR136" s="1264"/>
      <c r="DS136" s="1263"/>
      <c r="DT136" s="1263"/>
      <c r="DU136" s="1263"/>
      <c r="DV136" s="1264"/>
      <c r="DW136" s="1263"/>
    </row>
    <row r="137" spans="1:127">
      <c r="A137" s="1274" t="str">
        <f>CONCATENATE("ประกาศผลการสอบวัดผลสัมฤทธิ์ทางการเรียน ปีการศึกษา  ",'01.ข้อมูลเบื้องต้น'!K2)</f>
        <v>ประกาศผลการสอบวัดผลสัมฤทธิ์ทางการเรียน ปีการศึกษา  2568</v>
      </c>
      <c r="B137" s="1274"/>
      <c r="C137" s="1274"/>
      <c r="D137" s="1274"/>
      <c r="E137" s="1274"/>
      <c r="F137" s="1274"/>
      <c r="G137" s="1274" t="str">
        <f>CONCATENATE("ประกาศผลการสอบวัดผลสัมฤทธิ์ทางการเรียน ปีการศึกษา  ",'01.ข้อมูลเบื้องต้น'!R2)</f>
        <v>ประกาศผลการสอบวัดผลสัมฤทธิ์ทางการเรียน ปีการศึกษา  2/3</v>
      </c>
      <c r="H137" s="1274"/>
      <c r="I137" s="1274"/>
      <c r="J137" s="1274"/>
      <c r="K137" s="1274"/>
      <c r="L137" s="1274"/>
      <c r="M137" s="1274" t="str">
        <f>CONCATENATE("ประกาศผลการสอบวัดผลสัมฤทธิ์ทางการเรียน ปีการศึกษา  ",'01.ข้อมูลเบื้องต้น'!R2)</f>
        <v>ประกาศผลการสอบวัดผลสัมฤทธิ์ทางการเรียน ปีการศึกษา  2/3</v>
      </c>
      <c r="N137" s="1274"/>
      <c r="O137" s="1274"/>
      <c r="P137" s="1274"/>
      <c r="Q137" s="1274"/>
      <c r="R137" s="1274"/>
      <c r="S137" s="1274"/>
      <c r="T137" s="1274"/>
      <c r="U137" s="1274"/>
      <c r="V137" s="1274"/>
      <c r="W137" s="1274"/>
      <c r="X137" s="1274"/>
      <c r="Y137" s="1274"/>
      <c r="Z137" s="1274"/>
      <c r="AA137" s="1274"/>
      <c r="AB137" s="1253"/>
      <c r="AC137" s="1253"/>
      <c r="AH137" s="1267" t="s">
        <v>451</v>
      </c>
      <c r="AI137" s="1267"/>
      <c r="AJ137" s="1267"/>
      <c r="AK137" s="1267"/>
      <c r="AL137" s="1267"/>
      <c r="AM137" s="1267"/>
      <c r="AN137" s="1267"/>
      <c r="AO137" s="1267"/>
      <c r="AP137" s="1267"/>
      <c r="AQ137" s="1267"/>
      <c r="AR137" s="1267"/>
      <c r="AS137" s="1267"/>
      <c r="AT137" s="1267" t="s">
        <v>545</v>
      </c>
      <c r="AU137" s="1267"/>
      <c r="AV137" s="1267"/>
      <c r="AW137" s="1267"/>
      <c r="AX137" s="1267"/>
      <c r="AY137" s="1267"/>
      <c r="AZ137" s="1267"/>
      <c r="BA137" s="1267"/>
      <c r="BB137" s="1267"/>
      <c r="BC137" s="1267"/>
      <c r="BD137" s="1267"/>
      <c r="BE137" s="1267"/>
      <c r="BF137" s="1267"/>
      <c r="BG137" s="1267"/>
      <c r="BH137" s="1267"/>
      <c r="BI137" s="1267"/>
      <c r="BJ137" s="1267"/>
      <c r="BK137" s="1267"/>
      <c r="BL137" s="1267"/>
      <c r="BM137" s="1267"/>
      <c r="BN137" s="1267"/>
      <c r="BO137" s="1267"/>
      <c r="BP137" s="1267" t="s">
        <v>354</v>
      </c>
      <c r="BQ137" s="1267"/>
      <c r="BR137" s="1267"/>
      <c r="BS137" s="1267"/>
      <c r="BT137" s="1267"/>
      <c r="BU137" s="1267"/>
      <c r="BV137" s="1267"/>
      <c r="BW137" s="1267"/>
      <c r="BX137" s="1267"/>
      <c r="BY137" s="1267"/>
      <c r="BZ137" s="1267"/>
      <c r="CA137" s="1267"/>
      <c r="CB137" s="1267"/>
      <c r="CC137" s="1267"/>
      <c r="CD137" s="1267"/>
      <c r="CE137" s="1267"/>
      <c r="CF137" s="1267"/>
      <c r="CG137" s="1267"/>
      <c r="CH137" s="1267"/>
      <c r="CI137" s="1267"/>
      <c r="CJ137" s="1267"/>
      <c r="CK137" s="1267"/>
      <c r="CL137" s="1267"/>
      <c r="CM137" s="1267"/>
      <c r="CN137" s="1267"/>
      <c r="CO137" s="1267"/>
      <c r="CP137" s="1267"/>
      <c r="CQ137" s="1267"/>
      <c r="CR137" s="1267"/>
      <c r="CS137" s="1267"/>
      <c r="CT137" s="1267"/>
      <c r="CU137" s="1267"/>
      <c r="CV137" s="1267"/>
      <c r="CW137" s="1267"/>
      <c r="CX137" s="1267"/>
      <c r="CY137" s="1267"/>
      <c r="CZ137" s="1267"/>
      <c r="DA137" s="1267"/>
      <c r="DB137" s="1267"/>
      <c r="DC137" s="1267"/>
      <c r="DD137" s="1267"/>
      <c r="DE137" s="1267"/>
      <c r="DF137" s="1267"/>
      <c r="DG137" s="1267"/>
      <c r="DH137" s="1267"/>
      <c r="DI137" s="1267"/>
      <c r="DJ137" s="1267"/>
      <c r="DK137" s="1267"/>
      <c r="DL137" s="1267"/>
      <c r="DM137" s="1267"/>
      <c r="DN137" s="1267"/>
      <c r="DO137" s="1267"/>
      <c r="DP137" s="1267"/>
      <c r="DQ137" s="1267"/>
      <c r="DR137" s="1267"/>
      <c r="DS137" s="1267"/>
      <c r="DT137" s="1267"/>
      <c r="DU137" s="1267"/>
      <c r="DV137" s="1267"/>
      <c r="DW137" s="1267"/>
    </row>
    <row r="138" spans="1:127">
      <c r="A138" s="1274" t="s">
        <v>218</v>
      </c>
      <c r="B138" s="1274"/>
      <c r="C138" s="1274"/>
      <c r="D138" s="1274"/>
      <c r="E138" s="1274"/>
      <c r="F138" s="1274"/>
      <c r="G138" s="1274" t="s">
        <v>218</v>
      </c>
      <c r="H138" s="1274"/>
      <c r="I138" s="1274"/>
      <c r="J138" s="1274"/>
      <c r="K138" s="1274"/>
      <c r="L138" s="1274"/>
      <c r="M138" s="1274" t="s">
        <v>218</v>
      </c>
      <c r="N138" s="1274"/>
      <c r="O138" s="1274"/>
      <c r="P138" s="1274"/>
      <c r="Q138" s="1274"/>
      <c r="R138" s="1274"/>
      <c r="S138" s="1274"/>
      <c r="T138" s="1274"/>
      <c r="U138" s="1274"/>
      <c r="V138" s="1274"/>
      <c r="W138" s="1274"/>
      <c r="X138" s="1274"/>
      <c r="Y138" s="1274"/>
      <c r="Z138" s="1274"/>
      <c r="AA138" s="1274"/>
      <c r="AB138" s="1253"/>
      <c r="AC138" s="1253"/>
      <c r="AH138" s="1268" t="s">
        <v>515</v>
      </c>
      <c r="AI138" s="1268"/>
      <c r="AJ138" s="1268"/>
      <c r="AK138" s="1268"/>
      <c r="AL138" s="1269" t="s">
        <v>522</v>
      </c>
      <c r="AM138" s="1269"/>
      <c r="AN138" s="1269"/>
      <c r="AO138" s="1269"/>
      <c r="AP138" s="1269" t="s">
        <v>525</v>
      </c>
      <c r="AQ138" s="1269"/>
      <c r="AR138" s="1269"/>
      <c r="AS138" s="1269"/>
      <c r="AT138" s="1269" t="s">
        <v>528</v>
      </c>
      <c r="AU138" s="1269"/>
      <c r="AV138" s="1269"/>
      <c r="AW138" s="1269"/>
      <c r="AX138" s="1268" t="s">
        <v>535</v>
      </c>
      <c r="AY138" s="1268"/>
      <c r="AZ138" s="1268"/>
      <c r="BA138" s="1268"/>
      <c r="BB138" s="1270" t="s">
        <v>551</v>
      </c>
      <c r="BC138" s="1270"/>
      <c r="BD138" s="1270"/>
      <c r="BE138" s="1270"/>
      <c r="BF138" s="1270" t="s">
        <v>552</v>
      </c>
      <c r="BG138" s="1270"/>
      <c r="BH138" s="1270"/>
      <c r="BI138" s="1270"/>
      <c r="BJ138" s="1270" t="s">
        <v>542</v>
      </c>
      <c r="BK138" s="1270"/>
      <c r="BL138" s="1270"/>
      <c r="BM138" s="1270"/>
      <c r="BN138" s="1270" t="s">
        <v>42</v>
      </c>
      <c r="BO138" s="1270"/>
      <c r="BP138" s="1270" t="s">
        <v>461</v>
      </c>
      <c r="BQ138" s="1270"/>
      <c r="BR138" s="1270"/>
      <c r="BS138" s="1270"/>
      <c r="BT138" s="1270" t="s">
        <v>508</v>
      </c>
      <c r="BU138" s="1270"/>
      <c r="BV138" s="1270"/>
      <c r="BW138" s="1270"/>
      <c r="BX138" s="1270" t="s">
        <v>510</v>
      </c>
      <c r="BY138" s="1270"/>
      <c r="BZ138" s="1270"/>
      <c r="CA138" s="1270"/>
      <c r="CB138" s="1270" t="s">
        <v>461</v>
      </c>
      <c r="CC138" s="1270"/>
      <c r="CD138" s="1270"/>
      <c r="CE138" s="1270"/>
      <c r="CF138" s="1270" t="s">
        <v>390</v>
      </c>
      <c r="CG138" s="1270"/>
      <c r="CH138" s="1270"/>
      <c r="CI138" s="1270"/>
      <c r="CJ138" s="1270" t="s">
        <v>394</v>
      </c>
      <c r="CK138" s="1270"/>
      <c r="CL138" s="1270"/>
      <c r="CM138" s="1270"/>
      <c r="CN138" s="1270" t="s">
        <v>273</v>
      </c>
      <c r="CO138" s="1270"/>
      <c r="CP138" s="1270"/>
      <c r="CQ138" s="1270"/>
      <c r="CR138" s="1270" t="s">
        <v>190</v>
      </c>
      <c r="CS138" s="1270"/>
      <c r="CT138" s="1270"/>
      <c r="CU138" s="1270"/>
      <c r="CV138" s="1270" t="s">
        <v>446</v>
      </c>
      <c r="CW138" s="1270"/>
      <c r="CX138" s="1270"/>
      <c r="CY138" s="1270"/>
      <c r="CZ138" s="1270" t="s">
        <v>436</v>
      </c>
      <c r="DA138" s="1270"/>
      <c r="DB138" s="1270"/>
      <c r="DC138" s="1270"/>
      <c r="DD138" s="1270" t="s">
        <v>420</v>
      </c>
      <c r="DE138" s="1270"/>
      <c r="DF138" s="1270"/>
      <c r="DG138" s="1270"/>
      <c r="DH138" s="1270" t="s">
        <v>398</v>
      </c>
      <c r="DI138" s="1270"/>
      <c r="DJ138" s="1270"/>
      <c r="DK138" s="1270"/>
      <c r="DL138" s="1270" t="s">
        <v>459</v>
      </c>
      <c r="DM138" s="1270"/>
      <c r="DN138" s="1270"/>
      <c r="DO138" s="1270"/>
      <c r="DP138" s="1270" t="s">
        <v>156</v>
      </c>
      <c r="DQ138" s="1270"/>
      <c r="DR138" s="1270"/>
      <c r="DS138" s="1270"/>
      <c r="DT138" s="1270" t="s">
        <v>465</v>
      </c>
      <c r="DU138" s="1270"/>
      <c r="DV138" s="1270"/>
      <c r="DW138" s="1270"/>
    </row>
    <row r="139" spans="1:127">
      <c r="A139" s="1274" t="str">
        <f>CONCATENATE("ชั้นประถมศึกษาปีที่ 3/",'01.ข้อมูลเบื้องต้น'!$N$2)</f>
        <v>ชั้นประถมศึกษาปีที่ 3/</v>
      </c>
      <c r="B139" s="1274"/>
      <c r="C139" s="1274"/>
      <c r="D139" s="1274"/>
      <c r="E139" s="1274"/>
      <c r="F139" s="1274"/>
      <c r="G139" s="1274" t="str">
        <f>CONCATENATE("ชั้นประถมศึกษาปีที่ 3/",'01.ข้อมูลเบื้องต้น'!$N$2)</f>
        <v>ชั้นประถมศึกษาปีที่ 3/</v>
      </c>
      <c r="H139" s="1274"/>
      <c r="I139" s="1274"/>
      <c r="J139" s="1274"/>
      <c r="K139" s="1274"/>
      <c r="L139" s="1274"/>
      <c r="M139" s="1274" t="str">
        <f>CONCATENATE("ชั้นประถมศึกษาปีที่ 3/",'01.ข้อมูลเบื้องต้น'!$N$2)</f>
        <v>ชั้นประถมศึกษาปีที่ 3/</v>
      </c>
      <c r="N139" s="1274"/>
      <c r="O139" s="1274"/>
      <c r="P139" s="1274"/>
      <c r="Q139" s="1274"/>
      <c r="R139" s="1274"/>
      <c r="S139" s="1274"/>
      <c r="T139" s="1274"/>
      <c r="U139" s="1274"/>
      <c r="V139" s="1274"/>
      <c r="W139" s="1274"/>
      <c r="X139" s="1274"/>
      <c r="Y139" s="1274"/>
      <c r="Z139" s="1274"/>
      <c r="AA139" s="1274"/>
      <c r="AB139" s="1253"/>
      <c r="AC139" s="1253"/>
      <c r="AH139" s="1268"/>
      <c r="AI139" s="1268"/>
      <c r="AJ139" s="1268"/>
      <c r="AK139" s="1268"/>
      <c r="AL139" s="1269"/>
      <c r="AM139" s="1269"/>
      <c r="AN139" s="1269"/>
      <c r="AO139" s="1269"/>
      <c r="AP139" s="1269"/>
      <c r="AQ139" s="1269"/>
      <c r="AR139" s="1269"/>
      <c r="AS139" s="1269"/>
      <c r="AT139" s="1269"/>
      <c r="AU139" s="1269"/>
      <c r="AV139" s="1269"/>
      <c r="AW139" s="1269"/>
      <c r="AX139" s="1268"/>
      <c r="AY139" s="1268"/>
      <c r="AZ139" s="1268"/>
      <c r="BA139" s="1268"/>
      <c r="BB139" s="1270"/>
      <c r="BC139" s="1270"/>
      <c r="BD139" s="1270"/>
      <c r="BE139" s="1270"/>
      <c r="BF139" s="1270"/>
      <c r="BG139" s="1270"/>
      <c r="BH139" s="1270"/>
      <c r="BI139" s="1270"/>
      <c r="BJ139" s="1270"/>
      <c r="BK139" s="1270"/>
      <c r="BL139" s="1270"/>
      <c r="BM139" s="1270"/>
      <c r="BN139" s="1270"/>
      <c r="BO139" s="1270"/>
      <c r="BP139" s="1270"/>
      <c r="BQ139" s="1270"/>
      <c r="BR139" s="1270"/>
      <c r="BS139" s="1270"/>
      <c r="BT139" s="1270"/>
      <c r="BU139" s="1270"/>
      <c r="BV139" s="1270"/>
      <c r="BW139" s="1270"/>
      <c r="BX139" s="1270"/>
      <c r="BY139" s="1270"/>
      <c r="BZ139" s="1270"/>
      <c r="CA139" s="1270"/>
      <c r="CB139" s="1270"/>
      <c r="CC139" s="1270"/>
      <c r="CD139" s="1270"/>
      <c r="CE139" s="1270"/>
      <c r="CF139" s="1270"/>
      <c r="CG139" s="1270"/>
      <c r="CH139" s="1270"/>
      <c r="CI139" s="1270"/>
      <c r="CJ139" s="1270"/>
      <c r="CK139" s="1270"/>
      <c r="CL139" s="1270"/>
      <c r="CM139" s="1270"/>
      <c r="CN139" s="1270"/>
      <c r="CO139" s="1270"/>
      <c r="CP139" s="1270"/>
      <c r="CQ139" s="1270"/>
      <c r="CR139" s="1270"/>
      <c r="CS139" s="1270"/>
      <c r="CT139" s="1270"/>
      <c r="CU139" s="1270"/>
      <c r="CV139" s="1270"/>
      <c r="CW139" s="1270"/>
      <c r="CX139" s="1270"/>
      <c r="CY139" s="1270"/>
      <c r="CZ139" s="1270"/>
      <c r="DA139" s="1270"/>
      <c r="DB139" s="1270"/>
      <c r="DC139" s="1270"/>
      <c r="DD139" s="1270"/>
      <c r="DE139" s="1270"/>
      <c r="DF139" s="1270"/>
      <c r="DG139" s="1270"/>
      <c r="DH139" s="1270"/>
      <c r="DI139" s="1270"/>
      <c r="DJ139" s="1270"/>
      <c r="DK139" s="1270"/>
      <c r="DL139" s="1270"/>
      <c r="DM139" s="1270"/>
      <c r="DN139" s="1270"/>
      <c r="DO139" s="1270"/>
      <c r="DP139" s="1270"/>
      <c r="DQ139" s="1270"/>
      <c r="DR139" s="1270"/>
      <c r="DS139" s="1270"/>
      <c r="DT139" s="1270"/>
      <c r="DU139" s="1270"/>
      <c r="DV139" s="1270"/>
      <c r="DW139" s="1270"/>
    </row>
    <row r="140" spans="1:127" ht="8.4" customHeight="1">
      <c r="A140" s="1275"/>
      <c r="B140" s="1275"/>
      <c r="C140" s="1275"/>
      <c r="D140" s="1275"/>
      <c r="E140" s="1275"/>
      <c r="F140" s="1275"/>
      <c r="G140" s="1275"/>
      <c r="H140" s="1275"/>
      <c r="I140" s="1275"/>
      <c r="J140" s="1275"/>
      <c r="K140" s="1275"/>
      <c r="L140" s="1275"/>
      <c r="M140" s="1275"/>
      <c r="N140" s="1275"/>
      <c r="O140" s="1275"/>
      <c r="P140" s="1275"/>
      <c r="Q140" s="1275"/>
      <c r="R140" s="1275"/>
      <c r="S140" s="1275"/>
      <c r="T140" s="1275"/>
      <c r="U140" s="1275"/>
      <c r="V140" s="1275"/>
      <c r="W140" s="1275"/>
      <c r="X140" s="1275"/>
      <c r="Y140" s="1275"/>
      <c r="Z140" s="1275"/>
      <c r="AA140" s="1275"/>
      <c r="AB140" s="1253"/>
      <c r="AC140" s="1253"/>
      <c r="AH140" s="1268"/>
      <c r="AI140" s="1268"/>
      <c r="AJ140" s="1268"/>
      <c r="AK140" s="1268"/>
      <c r="AL140" s="1269"/>
      <c r="AM140" s="1269"/>
      <c r="AN140" s="1269"/>
      <c r="AO140" s="1269"/>
      <c r="AP140" s="1269"/>
      <c r="AQ140" s="1269"/>
      <c r="AR140" s="1269"/>
      <c r="AS140" s="1269"/>
      <c r="AT140" s="1269"/>
      <c r="AU140" s="1269"/>
      <c r="AV140" s="1269"/>
      <c r="AW140" s="1269"/>
      <c r="AX140" s="1268"/>
      <c r="AY140" s="1268"/>
      <c r="AZ140" s="1268"/>
      <c r="BA140" s="1268"/>
      <c r="BB140" s="1270"/>
      <c r="BC140" s="1270"/>
      <c r="BD140" s="1270"/>
      <c r="BE140" s="1270"/>
      <c r="BF140" s="1270"/>
      <c r="BG140" s="1270"/>
      <c r="BH140" s="1270"/>
      <c r="BI140" s="1270"/>
      <c r="BJ140" s="1270"/>
      <c r="BK140" s="1270"/>
      <c r="BL140" s="1270"/>
      <c r="BM140" s="1270"/>
      <c r="BN140" s="1270"/>
      <c r="BO140" s="1270"/>
      <c r="BP140" s="1270"/>
      <c r="BQ140" s="1270"/>
      <c r="BR140" s="1270"/>
      <c r="BS140" s="1270"/>
      <c r="BT140" s="1270"/>
      <c r="BU140" s="1270"/>
      <c r="BV140" s="1270"/>
      <c r="BW140" s="1270"/>
      <c r="BX140" s="1270"/>
      <c r="BY140" s="1270"/>
      <c r="BZ140" s="1270"/>
      <c r="CA140" s="1270"/>
      <c r="CB140" s="1270"/>
      <c r="CC140" s="1270"/>
      <c r="CD140" s="1270"/>
      <c r="CE140" s="1270"/>
      <c r="CF140" s="1270"/>
      <c r="CG140" s="1270"/>
      <c r="CH140" s="1270"/>
      <c r="CI140" s="1270"/>
      <c r="CJ140" s="1270"/>
      <c r="CK140" s="1270"/>
      <c r="CL140" s="1270"/>
      <c r="CM140" s="1270"/>
      <c r="CN140" s="1270"/>
      <c r="CO140" s="1270"/>
      <c r="CP140" s="1270"/>
      <c r="CQ140" s="1270"/>
      <c r="CR140" s="1270"/>
      <c r="CS140" s="1270"/>
      <c r="CT140" s="1270"/>
      <c r="CU140" s="1270"/>
      <c r="CV140" s="1270"/>
      <c r="CW140" s="1270"/>
      <c r="CX140" s="1270"/>
      <c r="CY140" s="1270"/>
      <c r="CZ140" s="1270"/>
      <c r="DA140" s="1270"/>
      <c r="DB140" s="1270"/>
      <c r="DC140" s="1270"/>
      <c r="DD140" s="1270"/>
      <c r="DE140" s="1270"/>
      <c r="DF140" s="1270"/>
      <c r="DG140" s="1270"/>
      <c r="DH140" s="1270"/>
      <c r="DI140" s="1270"/>
      <c r="DJ140" s="1270"/>
      <c r="DK140" s="1270"/>
      <c r="DL140" s="1270"/>
      <c r="DM140" s="1270"/>
      <c r="DN140" s="1270"/>
      <c r="DO140" s="1270"/>
      <c r="DP140" s="1270"/>
      <c r="DQ140" s="1270"/>
      <c r="DR140" s="1270"/>
      <c r="DS140" s="1270"/>
      <c r="DT140" s="1270"/>
      <c r="DU140" s="1270"/>
      <c r="DV140" s="1270"/>
      <c r="DW140" s="1270"/>
    </row>
    <row r="141" spans="1:127" ht="8.4" customHeight="1">
      <c r="A141" s="1275"/>
      <c r="B141" s="1275"/>
      <c r="C141" s="1275"/>
      <c r="D141" s="1275"/>
      <c r="E141" s="1275"/>
      <c r="F141" s="1275"/>
      <c r="G141" s="1275"/>
      <c r="H141" s="1275"/>
      <c r="I141" s="1275"/>
      <c r="J141" s="1275"/>
      <c r="K141" s="1275"/>
      <c r="L141" s="1275"/>
      <c r="M141" s="1275"/>
      <c r="N141" s="1275"/>
      <c r="O141" s="1275"/>
      <c r="P141" s="1275"/>
      <c r="Q141" s="1275"/>
      <c r="R141" s="1275"/>
      <c r="S141" s="1275"/>
      <c r="T141" s="1275"/>
      <c r="U141" s="1275"/>
      <c r="V141" s="1275"/>
      <c r="W141" s="1275"/>
      <c r="X141" s="1275"/>
      <c r="Y141" s="1275"/>
      <c r="Z141" s="1275"/>
      <c r="AA141" s="1275"/>
      <c r="AB141" s="1253"/>
      <c r="AC141" s="1253"/>
      <c r="AH141" s="1268"/>
      <c r="AI141" s="1268"/>
      <c r="AJ141" s="1268"/>
      <c r="AK141" s="1268"/>
      <c r="AL141" s="1269"/>
      <c r="AM141" s="1269"/>
      <c r="AN141" s="1269"/>
      <c r="AO141" s="1269"/>
      <c r="AP141" s="1269"/>
      <c r="AQ141" s="1269"/>
      <c r="AR141" s="1269"/>
      <c r="AS141" s="1269"/>
      <c r="AT141" s="1269"/>
      <c r="AU141" s="1269"/>
      <c r="AV141" s="1269"/>
      <c r="AW141" s="1269"/>
      <c r="AX141" s="1268"/>
      <c r="AY141" s="1268"/>
      <c r="AZ141" s="1268"/>
      <c r="BA141" s="1268"/>
      <c r="BB141" s="1270"/>
      <c r="BC141" s="1270"/>
      <c r="BD141" s="1270"/>
      <c r="BE141" s="1270"/>
      <c r="BF141" s="1270"/>
      <c r="BG141" s="1270"/>
      <c r="BH141" s="1270"/>
      <c r="BI141" s="1270"/>
      <c r="BJ141" s="1270"/>
      <c r="BK141" s="1270"/>
      <c r="BL141" s="1270"/>
      <c r="BM141" s="1270"/>
      <c r="BN141" s="1270"/>
      <c r="BO141" s="1270"/>
      <c r="BP141" s="1270"/>
      <c r="BQ141" s="1270"/>
      <c r="BR141" s="1270"/>
      <c r="BS141" s="1270"/>
      <c r="BT141" s="1270"/>
      <c r="BU141" s="1270"/>
      <c r="BV141" s="1270"/>
      <c r="BW141" s="1270"/>
      <c r="BX141" s="1270"/>
      <c r="BY141" s="1270"/>
      <c r="BZ141" s="1270"/>
      <c r="CA141" s="1270"/>
      <c r="CB141" s="1270"/>
      <c r="CC141" s="1270"/>
      <c r="CD141" s="1270"/>
      <c r="CE141" s="1270"/>
      <c r="CF141" s="1270"/>
      <c r="CG141" s="1270"/>
      <c r="CH141" s="1270"/>
      <c r="CI141" s="1270"/>
      <c r="CJ141" s="1270"/>
      <c r="CK141" s="1270"/>
      <c r="CL141" s="1270"/>
      <c r="CM141" s="1270"/>
      <c r="CN141" s="1270"/>
      <c r="CO141" s="1270"/>
      <c r="CP141" s="1270"/>
      <c r="CQ141" s="1270"/>
      <c r="CR141" s="1270"/>
      <c r="CS141" s="1270"/>
      <c r="CT141" s="1270"/>
      <c r="CU141" s="1270"/>
      <c r="CV141" s="1270"/>
      <c r="CW141" s="1270"/>
      <c r="CX141" s="1270"/>
      <c r="CY141" s="1270"/>
      <c r="CZ141" s="1270"/>
      <c r="DA141" s="1270"/>
      <c r="DB141" s="1270"/>
      <c r="DC141" s="1270"/>
      <c r="DD141" s="1270"/>
      <c r="DE141" s="1270"/>
      <c r="DF141" s="1270"/>
      <c r="DG141" s="1270"/>
      <c r="DH141" s="1270"/>
      <c r="DI141" s="1270"/>
      <c r="DJ141" s="1270"/>
      <c r="DK141" s="1270"/>
      <c r="DL141" s="1270"/>
      <c r="DM141" s="1270"/>
      <c r="DN141" s="1270"/>
      <c r="DO141" s="1270"/>
      <c r="DP141" s="1270"/>
      <c r="DQ141" s="1270"/>
      <c r="DR141" s="1270"/>
      <c r="DS141" s="1270"/>
      <c r="DT141" s="1270"/>
      <c r="DU141" s="1270"/>
      <c r="DV141" s="1270"/>
      <c r="DW141" s="1270"/>
    </row>
    <row r="142" spans="1:127" ht="7.2" customHeight="1" thickBot="1">
      <c r="A142" s="1253"/>
      <c r="B142" s="1253"/>
      <c r="C142" s="1253"/>
      <c r="D142" s="1253"/>
      <c r="E142" s="1276"/>
      <c r="F142" s="1253"/>
      <c r="G142" s="1253"/>
      <c r="H142" s="1253"/>
      <c r="I142" s="1253"/>
      <c r="J142" s="1253"/>
      <c r="K142" s="1253"/>
      <c r="L142" s="1253"/>
      <c r="M142" s="1253"/>
      <c r="N142" s="1253"/>
      <c r="O142" s="1253"/>
      <c r="P142" s="1253"/>
      <c r="Q142" s="1253"/>
      <c r="R142" s="1253"/>
      <c r="S142" s="1253"/>
      <c r="T142" s="1253"/>
      <c r="U142" s="1253"/>
      <c r="V142" s="1253"/>
      <c r="W142" s="1253"/>
      <c r="X142" s="1253"/>
      <c r="Y142" s="1253"/>
      <c r="Z142" s="1253"/>
      <c r="AA142" s="1253"/>
      <c r="AB142" s="1253"/>
      <c r="AC142" s="1253"/>
      <c r="AH142" s="1268"/>
      <c r="AI142" s="1268"/>
      <c r="AJ142" s="1268"/>
      <c r="AK142" s="1268"/>
      <c r="AL142" s="1269"/>
      <c r="AM142" s="1269"/>
      <c r="AN142" s="1269"/>
      <c r="AO142" s="1269"/>
      <c r="AP142" s="1269"/>
      <c r="AQ142" s="1269"/>
      <c r="AR142" s="1269"/>
      <c r="AS142" s="1269"/>
      <c r="AT142" s="1269"/>
      <c r="AU142" s="1269"/>
      <c r="AV142" s="1269"/>
      <c r="AW142" s="1269"/>
      <c r="AX142" s="1268"/>
      <c r="AY142" s="1268"/>
      <c r="AZ142" s="1268"/>
      <c r="BA142" s="1268"/>
      <c r="BB142" s="1270"/>
      <c r="BC142" s="1270"/>
      <c r="BD142" s="1270"/>
      <c r="BE142" s="1270"/>
      <c r="BF142" s="1270"/>
      <c r="BG142" s="1270"/>
      <c r="BH142" s="1270"/>
      <c r="BI142" s="1270"/>
      <c r="BJ142" s="1270"/>
      <c r="BK142" s="1270"/>
      <c r="BL142" s="1270"/>
      <c r="BM142" s="1270"/>
      <c r="BN142" s="1270"/>
      <c r="BO142" s="1270"/>
      <c r="BP142" s="1270"/>
      <c r="BQ142" s="1270"/>
      <c r="BR142" s="1270"/>
      <c r="BS142" s="1270"/>
      <c r="BT142" s="1270"/>
      <c r="BU142" s="1270"/>
      <c r="BV142" s="1270"/>
      <c r="BW142" s="1270"/>
      <c r="BX142" s="1270"/>
      <c r="BY142" s="1270"/>
      <c r="BZ142" s="1270"/>
      <c r="CA142" s="1270"/>
      <c r="CB142" s="1270"/>
      <c r="CC142" s="1270"/>
      <c r="CD142" s="1270"/>
      <c r="CE142" s="1270"/>
      <c r="CF142" s="1270"/>
      <c r="CG142" s="1270"/>
      <c r="CH142" s="1270"/>
      <c r="CI142" s="1270"/>
      <c r="CJ142" s="1270"/>
      <c r="CK142" s="1270"/>
      <c r="CL142" s="1270"/>
      <c r="CM142" s="1270"/>
      <c r="CN142" s="1270"/>
      <c r="CO142" s="1270"/>
      <c r="CP142" s="1270"/>
      <c r="CQ142" s="1270"/>
      <c r="CR142" s="1270"/>
      <c r="CS142" s="1270"/>
      <c r="CT142" s="1270"/>
      <c r="CU142" s="1270"/>
      <c r="CV142" s="1270"/>
      <c r="CW142" s="1270"/>
      <c r="CX142" s="1270"/>
      <c r="CY142" s="1270"/>
      <c r="CZ142" s="1270"/>
      <c r="DA142" s="1270"/>
      <c r="DB142" s="1270"/>
      <c r="DC142" s="1270"/>
      <c r="DD142" s="1270"/>
      <c r="DE142" s="1270"/>
      <c r="DF142" s="1270"/>
      <c r="DG142" s="1270"/>
      <c r="DH142" s="1270"/>
      <c r="DI142" s="1270"/>
      <c r="DJ142" s="1270"/>
      <c r="DK142" s="1270"/>
      <c r="DL142" s="1270"/>
      <c r="DM142" s="1270"/>
      <c r="DN142" s="1270"/>
      <c r="DO142" s="1270"/>
      <c r="DP142" s="1270"/>
      <c r="DQ142" s="1270"/>
      <c r="DR142" s="1270"/>
      <c r="DS142" s="1270"/>
      <c r="DT142" s="1270"/>
      <c r="DU142" s="1270"/>
      <c r="DV142" s="1270"/>
      <c r="DW142" s="1270"/>
    </row>
    <row r="143" spans="1:127">
      <c r="A143" s="1277" t="s">
        <v>0</v>
      </c>
      <c r="B143" s="1278" t="s">
        <v>1</v>
      </c>
      <c r="C143" s="1279"/>
      <c r="D143" s="1280" t="s">
        <v>451</v>
      </c>
      <c r="E143" s="1281"/>
      <c r="F143" s="1281"/>
      <c r="G143" s="1282" t="s">
        <v>545</v>
      </c>
      <c r="H143" s="1283"/>
      <c r="I143" s="1283"/>
      <c r="J143" s="1283"/>
      <c r="K143" s="1283"/>
      <c r="L143" s="1284"/>
      <c r="M143" s="1280" t="s">
        <v>354</v>
      </c>
      <c r="N143" s="1281"/>
      <c r="O143" s="1281"/>
      <c r="P143" s="1281"/>
      <c r="Q143" s="1281"/>
      <c r="R143" s="1281"/>
      <c r="S143" s="1281"/>
      <c r="T143" s="1281"/>
      <c r="U143" s="1281"/>
      <c r="V143" s="1281"/>
      <c r="W143" s="1281"/>
      <c r="X143" s="1281"/>
      <c r="Y143" s="1281"/>
      <c r="Z143" s="1281"/>
      <c r="AA143" s="1285"/>
      <c r="AB143" s="1286" t="s">
        <v>564</v>
      </c>
      <c r="AC143" s="1408" t="s">
        <v>548</v>
      </c>
      <c r="AH143" s="1268"/>
      <c r="AI143" s="1268"/>
      <c r="AJ143" s="1268"/>
      <c r="AK143" s="1268"/>
      <c r="AL143" s="1269"/>
      <c r="AM143" s="1269"/>
      <c r="AN143" s="1269"/>
      <c r="AO143" s="1269"/>
      <c r="AP143" s="1269"/>
      <c r="AQ143" s="1269"/>
      <c r="AR143" s="1269"/>
      <c r="AS143" s="1269"/>
      <c r="AT143" s="1269"/>
      <c r="AU143" s="1269"/>
      <c r="AV143" s="1269"/>
      <c r="AW143" s="1269"/>
      <c r="AX143" s="1268"/>
      <c r="AY143" s="1268"/>
      <c r="AZ143" s="1268"/>
      <c r="BA143" s="1268"/>
      <c r="BB143" s="1270"/>
      <c r="BC143" s="1270"/>
      <c r="BD143" s="1270"/>
      <c r="BE143" s="1270"/>
      <c r="BF143" s="1270"/>
      <c r="BG143" s="1270"/>
      <c r="BH143" s="1270"/>
      <c r="BI143" s="1270"/>
      <c r="BJ143" s="1270"/>
      <c r="BK143" s="1270"/>
      <c r="BL143" s="1270"/>
      <c r="BM143" s="1270"/>
      <c r="BN143" s="1270"/>
      <c r="BO143" s="1270"/>
      <c r="BP143" s="1270"/>
      <c r="BQ143" s="1270"/>
      <c r="BR143" s="1270"/>
      <c r="BS143" s="1270"/>
      <c r="BT143" s="1270"/>
      <c r="BU143" s="1270"/>
      <c r="BV143" s="1270"/>
      <c r="BW143" s="1270"/>
      <c r="BX143" s="1270"/>
      <c r="BY143" s="1270"/>
      <c r="BZ143" s="1270"/>
      <c r="CA143" s="1270"/>
      <c r="CB143" s="1270"/>
      <c r="CC143" s="1270"/>
      <c r="CD143" s="1270"/>
      <c r="CE143" s="1270"/>
      <c r="CF143" s="1270"/>
      <c r="CG143" s="1270"/>
      <c r="CH143" s="1270"/>
      <c r="CI143" s="1270"/>
      <c r="CJ143" s="1270"/>
      <c r="CK143" s="1270"/>
      <c r="CL143" s="1270"/>
      <c r="CM143" s="1270"/>
      <c r="CN143" s="1270"/>
      <c r="CO143" s="1270"/>
      <c r="CP143" s="1270"/>
      <c r="CQ143" s="1270"/>
      <c r="CR143" s="1270"/>
      <c r="CS143" s="1270"/>
      <c r="CT143" s="1270"/>
      <c r="CU143" s="1270"/>
      <c r="CV143" s="1270"/>
      <c r="CW143" s="1270"/>
      <c r="CX143" s="1270"/>
      <c r="CY143" s="1270"/>
      <c r="CZ143" s="1270"/>
      <c r="DA143" s="1270"/>
      <c r="DB143" s="1270"/>
      <c r="DC143" s="1270"/>
      <c r="DD143" s="1270"/>
      <c r="DE143" s="1270"/>
      <c r="DF143" s="1270"/>
      <c r="DG143" s="1270"/>
      <c r="DH143" s="1270"/>
      <c r="DI143" s="1270"/>
      <c r="DJ143" s="1270"/>
      <c r="DK143" s="1270"/>
      <c r="DL143" s="1270"/>
      <c r="DM143" s="1270"/>
      <c r="DN143" s="1270"/>
      <c r="DO143" s="1270"/>
      <c r="DP143" s="1270"/>
      <c r="DQ143" s="1270"/>
      <c r="DR143" s="1270"/>
      <c r="DS143" s="1270"/>
      <c r="DT143" s="1270"/>
      <c r="DU143" s="1270"/>
      <c r="DV143" s="1270"/>
      <c r="DW143" s="1270"/>
    </row>
    <row r="144" spans="1:127" ht="1.2" customHeight="1">
      <c r="A144" s="1288"/>
      <c r="B144" s="1289"/>
      <c r="C144" s="1290"/>
      <c r="D144" s="1291"/>
      <c r="E144" s="1292"/>
      <c r="F144" s="1293"/>
      <c r="G144" s="1291"/>
      <c r="H144" s="1294"/>
      <c r="I144" s="1294"/>
      <c r="J144" s="1295"/>
      <c r="K144" s="1295"/>
      <c r="L144" s="1296"/>
      <c r="M144" s="1297"/>
      <c r="N144" s="1298"/>
      <c r="O144" s="1298"/>
      <c r="P144" s="1298"/>
      <c r="Q144" s="1298"/>
      <c r="R144" s="1298"/>
      <c r="S144" s="1298"/>
      <c r="T144" s="1298"/>
      <c r="U144" s="1298"/>
      <c r="V144" s="1298"/>
      <c r="W144" s="1298"/>
      <c r="X144" s="1298"/>
      <c r="Y144" s="1298"/>
      <c r="Z144" s="1298"/>
      <c r="AA144" s="1296"/>
      <c r="AB144" s="1299"/>
      <c r="AC144" s="1415"/>
      <c r="AH144" s="1271"/>
      <c r="AI144" s="1271"/>
      <c r="AJ144" s="1271"/>
      <c r="AK144" s="1271"/>
      <c r="AL144" s="1271"/>
      <c r="AM144" s="1271"/>
      <c r="AN144" s="1271"/>
      <c r="AO144" s="1271"/>
      <c r="AP144" s="1271"/>
      <c r="AQ144" s="1271"/>
      <c r="AR144" s="1271"/>
      <c r="AS144" s="1271"/>
      <c r="AT144" s="1271"/>
      <c r="AU144" s="1271"/>
      <c r="AV144" s="1271"/>
      <c r="AW144" s="1271"/>
      <c r="AX144" s="1271"/>
      <c r="AY144" s="1271"/>
      <c r="AZ144" s="1271"/>
      <c r="BA144" s="1271"/>
      <c r="BB144" s="1271"/>
      <c r="BC144" s="1271"/>
      <c r="BD144" s="1271"/>
      <c r="BE144" s="1271"/>
      <c r="BF144" s="1271"/>
      <c r="BG144" s="1271"/>
      <c r="BH144" s="1271"/>
      <c r="BI144" s="1271"/>
      <c r="BJ144" s="1271"/>
      <c r="BK144" s="1271"/>
      <c r="BL144" s="1271"/>
      <c r="BM144" s="1271"/>
      <c r="BN144" s="1271"/>
      <c r="BO144" s="1271"/>
      <c r="BP144" s="1271"/>
      <c r="BQ144" s="1271"/>
      <c r="BR144" s="1271"/>
      <c r="BS144" s="1271"/>
      <c r="BT144" s="1271"/>
      <c r="BU144" s="1271"/>
      <c r="BV144" s="1271"/>
      <c r="BW144" s="1271"/>
      <c r="BX144" s="1271"/>
      <c r="BY144" s="1271"/>
      <c r="BZ144" s="1271"/>
      <c r="CA144" s="1271"/>
      <c r="CB144" s="1271"/>
      <c r="CC144" s="1271"/>
      <c r="CD144" s="1271"/>
      <c r="CE144" s="1271"/>
      <c r="CF144" s="1271"/>
      <c r="CG144" s="1271"/>
      <c r="CH144" s="1271"/>
      <c r="CI144" s="1271"/>
      <c r="CJ144" s="1271"/>
      <c r="CK144" s="1271"/>
      <c r="CL144" s="1271"/>
      <c r="CM144" s="1271"/>
      <c r="CN144" s="1271"/>
      <c r="CO144" s="1271"/>
      <c r="CP144" s="1271"/>
      <c r="CQ144" s="1271"/>
      <c r="CR144" s="1271"/>
      <c r="CS144" s="1271"/>
      <c r="CT144" s="1271"/>
      <c r="CU144" s="1271"/>
      <c r="CV144" s="1271"/>
      <c r="CW144" s="1271"/>
      <c r="CX144" s="1271"/>
      <c r="CY144" s="1271"/>
      <c r="CZ144" s="1271"/>
      <c r="DA144" s="1271"/>
      <c r="DB144" s="1271"/>
      <c r="DC144" s="1271"/>
      <c r="DD144" s="1271"/>
      <c r="DE144" s="1271"/>
      <c r="DF144" s="1271"/>
      <c r="DG144" s="1271"/>
      <c r="DH144" s="1271"/>
      <c r="DI144" s="1271"/>
      <c r="DJ144" s="1271"/>
      <c r="DK144" s="1271"/>
      <c r="DL144" s="1271"/>
      <c r="DM144" s="1271"/>
      <c r="DN144" s="1271"/>
      <c r="DO144" s="1271"/>
      <c r="DP144" s="1271"/>
      <c r="DQ144" s="1271"/>
      <c r="DR144" s="1271"/>
      <c r="DS144" s="1271"/>
      <c r="DT144" s="1271"/>
      <c r="DU144" s="1271"/>
      <c r="DV144" s="1271"/>
      <c r="DW144" s="1271"/>
    </row>
    <row r="145" spans="1:127" ht="118.05" customHeight="1" thickBot="1">
      <c r="A145" s="1301"/>
      <c r="B145" s="1302"/>
      <c r="C145" s="1303"/>
      <c r="D145" s="1304" t="str">
        <f>IF(ข้อมูล1!H3="","",ข้อมูล1!H3)</f>
        <v>เข้าใจความหมายของคำ ข้อความ ภาพ สัญลักษณ์ แผนภูมิ แผนภาพ แผนผัง เรื่องราวพร้อมทั้งสรุปสาระสำคัญ เพื่อนำไปใช้ในชีวิต ประจำวัน และสื่อสารให้ผู้อื่นเข้าใจ ด้วยวิธีการต่าง ๆ อย่างเหมาะสม มีประสิทธิภาพและรับผิดชอบ</v>
      </c>
      <c r="E145" s="1304" t="str">
        <f>IF(ข้อมูล1!H4="","",ข้อมูล1!H4)</f>
        <v>เขียนเล่าเรื่องโดยจัดเรียงเนื้อหาให้สื่อความหมายได้ชัดเจนและถูกต้อง เพื่อถ่ายทอดข้อมูล ความคิดและความรู้สึก เหมาะสมกับสถานการณ์และกาลเทศะ</v>
      </c>
      <c r="F145" s="1304" t="str">
        <f>IF(ข้อมูล1!H5="","",ข้อมูล1!H5)</f>
        <v>ประยุกต์ใช้แนวคิดพื้นฐานทางคณิตศาสตร์เพื่อแก้ปัญหาที่ไม่คุ้นเคย สถานการณ์ใหม่ ด้วยความเชื่อมั่น และสื่อสารด้วยภาษาและสัญลักษณ์ ทางคณิตศาสตร์อย่างสมเหตุสมผล</v>
      </c>
      <c r="G145" s="1445" t="str">
        <f>IF(ข้อมูล1!H6="","",ข้อมูล1!H6)</f>
        <v>เข้าใจแนวคิดพื้นฐานของปรากฏการณ์ทางธรรมชาติสิ่งแวดล้อม รู้จักการใช้เครื่องมือพื้นฐานและประยุกต์ใช้เทคโนโลยีในการแก้ปัญหาและสร้างสรรค์สิ่งใหม่อย่างเหมาะสมตามบริบทและสภาพแวดล้อม 
ด้วยความรับผิดชอบ และคำนึงถึงผลกระทบ
ที่เกิดขึ้น</v>
      </c>
      <c r="H145" s="1304" t="str">
        <f>IF(ข้อมูล1!H7="","",ข้อมูล1!H7)</f>
        <v>ปฏิบัติตนในฐานะสมาชิกที่ดีของชุมชนและสังคม ด้วยความรับผิดชอบ ทำงานร่วมกับผู้อื่นอย่างมีประสิทธิภาพ และมีส่วนร่วมในกิจกรรมทางวัฒนธรรมและประเพณีของสังคม</v>
      </c>
      <c r="I145" s="1304" t="str">
        <f>IF(ข้อมูล1!H8="","",ข้อมูล1!H8)</f>
        <v xml:space="preserve">รู้ที่มาของรายรับ รายจ่าย และวางแผนใช้จ่ายเงินอย่างเห็นคุณค่าและรู้วิธีสร้างรายได้เสริมให้ครอบครัว เข้าใจกระบวนการทำงานที่ทำให้เกิดรายได้ เห็นความสำคัญของการประกอบอาชีพสุจริต และรู้จักอาชีพที่สนใจ มีทัศนคติที่ดีต่อการทำงาน </v>
      </c>
      <c r="J145" s="1304" t="str">
        <f>IF(ข้อมูล1!H9="","",ข้อมูล1!H9)</f>
        <v xml:space="preserve">ปฏิบัติตนเป็นผู้มีสุขนิสัยที่ดี จัดการอารมณ์และความเครียด และนำพาตนเองออกจากภาวะเสี่ยงหรืออันตรายรอบด้านอย่างรู้เท่าทัน </v>
      </c>
      <c r="K145" s="1304" t="str">
        <f>IF(ข้อมูล1!H10="","",ข้อมูล1!H10)</f>
        <v>ปฏิบัติกิจกรรมทางศิลปะ และวัฒนธรรมในท้องถิ่น อย่างเห็นคุณค่าและ ถ่ายทอดเรื่องราวผ่านงานศิลปะอย่างสร้างสรรค์ด้วยความภาคภูมิใจ</v>
      </c>
      <c r="L145" s="1305" t="s">
        <v>550</v>
      </c>
      <c r="M145" s="1306" t="str">
        <f>IF('01.ข้อมูลเบื้องต้น'!B36="","",'01.ข้อมูลเบื้องต้น'!B36)</f>
        <v/>
      </c>
      <c r="N145" s="1307" t="str">
        <f>IF('01.ข้อมูลเบื้องต้น'!B37="","",'01.ข้อมูลเบื้องต้น'!B37)</f>
        <v/>
      </c>
      <c r="O145" s="1307" t="str">
        <f>IF('01.ข้อมูลเบื้องต้น'!B38="","",'01.ข้อมูลเบื้องต้น'!B38)</f>
        <v/>
      </c>
      <c r="P145" s="1307" t="str">
        <f>IF('01.ข้อมูลเบื้องต้น'!B39="","",'01.ข้อมูลเบื้องต้น'!B39)</f>
        <v/>
      </c>
      <c r="Q145" s="1307" t="str">
        <f>IF('01.ข้อมูลเบื้องต้น'!B40="","",'01.ข้อมูลเบื้องต้น'!B40)</f>
        <v/>
      </c>
      <c r="R145" s="1307" t="str">
        <f>IF('01.ข้อมูลเบื้องต้น'!B41="","",'01.ข้อมูลเบื้องต้น'!B41)</f>
        <v/>
      </c>
      <c r="S145" s="1307" t="str">
        <f>IF('01.ข้อมูลเบื้องต้น'!B42="","",'01.ข้อมูลเบื้องต้น'!B42)</f>
        <v/>
      </c>
      <c r="T145" s="1307" t="str">
        <f>IF('01.ข้อมูลเบื้องต้น'!B43="","",'01.ข้อมูลเบื้องต้น'!B43)</f>
        <v/>
      </c>
      <c r="U145" s="1307" t="str">
        <f>IF('01.ข้อมูลเบื้องต้น'!B44="","",'01.ข้อมูลเบื้องต้น'!B44)</f>
        <v/>
      </c>
      <c r="V145" s="1307" t="str">
        <f>IF('01.ข้อมูลเบื้องต้น'!B45="","",'01.ข้อมูลเบื้องต้น'!B45)</f>
        <v/>
      </c>
      <c r="W145" s="1307" t="str">
        <f>IF('01.ข้อมูลเบื้องต้น'!B46="","",'01.ข้อมูลเบื้องต้น'!B46)</f>
        <v/>
      </c>
      <c r="X145" s="1307" t="str">
        <f>IF('01.ข้อมูลเบื้องต้น'!B47="","",'01.ข้อมูลเบื้องต้น'!B47)</f>
        <v/>
      </c>
      <c r="Y145" s="1307" t="str">
        <f>IF('01.ข้อมูลเบื้องต้น'!B48="","",'01.ข้อมูลเบื้องต้น'!B48)</f>
        <v/>
      </c>
      <c r="Z145" s="1307" t="str">
        <f>IF('01.ข้อมูลเบื้องต้น'!B49="","",'01.ข้อมูลเบื้องต้น'!B49)</f>
        <v/>
      </c>
      <c r="AA145" s="1308" t="str">
        <f>IF('01.ข้อมูลเบื้องต้น'!B50="","",'01.ข้อมูลเบื้องต้น'!B50)</f>
        <v/>
      </c>
      <c r="AB145" s="1309"/>
      <c r="AC145" s="1416"/>
      <c r="AH145" s="1272" t="s">
        <v>565</v>
      </c>
      <c r="AI145" s="1272" t="s">
        <v>566</v>
      </c>
      <c r="AJ145" s="1272" t="s">
        <v>560</v>
      </c>
      <c r="AK145" s="1272" t="s">
        <v>513</v>
      </c>
      <c r="AL145" s="1272" t="s">
        <v>565</v>
      </c>
      <c r="AM145" s="1272" t="s">
        <v>566</v>
      </c>
      <c r="AN145" s="1272" t="s">
        <v>560</v>
      </c>
      <c r="AO145" s="1272" t="s">
        <v>513</v>
      </c>
      <c r="AP145" s="1272" t="s">
        <v>565</v>
      </c>
      <c r="AQ145" s="1272" t="s">
        <v>566</v>
      </c>
      <c r="AR145" s="1272" t="s">
        <v>560</v>
      </c>
      <c r="AS145" s="1272" t="s">
        <v>513</v>
      </c>
      <c r="AT145" s="1272" t="s">
        <v>565</v>
      </c>
      <c r="AU145" s="1272" t="s">
        <v>566</v>
      </c>
      <c r="AV145" s="1272" t="s">
        <v>560</v>
      </c>
      <c r="AW145" s="1272" t="s">
        <v>513</v>
      </c>
      <c r="AX145" s="1272" t="s">
        <v>565</v>
      </c>
      <c r="AY145" s="1272" t="s">
        <v>566</v>
      </c>
      <c r="AZ145" s="1272" t="s">
        <v>560</v>
      </c>
      <c r="BA145" s="1272" t="s">
        <v>513</v>
      </c>
      <c r="BB145" s="1272" t="s">
        <v>565</v>
      </c>
      <c r="BC145" s="1272" t="s">
        <v>566</v>
      </c>
      <c r="BD145" s="1272" t="s">
        <v>560</v>
      </c>
      <c r="BE145" s="1272" t="s">
        <v>513</v>
      </c>
      <c r="BF145" s="1272" t="s">
        <v>565</v>
      </c>
      <c r="BG145" s="1272" t="s">
        <v>566</v>
      </c>
      <c r="BH145" s="1272" t="s">
        <v>560</v>
      </c>
      <c r="BI145" s="1272" t="s">
        <v>513</v>
      </c>
      <c r="BJ145" s="1272" t="s">
        <v>565</v>
      </c>
      <c r="BK145" s="1272" t="s">
        <v>566</v>
      </c>
      <c r="BL145" s="1272" t="s">
        <v>560</v>
      </c>
      <c r="BM145" s="1272" t="s">
        <v>513</v>
      </c>
      <c r="BN145" s="1272" t="s">
        <v>560</v>
      </c>
      <c r="BO145" s="1272" t="s">
        <v>513</v>
      </c>
      <c r="BP145" s="1272" t="s">
        <v>565</v>
      </c>
      <c r="BQ145" s="1272" t="s">
        <v>566</v>
      </c>
      <c r="BR145" s="1272" t="s">
        <v>560</v>
      </c>
      <c r="BS145" s="1272" t="s">
        <v>513</v>
      </c>
      <c r="BT145" s="1272" t="s">
        <v>565</v>
      </c>
      <c r="BU145" s="1272" t="s">
        <v>566</v>
      </c>
      <c r="BV145" s="1272" t="s">
        <v>560</v>
      </c>
      <c r="BW145" s="1272" t="s">
        <v>513</v>
      </c>
      <c r="BX145" s="1272" t="s">
        <v>565</v>
      </c>
      <c r="BY145" s="1272" t="s">
        <v>566</v>
      </c>
      <c r="BZ145" s="1272" t="s">
        <v>560</v>
      </c>
      <c r="CA145" s="1272" t="s">
        <v>513</v>
      </c>
      <c r="CB145" s="1272" t="s">
        <v>565</v>
      </c>
      <c r="CC145" s="1272" t="s">
        <v>566</v>
      </c>
      <c r="CD145" s="1272" t="s">
        <v>560</v>
      </c>
      <c r="CE145" s="1272" t="s">
        <v>513</v>
      </c>
      <c r="CF145" s="1272" t="s">
        <v>565</v>
      </c>
      <c r="CG145" s="1272" t="s">
        <v>566</v>
      </c>
      <c r="CH145" s="1272" t="s">
        <v>560</v>
      </c>
      <c r="CI145" s="1272" t="s">
        <v>513</v>
      </c>
      <c r="CJ145" s="1272" t="s">
        <v>565</v>
      </c>
      <c r="CK145" s="1272" t="s">
        <v>566</v>
      </c>
      <c r="CL145" s="1272" t="s">
        <v>560</v>
      </c>
      <c r="CM145" s="1272" t="s">
        <v>513</v>
      </c>
      <c r="CN145" s="1272" t="s">
        <v>565</v>
      </c>
      <c r="CO145" s="1272" t="s">
        <v>566</v>
      </c>
      <c r="CP145" s="1272" t="s">
        <v>560</v>
      </c>
      <c r="CQ145" s="1272" t="s">
        <v>513</v>
      </c>
      <c r="CR145" s="1272" t="s">
        <v>565</v>
      </c>
      <c r="CS145" s="1272" t="s">
        <v>566</v>
      </c>
      <c r="CT145" s="1272" t="s">
        <v>560</v>
      </c>
      <c r="CU145" s="1272" t="s">
        <v>513</v>
      </c>
      <c r="CV145" s="1272" t="s">
        <v>565</v>
      </c>
      <c r="CW145" s="1272" t="s">
        <v>566</v>
      </c>
      <c r="CX145" s="1272" t="s">
        <v>560</v>
      </c>
      <c r="CY145" s="1272" t="s">
        <v>513</v>
      </c>
      <c r="CZ145" s="1272" t="s">
        <v>565</v>
      </c>
      <c r="DA145" s="1272" t="s">
        <v>566</v>
      </c>
      <c r="DB145" s="1272" t="s">
        <v>560</v>
      </c>
      <c r="DC145" s="1272" t="s">
        <v>513</v>
      </c>
      <c r="DD145" s="1272" t="s">
        <v>565</v>
      </c>
      <c r="DE145" s="1272" t="s">
        <v>566</v>
      </c>
      <c r="DF145" s="1272" t="s">
        <v>560</v>
      </c>
      <c r="DG145" s="1272" t="s">
        <v>513</v>
      </c>
      <c r="DH145" s="1272" t="s">
        <v>565</v>
      </c>
      <c r="DI145" s="1272" t="s">
        <v>566</v>
      </c>
      <c r="DJ145" s="1272" t="s">
        <v>560</v>
      </c>
      <c r="DK145" s="1272" t="s">
        <v>513</v>
      </c>
      <c r="DL145" s="1272" t="s">
        <v>565</v>
      </c>
      <c r="DM145" s="1272" t="s">
        <v>566</v>
      </c>
      <c r="DN145" s="1272" t="s">
        <v>560</v>
      </c>
      <c r="DO145" s="1272" t="s">
        <v>513</v>
      </c>
      <c r="DP145" s="1272" t="s">
        <v>565</v>
      </c>
      <c r="DQ145" s="1272" t="s">
        <v>566</v>
      </c>
      <c r="DR145" s="1272" t="s">
        <v>560</v>
      </c>
      <c r="DS145" s="1272" t="s">
        <v>513</v>
      </c>
      <c r="DT145" s="1272" t="s">
        <v>565</v>
      </c>
      <c r="DU145" s="1272" t="s">
        <v>566</v>
      </c>
      <c r="DV145" s="1272" t="s">
        <v>560</v>
      </c>
      <c r="DW145" s="1272" t="s">
        <v>513</v>
      </c>
    </row>
    <row r="146" spans="1:127" ht="16.8" customHeight="1">
      <c r="A146" s="1311">
        <v>1</v>
      </c>
      <c r="B146" s="1312" t="str">
        <f>IF('2.ชื่อนักเรียน'!C11="","",'2.ชื่อนักเรียน'!C11)</f>
        <v/>
      </c>
      <c r="C146" s="1313" t="str">
        <f>IF('2.ชื่อนักเรียน'!D11="","",'2.ชื่อนักเรียน'!D11)</f>
        <v/>
      </c>
      <c r="D146" s="1314" t="str">
        <f>IF($A$139&lt;&gt;"ชั้น"&amp;'01.ข้อมูลเบื้องต้น'!$H$2,"",IF(AK146="","",AK146))</f>
        <v/>
      </c>
      <c r="E146" s="1314" t="str">
        <f>IF($A$139&lt;&gt;"ชั้น"&amp;'01.ข้อมูลเบื้องต้น'!$H$2,"",IF(AO146="","",AO146))</f>
        <v/>
      </c>
      <c r="F146" s="1315" t="str">
        <f>IF($A$139&lt;&gt;"ชั้น"&amp;'01.ข้อมูลเบื้องต้น'!$H$2,"",IF(AS146="","",AS146))</f>
        <v/>
      </c>
      <c r="G146" s="1314" t="str">
        <f>IF($A$139&lt;&gt;"ชั้น"&amp;'01.ข้อมูลเบื้องต้น'!$H$2,"",IF(AW146="","",AW146))</f>
        <v/>
      </c>
      <c r="H146" s="1316" t="str">
        <f>IF($A$139&lt;&gt;"ชั้น"&amp;'01.ข้อมูลเบื้องต้น'!$H$2,"",IF(BA146="","",BA146))</f>
        <v/>
      </c>
      <c r="I146" s="1316" t="str">
        <f>IF($A$139&lt;&gt;"ชั้น"&amp;'01.ข้อมูลเบื้องต้น'!$H$2,"",IF(BE146="","",BE146))</f>
        <v/>
      </c>
      <c r="J146" s="1316" t="str">
        <f>IF($A$139&lt;&gt;"ชั้น"&amp;'01.ข้อมูลเบื้องต้น'!$H$2,"",IF(BI146="","",BI146))</f>
        <v/>
      </c>
      <c r="K146" s="1316" t="str">
        <f>IF($A$139&lt;&gt;"ชั้น"&amp;'01.ข้อมูลเบื้องต้น'!$H$2,"",IF(BM146="","",BM146))</f>
        <v/>
      </c>
      <c r="L146" s="1317" t="str">
        <f>IF($A$139&lt;&gt;"ชั้น"&amp;'01.ข้อมูลเบื้องต้น'!$H$2,"",IF(BO146="","",BO146))</f>
        <v/>
      </c>
      <c r="M146" s="1318" t="str">
        <f>IF($A$139&lt;&gt;"ชั้น"&amp;'01.ข้อมูลเบื้องต้น'!$H$2,"",IF(BS146="","",BS146))</f>
        <v/>
      </c>
      <c r="N146" s="1319" t="str">
        <f>IF($A$139&lt;&gt;"ชั้น"&amp;'01.ข้อมูลเบื้องต้น'!$H$2,"",IF(BW146="","",BW146))</f>
        <v/>
      </c>
      <c r="O146" s="1319" t="str">
        <f>IF($A$139&lt;&gt;"ชั้น"&amp;'01.ข้อมูลเบื้องต้น'!$H$2,"",IF(CA146="","",CA146))</f>
        <v/>
      </c>
      <c r="P146" s="1319" t="str">
        <f>IF($A$139&lt;&gt;"ชั้น"&amp;'01.ข้อมูลเบื้องต้น'!$H$2,"",IF(CE146="","",CE146))</f>
        <v/>
      </c>
      <c r="Q146" s="1319" t="str">
        <f>IF($A$139&lt;&gt;"ชั้น"&amp;'01.ข้อมูลเบื้องต้น'!$H$2,"",IF(CI146="","",CI146))</f>
        <v/>
      </c>
      <c r="R146" s="1319" t="str">
        <f>IF($A$139&lt;&gt;"ชั้น"&amp;'01.ข้อมูลเบื้องต้น'!$H$2,"",IF(CM146="","",CM146))</f>
        <v/>
      </c>
      <c r="S146" s="1319" t="str">
        <f>IF($A$139&lt;&gt;"ชั้น"&amp;'01.ข้อมูลเบื้องต้น'!$H$2,"",IF(CQ146="","",CQ146))</f>
        <v/>
      </c>
      <c r="T146" s="1319" t="str">
        <f>IF($A$139&lt;&gt;"ชั้น"&amp;'01.ข้อมูลเบื้องต้น'!$H$2,"",IF(CU146="","",CU146))</f>
        <v/>
      </c>
      <c r="U146" s="1319" t="str">
        <f>IF($A$139&lt;&gt;"ชั้น"&amp;'01.ข้อมูลเบื้องต้น'!$H$2,"",IF(CY146="","",CY146))</f>
        <v/>
      </c>
      <c r="V146" s="1319" t="str">
        <f>IF($A$139&lt;&gt;"ชั้น"&amp;'01.ข้อมูลเบื้องต้น'!$H$2,"",IF(DC146="","",DC146))</f>
        <v/>
      </c>
      <c r="W146" s="1319" t="str">
        <f>IF($A$139&lt;&gt;"ชั้น"&amp;'01.ข้อมูลเบื้องต้น'!$H$2,"",IF(DG146="","",DG146))</f>
        <v/>
      </c>
      <c r="X146" s="1319" t="str">
        <f>IF($A$139&lt;&gt;"ชั้น"&amp;'01.ข้อมูลเบื้องต้น'!$H$2,"",IF(DK146="","",DK146))</f>
        <v/>
      </c>
      <c r="Y146" s="1319" t="str">
        <f>IF($A$139&lt;&gt;"ชั้น"&amp;'01.ข้อมูลเบื้องต้น'!$H$2,"",IF(DO146="","",DO146))</f>
        <v/>
      </c>
      <c r="Z146" s="1319" t="str">
        <f>IF($A$139&lt;&gt;"ชั้น"&amp;'01.ข้อมูลเบื้องต้น'!$H$2,"",IF(DS146="","",DS146))</f>
        <v/>
      </c>
      <c r="AA146" s="1417" t="str">
        <f>IF($A$139&lt;&gt;"ชั้น"&amp;'01.ข้อมูลเบื้องต้น'!$H$2,"",IF(DW146="","",DW146))</f>
        <v/>
      </c>
      <c r="AB146" s="1418" t="str">
        <f>IF($A$139&lt;&gt;"ชั้น"&amp;'01.ข้อมูลเบื้องต้น'!$H$2,"",'7.พัฒนาผู้เรียน'!G11)</f>
        <v/>
      </c>
      <c r="AC146" s="1419" t="str">
        <f>IF($A$139&lt;&gt;"ชั้น"&amp;'01.ข้อมูลเบื้องต้น'!$H$2,"",'9.คุณลักษณะ'!I11)</f>
        <v/>
      </c>
      <c r="AH146" s="1233" t="str">
        <f>IF($A$139&lt;&gt;"ชั้น"&amp;'01.ข้อมูลเบื้องต้น'!$H$2,"",IF(VLOOKUP($A146,'02.คีย์เทอม1'!$A$10:$GT$59,189,FALSE)="","",VLOOKUP($A146,'02.คีย์เทอม1'!$A$10:$GT$59,189,FALSE)))</f>
        <v/>
      </c>
      <c r="AI146" s="1233" t="str">
        <f>IF($A$139&lt;&gt;"ชั้น"&amp;'01.ข้อมูลเบื้องต้น'!$H$2,"",IF(VLOOKUP($A146,'03.คีย์เทอม2'!$A$10:$GT$59,189,FALSE)="","",VLOOKUP($A146,'03.คีย์เทอม2'!$A$10:$GT$59,189,FALSE)))</f>
        <v/>
      </c>
      <c r="AJ146" s="1262" t="str">
        <f t="shared" ref="AJ146:AJ195" si="120">IF(OR(AH146="",AI146=""),"",AVERAGE(AH146:AI146))</f>
        <v/>
      </c>
      <c r="AK146" s="1233" t="str">
        <f>IF('2.ชื่อนักเรียน'!R11="มส","มส",IF('2.ชื่อนักเรียน'!R11="ร","ร",IF('2.ชื่อนักเรียน'!R11="ย้าย","ย้าย",IF($B146="","",IF(AJ146="","",IF(AJ146&gt;=75,"เชี่ยวชาญ",IF(AJ146&gt;=65,"ชำนาญ",IF(AJ146&gt;=55,"พัฒนา",IF(AJ146&gt;=50,"เริ่มต้น","ไม่ผ่าน")))))))))</f>
        <v/>
      </c>
      <c r="AL146" s="1233" t="str">
        <f>IF($A$139&lt;&gt;"ชั้น"&amp;'01.ข้อมูลเบื้องต้น'!$H$2,"",IF(VLOOKUP($A146,'02.คีย์เทอม1'!$A$10:$GT$59,193,FALSE)="","",VLOOKUP($A146,'02.คีย์เทอม1'!$A$10:$GT$59,193,FALSE)))</f>
        <v/>
      </c>
      <c r="AM146" s="1233" t="str">
        <f>IF($A$139&lt;&gt;"ชั้น"&amp;'01.ข้อมูลเบื้องต้น'!$H$2,"",IF(VLOOKUP($A146,'03.คีย์เทอม2'!$A$10:$GT$59,193,FALSE)="","",VLOOKUP($A146,'03.คีย์เทอม2'!$A$10:$GT$59,193,FALSE)))</f>
        <v/>
      </c>
      <c r="AN146" s="1262" t="str">
        <f t="shared" ref="AN146" si="121">IF(OR(AL146="",AM146=""),"",AVERAGE(AL146:AM146))</f>
        <v/>
      </c>
      <c r="AO146" s="1233" t="str">
        <f>IF('2.ชื่อนักเรียน'!R11="มส","มส",IF('2.ชื่อนักเรียน'!R11="ร","ร",IF('2.ชื่อนักเรียน'!R11="ย้าย","ย้าย",IF($B146="","",IF(AN146="","",IF(AN146&gt;=75,"เชี่ยวชาญ",IF(AN146&gt;=65,"ชำนาญ",IF(AN146&gt;=55,"พัฒนา",IF(AN146&gt;=50,"เริ่มต้น","ไม่ผ่าน")))))))))</f>
        <v/>
      </c>
      <c r="AP146" s="1233" t="str">
        <f>IF($A$139&lt;&gt;"ชั้น"&amp;'01.ข้อมูลเบื้องต้น'!$H$2,"",IF(VLOOKUP($A146,'02.คีย์เทอม1'!$A$10:$GT$59,195,FALSE)="","",VLOOKUP($A146,'02.คีย์เทอม1'!$A$10:$GT$59,195,FALSE)))</f>
        <v/>
      </c>
      <c r="AQ146" s="1233" t="str">
        <f>IF($A$139&lt;&gt;"ชั้น"&amp;'01.ข้อมูลเบื้องต้น'!$H$2,"",IF(VLOOKUP($A146,'03.คีย์เทอม2'!$A$10:$GT$59,195,FALSE)="","",VLOOKUP($A146,'03.คีย์เทอม2'!$A$10:$GT$59,195,FALSE)))</f>
        <v/>
      </c>
      <c r="AR146" s="1262" t="str">
        <f t="shared" ref="AR146" si="122">IF(OR(AP146="",AQ146=""),"",AVERAGE(AP146:AQ146))</f>
        <v/>
      </c>
      <c r="AS146" s="1233" t="str">
        <f>IF('2.ชื่อนักเรียน'!R11="มส","มส",IF('2.ชื่อนักเรียน'!R11="ร","ร",IF('2.ชื่อนักเรียน'!R11="ย้าย","ย้าย",IF($B146="","",IF(AR146="","",IF(AR146&gt;=75,"เชี่ยวชาญ",IF(AR146&gt;=65,"ชำนาญ",IF(AR146&gt;=55,"พัฒนา",IF(AR146&gt;=50,"เริ่มต้น","ไม่ผ่าน")))))))))</f>
        <v/>
      </c>
      <c r="AT146" s="1233" t="str">
        <f>IF($A$139&lt;&gt;"ชั้น"&amp;'01.ข้อมูลเบื้องต้น'!$H$2,"",IF(VLOOKUP($A146,'02.คีย์เทอม1'!$A$10:$GT$59,196,FALSE)="","",VLOOKUP($A146,'02.คีย์เทอม1'!$A$10:$GT$59,196,FALSE)))</f>
        <v/>
      </c>
      <c r="AU146" s="1233" t="str">
        <f>IF($A$139&lt;&gt;"ชั้น"&amp;'01.ข้อมูลเบื้องต้น'!$H$2,"",IF(VLOOKUP($A146,'03.คีย์เทอม2'!$A$10:$GT$59,196,FALSE)="","",VLOOKUP($A146,'03.คีย์เทอม2'!$A$10:$GT$59,196,FALSE)))</f>
        <v/>
      </c>
      <c r="AV146" s="1262" t="str">
        <f t="shared" ref="AV146" si="123">IF(OR(AT146="",AU146=""),"",AVERAGE(AT146:AU146))</f>
        <v/>
      </c>
      <c r="AW146" s="1233" t="str">
        <f>IF('2.ชื่อนักเรียน'!R11="มส","มส",IF('2.ชื่อนักเรียน'!R11="ร","ร",IF('2.ชื่อนักเรียน'!R11="ย้าย","ย้าย",IF($B146="","",IF(AV146="","",IF(AV146&gt;=75,"เชี่ยวชาญ",IF(AV146&gt;=65,"ชำนาญ",IF(AV146&gt;=55,"พัฒนา",IF(AV146&gt;=50,"เริ่มต้น","ไม่ผ่าน")))))))))</f>
        <v/>
      </c>
      <c r="AX146" s="1233" t="str">
        <f>IF($A$139&lt;&gt;"ชั้น"&amp;'01.ข้อมูลเบื้องต้น'!$H$2,"",IF(VLOOKUP($A146,'02.คีย์เทอม1'!$A$10:$GT$59,197,FALSE)="","",VLOOKUP($A146,'02.คีย์เทอม1'!$A$10:$GT$59,197,FALSE)))</f>
        <v/>
      </c>
      <c r="AY146" s="1233" t="str">
        <f>IF($A$139&lt;&gt;"ชั้น"&amp;'01.ข้อมูลเบื้องต้น'!$H$2,"",IF(VLOOKUP($A146,'03.คีย์เทอม2'!$A$10:$GT$59,197,FALSE)="","",VLOOKUP($A146,'03.คีย์เทอม2'!$A$10:$GT$59,197,FALSE)))</f>
        <v/>
      </c>
      <c r="AZ146" s="1262" t="str">
        <f t="shared" ref="AZ146" si="124">IF(OR(AX146="",AY146=""),"",AVERAGE(AX146:AY146))</f>
        <v/>
      </c>
      <c r="BA146" s="1233" t="str">
        <f>IF('2.ชื่อนักเรียน'!R11="มส","มส",IF('2.ชื่อนักเรียน'!R11="ร","ร",IF('2.ชื่อนักเรียน'!R11="ย้าย","ย้าย",IF($B146="","",IF(AZ146="","",IF(AZ146&gt;=75,"เชี่ยวชาญ",IF(AZ146&gt;=65,"ชำนาญ",IF(AZ146&gt;=55,"พัฒนา",IF(AZ146&gt;=50,"เริ่มต้น","ไม่ผ่าน")))))))))</f>
        <v/>
      </c>
      <c r="BB146" s="1233" t="str">
        <f>IF($A$139&lt;&gt;"ชั้น"&amp;'01.ข้อมูลเบื้องต้น'!$H$2,"",IF(VLOOKUP($A146,'02.คีย์เทอม1'!$A$10:$GT$59,198,FALSE)="","",VLOOKUP($A146,'02.คีย์เทอม1'!$A$10:$GT$59,198,FALSE)))</f>
        <v/>
      </c>
      <c r="BC146" s="1233" t="str">
        <f>IF($A$139&lt;&gt;"ชั้น"&amp;'01.ข้อมูลเบื้องต้น'!$H$2,"",IF(VLOOKUP($A146,'03.คีย์เทอม2'!$A$10:$GT$59,198,FALSE)="","",VLOOKUP($A146,'03.คีย์เทอม2'!$A$10:$GT$59,198,FALSE)))</f>
        <v/>
      </c>
      <c r="BD146" s="1262" t="str">
        <f t="shared" ref="BD146" si="125">IF(OR(BB146="",BC146=""),"",AVERAGE(BB146:BC146))</f>
        <v/>
      </c>
      <c r="BE146" s="1233" t="str">
        <f>IF('2.ชื่อนักเรียน'!R11="มส","มส",IF('2.ชื่อนักเรียน'!R11="ร","ร",IF('2.ชื่อนักเรียน'!R11="ย้าย","ย้าย",IF($B146="","",IF(BD146="","",IF(BD146&gt;=75,"เชี่ยวชาญ",IF(BD146&gt;=65,"ชำนาญ",IF(BD146&gt;=55,"พัฒนา",IF(BD146&gt;=50,"เริ่มต้น","ไม่ผ่าน")))))))))</f>
        <v/>
      </c>
      <c r="BF146" s="1233" t="str">
        <f>IF($A$139&lt;&gt;"ชั้น"&amp;'01.ข้อมูลเบื้องต้น'!$H$2,"",IF(VLOOKUP($A146,'02.คีย์เทอม1'!$A$10:$GT$59,199,FALSE)="","",VLOOKUP($A146,'02.คีย์เทอม1'!$A$10:$GT$59,199,FALSE)))</f>
        <v/>
      </c>
      <c r="BG146" s="1233" t="str">
        <f>IF($A$139&lt;&gt;"ชั้น"&amp;'01.ข้อมูลเบื้องต้น'!$H$2,"",IF(VLOOKUP($A146,'03.คีย์เทอม2'!$A$10:$GT$59,199,FALSE)="","",VLOOKUP($A146,'03.คีย์เทอม2'!$A$10:$GT$59,199,FALSE)))</f>
        <v/>
      </c>
      <c r="BH146" s="1262" t="str">
        <f t="shared" ref="BH146" si="126">IF(OR(BF146="",BG146=""),"",AVERAGE(BF146:BG146))</f>
        <v/>
      </c>
      <c r="BI146" s="1233" t="str">
        <f>IF('2.ชื่อนักเรียน'!R11="มส","มส",IF('2.ชื่อนักเรียน'!R11="ร","ร",IF('2.ชื่อนักเรียน'!R11="ย้าย","ย้าย",IF($B146="","",IF(BH146="","",IF(BH146&gt;=75,"เชี่ยวชาญ",IF(BH146&gt;=65,"ชำนาญ",IF(BH146&gt;=55,"พัฒนา",IF(BH146&gt;=50,"เริ่มต้น","ไม่ผ่าน")))))))))</f>
        <v/>
      </c>
      <c r="BJ146" s="1233" t="str">
        <f>IF($A$139&lt;&gt;"ชั้น"&amp;'01.ข้อมูลเบื้องต้น'!$H$2,"",IF(VLOOKUP($A146,'02.คีย์เทอม1'!$A$10:$GT$59,200,FALSE)="","",VLOOKUP($A146,'02.คีย์เทอม1'!$A$10:$GT$59,200,FALSE)))</f>
        <v/>
      </c>
      <c r="BK146" s="1233" t="str">
        <f>IF($A$139&lt;&gt;"ชั้น"&amp;'01.ข้อมูลเบื้องต้น'!$H$2,"",IF(VLOOKUP($A146,'03.คีย์เทอม2'!$A$10:$GT$59,200,FALSE)="","",VLOOKUP($A146,'03.คีย์เทอม2'!$A$10:$GT$59,200,FALSE)))</f>
        <v/>
      </c>
      <c r="BL146" s="1262" t="str">
        <f t="shared" ref="BL146" si="127">IF(OR(BJ146="",BK146=""),"",AVERAGE(BJ146:BK146))</f>
        <v/>
      </c>
      <c r="BM146" s="1233" t="str">
        <f>IF('2.ชื่อนักเรียน'!R11="มส","มส",IF('2.ชื่อนักเรียน'!R11="ร","ร",IF('2.ชื่อนักเรียน'!R11="ย้าย","ย้าย",IF($B146="","",IF(BL146="","",IF(BL146&gt;=75,"เชี่ยวชาญ",IF(BL146&gt;=65,"ชำนาญ",IF(BL146&gt;=55,"พัฒนา",IF(BL146&gt;=50,"เริ่มต้น","ไม่ผ่าน")))))))))</f>
        <v/>
      </c>
      <c r="BN146" s="1262" t="str">
        <f t="shared" ref="BN146" si="128">IF(OR(AV146="",AZ146="",BD146="",BH146="",BL146="",),"",AVERAGE(AV146,AZ146,BD146,BH146,BL146))</f>
        <v/>
      </c>
      <c r="BO146" s="1233" t="str">
        <f>IF('2.ชื่อนักเรียน'!R11="มส","มส",IF('2.ชื่อนักเรียน'!R11="ร","ร",IF('2.ชื่อนักเรียน'!R11="ย้าย","ย้าย",IF($B146="","",IF(BN146="","",IF(BN146&gt;=75,"เชี่ยวชาญ",IF(BN146&gt;=65,"ชำนาญ",IF(BN146&gt;=55,"พัฒนา",IF(BN146&gt;=50,"เริ่มต้น","ไม่ผ่าน")))))))))</f>
        <v/>
      </c>
      <c r="BP146" s="1233" t="str">
        <f>IF($A$139&lt;&gt;"ชั้น"&amp;'01.ข้อมูลเบื้องต้น'!$H$2,"",IF(VLOOKUP($A146,'02.คีย์เทอม1'!$A$10:$GT$59,110,FALSE)="","",VLOOKUP($A146,'02.คีย์เทอม1'!$A$10:$GT$59,110,FALSE)))</f>
        <v/>
      </c>
      <c r="BQ146" s="1233" t="str">
        <f>IF($A$139&lt;&gt;"ชั้น"&amp;'01.ข้อมูลเบื้องต้น'!$H$2,"",IF(VLOOKUP($A146,'03.คีย์เทอม2'!$A$10:$GT$59,110,FALSE)="","",VLOOKUP($A146,'03.คีย์เทอม2'!$A$10:$GT$59,110,FALSE)))</f>
        <v/>
      </c>
      <c r="BR146" s="1262" t="str">
        <f t="shared" ref="BR146" si="129">IF(OR(BP146="",BQ146=""),"",AVERAGE(BP146:BQ146))</f>
        <v/>
      </c>
      <c r="BS146" s="1233" t="str">
        <f>IF('2.ชื่อนักเรียน'!R11="มส","มส",IF('2.ชื่อนักเรียน'!R11="ร","ร",IF('2.ชื่อนักเรียน'!R11="ย้าย","ย้าย",IF($B146="","",IF(BR146="","",IF(BR146&gt;=75,"เชี่ยวชาญ",IF(BR146&gt;=65,"ชำนาญ",IF(BR146&gt;=55,"พัฒนา",IF(BR146&gt;=50,"เริ่มต้น","ไม่ผ่าน")))))))))</f>
        <v/>
      </c>
      <c r="BT146" s="1233" t="str">
        <f>IF($A$139&lt;&gt;"ชั้น"&amp;'01.ข้อมูลเบื้องต้น'!$H$2,"",IF(VLOOKUP($A146,'02.คีย์เทอม1'!$A$10:$GT$59,115,FALSE)="","",VLOOKUP($A146,'02.คีย์เทอม1'!$A$10:$GT$59,115,FALSE)))</f>
        <v/>
      </c>
      <c r="BU146" s="1233" t="str">
        <f>IF($A$139&lt;&gt;"ชั้น"&amp;'01.ข้อมูลเบื้องต้น'!$H$2,"",IF(VLOOKUP($A146,'03.คีย์เทอม2'!$A$10:$GT$59,115,FALSE)="","",VLOOKUP($A146,'03.คีย์เทอม2'!$A$10:$GT$59,115,FALSE)))</f>
        <v/>
      </c>
      <c r="BV146" s="1262" t="str">
        <f t="shared" ref="BV146" si="130">IF(OR(BT146="",BU146=""),"",AVERAGE(BT146:BU146))</f>
        <v/>
      </c>
      <c r="BW146" s="1233" t="str">
        <f>IF('2.ชื่อนักเรียน'!R11="มส","มส",IF('2.ชื่อนักเรียน'!R11="ร","ร",IF('2.ชื่อนักเรียน'!R11="ย้าย","ย้าย",IF($B146="","",IF(BV146="","",IF(BV146&gt;=75,"เชี่ยวชาญ",IF(BV146&gt;=65,"ชำนาญ",IF(BV146&gt;=55,"พัฒนา",IF(BV146&gt;=50,"เริ่มต้น","ไม่ผ่าน")))))))))</f>
        <v/>
      </c>
      <c r="BX146" s="1233" t="str">
        <f>IF($A$139&lt;&gt;"ชั้น"&amp;'01.ข้อมูลเบื้องต้น'!$H$2,"",IF(VLOOKUP($A146,'02.คีย์เทอม1'!$A$10:$GT$59,120,FALSE)="","",VLOOKUP($A146,'02.คีย์เทอม1'!$A$10:$GT$59,120,FALSE)))</f>
        <v/>
      </c>
      <c r="BY146" s="1233" t="str">
        <f>IF($A$139&lt;&gt;"ชั้น"&amp;'01.ข้อมูลเบื้องต้น'!$H$2,"",IF(VLOOKUP($A146,'03.คีย์เทอม2'!$A$10:$GT$59,120,FALSE)="","",VLOOKUP($A146,'03.คีย์เทอม2'!$A$10:$GT$59,120,FALSE)))</f>
        <v/>
      </c>
      <c r="BZ146" s="1262" t="str">
        <f t="shared" ref="BZ146" si="131">IF(OR(BX146="",BY146=""),"",AVERAGE(BX146:BY146))</f>
        <v/>
      </c>
      <c r="CA146" s="1233" t="str">
        <f>IF('2.ชื่อนักเรียน'!R11="มส","มส",IF('2.ชื่อนักเรียน'!R11="ร","ร",IF('2.ชื่อนักเรียน'!R11="ย้าย","ย้าย",IF($B146="","",IF(BZ146="","",IF(BZ146&gt;=75,"เชี่ยวชาญ",IF(BZ146&gt;=65,"ชำนาญ",IF(BZ146&gt;=55,"พัฒนา",IF(BZ146&gt;=50,"เริ่มต้น","ไม่ผ่าน")))))))))</f>
        <v/>
      </c>
      <c r="CB146" s="1233" t="str">
        <f>IF($A$139&lt;&gt;"ชั้น"&amp;'01.ข้อมูลเบื้องต้น'!$H$2,"",IF(VLOOKUP($A146,'02.คีย์เทอม1'!$A$10:$GT$59,125,FALSE)="","",VLOOKUP($A146,'02.คีย์เทอม1'!$A$10:$GT$59,125,FALSE)))</f>
        <v/>
      </c>
      <c r="CC146" s="1233" t="str">
        <f>IF($A$139&lt;&gt;"ชั้น"&amp;'01.ข้อมูลเบื้องต้น'!$H$2,"",IF(VLOOKUP($A146,'03.คีย์เทอม2'!$A$10:$GT$59,125,FALSE)="","",VLOOKUP($A146,'03.คีย์เทอม2'!$A$10:$GT$59,125,FALSE)))</f>
        <v/>
      </c>
      <c r="CD146" s="1262" t="str">
        <f t="shared" ref="CD146" si="132">IF(OR(CB146="",CC146=""),"",AVERAGE(CB146:CC146))</f>
        <v/>
      </c>
      <c r="CE146" s="1233" t="str">
        <f>IF('2.ชื่อนักเรียน'!R11="มส","มส",IF('2.ชื่อนักเรียน'!R11="ร","ร",IF('2.ชื่อนักเรียน'!R11="ย้าย","ย้าย",IF($B146="","",IF(CD146="","",IF(CD146&gt;=75,"เชี่ยวชาญ",IF(CD146&gt;=65,"ชำนาญ",IF(CD146&gt;=55,"พัฒนา",IF(CD146&gt;=50,"เริ่มต้น","ไม่ผ่าน")))))))))</f>
        <v/>
      </c>
      <c r="CF146" s="1233" t="str">
        <f>IF($A$139&lt;&gt;"ชั้น"&amp;'01.ข้อมูลเบื้องต้น'!$H$2,"",IF(VLOOKUP($A146,'02.คีย์เทอม1'!$A$10:$GT$59,130,FALSE)="","",VLOOKUP($A146,'02.คีย์เทอม1'!$A$10:$GT$59,130,FALSE)))</f>
        <v/>
      </c>
      <c r="CG146" s="1233" t="str">
        <f>IF($A$139&lt;&gt;"ชั้น"&amp;'01.ข้อมูลเบื้องต้น'!$H$2,"",IF(VLOOKUP($A146,'03.คีย์เทอม2'!$A$10:$GT$59,130,FALSE)="","",VLOOKUP($A146,'03.คีย์เทอม2'!$A$10:$GT$59,130,FALSE)))</f>
        <v/>
      </c>
      <c r="CH146" s="1262" t="str">
        <f t="shared" ref="CH146" si="133">IF(OR(CF146="",CG146=""),"",AVERAGE(CF146:CG146))</f>
        <v/>
      </c>
      <c r="CI146" s="1233" t="str">
        <f>IF('2.ชื่อนักเรียน'!R11="มส","มส",IF('2.ชื่อนักเรียน'!R11="ร","ร",IF('2.ชื่อนักเรียน'!R11="ย้าย","ย้าย",IF($B146="","",IF(CH146="","",IF(CH146&gt;=75,"เชี่ยวชาญ",IF(CH146&gt;=65,"ชำนาญ",IF(CH146&gt;=55,"พัฒนา",IF(CH146&gt;=50,"เริ่มต้น","ไม่ผ่าน")))))))))</f>
        <v/>
      </c>
      <c r="CJ146" s="1233" t="str">
        <f>IF($A$139&lt;&gt;"ชั้น"&amp;'01.ข้อมูลเบื้องต้น'!$H$2,"",IF(VLOOKUP($A146,'02.คีย์เทอม1'!$A$10:$GT$59,135,FALSE)="","",VLOOKUP($A146,'02.คีย์เทอม1'!$A$10:$GT$59,135,FALSE)))</f>
        <v/>
      </c>
      <c r="CK146" s="1233" t="str">
        <f>IF($A$139&lt;&gt;"ชั้น"&amp;'01.ข้อมูลเบื้องต้น'!$H$2,"",IF(VLOOKUP($A146,'03.คีย์เทอม2'!$A$10:$GT$59,135,FALSE)="","",VLOOKUP($A146,'03.คีย์เทอม2'!$A$10:$GT$59,135,FALSE)))</f>
        <v/>
      </c>
      <c r="CL146" s="1262" t="str">
        <f t="shared" ref="CL146" si="134">IF(OR(CJ146="",CK146=""),"",AVERAGE(CJ146:CK146))</f>
        <v/>
      </c>
      <c r="CM146" s="1233" t="str">
        <f>IF('2.ชื่อนักเรียน'!R11="มส","มส",IF('2.ชื่อนักเรียน'!R11="ร","ร",IF('2.ชื่อนักเรียน'!R11="ย้าย","ย้าย",IF($B146="","",IF(CL146="","",IF(CL146&gt;=75,"เชี่ยวชาญ",IF(CL146&gt;=65,"ชำนาญ",IF(CL146&gt;=55,"พัฒนา",IF(CL146&gt;=50,"เริ่มต้น","ไม่ผ่าน")))))))))</f>
        <v/>
      </c>
      <c r="CN146" s="1233" t="str">
        <f>IF($A$139&lt;&gt;"ชั้น"&amp;'01.ข้อมูลเบื้องต้น'!$H$2,"",IF(VLOOKUP($A146,'02.คีย์เทอม1'!$A$10:$GT$59,140,FALSE)="","",VLOOKUP($A146,'02.คีย์เทอม1'!$A$10:$GT$59,140,FALSE)))</f>
        <v/>
      </c>
      <c r="CO146" s="1233" t="str">
        <f>IF($A$139&lt;&gt;"ชั้น"&amp;'01.ข้อมูลเบื้องต้น'!$H$2,"",IF(VLOOKUP($A146,'03.คีย์เทอม2'!$A$10:$GT$59,140,FALSE)="","",VLOOKUP($A146,'03.คีย์เทอม2'!$A$10:$GT$59,140,FALSE)))</f>
        <v/>
      </c>
      <c r="CP146" s="1262" t="str">
        <f t="shared" ref="CP146" si="135">IF(OR(CN146="",CO146=""),"",AVERAGE(CN146:CO146))</f>
        <v/>
      </c>
      <c r="CQ146" s="1233" t="str">
        <f>IF('2.ชื่อนักเรียน'!R11="มส","มส",IF('2.ชื่อนักเรียน'!R11="ร","ร",IF('2.ชื่อนักเรียน'!R11="ย้าย","ย้าย",IF($B146="","",IF(CP146="","",IF(CP146&gt;=75,"เชี่ยวชาญ",IF(CP146&gt;=65,"ชำนาญ",IF(CP146&gt;=55,"พัฒนา",IF(CP146&gt;=50,"เริ่มต้น","ไม่ผ่าน")))))))))</f>
        <v/>
      </c>
      <c r="CR146" s="1233" t="str">
        <f>IF($A$139&lt;&gt;"ชั้น"&amp;'01.ข้อมูลเบื้องต้น'!$H$2,"",IF(VLOOKUP($A146,'02.คีย์เทอม1'!$A$10:$GT$59,145,FALSE)="","",VLOOKUP($A146,'02.คีย์เทอม1'!$A$10:$GT$59,145,FALSE)))</f>
        <v/>
      </c>
      <c r="CS146" s="1233" t="str">
        <f>IF($A$139&lt;&gt;"ชั้น"&amp;'01.ข้อมูลเบื้องต้น'!$H$2,"",IF(VLOOKUP($A146,'03.คีย์เทอม2'!$A$10:$GT$59,145,FALSE)="","",VLOOKUP($A146,'03.คีย์เทอม2'!$A$10:$GT$59,145,FALSE)))</f>
        <v/>
      </c>
      <c r="CT146" s="1262" t="str">
        <f t="shared" ref="CT146" si="136">IF(OR(CR146="",CS146=""),"",AVERAGE(CR146:CS146))</f>
        <v/>
      </c>
      <c r="CU146" s="1233" t="str">
        <f>IF('2.ชื่อนักเรียน'!R11="มส","มส",IF('2.ชื่อนักเรียน'!R11="ร","ร",IF('2.ชื่อนักเรียน'!R11="ย้าย","ย้าย",IF($B146="","",IF(CT146="","",IF(CT146&gt;=75,"เชี่ยวชาญ",IF(CT146&gt;=65,"ชำนาญ",IF(CT146&gt;=55,"พัฒนา",IF(CT146&gt;=50,"เริ่มต้น","ไม่ผ่าน")))))))))</f>
        <v/>
      </c>
      <c r="CV146" s="1233" t="str">
        <f>IF($A$139&lt;&gt;"ชั้น"&amp;'01.ข้อมูลเบื้องต้น'!$H$2,"",IF(VLOOKUP($A146,'02.คีย์เทอม1'!$A$10:$GT$59,150,FALSE)="","",VLOOKUP($A146,'02.คีย์เทอม1'!$A$10:$GT$59,150,FALSE)))</f>
        <v/>
      </c>
      <c r="CW146" s="1233" t="str">
        <f>IF($A$139&lt;&gt;"ชั้น"&amp;'01.ข้อมูลเบื้องต้น'!$H$2,"",IF(VLOOKUP($A146,'03.คีย์เทอม2'!$A$10:$GT$59,150,FALSE)="","",VLOOKUP($A146,'03.คีย์เทอม2'!$A$10:$GT$59,150,FALSE)))</f>
        <v/>
      </c>
      <c r="CX146" s="1262" t="str">
        <f t="shared" ref="CX146" si="137">IF(OR(CV146="",CW146=""),"",AVERAGE(CV146:CW146))</f>
        <v/>
      </c>
      <c r="CY146" s="1233" t="str">
        <f>IF('2.ชื่อนักเรียน'!R11="มส","มส",IF('2.ชื่อนักเรียน'!R11="ร","ร",IF('2.ชื่อนักเรียน'!R11="ย้าย","ย้าย",IF($B146="","",IF(CX146="","",IF(CX146&gt;=75,"เชี่ยวชาญ",IF(CX146&gt;=65,"ชำนาญ",IF(CX146&gt;=55,"พัฒนา",IF(CX146&gt;=50,"เริ่มต้น","ไม่ผ่าน")))))))))</f>
        <v/>
      </c>
      <c r="CZ146" s="1233" t="str">
        <f>IF($A$139&lt;&gt;"ชั้น"&amp;'01.ข้อมูลเบื้องต้น'!$H$2,"",IF(VLOOKUP($A146,'02.คีย์เทอม1'!$A$10:$GT$59,155,FALSE)="","",VLOOKUP($A146,'02.คีย์เทอม1'!$A$10:$GT$59,155,FALSE)))</f>
        <v/>
      </c>
      <c r="DA146" s="1233" t="str">
        <f>IF($A$139&lt;&gt;"ชั้น"&amp;'01.ข้อมูลเบื้องต้น'!$H$2,"",IF(VLOOKUP($A146,'03.คีย์เทอม2'!$A$10:$GT$59,155,FALSE)="","",VLOOKUP($A146,'03.คีย์เทอม2'!$A$10:$GT$59,155,FALSE)))</f>
        <v/>
      </c>
      <c r="DB146" s="1262" t="str">
        <f t="shared" ref="DB146" si="138">IF(OR(CZ146="",DA146=""),"",AVERAGE(CZ146:DA146))</f>
        <v/>
      </c>
      <c r="DC146" s="1233" t="str">
        <f>IF('2.ชื่อนักเรียน'!R11="มส","มส",IF('2.ชื่อนักเรียน'!R11="ร","ร",IF('2.ชื่อนักเรียน'!R11="ย้าย","ย้าย",IF($B146="","",IF(DB146="","",IF(DB146&gt;=75,"เชี่ยวชาญ",IF(DB146&gt;=65,"ชำนาญ",IF(DB146&gt;=55,"พัฒนา",IF(DB146&gt;=50,"เริ่มต้น","ไม่ผ่าน")))))))))</f>
        <v/>
      </c>
      <c r="DD146" s="1233" t="str">
        <f>IF($A$139&lt;&gt;"ชั้น"&amp;'01.ข้อมูลเบื้องต้น'!$H$2,"",IF(VLOOKUP($A146,'02.คีย์เทอม1'!$A$10:$GT$59,160,FALSE)="","",VLOOKUP($A146,'02.คีย์เทอม1'!$A$10:$GT$59,160,FALSE)))</f>
        <v/>
      </c>
      <c r="DE146" s="1233" t="str">
        <f>IF($A$139&lt;&gt;"ชั้น"&amp;'01.ข้อมูลเบื้องต้น'!$H$2,"",IF(VLOOKUP($A146,'03.คีย์เทอม2'!$A$10:$GT$59,160,FALSE)="","",VLOOKUP($A146,'03.คีย์เทอม2'!$A$10:$GT$59,160,FALSE)))</f>
        <v/>
      </c>
      <c r="DF146" s="1262" t="str">
        <f t="shared" ref="DF146" si="139">IF(OR(DD146="",DE146=""),"",AVERAGE(DD146:DE146))</f>
        <v/>
      </c>
      <c r="DG146" s="1233" t="str">
        <f>IF('2.ชื่อนักเรียน'!R11="มส","มส",IF('2.ชื่อนักเรียน'!R11="ร","ร",IF('2.ชื่อนักเรียน'!R11="ย้าย","ย้าย",IF($B146="","",IF(DF146="","",IF(DF146&gt;=75,"เชี่ยวชาญ",IF(DF146&gt;=65,"ชำนาญ",IF(DF146&gt;=55,"พัฒนา",IF(DF146&gt;=50,"เริ่มต้น","ไม่ผ่าน")))))))))</f>
        <v/>
      </c>
      <c r="DH146" s="1233" t="str">
        <f>IF($A$139&lt;&gt;"ชั้น"&amp;'01.ข้อมูลเบื้องต้น'!$H$2,"",IF(VLOOKUP($A146,'02.คีย์เทอม1'!$A$10:$GT$59,165,FALSE)="","",VLOOKUP($A146,'02.คีย์เทอม1'!$A$10:$GT$59,165,FALSE)))</f>
        <v/>
      </c>
      <c r="DI146" s="1233" t="str">
        <f>IF($A$139&lt;&gt;"ชั้น"&amp;'01.ข้อมูลเบื้องต้น'!$H$2,"",IF(VLOOKUP($A146,'03.คีย์เทอม2'!$A$10:$GT$59,165,FALSE)="","",VLOOKUP($A146,'03.คีย์เทอม2'!$A$10:$GT$59,165,FALSE)))</f>
        <v/>
      </c>
      <c r="DJ146" s="1262" t="str">
        <f t="shared" ref="DJ146" si="140">IF(OR(DH146="",DI146=""),"",AVERAGE(DH146:DI146))</f>
        <v/>
      </c>
      <c r="DK146" s="1233" t="str">
        <f>IF('2.ชื่อนักเรียน'!R11="มส","มส",IF('2.ชื่อนักเรียน'!R11="ร","ร",IF('2.ชื่อนักเรียน'!R11="ย้าย","ย้าย",IF($B146="","",IF(DJ146="","",IF(DJ146&gt;=75,"เชี่ยวชาญ",IF(DJ146&gt;=65,"ชำนาญ",IF(DJ146&gt;=55,"พัฒนา",IF(DJ146&gt;=50,"เริ่มต้น","ไม่ผ่าน")))))))))</f>
        <v/>
      </c>
      <c r="DL146" s="1233" t="str">
        <f>IF($A$139&lt;&gt;"ชั้น"&amp;'01.ข้อมูลเบื้องต้น'!$H$2,"",IF(VLOOKUP($A146,'02.คีย์เทอม1'!$A$10:$GT$59,170,FALSE)="","",VLOOKUP($A146,'02.คีย์เทอม1'!$A$10:$GT$59,170,FALSE)))</f>
        <v/>
      </c>
      <c r="DM146" s="1233" t="str">
        <f>IF($A$139&lt;&gt;"ชั้น"&amp;'01.ข้อมูลเบื้องต้น'!$H$2,"",IF(VLOOKUP($A146,'03.คีย์เทอม2'!$A$10:$GT$59,170,FALSE)="","",VLOOKUP($A146,'03.คีย์เทอม2'!$A$10:$GT$59,170,FALSE)))</f>
        <v/>
      </c>
      <c r="DN146" s="1262" t="str">
        <f t="shared" ref="DN146" si="141">IF(OR(DL146="",DM146=""),"",AVERAGE(DL146:DM146))</f>
        <v/>
      </c>
      <c r="DO146" s="1233" t="str">
        <f>IF('2.ชื่อนักเรียน'!R11="มส","มส",IF('2.ชื่อนักเรียน'!R11="ร","ร",IF('2.ชื่อนักเรียน'!R11="ย้าย","ย้าย",IF($B146="","",IF(DN146="","",IF(DN146&gt;=75,"เชี่ยวชาญ",IF(DN146&gt;=65,"ชำนาญ",IF(DN146&gt;=55,"พัฒนา",IF(DN146&gt;=50,"เริ่มต้น","ไม่ผ่าน")))))))))</f>
        <v/>
      </c>
      <c r="DP146" s="1233" t="str">
        <f>IF($A$139&lt;&gt;"ชั้น"&amp;'01.ข้อมูลเบื้องต้น'!$H$2,"",IF(VLOOKUP($A146,'02.คีย์เทอม1'!$A$10:$GT$59,175,FALSE)="","",VLOOKUP($A146,'02.คีย์เทอม1'!$A$10:$GT$59,175,FALSE)))</f>
        <v/>
      </c>
      <c r="DQ146" s="1233" t="str">
        <f>IF($A$139&lt;&gt;"ชั้น"&amp;'01.ข้อมูลเบื้องต้น'!$H$2,"",IF(VLOOKUP($A146,'03.คีย์เทอม2'!$A$10:$GT$59,175,FALSE)="","",VLOOKUP($A146,'03.คีย์เทอม2'!$A$10:$GT$59,175,FALSE)))</f>
        <v/>
      </c>
      <c r="DR146" s="1262" t="str">
        <f t="shared" ref="DR146" si="142">IF(OR(DP146="",DQ146=""),"",AVERAGE(DP146:DQ146))</f>
        <v/>
      </c>
      <c r="DS146" s="1233" t="str">
        <f>IF('2.ชื่อนักเรียน'!R11="มส","มส",IF('2.ชื่อนักเรียน'!R11="ร","ร",IF('2.ชื่อนักเรียน'!R11="ย้าย","ย้าย",IF($B146="","",IF(DR146="","",IF(DR146&gt;=75,"เชี่ยวชาญ",IF(DR146&gt;=65,"ชำนาญ",IF(DR146&gt;=55,"พัฒนา",IF(DR146&gt;=50,"เริ่มต้น","ไม่ผ่าน")))))))))</f>
        <v/>
      </c>
      <c r="DT146" s="1233" t="str">
        <f>IF($A$139&lt;&gt;"ชั้น"&amp;'01.ข้อมูลเบื้องต้น'!$H$2,"",IF(VLOOKUP($A146,'02.คีย์เทอม1'!$A$10:$GT$59,180,FALSE)="","",VLOOKUP($A146,'02.คีย์เทอม1'!$A$10:$GT$59,180,FALSE)))</f>
        <v/>
      </c>
      <c r="DU146" s="1233" t="str">
        <f>IF($A$139&lt;&gt;"ชั้น"&amp;'01.ข้อมูลเบื้องต้น'!$H$2,"",IF(VLOOKUP($A146,'03.คีย์เทอม2'!$A$10:$GT$59,180,FALSE)="","",VLOOKUP($A146,'03.คีย์เทอม2'!$A$10:$GT$59,180,FALSE)))</f>
        <v/>
      </c>
      <c r="DV146" s="1262" t="str">
        <f t="shared" ref="DV146" si="143">IF(OR(DT146="",DU146=""),"",AVERAGE(DT146:DU146))</f>
        <v/>
      </c>
      <c r="DW146" s="1233" t="str">
        <f>IF('2.ชื่อนักเรียน'!R11="มส","มส",IF('2.ชื่อนักเรียน'!R11="ร","ร",IF('2.ชื่อนักเรียน'!R11="ย้าย","ย้าย",IF($B146="","",IF(DV146="","",IF(DV146&gt;=75,"เชี่ยวชาญ",IF(DV146&gt;=65,"ชำนาญ",IF(DV146&gt;=55,"พัฒนา",IF(DV146&gt;=50,"เริ่มต้น","ไม่ผ่าน")))))))))</f>
        <v/>
      </c>
    </row>
    <row r="147" spans="1:127" ht="16.8" customHeight="1">
      <c r="A147" s="1323">
        <v>2</v>
      </c>
      <c r="B147" s="1312" t="str">
        <f>IF('2.ชื่อนักเรียน'!C12="","",'2.ชื่อนักเรียน'!C12)</f>
        <v/>
      </c>
      <c r="C147" s="1313" t="str">
        <f>IF('2.ชื่อนักเรียน'!D12="","",'2.ชื่อนักเรียน'!D12)</f>
        <v/>
      </c>
      <c r="D147" s="1314" t="str">
        <f>IF($A$139&lt;&gt;"ชั้น"&amp;'01.ข้อมูลเบื้องต้น'!$H$2,"",IF(AK147="","",AK147))</f>
        <v/>
      </c>
      <c r="E147" s="1314" t="str">
        <f>IF($A$139&lt;&gt;"ชั้น"&amp;'01.ข้อมูลเบื้องต้น'!$H$2,"",IF(AO147="","",AO147))</f>
        <v/>
      </c>
      <c r="F147" s="1315" t="str">
        <f>IF($A$139&lt;&gt;"ชั้น"&amp;'01.ข้อมูลเบื้องต้น'!$H$2,"",IF(AS147="","",AS147))</f>
        <v/>
      </c>
      <c r="G147" s="1326" t="str">
        <f>IF($A$139&lt;&gt;"ชั้น"&amp;'01.ข้อมูลเบื้องต้น'!$H$2,"",IF(AW147="","",AW147))</f>
        <v/>
      </c>
      <c r="H147" s="1327" t="str">
        <f>IF($A$139&lt;&gt;"ชั้น"&amp;'01.ข้อมูลเบื้องต้น'!$H$2,"",IF(BA147="","",BA147))</f>
        <v/>
      </c>
      <c r="I147" s="1327" t="str">
        <f>IF($A$139&lt;&gt;"ชั้น"&amp;'01.ข้อมูลเบื้องต้น'!$H$2,"",IF(BE147="","",BE147))</f>
        <v/>
      </c>
      <c r="J147" s="1327" t="str">
        <f>IF($A$139&lt;&gt;"ชั้น"&amp;'01.ข้อมูลเบื้องต้น'!$H$2,"",IF(BI147="","",BI147))</f>
        <v/>
      </c>
      <c r="K147" s="1327" t="str">
        <f>IF($A$139&lt;&gt;"ชั้น"&amp;'01.ข้อมูลเบื้องต้น'!$H$2,"",IF(BM147="","",BM147))</f>
        <v/>
      </c>
      <c r="L147" s="1328" t="str">
        <f>IF($A$139&lt;&gt;"ชั้น"&amp;'01.ข้อมูลเบื้องต้น'!$H$2,"",IF(BO147="","",BO147))</f>
        <v/>
      </c>
      <c r="M147" s="1326" t="str">
        <f>IF($A$139&lt;&gt;"ชั้น"&amp;'01.ข้อมูลเบื้องต้น'!$H$2,"",IF(BS147="","",BS147))</f>
        <v/>
      </c>
      <c r="N147" s="1327" t="str">
        <f>IF($A$139&lt;&gt;"ชั้น"&amp;'01.ข้อมูลเบื้องต้น'!$H$2,"",IF(BW147="","",BW147))</f>
        <v/>
      </c>
      <c r="O147" s="1327" t="str">
        <f>IF($A$139&lt;&gt;"ชั้น"&amp;'01.ข้อมูลเบื้องต้น'!$H$2,"",IF(CA147="","",CA147))</f>
        <v/>
      </c>
      <c r="P147" s="1327" t="str">
        <f>IF($A$139&lt;&gt;"ชั้น"&amp;'01.ข้อมูลเบื้องต้น'!$H$2,"",IF(CE147="","",CE147))</f>
        <v/>
      </c>
      <c r="Q147" s="1327" t="str">
        <f>IF($A$139&lt;&gt;"ชั้น"&amp;'01.ข้อมูลเบื้องต้น'!$H$2,"",IF(CI147="","",CI147))</f>
        <v/>
      </c>
      <c r="R147" s="1327" t="str">
        <f>IF($A$139&lt;&gt;"ชั้น"&amp;'01.ข้อมูลเบื้องต้น'!$H$2,"",IF(CM147="","",CM147))</f>
        <v/>
      </c>
      <c r="S147" s="1327" t="str">
        <f>IF($A$139&lt;&gt;"ชั้น"&amp;'01.ข้อมูลเบื้องต้น'!$H$2,"",IF(CQ147="","",CQ147))</f>
        <v/>
      </c>
      <c r="T147" s="1327" t="str">
        <f>IF($A$139&lt;&gt;"ชั้น"&amp;'01.ข้อมูลเบื้องต้น'!$H$2,"",IF(CU147="","",CU147))</f>
        <v/>
      </c>
      <c r="U147" s="1327" t="str">
        <f>IF($A$139&lt;&gt;"ชั้น"&amp;'01.ข้อมูลเบื้องต้น'!$H$2,"",IF(CY147="","",CY147))</f>
        <v/>
      </c>
      <c r="V147" s="1327" t="str">
        <f>IF($A$139&lt;&gt;"ชั้น"&amp;'01.ข้อมูลเบื้องต้น'!$H$2,"",IF(DC147="","",DC147))</f>
        <v/>
      </c>
      <c r="W147" s="1327" t="str">
        <f>IF($A$139&lt;&gt;"ชั้น"&amp;'01.ข้อมูลเบื้องต้น'!$H$2,"",IF(DG147="","",DG147))</f>
        <v/>
      </c>
      <c r="X147" s="1327" t="str">
        <f>IF($A$139&lt;&gt;"ชั้น"&amp;'01.ข้อมูลเบื้องต้น'!$H$2,"",IF(DK147="","",DK147))</f>
        <v/>
      </c>
      <c r="Y147" s="1327" t="str">
        <f>IF($A$139&lt;&gt;"ชั้น"&amp;'01.ข้อมูลเบื้องต้น'!$H$2,"",IF(DO147="","",DO147))</f>
        <v/>
      </c>
      <c r="Z147" s="1327" t="str">
        <f>IF($A$139&lt;&gt;"ชั้น"&amp;'01.ข้อมูลเบื้องต้น'!$H$2,"",IF(DS147="","",DS147))</f>
        <v/>
      </c>
      <c r="AA147" s="1420" t="str">
        <f>IF($A$139&lt;&gt;"ชั้น"&amp;'01.ข้อมูลเบื้องต้น'!$H$2,"",IF(DW147="","",DW147))</f>
        <v/>
      </c>
      <c r="AB147" s="1330" t="str">
        <f>IF($A$139&lt;&gt;"ชั้น"&amp;'01.ข้อมูลเบื้องต้น'!$H$2,"",'7.พัฒนาผู้เรียน'!G12)</f>
        <v/>
      </c>
      <c r="AC147" s="1331" t="str">
        <f>IF($A$139&lt;&gt;"ชั้น"&amp;'01.ข้อมูลเบื้องต้น'!$H$2,"",'9.คุณลักษณะ'!I12)</f>
        <v/>
      </c>
      <c r="AH147" s="1233" t="str">
        <f>IF($A$139&lt;&gt;"ชั้น"&amp;'01.ข้อมูลเบื้องต้น'!$H$2,"",IF(VLOOKUP($A147,'02.คีย์เทอม1'!$A$10:$GT$59,189,FALSE)="","",VLOOKUP($A147,'02.คีย์เทอม1'!$A$10:$GT$59,189,FALSE)))</f>
        <v/>
      </c>
      <c r="AI147" s="1233" t="str">
        <f>IF($A$139&lt;&gt;"ชั้น"&amp;'01.ข้อมูลเบื้องต้น'!$H$2,"",IF(VLOOKUP($A147,'03.คีย์เทอม2'!$A$10:$GT$59,189,FALSE)="","",VLOOKUP($A147,'03.คีย์เทอม2'!$A$10:$GT$59,189,FALSE)))</f>
        <v/>
      </c>
      <c r="AJ147" s="1262" t="str">
        <f t="shared" si="120"/>
        <v/>
      </c>
      <c r="AK147" s="1233" t="str">
        <f>IF('2.ชื่อนักเรียน'!R12="มส","มส",IF('2.ชื่อนักเรียน'!R12="ร","ร",IF('2.ชื่อนักเรียน'!R12="ย้าย","ย้าย",IF($B147="","",IF(AJ147="","",IF(AJ147&gt;=75,"เชี่ยวชาญ",IF(AJ147&gt;=65,"ชำนาญ",IF(AJ147&gt;=55,"พัฒนา",IF(AJ147&gt;=50,"เริ่มต้น","ไม่ผ่าน")))))))))</f>
        <v/>
      </c>
      <c r="AL147" s="1233" t="str">
        <f>IF($A$139&lt;&gt;"ชั้น"&amp;'01.ข้อมูลเบื้องต้น'!$H$2,"",IF(VLOOKUP($A147,'02.คีย์เทอม1'!$A$10:$GT$59,193,FALSE)="","",VLOOKUP($A147,'02.คีย์เทอม1'!$A$10:$GT$59,193,FALSE)))</f>
        <v/>
      </c>
      <c r="AM147" s="1233" t="str">
        <f>IF($A$139&lt;&gt;"ชั้น"&amp;'01.ข้อมูลเบื้องต้น'!$H$2,"",IF(VLOOKUP($A147,'03.คีย์เทอม2'!$A$10:$GT$59,193,FALSE)="","",VLOOKUP($A147,'03.คีย์เทอม2'!$A$10:$GT$59,193,FALSE)))</f>
        <v/>
      </c>
      <c r="AN147" s="1262" t="str">
        <f t="shared" ref="AN147:AN195" si="144">IF(OR(AL147="",AM147=""),"",AVERAGE(AL147:AM147))</f>
        <v/>
      </c>
      <c r="AO147" s="1233" t="str">
        <f>IF('2.ชื่อนักเรียน'!R12="มส","มส",IF('2.ชื่อนักเรียน'!R12="ร","ร",IF('2.ชื่อนักเรียน'!R12="ย้าย","ย้าย",IF($B147="","",IF(AN147="","",IF(AN147&gt;=75,"เชี่ยวชาญ",IF(AN147&gt;=65,"ชำนาญ",IF(AN147&gt;=55,"พัฒนา",IF(AN147&gt;=50,"เริ่มต้น","ไม่ผ่าน")))))))))</f>
        <v/>
      </c>
      <c r="AP147" s="1233" t="str">
        <f>IF($A$139&lt;&gt;"ชั้น"&amp;'01.ข้อมูลเบื้องต้น'!$H$2,"",IF(VLOOKUP($A147,'02.คีย์เทอม1'!$A$10:$GT$59,195,FALSE)="","",VLOOKUP($A147,'02.คีย์เทอม1'!$A$10:$GT$59,195,FALSE)))</f>
        <v/>
      </c>
      <c r="AQ147" s="1233" t="str">
        <f>IF($A$139&lt;&gt;"ชั้น"&amp;'01.ข้อมูลเบื้องต้น'!$H$2,"",IF(VLOOKUP($A147,'03.คีย์เทอม2'!$A$10:$GT$59,195,FALSE)="","",VLOOKUP($A147,'03.คีย์เทอม2'!$A$10:$GT$59,195,FALSE)))</f>
        <v/>
      </c>
      <c r="AR147" s="1262" t="str">
        <f t="shared" ref="AR147:AR195" si="145">IF(OR(AP147="",AQ147=""),"",AVERAGE(AP147:AQ147))</f>
        <v/>
      </c>
      <c r="AS147" s="1233" t="str">
        <f>IF('2.ชื่อนักเรียน'!R12="มส","มส",IF('2.ชื่อนักเรียน'!R12="ร","ร",IF('2.ชื่อนักเรียน'!R12="ย้าย","ย้าย",IF($B147="","",IF(AR147="","",IF(AR147&gt;=75,"เชี่ยวชาญ",IF(AR147&gt;=65,"ชำนาญ",IF(AR147&gt;=55,"พัฒนา",IF(AR147&gt;=50,"เริ่มต้น","ไม่ผ่าน")))))))))</f>
        <v/>
      </c>
      <c r="AT147" s="1233" t="str">
        <f>IF($A$139&lt;&gt;"ชั้น"&amp;'01.ข้อมูลเบื้องต้น'!$H$2,"",IF(VLOOKUP($A147,'02.คีย์เทอม1'!$A$10:$GT$59,196,FALSE)="","",VLOOKUP($A147,'02.คีย์เทอม1'!$A$10:$GT$59,196,FALSE)))</f>
        <v/>
      </c>
      <c r="AU147" s="1233" t="str">
        <f>IF($A$139&lt;&gt;"ชั้น"&amp;'01.ข้อมูลเบื้องต้น'!$H$2,"",IF(VLOOKUP($A147,'03.คีย์เทอม2'!$A$10:$GT$59,196,FALSE)="","",VLOOKUP($A147,'03.คีย์เทอม2'!$A$10:$GT$59,196,FALSE)))</f>
        <v/>
      </c>
      <c r="AV147" s="1262" t="str">
        <f t="shared" ref="AV147:AV195" si="146">IF(OR(AT147="",AU147=""),"",AVERAGE(AT147:AU147))</f>
        <v/>
      </c>
      <c r="AW147" s="1233" t="str">
        <f>IF('2.ชื่อนักเรียน'!R12="มส","มส",IF('2.ชื่อนักเรียน'!R12="ร","ร",IF('2.ชื่อนักเรียน'!R12="ย้าย","ย้าย",IF($B147="","",IF(AV147="","",IF(AV147&gt;=75,"เชี่ยวชาญ",IF(AV147&gt;=65,"ชำนาญ",IF(AV147&gt;=55,"พัฒนา",IF(AV147&gt;=50,"เริ่มต้น","ไม่ผ่าน")))))))))</f>
        <v/>
      </c>
      <c r="AX147" s="1233" t="str">
        <f>IF($A$139&lt;&gt;"ชั้น"&amp;'01.ข้อมูลเบื้องต้น'!$H$2,"",IF(VLOOKUP($A147,'02.คีย์เทอม1'!$A$10:$GT$59,197,FALSE)="","",VLOOKUP($A147,'02.คีย์เทอม1'!$A$10:$GT$59,197,FALSE)))</f>
        <v/>
      </c>
      <c r="AY147" s="1233" t="str">
        <f>IF($A$139&lt;&gt;"ชั้น"&amp;'01.ข้อมูลเบื้องต้น'!$H$2,"",IF(VLOOKUP($A147,'03.คีย์เทอม2'!$A$10:$GT$59,197,FALSE)="","",VLOOKUP($A147,'03.คีย์เทอม2'!$A$10:$GT$59,197,FALSE)))</f>
        <v/>
      </c>
      <c r="AZ147" s="1262" t="str">
        <f t="shared" ref="AZ147:AZ195" si="147">IF(OR(AX147="",AY147=""),"",AVERAGE(AX147:AY147))</f>
        <v/>
      </c>
      <c r="BA147" s="1233" t="str">
        <f>IF('2.ชื่อนักเรียน'!R12="มส","มส",IF('2.ชื่อนักเรียน'!R12="ร","ร",IF('2.ชื่อนักเรียน'!R12="ย้าย","ย้าย",IF($B147="","",IF(AZ147="","",IF(AZ147&gt;=75,"เชี่ยวชาญ",IF(AZ147&gt;=65,"ชำนาญ",IF(AZ147&gt;=55,"พัฒนา",IF(AZ147&gt;=50,"เริ่มต้น","ไม่ผ่าน")))))))))</f>
        <v/>
      </c>
      <c r="BB147" s="1233" t="str">
        <f>IF($A$139&lt;&gt;"ชั้น"&amp;'01.ข้อมูลเบื้องต้น'!$H$2,"",IF(VLOOKUP($A147,'02.คีย์เทอม1'!$A$10:$GT$59,198,FALSE)="","",VLOOKUP($A147,'02.คีย์เทอม1'!$A$10:$GT$59,198,FALSE)))</f>
        <v/>
      </c>
      <c r="BC147" s="1233" t="str">
        <f>IF($A$139&lt;&gt;"ชั้น"&amp;'01.ข้อมูลเบื้องต้น'!$H$2,"",IF(VLOOKUP($A147,'03.คีย์เทอม2'!$A$10:$GT$59,198,FALSE)="","",VLOOKUP($A147,'03.คีย์เทอม2'!$A$10:$GT$59,198,FALSE)))</f>
        <v/>
      </c>
      <c r="BD147" s="1262" t="str">
        <f t="shared" ref="BD147:BD195" si="148">IF(OR(BB147="",BC147=""),"",AVERAGE(BB147:BC147))</f>
        <v/>
      </c>
      <c r="BE147" s="1233" t="str">
        <f>IF('2.ชื่อนักเรียน'!R12="มส","มส",IF('2.ชื่อนักเรียน'!R12="ร","ร",IF('2.ชื่อนักเรียน'!R12="ย้าย","ย้าย",IF($B147="","",IF(BD147="","",IF(BD147&gt;=75,"เชี่ยวชาญ",IF(BD147&gt;=65,"ชำนาญ",IF(BD147&gt;=55,"พัฒนา",IF(BD147&gt;=50,"เริ่มต้น","ไม่ผ่าน")))))))))</f>
        <v/>
      </c>
      <c r="BF147" s="1233" t="str">
        <f>IF($A$139&lt;&gt;"ชั้น"&amp;'01.ข้อมูลเบื้องต้น'!$H$2,"",IF(VLOOKUP($A147,'02.คีย์เทอม1'!$A$10:$GT$59,199,FALSE)="","",VLOOKUP($A147,'02.คีย์เทอม1'!$A$10:$GT$59,199,FALSE)))</f>
        <v/>
      </c>
      <c r="BG147" s="1233" t="str">
        <f>IF($A$139&lt;&gt;"ชั้น"&amp;'01.ข้อมูลเบื้องต้น'!$H$2,"",IF(VLOOKUP($A147,'03.คีย์เทอม2'!$A$10:$GT$59,199,FALSE)="","",VLOOKUP($A147,'03.คีย์เทอม2'!$A$10:$GT$59,199,FALSE)))</f>
        <v/>
      </c>
      <c r="BH147" s="1262" t="str">
        <f t="shared" ref="BH147:BH195" si="149">IF(OR(BF147="",BG147=""),"",AVERAGE(BF147:BG147))</f>
        <v/>
      </c>
      <c r="BI147" s="1233" t="str">
        <f>IF('2.ชื่อนักเรียน'!R12="มส","มส",IF('2.ชื่อนักเรียน'!R12="ร","ร",IF('2.ชื่อนักเรียน'!R12="ย้าย","ย้าย",IF($B147="","",IF(BH147="","",IF(BH147&gt;=75,"เชี่ยวชาญ",IF(BH147&gt;=65,"ชำนาญ",IF(BH147&gt;=55,"พัฒนา",IF(BH147&gt;=50,"เริ่มต้น","ไม่ผ่าน")))))))))</f>
        <v/>
      </c>
      <c r="BJ147" s="1233" t="str">
        <f>IF($A$139&lt;&gt;"ชั้น"&amp;'01.ข้อมูลเบื้องต้น'!$H$2,"",IF(VLOOKUP($A147,'02.คีย์เทอม1'!$A$10:$GT$59,200,FALSE)="","",VLOOKUP($A147,'02.คีย์เทอม1'!$A$10:$GT$59,200,FALSE)))</f>
        <v/>
      </c>
      <c r="BK147" s="1233" t="str">
        <f>IF($A$139&lt;&gt;"ชั้น"&amp;'01.ข้อมูลเบื้องต้น'!$H$2,"",IF(VLOOKUP($A147,'03.คีย์เทอม2'!$A$10:$GT$59,200,FALSE)="","",VLOOKUP($A147,'03.คีย์เทอม2'!$A$10:$GT$59,200,FALSE)))</f>
        <v/>
      </c>
      <c r="BL147" s="1262" t="str">
        <f t="shared" ref="BL147:BL195" si="150">IF(OR(BJ147="",BK147=""),"",AVERAGE(BJ147:BK147))</f>
        <v/>
      </c>
      <c r="BM147" s="1233" t="str">
        <f>IF('2.ชื่อนักเรียน'!R12="มส","มส",IF('2.ชื่อนักเรียน'!R12="ร","ร",IF('2.ชื่อนักเรียน'!R12="ย้าย","ย้าย",IF($B147="","",IF(BL147="","",IF(BL147&gt;=75,"เชี่ยวชาญ",IF(BL147&gt;=65,"ชำนาญ",IF(BL147&gt;=55,"พัฒนา",IF(BL147&gt;=50,"เริ่มต้น","ไม่ผ่าน")))))))))</f>
        <v/>
      </c>
      <c r="BN147" s="1262" t="str">
        <f t="shared" ref="BN147:BN195" si="151">IF(OR(AV147="",AZ147="",BD147="",BH147="",BL147="",),"",AVERAGE(AV147,AZ147,BD147,BH147,BL147))</f>
        <v/>
      </c>
      <c r="BO147" s="1233" t="str">
        <f>IF('2.ชื่อนักเรียน'!R12="มส","มส",IF('2.ชื่อนักเรียน'!R12="ร","ร",IF('2.ชื่อนักเรียน'!R12="ย้าย","ย้าย",IF($B147="","",IF(BN147="","",IF(BN147&gt;=75,"เชี่ยวชาญ",IF(BN147&gt;=65,"ชำนาญ",IF(BN147&gt;=55,"พัฒนา",IF(BN147&gt;=50,"เริ่มต้น","ไม่ผ่าน")))))))))</f>
        <v/>
      </c>
      <c r="BP147" s="1233" t="str">
        <f>IF($A$139&lt;&gt;"ชั้น"&amp;'01.ข้อมูลเบื้องต้น'!$H$2,"",IF(VLOOKUP($A147,'02.คีย์เทอม1'!$A$10:$GT$59,110,FALSE)="","",VLOOKUP($A147,'02.คีย์เทอม1'!$A$10:$GT$59,110,FALSE)))</f>
        <v/>
      </c>
      <c r="BQ147" s="1233" t="str">
        <f>IF($A$139&lt;&gt;"ชั้น"&amp;'01.ข้อมูลเบื้องต้น'!$H$2,"",IF(VLOOKUP($A147,'03.คีย์เทอม2'!$A$10:$GT$59,110,FALSE)="","",VLOOKUP($A147,'03.คีย์เทอม2'!$A$10:$GT$59,110,FALSE)))</f>
        <v/>
      </c>
      <c r="BR147" s="1262" t="str">
        <f t="shared" ref="BR147:BR195" si="152">IF(OR(BP147="",BQ147=""),"",AVERAGE(BP147:BQ147))</f>
        <v/>
      </c>
      <c r="BS147" s="1233" t="str">
        <f>IF('2.ชื่อนักเรียน'!R12="มส","มส",IF('2.ชื่อนักเรียน'!R12="ร","ร",IF('2.ชื่อนักเรียน'!R12="ย้าย","ย้าย",IF($B147="","",IF(BR147="","",IF(BR147&gt;=75,"เชี่ยวชาญ",IF(BR147&gt;=65,"ชำนาญ",IF(BR147&gt;=55,"พัฒนา",IF(BR147&gt;=50,"เริ่มต้น","ไม่ผ่าน")))))))))</f>
        <v/>
      </c>
      <c r="BT147" s="1233" t="str">
        <f>IF($A$139&lt;&gt;"ชั้น"&amp;'01.ข้อมูลเบื้องต้น'!$H$2,"",IF(VLOOKUP($A147,'02.คีย์เทอม1'!$A$10:$GT$59,115,FALSE)="","",VLOOKUP($A147,'02.คีย์เทอม1'!$A$10:$GT$59,115,FALSE)))</f>
        <v/>
      </c>
      <c r="BU147" s="1233" t="str">
        <f>IF($A$139&lt;&gt;"ชั้น"&amp;'01.ข้อมูลเบื้องต้น'!$H$2,"",IF(VLOOKUP($A147,'03.คีย์เทอม2'!$A$10:$GT$59,115,FALSE)="","",VLOOKUP($A147,'03.คีย์เทอม2'!$A$10:$GT$59,115,FALSE)))</f>
        <v/>
      </c>
      <c r="BV147" s="1262" t="str">
        <f t="shared" ref="BV147:BV195" si="153">IF(OR(BT147="",BU147=""),"",AVERAGE(BT147:BU147))</f>
        <v/>
      </c>
      <c r="BW147" s="1233" t="str">
        <f>IF('2.ชื่อนักเรียน'!R12="มส","มส",IF('2.ชื่อนักเรียน'!R12="ร","ร",IF('2.ชื่อนักเรียน'!R12="ย้าย","ย้าย",IF($B147="","",IF(BV147="","",IF(BV147&gt;=75,"เชี่ยวชาญ",IF(BV147&gt;=65,"ชำนาญ",IF(BV147&gt;=55,"พัฒนา",IF(BV147&gt;=50,"เริ่มต้น","ไม่ผ่าน")))))))))</f>
        <v/>
      </c>
      <c r="BX147" s="1233" t="str">
        <f>IF($A$139&lt;&gt;"ชั้น"&amp;'01.ข้อมูลเบื้องต้น'!$H$2,"",IF(VLOOKUP($A147,'02.คีย์เทอม1'!$A$10:$GT$59,120,FALSE)="","",VLOOKUP($A147,'02.คีย์เทอม1'!$A$10:$GT$59,120,FALSE)))</f>
        <v/>
      </c>
      <c r="BY147" s="1233" t="str">
        <f>IF($A$139&lt;&gt;"ชั้น"&amp;'01.ข้อมูลเบื้องต้น'!$H$2,"",IF(VLOOKUP($A147,'03.คีย์เทอม2'!$A$10:$GT$59,120,FALSE)="","",VLOOKUP($A147,'03.คีย์เทอม2'!$A$10:$GT$59,120,FALSE)))</f>
        <v/>
      </c>
      <c r="BZ147" s="1262" t="str">
        <f t="shared" ref="BZ147:BZ195" si="154">IF(OR(BX147="",BY147=""),"",AVERAGE(BX147:BY147))</f>
        <v/>
      </c>
      <c r="CA147" s="1233" t="str">
        <f>IF('2.ชื่อนักเรียน'!R12="มส","มส",IF('2.ชื่อนักเรียน'!R12="ร","ร",IF('2.ชื่อนักเรียน'!R12="ย้าย","ย้าย",IF($B147="","",IF(BZ147="","",IF(BZ147&gt;=75,"เชี่ยวชาญ",IF(BZ147&gt;=65,"ชำนาญ",IF(BZ147&gt;=55,"พัฒนา",IF(BZ147&gt;=50,"เริ่มต้น","ไม่ผ่าน")))))))))</f>
        <v/>
      </c>
      <c r="CB147" s="1233" t="str">
        <f>IF($A$139&lt;&gt;"ชั้น"&amp;'01.ข้อมูลเบื้องต้น'!$H$2,"",IF(VLOOKUP($A147,'02.คีย์เทอม1'!$A$10:$GT$59,125,FALSE)="","",VLOOKUP($A147,'02.คีย์เทอม1'!$A$10:$GT$59,125,FALSE)))</f>
        <v/>
      </c>
      <c r="CC147" s="1233" t="str">
        <f>IF($A$139&lt;&gt;"ชั้น"&amp;'01.ข้อมูลเบื้องต้น'!$H$2,"",IF(VLOOKUP($A147,'03.คีย์เทอม2'!$A$10:$GT$59,125,FALSE)="","",VLOOKUP($A147,'03.คีย์เทอม2'!$A$10:$GT$59,125,FALSE)))</f>
        <v/>
      </c>
      <c r="CD147" s="1262" t="str">
        <f t="shared" ref="CD147:CD195" si="155">IF(OR(CB147="",CC147=""),"",AVERAGE(CB147:CC147))</f>
        <v/>
      </c>
      <c r="CE147" s="1233" t="str">
        <f>IF('2.ชื่อนักเรียน'!R12="มส","มส",IF('2.ชื่อนักเรียน'!R12="ร","ร",IF('2.ชื่อนักเรียน'!R12="ย้าย","ย้าย",IF($B147="","",IF(CD147="","",IF(CD147&gt;=75,"เชี่ยวชาญ",IF(CD147&gt;=65,"ชำนาญ",IF(CD147&gt;=55,"พัฒนา",IF(CD147&gt;=50,"เริ่มต้น","ไม่ผ่าน")))))))))</f>
        <v/>
      </c>
      <c r="CF147" s="1233" t="str">
        <f>IF($A$139&lt;&gt;"ชั้น"&amp;'01.ข้อมูลเบื้องต้น'!$H$2,"",IF(VLOOKUP($A147,'02.คีย์เทอม1'!$A$10:$GT$59,130,FALSE)="","",VLOOKUP($A147,'02.คีย์เทอม1'!$A$10:$GT$59,130,FALSE)))</f>
        <v/>
      </c>
      <c r="CG147" s="1233" t="str">
        <f>IF($A$139&lt;&gt;"ชั้น"&amp;'01.ข้อมูลเบื้องต้น'!$H$2,"",IF(VLOOKUP($A147,'03.คีย์เทอม2'!$A$10:$GT$59,130,FALSE)="","",VLOOKUP($A147,'03.คีย์เทอม2'!$A$10:$GT$59,130,FALSE)))</f>
        <v/>
      </c>
      <c r="CH147" s="1262" t="str">
        <f t="shared" ref="CH147:CH195" si="156">IF(OR(CF147="",CG147=""),"",AVERAGE(CF147:CG147))</f>
        <v/>
      </c>
      <c r="CI147" s="1233" t="str">
        <f>IF('2.ชื่อนักเรียน'!R12="มส","มส",IF('2.ชื่อนักเรียน'!R12="ร","ร",IF('2.ชื่อนักเรียน'!R12="ย้าย","ย้าย",IF($B147="","",IF(CH147="","",IF(CH147&gt;=75,"เชี่ยวชาญ",IF(CH147&gt;=65,"ชำนาญ",IF(CH147&gt;=55,"พัฒนา",IF(CH147&gt;=50,"เริ่มต้น","ไม่ผ่าน")))))))))</f>
        <v/>
      </c>
      <c r="CJ147" s="1233" t="str">
        <f>IF($A$139&lt;&gt;"ชั้น"&amp;'01.ข้อมูลเบื้องต้น'!$H$2,"",IF(VLOOKUP($A147,'02.คีย์เทอม1'!$A$10:$GT$59,135,FALSE)="","",VLOOKUP($A147,'02.คีย์เทอม1'!$A$10:$GT$59,135,FALSE)))</f>
        <v/>
      </c>
      <c r="CK147" s="1233" t="str">
        <f>IF($A$139&lt;&gt;"ชั้น"&amp;'01.ข้อมูลเบื้องต้น'!$H$2,"",IF(VLOOKUP($A147,'03.คีย์เทอม2'!$A$10:$GT$59,135,FALSE)="","",VLOOKUP($A147,'03.คีย์เทอม2'!$A$10:$GT$59,135,FALSE)))</f>
        <v/>
      </c>
      <c r="CL147" s="1262" t="str">
        <f t="shared" ref="CL147:CL195" si="157">IF(OR(CJ147="",CK147=""),"",AVERAGE(CJ147:CK147))</f>
        <v/>
      </c>
      <c r="CM147" s="1233" t="str">
        <f>IF('2.ชื่อนักเรียน'!R12="มส","มส",IF('2.ชื่อนักเรียน'!R12="ร","ร",IF('2.ชื่อนักเรียน'!R12="ย้าย","ย้าย",IF($B147="","",IF(CL147="","",IF(CL147&gt;=75,"เชี่ยวชาญ",IF(CL147&gt;=65,"ชำนาญ",IF(CL147&gt;=55,"พัฒนา",IF(CL147&gt;=50,"เริ่มต้น","ไม่ผ่าน")))))))))</f>
        <v/>
      </c>
      <c r="CN147" s="1233" t="str">
        <f>IF($A$139&lt;&gt;"ชั้น"&amp;'01.ข้อมูลเบื้องต้น'!$H$2,"",IF(VLOOKUP($A147,'02.คีย์เทอม1'!$A$10:$GT$59,140,FALSE)="","",VLOOKUP($A147,'02.คีย์เทอม1'!$A$10:$GT$59,140,FALSE)))</f>
        <v/>
      </c>
      <c r="CO147" s="1233" t="str">
        <f>IF($A$139&lt;&gt;"ชั้น"&amp;'01.ข้อมูลเบื้องต้น'!$H$2,"",IF(VLOOKUP($A147,'03.คีย์เทอม2'!$A$10:$GT$59,140,FALSE)="","",VLOOKUP($A147,'03.คีย์เทอม2'!$A$10:$GT$59,140,FALSE)))</f>
        <v/>
      </c>
      <c r="CP147" s="1262" t="str">
        <f t="shared" ref="CP147:CP195" si="158">IF(OR(CN147="",CO147=""),"",AVERAGE(CN147:CO147))</f>
        <v/>
      </c>
      <c r="CQ147" s="1233" t="str">
        <f>IF('2.ชื่อนักเรียน'!R12="มส","มส",IF('2.ชื่อนักเรียน'!R12="ร","ร",IF('2.ชื่อนักเรียน'!R12="ย้าย","ย้าย",IF($B147="","",IF(CP147="","",IF(CP147&gt;=75,"เชี่ยวชาญ",IF(CP147&gt;=65,"ชำนาญ",IF(CP147&gt;=55,"พัฒนา",IF(CP147&gt;=50,"เริ่มต้น","ไม่ผ่าน")))))))))</f>
        <v/>
      </c>
      <c r="CR147" s="1233" t="str">
        <f>IF($A$139&lt;&gt;"ชั้น"&amp;'01.ข้อมูลเบื้องต้น'!$H$2,"",IF(VLOOKUP($A147,'02.คีย์เทอม1'!$A$10:$GT$59,145,FALSE)="","",VLOOKUP($A147,'02.คีย์เทอม1'!$A$10:$GT$59,145,FALSE)))</f>
        <v/>
      </c>
      <c r="CS147" s="1233" t="str">
        <f>IF($A$139&lt;&gt;"ชั้น"&amp;'01.ข้อมูลเบื้องต้น'!$H$2,"",IF(VLOOKUP($A147,'03.คีย์เทอม2'!$A$10:$GT$59,145,FALSE)="","",VLOOKUP($A147,'03.คีย์เทอม2'!$A$10:$GT$59,145,FALSE)))</f>
        <v/>
      </c>
      <c r="CT147" s="1262" t="str">
        <f t="shared" ref="CT147:CT195" si="159">IF(OR(CR147="",CS147=""),"",AVERAGE(CR147:CS147))</f>
        <v/>
      </c>
      <c r="CU147" s="1233" t="str">
        <f>IF('2.ชื่อนักเรียน'!R12="มส","มส",IF('2.ชื่อนักเรียน'!R12="ร","ร",IF('2.ชื่อนักเรียน'!R12="ย้าย","ย้าย",IF($B147="","",IF(CT147="","",IF(CT147&gt;=75,"เชี่ยวชาญ",IF(CT147&gt;=65,"ชำนาญ",IF(CT147&gt;=55,"พัฒนา",IF(CT147&gt;=50,"เริ่มต้น","ไม่ผ่าน")))))))))</f>
        <v/>
      </c>
      <c r="CV147" s="1233" t="str">
        <f>IF($A$139&lt;&gt;"ชั้น"&amp;'01.ข้อมูลเบื้องต้น'!$H$2,"",IF(VLOOKUP($A147,'02.คีย์เทอม1'!$A$10:$GT$59,150,FALSE)="","",VLOOKUP($A147,'02.คีย์เทอม1'!$A$10:$GT$59,150,FALSE)))</f>
        <v/>
      </c>
      <c r="CW147" s="1233" t="str">
        <f>IF($A$139&lt;&gt;"ชั้น"&amp;'01.ข้อมูลเบื้องต้น'!$H$2,"",IF(VLOOKUP($A147,'03.คีย์เทอม2'!$A$10:$GT$59,150,FALSE)="","",VLOOKUP($A147,'03.คีย์เทอม2'!$A$10:$GT$59,150,FALSE)))</f>
        <v/>
      </c>
      <c r="CX147" s="1262" t="str">
        <f t="shared" ref="CX147:CX195" si="160">IF(OR(CV147="",CW147=""),"",AVERAGE(CV147:CW147))</f>
        <v/>
      </c>
      <c r="CY147" s="1233" t="str">
        <f>IF('2.ชื่อนักเรียน'!R12="มส","มส",IF('2.ชื่อนักเรียน'!R12="ร","ร",IF('2.ชื่อนักเรียน'!R12="ย้าย","ย้าย",IF($B147="","",IF(CX147="","",IF(CX147&gt;=75,"เชี่ยวชาญ",IF(CX147&gt;=65,"ชำนาญ",IF(CX147&gt;=55,"พัฒนา",IF(CX147&gt;=50,"เริ่มต้น","ไม่ผ่าน")))))))))</f>
        <v/>
      </c>
      <c r="CZ147" s="1233" t="str">
        <f>IF($A$139&lt;&gt;"ชั้น"&amp;'01.ข้อมูลเบื้องต้น'!$H$2,"",IF(VLOOKUP($A147,'02.คีย์เทอม1'!$A$10:$GT$59,155,FALSE)="","",VLOOKUP($A147,'02.คีย์เทอม1'!$A$10:$GT$59,155,FALSE)))</f>
        <v/>
      </c>
      <c r="DA147" s="1233" t="str">
        <f>IF($A$139&lt;&gt;"ชั้น"&amp;'01.ข้อมูลเบื้องต้น'!$H$2,"",IF(VLOOKUP($A147,'03.คีย์เทอม2'!$A$10:$GT$59,155,FALSE)="","",VLOOKUP($A147,'03.คีย์เทอม2'!$A$10:$GT$59,155,FALSE)))</f>
        <v/>
      </c>
      <c r="DB147" s="1262" t="str">
        <f t="shared" ref="DB147:DB195" si="161">IF(OR(CZ147="",DA147=""),"",AVERAGE(CZ147:DA147))</f>
        <v/>
      </c>
      <c r="DC147" s="1233" t="str">
        <f>IF('2.ชื่อนักเรียน'!R12="มส","มส",IF('2.ชื่อนักเรียน'!R12="ร","ร",IF('2.ชื่อนักเรียน'!R12="ย้าย","ย้าย",IF($B147="","",IF(DB147="","",IF(DB147&gt;=75,"เชี่ยวชาญ",IF(DB147&gt;=65,"ชำนาญ",IF(DB147&gt;=55,"พัฒนา",IF(DB147&gt;=50,"เริ่มต้น","ไม่ผ่าน")))))))))</f>
        <v/>
      </c>
      <c r="DD147" s="1233" t="str">
        <f>IF($A$139&lt;&gt;"ชั้น"&amp;'01.ข้อมูลเบื้องต้น'!$H$2,"",IF(VLOOKUP($A147,'02.คีย์เทอม1'!$A$10:$GT$59,160,FALSE)="","",VLOOKUP($A147,'02.คีย์เทอม1'!$A$10:$GT$59,160,FALSE)))</f>
        <v/>
      </c>
      <c r="DE147" s="1233" t="str">
        <f>IF($A$139&lt;&gt;"ชั้น"&amp;'01.ข้อมูลเบื้องต้น'!$H$2,"",IF(VLOOKUP($A147,'03.คีย์เทอม2'!$A$10:$GT$59,160,FALSE)="","",VLOOKUP($A147,'03.คีย์เทอม2'!$A$10:$GT$59,160,FALSE)))</f>
        <v/>
      </c>
      <c r="DF147" s="1262" t="str">
        <f t="shared" ref="DF147:DF195" si="162">IF(OR(DD147="",DE147=""),"",AVERAGE(DD147:DE147))</f>
        <v/>
      </c>
      <c r="DG147" s="1233" t="str">
        <f>IF('2.ชื่อนักเรียน'!R12="มส","มส",IF('2.ชื่อนักเรียน'!R12="ร","ร",IF('2.ชื่อนักเรียน'!R12="ย้าย","ย้าย",IF($B147="","",IF(DF147="","",IF(DF147&gt;=75,"เชี่ยวชาญ",IF(DF147&gt;=65,"ชำนาญ",IF(DF147&gt;=55,"พัฒนา",IF(DF147&gt;=50,"เริ่มต้น","ไม่ผ่าน")))))))))</f>
        <v/>
      </c>
      <c r="DH147" s="1233" t="str">
        <f>IF($A$139&lt;&gt;"ชั้น"&amp;'01.ข้อมูลเบื้องต้น'!$H$2,"",IF(VLOOKUP($A147,'02.คีย์เทอม1'!$A$10:$GT$59,165,FALSE)="","",VLOOKUP($A147,'02.คีย์เทอม1'!$A$10:$GT$59,165,FALSE)))</f>
        <v/>
      </c>
      <c r="DI147" s="1233" t="str">
        <f>IF($A$139&lt;&gt;"ชั้น"&amp;'01.ข้อมูลเบื้องต้น'!$H$2,"",IF(VLOOKUP($A147,'03.คีย์เทอม2'!$A$10:$GT$59,165,FALSE)="","",VLOOKUP($A147,'03.คีย์เทอม2'!$A$10:$GT$59,165,FALSE)))</f>
        <v/>
      </c>
      <c r="DJ147" s="1262" t="str">
        <f t="shared" ref="DJ147:DJ195" si="163">IF(OR(DH147="",DI147=""),"",AVERAGE(DH147:DI147))</f>
        <v/>
      </c>
      <c r="DK147" s="1233" t="str">
        <f>IF('2.ชื่อนักเรียน'!R12="มส","มส",IF('2.ชื่อนักเรียน'!R12="ร","ร",IF('2.ชื่อนักเรียน'!R12="ย้าย","ย้าย",IF($B147="","",IF(DJ147="","",IF(DJ147&gt;=75,"เชี่ยวชาญ",IF(DJ147&gt;=65,"ชำนาญ",IF(DJ147&gt;=55,"พัฒนา",IF(DJ147&gt;=50,"เริ่มต้น","ไม่ผ่าน")))))))))</f>
        <v/>
      </c>
      <c r="DL147" s="1233" t="str">
        <f>IF($A$139&lt;&gt;"ชั้น"&amp;'01.ข้อมูลเบื้องต้น'!$H$2,"",IF(VLOOKUP($A147,'02.คีย์เทอม1'!$A$10:$GT$59,170,FALSE)="","",VLOOKUP($A147,'02.คีย์เทอม1'!$A$10:$GT$59,170,FALSE)))</f>
        <v/>
      </c>
      <c r="DM147" s="1233" t="str">
        <f>IF($A$139&lt;&gt;"ชั้น"&amp;'01.ข้อมูลเบื้องต้น'!$H$2,"",IF(VLOOKUP($A147,'03.คีย์เทอม2'!$A$10:$GT$59,170,FALSE)="","",VLOOKUP($A147,'03.คีย์เทอม2'!$A$10:$GT$59,170,FALSE)))</f>
        <v/>
      </c>
      <c r="DN147" s="1262" t="str">
        <f t="shared" ref="DN147:DN195" si="164">IF(OR(DL147="",DM147=""),"",AVERAGE(DL147:DM147))</f>
        <v/>
      </c>
      <c r="DO147" s="1233" t="str">
        <f>IF('2.ชื่อนักเรียน'!R12="มส","มส",IF('2.ชื่อนักเรียน'!R12="ร","ร",IF('2.ชื่อนักเรียน'!R12="ย้าย","ย้าย",IF($B147="","",IF(DN147="","",IF(DN147&gt;=75,"เชี่ยวชาญ",IF(DN147&gt;=65,"ชำนาญ",IF(DN147&gt;=55,"พัฒนา",IF(DN147&gt;=50,"เริ่มต้น","ไม่ผ่าน")))))))))</f>
        <v/>
      </c>
      <c r="DP147" s="1233" t="str">
        <f>IF($A$139&lt;&gt;"ชั้น"&amp;'01.ข้อมูลเบื้องต้น'!$H$2,"",IF(VLOOKUP($A147,'02.คีย์เทอม1'!$A$10:$GT$59,175,FALSE)="","",VLOOKUP($A147,'02.คีย์เทอม1'!$A$10:$GT$59,175,FALSE)))</f>
        <v/>
      </c>
      <c r="DQ147" s="1233" t="str">
        <f>IF($A$139&lt;&gt;"ชั้น"&amp;'01.ข้อมูลเบื้องต้น'!$H$2,"",IF(VLOOKUP($A147,'03.คีย์เทอม2'!$A$10:$GT$59,175,FALSE)="","",VLOOKUP($A147,'03.คีย์เทอม2'!$A$10:$GT$59,175,FALSE)))</f>
        <v/>
      </c>
      <c r="DR147" s="1262" t="str">
        <f t="shared" ref="DR147:DR195" si="165">IF(OR(DP147="",DQ147=""),"",AVERAGE(DP147:DQ147))</f>
        <v/>
      </c>
      <c r="DS147" s="1233" t="str">
        <f>IF('2.ชื่อนักเรียน'!R12="มส","มส",IF('2.ชื่อนักเรียน'!R12="ร","ร",IF('2.ชื่อนักเรียน'!R12="ย้าย","ย้าย",IF($B147="","",IF(DR147="","",IF(DR147&gt;=75,"เชี่ยวชาญ",IF(DR147&gt;=65,"ชำนาญ",IF(DR147&gt;=55,"พัฒนา",IF(DR147&gt;=50,"เริ่มต้น","ไม่ผ่าน")))))))))</f>
        <v/>
      </c>
      <c r="DT147" s="1233" t="str">
        <f>IF($A$139&lt;&gt;"ชั้น"&amp;'01.ข้อมูลเบื้องต้น'!$H$2,"",IF(VLOOKUP($A147,'02.คีย์เทอม1'!$A$10:$GT$59,180,FALSE)="","",VLOOKUP($A147,'02.คีย์เทอม1'!$A$10:$GT$59,180,FALSE)))</f>
        <v/>
      </c>
      <c r="DU147" s="1233" t="str">
        <f>IF($A$139&lt;&gt;"ชั้น"&amp;'01.ข้อมูลเบื้องต้น'!$H$2,"",IF(VLOOKUP($A147,'03.คีย์เทอม2'!$A$10:$GT$59,180,FALSE)="","",VLOOKUP($A147,'03.คีย์เทอม2'!$A$10:$GT$59,180,FALSE)))</f>
        <v/>
      </c>
      <c r="DV147" s="1262" t="str">
        <f t="shared" ref="DV147:DV195" si="166">IF(OR(DT147="",DU147=""),"",AVERAGE(DT147:DU147))</f>
        <v/>
      </c>
      <c r="DW147" s="1233" t="str">
        <f>IF('2.ชื่อนักเรียน'!R12="มส","มส",IF('2.ชื่อนักเรียน'!R12="ร","ร",IF('2.ชื่อนักเรียน'!R12="ย้าย","ย้าย",IF($B147="","",IF(DV147="","",IF(DV147&gt;=75,"เชี่ยวชาญ",IF(DV147&gt;=65,"ชำนาญ",IF(DV147&gt;=55,"พัฒนา",IF(DV147&gt;=50,"เริ่มต้น","ไม่ผ่าน")))))))))</f>
        <v/>
      </c>
    </row>
    <row r="148" spans="1:127" ht="16.8" customHeight="1">
      <c r="A148" s="1323">
        <v>3</v>
      </c>
      <c r="B148" s="1312" t="str">
        <f>IF('2.ชื่อนักเรียน'!C13="","",'2.ชื่อนักเรียน'!C13)</f>
        <v/>
      </c>
      <c r="C148" s="1313" t="str">
        <f>IF('2.ชื่อนักเรียน'!D13="","",'2.ชื่อนักเรียน'!D13)</f>
        <v/>
      </c>
      <c r="D148" s="1314" t="str">
        <f>IF($A$139&lt;&gt;"ชั้น"&amp;'01.ข้อมูลเบื้องต้น'!$H$2,"",IF(AK148="","",AK148))</f>
        <v/>
      </c>
      <c r="E148" s="1314" t="str">
        <f>IF($A$139&lt;&gt;"ชั้น"&amp;'01.ข้อมูลเบื้องต้น'!$H$2,"",IF(AO148="","",AO148))</f>
        <v/>
      </c>
      <c r="F148" s="1315" t="str">
        <f>IF($A$139&lt;&gt;"ชั้น"&amp;'01.ข้อมูลเบื้องต้น'!$H$2,"",IF(AS148="","",AS148))</f>
        <v/>
      </c>
      <c r="G148" s="1326" t="str">
        <f>IF($A$139&lt;&gt;"ชั้น"&amp;'01.ข้อมูลเบื้องต้น'!$H$2,"",IF(AW148="","",AW148))</f>
        <v/>
      </c>
      <c r="H148" s="1327" t="str">
        <f>IF($A$139&lt;&gt;"ชั้น"&amp;'01.ข้อมูลเบื้องต้น'!$H$2,"",IF(BA148="","",BA148))</f>
        <v/>
      </c>
      <c r="I148" s="1327" t="str">
        <f>IF($A$139&lt;&gt;"ชั้น"&amp;'01.ข้อมูลเบื้องต้น'!$H$2,"",IF(BE148="","",BE148))</f>
        <v/>
      </c>
      <c r="J148" s="1327" t="str">
        <f>IF($A$139&lt;&gt;"ชั้น"&amp;'01.ข้อมูลเบื้องต้น'!$H$2,"",IF(BI148="","",BI148))</f>
        <v/>
      </c>
      <c r="K148" s="1327" t="str">
        <f>IF($A$139&lt;&gt;"ชั้น"&amp;'01.ข้อมูลเบื้องต้น'!$H$2,"",IF(BM148="","",BM148))</f>
        <v/>
      </c>
      <c r="L148" s="1328" t="str">
        <f>IF($A$139&lt;&gt;"ชั้น"&amp;'01.ข้อมูลเบื้องต้น'!$H$2,"",IF(BO148="","",BO148))</f>
        <v/>
      </c>
      <c r="M148" s="1326" t="str">
        <f>IF($A$139&lt;&gt;"ชั้น"&amp;'01.ข้อมูลเบื้องต้น'!$H$2,"",IF(BS148="","",BS148))</f>
        <v/>
      </c>
      <c r="N148" s="1327" t="str">
        <f>IF($A$139&lt;&gt;"ชั้น"&amp;'01.ข้อมูลเบื้องต้น'!$H$2,"",IF(BW148="","",BW148))</f>
        <v/>
      </c>
      <c r="O148" s="1327" t="str">
        <f>IF($A$139&lt;&gt;"ชั้น"&amp;'01.ข้อมูลเบื้องต้น'!$H$2,"",IF(CA148="","",CA148))</f>
        <v/>
      </c>
      <c r="P148" s="1327" t="str">
        <f>IF($A$139&lt;&gt;"ชั้น"&amp;'01.ข้อมูลเบื้องต้น'!$H$2,"",IF(CE148="","",CE148))</f>
        <v/>
      </c>
      <c r="Q148" s="1327" t="str">
        <f>IF($A$139&lt;&gt;"ชั้น"&amp;'01.ข้อมูลเบื้องต้น'!$H$2,"",IF(CI148="","",CI148))</f>
        <v/>
      </c>
      <c r="R148" s="1327" t="str">
        <f>IF($A$139&lt;&gt;"ชั้น"&amp;'01.ข้อมูลเบื้องต้น'!$H$2,"",IF(CM148="","",CM148))</f>
        <v/>
      </c>
      <c r="S148" s="1327" t="str">
        <f>IF($A$139&lt;&gt;"ชั้น"&amp;'01.ข้อมูลเบื้องต้น'!$H$2,"",IF(CQ148="","",CQ148))</f>
        <v/>
      </c>
      <c r="T148" s="1327" t="str">
        <f>IF($A$139&lt;&gt;"ชั้น"&amp;'01.ข้อมูลเบื้องต้น'!$H$2,"",IF(CU148="","",CU148))</f>
        <v/>
      </c>
      <c r="U148" s="1327" t="str">
        <f>IF($A$139&lt;&gt;"ชั้น"&amp;'01.ข้อมูลเบื้องต้น'!$H$2,"",IF(CY148="","",CY148))</f>
        <v/>
      </c>
      <c r="V148" s="1327" t="str">
        <f>IF($A$139&lt;&gt;"ชั้น"&amp;'01.ข้อมูลเบื้องต้น'!$H$2,"",IF(DC148="","",DC148))</f>
        <v/>
      </c>
      <c r="W148" s="1327" t="str">
        <f>IF($A$139&lt;&gt;"ชั้น"&amp;'01.ข้อมูลเบื้องต้น'!$H$2,"",IF(DG148="","",DG148))</f>
        <v/>
      </c>
      <c r="X148" s="1327" t="str">
        <f>IF($A$139&lt;&gt;"ชั้น"&amp;'01.ข้อมูลเบื้องต้น'!$H$2,"",IF(DK148="","",DK148))</f>
        <v/>
      </c>
      <c r="Y148" s="1327" t="str">
        <f>IF($A$139&lt;&gt;"ชั้น"&amp;'01.ข้อมูลเบื้องต้น'!$H$2,"",IF(DO148="","",DO148))</f>
        <v/>
      </c>
      <c r="Z148" s="1327" t="str">
        <f>IF($A$139&lt;&gt;"ชั้น"&amp;'01.ข้อมูลเบื้องต้น'!$H$2,"",IF(DS148="","",DS148))</f>
        <v/>
      </c>
      <c r="AA148" s="1420" t="str">
        <f>IF($A$139&lt;&gt;"ชั้น"&amp;'01.ข้อมูลเบื้องต้น'!$H$2,"",IF(DW148="","",DW148))</f>
        <v/>
      </c>
      <c r="AB148" s="1330" t="str">
        <f>IF($A$139&lt;&gt;"ชั้น"&amp;'01.ข้อมูลเบื้องต้น'!$H$2,"",'7.พัฒนาผู้เรียน'!G13)</f>
        <v/>
      </c>
      <c r="AC148" s="1331" t="str">
        <f>IF($A$139&lt;&gt;"ชั้น"&amp;'01.ข้อมูลเบื้องต้น'!$H$2,"",'9.คุณลักษณะ'!I13)</f>
        <v/>
      </c>
      <c r="AH148" s="1233" t="str">
        <f>IF($A$139&lt;&gt;"ชั้น"&amp;'01.ข้อมูลเบื้องต้น'!$H$2,"",IF(VLOOKUP($A148,'02.คีย์เทอม1'!$A$10:$GT$59,189,FALSE)="","",VLOOKUP($A148,'02.คีย์เทอม1'!$A$10:$GT$59,189,FALSE)))</f>
        <v/>
      </c>
      <c r="AI148" s="1233" t="str">
        <f>IF($A$139&lt;&gt;"ชั้น"&amp;'01.ข้อมูลเบื้องต้น'!$H$2,"",IF(VLOOKUP($A148,'03.คีย์เทอม2'!$A$10:$GT$59,189,FALSE)="","",VLOOKUP($A148,'03.คีย์เทอม2'!$A$10:$GT$59,189,FALSE)))</f>
        <v/>
      </c>
      <c r="AJ148" s="1262" t="str">
        <f t="shared" si="120"/>
        <v/>
      </c>
      <c r="AK148" s="1233" t="str">
        <f>IF('2.ชื่อนักเรียน'!R13="มส","มส",IF('2.ชื่อนักเรียน'!R13="ร","ร",IF('2.ชื่อนักเรียน'!R13="ย้าย","ย้าย",IF($B148="","",IF(AJ148="","",IF(AJ148&gt;=75,"เชี่ยวชาญ",IF(AJ148&gt;=65,"ชำนาญ",IF(AJ148&gt;=55,"พัฒนา",IF(AJ148&gt;=50,"เริ่มต้น","ไม่ผ่าน")))))))))</f>
        <v/>
      </c>
      <c r="AL148" s="1233" t="str">
        <f>IF($A$139&lt;&gt;"ชั้น"&amp;'01.ข้อมูลเบื้องต้น'!$H$2,"",IF(VLOOKUP($A148,'02.คีย์เทอม1'!$A$10:$GT$59,193,FALSE)="","",VLOOKUP($A148,'02.คีย์เทอม1'!$A$10:$GT$59,193,FALSE)))</f>
        <v/>
      </c>
      <c r="AM148" s="1233" t="str">
        <f>IF($A$139&lt;&gt;"ชั้น"&amp;'01.ข้อมูลเบื้องต้น'!$H$2,"",IF(VLOOKUP($A148,'03.คีย์เทอม2'!$A$10:$GT$59,193,FALSE)="","",VLOOKUP($A148,'03.คีย์เทอม2'!$A$10:$GT$59,193,FALSE)))</f>
        <v/>
      </c>
      <c r="AN148" s="1262" t="str">
        <f t="shared" si="144"/>
        <v/>
      </c>
      <c r="AO148" s="1233" t="str">
        <f>IF('2.ชื่อนักเรียน'!R13="มส","มส",IF('2.ชื่อนักเรียน'!R13="ร","ร",IF('2.ชื่อนักเรียน'!R13="ย้าย","ย้าย",IF($B148="","",IF(AN148="","",IF(AN148&gt;=75,"เชี่ยวชาญ",IF(AN148&gt;=65,"ชำนาญ",IF(AN148&gt;=55,"พัฒนา",IF(AN148&gt;=50,"เริ่มต้น","ไม่ผ่าน")))))))))</f>
        <v/>
      </c>
      <c r="AP148" s="1233" t="str">
        <f>IF($A$139&lt;&gt;"ชั้น"&amp;'01.ข้อมูลเบื้องต้น'!$H$2,"",IF(VLOOKUP($A148,'02.คีย์เทอม1'!$A$10:$GT$59,195,FALSE)="","",VLOOKUP($A148,'02.คีย์เทอม1'!$A$10:$GT$59,195,FALSE)))</f>
        <v/>
      </c>
      <c r="AQ148" s="1233" t="str">
        <f>IF($A$139&lt;&gt;"ชั้น"&amp;'01.ข้อมูลเบื้องต้น'!$H$2,"",IF(VLOOKUP($A148,'03.คีย์เทอม2'!$A$10:$GT$59,195,FALSE)="","",VLOOKUP($A148,'03.คีย์เทอม2'!$A$10:$GT$59,195,FALSE)))</f>
        <v/>
      </c>
      <c r="AR148" s="1262" t="str">
        <f t="shared" si="145"/>
        <v/>
      </c>
      <c r="AS148" s="1233" t="str">
        <f>IF('2.ชื่อนักเรียน'!R13="มส","มส",IF('2.ชื่อนักเรียน'!R13="ร","ร",IF('2.ชื่อนักเรียน'!R13="ย้าย","ย้าย",IF($B148="","",IF(AR148="","",IF(AR148&gt;=75,"เชี่ยวชาญ",IF(AR148&gt;=65,"ชำนาญ",IF(AR148&gt;=55,"พัฒนา",IF(AR148&gt;=50,"เริ่มต้น","ไม่ผ่าน")))))))))</f>
        <v/>
      </c>
      <c r="AT148" s="1233" t="str">
        <f>IF($A$139&lt;&gt;"ชั้น"&amp;'01.ข้อมูลเบื้องต้น'!$H$2,"",IF(VLOOKUP($A148,'02.คีย์เทอม1'!$A$10:$GT$59,196,FALSE)="","",VLOOKUP($A148,'02.คีย์เทอม1'!$A$10:$GT$59,196,FALSE)))</f>
        <v/>
      </c>
      <c r="AU148" s="1233" t="str">
        <f>IF($A$139&lt;&gt;"ชั้น"&amp;'01.ข้อมูลเบื้องต้น'!$H$2,"",IF(VLOOKUP($A148,'03.คีย์เทอม2'!$A$10:$GT$59,196,FALSE)="","",VLOOKUP($A148,'03.คีย์เทอม2'!$A$10:$GT$59,196,FALSE)))</f>
        <v/>
      </c>
      <c r="AV148" s="1262" t="str">
        <f t="shared" si="146"/>
        <v/>
      </c>
      <c r="AW148" s="1233" t="str">
        <f>IF('2.ชื่อนักเรียน'!R13="มส","มส",IF('2.ชื่อนักเรียน'!R13="ร","ร",IF('2.ชื่อนักเรียน'!R13="ย้าย","ย้าย",IF($B148="","",IF(AV148="","",IF(AV148&gt;=75,"เชี่ยวชาญ",IF(AV148&gt;=65,"ชำนาญ",IF(AV148&gt;=55,"พัฒนา",IF(AV148&gt;=50,"เริ่มต้น","ไม่ผ่าน")))))))))</f>
        <v/>
      </c>
      <c r="AX148" s="1233" t="str">
        <f>IF($A$139&lt;&gt;"ชั้น"&amp;'01.ข้อมูลเบื้องต้น'!$H$2,"",IF(VLOOKUP($A148,'02.คีย์เทอม1'!$A$10:$GT$59,197,FALSE)="","",VLOOKUP($A148,'02.คีย์เทอม1'!$A$10:$GT$59,197,FALSE)))</f>
        <v/>
      </c>
      <c r="AY148" s="1233" t="str">
        <f>IF($A$139&lt;&gt;"ชั้น"&amp;'01.ข้อมูลเบื้องต้น'!$H$2,"",IF(VLOOKUP($A148,'03.คีย์เทอม2'!$A$10:$GT$59,197,FALSE)="","",VLOOKUP($A148,'03.คีย์เทอม2'!$A$10:$GT$59,197,FALSE)))</f>
        <v/>
      </c>
      <c r="AZ148" s="1262" t="str">
        <f t="shared" si="147"/>
        <v/>
      </c>
      <c r="BA148" s="1233" t="str">
        <f>IF('2.ชื่อนักเรียน'!R13="มส","มส",IF('2.ชื่อนักเรียน'!R13="ร","ร",IF('2.ชื่อนักเรียน'!R13="ย้าย","ย้าย",IF($B148="","",IF(AZ148="","",IF(AZ148&gt;=75,"เชี่ยวชาญ",IF(AZ148&gt;=65,"ชำนาญ",IF(AZ148&gt;=55,"พัฒนา",IF(AZ148&gt;=50,"เริ่มต้น","ไม่ผ่าน")))))))))</f>
        <v/>
      </c>
      <c r="BB148" s="1233" t="str">
        <f>IF($A$139&lt;&gt;"ชั้น"&amp;'01.ข้อมูลเบื้องต้น'!$H$2,"",IF(VLOOKUP($A148,'02.คีย์เทอม1'!$A$10:$GT$59,198,FALSE)="","",VLOOKUP($A148,'02.คีย์เทอม1'!$A$10:$GT$59,198,FALSE)))</f>
        <v/>
      </c>
      <c r="BC148" s="1233" t="str">
        <f>IF($A$139&lt;&gt;"ชั้น"&amp;'01.ข้อมูลเบื้องต้น'!$H$2,"",IF(VLOOKUP($A148,'03.คีย์เทอม2'!$A$10:$GT$59,198,FALSE)="","",VLOOKUP($A148,'03.คีย์เทอม2'!$A$10:$GT$59,198,FALSE)))</f>
        <v/>
      </c>
      <c r="BD148" s="1262" t="str">
        <f t="shared" si="148"/>
        <v/>
      </c>
      <c r="BE148" s="1233" t="str">
        <f>IF('2.ชื่อนักเรียน'!R13="มส","มส",IF('2.ชื่อนักเรียน'!R13="ร","ร",IF('2.ชื่อนักเรียน'!R13="ย้าย","ย้าย",IF($B148="","",IF(BD148="","",IF(BD148&gt;=75,"เชี่ยวชาญ",IF(BD148&gt;=65,"ชำนาญ",IF(BD148&gt;=55,"พัฒนา",IF(BD148&gt;=50,"เริ่มต้น","ไม่ผ่าน")))))))))</f>
        <v/>
      </c>
      <c r="BF148" s="1233" t="str">
        <f>IF($A$139&lt;&gt;"ชั้น"&amp;'01.ข้อมูลเบื้องต้น'!$H$2,"",IF(VLOOKUP($A148,'02.คีย์เทอม1'!$A$10:$GT$59,199,FALSE)="","",VLOOKUP($A148,'02.คีย์เทอม1'!$A$10:$GT$59,199,FALSE)))</f>
        <v/>
      </c>
      <c r="BG148" s="1233" t="str">
        <f>IF($A$139&lt;&gt;"ชั้น"&amp;'01.ข้อมูลเบื้องต้น'!$H$2,"",IF(VLOOKUP($A148,'03.คีย์เทอม2'!$A$10:$GT$59,199,FALSE)="","",VLOOKUP($A148,'03.คีย์เทอม2'!$A$10:$GT$59,199,FALSE)))</f>
        <v/>
      </c>
      <c r="BH148" s="1262" t="str">
        <f t="shared" si="149"/>
        <v/>
      </c>
      <c r="BI148" s="1233" t="str">
        <f>IF('2.ชื่อนักเรียน'!R13="มส","มส",IF('2.ชื่อนักเรียน'!R13="ร","ร",IF('2.ชื่อนักเรียน'!R13="ย้าย","ย้าย",IF($B148="","",IF(BH148="","",IF(BH148&gt;=75,"เชี่ยวชาญ",IF(BH148&gt;=65,"ชำนาญ",IF(BH148&gt;=55,"พัฒนา",IF(BH148&gt;=50,"เริ่มต้น","ไม่ผ่าน")))))))))</f>
        <v/>
      </c>
      <c r="BJ148" s="1233" t="str">
        <f>IF($A$139&lt;&gt;"ชั้น"&amp;'01.ข้อมูลเบื้องต้น'!$H$2,"",IF(VLOOKUP($A148,'02.คีย์เทอม1'!$A$10:$GT$59,200,FALSE)="","",VLOOKUP($A148,'02.คีย์เทอม1'!$A$10:$GT$59,200,FALSE)))</f>
        <v/>
      </c>
      <c r="BK148" s="1233" t="str">
        <f>IF($A$139&lt;&gt;"ชั้น"&amp;'01.ข้อมูลเบื้องต้น'!$H$2,"",IF(VLOOKUP($A148,'03.คีย์เทอม2'!$A$10:$GT$59,200,FALSE)="","",VLOOKUP($A148,'03.คีย์เทอม2'!$A$10:$GT$59,200,FALSE)))</f>
        <v/>
      </c>
      <c r="BL148" s="1262" t="str">
        <f t="shared" si="150"/>
        <v/>
      </c>
      <c r="BM148" s="1233" t="str">
        <f>IF('2.ชื่อนักเรียน'!R13="มส","มส",IF('2.ชื่อนักเรียน'!R13="ร","ร",IF('2.ชื่อนักเรียน'!R13="ย้าย","ย้าย",IF($B148="","",IF(BL148="","",IF(BL148&gt;=75,"เชี่ยวชาญ",IF(BL148&gt;=65,"ชำนาญ",IF(BL148&gt;=55,"พัฒนา",IF(BL148&gt;=50,"เริ่มต้น","ไม่ผ่าน")))))))))</f>
        <v/>
      </c>
      <c r="BN148" s="1262" t="str">
        <f t="shared" si="151"/>
        <v/>
      </c>
      <c r="BO148" s="1233" t="str">
        <f>IF('2.ชื่อนักเรียน'!R13="มส","มส",IF('2.ชื่อนักเรียน'!R13="ร","ร",IF('2.ชื่อนักเรียน'!R13="ย้าย","ย้าย",IF($B148="","",IF(BN148="","",IF(BN148&gt;=75,"เชี่ยวชาญ",IF(BN148&gt;=65,"ชำนาญ",IF(BN148&gt;=55,"พัฒนา",IF(BN148&gt;=50,"เริ่มต้น","ไม่ผ่าน")))))))))</f>
        <v/>
      </c>
      <c r="BP148" s="1233" t="str">
        <f>IF($A$139&lt;&gt;"ชั้น"&amp;'01.ข้อมูลเบื้องต้น'!$H$2,"",IF(VLOOKUP($A148,'02.คีย์เทอม1'!$A$10:$GT$59,110,FALSE)="","",VLOOKUP($A148,'02.คีย์เทอม1'!$A$10:$GT$59,110,FALSE)))</f>
        <v/>
      </c>
      <c r="BQ148" s="1233" t="str">
        <f>IF($A$139&lt;&gt;"ชั้น"&amp;'01.ข้อมูลเบื้องต้น'!$H$2,"",IF(VLOOKUP($A148,'03.คีย์เทอม2'!$A$10:$GT$59,110,FALSE)="","",VLOOKUP($A148,'03.คีย์เทอม2'!$A$10:$GT$59,110,FALSE)))</f>
        <v/>
      </c>
      <c r="BR148" s="1262" t="str">
        <f t="shared" si="152"/>
        <v/>
      </c>
      <c r="BS148" s="1233" t="str">
        <f>IF('2.ชื่อนักเรียน'!R13="มส","มส",IF('2.ชื่อนักเรียน'!R13="ร","ร",IF('2.ชื่อนักเรียน'!R13="ย้าย","ย้าย",IF($B148="","",IF(BR148="","",IF(BR148&gt;=75,"เชี่ยวชาญ",IF(BR148&gt;=65,"ชำนาญ",IF(BR148&gt;=55,"พัฒนา",IF(BR148&gt;=50,"เริ่มต้น","ไม่ผ่าน")))))))))</f>
        <v/>
      </c>
      <c r="BT148" s="1233" t="str">
        <f>IF($A$139&lt;&gt;"ชั้น"&amp;'01.ข้อมูลเบื้องต้น'!$H$2,"",IF(VLOOKUP($A148,'02.คีย์เทอม1'!$A$10:$GT$59,115,FALSE)="","",VLOOKUP($A148,'02.คีย์เทอม1'!$A$10:$GT$59,115,FALSE)))</f>
        <v/>
      </c>
      <c r="BU148" s="1233" t="str">
        <f>IF($A$139&lt;&gt;"ชั้น"&amp;'01.ข้อมูลเบื้องต้น'!$H$2,"",IF(VLOOKUP($A148,'03.คีย์เทอม2'!$A$10:$GT$59,115,FALSE)="","",VLOOKUP($A148,'03.คีย์เทอม2'!$A$10:$GT$59,115,FALSE)))</f>
        <v/>
      </c>
      <c r="BV148" s="1262" t="str">
        <f t="shared" si="153"/>
        <v/>
      </c>
      <c r="BW148" s="1233" t="str">
        <f>IF('2.ชื่อนักเรียน'!R13="มส","มส",IF('2.ชื่อนักเรียน'!R13="ร","ร",IF('2.ชื่อนักเรียน'!R13="ย้าย","ย้าย",IF($B148="","",IF(BV148="","",IF(BV148&gt;=75,"เชี่ยวชาญ",IF(BV148&gt;=65,"ชำนาญ",IF(BV148&gt;=55,"พัฒนา",IF(BV148&gt;=50,"เริ่มต้น","ไม่ผ่าน")))))))))</f>
        <v/>
      </c>
      <c r="BX148" s="1233" t="str">
        <f>IF($A$139&lt;&gt;"ชั้น"&amp;'01.ข้อมูลเบื้องต้น'!$H$2,"",IF(VLOOKUP($A148,'02.คีย์เทอม1'!$A$10:$GT$59,120,FALSE)="","",VLOOKUP($A148,'02.คีย์เทอม1'!$A$10:$GT$59,120,FALSE)))</f>
        <v/>
      </c>
      <c r="BY148" s="1233" t="str">
        <f>IF($A$139&lt;&gt;"ชั้น"&amp;'01.ข้อมูลเบื้องต้น'!$H$2,"",IF(VLOOKUP($A148,'03.คีย์เทอม2'!$A$10:$GT$59,120,FALSE)="","",VLOOKUP($A148,'03.คีย์เทอม2'!$A$10:$GT$59,120,FALSE)))</f>
        <v/>
      </c>
      <c r="BZ148" s="1262" t="str">
        <f t="shared" si="154"/>
        <v/>
      </c>
      <c r="CA148" s="1233" t="str">
        <f>IF('2.ชื่อนักเรียน'!R13="มส","มส",IF('2.ชื่อนักเรียน'!R13="ร","ร",IF('2.ชื่อนักเรียน'!R13="ย้าย","ย้าย",IF($B148="","",IF(BZ148="","",IF(BZ148&gt;=75,"เชี่ยวชาญ",IF(BZ148&gt;=65,"ชำนาญ",IF(BZ148&gt;=55,"พัฒนา",IF(BZ148&gt;=50,"เริ่มต้น","ไม่ผ่าน")))))))))</f>
        <v/>
      </c>
      <c r="CB148" s="1233" t="str">
        <f>IF($A$139&lt;&gt;"ชั้น"&amp;'01.ข้อมูลเบื้องต้น'!$H$2,"",IF(VLOOKUP($A148,'02.คีย์เทอม1'!$A$10:$GT$59,125,FALSE)="","",VLOOKUP($A148,'02.คีย์เทอม1'!$A$10:$GT$59,125,FALSE)))</f>
        <v/>
      </c>
      <c r="CC148" s="1233" t="str">
        <f>IF($A$139&lt;&gt;"ชั้น"&amp;'01.ข้อมูลเบื้องต้น'!$H$2,"",IF(VLOOKUP($A148,'03.คีย์เทอม2'!$A$10:$GT$59,125,FALSE)="","",VLOOKUP($A148,'03.คีย์เทอม2'!$A$10:$GT$59,125,FALSE)))</f>
        <v/>
      </c>
      <c r="CD148" s="1262" t="str">
        <f t="shared" si="155"/>
        <v/>
      </c>
      <c r="CE148" s="1233" t="str">
        <f>IF('2.ชื่อนักเรียน'!R13="มส","มส",IF('2.ชื่อนักเรียน'!R13="ร","ร",IF('2.ชื่อนักเรียน'!R13="ย้าย","ย้าย",IF($B148="","",IF(CD148="","",IF(CD148&gt;=75,"เชี่ยวชาญ",IF(CD148&gt;=65,"ชำนาญ",IF(CD148&gt;=55,"พัฒนา",IF(CD148&gt;=50,"เริ่มต้น","ไม่ผ่าน")))))))))</f>
        <v/>
      </c>
      <c r="CF148" s="1233" t="str">
        <f>IF($A$139&lt;&gt;"ชั้น"&amp;'01.ข้อมูลเบื้องต้น'!$H$2,"",IF(VLOOKUP($A148,'02.คีย์เทอม1'!$A$10:$GT$59,130,FALSE)="","",VLOOKUP($A148,'02.คีย์เทอม1'!$A$10:$GT$59,130,FALSE)))</f>
        <v/>
      </c>
      <c r="CG148" s="1233" t="str">
        <f>IF($A$139&lt;&gt;"ชั้น"&amp;'01.ข้อมูลเบื้องต้น'!$H$2,"",IF(VLOOKUP($A148,'03.คีย์เทอม2'!$A$10:$GT$59,130,FALSE)="","",VLOOKUP($A148,'03.คีย์เทอม2'!$A$10:$GT$59,130,FALSE)))</f>
        <v/>
      </c>
      <c r="CH148" s="1262" t="str">
        <f t="shared" si="156"/>
        <v/>
      </c>
      <c r="CI148" s="1233" t="str">
        <f>IF('2.ชื่อนักเรียน'!R13="มส","มส",IF('2.ชื่อนักเรียน'!R13="ร","ร",IF('2.ชื่อนักเรียน'!R13="ย้าย","ย้าย",IF($B148="","",IF(CH148="","",IF(CH148&gt;=75,"เชี่ยวชาญ",IF(CH148&gt;=65,"ชำนาญ",IF(CH148&gt;=55,"พัฒนา",IF(CH148&gt;=50,"เริ่มต้น","ไม่ผ่าน")))))))))</f>
        <v/>
      </c>
      <c r="CJ148" s="1233" t="str">
        <f>IF($A$139&lt;&gt;"ชั้น"&amp;'01.ข้อมูลเบื้องต้น'!$H$2,"",IF(VLOOKUP($A148,'02.คีย์เทอม1'!$A$10:$GT$59,135,FALSE)="","",VLOOKUP($A148,'02.คีย์เทอม1'!$A$10:$GT$59,135,FALSE)))</f>
        <v/>
      </c>
      <c r="CK148" s="1233" t="str">
        <f>IF($A$139&lt;&gt;"ชั้น"&amp;'01.ข้อมูลเบื้องต้น'!$H$2,"",IF(VLOOKUP($A148,'03.คีย์เทอม2'!$A$10:$GT$59,135,FALSE)="","",VLOOKUP($A148,'03.คีย์เทอม2'!$A$10:$GT$59,135,FALSE)))</f>
        <v/>
      </c>
      <c r="CL148" s="1262" t="str">
        <f t="shared" si="157"/>
        <v/>
      </c>
      <c r="CM148" s="1233" t="str">
        <f>IF('2.ชื่อนักเรียน'!R13="มส","มส",IF('2.ชื่อนักเรียน'!R13="ร","ร",IF('2.ชื่อนักเรียน'!R13="ย้าย","ย้าย",IF($B148="","",IF(CL148="","",IF(CL148&gt;=75,"เชี่ยวชาญ",IF(CL148&gt;=65,"ชำนาญ",IF(CL148&gt;=55,"พัฒนา",IF(CL148&gt;=50,"เริ่มต้น","ไม่ผ่าน")))))))))</f>
        <v/>
      </c>
      <c r="CN148" s="1233" t="str">
        <f>IF($A$139&lt;&gt;"ชั้น"&amp;'01.ข้อมูลเบื้องต้น'!$H$2,"",IF(VLOOKUP($A148,'02.คีย์เทอม1'!$A$10:$GT$59,140,FALSE)="","",VLOOKUP($A148,'02.คีย์เทอม1'!$A$10:$GT$59,140,FALSE)))</f>
        <v/>
      </c>
      <c r="CO148" s="1233" t="str">
        <f>IF($A$139&lt;&gt;"ชั้น"&amp;'01.ข้อมูลเบื้องต้น'!$H$2,"",IF(VLOOKUP($A148,'03.คีย์เทอม2'!$A$10:$GT$59,140,FALSE)="","",VLOOKUP($A148,'03.คีย์เทอม2'!$A$10:$GT$59,140,FALSE)))</f>
        <v/>
      </c>
      <c r="CP148" s="1262" t="str">
        <f t="shared" si="158"/>
        <v/>
      </c>
      <c r="CQ148" s="1233" t="str">
        <f>IF('2.ชื่อนักเรียน'!R13="มส","มส",IF('2.ชื่อนักเรียน'!R13="ร","ร",IF('2.ชื่อนักเรียน'!R13="ย้าย","ย้าย",IF($B148="","",IF(CP148="","",IF(CP148&gt;=75,"เชี่ยวชาญ",IF(CP148&gt;=65,"ชำนาญ",IF(CP148&gt;=55,"พัฒนา",IF(CP148&gt;=50,"เริ่มต้น","ไม่ผ่าน")))))))))</f>
        <v/>
      </c>
      <c r="CR148" s="1233" t="str">
        <f>IF($A$139&lt;&gt;"ชั้น"&amp;'01.ข้อมูลเบื้องต้น'!$H$2,"",IF(VLOOKUP($A148,'02.คีย์เทอม1'!$A$10:$GT$59,145,FALSE)="","",VLOOKUP($A148,'02.คีย์เทอม1'!$A$10:$GT$59,145,FALSE)))</f>
        <v/>
      </c>
      <c r="CS148" s="1233" t="str">
        <f>IF($A$139&lt;&gt;"ชั้น"&amp;'01.ข้อมูลเบื้องต้น'!$H$2,"",IF(VLOOKUP($A148,'03.คีย์เทอม2'!$A$10:$GT$59,145,FALSE)="","",VLOOKUP($A148,'03.คีย์เทอม2'!$A$10:$GT$59,145,FALSE)))</f>
        <v/>
      </c>
      <c r="CT148" s="1262" t="str">
        <f t="shared" si="159"/>
        <v/>
      </c>
      <c r="CU148" s="1233" t="str">
        <f>IF('2.ชื่อนักเรียน'!R13="มส","มส",IF('2.ชื่อนักเรียน'!R13="ร","ร",IF('2.ชื่อนักเรียน'!R13="ย้าย","ย้าย",IF($B148="","",IF(CT148="","",IF(CT148&gt;=75,"เชี่ยวชาญ",IF(CT148&gt;=65,"ชำนาญ",IF(CT148&gt;=55,"พัฒนา",IF(CT148&gt;=50,"เริ่มต้น","ไม่ผ่าน")))))))))</f>
        <v/>
      </c>
      <c r="CV148" s="1233" t="str">
        <f>IF($A$139&lt;&gt;"ชั้น"&amp;'01.ข้อมูลเบื้องต้น'!$H$2,"",IF(VLOOKUP($A148,'02.คีย์เทอม1'!$A$10:$GT$59,150,FALSE)="","",VLOOKUP($A148,'02.คีย์เทอม1'!$A$10:$GT$59,150,FALSE)))</f>
        <v/>
      </c>
      <c r="CW148" s="1233" t="str">
        <f>IF($A$139&lt;&gt;"ชั้น"&amp;'01.ข้อมูลเบื้องต้น'!$H$2,"",IF(VLOOKUP($A148,'03.คีย์เทอม2'!$A$10:$GT$59,150,FALSE)="","",VLOOKUP($A148,'03.คีย์เทอม2'!$A$10:$GT$59,150,FALSE)))</f>
        <v/>
      </c>
      <c r="CX148" s="1262" t="str">
        <f t="shared" si="160"/>
        <v/>
      </c>
      <c r="CY148" s="1233" t="str">
        <f>IF('2.ชื่อนักเรียน'!R13="มส","มส",IF('2.ชื่อนักเรียน'!R13="ร","ร",IF('2.ชื่อนักเรียน'!R13="ย้าย","ย้าย",IF($B148="","",IF(CX148="","",IF(CX148&gt;=75,"เชี่ยวชาญ",IF(CX148&gt;=65,"ชำนาญ",IF(CX148&gt;=55,"พัฒนา",IF(CX148&gt;=50,"เริ่มต้น","ไม่ผ่าน")))))))))</f>
        <v/>
      </c>
      <c r="CZ148" s="1233" t="str">
        <f>IF($A$139&lt;&gt;"ชั้น"&amp;'01.ข้อมูลเบื้องต้น'!$H$2,"",IF(VLOOKUP($A148,'02.คีย์เทอม1'!$A$10:$GT$59,155,FALSE)="","",VLOOKUP($A148,'02.คีย์เทอม1'!$A$10:$GT$59,155,FALSE)))</f>
        <v/>
      </c>
      <c r="DA148" s="1233" t="str">
        <f>IF($A$139&lt;&gt;"ชั้น"&amp;'01.ข้อมูลเบื้องต้น'!$H$2,"",IF(VLOOKUP($A148,'03.คีย์เทอม2'!$A$10:$GT$59,155,FALSE)="","",VLOOKUP($A148,'03.คีย์เทอม2'!$A$10:$GT$59,155,FALSE)))</f>
        <v/>
      </c>
      <c r="DB148" s="1262" t="str">
        <f t="shared" si="161"/>
        <v/>
      </c>
      <c r="DC148" s="1233" t="str">
        <f>IF('2.ชื่อนักเรียน'!R13="มส","มส",IF('2.ชื่อนักเรียน'!R13="ร","ร",IF('2.ชื่อนักเรียน'!R13="ย้าย","ย้าย",IF($B148="","",IF(DB148="","",IF(DB148&gt;=75,"เชี่ยวชาญ",IF(DB148&gt;=65,"ชำนาญ",IF(DB148&gt;=55,"พัฒนา",IF(DB148&gt;=50,"เริ่มต้น","ไม่ผ่าน")))))))))</f>
        <v/>
      </c>
      <c r="DD148" s="1233" t="str">
        <f>IF($A$139&lt;&gt;"ชั้น"&amp;'01.ข้อมูลเบื้องต้น'!$H$2,"",IF(VLOOKUP($A148,'02.คีย์เทอม1'!$A$10:$GT$59,160,FALSE)="","",VLOOKUP($A148,'02.คีย์เทอม1'!$A$10:$GT$59,160,FALSE)))</f>
        <v/>
      </c>
      <c r="DE148" s="1233" t="str">
        <f>IF($A$139&lt;&gt;"ชั้น"&amp;'01.ข้อมูลเบื้องต้น'!$H$2,"",IF(VLOOKUP($A148,'03.คีย์เทอม2'!$A$10:$GT$59,160,FALSE)="","",VLOOKUP($A148,'03.คีย์เทอม2'!$A$10:$GT$59,160,FALSE)))</f>
        <v/>
      </c>
      <c r="DF148" s="1262" t="str">
        <f t="shared" si="162"/>
        <v/>
      </c>
      <c r="DG148" s="1233" t="str">
        <f>IF('2.ชื่อนักเรียน'!R13="มส","มส",IF('2.ชื่อนักเรียน'!R13="ร","ร",IF('2.ชื่อนักเรียน'!R13="ย้าย","ย้าย",IF($B148="","",IF(DF148="","",IF(DF148&gt;=75,"เชี่ยวชาญ",IF(DF148&gt;=65,"ชำนาญ",IF(DF148&gt;=55,"พัฒนา",IF(DF148&gt;=50,"เริ่มต้น","ไม่ผ่าน")))))))))</f>
        <v/>
      </c>
      <c r="DH148" s="1233" t="str">
        <f>IF($A$139&lt;&gt;"ชั้น"&amp;'01.ข้อมูลเบื้องต้น'!$H$2,"",IF(VLOOKUP($A148,'02.คีย์เทอม1'!$A$10:$GT$59,165,FALSE)="","",VLOOKUP($A148,'02.คีย์เทอม1'!$A$10:$GT$59,165,FALSE)))</f>
        <v/>
      </c>
      <c r="DI148" s="1233" t="str">
        <f>IF($A$139&lt;&gt;"ชั้น"&amp;'01.ข้อมูลเบื้องต้น'!$H$2,"",IF(VLOOKUP($A148,'03.คีย์เทอม2'!$A$10:$GT$59,165,FALSE)="","",VLOOKUP($A148,'03.คีย์เทอม2'!$A$10:$GT$59,165,FALSE)))</f>
        <v/>
      </c>
      <c r="DJ148" s="1262" t="str">
        <f t="shared" si="163"/>
        <v/>
      </c>
      <c r="DK148" s="1233" t="str">
        <f>IF('2.ชื่อนักเรียน'!R13="มส","มส",IF('2.ชื่อนักเรียน'!R13="ร","ร",IF('2.ชื่อนักเรียน'!R13="ย้าย","ย้าย",IF($B148="","",IF(DJ148="","",IF(DJ148&gt;=75,"เชี่ยวชาญ",IF(DJ148&gt;=65,"ชำนาญ",IF(DJ148&gt;=55,"พัฒนา",IF(DJ148&gt;=50,"เริ่มต้น","ไม่ผ่าน")))))))))</f>
        <v/>
      </c>
      <c r="DL148" s="1233" t="str">
        <f>IF($A$139&lt;&gt;"ชั้น"&amp;'01.ข้อมูลเบื้องต้น'!$H$2,"",IF(VLOOKUP($A148,'02.คีย์เทอม1'!$A$10:$GT$59,170,FALSE)="","",VLOOKUP($A148,'02.คีย์เทอม1'!$A$10:$GT$59,170,FALSE)))</f>
        <v/>
      </c>
      <c r="DM148" s="1233" t="str">
        <f>IF($A$139&lt;&gt;"ชั้น"&amp;'01.ข้อมูลเบื้องต้น'!$H$2,"",IF(VLOOKUP($A148,'03.คีย์เทอม2'!$A$10:$GT$59,170,FALSE)="","",VLOOKUP($A148,'03.คีย์เทอม2'!$A$10:$GT$59,170,FALSE)))</f>
        <v/>
      </c>
      <c r="DN148" s="1262" t="str">
        <f t="shared" si="164"/>
        <v/>
      </c>
      <c r="DO148" s="1233" t="str">
        <f>IF('2.ชื่อนักเรียน'!R13="มส","มส",IF('2.ชื่อนักเรียน'!R13="ร","ร",IF('2.ชื่อนักเรียน'!R13="ย้าย","ย้าย",IF($B148="","",IF(DN148="","",IF(DN148&gt;=75,"เชี่ยวชาญ",IF(DN148&gt;=65,"ชำนาญ",IF(DN148&gt;=55,"พัฒนา",IF(DN148&gt;=50,"เริ่มต้น","ไม่ผ่าน")))))))))</f>
        <v/>
      </c>
      <c r="DP148" s="1233" t="str">
        <f>IF($A$139&lt;&gt;"ชั้น"&amp;'01.ข้อมูลเบื้องต้น'!$H$2,"",IF(VLOOKUP($A148,'02.คีย์เทอม1'!$A$10:$GT$59,175,FALSE)="","",VLOOKUP($A148,'02.คีย์เทอม1'!$A$10:$GT$59,175,FALSE)))</f>
        <v/>
      </c>
      <c r="DQ148" s="1233" t="str">
        <f>IF($A$139&lt;&gt;"ชั้น"&amp;'01.ข้อมูลเบื้องต้น'!$H$2,"",IF(VLOOKUP($A148,'03.คีย์เทอม2'!$A$10:$GT$59,175,FALSE)="","",VLOOKUP($A148,'03.คีย์เทอม2'!$A$10:$GT$59,175,FALSE)))</f>
        <v/>
      </c>
      <c r="DR148" s="1262" t="str">
        <f t="shared" si="165"/>
        <v/>
      </c>
      <c r="DS148" s="1233" t="str">
        <f>IF('2.ชื่อนักเรียน'!R13="มส","มส",IF('2.ชื่อนักเรียน'!R13="ร","ร",IF('2.ชื่อนักเรียน'!R13="ย้าย","ย้าย",IF($B148="","",IF(DR148="","",IF(DR148&gt;=75,"เชี่ยวชาญ",IF(DR148&gt;=65,"ชำนาญ",IF(DR148&gt;=55,"พัฒนา",IF(DR148&gt;=50,"เริ่มต้น","ไม่ผ่าน")))))))))</f>
        <v/>
      </c>
      <c r="DT148" s="1233" t="str">
        <f>IF($A$139&lt;&gt;"ชั้น"&amp;'01.ข้อมูลเบื้องต้น'!$H$2,"",IF(VLOOKUP($A148,'02.คีย์เทอม1'!$A$10:$GT$59,180,FALSE)="","",VLOOKUP($A148,'02.คีย์เทอม1'!$A$10:$GT$59,180,FALSE)))</f>
        <v/>
      </c>
      <c r="DU148" s="1233" t="str">
        <f>IF($A$139&lt;&gt;"ชั้น"&amp;'01.ข้อมูลเบื้องต้น'!$H$2,"",IF(VLOOKUP($A148,'03.คีย์เทอม2'!$A$10:$GT$59,180,FALSE)="","",VLOOKUP($A148,'03.คีย์เทอม2'!$A$10:$GT$59,180,FALSE)))</f>
        <v/>
      </c>
      <c r="DV148" s="1262" t="str">
        <f t="shared" si="166"/>
        <v/>
      </c>
      <c r="DW148" s="1233" t="str">
        <f>IF('2.ชื่อนักเรียน'!R13="มส","มส",IF('2.ชื่อนักเรียน'!R13="ร","ร",IF('2.ชื่อนักเรียน'!R13="ย้าย","ย้าย",IF($B148="","",IF(DV148="","",IF(DV148&gt;=75,"เชี่ยวชาญ",IF(DV148&gt;=65,"ชำนาญ",IF(DV148&gt;=55,"พัฒนา",IF(DV148&gt;=50,"เริ่มต้น","ไม่ผ่าน")))))))))</f>
        <v/>
      </c>
    </row>
    <row r="149" spans="1:127" ht="16.8" customHeight="1">
      <c r="A149" s="1323">
        <v>4</v>
      </c>
      <c r="B149" s="1312" t="str">
        <f>IF('2.ชื่อนักเรียน'!C14="","",'2.ชื่อนักเรียน'!C14)</f>
        <v/>
      </c>
      <c r="C149" s="1313" t="str">
        <f>IF('2.ชื่อนักเรียน'!D14="","",'2.ชื่อนักเรียน'!D14)</f>
        <v/>
      </c>
      <c r="D149" s="1314" t="str">
        <f>IF($A$139&lt;&gt;"ชั้น"&amp;'01.ข้อมูลเบื้องต้น'!$H$2,"",IF(AK149="","",AK149))</f>
        <v/>
      </c>
      <c r="E149" s="1314" t="str">
        <f>IF($A$139&lt;&gt;"ชั้น"&amp;'01.ข้อมูลเบื้องต้น'!$H$2,"",IF(AO149="","",AO149))</f>
        <v/>
      </c>
      <c r="F149" s="1315" t="str">
        <f>IF($A$139&lt;&gt;"ชั้น"&amp;'01.ข้อมูลเบื้องต้น'!$H$2,"",IF(AS149="","",AS149))</f>
        <v/>
      </c>
      <c r="G149" s="1326" t="str">
        <f>IF($A$139&lt;&gt;"ชั้น"&amp;'01.ข้อมูลเบื้องต้น'!$H$2,"",IF(AW149="","",AW149))</f>
        <v/>
      </c>
      <c r="H149" s="1327" t="str">
        <f>IF($A$139&lt;&gt;"ชั้น"&amp;'01.ข้อมูลเบื้องต้น'!$H$2,"",IF(BA149="","",BA149))</f>
        <v/>
      </c>
      <c r="I149" s="1327" t="str">
        <f>IF($A$139&lt;&gt;"ชั้น"&amp;'01.ข้อมูลเบื้องต้น'!$H$2,"",IF(BE149="","",BE149))</f>
        <v/>
      </c>
      <c r="J149" s="1327" t="str">
        <f>IF($A$139&lt;&gt;"ชั้น"&amp;'01.ข้อมูลเบื้องต้น'!$H$2,"",IF(BI149="","",BI149))</f>
        <v/>
      </c>
      <c r="K149" s="1327" t="str">
        <f>IF($A$139&lt;&gt;"ชั้น"&amp;'01.ข้อมูลเบื้องต้น'!$H$2,"",IF(BM149="","",BM149))</f>
        <v/>
      </c>
      <c r="L149" s="1328" t="str">
        <f>IF($A$139&lt;&gt;"ชั้น"&amp;'01.ข้อมูลเบื้องต้น'!$H$2,"",IF(BO149="","",BO149))</f>
        <v/>
      </c>
      <c r="M149" s="1326" t="str">
        <f>IF($A$139&lt;&gt;"ชั้น"&amp;'01.ข้อมูลเบื้องต้น'!$H$2,"",IF(BS149="","",BS149))</f>
        <v/>
      </c>
      <c r="N149" s="1327" t="str">
        <f>IF($A$139&lt;&gt;"ชั้น"&amp;'01.ข้อมูลเบื้องต้น'!$H$2,"",IF(BW149="","",BW149))</f>
        <v/>
      </c>
      <c r="O149" s="1327" t="str">
        <f>IF($A$139&lt;&gt;"ชั้น"&amp;'01.ข้อมูลเบื้องต้น'!$H$2,"",IF(CA149="","",CA149))</f>
        <v/>
      </c>
      <c r="P149" s="1327" t="str">
        <f>IF($A$139&lt;&gt;"ชั้น"&amp;'01.ข้อมูลเบื้องต้น'!$H$2,"",IF(CE149="","",CE149))</f>
        <v/>
      </c>
      <c r="Q149" s="1327" t="str">
        <f>IF($A$139&lt;&gt;"ชั้น"&amp;'01.ข้อมูลเบื้องต้น'!$H$2,"",IF(CI149="","",CI149))</f>
        <v/>
      </c>
      <c r="R149" s="1327" t="str">
        <f>IF($A$139&lt;&gt;"ชั้น"&amp;'01.ข้อมูลเบื้องต้น'!$H$2,"",IF(CM149="","",CM149))</f>
        <v/>
      </c>
      <c r="S149" s="1327" t="str">
        <f>IF($A$139&lt;&gt;"ชั้น"&amp;'01.ข้อมูลเบื้องต้น'!$H$2,"",IF(CQ149="","",CQ149))</f>
        <v/>
      </c>
      <c r="T149" s="1327" t="str">
        <f>IF($A$139&lt;&gt;"ชั้น"&amp;'01.ข้อมูลเบื้องต้น'!$H$2,"",IF(CU149="","",CU149))</f>
        <v/>
      </c>
      <c r="U149" s="1327" t="str">
        <f>IF($A$139&lt;&gt;"ชั้น"&amp;'01.ข้อมูลเบื้องต้น'!$H$2,"",IF(CY149="","",CY149))</f>
        <v/>
      </c>
      <c r="V149" s="1327" t="str">
        <f>IF($A$139&lt;&gt;"ชั้น"&amp;'01.ข้อมูลเบื้องต้น'!$H$2,"",IF(DC149="","",DC149))</f>
        <v/>
      </c>
      <c r="W149" s="1327" t="str">
        <f>IF($A$139&lt;&gt;"ชั้น"&amp;'01.ข้อมูลเบื้องต้น'!$H$2,"",IF(DG149="","",DG149))</f>
        <v/>
      </c>
      <c r="X149" s="1327" t="str">
        <f>IF($A$139&lt;&gt;"ชั้น"&amp;'01.ข้อมูลเบื้องต้น'!$H$2,"",IF(DK149="","",DK149))</f>
        <v/>
      </c>
      <c r="Y149" s="1327" t="str">
        <f>IF($A$139&lt;&gt;"ชั้น"&amp;'01.ข้อมูลเบื้องต้น'!$H$2,"",IF(DO149="","",DO149))</f>
        <v/>
      </c>
      <c r="Z149" s="1327" t="str">
        <f>IF($A$139&lt;&gt;"ชั้น"&amp;'01.ข้อมูลเบื้องต้น'!$H$2,"",IF(DS149="","",DS149))</f>
        <v/>
      </c>
      <c r="AA149" s="1420" t="str">
        <f>IF($A$139&lt;&gt;"ชั้น"&amp;'01.ข้อมูลเบื้องต้น'!$H$2,"",IF(DW149="","",DW149))</f>
        <v/>
      </c>
      <c r="AB149" s="1330" t="str">
        <f>IF($A$139&lt;&gt;"ชั้น"&amp;'01.ข้อมูลเบื้องต้น'!$H$2,"",'7.พัฒนาผู้เรียน'!G14)</f>
        <v/>
      </c>
      <c r="AC149" s="1331" t="str">
        <f>IF($A$139&lt;&gt;"ชั้น"&amp;'01.ข้อมูลเบื้องต้น'!$H$2,"",'9.คุณลักษณะ'!I14)</f>
        <v/>
      </c>
      <c r="AH149" s="1233" t="str">
        <f>IF($A$139&lt;&gt;"ชั้น"&amp;'01.ข้อมูลเบื้องต้น'!$H$2,"",IF(VLOOKUP($A149,'02.คีย์เทอม1'!$A$10:$GT$59,189,FALSE)="","",VLOOKUP($A149,'02.คีย์เทอม1'!$A$10:$GT$59,189,FALSE)))</f>
        <v/>
      </c>
      <c r="AI149" s="1233" t="str">
        <f>IF($A$139&lt;&gt;"ชั้น"&amp;'01.ข้อมูลเบื้องต้น'!$H$2,"",IF(VLOOKUP($A149,'03.คีย์เทอม2'!$A$10:$GT$59,189,FALSE)="","",VLOOKUP($A149,'03.คีย์เทอม2'!$A$10:$GT$59,189,FALSE)))</f>
        <v/>
      </c>
      <c r="AJ149" s="1262" t="str">
        <f t="shared" si="120"/>
        <v/>
      </c>
      <c r="AK149" s="1233" t="str">
        <f>IF('2.ชื่อนักเรียน'!R14="มส","มส",IF('2.ชื่อนักเรียน'!R14="ร","ร",IF('2.ชื่อนักเรียน'!R14="ย้าย","ย้าย",IF($B149="","",IF(AJ149="","",IF(AJ149&gt;=75,"เชี่ยวชาญ",IF(AJ149&gt;=65,"ชำนาญ",IF(AJ149&gt;=55,"พัฒนา",IF(AJ149&gt;=50,"เริ่มต้น","ไม่ผ่าน")))))))))</f>
        <v/>
      </c>
      <c r="AL149" s="1233" t="str">
        <f>IF($A$139&lt;&gt;"ชั้น"&amp;'01.ข้อมูลเบื้องต้น'!$H$2,"",IF(VLOOKUP($A149,'02.คีย์เทอม1'!$A$10:$GT$59,193,FALSE)="","",VLOOKUP($A149,'02.คีย์เทอม1'!$A$10:$GT$59,193,FALSE)))</f>
        <v/>
      </c>
      <c r="AM149" s="1233" t="str">
        <f>IF($A$139&lt;&gt;"ชั้น"&amp;'01.ข้อมูลเบื้องต้น'!$H$2,"",IF(VLOOKUP($A149,'03.คีย์เทอม2'!$A$10:$GT$59,193,FALSE)="","",VLOOKUP($A149,'03.คีย์เทอม2'!$A$10:$GT$59,193,FALSE)))</f>
        <v/>
      </c>
      <c r="AN149" s="1262" t="str">
        <f t="shared" si="144"/>
        <v/>
      </c>
      <c r="AO149" s="1233" t="str">
        <f>IF('2.ชื่อนักเรียน'!R14="มส","มส",IF('2.ชื่อนักเรียน'!R14="ร","ร",IF('2.ชื่อนักเรียน'!R14="ย้าย","ย้าย",IF($B149="","",IF(AN149="","",IF(AN149&gt;=75,"เชี่ยวชาญ",IF(AN149&gt;=65,"ชำนาญ",IF(AN149&gt;=55,"พัฒนา",IF(AN149&gt;=50,"เริ่มต้น","ไม่ผ่าน")))))))))</f>
        <v/>
      </c>
      <c r="AP149" s="1233" t="str">
        <f>IF($A$139&lt;&gt;"ชั้น"&amp;'01.ข้อมูลเบื้องต้น'!$H$2,"",IF(VLOOKUP($A149,'02.คีย์เทอม1'!$A$10:$GT$59,195,FALSE)="","",VLOOKUP($A149,'02.คีย์เทอม1'!$A$10:$GT$59,195,FALSE)))</f>
        <v/>
      </c>
      <c r="AQ149" s="1233" t="str">
        <f>IF($A$139&lt;&gt;"ชั้น"&amp;'01.ข้อมูลเบื้องต้น'!$H$2,"",IF(VLOOKUP($A149,'03.คีย์เทอม2'!$A$10:$GT$59,195,FALSE)="","",VLOOKUP($A149,'03.คีย์เทอม2'!$A$10:$GT$59,195,FALSE)))</f>
        <v/>
      </c>
      <c r="AR149" s="1262" t="str">
        <f t="shared" si="145"/>
        <v/>
      </c>
      <c r="AS149" s="1233" t="str">
        <f>IF('2.ชื่อนักเรียน'!R14="มส","มส",IF('2.ชื่อนักเรียน'!R14="ร","ร",IF('2.ชื่อนักเรียน'!R14="ย้าย","ย้าย",IF($B149="","",IF(AR149="","",IF(AR149&gt;=75,"เชี่ยวชาญ",IF(AR149&gt;=65,"ชำนาญ",IF(AR149&gt;=55,"พัฒนา",IF(AR149&gt;=50,"เริ่มต้น","ไม่ผ่าน")))))))))</f>
        <v/>
      </c>
      <c r="AT149" s="1233" t="str">
        <f>IF($A$139&lt;&gt;"ชั้น"&amp;'01.ข้อมูลเบื้องต้น'!$H$2,"",IF(VLOOKUP($A149,'02.คีย์เทอม1'!$A$10:$GT$59,196,FALSE)="","",VLOOKUP($A149,'02.คีย์เทอม1'!$A$10:$GT$59,196,FALSE)))</f>
        <v/>
      </c>
      <c r="AU149" s="1233" t="str">
        <f>IF($A$139&lt;&gt;"ชั้น"&amp;'01.ข้อมูลเบื้องต้น'!$H$2,"",IF(VLOOKUP($A149,'03.คีย์เทอม2'!$A$10:$GT$59,196,FALSE)="","",VLOOKUP($A149,'03.คีย์เทอม2'!$A$10:$GT$59,196,FALSE)))</f>
        <v/>
      </c>
      <c r="AV149" s="1262" t="str">
        <f t="shared" si="146"/>
        <v/>
      </c>
      <c r="AW149" s="1233" t="str">
        <f>IF('2.ชื่อนักเรียน'!R14="มส","มส",IF('2.ชื่อนักเรียน'!R14="ร","ร",IF('2.ชื่อนักเรียน'!R14="ย้าย","ย้าย",IF($B149="","",IF(AV149="","",IF(AV149&gt;=75,"เชี่ยวชาญ",IF(AV149&gt;=65,"ชำนาญ",IF(AV149&gt;=55,"พัฒนา",IF(AV149&gt;=50,"เริ่มต้น","ไม่ผ่าน")))))))))</f>
        <v/>
      </c>
      <c r="AX149" s="1233" t="str">
        <f>IF($A$139&lt;&gt;"ชั้น"&amp;'01.ข้อมูลเบื้องต้น'!$H$2,"",IF(VLOOKUP($A149,'02.คีย์เทอม1'!$A$10:$GT$59,197,FALSE)="","",VLOOKUP($A149,'02.คีย์เทอม1'!$A$10:$GT$59,197,FALSE)))</f>
        <v/>
      </c>
      <c r="AY149" s="1233" t="str">
        <f>IF($A$139&lt;&gt;"ชั้น"&amp;'01.ข้อมูลเบื้องต้น'!$H$2,"",IF(VLOOKUP($A149,'03.คีย์เทอม2'!$A$10:$GT$59,197,FALSE)="","",VLOOKUP($A149,'03.คีย์เทอม2'!$A$10:$GT$59,197,FALSE)))</f>
        <v/>
      </c>
      <c r="AZ149" s="1262" t="str">
        <f t="shared" si="147"/>
        <v/>
      </c>
      <c r="BA149" s="1233" t="str">
        <f>IF('2.ชื่อนักเรียน'!R14="มส","มส",IF('2.ชื่อนักเรียน'!R14="ร","ร",IF('2.ชื่อนักเรียน'!R14="ย้าย","ย้าย",IF($B149="","",IF(AZ149="","",IF(AZ149&gt;=75,"เชี่ยวชาญ",IF(AZ149&gt;=65,"ชำนาญ",IF(AZ149&gt;=55,"พัฒนา",IF(AZ149&gt;=50,"เริ่มต้น","ไม่ผ่าน")))))))))</f>
        <v/>
      </c>
      <c r="BB149" s="1233" t="str">
        <f>IF($A$139&lt;&gt;"ชั้น"&amp;'01.ข้อมูลเบื้องต้น'!$H$2,"",IF(VLOOKUP($A149,'02.คีย์เทอม1'!$A$10:$GT$59,198,FALSE)="","",VLOOKUP($A149,'02.คีย์เทอม1'!$A$10:$GT$59,198,FALSE)))</f>
        <v/>
      </c>
      <c r="BC149" s="1233" t="str">
        <f>IF($A$139&lt;&gt;"ชั้น"&amp;'01.ข้อมูลเบื้องต้น'!$H$2,"",IF(VLOOKUP($A149,'03.คีย์เทอม2'!$A$10:$GT$59,198,FALSE)="","",VLOOKUP($A149,'03.คีย์เทอม2'!$A$10:$GT$59,198,FALSE)))</f>
        <v/>
      </c>
      <c r="BD149" s="1262" t="str">
        <f t="shared" si="148"/>
        <v/>
      </c>
      <c r="BE149" s="1233" t="str">
        <f>IF('2.ชื่อนักเรียน'!R14="มส","มส",IF('2.ชื่อนักเรียน'!R14="ร","ร",IF('2.ชื่อนักเรียน'!R14="ย้าย","ย้าย",IF($B149="","",IF(BD149="","",IF(BD149&gt;=75,"เชี่ยวชาญ",IF(BD149&gt;=65,"ชำนาญ",IF(BD149&gt;=55,"พัฒนา",IF(BD149&gt;=50,"เริ่มต้น","ไม่ผ่าน")))))))))</f>
        <v/>
      </c>
      <c r="BF149" s="1233" t="str">
        <f>IF($A$139&lt;&gt;"ชั้น"&amp;'01.ข้อมูลเบื้องต้น'!$H$2,"",IF(VLOOKUP($A149,'02.คีย์เทอม1'!$A$10:$GT$59,199,FALSE)="","",VLOOKUP($A149,'02.คีย์เทอม1'!$A$10:$GT$59,199,FALSE)))</f>
        <v/>
      </c>
      <c r="BG149" s="1233" t="str">
        <f>IF($A$139&lt;&gt;"ชั้น"&amp;'01.ข้อมูลเบื้องต้น'!$H$2,"",IF(VLOOKUP($A149,'03.คีย์เทอม2'!$A$10:$GT$59,199,FALSE)="","",VLOOKUP($A149,'03.คีย์เทอม2'!$A$10:$GT$59,199,FALSE)))</f>
        <v/>
      </c>
      <c r="BH149" s="1262" t="str">
        <f t="shared" si="149"/>
        <v/>
      </c>
      <c r="BI149" s="1233" t="str">
        <f>IF('2.ชื่อนักเรียน'!R14="มส","มส",IF('2.ชื่อนักเรียน'!R14="ร","ร",IF('2.ชื่อนักเรียน'!R14="ย้าย","ย้าย",IF($B149="","",IF(BH149="","",IF(BH149&gt;=75,"เชี่ยวชาญ",IF(BH149&gt;=65,"ชำนาญ",IF(BH149&gt;=55,"พัฒนา",IF(BH149&gt;=50,"เริ่มต้น","ไม่ผ่าน")))))))))</f>
        <v/>
      </c>
      <c r="BJ149" s="1233" t="str">
        <f>IF($A$139&lt;&gt;"ชั้น"&amp;'01.ข้อมูลเบื้องต้น'!$H$2,"",IF(VLOOKUP($A149,'02.คีย์เทอม1'!$A$10:$GT$59,200,FALSE)="","",VLOOKUP($A149,'02.คีย์เทอม1'!$A$10:$GT$59,200,FALSE)))</f>
        <v/>
      </c>
      <c r="BK149" s="1233" t="str">
        <f>IF($A$139&lt;&gt;"ชั้น"&amp;'01.ข้อมูลเบื้องต้น'!$H$2,"",IF(VLOOKUP($A149,'03.คีย์เทอม2'!$A$10:$GT$59,200,FALSE)="","",VLOOKUP($A149,'03.คีย์เทอม2'!$A$10:$GT$59,200,FALSE)))</f>
        <v/>
      </c>
      <c r="BL149" s="1262" t="str">
        <f t="shared" si="150"/>
        <v/>
      </c>
      <c r="BM149" s="1233" t="str">
        <f>IF('2.ชื่อนักเรียน'!R14="มส","มส",IF('2.ชื่อนักเรียน'!R14="ร","ร",IF('2.ชื่อนักเรียน'!R14="ย้าย","ย้าย",IF($B149="","",IF(BL149="","",IF(BL149&gt;=75,"เชี่ยวชาญ",IF(BL149&gt;=65,"ชำนาญ",IF(BL149&gt;=55,"พัฒนา",IF(BL149&gt;=50,"เริ่มต้น","ไม่ผ่าน")))))))))</f>
        <v/>
      </c>
      <c r="BN149" s="1262" t="str">
        <f t="shared" si="151"/>
        <v/>
      </c>
      <c r="BO149" s="1233" t="str">
        <f>IF('2.ชื่อนักเรียน'!R14="มส","มส",IF('2.ชื่อนักเรียน'!R14="ร","ร",IF('2.ชื่อนักเรียน'!R14="ย้าย","ย้าย",IF($B149="","",IF(BN149="","",IF(BN149&gt;=75,"เชี่ยวชาญ",IF(BN149&gt;=65,"ชำนาญ",IF(BN149&gt;=55,"พัฒนา",IF(BN149&gt;=50,"เริ่มต้น","ไม่ผ่าน")))))))))</f>
        <v/>
      </c>
      <c r="BP149" s="1233" t="str">
        <f>IF($A$139&lt;&gt;"ชั้น"&amp;'01.ข้อมูลเบื้องต้น'!$H$2,"",IF(VLOOKUP($A149,'02.คีย์เทอม1'!$A$10:$GT$59,110,FALSE)="","",VLOOKUP($A149,'02.คีย์เทอม1'!$A$10:$GT$59,110,FALSE)))</f>
        <v/>
      </c>
      <c r="BQ149" s="1233" t="str">
        <f>IF($A$139&lt;&gt;"ชั้น"&amp;'01.ข้อมูลเบื้องต้น'!$H$2,"",IF(VLOOKUP($A149,'03.คีย์เทอม2'!$A$10:$GT$59,110,FALSE)="","",VLOOKUP($A149,'03.คีย์เทอม2'!$A$10:$GT$59,110,FALSE)))</f>
        <v/>
      </c>
      <c r="BR149" s="1262" t="str">
        <f t="shared" si="152"/>
        <v/>
      </c>
      <c r="BS149" s="1233" t="str">
        <f>IF('2.ชื่อนักเรียน'!R14="มส","มส",IF('2.ชื่อนักเรียน'!R14="ร","ร",IF('2.ชื่อนักเรียน'!R14="ย้าย","ย้าย",IF($B149="","",IF(BR149="","",IF(BR149&gt;=75,"เชี่ยวชาญ",IF(BR149&gt;=65,"ชำนาญ",IF(BR149&gt;=55,"พัฒนา",IF(BR149&gt;=50,"เริ่มต้น","ไม่ผ่าน")))))))))</f>
        <v/>
      </c>
      <c r="BT149" s="1233" t="str">
        <f>IF($A$139&lt;&gt;"ชั้น"&amp;'01.ข้อมูลเบื้องต้น'!$H$2,"",IF(VLOOKUP($A149,'02.คีย์เทอม1'!$A$10:$GT$59,115,FALSE)="","",VLOOKUP($A149,'02.คีย์เทอม1'!$A$10:$GT$59,115,FALSE)))</f>
        <v/>
      </c>
      <c r="BU149" s="1233" t="str">
        <f>IF($A$139&lt;&gt;"ชั้น"&amp;'01.ข้อมูลเบื้องต้น'!$H$2,"",IF(VLOOKUP($A149,'03.คีย์เทอม2'!$A$10:$GT$59,115,FALSE)="","",VLOOKUP($A149,'03.คีย์เทอม2'!$A$10:$GT$59,115,FALSE)))</f>
        <v/>
      </c>
      <c r="BV149" s="1262" t="str">
        <f t="shared" si="153"/>
        <v/>
      </c>
      <c r="BW149" s="1233" t="str">
        <f>IF('2.ชื่อนักเรียน'!R14="มส","มส",IF('2.ชื่อนักเรียน'!R14="ร","ร",IF('2.ชื่อนักเรียน'!R14="ย้าย","ย้าย",IF($B149="","",IF(BV149="","",IF(BV149&gt;=75,"เชี่ยวชาญ",IF(BV149&gt;=65,"ชำนาญ",IF(BV149&gt;=55,"พัฒนา",IF(BV149&gt;=50,"เริ่มต้น","ไม่ผ่าน")))))))))</f>
        <v/>
      </c>
      <c r="BX149" s="1233" t="str">
        <f>IF($A$139&lt;&gt;"ชั้น"&amp;'01.ข้อมูลเบื้องต้น'!$H$2,"",IF(VLOOKUP($A149,'02.คีย์เทอม1'!$A$10:$GT$59,120,FALSE)="","",VLOOKUP($A149,'02.คีย์เทอม1'!$A$10:$GT$59,120,FALSE)))</f>
        <v/>
      </c>
      <c r="BY149" s="1233" t="str">
        <f>IF($A$139&lt;&gt;"ชั้น"&amp;'01.ข้อมูลเบื้องต้น'!$H$2,"",IF(VLOOKUP($A149,'03.คีย์เทอม2'!$A$10:$GT$59,120,FALSE)="","",VLOOKUP($A149,'03.คีย์เทอม2'!$A$10:$GT$59,120,FALSE)))</f>
        <v/>
      </c>
      <c r="BZ149" s="1262" t="str">
        <f t="shared" si="154"/>
        <v/>
      </c>
      <c r="CA149" s="1233" t="str">
        <f>IF('2.ชื่อนักเรียน'!R14="มส","มส",IF('2.ชื่อนักเรียน'!R14="ร","ร",IF('2.ชื่อนักเรียน'!R14="ย้าย","ย้าย",IF($B149="","",IF(BZ149="","",IF(BZ149&gt;=75,"เชี่ยวชาญ",IF(BZ149&gt;=65,"ชำนาญ",IF(BZ149&gt;=55,"พัฒนา",IF(BZ149&gt;=50,"เริ่มต้น","ไม่ผ่าน")))))))))</f>
        <v/>
      </c>
      <c r="CB149" s="1233" t="str">
        <f>IF($A$139&lt;&gt;"ชั้น"&amp;'01.ข้อมูลเบื้องต้น'!$H$2,"",IF(VLOOKUP($A149,'02.คีย์เทอม1'!$A$10:$GT$59,125,FALSE)="","",VLOOKUP($A149,'02.คีย์เทอม1'!$A$10:$GT$59,125,FALSE)))</f>
        <v/>
      </c>
      <c r="CC149" s="1233" t="str">
        <f>IF($A$139&lt;&gt;"ชั้น"&amp;'01.ข้อมูลเบื้องต้น'!$H$2,"",IF(VLOOKUP($A149,'03.คีย์เทอม2'!$A$10:$GT$59,125,FALSE)="","",VLOOKUP($A149,'03.คีย์เทอม2'!$A$10:$GT$59,125,FALSE)))</f>
        <v/>
      </c>
      <c r="CD149" s="1262" t="str">
        <f t="shared" si="155"/>
        <v/>
      </c>
      <c r="CE149" s="1233" t="str">
        <f>IF('2.ชื่อนักเรียน'!R14="มส","มส",IF('2.ชื่อนักเรียน'!R14="ร","ร",IF('2.ชื่อนักเรียน'!R14="ย้าย","ย้าย",IF($B149="","",IF(CD149="","",IF(CD149&gt;=75,"เชี่ยวชาญ",IF(CD149&gt;=65,"ชำนาญ",IF(CD149&gt;=55,"พัฒนา",IF(CD149&gt;=50,"เริ่มต้น","ไม่ผ่าน")))))))))</f>
        <v/>
      </c>
      <c r="CF149" s="1233" t="str">
        <f>IF($A$139&lt;&gt;"ชั้น"&amp;'01.ข้อมูลเบื้องต้น'!$H$2,"",IF(VLOOKUP($A149,'02.คีย์เทอม1'!$A$10:$GT$59,130,FALSE)="","",VLOOKUP($A149,'02.คีย์เทอม1'!$A$10:$GT$59,130,FALSE)))</f>
        <v/>
      </c>
      <c r="CG149" s="1233" t="str">
        <f>IF($A$139&lt;&gt;"ชั้น"&amp;'01.ข้อมูลเบื้องต้น'!$H$2,"",IF(VLOOKUP($A149,'03.คีย์เทอม2'!$A$10:$GT$59,130,FALSE)="","",VLOOKUP($A149,'03.คีย์เทอม2'!$A$10:$GT$59,130,FALSE)))</f>
        <v/>
      </c>
      <c r="CH149" s="1262" t="str">
        <f t="shared" si="156"/>
        <v/>
      </c>
      <c r="CI149" s="1233" t="str">
        <f>IF('2.ชื่อนักเรียน'!R14="มส","มส",IF('2.ชื่อนักเรียน'!R14="ร","ร",IF('2.ชื่อนักเรียน'!R14="ย้าย","ย้าย",IF($B149="","",IF(CH149="","",IF(CH149&gt;=75,"เชี่ยวชาญ",IF(CH149&gt;=65,"ชำนาญ",IF(CH149&gt;=55,"พัฒนา",IF(CH149&gt;=50,"เริ่มต้น","ไม่ผ่าน")))))))))</f>
        <v/>
      </c>
      <c r="CJ149" s="1233" t="str">
        <f>IF($A$139&lt;&gt;"ชั้น"&amp;'01.ข้อมูลเบื้องต้น'!$H$2,"",IF(VLOOKUP($A149,'02.คีย์เทอม1'!$A$10:$GT$59,135,FALSE)="","",VLOOKUP($A149,'02.คีย์เทอม1'!$A$10:$GT$59,135,FALSE)))</f>
        <v/>
      </c>
      <c r="CK149" s="1233" t="str">
        <f>IF($A$139&lt;&gt;"ชั้น"&amp;'01.ข้อมูลเบื้องต้น'!$H$2,"",IF(VLOOKUP($A149,'03.คีย์เทอม2'!$A$10:$GT$59,135,FALSE)="","",VLOOKUP($A149,'03.คีย์เทอม2'!$A$10:$GT$59,135,FALSE)))</f>
        <v/>
      </c>
      <c r="CL149" s="1262" t="str">
        <f t="shared" si="157"/>
        <v/>
      </c>
      <c r="CM149" s="1233" t="str">
        <f>IF('2.ชื่อนักเรียน'!R14="มส","มส",IF('2.ชื่อนักเรียน'!R14="ร","ร",IF('2.ชื่อนักเรียน'!R14="ย้าย","ย้าย",IF($B149="","",IF(CL149="","",IF(CL149&gt;=75,"เชี่ยวชาญ",IF(CL149&gt;=65,"ชำนาญ",IF(CL149&gt;=55,"พัฒนา",IF(CL149&gt;=50,"เริ่มต้น","ไม่ผ่าน")))))))))</f>
        <v/>
      </c>
      <c r="CN149" s="1233" t="str">
        <f>IF($A$139&lt;&gt;"ชั้น"&amp;'01.ข้อมูลเบื้องต้น'!$H$2,"",IF(VLOOKUP($A149,'02.คีย์เทอม1'!$A$10:$GT$59,140,FALSE)="","",VLOOKUP($A149,'02.คีย์เทอม1'!$A$10:$GT$59,140,FALSE)))</f>
        <v/>
      </c>
      <c r="CO149" s="1233" t="str">
        <f>IF($A$139&lt;&gt;"ชั้น"&amp;'01.ข้อมูลเบื้องต้น'!$H$2,"",IF(VLOOKUP($A149,'03.คีย์เทอม2'!$A$10:$GT$59,140,FALSE)="","",VLOOKUP($A149,'03.คีย์เทอม2'!$A$10:$GT$59,140,FALSE)))</f>
        <v/>
      </c>
      <c r="CP149" s="1262" t="str">
        <f t="shared" si="158"/>
        <v/>
      </c>
      <c r="CQ149" s="1233" t="str">
        <f>IF('2.ชื่อนักเรียน'!R14="มส","มส",IF('2.ชื่อนักเรียน'!R14="ร","ร",IF('2.ชื่อนักเรียน'!R14="ย้าย","ย้าย",IF($B149="","",IF(CP149="","",IF(CP149&gt;=75,"เชี่ยวชาญ",IF(CP149&gt;=65,"ชำนาญ",IF(CP149&gt;=55,"พัฒนา",IF(CP149&gt;=50,"เริ่มต้น","ไม่ผ่าน")))))))))</f>
        <v/>
      </c>
      <c r="CR149" s="1233" t="str">
        <f>IF($A$139&lt;&gt;"ชั้น"&amp;'01.ข้อมูลเบื้องต้น'!$H$2,"",IF(VLOOKUP($A149,'02.คีย์เทอม1'!$A$10:$GT$59,145,FALSE)="","",VLOOKUP($A149,'02.คีย์เทอม1'!$A$10:$GT$59,145,FALSE)))</f>
        <v/>
      </c>
      <c r="CS149" s="1233" t="str">
        <f>IF($A$139&lt;&gt;"ชั้น"&amp;'01.ข้อมูลเบื้องต้น'!$H$2,"",IF(VLOOKUP($A149,'03.คีย์เทอม2'!$A$10:$GT$59,145,FALSE)="","",VLOOKUP($A149,'03.คีย์เทอม2'!$A$10:$GT$59,145,FALSE)))</f>
        <v/>
      </c>
      <c r="CT149" s="1262" t="str">
        <f t="shared" si="159"/>
        <v/>
      </c>
      <c r="CU149" s="1233" t="str">
        <f>IF('2.ชื่อนักเรียน'!R14="มส","มส",IF('2.ชื่อนักเรียน'!R14="ร","ร",IF('2.ชื่อนักเรียน'!R14="ย้าย","ย้าย",IF($B149="","",IF(CT149="","",IF(CT149&gt;=75,"เชี่ยวชาญ",IF(CT149&gt;=65,"ชำนาญ",IF(CT149&gt;=55,"พัฒนา",IF(CT149&gt;=50,"เริ่มต้น","ไม่ผ่าน")))))))))</f>
        <v/>
      </c>
      <c r="CV149" s="1233" t="str">
        <f>IF($A$139&lt;&gt;"ชั้น"&amp;'01.ข้อมูลเบื้องต้น'!$H$2,"",IF(VLOOKUP($A149,'02.คีย์เทอม1'!$A$10:$GT$59,150,FALSE)="","",VLOOKUP($A149,'02.คีย์เทอม1'!$A$10:$GT$59,150,FALSE)))</f>
        <v/>
      </c>
      <c r="CW149" s="1233" t="str">
        <f>IF($A$139&lt;&gt;"ชั้น"&amp;'01.ข้อมูลเบื้องต้น'!$H$2,"",IF(VLOOKUP($A149,'03.คีย์เทอม2'!$A$10:$GT$59,150,FALSE)="","",VLOOKUP($A149,'03.คีย์เทอม2'!$A$10:$GT$59,150,FALSE)))</f>
        <v/>
      </c>
      <c r="CX149" s="1262" t="str">
        <f t="shared" si="160"/>
        <v/>
      </c>
      <c r="CY149" s="1233" t="str">
        <f>IF('2.ชื่อนักเรียน'!R14="มส","มส",IF('2.ชื่อนักเรียน'!R14="ร","ร",IF('2.ชื่อนักเรียน'!R14="ย้าย","ย้าย",IF($B149="","",IF(CX149="","",IF(CX149&gt;=75,"เชี่ยวชาญ",IF(CX149&gt;=65,"ชำนาญ",IF(CX149&gt;=55,"พัฒนา",IF(CX149&gt;=50,"เริ่มต้น","ไม่ผ่าน")))))))))</f>
        <v/>
      </c>
      <c r="CZ149" s="1233" t="str">
        <f>IF($A$139&lt;&gt;"ชั้น"&amp;'01.ข้อมูลเบื้องต้น'!$H$2,"",IF(VLOOKUP($A149,'02.คีย์เทอม1'!$A$10:$GT$59,155,FALSE)="","",VLOOKUP($A149,'02.คีย์เทอม1'!$A$10:$GT$59,155,FALSE)))</f>
        <v/>
      </c>
      <c r="DA149" s="1233" t="str">
        <f>IF($A$139&lt;&gt;"ชั้น"&amp;'01.ข้อมูลเบื้องต้น'!$H$2,"",IF(VLOOKUP($A149,'03.คีย์เทอม2'!$A$10:$GT$59,155,FALSE)="","",VLOOKUP($A149,'03.คีย์เทอม2'!$A$10:$GT$59,155,FALSE)))</f>
        <v/>
      </c>
      <c r="DB149" s="1262" t="str">
        <f t="shared" si="161"/>
        <v/>
      </c>
      <c r="DC149" s="1233" t="str">
        <f>IF('2.ชื่อนักเรียน'!R14="มส","มส",IF('2.ชื่อนักเรียน'!R14="ร","ร",IF('2.ชื่อนักเรียน'!R14="ย้าย","ย้าย",IF($B149="","",IF(DB149="","",IF(DB149&gt;=75,"เชี่ยวชาญ",IF(DB149&gt;=65,"ชำนาญ",IF(DB149&gt;=55,"พัฒนา",IF(DB149&gt;=50,"เริ่มต้น","ไม่ผ่าน")))))))))</f>
        <v/>
      </c>
      <c r="DD149" s="1233" t="str">
        <f>IF($A$139&lt;&gt;"ชั้น"&amp;'01.ข้อมูลเบื้องต้น'!$H$2,"",IF(VLOOKUP($A149,'02.คีย์เทอม1'!$A$10:$GT$59,160,FALSE)="","",VLOOKUP($A149,'02.คีย์เทอม1'!$A$10:$GT$59,160,FALSE)))</f>
        <v/>
      </c>
      <c r="DE149" s="1233" t="str">
        <f>IF($A$139&lt;&gt;"ชั้น"&amp;'01.ข้อมูลเบื้องต้น'!$H$2,"",IF(VLOOKUP($A149,'03.คีย์เทอม2'!$A$10:$GT$59,160,FALSE)="","",VLOOKUP($A149,'03.คีย์เทอม2'!$A$10:$GT$59,160,FALSE)))</f>
        <v/>
      </c>
      <c r="DF149" s="1262" t="str">
        <f t="shared" si="162"/>
        <v/>
      </c>
      <c r="DG149" s="1233" t="str">
        <f>IF('2.ชื่อนักเรียน'!R14="มส","มส",IF('2.ชื่อนักเรียน'!R14="ร","ร",IF('2.ชื่อนักเรียน'!R14="ย้าย","ย้าย",IF($B149="","",IF(DF149="","",IF(DF149&gt;=75,"เชี่ยวชาญ",IF(DF149&gt;=65,"ชำนาญ",IF(DF149&gt;=55,"พัฒนา",IF(DF149&gt;=50,"เริ่มต้น","ไม่ผ่าน")))))))))</f>
        <v/>
      </c>
      <c r="DH149" s="1233" t="str">
        <f>IF($A$139&lt;&gt;"ชั้น"&amp;'01.ข้อมูลเบื้องต้น'!$H$2,"",IF(VLOOKUP($A149,'02.คีย์เทอม1'!$A$10:$GT$59,165,FALSE)="","",VLOOKUP($A149,'02.คีย์เทอม1'!$A$10:$GT$59,165,FALSE)))</f>
        <v/>
      </c>
      <c r="DI149" s="1233" t="str">
        <f>IF($A$139&lt;&gt;"ชั้น"&amp;'01.ข้อมูลเบื้องต้น'!$H$2,"",IF(VLOOKUP($A149,'03.คีย์เทอม2'!$A$10:$GT$59,165,FALSE)="","",VLOOKUP($A149,'03.คีย์เทอม2'!$A$10:$GT$59,165,FALSE)))</f>
        <v/>
      </c>
      <c r="DJ149" s="1262" t="str">
        <f t="shared" si="163"/>
        <v/>
      </c>
      <c r="DK149" s="1233" t="str">
        <f>IF('2.ชื่อนักเรียน'!R14="มส","มส",IF('2.ชื่อนักเรียน'!R14="ร","ร",IF('2.ชื่อนักเรียน'!R14="ย้าย","ย้าย",IF($B149="","",IF(DJ149="","",IF(DJ149&gt;=75,"เชี่ยวชาญ",IF(DJ149&gt;=65,"ชำนาญ",IF(DJ149&gt;=55,"พัฒนา",IF(DJ149&gt;=50,"เริ่มต้น","ไม่ผ่าน")))))))))</f>
        <v/>
      </c>
      <c r="DL149" s="1233" t="str">
        <f>IF($A$139&lt;&gt;"ชั้น"&amp;'01.ข้อมูลเบื้องต้น'!$H$2,"",IF(VLOOKUP($A149,'02.คีย์เทอม1'!$A$10:$GT$59,170,FALSE)="","",VLOOKUP($A149,'02.คีย์เทอม1'!$A$10:$GT$59,170,FALSE)))</f>
        <v/>
      </c>
      <c r="DM149" s="1233" t="str">
        <f>IF($A$139&lt;&gt;"ชั้น"&amp;'01.ข้อมูลเบื้องต้น'!$H$2,"",IF(VLOOKUP($A149,'03.คีย์เทอม2'!$A$10:$GT$59,170,FALSE)="","",VLOOKUP($A149,'03.คีย์เทอม2'!$A$10:$GT$59,170,FALSE)))</f>
        <v/>
      </c>
      <c r="DN149" s="1262" t="str">
        <f t="shared" si="164"/>
        <v/>
      </c>
      <c r="DO149" s="1233" t="str">
        <f>IF('2.ชื่อนักเรียน'!R14="มส","มส",IF('2.ชื่อนักเรียน'!R14="ร","ร",IF('2.ชื่อนักเรียน'!R14="ย้าย","ย้าย",IF($B149="","",IF(DN149="","",IF(DN149&gt;=75,"เชี่ยวชาญ",IF(DN149&gt;=65,"ชำนาญ",IF(DN149&gt;=55,"พัฒนา",IF(DN149&gt;=50,"เริ่มต้น","ไม่ผ่าน")))))))))</f>
        <v/>
      </c>
      <c r="DP149" s="1233" t="str">
        <f>IF($A$139&lt;&gt;"ชั้น"&amp;'01.ข้อมูลเบื้องต้น'!$H$2,"",IF(VLOOKUP($A149,'02.คีย์เทอม1'!$A$10:$GT$59,175,FALSE)="","",VLOOKUP($A149,'02.คีย์เทอม1'!$A$10:$GT$59,175,FALSE)))</f>
        <v/>
      </c>
      <c r="DQ149" s="1233" t="str">
        <f>IF($A$139&lt;&gt;"ชั้น"&amp;'01.ข้อมูลเบื้องต้น'!$H$2,"",IF(VLOOKUP($A149,'03.คีย์เทอม2'!$A$10:$GT$59,175,FALSE)="","",VLOOKUP($A149,'03.คีย์เทอม2'!$A$10:$GT$59,175,FALSE)))</f>
        <v/>
      </c>
      <c r="DR149" s="1262" t="str">
        <f t="shared" si="165"/>
        <v/>
      </c>
      <c r="DS149" s="1233" t="str">
        <f>IF('2.ชื่อนักเรียน'!R14="มส","มส",IF('2.ชื่อนักเรียน'!R14="ร","ร",IF('2.ชื่อนักเรียน'!R14="ย้าย","ย้าย",IF($B149="","",IF(DR149="","",IF(DR149&gt;=75,"เชี่ยวชาญ",IF(DR149&gt;=65,"ชำนาญ",IF(DR149&gt;=55,"พัฒนา",IF(DR149&gt;=50,"เริ่มต้น","ไม่ผ่าน")))))))))</f>
        <v/>
      </c>
      <c r="DT149" s="1233" t="str">
        <f>IF($A$139&lt;&gt;"ชั้น"&amp;'01.ข้อมูลเบื้องต้น'!$H$2,"",IF(VLOOKUP($A149,'02.คีย์เทอม1'!$A$10:$GT$59,180,FALSE)="","",VLOOKUP($A149,'02.คีย์เทอม1'!$A$10:$GT$59,180,FALSE)))</f>
        <v/>
      </c>
      <c r="DU149" s="1233" t="str">
        <f>IF($A$139&lt;&gt;"ชั้น"&amp;'01.ข้อมูลเบื้องต้น'!$H$2,"",IF(VLOOKUP($A149,'03.คีย์เทอม2'!$A$10:$GT$59,180,FALSE)="","",VLOOKUP($A149,'03.คีย์เทอม2'!$A$10:$GT$59,180,FALSE)))</f>
        <v/>
      </c>
      <c r="DV149" s="1262" t="str">
        <f t="shared" si="166"/>
        <v/>
      </c>
      <c r="DW149" s="1233" t="str">
        <f>IF('2.ชื่อนักเรียน'!R14="มส","มส",IF('2.ชื่อนักเรียน'!R14="ร","ร",IF('2.ชื่อนักเรียน'!R14="ย้าย","ย้าย",IF($B149="","",IF(DV149="","",IF(DV149&gt;=75,"เชี่ยวชาญ",IF(DV149&gt;=65,"ชำนาญ",IF(DV149&gt;=55,"พัฒนา",IF(DV149&gt;=50,"เริ่มต้น","ไม่ผ่าน")))))))))</f>
        <v/>
      </c>
    </row>
    <row r="150" spans="1:127" ht="16.8" customHeight="1">
      <c r="A150" s="1323">
        <v>5</v>
      </c>
      <c r="B150" s="1312" t="str">
        <f>IF('2.ชื่อนักเรียน'!C15="","",'2.ชื่อนักเรียน'!C15)</f>
        <v/>
      </c>
      <c r="C150" s="1313" t="str">
        <f>IF('2.ชื่อนักเรียน'!D15="","",'2.ชื่อนักเรียน'!D15)</f>
        <v/>
      </c>
      <c r="D150" s="1314" t="str">
        <f>IF($A$139&lt;&gt;"ชั้น"&amp;'01.ข้อมูลเบื้องต้น'!$H$2,"",IF(AK150="","",AK150))</f>
        <v/>
      </c>
      <c r="E150" s="1314" t="str">
        <f>IF($A$139&lt;&gt;"ชั้น"&amp;'01.ข้อมูลเบื้องต้น'!$H$2,"",IF(AO150="","",AO150))</f>
        <v/>
      </c>
      <c r="F150" s="1315" t="str">
        <f>IF($A$139&lt;&gt;"ชั้น"&amp;'01.ข้อมูลเบื้องต้น'!$H$2,"",IF(AS150="","",AS150))</f>
        <v/>
      </c>
      <c r="G150" s="1326" t="str">
        <f>IF($A$139&lt;&gt;"ชั้น"&amp;'01.ข้อมูลเบื้องต้น'!$H$2,"",IF(AW150="","",AW150))</f>
        <v/>
      </c>
      <c r="H150" s="1327" t="str">
        <f>IF($A$139&lt;&gt;"ชั้น"&amp;'01.ข้อมูลเบื้องต้น'!$H$2,"",IF(BA150="","",BA150))</f>
        <v/>
      </c>
      <c r="I150" s="1327" t="str">
        <f>IF($A$139&lt;&gt;"ชั้น"&amp;'01.ข้อมูลเบื้องต้น'!$H$2,"",IF(BE150="","",BE150))</f>
        <v/>
      </c>
      <c r="J150" s="1327" t="str">
        <f>IF($A$139&lt;&gt;"ชั้น"&amp;'01.ข้อมูลเบื้องต้น'!$H$2,"",IF(BI150="","",BI150))</f>
        <v/>
      </c>
      <c r="K150" s="1327" t="str">
        <f>IF($A$139&lt;&gt;"ชั้น"&amp;'01.ข้อมูลเบื้องต้น'!$H$2,"",IF(BM150="","",BM150))</f>
        <v/>
      </c>
      <c r="L150" s="1328" t="str">
        <f>IF($A$139&lt;&gt;"ชั้น"&amp;'01.ข้อมูลเบื้องต้น'!$H$2,"",IF(BO150="","",BO150))</f>
        <v/>
      </c>
      <c r="M150" s="1326" t="str">
        <f>IF($A$139&lt;&gt;"ชั้น"&amp;'01.ข้อมูลเบื้องต้น'!$H$2,"",IF(BS150="","",BS150))</f>
        <v/>
      </c>
      <c r="N150" s="1327" t="str">
        <f>IF($A$139&lt;&gt;"ชั้น"&amp;'01.ข้อมูลเบื้องต้น'!$H$2,"",IF(BW150="","",BW150))</f>
        <v/>
      </c>
      <c r="O150" s="1327" t="str">
        <f>IF($A$139&lt;&gt;"ชั้น"&amp;'01.ข้อมูลเบื้องต้น'!$H$2,"",IF(CA150="","",CA150))</f>
        <v/>
      </c>
      <c r="P150" s="1327" t="str">
        <f>IF($A$139&lt;&gt;"ชั้น"&amp;'01.ข้อมูลเบื้องต้น'!$H$2,"",IF(CE150="","",CE150))</f>
        <v/>
      </c>
      <c r="Q150" s="1327" t="str">
        <f>IF($A$139&lt;&gt;"ชั้น"&amp;'01.ข้อมูลเบื้องต้น'!$H$2,"",IF(CI150="","",CI150))</f>
        <v/>
      </c>
      <c r="R150" s="1327" t="str">
        <f>IF($A$139&lt;&gt;"ชั้น"&amp;'01.ข้อมูลเบื้องต้น'!$H$2,"",IF(CM150="","",CM150))</f>
        <v/>
      </c>
      <c r="S150" s="1327" t="str">
        <f>IF($A$139&lt;&gt;"ชั้น"&amp;'01.ข้อมูลเบื้องต้น'!$H$2,"",IF(CQ150="","",CQ150))</f>
        <v/>
      </c>
      <c r="T150" s="1327" t="str">
        <f>IF($A$139&lt;&gt;"ชั้น"&amp;'01.ข้อมูลเบื้องต้น'!$H$2,"",IF(CU150="","",CU150))</f>
        <v/>
      </c>
      <c r="U150" s="1327" t="str">
        <f>IF($A$139&lt;&gt;"ชั้น"&amp;'01.ข้อมูลเบื้องต้น'!$H$2,"",IF(CY150="","",CY150))</f>
        <v/>
      </c>
      <c r="V150" s="1327" t="str">
        <f>IF($A$139&lt;&gt;"ชั้น"&amp;'01.ข้อมูลเบื้องต้น'!$H$2,"",IF(DC150="","",DC150))</f>
        <v/>
      </c>
      <c r="W150" s="1327" t="str">
        <f>IF($A$139&lt;&gt;"ชั้น"&amp;'01.ข้อมูลเบื้องต้น'!$H$2,"",IF(DG150="","",DG150))</f>
        <v/>
      </c>
      <c r="X150" s="1327" t="str">
        <f>IF($A$139&lt;&gt;"ชั้น"&amp;'01.ข้อมูลเบื้องต้น'!$H$2,"",IF(DK150="","",DK150))</f>
        <v/>
      </c>
      <c r="Y150" s="1327" t="str">
        <f>IF($A$139&lt;&gt;"ชั้น"&amp;'01.ข้อมูลเบื้องต้น'!$H$2,"",IF(DO150="","",DO150))</f>
        <v/>
      </c>
      <c r="Z150" s="1327" t="str">
        <f>IF($A$139&lt;&gt;"ชั้น"&amp;'01.ข้อมูลเบื้องต้น'!$H$2,"",IF(DS150="","",DS150))</f>
        <v/>
      </c>
      <c r="AA150" s="1420" t="str">
        <f>IF($A$139&lt;&gt;"ชั้น"&amp;'01.ข้อมูลเบื้องต้น'!$H$2,"",IF(DW150="","",DW150))</f>
        <v/>
      </c>
      <c r="AB150" s="1330" t="str">
        <f>IF($A$139&lt;&gt;"ชั้น"&amp;'01.ข้อมูลเบื้องต้น'!$H$2,"",'7.พัฒนาผู้เรียน'!G15)</f>
        <v/>
      </c>
      <c r="AC150" s="1331" t="str">
        <f>IF($A$139&lt;&gt;"ชั้น"&amp;'01.ข้อมูลเบื้องต้น'!$H$2,"",'9.คุณลักษณะ'!I15)</f>
        <v/>
      </c>
      <c r="AH150" s="1233" t="str">
        <f>IF($A$139&lt;&gt;"ชั้น"&amp;'01.ข้อมูลเบื้องต้น'!$H$2,"",IF(VLOOKUP($A150,'02.คีย์เทอม1'!$A$10:$GT$59,189,FALSE)="","",VLOOKUP($A150,'02.คีย์เทอม1'!$A$10:$GT$59,189,FALSE)))</f>
        <v/>
      </c>
      <c r="AI150" s="1233" t="str">
        <f>IF($A$139&lt;&gt;"ชั้น"&amp;'01.ข้อมูลเบื้องต้น'!$H$2,"",IF(VLOOKUP($A150,'03.คีย์เทอม2'!$A$10:$GT$59,189,FALSE)="","",VLOOKUP($A150,'03.คีย์เทอม2'!$A$10:$GT$59,189,FALSE)))</f>
        <v/>
      </c>
      <c r="AJ150" s="1262" t="str">
        <f t="shared" si="120"/>
        <v/>
      </c>
      <c r="AK150" s="1233" t="str">
        <f>IF('2.ชื่อนักเรียน'!R15="มส","มส",IF('2.ชื่อนักเรียน'!R15="ร","ร",IF('2.ชื่อนักเรียน'!R15="ย้าย","ย้าย",IF($B150="","",IF(AJ150="","",IF(AJ150&gt;=75,"เชี่ยวชาญ",IF(AJ150&gt;=65,"ชำนาญ",IF(AJ150&gt;=55,"พัฒนา",IF(AJ150&gt;=50,"เริ่มต้น","ไม่ผ่าน")))))))))</f>
        <v/>
      </c>
      <c r="AL150" s="1233" t="str">
        <f>IF($A$139&lt;&gt;"ชั้น"&amp;'01.ข้อมูลเบื้องต้น'!$H$2,"",IF(VLOOKUP($A150,'02.คีย์เทอม1'!$A$10:$GT$59,193,FALSE)="","",VLOOKUP($A150,'02.คีย์เทอม1'!$A$10:$GT$59,193,FALSE)))</f>
        <v/>
      </c>
      <c r="AM150" s="1233" t="str">
        <f>IF($A$139&lt;&gt;"ชั้น"&amp;'01.ข้อมูลเบื้องต้น'!$H$2,"",IF(VLOOKUP($A150,'03.คีย์เทอม2'!$A$10:$GT$59,193,FALSE)="","",VLOOKUP($A150,'03.คีย์เทอม2'!$A$10:$GT$59,193,FALSE)))</f>
        <v/>
      </c>
      <c r="AN150" s="1262" t="str">
        <f t="shared" si="144"/>
        <v/>
      </c>
      <c r="AO150" s="1233" t="str">
        <f>IF('2.ชื่อนักเรียน'!R15="มส","มส",IF('2.ชื่อนักเรียน'!R15="ร","ร",IF('2.ชื่อนักเรียน'!R15="ย้าย","ย้าย",IF($B150="","",IF(AN150="","",IF(AN150&gt;=75,"เชี่ยวชาญ",IF(AN150&gt;=65,"ชำนาญ",IF(AN150&gt;=55,"พัฒนา",IF(AN150&gt;=50,"เริ่มต้น","ไม่ผ่าน")))))))))</f>
        <v/>
      </c>
      <c r="AP150" s="1233" t="str">
        <f>IF($A$139&lt;&gt;"ชั้น"&amp;'01.ข้อมูลเบื้องต้น'!$H$2,"",IF(VLOOKUP($A150,'02.คีย์เทอม1'!$A$10:$GT$59,195,FALSE)="","",VLOOKUP($A150,'02.คีย์เทอม1'!$A$10:$GT$59,195,FALSE)))</f>
        <v/>
      </c>
      <c r="AQ150" s="1233" t="str">
        <f>IF($A$139&lt;&gt;"ชั้น"&amp;'01.ข้อมูลเบื้องต้น'!$H$2,"",IF(VLOOKUP($A150,'03.คีย์เทอม2'!$A$10:$GT$59,195,FALSE)="","",VLOOKUP($A150,'03.คีย์เทอม2'!$A$10:$GT$59,195,FALSE)))</f>
        <v/>
      </c>
      <c r="AR150" s="1262" t="str">
        <f t="shared" si="145"/>
        <v/>
      </c>
      <c r="AS150" s="1233" t="str">
        <f>IF('2.ชื่อนักเรียน'!R15="มส","มส",IF('2.ชื่อนักเรียน'!R15="ร","ร",IF('2.ชื่อนักเรียน'!R15="ย้าย","ย้าย",IF($B150="","",IF(AR150="","",IF(AR150&gt;=75,"เชี่ยวชาญ",IF(AR150&gt;=65,"ชำนาญ",IF(AR150&gt;=55,"พัฒนา",IF(AR150&gt;=50,"เริ่มต้น","ไม่ผ่าน")))))))))</f>
        <v/>
      </c>
      <c r="AT150" s="1233" t="str">
        <f>IF($A$139&lt;&gt;"ชั้น"&amp;'01.ข้อมูลเบื้องต้น'!$H$2,"",IF(VLOOKUP($A150,'02.คีย์เทอม1'!$A$10:$GT$59,196,FALSE)="","",VLOOKUP($A150,'02.คีย์เทอม1'!$A$10:$GT$59,196,FALSE)))</f>
        <v/>
      </c>
      <c r="AU150" s="1233" t="str">
        <f>IF($A$139&lt;&gt;"ชั้น"&amp;'01.ข้อมูลเบื้องต้น'!$H$2,"",IF(VLOOKUP($A150,'03.คีย์เทอม2'!$A$10:$GT$59,196,FALSE)="","",VLOOKUP($A150,'03.คีย์เทอม2'!$A$10:$GT$59,196,FALSE)))</f>
        <v/>
      </c>
      <c r="AV150" s="1262" t="str">
        <f t="shared" si="146"/>
        <v/>
      </c>
      <c r="AW150" s="1233" t="str">
        <f>IF('2.ชื่อนักเรียน'!R15="มส","มส",IF('2.ชื่อนักเรียน'!R15="ร","ร",IF('2.ชื่อนักเรียน'!R15="ย้าย","ย้าย",IF($B150="","",IF(AV150="","",IF(AV150&gt;=75,"เชี่ยวชาญ",IF(AV150&gt;=65,"ชำนาญ",IF(AV150&gt;=55,"พัฒนา",IF(AV150&gt;=50,"เริ่มต้น","ไม่ผ่าน")))))))))</f>
        <v/>
      </c>
      <c r="AX150" s="1233" t="str">
        <f>IF($A$139&lt;&gt;"ชั้น"&amp;'01.ข้อมูลเบื้องต้น'!$H$2,"",IF(VLOOKUP($A150,'02.คีย์เทอม1'!$A$10:$GT$59,197,FALSE)="","",VLOOKUP($A150,'02.คีย์เทอม1'!$A$10:$GT$59,197,FALSE)))</f>
        <v/>
      </c>
      <c r="AY150" s="1233" t="str">
        <f>IF($A$139&lt;&gt;"ชั้น"&amp;'01.ข้อมูลเบื้องต้น'!$H$2,"",IF(VLOOKUP($A150,'03.คีย์เทอม2'!$A$10:$GT$59,197,FALSE)="","",VLOOKUP($A150,'03.คีย์เทอม2'!$A$10:$GT$59,197,FALSE)))</f>
        <v/>
      </c>
      <c r="AZ150" s="1262" t="str">
        <f t="shared" si="147"/>
        <v/>
      </c>
      <c r="BA150" s="1233" t="str">
        <f>IF('2.ชื่อนักเรียน'!R15="มส","มส",IF('2.ชื่อนักเรียน'!R15="ร","ร",IF('2.ชื่อนักเรียน'!R15="ย้าย","ย้าย",IF($B150="","",IF(AZ150="","",IF(AZ150&gt;=75,"เชี่ยวชาญ",IF(AZ150&gt;=65,"ชำนาญ",IF(AZ150&gt;=55,"พัฒนา",IF(AZ150&gt;=50,"เริ่มต้น","ไม่ผ่าน")))))))))</f>
        <v/>
      </c>
      <c r="BB150" s="1233" t="str">
        <f>IF($A$139&lt;&gt;"ชั้น"&amp;'01.ข้อมูลเบื้องต้น'!$H$2,"",IF(VLOOKUP($A150,'02.คีย์เทอม1'!$A$10:$GT$59,198,FALSE)="","",VLOOKUP($A150,'02.คีย์เทอม1'!$A$10:$GT$59,198,FALSE)))</f>
        <v/>
      </c>
      <c r="BC150" s="1233" t="str">
        <f>IF($A$139&lt;&gt;"ชั้น"&amp;'01.ข้อมูลเบื้องต้น'!$H$2,"",IF(VLOOKUP($A150,'03.คีย์เทอม2'!$A$10:$GT$59,198,FALSE)="","",VLOOKUP($A150,'03.คีย์เทอม2'!$A$10:$GT$59,198,FALSE)))</f>
        <v/>
      </c>
      <c r="BD150" s="1262" t="str">
        <f t="shared" si="148"/>
        <v/>
      </c>
      <c r="BE150" s="1233" t="str">
        <f>IF('2.ชื่อนักเรียน'!R15="มส","มส",IF('2.ชื่อนักเรียน'!R15="ร","ร",IF('2.ชื่อนักเรียน'!R15="ย้าย","ย้าย",IF($B150="","",IF(BD150="","",IF(BD150&gt;=75,"เชี่ยวชาญ",IF(BD150&gt;=65,"ชำนาญ",IF(BD150&gt;=55,"พัฒนา",IF(BD150&gt;=50,"เริ่มต้น","ไม่ผ่าน")))))))))</f>
        <v/>
      </c>
      <c r="BF150" s="1233" t="str">
        <f>IF($A$139&lt;&gt;"ชั้น"&amp;'01.ข้อมูลเบื้องต้น'!$H$2,"",IF(VLOOKUP($A150,'02.คีย์เทอม1'!$A$10:$GT$59,199,FALSE)="","",VLOOKUP($A150,'02.คีย์เทอม1'!$A$10:$GT$59,199,FALSE)))</f>
        <v/>
      </c>
      <c r="BG150" s="1233" t="str">
        <f>IF($A$139&lt;&gt;"ชั้น"&amp;'01.ข้อมูลเบื้องต้น'!$H$2,"",IF(VLOOKUP($A150,'03.คีย์เทอม2'!$A$10:$GT$59,199,FALSE)="","",VLOOKUP($A150,'03.คีย์เทอม2'!$A$10:$GT$59,199,FALSE)))</f>
        <v/>
      </c>
      <c r="BH150" s="1262" t="str">
        <f t="shared" si="149"/>
        <v/>
      </c>
      <c r="BI150" s="1233" t="str">
        <f>IF('2.ชื่อนักเรียน'!R15="มส","มส",IF('2.ชื่อนักเรียน'!R15="ร","ร",IF('2.ชื่อนักเรียน'!R15="ย้าย","ย้าย",IF($B150="","",IF(BH150="","",IF(BH150&gt;=75,"เชี่ยวชาญ",IF(BH150&gt;=65,"ชำนาญ",IF(BH150&gt;=55,"พัฒนา",IF(BH150&gt;=50,"เริ่มต้น","ไม่ผ่าน")))))))))</f>
        <v/>
      </c>
      <c r="BJ150" s="1233" t="str">
        <f>IF($A$139&lt;&gt;"ชั้น"&amp;'01.ข้อมูลเบื้องต้น'!$H$2,"",IF(VLOOKUP($A150,'02.คีย์เทอม1'!$A$10:$GT$59,200,FALSE)="","",VLOOKUP($A150,'02.คีย์เทอม1'!$A$10:$GT$59,200,FALSE)))</f>
        <v/>
      </c>
      <c r="BK150" s="1233" t="str">
        <f>IF($A$139&lt;&gt;"ชั้น"&amp;'01.ข้อมูลเบื้องต้น'!$H$2,"",IF(VLOOKUP($A150,'03.คีย์เทอม2'!$A$10:$GT$59,200,FALSE)="","",VLOOKUP($A150,'03.คีย์เทอม2'!$A$10:$GT$59,200,FALSE)))</f>
        <v/>
      </c>
      <c r="BL150" s="1262" t="str">
        <f t="shared" si="150"/>
        <v/>
      </c>
      <c r="BM150" s="1233" t="str">
        <f>IF('2.ชื่อนักเรียน'!R15="มส","มส",IF('2.ชื่อนักเรียน'!R15="ร","ร",IF('2.ชื่อนักเรียน'!R15="ย้าย","ย้าย",IF($B150="","",IF(BL150="","",IF(BL150&gt;=75,"เชี่ยวชาญ",IF(BL150&gt;=65,"ชำนาญ",IF(BL150&gt;=55,"พัฒนา",IF(BL150&gt;=50,"เริ่มต้น","ไม่ผ่าน")))))))))</f>
        <v/>
      </c>
      <c r="BN150" s="1262" t="str">
        <f t="shared" si="151"/>
        <v/>
      </c>
      <c r="BO150" s="1233" t="str">
        <f>IF('2.ชื่อนักเรียน'!R15="มส","มส",IF('2.ชื่อนักเรียน'!R15="ร","ร",IF('2.ชื่อนักเรียน'!R15="ย้าย","ย้าย",IF($B150="","",IF(BN150="","",IF(BN150&gt;=75,"เชี่ยวชาญ",IF(BN150&gt;=65,"ชำนาญ",IF(BN150&gt;=55,"พัฒนา",IF(BN150&gt;=50,"เริ่มต้น","ไม่ผ่าน")))))))))</f>
        <v/>
      </c>
      <c r="BP150" s="1233" t="str">
        <f>IF($A$139&lt;&gt;"ชั้น"&amp;'01.ข้อมูลเบื้องต้น'!$H$2,"",IF(VLOOKUP($A150,'02.คีย์เทอม1'!$A$10:$GT$59,110,FALSE)="","",VLOOKUP($A150,'02.คีย์เทอม1'!$A$10:$GT$59,110,FALSE)))</f>
        <v/>
      </c>
      <c r="BQ150" s="1233" t="str">
        <f>IF($A$139&lt;&gt;"ชั้น"&amp;'01.ข้อมูลเบื้องต้น'!$H$2,"",IF(VLOOKUP($A150,'03.คีย์เทอม2'!$A$10:$GT$59,110,FALSE)="","",VLOOKUP($A150,'03.คีย์เทอม2'!$A$10:$GT$59,110,FALSE)))</f>
        <v/>
      </c>
      <c r="BR150" s="1262" t="str">
        <f t="shared" si="152"/>
        <v/>
      </c>
      <c r="BS150" s="1233" t="str">
        <f>IF('2.ชื่อนักเรียน'!R15="มส","มส",IF('2.ชื่อนักเรียน'!R15="ร","ร",IF('2.ชื่อนักเรียน'!R15="ย้าย","ย้าย",IF($B150="","",IF(BR150="","",IF(BR150&gt;=75,"เชี่ยวชาญ",IF(BR150&gt;=65,"ชำนาญ",IF(BR150&gt;=55,"พัฒนา",IF(BR150&gt;=50,"เริ่มต้น","ไม่ผ่าน")))))))))</f>
        <v/>
      </c>
      <c r="BT150" s="1233" t="str">
        <f>IF($A$139&lt;&gt;"ชั้น"&amp;'01.ข้อมูลเบื้องต้น'!$H$2,"",IF(VLOOKUP($A150,'02.คีย์เทอม1'!$A$10:$GT$59,115,FALSE)="","",VLOOKUP($A150,'02.คีย์เทอม1'!$A$10:$GT$59,115,FALSE)))</f>
        <v/>
      </c>
      <c r="BU150" s="1233" t="str">
        <f>IF($A$139&lt;&gt;"ชั้น"&amp;'01.ข้อมูลเบื้องต้น'!$H$2,"",IF(VLOOKUP($A150,'03.คีย์เทอม2'!$A$10:$GT$59,115,FALSE)="","",VLOOKUP($A150,'03.คีย์เทอม2'!$A$10:$GT$59,115,FALSE)))</f>
        <v/>
      </c>
      <c r="BV150" s="1262" t="str">
        <f t="shared" si="153"/>
        <v/>
      </c>
      <c r="BW150" s="1233" t="str">
        <f>IF('2.ชื่อนักเรียน'!R15="มส","มส",IF('2.ชื่อนักเรียน'!R15="ร","ร",IF('2.ชื่อนักเรียน'!R15="ย้าย","ย้าย",IF($B150="","",IF(BV150="","",IF(BV150&gt;=75,"เชี่ยวชาญ",IF(BV150&gt;=65,"ชำนาญ",IF(BV150&gt;=55,"พัฒนา",IF(BV150&gt;=50,"เริ่มต้น","ไม่ผ่าน")))))))))</f>
        <v/>
      </c>
      <c r="BX150" s="1233" t="str">
        <f>IF($A$139&lt;&gt;"ชั้น"&amp;'01.ข้อมูลเบื้องต้น'!$H$2,"",IF(VLOOKUP($A150,'02.คีย์เทอม1'!$A$10:$GT$59,120,FALSE)="","",VLOOKUP($A150,'02.คีย์เทอม1'!$A$10:$GT$59,120,FALSE)))</f>
        <v/>
      </c>
      <c r="BY150" s="1233" t="str">
        <f>IF($A$139&lt;&gt;"ชั้น"&amp;'01.ข้อมูลเบื้องต้น'!$H$2,"",IF(VLOOKUP($A150,'03.คีย์เทอม2'!$A$10:$GT$59,120,FALSE)="","",VLOOKUP($A150,'03.คีย์เทอม2'!$A$10:$GT$59,120,FALSE)))</f>
        <v/>
      </c>
      <c r="BZ150" s="1262" t="str">
        <f t="shared" si="154"/>
        <v/>
      </c>
      <c r="CA150" s="1233" t="str">
        <f>IF('2.ชื่อนักเรียน'!R15="มส","มส",IF('2.ชื่อนักเรียน'!R15="ร","ร",IF('2.ชื่อนักเรียน'!R15="ย้าย","ย้าย",IF($B150="","",IF(BZ150="","",IF(BZ150&gt;=75,"เชี่ยวชาญ",IF(BZ150&gt;=65,"ชำนาญ",IF(BZ150&gt;=55,"พัฒนา",IF(BZ150&gt;=50,"เริ่มต้น","ไม่ผ่าน")))))))))</f>
        <v/>
      </c>
      <c r="CB150" s="1233" t="str">
        <f>IF($A$139&lt;&gt;"ชั้น"&amp;'01.ข้อมูลเบื้องต้น'!$H$2,"",IF(VLOOKUP($A150,'02.คีย์เทอม1'!$A$10:$GT$59,125,FALSE)="","",VLOOKUP($A150,'02.คีย์เทอม1'!$A$10:$GT$59,125,FALSE)))</f>
        <v/>
      </c>
      <c r="CC150" s="1233" t="str">
        <f>IF($A$139&lt;&gt;"ชั้น"&amp;'01.ข้อมูลเบื้องต้น'!$H$2,"",IF(VLOOKUP($A150,'03.คีย์เทอม2'!$A$10:$GT$59,125,FALSE)="","",VLOOKUP($A150,'03.คีย์เทอม2'!$A$10:$GT$59,125,FALSE)))</f>
        <v/>
      </c>
      <c r="CD150" s="1262" t="str">
        <f t="shared" si="155"/>
        <v/>
      </c>
      <c r="CE150" s="1233" t="str">
        <f>IF('2.ชื่อนักเรียน'!R15="มส","มส",IF('2.ชื่อนักเรียน'!R15="ร","ร",IF('2.ชื่อนักเรียน'!R15="ย้าย","ย้าย",IF($B150="","",IF(CD150="","",IF(CD150&gt;=75,"เชี่ยวชาญ",IF(CD150&gt;=65,"ชำนาญ",IF(CD150&gt;=55,"พัฒนา",IF(CD150&gt;=50,"เริ่มต้น","ไม่ผ่าน")))))))))</f>
        <v/>
      </c>
      <c r="CF150" s="1233" t="str">
        <f>IF($A$139&lt;&gt;"ชั้น"&amp;'01.ข้อมูลเบื้องต้น'!$H$2,"",IF(VLOOKUP($A150,'02.คีย์เทอม1'!$A$10:$GT$59,130,FALSE)="","",VLOOKUP($A150,'02.คีย์เทอม1'!$A$10:$GT$59,130,FALSE)))</f>
        <v/>
      </c>
      <c r="CG150" s="1233" t="str">
        <f>IF($A$139&lt;&gt;"ชั้น"&amp;'01.ข้อมูลเบื้องต้น'!$H$2,"",IF(VLOOKUP($A150,'03.คีย์เทอม2'!$A$10:$GT$59,130,FALSE)="","",VLOOKUP($A150,'03.คีย์เทอม2'!$A$10:$GT$59,130,FALSE)))</f>
        <v/>
      </c>
      <c r="CH150" s="1262" t="str">
        <f t="shared" si="156"/>
        <v/>
      </c>
      <c r="CI150" s="1233" t="str">
        <f>IF('2.ชื่อนักเรียน'!R15="มส","มส",IF('2.ชื่อนักเรียน'!R15="ร","ร",IF('2.ชื่อนักเรียน'!R15="ย้าย","ย้าย",IF($B150="","",IF(CH150="","",IF(CH150&gt;=75,"เชี่ยวชาญ",IF(CH150&gt;=65,"ชำนาญ",IF(CH150&gt;=55,"พัฒนา",IF(CH150&gt;=50,"เริ่มต้น","ไม่ผ่าน")))))))))</f>
        <v/>
      </c>
      <c r="CJ150" s="1233" t="str">
        <f>IF($A$139&lt;&gt;"ชั้น"&amp;'01.ข้อมูลเบื้องต้น'!$H$2,"",IF(VLOOKUP($A150,'02.คีย์เทอม1'!$A$10:$GT$59,135,FALSE)="","",VLOOKUP($A150,'02.คีย์เทอม1'!$A$10:$GT$59,135,FALSE)))</f>
        <v/>
      </c>
      <c r="CK150" s="1233" t="str">
        <f>IF($A$139&lt;&gt;"ชั้น"&amp;'01.ข้อมูลเบื้องต้น'!$H$2,"",IF(VLOOKUP($A150,'03.คีย์เทอม2'!$A$10:$GT$59,135,FALSE)="","",VLOOKUP($A150,'03.คีย์เทอม2'!$A$10:$GT$59,135,FALSE)))</f>
        <v/>
      </c>
      <c r="CL150" s="1262" t="str">
        <f t="shared" si="157"/>
        <v/>
      </c>
      <c r="CM150" s="1233" t="str">
        <f>IF('2.ชื่อนักเรียน'!R15="มส","มส",IF('2.ชื่อนักเรียน'!R15="ร","ร",IF('2.ชื่อนักเรียน'!R15="ย้าย","ย้าย",IF($B150="","",IF(CL150="","",IF(CL150&gt;=75,"เชี่ยวชาญ",IF(CL150&gt;=65,"ชำนาญ",IF(CL150&gt;=55,"พัฒนา",IF(CL150&gt;=50,"เริ่มต้น","ไม่ผ่าน")))))))))</f>
        <v/>
      </c>
      <c r="CN150" s="1233" t="str">
        <f>IF($A$139&lt;&gt;"ชั้น"&amp;'01.ข้อมูลเบื้องต้น'!$H$2,"",IF(VLOOKUP($A150,'02.คีย์เทอม1'!$A$10:$GT$59,140,FALSE)="","",VLOOKUP($A150,'02.คีย์เทอม1'!$A$10:$GT$59,140,FALSE)))</f>
        <v/>
      </c>
      <c r="CO150" s="1233" t="str">
        <f>IF($A$139&lt;&gt;"ชั้น"&amp;'01.ข้อมูลเบื้องต้น'!$H$2,"",IF(VLOOKUP($A150,'03.คีย์เทอม2'!$A$10:$GT$59,140,FALSE)="","",VLOOKUP($A150,'03.คีย์เทอม2'!$A$10:$GT$59,140,FALSE)))</f>
        <v/>
      </c>
      <c r="CP150" s="1262" t="str">
        <f t="shared" si="158"/>
        <v/>
      </c>
      <c r="CQ150" s="1233" t="str">
        <f>IF('2.ชื่อนักเรียน'!R15="มส","มส",IF('2.ชื่อนักเรียน'!R15="ร","ร",IF('2.ชื่อนักเรียน'!R15="ย้าย","ย้าย",IF($B150="","",IF(CP150="","",IF(CP150&gt;=75,"เชี่ยวชาญ",IF(CP150&gt;=65,"ชำนาญ",IF(CP150&gt;=55,"พัฒนา",IF(CP150&gt;=50,"เริ่มต้น","ไม่ผ่าน")))))))))</f>
        <v/>
      </c>
      <c r="CR150" s="1233" t="str">
        <f>IF($A$139&lt;&gt;"ชั้น"&amp;'01.ข้อมูลเบื้องต้น'!$H$2,"",IF(VLOOKUP($A150,'02.คีย์เทอม1'!$A$10:$GT$59,145,FALSE)="","",VLOOKUP($A150,'02.คีย์เทอม1'!$A$10:$GT$59,145,FALSE)))</f>
        <v/>
      </c>
      <c r="CS150" s="1233" t="str">
        <f>IF($A$139&lt;&gt;"ชั้น"&amp;'01.ข้อมูลเบื้องต้น'!$H$2,"",IF(VLOOKUP($A150,'03.คีย์เทอม2'!$A$10:$GT$59,145,FALSE)="","",VLOOKUP($A150,'03.คีย์เทอม2'!$A$10:$GT$59,145,FALSE)))</f>
        <v/>
      </c>
      <c r="CT150" s="1262" t="str">
        <f t="shared" si="159"/>
        <v/>
      </c>
      <c r="CU150" s="1233" t="str">
        <f>IF('2.ชื่อนักเรียน'!R15="มส","มส",IF('2.ชื่อนักเรียน'!R15="ร","ร",IF('2.ชื่อนักเรียน'!R15="ย้าย","ย้าย",IF($B150="","",IF(CT150="","",IF(CT150&gt;=75,"เชี่ยวชาญ",IF(CT150&gt;=65,"ชำนาญ",IF(CT150&gt;=55,"พัฒนา",IF(CT150&gt;=50,"เริ่มต้น","ไม่ผ่าน")))))))))</f>
        <v/>
      </c>
      <c r="CV150" s="1233" t="str">
        <f>IF($A$139&lt;&gt;"ชั้น"&amp;'01.ข้อมูลเบื้องต้น'!$H$2,"",IF(VLOOKUP($A150,'02.คีย์เทอม1'!$A$10:$GT$59,150,FALSE)="","",VLOOKUP($A150,'02.คีย์เทอม1'!$A$10:$GT$59,150,FALSE)))</f>
        <v/>
      </c>
      <c r="CW150" s="1233" t="str">
        <f>IF($A$139&lt;&gt;"ชั้น"&amp;'01.ข้อมูลเบื้องต้น'!$H$2,"",IF(VLOOKUP($A150,'03.คีย์เทอม2'!$A$10:$GT$59,150,FALSE)="","",VLOOKUP($A150,'03.คีย์เทอม2'!$A$10:$GT$59,150,FALSE)))</f>
        <v/>
      </c>
      <c r="CX150" s="1262" t="str">
        <f t="shared" si="160"/>
        <v/>
      </c>
      <c r="CY150" s="1233" t="str">
        <f>IF('2.ชื่อนักเรียน'!R15="มส","มส",IF('2.ชื่อนักเรียน'!R15="ร","ร",IF('2.ชื่อนักเรียน'!R15="ย้าย","ย้าย",IF($B150="","",IF(CX150="","",IF(CX150&gt;=75,"เชี่ยวชาญ",IF(CX150&gt;=65,"ชำนาญ",IF(CX150&gt;=55,"พัฒนา",IF(CX150&gt;=50,"เริ่มต้น","ไม่ผ่าน")))))))))</f>
        <v/>
      </c>
      <c r="CZ150" s="1233" t="str">
        <f>IF($A$139&lt;&gt;"ชั้น"&amp;'01.ข้อมูลเบื้องต้น'!$H$2,"",IF(VLOOKUP($A150,'02.คีย์เทอม1'!$A$10:$GT$59,155,FALSE)="","",VLOOKUP($A150,'02.คีย์เทอม1'!$A$10:$GT$59,155,FALSE)))</f>
        <v/>
      </c>
      <c r="DA150" s="1233" t="str">
        <f>IF($A$139&lt;&gt;"ชั้น"&amp;'01.ข้อมูลเบื้องต้น'!$H$2,"",IF(VLOOKUP($A150,'03.คีย์เทอม2'!$A$10:$GT$59,155,FALSE)="","",VLOOKUP($A150,'03.คีย์เทอม2'!$A$10:$GT$59,155,FALSE)))</f>
        <v/>
      </c>
      <c r="DB150" s="1262" t="str">
        <f t="shared" si="161"/>
        <v/>
      </c>
      <c r="DC150" s="1233" t="str">
        <f>IF('2.ชื่อนักเรียน'!R15="มส","มส",IF('2.ชื่อนักเรียน'!R15="ร","ร",IF('2.ชื่อนักเรียน'!R15="ย้าย","ย้าย",IF($B150="","",IF(DB150="","",IF(DB150&gt;=75,"เชี่ยวชาญ",IF(DB150&gt;=65,"ชำนาญ",IF(DB150&gt;=55,"พัฒนา",IF(DB150&gt;=50,"เริ่มต้น","ไม่ผ่าน")))))))))</f>
        <v/>
      </c>
      <c r="DD150" s="1233" t="str">
        <f>IF($A$139&lt;&gt;"ชั้น"&amp;'01.ข้อมูลเบื้องต้น'!$H$2,"",IF(VLOOKUP($A150,'02.คีย์เทอม1'!$A$10:$GT$59,160,FALSE)="","",VLOOKUP($A150,'02.คีย์เทอม1'!$A$10:$GT$59,160,FALSE)))</f>
        <v/>
      </c>
      <c r="DE150" s="1233" t="str">
        <f>IF($A$139&lt;&gt;"ชั้น"&amp;'01.ข้อมูลเบื้องต้น'!$H$2,"",IF(VLOOKUP($A150,'03.คีย์เทอม2'!$A$10:$GT$59,160,FALSE)="","",VLOOKUP($A150,'03.คีย์เทอม2'!$A$10:$GT$59,160,FALSE)))</f>
        <v/>
      </c>
      <c r="DF150" s="1262" t="str">
        <f t="shared" si="162"/>
        <v/>
      </c>
      <c r="DG150" s="1233" t="str">
        <f>IF('2.ชื่อนักเรียน'!R15="มส","มส",IF('2.ชื่อนักเรียน'!R15="ร","ร",IF('2.ชื่อนักเรียน'!R15="ย้าย","ย้าย",IF($B150="","",IF(DF150="","",IF(DF150&gt;=75,"เชี่ยวชาญ",IF(DF150&gt;=65,"ชำนาญ",IF(DF150&gt;=55,"พัฒนา",IF(DF150&gt;=50,"เริ่มต้น","ไม่ผ่าน")))))))))</f>
        <v/>
      </c>
      <c r="DH150" s="1233" t="str">
        <f>IF($A$139&lt;&gt;"ชั้น"&amp;'01.ข้อมูลเบื้องต้น'!$H$2,"",IF(VLOOKUP($A150,'02.คีย์เทอม1'!$A$10:$GT$59,165,FALSE)="","",VLOOKUP($A150,'02.คีย์เทอม1'!$A$10:$GT$59,165,FALSE)))</f>
        <v/>
      </c>
      <c r="DI150" s="1233" t="str">
        <f>IF($A$139&lt;&gt;"ชั้น"&amp;'01.ข้อมูลเบื้องต้น'!$H$2,"",IF(VLOOKUP($A150,'03.คีย์เทอม2'!$A$10:$GT$59,165,FALSE)="","",VLOOKUP($A150,'03.คีย์เทอม2'!$A$10:$GT$59,165,FALSE)))</f>
        <v/>
      </c>
      <c r="DJ150" s="1262" t="str">
        <f t="shared" si="163"/>
        <v/>
      </c>
      <c r="DK150" s="1233" t="str">
        <f>IF('2.ชื่อนักเรียน'!R15="มส","มส",IF('2.ชื่อนักเรียน'!R15="ร","ร",IF('2.ชื่อนักเรียน'!R15="ย้าย","ย้าย",IF($B150="","",IF(DJ150="","",IF(DJ150&gt;=75,"เชี่ยวชาญ",IF(DJ150&gt;=65,"ชำนาญ",IF(DJ150&gt;=55,"พัฒนา",IF(DJ150&gt;=50,"เริ่มต้น","ไม่ผ่าน")))))))))</f>
        <v/>
      </c>
      <c r="DL150" s="1233" t="str">
        <f>IF($A$139&lt;&gt;"ชั้น"&amp;'01.ข้อมูลเบื้องต้น'!$H$2,"",IF(VLOOKUP($A150,'02.คีย์เทอม1'!$A$10:$GT$59,170,FALSE)="","",VLOOKUP($A150,'02.คีย์เทอม1'!$A$10:$GT$59,170,FALSE)))</f>
        <v/>
      </c>
      <c r="DM150" s="1233" t="str">
        <f>IF($A$139&lt;&gt;"ชั้น"&amp;'01.ข้อมูลเบื้องต้น'!$H$2,"",IF(VLOOKUP($A150,'03.คีย์เทอม2'!$A$10:$GT$59,170,FALSE)="","",VLOOKUP($A150,'03.คีย์เทอม2'!$A$10:$GT$59,170,FALSE)))</f>
        <v/>
      </c>
      <c r="DN150" s="1262" t="str">
        <f t="shared" si="164"/>
        <v/>
      </c>
      <c r="DO150" s="1233" t="str">
        <f>IF('2.ชื่อนักเรียน'!R15="มส","มส",IF('2.ชื่อนักเรียน'!R15="ร","ร",IF('2.ชื่อนักเรียน'!R15="ย้าย","ย้าย",IF($B150="","",IF(DN150="","",IF(DN150&gt;=75,"เชี่ยวชาญ",IF(DN150&gt;=65,"ชำนาญ",IF(DN150&gt;=55,"พัฒนา",IF(DN150&gt;=50,"เริ่มต้น","ไม่ผ่าน")))))))))</f>
        <v/>
      </c>
      <c r="DP150" s="1233" t="str">
        <f>IF($A$139&lt;&gt;"ชั้น"&amp;'01.ข้อมูลเบื้องต้น'!$H$2,"",IF(VLOOKUP($A150,'02.คีย์เทอม1'!$A$10:$GT$59,175,FALSE)="","",VLOOKUP($A150,'02.คีย์เทอม1'!$A$10:$GT$59,175,FALSE)))</f>
        <v/>
      </c>
      <c r="DQ150" s="1233" t="str">
        <f>IF($A$139&lt;&gt;"ชั้น"&amp;'01.ข้อมูลเบื้องต้น'!$H$2,"",IF(VLOOKUP($A150,'03.คีย์เทอม2'!$A$10:$GT$59,175,FALSE)="","",VLOOKUP($A150,'03.คีย์เทอม2'!$A$10:$GT$59,175,FALSE)))</f>
        <v/>
      </c>
      <c r="DR150" s="1262" t="str">
        <f t="shared" si="165"/>
        <v/>
      </c>
      <c r="DS150" s="1233" t="str">
        <f>IF('2.ชื่อนักเรียน'!R15="มส","มส",IF('2.ชื่อนักเรียน'!R15="ร","ร",IF('2.ชื่อนักเรียน'!R15="ย้าย","ย้าย",IF($B150="","",IF(DR150="","",IF(DR150&gt;=75,"เชี่ยวชาญ",IF(DR150&gt;=65,"ชำนาญ",IF(DR150&gt;=55,"พัฒนา",IF(DR150&gt;=50,"เริ่มต้น","ไม่ผ่าน")))))))))</f>
        <v/>
      </c>
      <c r="DT150" s="1233" t="str">
        <f>IF($A$139&lt;&gt;"ชั้น"&amp;'01.ข้อมูลเบื้องต้น'!$H$2,"",IF(VLOOKUP($A150,'02.คีย์เทอม1'!$A$10:$GT$59,180,FALSE)="","",VLOOKUP($A150,'02.คีย์เทอม1'!$A$10:$GT$59,180,FALSE)))</f>
        <v/>
      </c>
      <c r="DU150" s="1233" t="str">
        <f>IF($A$139&lt;&gt;"ชั้น"&amp;'01.ข้อมูลเบื้องต้น'!$H$2,"",IF(VLOOKUP($A150,'03.คีย์เทอม2'!$A$10:$GT$59,180,FALSE)="","",VLOOKUP($A150,'03.คีย์เทอม2'!$A$10:$GT$59,180,FALSE)))</f>
        <v/>
      </c>
      <c r="DV150" s="1262" t="str">
        <f t="shared" si="166"/>
        <v/>
      </c>
      <c r="DW150" s="1233" t="str">
        <f>IF('2.ชื่อนักเรียน'!R15="มส","มส",IF('2.ชื่อนักเรียน'!R15="ร","ร",IF('2.ชื่อนักเรียน'!R15="ย้าย","ย้าย",IF($B150="","",IF(DV150="","",IF(DV150&gt;=75,"เชี่ยวชาญ",IF(DV150&gt;=65,"ชำนาญ",IF(DV150&gt;=55,"พัฒนา",IF(DV150&gt;=50,"เริ่มต้น","ไม่ผ่าน")))))))))</f>
        <v/>
      </c>
    </row>
    <row r="151" spans="1:127" ht="16.8" customHeight="1">
      <c r="A151" s="1323">
        <v>6</v>
      </c>
      <c r="B151" s="1312" t="str">
        <f>IF('2.ชื่อนักเรียน'!C16="","",'2.ชื่อนักเรียน'!C16)</f>
        <v/>
      </c>
      <c r="C151" s="1313" t="str">
        <f>IF('2.ชื่อนักเรียน'!D16="","",'2.ชื่อนักเรียน'!D16)</f>
        <v/>
      </c>
      <c r="D151" s="1314" t="str">
        <f>IF($A$139&lt;&gt;"ชั้น"&amp;'01.ข้อมูลเบื้องต้น'!$H$2,"",IF(AK151="","",AK151))</f>
        <v/>
      </c>
      <c r="E151" s="1314" t="str">
        <f>IF($A$139&lt;&gt;"ชั้น"&amp;'01.ข้อมูลเบื้องต้น'!$H$2,"",IF(AO151="","",AO151))</f>
        <v/>
      </c>
      <c r="F151" s="1315" t="str">
        <f>IF($A$139&lt;&gt;"ชั้น"&amp;'01.ข้อมูลเบื้องต้น'!$H$2,"",IF(AS151="","",AS151))</f>
        <v/>
      </c>
      <c r="G151" s="1326" t="str">
        <f>IF($A$139&lt;&gt;"ชั้น"&amp;'01.ข้อมูลเบื้องต้น'!$H$2,"",IF(AW151="","",AW151))</f>
        <v/>
      </c>
      <c r="H151" s="1327" t="str">
        <f>IF($A$139&lt;&gt;"ชั้น"&amp;'01.ข้อมูลเบื้องต้น'!$H$2,"",IF(BA151="","",BA151))</f>
        <v/>
      </c>
      <c r="I151" s="1327" t="str">
        <f>IF($A$139&lt;&gt;"ชั้น"&amp;'01.ข้อมูลเบื้องต้น'!$H$2,"",IF(BE151="","",BE151))</f>
        <v/>
      </c>
      <c r="J151" s="1327" t="str">
        <f>IF($A$139&lt;&gt;"ชั้น"&amp;'01.ข้อมูลเบื้องต้น'!$H$2,"",IF(BI151="","",BI151))</f>
        <v/>
      </c>
      <c r="K151" s="1327" t="str">
        <f>IF($A$139&lt;&gt;"ชั้น"&amp;'01.ข้อมูลเบื้องต้น'!$H$2,"",IF(BM151="","",BM151))</f>
        <v/>
      </c>
      <c r="L151" s="1328" t="str">
        <f>IF($A$139&lt;&gt;"ชั้น"&amp;'01.ข้อมูลเบื้องต้น'!$H$2,"",IF(BO151="","",BO151))</f>
        <v/>
      </c>
      <c r="M151" s="1326" t="str">
        <f>IF($A$139&lt;&gt;"ชั้น"&amp;'01.ข้อมูลเบื้องต้น'!$H$2,"",IF(BS151="","",BS151))</f>
        <v/>
      </c>
      <c r="N151" s="1327" t="str">
        <f>IF($A$139&lt;&gt;"ชั้น"&amp;'01.ข้อมูลเบื้องต้น'!$H$2,"",IF(BW151="","",BW151))</f>
        <v/>
      </c>
      <c r="O151" s="1327" t="str">
        <f>IF($A$139&lt;&gt;"ชั้น"&amp;'01.ข้อมูลเบื้องต้น'!$H$2,"",IF(CA151="","",CA151))</f>
        <v/>
      </c>
      <c r="P151" s="1327" t="str">
        <f>IF($A$139&lt;&gt;"ชั้น"&amp;'01.ข้อมูลเบื้องต้น'!$H$2,"",IF(CE151="","",CE151))</f>
        <v/>
      </c>
      <c r="Q151" s="1327" t="str">
        <f>IF($A$139&lt;&gt;"ชั้น"&amp;'01.ข้อมูลเบื้องต้น'!$H$2,"",IF(CI151="","",CI151))</f>
        <v/>
      </c>
      <c r="R151" s="1327" t="str">
        <f>IF($A$139&lt;&gt;"ชั้น"&amp;'01.ข้อมูลเบื้องต้น'!$H$2,"",IF(CM151="","",CM151))</f>
        <v/>
      </c>
      <c r="S151" s="1327" t="str">
        <f>IF($A$139&lt;&gt;"ชั้น"&amp;'01.ข้อมูลเบื้องต้น'!$H$2,"",IF(CQ151="","",CQ151))</f>
        <v/>
      </c>
      <c r="T151" s="1327" t="str">
        <f>IF($A$139&lt;&gt;"ชั้น"&amp;'01.ข้อมูลเบื้องต้น'!$H$2,"",IF(CU151="","",CU151))</f>
        <v/>
      </c>
      <c r="U151" s="1327" t="str">
        <f>IF($A$139&lt;&gt;"ชั้น"&amp;'01.ข้อมูลเบื้องต้น'!$H$2,"",IF(CY151="","",CY151))</f>
        <v/>
      </c>
      <c r="V151" s="1327" t="str">
        <f>IF($A$139&lt;&gt;"ชั้น"&amp;'01.ข้อมูลเบื้องต้น'!$H$2,"",IF(DC151="","",DC151))</f>
        <v/>
      </c>
      <c r="W151" s="1327" t="str">
        <f>IF($A$139&lt;&gt;"ชั้น"&amp;'01.ข้อมูลเบื้องต้น'!$H$2,"",IF(DG151="","",DG151))</f>
        <v/>
      </c>
      <c r="X151" s="1327" t="str">
        <f>IF($A$139&lt;&gt;"ชั้น"&amp;'01.ข้อมูลเบื้องต้น'!$H$2,"",IF(DK151="","",DK151))</f>
        <v/>
      </c>
      <c r="Y151" s="1327" t="str">
        <f>IF($A$139&lt;&gt;"ชั้น"&amp;'01.ข้อมูลเบื้องต้น'!$H$2,"",IF(DO151="","",DO151))</f>
        <v/>
      </c>
      <c r="Z151" s="1327" t="str">
        <f>IF($A$139&lt;&gt;"ชั้น"&amp;'01.ข้อมูลเบื้องต้น'!$H$2,"",IF(DS151="","",DS151))</f>
        <v/>
      </c>
      <c r="AA151" s="1420" t="str">
        <f>IF($A$139&lt;&gt;"ชั้น"&amp;'01.ข้อมูลเบื้องต้น'!$H$2,"",IF(DW151="","",DW151))</f>
        <v/>
      </c>
      <c r="AB151" s="1330" t="str">
        <f>IF($A$139&lt;&gt;"ชั้น"&amp;'01.ข้อมูลเบื้องต้น'!$H$2,"",'7.พัฒนาผู้เรียน'!G16)</f>
        <v/>
      </c>
      <c r="AC151" s="1331" t="str">
        <f>IF($A$139&lt;&gt;"ชั้น"&amp;'01.ข้อมูลเบื้องต้น'!$H$2,"",'9.คุณลักษณะ'!I16)</f>
        <v/>
      </c>
      <c r="AH151" s="1233" t="str">
        <f>IF($A$139&lt;&gt;"ชั้น"&amp;'01.ข้อมูลเบื้องต้น'!$H$2,"",IF(VLOOKUP($A151,'02.คีย์เทอม1'!$A$10:$GT$59,189,FALSE)="","",VLOOKUP($A151,'02.คีย์เทอม1'!$A$10:$GT$59,189,FALSE)))</f>
        <v/>
      </c>
      <c r="AI151" s="1233" t="str">
        <f>IF($A$139&lt;&gt;"ชั้น"&amp;'01.ข้อมูลเบื้องต้น'!$H$2,"",IF(VLOOKUP($A151,'03.คีย์เทอม2'!$A$10:$GT$59,189,FALSE)="","",VLOOKUP($A151,'03.คีย์เทอม2'!$A$10:$GT$59,189,FALSE)))</f>
        <v/>
      </c>
      <c r="AJ151" s="1262" t="str">
        <f t="shared" si="120"/>
        <v/>
      </c>
      <c r="AK151" s="1233" t="str">
        <f>IF('2.ชื่อนักเรียน'!R16="มส","มส",IF('2.ชื่อนักเรียน'!R16="ร","ร",IF('2.ชื่อนักเรียน'!R16="ย้าย","ย้าย",IF($B151="","",IF(AJ151="","",IF(AJ151&gt;=75,"เชี่ยวชาญ",IF(AJ151&gt;=65,"ชำนาญ",IF(AJ151&gt;=55,"พัฒนา",IF(AJ151&gt;=50,"เริ่มต้น","ไม่ผ่าน")))))))))</f>
        <v/>
      </c>
      <c r="AL151" s="1233" t="str">
        <f>IF($A$139&lt;&gt;"ชั้น"&amp;'01.ข้อมูลเบื้องต้น'!$H$2,"",IF(VLOOKUP($A151,'02.คีย์เทอม1'!$A$10:$GT$59,193,FALSE)="","",VLOOKUP($A151,'02.คีย์เทอม1'!$A$10:$GT$59,193,FALSE)))</f>
        <v/>
      </c>
      <c r="AM151" s="1233" t="str">
        <f>IF($A$139&lt;&gt;"ชั้น"&amp;'01.ข้อมูลเบื้องต้น'!$H$2,"",IF(VLOOKUP($A151,'03.คีย์เทอม2'!$A$10:$GT$59,193,FALSE)="","",VLOOKUP($A151,'03.คีย์เทอม2'!$A$10:$GT$59,193,FALSE)))</f>
        <v/>
      </c>
      <c r="AN151" s="1262" t="str">
        <f t="shared" si="144"/>
        <v/>
      </c>
      <c r="AO151" s="1233" t="str">
        <f>IF('2.ชื่อนักเรียน'!R16="มส","มส",IF('2.ชื่อนักเรียน'!R16="ร","ร",IF('2.ชื่อนักเรียน'!R16="ย้าย","ย้าย",IF($B151="","",IF(AN151="","",IF(AN151&gt;=75,"เชี่ยวชาญ",IF(AN151&gt;=65,"ชำนาญ",IF(AN151&gt;=55,"พัฒนา",IF(AN151&gt;=50,"เริ่มต้น","ไม่ผ่าน")))))))))</f>
        <v/>
      </c>
      <c r="AP151" s="1233" t="str">
        <f>IF($A$139&lt;&gt;"ชั้น"&amp;'01.ข้อมูลเบื้องต้น'!$H$2,"",IF(VLOOKUP($A151,'02.คีย์เทอม1'!$A$10:$GT$59,195,FALSE)="","",VLOOKUP($A151,'02.คีย์เทอม1'!$A$10:$GT$59,195,FALSE)))</f>
        <v/>
      </c>
      <c r="AQ151" s="1233" t="str">
        <f>IF($A$139&lt;&gt;"ชั้น"&amp;'01.ข้อมูลเบื้องต้น'!$H$2,"",IF(VLOOKUP($A151,'03.คีย์เทอม2'!$A$10:$GT$59,195,FALSE)="","",VLOOKUP($A151,'03.คีย์เทอม2'!$A$10:$GT$59,195,FALSE)))</f>
        <v/>
      </c>
      <c r="AR151" s="1262" t="str">
        <f t="shared" si="145"/>
        <v/>
      </c>
      <c r="AS151" s="1233" t="str">
        <f>IF('2.ชื่อนักเรียน'!R16="มส","มส",IF('2.ชื่อนักเรียน'!R16="ร","ร",IF('2.ชื่อนักเรียน'!R16="ย้าย","ย้าย",IF($B151="","",IF(AR151="","",IF(AR151&gt;=75,"เชี่ยวชาญ",IF(AR151&gt;=65,"ชำนาญ",IF(AR151&gt;=55,"พัฒนา",IF(AR151&gt;=50,"เริ่มต้น","ไม่ผ่าน")))))))))</f>
        <v/>
      </c>
      <c r="AT151" s="1233" t="str">
        <f>IF($A$139&lt;&gt;"ชั้น"&amp;'01.ข้อมูลเบื้องต้น'!$H$2,"",IF(VLOOKUP($A151,'02.คีย์เทอม1'!$A$10:$GT$59,196,FALSE)="","",VLOOKUP($A151,'02.คีย์เทอม1'!$A$10:$GT$59,196,FALSE)))</f>
        <v/>
      </c>
      <c r="AU151" s="1233" t="str">
        <f>IF($A$139&lt;&gt;"ชั้น"&amp;'01.ข้อมูลเบื้องต้น'!$H$2,"",IF(VLOOKUP($A151,'03.คีย์เทอม2'!$A$10:$GT$59,196,FALSE)="","",VLOOKUP($A151,'03.คีย์เทอม2'!$A$10:$GT$59,196,FALSE)))</f>
        <v/>
      </c>
      <c r="AV151" s="1262" t="str">
        <f t="shared" si="146"/>
        <v/>
      </c>
      <c r="AW151" s="1233" t="str">
        <f>IF('2.ชื่อนักเรียน'!R16="มส","มส",IF('2.ชื่อนักเรียน'!R16="ร","ร",IF('2.ชื่อนักเรียน'!R16="ย้าย","ย้าย",IF($B151="","",IF(AV151="","",IF(AV151&gt;=75,"เชี่ยวชาญ",IF(AV151&gt;=65,"ชำนาญ",IF(AV151&gt;=55,"พัฒนา",IF(AV151&gt;=50,"เริ่มต้น","ไม่ผ่าน")))))))))</f>
        <v/>
      </c>
      <c r="AX151" s="1233" t="str">
        <f>IF($A$139&lt;&gt;"ชั้น"&amp;'01.ข้อมูลเบื้องต้น'!$H$2,"",IF(VLOOKUP($A151,'02.คีย์เทอม1'!$A$10:$GT$59,197,FALSE)="","",VLOOKUP($A151,'02.คีย์เทอม1'!$A$10:$GT$59,197,FALSE)))</f>
        <v/>
      </c>
      <c r="AY151" s="1233" t="str">
        <f>IF($A$139&lt;&gt;"ชั้น"&amp;'01.ข้อมูลเบื้องต้น'!$H$2,"",IF(VLOOKUP($A151,'03.คีย์เทอม2'!$A$10:$GT$59,197,FALSE)="","",VLOOKUP($A151,'03.คีย์เทอม2'!$A$10:$GT$59,197,FALSE)))</f>
        <v/>
      </c>
      <c r="AZ151" s="1262" t="str">
        <f t="shared" si="147"/>
        <v/>
      </c>
      <c r="BA151" s="1233" t="str">
        <f>IF('2.ชื่อนักเรียน'!R16="มส","มส",IF('2.ชื่อนักเรียน'!R16="ร","ร",IF('2.ชื่อนักเรียน'!R16="ย้าย","ย้าย",IF($B151="","",IF(AZ151="","",IF(AZ151&gt;=75,"เชี่ยวชาญ",IF(AZ151&gt;=65,"ชำนาญ",IF(AZ151&gt;=55,"พัฒนา",IF(AZ151&gt;=50,"เริ่มต้น","ไม่ผ่าน")))))))))</f>
        <v/>
      </c>
      <c r="BB151" s="1233" t="str">
        <f>IF($A$139&lt;&gt;"ชั้น"&amp;'01.ข้อมูลเบื้องต้น'!$H$2,"",IF(VLOOKUP($A151,'02.คีย์เทอม1'!$A$10:$GT$59,198,FALSE)="","",VLOOKUP($A151,'02.คีย์เทอม1'!$A$10:$GT$59,198,FALSE)))</f>
        <v/>
      </c>
      <c r="BC151" s="1233" t="str">
        <f>IF($A$139&lt;&gt;"ชั้น"&amp;'01.ข้อมูลเบื้องต้น'!$H$2,"",IF(VLOOKUP($A151,'03.คีย์เทอม2'!$A$10:$GT$59,198,FALSE)="","",VLOOKUP($A151,'03.คีย์เทอม2'!$A$10:$GT$59,198,FALSE)))</f>
        <v/>
      </c>
      <c r="BD151" s="1262" t="str">
        <f t="shared" si="148"/>
        <v/>
      </c>
      <c r="BE151" s="1233" t="str">
        <f>IF('2.ชื่อนักเรียน'!R16="มส","มส",IF('2.ชื่อนักเรียน'!R16="ร","ร",IF('2.ชื่อนักเรียน'!R16="ย้าย","ย้าย",IF($B151="","",IF(BD151="","",IF(BD151&gt;=75,"เชี่ยวชาญ",IF(BD151&gt;=65,"ชำนาญ",IF(BD151&gt;=55,"พัฒนา",IF(BD151&gt;=50,"เริ่มต้น","ไม่ผ่าน")))))))))</f>
        <v/>
      </c>
      <c r="BF151" s="1233" t="str">
        <f>IF($A$139&lt;&gt;"ชั้น"&amp;'01.ข้อมูลเบื้องต้น'!$H$2,"",IF(VLOOKUP($A151,'02.คีย์เทอม1'!$A$10:$GT$59,199,FALSE)="","",VLOOKUP($A151,'02.คีย์เทอม1'!$A$10:$GT$59,199,FALSE)))</f>
        <v/>
      </c>
      <c r="BG151" s="1233" t="str">
        <f>IF($A$139&lt;&gt;"ชั้น"&amp;'01.ข้อมูลเบื้องต้น'!$H$2,"",IF(VLOOKUP($A151,'03.คีย์เทอม2'!$A$10:$GT$59,199,FALSE)="","",VLOOKUP($A151,'03.คีย์เทอม2'!$A$10:$GT$59,199,FALSE)))</f>
        <v/>
      </c>
      <c r="BH151" s="1262" t="str">
        <f t="shared" si="149"/>
        <v/>
      </c>
      <c r="BI151" s="1233" t="str">
        <f>IF('2.ชื่อนักเรียน'!R16="มส","มส",IF('2.ชื่อนักเรียน'!R16="ร","ร",IF('2.ชื่อนักเรียน'!R16="ย้าย","ย้าย",IF($B151="","",IF(BH151="","",IF(BH151&gt;=75,"เชี่ยวชาญ",IF(BH151&gt;=65,"ชำนาญ",IF(BH151&gt;=55,"พัฒนา",IF(BH151&gt;=50,"เริ่มต้น","ไม่ผ่าน")))))))))</f>
        <v/>
      </c>
      <c r="BJ151" s="1233" t="str">
        <f>IF($A$139&lt;&gt;"ชั้น"&amp;'01.ข้อมูลเบื้องต้น'!$H$2,"",IF(VLOOKUP($A151,'02.คีย์เทอม1'!$A$10:$GT$59,200,FALSE)="","",VLOOKUP($A151,'02.คีย์เทอม1'!$A$10:$GT$59,200,FALSE)))</f>
        <v/>
      </c>
      <c r="BK151" s="1233" t="str">
        <f>IF($A$139&lt;&gt;"ชั้น"&amp;'01.ข้อมูลเบื้องต้น'!$H$2,"",IF(VLOOKUP($A151,'03.คีย์เทอม2'!$A$10:$GT$59,200,FALSE)="","",VLOOKUP($A151,'03.คีย์เทอม2'!$A$10:$GT$59,200,FALSE)))</f>
        <v/>
      </c>
      <c r="BL151" s="1262" t="str">
        <f t="shared" si="150"/>
        <v/>
      </c>
      <c r="BM151" s="1233" t="str">
        <f>IF('2.ชื่อนักเรียน'!R16="มส","มส",IF('2.ชื่อนักเรียน'!R16="ร","ร",IF('2.ชื่อนักเรียน'!R16="ย้าย","ย้าย",IF($B151="","",IF(BL151="","",IF(BL151&gt;=75,"เชี่ยวชาญ",IF(BL151&gt;=65,"ชำนาญ",IF(BL151&gt;=55,"พัฒนา",IF(BL151&gt;=50,"เริ่มต้น","ไม่ผ่าน")))))))))</f>
        <v/>
      </c>
      <c r="BN151" s="1262" t="str">
        <f t="shared" si="151"/>
        <v/>
      </c>
      <c r="BO151" s="1233" t="str">
        <f>IF('2.ชื่อนักเรียน'!R16="มส","มส",IF('2.ชื่อนักเรียน'!R16="ร","ร",IF('2.ชื่อนักเรียน'!R16="ย้าย","ย้าย",IF($B151="","",IF(BN151="","",IF(BN151&gt;=75,"เชี่ยวชาญ",IF(BN151&gt;=65,"ชำนาญ",IF(BN151&gt;=55,"พัฒนา",IF(BN151&gt;=50,"เริ่มต้น","ไม่ผ่าน")))))))))</f>
        <v/>
      </c>
      <c r="BP151" s="1233" t="str">
        <f>IF($A$139&lt;&gt;"ชั้น"&amp;'01.ข้อมูลเบื้องต้น'!$H$2,"",IF(VLOOKUP($A151,'02.คีย์เทอม1'!$A$10:$GT$59,110,FALSE)="","",VLOOKUP($A151,'02.คีย์เทอม1'!$A$10:$GT$59,110,FALSE)))</f>
        <v/>
      </c>
      <c r="BQ151" s="1233" t="str">
        <f>IF($A$139&lt;&gt;"ชั้น"&amp;'01.ข้อมูลเบื้องต้น'!$H$2,"",IF(VLOOKUP($A151,'03.คีย์เทอม2'!$A$10:$GT$59,110,FALSE)="","",VLOOKUP($A151,'03.คีย์เทอม2'!$A$10:$GT$59,110,FALSE)))</f>
        <v/>
      </c>
      <c r="BR151" s="1262" t="str">
        <f t="shared" si="152"/>
        <v/>
      </c>
      <c r="BS151" s="1233" t="str">
        <f>IF('2.ชื่อนักเรียน'!R16="มส","มส",IF('2.ชื่อนักเรียน'!R16="ร","ร",IF('2.ชื่อนักเรียน'!R16="ย้าย","ย้าย",IF($B151="","",IF(BR151="","",IF(BR151&gt;=75,"เชี่ยวชาญ",IF(BR151&gt;=65,"ชำนาญ",IF(BR151&gt;=55,"พัฒนา",IF(BR151&gt;=50,"เริ่มต้น","ไม่ผ่าน")))))))))</f>
        <v/>
      </c>
      <c r="BT151" s="1233" t="str">
        <f>IF($A$139&lt;&gt;"ชั้น"&amp;'01.ข้อมูลเบื้องต้น'!$H$2,"",IF(VLOOKUP($A151,'02.คีย์เทอม1'!$A$10:$GT$59,115,FALSE)="","",VLOOKUP($A151,'02.คีย์เทอม1'!$A$10:$GT$59,115,FALSE)))</f>
        <v/>
      </c>
      <c r="BU151" s="1233" t="str">
        <f>IF($A$139&lt;&gt;"ชั้น"&amp;'01.ข้อมูลเบื้องต้น'!$H$2,"",IF(VLOOKUP($A151,'03.คีย์เทอม2'!$A$10:$GT$59,115,FALSE)="","",VLOOKUP($A151,'03.คีย์เทอม2'!$A$10:$GT$59,115,FALSE)))</f>
        <v/>
      </c>
      <c r="BV151" s="1262" t="str">
        <f t="shared" si="153"/>
        <v/>
      </c>
      <c r="BW151" s="1233" t="str">
        <f>IF('2.ชื่อนักเรียน'!R16="มส","มส",IF('2.ชื่อนักเรียน'!R16="ร","ร",IF('2.ชื่อนักเรียน'!R16="ย้าย","ย้าย",IF($B151="","",IF(BV151="","",IF(BV151&gt;=75,"เชี่ยวชาญ",IF(BV151&gt;=65,"ชำนาญ",IF(BV151&gt;=55,"พัฒนา",IF(BV151&gt;=50,"เริ่มต้น","ไม่ผ่าน")))))))))</f>
        <v/>
      </c>
      <c r="BX151" s="1233" t="str">
        <f>IF($A$139&lt;&gt;"ชั้น"&amp;'01.ข้อมูลเบื้องต้น'!$H$2,"",IF(VLOOKUP($A151,'02.คีย์เทอม1'!$A$10:$GT$59,120,FALSE)="","",VLOOKUP($A151,'02.คีย์เทอม1'!$A$10:$GT$59,120,FALSE)))</f>
        <v/>
      </c>
      <c r="BY151" s="1233" t="str">
        <f>IF($A$139&lt;&gt;"ชั้น"&amp;'01.ข้อมูลเบื้องต้น'!$H$2,"",IF(VLOOKUP($A151,'03.คีย์เทอม2'!$A$10:$GT$59,120,FALSE)="","",VLOOKUP($A151,'03.คีย์เทอม2'!$A$10:$GT$59,120,FALSE)))</f>
        <v/>
      </c>
      <c r="BZ151" s="1262" t="str">
        <f t="shared" si="154"/>
        <v/>
      </c>
      <c r="CA151" s="1233" t="str">
        <f>IF('2.ชื่อนักเรียน'!R16="มส","มส",IF('2.ชื่อนักเรียน'!R16="ร","ร",IF('2.ชื่อนักเรียน'!R16="ย้าย","ย้าย",IF($B151="","",IF(BZ151="","",IF(BZ151&gt;=75,"เชี่ยวชาญ",IF(BZ151&gt;=65,"ชำนาญ",IF(BZ151&gt;=55,"พัฒนา",IF(BZ151&gt;=50,"เริ่มต้น","ไม่ผ่าน")))))))))</f>
        <v/>
      </c>
      <c r="CB151" s="1233" t="str">
        <f>IF($A$139&lt;&gt;"ชั้น"&amp;'01.ข้อมูลเบื้องต้น'!$H$2,"",IF(VLOOKUP($A151,'02.คีย์เทอม1'!$A$10:$GT$59,125,FALSE)="","",VLOOKUP($A151,'02.คีย์เทอม1'!$A$10:$GT$59,125,FALSE)))</f>
        <v/>
      </c>
      <c r="CC151" s="1233" t="str">
        <f>IF($A$139&lt;&gt;"ชั้น"&amp;'01.ข้อมูลเบื้องต้น'!$H$2,"",IF(VLOOKUP($A151,'03.คีย์เทอม2'!$A$10:$GT$59,125,FALSE)="","",VLOOKUP($A151,'03.คีย์เทอม2'!$A$10:$GT$59,125,FALSE)))</f>
        <v/>
      </c>
      <c r="CD151" s="1262" t="str">
        <f t="shared" si="155"/>
        <v/>
      </c>
      <c r="CE151" s="1233" t="str">
        <f>IF('2.ชื่อนักเรียน'!R16="มส","มส",IF('2.ชื่อนักเรียน'!R16="ร","ร",IF('2.ชื่อนักเรียน'!R16="ย้าย","ย้าย",IF($B151="","",IF(CD151="","",IF(CD151&gt;=75,"เชี่ยวชาญ",IF(CD151&gt;=65,"ชำนาญ",IF(CD151&gt;=55,"พัฒนา",IF(CD151&gt;=50,"เริ่มต้น","ไม่ผ่าน")))))))))</f>
        <v/>
      </c>
      <c r="CF151" s="1233" t="str">
        <f>IF($A$139&lt;&gt;"ชั้น"&amp;'01.ข้อมูลเบื้องต้น'!$H$2,"",IF(VLOOKUP($A151,'02.คีย์เทอม1'!$A$10:$GT$59,130,FALSE)="","",VLOOKUP($A151,'02.คีย์เทอม1'!$A$10:$GT$59,130,FALSE)))</f>
        <v/>
      </c>
      <c r="CG151" s="1233" t="str">
        <f>IF($A$139&lt;&gt;"ชั้น"&amp;'01.ข้อมูลเบื้องต้น'!$H$2,"",IF(VLOOKUP($A151,'03.คีย์เทอม2'!$A$10:$GT$59,130,FALSE)="","",VLOOKUP($A151,'03.คีย์เทอม2'!$A$10:$GT$59,130,FALSE)))</f>
        <v/>
      </c>
      <c r="CH151" s="1262" t="str">
        <f t="shared" si="156"/>
        <v/>
      </c>
      <c r="CI151" s="1233" t="str">
        <f>IF('2.ชื่อนักเรียน'!R16="มส","มส",IF('2.ชื่อนักเรียน'!R16="ร","ร",IF('2.ชื่อนักเรียน'!R16="ย้าย","ย้าย",IF($B151="","",IF(CH151="","",IF(CH151&gt;=75,"เชี่ยวชาญ",IF(CH151&gt;=65,"ชำนาญ",IF(CH151&gt;=55,"พัฒนา",IF(CH151&gt;=50,"เริ่มต้น","ไม่ผ่าน")))))))))</f>
        <v/>
      </c>
      <c r="CJ151" s="1233" t="str">
        <f>IF($A$139&lt;&gt;"ชั้น"&amp;'01.ข้อมูลเบื้องต้น'!$H$2,"",IF(VLOOKUP($A151,'02.คีย์เทอม1'!$A$10:$GT$59,135,FALSE)="","",VLOOKUP($A151,'02.คีย์เทอม1'!$A$10:$GT$59,135,FALSE)))</f>
        <v/>
      </c>
      <c r="CK151" s="1233" t="str">
        <f>IF($A$139&lt;&gt;"ชั้น"&amp;'01.ข้อมูลเบื้องต้น'!$H$2,"",IF(VLOOKUP($A151,'03.คีย์เทอม2'!$A$10:$GT$59,135,FALSE)="","",VLOOKUP($A151,'03.คีย์เทอม2'!$A$10:$GT$59,135,FALSE)))</f>
        <v/>
      </c>
      <c r="CL151" s="1262" t="str">
        <f t="shared" si="157"/>
        <v/>
      </c>
      <c r="CM151" s="1233" t="str">
        <f>IF('2.ชื่อนักเรียน'!R16="มส","มส",IF('2.ชื่อนักเรียน'!R16="ร","ร",IF('2.ชื่อนักเรียน'!R16="ย้าย","ย้าย",IF($B151="","",IF(CL151="","",IF(CL151&gt;=75,"เชี่ยวชาญ",IF(CL151&gt;=65,"ชำนาญ",IF(CL151&gt;=55,"พัฒนา",IF(CL151&gt;=50,"เริ่มต้น","ไม่ผ่าน")))))))))</f>
        <v/>
      </c>
      <c r="CN151" s="1233" t="str">
        <f>IF($A$139&lt;&gt;"ชั้น"&amp;'01.ข้อมูลเบื้องต้น'!$H$2,"",IF(VLOOKUP($A151,'02.คีย์เทอม1'!$A$10:$GT$59,140,FALSE)="","",VLOOKUP($A151,'02.คีย์เทอม1'!$A$10:$GT$59,140,FALSE)))</f>
        <v/>
      </c>
      <c r="CO151" s="1233" t="str">
        <f>IF($A$139&lt;&gt;"ชั้น"&amp;'01.ข้อมูลเบื้องต้น'!$H$2,"",IF(VLOOKUP($A151,'03.คีย์เทอม2'!$A$10:$GT$59,140,FALSE)="","",VLOOKUP($A151,'03.คีย์เทอม2'!$A$10:$GT$59,140,FALSE)))</f>
        <v/>
      </c>
      <c r="CP151" s="1262" t="str">
        <f t="shared" si="158"/>
        <v/>
      </c>
      <c r="CQ151" s="1233" t="str">
        <f>IF('2.ชื่อนักเรียน'!R16="มส","มส",IF('2.ชื่อนักเรียน'!R16="ร","ร",IF('2.ชื่อนักเรียน'!R16="ย้าย","ย้าย",IF($B151="","",IF(CP151="","",IF(CP151&gt;=75,"เชี่ยวชาญ",IF(CP151&gt;=65,"ชำนาญ",IF(CP151&gt;=55,"พัฒนา",IF(CP151&gt;=50,"เริ่มต้น","ไม่ผ่าน")))))))))</f>
        <v/>
      </c>
      <c r="CR151" s="1233" t="str">
        <f>IF($A$139&lt;&gt;"ชั้น"&amp;'01.ข้อมูลเบื้องต้น'!$H$2,"",IF(VLOOKUP($A151,'02.คีย์เทอม1'!$A$10:$GT$59,145,FALSE)="","",VLOOKUP($A151,'02.คีย์เทอม1'!$A$10:$GT$59,145,FALSE)))</f>
        <v/>
      </c>
      <c r="CS151" s="1233" t="str">
        <f>IF($A$139&lt;&gt;"ชั้น"&amp;'01.ข้อมูลเบื้องต้น'!$H$2,"",IF(VLOOKUP($A151,'03.คีย์เทอม2'!$A$10:$GT$59,145,FALSE)="","",VLOOKUP($A151,'03.คีย์เทอม2'!$A$10:$GT$59,145,FALSE)))</f>
        <v/>
      </c>
      <c r="CT151" s="1262" t="str">
        <f t="shared" si="159"/>
        <v/>
      </c>
      <c r="CU151" s="1233" t="str">
        <f>IF('2.ชื่อนักเรียน'!R16="มส","มส",IF('2.ชื่อนักเรียน'!R16="ร","ร",IF('2.ชื่อนักเรียน'!R16="ย้าย","ย้าย",IF($B151="","",IF(CT151="","",IF(CT151&gt;=75,"เชี่ยวชาญ",IF(CT151&gt;=65,"ชำนาญ",IF(CT151&gt;=55,"พัฒนา",IF(CT151&gt;=50,"เริ่มต้น","ไม่ผ่าน")))))))))</f>
        <v/>
      </c>
      <c r="CV151" s="1233" t="str">
        <f>IF($A$139&lt;&gt;"ชั้น"&amp;'01.ข้อมูลเบื้องต้น'!$H$2,"",IF(VLOOKUP($A151,'02.คีย์เทอม1'!$A$10:$GT$59,150,FALSE)="","",VLOOKUP($A151,'02.คีย์เทอม1'!$A$10:$GT$59,150,FALSE)))</f>
        <v/>
      </c>
      <c r="CW151" s="1233" t="str">
        <f>IF($A$139&lt;&gt;"ชั้น"&amp;'01.ข้อมูลเบื้องต้น'!$H$2,"",IF(VLOOKUP($A151,'03.คีย์เทอม2'!$A$10:$GT$59,150,FALSE)="","",VLOOKUP($A151,'03.คีย์เทอม2'!$A$10:$GT$59,150,FALSE)))</f>
        <v/>
      </c>
      <c r="CX151" s="1262" t="str">
        <f t="shared" si="160"/>
        <v/>
      </c>
      <c r="CY151" s="1233" t="str">
        <f>IF('2.ชื่อนักเรียน'!R16="มส","มส",IF('2.ชื่อนักเรียน'!R16="ร","ร",IF('2.ชื่อนักเรียน'!R16="ย้าย","ย้าย",IF($B151="","",IF(CX151="","",IF(CX151&gt;=75,"เชี่ยวชาญ",IF(CX151&gt;=65,"ชำนาญ",IF(CX151&gt;=55,"พัฒนา",IF(CX151&gt;=50,"เริ่มต้น","ไม่ผ่าน")))))))))</f>
        <v/>
      </c>
      <c r="CZ151" s="1233" t="str">
        <f>IF($A$139&lt;&gt;"ชั้น"&amp;'01.ข้อมูลเบื้องต้น'!$H$2,"",IF(VLOOKUP($A151,'02.คีย์เทอม1'!$A$10:$GT$59,155,FALSE)="","",VLOOKUP($A151,'02.คีย์เทอม1'!$A$10:$GT$59,155,FALSE)))</f>
        <v/>
      </c>
      <c r="DA151" s="1233" t="str">
        <f>IF($A$139&lt;&gt;"ชั้น"&amp;'01.ข้อมูลเบื้องต้น'!$H$2,"",IF(VLOOKUP($A151,'03.คีย์เทอม2'!$A$10:$GT$59,155,FALSE)="","",VLOOKUP($A151,'03.คีย์เทอม2'!$A$10:$GT$59,155,FALSE)))</f>
        <v/>
      </c>
      <c r="DB151" s="1262" t="str">
        <f t="shared" si="161"/>
        <v/>
      </c>
      <c r="DC151" s="1233" t="str">
        <f>IF('2.ชื่อนักเรียน'!R16="มส","มส",IF('2.ชื่อนักเรียน'!R16="ร","ร",IF('2.ชื่อนักเรียน'!R16="ย้าย","ย้าย",IF($B151="","",IF(DB151="","",IF(DB151&gt;=75,"เชี่ยวชาญ",IF(DB151&gt;=65,"ชำนาญ",IF(DB151&gt;=55,"พัฒนา",IF(DB151&gt;=50,"เริ่มต้น","ไม่ผ่าน")))))))))</f>
        <v/>
      </c>
      <c r="DD151" s="1233" t="str">
        <f>IF($A$139&lt;&gt;"ชั้น"&amp;'01.ข้อมูลเบื้องต้น'!$H$2,"",IF(VLOOKUP($A151,'02.คีย์เทอม1'!$A$10:$GT$59,160,FALSE)="","",VLOOKUP($A151,'02.คีย์เทอม1'!$A$10:$GT$59,160,FALSE)))</f>
        <v/>
      </c>
      <c r="DE151" s="1233" t="str">
        <f>IF($A$139&lt;&gt;"ชั้น"&amp;'01.ข้อมูลเบื้องต้น'!$H$2,"",IF(VLOOKUP($A151,'03.คีย์เทอม2'!$A$10:$GT$59,160,FALSE)="","",VLOOKUP($A151,'03.คีย์เทอม2'!$A$10:$GT$59,160,FALSE)))</f>
        <v/>
      </c>
      <c r="DF151" s="1262" t="str">
        <f t="shared" si="162"/>
        <v/>
      </c>
      <c r="DG151" s="1233" t="str">
        <f>IF('2.ชื่อนักเรียน'!R16="มส","มส",IF('2.ชื่อนักเรียน'!R16="ร","ร",IF('2.ชื่อนักเรียน'!R16="ย้าย","ย้าย",IF($B151="","",IF(DF151="","",IF(DF151&gt;=75,"เชี่ยวชาญ",IF(DF151&gt;=65,"ชำนาญ",IF(DF151&gt;=55,"พัฒนา",IF(DF151&gt;=50,"เริ่มต้น","ไม่ผ่าน")))))))))</f>
        <v/>
      </c>
      <c r="DH151" s="1233" t="str">
        <f>IF($A$139&lt;&gt;"ชั้น"&amp;'01.ข้อมูลเบื้องต้น'!$H$2,"",IF(VLOOKUP($A151,'02.คีย์เทอม1'!$A$10:$GT$59,165,FALSE)="","",VLOOKUP($A151,'02.คีย์เทอม1'!$A$10:$GT$59,165,FALSE)))</f>
        <v/>
      </c>
      <c r="DI151" s="1233" t="str">
        <f>IF($A$139&lt;&gt;"ชั้น"&amp;'01.ข้อมูลเบื้องต้น'!$H$2,"",IF(VLOOKUP($A151,'03.คีย์เทอม2'!$A$10:$GT$59,165,FALSE)="","",VLOOKUP($A151,'03.คีย์เทอม2'!$A$10:$GT$59,165,FALSE)))</f>
        <v/>
      </c>
      <c r="DJ151" s="1262" t="str">
        <f t="shared" si="163"/>
        <v/>
      </c>
      <c r="DK151" s="1233" t="str">
        <f>IF('2.ชื่อนักเรียน'!R16="มส","มส",IF('2.ชื่อนักเรียน'!R16="ร","ร",IF('2.ชื่อนักเรียน'!R16="ย้าย","ย้าย",IF($B151="","",IF(DJ151="","",IF(DJ151&gt;=75,"เชี่ยวชาญ",IF(DJ151&gt;=65,"ชำนาญ",IF(DJ151&gt;=55,"พัฒนา",IF(DJ151&gt;=50,"เริ่มต้น","ไม่ผ่าน")))))))))</f>
        <v/>
      </c>
      <c r="DL151" s="1233" t="str">
        <f>IF($A$139&lt;&gt;"ชั้น"&amp;'01.ข้อมูลเบื้องต้น'!$H$2,"",IF(VLOOKUP($A151,'02.คีย์เทอม1'!$A$10:$GT$59,170,FALSE)="","",VLOOKUP($A151,'02.คีย์เทอม1'!$A$10:$GT$59,170,FALSE)))</f>
        <v/>
      </c>
      <c r="DM151" s="1233" t="str">
        <f>IF($A$139&lt;&gt;"ชั้น"&amp;'01.ข้อมูลเบื้องต้น'!$H$2,"",IF(VLOOKUP($A151,'03.คีย์เทอม2'!$A$10:$GT$59,170,FALSE)="","",VLOOKUP($A151,'03.คีย์เทอม2'!$A$10:$GT$59,170,FALSE)))</f>
        <v/>
      </c>
      <c r="DN151" s="1262" t="str">
        <f t="shared" si="164"/>
        <v/>
      </c>
      <c r="DO151" s="1233" t="str">
        <f>IF('2.ชื่อนักเรียน'!R16="มส","มส",IF('2.ชื่อนักเรียน'!R16="ร","ร",IF('2.ชื่อนักเรียน'!R16="ย้าย","ย้าย",IF($B151="","",IF(DN151="","",IF(DN151&gt;=75,"เชี่ยวชาญ",IF(DN151&gt;=65,"ชำนาญ",IF(DN151&gt;=55,"พัฒนา",IF(DN151&gt;=50,"เริ่มต้น","ไม่ผ่าน")))))))))</f>
        <v/>
      </c>
      <c r="DP151" s="1233" t="str">
        <f>IF($A$139&lt;&gt;"ชั้น"&amp;'01.ข้อมูลเบื้องต้น'!$H$2,"",IF(VLOOKUP($A151,'02.คีย์เทอม1'!$A$10:$GT$59,175,FALSE)="","",VLOOKUP($A151,'02.คีย์เทอม1'!$A$10:$GT$59,175,FALSE)))</f>
        <v/>
      </c>
      <c r="DQ151" s="1233" t="str">
        <f>IF($A$139&lt;&gt;"ชั้น"&amp;'01.ข้อมูลเบื้องต้น'!$H$2,"",IF(VLOOKUP($A151,'03.คีย์เทอม2'!$A$10:$GT$59,175,FALSE)="","",VLOOKUP($A151,'03.คีย์เทอม2'!$A$10:$GT$59,175,FALSE)))</f>
        <v/>
      </c>
      <c r="DR151" s="1262" t="str">
        <f t="shared" si="165"/>
        <v/>
      </c>
      <c r="DS151" s="1233" t="str">
        <f>IF('2.ชื่อนักเรียน'!R16="มส","มส",IF('2.ชื่อนักเรียน'!R16="ร","ร",IF('2.ชื่อนักเรียน'!R16="ย้าย","ย้าย",IF($B151="","",IF(DR151="","",IF(DR151&gt;=75,"เชี่ยวชาญ",IF(DR151&gt;=65,"ชำนาญ",IF(DR151&gt;=55,"พัฒนา",IF(DR151&gt;=50,"เริ่มต้น","ไม่ผ่าน")))))))))</f>
        <v/>
      </c>
      <c r="DT151" s="1233" t="str">
        <f>IF($A$139&lt;&gt;"ชั้น"&amp;'01.ข้อมูลเบื้องต้น'!$H$2,"",IF(VLOOKUP($A151,'02.คีย์เทอม1'!$A$10:$GT$59,180,FALSE)="","",VLOOKUP($A151,'02.คีย์เทอม1'!$A$10:$GT$59,180,FALSE)))</f>
        <v/>
      </c>
      <c r="DU151" s="1233" t="str">
        <f>IF($A$139&lt;&gt;"ชั้น"&amp;'01.ข้อมูลเบื้องต้น'!$H$2,"",IF(VLOOKUP($A151,'03.คีย์เทอม2'!$A$10:$GT$59,180,FALSE)="","",VLOOKUP($A151,'03.คีย์เทอม2'!$A$10:$GT$59,180,FALSE)))</f>
        <v/>
      </c>
      <c r="DV151" s="1262" t="str">
        <f t="shared" si="166"/>
        <v/>
      </c>
      <c r="DW151" s="1233" t="str">
        <f>IF('2.ชื่อนักเรียน'!R16="มส","มส",IF('2.ชื่อนักเรียน'!R16="ร","ร",IF('2.ชื่อนักเรียน'!R16="ย้าย","ย้าย",IF($B151="","",IF(DV151="","",IF(DV151&gt;=75,"เชี่ยวชาญ",IF(DV151&gt;=65,"ชำนาญ",IF(DV151&gt;=55,"พัฒนา",IF(DV151&gt;=50,"เริ่มต้น","ไม่ผ่าน")))))))))</f>
        <v/>
      </c>
    </row>
    <row r="152" spans="1:127" ht="16.8" customHeight="1">
      <c r="A152" s="1323">
        <v>7</v>
      </c>
      <c r="B152" s="1312" t="str">
        <f>IF('2.ชื่อนักเรียน'!C17="","",'2.ชื่อนักเรียน'!C17)</f>
        <v/>
      </c>
      <c r="C152" s="1313" t="str">
        <f>IF('2.ชื่อนักเรียน'!D17="","",'2.ชื่อนักเรียน'!D17)</f>
        <v/>
      </c>
      <c r="D152" s="1314" t="str">
        <f>IF($A$139&lt;&gt;"ชั้น"&amp;'01.ข้อมูลเบื้องต้น'!$H$2,"",IF(AK152="","",AK152))</f>
        <v/>
      </c>
      <c r="E152" s="1314" t="str">
        <f>IF($A$139&lt;&gt;"ชั้น"&amp;'01.ข้อมูลเบื้องต้น'!$H$2,"",IF(AO152="","",AO152))</f>
        <v/>
      </c>
      <c r="F152" s="1315" t="str">
        <f>IF($A$139&lt;&gt;"ชั้น"&amp;'01.ข้อมูลเบื้องต้น'!$H$2,"",IF(AS152="","",AS152))</f>
        <v/>
      </c>
      <c r="G152" s="1326" t="str">
        <f>IF($A$139&lt;&gt;"ชั้น"&amp;'01.ข้อมูลเบื้องต้น'!$H$2,"",IF(AW152="","",AW152))</f>
        <v/>
      </c>
      <c r="H152" s="1327" t="str">
        <f>IF($A$139&lt;&gt;"ชั้น"&amp;'01.ข้อมูลเบื้องต้น'!$H$2,"",IF(BA152="","",BA152))</f>
        <v/>
      </c>
      <c r="I152" s="1327" t="str">
        <f>IF($A$139&lt;&gt;"ชั้น"&amp;'01.ข้อมูลเบื้องต้น'!$H$2,"",IF(BE152="","",BE152))</f>
        <v/>
      </c>
      <c r="J152" s="1327" t="str">
        <f>IF($A$139&lt;&gt;"ชั้น"&amp;'01.ข้อมูลเบื้องต้น'!$H$2,"",IF(BI152="","",BI152))</f>
        <v/>
      </c>
      <c r="K152" s="1327" t="str">
        <f>IF($A$139&lt;&gt;"ชั้น"&amp;'01.ข้อมูลเบื้องต้น'!$H$2,"",IF(BM152="","",BM152))</f>
        <v/>
      </c>
      <c r="L152" s="1328" t="str">
        <f>IF($A$139&lt;&gt;"ชั้น"&amp;'01.ข้อมูลเบื้องต้น'!$H$2,"",IF(BO152="","",BO152))</f>
        <v/>
      </c>
      <c r="M152" s="1326" t="str">
        <f>IF($A$139&lt;&gt;"ชั้น"&amp;'01.ข้อมูลเบื้องต้น'!$H$2,"",IF(BS152="","",BS152))</f>
        <v/>
      </c>
      <c r="N152" s="1327" t="str">
        <f>IF($A$139&lt;&gt;"ชั้น"&amp;'01.ข้อมูลเบื้องต้น'!$H$2,"",IF(BW152="","",BW152))</f>
        <v/>
      </c>
      <c r="O152" s="1327" t="str">
        <f>IF($A$139&lt;&gt;"ชั้น"&amp;'01.ข้อมูลเบื้องต้น'!$H$2,"",IF(CA152="","",CA152))</f>
        <v/>
      </c>
      <c r="P152" s="1327" t="str">
        <f>IF($A$139&lt;&gt;"ชั้น"&amp;'01.ข้อมูลเบื้องต้น'!$H$2,"",IF(CE152="","",CE152))</f>
        <v/>
      </c>
      <c r="Q152" s="1327" t="str">
        <f>IF($A$139&lt;&gt;"ชั้น"&amp;'01.ข้อมูลเบื้องต้น'!$H$2,"",IF(CI152="","",CI152))</f>
        <v/>
      </c>
      <c r="R152" s="1327" t="str">
        <f>IF($A$139&lt;&gt;"ชั้น"&amp;'01.ข้อมูลเบื้องต้น'!$H$2,"",IF(CM152="","",CM152))</f>
        <v/>
      </c>
      <c r="S152" s="1327" t="str">
        <f>IF($A$139&lt;&gt;"ชั้น"&amp;'01.ข้อมูลเบื้องต้น'!$H$2,"",IF(CQ152="","",CQ152))</f>
        <v/>
      </c>
      <c r="T152" s="1327" t="str">
        <f>IF($A$139&lt;&gt;"ชั้น"&amp;'01.ข้อมูลเบื้องต้น'!$H$2,"",IF(CU152="","",CU152))</f>
        <v/>
      </c>
      <c r="U152" s="1327" t="str">
        <f>IF($A$139&lt;&gt;"ชั้น"&amp;'01.ข้อมูลเบื้องต้น'!$H$2,"",IF(CY152="","",CY152))</f>
        <v/>
      </c>
      <c r="V152" s="1327" t="str">
        <f>IF($A$139&lt;&gt;"ชั้น"&amp;'01.ข้อมูลเบื้องต้น'!$H$2,"",IF(DC152="","",DC152))</f>
        <v/>
      </c>
      <c r="W152" s="1327" t="str">
        <f>IF($A$139&lt;&gt;"ชั้น"&amp;'01.ข้อมูลเบื้องต้น'!$H$2,"",IF(DG152="","",DG152))</f>
        <v/>
      </c>
      <c r="X152" s="1327" t="str">
        <f>IF($A$139&lt;&gt;"ชั้น"&amp;'01.ข้อมูลเบื้องต้น'!$H$2,"",IF(DK152="","",DK152))</f>
        <v/>
      </c>
      <c r="Y152" s="1327" t="str">
        <f>IF($A$139&lt;&gt;"ชั้น"&amp;'01.ข้อมูลเบื้องต้น'!$H$2,"",IF(DO152="","",DO152))</f>
        <v/>
      </c>
      <c r="Z152" s="1327" t="str">
        <f>IF($A$139&lt;&gt;"ชั้น"&amp;'01.ข้อมูลเบื้องต้น'!$H$2,"",IF(DS152="","",DS152))</f>
        <v/>
      </c>
      <c r="AA152" s="1420" t="str">
        <f>IF($A$139&lt;&gt;"ชั้น"&amp;'01.ข้อมูลเบื้องต้น'!$H$2,"",IF(DW152="","",DW152))</f>
        <v/>
      </c>
      <c r="AB152" s="1330" t="str">
        <f>IF($A$139&lt;&gt;"ชั้น"&amp;'01.ข้อมูลเบื้องต้น'!$H$2,"",'7.พัฒนาผู้เรียน'!G17)</f>
        <v/>
      </c>
      <c r="AC152" s="1331" t="str">
        <f>IF($A$139&lt;&gt;"ชั้น"&amp;'01.ข้อมูลเบื้องต้น'!$H$2,"",'9.คุณลักษณะ'!I17)</f>
        <v/>
      </c>
      <c r="AH152" s="1233" t="str">
        <f>IF($A$139&lt;&gt;"ชั้น"&amp;'01.ข้อมูลเบื้องต้น'!$H$2,"",IF(VLOOKUP($A152,'02.คีย์เทอม1'!$A$10:$GT$59,189,FALSE)="","",VLOOKUP($A152,'02.คีย์เทอม1'!$A$10:$GT$59,189,FALSE)))</f>
        <v/>
      </c>
      <c r="AI152" s="1233" t="str">
        <f>IF($A$139&lt;&gt;"ชั้น"&amp;'01.ข้อมูลเบื้องต้น'!$H$2,"",IF(VLOOKUP($A152,'03.คีย์เทอม2'!$A$10:$GT$59,189,FALSE)="","",VLOOKUP($A152,'03.คีย์เทอม2'!$A$10:$GT$59,189,FALSE)))</f>
        <v/>
      </c>
      <c r="AJ152" s="1262" t="str">
        <f t="shared" si="120"/>
        <v/>
      </c>
      <c r="AK152" s="1233" t="str">
        <f>IF('2.ชื่อนักเรียน'!R17="มส","มส",IF('2.ชื่อนักเรียน'!R17="ร","ร",IF('2.ชื่อนักเรียน'!R17="ย้าย","ย้าย",IF($B152="","",IF(AJ152="","",IF(AJ152&gt;=75,"เชี่ยวชาญ",IF(AJ152&gt;=65,"ชำนาญ",IF(AJ152&gt;=55,"พัฒนา",IF(AJ152&gt;=50,"เริ่มต้น","ไม่ผ่าน")))))))))</f>
        <v/>
      </c>
      <c r="AL152" s="1233" t="str">
        <f>IF($A$139&lt;&gt;"ชั้น"&amp;'01.ข้อมูลเบื้องต้น'!$H$2,"",IF(VLOOKUP($A152,'02.คีย์เทอม1'!$A$10:$GT$59,193,FALSE)="","",VLOOKUP($A152,'02.คีย์เทอม1'!$A$10:$GT$59,193,FALSE)))</f>
        <v/>
      </c>
      <c r="AM152" s="1233" t="str">
        <f>IF($A$139&lt;&gt;"ชั้น"&amp;'01.ข้อมูลเบื้องต้น'!$H$2,"",IF(VLOOKUP($A152,'03.คีย์เทอม2'!$A$10:$GT$59,193,FALSE)="","",VLOOKUP($A152,'03.คีย์เทอม2'!$A$10:$GT$59,193,FALSE)))</f>
        <v/>
      </c>
      <c r="AN152" s="1262" t="str">
        <f t="shared" si="144"/>
        <v/>
      </c>
      <c r="AO152" s="1233" t="str">
        <f>IF('2.ชื่อนักเรียน'!R17="มส","มส",IF('2.ชื่อนักเรียน'!R17="ร","ร",IF('2.ชื่อนักเรียน'!R17="ย้าย","ย้าย",IF($B152="","",IF(AN152="","",IF(AN152&gt;=75,"เชี่ยวชาญ",IF(AN152&gt;=65,"ชำนาญ",IF(AN152&gt;=55,"พัฒนา",IF(AN152&gt;=50,"เริ่มต้น","ไม่ผ่าน")))))))))</f>
        <v/>
      </c>
      <c r="AP152" s="1233" t="str">
        <f>IF($A$139&lt;&gt;"ชั้น"&amp;'01.ข้อมูลเบื้องต้น'!$H$2,"",IF(VLOOKUP($A152,'02.คีย์เทอม1'!$A$10:$GT$59,195,FALSE)="","",VLOOKUP($A152,'02.คีย์เทอม1'!$A$10:$GT$59,195,FALSE)))</f>
        <v/>
      </c>
      <c r="AQ152" s="1233" t="str">
        <f>IF($A$139&lt;&gt;"ชั้น"&amp;'01.ข้อมูลเบื้องต้น'!$H$2,"",IF(VLOOKUP($A152,'03.คีย์เทอม2'!$A$10:$GT$59,195,FALSE)="","",VLOOKUP($A152,'03.คีย์เทอม2'!$A$10:$GT$59,195,FALSE)))</f>
        <v/>
      </c>
      <c r="AR152" s="1262" t="str">
        <f t="shared" si="145"/>
        <v/>
      </c>
      <c r="AS152" s="1233" t="str">
        <f>IF('2.ชื่อนักเรียน'!R17="มส","มส",IF('2.ชื่อนักเรียน'!R17="ร","ร",IF('2.ชื่อนักเรียน'!R17="ย้าย","ย้าย",IF($B152="","",IF(AR152="","",IF(AR152&gt;=75,"เชี่ยวชาญ",IF(AR152&gt;=65,"ชำนาญ",IF(AR152&gt;=55,"พัฒนา",IF(AR152&gt;=50,"เริ่มต้น","ไม่ผ่าน")))))))))</f>
        <v/>
      </c>
      <c r="AT152" s="1233" t="str">
        <f>IF($A$139&lt;&gt;"ชั้น"&amp;'01.ข้อมูลเบื้องต้น'!$H$2,"",IF(VLOOKUP($A152,'02.คีย์เทอม1'!$A$10:$GT$59,196,FALSE)="","",VLOOKUP($A152,'02.คีย์เทอม1'!$A$10:$GT$59,196,FALSE)))</f>
        <v/>
      </c>
      <c r="AU152" s="1233" t="str">
        <f>IF($A$139&lt;&gt;"ชั้น"&amp;'01.ข้อมูลเบื้องต้น'!$H$2,"",IF(VLOOKUP($A152,'03.คีย์เทอม2'!$A$10:$GT$59,196,FALSE)="","",VLOOKUP($A152,'03.คีย์เทอม2'!$A$10:$GT$59,196,FALSE)))</f>
        <v/>
      </c>
      <c r="AV152" s="1262" t="str">
        <f t="shared" si="146"/>
        <v/>
      </c>
      <c r="AW152" s="1233" t="str">
        <f>IF('2.ชื่อนักเรียน'!R17="มส","มส",IF('2.ชื่อนักเรียน'!R17="ร","ร",IF('2.ชื่อนักเรียน'!R17="ย้าย","ย้าย",IF($B152="","",IF(AV152="","",IF(AV152&gt;=75,"เชี่ยวชาญ",IF(AV152&gt;=65,"ชำนาญ",IF(AV152&gt;=55,"พัฒนา",IF(AV152&gt;=50,"เริ่มต้น","ไม่ผ่าน")))))))))</f>
        <v/>
      </c>
      <c r="AX152" s="1233" t="str">
        <f>IF($A$139&lt;&gt;"ชั้น"&amp;'01.ข้อมูลเบื้องต้น'!$H$2,"",IF(VLOOKUP($A152,'02.คีย์เทอม1'!$A$10:$GT$59,197,FALSE)="","",VLOOKUP($A152,'02.คีย์เทอม1'!$A$10:$GT$59,197,FALSE)))</f>
        <v/>
      </c>
      <c r="AY152" s="1233" t="str">
        <f>IF($A$139&lt;&gt;"ชั้น"&amp;'01.ข้อมูลเบื้องต้น'!$H$2,"",IF(VLOOKUP($A152,'03.คีย์เทอม2'!$A$10:$GT$59,197,FALSE)="","",VLOOKUP($A152,'03.คีย์เทอม2'!$A$10:$GT$59,197,FALSE)))</f>
        <v/>
      </c>
      <c r="AZ152" s="1262" t="str">
        <f t="shared" si="147"/>
        <v/>
      </c>
      <c r="BA152" s="1233" t="str">
        <f>IF('2.ชื่อนักเรียน'!R17="มส","มส",IF('2.ชื่อนักเรียน'!R17="ร","ร",IF('2.ชื่อนักเรียน'!R17="ย้าย","ย้าย",IF($B152="","",IF(AZ152="","",IF(AZ152&gt;=75,"เชี่ยวชาญ",IF(AZ152&gt;=65,"ชำนาญ",IF(AZ152&gt;=55,"พัฒนา",IF(AZ152&gt;=50,"เริ่มต้น","ไม่ผ่าน")))))))))</f>
        <v/>
      </c>
      <c r="BB152" s="1233" t="str">
        <f>IF($A$139&lt;&gt;"ชั้น"&amp;'01.ข้อมูลเบื้องต้น'!$H$2,"",IF(VLOOKUP($A152,'02.คีย์เทอม1'!$A$10:$GT$59,198,FALSE)="","",VLOOKUP($A152,'02.คีย์เทอม1'!$A$10:$GT$59,198,FALSE)))</f>
        <v/>
      </c>
      <c r="BC152" s="1233" t="str">
        <f>IF($A$139&lt;&gt;"ชั้น"&amp;'01.ข้อมูลเบื้องต้น'!$H$2,"",IF(VLOOKUP($A152,'03.คีย์เทอม2'!$A$10:$GT$59,198,FALSE)="","",VLOOKUP($A152,'03.คีย์เทอม2'!$A$10:$GT$59,198,FALSE)))</f>
        <v/>
      </c>
      <c r="BD152" s="1262" t="str">
        <f t="shared" si="148"/>
        <v/>
      </c>
      <c r="BE152" s="1233" t="str">
        <f>IF('2.ชื่อนักเรียน'!R17="มส","มส",IF('2.ชื่อนักเรียน'!R17="ร","ร",IF('2.ชื่อนักเรียน'!R17="ย้าย","ย้าย",IF($B152="","",IF(BD152="","",IF(BD152&gt;=75,"เชี่ยวชาญ",IF(BD152&gt;=65,"ชำนาญ",IF(BD152&gt;=55,"พัฒนา",IF(BD152&gt;=50,"เริ่มต้น","ไม่ผ่าน")))))))))</f>
        <v/>
      </c>
      <c r="BF152" s="1233" t="str">
        <f>IF($A$139&lt;&gt;"ชั้น"&amp;'01.ข้อมูลเบื้องต้น'!$H$2,"",IF(VLOOKUP($A152,'02.คีย์เทอม1'!$A$10:$GT$59,199,FALSE)="","",VLOOKUP($A152,'02.คีย์เทอม1'!$A$10:$GT$59,199,FALSE)))</f>
        <v/>
      </c>
      <c r="BG152" s="1233" t="str">
        <f>IF($A$139&lt;&gt;"ชั้น"&amp;'01.ข้อมูลเบื้องต้น'!$H$2,"",IF(VLOOKUP($A152,'03.คีย์เทอม2'!$A$10:$GT$59,199,FALSE)="","",VLOOKUP($A152,'03.คีย์เทอม2'!$A$10:$GT$59,199,FALSE)))</f>
        <v/>
      </c>
      <c r="BH152" s="1262" t="str">
        <f t="shared" si="149"/>
        <v/>
      </c>
      <c r="BI152" s="1233" t="str">
        <f>IF('2.ชื่อนักเรียน'!R17="มส","มส",IF('2.ชื่อนักเรียน'!R17="ร","ร",IF('2.ชื่อนักเรียน'!R17="ย้าย","ย้าย",IF($B152="","",IF(BH152="","",IF(BH152&gt;=75,"เชี่ยวชาญ",IF(BH152&gt;=65,"ชำนาญ",IF(BH152&gt;=55,"พัฒนา",IF(BH152&gt;=50,"เริ่มต้น","ไม่ผ่าน")))))))))</f>
        <v/>
      </c>
      <c r="BJ152" s="1233" t="str">
        <f>IF($A$139&lt;&gt;"ชั้น"&amp;'01.ข้อมูลเบื้องต้น'!$H$2,"",IF(VLOOKUP($A152,'02.คีย์เทอม1'!$A$10:$GT$59,200,FALSE)="","",VLOOKUP($A152,'02.คีย์เทอม1'!$A$10:$GT$59,200,FALSE)))</f>
        <v/>
      </c>
      <c r="BK152" s="1233" t="str">
        <f>IF($A$139&lt;&gt;"ชั้น"&amp;'01.ข้อมูลเบื้องต้น'!$H$2,"",IF(VLOOKUP($A152,'03.คีย์เทอม2'!$A$10:$GT$59,200,FALSE)="","",VLOOKUP($A152,'03.คีย์เทอม2'!$A$10:$GT$59,200,FALSE)))</f>
        <v/>
      </c>
      <c r="BL152" s="1262" t="str">
        <f t="shared" si="150"/>
        <v/>
      </c>
      <c r="BM152" s="1233" t="str">
        <f>IF('2.ชื่อนักเรียน'!R17="มส","มส",IF('2.ชื่อนักเรียน'!R17="ร","ร",IF('2.ชื่อนักเรียน'!R17="ย้าย","ย้าย",IF($B152="","",IF(BL152="","",IF(BL152&gt;=75,"เชี่ยวชาญ",IF(BL152&gt;=65,"ชำนาญ",IF(BL152&gt;=55,"พัฒนา",IF(BL152&gt;=50,"เริ่มต้น","ไม่ผ่าน")))))))))</f>
        <v/>
      </c>
      <c r="BN152" s="1262" t="str">
        <f t="shared" si="151"/>
        <v/>
      </c>
      <c r="BO152" s="1233" t="str">
        <f>IF('2.ชื่อนักเรียน'!R17="มส","มส",IF('2.ชื่อนักเรียน'!R17="ร","ร",IF('2.ชื่อนักเรียน'!R17="ย้าย","ย้าย",IF($B152="","",IF(BN152="","",IF(BN152&gt;=75,"เชี่ยวชาญ",IF(BN152&gt;=65,"ชำนาญ",IF(BN152&gt;=55,"พัฒนา",IF(BN152&gt;=50,"เริ่มต้น","ไม่ผ่าน")))))))))</f>
        <v/>
      </c>
      <c r="BP152" s="1233" t="str">
        <f>IF($A$139&lt;&gt;"ชั้น"&amp;'01.ข้อมูลเบื้องต้น'!$H$2,"",IF(VLOOKUP($A152,'02.คีย์เทอม1'!$A$10:$GT$59,110,FALSE)="","",VLOOKUP($A152,'02.คีย์เทอม1'!$A$10:$GT$59,110,FALSE)))</f>
        <v/>
      </c>
      <c r="BQ152" s="1233" t="str">
        <f>IF($A$139&lt;&gt;"ชั้น"&amp;'01.ข้อมูลเบื้องต้น'!$H$2,"",IF(VLOOKUP($A152,'03.คีย์เทอม2'!$A$10:$GT$59,110,FALSE)="","",VLOOKUP($A152,'03.คีย์เทอม2'!$A$10:$GT$59,110,FALSE)))</f>
        <v/>
      </c>
      <c r="BR152" s="1262" t="str">
        <f t="shared" si="152"/>
        <v/>
      </c>
      <c r="BS152" s="1233" t="str">
        <f>IF('2.ชื่อนักเรียน'!R17="มส","มส",IF('2.ชื่อนักเรียน'!R17="ร","ร",IF('2.ชื่อนักเรียน'!R17="ย้าย","ย้าย",IF($B152="","",IF(BR152="","",IF(BR152&gt;=75,"เชี่ยวชาญ",IF(BR152&gt;=65,"ชำนาญ",IF(BR152&gt;=55,"พัฒนา",IF(BR152&gt;=50,"เริ่มต้น","ไม่ผ่าน")))))))))</f>
        <v/>
      </c>
      <c r="BT152" s="1233" t="str">
        <f>IF($A$139&lt;&gt;"ชั้น"&amp;'01.ข้อมูลเบื้องต้น'!$H$2,"",IF(VLOOKUP($A152,'02.คีย์เทอม1'!$A$10:$GT$59,115,FALSE)="","",VLOOKUP($A152,'02.คีย์เทอม1'!$A$10:$GT$59,115,FALSE)))</f>
        <v/>
      </c>
      <c r="BU152" s="1233" t="str">
        <f>IF($A$139&lt;&gt;"ชั้น"&amp;'01.ข้อมูลเบื้องต้น'!$H$2,"",IF(VLOOKUP($A152,'03.คีย์เทอม2'!$A$10:$GT$59,115,FALSE)="","",VLOOKUP($A152,'03.คีย์เทอม2'!$A$10:$GT$59,115,FALSE)))</f>
        <v/>
      </c>
      <c r="BV152" s="1262" t="str">
        <f t="shared" si="153"/>
        <v/>
      </c>
      <c r="BW152" s="1233" t="str">
        <f>IF('2.ชื่อนักเรียน'!R17="มส","มส",IF('2.ชื่อนักเรียน'!R17="ร","ร",IF('2.ชื่อนักเรียน'!R17="ย้าย","ย้าย",IF($B152="","",IF(BV152="","",IF(BV152&gt;=75,"เชี่ยวชาญ",IF(BV152&gt;=65,"ชำนาญ",IF(BV152&gt;=55,"พัฒนา",IF(BV152&gt;=50,"เริ่มต้น","ไม่ผ่าน")))))))))</f>
        <v/>
      </c>
      <c r="BX152" s="1233" t="str">
        <f>IF($A$139&lt;&gt;"ชั้น"&amp;'01.ข้อมูลเบื้องต้น'!$H$2,"",IF(VLOOKUP($A152,'02.คีย์เทอม1'!$A$10:$GT$59,120,FALSE)="","",VLOOKUP($A152,'02.คีย์เทอม1'!$A$10:$GT$59,120,FALSE)))</f>
        <v/>
      </c>
      <c r="BY152" s="1233" t="str">
        <f>IF($A$139&lt;&gt;"ชั้น"&amp;'01.ข้อมูลเบื้องต้น'!$H$2,"",IF(VLOOKUP($A152,'03.คีย์เทอม2'!$A$10:$GT$59,120,FALSE)="","",VLOOKUP($A152,'03.คีย์เทอม2'!$A$10:$GT$59,120,FALSE)))</f>
        <v/>
      </c>
      <c r="BZ152" s="1262" t="str">
        <f t="shared" si="154"/>
        <v/>
      </c>
      <c r="CA152" s="1233" t="str">
        <f>IF('2.ชื่อนักเรียน'!R17="มส","มส",IF('2.ชื่อนักเรียน'!R17="ร","ร",IF('2.ชื่อนักเรียน'!R17="ย้าย","ย้าย",IF($B152="","",IF(BZ152="","",IF(BZ152&gt;=75,"เชี่ยวชาญ",IF(BZ152&gt;=65,"ชำนาญ",IF(BZ152&gt;=55,"พัฒนา",IF(BZ152&gt;=50,"เริ่มต้น","ไม่ผ่าน")))))))))</f>
        <v/>
      </c>
      <c r="CB152" s="1233" t="str">
        <f>IF($A$139&lt;&gt;"ชั้น"&amp;'01.ข้อมูลเบื้องต้น'!$H$2,"",IF(VLOOKUP($A152,'02.คีย์เทอม1'!$A$10:$GT$59,125,FALSE)="","",VLOOKUP($A152,'02.คีย์เทอม1'!$A$10:$GT$59,125,FALSE)))</f>
        <v/>
      </c>
      <c r="CC152" s="1233" t="str">
        <f>IF($A$139&lt;&gt;"ชั้น"&amp;'01.ข้อมูลเบื้องต้น'!$H$2,"",IF(VLOOKUP($A152,'03.คีย์เทอม2'!$A$10:$GT$59,125,FALSE)="","",VLOOKUP($A152,'03.คีย์เทอม2'!$A$10:$GT$59,125,FALSE)))</f>
        <v/>
      </c>
      <c r="CD152" s="1262" t="str">
        <f t="shared" si="155"/>
        <v/>
      </c>
      <c r="CE152" s="1233" t="str">
        <f>IF('2.ชื่อนักเรียน'!R17="มส","มส",IF('2.ชื่อนักเรียน'!R17="ร","ร",IF('2.ชื่อนักเรียน'!R17="ย้าย","ย้าย",IF($B152="","",IF(CD152="","",IF(CD152&gt;=75,"เชี่ยวชาญ",IF(CD152&gt;=65,"ชำนาญ",IF(CD152&gt;=55,"พัฒนา",IF(CD152&gt;=50,"เริ่มต้น","ไม่ผ่าน")))))))))</f>
        <v/>
      </c>
      <c r="CF152" s="1233" t="str">
        <f>IF($A$139&lt;&gt;"ชั้น"&amp;'01.ข้อมูลเบื้องต้น'!$H$2,"",IF(VLOOKUP($A152,'02.คีย์เทอม1'!$A$10:$GT$59,130,FALSE)="","",VLOOKUP($A152,'02.คีย์เทอม1'!$A$10:$GT$59,130,FALSE)))</f>
        <v/>
      </c>
      <c r="CG152" s="1233" t="str">
        <f>IF($A$139&lt;&gt;"ชั้น"&amp;'01.ข้อมูลเบื้องต้น'!$H$2,"",IF(VLOOKUP($A152,'03.คีย์เทอม2'!$A$10:$GT$59,130,FALSE)="","",VLOOKUP($A152,'03.คีย์เทอม2'!$A$10:$GT$59,130,FALSE)))</f>
        <v/>
      </c>
      <c r="CH152" s="1262" t="str">
        <f t="shared" si="156"/>
        <v/>
      </c>
      <c r="CI152" s="1233" t="str">
        <f>IF('2.ชื่อนักเรียน'!R17="มส","มส",IF('2.ชื่อนักเรียน'!R17="ร","ร",IF('2.ชื่อนักเรียน'!R17="ย้าย","ย้าย",IF($B152="","",IF(CH152="","",IF(CH152&gt;=75,"เชี่ยวชาญ",IF(CH152&gt;=65,"ชำนาญ",IF(CH152&gt;=55,"พัฒนา",IF(CH152&gt;=50,"เริ่มต้น","ไม่ผ่าน")))))))))</f>
        <v/>
      </c>
      <c r="CJ152" s="1233" t="str">
        <f>IF($A$139&lt;&gt;"ชั้น"&amp;'01.ข้อมูลเบื้องต้น'!$H$2,"",IF(VLOOKUP($A152,'02.คีย์เทอม1'!$A$10:$GT$59,135,FALSE)="","",VLOOKUP($A152,'02.คีย์เทอม1'!$A$10:$GT$59,135,FALSE)))</f>
        <v/>
      </c>
      <c r="CK152" s="1233" t="str">
        <f>IF($A$139&lt;&gt;"ชั้น"&amp;'01.ข้อมูลเบื้องต้น'!$H$2,"",IF(VLOOKUP($A152,'03.คีย์เทอม2'!$A$10:$GT$59,135,FALSE)="","",VLOOKUP($A152,'03.คีย์เทอม2'!$A$10:$GT$59,135,FALSE)))</f>
        <v/>
      </c>
      <c r="CL152" s="1262" t="str">
        <f t="shared" si="157"/>
        <v/>
      </c>
      <c r="CM152" s="1233" t="str">
        <f>IF('2.ชื่อนักเรียน'!R17="มส","มส",IF('2.ชื่อนักเรียน'!R17="ร","ร",IF('2.ชื่อนักเรียน'!R17="ย้าย","ย้าย",IF($B152="","",IF(CL152="","",IF(CL152&gt;=75,"เชี่ยวชาญ",IF(CL152&gt;=65,"ชำนาญ",IF(CL152&gt;=55,"พัฒนา",IF(CL152&gt;=50,"เริ่มต้น","ไม่ผ่าน")))))))))</f>
        <v/>
      </c>
      <c r="CN152" s="1233" t="str">
        <f>IF($A$139&lt;&gt;"ชั้น"&amp;'01.ข้อมูลเบื้องต้น'!$H$2,"",IF(VLOOKUP($A152,'02.คีย์เทอม1'!$A$10:$GT$59,140,FALSE)="","",VLOOKUP($A152,'02.คีย์เทอม1'!$A$10:$GT$59,140,FALSE)))</f>
        <v/>
      </c>
      <c r="CO152" s="1233" t="str">
        <f>IF($A$139&lt;&gt;"ชั้น"&amp;'01.ข้อมูลเบื้องต้น'!$H$2,"",IF(VLOOKUP($A152,'03.คีย์เทอม2'!$A$10:$GT$59,140,FALSE)="","",VLOOKUP($A152,'03.คีย์เทอม2'!$A$10:$GT$59,140,FALSE)))</f>
        <v/>
      </c>
      <c r="CP152" s="1262" t="str">
        <f t="shared" si="158"/>
        <v/>
      </c>
      <c r="CQ152" s="1233" t="str">
        <f>IF('2.ชื่อนักเรียน'!R17="มส","มส",IF('2.ชื่อนักเรียน'!R17="ร","ร",IF('2.ชื่อนักเรียน'!R17="ย้าย","ย้าย",IF($B152="","",IF(CP152="","",IF(CP152&gt;=75,"เชี่ยวชาญ",IF(CP152&gt;=65,"ชำนาญ",IF(CP152&gt;=55,"พัฒนา",IF(CP152&gt;=50,"เริ่มต้น","ไม่ผ่าน")))))))))</f>
        <v/>
      </c>
      <c r="CR152" s="1233" t="str">
        <f>IF($A$139&lt;&gt;"ชั้น"&amp;'01.ข้อมูลเบื้องต้น'!$H$2,"",IF(VLOOKUP($A152,'02.คีย์เทอม1'!$A$10:$GT$59,145,FALSE)="","",VLOOKUP($A152,'02.คีย์เทอม1'!$A$10:$GT$59,145,FALSE)))</f>
        <v/>
      </c>
      <c r="CS152" s="1233" t="str">
        <f>IF($A$139&lt;&gt;"ชั้น"&amp;'01.ข้อมูลเบื้องต้น'!$H$2,"",IF(VLOOKUP($A152,'03.คีย์เทอม2'!$A$10:$GT$59,145,FALSE)="","",VLOOKUP($A152,'03.คีย์เทอม2'!$A$10:$GT$59,145,FALSE)))</f>
        <v/>
      </c>
      <c r="CT152" s="1262" t="str">
        <f t="shared" si="159"/>
        <v/>
      </c>
      <c r="CU152" s="1233" t="str">
        <f>IF('2.ชื่อนักเรียน'!R17="มส","มส",IF('2.ชื่อนักเรียน'!R17="ร","ร",IF('2.ชื่อนักเรียน'!R17="ย้าย","ย้าย",IF($B152="","",IF(CT152="","",IF(CT152&gt;=75,"เชี่ยวชาญ",IF(CT152&gt;=65,"ชำนาญ",IF(CT152&gt;=55,"พัฒนา",IF(CT152&gt;=50,"เริ่มต้น","ไม่ผ่าน")))))))))</f>
        <v/>
      </c>
      <c r="CV152" s="1233" t="str">
        <f>IF($A$139&lt;&gt;"ชั้น"&amp;'01.ข้อมูลเบื้องต้น'!$H$2,"",IF(VLOOKUP($A152,'02.คีย์เทอม1'!$A$10:$GT$59,150,FALSE)="","",VLOOKUP($A152,'02.คีย์เทอม1'!$A$10:$GT$59,150,FALSE)))</f>
        <v/>
      </c>
      <c r="CW152" s="1233" t="str">
        <f>IF($A$139&lt;&gt;"ชั้น"&amp;'01.ข้อมูลเบื้องต้น'!$H$2,"",IF(VLOOKUP($A152,'03.คีย์เทอม2'!$A$10:$GT$59,150,FALSE)="","",VLOOKUP($A152,'03.คีย์เทอม2'!$A$10:$GT$59,150,FALSE)))</f>
        <v/>
      </c>
      <c r="CX152" s="1262" t="str">
        <f t="shared" si="160"/>
        <v/>
      </c>
      <c r="CY152" s="1233" t="str">
        <f>IF('2.ชื่อนักเรียน'!R17="มส","มส",IF('2.ชื่อนักเรียน'!R17="ร","ร",IF('2.ชื่อนักเรียน'!R17="ย้าย","ย้าย",IF($B152="","",IF(CX152="","",IF(CX152&gt;=75,"เชี่ยวชาญ",IF(CX152&gt;=65,"ชำนาญ",IF(CX152&gt;=55,"พัฒนา",IF(CX152&gt;=50,"เริ่มต้น","ไม่ผ่าน")))))))))</f>
        <v/>
      </c>
      <c r="CZ152" s="1233" t="str">
        <f>IF($A$139&lt;&gt;"ชั้น"&amp;'01.ข้อมูลเบื้องต้น'!$H$2,"",IF(VLOOKUP($A152,'02.คีย์เทอม1'!$A$10:$GT$59,155,FALSE)="","",VLOOKUP($A152,'02.คีย์เทอม1'!$A$10:$GT$59,155,FALSE)))</f>
        <v/>
      </c>
      <c r="DA152" s="1233" t="str">
        <f>IF($A$139&lt;&gt;"ชั้น"&amp;'01.ข้อมูลเบื้องต้น'!$H$2,"",IF(VLOOKUP($A152,'03.คีย์เทอม2'!$A$10:$GT$59,155,FALSE)="","",VLOOKUP($A152,'03.คีย์เทอม2'!$A$10:$GT$59,155,FALSE)))</f>
        <v/>
      </c>
      <c r="DB152" s="1262" t="str">
        <f t="shared" si="161"/>
        <v/>
      </c>
      <c r="DC152" s="1233" t="str">
        <f>IF('2.ชื่อนักเรียน'!R17="มส","มส",IF('2.ชื่อนักเรียน'!R17="ร","ร",IF('2.ชื่อนักเรียน'!R17="ย้าย","ย้าย",IF($B152="","",IF(DB152="","",IF(DB152&gt;=75,"เชี่ยวชาญ",IF(DB152&gt;=65,"ชำนาญ",IF(DB152&gt;=55,"พัฒนา",IF(DB152&gt;=50,"เริ่มต้น","ไม่ผ่าน")))))))))</f>
        <v/>
      </c>
      <c r="DD152" s="1233" t="str">
        <f>IF($A$139&lt;&gt;"ชั้น"&amp;'01.ข้อมูลเบื้องต้น'!$H$2,"",IF(VLOOKUP($A152,'02.คีย์เทอม1'!$A$10:$GT$59,160,FALSE)="","",VLOOKUP($A152,'02.คีย์เทอม1'!$A$10:$GT$59,160,FALSE)))</f>
        <v/>
      </c>
      <c r="DE152" s="1233" t="str">
        <f>IF($A$139&lt;&gt;"ชั้น"&amp;'01.ข้อมูลเบื้องต้น'!$H$2,"",IF(VLOOKUP($A152,'03.คีย์เทอม2'!$A$10:$GT$59,160,FALSE)="","",VLOOKUP($A152,'03.คีย์เทอม2'!$A$10:$GT$59,160,FALSE)))</f>
        <v/>
      </c>
      <c r="DF152" s="1262" t="str">
        <f t="shared" si="162"/>
        <v/>
      </c>
      <c r="DG152" s="1233" t="str">
        <f>IF('2.ชื่อนักเรียน'!R17="มส","มส",IF('2.ชื่อนักเรียน'!R17="ร","ร",IF('2.ชื่อนักเรียน'!R17="ย้าย","ย้าย",IF($B152="","",IF(DF152="","",IF(DF152&gt;=75,"เชี่ยวชาญ",IF(DF152&gt;=65,"ชำนาญ",IF(DF152&gt;=55,"พัฒนา",IF(DF152&gt;=50,"เริ่มต้น","ไม่ผ่าน")))))))))</f>
        <v/>
      </c>
      <c r="DH152" s="1233" t="str">
        <f>IF($A$139&lt;&gt;"ชั้น"&amp;'01.ข้อมูลเบื้องต้น'!$H$2,"",IF(VLOOKUP($A152,'02.คีย์เทอม1'!$A$10:$GT$59,165,FALSE)="","",VLOOKUP($A152,'02.คีย์เทอม1'!$A$10:$GT$59,165,FALSE)))</f>
        <v/>
      </c>
      <c r="DI152" s="1233" t="str">
        <f>IF($A$139&lt;&gt;"ชั้น"&amp;'01.ข้อมูลเบื้องต้น'!$H$2,"",IF(VLOOKUP($A152,'03.คีย์เทอม2'!$A$10:$GT$59,165,FALSE)="","",VLOOKUP($A152,'03.คีย์เทอม2'!$A$10:$GT$59,165,FALSE)))</f>
        <v/>
      </c>
      <c r="DJ152" s="1262" t="str">
        <f t="shared" si="163"/>
        <v/>
      </c>
      <c r="DK152" s="1233" t="str">
        <f>IF('2.ชื่อนักเรียน'!R17="มส","มส",IF('2.ชื่อนักเรียน'!R17="ร","ร",IF('2.ชื่อนักเรียน'!R17="ย้าย","ย้าย",IF($B152="","",IF(DJ152="","",IF(DJ152&gt;=75,"เชี่ยวชาญ",IF(DJ152&gt;=65,"ชำนาญ",IF(DJ152&gt;=55,"พัฒนา",IF(DJ152&gt;=50,"เริ่มต้น","ไม่ผ่าน")))))))))</f>
        <v/>
      </c>
      <c r="DL152" s="1233" t="str">
        <f>IF($A$139&lt;&gt;"ชั้น"&amp;'01.ข้อมูลเบื้องต้น'!$H$2,"",IF(VLOOKUP($A152,'02.คีย์เทอม1'!$A$10:$GT$59,170,FALSE)="","",VLOOKUP($A152,'02.คีย์เทอม1'!$A$10:$GT$59,170,FALSE)))</f>
        <v/>
      </c>
      <c r="DM152" s="1233" t="str">
        <f>IF($A$139&lt;&gt;"ชั้น"&amp;'01.ข้อมูลเบื้องต้น'!$H$2,"",IF(VLOOKUP($A152,'03.คีย์เทอม2'!$A$10:$GT$59,170,FALSE)="","",VLOOKUP($A152,'03.คีย์เทอม2'!$A$10:$GT$59,170,FALSE)))</f>
        <v/>
      </c>
      <c r="DN152" s="1262" t="str">
        <f t="shared" si="164"/>
        <v/>
      </c>
      <c r="DO152" s="1233" t="str">
        <f>IF('2.ชื่อนักเรียน'!R17="มส","มส",IF('2.ชื่อนักเรียน'!R17="ร","ร",IF('2.ชื่อนักเรียน'!R17="ย้าย","ย้าย",IF($B152="","",IF(DN152="","",IF(DN152&gt;=75,"เชี่ยวชาญ",IF(DN152&gt;=65,"ชำนาญ",IF(DN152&gt;=55,"พัฒนา",IF(DN152&gt;=50,"เริ่มต้น","ไม่ผ่าน")))))))))</f>
        <v/>
      </c>
      <c r="DP152" s="1233" t="str">
        <f>IF($A$139&lt;&gt;"ชั้น"&amp;'01.ข้อมูลเบื้องต้น'!$H$2,"",IF(VLOOKUP($A152,'02.คีย์เทอม1'!$A$10:$GT$59,175,FALSE)="","",VLOOKUP($A152,'02.คีย์เทอม1'!$A$10:$GT$59,175,FALSE)))</f>
        <v/>
      </c>
      <c r="DQ152" s="1233" t="str">
        <f>IF($A$139&lt;&gt;"ชั้น"&amp;'01.ข้อมูลเบื้องต้น'!$H$2,"",IF(VLOOKUP($A152,'03.คีย์เทอม2'!$A$10:$GT$59,175,FALSE)="","",VLOOKUP($A152,'03.คีย์เทอม2'!$A$10:$GT$59,175,FALSE)))</f>
        <v/>
      </c>
      <c r="DR152" s="1262" t="str">
        <f t="shared" si="165"/>
        <v/>
      </c>
      <c r="DS152" s="1233" t="str">
        <f>IF('2.ชื่อนักเรียน'!R17="มส","มส",IF('2.ชื่อนักเรียน'!R17="ร","ร",IF('2.ชื่อนักเรียน'!R17="ย้าย","ย้าย",IF($B152="","",IF(DR152="","",IF(DR152&gt;=75,"เชี่ยวชาญ",IF(DR152&gt;=65,"ชำนาญ",IF(DR152&gt;=55,"พัฒนา",IF(DR152&gt;=50,"เริ่มต้น","ไม่ผ่าน")))))))))</f>
        <v/>
      </c>
      <c r="DT152" s="1233" t="str">
        <f>IF($A$139&lt;&gt;"ชั้น"&amp;'01.ข้อมูลเบื้องต้น'!$H$2,"",IF(VLOOKUP($A152,'02.คีย์เทอม1'!$A$10:$GT$59,180,FALSE)="","",VLOOKUP($A152,'02.คีย์เทอม1'!$A$10:$GT$59,180,FALSE)))</f>
        <v/>
      </c>
      <c r="DU152" s="1233" t="str">
        <f>IF($A$139&lt;&gt;"ชั้น"&amp;'01.ข้อมูลเบื้องต้น'!$H$2,"",IF(VLOOKUP($A152,'03.คีย์เทอม2'!$A$10:$GT$59,180,FALSE)="","",VLOOKUP($A152,'03.คีย์เทอม2'!$A$10:$GT$59,180,FALSE)))</f>
        <v/>
      </c>
      <c r="DV152" s="1262" t="str">
        <f t="shared" si="166"/>
        <v/>
      </c>
      <c r="DW152" s="1233" t="str">
        <f>IF('2.ชื่อนักเรียน'!R17="มส","มส",IF('2.ชื่อนักเรียน'!R17="ร","ร",IF('2.ชื่อนักเรียน'!R17="ย้าย","ย้าย",IF($B152="","",IF(DV152="","",IF(DV152&gt;=75,"เชี่ยวชาญ",IF(DV152&gt;=65,"ชำนาญ",IF(DV152&gt;=55,"พัฒนา",IF(DV152&gt;=50,"เริ่มต้น","ไม่ผ่าน")))))))))</f>
        <v/>
      </c>
    </row>
    <row r="153" spans="1:127" ht="16.8" customHeight="1">
      <c r="A153" s="1323">
        <v>8</v>
      </c>
      <c r="B153" s="1312" t="str">
        <f>IF('2.ชื่อนักเรียน'!C18="","",'2.ชื่อนักเรียน'!C18)</f>
        <v/>
      </c>
      <c r="C153" s="1313" t="str">
        <f>IF('2.ชื่อนักเรียน'!D18="","",'2.ชื่อนักเรียน'!D18)</f>
        <v/>
      </c>
      <c r="D153" s="1314" t="str">
        <f>IF($A$139&lt;&gt;"ชั้น"&amp;'01.ข้อมูลเบื้องต้น'!$H$2,"",IF(AK153="","",AK153))</f>
        <v/>
      </c>
      <c r="E153" s="1314" t="str">
        <f>IF($A$139&lt;&gt;"ชั้น"&amp;'01.ข้อมูลเบื้องต้น'!$H$2,"",IF(AO153="","",AO153))</f>
        <v/>
      </c>
      <c r="F153" s="1315" t="str">
        <f>IF($A$139&lt;&gt;"ชั้น"&amp;'01.ข้อมูลเบื้องต้น'!$H$2,"",IF(AS153="","",AS153))</f>
        <v/>
      </c>
      <c r="G153" s="1326" t="str">
        <f>IF($A$139&lt;&gt;"ชั้น"&amp;'01.ข้อมูลเบื้องต้น'!$H$2,"",IF(AW153="","",AW153))</f>
        <v/>
      </c>
      <c r="H153" s="1327" t="str">
        <f>IF($A$139&lt;&gt;"ชั้น"&amp;'01.ข้อมูลเบื้องต้น'!$H$2,"",IF(BA153="","",BA153))</f>
        <v/>
      </c>
      <c r="I153" s="1327" t="str">
        <f>IF($A$139&lt;&gt;"ชั้น"&amp;'01.ข้อมูลเบื้องต้น'!$H$2,"",IF(BE153="","",BE153))</f>
        <v/>
      </c>
      <c r="J153" s="1327" t="str">
        <f>IF($A$139&lt;&gt;"ชั้น"&amp;'01.ข้อมูลเบื้องต้น'!$H$2,"",IF(BI153="","",BI153))</f>
        <v/>
      </c>
      <c r="K153" s="1327" t="str">
        <f>IF($A$139&lt;&gt;"ชั้น"&amp;'01.ข้อมูลเบื้องต้น'!$H$2,"",IF(BM153="","",BM153))</f>
        <v/>
      </c>
      <c r="L153" s="1328" t="str">
        <f>IF($A$139&lt;&gt;"ชั้น"&amp;'01.ข้อมูลเบื้องต้น'!$H$2,"",IF(BO153="","",BO153))</f>
        <v/>
      </c>
      <c r="M153" s="1326" t="str">
        <f>IF($A$139&lt;&gt;"ชั้น"&amp;'01.ข้อมูลเบื้องต้น'!$H$2,"",IF(BS153="","",BS153))</f>
        <v/>
      </c>
      <c r="N153" s="1327" t="str">
        <f>IF($A$139&lt;&gt;"ชั้น"&amp;'01.ข้อมูลเบื้องต้น'!$H$2,"",IF(BW153="","",BW153))</f>
        <v/>
      </c>
      <c r="O153" s="1327" t="str">
        <f>IF($A$139&lt;&gt;"ชั้น"&amp;'01.ข้อมูลเบื้องต้น'!$H$2,"",IF(CA153="","",CA153))</f>
        <v/>
      </c>
      <c r="P153" s="1327" t="str">
        <f>IF($A$139&lt;&gt;"ชั้น"&amp;'01.ข้อมูลเบื้องต้น'!$H$2,"",IF(CE153="","",CE153))</f>
        <v/>
      </c>
      <c r="Q153" s="1327" t="str">
        <f>IF($A$139&lt;&gt;"ชั้น"&amp;'01.ข้อมูลเบื้องต้น'!$H$2,"",IF(CI153="","",CI153))</f>
        <v/>
      </c>
      <c r="R153" s="1327" t="str">
        <f>IF($A$139&lt;&gt;"ชั้น"&amp;'01.ข้อมูลเบื้องต้น'!$H$2,"",IF(CM153="","",CM153))</f>
        <v/>
      </c>
      <c r="S153" s="1327" t="str">
        <f>IF($A$139&lt;&gt;"ชั้น"&amp;'01.ข้อมูลเบื้องต้น'!$H$2,"",IF(CQ153="","",CQ153))</f>
        <v/>
      </c>
      <c r="T153" s="1327" t="str">
        <f>IF($A$139&lt;&gt;"ชั้น"&amp;'01.ข้อมูลเบื้องต้น'!$H$2,"",IF(CU153="","",CU153))</f>
        <v/>
      </c>
      <c r="U153" s="1327" t="str">
        <f>IF($A$139&lt;&gt;"ชั้น"&amp;'01.ข้อมูลเบื้องต้น'!$H$2,"",IF(CY153="","",CY153))</f>
        <v/>
      </c>
      <c r="V153" s="1327" t="str">
        <f>IF($A$139&lt;&gt;"ชั้น"&amp;'01.ข้อมูลเบื้องต้น'!$H$2,"",IF(DC153="","",DC153))</f>
        <v/>
      </c>
      <c r="W153" s="1327" t="str">
        <f>IF($A$139&lt;&gt;"ชั้น"&amp;'01.ข้อมูลเบื้องต้น'!$H$2,"",IF(DG153="","",DG153))</f>
        <v/>
      </c>
      <c r="X153" s="1327" t="str">
        <f>IF($A$139&lt;&gt;"ชั้น"&amp;'01.ข้อมูลเบื้องต้น'!$H$2,"",IF(DK153="","",DK153))</f>
        <v/>
      </c>
      <c r="Y153" s="1327" t="str">
        <f>IF($A$139&lt;&gt;"ชั้น"&amp;'01.ข้อมูลเบื้องต้น'!$H$2,"",IF(DO153="","",DO153))</f>
        <v/>
      </c>
      <c r="Z153" s="1327" t="str">
        <f>IF($A$139&lt;&gt;"ชั้น"&amp;'01.ข้อมูลเบื้องต้น'!$H$2,"",IF(DS153="","",DS153))</f>
        <v/>
      </c>
      <c r="AA153" s="1420" t="str">
        <f>IF($A$139&lt;&gt;"ชั้น"&amp;'01.ข้อมูลเบื้องต้น'!$H$2,"",IF(DW153="","",DW153))</f>
        <v/>
      </c>
      <c r="AB153" s="1330" t="str">
        <f>IF($A$139&lt;&gt;"ชั้น"&amp;'01.ข้อมูลเบื้องต้น'!$H$2,"",'7.พัฒนาผู้เรียน'!G18)</f>
        <v/>
      </c>
      <c r="AC153" s="1331" t="str">
        <f>IF($A$139&lt;&gt;"ชั้น"&amp;'01.ข้อมูลเบื้องต้น'!$H$2,"",'9.คุณลักษณะ'!I18)</f>
        <v/>
      </c>
      <c r="AH153" s="1233" t="str">
        <f>IF($A$139&lt;&gt;"ชั้น"&amp;'01.ข้อมูลเบื้องต้น'!$H$2,"",IF(VLOOKUP($A153,'02.คีย์เทอม1'!$A$10:$GT$59,189,FALSE)="","",VLOOKUP($A153,'02.คีย์เทอม1'!$A$10:$GT$59,189,FALSE)))</f>
        <v/>
      </c>
      <c r="AI153" s="1233" t="str">
        <f>IF($A$139&lt;&gt;"ชั้น"&amp;'01.ข้อมูลเบื้องต้น'!$H$2,"",IF(VLOOKUP($A153,'03.คีย์เทอม2'!$A$10:$GT$59,189,FALSE)="","",VLOOKUP($A153,'03.คีย์เทอม2'!$A$10:$GT$59,189,FALSE)))</f>
        <v/>
      </c>
      <c r="AJ153" s="1262" t="str">
        <f t="shared" si="120"/>
        <v/>
      </c>
      <c r="AK153" s="1233" t="str">
        <f>IF('2.ชื่อนักเรียน'!R18="มส","มส",IF('2.ชื่อนักเรียน'!R18="ร","ร",IF('2.ชื่อนักเรียน'!R18="ย้าย","ย้าย",IF($B153="","",IF(AJ153="","",IF(AJ153&gt;=75,"เชี่ยวชาญ",IF(AJ153&gt;=65,"ชำนาญ",IF(AJ153&gt;=55,"พัฒนา",IF(AJ153&gt;=50,"เริ่มต้น","ไม่ผ่าน")))))))))</f>
        <v/>
      </c>
      <c r="AL153" s="1233" t="str">
        <f>IF($A$139&lt;&gt;"ชั้น"&amp;'01.ข้อมูลเบื้องต้น'!$H$2,"",IF(VLOOKUP($A153,'02.คีย์เทอม1'!$A$10:$GT$59,193,FALSE)="","",VLOOKUP($A153,'02.คีย์เทอม1'!$A$10:$GT$59,193,FALSE)))</f>
        <v/>
      </c>
      <c r="AM153" s="1233" t="str">
        <f>IF($A$139&lt;&gt;"ชั้น"&amp;'01.ข้อมูลเบื้องต้น'!$H$2,"",IF(VLOOKUP($A153,'03.คีย์เทอม2'!$A$10:$GT$59,193,FALSE)="","",VLOOKUP($A153,'03.คีย์เทอม2'!$A$10:$GT$59,193,FALSE)))</f>
        <v/>
      </c>
      <c r="AN153" s="1262" t="str">
        <f t="shared" si="144"/>
        <v/>
      </c>
      <c r="AO153" s="1233" t="str">
        <f>IF('2.ชื่อนักเรียน'!R18="มส","มส",IF('2.ชื่อนักเรียน'!R18="ร","ร",IF('2.ชื่อนักเรียน'!R18="ย้าย","ย้าย",IF($B153="","",IF(AN153="","",IF(AN153&gt;=75,"เชี่ยวชาญ",IF(AN153&gt;=65,"ชำนาญ",IF(AN153&gt;=55,"พัฒนา",IF(AN153&gt;=50,"เริ่มต้น","ไม่ผ่าน")))))))))</f>
        <v/>
      </c>
      <c r="AP153" s="1233" t="str">
        <f>IF($A$139&lt;&gt;"ชั้น"&amp;'01.ข้อมูลเบื้องต้น'!$H$2,"",IF(VLOOKUP($A153,'02.คีย์เทอม1'!$A$10:$GT$59,195,FALSE)="","",VLOOKUP($A153,'02.คีย์เทอม1'!$A$10:$GT$59,195,FALSE)))</f>
        <v/>
      </c>
      <c r="AQ153" s="1233" t="str">
        <f>IF($A$139&lt;&gt;"ชั้น"&amp;'01.ข้อมูลเบื้องต้น'!$H$2,"",IF(VLOOKUP($A153,'03.คีย์เทอม2'!$A$10:$GT$59,195,FALSE)="","",VLOOKUP($A153,'03.คีย์เทอม2'!$A$10:$GT$59,195,FALSE)))</f>
        <v/>
      </c>
      <c r="AR153" s="1262" t="str">
        <f t="shared" si="145"/>
        <v/>
      </c>
      <c r="AS153" s="1233" t="str">
        <f>IF('2.ชื่อนักเรียน'!R18="มส","มส",IF('2.ชื่อนักเรียน'!R18="ร","ร",IF('2.ชื่อนักเรียน'!R18="ย้าย","ย้าย",IF($B153="","",IF(AR153="","",IF(AR153&gt;=75,"เชี่ยวชาญ",IF(AR153&gt;=65,"ชำนาญ",IF(AR153&gt;=55,"พัฒนา",IF(AR153&gt;=50,"เริ่มต้น","ไม่ผ่าน")))))))))</f>
        <v/>
      </c>
      <c r="AT153" s="1233" t="str">
        <f>IF($A$139&lt;&gt;"ชั้น"&amp;'01.ข้อมูลเบื้องต้น'!$H$2,"",IF(VLOOKUP($A153,'02.คีย์เทอม1'!$A$10:$GT$59,196,FALSE)="","",VLOOKUP($A153,'02.คีย์เทอม1'!$A$10:$GT$59,196,FALSE)))</f>
        <v/>
      </c>
      <c r="AU153" s="1233" t="str">
        <f>IF($A$139&lt;&gt;"ชั้น"&amp;'01.ข้อมูลเบื้องต้น'!$H$2,"",IF(VLOOKUP($A153,'03.คีย์เทอม2'!$A$10:$GT$59,196,FALSE)="","",VLOOKUP($A153,'03.คีย์เทอม2'!$A$10:$GT$59,196,FALSE)))</f>
        <v/>
      </c>
      <c r="AV153" s="1262" t="str">
        <f t="shared" si="146"/>
        <v/>
      </c>
      <c r="AW153" s="1233" t="str">
        <f>IF('2.ชื่อนักเรียน'!R18="มส","มส",IF('2.ชื่อนักเรียน'!R18="ร","ร",IF('2.ชื่อนักเรียน'!R18="ย้าย","ย้าย",IF($B153="","",IF(AV153="","",IF(AV153&gt;=75,"เชี่ยวชาญ",IF(AV153&gt;=65,"ชำนาญ",IF(AV153&gt;=55,"พัฒนา",IF(AV153&gt;=50,"เริ่มต้น","ไม่ผ่าน")))))))))</f>
        <v/>
      </c>
      <c r="AX153" s="1233" t="str">
        <f>IF($A$139&lt;&gt;"ชั้น"&amp;'01.ข้อมูลเบื้องต้น'!$H$2,"",IF(VLOOKUP($A153,'02.คีย์เทอม1'!$A$10:$GT$59,197,FALSE)="","",VLOOKUP($A153,'02.คีย์เทอม1'!$A$10:$GT$59,197,FALSE)))</f>
        <v/>
      </c>
      <c r="AY153" s="1233" t="str">
        <f>IF($A$139&lt;&gt;"ชั้น"&amp;'01.ข้อมูลเบื้องต้น'!$H$2,"",IF(VLOOKUP($A153,'03.คีย์เทอม2'!$A$10:$GT$59,197,FALSE)="","",VLOOKUP($A153,'03.คีย์เทอม2'!$A$10:$GT$59,197,FALSE)))</f>
        <v/>
      </c>
      <c r="AZ153" s="1262" t="str">
        <f t="shared" si="147"/>
        <v/>
      </c>
      <c r="BA153" s="1233" t="str">
        <f>IF('2.ชื่อนักเรียน'!R18="มส","มส",IF('2.ชื่อนักเรียน'!R18="ร","ร",IF('2.ชื่อนักเรียน'!R18="ย้าย","ย้าย",IF($B153="","",IF(AZ153="","",IF(AZ153&gt;=75,"เชี่ยวชาญ",IF(AZ153&gt;=65,"ชำนาญ",IF(AZ153&gt;=55,"พัฒนา",IF(AZ153&gt;=50,"เริ่มต้น","ไม่ผ่าน")))))))))</f>
        <v/>
      </c>
      <c r="BB153" s="1233" t="str">
        <f>IF($A$139&lt;&gt;"ชั้น"&amp;'01.ข้อมูลเบื้องต้น'!$H$2,"",IF(VLOOKUP($A153,'02.คีย์เทอม1'!$A$10:$GT$59,198,FALSE)="","",VLOOKUP($A153,'02.คีย์เทอม1'!$A$10:$GT$59,198,FALSE)))</f>
        <v/>
      </c>
      <c r="BC153" s="1233" t="str">
        <f>IF($A$139&lt;&gt;"ชั้น"&amp;'01.ข้อมูลเบื้องต้น'!$H$2,"",IF(VLOOKUP($A153,'03.คีย์เทอม2'!$A$10:$GT$59,198,FALSE)="","",VLOOKUP($A153,'03.คีย์เทอม2'!$A$10:$GT$59,198,FALSE)))</f>
        <v/>
      </c>
      <c r="BD153" s="1262" t="str">
        <f t="shared" si="148"/>
        <v/>
      </c>
      <c r="BE153" s="1233" t="str">
        <f>IF('2.ชื่อนักเรียน'!R18="มส","มส",IF('2.ชื่อนักเรียน'!R18="ร","ร",IF('2.ชื่อนักเรียน'!R18="ย้าย","ย้าย",IF($B153="","",IF(BD153="","",IF(BD153&gt;=75,"เชี่ยวชาญ",IF(BD153&gt;=65,"ชำนาญ",IF(BD153&gt;=55,"พัฒนา",IF(BD153&gt;=50,"เริ่มต้น","ไม่ผ่าน")))))))))</f>
        <v/>
      </c>
      <c r="BF153" s="1233" t="str">
        <f>IF($A$139&lt;&gt;"ชั้น"&amp;'01.ข้อมูลเบื้องต้น'!$H$2,"",IF(VLOOKUP($A153,'02.คีย์เทอม1'!$A$10:$GT$59,199,FALSE)="","",VLOOKUP($A153,'02.คีย์เทอม1'!$A$10:$GT$59,199,FALSE)))</f>
        <v/>
      </c>
      <c r="BG153" s="1233" t="str">
        <f>IF($A$139&lt;&gt;"ชั้น"&amp;'01.ข้อมูลเบื้องต้น'!$H$2,"",IF(VLOOKUP($A153,'03.คีย์เทอม2'!$A$10:$GT$59,199,FALSE)="","",VLOOKUP($A153,'03.คีย์เทอม2'!$A$10:$GT$59,199,FALSE)))</f>
        <v/>
      </c>
      <c r="BH153" s="1262" t="str">
        <f t="shared" si="149"/>
        <v/>
      </c>
      <c r="BI153" s="1233" t="str">
        <f>IF('2.ชื่อนักเรียน'!R18="มส","มส",IF('2.ชื่อนักเรียน'!R18="ร","ร",IF('2.ชื่อนักเรียน'!R18="ย้าย","ย้าย",IF($B153="","",IF(BH153="","",IF(BH153&gt;=75,"เชี่ยวชาญ",IF(BH153&gt;=65,"ชำนาญ",IF(BH153&gt;=55,"พัฒนา",IF(BH153&gt;=50,"เริ่มต้น","ไม่ผ่าน")))))))))</f>
        <v/>
      </c>
      <c r="BJ153" s="1233" t="str">
        <f>IF($A$139&lt;&gt;"ชั้น"&amp;'01.ข้อมูลเบื้องต้น'!$H$2,"",IF(VLOOKUP($A153,'02.คีย์เทอม1'!$A$10:$GT$59,200,FALSE)="","",VLOOKUP($A153,'02.คีย์เทอม1'!$A$10:$GT$59,200,FALSE)))</f>
        <v/>
      </c>
      <c r="BK153" s="1233" t="str">
        <f>IF($A$139&lt;&gt;"ชั้น"&amp;'01.ข้อมูลเบื้องต้น'!$H$2,"",IF(VLOOKUP($A153,'03.คีย์เทอม2'!$A$10:$GT$59,200,FALSE)="","",VLOOKUP($A153,'03.คีย์เทอม2'!$A$10:$GT$59,200,FALSE)))</f>
        <v/>
      </c>
      <c r="BL153" s="1262" t="str">
        <f t="shared" si="150"/>
        <v/>
      </c>
      <c r="BM153" s="1233" t="str">
        <f>IF('2.ชื่อนักเรียน'!R18="มส","มส",IF('2.ชื่อนักเรียน'!R18="ร","ร",IF('2.ชื่อนักเรียน'!R18="ย้าย","ย้าย",IF($B153="","",IF(BL153="","",IF(BL153&gt;=75,"เชี่ยวชาญ",IF(BL153&gt;=65,"ชำนาญ",IF(BL153&gt;=55,"พัฒนา",IF(BL153&gt;=50,"เริ่มต้น","ไม่ผ่าน")))))))))</f>
        <v/>
      </c>
      <c r="BN153" s="1262" t="str">
        <f t="shared" si="151"/>
        <v/>
      </c>
      <c r="BO153" s="1233" t="str">
        <f>IF('2.ชื่อนักเรียน'!R18="มส","มส",IF('2.ชื่อนักเรียน'!R18="ร","ร",IF('2.ชื่อนักเรียน'!R18="ย้าย","ย้าย",IF($B153="","",IF(BN153="","",IF(BN153&gt;=75,"เชี่ยวชาญ",IF(BN153&gt;=65,"ชำนาญ",IF(BN153&gt;=55,"พัฒนา",IF(BN153&gt;=50,"เริ่มต้น","ไม่ผ่าน")))))))))</f>
        <v/>
      </c>
      <c r="BP153" s="1233" t="str">
        <f>IF($A$139&lt;&gt;"ชั้น"&amp;'01.ข้อมูลเบื้องต้น'!$H$2,"",IF(VLOOKUP($A153,'02.คีย์เทอม1'!$A$10:$GT$59,110,FALSE)="","",VLOOKUP($A153,'02.คีย์เทอม1'!$A$10:$GT$59,110,FALSE)))</f>
        <v/>
      </c>
      <c r="BQ153" s="1233" t="str">
        <f>IF($A$139&lt;&gt;"ชั้น"&amp;'01.ข้อมูลเบื้องต้น'!$H$2,"",IF(VLOOKUP($A153,'03.คีย์เทอม2'!$A$10:$GT$59,110,FALSE)="","",VLOOKUP($A153,'03.คีย์เทอม2'!$A$10:$GT$59,110,FALSE)))</f>
        <v/>
      </c>
      <c r="BR153" s="1262" t="str">
        <f t="shared" si="152"/>
        <v/>
      </c>
      <c r="BS153" s="1233" t="str">
        <f>IF('2.ชื่อนักเรียน'!R18="มส","มส",IF('2.ชื่อนักเรียน'!R18="ร","ร",IF('2.ชื่อนักเรียน'!R18="ย้าย","ย้าย",IF($B153="","",IF(BR153="","",IF(BR153&gt;=75,"เชี่ยวชาญ",IF(BR153&gt;=65,"ชำนาญ",IF(BR153&gt;=55,"พัฒนา",IF(BR153&gt;=50,"เริ่มต้น","ไม่ผ่าน")))))))))</f>
        <v/>
      </c>
      <c r="BT153" s="1233" t="str">
        <f>IF($A$139&lt;&gt;"ชั้น"&amp;'01.ข้อมูลเบื้องต้น'!$H$2,"",IF(VLOOKUP($A153,'02.คีย์เทอม1'!$A$10:$GT$59,115,FALSE)="","",VLOOKUP($A153,'02.คีย์เทอม1'!$A$10:$GT$59,115,FALSE)))</f>
        <v/>
      </c>
      <c r="BU153" s="1233" t="str">
        <f>IF($A$139&lt;&gt;"ชั้น"&amp;'01.ข้อมูลเบื้องต้น'!$H$2,"",IF(VLOOKUP($A153,'03.คีย์เทอม2'!$A$10:$GT$59,115,FALSE)="","",VLOOKUP($A153,'03.คีย์เทอม2'!$A$10:$GT$59,115,FALSE)))</f>
        <v/>
      </c>
      <c r="BV153" s="1262" t="str">
        <f t="shared" si="153"/>
        <v/>
      </c>
      <c r="BW153" s="1233" t="str">
        <f>IF('2.ชื่อนักเรียน'!R18="มส","มส",IF('2.ชื่อนักเรียน'!R18="ร","ร",IF('2.ชื่อนักเรียน'!R18="ย้าย","ย้าย",IF($B153="","",IF(BV153="","",IF(BV153&gt;=75,"เชี่ยวชาญ",IF(BV153&gt;=65,"ชำนาญ",IF(BV153&gt;=55,"พัฒนา",IF(BV153&gt;=50,"เริ่มต้น","ไม่ผ่าน")))))))))</f>
        <v/>
      </c>
      <c r="BX153" s="1233" t="str">
        <f>IF($A$139&lt;&gt;"ชั้น"&amp;'01.ข้อมูลเบื้องต้น'!$H$2,"",IF(VLOOKUP($A153,'02.คีย์เทอม1'!$A$10:$GT$59,120,FALSE)="","",VLOOKUP($A153,'02.คีย์เทอม1'!$A$10:$GT$59,120,FALSE)))</f>
        <v/>
      </c>
      <c r="BY153" s="1233" t="str">
        <f>IF($A$139&lt;&gt;"ชั้น"&amp;'01.ข้อมูลเบื้องต้น'!$H$2,"",IF(VLOOKUP($A153,'03.คีย์เทอม2'!$A$10:$GT$59,120,FALSE)="","",VLOOKUP($A153,'03.คีย์เทอม2'!$A$10:$GT$59,120,FALSE)))</f>
        <v/>
      </c>
      <c r="BZ153" s="1262" t="str">
        <f t="shared" si="154"/>
        <v/>
      </c>
      <c r="CA153" s="1233" t="str">
        <f>IF('2.ชื่อนักเรียน'!R18="มส","มส",IF('2.ชื่อนักเรียน'!R18="ร","ร",IF('2.ชื่อนักเรียน'!R18="ย้าย","ย้าย",IF($B153="","",IF(BZ153="","",IF(BZ153&gt;=75,"เชี่ยวชาญ",IF(BZ153&gt;=65,"ชำนาญ",IF(BZ153&gt;=55,"พัฒนา",IF(BZ153&gt;=50,"เริ่มต้น","ไม่ผ่าน")))))))))</f>
        <v/>
      </c>
      <c r="CB153" s="1233" t="str">
        <f>IF($A$139&lt;&gt;"ชั้น"&amp;'01.ข้อมูลเบื้องต้น'!$H$2,"",IF(VLOOKUP($A153,'02.คีย์เทอม1'!$A$10:$GT$59,125,FALSE)="","",VLOOKUP($A153,'02.คีย์เทอม1'!$A$10:$GT$59,125,FALSE)))</f>
        <v/>
      </c>
      <c r="CC153" s="1233" t="str">
        <f>IF($A$139&lt;&gt;"ชั้น"&amp;'01.ข้อมูลเบื้องต้น'!$H$2,"",IF(VLOOKUP($A153,'03.คีย์เทอม2'!$A$10:$GT$59,125,FALSE)="","",VLOOKUP($A153,'03.คีย์เทอม2'!$A$10:$GT$59,125,FALSE)))</f>
        <v/>
      </c>
      <c r="CD153" s="1262" t="str">
        <f t="shared" si="155"/>
        <v/>
      </c>
      <c r="CE153" s="1233" t="str">
        <f>IF('2.ชื่อนักเรียน'!R18="มส","มส",IF('2.ชื่อนักเรียน'!R18="ร","ร",IF('2.ชื่อนักเรียน'!R18="ย้าย","ย้าย",IF($B153="","",IF(CD153="","",IF(CD153&gt;=75,"เชี่ยวชาญ",IF(CD153&gt;=65,"ชำนาญ",IF(CD153&gt;=55,"พัฒนา",IF(CD153&gt;=50,"เริ่มต้น","ไม่ผ่าน")))))))))</f>
        <v/>
      </c>
      <c r="CF153" s="1233" t="str">
        <f>IF($A$139&lt;&gt;"ชั้น"&amp;'01.ข้อมูลเบื้องต้น'!$H$2,"",IF(VLOOKUP($A153,'02.คีย์เทอม1'!$A$10:$GT$59,130,FALSE)="","",VLOOKUP($A153,'02.คีย์เทอม1'!$A$10:$GT$59,130,FALSE)))</f>
        <v/>
      </c>
      <c r="CG153" s="1233" t="str">
        <f>IF($A$139&lt;&gt;"ชั้น"&amp;'01.ข้อมูลเบื้องต้น'!$H$2,"",IF(VLOOKUP($A153,'03.คีย์เทอม2'!$A$10:$GT$59,130,FALSE)="","",VLOOKUP($A153,'03.คีย์เทอม2'!$A$10:$GT$59,130,FALSE)))</f>
        <v/>
      </c>
      <c r="CH153" s="1262" t="str">
        <f t="shared" si="156"/>
        <v/>
      </c>
      <c r="CI153" s="1233" t="str">
        <f>IF('2.ชื่อนักเรียน'!R18="มส","มส",IF('2.ชื่อนักเรียน'!R18="ร","ร",IF('2.ชื่อนักเรียน'!R18="ย้าย","ย้าย",IF($B153="","",IF(CH153="","",IF(CH153&gt;=75,"เชี่ยวชาญ",IF(CH153&gt;=65,"ชำนาญ",IF(CH153&gt;=55,"พัฒนา",IF(CH153&gt;=50,"เริ่มต้น","ไม่ผ่าน")))))))))</f>
        <v/>
      </c>
      <c r="CJ153" s="1233" t="str">
        <f>IF($A$139&lt;&gt;"ชั้น"&amp;'01.ข้อมูลเบื้องต้น'!$H$2,"",IF(VLOOKUP($A153,'02.คีย์เทอม1'!$A$10:$GT$59,135,FALSE)="","",VLOOKUP($A153,'02.คีย์เทอม1'!$A$10:$GT$59,135,FALSE)))</f>
        <v/>
      </c>
      <c r="CK153" s="1233" t="str">
        <f>IF($A$139&lt;&gt;"ชั้น"&amp;'01.ข้อมูลเบื้องต้น'!$H$2,"",IF(VLOOKUP($A153,'03.คีย์เทอม2'!$A$10:$GT$59,135,FALSE)="","",VLOOKUP($A153,'03.คีย์เทอม2'!$A$10:$GT$59,135,FALSE)))</f>
        <v/>
      </c>
      <c r="CL153" s="1262" t="str">
        <f t="shared" si="157"/>
        <v/>
      </c>
      <c r="CM153" s="1233" t="str">
        <f>IF('2.ชื่อนักเรียน'!R18="มส","มส",IF('2.ชื่อนักเรียน'!R18="ร","ร",IF('2.ชื่อนักเรียน'!R18="ย้าย","ย้าย",IF($B153="","",IF(CL153="","",IF(CL153&gt;=75,"เชี่ยวชาญ",IF(CL153&gt;=65,"ชำนาญ",IF(CL153&gt;=55,"พัฒนา",IF(CL153&gt;=50,"เริ่มต้น","ไม่ผ่าน")))))))))</f>
        <v/>
      </c>
      <c r="CN153" s="1233" t="str">
        <f>IF($A$139&lt;&gt;"ชั้น"&amp;'01.ข้อมูลเบื้องต้น'!$H$2,"",IF(VLOOKUP($A153,'02.คีย์เทอม1'!$A$10:$GT$59,140,FALSE)="","",VLOOKUP($A153,'02.คีย์เทอม1'!$A$10:$GT$59,140,FALSE)))</f>
        <v/>
      </c>
      <c r="CO153" s="1233" t="str">
        <f>IF($A$139&lt;&gt;"ชั้น"&amp;'01.ข้อมูลเบื้องต้น'!$H$2,"",IF(VLOOKUP($A153,'03.คีย์เทอม2'!$A$10:$GT$59,140,FALSE)="","",VLOOKUP($A153,'03.คีย์เทอม2'!$A$10:$GT$59,140,FALSE)))</f>
        <v/>
      </c>
      <c r="CP153" s="1262" t="str">
        <f t="shared" si="158"/>
        <v/>
      </c>
      <c r="CQ153" s="1233" t="str">
        <f>IF('2.ชื่อนักเรียน'!R18="มส","มส",IF('2.ชื่อนักเรียน'!R18="ร","ร",IF('2.ชื่อนักเรียน'!R18="ย้าย","ย้าย",IF($B153="","",IF(CP153="","",IF(CP153&gt;=75,"เชี่ยวชาญ",IF(CP153&gt;=65,"ชำนาญ",IF(CP153&gt;=55,"พัฒนา",IF(CP153&gt;=50,"เริ่มต้น","ไม่ผ่าน")))))))))</f>
        <v/>
      </c>
      <c r="CR153" s="1233" t="str">
        <f>IF($A$139&lt;&gt;"ชั้น"&amp;'01.ข้อมูลเบื้องต้น'!$H$2,"",IF(VLOOKUP($A153,'02.คีย์เทอม1'!$A$10:$GT$59,145,FALSE)="","",VLOOKUP($A153,'02.คีย์เทอม1'!$A$10:$GT$59,145,FALSE)))</f>
        <v/>
      </c>
      <c r="CS153" s="1233" t="str">
        <f>IF($A$139&lt;&gt;"ชั้น"&amp;'01.ข้อมูลเบื้องต้น'!$H$2,"",IF(VLOOKUP($A153,'03.คีย์เทอม2'!$A$10:$GT$59,145,FALSE)="","",VLOOKUP($A153,'03.คีย์เทอม2'!$A$10:$GT$59,145,FALSE)))</f>
        <v/>
      </c>
      <c r="CT153" s="1262" t="str">
        <f t="shared" si="159"/>
        <v/>
      </c>
      <c r="CU153" s="1233" t="str">
        <f>IF('2.ชื่อนักเรียน'!R18="มส","มส",IF('2.ชื่อนักเรียน'!R18="ร","ร",IF('2.ชื่อนักเรียน'!R18="ย้าย","ย้าย",IF($B153="","",IF(CT153="","",IF(CT153&gt;=75,"เชี่ยวชาญ",IF(CT153&gt;=65,"ชำนาญ",IF(CT153&gt;=55,"พัฒนา",IF(CT153&gt;=50,"เริ่มต้น","ไม่ผ่าน")))))))))</f>
        <v/>
      </c>
      <c r="CV153" s="1233" t="str">
        <f>IF($A$139&lt;&gt;"ชั้น"&amp;'01.ข้อมูลเบื้องต้น'!$H$2,"",IF(VLOOKUP($A153,'02.คีย์เทอม1'!$A$10:$GT$59,150,FALSE)="","",VLOOKUP($A153,'02.คีย์เทอม1'!$A$10:$GT$59,150,FALSE)))</f>
        <v/>
      </c>
      <c r="CW153" s="1233" t="str">
        <f>IF($A$139&lt;&gt;"ชั้น"&amp;'01.ข้อมูลเบื้องต้น'!$H$2,"",IF(VLOOKUP($A153,'03.คีย์เทอม2'!$A$10:$GT$59,150,FALSE)="","",VLOOKUP($A153,'03.คีย์เทอม2'!$A$10:$GT$59,150,FALSE)))</f>
        <v/>
      </c>
      <c r="CX153" s="1262" t="str">
        <f t="shared" si="160"/>
        <v/>
      </c>
      <c r="CY153" s="1233" t="str">
        <f>IF('2.ชื่อนักเรียน'!R18="มส","มส",IF('2.ชื่อนักเรียน'!R18="ร","ร",IF('2.ชื่อนักเรียน'!R18="ย้าย","ย้าย",IF($B153="","",IF(CX153="","",IF(CX153&gt;=75,"เชี่ยวชาญ",IF(CX153&gt;=65,"ชำนาญ",IF(CX153&gt;=55,"พัฒนา",IF(CX153&gt;=50,"เริ่มต้น","ไม่ผ่าน")))))))))</f>
        <v/>
      </c>
      <c r="CZ153" s="1233" t="str">
        <f>IF($A$139&lt;&gt;"ชั้น"&amp;'01.ข้อมูลเบื้องต้น'!$H$2,"",IF(VLOOKUP($A153,'02.คีย์เทอม1'!$A$10:$GT$59,155,FALSE)="","",VLOOKUP($A153,'02.คีย์เทอม1'!$A$10:$GT$59,155,FALSE)))</f>
        <v/>
      </c>
      <c r="DA153" s="1233" t="str">
        <f>IF($A$139&lt;&gt;"ชั้น"&amp;'01.ข้อมูลเบื้องต้น'!$H$2,"",IF(VLOOKUP($A153,'03.คีย์เทอม2'!$A$10:$GT$59,155,FALSE)="","",VLOOKUP($A153,'03.คีย์เทอม2'!$A$10:$GT$59,155,FALSE)))</f>
        <v/>
      </c>
      <c r="DB153" s="1262" t="str">
        <f t="shared" si="161"/>
        <v/>
      </c>
      <c r="DC153" s="1233" t="str">
        <f>IF('2.ชื่อนักเรียน'!R18="มส","มส",IF('2.ชื่อนักเรียน'!R18="ร","ร",IF('2.ชื่อนักเรียน'!R18="ย้าย","ย้าย",IF($B153="","",IF(DB153="","",IF(DB153&gt;=75,"เชี่ยวชาญ",IF(DB153&gt;=65,"ชำนาญ",IF(DB153&gt;=55,"พัฒนา",IF(DB153&gt;=50,"เริ่มต้น","ไม่ผ่าน")))))))))</f>
        <v/>
      </c>
      <c r="DD153" s="1233" t="str">
        <f>IF($A$139&lt;&gt;"ชั้น"&amp;'01.ข้อมูลเบื้องต้น'!$H$2,"",IF(VLOOKUP($A153,'02.คีย์เทอม1'!$A$10:$GT$59,160,FALSE)="","",VLOOKUP($A153,'02.คีย์เทอม1'!$A$10:$GT$59,160,FALSE)))</f>
        <v/>
      </c>
      <c r="DE153" s="1233" t="str">
        <f>IF($A$139&lt;&gt;"ชั้น"&amp;'01.ข้อมูลเบื้องต้น'!$H$2,"",IF(VLOOKUP($A153,'03.คีย์เทอม2'!$A$10:$GT$59,160,FALSE)="","",VLOOKUP($A153,'03.คีย์เทอม2'!$A$10:$GT$59,160,FALSE)))</f>
        <v/>
      </c>
      <c r="DF153" s="1262" t="str">
        <f t="shared" si="162"/>
        <v/>
      </c>
      <c r="DG153" s="1233" t="str">
        <f>IF('2.ชื่อนักเรียน'!R18="มส","มส",IF('2.ชื่อนักเรียน'!R18="ร","ร",IF('2.ชื่อนักเรียน'!R18="ย้าย","ย้าย",IF($B153="","",IF(DF153="","",IF(DF153&gt;=75,"เชี่ยวชาญ",IF(DF153&gt;=65,"ชำนาญ",IF(DF153&gt;=55,"พัฒนา",IF(DF153&gt;=50,"เริ่มต้น","ไม่ผ่าน")))))))))</f>
        <v/>
      </c>
      <c r="DH153" s="1233" t="str">
        <f>IF($A$139&lt;&gt;"ชั้น"&amp;'01.ข้อมูลเบื้องต้น'!$H$2,"",IF(VLOOKUP($A153,'02.คีย์เทอม1'!$A$10:$GT$59,165,FALSE)="","",VLOOKUP($A153,'02.คีย์เทอม1'!$A$10:$GT$59,165,FALSE)))</f>
        <v/>
      </c>
      <c r="DI153" s="1233" t="str">
        <f>IF($A$139&lt;&gt;"ชั้น"&amp;'01.ข้อมูลเบื้องต้น'!$H$2,"",IF(VLOOKUP($A153,'03.คีย์เทอม2'!$A$10:$GT$59,165,FALSE)="","",VLOOKUP($A153,'03.คีย์เทอม2'!$A$10:$GT$59,165,FALSE)))</f>
        <v/>
      </c>
      <c r="DJ153" s="1262" t="str">
        <f t="shared" si="163"/>
        <v/>
      </c>
      <c r="DK153" s="1233" t="str">
        <f>IF('2.ชื่อนักเรียน'!R18="มส","มส",IF('2.ชื่อนักเรียน'!R18="ร","ร",IF('2.ชื่อนักเรียน'!R18="ย้าย","ย้าย",IF($B153="","",IF(DJ153="","",IF(DJ153&gt;=75,"เชี่ยวชาญ",IF(DJ153&gt;=65,"ชำนาญ",IF(DJ153&gt;=55,"พัฒนา",IF(DJ153&gt;=50,"เริ่มต้น","ไม่ผ่าน")))))))))</f>
        <v/>
      </c>
      <c r="DL153" s="1233" t="str">
        <f>IF($A$139&lt;&gt;"ชั้น"&amp;'01.ข้อมูลเบื้องต้น'!$H$2,"",IF(VLOOKUP($A153,'02.คีย์เทอม1'!$A$10:$GT$59,170,FALSE)="","",VLOOKUP($A153,'02.คีย์เทอม1'!$A$10:$GT$59,170,FALSE)))</f>
        <v/>
      </c>
      <c r="DM153" s="1233" t="str">
        <f>IF($A$139&lt;&gt;"ชั้น"&amp;'01.ข้อมูลเบื้องต้น'!$H$2,"",IF(VLOOKUP($A153,'03.คีย์เทอม2'!$A$10:$GT$59,170,FALSE)="","",VLOOKUP($A153,'03.คีย์เทอม2'!$A$10:$GT$59,170,FALSE)))</f>
        <v/>
      </c>
      <c r="DN153" s="1262" t="str">
        <f t="shared" si="164"/>
        <v/>
      </c>
      <c r="DO153" s="1233" t="str">
        <f>IF('2.ชื่อนักเรียน'!R18="มส","มส",IF('2.ชื่อนักเรียน'!R18="ร","ร",IF('2.ชื่อนักเรียน'!R18="ย้าย","ย้าย",IF($B153="","",IF(DN153="","",IF(DN153&gt;=75,"เชี่ยวชาญ",IF(DN153&gt;=65,"ชำนาญ",IF(DN153&gt;=55,"พัฒนา",IF(DN153&gt;=50,"เริ่มต้น","ไม่ผ่าน")))))))))</f>
        <v/>
      </c>
      <c r="DP153" s="1233" t="str">
        <f>IF($A$139&lt;&gt;"ชั้น"&amp;'01.ข้อมูลเบื้องต้น'!$H$2,"",IF(VLOOKUP($A153,'02.คีย์เทอม1'!$A$10:$GT$59,175,FALSE)="","",VLOOKUP($A153,'02.คีย์เทอม1'!$A$10:$GT$59,175,FALSE)))</f>
        <v/>
      </c>
      <c r="DQ153" s="1233" t="str">
        <f>IF($A$139&lt;&gt;"ชั้น"&amp;'01.ข้อมูลเบื้องต้น'!$H$2,"",IF(VLOOKUP($A153,'03.คีย์เทอม2'!$A$10:$GT$59,175,FALSE)="","",VLOOKUP($A153,'03.คีย์เทอม2'!$A$10:$GT$59,175,FALSE)))</f>
        <v/>
      </c>
      <c r="DR153" s="1262" t="str">
        <f t="shared" si="165"/>
        <v/>
      </c>
      <c r="DS153" s="1233" t="str">
        <f>IF('2.ชื่อนักเรียน'!R18="มส","มส",IF('2.ชื่อนักเรียน'!R18="ร","ร",IF('2.ชื่อนักเรียน'!R18="ย้าย","ย้าย",IF($B153="","",IF(DR153="","",IF(DR153&gt;=75,"เชี่ยวชาญ",IF(DR153&gt;=65,"ชำนาญ",IF(DR153&gt;=55,"พัฒนา",IF(DR153&gt;=50,"เริ่มต้น","ไม่ผ่าน")))))))))</f>
        <v/>
      </c>
      <c r="DT153" s="1233" t="str">
        <f>IF($A$139&lt;&gt;"ชั้น"&amp;'01.ข้อมูลเบื้องต้น'!$H$2,"",IF(VLOOKUP($A153,'02.คีย์เทอม1'!$A$10:$GT$59,180,FALSE)="","",VLOOKUP($A153,'02.คีย์เทอม1'!$A$10:$GT$59,180,FALSE)))</f>
        <v/>
      </c>
      <c r="DU153" s="1233" t="str">
        <f>IF($A$139&lt;&gt;"ชั้น"&amp;'01.ข้อมูลเบื้องต้น'!$H$2,"",IF(VLOOKUP($A153,'03.คีย์เทอม2'!$A$10:$GT$59,180,FALSE)="","",VLOOKUP($A153,'03.คีย์เทอม2'!$A$10:$GT$59,180,FALSE)))</f>
        <v/>
      </c>
      <c r="DV153" s="1262" t="str">
        <f t="shared" si="166"/>
        <v/>
      </c>
      <c r="DW153" s="1233" t="str">
        <f>IF('2.ชื่อนักเรียน'!R18="มส","มส",IF('2.ชื่อนักเรียน'!R18="ร","ร",IF('2.ชื่อนักเรียน'!R18="ย้าย","ย้าย",IF($B153="","",IF(DV153="","",IF(DV153&gt;=75,"เชี่ยวชาญ",IF(DV153&gt;=65,"ชำนาญ",IF(DV153&gt;=55,"พัฒนา",IF(DV153&gt;=50,"เริ่มต้น","ไม่ผ่าน")))))))))</f>
        <v/>
      </c>
    </row>
    <row r="154" spans="1:127" ht="16.8" customHeight="1">
      <c r="A154" s="1323">
        <v>9</v>
      </c>
      <c r="B154" s="1312" t="str">
        <f>IF('2.ชื่อนักเรียน'!C19="","",'2.ชื่อนักเรียน'!C19)</f>
        <v/>
      </c>
      <c r="C154" s="1313" t="str">
        <f>IF('2.ชื่อนักเรียน'!D19="","",'2.ชื่อนักเรียน'!D19)</f>
        <v/>
      </c>
      <c r="D154" s="1314" t="str">
        <f>IF($A$139&lt;&gt;"ชั้น"&amp;'01.ข้อมูลเบื้องต้น'!$H$2,"",IF(AK154="","",AK154))</f>
        <v/>
      </c>
      <c r="E154" s="1314" t="str">
        <f>IF($A$139&lt;&gt;"ชั้น"&amp;'01.ข้อมูลเบื้องต้น'!$H$2,"",IF(AO154="","",AO154))</f>
        <v/>
      </c>
      <c r="F154" s="1315" t="str">
        <f>IF($A$139&lt;&gt;"ชั้น"&amp;'01.ข้อมูลเบื้องต้น'!$H$2,"",IF(AS154="","",AS154))</f>
        <v/>
      </c>
      <c r="G154" s="1326" t="str">
        <f>IF($A$139&lt;&gt;"ชั้น"&amp;'01.ข้อมูลเบื้องต้น'!$H$2,"",IF(AW154="","",AW154))</f>
        <v/>
      </c>
      <c r="H154" s="1327" t="str">
        <f>IF($A$139&lt;&gt;"ชั้น"&amp;'01.ข้อมูลเบื้องต้น'!$H$2,"",IF(BA154="","",BA154))</f>
        <v/>
      </c>
      <c r="I154" s="1327" t="str">
        <f>IF($A$139&lt;&gt;"ชั้น"&amp;'01.ข้อมูลเบื้องต้น'!$H$2,"",IF(BE154="","",BE154))</f>
        <v/>
      </c>
      <c r="J154" s="1327" t="str">
        <f>IF($A$139&lt;&gt;"ชั้น"&amp;'01.ข้อมูลเบื้องต้น'!$H$2,"",IF(BI154="","",BI154))</f>
        <v/>
      </c>
      <c r="K154" s="1327" t="str">
        <f>IF($A$139&lt;&gt;"ชั้น"&amp;'01.ข้อมูลเบื้องต้น'!$H$2,"",IF(BM154="","",BM154))</f>
        <v/>
      </c>
      <c r="L154" s="1328" t="str">
        <f>IF($A$139&lt;&gt;"ชั้น"&amp;'01.ข้อมูลเบื้องต้น'!$H$2,"",IF(BO154="","",BO154))</f>
        <v/>
      </c>
      <c r="M154" s="1326" t="str">
        <f>IF($A$139&lt;&gt;"ชั้น"&amp;'01.ข้อมูลเบื้องต้น'!$H$2,"",IF(BS154="","",BS154))</f>
        <v/>
      </c>
      <c r="N154" s="1327" t="str">
        <f>IF($A$139&lt;&gt;"ชั้น"&amp;'01.ข้อมูลเบื้องต้น'!$H$2,"",IF(BW154="","",BW154))</f>
        <v/>
      </c>
      <c r="O154" s="1327" t="str">
        <f>IF($A$139&lt;&gt;"ชั้น"&amp;'01.ข้อมูลเบื้องต้น'!$H$2,"",IF(CA154="","",CA154))</f>
        <v/>
      </c>
      <c r="P154" s="1327" t="str">
        <f>IF($A$139&lt;&gt;"ชั้น"&amp;'01.ข้อมูลเบื้องต้น'!$H$2,"",IF(CE154="","",CE154))</f>
        <v/>
      </c>
      <c r="Q154" s="1327" t="str">
        <f>IF($A$139&lt;&gt;"ชั้น"&amp;'01.ข้อมูลเบื้องต้น'!$H$2,"",IF(CI154="","",CI154))</f>
        <v/>
      </c>
      <c r="R154" s="1327" t="str">
        <f>IF($A$139&lt;&gt;"ชั้น"&amp;'01.ข้อมูลเบื้องต้น'!$H$2,"",IF(CM154="","",CM154))</f>
        <v/>
      </c>
      <c r="S154" s="1327" t="str">
        <f>IF($A$139&lt;&gt;"ชั้น"&amp;'01.ข้อมูลเบื้องต้น'!$H$2,"",IF(CQ154="","",CQ154))</f>
        <v/>
      </c>
      <c r="T154" s="1327" t="str">
        <f>IF($A$139&lt;&gt;"ชั้น"&amp;'01.ข้อมูลเบื้องต้น'!$H$2,"",IF(CU154="","",CU154))</f>
        <v/>
      </c>
      <c r="U154" s="1327" t="str">
        <f>IF($A$139&lt;&gt;"ชั้น"&amp;'01.ข้อมูลเบื้องต้น'!$H$2,"",IF(CY154="","",CY154))</f>
        <v/>
      </c>
      <c r="V154" s="1327" t="str">
        <f>IF($A$139&lt;&gt;"ชั้น"&amp;'01.ข้อมูลเบื้องต้น'!$H$2,"",IF(DC154="","",DC154))</f>
        <v/>
      </c>
      <c r="W154" s="1327" t="str">
        <f>IF($A$139&lt;&gt;"ชั้น"&amp;'01.ข้อมูลเบื้องต้น'!$H$2,"",IF(DG154="","",DG154))</f>
        <v/>
      </c>
      <c r="X154" s="1327" t="str">
        <f>IF($A$139&lt;&gt;"ชั้น"&amp;'01.ข้อมูลเบื้องต้น'!$H$2,"",IF(DK154="","",DK154))</f>
        <v/>
      </c>
      <c r="Y154" s="1327" t="str">
        <f>IF($A$139&lt;&gt;"ชั้น"&amp;'01.ข้อมูลเบื้องต้น'!$H$2,"",IF(DO154="","",DO154))</f>
        <v/>
      </c>
      <c r="Z154" s="1327" t="str">
        <f>IF($A$139&lt;&gt;"ชั้น"&amp;'01.ข้อมูลเบื้องต้น'!$H$2,"",IF(DS154="","",DS154))</f>
        <v/>
      </c>
      <c r="AA154" s="1420" t="str">
        <f>IF($A$139&lt;&gt;"ชั้น"&amp;'01.ข้อมูลเบื้องต้น'!$H$2,"",IF(DW154="","",DW154))</f>
        <v/>
      </c>
      <c r="AB154" s="1330" t="str">
        <f>IF($A$139&lt;&gt;"ชั้น"&amp;'01.ข้อมูลเบื้องต้น'!$H$2,"",'7.พัฒนาผู้เรียน'!G19)</f>
        <v/>
      </c>
      <c r="AC154" s="1331" t="str">
        <f>IF($A$139&lt;&gt;"ชั้น"&amp;'01.ข้อมูลเบื้องต้น'!$H$2,"",'9.คุณลักษณะ'!I19)</f>
        <v/>
      </c>
      <c r="AH154" s="1233" t="str">
        <f>IF($A$139&lt;&gt;"ชั้น"&amp;'01.ข้อมูลเบื้องต้น'!$H$2,"",IF(VLOOKUP($A154,'02.คีย์เทอม1'!$A$10:$GT$59,189,FALSE)="","",VLOOKUP($A154,'02.คีย์เทอม1'!$A$10:$GT$59,189,FALSE)))</f>
        <v/>
      </c>
      <c r="AI154" s="1233" t="str">
        <f>IF($A$139&lt;&gt;"ชั้น"&amp;'01.ข้อมูลเบื้องต้น'!$H$2,"",IF(VLOOKUP($A154,'03.คีย์เทอม2'!$A$10:$GT$59,189,FALSE)="","",VLOOKUP($A154,'03.คีย์เทอม2'!$A$10:$GT$59,189,FALSE)))</f>
        <v/>
      </c>
      <c r="AJ154" s="1262" t="str">
        <f t="shared" si="120"/>
        <v/>
      </c>
      <c r="AK154" s="1233" t="str">
        <f>IF('2.ชื่อนักเรียน'!R19="มส","มส",IF('2.ชื่อนักเรียน'!R19="ร","ร",IF('2.ชื่อนักเรียน'!R19="ย้าย","ย้าย",IF($B154="","",IF(AJ154="","",IF(AJ154&gt;=75,"เชี่ยวชาญ",IF(AJ154&gt;=65,"ชำนาญ",IF(AJ154&gt;=55,"พัฒนา",IF(AJ154&gt;=50,"เริ่มต้น","ไม่ผ่าน")))))))))</f>
        <v/>
      </c>
      <c r="AL154" s="1233" t="str">
        <f>IF($A$139&lt;&gt;"ชั้น"&amp;'01.ข้อมูลเบื้องต้น'!$H$2,"",IF(VLOOKUP($A154,'02.คีย์เทอม1'!$A$10:$GT$59,193,FALSE)="","",VLOOKUP($A154,'02.คีย์เทอม1'!$A$10:$GT$59,193,FALSE)))</f>
        <v/>
      </c>
      <c r="AM154" s="1233" t="str">
        <f>IF($A$139&lt;&gt;"ชั้น"&amp;'01.ข้อมูลเบื้องต้น'!$H$2,"",IF(VLOOKUP($A154,'03.คีย์เทอม2'!$A$10:$GT$59,193,FALSE)="","",VLOOKUP($A154,'03.คีย์เทอม2'!$A$10:$GT$59,193,FALSE)))</f>
        <v/>
      </c>
      <c r="AN154" s="1262" t="str">
        <f t="shared" si="144"/>
        <v/>
      </c>
      <c r="AO154" s="1233" t="str">
        <f>IF('2.ชื่อนักเรียน'!R19="มส","มส",IF('2.ชื่อนักเรียน'!R19="ร","ร",IF('2.ชื่อนักเรียน'!R19="ย้าย","ย้าย",IF($B154="","",IF(AN154="","",IF(AN154&gt;=75,"เชี่ยวชาญ",IF(AN154&gt;=65,"ชำนาญ",IF(AN154&gt;=55,"พัฒนา",IF(AN154&gt;=50,"เริ่มต้น","ไม่ผ่าน")))))))))</f>
        <v/>
      </c>
      <c r="AP154" s="1233" t="str">
        <f>IF($A$139&lt;&gt;"ชั้น"&amp;'01.ข้อมูลเบื้องต้น'!$H$2,"",IF(VLOOKUP($A154,'02.คีย์เทอม1'!$A$10:$GT$59,195,FALSE)="","",VLOOKUP($A154,'02.คีย์เทอม1'!$A$10:$GT$59,195,FALSE)))</f>
        <v/>
      </c>
      <c r="AQ154" s="1233" t="str">
        <f>IF($A$139&lt;&gt;"ชั้น"&amp;'01.ข้อมูลเบื้องต้น'!$H$2,"",IF(VLOOKUP($A154,'03.คีย์เทอม2'!$A$10:$GT$59,195,FALSE)="","",VLOOKUP($A154,'03.คีย์เทอม2'!$A$10:$GT$59,195,FALSE)))</f>
        <v/>
      </c>
      <c r="AR154" s="1262" t="str">
        <f t="shared" si="145"/>
        <v/>
      </c>
      <c r="AS154" s="1233" t="str">
        <f>IF('2.ชื่อนักเรียน'!R19="มส","มส",IF('2.ชื่อนักเรียน'!R19="ร","ร",IF('2.ชื่อนักเรียน'!R19="ย้าย","ย้าย",IF($B154="","",IF(AR154="","",IF(AR154&gt;=75,"เชี่ยวชาญ",IF(AR154&gt;=65,"ชำนาญ",IF(AR154&gt;=55,"พัฒนา",IF(AR154&gt;=50,"เริ่มต้น","ไม่ผ่าน")))))))))</f>
        <v/>
      </c>
      <c r="AT154" s="1233" t="str">
        <f>IF($A$139&lt;&gt;"ชั้น"&amp;'01.ข้อมูลเบื้องต้น'!$H$2,"",IF(VLOOKUP($A154,'02.คีย์เทอม1'!$A$10:$GT$59,196,FALSE)="","",VLOOKUP($A154,'02.คีย์เทอม1'!$A$10:$GT$59,196,FALSE)))</f>
        <v/>
      </c>
      <c r="AU154" s="1233" t="str">
        <f>IF($A$139&lt;&gt;"ชั้น"&amp;'01.ข้อมูลเบื้องต้น'!$H$2,"",IF(VLOOKUP($A154,'03.คีย์เทอม2'!$A$10:$GT$59,196,FALSE)="","",VLOOKUP($A154,'03.คีย์เทอม2'!$A$10:$GT$59,196,FALSE)))</f>
        <v/>
      </c>
      <c r="AV154" s="1262" t="str">
        <f t="shared" si="146"/>
        <v/>
      </c>
      <c r="AW154" s="1233" t="str">
        <f>IF('2.ชื่อนักเรียน'!R19="มส","มส",IF('2.ชื่อนักเรียน'!R19="ร","ร",IF('2.ชื่อนักเรียน'!R19="ย้าย","ย้าย",IF($B154="","",IF(AV154="","",IF(AV154&gt;=75,"เชี่ยวชาญ",IF(AV154&gt;=65,"ชำนาญ",IF(AV154&gt;=55,"พัฒนา",IF(AV154&gt;=50,"เริ่มต้น","ไม่ผ่าน")))))))))</f>
        <v/>
      </c>
      <c r="AX154" s="1233" t="str">
        <f>IF($A$139&lt;&gt;"ชั้น"&amp;'01.ข้อมูลเบื้องต้น'!$H$2,"",IF(VLOOKUP($A154,'02.คีย์เทอม1'!$A$10:$GT$59,197,FALSE)="","",VLOOKUP($A154,'02.คีย์เทอม1'!$A$10:$GT$59,197,FALSE)))</f>
        <v/>
      </c>
      <c r="AY154" s="1233" t="str">
        <f>IF($A$139&lt;&gt;"ชั้น"&amp;'01.ข้อมูลเบื้องต้น'!$H$2,"",IF(VLOOKUP($A154,'03.คีย์เทอม2'!$A$10:$GT$59,197,FALSE)="","",VLOOKUP($A154,'03.คีย์เทอม2'!$A$10:$GT$59,197,FALSE)))</f>
        <v/>
      </c>
      <c r="AZ154" s="1262" t="str">
        <f t="shared" si="147"/>
        <v/>
      </c>
      <c r="BA154" s="1233" t="str">
        <f>IF('2.ชื่อนักเรียน'!R19="มส","มส",IF('2.ชื่อนักเรียน'!R19="ร","ร",IF('2.ชื่อนักเรียน'!R19="ย้าย","ย้าย",IF($B154="","",IF(AZ154="","",IF(AZ154&gt;=75,"เชี่ยวชาญ",IF(AZ154&gt;=65,"ชำนาญ",IF(AZ154&gt;=55,"พัฒนา",IF(AZ154&gt;=50,"เริ่มต้น","ไม่ผ่าน")))))))))</f>
        <v/>
      </c>
      <c r="BB154" s="1233" t="str">
        <f>IF($A$139&lt;&gt;"ชั้น"&amp;'01.ข้อมูลเบื้องต้น'!$H$2,"",IF(VLOOKUP($A154,'02.คีย์เทอม1'!$A$10:$GT$59,198,FALSE)="","",VLOOKUP($A154,'02.คีย์เทอม1'!$A$10:$GT$59,198,FALSE)))</f>
        <v/>
      </c>
      <c r="BC154" s="1233" t="str">
        <f>IF($A$139&lt;&gt;"ชั้น"&amp;'01.ข้อมูลเบื้องต้น'!$H$2,"",IF(VLOOKUP($A154,'03.คีย์เทอม2'!$A$10:$GT$59,198,FALSE)="","",VLOOKUP($A154,'03.คีย์เทอม2'!$A$10:$GT$59,198,FALSE)))</f>
        <v/>
      </c>
      <c r="BD154" s="1262" t="str">
        <f t="shared" si="148"/>
        <v/>
      </c>
      <c r="BE154" s="1233" t="str">
        <f>IF('2.ชื่อนักเรียน'!R19="มส","มส",IF('2.ชื่อนักเรียน'!R19="ร","ร",IF('2.ชื่อนักเรียน'!R19="ย้าย","ย้าย",IF($B154="","",IF(BD154="","",IF(BD154&gt;=75,"เชี่ยวชาญ",IF(BD154&gt;=65,"ชำนาญ",IF(BD154&gt;=55,"พัฒนา",IF(BD154&gt;=50,"เริ่มต้น","ไม่ผ่าน")))))))))</f>
        <v/>
      </c>
      <c r="BF154" s="1233" t="str">
        <f>IF($A$139&lt;&gt;"ชั้น"&amp;'01.ข้อมูลเบื้องต้น'!$H$2,"",IF(VLOOKUP($A154,'02.คีย์เทอม1'!$A$10:$GT$59,199,FALSE)="","",VLOOKUP($A154,'02.คีย์เทอม1'!$A$10:$GT$59,199,FALSE)))</f>
        <v/>
      </c>
      <c r="BG154" s="1233" t="str">
        <f>IF($A$139&lt;&gt;"ชั้น"&amp;'01.ข้อมูลเบื้องต้น'!$H$2,"",IF(VLOOKUP($A154,'03.คีย์เทอม2'!$A$10:$GT$59,199,FALSE)="","",VLOOKUP($A154,'03.คีย์เทอม2'!$A$10:$GT$59,199,FALSE)))</f>
        <v/>
      </c>
      <c r="BH154" s="1262" t="str">
        <f t="shared" si="149"/>
        <v/>
      </c>
      <c r="BI154" s="1233" t="str">
        <f>IF('2.ชื่อนักเรียน'!R19="มส","มส",IF('2.ชื่อนักเรียน'!R19="ร","ร",IF('2.ชื่อนักเรียน'!R19="ย้าย","ย้าย",IF($B154="","",IF(BH154="","",IF(BH154&gt;=75,"เชี่ยวชาญ",IF(BH154&gt;=65,"ชำนาญ",IF(BH154&gt;=55,"พัฒนา",IF(BH154&gt;=50,"เริ่มต้น","ไม่ผ่าน")))))))))</f>
        <v/>
      </c>
      <c r="BJ154" s="1233" t="str">
        <f>IF($A$139&lt;&gt;"ชั้น"&amp;'01.ข้อมูลเบื้องต้น'!$H$2,"",IF(VLOOKUP($A154,'02.คีย์เทอม1'!$A$10:$GT$59,200,FALSE)="","",VLOOKUP($A154,'02.คีย์เทอม1'!$A$10:$GT$59,200,FALSE)))</f>
        <v/>
      </c>
      <c r="BK154" s="1233" t="str">
        <f>IF($A$139&lt;&gt;"ชั้น"&amp;'01.ข้อมูลเบื้องต้น'!$H$2,"",IF(VLOOKUP($A154,'03.คีย์เทอม2'!$A$10:$GT$59,200,FALSE)="","",VLOOKUP($A154,'03.คีย์เทอม2'!$A$10:$GT$59,200,FALSE)))</f>
        <v/>
      </c>
      <c r="BL154" s="1262" t="str">
        <f t="shared" si="150"/>
        <v/>
      </c>
      <c r="BM154" s="1233" t="str">
        <f>IF('2.ชื่อนักเรียน'!R19="มส","มส",IF('2.ชื่อนักเรียน'!R19="ร","ร",IF('2.ชื่อนักเรียน'!R19="ย้าย","ย้าย",IF($B154="","",IF(BL154="","",IF(BL154&gt;=75,"เชี่ยวชาญ",IF(BL154&gt;=65,"ชำนาญ",IF(BL154&gt;=55,"พัฒนา",IF(BL154&gt;=50,"เริ่มต้น","ไม่ผ่าน")))))))))</f>
        <v/>
      </c>
      <c r="BN154" s="1262" t="str">
        <f t="shared" si="151"/>
        <v/>
      </c>
      <c r="BO154" s="1233" t="str">
        <f>IF('2.ชื่อนักเรียน'!R19="มส","มส",IF('2.ชื่อนักเรียน'!R19="ร","ร",IF('2.ชื่อนักเรียน'!R19="ย้าย","ย้าย",IF($B154="","",IF(BN154="","",IF(BN154&gt;=75,"เชี่ยวชาญ",IF(BN154&gt;=65,"ชำนาญ",IF(BN154&gt;=55,"พัฒนา",IF(BN154&gt;=50,"เริ่มต้น","ไม่ผ่าน")))))))))</f>
        <v/>
      </c>
      <c r="BP154" s="1233" t="str">
        <f>IF($A$139&lt;&gt;"ชั้น"&amp;'01.ข้อมูลเบื้องต้น'!$H$2,"",IF(VLOOKUP($A154,'02.คีย์เทอม1'!$A$10:$GT$59,110,FALSE)="","",VLOOKUP($A154,'02.คีย์เทอม1'!$A$10:$GT$59,110,FALSE)))</f>
        <v/>
      </c>
      <c r="BQ154" s="1233" t="str">
        <f>IF($A$139&lt;&gt;"ชั้น"&amp;'01.ข้อมูลเบื้องต้น'!$H$2,"",IF(VLOOKUP($A154,'03.คีย์เทอม2'!$A$10:$GT$59,110,FALSE)="","",VLOOKUP($A154,'03.คีย์เทอม2'!$A$10:$GT$59,110,FALSE)))</f>
        <v/>
      </c>
      <c r="BR154" s="1262" t="str">
        <f t="shared" si="152"/>
        <v/>
      </c>
      <c r="BS154" s="1233" t="str">
        <f>IF('2.ชื่อนักเรียน'!R19="มส","มส",IF('2.ชื่อนักเรียน'!R19="ร","ร",IF('2.ชื่อนักเรียน'!R19="ย้าย","ย้าย",IF($B154="","",IF(BR154="","",IF(BR154&gt;=75,"เชี่ยวชาญ",IF(BR154&gt;=65,"ชำนาญ",IF(BR154&gt;=55,"พัฒนา",IF(BR154&gt;=50,"เริ่มต้น","ไม่ผ่าน")))))))))</f>
        <v/>
      </c>
      <c r="BT154" s="1233" t="str">
        <f>IF($A$139&lt;&gt;"ชั้น"&amp;'01.ข้อมูลเบื้องต้น'!$H$2,"",IF(VLOOKUP($A154,'02.คีย์เทอม1'!$A$10:$GT$59,115,FALSE)="","",VLOOKUP($A154,'02.คีย์เทอม1'!$A$10:$GT$59,115,FALSE)))</f>
        <v/>
      </c>
      <c r="BU154" s="1233" t="str">
        <f>IF($A$139&lt;&gt;"ชั้น"&amp;'01.ข้อมูลเบื้องต้น'!$H$2,"",IF(VLOOKUP($A154,'03.คีย์เทอม2'!$A$10:$GT$59,115,FALSE)="","",VLOOKUP($A154,'03.คีย์เทอม2'!$A$10:$GT$59,115,FALSE)))</f>
        <v/>
      </c>
      <c r="BV154" s="1262" t="str">
        <f t="shared" si="153"/>
        <v/>
      </c>
      <c r="BW154" s="1233" t="str">
        <f>IF('2.ชื่อนักเรียน'!R19="มส","มส",IF('2.ชื่อนักเรียน'!R19="ร","ร",IF('2.ชื่อนักเรียน'!R19="ย้าย","ย้าย",IF($B154="","",IF(BV154="","",IF(BV154&gt;=75,"เชี่ยวชาญ",IF(BV154&gt;=65,"ชำนาญ",IF(BV154&gt;=55,"พัฒนา",IF(BV154&gt;=50,"เริ่มต้น","ไม่ผ่าน")))))))))</f>
        <v/>
      </c>
      <c r="BX154" s="1233" t="str">
        <f>IF($A$139&lt;&gt;"ชั้น"&amp;'01.ข้อมูลเบื้องต้น'!$H$2,"",IF(VLOOKUP($A154,'02.คีย์เทอม1'!$A$10:$GT$59,120,FALSE)="","",VLOOKUP($A154,'02.คีย์เทอม1'!$A$10:$GT$59,120,FALSE)))</f>
        <v/>
      </c>
      <c r="BY154" s="1233" t="str">
        <f>IF($A$139&lt;&gt;"ชั้น"&amp;'01.ข้อมูลเบื้องต้น'!$H$2,"",IF(VLOOKUP($A154,'03.คีย์เทอม2'!$A$10:$GT$59,120,FALSE)="","",VLOOKUP($A154,'03.คีย์เทอม2'!$A$10:$GT$59,120,FALSE)))</f>
        <v/>
      </c>
      <c r="BZ154" s="1262" t="str">
        <f t="shared" si="154"/>
        <v/>
      </c>
      <c r="CA154" s="1233" t="str">
        <f>IF('2.ชื่อนักเรียน'!R19="มส","มส",IF('2.ชื่อนักเรียน'!R19="ร","ร",IF('2.ชื่อนักเรียน'!R19="ย้าย","ย้าย",IF($B154="","",IF(BZ154="","",IF(BZ154&gt;=75,"เชี่ยวชาญ",IF(BZ154&gt;=65,"ชำนาญ",IF(BZ154&gt;=55,"พัฒนา",IF(BZ154&gt;=50,"เริ่มต้น","ไม่ผ่าน")))))))))</f>
        <v/>
      </c>
      <c r="CB154" s="1233" t="str">
        <f>IF($A$139&lt;&gt;"ชั้น"&amp;'01.ข้อมูลเบื้องต้น'!$H$2,"",IF(VLOOKUP($A154,'02.คีย์เทอม1'!$A$10:$GT$59,125,FALSE)="","",VLOOKUP($A154,'02.คีย์เทอม1'!$A$10:$GT$59,125,FALSE)))</f>
        <v/>
      </c>
      <c r="CC154" s="1233" t="str">
        <f>IF($A$139&lt;&gt;"ชั้น"&amp;'01.ข้อมูลเบื้องต้น'!$H$2,"",IF(VLOOKUP($A154,'03.คีย์เทอม2'!$A$10:$GT$59,125,FALSE)="","",VLOOKUP($A154,'03.คีย์เทอม2'!$A$10:$GT$59,125,FALSE)))</f>
        <v/>
      </c>
      <c r="CD154" s="1262" t="str">
        <f t="shared" si="155"/>
        <v/>
      </c>
      <c r="CE154" s="1233" t="str">
        <f>IF('2.ชื่อนักเรียน'!R19="มส","มส",IF('2.ชื่อนักเรียน'!R19="ร","ร",IF('2.ชื่อนักเรียน'!R19="ย้าย","ย้าย",IF($B154="","",IF(CD154="","",IF(CD154&gt;=75,"เชี่ยวชาญ",IF(CD154&gt;=65,"ชำนาญ",IF(CD154&gt;=55,"พัฒนา",IF(CD154&gt;=50,"เริ่มต้น","ไม่ผ่าน")))))))))</f>
        <v/>
      </c>
      <c r="CF154" s="1233" t="str">
        <f>IF($A$139&lt;&gt;"ชั้น"&amp;'01.ข้อมูลเบื้องต้น'!$H$2,"",IF(VLOOKUP($A154,'02.คีย์เทอม1'!$A$10:$GT$59,130,FALSE)="","",VLOOKUP($A154,'02.คีย์เทอม1'!$A$10:$GT$59,130,FALSE)))</f>
        <v/>
      </c>
      <c r="CG154" s="1233" t="str">
        <f>IF($A$139&lt;&gt;"ชั้น"&amp;'01.ข้อมูลเบื้องต้น'!$H$2,"",IF(VLOOKUP($A154,'03.คีย์เทอม2'!$A$10:$GT$59,130,FALSE)="","",VLOOKUP($A154,'03.คีย์เทอม2'!$A$10:$GT$59,130,FALSE)))</f>
        <v/>
      </c>
      <c r="CH154" s="1262" t="str">
        <f t="shared" si="156"/>
        <v/>
      </c>
      <c r="CI154" s="1233" t="str">
        <f>IF('2.ชื่อนักเรียน'!R19="มส","มส",IF('2.ชื่อนักเรียน'!R19="ร","ร",IF('2.ชื่อนักเรียน'!R19="ย้าย","ย้าย",IF($B154="","",IF(CH154="","",IF(CH154&gt;=75,"เชี่ยวชาญ",IF(CH154&gt;=65,"ชำนาญ",IF(CH154&gt;=55,"พัฒนา",IF(CH154&gt;=50,"เริ่มต้น","ไม่ผ่าน")))))))))</f>
        <v/>
      </c>
      <c r="CJ154" s="1233" t="str">
        <f>IF($A$139&lt;&gt;"ชั้น"&amp;'01.ข้อมูลเบื้องต้น'!$H$2,"",IF(VLOOKUP($A154,'02.คีย์เทอม1'!$A$10:$GT$59,135,FALSE)="","",VLOOKUP($A154,'02.คีย์เทอม1'!$A$10:$GT$59,135,FALSE)))</f>
        <v/>
      </c>
      <c r="CK154" s="1233" t="str">
        <f>IF($A$139&lt;&gt;"ชั้น"&amp;'01.ข้อมูลเบื้องต้น'!$H$2,"",IF(VLOOKUP($A154,'03.คีย์เทอม2'!$A$10:$GT$59,135,FALSE)="","",VLOOKUP($A154,'03.คีย์เทอม2'!$A$10:$GT$59,135,FALSE)))</f>
        <v/>
      </c>
      <c r="CL154" s="1262" t="str">
        <f t="shared" si="157"/>
        <v/>
      </c>
      <c r="CM154" s="1233" t="str">
        <f>IF('2.ชื่อนักเรียน'!R19="มส","มส",IF('2.ชื่อนักเรียน'!R19="ร","ร",IF('2.ชื่อนักเรียน'!R19="ย้าย","ย้าย",IF($B154="","",IF(CL154="","",IF(CL154&gt;=75,"เชี่ยวชาญ",IF(CL154&gt;=65,"ชำนาญ",IF(CL154&gt;=55,"พัฒนา",IF(CL154&gt;=50,"เริ่มต้น","ไม่ผ่าน")))))))))</f>
        <v/>
      </c>
      <c r="CN154" s="1233" t="str">
        <f>IF($A$139&lt;&gt;"ชั้น"&amp;'01.ข้อมูลเบื้องต้น'!$H$2,"",IF(VLOOKUP($A154,'02.คีย์เทอม1'!$A$10:$GT$59,140,FALSE)="","",VLOOKUP($A154,'02.คีย์เทอม1'!$A$10:$GT$59,140,FALSE)))</f>
        <v/>
      </c>
      <c r="CO154" s="1233" t="str">
        <f>IF($A$139&lt;&gt;"ชั้น"&amp;'01.ข้อมูลเบื้องต้น'!$H$2,"",IF(VLOOKUP($A154,'03.คีย์เทอม2'!$A$10:$GT$59,140,FALSE)="","",VLOOKUP($A154,'03.คีย์เทอม2'!$A$10:$GT$59,140,FALSE)))</f>
        <v/>
      </c>
      <c r="CP154" s="1262" t="str">
        <f t="shared" si="158"/>
        <v/>
      </c>
      <c r="CQ154" s="1233" t="str">
        <f>IF('2.ชื่อนักเรียน'!R19="มส","มส",IF('2.ชื่อนักเรียน'!R19="ร","ร",IF('2.ชื่อนักเรียน'!R19="ย้าย","ย้าย",IF($B154="","",IF(CP154="","",IF(CP154&gt;=75,"เชี่ยวชาญ",IF(CP154&gt;=65,"ชำนาญ",IF(CP154&gt;=55,"พัฒนา",IF(CP154&gt;=50,"เริ่มต้น","ไม่ผ่าน")))))))))</f>
        <v/>
      </c>
      <c r="CR154" s="1233" t="str">
        <f>IF($A$139&lt;&gt;"ชั้น"&amp;'01.ข้อมูลเบื้องต้น'!$H$2,"",IF(VLOOKUP($A154,'02.คีย์เทอม1'!$A$10:$GT$59,145,FALSE)="","",VLOOKUP($A154,'02.คีย์เทอม1'!$A$10:$GT$59,145,FALSE)))</f>
        <v/>
      </c>
      <c r="CS154" s="1233" t="str">
        <f>IF($A$139&lt;&gt;"ชั้น"&amp;'01.ข้อมูลเบื้องต้น'!$H$2,"",IF(VLOOKUP($A154,'03.คีย์เทอม2'!$A$10:$GT$59,145,FALSE)="","",VLOOKUP($A154,'03.คีย์เทอม2'!$A$10:$GT$59,145,FALSE)))</f>
        <v/>
      </c>
      <c r="CT154" s="1262" t="str">
        <f t="shared" si="159"/>
        <v/>
      </c>
      <c r="CU154" s="1233" t="str">
        <f>IF('2.ชื่อนักเรียน'!R19="มส","มส",IF('2.ชื่อนักเรียน'!R19="ร","ร",IF('2.ชื่อนักเรียน'!R19="ย้าย","ย้าย",IF($B154="","",IF(CT154="","",IF(CT154&gt;=75,"เชี่ยวชาญ",IF(CT154&gt;=65,"ชำนาญ",IF(CT154&gt;=55,"พัฒนา",IF(CT154&gt;=50,"เริ่มต้น","ไม่ผ่าน")))))))))</f>
        <v/>
      </c>
      <c r="CV154" s="1233" t="str">
        <f>IF($A$139&lt;&gt;"ชั้น"&amp;'01.ข้อมูลเบื้องต้น'!$H$2,"",IF(VLOOKUP($A154,'02.คีย์เทอม1'!$A$10:$GT$59,150,FALSE)="","",VLOOKUP($A154,'02.คีย์เทอม1'!$A$10:$GT$59,150,FALSE)))</f>
        <v/>
      </c>
      <c r="CW154" s="1233" t="str">
        <f>IF($A$139&lt;&gt;"ชั้น"&amp;'01.ข้อมูลเบื้องต้น'!$H$2,"",IF(VLOOKUP($A154,'03.คีย์เทอม2'!$A$10:$GT$59,150,FALSE)="","",VLOOKUP($A154,'03.คีย์เทอม2'!$A$10:$GT$59,150,FALSE)))</f>
        <v/>
      </c>
      <c r="CX154" s="1262" t="str">
        <f t="shared" si="160"/>
        <v/>
      </c>
      <c r="CY154" s="1233" t="str">
        <f>IF('2.ชื่อนักเรียน'!R19="มส","มส",IF('2.ชื่อนักเรียน'!R19="ร","ร",IF('2.ชื่อนักเรียน'!R19="ย้าย","ย้าย",IF($B154="","",IF(CX154="","",IF(CX154&gt;=75,"เชี่ยวชาญ",IF(CX154&gt;=65,"ชำนาญ",IF(CX154&gt;=55,"พัฒนา",IF(CX154&gt;=50,"เริ่มต้น","ไม่ผ่าน")))))))))</f>
        <v/>
      </c>
      <c r="CZ154" s="1233" t="str">
        <f>IF($A$139&lt;&gt;"ชั้น"&amp;'01.ข้อมูลเบื้องต้น'!$H$2,"",IF(VLOOKUP($A154,'02.คีย์เทอม1'!$A$10:$GT$59,155,FALSE)="","",VLOOKUP($A154,'02.คีย์เทอม1'!$A$10:$GT$59,155,FALSE)))</f>
        <v/>
      </c>
      <c r="DA154" s="1233" t="str">
        <f>IF($A$139&lt;&gt;"ชั้น"&amp;'01.ข้อมูลเบื้องต้น'!$H$2,"",IF(VLOOKUP($A154,'03.คีย์เทอม2'!$A$10:$GT$59,155,FALSE)="","",VLOOKUP($A154,'03.คีย์เทอม2'!$A$10:$GT$59,155,FALSE)))</f>
        <v/>
      </c>
      <c r="DB154" s="1262" t="str">
        <f t="shared" si="161"/>
        <v/>
      </c>
      <c r="DC154" s="1233" t="str">
        <f>IF('2.ชื่อนักเรียน'!R19="มส","มส",IF('2.ชื่อนักเรียน'!R19="ร","ร",IF('2.ชื่อนักเรียน'!R19="ย้าย","ย้าย",IF($B154="","",IF(DB154="","",IF(DB154&gt;=75,"เชี่ยวชาญ",IF(DB154&gt;=65,"ชำนาญ",IF(DB154&gt;=55,"พัฒนา",IF(DB154&gt;=50,"เริ่มต้น","ไม่ผ่าน")))))))))</f>
        <v/>
      </c>
      <c r="DD154" s="1233" t="str">
        <f>IF($A$139&lt;&gt;"ชั้น"&amp;'01.ข้อมูลเบื้องต้น'!$H$2,"",IF(VLOOKUP($A154,'02.คีย์เทอม1'!$A$10:$GT$59,160,FALSE)="","",VLOOKUP($A154,'02.คีย์เทอม1'!$A$10:$GT$59,160,FALSE)))</f>
        <v/>
      </c>
      <c r="DE154" s="1233" t="str">
        <f>IF($A$139&lt;&gt;"ชั้น"&amp;'01.ข้อมูลเบื้องต้น'!$H$2,"",IF(VLOOKUP($A154,'03.คีย์เทอม2'!$A$10:$GT$59,160,FALSE)="","",VLOOKUP($A154,'03.คีย์เทอม2'!$A$10:$GT$59,160,FALSE)))</f>
        <v/>
      </c>
      <c r="DF154" s="1262" t="str">
        <f t="shared" si="162"/>
        <v/>
      </c>
      <c r="DG154" s="1233" t="str">
        <f>IF('2.ชื่อนักเรียน'!R19="มส","มส",IF('2.ชื่อนักเรียน'!R19="ร","ร",IF('2.ชื่อนักเรียน'!R19="ย้าย","ย้าย",IF($B154="","",IF(DF154="","",IF(DF154&gt;=75,"เชี่ยวชาญ",IF(DF154&gt;=65,"ชำนาญ",IF(DF154&gt;=55,"พัฒนา",IF(DF154&gt;=50,"เริ่มต้น","ไม่ผ่าน")))))))))</f>
        <v/>
      </c>
      <c r="DH154" s="1233" t="str">
        <f>IF($A$139&lt;&gt;"ชั้น"&amp;'01.ข้อมูลเบื้องต้น'!$H$2,"",IF(VLOOKUP($A154,'02.คีย์เทอม1'!$A$10:$GT$59,165,FALSE)="","",VLOOKUP($A154,'02.คีย์เทอม1'!$A$10:$GT$59,165,FALSE)))</f>
        <v/>
      </c>
      <c r="DI154" s="1233" t="str">
        <f>IF($A$139&lt;&gt;"ชั้น"&amp;'01.ข้อมูลเบื้องต้น'!$H$2,"",IF(VLOOKUP($A154,'03.คีย์เทอม2'!$A$10:$GT$59,165,FALSE)="","",VLOOKUP($A154,'03.คีย์เทอม2'!$A$10:$GT$59,165,FALSE)))</f>
        <v/>
      </c>
      <c r="DJ154" s="1262" t="str">
        <f t="shared" si="163"/>
        <v/>
      </c>
      <c r="DK154" s="1233" t="str">
        <f>IF('2.ชื่อนักเรียน'!R19="มส","มส",IF('2.ชื่อนักเรียน'!R19="ร","ร",IF('2.ชื่อนักเรียน'!R19="ย้าย","ย้าย",IF($B154="","",IF(DJ154="","",IF(DJ154&gt;=75,"เชี่ยวชาญ",IF(DJ154&gt;=65,"ชำนาญ",IF(DJ154&gt;=55,"พัฒนา",IF(DJ154&gt;=50,"เริ่มต้น","ไม่ผ่าน")))))))))</f>
        <v/>
      </c>
      <c r="DL154" s="1233" t="str">
        <f>IF($A$139&lt;&gt;"ชั้น"&amp;'01.ข้อมูลเบื้องต้น'!$H$2,"",IF(VLOOKUP($A154,'02.คีย์เทอม1'!$A$10:$GT$59,170,FALSE)="","",VLOOKUP($A154,'02.คีย์เทอม1'!$A$10:$GT$59,170,FALSE)))</f>
        <v/>
      </c>
      <c r="DM154" s="1233" t="str">
        <f>IF($A$139&lt;&gt;"ชั้น"&amp;'01.ข้อมูลเบื้องต้น'!$H$2,"",IF(VLOOKUP($A154,'03.คีย์เทอม2'!$A$10:$GT$59,170,FALSE)="","",VLOOKUP($A154,'03.คีย์เทอม2'!$A$10:$GT$59,170,FALSE)))</f>
        <v/>
      </c>
      <c r="DN154" s="1262" t="str">
        <f t="shared" si="164"/>
        <v/>
      </c>
      <c r="DO154" s="1233" t="str">
        <f>IF('2.ชื่อนักเรียน'!R19="มส","มส",IF('2.ชื่อนักเรียน'!R19="ร","ร",IF('2.ชื่อนักเรียน'!R19="ย้าย","ย้าย",IF($B154="","",IF(DN154="","",IF(DN154&gt;=75,"เชี่ยวชาญ",IF(DN154&gt;=65,"ชำนาญ",IF(DN154&gt;=55,"พัฒนา",IF(DN154&gt;=50,"เริ่มต้น","ไม่ผ่าน")))))))))</f>
        <v/>
      </c>
      <c r="DP154" s="1233" t="str">
        <f>IF($A$139&lt;&gt;"ชั้น"&amp;'01.ข้อมูลเบื้องต้น'!$H$2,"",IF(VLOOKUP($A154,'02.คีย์เทอม1'!$A$10:$GT$59,175,FALSE)="","",VLOOKUP($A154,'02.คีย์เทอม1'!$A$10:$GT$59,175,FALSE)))</f>
        <v/>
      </c>
      <c r="DQ154" s="1233" t="str">
        <f>IF($A$139&lt;&gt;"ชั้น"&amp;'01.ข้อมูลเบื้องต้น'!$H$2,"",IF(VLOOKUP($A154,'03.คีย์เทอม2'!$A$10:$GT$59,175,FALSE)="","",VLOOKUP($A154,'03.คีย์เทอม2'!$A$10:$GT$59,175,FALSE)))</f>
        <v/>
      </c>
      <c r="DR154" s="1262" t="str">
        <f t="shared" si="165"/>
        <v/>
      </c>
      <c r="DS154" s="1233" t="str">
        <f>IF('2.ชื่อนักเรียน'!R19="มส","มส",IF('2.ชื่อนักเรียน'!R19="ร","ร",IF('2.ชื่อนักเรียน'!R19="ย้าย","ย้าย",IF($B154="","",IF(DR154="","",IF(DR154&gt;=75,"เชี่ยวชาญ",IF(DR154&gt;=65,"ชำนาญ",IF(DR154&gt;=55,"พัฒนา",IF(DR154&gt;=50,"เริ่มต้น","ไม่ผ่าน")))))))))</f>
        <v/>
      </c>
      <c r="DT154" s="1233" t="str">
        <f>IF($A$139&lt;&gt;"ชั้น"&amp;'01.ข้อมูลเบื้องต้น'!$H$2,"",IF(VLOOKUP($A154,'02.คีย์เทอม1'!$A$10:$GT$59,180,FALSE)="","",VLOOKUP($A154,'02.คีย์เทอม1'!$A$10:$GT$59,180,FALSE)))</f>
        <v/>
      </c>
      <c r="DU154" s="1233" t="str">
        <f>IF($A$139&lt;&gt;"ชั้น"&amp;'01.ข้อมูลเบื้องต้น'!$H$2,"",IF(VLOOKUP($A154,'03.คีย์เทอม2'!$A$10:$GT$59,180,FALSE)="","",VLOOKUP($A154,'03.คีย์เทอม2'!$A$10:$GT$59,180,FALSE)))</f>
        <v/>
      </c>
      <c r="DV154" s="1262" t="str">
        <f t="shared" si="166"/>
        <v/>
      </c>
      <c r="DW154" s="1233" t="str">
        <f>IF('2.ชื่อนักเรียน'!R19="มส","มส",IF('2.ชื่อนักเรียน'!R19="ร","ร",IF('2.ชื่อนักเรียน'!R19="ย้าย","ย้าย",IF($B154="","",IF(DV154="","",IF(DV154&gt;=75,"เชี่ยวชาญ",IF(DV154&gt;=65,"ชำนาญ",IF(DV154&gt;=55,"พัฒนา",IF(DV154&gt;=50,"เริ่มต้น","ไม่ผ่าน")))))))))</f>
        <v/>
      </c>
    </row>
    <row r="155" spans="1:127" ht="16.8" customHeight="1">
      <c r="A155" s="1323">
        <v>10</v>
      </c>
      <c r="B155" s="1312" t="str">
        <f>IF('2.ชื่อนักเรียน'!C20="","",'2.ชื่อนักเรียน'!C20)</f>
        <v/>
      </c>
      <c r="C155" s="1313" t="str">
        <f>IF('2.ชื่อนักเรียน'!D20="","",'2.ชื่อนักเรียน'!D20)</f>
        <v/>
      </c>
      <c r="D155" s="1314" t="str">
        <f>IF($A$139&lt;&gt;"ชั้น"&amp;'01.ข้อมูลเบื้องต้น'!$H$2,"",IF(AK155="","",AK155))</f>
        <v/>
      </c>
      <c r="E155" s="1314" t="str">
        <f>IF($A$139&lt;&gt;"ชั้น"&amp;'01.ข้อมูลเบื้องต้น'!$H$2,"",IF(AO155="","",AO155))</f>
        <v/>
      </c>
      <c r="F155" s="1315" t="str">
        <f>IF($A$139&lt;&gt;"ชั้น"&amp;'01.ข้อมูลเบื้องต้น'!$H$2,"",IF(AS155="","",AS155))</f>
        <v/>
      </c>
      <c r="G155" s="1326" t="str">
        <f>IF($A$139&lt;&gt;"ชั้น"&amp;'01.ข้อมูลเบื้องต้น'!$H$2,"",IF(AW155="","",AW155))</f>
        <v/>
      </c>
      <c r="H155" s="1327" t="str">
        <f>IF($A$139&lt;&gt;"ชั้น"&amp;'01.ข้อมูลเบื้องต้น'!$H$2,"",IF(BA155="","",BA155))</f>
        <v/>
      </c>
      <c r="I155" s="1327" t="str">
        <f>IF($A$139&lt;&gt;"ชั้น"&amp;'01.ข้อมูลเบื้องต้น'!$H$2,"",IF(BE155="","",BE155))</f>
        <v/>
      </c>
      <c r="J155" s="1327" t="str">
        <f>IF($A$139&lt;&gt;"ชั้น"&amp;'01.ข้อมูลเบื้องต้น'!$H$2,"",IF(BI155="","",BI155))</f>
        <v/>
      </c>
      <c r="K155" s="1327" t="str">
        <f>IF($A$139&lt;&gt;"ชั้น"&amp;'01.ข้อมูลเบื้องต้น'!$H$2,"",IF(BM155="","",BM155))</f>
        <v/>
      </c>
      <c r="L155" s="1328" t="str">
        <f>IF($A$139&lt;&gt;"ชั้น"&amp;'01.ข้อมูลเบื้องต้น'!$H$2,"",IF(BO155="","",BO155))</f>
        <v/>
      </c>
      <c r="M155" s="1326" t="str">
        <f>IF($A$139&lt;&gt;"ชั้น"&amp;'01.ข้อมูลเบื้องต้น'!$H$2,"",IF(BS155="","",BS155))</f>
        <v/>
      </c>
      <c r="N155" s="1327" t="str">
        <f>IF($A$139&lt;&gt;"ชั้น"&amp;'01.ข้อมูลเบื้องต้น'!$H$2,"",IF(BW155="","",BW155))</f>
        <v/>
      </c>
      <c r="O155" s="1327" t="str">
        <f>IF($A$139&lt;&gt;"ชั้น"&amp;'01.ข้อมูลเบื้องต้น'!$H$2,"",IF(CA155="","",CA155))</f>
        <v/>
      </c>
      <c r="P155" s="1327" t="str">
        <f>IF($A$139&lt;&gt;"ชั้น"&amp;'01.ข้อมูลเบื้องต้น'!$H$2,"",IF(CE155="","",CE155))</f>
        <v/>
      </c>
      <c r="Q155" s="1327" t="str">
        <f>IF($A$139&lt;&gt;"ชั้น"&amp;'01.ข้อมูลเบื้องต้น'!$H$2,"",IF(CI155="","",CI155))</f>
        <v/>
      </c>
      <c r="R155" s="1327" t="str">
        <f>IF($A$139&lt;&gt;"ชั้น"&amp;'01.ข้อมูลเบื้องต้น'!$H$2,"",IF(CM155="","",CM155))</f>
        <v/>
      </c>
      <c r="S155" s="1327" t="str">
        <f>IF($A$139&lt;&gt;"ชั้น"&amp;'01.ข้อมูลเบื้องต้น'!$H$2,"",IF(CQ155="","",CQ155))</f>
        <v/>
      </c>
      <c r="T155" s="1327" t="str">
        <f>IF($A$139&lt;&gt;"ชั้น"&amp;'01.ข้อมูลเบื้องต้น'!$H$2,"",IF(CU155="","",CU155))</f>
        <v/>
      </c>
      <c r="U155" s="1327" t="str">
        <f>IF($A$139&lt;&gt;"ชั้น"&amp;'01.ข้อมูลเบื้องต้น'!$H$2,"",IF(CY155="","",CY155))</f>
        <v/>
      </c>
      <c r="V155" s="1327" t="str">
        <f>IF($A$139&lt;&gt;"ชั้น"&amp;'01.ข้อมูลเบื้องต้น'!$H$2,"",IF(DC155="","",DC155))</f>
        <v/>
      </c>
      <c r="W155" s="1327" t="str">
        <f>IF($A$139&lt;&gt;"ชั้น"&amp;'01.ข้อมูลเบื้องต้น'!$H$2,"",IF(DG155="","",DG155))</f>
        <v/>
      </c>
      <c r="X155" s="1327" t="str">
        <f>IF($A$139&lt;&gt;"ชั้น"&amp;'01.ข้อมูลเบื้องต้น'!$H$2,"",IF(DK155="","",DK155))</f>
        <v/>
      </c>
      <c r="Y155" s="1327" t="str">
        <f>IF($A$139&lt;&gt;"ชั้น"&amp;'01.ข้อมูลเบื้องต้น'!$H$2,"",IF(DO155="","",DO155))</f>
        <v/>
      </c>
      <c r="Z155" s="1327" t="str">
        <f>IF($A$139&lt;&gt;"ชั้น"&amp;'01.ข้อมูลเบื้องต้น'!$H$2,"",IF(DS155="","",DS155))</f>
        <v/>
      </c>
      <c r="AA155" s="1420" t="str">
        <f>IF($A$139&lt;&gt;"ชั้น"&amp;'01.ข้อมูลเบื้องต้น'!$H$2,"",IF(DW155="","",DW155))</f>
        <v/>
      </c>
      <c r="AB155" s="1330" t="str">
        <f>IF($A$139&lt;&gt;"ชั้น"&amp;'01.ข้อมูลเบื้องต้น'!$H$2,"",'7.พัฒนาผู้เรียน'!G20)</f>
        <v/>
      </c>
      <c r="AC155" s="1331" t="str">
        <f>IF($A$139&lt;&gt;"ชั้น"&amp;'01.ข้อมูลเบื้องต้น'!$H$2,"",'9.คุณลักษณะ'!I20)</f>
        <v/>
      </c>
      <c r="AH155" s="1233" t="str">
        <f>IF($A$139&lt;&gt;"ชั้น"&amp;'01.ข้อมูลเบื้องต้น'!$H$2,"",IF(VLOOKUP($A155,'02.คีย์เทอม1'!$A$10:$GT$59,189,FALSE)="","",VLOOKUP($A155,'02.คีย์เทอม1'!$A$10:$GT$59,189,FALSE)))</f>
        <v/>
      </c>
      <c r="AI155" s="1233" t="str">
        <f>IF($A$139&lt;&gt;"ชั้น"&amp;'01.ข้อมูลเบื้องต้น'!$H$2,"",IF(VLOOKUP($A155,'03.คีย์เทอม2'!$A$10:$GT$59,189,FALSE)="","",VLOOKUP($A155,'03.คีย์เทอม2'!$A$10:$GT$59,189,FALSE)))</f>
        <v/>
      </c>
      <c r="AJ155" s="1262" t="str">
        <f t="shared" si="120"/>
        <v/>
      </c>
      <c r="AK155" s="1233" t="str">
        <f>IF('2.ชื่อนักเรียน'!R20="มส","มส",IF('2.ชื่อนักเรียน'!R20="ร","ร",IF('2.ชื่อนักเรียน'!R20="ย้าย","ย้าย",IF($B155="","",IF(AJ155="","",IF(AJ155&gt;=75,"เชี่ยวชาญ",IF(AJ155&gt;=65,"ชำนาญ",IF(AJ155&gt;=55,"พัฒนา",IF(AJ155&gt;=50,"เริ่มต้น","ไม่ผ่าน")))))))))</f>
        <v/>
      </c>
      <c r="AL155" s="1233" t="str">
        <f>IF($A$139&lt;&gt;"ชั้น"&amp;'01.ข้อมูลเบื้องต้น'!$H$2,"",IF(VLOOKUP($A155,'02.คีย์เทอม1'!$A$10:$GT$59,193,FALSE)="","",VLOOKUP($A155,'02.คีย์เทอม1'!$A$10:$GT$59,193,FALSE)))</f>
        <v/>
      </c>
      <c r="AM155" s="1233" t="str">
        <f>IF($A$139&lt;&gt;"ชั้น"&amp;'01.ข้อมูลเบื้องต้น'!$H$2,"",IF(VLOOKUP($A155,'03.คีย์เทอม2'!$A$10:$GT$59,193,FALSE)="","",VLOOKUP($A155,'03.คีย์เทอม2'!$A$10:$GT$59,193,FALSE)))</f>
        <v/>
      </c>
      <c r="AN155" s="1262" t="str">
        <f t="shared" si="144"/>
        <v/>
      </c>
      <c r="AO155" s="1233" t="str">
        <f>IF('2.ชื่อนักเรียน'!R20="มส","มส",IF('2.ชื่อนักเรียน'!R20="ร","ร",IF('2.ชื่อนักเรียน'!R20="ย้าย","ย้าย",IF($B155="","",IF(AN155="","",IF(AN155&gt;=75,"เชี่ยวชาญ",IF(AN155&gt;=65,"ชำนาญ",IF(AN155&gt;=55,"พัฒนา",IF(AN155&gt;=50,"เริ่มต้น","ไม่ผ่าน")))))))))</f>
        <v/>
      </c>
      <c r="AP155" s="1233" t="str">
        <f>IF($A$139&lt;&gt;"ชั้น"&amp;'01.ข้อมูลเบื้องต้น'!$H$2,"",IF(VLOOKUP($A155,'02.คีย์เทอม1'!$A$10:$GT$59,195,FALSE)="","",VLOOKUP($A155,'02.คีย์เทอม1'!$A$10:$GT$59,195,FALSE)))</f>
        <v/>
      </c>
      <c r="AQ155" s="1233" t="str">
        <f>IF($A$139&lt;&gt;"ชั้น"&amp;'01.ข้อมูลเบื้องต้น'!$H$2,"",IF(VLOOKUP($A155,'03.คีย์เทอม2'!$A$10:$GT$59,195,FALSE)="","",VLOOKUP($A155,'03.คีย์เทอม2'!$A$10:$GT$59,195,FALSE)))</f>
        <v/>
      </c>
      <c r="AR155" s="1262" t="str">
        <f t="shared" si="145"/>
        <v/>
      </c>
      <c r="AS155" s="1233" t="str">
        <f>IF('2.ชื่อนักเรียน'!R20="มส","มส",IF('2.ชื่อนักเรียน'!R20="ร","ร",IF('2.ชื่อนักเรียน'!R20="ย้าย","ย้าย",IF($B155="","",IF(AR155="","",IF(AR155&gt;=75,"เชี่ยวชาญ",IF(AR155&gt;=65,"ชำนาญ",IF(AR155&gt;=55,"พัฒนา",IF(AR155&gt;=50,"เริ่มต้น","ไม่ผ่าน")))))))))</f>
        <v/>
      </c>
      <c r="AT155" s="1233" t="str">
        <f>IF($A$139&lt;&gt;"ชั้น"&amp;'01.ข้อมูลเบื้องต้น'!$H$2,"",IF(VLOOKUP($A155,'02.คีย์เทอม1'!$A$10:$GT$59,196,FALSE)="","",VLOOKUP($A155,'02.คีย์เทอม1'!$A$10:$GT$59,196,FALSE)))</f>
        <v/>
      </c>
      <c r="AU155" s="1233" t="str">
        <f>IF($A$139&lt;&gt;"ชั้น"&amp;'01.ข้อมูลเบื้องต้น'!$H$2,"",IF(VLOOKUP($A155,'03.คีย์เทอม2'!$A$10:$GT$59,196,FALSE)="","",VLOOKUP($A155,'03.คีย์เทอม2'!$A$10:$GT$59,196,FALSE)))</f>
        <v/>
      </c>
      <c r="AV155" s="1262" t="str">
        <f t="shared" si="146"/>
        <v/>
      </c>
      <c r="AW155" s="1233" t="str">
        <f>IF('2.ชื่อนักเรียน'!R20="มส","มส",IF('2.ชื่อนักเรียน'!R20="ร","ร",IF('2.ชื่อนักเรียน'!R20="ย้าย","ย้าย",IF($B155="","",IF(AV155="","",IF(AV155&gt;=75,"เชี่ยวชาญ",IF(AV155&gt;=65,"ชำนาญ",IF(AV155&gt;=55,"พัฒนา",IF(AV155&gt;=50,"เริ่มต้น","ไม่ผ่าน")))))))))</f>
        <v/>
      </c>
      <c r="AX155" s="1233" t="str">
        <f>IF($A$139&lt;&gt;"ชั้น"&amp;'01.ข้อมูลเบื้องต้น'!$H$2,"",IF(VLOOKUP($A155,'02.คีย์เทอม1'!$A$10:$GT$59,197,FALSE)="","",VLOOKUP($A155,'02.คีย์เทอม1'!$A$10:$GT$59,197,FALSE)))</f>
        <v/>
      </c>
      <c r="AY155" s="1233" t="str">
        <f>IF($A$139&lt;&gt;"ชั้น"&amp;'01.ข้อมูลเบื้องต้น'!$H$2,"",IF(VLOOKUP($A155,'03.คีย์เทอม2'!$A$10:$GT$59,197,FALSE)="","",VLOOKUP($A155,'03.คีย์เทอม2'!$A$10:$GT$59,197,FALSE)))</f>
        <v/>
      </c>
      <c r="AZ155" s="1262" t="str">
        <f t="shared" si="147"/>
        <v/>
      </c>
      <c r="BA155" s="1233" t="str">
        <f>IF('2.ชื่อนักเรียน'!R20="มส","มส",IF('2.ชื่อนักเรียน'!R20="ร","ร",IF('2.ชื่อนักเรียน'!R20="ย้าย","ย้าย",IF($B155="","",IF(AZ155="","",IF(AZ155&gt;=75,"เชี่ยวชาญ",IF(AZ155&gt;=65,"ชำนาญ",IF(AZ155&gt;=55,"พัฒนา",IF(AZ155&gt;=50,"เริ่มต้น","ไม่ผ่าน")))))))))</f>
        <v/>
      </c>
      <c r="BB155" s="1233" t="str">
        <f>IF($A$139&lt;&gt;"ชั้น"&amp;'01.ข้อมูลเบื้องต้น'!$H$2,"",IF(VLOOKUP($A155,'02.คีย์เทอม1'!$A$10:$GT$59,198,FALSE)="","",VLOOKUP($A155,'02.คีย์เทอม1'!$A$10:$GT$59,198,FALSE)))</f>
        <v/>
      </c>
      <c r="BC155" s="1233" t="str">
        <f>IF($A$139&lt;&gt;"ชั้น"&amp;'01.ข้อมูลเบื้องต้น'!$H$2,"",IF(VLOOKUP($A155,'03.คีย์เทอม2'!$A$10:$GT$59,198,FALSE)="","",VLOOKUP($A155,'03.คีย์เทอม2'!$A$10:$GT$59,198,FALSE)))</f>
        <v/>
      </c>
      <c r="BD155" s="1262" t="str">
        <f t="shared" si="148"/>
        <v/>
      </c>
      <c r="BE155" s="1233" t="str">
        <f>IF('2.ชื่อนักเรียน'!R20="มส","มส",IF('2.ชื่อนักเรียน'!R20="ร","ร",IF('2.ชื่อนักเรียน'!R20="ย้าย","ย้าย",IF($B155="","",IF(BD155="","",IF(BD155&gt;=75,"เชี่ยวชาญ",IF(BD155&gt;=65,"ชำนาญ",IF(BD155&gt;=55,"พัฒนา",IF(BD155&gt;=50,"เริ่มต้น","ไม่ผ่าน")))))))))</f>
        <v/>
      </c>
      <c r="BF155" s="1233" t="str">
        <f>IF($A$139&lt;&gt;"ชั้น"&amp;'01.ข้อมูลเบื้องต้น'!$H$2,"",IF(VLOOKUP($A155,'02.คีย์เทอม1'!$A$10:$GT$59,199,FALSE)="","",VLOOKUP($A155,'02.คีย์เทอม1'!$A$10:$GT$59,199,FALSE)))</f>
        <v/>
      </c>
      <c r="BG155" s="1233" t="str">
        <f>IF($A$139&lt;&gt;"ชั้น"&amp;'01.ข้อมูลเบื้องต้น'!$H$2,"",IF(VLOOKUP($A155,'03.คีย์เทอม2'!$A$10:$GT$59,199,FALSE)="","",VLOOKUP($A155,'03.คีย์เทอม2'!$A$10:$GT$59,199,FALSE)))</f>
        <v/>
      </c>
      <c r="BH155" s="1262" t="str">
        <f t="shared" si="149"/>
        <v/>
      </c>
      <c r="BI155" s="1233" t="str">
        <f>IF('2.ชื่อนักเรียน'!R20="มส","มส",IF('2.ชื่อนักเรียน'!R20="ร","ร",IF('2.ชื่อนักเรียน'!R20="ย้าย","ย้าย",IF($B155="","",IF(BH155="","",IF(BH155&gt;=75,"เชี่ยวชาญ",IF(BH155&gt;=65,"ชำนาญ",IF(BH155&gt;=55,"พัฒนา",IF(BH155&gt;=50,"เริ่มต้น","ไม่ผ่าน")))))))))</f>
        <v/>
      </c>
      <c r="BJ155" s="1233" t="str">
        <f>IF($A$139&lt;&gt;"ชั้น"&amp;'01.ข้อมูลเบื้องต้น'!$H$2,"",IF(VLOOKUP($A155,'02.คีย์เทอม1'!$A$10:$GT$59,200,FALSE)="","",VLOOKUP($A155,'02.คีย์เทอม1'!$A$10:$GT$59,200,FALSE)))</f>
        <v/>
      </c>
      <c r="BK155" s="1233" t="str">
        <f>IF($A$139&lt;&gt;"ชั้น"&amp;'01.ข้อมูลเบื้องต้น'!$H$2,"",IF(VLOOKUP($A155,'03.คีย์เทอม2'!$A$10:$GT$59,200,FALSE)="","",VLOOKUP($A155,'03.คีย์เทอม2'!$A$10:$GT$59,200,FALSE)))</f>
        <v/>
      </c>
      <c r="BL155" s="1262" t="str">
        <f t="shared" si="150"/>
        <v/>
      </c>
      <c r="BM155" s="1233" t="str">
        <f>IF('2.ชื่อนักเรียน'!R20="มส","มส",IF('2.ชื่อนักเรียน'!R20="ร","ร",IF('2.ชื่อนักเรียน'!R20="ย้าย","ย้าย",IF($B155="","",IF(BL155="","",IF(BL155&gt;=75,"เชี่ยวชาญ",IF(BL155&gt;=65,"ชำนาญ",IF(BL155&gt;=55,"พัฒนา",IF(BL155&gt;=50,"เริ่มต้น","ไม่ผ่าน")))))))))</f>
        <v/>
      </c>
      <c r="BN155" s="1262" t="str">
        <f t="shared" si="151"/>
        <v/>
      </c>
      <c r="BO155" s="1233" t="str">
        <f>IF('2.ชื่อนักเรียน'!R20="มส","มส",IF('2.ชื่อนักเรียน'!R20="ร","ร",IF('2.ชื่อนักเรียน'!R20="ย้าย","ย้าย",IF($B155="","",IF(BN155="","",IF(BN155&gt;=75,"เชี่ยวชาญ",IF(BN155&gt;=65,"ชำนาญ",IF(BN155&gt;=55,"พัฒนา",IF(BN155&gt;=50,"เริ่มต้น","ไม่ผ่าน")))))))))</f>
        <v/>
      </c>
      <c r="BP155" s="1233" t="str">
        <f>IF($A$139&lt;&gt;"ชั้น"&amp;'01.ข้อมูลเบื้องต้น'!$H$2,"",IF(VLOOKUP($A155,'02.คีย์เทอม1'!$A$10:$GT$59,110,FALSE)="","",VLOOKUP($A155,'02.คีย์เทอม1'!$A$10:$GT$59,110,FALSE)))</f>
        <v/>
      </c>
      <c r="BQ155" s="1233" t="str">
        <f>IF($A$139&lt;&gt;"ชั้น"&amp;'01.ข้อมูลเบื้องต้น'!$H$2,"",IF(VLOOKUP($A155,'03.คีย์เทอม2'!$A$10:$GT$59,110,FALSE)="","",VLOOKUP($A155,'03.คีย์เทอม2'!$A$10:$GT$59,110,FALSE)))</f>
        <v/>
      </c>
      <c r="BR155" s="1262" t="str">
        <f t="shared" si="152"/>
        <v/>
      </c>
      <c r="BS155" s="1233" t="str">
        <f>IF('2.ชื่อนักเรียน'!R20="มส","มส",IF('2.ชื่อนักเรียน'!R20="ร","ร",IF('2.ชื่อนักเรียน'!R20="ย้าย","ย้าย",IF($B155="","",IF(BR155="","",IF(BR155&gt;=75,"เชี่ยวชาญ",IF(BR155&gt;=65,"ชำนาญ",IF(BR155&gt;=55,"พัฒนา",IF(BR155&gt;=50,"เริ่มต้น","ไม่ผ่าน")))))))))</f>
        <v/>
      </c>
      <c r="BT155" s="1233" t="str">
        <f>IF($A$139&lt;&gt;"ชั้น"&amp;'01.ข้อมูลเบื้องต้น'!$H$2,"",IF(VLOOKUP($A155,'02.คีย์เทอม1'!$A$10:$GT$59,115,FALSE)="","",VLOOKUP($A155,'02.คีย์เทอม1'!$A$10:$GT$59,115,FALSE)))</f>
        <v/>
      </c>
      <c r="BU155" s="1233" t="str">
        <f>IF($A$139&lt;&gt;"ชั้น"&amp;'01.ข้อมูลเบื้องต้น'!$H$2,"",IF(VLOOKUP($A155,'03.คีย์เทอม2'!$A$10:$GT$59,115,FALSE)="","",VLOOKUP($A155,'03.คีย์เทอม2'!$A$10:$GT$59,115,FALSE)))</f>
        <v/>
      </c>
      <c r="BV155" s="1262" t="str">
        <f t="shared" si="153"/>
        <v/>
      </c>
      <c r="BW155" s="1233" t="str">
        <f>IF('2.ชื่อนักเรียน'!R20="มส","มส",IF('2.ชื่อนักเรียน'!R20="ร","ร",IF('2.ชื่อนักเรียน'!R20="ย้าย","ย้าย",IF($B155="","",IF(BV155="","",IF(BV155&gt;=75,"เชี่ยวชาญ",IF(BV155&gt;=65,"ชำนาญ",IF(BV155&gt;=55,"พัฒนา",IF(BV155&gt;=50,"เริ่มต้น","ไม่ผ่าน")))))))))</f>
        <v/>
      </c>
      <c r="BX155" s="1233" t="str">
        <f>IF($A$139&lt;&gt;"ชั้น"&amp;'01.ข้อมูลเบื้องต้น'!$H$2,"",IF(VLOOKUP($A155,'02.คีย์เทอม1'!$A$10:$GT$59,120,FALSE)="","",VLOOKUP($A155,'02.คีย์เทอม1'!$A$10:$GT$59,120,FALSE)))</f>
        <v/>
      </c>
      <c r="BY155" s="1233" t="str">
        <f>IF($A$139&lt;&gt;"ชั้น"&amp;'01.ข้อมูลเบื้องต้น'!$H$2,"",IF(VLOOKUP($A155,'03.คีย์เทอม2'!$A$10:$GT$59,120,FALSE)="","",VLOOKUP($A155,'03.คีย์เทอม2'!$A$10:$GT$59,120,FALSE)))</f>
        <v/>
      </c>
      <c r="BZ155" s="1262" t="str">
        <f t="shared" si="154"/>
        <v/>
      </c>
      <c r="CA155" s="1233" t="str">
        <f>IF('2.ชื่อนักเรียน'!R20="มส","มส",IF('2.ชื่อนักเรียน'!R20="ร","ร",IF('2.ชื่อนักเรียน'!R20="ย้าย","ย้าย",IF($B155="","",IF(BZ155="","",IF(BZ155&gt;=75,"เชี่ยวชาญ",IF(BZ155&gt;=65,"ชำนาญ",IF(BZ155&gt;=55,"พัฒนา",IF(BZ155&gt;=50,"เริ่มต้น","ไม่ผ่าน")))))))))</f>
        <v/>
      </c>
      <c r="CB155" s="1233" t="str">
        <f>IF($A$139&lt;&gt;"ชั้น"&amp;'01.ข้อมูลเบื้องต้น'!$H$2,"",IF(VLOOKUP($A155,'02.คีย์เทอม1'!$A$10:$GT$59,125,FALSE)="","",VLOOKUP($A155,'02.คีย์เทอม1'!$A$10:$GT$59,125,FALSE)))</f>
        <v/>
      </c>
      <c r="CC155" s="1233" t="str">
        <f>IF($A$139&lt;&gt;"ชั้น"&amp;'01.ข้อมูลเบื้องต้น'!$H$2,"",IF(VLOOKUP($A155,'03.คีย์เทอม2'!$A$10:$GT$59,125,FALSE)="","",VLOOKUP($A155,'03.คีย์เทอม2'!$A$10:$GT$59,125,FALSE)))</f>
        <v/>
      </c>
      <c r="CD155" s="1262" t="str">
        <f t="shared" si="155"/>
        <v/>
      </c>
      <c r="CE155" s="1233" t="str">
        <f>IF('2.ชื่อนักเรียน'!R20="มส","มส",IF('2.ชื่อนักเรียน'!R20="ร","ร",IF('2.ชื่อนักเรียน'!R20="ย้าย","ย้าย",IF($B155="","",IF(CD155="","",IF(CD155&gt;=75,"เชี่ยวชาญ",IF(CD155&gt;=65,"ชำนาญ",IF(CD155&gt;=55,"พัฒนา",IF(CD155&gt;=50,"เริ่มต้น","ไม่ผ่าน")))))))))</f>
        <v/>
      </c>
      <c r="CF155" s="1233" t="str">
        <f>IF($A$139&lt;&gt;"ชั้น"&amp;'01.ข้อมูลเบื้องต้น'!$H$2,"",IF(VLOOKUP($A155,'02.คีย์เทอม1'!$A$10:$GT$59,130,FALSE)="","",VLOOKUP($A155,'02.คีย์เทอม1'!$A$10:$GT$59,130,FALSE)))</f>
        <v/>
      </c>
      <c r="CG155" s="1233" t="str">
        <f>IF($A$139&lt;&gt;"ชั้น"&amp;'01.ข้อมูลเบื้องต้น'!$H$2,"",IF(VLOOKUP($A155,'03.คีย์เทอม2'!$A$10:$GT$59,130,FALSE)="","",VLOOKUP($A155,'03.คีย์เทอม2'!$A$10:$GT$59,130,FALSE)))</f>
        <v/>
      </c>
      <c r="CH155" s="1262" t="str">
        <f t="shared" si="156"/>
        <v/>
      </c>
      <c r="CI155" s="1233" t="str">
        <f>IF('2.ชื่อนักเรียน'!R20="มส","มส",IF('2.ชื่อนักเรียน'!R20="ร","ร",IF('2.ชื่อนักเรียน'!R20="ย้าย","ย้าย",IF($B155="","",IF(CH155="","",IF(CH155&gt;=75,"เชี่ยวชาญ",IF(CH155&gt;=65,"ชำนาญ",IF(CH155&gt;=55,"พัฒนา",IF(CH155&gt;=50,"เริ่มต้น","ไม่ผ่าน")))))))))</f>
        <v/>
      </c>
      <c r="CJ155" s="1233" t="str">
        <f>IF($A$139&lt;&gt;"ชั้น"&amp;'01.ข้อมูลเบื้องต้น'!$H$2,"",IF(VLOOKUP($A155,'02.คีย์เทอม1'!$A$10:$GT$59,135,FALSE)="","",VLOOKUP($A155,'02.คีย์เทอม1'!$A$10:$GT$59,135,FALSE)))</f>
        <v/>
      </c>
      <c r="CK155" s="1233" t="str">
        <f>IF($A$139&lt;&gt;"ชั้น"&amp;'01.ข้อมูลเบื้องต้น'!$H$2,"",IF(VLOOKUP($A155,'03.คีย์เทอม2'!$A$10:$GT$59,135,FALSE)="","",VLOOKUP($A155,'03.คีย์เทอม2'!$A$10:$GT$59,135,FALSE)))</f>
        <v/>
      </c>
      <c r="CL155" s="1262" t="str">
        <f t="shared" si="157"/>
        <v/>
      </c>
      <c r="CM155" s="1233" t="str">
        <f>IF('2.ชื่อนักเรียน'!R20="มส","มส",IF('2.ชื่อนักเรียน'!R20="ร","ร",IF('2.ชื่อนักเรียน'!R20="ย้าย","ย้าย",IF($B155="","",IF(CL155="","",IF(CL155&gt;=75,"เชี่ยวชาญ",IF(CL155&gt;=65,"ชำนาญ",IF(CL155&gt;=55,"พัฒนา",IF(CL155&gt;=50,"เริ่มต้น","ไม่ผ่าน")))))))))</f>
        <v/>
      </c>
      <c r="CN155" s="1233" t="str">
        <f>IF($A$139&lt;&gt;"ชั้น"&amp;'01.ข้อมูลเบื้องต้น'!$H$2,"",IF(VLOOKUP($A155,'02.คีย์เทอม1'!$A$10:$GT$59,140,FALSE)="","",VLOOKUP($A155,'02.คีย์เทอม1'!$A$10:$GT$59,140,FALSE)))</f>
        <v/>
      </c>
      <c r="CO155" s="1233" t="str">
        <f>IF($A$139&lt;&gt;"ชั้น"&amp;'01.ข้อมูลเบื้องต้น'!$H$2,"",IF(VLOOKUP($A155,'03.คีย์เทอม2'!$A$10:$GT$59,140,FALSE)="","",VLOOKUP($A155,'03.คีย์เทอม2'!$A$10:$GT$59,140,FALSE)))</f>
        <v/>
      </c>
      <c r="CP155" s="1262" t="str">
        <f t="shared" si="158"/>
        <v/>
      </c>
      <c r="CQ155" s="1233" t="str">
        <f>IF('2.ชื่อนักเรียน'!R20="มส","มส",IF('2.ชื่อนักเรียน'!R20="ร","ร",IF('2.ชื่อนักเรียน'!R20="ย้าย","ย้าย",IF($B155="","",IF(CP155="","",IF(CP155&gt;=75,"เชี่ยวชาญ",IF(CP155&gt;=65,"ชำนาญ",IF(CP155&gt;=55,"พัฒนา",IF(CP155&gt;=50,"เริ่มต้น","ไม่ผ่าน")))))))))</f>
        <v/>
      </c>
      <c r="CR155" s="1233" t="str">
        <f>IF($A$139&lt;&gt;"ชั้น"&amp;'01.ข้อมูลเบื้องต้น'!$H$2,"",IF(VLOOKUP($A155,'02.คีย์เทอม1'!$A$10:$GT$59,145,FALSE)="","",VLOOKUP($A155,'02.คีย์เทอม1'!$A$10:$GT$59,145,FALSE)))</f>
        <v/>
      </c>
      <c r="CS155" s="1233" t="str">
        <f>IF($A$139&lt;&gt;"ชั้น"&amp;'01.ข้อมูลเบื้องต้น'!$H$2,"",IF(VLOOKUP($A155,'03.คีย์เทอม2'!$A$10:$GT$59,145,FALSE)="","",VLOOKUP($A155,'03.คีย์เทอม2'!$A$10:$GT$59,145,FALSE)))</f>
        <v/>
      </c>
      <c r="CT155" s="1262" t="str">
        <f t="shared" si="159"/>
        <v/>
      </c>
      <c r="CU155" s="1233" t="str">
        <f>IF('2.ชื่อนักเรียน'!R20="มส","มส",IF('2.ชื่อนักเรียน'!R20="ร","ร",IF('2.ชื่อนักเรียน'!R20="ย้าย","ย้าย",IF($B155="","",IF(CT155="","",IF(CT155&gt;=75,"เชี่ยวชาญ",IF(CT155&gt;=65,"ชำนาญ",IF(CT155&gt;=55,"พัฒนา",IF(CT155&gt;=50,"เริ่มต้น","ไม่ผ่าน")))))))))</f>
        <v/>
      </c>
      <c r="CV155" s="1233" t="str">
        <f>IF($A$139&lt;&gt;"ชั้น"&amp;'01.ข้อมูลเบื้องต้น'!$H$2,"",IF(VLOOKUP($A155,'02.คีย์เทอม1'!$A$10:$GT$59,150,FALSE)="","",VLOOKUP($A155,'02.คีย์เทอม1'!$A$10:$GT$59,150,FALSE)))</f>
        <v/>
      </c>
      <c r="CW155" s="1233" t="str">
        <f>IF($A$139&lt;&gt;"ชั้น"&amp;'01.ข้อมูลเบื้องต้น'!$H$2,"",IF(VLOOKUP($A155,'03.คีย์เทอม2'!$A$10:$GT$59,150,FALSE)="","",VLOOKUP($A155,'03.คีย์เทอม2'!$A$10:$GT$59,150,FALSE)))</f>
        <v/>
      </c>
      <c r="CX155" s="1262" t="str">
        <f t="shared" si="160"/>
        <v/>
      </c>
      <c r="CY155" s="1233" t="str">
        <f>IF('2.ชื่อนักเรียน'!R20="มส","มส",IF('2.ชื่อนักเรียน'!R20="ร","ร",IF('2.ชื่อนักเรียน'!R20="ย้าย","ย้าย",IF($B155="","",IF(CX155="","",IF(CX155&gt;=75,"เชี่ยวชาญ",IF(CX155&gt;=65,"ชำนาญ",IF(CX155&gt;=55,"พัฒนา",IF(CX155&gt;=50,"เริ่มต้น","ไม่ผ่าน")))))))))</f>
        <v/>
      </c>
      <c r="CZ155" s="1233" t="str">
        <f>IF($A$139&lt;&gt;"ชั้น"&amp;'01.ข้อมูลเบื้องต้น'!$H$2,"",IF(VLOOKUP($A155,'02.คีย์เทอม1'!$A$10:$GT$59,155,FALSE)="","",VLOOKUP($A155,'02.คีย์เทอม1'!$A$10:$GT$59,155,FALSE)))</f>
        <v/>
      </c>
      <c r="DA155" s="1233" t="str">
        <f>IF($A$139&lt;&gt;"ชั้น"&amp;'01.ข้อมูลเบื้องต้น'!$H$2,"",IF(VLOOKUP($A155,'03.คีย์เทอม2'!$A$10:$GT$59,155,FALSE)="","",VLOOKUP($A155,'03.คีย์เทอม2'!$A$10:$GT$59,155,FALSE)))</f>
        <v/>
      </c>
      <c r="DB155" s="1262" t="str">
        <f t="shared" si="161"/>
        <v/>
      </c>
      <c r="DC155" s="1233" t="str">
        <f>IF('2.ชื่อนักเรียน'!R20="มส","มส",IF('2.ชื่อนักเรียน'!R20="ร","ร",IF('2.ชื่อนักเรียน'!R20="ย้าย","ย้าย",IF($B155="","",IF(DB155="","",IF(DB155&gt;=75,"เชี่ยวชาญ",IF(DB155&gt;=65,"ชำนาญ",IF(DB155&gt;=55,"พัฒนา",IF(DB155&gt;=50,"เริ่มต้น","ไม่ผ่าน")))))))))</f>
        <v/>
      </c>
      <c r="DD155" s="1233" t="str">
        <f>IF($A$139&lt;&gt;"ชั้น"&amp;'01.ข้อมูลเบื้องต้น'!$H$2,"",IF(VLOOKUP($A155,'02.คีย์เทอม1'!$A$10:$GT$59,160,FALSE)="","",VLOOKUP($A155,'02.คีย์เทอม1'!$A$10:$GT$59,160,FALSE)))</f>
        <v/>
      </c>
      <c r="DE155" s="1233" t="str">
        <f>IF($A$139&lt;&gt;"ชั้น"&amp;'01.ข้อมูลเบื้องต้น'!$H$2,"",IF(VLOOKUP($A155,'03.คีย์เทอม2'!$A$10:$GT$59,160,FALSE)="","",VLOOKUP($A155,'03.คีย์เทอม2'!$A$10:$GT$59,160,FALSE)))</f>
        <v/>
      </c>
      <c r="DF155" s="1262" t="str">
        <f t="shared" si="162"/>
        <v/>
      </c>
      <c r="DG155" s="1233" t="str">
        <f>IF('2.ชื่อนักเรียน'!R20="มส","มส",IF('2.ชื่อนักเรียน'!R20="ร","ร",IF('2.ชื่อนักเรียน'!R20="ย้าย","ย้าย",IF($B155="","",IF(DF155="","",IF(DF155&gt;=75,"เชี่ยวชาญ",IF(DF155&gt;=65,"ชำนาญ",IF(DF155&gt;=55,"พัฒนา",IF(DF155&gt;=50,"เริ่มต้น","ไม่ผ่าน")))))))))</f>
        <v/>
      </c>
      <c r="DH155" s="1233" t="str">
        <f>IF($A$139&lt;&gt;"ชั้น"&amp;'01.ข้อมูลเบื้องต้น'!$H$2,"",IF(VLOOKUP($A155,'02.คีย์เทอม1'!$A$10:$GT$59,165,FALSE)="","",VLOOKUP($A155,'02.คีย์เทอม1'!$A$10:$GT$59,165,FALSE)))</f>
        <v/>
      </c>
      <c r="DI155" s="1233" t="str">
        <f>IF($A$139&lt;&gt;"ชั้น"&amp;'01.ข้อมูลเบื้องต้น'!$H$2,"",IF(VLOOKUP($A155,'03.คีย์เทอม2'!$A$10:$GT$59,165,FALSE)="","",VLOOKUP($A155,'03.คีย์เทอม2'!$A$10:$GT$59,165,FALSE)))</f>
        <v/>
      </c>
      <c r="DJ155" s="1262" t="str">
        <f t="shared" si="163"/>
        <v/>
      </c>
      <c r="DK155" s="1233" t="str">
        <f>IF('2.ชื่อนักเรียน'!R20="มส","มส",IF('2.ชื่อนักเรียน'!R20="ร","ร",IF('2.ชื่อนักเรียน'!R20="ย้าย","ย้าย",IF($B155="","",IF(DJ155="","",IF(DJ155&gt;=75,"เชี่ยวชาญ",IF(DJ155&gt;=65,"ชำนาญ",IF(DJ155&gt;=55,"พัฒนา",IF(DJ155&gt;=50,"เริ่มต้น","ไม่ผ่าน")))))))))</f>
        <v/>
      </c>
      <c r="DL155" s="1233" t="str">
        <f>IF($A$139&lt;&gt;"ชั้น"&amp;'01.ข้อมูลเบื้องต้น'!$H$2,"",IF(VLOOKUP($A155,'02.คีย์เทอม1'!$A$10:$GT$59,170,FALSE)="","",VLOOKUP($A155,'02.คีย์เทอม1'!$A$10:$GT$59,170,FALSE)))</f>
        <v/>
      </c>
      <c r="DM155" s="1233" t="str">
        <f>IF($A$139&lt;&gt;"ชั้น"&amp;'01.ข้อมูลเบื้องต้น'!$H$2,"",IF(VLOOKUP($A155,'03.คีย์เทอม2'!$A$10:$GT$59,170,FALSE)="","",VLOOKUP($A155,'03.คีย์เทอม2'!$A$10:$GT$59,170,FALSE)))</f>
        <v/>
      </c>
      <c r="DN155" s="1262" t="str">
        <f t="shared" si="164"/>
        <v/>
      </c>
      <c r="DO155" s="1233" t="str">
        <f>IF('2.ชื่อนักเรียน'!R20="มส","มส",IF('2.ชื่อนักเรียน'!R20="ร","ร",IF('2.ชื่อนักเรียน'!R20="ย้าย","ย้าย",IF($B155="","",IF(DN155="","",IF(DN155&gt;=75,"เชี่ยวชาญ",IF(DN155&gt;=65,"ชำนาญ",IF(DN155&gt;=55,"พัฒนา",IF(DN155&gt;=50,"เริ่มต้น","ไม่ผ่าน")))))))))</f>
        <v/>
      </c>
      <c r="DP155" s="1233" t="str">
        <f>IF($A$139&lt;&gt;"ชั้น"&amp;'01.ข้อมูลเบื้องต้น'!$H$2,"",IF(VLOOKUP($A155,'02.คีย์เทอม1'!$A$10:$GT$59,175,FALSE)="","",VLOOKUP($A155,'02.คีย์เทอม1'!$A$10:$GT$59,175,FALSE)))</f>
        <v/>
      </c>
      <c r="DQ155" s="1233" t="str">
        <f>IF($A$139&lt;&gt;"ชั้น"&amp;'01.ข้อมูลเบื้องต้น'!$H$2,"",IF(VLOOKUP($A155,'03.คีย์เทอม2'!$A$10:$GT$59,175,FALSE)="","",VLOOKUP($A155,'03.คีย์เทอม2'!$A$10:$GT$59,175,FALSE)))</f>
        <v/>
      </c>
      <c r="DR155" s="1262" t="str">
        <f t="shared" si="165"/>
        <v/>
      </c>
      <c r="DS155" s="1233" t="str">
        <f>IF('2.ชื่อนักเรียน'!R20="มส","มส",IF('2.ชื่อนักเรียน'!R20="ร","ร",IF('2.ชื่อนักเรียน'!R20="ย้าย","ย้าย",IF($B155="","",IF(DR155="","",IF(DR155&gt;=75,"เชี่ยวชาญ",IF(DR155&gt;=65,"ชำนาญ",IF(DR155&gt;=55,"พัฒนา",IF(DR155&gt;=50,"เริ่มต้น","ไม่ผ่าน")))))))))</f>
        <v/>
      </c>
      <c r="DT155" s="1233" t="str">
        <f>IF($A$139&lt;&gt;"ชั้น"&amp;'01.ข้อมูลเบื้องต้น'!$H$2,"",IF(VLOOKUP($A155,'02.คีย์เทอม1'!$A$10:$GT$59,180,FALSE)="","",VLOOKUP($A155,'02.คีย์เทอม1'!$A$10:$GT$59,180,FALSE)))</f>
        <v/>
      </c>
      <c r="DU155" s="1233" t="str">
        <f>IF($A$139&lt;&gt;"ชั้น"&amp;'01.ข้อมูลเบื้องต้น'!$H$2,"",IF(VLOOKUP($A155,'03.คีย์เทอม2'!$A$10:$GT$59,180,FALSE)="","",VLOOKUP($A155,'03.คีย์เทอม2'!$A$10:$GT$59,180,FALSE)))</f>
        <v/>
      </c>
      <c r="DV155" s="1262" t="str">
        <f t="shared" si="166"/>
        <v/>
      </c>
      <c r="DW155" s="1233" t="str">
        <f>IF('2.ชื่อนักเรียน'!R20="มส","มส",IF('2.ชื่อนักเรียน'!R20="ร","ร",IF('2.ชื่อนักเรียน'!R20="ย้าย","ย้าย",IF($B155="","",IF(DV155="","",IF(DV155&gt;=75,"เชี่ยวชาญ",IF(DV155&gt;=65,"ชำนาญ",IF(DV155&gt;=55,"พัฒนา",IF(DV155&gt;=50,"เริ่มต้น","ไม่ผ่าน")))))))))</f>
        <v/>
      </c>
    </row>
    <row r="156" spans="1:127" ht="16.8" customHeight="1">
      <c r="A156" s="1323">
        <v>11</v>
      </c>
      <c r="B156" s="1312" t="str">
        <f>IF('2.ชื่อนักเรียน'!C21="","",'2.ชื่อนักเรียน'!C21)</f>
        <v/>
      </c>
      <c r="C156" s="1313" t="str">
        <f>IF('2.ชื่อนักเรียน'!D21="","",'2.ชื่อนักเรียน'!D21)</f>
        <v/>
      </c>
      <c r="D156" s="1314" t="str">
        <f>IF($A$139&lt;&gt;"ชั้น"&amp;'01.ข้อมูลเบื้องต้น'!$H$2,"",IF(AK156="","",AK156))</f>
        <v/>
      </c>
      <c r="E156" s="1314" t="str">
        <f>IF($A$139&lt;&gt;"ชั้น"&amp;'01.ข้อมูลเบื้องต้น'!$H$2,"",IF(AO156="","",AO156))</f>
        <v/>
      </c>
      <c r="F156" s="1315" t="str">
        <f>IF($A$139&lt;&gt;"ชั้น"&amp;'01.ข้อมูลเบื้องต้น'!$H$2,"",IF(AS156="","",AS156))</f>
        <v/>
      </c>
      <c r="G156" s="1326" t="str">
        <f>IF($A$139&lt;&gt;"ชั้น"&amp;'01.ข้อมูลเบื้องต้น'!$H$2,"",IF(AW156="","",AW156))</f>
        <v/>
      </c>
      <c r="H156" s="1327" t="str">
        <f>IF($A$139&lt;&gt;"ชั้น"&amp;'01.ข้อมูลเบื้องต้น'!$H$2,"",IF(BA156="","",BA156))</f>
        <v/>
      </c>
      <c r="I156" s="1327" t="str">
        <f>IF($A$139&lt;&gt;"ชั้น"&amp;'01.ข้อมูลเบื้องต้น'!$H$2,"",IF(BE156="","",BE156))</f>
        <v/>
      </c>
      <c r="J156" s="1327" t="str">
        <f>IF($A$139&lt;&gt;"ชั้น"&amp;'01.ข้อมูลเบื้องต้น'!$H$2,"",IF(BI156="","",BI156))</f>
        <v/>
      </c>
      <c r="K156" s="1327" t="str">
        <f>IF($A$139&lt;&gt;"ชั้น"&amp;'01.ข้อมูลเบื้องต้น'!$H$2,"",IF(BM156="","",BM156))</f>
        <v/>
      </c>
      <c r="L156" s="1328" t="str">
        <f>IF($A$139&lt;&gt;"ชั้น"&amp;'01.ข้อมูลเบื้องต้น'!$H$2,"",IF(BO156="","",BO156))</f>
        <v/>
      </c>
      <c r="M156" s="1326" t="str">
        <f>IF($A$139&lt;&gt;"ชั้น"&amp;'01.ข้อมูลเบื้องต้น'!$H$2,"",IF(BS156="","",BS156))</f>
        <v/>
      </c>
      <c r="N156" s="1327" t="str">
        <f>IF($A$139&lt;&gt;"ชั้น"&amp;'01.ข้อมูลเบื้องต้น'!$H$2,"",IF(BW156="","",BW156))</f>
        <v/>
      </c>
      <c r="O156" s="1327" t="str">
        <f>IF($A$139&lt;&gt;"ชั้น"&amp;'01.ข้อมูลเบื้องต้น'!$H$2,"",IF(CA156="","",CA156))</f>
        <v/>
      </c>
      <c r="P156" s="1327" t="str">
        <f>IF($A$139&lt;&gt;"ชั้น"&amp;'01.ข้อมูลเบื้องต้น'!$H$2,"",IF(CE156="","",CE156))</f>
        <v/>
      </c>
      <c r="Q156" s="1327" t="str">
        <f>IF($A$139&lt;&gt;"ชั้น"&amp;'01.ข้อมูลเบื้องต้น'!$H$2,"",IF(CI156="","",CI156))</f>
        <v/>
      </c>
      <c r="R156" s="1327" t="str">
        <f>IF($A$139&lt;&gt;"ชั้น"&amp;'01.ข้อมูลเบื้องต้น'!$H$2,"",IF(CM156="","",CM156))</f>
        <v/>
      </c>
      <c r="S156" s="1327" t="str">
        <f>IF($A$139&lt;&gt;"ชั้น"&amp;'01.ข้อมูลเบื้องต้น'!$H$2,"",IF(CQ156="","",CQ156))</f>
        <v/>
      </c>
      <c r="T156" s="1327" t="str">
        <f>IF($A$139&lt;&gt;"ชั้น"&amp;'01.ข้อมูลเบื้องต้น'!$H$2,"",IF(CU156="","",CU156))</f>
        <v/>
      </c>
      <c r="U156" s="1327" t="str">
        <f>IF($A$139&lt;&gt;"ชั้น"&amp;'01.ข้อมูลเบื้องต้น'!$H$2,"",IF(CY156="","",CY156))</f>
        <v/>
      </c>
      <c r="V156" s="1327" t="str">
        <f>IF($A$139&lt;&gt;"ชั้น"&amp;'01.ข้อมูลเบื้องต้น'!$H$2,"",IF(DC156="","",DC156))</f>
        <v/>
      </c>
      <c r="W156" s="1327" t="str">
        <f>IF($A$139&lt;&gt;"ชั้น"&amp;'01.ข้อมูลเบื้องต้น'!$H$2,"",IF(DG156="","",DG156))</f>
        <v/>
      </c>
      <c r="X156" s="1327" t="str">
        <f>IF($A$139&lt;&gt;"ชั้น"&amp;'01.ข้อมูลเบื้องต้น'!$H$2,"",IF(DK156="","",DK156))</f>
        <v/>
      </c>
      <c r="Y156" s="1327" t="str">
        <f>IF($A$139&lt;&gt;"ชั้น"&amp;'01.ข้อมูลเบื้องต้น'!$H$2,"",IF(DO156="","",DO156))</f>
        <v/>
      </c>
      <c r="Z156" s="1327" t="str">
        <f>IF($A$139&lt;&gt;"ชั้น"&amp;'01.ข้อมูลเบื้องต้น'!$H$2,"",IF(DS156="","",DS156))</f>
        <v/>
      </c>
      <c r="AA156" s="1420" t="str">
        <f>IF($A$139&lt;&gt;"ชั้น"&amp;'01.ข้อมูลเบื้องต้น'!$H$2,"",IF(DW156="","",DW156))</f>
        <v/>
      </c>
      <c r="AB156" s="1330" t="str">
        <f>IF($A$139&lt;&gt;"ชั้น"&amp;'01.ข้อมูลเบื้องต้น'!$H$2,"",'7.พัฒนาผู้เรียน'!G21)</f>
        <v/>
      </c>
      <c r="AC156" s="1331" t="str">
        <f>IF($A$139&lt;&gt;"ชั้น"&amp;'01.ข้อมูลเบื้องต้น'!$H$2,"",'9.คุณลักษณะ'!I21)</f>
        <v/>
      </c>
      <c r="AH156" s="1233" t="str">
        <f>IF($A$139&lt;&gt;"ชั้น"&amp;'01.ข้อมูลเบื้องต้น'!$H$2,"",IF(VLOOKUP($A156,'02.คีย์เทอม1'!$A$10:$GT$59,189,FALSE)="","",VLOOKUP($A156,'02.คีย์เทอม1'!$A$10:$GT$59,189,FALSE)))</f>
        <v/>
      </c>
      <c r="AI156" s="1233" t="str">
        <f>IF($A$139&lt;&gt;"ชั้น"&amp;'01.ข้อมูลเบื้องต้น'!$H$2,"",IF(VLOOKUP($A156,'03.คีย์เทอม2'!$A$10:$GT$59,189,FALSE)="","",VLOOKUP($A156,'03.คีย์เทอม2'!$A$10:$GT$59,189,FALSE)))</f>
        <v/>
      </c>
      <c r="AJ156" s="1262" t="str">
        <f t="shared" si="120"/>
        <v/>
      </c>
      <c r="AK156" s="1233" t="str">
        <f>IF('2.ชื่อนักเรียน'!R21="มส","มส",IF('2.ชื่อนักเรียน'!R21="ร","ร",IF('2.ชื่อนักเรียน'!R21="ย้าย","ย้าย",IF($B156="","",IF(AJ156="","",IF(AJ156&gt;=75,"เชี่ยวชาญ",IF(AJ156&gt;=65,"ชำนาญ",IF(AJ156&gt;=55,"พัฒนา",IF(AJ156&gt;=50,"เริ่มต้น","ไม่ผ่าน")))))))))</f>
        <v/>
      </c>
      <c r="AL156" s="1233" t="str">
        <f>IF($A$139&lt;&gt;"ชั้น"&amp;'01.ข้อมูลเบื้องต้น'!$H$2,"",IF(VLOOKUP($A156,'02.คีย์เทอม1'!$A$10:$GT$59,193,FALSE)="","",VLOOKUP($A156,'02.คีย์เทอม1'!$A$10:$GT$59,193,FALSE)))</f>
        <v/>
      </c>
      <c r="AM156" s="1233" t="str">
        <f>IF($A$139&lt;&gt;"ชั้น"&amp;'01.ข้อมูลเบื้องต้น'!$H$2,"",IF(VLOOKUP($A156,'03.คีย์เทอม2'!$A$10:$GT$59,193,FALSE)="","",VLOOKUP($A156,'03.คีย์เทอม2'!$A$10:$GT$59,193,FALSE)))</f>
        <v/>
      </c>
      <c r="AN156" s="1262" t="str">
        <f t="shared" si="144"/>
        <v/>
      </c>
      <c r="AO156" s="1233" t="str">
        <f>IF('2.ชื่อนักเรียน'!R21="มส","มส",IF('2.ชื่อนักเรียน'!R21="ร","ร",IF('2.ชื่อนักเรียน'!R21="ย้าย","ย้าย",IF($B156="","",IF(AN156="","",IF(AN156&gt;=75,"เชี่ยวชาญ",IF(AN156&gt;=65,"ชำนาญ",IF(AN156&gt;=55,"พัฒนา",IF(AN156&gt;=50,"เริ่มต้น","ไม่ผ่าน")))))))))</f>
        <v/>
      </c>
      <c r="AP156" s="1233" t="str">
        <f>IF($A$139&lt;&gt;"ชั้น"&amp;'01.ข้อมูลเบื้องต้น'!$H$2,"",IF(VLOOKUP($A156,'02.คีย์เทอม1'!$A$10:$GT$59,195,FALSE)="","",VLOOKUP($A156,'02.คีย์เทอม1'!$A$10:$GT$59,195,FALSE)))</f>
        <v/>
      </c>
      <c r="AQ156" s="1233" t="str">
        <f>IF($A$139&lt;&gt;"ชั้น"&amp;'01.ข้อมูลเบื้องต้น'!$H$2,"",IF(VLOOKUP($A156,'03.คีย์เทอม2'!$A$10:$GT$59,195,FALSE)="","",VLOOKUP($A156,'03.คีย์เทอม2'!$A$10:$GT$59,195,FALSE)))</f>
        <v/>
      </c>
      <c r="AR156" s="1262" t="str">
        <f t="shared" si="145"/>
        <v/>
      </c>
      <c r="AS156" s="1233" t="str">
        <f>IF('2.ชื่อนักเรียน'!R21="มส","มส",IF('2.ชื่อนักเรียน'!R21="ร","ร",IF('2.ชื่อนักเรียน'!R21="ย้าย","ย้าย",IF($B156="","",IF(AR156="","",IF(AR156&gt;=75,"เชี่ยวชาญ",IF(AR156&gt;=65,"ชำนาญ",IF(AR156&gt;=55,"พัฒนา",IF(AR156&gt;=50,"เริ่มต้น","ไม่ผ่าน")))))))))</f>
        <v/>
      </c>
      <c r="AT156" s="1233" t="str">
        <f>IF($A$139&lt;&gt;"ชั้น"&amp;'01.ข้อมูลเบื้องต้น'!$H$2,"",IF(VLOOKUP($A156,'02.คีย์เทอม1'!$A$10:$GT$59,196,FALSE)="","",VLOOKUP($A156,'02.คีย์เทอม1'!$A$10:$GT$59,196,FALSE)))</f>
        <v/>
      </c>
      <c r="AU156" s="1233" t="str">
        <f>IF($A$139&lt;&gt;"ชั้น"&amp;'01.ข้อมูลเบื้องต้น'!$H$2,"",IF(VLOOKUP($A156,'03.คีย์เทอม2'!$A$10:$GT$59,196,FALSE)="","",VLOOKUP($A156,'03.คีย์เทอม2'!$A$10:$GT$59,196,FALSE)))</f>
        <v/>
      </c>
      <c r="AV156" s="1262" t="str">
        <f t="shared" si="146"/>
        <v/>
      </c>
      <c r="AW156" s="1233" t="str">
        <f>IF('2.ชื่อนักเรียน'!R21="มส","มส",IF('2.ชื่อนักเรียน'!R21="ร","ร",IF('2.ชื่อนักเรียน'!R21="ย้าย","ย้าย",IF($B156="","",IF(AV156="","",IF(AV156&gt;=75,"เชี่ยวชาญ",IF(AV156&gt;=65,"ชำนาญ",IF(AV156&gt;=55,"พัฒนา",IF(AV156&gt;=50,"เริ่มต้น","ไม่ผ่าน")))))))))</f>
        <v/>
      </c>
      <c r="AX156" s="1233" t="str">
        <f>IF($A$139&lt;&gt;"ชั้น"&amp;'01.ข้อมูลเบื้องต้น'!$H$2,"",IF(VLOOKUP($A156,'02.คีย์เทอม1'!$A$10:$GT$59,197,FALSE)="","",VLOOKUP($A156,'02.คีย์เทอม1'!$A$10:$GT$59,197,FALSE)))</f>
        <v/>
      </c>
      <c r="AY156" s="1233" t="str">
        <f>IF($A$139&lt;&gt;"ชั้น"&amp;'01.ข้อมูลเบื้องต้น'!$H$2,"",IF(VLOOKUP($A156,'03.คีย์เทอม2'!$A$10:$GT$59,197,FALSE)="","",VLOOKUP($A156,'03.คีย์เทอม2'!$A$10:$GT$59,197,FALSE)))</f>
        <v/>
      </c>
      <c r="AZ156" s="1262" t="str">
        <f t="shared" si="147"/>
        <v/>
      </c>
      <c r="BA156" s="1233" t="str">
        <f>IF('2.ชื่อนักเรียน'!R21="มส","มส",IF('2.ชื่อนักเรียน'!R21="ร","ร",IF('2.ชื่อนักเรียน'!R21="ย้าย","ย้าย",IF($B156="","",IF(AZ156="","",IF(AZ156&gt;=75,"เชี่ยวชาญ",IF(AZ156&gt;=65,"ชำนาญ",IF(AZ156&gt;=55,"พัฒนา",IF(AZ156&gt;=50,"เริ่มต้น","ไม่ผ่าน")))))))))</f>
        <v/>
      </c>
      <c r="BB156" s="1233" t="str">
        <f>IF($A$139&lt;&gt;"ชั้น"&amp;'01.ข้อมูลเบื้องต้น'!$H$2,"",IF(VLOOKUP($A156,'02.คีย์เทอม1'!$A$10:$GT$59,198,FALSE)="","",VLOOKUP($A156,'02.คีย์เทอม1'!$A$10:$GT$59,198,FALSE)))</f>
        <v/>
      </c>
      <c r="BC156" s="1233" t="str">
        <f>IF($A$139&lt;&gt;"ชั้น"&amp;'01.ข้อมูลเบื้องต้น'!$H$2,"",IF(VLOOKUP($A156,'03.คีย์เทอม2'!$A$10:$GT$59,198,FALSE)="","",VLOOKUP($A156,'03.คีย์เทอม2'!$A$10:$GT$59,198,FALSE)))</f>
        <v/>
      </c>
      <c r="BD156" s="1262" t="str">
        <f t="shared" si="148"/>
        <v/>
      </c>
      <c r="BE156" s="1233" t="str">
        <f>IF('2.ชื่อนักเรียน'!R21="มส","มส",IF('2.ชื่อนักเรียน'!R21="ร","ร",IF('2.ชื่อนักเรียน'!R21="ย้าย","ย้าย",IF($B156="","",IF(BD156="","",IF(BD156&gt;=75,"เชี่ยวชาญ",IF(BD156&gt;=65,"ชำนาญ",IF(BD156&gt;=55,"พัฒนา",IF(BD156&gt;=50,"เริ่มต้น","ไม่ผ่าน")))))))))</f>
        <v/>
      </c>
      <c r="BF156" s="1233" t="str">
        <f>IF($A$139&lt;&gt;"ชั้น"&amp;'01.ข้อมูลเบื้องต้น'!$H$2,"",IF(VLOOKUP($A156,'02.คีย์เทอม1'!$A$10:$GT$59,199,FALSE)="","",VLOOKUP($A156,'02.คีย์เทอม1'!$A$10:$GT$59,199,FALSE)))</f>
        <v/>
      </c>
      <c r="BG156" s="1233" t="str">
        <f>IF($A$139&lt;&gt;"ชั้น"&amp;'01.ข้อมูลเบื้องต้น'!$H$2,"",IF(VLOOKUP($A156,'03.คีย์เทอม2'!$A$10:$GT$59,199,FALSE)="","",VLOOKUP($A156,'03.คีย์เทอม2'!$A$10:$GT$59,199,FALSE)))</f>
        <v/>
      </c>
      <c r="BH156" s="1262" t="str">
        <f t="shared" si="149"/>
        <v/>
      </c>
      <c r="BI156" s="1233" t="str">
        <f>IF('2.ชื่อนักเรียน'!R21="มส","มส",IF('2.ชื่อนักเรียน'!R21="ร","ร",IF('2.ชื่อนักเรียน'!R21="ย้าย","ย้าย",IF($B156="","",IF(BH156="","",IF(BH156&gt;=75,"เชี่ยวชาญ",IF(BH156&gt;=65,"ชำนาญ",IF(BH156&gt;=55,"พัฒนา",IF(BH156&gt;=50,"เริ่มต้น","ไม่ผ่าน")))))))))</f>
        <v/>
      </c>
      <c r="BJ156" s="1233" t="str">
        <f>IF($A$139&lt;&gt;"ชั้น"&amp;'01.ข้อมูลเบื้องต้น'!$H$2,"",IF(VLOOKUP($A156,'02.คีย์เทอม1'!$A$10:$GT$59,200,FALSE)="","",VLOOKUP($A156,'02.คีย์เทอม1'!$A$10:$GT$59,200,FALSE)))</f>
        <v/>
      </c>
      <c r="BK156" s="1233" t="str">
        <f>IF($A$139&lt;&gt;"ชั้น"&amp;'01.ข้อมูลเบื้องต้น'!$H$2,"",IF(VLOOKUP($A156,'03.คีย์เทอม2'!$A$10:$GT$59,200,FALSE)="","",VLOOKUP($A156,'03.คีย์เทอม2'!$A$10:$GT$59,200,FALSE)))</f>
        <v/>
      </c>
      <c r="BL156" s="1262" t="str">
        <f t="shared" si="150"/>
        <v/>
      </c>
      <c r="BM156" s="1233" t="str">
        <f>IF('2.ชื่อนักเรียน'!R21="มส","มส",IF('2.ชื่อนักเรียน'!R21="ร","ร",IF('2.ชื่อนักเรียน'!R21="ย้าย","ย้าย",IF($B156="","",IF(BL156="","",IF(BL156&gt;=75,"เชี่ยวชาญ",IF(BL156&gt;=65,"ชำนาญ",IF(BL156&gt;=55,"พัฒนา",IF(BL156&gt;=50,"เริ่มต้น","ไม่ผ่าน")))))))))</f>
        <v/>
      </c>
      <c r="BN156" s="1262" t="str">
        <f t="shared" si="151"/>
        <v/>
      </c>
      <c r="BO156" s="1233" t="str">
        <f>IF('2.ชื่อนักเรียน'!R21="มส","มส",IF('2.ชื่อนักเรียน'!R21="ร","ร",IF('2.ชื่อนักเรียน'!R21="ย้าย","ย้าย",IF($B156="","",IF(BN156="","",IF(BN156&gt;=75,"เชี่ยวชาญ",IF(BN156&gt;=65,"ชำนาญ",IF(BN156&gt;=55,"พัฒนา",IF(BN156&gt;=50,"เริ่มต้น","ไม่ผ่าน")))))))))</f>
        <v/>
      </c>
      <c r="BP156" s="1233" t="str">
        <f>IF($A$139&lt;&gt;"ชั้น"&amp;'01.ข้อมูลเบื้องต้น'!$H$2,"",IF(VLOOKUP($A156,'02.คีย์เทอม1'!$A$10:$GT$59,110,FALSE)="","",VLOOKUP($A156,'02.คีย์เทอม1'!$A$10:$GT$59,110,FALSE)))</f>
        <v/>
      </c>
      <c r="BQ156" s="1233" t="str">
        <f>IF($A$139&lt;&gt;"ชั้น"&amp;'01.ข้อมูลเบื้องต้น'!$H$2,"",IF(VLOOKUP($A156,'03.คีย์เทอม2'!$A$10:$GT$59,110,FALSE)="","",VLOOKUP($A156,'03.คีย์เทอม2'!$A$10:$GT$59,110,FALSE)))</f>
        <v/>
      </c>
      <c r="BR156" s="1262" t="str">
        <f t="shared" si="152"/>
        <v/>
      </c>
      <c r="BS156" s="1233" t="str">
        <f>IF('2.ชื่อนักเรียน'!R21="มส","มส",IF('2.ชื่อนักเรียน'!R21="ร","ร",IF('2.ชื่อนักเรียน'!R21="ย้าย","ย้าย",IF($B156="","",IF(BR156="","",IF(BR156&gt;=75,"เชี่ยวชาญ",IF(BR156&gt;=65,"ชำนาญ",IF(BR156&gt;=55,"พัฒนา",IF(BR156&gt;=50,"เริ่มต้น","ไม่ผ่าน")))))))))</f>
        <v/>
      </c>
      <c r="BT156" s="1233" t="str">
        <f>IF($A$139&lt;&gt;"ชั้น"&amp;'01.ข้อมูลเบื้องต้น'!$H$2,"",IF(VLOOKUP($A156,'02.คีย์เทอม1'!$A$10:$GT$59,115,FALSE)="","",VLOOKUP($A156,'02.คีย์เทอม1'!$A$10:$GT$59,115,FALSE)))</f>
        <v/>
      </c>
      <c r="BU156" s="1233" t="str">
        <f>IF($A$139&lt;&gt;"ชั้น"&amp;'01.ข้อมูลเบื้องต้น'!$H$2,"",IF(VLOOKUP($A156,'03.คีย์เทอม2'!$A$10:$GT$59,115,FALSE)="","",VLOOKUP($A156,'03.คีย์เทอม2'!$A$10:$GT$59,115,FALSE)))</f>
        <v/>
      </c>
      <c r="BV156" s="1262" t="str">
        <f t="shared" si="153"/>
        <v/>
      </c>
      <c r="BW156" s="1233" t="str">
        <f>IF('2.ชื่อนักเรียน'!R21="มส","มส",IF('2.ชื่อนักเรียน'!R21="ร","ร",IF('2.ชื่อนักเรียน'!R21="ย้าย","ย้าย",IF($B156="","",IF(BV156="","",IF(BV156&gt;=75,"เชี่ยวชาญ",IF(BV156&gt;=65,"ชำนาญ",IF(BV156&gt;=55,"พัฒนา",IF(BV156&gt;=50,"เริ่มต้น","ไม่ผ่าน")))))))))</f>
        <v/>
      </c>
      <c r="BX156" s="1233" t="str">
        <f>IF($A$139&lt;&gt;"ชั้น"&amp;'01.ข้อมูลเบื้องต้น'!$H$2,"",IF(VLOOKUP($A156,'02.คีย์เทอม1'!$A$10:$GT$59,120,FALSE)="","",VLOOKUP($A156,'02.คีย์เทอม1'!$A$10:$GT$59,120,FALSE)))</f>
        <v/>
      </c>
      <c r="BY156" s="1233" t="str">
        <f>IF($A$139&lt;&gt;"ชั้น"&amp;'01.ข้อมูลเบื้องต้น'!$H$2,"",IF(VLOOKUP($A156,'03.คีย์เทอม2'!$A$10:$GT$59,120,FALSE)="","",VLOOKUP($A156,'03.คีย์เทอม2'!$A$10:$GT$59,120,FALSE)))</f>
        <v/>
      </c>
      <c r="BZ156" s="1262" t="str">
        <f t="shared" si="154"/>
        <v/>
      </c>
      <c r="CA156" s="1233" t="str">
        <f>IF('2.ชื่อนักเรียน'!R21="มส","มส",IF('2.ชื่อนักเรียน'!R21="ร","ร",IF('2.ชื่อนักเรียน'!R21="ย้าย","ย้าย",IF($B156="","",IF(BZ156="","",IF(BZ156&gt;=75,"เชี่ยวชาญ",IF(BZ156&gt;=65,"ชำนาญ",IF(BZ156&gt;=55,"พัฒนา",IF(BZ156&gt;=50,"เริ่มต้น","ไม่ผ่าน")))))))))</f>
        <v/>
      </c>
      <c r="CB156" s="1233" t="str">
        <f>IF($A$139&lt;&gt;"ชั้น"&amp;'01.ข้อมูลเบื้องต้น'!$H$2,"",IF(VLOOKUP($A156,'02.คีย์เทอม1'!$A$10:$GT$59,125,FALSE)="","",VLOOKUP($A156,'02.คีย์เทอม1'!$A$10:$GT$59,125,FALSE)))</f>
        <v/>
      </c>
      <c r="CC156" s="1233" t="str">
        <f>IF($A$139&lt;&gt;"ชั้น"&amp;'01.ข้อมูลเบื้องต้น'!$H$2,"",IF(VLOOKUP($A156,'03.คีย์เทอม2'!$A$10:$GT$59,125,FALSE)="","",VLOOKUP($A156,'03.คีย์เทอม2'!$A$10:$GT$59,125,FALSE)))</f>
        <v/>
      </c>
      <c r="CD156" s="1262" t="str">
        <f t="shared" si="155"/>
        <v/>
      </c>
      <c r="CE156" s="1233" t="str">
        <f>IF('2.ชื่อนักเรียน'!R21="มส","มส",IF('2.ชื่อนักเรียน'!R21="ร","ร",IF('2.ชื่อนักเรียน'!R21="ย้าย","ย้าย",IF($B156="","",IF(CD156="","",IF(CD156&gt;=75,"เชี่ยวชาญ",IF(CD156&gt;=65,"ชำนาญ",IF(CD156&gt;=55,"พัฒนา",IF(CD156&gt;=50,"เริ่มต้น","ไม่ผ่าน")))))))))</f>
        <v/>
      </c>
      <c r="CF156" s="1233" t="str">
        <f>IF($A$139&lt;&gt;"ชั้น"&amp;'01.ข้อมูลเบื้องต้น'!$H$2,"",IF(VLOOKUP($A156,'02.คีย์เทอม1'!$A$10:$GT$59,130,FALSE)="","",VLOOKUP($A156,'02.คีย์เทอม1'!$A$10:$GT$59,130,FALSE)))</f>
        <v/>
      </c>
      <c r="CG156" s="1233" t="str">
        <f>IF($A$139&lt;&gt;"ชั้น"&amp;'01.ข้อมูลเบื้องต้น'!$H$2,"",IF(VLOOKUP($A156,'03.คีย์เทอม2'!$A$10:$GT$59,130,FALSE)="","",VLOOKUP($A156,'03.คีย์เทอม2'!$A$10:$GT$59,130,FALSE)))</f>
        <v/>
      </c>
      <c r="CH156" s="1262" t="str">
        <f t="shared" si="156"/>
        <v/>
      </c>
      <c r="CI156" s="1233" t="str">
        <f>IF('2.ชื่อนักเรียน'!R21="มส","มส",IF('2.ชื่อนักเรียน'!R21="ร","ร",IF('2.ชื่อนักเรียน'!R21="ย้าย","ย้าย",IF($B156="","",IF(CH156="","",IF(CH156&gt;=75,"เชี่ยวชาญ",IF(CH156&gt;=65,"ชำนาญ",IF(CH156&gt;=55,"พัฒนา",IF(CH156&gt;=50,"เริ่มต้น","ไม่ผ่าน")))))))))</f>
        <v/>
      </c>
      <c r="CJ156" s="1233" t="str">
        <f>IF($A$139&lt;&gt;"ชั้น"&amp;'01.ข้อมูลเบื้องต้น'!$H$2,"",IF(VLOOKUP($A156,'02.คีย์เทอม1'!$A$10:$GT$59,135,FALSE)="","",VLOOKUP($A156,'02.คีย์เทอม1'!$A$10:$GT$59,135,FALSE)))</f>
        <v/>
      </c>
      <c r="CK156" s="1233" t="str">
        <f>IF($A$139&lt;&gt;"ชั้น"&amp;'01.ข้อมูลเบื้องต้น'!$H$2,"",IF(VLOOKUP($A156,'03.คีย์เทอม2'!$A$10:$GT$59,135,FALSE)="","",VLOOKUP($A156,'03.คีย์เทอม2'!$A$10:$GT$59,135,FALSE)))</f>
        <v/>
      </c>
      <c r="CL156" s="1262" t="str">
        <f t="shared" si="157"/>
        <v/>
      </c>
      <c r="CM156" s="1233" t="str">
        <f>IF('2.ชื่อนักเรียน'!R21="มส","มส",IF('2.ชื่อนักเรียน'!R21="ร","ร",IF('2.ชื่อนักเรียน'!R21="ย้าย","ย้าย",IF($B156="","",IF(CL156="","",IF(CL156&gt;=75,"เชี่ยวชาญ",IF(CL156&gt;=65,"ชำนาญ",IF(CL156&gt;=55,"พัฒนา",IF(CL156&gt;=50,"เริ่มต้น","ไม่ผ่าน")))))))))</f>
        <v/>
      </c>
      <c r="CN156" s="1233" t="str">
        <f>IF($A$139&lt;&gt;"ชั้น"&amp;'01.ข้อมูลเบื้องต้น'!$H$2,"",IF(VLOOKUP($A156,'02.คีย์เทอม1'!$A$10:$GT$59,140,FALSE)="","",VLOOKUP($A156,'02.คีย์เทอม1'!$A$10:$GT$59,140,FALSE)))</f>
        <v/>
      </c>
      <c r="CO156" s="1233" t="str">
        <f>IF($A$139&lt;&gt;"ชั้น"&amp;'01.ข้อมูลเบื้องต้น'!$H$2,"",IF(VLOOKUP($A156,'03.คีย์เทอม2'!$A$10:$GT$59,140,FALSE)="","",VLOOKUP($A156,'03.คีย์เทอม2'!$A$10:$GT$59,140,FALSE)))</f>
        <v/>
      </c>
      <c r="CP156" s="1262" t="str">
        <f t="shared" si="158"/>
        <v/>
      </c>
      <c r="CQ156" s="1233" t="str">
        <f>IF('2.ชื่อนักเรียน'!R21="มส","มส",IF('2.ชื่อนักเรียน'!R21="ร","ร",IF('2.ชื่อนักเรียน'!R21="ย้าย","ย้าย",IF($B156="","",IF(CP156="","",IF(CP156&gt;=75,"เชี่ยวชาญ",IF(CP156&gt;=65,"ชำนาญ",IF(CP156&gt;=55,"พัฒนา",IF(CP156&gt;=50,"เริ่มต้น","ไม่ผ่าน")))))))))</f>
        <v/>
      </c>
      <c r="CR156" s="1233" t="str">
        <f>IF($A$139&lt;&gt;"ชั้น"&amp;'01.ข้อมูลเบื้องต้น'!$H$2,"",IF(VLOOKUP($A156,'02.คีย์เทอม1'!$A$10:$GT$59,145,FALSE)="","",VLOOKUP($A156,'02.คีย์เทอม1'!$A$10:$GT$59,145,FALSE)))</f>
        <v/>
      </c>
      <c r="CS156" s="1233" t="str">
        <f>IF($A$139&lt;&gt;"ชั้น"&amp;'01.ข้อมูลเบื้องต้น'!$H$2,"",IF(VLOOKUP($A156,'03.คีย์เทอม2'!$A$10:$GT$59,145,FALSE)="","",VLOOKUP($A156,'03.คีย์เทอม2'!$A$10:$GT$59,145,FALSE)))</f>
        <v/>
      </c>
      <c r="CT156" s="1262" t="str">
        <f t="shared" si="159"/>
        <v/>
      </c>
      <c r="CU156" s="1233" t="str">
        <f>IF('2.ชื่อนักเรียน'!R21="มส","มส",IF('2.ชื่อนักเรียน'!R21="ร","ร",IF('2.ชื่อนักเรียน'!R21="ย้าย","ย้าย",IF($B156="","",IF(CT156="","",IF(CT156&gt;=75,"เชี่ยวชาญ",IF(CT156&gt;=65,"ชำนาญ",IF(CT156&gt;=55,"พัฒนา",IF(CT156&gt;=50,"เริ่มต้น","ไม่ผ่าน")))))))))</f>
        <v/>
      </c>
      <c r="CV156" s="1233" t="str">
        <f>IF($A$139&lt;&gt;"ชั้น"&amp;'01.ข้อมูลเบื้องต้น'!$H$2,"",IF(VLOOKUP($A156,'02.คีย์เทอม1'!$A$10:$GT$59,150,FALSE)="","",VLOOKUP($A156,'02.คีย์เทอม1'!$A$10:$GT$59,150,FALSE)))</f>
        <v/>
      </c>
      <c r="CW156" s="1233" t="str">
        <f>IF($A$139&lt;&gt;"ชั้น"&amp;'01.ข้อมูลเบื้องต้น'!$H$2,"",IF(VLOOKUP($A156,'03.คีย์เทอม2'!$A$10:$GT$59,150,FALSE)="","",VLOOKUP($A156,'03.คีย์เทอม2'!$A$10:$GT$59,150,FALSE)))</f>
        <v/>
      </c>
      <c r="CX156" s="1262" t="str">
        <f t="shared" si="160"/>
        <v/>
      </c>
      <c r="CY156" s="1233" t="str">
        <f>IF('2.ชื่อนักเรียน'!R21="มส","มส",IF('2.ชื่อนักเรียน'!R21="ร","ร",IF('2.ชื่อนักเรียน'!R21="ย้าย","ย้าย",IF($B156="","",IF(CX156="","",IF(CX156&gt;=75,"เชี่ยวชาญ",IF(CX156&gt;=65,"ชำนาญ",IF(CX156&gt;=55,"พัฒนา",IF(CX156&gt;=50,"เริ่มต้น","ไม่ผ่าน")))))))))</f>
        <v/>
      </c>
      <c r="CZ156" s="1233" t="str">
        <f>IF($A$139&lt;&gt;"ชั้น"&amp;'01.ข้อมูลเบื้องต้น'!$H$2,"",IF(VLOOKUP($A156,'02.คีย์เทอม1'!$A$10:$GT$59,155,FALSE)="","",VLOOKUP($A156,'02.คีย์เทอม1'!$A$10:$GT$59,155,FALSE)))</f>
        <v/>
      </c>
      <c r="DA156" s="1233" t="str">
        <f>IF($A$139&lt;&gt;"ชั้น"&amp;'01.ข้อมูลเบื้องต้น'!$H$2,"",IF(VLOOKUP($A156,'03.คีย์เทอม2'!$A$10:$GT$59,155,FALSE)="","",VLOOKUP($A156,'03.คีย์เทอม2'!$A$10:$GT$59,155,FALSE)))</f>
        <v/>
      </c>
      <c r="DB156" s="1262" t="str">
        <f t="shared" si="161"/>
        <v/>
      </c>
      <c r="DC156" s="1233" t="str">
        <f>IF('2.ชื่อนักเรียน'!R21="มส","มส",IF('2.ชื่อนักเรียน'!R21="ร","ร",IF('2.ชื่อนักเรียน'!R21="ย้าย","ย้าย",IF($B156="","",IF(DB156="","",IF(DB156&gt;=75,"เชี่ยวชาญ",IF(DB156&gt;=65,"ชำนาญ",IF(DB156&gt;=55,"พัฒนา",IF(DB156&gt;=50,"เริ่มต้น","ไม่ผ่าน")))))))))</f>
        <v/>
      </c>
      <c r="DD156" s="1233" t="str">
        <f>IF($A$139&lt;&gt;"ชั้น"&amp;'01.ข้อมูลเบื้องต้น'!$H$2,"",IF(VLOOKUP($A156,'02.คีย์เทอม1'!$A$10:$GT$59,160,FALSE)="","",VLOOKUP($A156,'02.คีย์เทอม1'!$A$10:$GT$59,160,FALSE)))</f>
        <v/>
      </c>
      <c r="DE156" s="1233" t="str">
        <f>IF($A$139&lt;&gt;"ชั้น"&amp;'01.ข้อมูลเบื้องต้น'!$H$2,"",IF(VLOOKUP($A156,'03.คีย์เทอม2'!$A$10:$GT$59,160,FALSE)="","",VLOOKUP($A156,'03.คีย์เทอม2'!$A$10:$GT$59,160,FALSE)))</f>
        <v/>
      </c>
      <c r="DF156" s="1262" t="str">
        <f t="shared" si="162"/>
        <v/>
      </c>
      <c r="DG156" s="1233" t="str">
        <f>IF('2.ชื่อนักเรียน'!R21="มส","มส",IF('2.ชื่อนักเรียน'!R21="ร","ร",IF('2.ชื่อนักเรียน'!R21="ย้าย","ย้าย",IF($B156="","",IF(DF156="","",IF(DF156&gt;=75,"เชี่ยวชาญ",IF(DF156&gt;=65,"ชำนาญ",IF(DF156&gt;=55,"พัฒนา",IF(DF156&gt;=50,"เริ่มต้น","ไม่ผ่าน")))))))))</f>
        <v/>
      </c>
      <c r="DH156" s="1233" t="str">
        <f>IF($A$139&lt;&gt;"ชั้น"&amp;'01.ข้อมูลเบื้องต้น'!$H$2,"",IF(VLOOKUP($A156,'02.คีย์เทอม1'!$A$10:$GT$59,165,FALSE)="","",VLOOKUP($A156,'02.คีย์เทอม1'!$A$10:$GT$59,165,FALSE)))</f>
        <v/>
      </c>
      <c r="DI156" s="1233" t="str">
        <f>IF($A$139&lt;&gt;"ชั้น"&amp;'01.ข้อมูลเบื้องต้น'!$H$2,"",IF(VLOOKUP($A156,'03.คีย์เทอม2'!$A$10:$GT$59,165,FALSE)="","",VLOOKUP($A156,'03.คีย์เทอม2'!$A$10:$GT$59,165,FALSE)))</f>
        <v/>
      </c>
      <c r="DJ156" s="1262" t="str">
        <f t="shared" si="163"/>
        <v/>
      </c>
      <c r="DK156" s="1233" t="str">
        <f>IF('2.ชื่อนักเรียน'!R21="มส","มส",IF('2.ชื่อนักเรียน'!R21="ร","ร",IF('2.ชื่อนักเรียน'!R21="ย้าย","ย้าย",IF($B156="","",IF(DJ156="","",IF(DJ156&gt;=75,"เชี่ยวชาญ",IF(DJ156&gt;=65,"ชำนาญ",IF(DJ156&gt;=55,"พัฒนา",IF(DJ156&gt;=50,"เริ่มต้น","ไม่ผ่าน")))))))))</f>
        <v/>
      </c>
      <c r="DL156" s="1233" t="str">
        <f>IF($A$139&lt;&gt;"ชั้น"&amp;'01.ข้อมูลเบื้องต้น'!$H$2,"",IF(VLOOKUP($A156,'02.คีย์เทอม1'!$A$10:$GT$59,170,FALSE)="","",VLOOKUP($A156,'02.คีย์เทอม1'!$A$10:$GT$59,170,FALSE)))</f>
        <v/>
      </c>
      <c r="DM156" s="1233" t="str">
        <f>IF($A$139&lt;&gt;"ชั้น"&amp;'01.ข้อมูลเบื้องต้น'!$H$2,"",IF(VLOOKUP($A156,'03.คีย์เทอม2'!$A$10:$GT$59,170,FALSE)="","",VLOOKUP($A156,'03.คีย์เทอม2'!$A$10:$GT$59,170,FALSE)))</f>
        <v/>
      </c>
      <c r="DN156" s="1262" t="str">
        <f t="shared" si="164"/>
        <v/>
      </c>
      <c r="DO156" s="1233" t="str">
        <f>IF('2.ชื่อนักเรียน'!R21="มส","มส",IF('2.ชื่อนักเรียน'!R21="ร","ร",IF('2.ชื่อนักเรียน'!R21="ย้าย","ย้าย",IF($B156="","",IF(DN156="","",IF(DN156&gt;=75,"เชี่ยวชาญ",IF(DN156&gt;=65,"ชำนาญ",IF(DN156&gt;=55,"พัฒนา",IF(DN156&gt;=50,"เริ่มต้น","ไม่ผ่าน")))))))))</f>
        <v/>
      </c>
      <c r="DP156" s="1233" t="str">
        <f>IF($A$139&lt;&gt;"ชั้น"&amp;'01.ข้อมูลเบื้องต้น'!$H$2,"",IF(VLOOKUP($A156,'02.คีย์เทอม1'!$A$10:$GT$59,175,FALSE)="","",VLOOKUP($A156,'02.คีย์เทอม1'!$A$10:$GT$59,175,FALSE)))</f>
        <v/>
      </c>
      <c r="DQ156" s="1233" t="str">
        <f>IF($A$139&lt;&gt;"ชั้น"&amp;'01.ข้อมูลเบื้องต้น'!$H$2,"",IF(VLOOKUP($A156,'03.คีย์เทอม2'!$A$10:$GT$59,175,FALSE)="","",VLOOKUP($A156,'03.คีย์เทอม2'!$A$10:$GT$59,175,FALSE)))</f>
        <v/>
      </c>
      <c r="DR156" s="1262" t="str">
        <f t="shared" si="165"/>
        <v/>
      </c>
      <c r="DS156" s="1233" t="str">
        <f>IF('2.ชื่อนักเรียน'!R21="มส","มส",IF('2.ชื่อนักเรียน'!R21="ร","ร",IF('2.ชื่อนักเรียน'!R21="ย้าย","ย้าย",IF($B156="","",IF(DR156="","",IF(DR156&gt;=75,"เชี่ยวชาญ",IF(DR156&gt;=65,"ชำนาญ",IF(DR156&gt;=55,"พัฒนา",IF(DR156&gt;=50,"เริ่มต้น","ไม่ผ่าน")))))))))</f>
        <v/>
      </c>
      <c r="DT156" s="1233" t="str">
        <f>IF($A$139&lt;&gt;"ชั้น"&amp;'01.ข้อมูลเบื้องต้น'!$H$2,"",IF(VLOOKUP($A156,'02.คีย์เทอม1'!$A$10:$GT$59,180,FALSE)="","",VLOOKUP($A156,'02.คีย์เทอม1'!$A$10:$GT$59,180,FALSE)))</f>
        <v/>
      </c>
      <c r="DU156" s="1233" t="str">
        <f>IF($A$139&lt;&gt;"ชั้น"&amp;'01.ข้อมูลเบื้องต้น'!$H$2,"",IF(VLOOKUP($A156,'03.คีย์เทอม2'!$A$10:$GT$59,180,FALSE)="","",VLOOKUP($A156,'03.คีย์เทอม2'!$A$10:$GT$59,180,FALSE)))</f>
        <v/>
      </c>
      <c r="DV156" s="1262" t="str">
        <f t="shared" si="166"/>
        <v/>
      </c>
      <c r="DW156" s="1233" t="str">
        <f>IF('2.ชื่อนักเรียน'!R21="มส","มส",IF('2.ชื่อนักเรียน'!R21="ร","ร",IF('2.ชื่อนักเรียน'!R21="ย้าย","ย้าย",IF($B156="","",IF(DV156="","",IF(DV156&gt;=75,"เชี่ยวชาญ",IF(DV156&gt;=65,"ชำนาญ",IF(DV156&gt;=55,"พัฒนา",IF(DV156&gt;=50,"เริ่มต้น","ไม่ผ่าน")))))))))</f>
        <v/>
      </c>
    </row>
    <row r="157" spans="1:127" ht="16.8" customHeight="1">
      <c r="A157" s="1323">
        <v>12</v>
      </c>
      <c r="B157" s="1312" t="str">
        <f>IF('2.ชื่อนักเรียน'!C22="","",'2.ชื่อนักเรียน'!C22)</f>
        <v/>
      </c>
      <c r="C157" s="1313" t="str">
        <f>IF('2.ชื่อนักเรียน'!D22="","",'2.ชื่อนักเรียน'!D22)</f>
        <v/>
      </c>
      <c r="D157" s="1314" t="str">
        <f>IF($A$139&lt;&gt;"ชั้น"&amp;'01.ข้อมูลเบื้องต้น'!$H$2,"",IF(AK157="","",AK157))</f>
        <v/>
      </c>
      <c r="E157" s="1314" t="str">
        <f>IF($A$139&lt;&gt;"ชั้น"&amp;'01.ข้อมูลเบื้องต้น'!$H$2,"",IF(AO157="","",AO157))</f>
        <v/>
      </c>
      <c r="F157" s="1315" t="str">
        <f>IF($A$139&lt;&gt;"ชั้น"&amp;'01.ข้อมูลเบื้องต้น'!$H$2,"",IF(AS157="","",AS157))</f>
        <v/>
      </c>
      <c r="G157" s="1326" t="str">
        <f>IF($A$139&lt;&gt;"ชั้น"&amp;'01.ข้อมูลเบื้องต้น'!$H$2,"",IF(AW157="","",AW157))</f>
        <v/>
      </c>
      <c r="H157" s="1327" t="str">
        <f>IF($A$139&lt;&gt;"ชั้น"&amp;'01.ข้อมูลเบื้องต้น'!$H$2,"",IF(BA157="","",BA157))</f>
        <v/>
      </c>
      <c r="I157" s="1327" t="str">
        <f>IF($A$139&lt;&gt;"ชั้น"&amp;'01.ข้อมูลเบื้องต้น'!$H$2,"",IF(BE157="","",BE157))</f>
        <v/>
      </c>
      <c r="J157" s="1327" t="str">
        <f>IF($A$139&lt;&gt;"ชั้น"&amp;'01.ข้อมูลเบื้องต้น'!$H$2,"",IF(BI157="","",BI157))</f>
        <v/>
      </c>
      <c r="K157" s="1327" t="str">
        <f>IF($A$139&lt;&gt;"ชั้น"&amp;'01.ข้อมูลเบื้องต้น'!$H$2,"",IF(BM157="","",BM157))</f>
        <v/>
      </c>
      <c r="L157" s="1328" t="str">
        <f>IF($A$139&lt;&gt;"ชั้น"&amp;'01.ข้อมูลเบื้องต้น'!$H$2,"",IF(BO157="","",BO157))</f>
        <v/>
      </c>
      <c r="M157" s="1326" t="str">
        <f>IF($A$139&lt;&gt;"ชั้น"&amp;'01.ข้อมูลเบื้องต้น'!$H$2,"",IF(BS157="","",BS157))</f>
        <v/>
      </c>
      <c r="N157" s="1327" t="str">
        <f>IF($A$139&lt;&gt;"ชั้น"&amp;'01.ข้อมูลเบื้องต้น'!$H$2,"",IF(BW157="","",BW157))</f>
        <v/>
      </c>
      <c r="O157" s="1327" t="str">
        <f>IF($A$139&lt;&gt;"ชั้น"&amp;'01.ข้อมูลเบื้องต้น'!$H$2,"",IF(CA157="","",CA157))</f>
        <v/>
      </c>
      <c r="P157" s="1327" t="str">
        <f>IF($A$139&lt;&gt;"ชั้น"&amp;'01.ข้อมูลเบื้องต้น'!$H$2,"",IF(CE157="","",CE157))</f>
        <v/>
      </c>
      <c r="Q157" s="1327" t="str">
        <f>IF($A$139&lt;&gt;"ชั้น"&amp;'01.ข้อมูลเบื้องต้น'!$H$2,"",IF(CI157="","",CI157))</f>
        <v/>
      </c>
      <c r="R157" s="1327" t="str">
        <f>IF($A$139&lt;&gt;"ชั้น"&amp;'01.ข้อมูลเบื้องต้น'!$H$2,"",IF(CM157="","",CM157))</f>
        <v/>
      </c>
      <c r="S157" s="1327" t="str">
        <f>IF($A$139&lt;&gt;"ชั้น"&amp;'01.ข้อมูลเบื้องต้น'!$H$2,"",IF(CQ157="","",CQ157))</f>
        <v/>
      </c>
      <c r="T157" s="1327" t="str">
        <f>IF($A$139&lt;&gt;"ชั้น"&amp;'01.ข้อมูลเบื้องต้น'!$H$2,"",IF(CU157="","",CU157))</f>
        <v/>
      </c>
      <c r="U157" s="1327" t="str">
        <f>IF($A$139&lt;&gt;"ชั้น"&amp;'01.ข้อมูลเบื้องต้น'!$H$2,"",IF(CY157="","",CY157))</f>
        <v/>
      </c>
      <c r="V157" s="1327" t="str">
        <f>IF($A$139&lt;&gt;"ชั้น"&amp;'01.ข้อมูลเบื้องต้น'!$H$2,"",IF(DC157="","",DC157))</f>
        <v/>
      </c>
      <c r="W157" s="1327" t="str">
        <f>IF($A$139&lt;&gt;"ชั้น"&amp;'01.ข้อมูลเบื้องต้น'!$H$2,"",IF(DG157="","",DG157))</f>
        <v/>
      </c>
      <c r="X157" s="1327" t="str">
        <f>IF($A$139&lt;&gt;"ชั้น"&amp;'01.ข้อมูลเบื้องต้น'!$H$2,"",IF(DK157="","",DK157))</f>
        <v/>
      </c>
      <c r="Y157" s="1327" t="str">
        <f>IF($A$139&lt;&gt;"ชั้น"&amp;'01.ข้อมูลเบื้องต้น'!$H$2,"",IF(DO157="","",DO157))</f>
        <v/>
      </c>
      <c r="Z157" s="1327" t="str">
        <f>IF($A$139&lt;&gt;"ชั้น"&amp;'01.ข้อมูลเบื้องต้น'!$H$2,"",IF(DS157="","",DS157))</f>
        <v/>
      </c>
      <c r="AA157" s="1420" t="str">
        <f>IF($A$139&lt;&gt;"ชั้น"&amp;'01.ข้อมูลเบื้องต้น'!$H$2,"",IF(DW157="","",DW157))</f>
        <v/>
      </c>
      <c r="AB157" s="1330" t="str">
        <f>IF($A$139&lt;&gt;"ชั้น"&amp;'01.ข้อมูลเบื้องต้น'!$H$2,"",'7.พัฒนาผู้เรียน'!G22)</f>
        <v/>
      </c>
      <c r="AC157" s="1331" t="str">
        <f>IF($A$139&lt;&gt;"ชั้น"&amp;'01.ข้อมูลเบื้องต้น'!$H$2,"",'9.คุณลักษณะ'!I22)</f>
        <v/>
      </c>
      <c r="AH157" s="1233" t="str">
        <f>IF($A$139&lt;&gt;"ชั้น"&amp;'01.ข้อมูลเบื้องต้น'!$H$2,"",IF(VLOOKUP($A157,'02.คีย์เทอม1'!$A$10:$GT$59,189,FALSE)="","",VLOOKUP($A157,'02.คีย์เทอม1'!$A$10:$GT$59,189,FALSE)))</f>
        <v/>
      </c>
      <c r="AI157" s="1233" t="str">
        <f>IF($A$139&lt;&gt;"ชั้น"&amp;'01.ข้อมูลเบื้องต้น'!$H$2,"",IF(VLOOKUP($A157,'03.คีย์เทอม2'!$A$10:$GT$59,189,FALSE)="","",VLOOKUP($A157,'03.คีย์เทอม2'!$A$10:$GT$59,189,FALSE)))</f>
        <v/>
      </c>
      <c r="AJ157" s="1262" t="str">
        <f t="shared" si="120"/>
        <v/>
      </c>
      <c r="AK157" s="1233" t="str">
        <f>IF('2.ชื่อนักเรียน'!R22="มส","มส",IF('2.ชื่อนักเรียน'!R22="ร","ร",IF('2.ชื่อนักเรียน'!R22="ย้าย","ย้าย",IF($B157="","",IF(AJ157="","",IF(AJ157&gt;=75,"เชี่ยวชาญ",IF(AJ157&gt;=65,"ชำนาญ",IF(AJ157&gt;=55,"พัฒนา",IF(AJ157&gt;=50,"เริ่มต้น","ไม่ผ่าน")))))))))</f>
        <v/>
      </c>
      <c r="AL157" s="1233" t="str">
        <f>IF($A$139&lt;&gt;"ชั้น"&amp;'01.ข้อมูลเบื้องต้น'!$H$2,"",IF(VLOOKUP($A157,'02.คีย์เทอม1'!$A$10:$GT$59,193,FALSE)="","",VLOOKUP($A157,'02.คีย์เทอม1'!$A$10:$GT$59,193,FALSE)))</f>
        <v/>
      </c>
      <c r="AM157" s="1233" t="str">
        <f>IF($A$139&lt;&gt;"ชั้น"&amp;'01.ข้อมูลเบื้องต้น'!$H$2,"",IF(VLOOKUP($A157,'03.คีย์เทอม2'!$A$10:$GT$59,193,FALSE)="","",VLOOKUP($A157,'03.คีย์เทอม2'!$A$10:$GT$59,193,FALSE)))</f>
        <v/>
      </c>
      <c r="AN157" s="1262" t="str">
        <f t="shared" si="144"/>
        <v/>
      </c>
      <c r="AO157" s="1233" t="str">
        <f>IF('2.ชื่อนักเรียน'!R22="มส","มส",IF('2.ชื่อนักเรียน'!R22="ร","ร",IF('2.ชื่อนักเรียน'!R22="ย้าย","ย้าย",IF($B157="","",IF(AN157="","",IF(AN157&gt;=75,"เชี่ยวชาญ",IF(AN157&gt;=65,"ชำนาญ",IF(AN157&gt;=55,"พัฒนา",IF(AN157&gt;=50,"เริ่มต้น","ไม่ผ่าน")))))))))</f>
        <v/>
      </c>
      <c r="AP157" s="1233" t="str">
        <f>IF($A$139&lt;&gt;"ชั้น"&amp;'01.ข้อมูลเบื้องต้น'!$H$2,"",IF(VLOOKUP($A157,'02.คีย์เทอม1'!$A$10:$GT$59,195,FALSE)="","",VLOOKUP($A157,'02.คีย์เทอม1'!$A$10:$GT$59,195,FALSE)))</f>
        <v/>
      </c>
      <c r="AQ157" s="1233" t="str">
        <f>IF($A$139&lt;&gt;"ชั้น"&amp;'01.ข้อมูลเบื้องต้น'!$H$2,"",IF(VLOOKUP($A157,'03.คีย์เทอม2'!$A$10:$GT$59,195,FALSE)="","",VLOOKUP($A157,'03.คีย์เทอม2'!$A$10:$GT$59,195,FALSE)))</f>
        <v/>
      </c>
      <c r="AR157" s="1262" t="str">
        <f t="shared" si="145"/>
        <v/>
      </c>
      <c r="AS157" s="1233" t="str">
        <f>IF('2.ชื่อนักเรียน'!R22="มส","มส",IF('2.ชื่อนักเรียน'!R22="ร","ร",IF('2.ชื่อนักเรียน'!R22="ย้าย","ย้าย",IF($B157="","",IF(AR157="","",IF(AR157&gt;=75,"เชี่ยวชาญ",IF(AR157&gt;=65,"ชำนาญ",IF(AR157&gt;=55,"พัฒนา",IF(AR157&gt;=50,"เริ่มต้น","ไม่ผ่าน")))))))))</f>
        <v/>
      </c>
      <c r="AT157" s="1233" t="str">
        <f>IF($A$139&lt;&gt;"ชั้น"&amp;'01.ข้อมูลเบื้องต้น'!$H$2,"",IF(VLOOKUP($A157,'02.คีย์เทอม1'!$A$10:$GT$59,196,FALSE)="","",VLOOKUP($A157,'02.คีย์เทอม1'!$A$10:$GT$59,196,FALSE)))</f>
        <v/>
      </c>
      <c r="AU157" s="1233" t="str">
        <f>IF($A$139&lt;&gt;"ชั้น"&amp;'01.ข้อมูลเบื้องต้น'!$H$2,"",IF(VLOOKUP($A157,'03.คีย์เทอม2'!$A$10:$GT$59,196,FALSE)="","",VLOOKUP($A157,'03.คีย์เทอม2'!$A$10:$GT$59,196,FALSE)))</f>
        <v/>
      </c>
      <c r="AV157" s="1262" t="str">
        <f t="shared" si="146"/>
        <v/>
      </c>
      <c r="AW157" s="1233" t="str">
        <f>IF('2.ชื่อนักเรียน'!R22="มส","มส",IF('2.ชื่อนักเรียน'!R22="ร","ร",IF('2.ชื่อนักเรียน'!R22="ย้าย","ย้าย",IF($B157="","",IF(AV157="","",IF(AV157&gt;=75,"เชี่ยวชาญ",IF(AV157&gt;=65,"ชำนาญ",IF(AV157&gt;=55,"พัฒนา",IF(AV157&gt;=50,"เริ่มต้น","ไม่ผ่าน")))))))))</f>
        <v/>
      </c>
      <c r="AX157" s="1233" t="str">
        <f>IF($A$139&lt;&gt;"ชั้น"&amp;'01.ข้อมูลเบื้องต้น'!$H$2,"",IF(VLOOKUP($A157,'02.คีย์เทอม1'!$A$10:$GT$59,197,FALSE)="","",VLOOKUP($A157,'02.คีย์เทอม1'!$A$10:$GT$59,197,FALSE)))</f>
        <v/>
      </c>
      <c r="AY157" s="1233" t="str">
        <f>IF($A$139&lt;&gt;"ชั้น"&amp;'01.ข้อมูลเบื้องต้น'!$H$2,"",IF(VLOOKUP($A157,'03.คีย์เทอม2'!$A$10:$GT$59,197,FALSE)="","",VLOOKUP($A157,'03.คีย์เทอม2'!$A$10:$GT$59,197,FALSE)))</f>
        <v/>
      </c>
      <c r="AZ157" s="1262" t="str">
        <f t="shared" si="147"/>
        <v/>
      </c>
      <c r="BA157" s="1233" t="str">
        <f>IF('2.ชื่อนักเรียน'!R22="มส","มส",IF('2.ชื่อนักเรียน'!R22="ร","ร",IF('2.ชื่อนักเรียน'!R22="ย้าย","ย้าย",IF($B157="","",IF(AZ157="","",IF(AZ157&gt;=75,"เชี่ยวชาญ",IF(AZ157&gt;=65,"ชำนาญ",IF(AZ157&gt;=55,"พัฒนา",IF(AZ157&gt;=50,"เริ่มต้น","ไม่ผ่าน")))))))))</f>
        <v/>
      </c>
      <c r="BB157" s="1233" t="str">
        <f>IF($A$139&lt;&gt;"ชั้น"&amp;'01.ข้อมูลเบื้องต้น'!$H$2,"",IF(VLOOKUP($A157,'02.คีย์เทอม1'!$A$10:$GT$59,198,FALSE)="","",VLOOKUP($A157,'02.คีย์เทอม1'!$A$10:$GT$59,198,FALSE)))</f>
        <v/>
      </c>
      <c r="BC157" s="1233" t="str">
        <f>IF($A$139&lt;&gt;"ชั้น"&amp;'01.ข้อมูลเบื้องต้น'!$H$2,"",IF(VLOOKUP($A157,'03.คีย์เทอม2'!$A$10:$GT$59,198,FALSE)="","",VLOOKUP($A157,'03.คีย์เทอม2'!$A$10:$GT$59,198,FALSE)))</f>
        <v/>
      </c>
      <c r="BD157" s="1262" t="str">
        <f t="shared" si="148"/>
        <v/>
      </c>
      <c r="BE157" s="1233" t="str">
        <f>IF('2.ชื่อนักเรียน'!R22="มส","มส",IF('2.ชื่อนักเรียน'!R22="ร","ร",IF('2.ชื่อนักเรียน'!R22="ย้าย","ย้าย",IF($B157="","",IF(BD157="","",IF(BD157&gt;=75,"เชี่ยวชาญ",IF(BD157&gt;=65,"ชำนาญ",IF(BD157&gt;=55,"พัฒนา",IF(BD157&gt;=50,"เริ่มต้น","ไม่ผ่าน")))))))))</f>
        <v/>
      </c>
      <c r="BF157" s="1233" t="str">
        <f>IF($A$139&lt;&gt;"ชั้น"&amp;'01.ข้อมูลเบื้องต้น'!$H$2,"",IF(VLOOKUP($A157,'02.คีย์เทอม1'!$A$10:$GT$59,199,FALSE)="","",VLOOKUP($A157,'02.คีย์เทอม1'!$A$10:$GT$59,199,FALSE)))</f>
        <v/>
      </c>
      <c r="BG157" s="1233" t="str">
        <f>IF($A$139&lt;&gt;"ชั้น"&amp;'01.ข้อมูลเบื้องต้น'!$H$2,"",IF(VLOOKUP($A157,'03.คีย์เทอม2'!$A$10:$GT$59,199,FALSE)="","",VLOOKUP($A157,'03.คีย์เทอม2'!$A$10:$GT$59,199,FALSE)))</f>
        <v/>
      </c>
      <c r="BH157" s="1262" t="str">
        <f t="shared" si="149"/>
        <v/>
      </c>
      <c r="BI157" s="1233" t="str">
        <f>IF('2.ชื่อนักเรียน'!R22="มส","มส",IF('2.ชื่อนักเรียน'!R22="ร","ร",IF('2.ชื่อนักเรียน'!R22="ย้าย","ย้าย",IF($B157="","",IF(BH157="","",IF(BH157&gt;=75,"เชี่ยวชาญ",IF(BH157&gt;=65,"ชำนาญ",IF(BH157&gt;=55,"พัฒนา",IF(BH157&gt;=50,"เริ่มต้น","ไม่ผ่าน")))))))))</f>
        <v/>
      </c>
      <c r="BJ157" s="1233" t="str">
        <f>IF($A$139&lt;&gt;"ชั้น"&amp;'01.ข้อมูลเบื้องต้น'!$H$2,"",IF(VLOOKUP($A157,'02.คีย์เทอม1'!$A$10:$GT$59,200,FALSE)="","",VLOOKUP($A157,'02.คีย์เทอม1'!$A$10:$GT$59,200,FALSE)))</f>
        <v/>
      </c>
      <c r="BK157" s="1233" t="str">
        <f>IF($A$139&lt;&gt;"ชั้น"&amp;'01.ข้อมูลเบื้องต้น'!$H$2,"",IF(VLOOKUP($A157,'03.คีย์เทอม2'!$A$10:$GT$59,200,FALSE)="","",VLOOKUP($A157,'03.คีย์เทอม2'!$A$10:$GT$59,200,FALSE)))</f>
        <v/>
      </c>
      <c r="BL157" s="1262" t="str">
        <f t="shared" si="150"/>
        <v/>
      </c>
      <c r="BM157" s="1233" t="str">
        <f>IF('2.ชื่อนักเรียน'!R22="มส","มส",IF('2.ชื่อนักเรียน'!R22="ร","ร",IF('2.ชื่อนักเรียน'!R22="ย้าย","ย้าย",IF($B157="","",IF(BL157="","",IF(BL157&gt;=75,"เชี่ยวชาญ",IF(BL157&gt;=65,"ชำนาญ",IF(BL157&gt;=55,"พัฒนา",IF(BL157&gt;=50,"เริ่มต้น","ไม่ผ่าน")))))))))</f>
        <v/>
      </c>
      <c r="BN157" s="1262" t="str">
        <f t="shared" si="151"/>
        <v/>
      </c>
      <c r="BO157" s="1233" t="str">
        <f>IF('2.ชื่อนักเรียน'!R22="มส","มส",IF('2.ชื่อนักเรียน'!R22="ร","ร",IF('2.ชื่อนักเรียน'!R22="ย้าย","ย้าย",IF($B157="","",IF(BN157="","",IF(BN157&gt;=75,"เชี่ยวชาญ",IF(BN157&gt;=65,"ชำนาญ",IF(BN157&gt;=55,"พัฒนา",IF(BN157&gt;=50,"เริ่มต้น","ไม่ผ่าน")))))))))</f>
        <v/>
      </c>
      <c r="BP157" s="1233" t="str">
        <f>IF($A$139&lt;&gt;"ชั้น"&amp;'01.ข้อมูลเบื้องต้น'!$H$2,"",IF(VLOOKUP($A157,'02.คีย์เทอม1'!$A$10:$GT$59,110,FALSE)="","",VLOOKUP($A157,'02.คีย์เทอม1'!$A$10:$GT$59,110,FALSE)))</f>
        <v/>
      </c>
      <c r="BQ157" s="1233" t="str">
        <f>IF($A$139&lt;&gt;"ชั้น"&amp;'01.ข้อมูลเบื้องต้น'!$H$2,"",IF(VLOOKUP($A157,'03.คีย์เทอม2'!$A$10:$GT$59,110,FALSE)="","",VLOOKUP($A157,'03.คีย์เทอม2'!$A$10:$GT$59,110,FALSE)))</f>
        <v/>
      </c>
      <c r="BR157" s="1262" t="str">
        <f t="shared" si="152"/>
        <v/>
      </c>
      <c r="BS157" s="1233" t="str">
        <f>IF('2.ชื่อนักเรียน'!R22="มส","มส",IF('2.ชื่อนักเรียน'!R22="ร","ร",IF('2.ชื่อนักเรียน'!R22="ย้าย","ย้าย",IF($B157="","",IF(BR157="","",IF(BR157&gt;=75,"เชี่ยวชาญ",IF(BR157&gt;=65,"ชำนาญ",IF(BR157&gt;=55,"พัฒนา",IF(BR157&gt;=50,"เริ่มต้น","ไม่ผ่าน")))))))))</f>
        <v/>
      </c>
      <c r="BT157" s="1233" t="str">
        <f>IF($A$139&lt;&gt;"ชั้น"&amp;'01.ข้อมูลเบื้องต้น'!$H$2,"",IF(VLOOKUP($A157,'02.คีย์เทอม1'!$A$10:$GT$59,115,FALSE)="","",VLOOKUP($A157,'02.คีย์เทอม1'!$A$10:$GT$59,115,FALSE)))</f>
        <v/>
      </c>
      <c r="BU157" s="1233" t="str">
        <f>IF($A$139&lt;&gt;"ชั้น"&amp;'01.ข้อมูลเบื้องต้น'!$H$2,"",IF(VLOOKUP($A157,'03.คีย์เทอม2'!$A$10:$GT$59,115,FALSE)="","",VLOOKUP($A157,'03.คีย์เทอม2'!$A$10:$GT$59,115,FALSE)))</f>
        <v/>
      </c>
      <c r="BV157" s="1262" t="str">
        <f t="shared" si="153"/>
        <v/>
      </c>
      <c r="BW157" s="1233" t="str">
        <f>IF('2.ชื่อนักเรียน'!R22="มส","มส",IF('2.ชื่อนักเรียน'!R22="ร","ร",IF('2.ชื่อนักเรียน'!R22="ย้าย","ย้าย",IF($B157="","",IF(BV157="","",IF(BV157&gt;=75,"เชี่ยวชาญ",IF(BV157&gt;=65,"ชำนาญ",IF(BV157&gt;=55,"พัฒนา",IF(BV157&gt;=50,"เริ่มต้น","ไม่ผ่าน")))))))))</f>
        <v/>
      </c>
      <c r="BX157" s="1233" t="str">
        <f>IF($A$139&lt;&gt;"ชั้น"&amp;'01.ข้อมูลเบื้องต้น'!$H$2,"",IF(VLOOKUP($A157,'02.คีย์เทอม1'!$A$10:$GT$59,120,FALSE)="","",VLOOKUP($A157,'02.คีย์เทอม1'!$A$10:$GT$59,120,FALSE)))</f>
        <v/>
      </c>
      <c r="BY157" s="1233" t="str">
        <f>IF($A$139&lt;&gt;"ชั้น"&amp;'01.ข้อมูลเบื้องต้น'!$H$2,"",IF(VLOOKUP($A157,'03.คีย์เทอม2'!$A$10:$GT$59,120,FALSE)="","",VLOOKUP($A157,'03.คีย์เทอม2'!$A$10:$GT$59,120,FALSE)))</f>
        <v/>
      </c>
      <c r="BZ157" s="1262" t="str">
        <f t="shared" si="154"/>
        <v/>
      </c>
      <c r="CA157" s="1233" t="str">
        <f>IF('2.ชื่อนักเรียน'!R22="มส","มส",IF('2.ชื่อนักเรียน'!R22="ร","ร",IF('2.ชื่อนักเรียน'!R22="ย้าย","ย้าย",IF($B157="","",IF(BZ157="","",IF(BZ157&gt;=75,"เชี่ยวชาญ",IF(BZ157&gt;=65,"ชำนาญ",IF(BZ157&gt;=55,"พัฒนา",IF(BZ157&gt;=50,"เริ่มต้น","ไม่ผ่าน")))))))))</f>
        <v/>
      </c>
      <c r="CB157" s="1233" t="str">
        <f>IF($A$139&lt;&gt;"ชั้น"&amp;'01.ข้อมูลเบื้องต้น'!$H$2,"",IF(VLOOKUP($A157,'02.คีย์เทอม1'!$A$10:$GT$59,125,FALSE)="","",VLOOKUP($A157,'02.คีย์เทอม1'!$A$10:$GT$59,125,FALSE)))</f>
        <v/>
      </c>
      <c r="CC157" s="1233" t="str">
        <f>IF($A$139&lt;&gt;"ชั้น"&amp;'01.ข้อมูลเบื้องต้น'!$H$2,"",IF(VLOOKUP($A157,'03.คีย์เทอม2'!$A$10:$GT$59,125,FALSE)="","",VLOOKUP($A157,'03.คีย์เทอม2'!$A$10:$GT$59,125,FALSE)))</f>
        <v/>
      </c>
      <c r="CD157" s="1262" t="str">
        <f t="shared" si="155"/>
        <v/>
      </c>
      <c r="CE157" s="1233" t="str">
        <f>IF('2.ชื่อนักเรียน'!R22="มส","มส",IF('2.ชื่อนักเรียน'!R22="ร","ร",IF('2.ชื่อนักเรียน'!R22="ย้าย","ย้าย",IF($B157="","",IF(CD157="","",IF(CD157&gt;=75,"เชี่ยวชาญ",IF(CD157&gt;=65,"ชำนาญ",IF(CD157&gt;=55,"พัฒนา",IF(CD157&gt;=50,"เริ่มต้น","ไม่ผ่าน")))))))))</f>
        <v/>
      </c>
      <c r="CF157" s="1233" t="str">
        <f>IF($A$139&lt;&gt;"ชั้น"&amp;'01.ข้อมูลเบื้องต้น'!$H$2,"",IF(VLOOKUP($A157,'02.คีย์เทอม1'!$A$10:$GT$59,130,FALSE)="","",VLOOKUP($A157,'02.คีย์เทอม1'!$A$10:$GT$59,130,FALSE)))</f>
        <v/>
      </c>
      <c r="CG157" s="1233" t="str">
        <f>IF($A$139&lt;&gt;"ชั้น"&amp;'01.ข้อมูลเบื้องต้น'!$H$2,"",IF(VLOOKUP($A157,'03.คีย์เทอม2'!$A$10:$GT$59,130,FALSE)="","",VLOOKUP($A157,'03.คีย์เทอม2'!$A$10:$GT$59,130,FALSE)))</f>
        <v/>
      </c>
      <c r="CH157" s="1262" t="str">
        <f t="shared" si="156"/>
        <v/>
      </c>
      <c r="CI157" s="1233" t="str">
        <f>IF('2.ชื่อนักเรียน'!R22="มส","มส",IF('2.ชื่อนักเรียน'!R22="ร","ร",IF('2.ชื่อนักเรียน'!R22="ย้าย","ย้าย",IF($B157="","",IF(CH157="","",IF(CH157&gt;=75,"เชี่ยวชาญ",IF(CH157&gt;=65,"ชำนาญ",IF(CH157&gt;=55,"พัฒนา",IF(CH157&gt;=50,"เริ่มต้น","ไม่ผ่าน")))))))))</f>
        <v/>
      </c>
      <c r="CJ157" s="1233" t="str">
        <f>IF($A$139&lt;&gt;"ชั้น"&amp;'01.ข้อมูลเบื้องต้น'!$H$2,"",IF(VLOOKUP($A157,'02.คีย์เทอม1'!$A$10:$GT$59,135,FALSE)="","",VLOOKUP($A157,'02.คีย์เทอม1'!$A$10:$GT$59,135,FALSE)))</f>
        <v/>
      </c>
      <c r="CK157" s="1233" t="str">
        <f>IF($A$139&lt;&gt;"ชั้น"&amp;'01.ข้อมูลเบื้องต้น'!$H$2,"",IF(VLOOKUP($A157,'03.คีย์เทอม2'!$A$10:$GT$59,135,FALSE)="","",VLOOKUP($A157,'03.คีย์เทอม2'!$A$10:$GT$59,135,FALSE)))</f>
        <v/>
      </c>
      <c r="CL157" s="1262" t="str">
        <f t="shared" si="157"/>
        <v/>
      </c>
      <c r="CM157" s="1233" t="str">
        <f>IF('2.ชื่อนักเรียน'!R22="มส","มส",IF('2.ชื่อนักเรียน'!R22="ร","ร",IF('2.ชื่อนักเรียน'!R22="ย้าย","ย้าย",IF($B157="","",IF(CL157="","",IF(CL157&gt;=75,"เชี่ยวชาญ",IF(CL157&gt;=65,"ชำนาญ",IF(CL157&gt;=55,"พัฒนา",IF(CL157&gt;=50,"เริ่มต้น","ไม่ผ่าน")))))))))</f>
        <v/>
      </c>
      <c r="CN157" s="1233" t="str">
        <f>IF($A$139&lt;&gt;"ชั้น"&amp;'01.ข้อมูลเบื้องต้น'!$H$2,"",IF(VLOOKUP($A157,'02.คีย์เทอม1'!$A$10:$GT$59,140,FALSE)="","",VLOOKUP($A157,'02.คีย์เทอม1'!$A$10:$GT$59,140,FALSE)))</f>
        <v/>
      </c>
      <c r="CO157" s="1233" t="str">
        <f>IF($A$139&lt;&gt;"ชั้น"&amp;'01.ข้อมูลเบื้องต้น'!$H$2,"",IF(VLOOKUP($A157,'03.คีย์เทอม2'!$A$10:$GT$59,140,FALSE)="","",VLOOKUP($A157,'03.คีย์เทอม2'!$A$10:$GT$59,140,FALSE)))</f>
        <v/>
      </c>
      <c r="CP157" s="1262" t="str">
        <f t="shared" si="158"/>
        <v/>
      </c>
      <c r="CQ157" s="1233" t="str">
        <f>IF('2.ชื่อนักเรียน'!R22="มส","มส",IF('2.ชื่อนักเรียน'!R22="ร","ร",IF('2.ชื่อนักเรียน'!R22="ย้าย","ย้าย",IF($B157="","",IF(CP157="","",IF(CP157&gt;=75,"เชี่ยวชาญ",IF(CP157&gt;=65,"ชำนาญ",IF(CP157&gt;=55,"พัฒนา",IF(CP157&gt;=50,"เริ่มต้น","ไม่ผ่าน")))))))))</f>
        <v/>
      </c>
      <c r="CR157" s="1233" t="str">
        <f>IF($A$139&lt;&gt;"ชั้น"&amp;'01.ข้อมูลเบื้องต้น'!$H$2,"",IF(VLOOKUP($A157,'02.คีย์เทอม1'!$A$10:$GT$59,145,FALSE)="","",VLOOKUP($A157,'02.คีย์เทอม1'!$A$10:$GT$59,145,FALSE)))</f>
        <v/>
      </c>
      <c r="CS157" s="1233" t="str">
        <f>IF($A$139&lt;&gt;"ชั้น"&amp;'01.ข้อมูลเบื้องต้น'!$H$2,"",IF(VLOOKUP($A157,'03.คีย์เทอม2'!$A$10:$GT$59,145,FALSE)="","",VLOOKUP($A157,'03.คีย์เทอม2'!$A$10:$GT$59,145,FALSE)))</f>
        <v/>
      </c>
      <c r="CT157" s="1262" t="str">
        <f t="shared" si="159"/>
        <v/>
      </c>
      <c r="CU157" s="1233" t="str">
        <f>IF('2.ชื่อนักเรียน'!R22="มส","มส",IF('2.ชื่อนักเรียน'!R22="ร","ร",IF('2.ชื่อนักเรียน'!R22="ย้าย","ย้าย",IF($B157="","",IF(CT157="","",IF(CT157&gt;=75,"เชี่ยวชาญ",IF(CT157&gt;=65,"ชำนาญ",IF(CT157&gt;=55,"พัฒนา",IF(CT157&gt;=50,"เริ่มต้น","ไม่ผ่าน")))))))))</f>
        <v/>
      </c>
      <c r="CV157" s="1233" t="str">
        <f>IF($A$139&lt;&gt;"ชั้น"&amp;'01.ข้อมูลเบื้องต้น'!$H$2,"",IF(VLOOKUP($A157,'02.คีย์เทอม1'!$A$10:$GT$59,150,FALSE)="","",VLOOKUP($A157,'02.คีย์เทอม1'!$A$10:$GT$59,150,FALSE)))</f>
        <v/>
      </c>
      <c r="CW157" s="1233" t="str">
        <f>IF($A$139&lt;&gt;"ชั้น"&amp;'01.ข้อมูลเบื้องต้น'!$H$2,"",IF(VLOOKUP($A157,'03.คีย์เทอม2'!$A$10:$GT$59,150,FALSE)="","",VLOOKUP($A157,'03.คีย์เทอม2'!$A$10:$GT$59,150,FALSE)))</f>
        <v/>
      </c>
      <c r="CX157" s="1262" t="str">
        <f t="shared" si="160"/>
        <v/>
      </c>
      <c r="CY157" s="1233" t="str">
        <f>IF('2.ชื่อนักเรียน'!R22="มส","มส",IF('2.ชื่อนักเรียน'!R22="ร","ร",IF('2.ชื่อนักเรียน'!R22="ย้าย","ย้าย",IF($B157="","",IF(CX157="","",IF(CX157&gt;=75,"เชี่ยวชาญ",IF(CX157&gt;=65,"ชำนาญ",IF(CX157&gt;=55,"พัฒนา",IF(CX157&gt;=50,"เริ่มต้น","ไม่ผ่าน")))))))))</f>
        <v/>
      </c>
      <c r="CZ157" s="1233" t="str">
        <f>IF($A$139&lt;&gt;"ชั้น"&amp;'01.ข้อมูลเบื้องต้น'!$H$2,"",IF(VLOOKUP($A157,'02.คีย์เทอม1'!$A$10:$GT$59,155,FALSE)="","",VLOOKUP($A157,'02.คีย์เทอม1'!$A$10:$GT$59,155,FALSE)))</f>
        <v/>
      </c>
      <c r="DA157" s="1233" t="str">
        <f>IF($A$139&lt;&gt;"ชั้น"&amp;'01.ข้อมูลเบื้องต้น'!$H$2,"",IF(VLOOKUP($A157,'03.คีย์เทอม2'!$A$10:$GT$59,155,FALSE)="","",VLOOKUP($A157,'03.คีย์เทอม2'!$A$10:$GT$59,155,FALSE)))</f>
        <v/>
      </c>
      <c r="DB157" s="1262" t="str">
        <f t="shared" si="161"/>
        <v/>
      </c>
      <c r="DC157" s="1233" t="str">
        <f>IF('2.ชื่อนักเรียน'!R22="มส","มส",IF('2.ชื่อนักเรียน'!R22="ร","ร",IF('2.ชื่อนักเรียน'!R22="ย้าย","ย้าย",IF($B157="","",IF(DB157="","",IF(DB157&gt;=75,"เชี่ยวชาญ",IF(DB157&gt;=65,"ชำนาญ",IF(DB157&gt;=55,"พัฒนา",IF(DB157&gt;=50,"เริ่มต้น","ไม่ผ่าน")))))))))</f>
        <v/>
      </c>
      <c r="DD157" s="1233" t="str">
        <f>IF($A$139&lt;&gt;"ชั้น"&amp;'01.ข้อมูลเบื้องต้น'!$H$2,"",IF(VLOOKUP($A157,'02.คีย์เทอม1'!$A$10:$GT$59,160,FALSE)="","",VLOOKUP($A157,'02.คีย์เทอม1'!$A$10:$GT$59,160,FALSE)))</f>
        <v/>
      </c>
      <c r="DE157" s="1233" t="str">
        <f>IF($A$139&lt;&gt;"ชั้น"&amp;'01.ข้อมูลเบื้องต้น'!$H$2,"",IF(VLOOKUP($A157,'03.คีย์เทอม2'!$A$10:$GT$59,160,FALSE)="","",VLOOKUP($A157,'03.คีย์เทอม2'!$A$10:$GT$59,160,FALSE)))</f>
        <v/>
      </c>
      <c r="DF157" s="1262" t="str">
        <f t="shared" si="162"/>
        <v/>
      </c>
      <c r="DG157" s="1233" t="str">
        <f>IF('2.ชื่อนักเรียน'!R22="มส","มส",IF('2.ชื่อนักเรียน'!R22="ร","ร",IF('2.ชื่อนักเรียน'!R22="ย้าย","ย้าย",IF($B157="","",IF(DF157="","",IF(DF157&gt;=75,"เชี่ยวชาญ",IF(DF157&gt;=65,"ชำนาญ",IF(DF157&gt;=55,"พัฒนา",IF(DF157&gt;=50,"เริ่มต้น","ไม่ผ่าน")))))))))</f>
        <v/>
      </c>
      <c r="DH157" s="1233" t="str">
        <f>IF($A$139&lt;&gt;"ชั้น"&amp;'01.ข้อมูลเบื้องต้น'!$H$2,"",IF(VLOOKUP($A157,'02.คีย์เทอม1'!$A$10:$GT$59,165,FALSE)="","",VLOOKUP($A157,'02.คีย์เทอม1'!$A$10:$GT$59,165,FALSE)))</f>
        <v/>
      </c>
      <c r="DI157" s="1233" t="str">
        <f>IF($A$139&lt;&gt;"ชั้น"&amp;'01.ข้อมูลเบื้องต้น'!$H$2,"",IF(VLOOKUP($A157,'03.คีย์เทอม2'!$A$10:$GT$59,165,FALSE)="","",VLOOKUP($A157,'03.คีย์เทอม2'!$A$10:$GT$59,165,FALSE)))</f>
        <v/>
      </c>
      <c r="DJ157" s="1262" t="str">
        <f t="shared" si="163"/>
        <v/>
      </c>
      <c r="DK157" s="1233" t="str">
        <f>IF('2.ชื่อนักเรียน'!R22="มส","มส",IF('2.ชื่อนักเรียน'!R22="ร","ร",IF('2.ชื่อนักเรียน'!R22="ย้าย","ย้าย",IF($B157="","",IF(DJ157="","",IF(DJ157&gt;=75,"เชี่ยวชาญ",IF(DJ157&gt;=65,"ชำนาญ",IF(DJ157&gt;=55,"พัฒนา",IF(DJ157&gt;=50,"เริ่มต้น","ไม่ผ่าน")))))))))</f>
        <v/>
      </c>
      <c r="DL157" s="1233" t="str">
        <f>IF($A$139&lt;&gt;"ชั้น"&amp;'01.ข้อมูลเบื้องต้น'!$H$2,"",IF(VLOOKUP($A157,'02.คีย์เทอม1'!$A$10:$GT$59,170,FALSE)="","",VLOOKUP($A157,'02.คีย์เทอม1'!$A$10:$GT$59,170,FALSE)))</f>
        <v/>
      </c>
      <c r="DM157" s="1233" t="str">
        <f>IF($A$139&lt;&gt;"ชั้น"&amp;'01.ข้อมูลเบื้องต้น'!$H$2,"",IF(VLOOKUP($A157,'03.คีย์เทอม2'!$A$10:$GT$59,170,FALSE)="","",VLOOKUP($A157,'03.คีย์เทอม2'!$A$10:$GT$59,170,FALSE)))</f>
        <v/>
      </c>
      <c r="DN157" s="1262" t="str">
        <f t="shared" si="164"/>
        <v/>
      </c>
      <c r="DO157" s="1233" t="str">
        <f>IF('2.ชื่อนักเรียน'!R22="มส","มส",IF('2.ชื่อนักเรียน'!R22="ร","ร",IF('2.ชื่อนักเรียน'!R22="ย้าย","ย้าย",IF($B157="","",IF(DN157="","",IF(DN157&gt;=75,"เชี่ยวชาญ",IF(DN157&gt;=65,"ชำนาญ",IF(DN157&gt;=55,"พัฒนา",IF(DN157&gt;=50,"เริ่มต้น","ไม่ผ่าน")))))))))</f>
        <v/>
      </c>
      <c r="DP157" s="1233" t="str">
        <f>IF($A$139&lt;&gt;"ชั้น"&amp;'01.ข้อมูลเบื้องต้น'!$H$2,"",IF(VLOOKUP($A157,'02.คีย์เทอม1'!$A$10:$GT$59,175,FALSE)="","",VLOOKUP($A157,'02.คีย์เทอม1'!$A$10:$GT$59,175,FALSE)))</f>
        <v/>
      </c>
      <c r="DQ157" s="1233" t="str">
        <f>IF($A$139&lt;&gt;"ชั้น"&amp;'01.ข้อมูลเบื้องต้น'!$H$2,"",IF(VLOOKUP($A157,'03.คีย์เทอม2'!$A$10:$GT$59,175,FALSE)="","",VLOOKUP($A157,'03.คีย์เทอม2'!$A$10:$GT$59,175,FALSE)))</f>
        <v/>
      </c>
      <c r="DR157" s="1262" t="str">
        <f t="shared" si="165"/>
        <v/>
      </c>
      <c r="DS157" s="1233" t="str">
        <f>IF('2.ชื่อนักเรียน'!R22="มส","มส",IF('2.ชื่อนักเรียน'!R22="ร","ร",IF('2.ชื่อนักเรียน'!R22="ย้าย","ย้าย",IF($B157="","",IF(DR157="","",IF(DR157&gt;=75,"เชี่ยวชาญ",IF(DR157&gt;=65,"ชำนาญ",IF(DR157&gt;=55,"พัฒนา",IF(DR157&gt;=50,"เริ่มต้น","ไม่ผ่าน")))))))))</f>
        <v/>
      </c>
      <c r="DT157" s="1233" t="str">
        <f>IF($A$139&lt;&gt;"ชั้น"&amp;'01.ข้อมูลเบื้องต้น'!$H$2,"",IF(VLOOKUP($A157,'02.คีย์เทอม1'!$A$10:$GT$59,180,FALSE)="","",VLOOKUP($A157,'02.คีย์เทอม1'!$A$10:$GT$59,180,FALSE)))</f>
        <v/>
      </c>
      <c r="DU157" s="1233" t="str">
        <f>IF($A$139&lt;&gt;"ชั้น"&amp;'01.ข้อมูลเบื้องต้น'!$H$2,"",IF(VLOOKUP($A157,'03.คีย์เทอม2'!$A$10:$GT$59,180,FALSE)="","",VLOOKUP($A157,'03.คีย์เทอม2'!$A$10:$GT$59,180,FALSE)))</f>
        <v/>
      </c>
      <c r="DV157" s="1262" t="str">
        <f t="shared" si="166"/>
        <v/>
      </c>
      <c r="DW157" s="1233" t="str">
        <f>IF('2.ชื่อนักเรียน'!R22="มส","มส",IF('2.ชื่อนักเรียน'!R22="ร","ร",IF('2.ชื่อนักเรียน'!R22="ย้าย","ย้าย",IF($B157="","",IF(DV157="","",IF(DV157&gt;=75,"เชี่ยวชาญ",IF(DV157&gt;=65,"ชำนาญ",IF(DV157&gt;=55,"พัฒนา",IF(DV157&gt;=50,"เริ่มต้น","ไม่ผ่าน")))))))))</f>
        <v/>
      </c>
    </row>
    <row r="158" spans="1:127" ht="16.8" customHeight="1">
      <c r="A158" s="1323">
        <v>13</v>
      </c>
      <c r="B158" s="1312" t="str">
        <f>IF('2.ชื่อนักเรียน'!C23="","",'2.ชื่อนักเรียน'!C23)</f>
        <v/>
      </c>
      <c r="C158" s="1313" t="str">
        <f>IF('2.ชื่อนักเรียน'!D23="","",'2.ชื่อนักเรียน'!D23)</f>
        <v/>
      </c>
      <c r="D158" s="1314" t="str">
        <f>IF($A$139&lt;&gt;"ชั้น"&amp;'01.ข้อมูลเบื้องต้น'!$H$2,"",IF(AK158="","",AK158))</f>
        <v/>
      </c>
      <c r="E158" s="1314" t="str">
        <f>IF($A$139&lt;&gt;"ชั้น"&amp;'01.ข้อมูลเบื้องต้น'!$H$2,"",IF(AO158="","",AO158))</f>
        <v/>
      </c>
      <c r="F158" s="1315" t="str">
        <f>IF($A$139&lt;&gt;"ชั้น"&amp;'01.ข้อมูลเบื้องต้น'!$H$2,"",IF(AS158="","",AS158))</f>
        <v/>
      </c>
      <c r="G158" s="1326" t="str">
        <f>IF($A$139&lt;&gt;"ชั้น"&amp;'01.ข้อมูลเบื้องต้น'!$H$2,"",IF(AW158="","",AW158))</f>
        <v/>
      </c>
      <c r="H158" s="1327" t="str">
        <f>IF($A$139&lt;&gt;"ชั้น"&amp;'01.ข้อมูลเบื้องต้น'!$H$2,"",IF(BA158="","",BA158))</f>
        <v/>
      </c>
      <c r="I158" s="1327" t="str">
        <f>IF($A$139&lt;&gt;"ชั้น"&amp;'01.ข้อมูลเบื้องต้น'!$H$2,"",IF(BE158="","",BE158))</f>
        <v/>
      </c>
      <c r="J158" s="1327" t="str">
        <f>IF($A$139&lt;&gt;"ชั้น"&amp;'01.ข้อมูลเบื้องต้น'!$H$2,"",IF(BI158="","",BI158))</f>
        <v/>
      </c>
      <c r="K158" s="1327" t="str">
        <f>IF($A$139&lt;&gt;"ชั้น"&amp;'01.ข้อมูลเบื้องต้น'!$H$2,"",IF(BM158="","",BM158))</f>
        <v/>
      </c>
      <c r="L158" s="1328" t="str">
        <f>IF($A$139&lt;&gt;"ชั้น"&amp;'01.ข้อมูลเบื้องต้น'!$H$2,"",IF(BO158="","",BO158))</f>
        <v/>
      </c>
      <c r="M158" s="1326" t="str">
        <f>IF($A$139&lt;&gt;"ชั้น"&amp;'01.ข้อมูลเบื้องต้น'!$H$2,"",IF(BS158="","",BS158))</f>
        <v/>
      </c>
      <c r="N158" s="1327" t="str">
        <f>IF($A$139&lt;&gt;"ชั้น"&amp;'01.ข้อมูลเบื้องต้น'!$H$2,"",IF(BW158="","",BW158))</f>
        <v/>
      </c>
      <c r="O158" s="1327" t="str">
        <f>IF($A$139&lt;&gt;"ชั้น"&amp;'01.ข้อมูลเบื้องต้น'!$H$2,"",IF(CA158="","",CA158))</f>
        <v/>
      </c>
      <c r="P158" s="1327" t="str">
        <f>IF($A$139&lt;&gt;"ชั้น"&amp;'01.ข้อมูลเบื้องต้น'!$H$2,"",IF(CE158="","",CE158))</f>
        <v/>
      </c>
      <c r="Q158" s="1327" t="str">
        <f>IF($A$139&lt;&gt;"ชั้น"&amp;'01.ข้อมูลเบื้องต้น'!$H$2,"",IF(CI158="","",CI158))</f>
        <v/>
      </c>
      <c r="R158" s="1327" t="str">
        <f>IF($A$139&lt;&gt;"ชั้น"&amp;'01.ข้อมูลเบื้องต้น'!$H$2,"",IF(CM158="","",CM158))</f>
        <v/>
      </c>
      <c r="S158" s="1327" t="str">
        <f>IF($A$139&lt;&gt;"ชั้น"&amp;'01.ข้อมูลเบื้องต้น'!$H$2,"",IF(CQ158="","",CQ158))</f>
        <v/>
      </c>
      <c r="T158" s="1327" t="str">
        <f>IF($A$139&lt;&gt;"ชั้น"&amp;'01.ข้อมูลเบื้องต้น'!$H$2,"",IF(CU158="","",CU158))</f>
        <v/>
      </c>
      <c r="U158" s="1327" t="str">
        <f>IF($A$139&lt;&gt;"ชั้น"&amp;'01.ข้อมูลเบื้องต้น'!$H$2,"",IF(CY158="","",CY158))</f>
        <v/>
      </c>
      <c r="V158" s="1327" t="str">
        <f>IF($A$139&lt;&gt;"ชั้น"&amp;'01.ข้อมูลเบื้องต้น'!$H$2,"",IF(DC158="","",DC158))</f>
        <v/>
      </c>
      <c r="W158" s="1327" t="str">
        <f>IF($A$139&lt;&gt;"ชั้น"&amp;'01.ข้อมูลเบื้องต้น'!$H$2,"",IF(DG158="","",DG158))</f>
        <v/>
      </c>
      <c r="X158" s="1327" t="str">
        <f>IF($A$139&lt;&gt;"ชั้น"&amp;'01.ข้อมูลเบื้องต้น'!$H$2,"",IF(DK158="","",DK158))</f>
        <v/>
      </c>
      <c r="Y158" s="1327" t="str">
        <f>IF($A$139&lt;&gt;"ชั้น"&amp;'01.ข้อมูลเบื้องต้น'!$H$2,"",IF(DO158="","",DO158))</f>
        <v/>
      </c>
      <c r="Z158" s="1327" t="str">
        <f>IF($A$139&lt;&gt;"ชั้น"&amp;'01.ข้อมูลเบื้องต้น'!$H$2,"",IF(DS158="","",DS158))</f>
        <v/>
      </c>
      <c r="AA158" s="1420" t="str">
        <f>IF($A$139&lt;&gt;"ชั้น"&amp;'01.ข้อมูลเบื้องต้น'!$H$2,"",IF(DW158="","",DW158))</f>
        <v/>
      </c>
      <c r="AB158" s="1330" t="str">
        <f>IF($A$139&lt;&gt;"ชั้น"&amp;'01.ข้อมูลเบื้องต้น'!$H$2,"",'7.พัฒนาผู้เรียน'!G23)</f>
        <v/>
      </c>
      <c r="AC158" s="1331" t="str">
        <f>IF($A$139&lt;&gt;"ชั้น"&amp;'01.ข้อมูลเบื้องต้น'!$H$2,"",'9.คุณลักษณะ'!I23)</f>
        <v/>
      </c>
      <c r="AH158" s="1233" t="str">
        <f>IF($A$139&lt;&gt;"ชั้น"&amp;'01.ข้อมูลเบื้องต้น'!$H$2,"",IF(VLOOKUP($A158,'02.คีย์เทอม1'!$A$10:$GT$59,189,FALSE)="","",VLOOKUP($A158,'02.คีย์เทอม1'!$A$10:$GT$59,189,FALSE)))</f>
        <v/>
      </c>
      <c r="AI158" s="1233" t="str">
        <f>IF($A$139&lt;&gt;"ชั้น"&amp;'01.ข้อมูลเบื้องต้น'!$H$2,"",IF(VLOOKUP($A158,'03.คีย์เทอม2'!$A$10:$GT$59,189,FALSE)="","",VLOOKUP($A158,'03.คีย์เทอม2'!$A$10:$GT$59,189,FALSE)))</f>
        <v/>
      </c>
      <c r="AJ158" s="1262" t="str">
        <f t="shared" si="120"/>
        <v/>
      </c>
      <c r="AK158" s="1233" t="str">
        <f>IF('2.ชื่อนักเรียน'!R23="มส","มส",IF('2.ชื่อนักเรียน'!R23="ร","ร",IF('2.ชื่อนักเรียน'!R23="ย้าย","ย้าย",IF($B158="","",IF(AJ158="","",IF(AJ158&gt;=75,"เชี่ยวชาญ",IF(AJ158&gt;=65,"ชำนาญ",IF(AJ158&gt;=55,"พัฒนา",IF(AJ158&gt;=50,"เริ่มต้น","ไม่ผ่าน")))))))))</f>
        <v/>
      </c>
      <c r="AL158" s="1233" t="str">
        <f>IF($A$139&lt;&gt;"ชั้น"&amp;'01.ข้อมูลเบื้องต้น'!$H$2,"",IF(VLOOKUP($A158,'02.คีย์เทอม1'!$A$10:$GT$59,193,FALSE)="","",VLOOKUP($A158,'02.คีย์เทอม1'!$A$10:$GT$59,193,FALSE)))</f>
        <v/>
      </c>
      <c r="AM158" s="1233" t="str">
        <f>IF($A$139&lt;&gt;"ชั้น"&amp;'01.ข้อมูลเบื้องต้น'!$H$2,"",IF(VLOOKUP($A158,'03.คีย์เทอม2'!$A$10:$GT$59,193,FALSE)="","",VLOOKUP($A158,'03.คีย์เทอม2'!$A$10:$GT$59,193,FALSE)))</f>
        <v/>
      </c>
      <c r="AN158" s="1262" t="str">
        <f t="shared" si="144"/>
        <v/>
      </c>
      <c r="AO158" s="1233" t="str">
        <f>IF('2.ชื่อนักเรียน'!R23="มส","มส",IF('2.ชื่อนักเรียน'!R23="ร","ร",IF('2.ชื่อนักเรียน'!R23="ย้าย","ย้าย",IF($B158="","",IF(AN158="","",IF(AN158&gt;=75,"เชี่ยวชาญ",IF(AN158&gt;=65,"ชำนาญ",IF(AN158&gt;=55,"พัฒนา",IF(AN158&gt;=50,"เริ่มต้น","ไม่ผ่าน")))))))))</f>
        <v/>
      </c>
      <c r="AP158" s="1233" t="str">
        <f>IF($A$139&lt;&gt;"ชั้น"&amp;'01.ข้อมูลเบื้องต้น'!$H$2,"",IF(VLOOKUP($A158,'02.คีย์เทอม1'!$A$10:$GT$59,195,FALSE)="","",VLOOKUP($A158,'02.คีย์เทอม1'!$A$10:$GT$59,195,FALSE)))</f>
        <v/>
      </c>
      <c r="AQ158" s="1233" t="str">
        <f>IF($A$139&lt;&gt;"ชั้น"&amp;'01.ข้อมูลเบื้องต้น'!$H$2,"",IF(VLOOKUP($A158,'03.คีย์เทอม2'!$A$10:$GT$59,195,FALSE)="","",VLOOKUP($A158,'03.คีย์เทอม2'!$A$10:$GT$59,195,FALSE)))</f>
        <v/>
      </c>
      <c r="AR158" s="1262" t="str">
        <f t="shared" si="145"/>
        <v/>
      </c>
      <c r="AS158" s="1233" t="str">
        <f>IF('2.ชื่อนักเรียน'!R23="มส","มส",IF('2.ชื่อนักเรียน'!R23="ร","ร",IF('2.ชื่อนักเรียน'!R23="ย้าย","ย้าย",IF($B158="","",IF(AR158="","",IF(AR158&gt;=75,"เชี่ยวชาญ",IF(AR158&gt;=65,"ชำนาญ",IF(AR158&gt;=55,"พัฒนา",IF(AR158&gt;=50,"เริ่มต้น","ไม่ผ่าน")))))))))</f>
        <v/>
      </c>
      <c r="AT158" s="1233" t="str">
        <f>IF($A$139&lt;&gt;"ชั้น"&amp;'01.ข้อมูลเบื้องต้น'!$H$2,"",IF(VLOOKUP($A158,'02.คีย์เทอม1'!$A$10:$GT$59,196,FALSE)="","",VLOOKUP($A158,'02.คีย์เทอม1'!$A$10:$GT$59,196,FALSE)))</f>
        <v/>
      </c>
      <c r="AU158" s="1233" t="str">
        <f>IF($A$139&lt;&gt;"ชั้น"&amp;'01.ข้อมูลเบื้องต้น'!$H$2,"",IF(VLOOKUP($A158,'03.คีย์เทอม2'!$A$10:$GT$59,196,FALSE)="","",VLOOKUP($A158,'03.คีย์เทอม2'!$A$10:$GT$59,196,FALSE)))</f>
        <v/>
      </c>
      <c r="AV158" s="1262" t="str">
        <f t="shared" si="146"/>
        <v/>
      </c>
      <c r="AW158" s="1233" t="str">
        <f>IF('2.ชื่อนักเรียน'!R23="มส","มส",IF('2.ชื่อนักเรียน'!R23="ร","ร",IF('2.ชื่อนักเรียน'!R23="ย้าย","ย้าย",IF($B158="","",IF(AV158="","",IF(AV158&gt;=75,"เชี่ยวชาญ",IF(AV158&gt;=65,"ชำนาญ",IF(AV158&gt;=55,"พัฒนา",IF(AV158&gt;=50,"เริ่มต้น","ไม่ผ่าน")))))))))</f>
        <v/>
      </c>
      <c r="AX158" s="1233" t="str">
        <f>IF($A$139&lt;&gt;"ชั้น"&amp;'01.ข้อมูลเบื้องต้น'!$H$2,"",IF(VLOOKUP($A158,'02.คีย์เทอม1'!$A$10:$GT$59,197,FALSE)="","",VLOOKUP($A158,'02.คีย์เทอม1'!$A$10:$GT$59,197,FALSE)))</f>
        <v/>
      </c>
      <c r="AY158" s="1233" t="str">
        <f>IF($A$139&lt;&gt;"ชั้น"&amp;'01.ข้อมูลเบื้องต้น'!$H$2,"",IF(VLOOKUP($A158,'03.คีย์เทอม2'!$A$10:$GT$59,197,FALSE)="","",VLOOKUP($A158,'03.คีย์เทอม2'!$A$10:$GT$59,197,FALSE)))</f>
        <v/>
      </c>
      <c r="AZ158" s="1262" t="str">
        <f t="shared" si="147"/>
        <v/>
      </c>
      <c r="BA158" s="1233" t="str">
        <f>IF('2.ชื่อนักเรียน'!R23="มส","มส",IF('2.ชื่อนักเรียน'!R23="ร","ร",IF('2.ชื่อนักเรียน'!R23="ย้าย","ย้าย",IF($B158="","",IF(AZ158="","",IF(AZ158&gt;=75,"เชี่ยวชาญ",IF(AZ158&gt;=65,"ชำนาญ",IF(AZ158&gt;=55,"พัฒนา",IF(AZ158&gt;=50,"เริ่มต้น","ไม่ผ่าน")))))))))</f>
        <v/>
      </c>
      <c r="BB158" s="1233" t="str">
        <f>IF($A$139&lt;&gt;"ชั้น"&amp;'01.ข้อมูลเบื้องต้น'!$H$2,"",IF(VLOOKUP($A158,'02.คีย์เทอม1'!$A$10:$GT$59,198,FALSE)="","",VLOOKUP($A158,'02.คีย์เทอม1'!$A$10:$GT$59,198,FALSE)))</f>
        <v/>
      </c>
      <c r="BC158" s="1233" t="str">
        <f>IF($A$139&lt;&gt;"ชั้น"&amp;'01.ข้อมูลเบื้องต้น'!$H$2,"",IF(VLOOKUP($A158,'03.คีย์เทอม2'!$A$10:$GT$59,198,FALSE)="","",VLOOKUP($A158,'03.คีย์เทอม2'!$A$10:$GT$59,198,FALSE)))</f>
        <v/>
      </c>
      <c r="BD158" s="1262" t="str">
        <f t="shared" si="148"/>
        <v/>
      </c>
      <c r="BE158" s="1233" t="str">
        <f>IF('2.ชื่อนักเรียน'!R23="มส","มส",IF('2.ชื่อนักเรียน'!R23="ร","ร",IF('2.ชื่อนักเรียน'!R23="ย้าย","ย้าย",IF($B158="","",IF(BD158="","",IF(BD158&gt;=75,"เชี่ยวชาญ",IF(BD158&gt;=65,"ชำนาญ",IF(BD158&gt;=55,"พัฒนา",IF(BD158&gt;=50,"เริ่มต้น","ไม่ผ่าน")))))))))</f>
        <v/>
      </c>
      <c r="BF158" s="1233" t="str">
        <f>IF($A$139&lt;&gt;"ชั้น"&amp;'01.ข้อมูลเบื้องต้น'!$H$2,"",IF(VLOOKUP($A158,'02.คีย์เทอม1'!$A$10:$GT$59,199,FALSE)="","",VLOOKUP($A158,'02.คีย์เทอม1'!$A$10:$GT$59,199,FALSE)))</f>
        <v/>
      </c>
      <c r="BG158" s="1233" t="str">
        <f>IF($A$139&lt;&gt;"ชั้น"&amp;'01.ข้อมูลเบื้องต้น'!$H$2,"",IF(VLOOKUP($A158,'03.คีย์เทอม2'!$A$10:$GT$59,199,FALSE)="","",VLOOKUP($A158,'03.คีย์เทอม2'!$A$10:$GT$59,199,FALSE)))</f>
        <v/>
      </c>
      <c r="BH158" s="1262" t="str">
        <f t="shared" si="149"/>
        <v/>
      </c>
      <c r="BI158" s="1233" t="str">
        <f>IF('2.ชื่อนักเรียน'!R23="มส","มส",IF('2.ชื่อนักเรียน'!R23="ร","ร",IF('2.ชื่อนักเรียน'!R23="ย้าย","ย้าย",IF($B158="","",IF(BH158="","",IF(BH158&gt;=75,"เชี่ยวชาญ",IF(BH158&gt;=65,"ชำนาญ",IF(BH158&gt;=55,"พัฒนา",IF(BH158&gt;=50,"เริ่มต้น","ไม่ผ่าน")))))))))</f>
        <v/>
      </c>
      <c r="BJ158" s="1233" t="str">
        <f>IF($A$139&lt;&gt;"ชั้น"&amp;'01.ข้อมูลเบื้องต้น'!$H$2,"",IF(VLOOKUP($A158,'02.คีย์เทอม1'!$A$10:$GT$59,200,FALSE)="","",VLOOKUP($A158,'02.คีย์เทอม1'!$A$10:$GT$59,200,FALSE)))</f>
        <v/>
      </c>
      <c r="BK158" s="1233" t="str">
        <f>IF($A$139&lt;&gt;"ชั้น"&amp;'01.ข้อมูลเบื้องต้น'!$H$2,"",IF(VLOOKUP($A158,'03.คีย์เทอม2'!$A$10:$GT$59,200,FALSE)="","",VLOOKUP($A158,'03.คีย์เทอม2'!$A$10:$GT$59,200,FALSE)))</f>
        <v/>
      </c>
      <c r="BL158" s="1262" t="str">
        <f t="shared" si="150"/>
        <v/>
      </c>
      <c r="BM158" s="1233" t="str">
        <f>IF('2.ชื่อนักเรียน'!R23="มส","มส",IF('2.ชื่อนักเรียน'!R23="ร","ร",IF('2.ชื่อนักเรียน'!R23="ย้าย","ย้าย",IF($B158="","",IF(BL158="","",IF(BL158&gt;=75,"เชี่ยวชาญ",IF(BL158&gt;=65,"ชำนาญ",IF(BL158&gt;=55,"พัฒนา",IF(BL158&gt;=50,"เริ่มต้น","ไม่ผ่าน")))))))))</f>
        <v/>
      </c>
      <c r="BN158" s="1262" t="str">
        <f t="shared" si="151"/>
        <v/>
      </c>
      <c r="BO158" s="1233" t="str">
        <f>IF('2.ชื่อนักเรียน'!R23="มส","มส",IF('2.ชื่อนักเรียน'!R23="ร","ร",IF('2.ชื่อนักเรียน'!R23="ย้าย","ย้าย",IF($B158="","",IF(BN158="","",IF(BN158&gt;=75,"เชี่ยวชาญ",IF(BN158&gt;=65,"ชำนาญ",IF(BN158&gt;=55,"พัฒนา",IF(BN158&gt;=50,"เริ่มต้น","ไม่ผ่าน")))))))))</f>
        <v/>
      </c>
      <c r="BP158" s="1233" t="str">
        <f>IF($A$139&lt;&gt;"ชั้น"&amp;'01.ข้อมูลเบื้องต้น'!$H$2,"",IF(VLOOKUP($A158,'02.คีย์เทอม1'!$A$10:$GT$59,110,FALSE)="","",VLOOKUP($A158,'02.คีย์เทอม1'!$A$10:$GT$59,110,FALSE)))</f>
        <v/>
      </c>
      <c r="BQ158" s="1233" t="str">
        <f>IF($A$139&lt;&gt;"ชั้น"&amp;'01.ข้อมูลเบื้องต้น'!$H$2,"",IF(VLOOKUP($A158,'03.คีย์เทอม2'!$A$10:$GT$59,110,FALSE)="","",VLOOKUP($A158,'03.คีย์เทอม2'!$A$10:$GT$59,110,FALSE)))</f>
        <v/>
      </c>
      <c r="BR158" s="1262" t="str">
        <f t="shared" si="152"/>
        <v/>
      </c>
      <c r="BS158" s="1233" t="str">
        <f>IF('2.ชื่อนักเรียน'!R23="มส","มส",IF('2.ชื่อนักเรียน'!R23="ร","ร",IF('2.ชื่อนักเรียน'!R23="ย้าย","ย้าย",IF($B158="","",IF(BR158="","",IF(BR158&gt;=75,"เชี่ยวชาญ",IF(BR158&gt;=65,"ชำนาญ",IF(BR158&gt;=55,"พัฒนา",IF(BR158&gt;=50,"เริ่มต้น","ไม่ผ่าน")))))))))</f>
        <v/>
      </c>
      <c r="BT158" s="1233" t="str">
        <f>IF($A$139&lt;&gt;"ชั้น"&amp;'01.ข้อมูลเบื้องต้น'!$H$2,"",IF(VLOOKUP($A158,'02.คีย์เทอม1'!$A$10:$GT$59,115,FALSE)="","",VLOOKUP($A158,'02.คีย์เทอม1'!$A$10:$GT$59,115,FALSE)))</f>
        <v/>
      </c>
      <c r="BU158" s="1233" t="str">
        <f>IF($A$139&lt;&gt;"ชั้น"&amp;'01.ข้อมูลเบื้องต้น'!$H$2,"",IF(VLOOKUP($A158,'03.คีย์เทอม2'!$A$10:$GT$59,115,FALSE)="","",VLOOKUP($A158,'03.คีย์เทอม2'!$A$10:$GT$59,115,FALSE)))</f>
        <v/>
      </c>
      <c r="BV158" s="1262" t="str">
        <f t="shared" si="153"/>
        <v/>
      </c>
      <c r="BW158" s="1233" t="str">
        <f>IF('2.ชื่อนักเรียน'!R23="มส","มส",IF('2.ชื่อนักเรียน'!R23="ร","ร",IF('2.ชื่อนักเรียน'!R23="ย้าย","ย้าย",IF($B158="","",IF(BV158="","",IF(BV158&gt;=75,"เชี่ยวชาญ",IF(BV158&gt;=65,"ชำนาญ",IF(BV158&gt;=55,"พัฒนา",IF(BV158&gt;=50,"เริ่มต้น","ไม่ผ่าน")))))))))</f>
        <v/>
      </c>
      <c r="BX158" s="1233" t="str">
        <f>IF($A$139&lt;&gt;"ชั้น"&amp;'01.ข้อมูลเบื้องต้น'!$H$2,"",IF(VLOOKUP($A158,'02.คีย์เทอม1'!$A$10:$GT$59,120,FALSE)="","",VLOOKUP($A158,'02.คีย์เทอม1'!$A$10:$GT$59,120,FALSE)))</f>
        <v/>
      </c>
      <c r="BY158" s="1233" t="str">
        <f>IF($A$139&lt;&gt;"ชั้น"&amp;'01.ข้อมูลเบื้องต้น'!$H$2,"",IF(VLOOKUP($A158,'03.คีย์เทอม2'!$A$10:$GT$59,120,FALSE)="","",VLOOKUP($A158,'03.คีย์เทอม2'!$A$10:$GT$59,120,FALSE)))</f>
        <v/>
      </c>
      <c r="BZ158" s="1262" t="str">
        <f t="shared" si="154"/>
        <v/>
      </c>
      <c r="CA158" s="1233" t="str">
        <f>IF('2.ชื่อนักเรียน'!R23="มส","มส",IF('2.ชื่อนักเรียน'!R23="ร","ร",IF('2.ชื่อนักเรียน'!R23="ย้าย","ย้าย",IF($B158="","",IF(BZ158="","",IF(BZ158&gt;=75,"เชี่ยวชาญ",IF(BZ158&gt;=65,"ชำนาญ",IF(BZ158&gt;=55,"พัฒนา",IF(BZ158&gt;=50,"เริ่มต้น","ไม่ผ่าน")))))))))</f>
        <v/>
      </c>
      <c r="CB158" s="1233" t="str">
        <f>IF($A$139&lt;&gt;"ชั้น"&amp;'01.ข้อมูลเบื้องต้น'!$H$2,"",IF(VLOOKUP($A158,'02.คีย์เทอม1'!$A$10:$GT$59,125,FALSE)="","",VLOOKUP($A158,'02.คีย์เทอม1'!$A$10:$GT$59,125,FALSE)))</f>
        <v/>
      </c>
      <c r="CC158" s="1233" t="str">
        <f>IF($A$139&lt;&gt;"ชั้น"&amp;'01.ข้อมูลเบื้องต้น'!$H$2,"",IF(VLOOKUP($A158,'03.คีย์เทอม2'!$A$10:$GT$59,125,FALSE)="","",VLOOKUP($A158,'03.คีย์เทอม2'!$A$10:$GT$59,125,FALSE)))</f>
        <v/>
      </c>
      <c r="CD158" s="1262" t="str">
        <f t="shared" si="155"/>
        <v/>
      </c>
      <c r="CE158" s="1233" t="str">
        <f>IF('2.ชื่อนักเรียน'!R23="มส","มส",IF('2.ชื่อนักเรียน'!R23="ร","ร",IF('2.ชื่อนักเรียน'!R23="ย้าย","ย้าย",IF($B158="","",IF(CD158="","",IF(CD158&gt;=75,"เชี่ยวชาญ",IF(CD158&gt;=65,"ชำนาญ",IF(CD158&gt;=55,"พัฒนา",IF(CD158&gt;=50,"เริ่มต้น","ไม่ผ่าน")))))))))</f>
        <v/>
      </c>
      <c r="CF158" s="1233" t="str">
        <f>IF($A$139&lt;&gt;"ชั้น"&amp;'01.ข้อมูลเบื้องต้น'!$H$2,"",IF(VLOOKUP($A158,'02.คีย์เทอม1'!$A$10:$GT$59,130,FALSE)="","",VLOOKUP($A158,'02.คีย์เทอม1'!$A$10:$GT$59,130,FALSE)))</f>
        <v/>
      </c>
      <c r="CG158" s="1233" t="str">
        <f>IF($A$139&lt;&gt;"ชั้น"&amp;'01.ข้อมูลเบื้องต้น'!$H$2,"",IF(VLOOKUP($A158,'03.คีย์เทอม2'!$A$10:$GT$59,130,FALSE)="","",VLOOKUP($A158,'03.คีย์เทอม2'!$A$10:$GT$59,130,FALSE)))</f>
        <v/>
      </c>
      <c r="CH158" s="1262" t="str">
        <f t="shared" si="156"/>
        <v/>
      </c>
      <c r="CI158" s="1233" t="str">
        <f>IF('2.ชื่อนักเรียน'!R23="มส","มส",IF('2.ชื่อนักเรียน'!R23="ร","ร",IF('2.ชื่อนักเรียน'!R23="ย้าย","ย้าย",IF($B158="","",IF(CH158="","",IF(CH158&gt;=75,"เชี่ยวชาญ",IF(CH158&gt;=65,"ชำนาญ",IF(CH158&gt;=55,"พัฒนา",IF(CH158&gt;=50,"เริ่มต้น","ไม่ผ่าน")))))))))</f>
        <v/>
      </c>
      <c r="CJ158" s="1233" t="str">
        <f>IF($A$139&lt;&gt;"ชั้น"&amp;'01.ข้อมูลเบื้องต้น'!$H$2,"",IF(VLOOKUP($A158,'02.คีย์เทอม1'!$A$10:$GT$59,135,FALSE)="","",VLOOKUP($A158,'02.คีย์เทอม1'!$A$10:$GT$59,135,FALSE)))</f>
        <v/>
      </c>
      <c r="CK158" s="1233" t="str">
        <f>IF($A$139&lt;&gt;"ชั้น"&amp;'01.ข้อมูลเบื้องต้น'!$H$2,"",IF(VLOOKUP($A158,'03.คีย์เทอม2'!$A$10:$GT$59,135,FALSE)="","",VLOOKUP($A158,'03.คีย์เทอม2'!$A$10:$GT$59,135,FALSE)))</f>
        <v/>
      </c>
      <c r="CL158" s="1262" t="str">
        <f t="shared" si="157"/>
        <v/>
      </c>
      <c r="CM158" s="1233" t="str">
        <f>IF('2.ชื่อนักเรียน'!R23="มส","มส",IF('2.ชื่อนักเรียน'!R23="ร","ร",IF('2.ชื่อนักเรียน'!R23="ย้าย","ย้าย",IF($B158="","",IF(CL158="","",IF(CL158&gt;=75,"เชี่ยวชาญ",IF(CL158&gt;=65,"ชำนาญ",IF(CL158&gt;=55,"พัฒนา",IF(CL158&gt;=50,"เริ่มต้น","ไม่ผ่าน")))))))))</f>
        <v/>
      </c>
      <c r="CN158" s="1233" t="str">
        <f>IF($A$139&lt;&gt;"ชั้น"&amp;'01.ข้อมูลเบื้องต้น'!$H$2,"",IF(VLOOKUP($A158,'02.คีย์เทอม1'!$A$10:$GT$59,140,FALSE)="","",VLOOKUP($A158,'02.คีย์เทอม1'!$A$10:$GT$59,140,FALSE)))</f>
        <v/>
      </c>
      <c r="CO158" s="1233" t="str">
        <f>IF($A$139&lt;&gt;"ชั้น"&amp;'01.ข้อมูลเบื้องต้น'!$H$2,"",IF(VLOOKUP($A158,'03.คีย์เทอม2'!$A$10:$GT$59,140,FALSE)="","",VLOOKUP($A158,'03.คีย์เทอม2'!$A$10:$GT$59,140,FALSE)))</f>
        <v/>
      </c>
      <c r="CP158" s="1262" t="str">
        <f t="shared" si="158"/>
        <v/>
      </c>
      <c r="CQ158" s="1233" t="str">
        <f>IF('2.ชื่อนักเรียน'!R23="มส","มส",IF('2.ชื่อนักเรียน'!R23="ร","ร",IF('2.ชื่อนักเรียน'!R23="ย้าย","ย้าย",IF($B158="","",IF(CP158="","",IF(CP158&gt;=75,"เชี่ยวชาญ",IF(CP158&gt;=65,"ชำนาญ",IF(CP158&gt;=55,"พัฒนา",IF(CP158&gt;=50,"เริ่มต้น","ไม่ผ่าน")))))))))</f>
        <v/>
      </c>
      <c r="CR158" s="1233" t="str">
        <f>IF($A$139&lt;&gt;"ชั้น"&amp;'01.ข้อมูลเบื้องต้น'!$H$2,"",IF(VLOOKUP($A158,'02.คีย์เทอม1'!$A$10:$GT$59,145,FALSE)="","",VLOOKUP($A158,'02.คีย์เทอม1'!$A$10:$GT$59,145,FALSE)))</f>
        <v/>
      </c>
      <c r="CS158" s="1233" t="str">
        <f>IF($A$139&lt;&gt;"ชั้น"&amp;'01.ข้อมูลเบื้องต้น'!$H$2,"",IF(VLOOKUP($A158,'03.คีย์เทอม2'!$A$10:$GT$59,145,FALSE)="","",VLOOKUP($A158,'03.คีย์เทอม2'!$A$10:$GT$59,145,FALSE)))</f>
        <v/>
      </c>
      <c r="CT158" s="1262" t="str">
        <f t="shared" si="159"/>
        <v/>
      </c>
      <c r="CU158" s="1233" t="str">
        <f>IF('2.ชื่อนักเรียน'!R23="มส","มส",IF('2.ชื่อนักเรียน'!R23="ร","ร",IF('2.ชื่อนักเรียน'!R23="ย้าย","ย้าย",IF($B158="","",IF(CT158="","",IF(CT158&gt;=75,"เชี่ยวชาญ",IF(CT158&gt;=65,"ชำนาญ",IF(CT158&gt;=55,"พัฒนา",IF(CT158&gt;=50,"เริ่มต้น","ไม่ผ่าน")))))))))</f>
        <v/>
      </c>
      <c r="CV158" s="1233" t="str">
        <f>IF($A$139&lt;&gt;"ชั้น"&amp;'01.ข้อมูลเบื้องต้น'!$H$2,"",IF(VLOOKUP($A158,'02.คีย์เทอม1'!$A$10:$GT$59,150,FALSE)="","",VLOOKUP($A158,'02.คีย์เทอม1'!$A$10:$GT$59,150,FALSE)))</f>
        <v/>
      </c>
      <c r="CW158" s="1233" t="str">
        <f>IF($A$139&lt;&gt;"ชั้น"&amp;'01.ข้อมูลเบื้องต้น'!$H$2,"",IF(VLOOKUP($A158,'03.คีย์เทอม2'!$A$10:$GT$59,150,FALSE)="","",VLOOKUP($A158,'03.คีย์เทอม2'!$A$10:$GT$59,150,FALSE)))</f>
        <v/>
      </c>
      <c r="CX158" s="1262" t="str">
        <f t="shared" si="160"/>
        <v/>
      </c>
      <c r="CY158" s="1233" t="str">
        <f>IF('2.ชื่อนักเรียน'!R23="มส","มส",IF('2.ชื่อนักเรียน'!R23="ร","ร",IF('2.ชื่อนักเรียน'!R23="ย้าย","ย้าย",IF($B158="","",IF(CX158="","",IF(CX158&gt;=75,"เชี่ยวชาญ",IF(CX158&gt;=65,"ชำนาญ",IF(CX158&gt;=55,"พัฒนา",IF(CX158&gt;=50,"เริ่มต้น","ไม่ผ่าน")))))))))</f>
        <v/>
      </c>
      <c r="CZ158" s="1233" t="str">
        <f>IF($A$139&lt;&gt;"ชั้น"&amp;'01.ข้อมูลเบื้องต้น'!$H$2,"",IF(VLOOKUP($A158,'02.คีย์เทอม1'!$A$10:$GT$59,155,FALSE)="","",VLOOKUP($A158,'02.คีย์เทอม1'!$A$10:$GT$59,155,FALSE)))</f>
        <v/>
      </c>
      <c r="DA158" s="1233" t="str">
        <f>IF($A$139&lt;&gt;"ชั้น"&amp;'01.ข้อมูลเบื้องต้น'!$H$2,"",IF(VLOOKUP($A158,'03.คีย์เทอม2'!$A$10:$GT$59,155,FALSE)="","",VLOOKUP($A158,'03.คีย์เทอม2'!$A$10:$GT$59,155,FALSE)))</f>
        <v/>
      </c>
      <c r="DB158" s="1262" t="str">
        <f t="shared" si="161"/>
        <v/>
      </c>
      <c r="DC158" s="1233" t="str">
        <f>IF('2.ชื่อนักเรียน'!R23="มส","มส",IF('2.ชื่อนักเรียน'!R23="ร","ร",IF('2.ชื่อนักเรียน'!R23="ย้าย","ย้าย",IF($B158="","",IF(DB158="","",IF(DB158&gt;=75,"เชี่ยวชาญ",IF(DB158&gt;=65,"ชำนาญ",IF(DB158&gt;=55,"พัฒนา",IF(DB158&gt;=50,"เริ่มต้น","ไม่ผ่าน")))))))))</f>
        <v/>
      </c>
      <c r="DD158" s="1233" t="str">
        <f>IF($A$139&lt;&gt;"ชั้น"&amp;'01.ข้อมูลเบื้องต้น'!$H$2,"",IF(VLOOKUP($A158,'02.คีย์เทอม1'!$A$10:$GT$59,160,FALSE)="","",VLOOKUP($A158,'02.คีย์เทอม1'!$A$10:$GT$59,160,FALSE)))</f>
        <v/>
      </c>
      <c r="DE158" s="1233" t="str">
        <f>IF($A$139&lt;&gt;"ชั้น"&amp;'01.ข้อมูลเบื้องต้น'!$H$2,"",IF(VLOOKUP($A158,'03.คีย์เทอม2'!$A$10:$GT$59,160,FALSE)="","",VLOOKUP($A158,'03.คีย์เทอม2'!$A$10:$GT$59,160,FALSE)))</f>
        <v/>
      </c>
      <c r="DF158" s="1262" t="str">
        <f t="shared" si="162"/>
        <v/>
      </c>
      <c r="DG158" s="1233" t="str">
        <f>IF('2.ชื่อนักเรียน'!R23="มส","มส",IF('2.ชื่อนักเรียน'!R23="ร","ร",IF('2.ชื่อนักเรียน'!R23="ย้าย","ย้าย",IF($B158="","",IF(DF158="","",IF(DF158&gt;=75,"เชี่ยวชาญ",IF(DF158&gt;=65,"ชำนาญ",IF(DF158&gt;=55,"พัฒนา",IF(DF158&gt;=50,"เริ่มต้น","ไม่ผ่าน")))))))))</f>
        <v/>
      </c>
      <c r="DH158" s="1233" t="str">
        <f>IF($A$139&lt;&gt;"ชั้น"&amp;'01.ข้อมูลเบื้องต้น'!$H$2,"",IF(VLOOKUP($A158,'02.คีย์เทอม1'!$A$10:$GT$59,165,FALSE)="","",VLOOKUP($A158,'02.คีย์เทอม1'!$A$10:$GT$59,165,FALSE)))</f>
        <v/>
      </c>
      <c r="DI158" s="1233" t="str">
        <f>IF($A$139&lt;&gt;"ชั้น"&amp;'01.ข้อมูลเบื้องต้น'!$H$2,"",IF(VLOOKUP($A158,'03.คีย์เทอม2'!$A$10:$GT$59,165,FALSE)="","",VLOOKUP($A158,'03.คีย์เทอม2'!$A$10:$GT$59,165,FALSE)))</f>
        <v/>
      </c>
      <c r="DJ158" s="1262" t="str">
        <f t="shared" si="163"/>
        <v/>
      </c>
      <c r="DK158" s="1233" t="str">
        <f>IF('2.ชื่อนักเรียน'!R23="มส","มส",IF('2.ชื่อนักเรียน'!R23="ร","ร",IF('2.ชื่อนักเรียน'!R23="ย้าย","ย้าย",IF($B158="","",IF(DJ158="","",IF(DJ158&gt;=75,"เชี่ยวชาญ",IF(DJ158&gt;=65,"ชำนาญ",IF(DJ158&gt;=55,"พัฒนา",IF(DJ158&gt;=50,"เริ่มต้น","ไม่ผ่าน")))))))))</f>
        <v/>
      </c>
      <c r="DL158" s="1233" t="str">
        <f>IF($A$139&lt;&gt;"ชั้น"&amp;'01.ข้อมูลเบื้องต้น'!$H$2,"",IF(VLOOKUP($A158,'02.คีย์เทอม1'!$A$10:$GT$59,170,FALSE)="","",VLOOKUP($A158,'02.คีย์เทอม1'!$A$10:$GT$59,170,FALSE)))</f>
        <v/>
      </c>
      <c r="DM158" s="1233" t="str">
        <f>IF($A$139&lt;&gt;"ชั้น"&amp;'01.ข้อมูลเบื้องต้น'!$H$2,"",IF(VLOOKUP($A158,'03.คีย์เทอม2'!$A$10:$GT$59,170,FALSE)="","",VLOOKUP($A158,'03.คีย์เทอม2'!$A$10:$GT$59,170,FALSE)))</f>
        <v/>
      </c>
      <c r="DN158" s="1262" t="str">
        <f t="shared" si="164"/>
        <v/>
      </c>
      <c r="DO158" s="1233" t="str">
        <f>IF('2.ชื่อนักเรียน'!R23="มส","มส",IF('2.ชื่อนักเรียน'!R23="ร","ร",IF('2.ชื่อนักเรียน'!R23="ย้าย","ย้าย",IF($B158="","",IF(DN158="","",IF(DN158&gt;=75,"เชี่ยวชาญ",IF(DN158&gt;=65,"ชำนาญ",IF(DN158&gt;=55,"พัฒนา",IF(DN158&gt;=50,"เริ่มต้น","ไม่ผ่าน")))))))))</f>
        <v/>
      </c>
      <c r="DP158" s="1233" t="str">
        <f>IF($A$139&lt;&gt;"ชั้น"&amp;'01.ข้อมูลเบื้องต้น'!$H$2,"",IF(VLOOKUP($A158,'02.คีย์เทอม1'!$A$10:$GT$59,175,FALSE)="","",VLOOKUP($A158,'02.คีย์เทอม1'!$A$10:$GT$59,175,FALSE)))</f>
        <v/>
      </c>
      <c r="DQ158" s="1233" t="str">
        <f>IF($A$139&lt;&gt;"ชั้น"&amp;'01.ข้อมูลเบื้องต้น'!$H$2,"",IF(VLOOKUP($A158,'03.คีย์เทอม2'!$A$10:$GT$59,175,FALSE)="","",VLOOKUP($A158,'03.คีย์เทอม2'!$A$10:$GT$59,175,FALSE)))</f>
        <v/>
      </c>
      <c r="DR158" s="1262" t="str">
        <f t="shared" si="165"/>
        <v/>
      </c>
      <c r="DS158" s="1233" t="str">
        <f>IF('2.ชื่อนักเรียน'!R23="มส","มส",IF('2.ชื่อนักเรียน'!R23="ร","ร",IF('2.ชื่อนักเรียน'!R23="ย้าย","ย้าย",IF($B158="","",IF(DR158="","",IF(DR158&gt;=75,"เชี่ยวชาญ",IF(DR158&gt;=65,"ชำนาญ",IF(DR158&gt;=55,"พัฒนา",IF(DR158&gt;=50,"เริ่มต้น","ไม่ผ่าน")))))))))</f>
        <v/>
      </c>
      <c r="DT158" s="1233" t="str">
        <f>IF($A$139&lt;&gt;"ชั้น"&amp;'01.ข้อมูลเบื้องต้น'!$H$2,"",IF(VLOOKUP($A158,'02.คีย์เทอม1'!$A$10:$GT$59,180,FALSE)="","",VLOOKUP($A158,'02.คีย์เทอม1'!$A$10:$GT$59,180,FALSE)))</f>
        <v/>
      </c>
      <c r="DU158" s="1233" t="str">
        <f>IF($A$139&lt;&gt;"ชั้น"&amp;'01.ข้อมูลเบื้องต้น'!$H$2,"",IF(VLOOKUP($A158,'03.คีย์เทอม2'!$A$10:$GT$59,180,FALSE)="","",VLOOKUP($A158,'03.คีย์เทอม2'!$A$10:$GT$59,180,FALSE)))</f>
        <v/>
      </c>
      <c r="DV158" s="1262" t="str">
        <f t="shared" si="166"/>
        <v/>
      </c>
      <c r="DW158" s="1233" t="str">
        <f>IF('2.ชื่อนักเรียน'!R23="มส","มส",IF('2.ชื่อนักเรียน'!R23="ร","ร",IF('2.ชื่อนักเรียน'!R23="ย้าย","ย้าย",IF($B158="","",IF(DV158="","",IF(DV158&gt;=75,"เชี่ยวชาญ",IF(DV158&gt;=65,"ชำนาญ",IF(DV158&gt;=55,"พัฒนา",IF(DV158&gt;=50,"เริ่มต้น","ไม่ผ่าน")))))))))</f>
        <v/>
      </c>
    </row>
    <row r="159" spans="1:127" ht="16.8" customHeight="1">
      <c r="A159" s="1323">
        <v>14</v>
      </c>
      <c r="B159" s="1312" t="str">
        <f>IF('2.ชื่อนักเรียน'!C24="","",'2.ชื่อนักเรียน'!C24)</f>
        <v/>
      </c>
      <c r="C159" s="1313" t="str">
        <f>IF('2.ชื่อนักเรียน'!D24="","",'2.ชื่อนักเรียน'!D24)</f>
        <v/>
      </c>
      <c r="D159" s="1314" t="str">
        <f>IF($A$139&lt;&gt;"ชั้น"&amp;'01.ข้อมูลเบื้องต้น'!$H$2,"",IF(AK159="","",AK159))</f>
        <v/>
      </c>
      <c r="E159" s="1314" t="str">
        <f>IF($A$139&lt;&gt;"ชั้น"&amp;'01.ข้อมูลเบื้องต้น'!$H$2,"",IF(AO159="","",AO159))</f>
        <v/>
      </c>
      <c r="F159" s="1315" t="str">
        <f>IF($A$139&lt;&gt;"ชั้น"&amp;'01.ข้อมูลเบื้องต้น'!$H$2,"",IF(AS159="","",AS159))</f>
        <v/>
      </c>
      <c r="G159" s="1326" t="str">
        <f>IF($A$139&lt;&gt;"ชั้น"&amp;'01.ข้อมูลเบื้องต้น'!$H$2,"",IF(AW159="","",AW159))</f>
        <v/>
      </c>
      <c r="H159" s="1327" t="str">
        <f>IF($A$139&lt;&gt;"ชั้น"&amp;'01.ข้อมูลเบื้องต้น'!$H$2,"",IF(BA159="","",BA159))</f>
        <v/>
      </c>
      <c r="I159" s="1327" t="str">
        <f>IF($A$139&lt;&gt;"ชั้น"&amp;'01.ข้อมูลเบื้องต้น'!$H$2,"",IF(BE159="","",BE159))</f>
        <v/>
      </c>
      <c r="J159" s="1327" t="str">
        <f>IF($A$139&lt;&gt;"ชั้น"&amp;'01.ข้อมูลเบื้องต้น'!$H$2,"",IF(BI159="","",BI159))</f>
        <v/>
      </c>
      <c r="K159" s="1327" t="str">
        <f>IF($A$139&lt;&gt;"ชั้น"&amp;'01.ข้อมูลเบื้องต้น'!$H$2,"",IF(BM159="","",BM159))</f>
        <v/>
      </c>
      <c r="L159" s="1328" t="str">
        <f>IF($A$139&lt;&gt;"ชั้น"&amp;'01.ข้อมูลเบื้องต้น'!$H$2,"",IF(BO159="","",BO159))</f>
        <v/>
      </c>
      <c r="M159" s="1326" t="str">
        <f>IF($A$139&lt;&gt;"ชั้น"&amp;'01.ข้อมูลเบื้องต้น'!$H$2,"",IF(BS159="","",BS159))</f>
        <v/>
      </c>
      <c r="N159" s="1327" t="str">
        <f>IF($A$139&lt;&gt;"ชั้น"&amp;'01.ข้อมูลเบื้องต้น'!$H$2,"",IF(BW159="","",BW159))</f>
        <v/>
      </c>
      <c r="O159" s="1327" t="str">
        <f>IF($A$139&lt;&gt;"ชั้น"&amp;'01.ข้อมูลเบื้องต้น'!$H$2,"",IF(CA159="","",CA159))</f>
        <v/>
      </c>
      <c r="P159" s="1327" t="str">
        <f>IF($A$139&lt;&gt;"ชั้น"&amp;'01.ข้อมูลเบื้องต้น'!$H$2,"",IF(CE159="","",CE159))</f>
        <v/>
      </c>
      <c r="Q159" s="1327" t="str">
        <f>IF($A$139&lt;&gt;"ชั้น"&amp;'01.ข้อมูลเบื้องต้น'!$H$2,"",IF(CI159="","",CI159))</f>
        <v/>
      </c>
      <c r="R159" s="1327" t="str">
        <f>IF($A$139&lt;&gt;"ชั้น"&amp;'01.ข้อมูลเบื้องต้น'!$H$2,"",IF(CM159="","",CM159))</f>
        <v/>
      </c>
      <c r="S159" s="1327" t="str">
        <f>IF($A$139&lt;&gt;"ชั้น"&amp;'01.ข้อมูลเบื้องต้น'!$H$2,"",IF(CQ159="","",CQ159))</f>
        <v/>
      </c>
      <c r="T159" s="1327" t="str">
        <f>IF($A$139&lt;&gt;"ชั้น"&amp;'01.ข้อมูลเบื้องต้น'!$H$2,"",IF(CU159="","",CU159))</f>
        <v/>
      </c>
      <c r="U159" s="1327" t="str">
        <f>IF($A$139&lt;&gt;"ชั้น"&amp;'01.ข้อมูลเบื้องต้น'!$H$2,"",IF(CY159="","",CY159))</f>
        <v/>
      </c>
      <c r="V159" s="1327" t="str">
        <f>IF($A$139&lt;&gt;"ชั้น"&amp;'01.ข้อมูลเบื้องต้น'!$H$2,"",IF(DC159="","",DC159))</f>
        <v/>
      </c>
      <c r="W159" s="1327" t="str">
        <f>IF($A$139&lt;&gt;"ชั้น"&amp;'01.ข้อมูลเบื้องต้น'!$H$2,"",IF(DG159="","",DG159))</f>
        <v/>
      </c>
      <c r="X159" s="1327" t="str">
        <f>IF($A$139&lt;&gt;"ชั้น"&amp;'01.ข้อมูลเบื้องต้น'!$H$2,"",IF(DK159="","",DK159))</f>
        <v/>
      </c>
      <c r="Y159" s="1327" t="str">
        <f>IF($A$139&lt;&gt;"ชั้น"&amp;'01.ข้อมูลเบื้องต้น'!$H$2,"",IF(DO159="","",DO159))</f>
        <v/>
      </c>
      <c r="Z159" s="1327" t="str">
        <f>IF($A$139&lt;&gt;"ชั้น"&amp;'01.ข้อมูลเบื้องต้น'!$H$2,"",IF(DS159="","",DS159))</f>
        <v/>
      </c>
      <c r="AA159" s="1420" t="str">
        <f>IF($A$139&lt;&gt;"ชั้น"&amp;'01.ข้อมูลเบื้องต้น'!$H$2,"",IF(DW159="","",DW159))</f>
        <v/>
      </c>
      <c r="AB159" s="1330" t="str">
        <f>IF($A$139&lt;&gt;"ชั้น"&amp;'01.ข้อมูลเบื้องต้น'!$H$2,"",'7.พัฒนาผู้เรียน'!G24)</f>
        <v/>
      </c>
      <c r="AC159" s="1331" t="str">
        <f>IF($A$139&lt;&gt;"ชั้น"&amp;'01.ข้อมูลเบื้องต้น'!$H$2,"",'9.คุณลักษณะ'!I24)</f>
        <v/>
      </c>
      <c r="AH159" s="1233" t="str">
        <f>IF($A$139&lt;&gt;"ชั้น"&amp;'01.ข้อมูลเบื้องต้น'!$H$2,"",IF(VLOOKUP($A159,'02.คีย์เทอม1'!$A$10:$GT$59,189,FALSE)="","",VLOOKUP($A159,'02.คีย์เทอม1'!$A$10:$GT$59,189,FALSE)))</f>
        <v/>
      </c>
      <c r="AI159" s="1233" t="str">
        <f>IF($A$139&lt;&gt;"ชั้น"&amp;'01.ข้อมูลเบื้องต้น'!$H$2,"",IF(VLOOKUP($A159,'03.คีย์เทอม2'!$A$10:$GT$59,189,FALSE)="","",VLOOKUP($A159,'03.คีย์เทอม2'!$A$10:$GT$59,189,FALSE)))</f>
        <v/>
      </c>
      <c r="AJ159" s="1262" t="str">
        <f t="shared" si="120"/>
        <v/>
      </c>
      <c r="AK159" s="1233" t="str">
        <f>IF('2.ชื่อนักเรียน'!R24="มส","มส",IF('2.ชื่อนักเรียน'!R24="ร","ร",IF('2.ชื่อนักเรียน'!R24="ย้าย","ย้าย",IF($B159="","",IF(AJ159="","",IF(AJ159&gt;=75,"เชี่ยวชาญ",IF(AJ159&gt;=65,"ชำนาญ",IF(AJ159&gt;=55,"พัฒนา",IF(AJ159&gt;=50,"เริ่มต้น","ไม่ผ่าน")))))))))</f>
        <v/>
      </c>
      <c r="AL159" s="1233" t="str">
        <f>IF($A$139&lt;&gt;"ชั้น"&amp;'01.ข้อมูลเบื้องต้น'!$H$2,"",IF(VLOOKUP($A159,'02.คีย์เทอม1'!$A$10:$GT$59,193,FALSE)="","",VLOOKUP($A159,'02.คีย์เทอม1'!$A$10:$GT$59,193,FALSE)))</f>
        <v/>
      </c>
      <c r="AM159" s="1233" t="str">
        <f>IF($A$139&lt;&gt;"ชั้น"&amp;'01.ข้อมูลเบื้องต้น'!$H$2,"",IF(VLOOKUP($A159,'03.คีย์เทอม2'!$A$10:$GT$59,193,FALSE)="","",VLOOKUP($A159,'03.คีย์เทอม2'!$A$10:$GT$59,193,FALSE)))</f>
        <v/>
      </c>
      <c r="AN159" s="1262" t="str">
        <f t="shared" si="144"/>
        <v/>
      </c>
      <c r="AO159" s="1233" t="str">
        <f>IF('2.ชื่อนักเรียน'!R24="มส","มส",IF('2.ชื่อนักเรียน'!R24="ร","ร",IF('2.ชื่อนักเรียน'!R24="ย้าย","ย้าย",IF($B159="","",IF(AN159="","",IF(AN159&gt;=75,"เชี่ยวชาญ",IF(AN159&gt;=65,"ชำนาญ",IF(AN159&gt;=55,"พัฒนา",IF(AN159&gt;=50,"เริ่มต้น","ไม่ผ่าน")))))))))</f>
        <v/>
      </c>
      <c r="AP159" s="1233" t="str">
        <f>IF($A$139&lt;&gt;"ชั้น"&amp;'01.ข้อมูลเบื้องต้น'!$H$2,"",IF(VLOOKUP($A159,'02.คีย์เทอม1'!$A$10:$GT$59,195,FALSE)="","",VLOOKUP($A159,'02.คีย์เทอม1'!$A$10:$GT$59,195,FALSE)))</f>
        <v/>
      </c>
      <c r="AQ159" s="1233" t="str">
        <f>IF($A$139&lt;&gt;"ชั้น"&amp;'01.ข้อมูลเบื้องต้น'!$H$2,"",IF(VLOOKUP($A159,'03.คีย์เทอม2'!$A$10:$GT$59,195,FALSE)="","",VLOOKUP($A159,'03.คีย์เทอม2'!$A$10:$GT$59,195,FALSE)))</f>
        <v/>
      </c>
      <c r="AR159" s="1262" t="str">
        <f t="shared" si="145"/>
        <v/>
      </c>
      <c r="AS159" s="1233" t="str">
        <f>IF('2.ชื่อนักเรียน'!R24="มส","มส",IF('2.ชื่อนักเรียน'!R24="ร","ร",IF('2.ชื่อนักเรียน'!R24="ย้าย","ย้าย",IF($B159="","",IF(AR159="","",IF(AR159&gt;=75,"เชี่ยวชาญ",IF(AR159&gt;=65,"ชำนาญ",IF(AR159&gt;=55,"พัฒนา",IF(AR159&gt;=50,"เริ่มต้น","ไม่ผ่าน")))))))))</f>
        <v/>
      </c>
      <c r="AT159" s="1233" t="str">
        <f>IF($A$139&lt;&gt;"ชั้น"&amp;'01.ข้อมูลเบื้องต้น'!$H$2,"",IF(VLOOKUP($A159,'02.คีย์เทอม1'!$A$10:$GT$59,196,FALSE)="","",VLOOKUP($A159,'02.คีย์เทอม1'!$A$10:$GT$59,196,FALSE)))</f>
        <v/>
      </c>
      <c r="AU159" s="1233" t="str">
        <f>IF($A$139&lt;&gt;"ชั้น"&amp;'01.ข้อมูลเบื้องต้น'!$H$2,"",IF(VLOOKUP($A159,'03.คีย์เทอม2'!$A$10:$GT$59,196,FALSE)="","",VLOOKUP($A159,'03.คีย์เทอม2'!$A$10:$GT$59,196,FALSE)))</f>
        <v/>
      </c>
      <c r="AV159" s="1262" t="str">
        <f t="shared" si="146"/>
        <v/>
      </c>
      <c r="AW159" s="1233" t="str">
        <f>IF('2.ชื่อนักเรียน'!R24="มส","มส",IF('2.ชื่อนักเรียน'!R24="ร","ร",IF('2.ชื่อนักเรียน'!R24="ย้าย","ย้าย",IF($B159="","",IF(AV159="","",IF(AV159&gt;=75,"เชี่ยวชาญ",IF(AV159&gt;=65,"ชำนาญ",IF(AV159&gt;=55,"พัฒนา",IF(AV159&gt;=50,"เริ่มต้น","ไม่ผ่าน")))))))))</f>
        <v/>
      </c>
      <c r="AX159" s="1233" t="str">
        <f>IF($A$139&lt;&gt;"ชั้น"&amp;'01.ข้อมูลเบื้องต้น'!$H$2,"",IF(VLOOKUP($A159,'02.คีย์เทอม1'!$A$10:$GT$59,197,FALSE)="","",VLOOKUP($A159,'02.คีย์เทอม1'!$A$10:$GT$59,197,FALSE)))</f>
        <v/>
      </c>
      <c r="AY159" s="1233" t="str">
        <f>IF($A$139&lt;&gt;"ชั้น"&amp;'01.ข้อมูลเบื้องต้น'!$H$2,"",IF(VLOOKUP($A159,'03.คีย์เทอม2'!$A$10:$GT$59,197,FALSE)="","",VLOOKUP($A159,'03.คีย์เทอม2'!$A$10:$GT$59,197,FALSE)))</f>
        <v/>
      </c>
      <c r="AZ159" s="1262" t="str">
        <f t="shared" si="147"/>
        <v/>
      </c>
      <c r="BA159" s="1233" t="str">
        <f>IF('2.ชื่อนักเรียน'!R24="มส","มส",IF('2.ชื่อนักเรียน'!R24="ร","ร",IF('2.ชื่อนักเรียน'!R24="ย้าย","ย้าย",IF($B159="","",IF(AZ159="","",IF(AZ159&gt;=75,"เชี่ยวชาญ",IF(AZ159&gt;=65,"ชำนาญ",IF(AZ159&gt;=55,"พัฒนา",IF(AZ159&gt;=50,"เริ่มต้น","ไม่ผ่าน")))))))))</f>
        <v/>
      </c>
      <c r="BB159" s="1233" t="str">
        <f>IF($A$139&lt;&gt;"ชั้น"&amp;'01.ข้อมูลเบื้องต้น'!$H$2,"",IF(VLOOKUP($A159,'02.คีย์เทอม1'!$A$10:$GT$59,198,FALSE)="","",VLOOKUP($A159,'02.คีย์เทอม1'!$A$10:$GT$59,198,FALSE)))</f>
        <v/>
      </c>
      <c r="BC159" s="1233" t="str">
        <f>IF($A$139&lt;&gt;"ชั้น"&amp;'01.ข้อมูลเบื้องต้น'!$H$2,"",IF(VLOOKUP($A159,'03.คีย์เทอม2'!$A$10:$GT$59,198,FALSE)="","",VLOOKUP($A159,'03.คีย์เทอม2'!$A$10:$GT$59,198,FALSE)))</f>
        <v/>
      </c>
      <c r="BD159" s="1262" t="str">
        <f t="shared" si="148"/>
        <v/>
      </c>
      <c r="BE159" s="1233" t="str">
        <f>IF('2.ชื่อนักเรียน'!R24="มส","มส",IF('2.ชื่อนักเรียน'!R24="ร","ร",IF('2.ชื่อนักเรียน'!R24="ย้าย","ย้าย",IF($B159="","",IF(BD159="","",IF(BD159&gt;=75,"เชี่ยวชาญ",IF(BD159&gt;=65,"ชำนาญ",IF(BD159&gt;=55,"พัฒนา",IF(BD159&gt;=50,"เริ่มต้น","ไม่ผ่าน")))))))))</f>
        <v/>
      </c>
      <c r="BF159" s="1233" t="str">
        <f>IF($A$139&lt;&gt;"ชั้น"&amp;'01.ข้อมูลเบื้องต้น'!$H$2,"",IF(VLOOKUP($A159,'02.คีย์เทอม1'!$A$10:$GT$59,199,FALSE)="","",VLOOKUP($A159,'02.คีย์เทอม1'!$A$10:$GT$59,199,FALSE)))</f>
        <v/>
      </c>
      <c r="BG159" s="1233" t="str">
        <f>IF($A$139&lt;&gt;"ชั้น"&amp;'01.ข้อมูลเบื้องต้น'!$H$2,"",IF(VLOOKUP($A159,'03.คีย์เทอม2'!$A$10:$GT$59,199,FALSE)="","",VLOOKUP($A159,'03.คีย์เทอม2'!$A$10:$GT$59,199,FALSE)))</f>
        <v/>
      </c>
      <c r="BH159" s="1262" t="str">
        <f t="shared" si="149"/>
        <v/>
      </c>
      <c r="BI159" s="1233" t="str">
        <f>IF('2.ชื่อนักเรียน'!R24="มส","มส",IF('2.ชื่อนักเรียน'!R24="ร","ร",IF('2.ชื่อนักเรียน'!R24="ย้าย","ย้าย",IF($B159="","",IF(BH159="","",IF(BH159&gt;=75,"เชี่ยวชาญ",IF(BH159&gt;=65,"ชำนาญ",IF(BH159&gt;=55,"พัฒนา",IF(BH159&gt;=50,"เริ่มต้น","ไม่ผ่าน")))))))))</f>
        <v/>
      </c>
      <c r="BJ159" s="1233" t="str">
        <f>IF($A$139&lt;&gt;"ชั้น"&amp;'01.ข้อมูลเบื้องต้น'!$H$2,"",IF(VLOOKUP($A159,'02.คีย์เทอม1'!$A$10:$GT$59,200,FALSE)="","",VLOOKUP($A159,'02.คีย์เทอม1'!$A$10:$GT$59,200,FALSE)))</f>
        <v/>
      </c>
      <c r="BK159" s="1233" t="str">
        <f>IF($A$139&lt;&gt;"ชั้น"&amp;'01.ข้อมูลเบื้องต้น'!$H$2,"",IF(VLOOKUP($A159,'03.คีย์เทอม2'!$A$10:$GT$59,200,FALSE)="","",VLOOKUP($A159,'03.คีย์เทอม2'!$A$10:$GT$59,200,FALSE)))</f>
        <v/>
      </c>
      <c r="BL159" s="1262" t="str">
        <f t="shared" si="150"/>
        <v/>
      </c>
      <c r="BM159" s="1233" t="str">
        <f>IF('2.ชื่อนักเรียน'!R24="มส","มส",IF('2.ชื่อนักเรียน'!R24="ร","ร",IF('2.ชื่อนักเรียน'!R24="ย้าย","ย้าย",IF($B159="","",IF(BL159="","",IF(BL159&gt;=75,"เชี่ยวชาญ",IF(BL159&gt;=65,"ชำนาญ",IF(BL159&gt;=55,"พัฒนา",IF(BL159&gt;=50,"เริ่มต้น","ไม่ผ่าน")))))))))</f>
        <v/>
      </c>
      <c r="BN159" s="1262" t="str">
        <f t="shared" si="151"/>
        <v/>
      </c>
      <c r="BO159" s="1233" t="str">
        <f>IF('2.ชื่อนักเรียน'!R24="มส","มส",IF('2.ชื่อนักเรียน'!R24="ร","ร",IF('2.ชื่อนักเรียน'!R24="ย้าย","ย้าย",IF($B159="","",IF(BN159="","",IF(BN159&gt;=75,"เชี่ยวชาญ",IF(BN159&gt;=65,"ชำนาญ",IF(BN159&gt;=55,"พัฒนา",IF(BN159&gt;=50,"เริ่มต้น","ไม่ผ่าน")))))))))</f>
        <v/>
      </c>
      <c r="BP159" s="1233" t="str">
        <f>IF($A$139&lt;&gt;"ชั้น"&amp;'01.ข้อมูลเบื้องต้น'!$H$2,"",IF(VLOOKUP($A159,'02.คีย์เทอม1'!$A$10:$GT$59,110,FALSE)="","",VLOOKUP($A159,'02.คีย์เทอม1'!$A$10:$GT$59,110,FALSE)))</f>
        <v/>
      </c>
      <c r="BQ159" s="1233" t="str">
        <f>IF($A$139&lt;&gt;"ชั้น"&amp;'01.ข้อมูลเบื้องต้น'!$H$2,"",IF(VLOOKUP($A159,'03.คีย์เทอม2'!$A$10:$GT$59,110,FALSE)="","",VLOOKUP($A159,'03.คีย์เทอม2'!$A$10:$GT$59,110,FALSE)))</f>
        <v/>
      </c>
      <c r="BR159" s="1262" t="str">
        <f t="shared" si="152"/>
        <v/>
      </c>
      <c r="BS159" s="1233" t="str">
        <f>IF('2.ชื่อนักเรียน'!R24="มส","มส",IF('2.ชื่อนักเรียน'!R24="ร","ร",IF('2.ชื่อนักเรียน'!R24="ย้าย","ย้าย",IF($B159="","",IF(BR159="","",IF(BR159&gt;=75,"เชี่ยวชาญ",IF(BR159&gt;=65,"ชำนาญ",IF(BR159&gt;=55,"พัฒนา",IF(BR159&gt;=50,"เริ่มต้น","ไม่ผ่าน")))))))))</f>
        <v/>
      </c>
      <c r="BT159" s="1233" t="str">
        <f>IF($A$139&lt;&gt;"ชั้น"&amp;'01.ข้อมูลเบื้องต้น'!$H$2,"",IF(VLOOKUP($A159,'02.คีย์เทอม1'!$A$10:$GT$59,115,FALSE)="","",VLOOKUP($A159,'02.คีย์เทอม1'!$A$10:$GT$59,115,FALSE)))</f>
        <v/>
      </c>
      <c r="BU159" s="1233" t="str">
        <f>IF($A$139&lt;&gt;"ชั้น"&amp;'01.ข้อมูลเบื้องต้น'!$H$2,"",IF(VLOOKUP($A159,'03.คีย์เทอม2'!$A$10:$GT$59,115,FALSE)="","",VLOOKUP($A159,'03.คีย์เทอม2'!$A$10:$GT$59,115,FALSE)))</f>
        <v/>
      </c>
      <c r="BV159" s="1262" t="str">
        <f t="shared" si="153"/>
        <v/>
      </c>
      <c r="BW159" s="1233" t="str">
        <f>IF('2.ชื่อนักเรียน'!R24="มส","มส",IF('2.ชื่อนักเรียน'!R24="ร","ร",IF('2.ชื่อนักเรียน'!R24="ย้าย","ย้าย",IF($B159="","",IF(BV159="","",IF(BV159&gt;=75,"เชี่ยวชาญ",IF(BV159&gt;=65,"ชำนาญ",IF(BV159&gt;=55,"พัฒนา",IF(BV159&gt;=50,"เริ่มต้น","ไม่ผ่าน")))))))))</f>
        <v/>
      </c>
      <c r="BX159" s="1233" t="str">
        <f>IF($A$139&lt;&gt;"ชั้น"&amp;'01.ข้อมูลเบื้องต้น'!$H$2,"",IF(VLOOKUP($A159,'02.คีย์เทอม1'!$A$10:$GT$59,120,FALSE)="","",VLOOKUP($A159,'02.คีย์เทอม1'!$A$10:$GT$59,120,FALSE)))</f>
        <v/>
      </c>
      <c r="BY159" s="1233" t="str">
        <f>IF($A$139&lt;&gt;"ชั้น"&amp;'01.ข้อมูลเบื้องต้น'!$H$2,"",IF(VLOOKUP($A159,'03.คีย์เทอม2'!$A$10:$GT$59,120,FALSE)="","",VLOOKUP($A159,'03.คีย์เทอม2'!$A$10:$GT$59,120,FALSE)))</f>
        <v/>
      </c>
      <c r="BZ159" s="1262" t="str">
        <f t="shared" si="154"/>
        <v/>
      </c>
      <c r="CA159" s="1233" t="str">
        <f>IF('2.ชื่อนักเรียน'!R24="มส","มส",IF('2.ชื่อนักเรียน'!R24="ร","ร",IF('2.ชื่อนักเรียน'!R24="ย้าย","ย้าย",IF($B159="","",IF(BZ159="","",IF(BZ159&gt;=75,"เชี่ยวชาญ",IF(BZ159&gt;=65,"ชำนาญ",IF(BZ159&gt;=55,"พัฒนา",IF(BZ159&gt;=50,"เริ่มต้น","ไม่ผ่าน")))))))))</f>
        <v/>
      </c>
      <c r="CB159" s="1233" t="str">
        <f>IF($A$139&lt;&gt;"ชั้น"&amp;'01.ข้อมูลเบื้องต้น'!$H$2,"",IF(VLOOKUP($A159,'02.คีย์เทอม1'!$A$10:$GT$59,125,FALSE)="","",VLOOKUP($A159,'02.คีย์เทอม1'!$A$10:$GT$59,125,FALSE)))</f>
        <v/>
      </c>
      <c r="CC159" s="1233" t="str">
        <f>IF($A$139&lt;&gt;"ชั้น"&amp;'01.ข้อมูลเบื้องต้น'!$H$2,"",IF(VLOOKUP($A159,'03.คีย์เทอม2'!$A$10:$GT$59,125,FALSE)="","",VLOOKUP($A159,'03.คีย์เทอม2'!$A$10:$GT$59,125,FALSE)))</f>
        <v/>
      </c>
      <c r="CD159" s="1262" t="str">
        <f t="shared" si="155"/>
        <v/>
      </c>
      <c r="CE159" s="1233" t="str">
        <f>IF('2.ชื่อนักเรียน'!R24="มส","มส",IF('2.ชื่อนักเรียน'!R24="ร","ร",IF('2.ชื่อนักเรียน'!R24="ย้าย","ย้าย",IF($B159="","",IF(CD159="","",IF(CD159&gt;=75,"เชี่ยวชาญ",IF(CD159&gt;=65,"ชำนาญ",IF(CD159&gt;=55,"พัฒนา",IF(CD159&gt;=50,"เริ่มต้น","ไม่ผ่าน")))))))))</f>
        <v/>
      </c>
      <c r="CF159" s="1233" t="str">
        <f>IF($A$139&lt;&gt;"ชั้น"&amp;'01.ข้อมูลเบื้องต้น'!$H$2,"",IF(VLOOKUP($A159,'02.คีย์เทอม1'!$A$10:$GT$59,130,FALSE)="","",VLOOKUP($A159,'02.คีย์เทอม1'!$A$10:$GT$59,130,FALSE)))</f>
        <v/>
      </c>
      <c r="CG159" s="1233" t="str">
        <f>IF($A$139&lt;&gt;"ชั้น"&amp;'01.ข้อมูลเบื้องต้น'!$H$2,"",IF(VLOOKUP($A159,'03.คีย์เทอม2'!$A$10:$GT$59,130,FALSE)="","",VLOOKUP($A159,'03.คีย์เทอม2'!$A$10:$GT$59,130,FALSE)))</f>
        <v/>
      </c>
      <c r="CH159" s="1262" t="str">
        <f t="shared" si="156"/>
        <v/>
      </c>
      <c r="CI159" s="1233" t="str">
        <f>IF('2.ชื่อนักเรียน'!R24="มส","มส",IF('2.ชื่อนักเรียน'!R24="ร","ร",IF('2.ชื่อนักเรียน'!R24="ย้าย","ย้าย",IF($B159="","",IF(CH159="","",IF(CH159&gt;=75,"เชี่ยวชาญ",IF(CH159&gt;=65,"ชำนาญ",IF(CH159&gt;=55,"พัฒนา",IF(CH159&gt;=50,"เริ่มต้น","ไม่ผ่าน")))))))))</f>
        <v/>
      </c>
      <c r="CJ159" s="1233" t="str">
        <f>IF($A$139&lt;&gt;"ชั้น"&amp;'01.ข้อมูลเบื้องต้น'!$H$2,"",IF(VLOOKUP($A159,'02.คีย์เทอม1'!$A$10:$GT$59,135,FALSE)="","",VLOOKUP($A159,'02.คีย์เทอม1'!$A$10:$GT$59,135,FALSE)))</f>
        <v/>
      </c>
      <c r="CK159" s="1233" t="str">
        <f>IF($A$139&lt;&gt;"ชั้น"&amp;'01.ข้อมูลเบื้องต้น'!$H$2,"",IF(VLOOKUP($A159,'03.คีย์เทอม2'!$A$10:$GT$59,135,FALSE)="","",VLOOKUP($A159,'03.คีย์เทอม2'!$A$10:$GT$59,135,FALSE)))</f>
        <v/>
      </c>
      <c r="CL159" s="1262" t="str">
        <f t="shared" si="157"/>
        <v/>
      </c>
      <c r="CM159" s="1233" t="str">
        <f>IF('2.ชื่อนักเรียน'!R24="มส","มส",IF('2.ชื่อนักเรียน'!R24="ร","ร",IF('2.ชื่อนักเรียน'!R24="ย้าย","ย้าย",IF($B159="","",IF(CL159="","",IF(CL159&gt;=75,"เชี่ยวชาญ",IF(CL159&gt;=65,"ชำนาญ",IF(CL159&gt;=55,"พัฒนา",IF(CL159&gt;=50,"เริ่มต้น","ไม่ผ่าน")))))))))</f>
        <v/>
      </c>
      <c r="CN159" s="1233" t="str">
        <f>IF($A$139&lt;&gt;"ชั้น"&amp;'01.ข้อมูลเบื้องต้น'!$H$2,"",IF(VLOOKUP($A159,'02.คีย์เทอม1'!$A$10:$GT$59,140,FALSE)="","",VLOOKUP($A159,'02.คีย์เทอม1'!$A$10:$GT$59,140,FALSE)))</f>
        <v/>
      </c>
      <c r="CO159" s="1233" t="str">
        <f>IF($A$139&lt;&gt;"ชั้น"&amp;'01.ข้อมูลเบื้องต้น'!$H$2,"",IF(VLOOKUP($A159,'03.คีย์เทอม2'!$A$10:$GT$59,140,FALSE)="","",VLOOKUP($A159,'03.คีย์เทอม2'!$A$10:$GT$59,140,FALSE)))</f>
        <v/>
      </c>
      <c r="CP159" s="1262" t="str">
        <f t="shared" si="158"/>
        <v/>
      </c>
      <c r="CQ159" s="1233" t="str">
        <f>IF('2.ชื่อนักเรียน'!R24="มส","มส",IF('2.ชื่อนักเรียน'!R24="ร","ร",IF('2.ชื่อนักเรียน'!R24="ย้าย","ย้าย",IF($B159="","",IF(CP159="","",IF(CP159&gt;=75,"เชี่ยวชาญ",IF(CP159&gt;=65,"ชำนาญ",IF(CP159&gt;=55,"พัฒนา",IF(CP159&gt;=50,"เริ่มต้น","ไม่ผ่าน")))))))))</f>
        <v/>
      </c>
      <c r="CR159" s="1233" t="str">
        <f>IF($A$139&lt;&gt;"ชั้น"&amp;'01.ข้อมูลเบื้องต้น'!$H$2,"",IF(VLOOKUP($A159,'02.คีย์เทอม1'!$A$10:$GT$59,145,FALSE)="","",VLOOKUP($A159,'02.คีย์เทอม1'!$A$10:$GT$59,145,FALSE)))</f>
        <v/>
      </c>
      <c r="CS159" s="1233" t="str">
        <f>IF($A$139&lt;&gt;"ชั้น"&amp;'01.ข้อมูลเบื้องต้น'!$H$2,"",IF(VLOOKUP($A159,'03.คีย์เทอม2'!$A$10:$GT$59,145,FALSE)="","",VLOOKUP($A159,'03.คีย์เทอม2'!$A$10:$GT$59,145,FALSE)))</f>
        <v/>
      </c>
      <c r="CT159" s="1262" t="str">
        <f t="shared" si="159"/>
        <v/>
      </c>
      <c r="CU159" s="1233" t="str">
        <f>IF('2.ชื่อนักเรียน'!R24="มส","มส",IF('2.ชื่อนักเรียน'!R24="ร","ร",IF('2.ชื่อนักเรียน'!R24="ย้าย","ย้าย",IF($B159="","",IF(CT159="","",IF(CT159&gt;=75,"เชี่ยวชาญ",IF(CT159&gt;=65,"ชำนาญ",IF(CT159&gt;=55,"พัฒนา",IF(CT159&gt;=50,"เริ่มต้น","ไม่ผ่าน")))))))))</f>
        <v/>
      </c>
      <c r="CV159" s="1233" t="str">
        <f>IF($A$139&lt;&gt;"ชั้น"&amp;'01.ข้อมูลเบื้องต้น'!$H$2,"",IF(VLOOKUP($A159,'02.คีย์เทอม1'!$A$10:$GT$59,150,FALSE)="","",VLOOKUP($A159,'02.คีย์เทอม1'!$A$10:$GT$59,150,FALSE)))</f>
        <v/>
      </c>
      <c r="CW159" s="1233" t="str">
        <f>IF($A$139&lt;&gt;"ชั้น"&amp;'01.ข้อมูลเบื้องต้น'!$H$2,"",IF(VLOOKUP($A159,'03.คีย์เทอม2'!$A$10:$GT$59,150,FALSE)="","",VLOOKUP($A159,'03.คีย์เทอม2'!$A$10:$GT$59,150,FALSE)))</f>
        <v/>
      </c>
      <c r="CX159" s="1262" t="str">
        <f t="shared" si="160"/>
        <v/>
      </c>
      <c r="CY159" s="1233" t="str">
        <f>IF('2.ชื่อนักเรียน'!R24="มส","มส",IF('2.ชื่อนักเรียน'!R24="ร","ร",IF('2.ชื่อนักเรียน'!R24="ย้าย","ย้าย",IF($B159="","",IF(CX159="","",IF(CX159&gt;=75,"เชี่ยวชาญ",IF(CX159&gt;=65,"ชำนาญ",IF(CX159&gt;=55,"พัฒนา",IF(CX159&gt;=50,"เริ่มต้น","ไม่ผ่าน")))))))))</f>
        <v/>
      </c>
      <c r="CZ159" s="1233" t="str">
        <f>IF($A$139&lt;&gt;"ชั้น"&amp;'01.ข้อมูลเบื้องต้น'!$H$2,"",IF(VLOOKUP($A159,'02.คีย์เทอม1'!$A$10:$GT$59,155,FALSE)="","",VLOOKUP($A159,'02.คีย์เทอม1'!$A$10:$GT$59,155,FALSE)))</f>
        <v/>
      </c>
      <c r="DA159" s="1233" t="str">
        <f>IF($A$139&lt;&gt;"ชั้น"&amp;'01.ข้อมูลเบื้องต้น'!$H$2,"",IF(VLOOKUP($A159,'03.คีย์เทอม2'!$A$10:$GT$59,155,FALSE)="","",VLOOKUP($A159,'03.คีย์เทอม2'!$A$10:$GT$59,155,FALSE)))</f>
        <v/>
      </c>
      <c r="DB159" s="1262" t="str">
        <f t="shared" si="161"/>
        <v/>
      </c>
      <c r="DC159" s="1233" t="str">
        <f>IF('2.ชื่อนักเรียน'!R24="มส","มส",IF('2.ชื่อนักเรียน'!R24="ร","ร",IF('2.ชื่อนักเรียน'!R24="ย้าย","ย้าย",IF($B159="","",IF(DB159="","",IF(DB159&gt;=75,"เชี่ยวชาญ",IF(DB159&gt;=65,"ชำนาญ",IF(DB159&gt;=55,"พัฒนา",IF(DB159&gt;=50,"เริ่มต้น","ไม่ผ่าน")))))))))</f>
        <v/>
      </c>
      <c r="DD159" s="1233" t="str">
        <f>IF($A$139&lt;&gt;"ชั้น"&amp;'01.ข้อมูลเบื้องต้น'!$H$2,"",IF(VLOOKUP($A159,'02.คีย์เทอม1'!$A$10:$GT$59,160,FALSE)="","",VLOOKUP($A159,'02.คีย์เทอม1'!$A$10:$GT$59,160,FALSE)))</f>
        <v/>
      </c>
      <c r="DE159" s="1233" t="str">
        <f>IF($A$139&lt;&gt;"ชั้น"&amp;'01.ข้อมูลเบื้องต้น'!$H$2,"",IF(VLOOKUP($A159,'03.คีย์เทอม2'!$A$10:$GT$59,160,FALSE)="","",VLOOKUP($A159,'03.คีย์เทอม2'!$A$10:$GT$59,160,FALSE)))</f>
        <v/>
      </c>
      <c r="DF159" s="1262" t="str">
        <f t="shared" si="162"/>
        <v/>
      </c>
      <c r="DG159" s="1233" t="str">
        <f>IF('2.ชื่อนักเรียน'!R24="มส","มส",IF('2.ชื่อนักเรียน'!R24="ร","ร",IF('2.ชื่อนักเรียน'!R24="ย้าย","ย้าย",IF($B159="","",IF(DF159="","",IF(DF159&gt;=75,"เชี่ยวชาญ",IF(DF159&gt;=65,"ชำนาญ",IF(DF159&gt;=55,"พัฒนา",IF(DF159&gt;=50,"เริ่มต้น","ไม่ผ่าน")))))))))</f>
        <v/>
      </c>
      <c r="DH159" s="1233" t="str">
        <f>IF($A$139&lt;&gt;"ชั้น"&amp;'01.ข้อมูลเบื้องต้น'!$H$2,"",IF(VLOOKUP($A159,'02.คีย์เทอม1'!$A$10:$GT$59,165,FALSE)="","",VLOOKUP($A159,'02.คีย์เทอม1'!$A$10:$GT$59,165,FALSE)))</f>
        <v/>
      </c>
      <c r="DI159" s="1233" t="str">
        <f>IF($A$139&lt;&gt;"ชั้น"&amp;'01.ข้อมูลเบื้องต้น'!$H$2,"",IF(VLOOKUP($A159,'03.คีย์เทอม2'!$A$10:$GT$59,165,FALSE)="","",VLOOKUP($A159,'03.คีย์เทอม2'!$A$10:$GT$59,165,FALSE)))</f>
        <v/>
      </c>
      <c r="DJ159" s="1262" t="str">
        <f t="shared" si="163"/>
        <v/>
      </c>
      <c r="DK159" s="1233" t="str">
        <f>IF('2.ชื่อนักเรียน'!R24="มส","มส",IF('2.ชื่อนักเรียน'!R24="ร","ร",IF('2.ชื่อนักเรียน'!R24="ย้าย","ย้าย",IF($B159="","",IF(DJ159="","",IF(DJ159&gt;=75,"เชี่ยวชาญ",IF(DJ159&gt;=65,"ชำนาญ",IF(DJ159&gt;=55,"พัฒนา",IF(DJ159&gt;=50,"เริ่มต้น","ไม่ผ่าน")))))))))</f>
        <v/>
      </c>
      <c r="DL159" s="1233" t="str">
        <f>IF($A$139&lt;&gt;"ชั้น"&amp;'01.ข้อมูลเบื้องต้น'!$H$2,"",IF(VLOOKUP($A159,'02.คีย์เทอม1'!$A$10:$GT$59,170,FALSE)="","",VLOOKUP($A159,'02.คีย์เทอม1'!$A$10:$GT$59,170,FALSE)))</f>
        <v/>
      </c>
      <c r="DM159" s="1233" t="str">
        <f>IF($A$139&lt;&gt;"ชั้น"&amp;'01.ข้อมูลเบื้องต้น'!$H$2,"",IF(VLOOKUP($A159,'03.คีย์เทอม2'!$A$10:$GT$59,170,FALSE)="","",VLOOKUP($A159,'03.คีย์เทอม2'!$A$10:$GT$59,170,FALSE)))</f>
        <v/>
      </c>
      <c r="DN159" s="1262" t="str">
        <f t="shared" si="164"/>
        <v/>
      </c>
      <c r="DO159" s="1233" t="str">
        <f>IF('2.ชื่อนักเรียน'!R24="มส","มส",IF('2.ชื่อนักเรียน'!R24="ร","ร",IF('2.ชื่อนักเรียน'!R24="ย้าย","ย้าย",IF($B159="","",IF(DN159="","",IF(DN159&gt;=75,"เชี่ยวชาญ",IF(DN159&gt;=65,"ชำนาญ",IF(DN159&gt;=55,"พัฒนา",IF(DN159&gt;=50,"เริ่มต้น","ไม่ผ่าน")))))))))</f>
        <v/>
      </c>
      <c r="DP159" s="1233" t="str">
        <f>IF($A$139&lt;&gt;"ชั้น"&amp;'01.ข้อมูลเบื้องต้น'!$H$2,"",IF(VLOOKUP($A159,'02.คีย์เทอม1'!$A$10:$GT$59,175,FALSE)="","",VLOOKUP($A159,'02.คีย์เทอม1'!$A$10:$GT$59,175,FALSE)))</f>
        <v/>
      </c>
      <c r="DQ159" s="1233" t="str">
        <f>IF($A$139&lt;&gt;"ชั้น"&amp;'01.ข้อมูลเบื้องต้น'!$H$2,"",IF(VLOOKUP($A159,'03.คีย์เทอม2'!$A$10:$GT$59,175,FALSE)="","",VLOOKUP($A159,'03.คีย์เทอม2'!$A$10:$GT$59,175,FALSE)))</f>
        <v/>
      </c>
      <c r="DR159" s="1262" t="str">
        <f t="shared" si="165"/>
        <v/>
      </c>
      <c r="DS159" s="1233" t="str">
        <f>IF('2.ชื่อนักเรียน'!R24="มส","มส",IF('2.ชื่อนักเรียน'!R24="ร","ร",IF('2.ชื่อนักเรียน'!R24="ย้าย","ย้าย",IF($B159="","",IF(DR159="","",IF(DR159&gt;=75,"เชี่ยวชาญ",IF(DR159&gt;=65,"ชำนาญ",IF(DR159&gt;=55,"พัฒนา",IF(DR159&gt;=50,"เริ่มต้น","ไม่ผ่าน")))))))))</f>
        <v/>
      </c>
      <c r="DT159" s="1233" t="str">
        <f>IF($A$139&lt;&gt;"ชั้น"&amp;'01.ข้อมูลเบื้องต้น'!$H$2,"",IF(VLOOKUP($A159,'02.คีย์เทอม1'!$A$10:$GT$59,180,FALSE)="","",VLOOKUP($A159,'02.คีย์เทอม1'!$A$10:$GT$59,180,FALSE)))</f>
        <v/>
      </c>
      <c r="DU159" s="1233" t="str">
        <f>IF($A$139&lt;&gt;"ชั้น"&amp;'01.ข้อมูลเบื้องต้น'!$H$2,"",IF(VLOOKUP($A159,'03.คีย์เทอม2'!$A$10:$GT$59,180,FALSE)="","",VLOOKUP($A159,'03.คีย์เทอม2'!$A$10:$GT$59,180,FALSE)))</f>
        <v/>
      </c>
      <c r="DV159" s="1262" t="str">
        <f t="shared" si="166"/>
        <v/>
      </c>
      <c r="DW159" s="1233" t="str">
        <f>IF('2.ชื่อนักเรียน'!R24="มส","มส",IF('2.ชื่อนักเรียน'!R24="ร","ร",IF('2.ชื่อนักเรียน'!R24="ย้าย","ย้าย",IF($B159="","",IF(DV159="","",IF(DV159&gt;=75,"เชี่ยวชาญ",IF(DV159&gt;=65,"ชำนาญ",IF(DV159&gt;=55,"พัฒนา",IF(DV159&gt;=50,"เริ่มต้น","ไม่ผ่าน")))))))))</f>
        <v/>
      </c>
    </row>
    <row r="160" spans="1:127" ht="16.8" customHeight="1">
      <c r="A160" s="1323">
        <v>15</v>
      </c>
      <c r="B160" s="1312" t="str">
        <f>IF('2.ชื่อนักเรียน'!C25="","",'2.ชื่อนักเรียน'!C25)</f>
        <v/>
      </c>
      <c r="C160" s="1313" t="str">
        <f>IF('2.ชื่อนักเรียน'!D25="","",'2.ชื่อนักเรียน'!D25)</f>
        <v/>
      </c>
      <c r="D160" s="1314" t="str">
        <f>IF($A$139&lt;&gt;"ชั้น"&amp;'01.ข้อมูลเบื้องต้น'!$H$2,"",IF(AK160="","",AK160))</f>
        <v/>
      </c>
      <c r="E160" s="1314" t="str">
        <f>IF($A$139&lt;&gt;"ชั้น"&amp;'01.ข้อมูลเบื้องต้น'!$H$2,"",IF(AO160="","",AO160))</f>
        <v/>
      </c>
      <c r="F160" s="1315" t="str">
        <f>IF($A$139&lt;&gt;"ชั้น"&amp;'01.ข้อมูลเบื้องต้น'!$H$2,"",IF(AS160="","",AS160))</f>
        <v/>
      </c>
      <c r="G160" s="1326" t="str">
        <f>IF($A$139&lt;&gt;"ชั้น"&amp;'01.ข้อมูลเบื้องต้น'!$H$2,"",IF(AW160="","",AW160))</f>
        <v/>
      </c>
      <c r="H160" s="1327" t="str">
        <f>IF($A$139&lt;&gt;"ชั้น"&amp;'01.ข้อมูลเบื้องต้น'!$H$2,"",IF(BA160="","",BA160))</f>
        <v/>
      </c>
      <c r="I160" s="1327" t="str">
        <f>IF($A$139&lt;&gt;"ชั้น"&amp;'01.ข้อมูลเบื้องต้น'!$H$2,"",IF(BE160="","",BE160))</f>
        <v/>
      </c>
      <c r="J160" s="1327" t="str">
        <f>IF($A$139&lt;&gt;"ชั้น"&amp;'01.ข้อมูลเบื้องต้น'!$H$2,"",IF(BI160="","",BI160))</f>
        <v/>
      </c>
      <c r="K160" s="1327" t="str">
        <f>IF($A$139&lt;&gt;"ชั้น"&amp;'01.ข้อมูลเบื้องต้น'!$H$2,"",IF(BM160="","",BM160))</f>
        <v/>
      </c>
      <c r="L160" s="1328" t="str">
        <f>IF($A$139&lt;&gt;"ชั้น"&amp;'01.ข้อมูลเบื้องต้น'!$H$2,"",IF(BO160="","",BO160))</f>
        <v/>
      </c>
      <c r="M160" s="1326" t="str">
        <f>IF($A$139&lt;&gt;"ชั้น"&amp;'01.ข้อมูลเบื้องต้น'!$H$2,"",IF(BS160="","",BS160))</f>
        <v/>
      </c>
      <c r="N160" s="1327" t="str">
        <f>IF($A$139&lt;&gt;"ชั้น"&amp;'01.ข้อมูลเบื้องต้น'!$H$2,"",IF(BW160="","",BW160))</f>
        <v/>
      </c>
      <c r="O160" s="1327" t="str">
        <f>IF($A$139&lt;&gt;"ชั้น"&amp;'01.ข้อมูลเบื้องต้น'!$H$2,"",IF(CA160="","",CA160))</f>
        <v/>
      </c>
      <c r="P160" s="1327" t="str">
        <f>IF($A$139&lt;&gt;"ชั้น"&amp;'01.ข้อมูลเบื้องต้น'!$H$2,"",IF(CE160="","",CE160))</f>
        <v/>
      </c>
      <c r="Q160" s="1327" t="str">
        <f>IF($A$139&lt;&gt;"ชั้น"&amp;'01.ข้อมูลเบื้องต้น'!$H$2,"",IF(CI160="","",CI160))</f>
        <v/>
      </c>
      <c r="R160" s="1327" t="str">
        <f>IF($A$139&lt;&gt;"ชั้น"&amp;'01.ข้อมูลเบื้องต้น'!$H$2,"",IF(CM160="","",CM160))</f>
        <v/>
      </c>
      <c r="S160" s="1327" t="str">
        <f>IF($A$139&lt;&gt;"ชั้น"&amp;'01.ข้อมูลเบื้องต้น'!$H$2,"",IF(CQ160="","",CQ160))</f>
        <v/>
      </c>
      <c r="T160" s="1327" t="str">
        <f>IF($A$139&lt;&gt;"ชั้น"&amp;'01.ข้อมูลเบื้องต้น'!$H$2,"",IF(CU160="","",CU160))</f>
        <v/>
      </c>
      <c r="U160" s="1327" t="str">
        <f>IF($A$139&lt;&gt;"ชั้น"&amp;'01.ข้อมูลเบื้องต้น'!$H$2,"",IF(CY160="","",CY160))</f>
        <v/>
      </c>
      <c r="V160" s="1327" t="str">
        <f>IF($A$139&lt;&gt;"ชั้น"&amp;'01.ข้อมูลเบื้องต้น'!$H$2,"",IF(DC160="","",DC160))</f>
        <v/>
      </c>
      <c r="W160" s="1327" t="str">
        <f>IF($A$139&lt;&gt;"ชั้น"&amp;'01.ข้อมูลเบื้องต้น'!$H$2,"",IF(DG160="","",DG160))</f>
        <v/>
      </c>
      <c r="X160" s="1327" t="str">
        <f>IF($A$139&lt;&gt;"ชั้น"&amp;'01.ข้อมูลเบื้องต้น'!$H$2,"",IF(DK160="","",DK160))</f>
        <v/>
      </c>
      <c r="Y160" s="1327" t="str">
        <f>IF($A$139&lt;&gt;"ชั้น"&amp;'01.ข้อมูลเบื้องต้น'!$H$2,"",IF(DO160="","",DO160))</f>
        <v/>
      </c>
      <c r="Z160" s="1327" t="str">
        <f>IF($A$139&lt;&gt;"ชั้น"&amp;'01.ข้อมูลเบื้องต้น'!$H$2,"",IF(DS160="","",DS160))</f>
        <v/>
      </c>
      <c r="AA160" s="1420" t="str">
        <f>IF($A$139&lt;&gt;"ชั้น"&amp;'01.ข้อมูลเบื้องต้น'!$H$2,"",IF(DW160="","",DW160))</f>
        <v/>
      </c>
      <c r="AB160" s="1330" t="str">
        <f>IF($A$139&lt;&gt;"ชั้น"&amp;'01.ข้อมูลเบื้องต้น'!$H$2,"",'7.พัฒนาผู้เรียน'!G25)</f>
        <v/>
      </c>
      <c r="AC160" s="1331" t="str">
        <f>IF($A$139&lt;&gt;"ชั้น"&amp;'01.ข้อมูลเบื้องต้น'!$H$2,"",'9.คุณลักษณะ'!I25)</f>
        <v/>
      </c>
      <c r="AH160" s="1233" t="str">
        <f>IF($A$139&lt;&gt;"ชั้น"&amp;'01.ข้อมูลเบื้องต้น'!$H$2,"",IF(VLOOKUP($A160,'02.คีย์เทอม1'!$A$10:$GT$59,189,FALSE)="","",VLOOKUP($A160,'02.คีย์เทอม1'!$A$10:$GT$59,189,FALSE)))</f>
        <v/>
      </c>
      <c r="AI160" s="1233" t="str">
        <f>IF($A$139&lt;&gt;"ชั้น"&amp;'01.ข้อมูลเบื้องต้น'!$H$2,"",IF(VLOOKUP($A160,'03.คีย์เทอม2'!$A$10:$GT$59,189,FALSE)="","",VLOOKUP($A160,'03.คีย์เทอม2'!$A$10:$GT$59,189,FALSE)))</f>
        <v/>
      </c>
      <c r="AJ160" s="1262" t="str">
        <f t="shared" si="120"/>
        <v/>
      </c>
      <c r="AK160" s="1233" t="str">
        <f>IF('2.ชื่อนักเรียน'!R25="มส","มส",IF('2.ชื่อนักเรียน'!R25="ร","ร",IF('2.ชื่อนักเรียน'!R25="ย้าย","ย้าย",IF($B160="","",IF(AJ160="","",IF(AJ160&gt;=75,"เชี่ยวชาญ",IF(AJ160&gt;=65,"ชำนาญ",IF(AJ160&gt;=55,"พัฒนา",IF(AJ160&gt;=50,"เริ่มต้น","ไม่ผ่าน")))))))))</f>
        <v/>
      </c>
      <c r="AL160" s="1233" t="str">
        <f>IF($A$139&lt;&gt;"ชั้น"&amp;'01.ข้อมูลเบื้องต้น'!$H$2,"",IF(VLOOKUP($A160,'02.คีย์เทอม1'!$A$10:$GT$59,193,FALSE)="","",VLOOKUP($A160,'02.คีย์เทอม1'!$A$10:$GT$59,193,FALSE)))</f>
        <v/>
      </c>
      <c r="AM160" s="1233" t="str">
        <f>IF($A$139&lt;&gt;"ชั้น"&amp;'01.ข้อมูลเบื้องต้น'!$H$2,"",IF(VLOOKUP($A160,'03.คีย์เทอม2'!$A$10:$GT$59,193,FALSE)="","",VLOOKUP($A160,'03.คีย์เทอม2'!$A$10:$GT$59,193,FALSE)))</f>
        <v/>
      </c>
      <c r="AN160" s="1262" t="str">
        <f t="shared" si="144"/>
        <v/>
      </c>
      <c r="AO160" s="1233" t="str">
        <f>IF('2.ชื่อนักเรียน'!R25="มส","มส",IF('2.ชื่อนักเรียน'!R25="ร","ร",IF('2.ชื่อนักเรียน'!R25="ย้าย","ย้าย",IF($B160="","",IF(AN160="","",IF(AN160&gt;=75,"เชี่ยวชาญ",IF(AN160&gt;=65,"ชำนาญ",IF(AN160&gt;=55,"พัฒนา",IF(AN160&gt;=50,"เริ่มต้น","ไม่ผ่าน")))))))))</f>
        <v/>
      </c>
      <c r="AP160" s="1233" t="str">
        <f>IF($A$139&lt;&gt;"ชั้น"&amp;'01.ข้อมูลเบื้องต้น'!$H$2,"",IF(VLOOKUP($A160,'02.คีย์เทอม1'!$A$10:$GT$59,195,FALSE)="","",VLOOKUP($A160,'02.คีย์เทอม1'!$A$10:$GT$59,195,FALSE)))</f>
        <v/>
      </c>
      <c r="AQ160" s="1233" t="str">
        <f>IF($A$139&lt;&gt;"ชั้น"&amp;'01.ข้อมูลเบื้องต้น'!$H$2,"",IF(VLOOKUP($A160,'03.คีย์เทอม2'!$A$10:$GT$59,195,FALSE)="","",VLOOKUP($A160,'03.คีย์เทอม2'!$A$10:$GT$59,195,FALSE)))</f>
        <v/>
      </c>
      <c r="AR160" s="1262" t="str">
        <f t="shared" si="145"/>
        <v/>
      </c>
      <c r="AS160" s="1233" t="str">
        <f>IF('2.ชื่อนักเรียน'!R25="มส","มส",IF('2.ชื่อนักเรียน'!R25="ร","ร",IF('2.ชื่อนักเรียน'!R25="ย้าย","ย้าย",IF($B160="","",IF(AR160="","",IF(AR160&gt;=75,"เชี่ยวชาญ",IF(AR160&gt;=65,"ชำนาญ",IF(AR160&gt;=55,"พัฒนา",IF(AR160&gt;=50,"เริ่มต้น","ไม่ผ่าน")))))))))</f>
        <v/>
      </c>
      <c r="AT160" s="1233" t="str">
        <f>IF($A$139&lt;&gt;"ชั้น"&amp;'01.ข้อมูลเบื้องต้น'!$H$2,"",IF(VLOOKUP($A160,'02.คีย์เทอม1'!$A$10:$GT$59,196,FALSE)="","",VLOOKUP($A160,'02.คีย์เทอม1'!$A$10:$GT$59,196,FALSE)))</f>
        <v/>
      </c>
      <c r="AU160" s="1233" t="str">
        <f>IF($A$139&lt;&gt;"ชั้น"&amp;'01.ข้อมูลเบื้องต้น'!$H$2,"",IF(VLOOKUP($A160,'03.คีย์เทอม2'!$A$10:$GT$59,196,FALSE)="","",VLOOKUP($A160,'03.คีย์เทอม2'!$A$10:$GT$59,196,FALSE)))</f>
        <v/>
      </c>
      <c r="AV160" s="1262" t="str">
        <f t="shared" si="146"/>
        <v/>
      </c>
      <c r="AW160" s="1233" t="str">
        <f>IF('2.ชื่อนักเรียน'!R25="มส","มส",IF('2.ชื่อนักเรียน'!R25="ร","ร",IF('2.ชื่อนักเรียน'!R25="ย้าย","ย้าย",IF($B160="","",IF(AV160="","",IF(AV160&gt;=75,"เชี่ยวชาญ",IF(AV160&gt;=65,"ชำนาญ",IF(AV160&gt;=55,"พัฒนา",IF(AV160&gt;=50,"เริ่มต้น","ไม่ผ่าน")))))))))</f>
        <v/>
      </c>
      <c r="AX160" s="1233" t="str">
        <f>IF($A$139&lt;&gt;"ชั้น"&amp;'01.ข้อมูลเบื้องต้น'!$H$2,"",IF(VLOOKUP($A160,'02.คีย์เทอม1'!$A$10:$GT$59,197,FALSE)="","",VLOOKUP($A160,'02.คีย์เทอม1'!$A$10:$GT$59,197,FALSE)))</f>
        <v/>
      </c>
      <c r="AY160" s="1233" t="str">
        <f>IF($A$139&lt;&gt;"ชั้น"&amp;'01.ข้อมูลเบื้องต้น'!$H$2,"",IF(VLOOKUP($A160,'03.คีย์เทอม2'!$A$10:$GT$59,197,FALSE)="","",VLOOKUP($A160,'03.คีย์เทอม2'!$A$10:$GT$59,197,FALSE)))</f>
        <v/>
      </c>
      <c r="AZ160" s="1262" t="str">
        <f t="shared" si="147"/>
        <v/>
      </c>
      <c r="BA160" s="1233" t="str">
        <f>IF('2.ชื่อนักเรียน'!R25="มส","มส",IF('2.ชื่อนักเรียน'!R25="ร","ร",IF('2.ชื่อนักเรียน'!R25="ย้าย","ย้าย",IF($B160="","",IF(AZ160="","",IF(AZ160&gt;=75,"เชี่ยวชาญ",IF(AZ160&gt;=65,"ชำนาญ",IF(AZ160&gt;=55,"พัฒนา",IF(AZ160&gt;=50,"เริ่มต้น","ไม่ผ่าน")))))))))</f>
        <v/>
      </c>
      <c r="BB160" s="1233" t="str">
        <f>IF($A$139&lt;&gt;"ชั้น"&amp;'01.ข้อมูลเบื้องต้น'!$H$2,"",IF(VLOOKUP($A160,'02.คีย์เทอม1'!$A$10:$GT$59,198,FALSE)="","",VLOOKUP($A160,'02.คีย์เทอม1'!$A$10:$GT$59,198,FALSE)))</f>
        <v/>
      </c>
      <c r="BC160" s="1233" t="str">
        <f>IF($A$139&lt;&gt;"ชั้น"&amp;'01.ข้อมูลเบื้องต้น'!$H$2,"",IF(VLOOKUP($A160,'03.คีย์เทอม2'!$A$10:$GT$59,198,FALSE)="","",VLOOKUP($A160,'03.คีย์เทอม2'!$A$10:$GT$59,198,FALSE)))</f>
        <v/>
      </c>
      <c r="BD160" s="1262" t="str">
        <f t="shared" si="148"/>
        <v/>
      </c>
      <c r="BE160" s="1233" t="str">
        <f>IF('2.ชื่อนักเรียน'!R25="มส","มส",IF('2.ชื่อนักเรียน'!R25="ร","ร",IF('2.ชื่อนักเรียน'!R25="ย้าย","ย้าย",IF($B160="","",IF(BD160="","",IF(BD160&gt;=75,"เชี่ยวชาญ",IF(BD160&gt;=65,"ชำนาญ",IF(BD160&gt;=55,"พัฒนา",IF(BD160&gt;=50,"เริ่มต้น","ไม่ผ่าน")))))))))</f>
        <v/>
      </c>
      <c r="BF160" s="1233" t="str">
        <f>IF($A$139&lt;&gt;"ชั้น"&amp;'01.ข้อมูลเบื้องต้น'!$H$2,"",IF(VLOOKUP($A160,'02.คีย์เทอม1'!$A$10:$GT$59,199,FALSE)="","",VLOOKUP($A160,'02.คีย์เทอม1'!$A$10:$GT$59,199,FALSE)))</f>
        <v/>
      </c>
      <c r="BG160" s="1233" t="str">
        <f>IF($A$139&lt;&gt;"ชั้น"&amp;'01.ข้อมูลเบื้องต้น'!$H$2,"",IF(VLOOKUP($A160,'03.คีย์เทอม2'!$A$10:$GT$59,199,FALSE)="","",VLOOKUP($A160,'03.คีย์เทอม2'!$A$10:$GT$59,199,FALSE)))</f>
        <v/>
      </c>
      <c r="BH160" s="1262" t="str">
        <f t="shared" si="149"/>
        <v/>
      </c>
      <c r="BI160" s="1233" t="str">
        <f>IF('2.ชื่อนักเรียน'!R25="มส","มส",IF('2.ชื่อนักเรียน'!R25="ร","ร",IF('2.ชื่อนักเรียน'!R25="ย้าย","ย้าย",IF($B160="","",IF(BH160="","",IF(BH160&gt;=75,"เชี่ยวชาญ",IF(BH160&gt;=65,"ชำนาญ",IF(BH160&gt;=55,"พัฒนา",IF(BH160&gt;=50,"เริ่มต้น","ไม่ผ่าน")))))))))</f>
        <v/>
      </c>
      <c r="BJ160" s="1233" t="str">
        <f>IF($A$139&lt;&gt;"ชั้น"&amp;'01.ข้อมูลเบื้องต้น'!$H$2,"",IF(VLOOKUP($A160,'02.คีย์เทอม1'!$A$10:$GT$59,200,FALSE)="","",VLOOKUP($A160,'02.คีย์เทอม1'!$A$10:$GT$59,200,FALSE)))</f>
        <v/>
      </c>
      <c r="BK160" s="1233" t="str">
        <f>IF($A$139&lt;&gt;"ชั้น"&amp;'01.ข้อมูลเบื้องต้น'!$H$2,"",IF(VLOOKUP($A160,'03.คีย์เทอม2'!$A$10:$GT$59,200,FALSE)="","",VLOOKUP($A160,'03.คีย์เทอม2'!$A$10:$GT$59,200,FALSE)))</f>
        <v/>
      </c>
      <c r="BL160" s="1262" t="str">
        <f t="shared" si="150"/>
        <v/>
      </c>
      <c r="BM160" s="1233" t="str">
        <f>IF('2.ชื่อนักเรียน'!R25="มส","มส",IF('2.ชื่อนักเรียน'!R25="ร","ร",IF('2.ชื่อนักเรียน'!R25="ย้าย","ย้าย",IF($B160="","",IF(BL160="","",IF(BL160&gt;=75,"เชี่ยวชาญ",IF(BL160&gt;=65,"ชำนาญ",IF(BL160&gt;=55,"พัฒนา",IF(BL160&gt;=50,"เริ่มต้น","ไม่ผ่าน")))))))))</f>
        <v/>
      </c>
      <c r="BN160" s="1262" t="str">
        <f t="shared" si="151"/>
        <v/>
      </c>
      <c r="BO160" s="1233" t="str">
        <f>IF('2.ชื่อนักเรียน'!R25="มส","มส",IF('2.ชื่อนักเรียน'!R25="ร","ร",IF('2.ชื่อนักเรียน'!R25="ย้าย","ย้าย",IF($B160="","",IF(BN160="","",IF(BN160&gt;=75,"เชี่ยวชาญ",IF(BN160&gt;=65,"ชำนาญ",IF(BN160&gt;=55,"พัฒนา",IF(BN160&gt;=50,"เริ่มต้น","ไม่ผ่าน")))))))))</f>
        <v/>
      </c>
      <c r="BP160" s="1233" t="str">
        <f>IF($A$139&lt;&gt;"ชั้น"&amp;'01.ข้อมูลเบื้องต้น'!$H$2,"",IF(VLOOKUP($A160,'02.คีย์เทอม1'!$A$10:$GT$59,110,FALSE)="","",VLOOKUP($A160,'02.คีย์เทอม1'!$A$10:$GT$59,110,FALSE)))</f>
        <v/>
      </c>
      <c r="BQ160" s="1233" t="str">
        <f>IF($A$139&lt;&gt;"ชั้น"&amp;'01.ข้อมูลเบื้องต้น'!$H$2,"",IF(VLOOKUP($A160,'03.คีย์เทอม2'!$A$10:$GT$59,110,FALSE)="","",VLOOKUP($A160,'03.คีย์เทอม2'!$A$10:$GT$59,110,FALSE)))</f>
        <v/>
      </c>
      <c r="BR160" s="1262" t="str">
        <f t="shared" si="152"/>
        <v/>
      </c>
      <c r="BS160" s="1233" t="str">
        <f>IF('2.ชื่อนักเรียน'!R25="มส","มส",IF('2.ชื่อนักเรียน'!R25="ร","ร",IF('2.ชื่อนักเรียน'!R25="ย้าย","ย้าย",IF($B160="","",IF(BR160="","",IF(BR160&gt;=75,"เชี่ยวชาญ",IF(BR160&gt;=65,"ชำนาญ",IF(BR160&gt;=55,"พัฒนา",IF(BR160&gt;=50,"เริ่มต้น","ไม่ผ่าน")))))))))</f>
        <v/>
      </c>
      <c r="BT160" s="1233" t="str">
        <f>IF($A$139&lt;&gt;"ชั้น"&amp;'01.ข้อมูลเบื้องต้น'!$H$2,"",IF(VLOOKUP($A160,'02.คีย์เทอม1'!$A$10:$GT$59,115,FALSE)="","",VLOOKUP($A160,'02.คีย์เทอม1'!$A$10:$GT$59,115,FALSE)))</f>
        <v/>
      </c>
      <c r="BU160" s="1233" t="str">
        <f>IF($A$139&lt;&gt;"ชั้น"&amp;'01.ข้อมูลเบื้องต้น'!$H$2,"",IF(VLOOKUP($A160,'03.คีย์เทอม2'!$A$10:$GT$59,115,FALSE)="","",VLOOKUP($A160,'03.คีย์เทอม2'!$A$10:$GT$59,115,FALSE)))</f>
        <v/>
      </c>
      <c r="BV160" s="1262" t="str">
        <f t="shared" si="153"/>
        <v/>
      </c>
      <c r="BW160" s="1233" t="str">
        <f>IF('2.ชื่อนักเรียน'!R25="มส","มส",IF('2.ชื่อนักเรียน'!R25="ร","ร",IF('2.ชื่อนักเรียน'!R25="ย้าย","ย้าย",IF($B160="","",IF(BV160="","",IF(BV160&gt;=75,"เชี่ยวชาญ",IF(BV160&gt;=65,"ชำนาญ",IF(BV160&gt;=55,"พัฒนา",IF(BV160&gt;=50,"เริ่มต้น","ไม่ผ่าน")))))))))</f>
        <v/>
      </c>
      <c r="BX160" s="1233" t="str">
        <f>IF($A$139&lt;&gt;"ชั้น"&amp;'01.ข้อมูลเบื้องต้น'!$H$2,"",IF(VLOOKUP($A160,'02.คีย์เทอม1'!$A$10:$GT$59,120,FALSE)="","",VLOOKUP($A160,'02.คีย์เทอม1'!$A$10:$GT$59,120,FALSE)))</f>
        <v/>
      </c>
      <c r="BY160" s="1233" t="str">
        <f>IF($A$139&lt;&gt;"ชั้น"&amp;'01.ข้อมูลเบื้องต้น'!$H$2,"",IF(VLOOKUP($A160,'03.คีย์เทอม2'!$A$10:$GT$59,120,FALSE)="","",VLOOKUP($A160,'03.คีย์เทอม2'!$A$10:$GT$59,120,FALSE)))</f>
        <v/>
      </c>
      <c r="BZ160" s="1262" t="str">
        <f t="shared" si="154"/>
        <v/>
      </c>
      <c r="CA160" s="1233" t="str">
        <f>IF('2.ชื่อนักเรียน'!R25="มส","มส",IF('2.ชื่อนักเรียน'!R25="ร","ร",IF('2.ชื่อนักเรียน'!R25="ย้าย","ย้าย",IF($B160="","",IF(BZ160="","",IF(BZ160&gt;=75,"เชี่ยวชาญ",IF(BZ160&gt;=65,"ชำนาญ",IF(BZ160&gt;=55,"พัฒนา",IF(BZ160&gt;=50,"เริ่มต้น","ไม่ผ่าน")))))))))</f>
        <v/>
      </c>
      <c r="CB160" s="1233" t="str">
        <f>IF($A$139&lt;&gt;"ชั้น"&amp;'01.ข้อมูลเบื้องต้น'!$H$2,"",IF(VLOOKUP($A160,'02.คีย์เทอม1'!$A$10:$GT$59,125,FALSE)="","",VLOOKUP($A160,'02.คีย์เทอม1'!$A$10:$GT$59,125,FALSE)))</f>
        <v/>
      </c>
      <c r="CC160" s="1233" t="str">
        <f>IF($A$139&lt;&gt;"ชั้น"&amp;'01.ข้อมูลเบื้องต้น'!$H$2,"",IF(VLOOKUP($A160,'03.คีย์เทอม2'!$A$10:$GT$59,125,FALSE)="","",VLOOKUP($A160,'03.คีย์เทอม2'!$A$10:$GT$59,125,FALSE)))</f>
        <v/>
      </c>
      <c r="CD160" s="1262" t="str">
        <f t="shared" si="155"/>
        <v/>
      </c>
      <c r="CE160" s="1233" t="str">
        <f>IF('2.ชื่อนักเรียน'!R25="มส","มส",IF('2.ชื่อนักเรียน'!R25="ร","ร",IF('2.ชื่อนักเรียน'!R25="ย้าย","ย้าย",IF($B160="","",IF(CD160="","",IF(CD160&gt;=75,"เชี่ยวชาญ",IF(CD160&gt;=65,"ชำนาญ",IF(CD160&gt;=55,"พัฒนา",IF(CD160&gt;=50,"เริ่มต้น","ไม่ผ่าน")))))))))</f>
        <v/>
      </c>
      <c r="CF160" s="1233" t="str">
        <f>IF($A$139&lt;&gt;"ชั้น"&amp;'01.ข้อมูลเบื้องต้น'!$H$2,"",IF(VLOOKUP($A160,'02.คีย์เทอม1'!$A$10:$GT$59,130,FALSE)="","",VLOOKUP($A160,'02.คีย์เทอม1'!$A$10:$GT$59,130,FALSE)))</f>
        <v/>
      </c>
      <c r="CG160" s="1233" t="str">
        <f>IF($A$139&lt;&gt;"ชั้น"&amp;'01.ข้อมูลเบื้องต้น'!$H$2,"",IF(VLOOKUP($A160,'03.คีย์เทอม2'!$A$10:$GT$59,130,FALSE)="","",VLOOKUP($A160,'03.คีย์เทอม2'!$A$10:$GT$59,130,FALSE)))</f>
        <v/>
      </c>
      <c r="CH160" s="1262" t="str">
        <f t="shared" si="156"/>
        <v/>
      </c>
      <c r="CI160" s="1233" t="str">
        <f>IF('2.ชื่อนักเรียน'!R25="มส","มส",IF('2.ชื่อนักเรียน'!R25="ร","ร",IF('2.ชื่อนักเรียน'!R25="ย้าย","ย้าย",IF($B160="","",IF(CH160="","",IF(CH160&gt;=75,"เชี่ยวชาญ",IF(CH160&gt;=65,"ชำนาญ",IF(CH160&gt;=55,"พัฒนา",IF(CH160&gt;=50,"เริ่มต้น","ไม่ผ่าน")))))))))</f>
        <v/>
      </c>
      <c r="CJ160" s="1233" t="str">
        <f>IF($A$139&lt;&gt;"ชั้น"&amp;'01.ข้อมูลเบื้องต้น'!$H$2,"",IF(VLOOKUP($A160,'02.คีย์เทอม1'!$A$10:$GT$59,135,FALSE)="","",VLOOKUP($A160,'02.คีย์เทอม1'!$A$10:$GT$59,135,FALSE)))</f>
        <v/>
      </c>
      <c r="CK160" s="1233" t="str">
        <f>IF($A$139&lt;&gt;"ชั้น"&amp;'01.ข้อมูลเบื้องต้น'!$H$2,"",IF(VLOOKUP($A160,'03.คีย์เทอม2'!$A$10:$GT$59,135,FALSE)="","",VLOOKUP($A160,'03.คีย์เทอม2'!$A$10:$GT$59,135,FALSE)))</f>
        <v/>
      </c>
      <c r="CL160" s="1262" t="str">
        <f t="shared" si="157"/>
        <v/>
      </c>
      <c r="CM160" s="1233" t="str">
        <f>IF('2.ชื่อนักเรียน'!R25="มส","มส",IF('2.ชื่อนักเรียน'!R25="ร","ร",IF('2.ชื่อนักเรียน'!R25="ย้าย","ย้าย",IF($B160="","",IF(CL160="","",IF(CL160&gt;=75,"เชี่ยวชาญ",IF(CL160&gt;=65,"ชำนาญ",IF(CL160&gt;=55,"พัฒนา",IF(CL160&gt;=50,"เริ่มต้น","ไม่ผ่าน")))))))))</f>
        <v/>
      </c>
      <c r="CN160" s="1233" t="str">
        <f>IF($A$139&lt;&gt;"ชั้น"&amp;'01.ข้อมูลเบื้องต้น'!$H$2,"",IF(VLOOKUP($A160,'02.คีย์เทอม1'!$A$10:$GT$59,140,FALSE)="","",VLOOKUP($A160,'02.คีย์เทอม1'!$A$10:$GT$59,140,FALSE)))</f>
        <v/>
      </c>
      <c r="CO160" s="1233" t="str">
        <f>IF($A$139&lt;&gt;"ชั้น"&amp;'01.ข้อมูลเบื้องต้น'!$H$2,"",IF(VLOOKUP($A160,'03.คีย์เทอม2'!$A$10:$GT$59,140,FALSE)="","",VLOOKUP($A160,'03.คีย์เทอม2'!$A$10:$GT$59,140,FALSE)))</f>
        <v/>
      </c>
      <c r="CP160" s="1262" t="str">
        <f t="shared" si="158"/>
        <v/>
      </c>
      <c r="CQ160" s="1233" t="str">
        <f>IF('2.ชื่อนักเรียน'!R25="มส","มส",IF('2.ชื่อนักเรียน'!R25="ร","ร",IF('2.ชื่อนักเรียน'!R25="ย้าย","ย้าย",IF($B160="","",IF(CP160="","",IF(CP160&gt;=75,"เชี่ยวชาญ",IF(CP160&gt;=65,"ชำนาญ",IF(CP160&gt;=55,"พัฒนา",IF(CP160&gt;=50,"เริ่มต้น","ไม่ผ่าน")))))))))</f>
        <v/>
      </c>
      <c r="CR160" s="1233" t="str">
        <f>IF($A$139&lt;&gt;"ชั้น"&amp;'01.ข้อมูลเบื้องต้น'!$H$2,"",IF(VLOOKUP($A160,'02.คีย์เทอม1'!$A$10:$GT$59,145,FALSE)="","",VLOOKUP($A160,'02.คีย์เทอม1'!$A$10:$GT$59,145,FALSE)))</f>
        <v/>
      </c>
      <c r="CS160" s="1233" t="str">
        <f>IF($A$139&lt;&gt;"ชั้น"&amp;'01.ข้อมูลเบื้องต้น'!$H$2,"",IF(VLOOKUP($A160,'03.คีย์เทอม2'!$A$10:$GT$59,145,FALSE)="","",VLOOKUP($A160,'03.คีย์เทอม2'!$A$10:$GT$59,145,FALSE)))</f>
        <v/>
      </c>
      <c r="CT160" s="1262" t="str">
        <f t="shared" si="159"/>
        <v/>
      </c>
      <c r="CU160" s="1233" t="str">
        <f>IF('2.ชื่อนักเรียน'!R25="มส","มส",IF('2.ชื่อนักเรียน'!R25="ร","ร",IF('2.ชื่อนักเรียน'!R25="ย้าย","ย้าย",IF($B160="","",IF(CT160="","",IF(CT160&gt;=75,"เชี่ยวชาญ",IF(CT160&gt;=65,"ชำนาญ",IF(CT160&gt;=55,"พัฒนา",IF(CT160&gt;=50,"เริ่มต้น","ไม่ผ่าน")))))))))</f>
        <v/>
      </c>
      <c r="CV160" s="1233" t="str">
        <f>IF($A$139&lt;&gt;"ชั้น"&amp;'01.ข้อมูลเบื้องต้น'!$H$2,"",IF(VLOOKUP($A160,'02.คีย์เทอม1'!$A$10:$GT$59,150,FALSE)="","",VLOOKUP($A160,'02.คีย์เทอม1'!$A$10:$GT$59,150,FALSE)))</f>
        <v/>
      </c>
      <c r="CW160" s="1233" t="str">
        <f>IF($A$139&lt;&gt;"ชั้น"&amp;'01.ข้อมูลเบื้องต้น'!$H$2,"",IF(VLOOKUP($A160,'03.คีย์เทอม2'!$A$10:$GT$59,150,FALSE)="","",VLOOKUP($A160,'03.คีย์เทอม2'!$A$10:$GT$59,150,FALSE)))</f>
        <v/>
      </c>
      <c r="CX160" s="1262" t="str">
        <f t="shared" si="160"/>
        <v/>
      </c>
      <c r="CY160" s="1233" t="str">
        <f>IF('2.ชื่อนักเรียน'!R25="มส","มส",IF('2.ชื่อนักเรียน'!R25="ร","ร",IF('2.ชื่อนักเรียน'!R25="ย้าย","ย้าย",IF($B160="","",IF(CX160="","",IF(CX160&gt;=75,"เชี่ยวชาญ",IF(CX160&gt;=65,"ชำนาญ",IF(CX160&gt;=55,"พัฒนา",IF(CX160&gt;=50,"เริ่มต้น","ไม่ผ่าน")))))))))</f>
        <v/>
      </c>
      <c r="CZ160" s="1233" t="str">
        <f>IF($A$139&lt;&gt;"ชั้น"&amp;'01.ข้อมูลเบื้องต้น'!$H$2,"",IF(VLOOKUP($A160,'02.คีย์เทอม1'!$A$10:$GT$59,155,FALSE)="","",VLOOKUP($A160,'02.คีย์เทอม1'!$A$10:$GT$59,155,FALSE)))</f>
        <v/>
      </c>
      <c r="DA160" s="1233" t="str">
        <f>IF($A$139&lt;&gt;"ชั้น"&amp;'01.ข้อมูลเบื้องต้น'!$H$2,"",IF(VLOOKUP($A160,'03.คีย์เทอม2'!$A$10:$GT$59,155,FALSE)="","",VLOOKUP($A160,'03.คีย์เทอม2'!$A$10:$GT$59,155,FALSE)))</f>
        <v/>
      </c>
      <c r="DB160" s="1262" t="str">
        <f t="shared" si="161"/>
        <v/>
      </c>
      <c r="DC160" s="1233" t="str">
        <f>IF('2.ชื่อนักเรียน'!R25="มส","มส",IF('2.ชื่อนักเรียน'!R25="ร","ร",IF('2.ชื่อนักเรียน'!R25="ย้าย","ย้าย",IF($B160="","",IF(DB160="","",IF(DB160&gt;=75,"เชี่ยวชาญ",IF(DB160&gt;=65,"ชำนาญ",IF(DB160&gt;=55,"พัฒนา",IF(DB160&gt;=50,"เริ่มต้น","ไม่ผ่าน")))))))))</f>
        <v/>
      </c>
      <c r="DD160" s="1233" t="str">
        <f>IF($A$139&lt;&gt;"ชั้น"&amp;'01.ข้อมูลเบื้องต้น'!$H$2,"",IF(VLOOKUP($A160,'02.คีย์เทอม1'!$A$10:$GT$59,160,FALSE)="","",VLOOKUP($A160,'02.คีย์เทอม1'!$A$10:$GT$59,160,FALSE)))</f>
        <v/>
      </c>
      <c r="DE160" s="1233" t="str">
        <f>IF($A$139&lt;&gt;"ชั้น"&amp;'01.ข้อมูลเบื้องต้น'!$H$2,"",IF(VLOOKUP($A160,'03.คีย์เทอม2'!$A$10:$GT$59,160,FALSE)="","",VLOOKUP($A160,'03.คีย์เทอม2'!$A$10:$GT$59,160,FALSE)))</f>
        <v/>
      </c>
      <c r="DF160" s="1262" t="str">
        <f t="shared" si="162"/>
        <v/>
      </c>
      <c r="DG160" s="1233" t="str">
        <f>IF('2.ชื่อนักเรียน'!R25="มส","มส",IF('2.ชื่อนักเรียน'!R25="ร","ร",IF('2.ชื่อนักเรียน'!R25="ย้าย","ย้าย",IF($B160="","",IF(DF160="","",IF(DF160&gt;=75,"เชี่ยวชาญ",IF(DF160&gt;=65,"ชำนาญ",IF(DF160&gt;=55,"พัฒนา",IF(DF160&gt;=50,"เริ่มต้น","ไม่ผ่าน")))))))))</f>
        <v/>
      </c>
      <c r="DH160" s="1233" t="str">
        <f>IF($A$139&lt;&gt;"ชั้น"&amp;'01.ข้อมูลเบื้องต้น'!$H$2,"",IF(VLOOKUP($A160,'02.คีย์เทอม1'!$A$10:$GT$59,165,FALSE)="","",VLOOKUP($A160,'02.คีย์เทอม1'!$A$10:$GT$59,165,FALSE)))</f>
        <v/>
      </c>
      <c r="DI160" s="1233" t="str">
        <f>IF($A$139&lt;&gt;"ชั้น"&amp;'01.ข้อมูลเบื้องต้น'!$H$2,"",IF(VLOOKUP($A160,'03.คีย์เทอม2'!$A$10:$GT$59,165,FALSE)="","",VLOOKUP($A160,'03.คีย์เทอม2'!$A$10:$GT$59,165,FALSE)))</f>
        <v/>
      </c>
      <c r="DJ160" s="1262" t="str">
        <f t="shared" si="163"/>
        <v/>
      </c>
      <c r="DK160" s="1233" t="str">
        <f>IF('2.ชื่อนักเรียน'!R25="มส","มส",IF('2.ชื่อนักเรียน'!R25="ร","ร",IF('2.ชื่อนักเรียน'!R25="ย้าย","ย้าย",IF($B160="","",IF(DJ160="","",IF(DJ160&gt;=75,"เชี่ยวชาญ",IF(DJ160&gt;=65,"ชำนาญ",IF(DJ160&gt;=55,"พัฒนา",IF(DJ160&gt;=50,"เริ่มต้น","ไม่ผ่าน")))))))))</f>
        <v/>
      </c>
      <c r="DL160" s="1233" t="str">
        <f>IF($A$139&lt;&gt;"ชั้น"&amp;'01.ข้อมูลเบื้องต้น'!$H$2,"",IF(VLOOKUP($A160,'02.คีย์เทอม1'!$A$10:$GT$59,170,FALSE)="","",VLOOKUP($A160,'02.คีย์เทอม1'!$A$10:$GT$59,170,FALSE)))</f>
        <v/>
      </c>
      <c r="DM160" s="1233" t="str">
        <f>IF($A$139&lt;&gt;"ชั้น"&amp;'01.ข้อมูลเบื้องต้น'!$H$2,"",IF(VLOOKUP($A160,'03.คีย์เทอม2'!$A$10:$GT$59,170,FALSE)="","",VLOOKUP($A160,'03.คีย์เทอม2'!$A$10:$GT$59,170,FALSE)))</f>
        <v/>
      </c>
      <c r="DN160" s="1262" t="str">
        <f t="shared" si="164"/>
        <v/>
      </c>
      <c r="DO160" s="1233" t="str">
        <f>IF('2.ชื่อนักเรียน'!R25="มส","มส",IF('2.ชื่อนักเรียน'!R25="ร","ร",IF('2.ชื่อนักเรียน'!R25="ย้าย","ย้าย",IF($B160="","",IF(DN160="","",IF(DN160&gt;=75,"เชี่ยวชาญ",IF(DN160&gt;=65,"ชำนาญ",IF(DN160&gt;=55,"พัฒนา",IF(DN160&gt;=50,"เริ่มต้น","ไม่ผ่าน")))))))))</f>
        <v/>
      </c>
      <c r="DP160" s="1233" t="str">
        <f>IF($A$139&lt;&gt;"ชั้น"&amp;'01.ข้อมูลเบื้องต้น'!$H$2,"",IF(VLOOKUP($A160,'02.คีย์เทอม1'!$A$10:$GT$59,175,FALSE)="","",VLOOKUP($A160,'02.คีย์เทอม1'!$A$10:$GT$59,175,FALSE)))</f>
        <v/>
      </c>
      <c r="DQ160" s="1233" t="str">
        <f>IF($A$139&lt;&gt;"ชั้น"&amp;'01.ข้อมูลเบื้องต้น'!$H$2,"",IF(VLOOKUP($A160,'03.คีย์เทอม2'!$A$10:$GT$59,175,FALSE)="","",VLOOKUP($A160,'03.คีย์เทอม2'!$A$10:$GT$59,175,FALSE)))</f>
        <v/>
      </c>
      <c r="DR160" s="1262" t="str">
        <f t="shared" si="165"/>
        <v/>
      </c>
      <c r="DS160" s="1233" t="str">
        <f>IF('2.ชื่อนักเรียน'!R25="มส","มส",IF('2.ชื่อนักเรียน'!R25="ร","ร",IF('2.ชื่อนักเรียน'!R25="ย้าย","ย้าย",IF($B160="","",IF(DR160="","",IF(DR160&gt;=75,"เชี่ยวชาญ",IF(DR160&gt;=65,"ชำนาญ",IF(DR160&gt;=55,"พัฒนา",IF(DR160&gt;=50,"เริ่มต้น","ไม่ผ่าน")))))))))</f>
        <v/>
      </c>
      <c r="DT160" s="1233" t="str">
        <f>IF($A$139&lt;&gt;"ชั้น"&amp;'01.ข้อมูลเบื้องต้น'!$H$2,"",IF(VLOOKUP($A160,'02.คีย์เทอม1'!$A$10:$GT$59,180,FALSE)="","",VLOOKUP($A160,'02.คีย์เทอม1'!$A$10:$GT$59,180,FALSE)))</f>
        <v/>
      </c>
      <c r="DU160" s="1233" t="str">
        <f>IF($A$139&lt;&gt;"ชั้น"&amp;'01.ข้อมูลเบื้องต้น'!$H$2,"",IF(VLOOKUP($A160,'03.คีย์เทอม2'!$A$10:$GT$59,180,FALSE)="","",VLOOKUP($A160,'03.คีย์เทอม2'!$A$10:$GT$59,180,FALSE)))</f>
        <v/>
      </c>
      <c r="DV160" s="1262" t="str">
        <f t="shared" si="166"/>
        <v/>
      </c>
      <c r="DW160" s="1233" t="str">
        <f>IF('2.ชื่อนักเรียน'!R25="มส","มส",IF('2.ชื่อนักเรียน'!R25="ร","ร",IF('2.ชื่อนักเรียน'!R25="ย้าย","ย้าย",IF($B160="","",IF(DV160="","",IF(DV160&gt;=75,"เชี่ยวชาญ",IF(DV160&gt;=65,"ชำนาญ",IF(DV160&gt;=55,"พัฒนา",IF(DV160&gt;=50,"เริ่มต้น","ไม่ผ่าน")))))))))</f>
        <v/>
      </c>
    </row>
    <row r="161" spans="1:127" ht="16.8" customHeight="1">
      <c r="A161" s="1323">
        <v>16</v>
      </c>
      <c r="B161" s="1312" t="str">
        <f>IF('2.ชื่อนักเรียน'!C26="","",'2.ชื่อนักเรียน'!C26)</f>
        <v/>
      </c>
      <c r="C161" s="1313" t="str">
        <f>IF('2.ชื่อนักเรียน'!D26="","",'2.ชื่อนักเรียน'!D26)</f>
        <v/>
      </c>
      <c r="D161" s="1314" t="str">
        <f>IF($A$139&lt;&gt;"ชั้น"&amp;'01.ข้อมูลเบื้องต้น'!$H$2,"",IF(AK161="","",AK161))</f>
        <v/>
      </c>
      <c r="E161" s="1314" t="str">
        <f>IF($A$139&lt;&gt;"ชั้น"&amp;'01.ข้อมูลเบื้องต้น'!$H$2,"",IF(AO161="","",AO161))</f>
        <v/>
      </c>
      <c r="F161" s="1315" t="str">
        <f>IF($A$139&lt;&gt;"ชั้น"&amp;'01.ข้อมูลเบื้องต้น'!$H$2,"",IF(AS161="","",AS161))</f>
        <v/>
      </c>
      <c r="G161" s="1326" t="str">
        <f>IF($A$139&lt;&gt;"ชั้น"&amp;'01.ข้อมูลเบื้องต้น'!$H$2,"",IF(AW161="","",AW161))</f>
        <v/>
      </c>
      <c r="H161" s="1327" t="str">
        <f>IF($A$139&lt;&gt;"ชั้น"&amp;'01.ข้อมูลเบื้องต้น'!$H$2,"",IF(BA161="","",BA161))</f>
        <v/>
      </c>
      <c r="I161" s="1327" t="str">
        <f>IF($A$139&lt;&gt;"ชั้น"&amp;'01.ข้อมูลเบื้องต้น'!$H$2,"",IF(BE161="","",BE161))</f>
        <v/>
      </c>
      <c r="J161" s="1327" t="str">
        <f>IF($A$139&lt;&gt;"ชั้น"&amp;'01.ข้อมูลเบื้องต้น'!$H$2,"",IF(BI161="","",BI161))</f>
        <v/>
      </c>
      <c r="K161" s="1327" t="str">
        <f>IF($A$139&lt;&gt;"ชั้น"&amp;'01.ข้อมูลเบื้องต้น'!$H$2,"",IF(BM161="","",BM161))</f>
        <v/>
      </c>
      <c r="L161" s="1328" t="str">
        <f>IF($A$139&lt;&gt;"ชั้น"&amp;'01.ข้อมูลเบื้องต้น'!$H$2,"",IF(BO161="","",BO161))</f>
        <v/>
      </c>
      <c r="M161" s="1326" t="str">
        <f>IF($A$139&lt;&gt;"ชั้น"&amp;'01.ข้อมูลเบื้องต้น'!$H$2,"",IF(BS161="","",BS161))</f>
        <v/>
      </c>
      <c r="N161" s="1327" t="str">
        <f>IF($A$139&lt;&gt;"ชั้น"&amp;'01.ข้อมูลเบื้องต้น'!$H$2,"",IF(BW161="","",BW161))</f>
        <v/>
      </c>
      <c r="O161" s="1327" t="str">
        <f>IF($A$139&lt;&gt;"ชั้น"&amp;'01.ข้อมูลเบื้องต้น'!$H$2,"",IF(CA161="","",CA161))</f>
        <v/>
      </c>
      <c r="P161" s="1327" t="str">
        <f>IF($A$139&lt;&gt;"ชั้น"&amp;'01.ข้อมูลเบื้องต้น'!$H$2,"",IF(CE161="","",CE161))</f>
        <v/>
      </c>
      <c r="Q161" s="1327" t="str">
        <f>IF($A$139&lt;&gt;"ชั้น"&amp;'01.ข้อมูลเบื้องต้น'!$H$2,"",IF(CI161="","",CI161))</f>
        <v/>
      </c>
      <c r="R161" s="1327" t="str">
        <f>IF($A$139&lt;&gt;"ชั้น"&amp;'01.ข้อมูลเบื้องต้น'!$H$2,"",IF(CM161="","",CM161))</f>
        <v/>
      </c>
      <c r="S161" s="1327" t="str">
        <f>IF($A$139&lt;&gt;"ชั้น"&amp;'01.ข้อมูลเบื้องต้น'!$H$2,"",IF(CQ161="","",CQ161))</f>
        <v/>
      </c>
      <c r="T161" s="1327" t="str">
        <f>IF($A$139&lt;&gt;"ชั้น"&amp;'01.ข้อมูลเบื้องต้น'!$H$2,"",IF(CU161="","",CU161))</f>
        <v/>
      </c>
      <c r="U161" s="1327" t="str">
        <f>IF($A$139&lt;&gt;"ชั้น"&amp;'01.ข้อมูลเบื้องต้น'!$H$2,"",IF(CY161="","",CY161))</f>
        <v/>
      </c>
      <c r="V161" s="1327" t="str">
        <f>IF($A$139&lt;&gt;"ชั้น"&amp;'01.ข้อมูลเบื้องต้น'!$H$2,"",IF(DC161="","",DC161))</f>
        <v/>
      </c>
      <c r="W161" s="1327" t="str">
        <f>IF($A$139&lt;&gt;"ชั้น"&amp;'01.ข้อมูลเบื้องต้น'!$H$2,"",IF(DG161="","",DG161))</f>
        <v/>
      </c>
      <c r="X161" s="1327" t="str">
        <f>IF($A$139&lt;&gt;"ชั้น"&amp;'01.ข้อมูลเบื้องต้น'!$H$2,"",IF(DK161="","",DK161))</f>
        <v/>
      </c>
      <c r="Y161" s="1327" t="str">
        <f>IF($A$139&lt;&gt;"ชั้น"&amp;'01.ข้อมูลเบื้องต้น'!$H$2,"",IF(DO161="","",DO161))</f>
        <v/>
      </c>
      <c r="Z161" s="1327" t="str">
        <f>IF($A$139&lt;&gt;"ชั้น"&amp;'01.ข้อมูลเบื้องต้น'!$H$2,"",IF(DS161="","",DS161))</f>
        <v/>
      </c>
      <c r="AA161" s="1420" t="str">
        <f>IF($A$139&lt;&gt;"ชั้น"&amp;'01.ข้อมูลเบื้องต้น'!$H$2,"",IF(DW161="","",DW161))</f>
        <v/>
      </c>
      <c r="AB161" s="1330" t="str">
        <f>IF($A$139&lt;&gt;"ชั้น"&amp;'01.ข้อมูลเบื้องต้น'!$H$2,"",'7.พัฒนาผู้เรียน'!G26)</f>
        <v/>
      </c>
      <c r="AC161" s="1331" t="str">
        <f>IF($A$139&lt;&gt;"ชั้น"&amp;'01.ข้อมูลเบื้องต้น'!$H$2,"",'9.คุณลักษณะ'!I26)</f>
        <v/>
      </c>
      <c r="AH161" s="1233" t="str">
        <f>IF($A$139&lt;&gt;"ชั้น"&amp;'01.ข้อมูลเบื้องต้น'!$H$2,"",IF(VLOOKUP($A161,'02.คีย์เทอม1'!$A$10:$GT$59,189,FALSE)="","",VLOOKUP($A161,'02.คีย์เทอม1'!$A$10:$GT$59,189,FALSE)))</f>
        <v/>
      </c>
      <c r="AI161" s="1233" t="str">
        <f>IF($A$139&lt;&gt;"ชั้น"&amp;'01.ข้อมูลเบื้องต้น'!$H$2,"",IF(VLOOKUP($A161,'03.คีย์เทอม2'!$A$10:$GT$59,189,FALSE)="","",VLOOKUP($A161,'03.คีย์เทอม2'!$A$10:$GT$59,189,FALSE)))</f>
        <v/>
      </c>
      <c r="AJ161" s="1262" t="str">
        <f t="shared" si="120"/>
        <v/>
      </c>
      <c r="AK161" s="1233" t="str">
        <f>IF('2.ชื่อนักเรียน'!R26="มส","มส",IF('2.ชื่อนักเรียน'!R26="ร","ร",IF('2.ชื่อนักเรียน'!R26="ย้าย","ย้าย",IF($B161="","",IF(AJ161="","",IF(AJ161&gt;=75,"เชี่ยวชาญ",IF(AJ161&gt;=65,"ชำนาญ",IF(AJ161&gt;=55,"พัฒนา",IF(AJ161&gt;=50,"เริ่มต้น","ไม่ผ่าน")))))))))</f>
        <v/>
      </c>
      <c r="AL161" s="1233" t="str">
        <f>IF($A$139&lt;&gt;"ชั้น"&amp;'01.ข้อมูลเบื้องต้น'!$H$2,"",IF(VLOOKUP($A161,'02.คีย์เทอม1'!$A$10:$GT$59,193,FALSE)="","",VLOOKUP($A161,'02.คีย์เทอม1'!$A$10:$GT$59,193,FALSE)))</f>
        <v/>
      </c>
      <c r="AM161" s="1233" t="str">
        <f>IF($A$139&lt;&gt;"ชั้น"&amp;'01.ข้อมูลเบื้องต้น'!$H$2,"",IF(VLOOKUP($A161,'03.คีย์เทอม2'!$A$10:$GT$59,193,FALSE)="","",VLOOKUP($A161,'03.คีย์เทอม2'!$A$10:$GT$59,193,FALSE)))</f>
        <v/>
      </c>
      <c r="AN161" s="1262" t="str">
        <f t="shared" si="144"/>
        <v/>
      </c>
      <c r="AO161" s="1233" t="str">
        <f>IF('2.ชื่อนักเรียน'!R26="มส","มส",IF('2.ชื่อนักเรียน'!R26="ร","ร",IF('2.ชื่อนักเรียน'!R26="ย้าย","ย้าย",IF($B161="","",IF(AN161="","",IF(AN161&gt;=75,"เชี่ยวชาญ",IF(AN161&gt;=65,"ชำนาญ",IF(AN161&gt;=55,"พัฒนา",IF(AN161&gt;=50,"เริ่มต้น","ไม่ผ่าน")))))))))</f>
        <v/>
      </c>
      <c r="AP161" s="1233" t="str">
        <f>IF($A$139&lt;&gt;"ชั้น"&amp;'01.ข้อมูลเบื้องต้น'!$H$2,"",IF(VLOOKUP($A161,'02.คีย์เทอม1'!$A$10:$GT$59,195,FALSE)="","",VLOOKUP($A161,'02.คีย์เทอม1'!$A$10:$GT$59,195,FALSE)))</f>
        <v/>
      </c>
      <c r="AQ161" s="1233" t="str">
        <f>IF($A$139&lt;&gt;"ชั้น"&amp;'01.ข้อมูลเบื้องต้น'!$H$2,"",IF(VLOOKUP($A161,'03.คีย์เทอม2'!$A$10:$GT$59,195,FALSE)="","",VLOOKUP($A161,'03.คีย์เทอม2'!$A$10:$GT$59,195,FALSE)))</f>
        <v/>
      </c>
      <c r="AR161" s="1262" t="str">
        <f t="shared" si="145"/>
        <v/>
      </c>
      <c r="AS161" s="1233" t="str">
        <f>IF('2.ชื่อนักเรียน'!R26="มส","มส",IF('2.ชื่อนักเรียน'!R26="ร","ร",IF('2.ชื่อนักเรียน'!R26="ย้าย","ย้าย",IF($B161="","",IF(AR161="","",IF(AR161&gt;=75,"เชี่ยวชาญ",IF(AR161&gt;=65,"ชำนาญ",IF(AR161&gt;=55,"พัฒนา",IF(AR161&gt;=50,"เริ่มต้น","ไม่ผ่าน")))))))))</f>
        <v/>
      </c>
      <c r="AT161" s="1233" t="str">
        <f>IF($A$139&lt;&gt;"ชั้น"&amp;'01.ข้อมูลเบื้องต้น'!$H$2,"",IF(VLOOKUP($A161,'02.คีย์เทอม1'!$A$10:$GT$59,196,FALSE)="","",VLOOKUP($A161,'02.คีย์เทอม1'!$A$10:$GT$59,196,FALSE)))</f>
        <v/>
      </c>
      <c r="AU161" s="1233" t="str">
        <f>IF($A$139&lt;&gt;"ชั้น"&amp;'01.ข้อมูลเบื้องต้น'!$H$2,"",IF(VLOOKUP($A161,'03.คีย์เทอม2'!$A$10:$GT$59,196,FALSE)="","",VLOOKUP($A161,'03.คีย์เทอม2'!$A$10:$GT$59,196,FALSE)))</f>
        <v/>
      </c>
      <c r="AV161" s="1262" t="str">
        <f t="shared" si="146"/>
        <v/>
      </c>
      <c r="AW161" s="1233" t="str">
        <f>IF('2.ชื่อนักเรียน'!R26="มส","มส",IF('2.ชื่อนักเรียน'!R26="ร","ร",IF('2.ชื่อนักเรียน'!R26="ย้าย","ย้าย",IF($B161="","",IF(AV161="","",IF(AV161&gt;=75,"เชี่ยวชาญ",IF(AV161&gt;=65,"ชำนาญ",IF(AV161&gt;=55,"พัฒนา",IF(AV161&gt;=50,"เริ่มต้น","ไม่ผ่าน")))))))))</f>
        <v/>
      </c>
      <c r="AX161" s="1233" t="str">
        <f>IF($A$139&lt;&gt;"ชั้น"&amp;'01.ข้อมูลเบื้องต้น'!$H$2,"",IF(VLOOKUP($A161,'02.คีย์เทอม1'!$A$10:$GT$59,197,FALSE)="","",VLOOKUP($A161,'02.คีย์เทอม1'!$A$10:$GT$59,197,FALSE)))</f>
        <v/>
      </c>
      <c r="AY161" s="1233" t="str">
        <f>IF($A$139&lt;&gt;"ชั้น"&amp;'01.ข้อมูลเบื้องต้น'!$H$2,"",IF(VLOOKUP($A161,'03.คีย์เทอม2'!$A$10:$GT$59,197,FALSE)="","",VLOOKUP($A161,'03.คีย์เทอม2'!$A$10:$GT$59,197,FALSE)))</f>
        <v/>
      </c>
      <c r="AZ161" s="1262" t="str">
        <f t="shared" si="147"/>
        <v/>
      </c>
      <c r="BA161" s="1233" t="str">
        <f>IF('2.ชื่อนักเรียน'!R26="มส","มส",IF('2.ชื่อนักเรียน'!R26="ร","ร",IF('2.ชื่อนักเรียน'!R26="ย้าย","ย้าย",IF($B161="","",IF(AZ161="","",IF(AZ161&gt;=75,"เชี่ยวชาญ",IF(AZ161&gt;=65,"ชำนาญ",IF(AZ161&gt;=55,"พัฒนา",IF(AZ161&gt;=50,"เริ่มต้น","ไม่ผ่าน")))))))))</f>
        <v/>
      </c>
      <c r="BB161" s="1233" t="str">
        <f>IF($A$139&lt;&gt;"ชั้น"&amp;'01.ข้อมูลเบื้องต้น'!$H$2,"",IF(VLOOKUP($A161,'02.คีย์เทอม1'!$A$10:$GT$59,198,FALSE)="","",VLOOKUP($A161,'02.คีย์เทอม1'!$A$10:$GT$59,198,FALSE)))</f>
        <v/>
      </c>
      <c r="BC161" s="1233" t="str">
        <f>IF($A$139&lt;&gt;"ชั้น"&amp;'01.ข้อมูลเบื้องต้น'!$H$2,"",IF(VLOOKUP($A161,'03.คีย์เทอม2'!$A$10:$GT$59,198,FALSE)="","",VLOOKUP($A161,'03.คีย์เทอม2'!$A$10:$GT$59,198,FALSE)))</f>
        <v/>
      </c>
      <c r="BD161" s="1262" t="str">
        <f t="shared" si="148"/>
        <v/>
      </c>
      <c r="BE161" s="1233" t="str">
        <f>IF('2.ชื่อนักเรียน'!R26="มส","มส",IF('2.ชื่อนักเรียน'!R26="ร","ร",IF('2.ชื่อนักเรียน'!R26="ย้าย","ย้าย",IF($B161="","",IF(BD161="","",IF(BD161&gt;=75,"เชี่ยวชาญ",IF(BD161&gt;=65,"ชำนาญ",IF(BD161&gt;=55,"พัฒนา",IF(BD161&gt;=50,"เริ่มต้น","ไม่ผ่าน")))))))))</f>
        <v/>
      </c>
      <c r="BF161" s="1233" t="str">
        <f>IF($A$139&lt;&gt;"ชั้น"&amp;'01.ข้อมูลเบื้องต้น'!$H$2,"",IF(VLOOKUP($A161,'02.คีย์เทอม1'!$A$10:$GT$59,199,FALSE)="","",VLOOKUP($A161,'02.คีย์เทอม1'!$A$10:$GT$59,199,FALSE)))</f>
        <v/>
      </c>
      <c r="BG161" s="1233" t="str">
        <f>IF($A$139&lt;&gt;"ชั้น"&amp;'01.ข้อมูลเบื้องต้น'!$H$2,"",IF(VLOOKUP($A161,'03.คีย์เทอม2'!$A$10:$GT$59,199,FALSE)="","",VLOOKUP($A161,'03.คีย์เทอม2'!$A$10:$GT$59,199,FALSE)))</f>
        <v/>
      </c>
      <c r="BH161" s="1262" t="str">
        <f t="shared" si="149"/>
        <v/>
      </c>
      <c r="BI161" s="1233" t="str">
        <f>IF('2.ชื่อนักเรียน'!R26="มส","มส",IF('2.ชื่อนักเรียน'!R26="ร","ร",IF('2.ชื่อนักเรียน'!R26="ย้าย","ย้าย",IF($B161="","",IF(BH161="","",IF(BH161&gt;=75,"เชี่ยวชาญ",IF(BH161&gt;=65,"ชำนาญ",IF(BH161&gt;=55,"พัฒนา",IF(BH161&gt;=50,"เริ่มต้น","ไม่ผ่าน")))))))))</f>
        <v/>
      </c>
      <c r="BJ161" s="1233" t="str">
        <f>IF($A$139&lt;&gt;"ชั้น"&amp;'01.ข้อมูลเบื้องต้น'!$H$2,"",IF(VLOOKUP($A161,'02.คีย์เทอม1'!$A$10:$GT$59,200,FALSE)="","",VLOOKUP($A161,'02.คีย์เทอม1'!$A$10:$GT$59,200,FALSE)))</f>
        <v/>
      </c>
      <c r="BK161" s="1233" t="str">
        <f>IF($A$139&lt;&gt;"ชั้น"&amp;'01.ข้อมูลเบื้องต้น'!$H$2,"",IF(VLOOKUP($A161,'03.คีย์เทอม2'!$A$10:$GT$59,200,FALSE)="","",VLOOKUP($A161,'03.คีย์เทอม2'!$A$10:$GT$59,200,FALSE)))</f>
        <v/>
      </c>
      <c r="BL161" s="1262" t="str">
        <f t="shared" si="150"/>
        <v/>
      </c>
      <c r="BM161" s="1233" t="str">
        <f>IF('2.ชื่อนักเรียน'!R26="มส","มส",IF('2.ชื่อนักเรียน'!R26="ร","ร",IF('2.ชื่อนักเรียน'!R26="ย้าย","ย้าย",IF($B161="","",IF(BL161="","",IF(BL161&gt;=75,"เชี่ยวชาญ",IF(BL161&gt;=65,"ชำนาญ",IF(BL161&gt;=55,"พัฒนา",IF(BL161&gt;=50,"เริ่มต้น","ไม่ผ่าน")))))))))</f>
        <v/>
      </c>
      <c r="BN161" s="1262" t="str">
        <f t="shared" si="151"/>
        <v/>
      </c>
      <c r="BO161" s="1233" t="str">
        <f>IF('2.ชื่อนักเรียน'!R26="มส","มส",IF('2.ชื่อนักเรียน'!R26="ร","ร",IF('2.ชื่อนักเรียน'!R26="ย้าย","ย้าย",IF($B161="","",IF(BN161="","",IF(BN161&gt;=75,"เชี่ยวชาญ",IF(BN161&gt;=65,"ชำนาญ",IF(BN161&gt;=55,"พัฒนา",IF(BN161&gt;=50,"เริ่มต้น","ไม่ผ่าน")))))))))</f>
        <v/>
      </c>
      <c r="BP161" s="1233" t="str">
        <f>IF($A$139&lt;&gt;"ชั้น"&amp;'01.ข้อมูลเบื้องต้น'!$H$2,"",IF(VLOOKUP($A161,'02.คีย์เทอม1'!$A$10:$GT$59,110,FALSE)="","",VLOOKUP($A161,'02.คีย์เทอม1'!$A$10:$GT$59,110,FALSE)))</f>
        <v/>
      </c>
      <c r="BQ161" s="1233" t="str">
        <f>IF($A$139&lt;&gt;"ชั้น"&amp;'01.ข้อมูลเบื้องต้น'!$H$2,"",IF(VLOOKUP($A161,'03.คีย์เทอม2'!$A$10:$GT$59,110,FALSE)="","",VLOOKUP($A161,'03.คีย์เทอม2'!$A$10:$GT$59,110,FALSE)))</f>
        <v/>
      </c>
      <c r="BR161" s="1262" t="str">
        <f t="shared" si="152"/>
        <v/>
      </c>
      <c r="BS161" s="1233" t="str">
        <f>IF('2.ชื่อนักเรียน'!R26="มส","มส",IF('2.ชื่อนักเรียน'!R26="ร","ร",IF('2.ชื่อนักเรียน'!R26="ย้าย","ย้าย",IF($B161="","",IF(BR161="","",IF(BR161&gt;=75,"เชี่ยวชาญ",IF(BR161&gt;=65,"ชำนาญ",IF(BR161&gt;=55,"พัฒนา",IF(BR161&gt;=50,"เริ่มต้น","ไม่ผ่าน")))))))))</f>
        <v/>
      </c>
      <c r="BT161" s="1233" t="str">
        <f>IF($A$139&lt;&gt;"ชั้น"&amp;'01.ข้อมูลเบื้องต้น'!$H$2,"",IF(VLOOKUP($A161,'02.คีย์เทอม1'!$A$10:$GT$59,115,FALSE)="","",VLOOKUP($A161,'02.คีย์เทอม1'!$A$10:$GT$59,115,FALSE)))</f>
        <v/>
      </c>
      <c r="BU161" s="1233" t="str">
        <f>IF($A$139&lt;&gt;"ชั้น"&amp;'01.ข้อมูลเบื้องต้น'!$H$2,"",IF(VLOOKUP($A161,'03.คีย์เทอม2'!$A$10:$GT$59,115,FALSE)="","",VLOOKUP($A161,'03.คีย์เทอม2'!$A$10:$GT$59,115,FALSE)))</f>
        <v/>
      </c>
      <c r="BV161" s="1262" t="str">
        <f t="shared" si="153"/>
        <v/>
      </c>
      <c r="BW161" s="1233" t="str">
        <f>IF('2.ชื่อนักเรียน'!R26="มส","มส",IF('2.ชื่อนักเรียน'!R26="ร","ร",IF('2.ชื่อนักเรียน'!R26="ย้าย","ย้าย",IF($B161="","",IF(BV161="","",IF(BV161&gt;=75,"เชี่ยวชาญ",IF(BV161&gt;=65,"ชำนาญ",IF(BV161&gt;=55,"พัฒนา",IF(BV161&gt;=50,"เริ่มต้น","ไม่ผ่าน")))))))))</f>
        <v/>
      </c>
      <c r="BX161" s="1233" t="str">
        <f>IF($A$139&lt;&gt;"ชั้น"&amp;'01.ข้อมูลเบื้องต้น'!$H$2,"",IF(VLOOKUP($A161,'02.คีย์เทอม1'!$A$10:$GT$59,120,FALSE)="","",VLOOKUP($A161,'02.คีย์เทอม1'!$A$10:$GT$59,120,FALSE)))</f>
        <v/>
      </c>
      <c r="BY161" s="1233" t="str">
        <f>IF($A$139&lt;&gt;"ชั้น"&amp;'01.ข้อมูลเบื้องต้น'!$H$2,"",IF(VLOOKUP($A161,'03.คีย์เทอม2'!$A$10:$GT$59,120,FALSE)="","",VLOOKUP($A161,'03.คีย์เทอม2'!$A$10:$GT$59,120,FALSE)))</f>
        <v/>
      </c>
      <c r="BZ161" s="1262" t="str">
        <f t="shared" si="154"/>
        <v/>
      </c>
      <c r="CA161" s="1233" t="str">
        <f>IF('2.ชื่อนักเรียน'!R26="มส","มส",IF('2.ชื่อนักเรียน'!R26="ร","ร",IF('2.ชื่อนักเรียน'!R26="ย้าย","ย้าย",IF($B161="","",IF(BZ161="","",IF(BZ161&gt;=75,"เชี่ยวชาญ",IF(BZ161&gt;=65,"ชำนาญ",IF(BZ161&gt;=55,"พัฒนา",IF(BZ161&gt;=50,"เริ่มต้น","ไม่ผ่าน")))))))))</f>
        <v/>
      </c>
      <c r="CB161" s="1233" t="str">
        <f>IF($A$139&lt;&gt;"ชั้น"&amp;'01.ข้อมูลเบื้องต้น'!$H$2,"",IF(VLOOKUP($A161,'02.คีย์เทอม1'!$A$10:$GT$59,125,FALSE)="","",VLOOKUP($A161,'02.คีย์เทอม1'!$A$10:$GT$59,125,FALSE)))</f>
        <v/>
      </c>
      <c r="CC161" s="1233" t="str">
        <f>IF($A$139&lt;&gt;"ชั้น"&amp;'01.ข้อมูลเบื้องต้น'!$H$2,"",IF(VLOOKUP($A161,'03.คีย์เทอม2'!$A$10:$GT$59,125,FALSE)="","",VLOOKUP($A161,'03.คีย์เทอม2'!$A$10:$GT$59,125,FALSE)))</f>
        <v/>
      </c>
      <c r="CD161" s="1262" t="str">
        <f t="shared" si="155"/>
        <v/>
      </c>
      <c r="CE161" s="1233" t="str">
        <f>IF('2.ชื่อนักเรียน'!R26="มส","มส",IF('2.ชื่อนักเรียน'!R26="ร","ร",IF('2.ชื่อนักเรียน'!R26="ย้าย","ย้าย",IF($B161="","",IF(CD161="","",IF(CD161&gt;=75,"เชี่ยวชาญ",IF(CD161&gt;=65,"ชำนาญ",IF(CD161&gt;=55,"พัฒนา",IF(CD161&gt;=50,"เริ่มต้น","ไม่ผ่าน")))))))))</f>
        <v/>
      </c>
      <c r="CF161" s="1233" t="str">
        <f>IF($A$139&lt;&gt;"ชั้น"&amp;'01.ข้อมูลเบื้องต้น'!$H$2,"",IF(VLOOKUP($A161,'02.คีย์เทอม1'!$A$10:$GT$59,130,FALSE)="","",VLOOKUP($A161,'02.คีย์เทอม1'!$A$10:$GT$59,130,FALSE)))</f>
        <v/>
      </c>
      <c r="CG161" s="1233" t="str">
        <f>IF($A$139&lt;&gt;"ชั้น"&amp;'01.ข้อมูลเบื้องต้น'!$H$2,"",IF(VLOOKUP($A161,'03.คีย์เทอม2'!$A$10:$GT$59,130,FALSE)="","",VLOOKUP($A161,'03.คีย์เทอม2'!$A$10:$GT$59,130,FALSE)))</f>
        <v/>
      </c>
      <c r="CH161" s="1262" t="str">
        <f t="shared" si="156"/>
        <v/>
      </c>
      <c r="CI161" s="1233" t="str">
        <f>IF('2.ชื่อนักเรียน'!R26="มส","มส",IF('2.ชื่อนักเรียน'!R26="ร","ร",IF('2.ชื่อนักเรียน'!R26="ย้าย","ย้าย",IF($B161="","",IF(CH161="","",IF(CH161&gt;=75,"เชี่ยวชาญ",IF(CH161&gt;=65,"ชำนาญ",IF(CH161&gt;=55,"พัฒนา",IF(CH161&gt;=50,"เริ่มต้น","ไม่ผ่าน")))))))))</f>
        <v/>
      </c>
      <c r="CJ161" s="1233" t="str">
        <f>IF($A$139&lt;&gt;"ชั้น"&amp;'01.ข้อมูลเบื้องต้น'!$H$2,"",IF(VLOOKUP($A161,'02.คีย์เทอม1'!$A$10:$GT$59,135,FALSE)="","",VLOOKUP($A161,'02.คีย์เทอม1'!$A$10:$GT$59,135,FALSE)))</f>
        <v/>
      </c>
      <c r="CK161" s="1233" t="str">
        <f>IF($A$139&lt;&gt;"ชั้น"&amp;'01.ข้อมูลเบื้องต้น'!$H$2,"",IF(VLOOKUP($A161,'03.คีย์เทอม2'!$A$10:$GT$59,135,FALSE)="","",VLOOKUP($A161,'03.คีย์เทอม2'!$A$10:$GT$59,135,FALSE)))</f>
        <v/>
      </c>
      <c r="CL161" s="1262" t="str">
        <f t="shared" si="157"/>
        <v/>
      </c>
      <c r="CM161" s="1233" t="str">
        <f>IF('2.ชื่อนักเรียน'!R26="มส","มส",IF('2.ชื่อนักเรียน'!R26="ร","ร",IF('2.ชื่อนักเรียน'!R26="ย้าย","ย้าย",IF($B161="","",IF(CL161="","",IF(CL161&gt;=75,"เชี่ยวชาญ",IF(CL161&gt;=65,"ชำนาญ",IF(CL161&gt;=55,"พัฒนา",IF(CL161&gt;=50,"เริ่มต้น","ไม่ผ่าน")))))))))</f>
        <v/>
      </c>
      <c r="CN161" s="1233" t="str">
        <f>IF($A$139&lt;&gt;"ชั้น"&amp;'01.ข้อมูลเบื้องต้น'!$H$2,"",IF(VLOOKUP($A161,'02.คีย์เทอม1'!$A$10:$GT$59,140,FALSE)="","",VLOOKUP($A161,'02.คีย์เทอม1'!$A$10:$GT$59,140,FALSE)))</f>
        <v/>
      </c>
      <c r="CO161" s="1233" t="str">
        <f>IF($A$139&lt;&gt;"ชั้น"&amp;'01.ข้อมูลเบื้องต้น'!$H$2,"",IF(VLOOKUP($A161,'03.คีย์เทอม2'!$A$10:$GT$59,140,FALSE)="","",VLOOKUP($A161,'03.คีย์เทอม2'!$A$10:$GT$59,140,FALSE)))</f>
        <v/>
      </c>
      <c r="CP161" s="1262" t="str">
        <f t="shared" si="158"/>
        <v/>
      </c>
      <c r="CQ161" s="1233" t="str">
        <f>IF('2.ชื่อนักเรียน'!R26="มส","มส",IF('2.ชื่อนักเรียน'!R26="ร","ร",IF('2.ชื่อนักเรียน'!R26="ย้าย","ย้าย",IF($B161="","",IF(CP161="","",IF(CP161&gt;=75,"เชี่ยวชาญ",IF(CP161&gt;=65,"ชำนาญ",IF(CP161&gt;=55,"พัฒนา",IF(CP161&gt;=50,"เริ่มต้น","ไม่ผ่าน")))))))))</f>
        <v/>
      </c>
      <c r="CR161" s="1233" t="str">
        <f>IF($A$139&lt;&gt;"ชั้น"&amp;'01.ข้อมูลเบื้องต้น'!$H$2,"",IF(VLOOKUP($A161,'02.คีย์เทอม1'!$A$10:$GT$59,145,FALSE)="","",VLOOKUP($A161,'02.คีย์เทอม1'!$A$10:$GT$59,145,FALSE)))</f>
        <v/>
      </c>
      <c r="CS161" s="1233" t="str">
        <f>IF($A$139&lt;&gt;"ชั้น"&amp;'01.ข้อมูลเบื้องต้น'!$H$2,"",IF(VLOOKUP($A161,'03.คีย์เทอม2'!$A$10:$GT$59,145,FALSE)="","",VLOOKUP($A161,'03.คีย์เทอม2'!$A$10:$GT$59,145,FALSE)))</f>
        <v/>
      </c>
      <c r="CT161" s="1262" t="str">
        <f t="shared" si="159"/>
        <v/>
      </c>
      <c r="CU161" s="1233" t="str">
        <f>IF('2.ชื่อนักเรียน'!R26="มส","มส",IF('2.ชื่อนักเรียน'!R26="ร","ร",IF('2.ชื่อนักเรียน'!R26="ย้าย","ย้าย",IF($B161="","",IF(CT161="","",IF(CT161&gt;=75,"เชี่ยวชาญ",IF(CT161&gt;=65,"ชำนาญ",IF(CT161&gt;=55,"พัฒนา",IF(CT161&gt;=50,"เริ่มต้น","ไม่ผ่าน")))))))))</f>
        <v/>
      </c>
      <c r="CV161" s="1233" t="str">
        <f>IF($A$139&lt;&gt;"ชั้น"&amp;'01.ข้อมูลเบื้องต้น'!$H$2,"",IF(VLOOKUP($A161,'02.คีย์เทอม1'!$A$10:$GT$59,150,FALSE)="","",VLOOKUP($A161,'02.คีย์เทอม1'!$A$10:$GT$59,150,FALSE)))</f>
        <v/>
      </c>
      <c r="CW161" s="1233" t="str">
        <f>IF($A$139&lt;&gt;"ชั้น"&amp;'01.ข้อมูลเบื้องต้น'!$H$2,"",IF(VLOOKUP($A161,'03.คีย์เทอม2'!$A$10:$GT$59,150,FALSE)="","",VLOOKUP($A161,'03.คีย์เทอม2'!$A$10:$GT$59,150,FALSE)))</f>
        <v/>
      </c>
      <c r="CX161" s="1262" t="str">
        <f t="shared" si="160"/>
        <v/>
      </c>
      <c r="CY161" s="1233" t="str">
        <f>IF('2.ชื่อนักเรียน'!R26="มส","มส",IF('2.ชื่อนักเรียน'!R26="ร","ร",IF('2.ชื่อนักเรียน'!R26="ย้าย","ย้าย",IF($B161="","",IF(CX161="","",IF(CX161&gt;=75,"เชี่ยวชาญ",IF(CX161&gt;=65,"ชำนาญ",IF(CX161&gt;=55,"พัฒนา",IF(CX161&gt;=50,"เริ่มต้น","ไม่ผ่าน")))))))))</f>
        <v/>
      </c>
      <c r="CZ161" s="1233" t="str">
        <f>IF($A$139&lt;&gt;"ชั้น"&amp;'01.ข้อมูลเบื้องต้น'!$H$2,"",IF(VLOOKUP($A161,'02.คีย์เทอม1'!$A$10:$GT$59,155,FALSE)="","",VLOOKUP($A161,'02.คีย์เทอม1'!$A$10:$GT$59,155,FALSE)))</f>
        <v/>
      </c>
      <c r="DA161" s="1233" t="str">
        <f>IF($A$139&lt;&gt;"ชั้น"&amp;'01.ข้อมูลเบื้องต้น'!$H$2,"",IF(VLOOKUP($A161,'03.คีย์เทอม2'!$A$10:$GT$59,155,FALSE)="","",VLOOKUP($A161,'03.คีย์เทอม2'!$A$10:$GT$59,155,FALSE)))</f>
        <v/>
      </c>
      <c r="DB161" s="1262" t="str">
        <f t="shared" si="161"/>
        <v/>
      </c>
      <c r="DC161" s="1233" t="str">
        <f>IF('2.ชื่อนักเรียน'!R26="มส","มส",IF('2.ชื่อนักเรียน'!R26="ร","ร",IF('2.ชื่อนักเรียน'!R26="ย้าย","ย้าย",IF($B161="","",IF(DB161="","",IF(DB161&gt;=75,"เชี่ยวชาญ",IF(DB161&gt;=65,"ชำนาญ",IF(DB161&gt;=55,"พัฒนา",IF(DB161&gt;=50,"เริ่มต้น","ไม่ผ่าน")))))))))</f>
        <v/>
      </c>
      <c r="DD161" s="1233" t="str">
        <f>IF($A$139&lt;&gt;"ชั้น"&amp;'01.ข้อมูลเบื้องต้น'!$H$2,"",IF(VLOOKUP($A161,'02.คีย์เทอม1'!$A$10:$GT$59,160,FALSE)="","",VLOOKUP($A161,'02.คีย์เทอม1'!$A$10:$GT$59,160,FALSE)))</f>
        <v/>
      </c>
      <c r="DE161" s="1233" t="str">
        <f>IF($A$139&lt;&gt;"ชั้น"&amp;'01.ข้อมูลเบื้องต้น'!$H$2,"",IF(VLOOKUP($A161,'03.คีย์เทอม2'!$A$10:$GT$59,160,FALSE)="","",VLOOKUP($A161,'03.คีย์เทอม2'!$A$10:$GT$59,160,FALSE)))</f>
        <v/>
      </c>
      <c r="DF161" s="1262" t="str">
        <f t="shared" si="162"/>
        <v/>
      </c>
      <c r="DG161" s="1233" t="str">
        <f>IF('2.ชื่อนักเรียน'!R26="มส","มส",IF('2.ชื่อนักเรียน'!R26="ร","ร",IF('2.ชื่อนักเรียน'!R26="ย้าย","ย้าย",IF($B161="","",IF(DF161="","",IF(DF161&gt;=75,"เชี่ยวชาญ",IF(DF161&gt;=65,"ชำนาญ",IF(DF161&gt;=55,"พัฒนา",IF(DF161&gt;=50,"เริ่มต้น","ไม่ผ่าน")))))))))</f>
        <v/>
      </c>
      <c r="DH161" s="1233" t="str">
        <f>IF($A$139&lt;&gt;"ชั้น"&amp;'01.ข้อมูลเบื้องต้น'!$H$2,"",IF(VLOOKUP($A161,'02.คีย์เทอม1'!$A$10:$GT$59,165,FALSE)="","",VLOOKUP($A161,'02.คีย์เทอม1'!$A$10:$GT$59,165,FALSE)))</f>
        <v/>
      </c>
      <c r="DI161" s="1233" t="str">
        <f>IF($A$139&lt;&gt;"ชั้น"&amp;'01.ข้อมูลเบื้องต้น'!$H$2,"",IF(VLOOKUP($A161,'03.คีย์เทอม2'!$A$10:$GT$59,165,FALSE)="","",VLOOKUP($A161,'03.คีย์เทอม2'!$A$10:$GT$59,165,FALSE)))</f>
        <v/>
      </c>
      <c r="DJ161" s="1262" t="str">
        <f t="shared" si="163"/>
        <v/>
      </c>
      <c r="DK161" s="1233" t="str">
        <f>IF('2.ชื่อนักเรียน'!R26="มส","มส",IF('2.ชื่อนักเรียน'!R26="ร","ร",IF('2.ชื่อนักเรียน'!R26="ย้าย","ย้าย",IF($B161="","",IF(DJ161="","",IF(DJ161&gt;=75,"เชี่ยวชาญ",IF(DJ161&gt;=65,"ชำนาญ",IF(DJ161&gt;=55,"พัฒนา",IF(DJ161&gt;=50,"เริ่มต้น","ไม่ผ่าน")))))))))</f>
        <v/>
      </c>
      <c r="DL161" s="1233" t="str">
        <f>IF($A$139&lt;&gt;"ชั้น"&amp;'01.ข้อมูลเบื้องต้น'!$H$2,"",IF(VLOOKUP($A161,'02.คีย์เทอม1'!$A$10:$GT$59,170,FALSE)="","",VLOOKUP($A161,'02.คีย์เทอม1'!$A$10:$GT$59,170,FALSE)))</f>
        <v/>
      </c>
      <c r="DM161" s="1233" t="str">
        <f>IF($A$139&lt;&gt;"ชั้น"&amp;'01.ข้อมูลเบื้องต้น'!$H$2,"",IF(VLOOKUP($A161,'03.คีย์เทอม2'!$A$10:$GT$59,170,FALSE)="","",VLOOKUP($A161,'03.คีย์เทอม2'!$A$10:$GT$59,170,FALSE)))</f>
        <v/>
      </c>
      <c r="DN161" s="1262" t="str">
        <f t="shared" si="164"/>
        <v/>
      </c>
      <c r="DO161" s="1233" t="str">
        <f>IF('2.ชื่อนักเรียน'!R26="มส","มส",IF('2.ชื่อนักเรียน'!R26="ร","ร",IF('2.ชื่อนักเรียน'!R26="ย้าย","ย้าย",IF($B161="","",IF(DN161="","",IF(DN161&gt;=75,"เชี่ยวชาญ",IF(DN161&gt;=65,"ชำนาญ",IF(DN161&gt;=55,"พัฒนา",IF(DN161&gt;=50,"เริ่มต้น","ไม่ผ่าน")))))))))</f>
        <v/>
      </c>
      <c r="DP161" s="1233" t="str">
        <f>IF($A$139&lt;&gt;"ชั้น"&amp;'01.ข้อมูลเบื้องต้น'!$H$2,"",IF(VLOOKUP($A161,'02.คีย์เทอม1'!$A$10:$GT$59,175,FALSE)="","",VLOOKUP($A161,'02.คีย์เทอม1'!$A$10:$GT$59,175,FALSE)))</f>
        <v/>
      </c>
      <c r="DQ161" s="1233" t="str">
        <f>IF($A$139&lt;&gt;"ชั้น"&amp;'01.ข้อมูลเบื้องต้น'!$H$2,"",IF(VLOOKUP($A161,'03.คีย์เทอม2'!$A$10:$GT$59,175,FALSE)="","",VLOOKUP($A161,'03.คีย์เทอม2'!$A$10:$GT$59,175,FALSE)))</f>
        <v/>
      </c>
      <c r="DR161" s="1262" t="str">
        <f t="shared" si="165"/>
        <v/>
      </c>
      <c r="DS161" s="1233" t="str">
        <f>IF('2.ชื่อนักเรียน'!R26="มส","มส",IF('2.ชื่อนักเรียน'!R26="ร","ร",IF('2.ชื่อนักเรียน'!R26="ย้าย","ย้าย",IF($B161="","",IF(DR161="","",IF(DR161&gt;=75,"เชี่ยวชาญ",IF(DR161&gt;=65,"ชำนาญ",IF(DR161&gt;=55,"พัฒนา",IF(DR161&gt;=50,"เริ่มต้น","ไม่ผ่าน")))))))))</f>
        <v/>
      </c>
      <c r="DT161" s="1233" t="str">
        <f>IF($A$139&lt;&gt;"ชั้น"&amp;'01.ข้อมูลเบื้องต้น'!$H$2,"",IF(VLOOKUP($A161,'02.คีย์เทอม1'!$A$10:$GT$59,180,FALSE)="","",VLOOKUP($A161,'02.คีย์เทอม1'!$A$10:$GT$59,180,FALSE)))</f>
        <v/>
      </c>
      <c r="DU161" s="1233" t="str">
        <f>IF($A$139&lt;&gt;"ชั้น"&amp;'01.ข้อมูลเบื้องต้น'!$H$2,"",IF(VLOOKUP($A161,'03.คีย์เทอม2'!$A$10:$GT$59,180,FALSE)="","",VLOOKUP($A161,'03.คีย์เทอม2'!$A$10:$GT$59,180,FALSE)))</f>
        <v/>
      </c>
      <c r="DV161" s="1262" t="str">
        <f t="shared" si="166"/>
        <v/>
      </c>
      <c r="DW161" s="1233" t="str">
        <f>IF('2.ชื่อนักเรียน'!R26="มส","มส",IF('2.ชื่อนักเรียน'!R26="ร","ร",IF('2.ชื่อนักเรียน'!R26="ย้าย","ย้าย",IF($B161="","",IF(DV161="","",IF(DV161&gt;=75,"เชี่ยวชาญ",IF(DV161&gt;=65,"ชำนาญ",IF(DV161&gt;=55,"พัฒนา",IF(DV161&gt;=50,"เริ่มต้น","ไม่ผ่าน")))))))))</f>
        <v/>
      </c>
    </row>
    <row r="162" spans="1:127" ht="16.8" customHeight="1">
      <c r="A162" s="1323">
        <v>17</v>
      </c>
      <c r="B162" s="1312" t="str">
        <f>IF('2.ชื่อนักเรียน'!C27="","",'2.ชื่อนักเรียน'!C27)</f>
        <v/>
      </c>
      <c r="C162" s="1313" t="str">
        <f>IF('2.ชื่อนักเรียน'!D27="","",'2.ชื่อนักเรียน'!D27)</f>
        <v/>
      </c>
      <c r="D162" s="1314" t="str">
        <f>IF($A$139&lt;&gt;"ชั้น"&amp;'01.ข้อมูลเบื้องต้น'!$H$2,"",IF(AK162="","",AK162))</f>
        <v/>
      </c>
      <c r="E162" s="1314" t="str">
        <f>IF($A$139&lt;&gt;"ชั้น"&amp;'01.ข้อมูลเบื้องต้น'!$H$2,"",IF(AO162="","",AO162))</f>
        <v/>
      </c>
      <c r="F162" s="1315" t="str">
        <f>IF($A$139&lt;&gt;"ชั้น"&amp;'01.ข้อมูลเบื้องต้น'!$H$2,"",IF(AS162="","",AS162))</f>
        <v/>
      </c>
      <c r="G162" s="1326" t="str">
        <f>IF($A$139&lt;&gt;"ชั้น"&amp;'01.ข้อมูลเบื้องต้น'!$H$2,"",IF(AW162="","",AW162))</f>
        <v/>
      </c>
      <c r="H162" s="1327" t="str">
        <f>IF($A$139&lt;&gt;"ชั้น"&amp;'01.ข้อมูลเบื้องต้น'!$H$2,"",IF(BA162="","",BA162))</f>
        <v/>
      </c>
      <c r="I162" s="1327" t="str">
        <f>IF($A$139&lt;&gt;"ชั้น"&amp;'01.ข้อมูลเบื้องต้น'!$H$2,"",IF(BE162="","",BE162))</f>
        <v/>
      </c>
      <c r="J162" s="1327" t="str">
        <f>IF($A$139&lt;&gt;"ชั้น"&amp;'01.ข้อมูลเบื้องต้น'!$H$2,"",IF(BI162="","",BI162))</f>
        <v/>
      </c>
      <c r="K162" s="1327" t="str">
        <f>IF($A$139&lt;&gt;"ชั้น"&amp;'01.ข้อมูลเบื้องต้น'!$H$2,"",IF(BM162="","",BM162))</f>
        <v/>
      </c>
      <c r="L162" s="1328" t="str">
        <f>IF($A$139&lt;&gt;"ชั้น"&amp;'01.ข้อมูลเบื้องต้น'!$H$2,"",IF(BO162="","",BO162))</f>
        <v/>
      </c>
      <c r="M162" s="1326" t="str">
        <f>IF($A$139&lt;&gt;"ชั้น"&amp;'01.ข้อมูลเบื้องต้น'!$H$2,"",IF(BS162="","",BS162))</f>
        <v/>
      </c>
      <c r="N162" s="1327" t="str">
        <f>IF($A$139&lt;&gt;"ชั้น"&amp;'01.ข้อมูลเบื้องต้น'!$H$2,"",IF(BW162="","",BW162))</f>
        <v/>
      </c>
      <c r="O162" s="1327" t="str">
        <f>IF($A$139&lt;&gt;"ชั้น"&amp;'01.ข้อมูลเบื้องต้น'!$H$2,"",IF(CA162="","",CA162))</f>
        <v/>
      </c>
      <c r="P162" s="1327" t="str">
        <f>IF($A$139&lt;&gt;"ชั้น"&amp;'01.ข้อมูลเบื้องต้น'!$H$2,"",IF(CE162="","",CE162))</f>
        <v/>
      </c>
      <c r="Q162" s="1327" t="str">
        <f>IF($A$139&lt;&gt;"ชั้น"&amp;'01.ข้อมูลเบื้องต้น'!$H$2,"",IF(CI162="","",CI162))</f>
        <v/>
      </c>
      <c r="R162" s="1327" t="str">
        <f>IF($A$139&lt;&gt;"ชั้น"&amp;'01.ข้อมูลเบื้องต้น'!$H$2,"",IF(CM162="","",CM162))</f>
        <v/>
      </c>
      <c r="S162" s="1327" t="str">
        <f>IF($A$139&lt;&gt;"ชั้น"&amp;'01.ข้อมูลเบื้องต้น'!$H$2,"",IF(CQ162="","",CQ162))</f>
        <v/>
      </c>
      <c r="T162" s="1327" t="str">
        <f>IF($A$139&lt;&gt;"ชั้น"&amp;'01.ข้อมูลเบื้องต้น'!$H$2,"",IF(CU162="","",CU162))</f>
        <v/>
      </c>
      <c r="U162" s="1327" t="str">
        <f>IF($A$139&lt;&gt;"ชั้น"&amp;'01.ข้อมูลเบื้องต้น'!$H$2,"",IF(CY162="","",CY162))</f>
        <v/>
      </c>
      <c r="V162" s="1327" t="str">
        <f>IF($A$139&lt;&gt;"ชั้น"&amp;'01.ข้อมูลเบื้องต้น'!$H$2,"",IF(DC162="","",DC162))</f>
        <v/>
      </c>
      <c r="W162" s="1327" t="str">
        <f>IF($A$139&lt;&gt;"ชั้น"&amp;'01.ข้อมูลเบื้องต้น'!$H$2,"",IF(DG162="","",DG162))</f>
        <v/>
      </c>
      <c r="X162" s="1327" t="str">
        <f>IF($A$139&lt;&gt;"ชั้น"&amp;'01.ข้อมูลเบื้องต้น'!$H$2,"",IF(DK162="","",DK162))</f>
        <v/>
      </c>
      <c r="Y162" s="1327" t="str">
        <f>IF($A$139&lt;&gt;"ชั้น"&amp;'01.ข้อมูลเบื้องต้น'!$H$2,"",IF(DO162="","",DO162))</f>
        <v/>
      </c>
      <c r="Z162" s="1327" t="str">
        <f>IF($A$139&lt;&gt;"ชั้น"&amp;'01.ข้อมูลเบื้องต้น'!$H$2,"",IF(DS162="","",DS162))</f>
        <v/>
      </c>
      <c r="AA162" s="1420" t="str">
        <f>IF($A$139&lt;&gt;"ชั้น"&amp;'01.ข้อมูลเบื้องต้น'!$H$2,"",IF(DW162="","",DW162))</f>
        <v/>
      </c>
      <c r="AB162" s="1330" t="str">
        <f>IF($A$139&lt;&gt;"ชั้น"&amp;'01.ข้อมูลเบื้องต้น'!$H$2,"",'7.พัฒนาผู้เรียน'!G27)</f>
        <v/>
      </c>
      <c r="AC162" s="1331" t="str">
        <f>IF($A$139&lt;&gt;"ชั้น"&amp;'01.ข้อมูลเบื้องต้น'!$H$2,"",'9.คุณลักษณะ'!I27)</f>
        <v/>
      </c>
      <c r="AH162" s="1233" t="str">
        <f>IF($A$139&lt;&gt;"ชั้น"&amp;'01.ข้อมูลเบื้องต้น'!$H$2,"",IF(VLOOKUP($A162,'02.คีย์เทอม1'!$A$10:$GT$59,189,FALSE)="","",VLOOKUP($A162,'02.คีย์เทอม1'!$A$10:$GT$59,189,FALSE)))</f>
        <v/>
      </c>
      <c r="AI162" s="1233" t="str">
        <f>IF($A$139&lt;&gt;"ชั้น"&amp;'01.ข้อมูลเบื้องต้น'!$H$2,"",IF(VLOOKUP($A162,'03.คีย์เทอม2'!$A$10:$GT$59,189,FALSE)="","",VLOOKUP($A162,'03.คีย์เทอม2'!$A$10:$GT$59,189,FALSE)))</f>
        <v/>
      </c>
      <c r="AJ162" s="1262" t="str">
        <f t="shared" si="120"/>
        <v/>
      </c>
      <c r="AK162" s="1233" t="str">
        <f>IF('2.ชื่อนักเรียน'!R27="มส","มส",IF('2.ชื่อนักเรียน'!R27="ร","ร",IF('2.ชื่อนักเรียน'!R27="ย้าย","ย้าย",IF($B162="","",IF(AJ162="","",IF(AJ162&gt;=75,"เชี่ยวชาญ",IF(AJ162&gt;=65,"ชำนาญ",IF(AJ162&gt;=55,"พัฒนา",IF(AJ162&gt;=50,"เริ่มต้น","ไม่ผ่าน")))))))))</f>
        <v/>
      </c>
      <c r="AL162" s="1233" t="str">
        <f>IF($A$139&lt;&gt;"ชั้น"&amp;'01.ข้อมูลเบื้องต้น'!$H$2,"",IF(VLOOKUP($A162,'02.คีย์เทอม1'!$A$10:$GT$59,193,FALSE)="","",VLOOKUP($A162,'02.คีย์เทอม1'!$A$10:$GT$59,193,FALSE)))</f>
        <v/>
      </c>
      <c r="AM162" s="1233" t="str">
        <f>IF($A$139&lt;&gt;"ชั้น"&amp;'01.ข้อมูลเบื้องต้น'!$H$2,"",IF(VLOOKUP($A162,'03.คีย์เทอม2'!$A$10:$GT$59,193,FALSE)="","",VLOOKUP($A162,'03.คีย์เทอม2'!$A$10:$GT$59,193,FALSE)))</f>
        <v/>
      </c>
      <c r="AN162" s="1262" t="str">
        <f t="shared" si="144"/>
        <v/>
      </c>
      <c r="AO162" s="1233" t="str">
        <f>IF('2.ชื่อนักเรียน'!R27="มส","มส",IF('2.ชื่อนักเรียน'!R27="ร","ร",IF('2.ชื่อนักเรียน'!R27="ย้าย","ย้าย",IF($B162="","",IF(AN162="","",IF(AN162&gt;=75,"เชี่ยวชาญ",IF(AN162&gt;=65,"ชำนาญ",IF(AN162&gt;=55,"พัฒนา",IF(AN162&gt;=50,"เริ่มต้น","ไม่ผ่าน")))))))))</f>
        <v/>
      </c>
      <c r="AP162" s="1233" t="str">
        <f>IF($A$139&lt;&gt;"ชั้น"&amp;'01.ข้อมูลเบื้องต้น'!$H$2,"",IF(VLOOKUP($A162,'02.คีย์เทอม1'!$A$10:$GT$59,195,FALSE)="","",VLOOKUP($A162,'02.คีย์เทอม1'!$A$10:$GT$59,195,FALSE)))</f>
        <v/>
      </c>
      <c r="AQ162" s="1233" t="str">
        <f>IF($A$139&lt;&gt;"ชั้น"&amp;'01.ข้อมูลเบื้องต้น'!$H$2,"",IF(VLOOKUP($A162,'03.คีย์เทอม2'!$A$10:$GT$59,195,FALSE)="","",VLOOKUP($A162,'03.คีย์เทอม2'!$A$10:$GT$59,195,FALSE)))</f>
        <v/>
      </c>
      <c r="AR162" s="1262" t="str">
        <f t="shared" si="145"/>
        <v/>
      </c>
      <c r="AS162" s="1233" t="str">
        <f>IF('2.ชื่อนักเรียน'!R27="มส","มส",IF('2.ชื่อนักเรียน'!R27="ร","ร",IF('2.ชื่อนักเรียน'!R27="ย้าย","ย้าย",IF($B162="","",IF(AR162="","",IF(AR162&gt;=75,"เชี่ยวชาญ",IF(AR162&gt;=65,"ชำนาญ",IF(AR162&gt;=55,"พัฒนา",IF(AR162&gt;=50,"เริ่มต้น","ไม่ผ่าน")))))))))</f>
        <v/>
      </c>
      <c r="AT162" s="1233" t="str">
        <f>IF($A$139&lt;&gt;"ชั้น"&amp;'01.ข้อมูลเบื้องต้น'!$H$2,"",IF(VLOOKUP($A162,'02.คีย์เทอม1'!$A$10:$GT$59,196,FALSE)="","",VLOOKUP($A162,'02.คีย์เทอม1'!$A$10:$GT$59,196,FALSE)))</f>
        <v/>
      </c>
      <c r="AU162" s="1233" t="str">
        <f>IF($A$139&lt;&gt;"ชั้น"&amp;'01.ข้อมูลเบื้องต้น'!$H$2,"",IF(VLOOKUP($A162,'03.คีย์เทอม2'!$A$10:$GT$59,196,FALSE)="","",VLOOKUP($A162,'03.คีย์เทอม2'!$A$10:$GT$59,196,FALSE)))</f>
        <v/>
      </c>
      <c r="AV162" s="1262" t="str">
        <f t="shared" si="146"/>
        <v/>
      </c>
      <c r="AW162" s="1233" t="str">
        <f>IF('2.ชื่อนักเรียน'!R27="มส","มส",IF('2.ชื่อนักเรียน'!R27="ร","ร",IF('2.ชื่อนักเรียน'!R27="ย้าย","ย้าย",IF($B162="","",IF(AV162="","",IF(AV162&gt;=75,"เชี่ยวชาญ",IF(AV162&gt;=65,"ชำนาญ",IF(AV162&gt;=55,"พัฒนา",IF(AV162&gt;=50,"เริ่มต้น","ไม่ผ่าน")))))))))</f>
        <v/>
      </c>
      <c r="AX162" s="1233" t="str">
        <f>IF($A$139&lt;&gt;"ชั้น"&amp;'01.ข้อมูลเบื้องต้น'!$H$2,"",IF(VLOOKUP($A162,'02.คีย์เทอม1'!$A$10:$GT$59,197,FALSE)="","",VLOOKUP($A162,'02.คีย์เทอม1'!$A$10:$GT$59,197,FALSE)))</f>
        <v/>
      </c>
      <c r="AY162" s="1233" t="str">
        <f>IF($A$139&lt;&gt;"ชั้น"&amp;'01.ข้อมูลเบื้องต้น'!$H$2,"",IF(VLOOKUP($A162,'03.คีย์เทอม2'!$A$10:$GT$59,197,FALSE)="","",VLOOKUP($A162,'03.คีย์เทอม2'!$A$10:$GT$59,197,FALSE)))</f>
        <v/>
      </c>
      <c r="AZ162" s="1262" t="str">
        <f t="shared" si="147"/>
        <v/>
      </c>
      <c r="BA162" s="1233" t="str">
        <f>IF('2.ชื่อนักเรียน'!R27="มส","มส",IF('2.ชื่อนักเรียน'!R27="ร","ร",IF('2.ชื่อนักเรียน'!R27="ย้าย","ย้าย",IF($B162="","",IF(AZ162="","",IF(AZ162&gt;=75,"เชี่ยวชาญ",IF(AZ162&gt;=65,"ชำนาญ",IF(AZ162&gt;=55,"พัฒนา",IF(AZ162&gt;=50,"เริ่มต้น","ไม่ผ่าน")))))))))</f>
        <v/>
      </c>
      <c r="BB162" s="1233" t="str">
        <f>IF($A$139&lt;&gt;"ชั้น"&amp;'01.ข้อมูลเบื้องต้น'!$H$2,"",IF(VLOOKUP($A162,'02.คีย์เทอม1'!$A$10:$GT$59,198,FALSE)="","",VLOOKUP($A162,'02.คีย์เทอม1'!$A$10:$GT$59,198,FALSE)))</f>
        <v/>
      </c>
      <c r="BC162" s="1233" t="str">
        <f>IF($A$139&lt;&gt;"ชั้น"&amp;'01.ข้อมูลเบื้องต้น'!$H$2,"",IF(VLOOKUP($A162,'03.คีย์เทอม2'!$A$10:$GT$59,198,FALSE)="","",VLOOKUP($A162,'03.คีย์เทอม2'!$A$10:$GT$59,198,FALSE)))</f>
        <v/>
      </c>
      <c r="BD162" s="1262" t="str">
        <f t="shared" si="148"/>
        <v/>
      </c>
      <c r="BE162" s="1233" t="str">
        <f>IF('2.ชื่อนักเรียน'!R27="มส","มส",IF('2.ชื่อนักเรียน'!R27="ร","ร",IF('2.ชื่อนักเรียน'!R27="ย้าย","ย้าย",IF($B162="","",IF(BD162="","",IF(BD162&gt;=75,"เชี่ยวชาญ",IF(BD162&gt;=65,"ชำนาญ",IF(BD162&gt;=55,"พัฒนา",IF(BD162&gt;=50,"เริ่มต้น","ไม่ผ่าน")))))))))</f>
        <v/>
      </c>
      <c r="BF162" s="1233" t="str">
        <f>IF($A$139&lt;&gt;"ชั้น"&amp;'01.ข้อมูลเบื้องต้น'!$H$2,"",IF(VLOOKUP($A162,'02.คีย์เทอม1'!$A$10:$GT$59,199,FALSE)="","",VLOOKUP($A162,'02.คีย์เทอม1'!$A$10:$GT$59,199,FALSE)))</f>
        <v/>
      </c>
      <c r="BG162" s="1233" t="str">
        <f>IF($A$139&lt;&gt;"ชั้น"&amp;'01.ข้อมูลเบื้องต้น'!$H$2,"",IF(VLOOKUP($A162,'03.คีย์เทอม2'!$A$10:$GT$59,199,FALSE)="","",VLOOKUP($A162,'03.คีย์เทอม2'!$A$10:$GT$59,199,FALSE)))</f>
        <v/>
      </c>
      <c r="BH162" s="1262" t="str">
        <f t="shared" si="149"/>
        <v/>
      </c>
      <c r="BI162" s="1233" t="str">
        <f>IF('2.ชื่อนักเรียน'!R27="มส","มส",IF('2.ชื่อนักเรียน'!R27="ร","ร",IF('2.ชื่อนักเรียน'!R27="ย้าย","ย้าย",IF($B162="","",IF(BH162="","",IF(BH162&gt;=75,"เชี่ยวชาญ",IF(BH162&gt;=65,"ชำนาญ",IF(BH162&gt;=55,"พัฒนา",IF(BH162&gt;=50,"เริ่มต้น","ไม่ผ่าน")))))))))</f>
        <v/>
      </c>
      <c r="BJ162" s="1233" t="str">
        <f>IF($A$139&lt;&gt;"ชั้น"&amp;'01.ข้อมูลเบื้องต้น'!$H$2,"",IF(VLOOKUP($A162,'02.คีย์เทอม1'!$A$10:$GT$59,200,FALSE)="","",VLOOKUP($A162,'02.คีย์เทอม1'!$A$10:$GT$59,200,FALSE)))</f>
        <v/>
      </c>
      <c r="BK162" s="1233" t="str">
        <f>IF($A$139&lt;&gt;"ชั้น"&amp;'01.ข้อมูลเบื้องต้น'!$H$2,"",IF(VLOOKUP($A162,'03.คีย์เทอม2'!$A$10:$GT$59,200,FALSE)="","",VLOOKUP($A162,'03.คีย์เทอม2'!$A$10:$GT$59,200,FALSE)))</f>
        <v/>
      </c>
      <c r="BL162" s="1262" t="str">
        <f t="shared" si="150"/>
        <v/>
      </c>
      <c r="BM162" s="1233" t="str">
        <f>IF('2.ชื่อนักเรียน'!R27="มส","มส",IF('2.ชื่อนักเรียน'!R27="ร","ร",IF('2.ชื่อนักเรียน'!R27="ย้าย","ย้าย",IF($B162="","",IF(BL162="","",IF(BL162&gt;=75,"เชี่ยวชาญ",IF(BL162&gt;=65,"ชำนาญ",IF(BL162&gt;=55,"พัฒนา",IF(BL162&gt;=50,"เริ่มต้น","ไม่ผ่าน")))))))))</f>
        <v/>
      </c>
      <c r="BN162" s="1262" t="str">
        <f t="shared" si="151"/>
        <v/>
      </c>
      <c r="BO162" s="1233" t="str">
        <f>IF('2.ชื่อนักเรียน'!R27="มส","มส",IF('2.ชื่อนักเรียน'!R27="ร","ร",IF('2.ชื่อนักเรียน'!R27="ย้าย","ย้าย",IF($B162="","",IF(BN162="","",IF(BN162&gt;=75,"เชี่ยวชาญ",IF(BN162&gt;=65,"ชำนาญ",IF(BN162&gt;=55,"พัฒนา",IF(BN162&gt;=50,"เริ่มต้น","ไม่ผ่าน")))))))))</f>
        <v/>
      </c>
      <c r="BP162" s="1233" t="str">
        <f>IF($A$139&lt;&gt;"ชั้น"&amp;'01.ข้อมูลเบื้องต้น'!$H$2,"",IF(VLOOKUP($A162,'02.คีย์เทอม1'!$A$10:$GT$59,110,FALSE)="","",VLOOKUP($A162,'02.คีย์เทอม1'!$A$10:$GT$59,110,FALSE)))</f>
        <v/>
      </c>
      <c r="BQ162" s="1233" t="str">
        <f>IF($A$139&lt;&gt;"ชั้น"&amp;'01.ข้อมูลเบื้องต้น'!$H$2,"",IF(VLOOKUP($A162,'03.คีย์เทอม2'!$A$10:$GT$59,110,FALSE)="","",VLOOKUP($A162,'03.คีย์เทอม2'!$A$10:$GT$59,110,FALSE)))</f>
        <v/>
      </c>
      <c r="BR162" s="1262" t="str">
        <f t="shared" si="152"/>
        <v/>
      </c>
      <c r="BS162" s="1233" t="str">
        <f>IF('2.ชื่อนักเรียน'!R27="มส","มส",IF('2.ชื่อนักเรียน'!R27="ร","ร",IF('2.ชื่อนักเรียน'!R27="ย้าย","ย้าย",IF($B162="","",IF(BR162="","",IF(BR162&gt;=75,"เชี่ยวชาญ",IF(BR162&gt;=65,"ชำนาญ",IF(BR162&gt;=55,"พัฒนา",IF(BR162&gt;=50,"เริ่มต้น","ไม่ผ่าน")))))))))</f>
        <v/>
      </c>
      <c r="BT162" s="1233" t="str">
        <f>IF($A$139&lt;&gt;"ชั้น"&amp;'01.ข้อมูลเบื้องต้น'!$H$2,"",IF(VLOOKUP($A162,'02.คีย์เทอม1'!$A$10:$GT$59,115,FALSE)="","",VLOOKUP($A162,'02.คีย์เทอม1'!$A$10:$GT$59,115,FALSE)))</f>
        <v/>
      </c>
      <c r="BU162" s="1233" t="str">
        <f>IF($A$139&lt;&gt;"ชั้น"&amp;'01.ข้อมูลเบื้องต้น'!$H$2,"",IF(VLOOKUP($A162,'03.คีย์เทอม2'!$A$10:$GT$59,115,FALSE)="","",VLOOKUP($A162,'03.คีย์เทอม2'!$A$10:$GT$59,115,FALSE)))</f>
        <v/>
      </c>
      <c r="BV162" s="1262" t="str">
        <f t="shared" si="153"/>
        <v/>
      </c>
      <c r="BW162" s="1233" t="str">
        <f>IF('2.ชื่อนักเรียน'!R27="มส","มส",IF('2.ชื่อนักเรียน'!R27="ร","ร",IF('2.ชื่อนักเรียน'!R27="ย้าย","ย้าย",IF($B162="","",IF(BV162="","",IF(BV162&gt;=75,"เชี่ยวชาญ",IF(BV162&gt;=65,"ชำนาญ",IF(BV162&gt;=55,"พัฒนา",IF(BV162&gt;=50,"เริ่มต้น","ไม่ผ่าน")))))))))</f>
        <v/>
      </c>
      <c r="BX162" s="1233" t="str">
        <f>IF($A$139&lt;&gt;"ชั้น"&amp;'01.ข้อมูลเบื้องต้น'!$H$2,"",IF(VLOOKUP($A162,'02.คีย์เทอม1'!$A$10:$GT$59,120,FALSE)="","",VLOOKUP($A162,'02.คีย์เทอม1'!$A$10:$GT$59,120,FALSE)))</f>
        <v/>
      </c>
      <c r="BY162" s="1233" t="str">
        <f>IF($A$139&lt;&gt;"ชั้น"&amp;'01.ข้อมูลเบื้องต้น'!$H$2,"",IF(VLOOKUP($A162,'03.คีย์เทอม2'!$A$10:$GT$59,120,FALSE)="","",VLOOKUP($A162,'03.คีย์เทอม2'!$A$10:$GT$59,120,FALSE)))</f>
        <v/>
      </c>
      <c r="BZ162" s="1262" t="str">
        <f t="shared" si="154"/>
        <v/>
      </c>
      <c r="CA162" s="1233" t="str">
        <f>IF('2.ชื่อนักเรียน'!R27="มส","มส",IF('2.ชื่อนักเรียน'!R27="ร","ร",IF('2.ชื่อนักเรียน'!R27="ย้าย","ย้าย",IF($B162="","",IF(BZ162="","",IF(BZ162&gt;=75,"เชี่ยวชาญ",IF(BZ162&gt;=65,"ชำนาญ",IF(BZ162&gt;=55,"พัฒนา",IF(BZ162&gt;=50,"เริ่มต้น","ไม่ผ่าน")))))))))</f>
        <v/>
      </c>
      <c r="CB162" s="1233" t="str">
        <f>IF($A$139&lt;&gt;"ชั้น"&amp;'01.ข้อมูลเบื้องต้น'!$H$2,"",IF(VLOOKUP($A162,'02.คีย์เทอม1'!$A$10:$GT$59,125,FALSE)="","",VLOOKUP($A162,'02.คีย์เทอม1'!$A$10:$GT$59,125,FALSE)))</f>
        <v/>
      </c>
      <c r="CC162" s="1233" t="str">
        <f>IF($A$139&lt;&gt;"ชั้น"&amp;'01.ข้อมูลเบื้องต้น'!$H$2,"",IF(VLOOKUP($A162,'03.คีย์เทอม2'!$A$10:$GT$59,125,FALSE)="","",VLOOKUP($A162,'03.คีย์เทอม2'!$A$10:$GT$59,125,FALSE)))</f>
        <v/>
      </c>
      <c r="CD162" s="1262" t="str">
        <f t="shared" si="155"/>
        <v/>
      </c>
      <c r="CE162" s="1233" t="str">
        <f>IF('2.ชื่อนักเรียน'!R27="มส","มส",IF('2.ชื่อนักเรียน'!R27="ร","ร",IF('2.ชื่อนักเรียน'!R27="ย้าย","ย้าย",IF($B162="","",IF(CD162="","",IF(CD162&gt;=75,"เชี่ยวชาญ",IF(CD162&gt;=65,"ชำนาญ",IF(CD162&gt;=55,"พัฒนา",IF(CD162&gt;=50,"เริ่มต้น","ไม่ผ่าน")))))))))</f>
        <v/>
      </c>
      <c r="CF162" s="1233" t="str">
        <f>IF($A$139&lt;&gt;"ชั้น"&amp;'01.ข้อมูลเบื้องต้น'!$H$2,"",IF(VLOOKUP($A162,'02.คีย์เทอม1'!$A$10:$GT$59,130,FALSE)="","",VLOOKUP($A162,'02.คีย์เทอม1'!$A$10:$GT$59,130,FALSE)))</f>
        <v/>
      </c>
      <c r="CG162" s="1233" t="str">
        <f>IF($A$139&lt;&gt;"ชั้น"&amp;'01.ข้อมูลเบื้องต้น'!$H$2,"",IF(VLOOKUP($A162,'03.คีย์เทอม2'!$A$10:$GT$59,130,FALSE)="","",VLOOKUP($A162,'03.คีย์เทอม2'!$A$10:$GT$59,130,FALSE)))</f>
        <v/>
      </c>
      <c r="CH162" s="1262" t="str">
        <f t="shared" si="156"/>
        <v/>
      </c>
      <c r="CI162" s="1233" t="str">
        <f>IF('2.ชื่อนักเรียน'!R27="มส","มส",IF('2.ชื่อนักเรียน'!R27="ร","ร",IF('2.ชื่อนักเรียน'!R27="ย้าย","ย้าย",IF($B162="","",IF(CH162="","",IF(CH162&gt;=75,"เชี่ยวชาญ",IF(CH162&gt;=65,"ชำนาญ",IF(CH162&gt;=55,"พัฒนา",IF(CH162&gt;=50,"เริ่มต้น","ไม่ผ่าน")))))))))</f>
        <v/>
      </c>
      <c r="CJ162" s="1233" t="str">
        <f>IF($A$139&lt;&gt;"ชั้น"&amp;'01.ข้อมูลเบื้องต้น'!$H$2,"",IF(VLOOKUP($A162,'02.คีย์เทอม1'!$A$10:$GT$59,135,FALSE)="","",VLOOKUP($A162,'02.คีย์เทอม1'!$A$10:$GT$59,135,FALSE)))</f>
        <v/>
      </c>
      <c r="CK162" s="1233" t="str">
        <f>IF($A$139&lt;&gt;"ชั้น"&amp;'01.ข้อมูลเบื้องต้น'!$H$2,"",IF(VLOOKUP($A162,'03.คีย์เทอม2'!$A$10:$GT$59,135,FALSE)="","",VLOOKUP($A162,'03.คีย์เทอม2'!$A$10:$GT$59,135,FALSE)))</f>
        <v/>
      </c>
      <c r="CL162" s="1262" t="str">
        <f t="shared" si="157"/>
        <v/>
      </c>
      <c r="CM162" s="1233" t="str">
        <f>IF('2.ชื่อนักเรียน'!R27="มส","มส",IF('2.ชื่อนักเรียน'!R27="ร","ร",IF('2.ชื่อนักเรียน'!R27="ย้าย","ย้าย",IF($B162="","",IF(CL162="","",IF(CL162&gt;=75,"เชี่ยวชาญ",IF(CL162&gt;=65,"ชำนาญ",IF(CL162&gt;=55,"พัฒนา",IF(CL162&gt;=50,"เริ่มต้น","ไม่ผ่าน")))))))))</f>
        <v/>
      </c>
      <c r="CN162" s="1233" t="str">
        <f>IF($A$139&lt;&gt;"ชั้น"&amp;'01.ข้อมูลเบื้องต้น'!$H$2,"",IF(VLOOKUP($A162,'02.คีย์เทอม1'!$A$10:$GT$59,140,FALSE)="","",VLOOKUP($A162,'02.คีย์เทอม1'!$A$10:$GT$59,140,FALSE)))</f>
        <v/>
      </c>
      <c r="CO162" s="1233" t="str">
        <f>IF($A$139&lt;&gt;"ชั้น"&amp;'01.ข้อมูลเบื้องต้น'!$H$2,"",IF(VLOOKUP($A162,'03.คีย์เทอม2'!$A$10:$GT$59,140,FALSE)="","",VLOOKUP($A162,'03.คีย์เทอม2'!$A$10:$GT$59,140,FALSE)))</f>
        <v/>
      </c>
      <c r="CP162" s="1262" t="str">
        <f t="shared" si="158"/>
        <v/>
      </c>
      <c r="CQ162" s="1233" t="str">
        <f>IF('2.ชื่อนักเรียน'!R27="มส","มส",IF('2.ชื่อนักเรียน'!R27="ร","ร",IF('2.ชื่อนักเรียน'!R27="ย้าย","ย้าย",IF($B162="","",IF(CP162="","",IF(CP162&gt;=75,"เชี่ยวชาญ",IF(CP162&gt;=65,"ชำนาญ",IF(CP162&gt;=55,"พัฒนา",IF(CP162&gt;=50,"เริ่มต้น","ไม่ผ่าน")))))))))</f>
        <v/>
      </c>
      <c r="CR162" s="1233" t="str">
        <f>IF($A$139&lt;&gt;"ชั้น"&amp;'01.ข้อมูลเบื้องต้น'!$H$2,"",IF(VLOOKUP($A162,'02.คีย์เทอม1'!$A$10:$GT$59,145,FALSE)="","",VLOOKUP($A162,'02.คีย์เทอม1'!$A$10:$GT$59,145,FALSE)))</f>
        <v/>
      </c>
      <c r="CS162" s="1233" t="str">
        <f>IF($A$139&lt;&gt;"ชั้น"&amp;'01.ข้อมูลเบื้องต้น'!$H$2,"",IF(VLOOKUP($A162,'03.คีย์เทอม2'!$A$10:$GT$59,145,FALSE)="","",VLOOKUP($A162,'03.คีย์เทอม2'!$A$10:$GT$59,145,FALSE)))</f>
        <v/>
      </c>
      <c r="CT162" s="1262" t="str">
        <f t="shared" si="159"/>
        <v/>
      </c>
      <c r="CU162" s="1233" t="str">
        <f>IF('2.ชื่อนักเรียน'!R27="มส","มส",IF('2.ชื่อนักเรียน'!R27="ร","ร",IF('2.ชื่อนักเรียน'!R27="ย้าย","ย้าย",IF($B162="","",IF(CT162="","",IF(CT162&gt;=75,"เชี่ยวชาญ",IF(CT162&gt;=65,"ชำนาญ",IF(CT162&gt;=55,"พัฒนา",IF(CT162&gt;=50,"เริ่มต้น","ไม่ผ่าน")))))))))</f>
        <v/>
      </c>
      <c r="CV162" s="1233" t="str">
        <f>IF($A$139&lt;&gt;"ชั้น"&amp;'01.ข้อมูลเบื้องต้น'!$H$2,"",IF(VLOOKUP($A162,'02.คีย์เทอม1'!$A$10:$GT$59,150,FALSE)="","",VLOOKUP($A162,'02.คีย์เทอม1'!$A$10:$GT$59,150,FALSE)))</f>
        <v/>
      </c>
      <c r="CW162" s="1233" t="str">
        <f>IF($A$139&lt;&gt;"ชั้น"&amp;'01.ข้อมูลเบื้องต้น'!$H$2,"",IF(VLOOKUP($A162,'03.คีย์เทอม2'!$A$10:$GT$59,150,FALSE)="","",VLOOKUP($A162,'03.คีย์เทอม2'!$A$10:$GT$59,150,FALSE)))</f>
        <v/>
      </c>
      <c r="CX162" s="1262" t="str">
        <f t="shared" si="160"/>
        <v/>
      </c>
      <c r="CY162" s="1233" t="str">
        <f>IF('2.ชื่อนักเรียน'!R27="มส","มส",IF('2.ชื่อนักเรียน'!R27="ร","ร",IF('2.ชื่อนักเรียน'!R27="ย้าย","ย้าย",IF($B162="","",IF(CX162="","",IF(CX162&gt;=75,"เชี่ยวชาญ",IF(CX162&gt;=65,"ชำนาญ",IF(CX162&gt;=55,"พัฒนา",IF(CX162&gt;=50,"เริ่มต้น","ไม่ผ่าน")))))))))</f>
        <v/>
      </c>
      <c r="CZ162" s="1233" t="str">
        <f>IF($A$139&lt;&gt;"ชั้น"&amp;'01.ข้อมูลเบื้องต้น'!$H$2,"",IF(VLOOKUP($A162,'02.คีย์เทอม1'!$A$10:$GT$59,155,FALSE)="","",VLOOKUP($A162,'02.คีย์เทอม1'!$A$10:$GT$59,155,FALSE)))</f>
        <v/>
      </c>
      <c r="DA162" s="1233" t="str">
        <f>IF($A$139&lt;&gt;"ชั้น"&amp;'01.ข้อมูลเบื้องต้น'!$H$2,"",IF(VLOOKUP($A162,'03.คีย์เทอม2'!$A$10:$GT$59,155,FALSE)="","",VLOOKUP($A162,'03.คีย์เทอม2'!$A$10:$GT$59,155,FALSE)))</f>
        <v/>
      </c>
      <c r="DB162" s="1262" t="str">
        <f t="shared" si="161"/>
        <v/>
      </c>
      <c r="DC162" s="1233" t="str">
        <f>IF('2.ชื่อนักเรียน'!R27="มส","มส",IF('2.ชื่อนักเรียน'!R27="ร","ร",IF('2.ชื่อนักเรียน'!R27="ย้าย","ย้าย",IF($B162="","",IF(DB162="","",IF(DB162&gt;=75,"เชี่ยวชาญ",IF(DB162&gt;=65,"ชำนาญ",IF(DB162&gt;=55,"พัฒนา",IF(DB162&gt;=50,"เริ่มต้น","ไม่ผ่าน")))))))))</f>
        <v/>
      </c>
      <c r="DD162" s="1233" t="str">
        <f>IF($A$139&lt;&gt;"ชั้น"&amp;'01.ข้อมูลเบื้องต้น'!$H$2,"",IF(VLOOKUP($A162,'02.คีย์เทอม1'!$A$10:$GT$59,160,FALSE)="","",VLOOKUP($A162,'02.คีย์เทอม1'!$A$10:$GT$59,160,FALSE)))</f>
        <v/>
      </c>
      <c r="DE162" s="1233" t="str">
        <f>IF($A$139&lt;&gt;"ชั้น"&amp;'01.ข้อมูลเบื้องต้น'!$H$2,"",IF(VLOOKUP($A162,'03.คีย์เทอม2'!$A$10:$GT$59,160,FALSE)="","",VLOOKUP($A162,'03.คีย์เทอม2'!$A$10:$GT$59,160,FALSE)))</f>
        <v/>
      </c>
      <c r="DF162" s="1262" t="str">
        <f t="shared" si="162"/>
        <v/>
      </c>
      <c r="DG162" s="1233" t="str">
        <f>IF('2.ชื่อนักเรียน'!R27="มส","มส",IF('2.ชื่อนักเรียน'!R27="ร","ร",IF('2.ชื่อนักเรียน'!R27="ย้าย","ย้าย",IF($B162="","",IF(DF162="","",IF(DF162&gt;=75,"เชี่ยวชาญ",IF(DF162&gt;=65,"ชำนาญ",IF(DF162&gt;=55,"พัฒนา",IF(DF162&gt;=50,"เริ่มต้น","ไม่ผ่าน")))))))))</f>
        <v/>
      </c>
      <c r="DH162" s="1233" t="str">
        <f>IF($A$139&lt;&gt;"ชั้น"&amp;'01.ข้อมูลเบื้องต้น'!$H$2,"",IF(VLOOKUP($A162,'02.คีย์เทอม1'!$A$10:$GT$59,165,FALSE)="","",VLOOKUP($A162,'02.คีย์เทอม1'!$A$10:$GT$59,165,FALSE)))</f>
        <v/>
      </c>
      <c r="DI162" s="1233" t="str">
        <f>IF($A$139&lt;&gt;"ชั้น"&amp;'01.ข้อมูลเบื้องต้น'!$H$2,"",IF(VLOOKUP($A162,'03.คีย์เทอม2'!$A$10:$GT$59,165,FALSE)="","",VLOOKUP($A162,'03.คีย์เทอม2'!$A$10:$GT$59,165,FALSE)))</f>
        <v/>
      </c>
      <c r="DJ162" s="1262" t="str">
        <f t="shared" si="163"/>
        <v/>
      </c>
      <c r="DK162" s="1233" t="str">
        <f>IF('2.ชื่อนักเรียน'!R27="มส","มส",IF('2.ชื่อนักเรียน'!R27="ร","ร",IF('2.ชื่อนักเรียน'!R27="ย้าย","ย้าย",IF($B162="","",IF(DJ162="","",IF(DJ162&gt;=75,"เชี่ยวชาญ",IF(DJ162&gt;=65,"ชำนาญ",IF(DJ162&gt;=55,"พัฒนา",IF(DJ162&gt;=50,"เริ่มต้น","ไม่ผ่าน")))))))))</f>
        <v/>
      </c>
      <c r="DL162" s="1233" t="str">
        <f>IF($A$139&lt;&gt;"ชั้น"&amp;'01.ข้อมูลเบื้องต้น'!$H$2,"",IF(VLOOKUP($A162,'02.คีย์เทอม1'!$A$10:$GT$59,170,FALSE)="","",VLOOKUP($A162,'02.คีย์เทอม1'!$A$10:$GT$59,170,FALSE)))</f>
        <v/>
      </c>
      <c r="DM162" s="1233" t="str">
        <f>IF($A$139&lt;&gt;"ชั้น"&amp;'01.ข้อมูลเบื้องต้น'!$H$2,"",IF(VLOOKUP($A162,'03.คีย์เทอม2'!$A$10:$GT$59,170,FALSE)="","",VLOOKUP($A162,'03.คีย์เทอม2'!$A$10:$GT$59,170,FALSE)))</f>
        <v/>
      </c>
      <c r="DN162" s="1262" t="str">
        <f t="shared" si="164"/>
        <v/>
      </c>
      <c r="DO162" s="1233" t="str">
        <f>IF('2.ชื่อนักเรียน'!R27="มส","มส",IF('2.ชื่อนักเรียน'!R27="ร","ร",IF('2.ชื่อนักเรียน'!R27="ย้าย","ย้าย",IF($B162="","",IF(DN162="","",IF(DN162&gt;=75,"เชี่ยวชาญ",IF(DN162&gt;=65,"ชำนาญ",IF(DN162&gt;=55,"พัฒนา",IF(DN162&gt;=50,"เริ่มต้น","ไม่ผ่าน")))))))))</f>
        <v/>
      </c>
      <c r="DP162" s="1233" t="str">
        <f>IF($A$139&lt;&gt;"ชั้น"&amp;'01.ข้อมูลเบื้องต้น'!$H$2,"",IF(VLOOKUP($A162,'02.คีย์เทอม1'!$A$10:$GT$59,175,FALSE)="","",VLOOKUP($A162,'02.คีย์เทอม1'!$A$10:$GT$59,175,FALSE)))</f>
        <v/>
      </c>
      <c r="DQ162" s="1233" t="str">
        <f>IF($A$139&lt;&gt;"ชั้น"&amp;'01.ข้อมูลเบื้องต้น'!$H$2,"",IF(VLOOKUP($A162,'03.คีย์เทอม2'!$A$10:$GT$59,175,FALSE)="","",VLOOKUP($A162,'03.คีย์เทอม2'!$A$10:$GT$59,175,FALSE)))</f>
        <v/>
      </c>
      <c r="DR162" s="1262" t="str">
        <f t="shared" si="165"/>
        <v/>
      </c>
      <c r="DS162" s="1233" t="str">
        <f>IF('2.ชื่อนักเรียน'!R27="มส","มส",IF('2.ชื่อนักเรียน'!R27="ร","ร",IF('2.ชื่อนักเรียน'!R27="ย้าย","ย้าย",IF($B162="","",IF(DR162="","",IF(DR162&gt;=75,"เชี่ยวชาญ",IF(DR162&gt;=65,"ชำนาญ",IF(DR162&gt;=55,"พัฒนา",IF(DR162&gt;=50,"เริ่มต้น","ไม่ผ่าน")))))))))</f>
        <v/>
      </c>
      <c r="DT162" s="1233" t="str">
        <f>IF($A$139&lt;&gt;"ชั้น"&amp;'01.ข้อมูลเบื้องต้น'!$H$2,"",IF(VLOOKUP($A162,'02.คีย์เทอม1'!$A$10:$GT$59,180,FALSE)="","",VLOOKUP($A162,'02.คีย์เทอม1'!$A$10:$GT$59,180,FALSE)))</f>
        <v/>
      </c>
      <c r="DU162" s="1233" t="str">
        <f>IF($A$139&lt;&gt;"ชั้น"&amp;'01.ข้อมูลเบื้องต้น'!$H$2,"",IF(VLOOKUP($A162,'03.คีย์เทอม2'!$A$10:$GT$59,180,FALSE)="","",VLOOKUP($A162,'03.คีย์เทอม2'!$A$10:$GT$59,180,FALSE)))</f>
        <v/>
      </c>
      <c r="DV162" s="1262" t="str">
        <f t="shared" si="166"/>
        <v/>
      </c>
      <c r="DW162" s="1233" t="str">
        <f>IF('2.ชื่อนักเรียน'!R27="มส","มส",IF('2.ชื่อนักเรียน'!R27="ร","ร",IF('2.ชื่อนักเรียน'!R27="ย้าย","ย้าย",IF($B162="","",IF(DV162="","",IF(DV162&gt;=75,"เชี่ยวชาญ",IF(DV162&gt;=65,"ชำนาญ",IF(DV162&gt;=55,"พัฒนา",IF(DV162&gt;=50,"เริ่มต้น","ไม่ผ่าน")))))))))</f>
        <v/>
      </c>
    </row>
    <row r="163" spans="1:127" ht="16.8" customHeight="1">
      <c r="A163" s="1323">
        <v>18</v>
      </c>
      <c r="B163" s="1312" t="str">
        <f>IF('2.ชื่อนักเรียน'!C28="","",'2.ชื่อนักเรียน'!C28)</f>
        <v/>
      </c>
      <c r="C163" s="1313" t="str">
        <f>IF('2.ชื่อนักเรียน'!D28="","",'2.ชื่อนักเรียน'!D28)</f>
        <v/>
      </c>
      <c r="D163" s="1314" t="str">
        <f>IF($A$139&lt;&gt;"ชั้น"&amp;'01.ข้อมูลเบื้องต้น'!$H$2,"",IF(AK163="","",AK163))</f>
        <v/>
      </c>
      <c r="E163" s="1314" t="str">
        <f>IF($A$139&lt;&gt;"ชั้น"&amp;'01.ข้อมูลเบื้องต้น'!$H$2,"",IF(AO163="","",AO163))</f>
        <v/>
      </c>
      <c r="F163" s="1315" t="str">
        <f>IF($A$139&lt;&gt;"ชั้น"&amp;'01.ข้อมูลเบื้องต้น'!$H$2,"",IF(AS163="","",AS163))</f>
        <v/>
      </c>
      <c r="G163" s="1326" t="str">
        <f>IF($A$139&lt;&gt;"ชั้น"&amp;'01.ข้อมูลเบื้องต้น'!$H$2,"",IF(AW163="","",AW163))</f>
        <v/>
      </c>
      <c r="H163" s="1327" t="str">
        <f>IF($A$139&lt;&gt;"ชั้น"&amp;'01.ข้อมูลเบื้องต้น'!$H$2,"",IF(BA163="","",BA163))</f>
        <v/>
      </c>
      <c r="I163" s="1327" t="str">
        <f>IF($A$139&lt;&gt;"ชั้น"&amp;'01.ข้อมูลเบื้องต้น'!$H$2,"",IF(BE163="","",BE163))</f>
        <v/>
      </c>
      <c r="J163" s="1327" t="str">
        <f>IF($A$139&lt;&gt;"ชั้น"&amp;'01.ข้อมูลเบื้องต้น'!$H$2,"",IF(BI163="","",BI163))</f>
        <v/>
      </c>
      <c r="K163" s="1327" t="str">
        <f>IF($A$139&lt;&gt;"ชั้น"&amp;'01.ข้อมูลเบื้องต้น'!$H$2,"",IF(BM163="","",BM163))</f>
        <v/>
      </c>
      <c r="L163" s="1328" t="str">
        <f>IF($A$139&lt;&gt;"ชั้น"&amp;'01.ข้อมูลเบื้องต้น'!$H$2,"",IF(BO163="","",BO163))</f>
        <v/>
      </c>
      <c r="M163" s="1326" t="str">
        <f>IF($A$139&lt;&gt;"ชั้น"&amp;'01.ข้อมูลเบื้องต้น'!$H$2,"",IF(BS163="","",BS163))</f>
        <v/>
      </c>
      <c r="N163" s="1327" t="str">
        <f>IF($A$139&lt;&gt;"ชั้น"&amp;'01.ข้อมูลเบื้องต้น'!$H$2,"",IF(BW163="","",BW163))</f>
        <v/>
      </c>
      <c r="O163" s="1327" t="str">
        <f>IF($A$139&lt;&gt;"ชั้น"&amp;'01.ข้อมูลเบื้องต้น'!$H$2,"",IF(CA163="","",CA163))</f>
        <v/>
      </c>
      <c r="P163" s="1327" t="str">
        <f>IF($A$139&lt;&gt;"ชั้น"&amp;'01.ข้อมูลเบื้องต้น'!$H$2,"",IF(CE163="","",CE163))</f>
        <v/>
      </c>
      <c r="Q163" s="1327" t="str">
        <f>IF($A$139&lt;&gt;"ชั้น"&amp;'01.ข้อมูลเบื้องต้น'!$H$2,"",IF(CI163="","",CI163))</f>
        <v/>
      </c>
      <c r="R163" s="1327" t="str">
        <f>IF($A$139&lt;&gt;"ชั้น"&amp;'01.ข้อมูลเบื้องต้น'!$H$2,"",IF(CM163="","",CM163))</f>
        <v/>
      </c>
      <c r="S163" s="1327" t="str">
        <f>IF($A$139&lt;&gt;"ชั้น"&amp;'01.ข้อมูลเบื้องต้น'!$H$2,"",IF(CQ163="","",CQ163))</f>
        <v/>
      </c>
      <c r="T163" s="1327" t="str">
        <f>IF($A$139&lt;&gt;"ชั้น"&amp;'01.ข้อมูลเบื้องต้น'!$H$2,"",IF(CU163="","",CU163))</f>
        <v/>
      </c>
      <c r="U163" s="1327" t="str">
        <f>IF($A$139&lt;&gt;"ชั้น"&amp;'01.ข้อมูลเบื้องต้น'!$H$2,"",IF(CY163="","",CY163))</f>
        <v/>
      </c>
      <c r="V163" s="1327" t="str">
        <f>IF($A$139&lt;&gt;"ชั้น"&amp;'01.ข้อมูลเบื้องต้น'!$H$2,"",IF(DC163="","",DC163))</f>
        <v/>
      </c>
      <c r="W163" s="1327" t="str">
        <f>IF($A$139&lt;&gt;"ชั้น"&amp;'01.ข้อมูลเบื้องต้น'!$H$2,"",IF(DG163="","",DG163))</f>
        <v/>
      </c>
      <c r="X163" s="1327" t="str">
        <f>IF($A$139&lt;&gt;"ชั้น"&amp;'01.ข้อมูลเบื้องต้น'!$H$2,"",IF(DK163="","",DK163))</f>
        <v/>
      </c>
      <c r="Y163" s="1327" t="str">
        <f>IF($A$139&lt;&gt;"ชั้น"&amp;'01.ข้อมูลเบื้องต้น'!$H$2,"",IF(DO163="","",DO163))</f>
        <v/>
      </c>
      <c r="Z163" s="1327" t="str">
        <f>IF($A$139&lt;&gt;"ชั้น"&amp;'01.ข้อมูลเบื้องต้น'!$H$2,"",IF(DS163="","",DS163))</f>
        <v/>
      </c>
      <c r="AA163" s="1420" t="str">
        <f>IF($A$139&lt;&gt;"ชั้น"&amp;'01.ข้อมูลเบื้องต้น'!$H$2,"",IF(DW163="","",DW163))</f>
        <v/>
      </c>
      <c r="AB163" s="1330" t="str">
        <f>IF($A$139&lt;&gt;"ชั้น"&amp;'01.ข้อมูลเบื้องต้น'!$H$2,"",'7.พัฒนาผู้เรียน'!G28)</f>
        <v/>
      </c>
      <c r="AC163" s="1331" t="str">
        <f>IF($A$139&lt;&gt;"ชั้น"&amp;'01.ข้อมูลเบื้องต้น'!$H$2,"",'9.คุณลักษณะ'!I28)</f>
        <v/>
      </c>
      <c r="AH163" s="1233" t="str">
        <f>IF($A$139&lt;&gt;"ชั้น"&amp;'01.ข้อมูลเบื้องต้น'!$H$2,"",IF(VLOOKUP($A163,'02.คีย์เทอม1'!$A$10:$GT$59,189,FALSE)="","",VLOOKUP($A163,'02.คีย์เทอม1'!$A$10:$GT$59,189,FALSE)))</f>
        <v/>
      </c>
      <c r="AI163" s="1233" t="str">
        <f>IF($A$139&lt;&gt;"ชั้น"&amp;'01.ข้อมูลเบื้องต้น'!$H$2,"",IF(VLOOKUP($A163,'03.คีย์เทอม2'!$A$10:$GT$59,189,FALSE)="","",VLOOKUP($A163,'03.คีย์เทอม2'!$A$10:$GT$59,189,FALSE)))</f>
        <v/>
      </c>
      <c r="AJ163" s="1262" t="str">
        <f t="shared" si="120"/>
        <v/>
      </c>
      <c r="AK163" s="1233" t="str">
        <f>IF('2.ชื่อนักเรียน'!R28="มส","มส",IF('2.ชื่อนักเรียน'!R28="ร","ร",IF('2.ชื่อนักเรียน'!R28="ย้าย","ย้าย",IF($B163="","",IF(AJ163="","",IF(AJ163&gt;=75,"เชี่ยวชาญ",IF(AJ163&gt;=65,"ชำนาญ",IF(AJ163&gt;=55,"พัฒนา",IF(AJ163&gt;=50,"เริ่มต้น","ไม่ผ่าน")))))))))</f>
        <v/>
      </c>
      <c r="AL163" s="1233" t="str">
        <f>IF($A$139&lt;&gt;"ชั้น"&amp;'01.ข้อมูลเบื้องต้น'!$H$2,"",IF(VLOOKUP($A163,'02.คีย์เทอม1'!$A$10:$GT$59,193,FALSE)="","",VLOOKUP($A163,'02.คีย์เทอม1'!$A$10:$GT$59,193,FALSE)))</f>
        <v/>
      </c>
      <c r="AM163" s="1233" t="str">
        <f>IF($A$139&lt;&gt;"ชั้น"&amp;'01.ข้อมูลเบื้องต้น'!$H$2,"",IF(VLOOKUP($A163,'03.คีย์เทอม2'!$A$10:$GT$59,193,FALSE)="","",VLOOKUP($A163,'03.คีย์เทอม2'!$A$10:$GT$59,193,FALSE)))</f>
        <v/>
      </c>
      <c r="AN163" s="1262" t="str">
        <f t="shared" si="144"/>
        <v/>
      </c>
      <c r="AO163" s="1233" t="str">
        <f>IF('2.ชื่อนักเรียน'!R28="มส","มส",IF('2.ชื่อนักเรียน'!R28="ร","ร",IF('2.ชื่อนักเรียน'!R28="ย้าย","ย้าย",IF($B163="","",IF(AN163="","",IF(AN163&gt;=75,"เชี่ยวชาญ",IF(AN163&gt;=65,"ชำนาญ",IF(AN163&gt;=55,"พัฒนา",IF(AN163&gt;=50,"เริ่มต้น","ไม่ผ่าน")))))))))</f>
        <v/>
      </c>
      <c r="AP163" s="1233" t="str">
        <f>IF($A$139&lt;&gt;"ชั้น"&amp;'01.ข้อมูลเบื้องต้น'!$H$2,"",IF(VLOOKUP($A163,'02.คีย์เทอม1'!$A$10:$GT$59,195,FALSE)="","",VLOOKUP($A163,'02.คีย์เทอม1'!$A$10:$GT$59,195,FALSE)))</f>
        <v/>
      </c>
      <c r="AQ163" s="1233" t="str">
        <f>IF($A$139&lt;&gt;"ชั้น"&amp;'01.ข้อมูลเบื้องต้น'!$H$2,"",IF(VLOOKUP($A163,'03.คีย์เทอม2'!$A$10:$GT$59,195,FALSE)="","",VLOOKUP($A163,'03.คีย์เทอม2'!$A$10:$GT$59,195,FALSE)))</f>
        <v/>
      </c>
      <c r="AR163" s="1262" t="str">
        <f t="shared" si="145"/>
        <v/>
      </c>
      <c r="AS163" s="1233" t="str">
        <f>IF('2.ชื่อนักเรียน'!R28="มส","มส",IF('2.ชื่อนักเรียน'!R28="ร","ร",IF('2.ชื่อนักเรียน'!R28="ย้าย","ย้าย",IF($B163="","",IF(AR163="","",IF(AR163&gt;=75,"เชี่ยวชาญ",IF(AR163&gt;=65,"ชำนาญ",IF(AR163&gt;=55,"พัฒนา",IF(AR163&gt;=50,"เริ่มต้น","ไม่ผ่าน")))))))))</f>
        <v/>
      </c>
      <c r="AT163" s="1233" t="str">
        <f>IF($A$139&lt;&gt;"ชั้น"&amp;'01.ข้อมูลเบื้องต้น'!$H$2,"",IF(VLOOKUP($A163,'02.คีย์เทอม1'!$A$10:$GT$59,196,FALSE)="","",VLOOKUP($A163,'02.คีย์เทอม1'!$A$10:$GT$59,196,FALSE)))</f>
        <v/>
      </c>
      <c r="AU163" s="1233" t="str">
        <f>IF($A$139&lt;&gt;"ชั้น"&amp;'01.ข้อมูลเบื้องต้น'!$H$2,"",IF(VLOOKUP($A163,'03.คีย์เทอม2'!$A$10:$GT$59,196,FALSE)="","",VLOOKUP($A163,'03.คีย์เทอม2'!$A$10:$GT$59,196,FALSE)))</f>
        <v/>
      </c>
      <c r="AV163" s="1262" t="str">
        <f t="shared" si="146"/>
        <v/>
      </c>
      <c r="AW163" s="1233" t="str">
        <f>IF('2.ชื่อนักเรียน'!R28="มส","มส",IF('2.ชื่อนักเรียน'!R28="ร","ร",IF('2.ชื่อนักเรียน'!R28="ย้าย","ย้าย",IF($B163="","",IF(AV163="","",IF(AV163&gt;=75,"เชี่ยวชาญ",IF(AV163&gt;=65,"ชำนาญ",IF(AV163&gt;=55,"พัฒนา",IF(AV163&gt;=50,"เริ่มต้น","ไม่ผ่าน")))))))))</f>
        <v/>
      </c>
      <c r="AX163" s="1233" t="str">
        <f>IF($A$139&lt;&gt;"ชั้น"&amp;'01.ข้อมูลเบื้องต้น'!$H$2,"",IF(VLOOKUP($A163,'02.คีย์เทอม1'!$A$10:$GT$59,197,FALSE)="","",VLOOKUP($A163,'02.คีย์เทอม1'!$A$10:$GT$59,197,FALSE)))</f>
        <v/>
      </c>
      <c r="AY163" s="1233" t="str">
        <f>IF($A$139&lt;&gt;"ชั้น"&amp;'01.ข้อมูลเบื้องต้น'!$H$2,"",IF(VLOOKUP($A163,'03.คีย์เทอม2'!$A$10:$GT$59,197,FALSE)="","",VLOOKUP($A163,'03.คีย์เทอม2'!$A$10:$GT$59,197,FALSE)))</f>
        <v/>
      </c>
      <c r="AZ163" s="1262" t="str">
        <f t="shared" si="147"/>
        <v/>
      </c>
      <c r="BA163" s="1233" t="str">
        <f>IF('2.ชื่อนักเรียน'!R28="มส","มส",IF('2.ชื่อนักเรียน'!R28="ร","ร",IF('2.ชื่อนักเรียน'!R28="ย้าย","ย้าย",IF($B163="","",IF(AZ163="","",IF(AZ163&gt;=75,"เชี่ยวชาญ",IF(AZ163&gt;=65,"ชำนาญ",IF(AZ163&gt;=55,"พัฒนา",IF(AZ163&gt;=50,"เริ่มต้น","ไม่ผ่าน")))))))))</f>
        <v/>
      </c>
      <c r="BB163" s="1233" t="str">
        <f>IF($A$139&lt;&gt;"ชั้น"&amp;'01.ข้อมูลเบื้องต้น'!$H$2,"",IF(VLOOKUP($A163,'02.คีย์เทอม1'!$A$10:$GT$59,198,FALSE)="","",VLOOKUP($A163,'02.คีย์เทอม1'!$A$10:$GT$59,198,FALSE)))</f>
        <v/>
      </c>
      <c r="BC163" s="1233" t="str">
        <f>IF($A$139&lt;&gt;"ชั้น"&amp;'01.ข้อมูลเบื้องต้น'!$H$2,"",IF(VLOOKUP($A163,'03.คีย์เทอม2'!$A$10:$GT$59,198,FALSE)="","",VLOOKUP($A163,'03.คีย์เทอม2'!$A$10:$GT$59,198,FALSE)))</f>
        <v/>
      </c>
      <c r="BD163" s="1262" t="str">
        <f t="shared" si="148"/>
        <v/>
      </c>
      <c r="BE163" s="1233" t="str">
        <f>IF('2.ชื่อนักเรียน'!R28="มส","มส",IF('2.ชื่อนักเรียน'!R28="ร","ร",IF('2.ชื่อนักเรียน'!R28="ย้าย","ย้าย",IF($B163="","",IF(BD163="","",IF(BD163&gt;=75,"เชี่ยวชาญ",IF(BD163&gt;=65,"ชำนาญ",IF(BD163&gt;=55,"พัฒนา",IF(BD163&gt;=50,"เริ่มต้น","ไม่ผ่าน")))))))))</f>
        <v/>
      </c>
      <c r="BF163" s="1233" t="str">
        <f>IF($A$139&lt;&gt;"ชั้น"&amp;'01.ข้อมูลเบื้องต้น'!$H$2,"",IF(VLOOKUP($A163,'02.คีย์เทอม1'!$A$10:$GT$59,199,FALSE)="","",VLOOKUP($A163,'02.คีย์เทอม1'!$A$10:$GT$59,199,FALSE)))</f>
        <v/>
      </c>
      <c r="BG163" s="1233" t="str">
        <f>IF($A$139&lt;&gt;"ชั้น"&amp;'01.ข้อมูลเบื้องต้น'!$H$2,"",IF(VLOOKUP($A163,'03.คีย์เทอม2'!$A$10:$GT$59,199,FALSE)="","",VLOOKUP($A163,'03.คีย์เทอม2'!$A$10:$GT$59,199,FALSE)))</f>
        <v/>
      </c>
      <c r="BH163" s="1262" t="str">
        <f t="shared" si="149"/>
        <v/>
      </c>
      <c r="BI163" s="1233" t="str">
        <f>IF('2.ชื่อนักเรียน'!R28="มส","มส",IF('2.ชื่อนักเรียน'!R28="ร","ร",IF('2.ชื่อนักเรียน'!R28="ย้าย","ย้าย",IF($B163="","",IF(BH163="","",IF(BH163&gt;=75,"เชี่ยวชาญ",IF(BH163&gt;=65,"ชำนาญ",IF(BH163&gt;=55,"พัฒนา",IF(BH163&gt;=50,"เริ่มต้น","ไม่ผ่าน")))))))))</f>
        <v/>
      </c>
      <c r="BJ163" s="1233" t="str">
        <f>IF($A$139&lt;&gt;"ชั้น"&amp;'01.ข้อมูลเบื้องต้น'!$H$2,"",IF(VLOOKUP($A163,'02.คีย์เทอม1'!$A$10:$GT$59,200,FALSE)="","",VLOOKUP($A163,'02.คีย์เทอม1'!$A$10:$GT$59,200,FALSE)))</f>
        <v/>
      </c>
      <c r="BK163" s="1233" t="str">
        <f>IF($A$139&lt;&gt;"ชั้น"&amp;'01.ข้อมูลเบื้องต้น'!$H$2,"",IF(VLOOKUP($A163,'03.คีย์เทอม2'!$A$10:$GT$59,200,FALSE)="","",VLOOKUP($A163,'03.คีย์เทอม2'!$A$10:$GT$59,200,FALSE)))</f>
        <v/>
      </c>
      <c r="BL163" s="1262" t="str">
        <f t="shared" si="150"/>
        <v/>
      </c>
      <c r="BM163" s="1233" t="str">
        <f>IF('2.ชื่อนักเรียน'!R28="มส","มส",IF('2.ชื่อนักเรียน'!R28="ร","ร",IF('2.ชื่อนักเรียน'!R28="ย้าย","ย้าย",IF($B163="","",IF(BL163="","",IF(BL163&gt;=75,"เชี่ยวชาญ",IF(BL163&gt;=65,"ชำนาญ",IF(BL163&gt;=55,"พัฒนา",IF(BL163&gt;=50,"เริ่มต้น","ไม่ผ่าน")))))))))</f>
        <v/>
      </c>
      <c r="BN163" s="1262" t="str">
        <f t="shared" si="151"/>
        <v/>
      </c>
      <c r="BO163" s="1233" t="str">
        <f>IF('2.ชื่อนักเรียน'!R28="มส","มส",IF('2.ชื่อนักเรียน'!R28="ร","ร",IF('2.ชื่อนักเรียน'!R28="ย้าย","ย้าย",IF($B163="","",IF(BN163="","",IF(BN163&gt;=75,"เชี่ยวชาญ",IF(BN163&gt;=65,"ชำนาญ",IF(BN163&gt;=55,"พัฒนา",IF(BN163&gt;=50,"เริ่มต้น","ไม่ผ่าน")))))))))</f>
        <v/>
      </c>
      <c r="BP163" s="1233" t="str">
        <f>IF($A$139&lt;&gt;"ชั้น"&amp;'01.ข้อมูลเบื้องต้น'!$H$2,"",IF(VLOOKUP($A163,'02.คีย์เทอม1'!$A$10:$GT$59,110,FALSE)="","",VLOOKUP($A163,'02.คีย์เทอม1'!$A$10:$GT$59,110,FALSE)))</f>
        <v/>
      </c>
      <c r="BQ163" s="1233" t="str">
        <f>IF($A$139&lt;&gt;"ชั้น"&amp;'01.ข้อมูลเบื้องต้น'!$H$2,"",IF(VLOOKUP($A163,'03.คีย์เทอม2'!$A$10:$GT$59,110,FALSE)="","",VLOOKUP($A163,'03.คีย์เทอม2'!$A$10:$GT$59,110,FALSE)))</f>
        <v/>
      </c>
      <c r="BR163" s="1262" t="str">
        <f t="shared" si="152"/>
        <v/>
      </c>
      <c r="BS163" s="1233" t="str">
        <f>IF('2.ชื่อนักเรียน'!R28="มส","มส",IF('2.ชื่อนักเรียน'!R28="ร","ร",IF('2.ชื่อนักเรียน'!R28="ย้าย","ย้าย",IF($B163="","",IF(BR163="","",IF(BR163&gt;=75,"เชี่ยวชาญ",IF(BR163&gt;=65,"ชำนาญ",IF(BR163&gt;=55,"พัฒนา",IF(BR163&gt;=50,"เริ่มต้น","ไม่ผ่าน")))))))))</f>
        <v/>
      </c>
      <c r="BT163" s="1233" t="str">
        <f>IF($A$139&lt;&gt;"ชั้น"&amp;'01.ข้อมูลเบื้องต้น'!$H$2,"",IF(VLOOKUP($A163,'02.คีย์เทอม1'!$A$10:$GT$59,115,FALSE)="","",VLOOKUP($A163,'02.คีย์เทอม1'!$A$10:$GT$59,115,FALSE)))</f>
        <v/>
      </c>
      <c r="BU163" s="1233" t="str">
        <f>IF($A$139&lt;&gt;"ชั้น"&amp;'01.ข้อมูลเบื้องต้น'!$H$2,"",IF(VLOOKUP($A163,'03.คีย์เทอม2'!$A$10:$GT$59,115,FALSE)="","",VLOOKUP($A163,'03.คีย์เทอม2'!$A$10:$GT$59,115,FALSE)))</f>
        <v/>
      </c>
      <c r="BV163" s="1262" t="str">
        <f t="shared" si="153"/>
        <v/>
      </c>
      <c r="BW163" s="1233" t="str">
        <f>IF('2.ชื่อนักเรียน'!R28="มส","มส",IF('2.ชื่อนักเรียน'!R28="ร","ร",IF('2.ชื่อนักเรียน'!R28="ย้าย","ย้าย",IF($B163="","",IF(BV163="","",IF(BV163&gt;=75,"เชี่ยวชาญ",IF(BV163&gt;=65,"ชำนาญ",IF(BV163&gt;=55,"พัฒนา",IF(BV163&gt;=50,"เริ่มต้น","ไม่ผ่าน")))))))))</f>
        <v/>
      </c>
      <c r="BX163" s="1233" t="str">
        <f>IF($A$139&lt;&gt;"ชั้น"&amp;'01.ข้อมูลเบื้องต้น'!$H$2,"",IF(VLOOKUP($A163,'02.คีย์เทอม1'!$A$10:$GT$59,120,FALSE)="","",VLOOKUP($A163,'02.คีย์เทอม1'!$A$10:$GT$59,120,FALSE)))</f>
        <v/>
      </c>
      <c r="BY163" s="1233" t="str">
        <f>IF($A$139&lt;&gt;"ชั้น"&amp;'01.ข้อมูลเบื้องต้น'!$H$2,"",IF(VLOOKUP($A163,'03.คีย์เทอม2'!$A$10:$GT$59,120,FALSE)="","",VLOOKUP($A163,'03.คีย์เทอม2'!$A$10:$GT$59,120,FALSE)))</f>
        <v/>
      </c>
      <c r="BZ163" s="1262" t="str">
        <f t="shared" si="154"/>
        <v/>
      </c>
      <c r="CA163" s="1233" t="str">
        <f>IF('2.ชื่อนักเรียน'!R28="มส","มส",IF('2.ชื่อนักเรียน'!R28="ร","ร",IF('2.ชื่อนักเรียน'!R28="ย้าย","ย้าย",IF($B163="","",IF(BZ163="","",IF(BZ163&gt;=75,"เชี่ยวชาญ",IF(BZ163&gt;=65,"ชำนาญ",IF(BZ163&gt;=55,"พัฒนา",IF(BZ163&gt;=50,"เริ่มต้น","ไม่ผ่าน")))))))))</f>
        <v/>
      </c>
      <c r="CB163" s="1233" t="str">
        <f>IF($A$139&lt;&gt;"ชั้น"&amp;'01.ข้อมูลเบื้องต้น'!$H$2,"",IF(VLOOKUP($A163,'02.คีย์เทอม1'!$A$10:$GT$59,125,FALSE)="","",VLOOKUP($A163,'02.คีย์เทอม1'!$A$10:$GT$59,125,FALSE)))</f>
        <v/>
      </c>
      <c r="CC163" s="1233" t="str">
        <f>IF($A$139&lt;&gt;"ชั้น"&amp;'01.ข้อมูลเบื้องต้น'!$H$2,"",IF(VLOOKUP($A163,'03.คีย์เทอม2'!$A$10:$GT$59,125,FALSE)="","",VLOOKUP($A163,'03.คีย์เทอม2'!$A$10:$GT$59,125,FALSE)))</f>
        <v/>
      </c>
      <c r="CD163" s="1262" t="str">
        <f t="shared" si="155"/>
        <v/>
      </c>
      <c r="CE163" s="1233" t="str">
        <f>IF('2.ชื่อนักเรียน'!R28="มส","มส",IF('2.ชื่อนักเรียน'!R28="ร","ร",IF('2.ชื่อนักเรียน'!R28="ย้าย","ย้าย",IF($B163="","",IF(CD163="","",IF(CD163&gt;=75,"เชี่ยวชาญ",IF(CD163&gt;=65,"ชำนาญ",IF(CD163&gt;=55,"พัฒนา",IF(CD163&gt;=50,"เริ่มต้น","ไม่ผ่าน")))))))))</f>
        <v/>
      </c>
      <c r="CF163" s="1233" t="str">
        <f>IF($A$139&lt;&gt;"ชั้น"&amp;'01.ข้อมูลเบื้องต้น'!$H$2,"",IF(VLOOKUP($A163,'02.คีย์เทอม1'!$A$10:$GT$59,130,FALSE)="","",VLOOKUP($A163,'02.คีย์เทอม1'!$A$10:$GT$59,130,FALSE)))</f>
        <v/>
      </c>
      <c r="CG163" s="1233" t="str">
        <f>IF($A$139&lt;&gt;"ชั้น"&amp;'01.ข้อมูลเบื้องต้น'!$H$2,"",IF(VLOOKUP($A163,'03.คีย์เทอม2'!$A$10:$GT$59,130,FALSE)="","",VLOOKUP($A163,'03.คีย์เทอม2'!$A$10:$GT$59,130,FALSE)))</f>
        <v/>
      </c>
      <c r="CH163" s="1262" t="str">
        <f t="shared" si="156"/>
        <v/>
      </c>
      <c r="CI163" s="1233" t="str">
        <f>IF('2.ชื่อนักเรียน'!R28="มส","มส",IF('2.ชื่อนักเรียน'!R28="ร","ร",IF('2.ชื่อนักเรียน'!R28="ย้าย","ย้าย",IF($B163="","",IF(CH163="","",IF(CH163&gt;=75,"เชี่ยวชาญ",IF(CH163&gt;=65,"ชำนาญ",IF(CH163&gt;=55,"พัฒนา",IF(CH163&gt;=50,"เริ่มต้น","ไม่ผ่าน")))))))))</f>
        <v/>
      </c>
      <c r="CJ163" s="1233" t="str">
        <f>IF($A$139&lt;&gt;"ชั้น"&amp;'01.ข้อมูลเบื้องต้น'!$H$2,"",IF(VLOOKUP($A163,'02.คีย์เทอม1'!$A$10:$GT$59,135,FALSE)="","",VLOOKUP($A163,'02.คีย์เทอม1'!$A$10:$GT$59,135,FALSE)))</f>
        <v/>
      </c>
      <c r="CK163" s="1233" t="str">
        <f>IF($A$139&lt;&gt;"ชั้น"&amp;'01.ข้อมูลเบื้องต้น'!$H$2,"",IF(VLOOKUP($A163,'03.คีย์เทอม2'!$A$10:$GT$59,135,FALSE)="","",VLOOKUP($A163,'03.คีย์เทอม2'!$A$10:$GT$59,135,FALSE)))</f>
        <v/>
      </c>
      <c r="CL163" s="1262" t="str">
        <f t="shared" si="157"/>
        <v/>
      </c>
      <c r="CM163" s="1233" t="str">
        <f>IF('2.ชื่อนักเรียน'!R28="มส","มส",IF('2.ชื่อนักเรียน'!R28="ร","ร",IF('2.ชื่อนักเรียน'!R28="ย้าย","ย้าย",IF($B163="","",IF(CL163="","",IF(CL163&gt;=75,"เชี่ยวชาญ",IF(CL163&gt;=65,"ชำนาญ",IF(CL163&gt;=55,"พัฒนา",IF(CL163&gt;=50,"เริ่มต้น","ไม่ผ่าน")))))))))</f>
        <v/>
      </c>
      <c r="CN163" s="1233" t="str">
        <f>IF($A$139&lt;&gt;"ชั้น"&amp;'01.ข้อมูลเบื้องต้น'!$H$2,"",IF(VLOOKUP($A163,'02.คีย์เทอม1'!$A$10:$GT$59,140,FALSE)="","",VLOOKUP($A163,'02.คีย์เทอม1'!$A$10:$GT$59,140,FALSE)))</f>
        <v/>
      </c>
      <c r="CO163" s="1233" t="str">
        <f>IF($A$139&lt;&gt;"ชั้น"&amp;'01.ข้อมูลเบื้องต้น'!$H$2,"",IF(VLOOKUP($A163,'03.คีย์เทอม2'!$A$10:$GT$59,140,FALSE)="","",VLOOKUP($A163,'03.คีย์เทอม2'!$A$10:$GT$59,140,FALSE)))</f>
        <v/>
      </c>
      <c r="CP163" s="1262" t="str">
        <f t="shared" si="158"/>
        <v/>
      </c>
      <c r="CQ163" s="1233" t="str">
        <f>IF('2.ชื่อนักเรียน'!R28="มส","มส",IF('2.ชื่อนักเรียน'!R28="ร","ร",IF('2.ชื่อนักเรียน'!R28="ย้าย","ย้าย",IF($B163="","",IF(CP163="","",IF(CP163&gt;=75,"เชี่ยวชาญ",IF(CP163&gt;=65,"ชำนาญ",IF(CP163&gt;=55,"พัฒนา",IF(CP163&gt;=50,"เริ่มต้น","ไม่ผ่าน")))))))))</f>
        <v/>
      </c>
      <c r="CR163" s="1233" t="str">
        <f>IF($A$139&lt;&gt;"ชั้น"&amp;'01.ข้อมูลเบื้องต้น'!$H$2,"",IF(VLOOKUP($A163,'02.คีย์เทอม1'!$A$10:$GT$59,145,FALSE)="","",VLOOKUP($A163,'02.คีย์เทอม1'!$A$10:$GT$59,145,FALSE)))</f>
        <v/>
      </c>
      <c r="CS163" s="1233" t="str">
        <f>IF($A$139&lt;&gt;"ชั้น"&amp;'01.ข้อมูลเบื้องต้น'!$H$2,"",IF(VLOOKUP($A163,'03.คีย์เทอม2'!$A$10:$GT$59,145,FALSE)="","",VLOOKUP($A163,'03.คีย์เทอม2'!$A$10:$GT$59,145,FALSE)))</f>
        <v/>
      </c>
      <c r="CT163" s="1262" t="str">
        <f t="shared" si="159"/>
        <v/>
      </c>
      <c r="CU163" s="1233" t="str">
        <f>IF('2.ชื่อนักเรียน'!R28="มส","มส",IF('2.ชื่อนักเรียน'!R28="ร","ร",IF('2.ชื่อนักเรียน'!R28="ย้าย","ย้าย",IF($B163="","",IF(CT163="","",IF(CT163&gt;=75,"เชี่ยวชาญ",IF(CT163&gt;=65,"ชำนาญ",IF(CT163&gt;=55,"พัฒนา",IF(CT163&gt;=50,"เริ่มต้น","ไม่ผ่าน")))))))))</f>
        <v/>
      </c>
      <c r="CV163" s="1233" t="str">
        <f>IF($A$139&lt;&gt;"ชั้น"&amp;'01.ข้อมูลเบื้องต้น'!$H$2,"",IF(VLOOKUP($A163,'02.คีย์เทอม1'!$A$10:$GT$59,150,FALSE)="","",VLOOKUP($A163,'02.คีย์เทอม1'!$A$10:$GT$59,150,FALSE)))</f>
        <v/>
      </c>
      <c r="CW163" s="1233" t="str">
        <f>IF($A$139&lt;&gt;"ชั้น"&amp;'01.ข้อมูลเบื้องต้น'!$H$2,"",IF(VLOOKUP($A163,'03.คีย์เทอม2'!$A$10:$GT$59,150,FALSE)="","",VLOOKUP($A163,'03.คีย์เทอม2'!$A$10:$GT$59,150,FALSE)))</f>
        <v/>
      </c>
      <c r="CX163" s="1262" t="str">
        <f t="shared" si="160"/>
        <v/>
      </c>
      <c r="CY163" s="1233" t="str">
        <f>IF('2.ชื่อนักเรียน'!R28="มส","มส",IF('2.ชื่อนักเรียน'!R28="ร","ร",IF('2.ชื่อนักเรียน'!R28="ย้าย","ย้าย",IF($B163="","",IF(CX163="","",IF(CX163&gt;=75,"เชี่ยวชาญ",IF(CX163&gt;=65,"ชำนาญ",IF(CX163&gt;=55,"พัฒนา",IF(CX163&gt;=50,"เริ่มต้น","ไม่ผ่าน")))))))))</f>
        <v/>
      </c>
      <c r="CZ163" s="1233" t="str">
        <f>IF($A$139&lt;&gt;"ชั้น"&amp;'01.ข้อมูลเบื้องต้น'!$H$2,"",IF(VLOOKUP($A163,'02.คีย์เทอม1'!$A$10:$GT$59,155,FALSE)="","",VLOOKUP($A163,'02.คีย์เทอม1'!$A$10:$GT$59,155,FALSE)))</f>
        <v/>
      </c>
      <c r="DA163" s="1233" t="str">
        <f>IF($A$139&lt;&gt;"ชั้น"&amp;'01.ข้อมูลเบื้องต้น'!$H$2,"",IF(VLOOKUP($A163,'03.คีย์เทอม2'!$A$10:$GT$59,155,FALSE)="","",VLOOKUP($A163,'03.คีย์เทอม2'!$A$10:$GT$59,155,FALSE)))</f>
        <v/>
      </c>
      <c r="DB163" s="1262" t="str">
        <f t="shared" si="161"/>
        <v/>
      </c>
      <c r="DC163" s="1233" t="str">
        <f>IF('2.ชื่อนักเรียน'!R28="มส","มส",IF('2.ชื่อนักเรียน'!R28="ร","ร",IF('2.ชื่อนักเรียน'!R28="ย้าย","ย้าย",IF($B163="","",IF(DB163="","",IF(DB163&gt;=75,"เชี่ยวชาญ",IF(DB163&gt;=65,"ชำนาญ",IF(DB163&gt;=55,"พัฒนา",IF(DB163&gt;=50,"เริ่มต้น","ไม่ผ่าน")))))))))</f>
        <v/>
      </c>
      <c r="DD163" s="1233" t="str">
        <f>IF($A$139&lt;&gt;"ชั้น"&amp;'01.ข้อมูลเบื้องต้น'!$H$2,"",IF(VLOOKUP($A163,'02.คีย์เทอม1'!$A$10:$GT$59,160,FALSE)="","",VLOOKUP($A163,'02.คีย์เทอม1'!$A$10:$GT$59,160,FALSE)))</f>
        <v/>
      </c>
      <c r="DE163" s="1233" t="str">
        <f>IF($A$139&lt;&gt;"ชั้น"&amp;'01.ข้อมูลเบื้องต้น'!$H$2,"",IF(VLOOKUP($A163,'03.คีย์เทอม2'!$A$10:$GT$59,160,FALSE)="","",VLOOKUP($A163,'03.คีย์เทอม2'!$A$10:$GT$59,160,FALSE)))</f>
        <v/>
      </c>
      <c r="DF163" s="1262" t="str">
        <f t="shared" si="162"/>
        <v/>
      </c>
      <c r="DG163" s="1233" t="str">
        <f>IF('2.ชื่อนักเรียน'!R28="มส","มส",IF('2.ชื่อนักเรียน'!R28="ร","ร",IF('2.ชื่อนักเรียน'!R28="ย้าย","ย้าย",IF($B163="","",IF(DF163="","",IF(DF163&gt;=75,"เชี่ยวชาญ",IF(DF163&gt;=65,"ชำนาญ",IF(DF163&gt;=55,"พัฒนา",IF(DF163&gt;=50,"เริ่มต้น","ไม่ผ่าน")))))))))</f>
        <v/>
      </c>
      <c r="DH163" s="1233" t="str">
        <f>IF($A$139&lt;&gt;"ชั้น"&amp;'01.ข้อมูลเบื้องต้น'!$H$2,"",IF(VLOOKUP($A163,'02.คีย์เทอม1'!$A$10:$GT$59,165,FALSE)="","",VLOOKUP($A163,'02.คีย์เทอม1'!$A$10:$GT$59,165,FALSE)))</f>
        <v/>
      </c>
      <c r="DI163" s="1233" t="str">
        <f>IF($A$139&lt;&gt;"ชั้น"&amp;'01.ข้อมูลเบื้องต้น'!$H$2,"",IF(VLOOKUP($A163,'03.คีย์เทอม2'!$A$10:$GT$59,165,FALSE)="","",VLOOKUP($A163,'03.คีย์เทอม2'!$A$10:$GT$59,165,FALSE)))</f>
        <v/>
      </c>
      <c r="DJ163" s="1262" t="str">
        <f t="shared" si="163"/>
        <v/>
      </c>
      <c r="DK163" s="1233" t="str">
        <f>IF('2.ชื่อนักเรียน'!R28="มส","มส",IF('2.ชื่อนักเรียน'!R28="ร","ร",IF('2.ชื่อนักเรียน'!R28="ย้าย","ย้าย",IF($B163="","",IF(DJ163="","",IF(DJ163&gt;=75,"เชี่ยวชาญ",IF(DJ163&gt;=65,"ชำนาญ",IF(DJ163&gt;=55,"พัฒนา",IF(DJ163&gt;=50,"เริ่มต้น","ไม่ผ่าน")))))))))</f>
        <v/>
      </c>
      <c r="DL163" s="1233" t="str">
        <f>IF($A$139&lt;&gt;"ชั้น"&amp;'01.ข้อมูลเบื้องต้น'!$H$2,"",IF(VLOOKUP($A163,'02.คีย์เทอม1'!$A$10:$GT$59,170,FALSE)="","",VLOOKUP($A163,'02.คีย์เทอม1'!$A$10:$GT$59,170,FALSE)))</f>
        <v/>
      </c>
      <c r="DM163" s="1233" t="str">
        <f>IF($A$139&lt;&gt;"ชั้น"&amp;'01.ข้อมูลเบื้องต้น'!$H$2,"",IF(VLOOKUP($A163,'03.คีย์เทอม2'!$A$10:$GT$59,170,FALSE)="","",VLOOKUP($A163,'03.คีย์เทอม2'!$A$10:$GT$59,170,FALSE)))</f>
        <v/>
      </c>
      <c r="DN163" s="1262" t="str">
        <f t="shared" si="164"/>
        <v/>
      </c>
      <c r="DO163" s="1233" t="str">
        <f>IF('2.ชื่อนักเรียน'!R28="มส","มส",IF('2.ชื่อนักเรียน'!R28="ร","ร",IF('2.ชื่อนักเรียน'!R28="ย้าย","ย้าย",IF($B163="","",IF(DN163="","",IF(DN163&gt;=75,"เชี่ยวชาญ",IF(DN163&gt;=65,"ชำนาญ",IF(DN163&gt;=55,"พัฒนา",IF(DN163&gt;=50,"เริ่มต้น","ไม่ผ่าน")))))))))</f>
        <v/>
      </c>
      <c r="DP163" s="1233" t="str">
        <f>IF($A$139&lt;&gt;"ชั้น"&amp;'01.ข้อมูลเบื้องต้น'!$H$2,"",IF(VLOOKUP($A163,'02.คีย์เทอม1'!$A$10:$GT$59,175,FALSE)="","",VLOOKUP($A163,'02.คีย์เทอม1'!$A$10:$GT$59,175,FALSE)))</f>
        <v/>
      </c>
      <c r="DQ163" s="1233" t="str">
        <f>IF($A$139&lt;&gt;"ชั้น"&amp;'01.ข้อมูลเบื้องต้น'!$H$2,"",IF(VLOOKUP($A163,'03.คีย์เทอม2'!$A$10:$GT$59,175,FALSE)="","",VLOOKUP($A163,'03.คีย์เทอม2'!$A$10:$GT$59,175,FALSE)))</f>
        <v/>
      </c>
      <c r="DR163" s="1262" t="str">
        <f t="shared" si="165"/>
        <v/>
      </c>
      <c r="DS163" s="1233" t="str">
        <f>IF('2.ชื่อนักเรียน'!R28="มส","มส",IF('2.ชื่อนักเรียน'!R28="ร","ร",IF('2.ชื่อนักเรียน'!R28="ย้าย","ย้าย",IF($B163="","",IF(DR163="","",IF(DR163&gt;=75,"เชี่ยวชาญ",IF(DR163&gt;=65,"ชำนาญ",IF(DR163&gt;=55,"พัฒนา",IF(DR163&gt;=50,"เริ่มต้น","ไม่ผ่าน")))))))))</f>
        <v/>
      </c>
      <c r="DT163" s="1233" t="str">
        <f>IF($A$139&lt;&gt;"ชั้น"&amp;'01.ข้อมูลเบื้องต้น'!$H$2,"",IF(VLOOKUP($A163,'02.คีย์เทอม1'!$A$10:$GT$59,180,FALSE)="","",VLOOKUP($A163,'02.คีย์เทอม1'!$A$10:$GT$59,180,FALSE)))</f>
        <v/>
      </c>
      <c r="DU163" s="1233" t="str">
        <f>IF($A$139&lt;&gt;"ชั้น"&amp;'01.ข้อมูลเบื้องต้น'!$H$2,"",IF(VLOOKUP($A163,'03.คีย์เทอม2'!$A$10:$GT$59,180,FALSE)="","",VLOOKUP($A163,'03.คีย์เทอม2'!$A$10:$GT$59,180,FALSE)))</f>
        <v/>
      </c>
      <c r="DV163" s="1262" t="str">
        <f t="shared" si="166"/>
        <v/>
      </c>
      <c r="DW163" s="1233" t="str">
        <f>IF('2.ชื่อนักเรียน'!R28="มส","มส",IF('2.ชื่อนักเรียน'!R28="ร","ร",IF('2.ชื่อนักเรียน'!R28="ย้าย","ย้าย",IF($B163="","",IF(DV163="","",IF(DV163&gt;=75,"เชี่ยวชาญ",IF(DV163&gt;=65,"ชำนาญ",IF(DV163&gt;=55,"พัฒนา",IF(DV163&gt;=50,"เริ่มต้น","ไม่ผ่าน")))))))))</f>
        <v/>
      </c>
    </row>
    <row r="164" spans="1:127" ht="16.8" customHeight="1">
      <c r="A164" s="1323">
        <v>19</v>
      </c>
      <c r="B164" s="1312" t="str">
        <f>IF('2.ชื่อนักเรียน'!C29="","",'2.ชื่อนักเรียน'!C29)</f>
        <v/>
      </c>
      <c r="C164" s="1313" t="str">
        <f>IF('2.ชื่อนักเรียน'!D29="","",'2.ชื่อนักเรียน'!D29)</f>
        <v/>
      </c>
      <c r="D164" s="1314" t="str">
        <f>IF($A$139&lt;&gt;"ชั้น"&amp;'01.ข้อมูลเบื้องต้น'!$H$2,"",IF(AK164="","",AK164))</f>
        <v/>
      </c>
      <c r="E164" s="1314" t="str">
        <f>IF($A$139&lt;&gt;"ชั้น"&amp;'01.ข้อมูลเบื้องต้น'!$H$2,"",IF(AO164="","",AO164))</f>
        <v/>
      </c>
      <c r="F164" s="1315" t="str">
        <f>IF($A$139&lt;&gt;"ชั้น"&amp;'01.ข้อมูลเบื้องต้น'!$H$2,"",IF(AS164="","",AS164))</f>
        <v/>
      </c>
      <c r="G164" s="1326" t="str">
        <f>IF($A$139&lt;&gt;"ชั้น"&amp;'01.ข้อมูลเบื้องต้น'!$H$2,"",IF(AW164="","",AW164))</f>
        <v/>
      </c>
      <c r="H164" s="1327" t="str">
        <f>IF($A$139&lt;&gt;"ชั้น"&amp;'01.ข้อมูลเบื้องต้น'!$H$2,"",IF(BA164="","",BA164))</f>
        <v/>
      </c>
      <c r="I164" s="1327" t="str">
        <f>IF($A$139&lt;&gt;"ชั้น"&amp;'01.ข้อมูลเบื้องต้น'!$H$2,"",IF(BE164="","",BE164))</f>
        <v/>
      </c>
      <c r="J164" s="1327" t="str">
        <f>IF($A$139&lt;&gt;"ชั้น"&amp;'01.ข้อมูลเบื้องต้น'!$H$2,"",IF(BI164="","",BI164))</f>
        <v/>
      </c>
      <c r="K164" s="1327" t="str">
        <f>IF($A$139&lt;&gt;"ชั้น"&amp;'01.ข้อมูลเบื้องต้น'!$H$2,"",IF(BM164="","",BM164))</f>
        <v/>
      </c>
      <c r="L164" s="1328" t="str">
        <f>IF($A$139&lt;&gt;"ชั้น"&amp;'01.ข้อมูลเบื้องต้น'!$H$2,"",IF(BO164="","",BO164))</f>
        <v/>
      </c>
      <c r="M164" s="1326" t="str">
        <f>IF($A$139&lt;&gt;"ชั้น"&amp;'01.ข้อมูลเบื้องต้น'!$H$2,"",IF(BS164="","",BS164))</f>
        <v/>
      </c>
      <c r="N164" s="1327" t="str">
        <f>IF($A$139&lt;&gt;"ชั้น"&amp;'01.ข้อมูลเบื้องต้น'!$H$2,"",IF(BW164="","",BW164))</f>
        <v/>
      </c>
      <c r="O164" s="1327" t="str">
        <f>IF($A$139&lt;&gt;"ชั้น"&amp;'01.ข้อมูลเบื้องต้น'!$H$2,"",IF(CA164="","",CA164))</f>
        <v/>
      </c>
      <c r="P164" s="1327" t="str">
        <f>IF($A$139&lt;&gt;"ชั้น"&amp;'01.ข้อมูลเบื้องต้น'!$H$2,"",IF(CE164="","",CE164))</f>
        <v/>
      </c>
      <c r="Q164" s="1327" t="str">
        <f>IF($A$139&lt;&gt;"ชั้น"&amp;'01.ข้อมูลเบื้องต้น'!$H$2,"",IF(CI164="","",CI164))</f>
        <v/>
      </c>
      <c r="R164" s="1327" t="str">
        <f>IF($A$139&lt;&gt;"ชั้น"&amp;'01.ข้อมูลเบื้องต้น'!$H$2,"",IF(CM164="","",CM164))</f>
        <v/>
      </c>
      <c r="S164" s="1327" t="str">
        <f>IF($A$139&lt;&gt;"ชั้น"&amp;'01.ข้อมูลเบื้องต้น'!$H$2,"",IF(CQ164="","",CQ164))</f>
        <v/>
      </c>
      <c r="T164" s="1327" t="str">
        <f>IF($A$139&lt;&gt;"ชั้น"&amp;'01.ข้อมูลเบื้องต้น'!$H$2,"",IF(CU164="","",CU164))</f>
        <v/>
      </c>
      <c r="U164" s="1327" t="str">
        <f>IF($A$139&lt;&gt;"ชั้น"&amp;'01.ข้อมูลเบื้องต้น'!$H$2,"",IF(CY164="","",CY164))</f>
        <v/>
      </c>
      <c r="V164" s="1327" t="str">
        <f>IF($A$139&lt;&gt;"ชั้น"&amp;'01.ข้อมูลเบื้องต้น'!$H$2,"",IF(DC164="","",DC164))</f>
        <v/>
      </c>
      <c r="W164" s="1327" t="str">
        <f>IF($A$139&lt;&gt;"ชั้น"&amp;'01.ข้อมูลเบื้องต้น'!$H$2,"",IF(DG164="","",DG164))</f>
        <v/>
      </c>
      <c r="X164" s="1327" t="str">
        <f>IF($A$139&lt;&gt;"ชั้น"&amp;'01.ข้อมูลเบื้องต้น'!$H$2,"",IF(DK164="","",DK164))</f>
        <v/>
      </c>
      <c r="Y164" s="1327" t="str">
        <f>IF($A$139&lt;&gt;"ชั้น"&amp;'01.ข้อมูลเบื้องต้น'!$H$2,"",IF(DO164="","",DO164))</f>
        <v/>
      </c>
      <c r="Z164" s="1327" t="str">
        <f>IF($A$139&lt;&gt;"ชั้น"&amp;'01.ข้อมูลเบื้องต้น'!$H$2,"",IF(DS164="","",DS164))</f>
        <v/>
      </c>
      <c r="AA164" s="1420" t="str">
        <f>IF($A$139&lt;&gt;"ชั้น"&amp;'01.ข้อมูลเบื้องต้น'!$H$2,"",IF(DW164="","",DW164))</f>
        <v/>
      </c>
      <c r="AB164" s="1330" t="str">
        <f>IF($A$139&lt;&gt;"ชั้น"&amp;'01.ข้อมูลเบื้องต้น'!$H$2,"",'7.พัฒนาผู้เรียน'!G29)</f>
        <v/>
      </c>
      <c r="AC164" s="1331" t="str">
        <f>IF($A$139&lt;&gt;"ชั้น"&amp;'01.ข้อมูลเบื้องต้น'!$H$2,"",'9.คุณลักษณะ'!I29)</f>
        <v/>
      </c>
      <c r="AH164" s="1233" t="str">
        <f>IF($A$139&lt;&gt;"ชั้น"&amp;'01.ข้อมูลเบื้องต้น'!$H$2,"",IF(VLOOKUP($A164,'02.คีย์เทอม1'!$A$10:$GT$59,189,FALSE)="","",VLOOKUP($A164,'02.คีย์เทอม1'!$A$10:$GT$59,189,FALSE)))</f>
        <v/>
      </c>
      <c r="AI164" s="1233" t="str">
        <f>IF($A$139&lt;&gt;"ชั้น"&amp;'01.ข้อมูลเบื้องต้น'!$H$2,"",IF(VLOOKUP($A164,'03.คีย์เทอม2'!$A$10:$GT$59,189,FALSE)="","",VLOOKUP($A164,'03.คีย์เทอม2'!$A$10:$GT$59,189,FALSE)))</f>
        <v/>
      </c>
      <c r="AJ164" s="1262" t="str">
        <f t="shared" si="120"/>
        <v/>
      </c>
      <c r="AK164" s="1233" t="str">
        <f>IF('2.ชื่อนักเรียน'!R29="มส","มส",IF('2.ชื่อนักเรียน'!R29="ร","ร",IF('2.ชื่อนักเรียน'!R29="ย้าย","ย้าย",IF($B164="","",IF(AJ164="","",IF(AJ164&gt;=75,"เชี่ยวชาญ",IF(AJ164&gt;=65,"ชำนาญ",IF(AJ164&gt;=55,"พัฒนา",IF(AJ164&gt;=50,"เริ่มต้น","ไม่ผ่าน")))))))))</f>
        <v/>
      </c>
      <c r="AL164" s="1233" t="str">
        <f>IF($A$139&lt;&gt;"ชั้น"&amp;'01.ข้อมูลเบื้องต้น'!$H$2,"",IF(VLOOKUP($A164,'02.คีย์เทอม1'!$A$10:$GT$59,193,FALSE)="","",VLOOKUP($A164,'02.คีย์เทอม1'!$A$10:$GT$59,193,FALSE)))</f>
        <v/>
      </c>
      <c r="AM164" s="1233" t="str">
        <f>IF($A$139&lt;&gt;"ชั้น"&amp;'01.ข้อมูลเบื้องต้น'!$H$2,"",IF(VLOOKUP($A164,'03.คีย์เทอม2'!$A$10:$GT$59,193,FALSE)="","",VLOOKUP($A164,'03.คีย์เทอม2'!$A$10:$GT$59,193,FALSE)))</f>
        <v/>
      </c>
      <c r="AN164" s="1262" t="str">
        <f t="shared" si="144"/>
        <v/>
      </c>
      <c r="AO164" s="1233" t="str">
        <f>IF('2.ชื่อนักเรียน'!R29="มส","มส",IF('2.ชื่อนักเรียน'!R29="ร","ร",IF('2.ชื่อนักเรียน'!R29="ย้าย","ย้าย",IF($B164="","",IF(AN164="","",IF(AN164&gt;=75,"เชี่ยวชาญ",IF(AN164&gt;=65,"ชำนาญ",IF(AN164&gt;=55,"พัฒนา",IF(AN164&gt;=50,"เริ่มต้น","ไม่ผ่าน")))))))))</f>
        <v/>
      </c>
      <c r="AP164" s="1233" t="str">
        <f>IF($A$139&lt;&gt;"ชั้น"&amp;'01.ข้อมูลเบื้องต้น'!$H$2,"",IF(VLOOKUP($A164,'02.คีย์เทอม1'!$A$10:$GT$59,195,FALSE)="","",VLOOKUP($A164,'02.คีย์เทอม1'!$A$10:$GT$59,195,FALSE)))</f>
        <v/>
      </c>
      <c r="AQ164" s="1233" t="str">
        <f>IF($A$139&lt;&gt;"ชั้น"&amp;'01.ข้อมูลเบื้องต้น'!$H$2,"",IF(VLOOKUP($A164,'03.คีย์เทอม2'!$A$10:$GT$59,195,FALSE)="","",VLOOKUP($A164,'03.คีย์เทอม2'!$A$10:$GT$59,195,FALSE)))</f>
        <v/>
      </c>
      <c r="AR164" s="1262" t="str">
        <f t="shared" si="145"/>
        <v/>
      </c>
      <c r="AS164" s="1233" t="str">
        <f>IF('2.ชื่อนักเรียน'!R29="มส","มส",IF('2.ชื่อนักเรียน'!R29="ร","ร",IF('2.ชื่อนักเรียน'!R29="ย้าย","ย้าย",IF($B164="","",IF(AR164="","",IF(AR164&gt;=75,"เชี่ยวชาญ",IF(AR164&gt;=65,"ชำนาญ",IF(AR164&gt;=55,"พัฒนา",IF(AR164&gt;=50,"เริ่มต้น","ไม่ผ่าน")))))))))</f>
        <v/>
      </c>
      <c r="AT164" s="1233" t="str">
        <f>IF($A$139&lt;&gt;"ชั้น"&amp;'01.ข้อมูลเบื้องต้น'!$H$2,"",IF(VLOOKUP($A164,'02.คีย์เทอม1'!$A$10:$GT$59,196,FALSE)="","",VLOOKUP($A164,'02.คีย์เทอม1'!$A$10:$GT$59,196,FALSE)))</f>
        <v/>
      </c>
      <c r="AU164" s="1233" t="str">
        <f>IF($A$139&lt;&gt;"ชั้น"&amp;'01.ข้อมูลเบื้องต้น'!$H$2,"",IF(VLOOKUP($A164,'03.คีย์เทอม2'!$A$10:$GT$59,196,FALSE)="","",VLOOKUP($A164,'03.คีย์เทอม2'!$A$10:$GT$59,196,FALSE)))</f>
        <v/>
      </c>
      <c r="AV164" s="1262" t="str">
        <f t="shared" si="146"/>
        <v/>
      </c>
      <c r="AW164" s="1233" t="str">
        <f>IF('2.ชื่อนักเรียน'!R29="มส","มส",IF('2.ชื่อนักเรียน'!R29="ร","ร",IF('2.ชื่อนักเรียน'!R29="ย้าย","ย้าย",IF($B164="","",IF(AV164="","",IF(AV164&gt;=75,"เชี่ยวชาญ",IF(AV164&gt;=65,"ชำนาญ",IF(AV164&gt;=55,"พัฒนา",IF(AV164&gt;=50,"เริ่มต้น","ไม่ผ่าน")))))))))</f>
        <v/>
      </c>
      <c r="AX164" s="1233" t="str">
        <f>IF($A$139&lt;&gt;"ชั้น"&amp;'01.ข้อมูลเบื้องต้น'!$H$2,"",IF(VLOOKUP($A164,'02.คีย์เทอม1'!$A$10:$GT$59,197,FALSE)="","",VLOOKUP($A164,'02.คีย์เทอม1'!$A$10:$GT$59,197,FALSE)))</f>
        <v/>
      </c>
      <c r="AY164" s="1233" t="str">
        <f>IF($A$139&lt;&gt;"ชั้น"&amp;'01.ข้อมูลเบื้องต้น'!$H$2,"",IF(VLOOKUP($A164,'03.คีย์เทอม2'!$A$10:$GT$59,197,FALSE)="","",VLOOKUP($A164,'03.คีย์เทอม2'!$A$10:$GT$59,197,FALSE)))</f>
        <v/>
      </c>
      <c r="AZ164" s="1262" t="str">
        <f t="shared" si="147"/>
        <v/>
      </c>
      <c r="BA164" s="1233" t="str">
        <f>IF('2.ชื่อนักเรียน'!R29="มส","มส",IF('2.ชื่อนักเรียน'!R29="ร","ร",IF('2.ชื่อนักเรียน'!R29="ย้าย","ย้าย",IF($B164="","",IF(AZ164="","",IF(AZ164&gt;=75,"เชี่ยวชาญ",IF(AZ164&gt;=65,"ชำนาญ",IF(AZ164&gt;=55,"พัฒนา",IF(AZ164&gt;=50,"เริ่มต้น","ไม่ผ่าน")))))))))</f>
        <v/>
      </c>
      <c r="BB164" s="1233" t="str">
        <f>IF($A$139&lt;&gt;"ชั้น"&amp;'01.ข้อมูลเบื้องต้น'!$H$2,"",IF(VLOOKUP($A164,'02.คีย์เทอม1'!$A$10:$GT$59,198,FALSE)="","",VLOOKUP($A164,'02.คีย์เทอม1'!$A$10:$GT$59,198,FALSE)))</f>
        <v/>
      </c>
      <c r="BC164" s="1233" t="str">
        <f>IF($A$139&lt;&gt;"ชั้น"&amp;'01.ข้อมูลเบื้องต้น'!$H$2,"",IF(VLOOKUP($A164,'03.คีย์เทอม2'!$A$10:$GT$59,198,FALSE)="","",VLOOKUP($A164,'03.คีย์เทอม2'!$A$10:$GT$59,198,FALSE)))</f>
        <v/>
      </c>
      <c r="BD164" s="1262" t="str">
        <f t="shared" si="148"/>
        <v/>
      </c>
      <c r="BE164" s="1233" t="str">
        <f>IF('2.ชื่อนักเรียน'!R29="มส","มส",IF('2.ชื่อนักเรียน'!R29="ร","ร",IF('2.ชื่อนักเรียน'!R29="ย้าย","ย้าย",IF($B164="","",IF(BD164="","",IF(BD164&gt;=75,"เชี่ยวชาญ",IF(BD164&gt;=65,"ชำนาญ",IF(BD164&gt;=55,"พัฒนา",IF(BD164&gt;=50,"เริ่มต้น","ไม่ผ่าน")))))))))</f>
        <v/>
      </c>
      <c r="BF164" s="1233" t="str">
        <f>IF($A$139&lt;&gt;"ชั้น"&amp;'01.ข้อมูลเบื้องต้น'!$H$2,"",IF(VLOOKUP($A164,'02.คีย์เทอม1'!$A$10:$GT$59,199,FALSE)="","",VLOOKUP($A164,'02.คีย์เทอม1'!$A$10:$GT$59,199,FALSE)))</f>
        <v/>
      </c>
      <c r="BG164" s="1233" t="str">
        <f>IF($A$139&lt;&gt;"ชั้น"&amp;'01.ข้อมูลเบื้องต้น'!$H$2,"",IF(VLOOKUP($A164,'03.คีย์เทอม2'!$A$10:$GT$59,199,FALSE)="","",VLOOKUP($A164,'03.คีย์เทอม2'!$A$10:$GT$59,199,FALSE)))</f>
        <v/>
      </c>
      <c r="BH164" s="1262" t="str">
        <f t="shared" si="149"/>
        <v/>
      </c>
      <c r="BI164" s="1233" t="str">
        <f>IF('2.ชื่อนักเรียน'!R29="มส","มส",IF('2.ชื่อนักเรียน'!R29="ร","ร",IF('2.ชื่อนักเรียน'!R29="ย้าย","ย้าย",IF($B164="","",IF(BH164="","",IF(BH164&gt;=75,"เชี่ยวชาญ",IF(BH164&gt;=65,"ชำนาญ",IF(BH164&gt;=55,"พัฒนา",IF(BH164&gt;=50,"เริ่มต้น","ไม่ผ่าน")))))))))</f>
        <v/>
      </c>
      <c r="BJ164" s="1233" t="str">
        <f>IF($A$139&lt;&gt;"ชั้น"&amp;'01.ข้อมูลเบื้องต้น'!$H$2,"",IF(VLOOKUP($A164,'02.คีย์เทอม1'!$A$10:$GT$59,200,FALSE)="","",VLOOKUP($A164,'02.คีย์เทอม1'!$A$10:$GT$59,200,FALSE)))</f>
        <v/>
      </c>
      <c r="BK164" s="1233" t="str">
        <f>IF($A$139&lt;&gt;"ชั้น"&amp;'01.ข้อมูลเบื้องต้น'!$H$2,"",IF(VLOOKUP($A164,'03.คีย์เทอม2'!$A$10:$GT$59,200,FALSE)="","",VLOOKUP($A164,'03.คีย์เทอม2'!$A$10:$GT$59,200,FALSE)))</f>
        <v/>
      </c>
      <c r="BL164" s="1262" t="str">
        <f t="shared" si="150"/>
        <v/>
      </c>
      <c r="BM164" s="1233" t="str">
        <f>IF('2.ชื่อนักเรียน'!R29="มส","มส",IF('2.ชื่อนักเรียน'!R29="ร","ร",IF('2.ชื่อนักเรียน'!R29="ย้าย","ย้าย",IF($B164="","",IF(BL164="","",IF(BL164&gt;=75,"เชี่ยวชาญ",IF(BL164&gt;=65,"ชำนาญ",IF(BL164&gt;=55,"พัฒนา",IF(BL164&gt;=50,"เริ่มต้น","ไม่ผ่าน")))))))))</f>
        <v/>
      </c>
      <c r="BN164" s="1262" t="str">
        <f t="shared" si="151"/>
        <v/>
      </c>
      <c r="BO164" s="1233" t="str">
        <f>IF('2.ชื่อนักเรียน'!R29="มส","มส",IF('2.ชื่อนักเรียน'!R29="ร","ร",IF('2.ชื่อนักเรียน'!R29="ย้าย","ย้าย",IF($B164="","",IF(BN164="","",IF(BN164&gt;=75,"เชี่ยวชาญ",IF(BN164&gt;=65,"ชำนาญ",IF(BN164&gt;=55,"พัฒนา",IF(BN164&gt;=50,"เริ่มต้น","ไม่ผ่าน")))))))))</f>
        <v/>
      </c>
      <c r="BP164" s="1233" t="str">
        <f>IF($A$139&lt;&gt;"ชั้น"&amp;'01.ข้อมูลเบื้องต้น'!$H$2,"",IF(VLOOKUP($A164,'02.คีย์เทอม1'!$A$10:$GT$59,110,FALSE)="","",VLOOKUP($A164,'02.คีย์เทอม1'!$A$10:$GT$59,110,FALSE)))</f>
        <v/>
      </c>
      <c r="BQ164" s="1233" t="str">
        <f>IF($A$139&lt;&gt;"ชั้น"&amp;'01.ข้อมูลเบื้องต้น'!$H$2,"",IF(VLOOKUP($A164,'03.คีย์เทอม2'!$A$10:$GT$59,110,FALSE)="","",VLOOKUP($A164,'03.คีย์เทอม2'!$A$10:$GT$59,110,FALSE)))</f>
        <v/>
      </c>
      <c r="BR164" s="1262" t="str">
        <f t="shared" si="152"/>
        <v/>
      </c>
      <c r="BS164" s="1233" t="str">
        <f>IF('2.ชื่อนักเรียน'!R29="มส","มส",IF('2.ชื่อนักเรียน'!R29="ร","ร",IF('2.ชื่อนักเรียน'!R29="ย้าย","ย้าย",IF($B164="","",IF(BR164="","",IF(BR164&gt;=75,"เชี่ยวชาญ",IF(BR164&gt;=65,"ชำนาญ",IF(BR164&gt;=55,"พัฒนา",IF(BR164&gt;=50,"เริ่มต้น","ไม่ผ่าน")))))))))</f>
        <v/>
      </c>
      <c r="BT164" s="1233" t="str">
        <f>IF($A$139&lt;&gt;"ชั้น"&amp;'01.ข้อมูลเบื้องต้น'!$H$2,"",IF(VLOOKUP($A164,'02.คีย์เทอม1'!$A$10:$GT$59,115,FALSE)="","",VLOOKUP($A164,'02.คีย์เทอม1'!$A$10:$GT$59,115,FALSE)))</f>
        <v/>
      </c>
      <c r="BU164" s="1233" t="str">
        <f>IF($A$139&lt;&gt;"ชั้น"&amp;'01.ข้อมูลเบื้องต้น'!$H$2,"",IF(VLOOKUP($A164,'03.คีย์เทอม2'!$A$10:$GT$59,115,FALSE)="","",VLOOKUP($A164,'03.คีย์เทอม2'!$A$10:$GT$59,115,FALSE)))</f>
        <v/>
      </c>
      <c r="BV164" s="1262" t="str">
        <f t="shared" si="153"/>
        <v/>
      </c>
      <c r="BW164" s="1233" t="str">
        <f>IF('2.ชื่อนักเรียน'!R29="มส","มส",IF('2.ชื่อนักเรียน'!R29="ร","ร",IF('2.ชื่อนักเรียน'!R29="ย้าย","ย้าย",IF($B164="","",IF(BV164="","",IF(BV164&gt;=75,"เชี่ยวชาญ",IF(BV164&gt;=65,"ชำนาญ",IF(BV164&gt;=55,"พัฒนา",IF(BV164&gt;=50,"เริ่มต้น","ไม่ผ่าน")))))))))</f>
        <v/>
      </c>
      <c r="BX164" s="1233" t="str">
        <f>IF($A$139&lt;&gt;"ชั้น"&amp;'01.ข้อมูลเบื้องต้น'!$H$2,"",IF(VLOOKUP($A164,'02.คีย์เทอม1'!$A$10:$GT$59,120,FALSE)="","",VLOOKUP($A164,'02.คีย์เทอม1'!$A$10:$GT$59,120,FALSE)))</f>
        <v/>
      </c>
      <c r="BY164" s="1233" t="str">
        <f>IF($A$139&lt;&gt;"ชั้น"&amp;'01.ข้อมูลเบื้องต้น'!$H$2,"",IF(VLOOKUP($A164,'03.คีย์เทอม2'!$A$10:$GT$59,120,FALSE)="","",VLOOKUP($A164,'03.คีย์เทอม2'!$A$10:$GT$59,120,FALSE)))</f>
        <v/>
      </c>
      <c r="BZ164" s="1262" t="str">
        <f t="shared" si="154"/>
        <v/>
      </c>
      <c r="CA164" s="1233" t="str">
        <f>IF('2.ชื่อนักเรียน'!R29="มส","มส",IF('2.ชื่อนักเรียน'!R29="ร","ร",IF('2.ชื่อนักเรียน'!R29="ย้าย","ย้าย",IF($B164="","",IF(BZ164="","",IF(BZ164&gt;=75,"เชี่ยวชาญ",IF(BZ164&gt;=65,"ชำนาญ",IF(BZ164&gt;=55,"พัฒนา",IF(BZ164&gt;=50,"เริ่มต้น","ไม่ผ่าน")))))))))</f>
        <v/>
      </c>
      <c r="CB164" s="1233" t="str">
        <f>IF($A$139&lt;&gt;"ชั้น"&amp;'01.ข้อมูลเบื้องต้น'!$H$2,"",IF(VLOOKUP($A164,'02.คีย์เทอม1'!$A$10:$GT$59,125,FALSE)="","",VLOOKUP($A164,'02.คีย์เทอม1'!$A$10:$GT$59,125,FALSE)))</f>
        <v/>
      </c>
      <c r="CC164" s="1233" t="str">
        <f>IF($A$139&lt;&gt;"ชั้น"&amp;'01.ข้อมูลเบื้องต้น'!$H$2,"",IF(VLOOKUP($A164,'03.คีย์เทอม2'!$A$10:$GT$59,125,FALSE)="","",VLOOKUP($A164,'03.คีย์เทอม2'!$A$10:$GT$59,125,FALSE)))</f>
        <v/>
      </c>
      <c r="CD164" s="1262" t="str">
        <f t="shared" si="155"/>
        <v/>
      </c>
      <c r="CE164" s="1233" t="str">
        <f>IF('2.ชื่อนักเรียน'!R29="มส","มส",IF('2.ชื่อนักเรียน'!R29="ร","ร",IF('2.ชื่อนักเรียน'!R29="ย้าย","ย้าย",IF($B164="","",IF(CD164="","",IF(CD164&gt;=75,"เชี่ยวชาญ",IF(CD164&gt;=65,"ชำนาญ",IF(CD164&gt;=55,"พัฒนา",IF(CD164&gt;=50,"เริ่มต้น","ไม่ผ่าน")))))))))</f>
        <v/>
      </c>
      <c r="CF164" s="1233" t="str">
        <f>IF($A$139&lt;&gt;"ชั้น"&amp;'01.ข้อมูลเบื้องต้น'!$H$2,"",IF(VLOOKUP($A164,'02.คีย์เทอม1'!$A$10:$GT$59,130,FALSE)="","",VLOOKUP($A164,'02.คีย์เทอม1'!$A$10:$GT$59,130,FALSE)))</f>
        <v/>
      </c>
      <c r="CG164" s="1233" t="str">
        <f>IF($A$139&lt;&gt;"ชั้น"&amp;'01.ข้อมูลเบื้องต้น'!$H$2,"",IF(VLOOKUP($A164,'03.คีย์เทอม2'!$A$10:$GT$59,130,FALSE)="","",VLOOKUP($A164,'03.คีย์เทอม2'!$A$10:$GT$59,130,FALSE)))</f>
        <v/>
      </c>
      <c r="CH164" s="1262" t="str">
        <f t="shared" si="156"/>
        <v/>
      </c>
      <c r="CI164" s="1233" t="str">
        <f>IF('2.ชื่อนักเรียน'!R29="มส","มส",IF('2.ชื่อนักเรียน'!R29="ร","ร",IF('2.ชื่อนักเรียน'!R29="ย้าย","ย้าย",IF($B164="","",IF(CH164="","",IF(CH164&gt;=75,"เชี่ยวชาญ",IF(CH164&gt;=65,"ชำนาญ",IF(CH164&gt;=55,"พัฒนา",IF(CH164&gt;=50,"เริ่มต้น","ไม่ผ่าน")))))))))</f>
        <v/>
      </c>
      <c r="CJ164" s="1233" t="str">
        <f>IF($A$139&lt;&gt;"ชั้น"&amp;'01.ข้อมูลเบื้องต้น'!$H$2,"",IF(VLOOKUP($A164,'02.คีย์เทอม1'!$A$10:$GT$59,135,FALSE)="","",VLOOKUP($A164,'02.คีย์เทอม1'!$A$10:$GT$59,135,FALSE)))</f>
        <v/>
      </c>
      <c r="CK164" s="1233" t="str">
        <f>IF($A$139&lt;&gt;"ชั้น"&amp;'01.ข้อมูลเบื้องต้น'!$H$2,"",IF(VLOOKUP($A164,'03.คีย์เทอม2'!$A$10:$GT$59,135,FALSE)="","",VLOOKUP($A164,'03.คีย์เทอม2'!$A$10:$GT$59,135,FALSE)))</f>
        <v/>
      </c>
      <c r="CL164" s="1262" t="str">
        <f t="shared" si="157"/>
        <v/>
      </c>
      <c r="CM164" s="1233" t="str">
        <f>IF('2.ชื่อนักเรียน'!R29="มส","มส",IF('2.ชื่อนักเรียน'!R29="ร","ร",IF('2.ชื่อนักเรียน'!R29="ย้าย","ย้าย",IF($B164="","",IF(CL164="","",IF(CL164&gt;=75,"เชี่ยวชาญ",IF(CL164&gt;=65,"ชำนาญ",IF(CL164&gt;=55,"พัฒนา",IF(CL164&gt;=50,"เริ่มต้น","ไม่ผ่าน")))))))))</f>
        <v/>
      </c>
      <c r="CN164" s="1233" t="str">
        <f>IF($A$139&lt;&gt;"ชั้น"&amp;'01.ข้อมูลเบื้องต้น'!$H$2,"",IF(VLOOKUP($A164,'02.คีย์เทอม1'!$A$10:$GT$59,140,FALSE)="","",VLOOKUP($A164,'02.คีย์เทอม1'!$A$10:$GT$59,140,FALSE)))</f>
        <v/>
      </c>
      <c r="CO164" s="1233" t="str">
        <f>IF($A$139&lt;&gt;"ชั้น"&amp;'01.ข้อมูลเบื้องต้น'!$H$2,"",IF(VLOOKUP($A164,'03.คีย์เทอม2'!$A$10:$GT$59,140,FALSE)="","",VLOOKUP($A164,'03.คีย์เทอม2'!$A$10:$GT$59,140,FALSE)))</f>
        <v/>
      </c>
      <c r="CP164" s="1262" t="str">
        <f t="shared" si="158"/>
        <v/>
      </c>
      <c r="CQ164" s="1233" t="str">
        <f>IF('2.ชื่อนักเรียน'!R29="มส","มส",IF('2.ชื่อนักเรียน'!R29="ร","ร",IF('2.ชื่อนักเรียน'!R29="ย้าย","ย้าย",IF($B164="","",IF(CP164="","",IF(CP164&gt;=75,"เชี่ยวชาญ",IF(CP164&gt;=65,"ชำนาญ",IF(CP164&gt;=55,"พัฒนา",IF(CP164&gt;=50,"เริ่มต้น","ไม่ผ่าน")))))))))</f>
        <v/>
      </c>
      <c r="CR164" s="1233" t="str">
        <f>IF($A$139&lt;&gt;"ชั้น"&amp;'01.ข้อมูลเบื้องต้น'!$H$2,"",IF(VLOOKUP($A164,'02.คีย์เทอม1'!$A$10:$GT$59,145,FALSE)="","",VLOOKUP($A164,'02.คีย์เทอม1'!$A$10:$GT$59,145,FALSE)))</f>
        <v/>
      </c>
      <c r="CS164" s="1233" t="str">
        <f>IF($A$139&lt;&gt;"ชั้น"&amp;'01.ข้อมูลเบื้องต้น'!$H$2,"",IF(VLOOKUP($A164,'03.คีย์เทอม2'!$A$10:$GT$59,145,FALSE)="","",VLOOKUP($A164,'03.คีย์เทอม2'!$A$10:$GT$59,145,FALSE)))</f>
        <v/>
      </c>
      <c r="CT164" s="1262" t="str">
        <f t="shared" si="159"/>
        <v/>
      </c>
      <c r="CU164" s="1233" t="str">
        <f>IF('2.ชื่อนักเรียน'!R29="มส","มส",IF('2.ชื่อนักเรียน'!R29="ร","ร",IF('2.ชื่อนักเรียน'!R29="ย้าย","ย้าย",IF($B164="","",IF(CT164="","",IF(CT164&gt;=75,"เชี่ยวชาญ",IF(CT164&gt;=65,"ชำนาญ",IF(CT164&gt;=55,"พัฒนา",IF(CT164&gt;=50,"เริ่มต้น","ไม่ผ่าน")))))))))</f>
        <v/>
      </c>
      <c r="CV164" s="1233" t="str">
        <f>IF($A$139&lt;&gt;"ชั้น"&amp;'01.ข้อมูลเบื้องต้น'!$H$2,"",IF(VLOOKUP($A164,'02.คีย์เทอม1'!$A$10:$GT$59,150,FALSE)="","",VLOOKUP($A164,'02.คีย์เทอม1'!$A$10:$GT$59,150,FALSE)))</f>
        <v/>
      </c>
      <c r="CW164" s="1233" t="str">
        <f>IF($A$139&lt;&gt;"ชั้น"&amp;'01.ข้อมูลเบื้องต้น'!$H$2,"",IF(VLOOKUP($A164,'03.คีย์เทอม2'!$A$10:$GT$59,150,FALSE)="","",VLOOKUP($A164,'03.คีย์เทอม2'!$A$10:$GT$59,150,FALSE)))</f>
        <v/>
      </c>
      <c r="CX164" s="1262" t="str">
        <f t="shared" si="160"/>
        <v/>
      </c>
      <c r="CY164" s="1233" t="str">
        <f>IF('2.ชื่อนักเรียน'!R29="มส","มส",IF('2.ชื่อนักเรียน'!R29="ร","ร",IF('2.ชื่อนักเรียน'!R29="ย้าย","ย้าย",IF($B164="","",IF(CX164="","",IF(CX164&gt;=75,"เชี่ยวชาญ",IF(CX164&gt;=65,"ชำนาญ",IF(CX164&gt;=55,"พัฒนา",IF(CX164&gt;=50,"เริ่มต้น","ไม่ผ่าน")))))))))</f>
        <v/>
      </c>
      <c r="CZ164" s="1233" t="str">
        <f>IF($A$139&lt;&gt;"ชั้น"&amp;'01.ข้อมูลเบื้องต้น'!$H$2,"",IF(VLOOKUP($A164,'02.คีย์เทอม1'!$A$10:$GT$59,155,FALSE)="","",VLOOKUP($A164,'02.คีย์เทอม1'!$A$10:$GT$59,155,FALSE)))</f>
        <v/>
      </c>
      <c r="DA164" s="1233" t="str">
        <f>IF($A$139&lt;&gt;"ชั้น"&amp;'01.ข้อมูลเบื้องต้น'!$H$2,"",IF(VLOOKUP($A164,'03.คีย์เทอม2'!$A$10:$GT$59,155,FALSE)="","",VLOOKUP($A164,'03.คีย์เทอม2'!$A$10:$GT$59,155,FALSE)))</f>
        <v/>
      </c>
      <c r="DB164" s="1262" t="str">
        <f t="shared" si="161"/>
        <v/>
      </c>
      <c r="DC164" s="1233" t="str">
        <f>IF('2.ชื่อนักเรียน'!R29="มส","มส",IF('2.ชื่อนักเรียน'!R29="ร","ร",IF('2.ชื่อนักเรียน'!R29="ย้าย","ย้าย",IF($B164="","",IF(DB164="","",IF(DB164&gt;=75,"เชี่ยวชาญ",IF(DB164&gt;=65,"ชำนาญ",IF(DB164&gt;=55,"พัฒนา",IF(DB164&gt;=50,"เริ่มต้น","ไม่ผ่าน")))))))))</f>
        <v/>
      </c>
      <c r="DD164" s="1233" t="str">
        <f>IF($A$139&lt;&gt;"ชั้น"&amp;'01.ข้อมูลเบื้องต้น'!$H$2,"",IF(VLOOKUP($A164,'02.คีย์เทอม1'!$A$10:$GT$59,160,FALSE)="","",VLOOKUP($A164,'02.คีย์เทอม1'!$A$10:$GT$59,160,FALSE)))</f>
        <v/>
      </c>
      <c r="DE164" s="1233" t="str">
        <f>IF($A$139&lt;&gt;"ชั้น"&amp;'01.ข้อมูลเบื้องต้น'!$H$2,"",IF(VLOOKUP($A164,'03.คีย์เทอม2'!$A$10:$GT$59,160,FALSE)="","",VLOOKUP($A164,'03.คีย์เทอม2'!$A$10:$GT$59,160,FALSE)))</f>
        <v/>
      </c>
      <c r="DF164" s="1262" t="str">
        <f t="shared" si="162"/>
        <v/>
      </c>
      <c r="DG164" s="1233" t="str">
        <f>IF('2.ชื่อนักเรียน'!R29="มส","มส",IF('2.ชื่อนักเรียน'!R29="ร","ร",IF('2.ชื่อนักเรียน'!R29="ย้าย","ย้าย",IF($B164="","",IF(DF164="","",IF(DF164&gt;=75,"เชี่ยวชาญ",IF(DF164&gt;=65,"ชำนาญ",IF(DF164&gt;=55,"พัฒนา",IF(DF164&gt;=50,"เริ่มต้น","ไม่ผ่าน")))))))))</f>
        <v/>
      </c>
      <c r="DH164" s="1233" t="str">
        <f>IF($A$139&lt;&gt;"ชั้น"&amp;'01.ข้อมูลเบื้องต้น'!$H$2,"",IF(VLOOKUP($A164,'02.คีย์เทอม1'!$A$10:$GT$59,165,FALSE)="","",VLOOKUP($A164,'02.คีย์เทอม1'!$A$10:$GT$59,165,FALSE)))</f>
        <v/>
      </c>
      <c r="DI164" s="1233" t="str">
        <f>IF($A$139&lt;&gt;"ชั้น"&amp;'01.ข้อมูลเบื้องต้น'!$H$2,"",IF(VLOOKUP($A164,'03.คีย์เทอม2'!$A$10:$GT$59,165,FALSE)="","",VLOOKUP($A164,'03.คีย์เทอม2'!$A$10:$GT$59,165,FALSE)))</f>
        <v/>
      </c>
      <c r="DJ164" s="1262" t="str">
        <f t="shared" si="163"/>
        <v/>
      </c>
      <c r="DK164" s="1233" t="str">
        <f>IF('2.ชื่อนักเรียน'!R29="มส","มส",IF('2.ชื่อนักเรียน'!R29="ร","ร",IF('2.ชื่อนักเรียน'!R29="ย้าย","ย้าย",IF($B164="","",IF(DJ164="","",IF(DJ164&gt;=75,"เชี่ยวชาญ",IF(DJ164&gt;=65,"ชำนาญ",IF(DJ164&gt;=55,"พัฒนา",IF(DJ164&gt;=50,"เริ่มต้น","ไม่ผ่าน")))))))))</f>
        <v/>
      </c>
      <c r="DL164" s="1233" t="str">
        <f>IF($A$139&lt;&gt;"ชั้น"&amp;'01.ข้อมูลเบื้องต้น'!$H$2,"",IF(VLOOKUP($A164,'02.คีย์เทอม1'!$A$10:$GT$59,170,FALSE)="","",VLOOKUP($A164,'02.คีย์เทอม1'!$A$10:$GT$59,170,FALSE)))</f>
        <v/>
      </c>
      <c r="DM164" s="1233" t="str">
        <f>IF($A$139&lt;&gt;"ชั้น"&amp;'01.ข้อมูลเบื้องต้น'!$H$2,"",IF(VLOOKUP($A164,'03.คีย์เทอม2'!$A$10:$GT$59,170,FALSE)="","",VLOOKUP($A164,'03.คีย์เทอม2'!$A$10:$GT$59,170,FALSE)))</f>
        <v/>
      </c>
      <c r="DN164" s="1262" t="str">
        <f t="shared" si="164"/>
        <v/>
      </c>
      <c r="DO164" s="1233" t="str">
        <f>IF('2.ชื่อนักเรียน'!R29="มส","มส",IF('2.ชื่อนักเรียน'!R29="ร","ร",IF('2.ชื่อนักเรียน'!R29="ย้าย","ย้าย",IF($B164="","",IF(DN164="","",IF(DN164&gt;=75,"เชี่ยวชาญ",IF(DN164&gt;=65,"ชำนาญ",IF(DN164&gt;=55,"พัฒนา",IF(DN164&gt;=50,"เริ่มต้น","ไม่ผ่าน")))))))))</f>
        <v/>
      </c>
      <c r="DP164" s="1233" t="str">
        <f>IF($A$139&lt;&gt;"ชั้น"&amp;'01.ข้อมูลเบื้องต้น'!$H$2,"",IF(VLOOKUP($A164,'02.คีย์เทอม1'!$A$10:$GT$59,175,FALSE)="","",VLOOKUP($A164,'02.คีย์เทอม1'!$A$10:$GT$59,175,FALSE)))</f>
        <v/>
      </c>
      <c r="DQ164" s="1233" t="str">
        <f>IF($A$139&lt;&gt;"ชั้น"&amp;'01.ข้อมูลเบื้องต้น'!$H$2,"",IF(VLOOKUP($A164,'03.คีย์เทอม2'!$A$10:$GT$59,175,FALSE)="","",VLOOKUP($A164,'03.คีย์เทอม2'!$A$10:$GT$59,175,FALSE)))</f>
        <v/>
      </c>
      <c r="DR164" s="1262" t="str">
        <f t="shared" si="165"/>
        <v/>
      </c>
      <c r="DS164" s="1233" t="str">
        <f>IF('2.ชื่อนักเรียน'!R29="มส","มส",IF('2.ชื่อนักเรียน'!R29="ร","ร",IF('2.ชื่อนักเรียน'!R29="ย้าย","ย้าย",IF($B164="","",IF(DR164="","",IF(DR164&gt;=75,"เชี่ยวชาญ",IF(DR164&gt;=65,"ชำนาญ",IF(DR164&gt;=55,"พัฒนา",IF(DR164&gt;=50,"เริ่มต้น","ไม่ผ่าน")))))))))</f>
        <v/>
      </c>
      <c r="DT164" s="1233" t="str">
        <f>IF($A$139&lt;&gt;"ชั้น"&amp;'01.ข้อมูลเบื้องต้น'!$H$2,"",IF(VLOOKUP($A164,'02.คีย์เทอม1'!$A$10:$GT$59,180,FALSE)="","",VLOOKUP($A164,'02.คีย์เทอม1'!$A$10:$GT$59,180,FALSE)))</f>
        <v/>
      </c>
      <c r="DU164" s="1233" t="str">
        <f>IF($A$139&lt;&gt;"ชั้น"&amp;'01.ข้อมูลเบื้องต้น'!$H$2,"",IF(VLOOKUP($A164,'03.คีย์เทอม2'!$A$10:$GT$59,180,FALSE)="","",VLOOKUP($A164,'03.คีย์เทอม2'!$A$10:$GT$59,180,FALSE)))</f>
        <v/>
      </c>
      <c r="DV164" s="1262" t="str">
        <f t="shared" si="166"/>
        <v/>
      </c>
      <c r="DW164" s="1233" t="str">
        <f>IF('2.ชื่อนักเรียน'!R29="มส","มส",IF('2.ชื่อนักเรียน'!R29="ร","ร",IF('2.ชื่อนักเรียน'!R29="ย้าย","ย้าย",IF($B164="","",IF(DV164="","",IF(DV164&gt;=75,"เชี่ยวชาญ",IF(DV164&gt;=65,"ชำนาญ",IF(DV164&gt;=55,"พัฒนา",IF(DV164&gt;=50,"เริ่มต้น","ไม่ผ่าน")))))))))</f>
        <v/>
      </c>
    </row>
    <row r="165" spans="1:127" ht="16.8" customHeight="1">
      <c r="A165" s="1323">
        <v>20</v>
      </c>
      <c r="B165" s="1312" t="str">
        <f>IF('2.ชื่อนักเรียน'!C30="","",'2.ชื่อนักเรียน'!C30)</f>
        <v/>
      </c>
      <c r="C165" s="1313" t="str">
        <f>IF('2.ชื่อนักเรียน'!D30="","",'2.ชื่อนักเรียน'!D30)</f>
        <v/>
      </c>
      <c r="D165" s="1314" t="str">
        <f>IF($A$139&lt;&gt;"ชั้น"&amp;'01.ข้อมูลเบื้องต้น'!$H$2,"",IF(AK165="","",AK165))</f>
        <v/>
      </c>
      <c r="E165" s="1314" t="str">
        <f>IF($A$139&lt;&gt;"ชั้น"&amp;'01.ข้อมูลเบื้องต้น'!$H$2,"",IF(AO165="","",AO165))</f>
        <v/>
      </c>
      <c r="F165" s="1315" t="str">
        <f>IF($A$139&lt;&gt;"ชั้น"&amp;'01.ข้อมูลเบื้องต้น'!$H$2,"",IF(AS165="","",AS165))</f>
        <v/>
      </c>
      <c r="G165" s="1326" t="str">
        <f>IF($A$139&lt;&gt;"ชั้น"&amp;'01.ข้อมูลเบื้องต้น'!$H$2,"",IF(AW165="","",AW165))</f>
        <v/>
      </c>
      <c r="H165" s="1327" t="str">
        <f>IF($A$139&lt;&gt;"ชั้น"&amp;'01.ข้อมูลเบื้องต้น'!$H$2,"",IF(BA165="","",BA165))</f>
        <v/>
      </c>
      <c r="I165" s="1327" t="str">
        <f>IF($A$139&lt;&gt;"ชั้น"&amp;'01.ข้อมูลเบื้องต้น'!$H$2,"",IF(BE165="","",BE165))</f>
        <v/>
      </c>
      <c r="J165" s="1327" t="str">
        <f>IF($A$139&lt;&gt;"ชั้น"&amp;'01.ข้อมูลเบื้องต้น'!$H$2,"",IF(BI165="","",BI165))</f>
        <v/>
      </c>
      <c r="K165" s="1327" t="str">
        <f>IF($A$139&lt;&gt;"ชั้น"&amp;'01.ข้อมูลเบื้องต้น'!$H$2,"",IF(BM165="","",BM165))</f>
        <v/>
      </c>
      <c r="L165" s="1328" t="str">
        <f>IF($A$139&lt;&gt;"ชั้น"&amp;'01.ข้อมูลเบื้องต้น'!$H$2,"",IF(BO165="","",BO165))</f>
        <v/>
      </c>
      <c r="M165" s="1326" t="str">
        <f>IF($A$139&lt;&gt;"ชั้น"&amp;'01.ข้อมูลเบื้องต้น'!$H$2,"",IF(BS165="","",BS165))</f>
        <v/>
      </c>
      <c r="N165" s="1327" t="str">
        <f>IF($A$139&lt;&gt;"ชั้น"&amp;'01.ข้อมูลเบื้องต้น'!$H$2,"",IF(BW165="","",BW165))</f>
        <v/>
      </c>
      <c r="O165" s="1327" t="str">
        <f>IF($A$139&lt;&gt;"ชั้น"&amp;'01.ข้อมูลเบื้องต้น'!$H$2,"",IF(CA165="","",CA165))</f>
        <v/>
      </c>
      <c r="P165" s="1327" t="str">
        <f>IF($A$139&lt;&gt;"ชั้น"&amp;'01.ข้อมูลเบื้องต้น'!$H$2,"",IF(CE165="","",CE165))</f>
        <v/>
      </c>
      <c r="Q165" s="1327" t="str">
        <f>IF($A$139&lt;&gt;"ชั้น"&amp;'01.ข้อมูลเบื้องต้น'!$H$2,"",IF(CI165="","",CI165))</f>
        <v/>
      </c>
      <c r="R165" s="1327" t="str">
        <f>IF($A$139&lt;&gt;"ชั้น"&amp;'01.ข้อมูลเบื้องต้น'!$H$2,"",IF(CM165="","",CM165))</f>
        <v/>
      </c>
      <c r="S165" s="1327" t="str">
        <f>IF($A$139&lt;&gt;"ชั้น"&amp;'01.ข้อมูลเบื้องต้น'!$H$2,"",IF(CQ165="","",CQ165))</f>
        <v/>
      </c>
      <c r="T165" s="1327" t="str">
        <f>IF($A$139&lt;&gt;"ชั้น"&amp;'01.ข้อมูลเบื้องต้น'!$H$2,"",IF(CU165="","",CU165))</f>
        <v/>
      </c>
      <c r="U165" s="1327" t="str">
        <f>IF($A$139&lt;&gt;"ชั้น"&amp;'01.ข้อมูลเบื้องต้น'!$H$2,"",IF(CY165="","",CY165))</f>
        <v/>
      </c>
      <c r="V165" s="1327" t="str">
        <f>IF($A$139&lt;&gt;"ชั้น"&amp;'01.ข้อมูลเบื้องต้น'!$H$2,"",IF(DC165="","",DC165))</f>
        <v/>
      </c>
      <c r="W165" s="1327" t="str">
        <f>IF($A$139&lt;&gt;"ชั้น"&amp;'01.ข้อมูลเบื้องต้น'!$H$2,"",IF(DG165="","",DG165))</f>
        <v/>
      </c>
      <c r="X165" s="1327" t="str">
        <f>IF($A$139&lt;&gt;"ชั้น"&amp;'01.ข้อมูลเบื้องต้น'!$H$2,"",IF(DK165="","",DK165))</f>
        <v/>
      </c>
      <c r="Y165" s="1327" t="str">
        <f>IF($A$139&lt;&gt;"ชั้น"&amp;'01.ข้อมูลเบื้องต้น'!$H$2,"",IF(DO165="","",DO165))</f>
        <v/>
      </c>
      <c r="Z165" s="1327" t="str">
        <f>IF($A$139&lt;&gt;"ชั้น"&amp;'01.ข้อมูลเบื้องต้น'!$H$2,"",IF(DS165="","",DS165))</f>
        <v/>
      </c>
      <c r="AA165" s="1420" t="str">
        <f>IF($A$139&lt;&gt;"ชั้น"&amp;'01.ข้อมูลเบื้องต้น'!$H$2,"",IF(DW165="","",DW165))</f>
        <v/>
      </c>
      <c r="AB165" s="1330" t="str">
        <f>IF($A$139&lt;&gt;"ชั้น"&amp;'01.ข้อมูลเบื้องต้น'!$H$2,"",'7.พัฒนาผู้เรียน'!G30)</f>
        <v/>
      </c>
      <c r="AC165" s="1331" t="str">
        <f>IF($A$139&lt;&gt;"ชั้น"&amp;'01.ข้อมูลเบื้องต้น'!$H$2,"",'9.คุณลักษณะ'!I30)</f>
        <v/>
      </c>
      <c r="AH165" s="1233" t="str">
        <f>IF($A$139&lt;&gt;"ชั้น"&amp;'01.ข้อมูลเบื้องต้น'!$H$2,"",IF(VLOOKUP($A165,'02.คีย์เทอม1'!$A$10:$GT$59,189,FALSE)="","",VLOOKUP($A165,'02.คีย์เทอม1'!$A$10:$GT$59,189,FALSE)))</f>
        <v/>
      </c>
      <c r="AI165" s="1233" t="str">
        <f>IF($A$139&lt;&gt;"ชั้น"&amp;'01.ข้อมูลเบื้องต้น'!$H$2,"",IF(VLOOKUP($A165,'03.คีย์เทอม2'!$A$10:$GT$59,189,FALSE)="","",VLOOKUP($A165,'03.คีย์เทอม2'!$A$10:$GT$59,189,FALSE)))</f>
        <v/>
      </c>
      <c r="AJ165" s="1262" t="str">
        <f t="shared" si="120"/>
        <v/>
      </c>
      <c r="AK165" s="1233" t="str">
        <f>IF('2.ชื่อนักเรียน'!R30="มส","มส",IF('2.ชื่อนักเรียน'!R30="ร","ร",IF('2.ชื่อนักเรียน'!R30="ย้าย","ย้าย",IF($B165="","",IF(AJ165="","",IF(AJ165&gt;=75,"เชี่ยวชาญ",IF(AJ165&gt;=65,"ชำนาญ",IF(AJ165&gt;=55,"พัฒนา",IF(AJ165&gt;=50,"เริ่มต้น","ไม่ผ่าน")))))))))</f>
        <v/>
      </c>
      <c r="AL165" s="1233" t="str">
        <f>IF($A$139&lt;&gt;"ชั้น"&amp;'01.ข้อมูลเบื้องต้น'!$H$2,"",IF(VLOOKUP($A165,'02.คีย์เทอม1'!$A$10:$GT$59,193,FALSE)="","",VLOOKUP($A165,'02.คีย์เทอม1'!$A$10:$GT$59,193,FALSE)))</f>
        <v/>
      </c>
      <c r="AM165" s="1233" t="str">
        <f>IF($A$139&lt;&gt;"ชั้น"&amp;'01.ข้อมูลเบื้องต้น'!$H$2,"",IF(VLOOKUP($A165,'03.คีย์เทอม2'!$A$10:$GT$59,193,FALSE)="","",VLOOKUP($A165,'03.คีย์เทอม2'!$A$10:$GT$59,193,FALSE)))</f>
        <v/>
      </c>
      <c r="AN165" s="1262" t="str">
        <f t="shared" si="144"/>
        <v/>
      </c>
      <c r="AO165" s="1233" t="str">
        <f>IF('2.ชื่อนักเรียน'!R30="มส","มส",IF('2.ชื่อนักเรียน'!R30="ร","ร",IF('2.ชื่อนักเรียน'!R30="ย้าย","ย้าย",IF($B165="","",IF(AN165="","",IF(AN165&gt;=75,"เชี่ยวชาญ",IF(AN165&gt;=65,"ชำนาญ",IF(AN165&gt;=55,"พัฒนา",IF(AN165&gt;=50,"เริ่มต้น","ไม่ผ่าน")))))))))</f>
        <v/>
      </c>
      <c r="AP165" s="1233" t="str">
        <f>IF($A$139&lt;&gt;"ชั้น"&amp;'01.ข้อมูลเบื้องต้น'!$H$2,"",IF(VLOOKUP($A165,'02.คีย์เทอม1'!$A$10:$GT$59,195,FALSE)="","",VLOOKUP($A165,'02.คีย์เทอม1'!$A$10:$GT$59,195,FALSE)))</f>
        <v/>
      </c>
      <c r="AQ165" s="1233" t="str">
        <f>IF($A$139&lt;&gt;"ชั้น"&amp;'01.ข้อมูลเบื้องต้น'!$H$2,"",IF(VLOOKUP($A165,'03.คีย์เทอม2'!$A$10:$GT$59,195,FALSE)="","",VLOOKUP($A165,'03.คีย์เทอม2'!$A$10:$GT$59,195,FALSE)))</f>
        <v/>
      </c>
      <c r="AR165" s="1262" t="str">
        <f t="shared" si="145"/>
        <v/>
      </c>
      <c r="AS165" s="1233" t="str">
        <f>IF('2.ชื่อนักเรียน'!R30="มส","มส",IF('2.ชื่อนักเรียน'!R30="ร","ร",IF('2.ชื่อนักเรียน'!R30="ย้าย","ย้าย",IF($B165="","",IF(AR165="","",IF(AR165&gt;=75,"เชี่ยวชาญ",IF(AR165&gt;=65,"ชำนาญ",IF(AR165&gt;=55,"พัฒนา",IF(AR165&gt;=50,"เริ่มต้น","ไม่ผ่าน")))))))))</f>
        <v/>
      </c>
      <c r="AT165" s="1233" t="str">
        <f>IF($A$139&lt;&gt;"ชั้น"&amp;'01.ข้อมูลเบื้องต้น'!$H$2,"",IF(VLOOKUP($A165,'02.คีย์เทอม1'!$A$10:$GT$59,196,FALSE)="","",VLOOKUP($A165,'02.คีย์เทอม1'!$A$10:$GT$59,196,FALSE)))</f>
        <v/>
      </c>
      <c r="AU165" s="1233" t="str">
        <f>IF($A$139&lt;&gt;"ชั้น"&amp;'01.ข้อมูลเบื้องต้น'!$H$2,"",IF(VLOOKUP($A165,'03.คีย์เทอม2'!$A$10:$GT$59,196,FALSE)="","",VLOOKUP($A165,'03.คีย์เทอม2'!$A$10:$GT$59,196,FALSE)))</f>
        <v/>
      </c>
      <c r="AV165" s="1262" t="str">
        <f t="shared" si="146"/>
        <v/>
      </c>
      <c r="AW165" s="1233" t="str">
        <f>IF('2.ชื่อนักเรียน'!R30="มส","มส",IF('2.ชื่อนักเรียน'!R30="ร","ร",IF('2.ชื่อนักเรียน'!R30="ย้าย","ย้าย",IF($B165="","",IF(AV165="","",IF(AV165&gt;=75,"เชี่ยวชาญ",IF(AV165&gt;=65,"ชำนาญ",IF(AV165&gt;=55,"พัฒนา",IF(AV165&gt;=50,"เริ่มต้น","ไม่ผ่าน")))))))))</f>
        <v/>
      </c>
      <c r="AX165" s="1233" t="str">
        <f>IF($A$139&lt;&gt;"ชั้น"&amp;'01.ข้อมูลเบื้องต้น'!$H$2,"",IF(VLOOKUP($A165,'02.คีย์เทอม1'!$A$10:$GT$59,197,FALSE)="","",VLOOKUP($A165,'02.คีย์เทอม1'!$A$10:$GT$59,197,FALSE)))</f>
        <v/>
      </c>
      <c r="AY165" s="1233" t="str">
        <f>IF($A$139&lt;&gt;"ชั้น"&amp;'01.ข้อมูลเบื้องต้น'!$H$2,"",IF(VLOOKUP($A165,'03.คีย์เทอม2'!$A$10:$GT$59,197,FALSE)="","",VLOOKUP($A165,'03.คีย์เทอม2'!$A$10:$GT$59,197,FALSE)))</f>
        <v/>
      </c>
      <c r="AZ165" s="1262" t="str">
        <f t="shared" si="147"/>
        <v/>
      </c>
      <c r="BA165" s="1233" t="str">
        <f>IF('2.ชื่อนักเรียน'!R30="มส","มส",IF('2.ชื่อนักเรียน'!R30="ร","ร",IF('2.ชื่อนักเรียน'!R30="ย้าย","ย้าย",IF($B165="","",IF(AZ165="","",IF(AZ165&gt;=75,"เชี่ยวชาญ",IF(AZ165&gt;=65,"ชำนาญ",IF(AZ165&gt;=55,"พัฒนา",IF(AZ165&gt;=50,"เริ่มต้น","ไม่ผ่าน")))))))))</f>
        <v/>
      </c>
      <c r="BB165" s="1233" t="str">
        <f>IF($A$139&lt;&gt;"ชั้น"&amp;'01.ข้อมูลเบื้องต้น'!$H$2,"",IF(VLOOKUP($A165,'02.คีย์เทอม1'!$A$10:$GT$59,198,FALSE)="","",VLOOKUP($A165,'02.คีย์เทอม1'!$A$10:$GT$59,198,FALSE)))</f>
        <v/>
      </c>
      <c r="BC165" s="1233" t="str">
        <f>IF($A$139&lt;&gt;"ชั้น"&amp;'01.ข้อมูลเบื้องต้น'!$H$2,"",IF(VLOOKUP($A165,'03.คีย์เทอม2'!$A$10:$GT$59,198,FALSE)="","",VLOOKUP($A165,'03.คีย์เทอม2'!$A$10:$GT$59,198,FALSE)))</f>
        <v/>
      </c>
      <c r="BD165" s="1262" t="str">
        <f t="shared" si="148"/>
        <v/>
      </c>
      <c r="BE165" s="1233" t="str">
        <f>IF('2.ชื่อนักเรียน'!R30="มส","มส",IF('2.ชื่อนักเรียน'!R30="ร","ร",IF('2.ชื่อนักเรียน'!R30="ย้าย","ย้าย",IF($B165="","",IF(BD165="","",IF(BD165&gt;=75,"เชี่ยวชาญ",IF(BD165&gt;=65,"ชำนาญ",IF(BD165&gt;=55,"พัฒนา",IF(BD165&gt;=50,"เริ่มต้น","ไม่ผ่าน")))))))))</f>
        <v/>
      </c>
      <c r="BF165" s="1233" t="str">
        <f>IF($A$139&lt;&gt;"ชั้น"&amp;'01.ข้อมูลเบื้องต้น'!$H$2,"",IF(VLOOKUP($A165,'02.คีย์เทอม1'!$A$10:$GT$59,199,FALSE)="","",VLOOKUP($A165,'02.คีย์เทอม1'!$A$10:$GT$59,199,FALSE)))</f>
        <v/>
      </c>
      <c r="BG165" s="1233" t="str">
        <f>IF($A$139&lt;&gt;"ชั้น"&amp;'01.ข้อมูลเบื้องต้น'!$H$2,"",IF(VLOOKUP($A165,'03.คีย์เทอม2'!$A$10:$GT$59,199,FALSE)="","",VLOOKUP($A165,'03.คีย์เทอม2'!$A$10:$GT$59,199,FALSE)))</f>
        <v/>
      </c>
      <c r="BH165" s="1262" t="str">
        <f t="shared" si="149"/>
        <v/>
      </c>
      <c r="BI165" s="1233" t="str">
        <f>IF('2.ชื่อนักเรียน'!R30="มส","มส",IF('2.ชื่อนักเรียน'!R30="ร","ร",IF('2.ชื่อนักเรียน'!R30="ย้าย","ย้าย",IF($B165="","",IF(BH165="","",IF(BH165&gt;=75,"เชี่ยวชาญ",IF(BH165&gt;=65,"ชำนาญ",IF(BH165&gt;=55,"พัฒนา",IF(BH165&gt;=50,"เริ่มต้น","ไม่ผ่าน")))))))))</f>
        <v/>
      </c>
      <c r="BJ165" s="1233" t="str">
        <f>IF($A$139&lt;&gt;"ชั้น"&amp;'01.ข้อมูลเบื้องต้น'!$H$2,"",IF(VLOOKUP($A165,'02.คีย์เทอม1'!$A$10:$GT$59,200,FALSE)="","",VLOOKUP($A165,'02.คีย์เทอม1'!$A$10:$GT$59,200,FALSE)))</f>
        <v/>
      </c>
      <c r="BK165" s="1233" t="str">
        <f>IF($A$139&lt;&gt;"ชั้น"&amp;'01.ข้อมูลเบื้องต้น'!$H$2,"",IF(VLOOKUP($A165,'03.คีย์เทอม2'!$A$10:$GT$59,200,FALSE)="","",VLOOKUP($A165,'03.คีย์เทอม2'!$A$10:$GT$59,200,FALSE)))</f>
        <v/>
      </c>
      <c r="BL165" s="1262" t="str">
        <f t="shared" si="150"/>
        <v/>
      </c>
      <c r="BM165" s="1233" t="str">
        <f>IF('2.ชื่อนักเรียน'!R30="มส","มส",IF('2.ชื่อนักเรียน'!R30="ร","ร",IF('2.ชื่อนักเรียน'!R30="ย้าย","ย้าย",IF($B165="","",IF(BL165="","",IF(BL165&gt;=75,"เชี่ยวชาญ",IF(BL165&gt;=65,"ชำนาญ",IF(BL165&gt;=55,"พัฒนา",IF(BL165&gt;=50,"เริ่มต้น","ไม่ผ่าน")))))))))</f>
        <v/>
      </c>
      <c r="BN165" s="1262" t="str">
        <f t="shared" si="151"/>
        <v/>
      </c>
      <c r="BO165" s="1233" t="str">
        <f>IF('2.ชื่อนักเรียน'!R30="มส","มส",IF('2.ชื่อนักเรียน'!R30="ร","ร",IF('2.ชื่อนักเรียน'!R30="ย้าย","ย้าย",IF($B165="","",IF(BN165="","",IF(BN165&gt;=75,"เชี่ยวชาญ",IF(BN165&gt;=65,"ชำนาญ",IF(BN165&gt;=55,"พัฒนา",IF(BN165&gt;=50,"เริ่มต้น","ไม่ผ่าน")))))))))</f>
        <v/>
      </c>
      <c r="BP165" s="1233" t="str">
        <f>IF($A$139&lt;&gt;"ชั้น"&amp;'01.ข้อมูลเบื้องต้น'!$H$2,"",IF(VLOOKUP($A165,'02.คีย์เทอม1'!$A$10:$GT$59,110,FALSE)="","",VLOOKUP($A165,'02.คีย์เทอม1'!$A$10:$GT$59,110,FALSE)))</f>
        <v/>
      </c>
      <c r="BQ165" s="1233" t="str">
        <f>IF($A$139&lt;&gt;"ชั้น"&amp;'01.ข้อมูลเบื้องต้น'!$H$2,"",IF(VLOOKUP($A165,'03.คีย์เทอม2'!$A$10:$GT$59,110,FALSE)="","",VLOOKUP($A165,'03.คีย์เทอม2'!$A$10:$GT$59,110,FALSE)))</f>
        <v/>
      </c>
      <c r="BR165" s="1262" t="str">
        <f t="shared" si="152"/>
        <v/>
      </c>
      <c r="BS165" s="1233" t="str">
        <f>IF('2.ชื่อนักเรียน'!R30="มส","มส",IF('2.ชื่อนักเรียน'!R30="ร","ร",IF('2.ชื่อนักเรียน'!R30="ย้าย","ย้าย",IF($B165="","",IF(BR165="","",IF(BR165&gt;=75,"เชี่ยวชาญ",IF(BR165&gt;=65,"ชำนาญ",IF(BR165&gt;=55,"พัฒนา",IF(BR165&gt;=50,"เริ่มต้น","ไม่ผ่าน")))))))))</f>
        <v/>
      </c>
      <c r="BT165" s="1233" t="str">
        <f>IF($A$139&lt;&gt;"ชั้น"&amp;'01.ข้อมูลเบื้องต้น'!$H$2,"",IF(VLOOKUP($A165,'02.คีย์เทอม1'!$A$10:$GT$59,115,FALSE)="","",VLOOKUP($A165,'02.คีย์เทอม1'!$A$10:$GT$59,115,FALSE)))</f>
        <v/>
      </c>
      <c r="BU165" s="1233" t="str">
        <f>IF($A$139&lt;&gt;"ชั้น"&amp;'01.ข้อมูลเบื้องต้น'!$H$2,"",IF(VLOOKUP($A165,'03.คีย์เทอม2'!$A$10:$GT$59,115,FALSE)="","",VLOOKUP($A165,'03.คีย์เทอม2'!$A$10:$GT$59,115,FALSE)))</f>
        <v/>
      </c>
      <c r="BV165" s="1262" t="str">
        <f t="shared" si="153"/>
        <v/>
      </c>
      <c r="BW165" s="1233" t="str">
        <f>IF('2.ชื่อนักเรียน'!R30="มส","มส",IF('2.ชื่อนักเรียน'!R30="ร","ร",IF('2.ชื่อนักเรียน'!R30="ย้าย","ย้าย",IF($B165="","",IF(BV165="","",IF(BV165&gt;=75,"เชี่ยวชาญ",IF(BV165&gt;=65,"ชำนาญ",IF(BV165&gt;=55,"พัฒนา",IF(BV165&gt;=50,"เริ่มต้น","ไม่ผ่าน")))))))))</f>
        <v/>
      </c>
      <c r="BX165" s="1233" t="str">
        <f>IF($A$139&lt;&gt;"ชั้น"&amp;'01.ข้อมูลเบื้องต้น'!$H$2,"",IF(VLOOKUP($A165,'02.คีย์เทอม1'!$A$10:$GT$59,120,FALSE)="","",VLOOKUP($A165,'02.คีย์เทอม1'!$A$10:$GT$59,120,FALSE)))</f>
        <v/>
      </c>
      <c r="BY165" s="1233" t="str">
        <f>IF($A$139&lt;&gt;"ชั้น"&amp;'01.ข้อมูลเบื้องต้น'!$H$2,"",IF(VLOOKUP($A165,'03.คีย์เทอม2'!$A$10:$GT$59,120,FALSE)="","",VLOOKUP($A165,'03.คีย์เทอม2'!$A$10:$GT$59,120,FALSE)))</f>
        <v/>
      </c>
      <c r="BZ165" s="1262" t="str">
        <f t="shared" si="154"/>
        <v/>
      </c>
      <c r="CA165" s="1233" t="str">
        <f>IF('2.ชื่อนักเรียน'!R30="มส","มส",IF('2.ชื่อนักเรียน'!R30="ร","ร",IF('2.ชื่อนักเรียน'!R30="ย้าย","ย้าย",IF($B165="","",IF(BZ165="","",IF(BZ165&gt;=75,"เชี่ยวชาญ",IF(BZ165&gt;=65,"ชำนาญ",IF(BZ165&gt;=55,"พัฒนา",IF(BZ165&gt;=50,"เริ่มต้น","ไม่ผ่าน")))))))))</f>
        <v/>
      </c>
      <c r="CB165" s="1233" t="str">
        <f>IF($A$139&lt;&gt;"ชั้น"&amp;'01.ข้อมูลเบื้องต้น'!$H$2,"",IF(VLOOKUP($A165,'02.คีย์เทอม1'!$A$10:$GT$59,125,FALSE)="","",VLOOKUP($A165,'02.คีย์เทอม1'!$A$10:$GT$59,125,FALSE)))</f>
        <v/>
      </c>
      <c r="CC165" s="1233" t="str">
        <f>IF($A$139&lt;&gt;"ชั้น"&amp;'01.ข้อมูลเบื้องต้น'!$H$2,"",IF(VLOOKUP($A165,'03.คีย์เทอม2'!$A$10:$GT$59,125,FALSE)="","",VLOOKUP($A165,'03.คีย์เทอม2'!$A$10:$GT$59,125,FALSE)))</f>
        <v/>
      </c>
      <c r="CD165" s="1262" t="str">
        <f t="shared" si="155"/>
        <v/>
      </c>
      <c r="CE165" s="1233" t="str">
        <f>IF('2.ชื่อนักเรียน'!R30="มส","มส",IF('2.ชื่อนักเรียน'!R30="ร","ร",IF('2.ชื่อนักเรียน'!R30="ย้าย","ย้าย",IF($B165="","",IF(CD165="","",IF(CD165&gt;=75,"เชี่ยวชาญ",IF(CD165&gt;=65,"ชำนาญ",IF(CD165&gt;=55,"พัฒนา",IF(CD165&gt;=50,"เริ่มต้น","ไม่ผ่าน")))))))))</f>
        <v/>
      </c>
      <c r="CF165" s="1233" t="str">
        <f>IF($A$139&lt;&gt;"ชั้น"&amp;'01.ข้อมูลเบื้องต้น'!$H$2,"",IF(VLOOKUP($A165,'02.คีย์เทอม1'!$A$10:$GT$59,130,FALSE)="","",VLOOKUP($A165,'02.คีย์เทอม1'!$A$10:$GT$59,130,FALSE)))</f>
        <v/>
      </c>
      <c r="CG165" s="1233" t="str">
        <f>IF($A$139&lt;&gt;"ชั้น"&amp;'01.ข้อมูลเบื้องต้น'!$H$2,"",IF(VLOOKUP($A165,'03.คีย์เทอม2'!$A$10:$GT$59,130,FALSE)="","",VLOOKUP($A165,'03.คีย์เทอม2'!$A$10:$GT$59,130,FALSE)))</f>
        <v/>
      </c>
      <c r="CH165" s="1262" t="str">
        <f t="shared" si="156"/>
        <v/>
      </c>
      <c r="CI165" s="1233" t="str">
        <f>IF('2.ชื่อนักเรียน'!R30="มส","มส",IF('2.ชื่อนักเรียน'!R30="ร","ร",IF('2.ชื่อนักเรียน'!R30="ย้าย","ย้าย",IF($B165="","",IF(CH165="","",IF(CH165&gt;=75,"เชี่ยวชาญ",IF(CH165&gt;=65,"ชำนาญ",IF(CH165&gt;=55,"พัฒนา",IF(CH165&gt;=50,"เริ่มต้น","ไม่ผ่าน")))))))))</f>
        <v/>
      </c>
      <c r="CJ165" s="1233" t="str">
        <f>IF($A$139&lt;&gt;"ชั้น"&amp;'01.ข้อมูลเบื้องต้น'!$H$2,"",IF(VLOOKUP($A165,'02.คีย์เทอม1'!$A$10:$GT$59,135,FALSE)="","",VLOOKUP($A165,'02.คีย์เทอม1'!$A$10:$GT$59,135,FALSE)))</f>
        <v/>
      </c>
      <c r="CK165" s="1233" t="str">
        <f>IF($A$139&lt;&gt;"ชั้น"&amp;'01.ข้อมูลเบื้องต้น'!$H$2,"",IF(VLOOKUP($A165,'03.คีย์เทอม2'!$A$10:$GT$59,135,FALSE)="","",VLOOKUP($A165,'03.คีย์เทอม2'!$A$10:$GT$59,135,FALSE)))</f>
        <v/>
      </c>
      <c r="CL165" s="1262" t="str">
        <f t="shared" si="157"/>
        <v/>
      </c>
      <c r="CM165" s="1233" t="str">
        <f>IF('2.ชื่อนักเรียน'!R30="มส","มส",IF('2.ชื่อนักเรียน'!R30="ร","ร",IF('2.ชื่อนักเรียน'!R30="ย้าย","ย้าย",IF($B165="","",IF(CL165="","",IF(CL165&gt;=75,"เชี่ยวชาญ",IF(CL165&gt;=65,"ชำนาญ",IF(CL165&gt;=55,"พัฒนา",IF(CL165&gt;=50,"เริ่มต้น","ไม่ผ่าน")))))))))</f>
        <v/>
      </c>
      <c r="CN165" s="1233" t="str">
        <f>IF($A$139&lt;&gt;"ชั้น"&amp;'01.ข้อมูลเบื้องต้น'!$H$2,"",IF(VLOOKUP($A165,'02.คีย์เทอม1'!$A$10:$GT$59,140,FALSE)="","",VLOOKUP($A165,'02.คีย์เทอม1'!$A$10:$GT$59,140,FALSE)))</f>
        <v/>
      </c>
      <c r="CO165" s="1233" t="str">
        <f>IF($A$139&lt;&gt;"ชั้น"&amp;'01.ข้อมูลเบื้องต้น'!$H$2,"",IF(VLOOKUP($A165,'03.คีย์เทอม2'!$A$10:$GT$59,140,FALSE)="","",VLOOKUP($A165,'03.คีย์เทอม2'!$A$10:$GT$59,140,FALSE)))</f>
        <v/>
      </c>
      <c r="CP165" s="1262" t="str">
        <f t="shared" si="158"/>
        <v/>
      </c>
      <c r="CQ165" s="1233" t="str">
        <f>IF('2.ชื่อนักเรียน'!R30="มส","มส",IF('2.ชื่อนักเรียน'!R30="ร","ร",IF('2.ชื่อนักเรียน'!R30="ย้าย","ย้าย",IF($B165="","",IF(CP165="","",IF(CP165&gt;=75,"เชี่ยวชาญ",IF(CP165&gt;=65,"ชำนาญ",IF(CP165&gt;=55,"พัฒนา",IF(CP165&gt;=50,"เริ่มต้น","ไม่ผ่าน")))))))))</f>
        <v/>
      </c>
      <c r="CR165" s="1233" t="str">
        <f>IF($A$139&lt;&gt;"ชั้น"&amp;'01.ข้อมูลเบื้องต้น'!$H$2,"",IF(VLOOKUP($A165,'02.คีย์เทอม1'!$A$10:$GT$59,145,FALSE)="","",VLOOKUP($A165,'02.คีย์เทอม1'!$A$10:$GT$59,145,FALSE)))</f>
        <v/>
      </c>
      <c r="CS165" s="1233" t="str">
        <f>IF($A$139&lt;&gt;"ชั้น"&amp;'01.ข้อมูลเบื้องต้น'!$H$2,"",IF(VLOOKUP($A165,'03.คีย์เทอม2'!$A$10:$GT$59,145,FALSE)="","",VLOOKUP($A165,'03.คีย์เทอม2'!$A$10:$GT$59,145,FALSE)))</f>
        <v/>
      </c>
      <c r="CT165" s="1262" t="str">
        <f t="shared" si="159"/>
        <v/>
      </c>
      <c r="CU165" s="1233" t="str">
        <f>IF('2.ชื่อนักเรียน'!R30="มส","มส",IF('2.ชื่อนักเรียน'!R30="ร","ร",IF('2.ชื่อนักเรียน'!R30="ย้าย","ย้าย",IF($B165="","",IF(CT165="","",IF(CT165&gt;=75,"เชี่ยวชาญ",IF(CT165&gt;=65,"ชำนาญ",IF(CT165&gt;=55,"พัฒนา",IF(CT165&gt;=50,"เริ่มต้น","ไม่ผ่าน")))))))))</f>
        <v/>
      </c>
      <c r="CV165" s="1233" t="str">
        <f>IF($A$139&lt;&gt;"ชั้น"&amp;'01.ข้อมูลเบื้องต้น'!$H$2,"",IF(VLOOKUP($A165,'02.คีย์เทอม1'!$A$10:$GT$59,150,FALSE)="","",VLOOKUP($A165,'02.คีย์เทอม1'!$A$10:$GT$59,150,FALSE)))</f>
        <v/>
      </c>
      <c r="CW165" s="1233" t="str">
        <f>IF($A$139&lt;&gt;"ชั้น"&amp;'01.ข้อมูลเบื้องต้น'!$H$2,"",IF(VLOOKUP($A165,'03.คีย์เทอม2'!$A$10:$GT$59,150,FALSE)="","",VLOOKUP($A165,'03.คีย์เทอม2'!$A$10:$GT$59,150,FALSE)))</f>
        <v/>
      </c>
      <c r="CX165" s="1262" t="str">
        <f t="shared" si="160"/>
        <v/>
      </c>
      <c r="CY165" s="1233" t="str">
        <f>IF('2.ชื่อนักเรียน'!R30="มส","มส",IF('2.ชื่อนักเรียน'!R30="ร","ร",IF('2.ชื่อนักเรียน'!R30="ย้าย","ย้าย",IF($B165="","",IF(CX165="","",IF(CX165&gt;=75,"เชี่ยวชาญ",IF(CX165&gt;=65,"ชำนาญ",IF(CX165&gt;=55,"พัฒนา",IF(CX165&gt;=50,"เริ่มต้น","ไม่ผ่าน")))))))))</f>
        <v/>
      </c>
      <c r="CZ165" s="1233" t="str">
        <f>IF($A$139&lt;&gt;"ชั้น"&amp;'01.ข้อมูลเบื้องต้น'!$H$2,"",IF(VLOOKUP($A165,'02.คีย์เทอม1'!$A$10:$GT$59,155,FALSE)="","",VLOOKUP($A165,'02.คีย์เทอม1'!$A$10:$GT$59,155,FALSE)))</f>
        <v/>
      </c>
      <c r="DA165" s="1233" t="str">
        <f>IF($A$139&lt;&gt;"ชั้น"&amp;'01.ข้อมูลเบื้องต้น'!$H$2,"",IF(VLOOKUP($A165,'03.คีย์เทอม2'!$A$10:$GT$59,155,FALSE)="","",VLOOKUP($A165,'03.คีย์เทอม2'!$A$10:$GT$59,155,FALSE)))</f>
        <v/>
      </c>
      <c r="DB165" s="1262" t="str">
        <f t="shared" si="161"/>
        <v/>
      </c>
      <c r="DC165" s="1233" t="str">
        <f>IF('2.ชื่อนักเรียน'!R30="มส","มส",IF('2.ชื่อนักเรียน'!R30="ร","ร",IF('2.ชื่อนักเรียน'!R30="ย้าย","ย้าย",IF($B165="","",IF(DB165="","",IF(DB165&gt;=75,"เชี่ยวชาญ",IF(DB165&gt;=65,"ชำนาญ",IF(DB165&gt;=55,"พัฒนา",IF(DB165&gt;=50,"เริ่มต้น","ไม่ผ่าน")))))))))</f>
        <v/>
      </c>
      <c r="DD165" s="1233" t="str">
        <f>IF($A$139&lt;&gt;"ชั้น"&amp;'01.ข้อมูลเบื้องต้น'!$H$2,"",IF(VLOOKUP($A165,'02.คีย์เทอม1'!$A$10:$GT$59,160,FALSE)="","",VLOOKUP($A165,'02.คีย์เทอม1'!$A$10:$GT$59,160,FALSE)))</f>
        <v/>
      </c>
      <c r="DE165" s="1233" t="str">
        <f>IF($A$139&lt;&gt;"ชั้น"&amp;'01.ข้อมูลเบื้องต้น'!$H$2,"",IF(VLOOKUP($A165,'03.คีย์เทอม2'!$A$10:$GT$59,160,FALSE)="","",VLOOKUP($A165,'03.คีย์เทอม2'!$A$10:$GT$59,160,FALSE)))</f>
        <v/>
      </c>
      <c r="DF165" s="1262" t="str">
        <f t="shared" si="162"/>
        <v/>
      </c>
      <c r="DG165" s="1233" t="str">
        <f>IF('2.ชื่อนักเรียน'!R30="มส","มส",IF('2.ชื่อนักเรียน'!R30="ร","ร",IF('2.ชื่อนักเรียน'!R30="ย้าย","ย้าย",IF($B165="","",IF(DF165="","",IF(DF165&gt;=75,"เชี่ยวชาญ",IF(DF165&gt;=65,"ชำนาญ",IF(DF165&gt;=55,"พัฒนา",IF(DF165&gt;=50,"เริ่มต้น","ไม่ผ่าน")))))))))</f>
        <v/>
      </c>
      <c r="DH165" s="1233" t="str">
        <f>IF($A$139&lt;&gt;"ชั้น"&amp;'01.ข้อมูลเบื้องต้น'!$H$2,"",IF(VLOOKUP($A165,'02.คีย์เทอม1'!$A$10:$GT$59,165,FALSE)="","",VLOOKUP($A165,'02.คีย์เทอม1'!$A$10:$GT$59,165,FALSE)))</f>
        <v/>
      </c>
      <c r="DI165" s="1233" t="str">
        <f>IF($A$139&lt;&gt;"ชั้น"&amp;'01.ข้อมูลเบื้องต้น'!$H$2,"",IF(VLOOKUP($A165,'03.คีย์เทอม2'!$A$10:$GT$59,165,FALSE)="","",VLOOKUP($A165,'03.คีย์เทอม2'!$A$10:$GT$59,165,FALSE)))</f>
        <v/>
      </c>
      <c r="DJ165" s="1262" t="str">
        <f t="shared" si="163"/>
        <v/>
      </c>
      <c r="DK165" s="1233" t="str">
        <f>IF('2.ชื่อนักเรียน'!R30="มส","มส",IF('2.ชื่อนักเรียน'!R30="ร","ร",IF('2.ชื่อนักเรียน'!R30="ย้าย","ย้าย",IF($B165="","",IF(DJ165="","",IF(DJ165&gt;=75,"เชี่ยวชาญ",IF(DJ165&gt;=65,"ชำนาญ",IF(DJ165&gt;=55,"พัฒนา",IF(DJ165&gt;=50,"เริ่มต้น","ไม่ผ่าน")))))))))</f>
        <v/>
      </c>
      <c r="DL165" s="1233" t="str">
        <f>IF($A$139&lt;&gt;"ชั้น"&amp;'01.ข้อมูลเบื้องต้น'!$H$2,"",IF(VLOOKUP($A165,'02.คีย์เทอม1'!$A$10:$GT$59,170,FALSE)="","",VLOOKUP($A165,'02.คีย์เทอม1'!$A$10:$GT$59,170,FALSE)))</f>
        <v/>
      </c>
      <c r="DM165" s="1233" t="str">
        <f>IF($A$139&lt;&gt;"ชั้น"&amp;'01.ข้อมูลเบื้องต้น'!$H$2,"",IF(VLOOKUP($A165,'03.คีย์เทอม2'!$A$10:$GT$59,170,FALSE)="","",VLOOKUP($A165,'03.คีย์เทอม2'!$A$10:$GT$59,170,FALSE)))</f>
        <v/>
      </c>
      <c r="DN165" s="1262" t="str">
        <f t="shared" si="164"/>
        <v/>
      </c>
      <c r="DO165" s="1233" t="str">
        <f>IF('2.ชื่อนักเรียน'!R30="มส","มส",IF('2.ชื่อนักเรียน'!R30="ร","ร",IF('2.ชื่อนักเรียน'!R30="ย้าย","ย้าย",IF($B165="","",IF(DN165="","",IF(DN165&gt;=75,"เชี่ยวชาญ",IF(DN165&gt;=65,"ชำนาญ",IF(DN165&gt;=55,"พัฒนา",IF(DN165&gt;=50,"เริ่มต้น","ไม่ผ่าน")))))))))</f>
        <v/>
      </c>
      <c r="DP165" s="1233" t="str">
        <f>IF($A$139&lt;&gt;"ชั้น"&amp;'01.ข้อมูลเบื้องต้น'!$H$2,"",IF(VLOOKUP($A165,'02.คีย์เทอม1'!$A$10:$GT$59,175,FALSE)="","",VLOOKUP($A165,'02.คีย์เทอม1'!$A$10:$GT$59,175,FALSE)))</f>
        <v/>
      </c>
      <c r="DQ165" s="1233" t="str">
        <f>IF($A$139&lt;&gt;"ชั้น"&amp;'01.ข้อมูลเบื้องต้น'!$H$2,"",IF(VLOOKUP($A165,'03.คีย์เทอม2'!$A$10:$GT$59,175,FALSE)="","",VLOOKUP($A165,'03.คีย์เทอม2'!$A$10:$GT$59,175,FALSE)))</f>
        <v/>
      </c>
      <c r="DR165" s="1262" t="str">
        <f t="shared" si="165"/>
        <v/>
      </c>
      <c r="DS165" s="1233" t="str">
        <f>IF('2.ชื่อนักเรียน'!R30="มส","มส",IF('2.ชื่อนักเรียน'!R30="ร","ร",IF('2.ชื่อนักเรียน'!R30="ย้าย","ย้าย",IF($B165="","",IF(DR165="","",IF(DR165&gt;=75,"เชี่ยวชาญ",IF(DR165&gt;=65,"ชำนาญ",IF(DR165&gt;=55,"พัฒนา",IF(DR165&gt;=50,"เริ่มต้น","ไม่ผ่าน")))))))))</f>
        <v/>
      </c>
      <c r="DT165" s="1233" t="str">
        <f>IF($A$139&lt;&gt;"ชั้น"&amp;'01.ข้อมูลเบื้องต้น'!$H$2,"",IF(VLOOKUP($A165,'02.คีย์เทอม1'!$A$10:$GT$59,180,FALSE)="","",VLOOKUP($A165,'02.คีย์เทอม1'!$A$10:$GT$59,180,FALSE)))</f>
        <v/>
      </c>
      <c r="DU165" s="1233" t="str">
        <f>IF($A$139&lt;&gt;"ชั้น"&amp;'01.ข้อมูลเบื้องต้น'!$H$2,"",IF(VLOOKUP($A165,'03.คีย์เทอม2'!$A$10:$GT$59,180,FALSE)="","",VLOOKUP($A165,'03.คีย์เทอม2'!$A$10:$GT$59,180,FALSE)))</f>
        <v/>
      </c>
      <c r="DV165" s="1262" t="str">
        <f t="shared" si="166"/>
        <v/>
      </c>
      <c r="DW165" s="1233" t="str">
        <f>IF('2.ชื่อนักเรียน'!R30="มส","มส",IF('2.ชื่อนักเรียน'!R30="ร","ร",IF('2.ชื่อนักเรียน'!R30="ย้าย","ย้าย",IF($B165="","",IF(DV165="","",IF(DV165&gt;=75,"เชี่ยวชาญ",IF(DV165&gt;=65,"ชำนาญ",IF(DV165&gt;=55,"พัฒนา",IF(DV165&gt;=50,"เริ่มต้น","ไม่ผ่าน")))))))))</f>
        <v/>
      </c>
    </row>
    <row r="166" spans="1:127" ht="16.8" customHeight="1">
      <c r="A166" s="1323">
        <v>21</v>
      </c>
      <c r="B166" s="1312" t="str">
        <f>IF('2.ชื่อนักเรียน'!C31="","",'2.ชื่อนักเรียน'!C31)</f>
        <v/>
      </c>
      <c r="C166" s="1313" t="str">
        <f>IF('2.ชื่อนักเรียน'!D31="","",'2.ชื่อนักเรียน'!D31)</f>
        <v/>
      </c>
      <c r="D166" s="1314" t="str">
        <f>IF($A$139&lt;&gt;"ชั้น"&amp;'01.ข้อมูลเบื้องต้น'!$H$2,"",IF(AK166="","",AK166))</f>
        <v/>
      </c>
      <c r="E166" s="1314" t="str">
        <f>IF($A$139&lt;&gt;"ชั้น"&amp;'01.ข้อมูลเบื้องต้น'!$H$2,"",IF(AO166="","",AO166))</f>
        <v/>
      </c>
      <c r="F166" s="1315" t="str">
        <f>IF($A$139&lt;&gt;"ชั้น"&amp;'01.ข้อมูลเบื้องต้น'!$H$2,"",IF(AS166="","",AS166))</f>
        <v/>
      </c>
      <c r="G166" s="1326" t="str">
        <f>IF($A$139&lt;&gt;"ชั้น"&amp;'01.ข้อมูลเบื้องต้น'!$H$2,"",IF(AW166="","",AW166))</f>
        <v/>
      </c>
      <c r="H166" s="1327" t="str">
        <f>IF($A$139&lt;&gt;"ชั้น"&amp;'01.ข้อมูลเบื้องต้น'!$H$2,"",IF(BA166="","",BA166))</f>
        <v/>
      </c>
      <c r="I166" s="1327" t="str">
        <f>IF($A$139&lt;&gt;"ชั้น"&amp;'01.ข้อมูลเบื้องต้น'!$H$2,"",IF(BE166="","",BE166))</f>
        <v/>
      </c>
      <c r="J166" s="1327" t="str">
        <f>IF($A$139&lt;&gt;"ชั้น"&amp;'01.ข้อมูลเบื้องต้น'!$H$2,"",IF(BI166="","",BI166))</f>
        <v/>
      </c>
      <c r="K166" s="1327" t="str">
        <f>IF($A$139&lt;&gt;"ชั้น"&amp;'01.ข้อมูลเบื้องต้น'!$H$2,"",IF(BM166="","",BM166))</f>
        <v/>
      </c>
      <c r="L166" s="1328" t="str">
        <f>IF($A$139&lt;&gt;"ชั้น"&amp;'01.ข้อมูลเบื้องต้น'!$H$2,"",IF(BO166="","",BO166))</f>
        <v/>
      </c>
      <c r="M166" s="1326" t="str">
        <f>IF($A$139&lt;&gt;"ชั้น"&amp;'01.ข้อมูลเบื้องต้น'!$H$2,"",IF(BS166="","",BS166))</f>
        <v/>
      </c>
      <c r="N166" s="1327" t="str">
        <f>IF($A$139&lt;&gt;"ชั้น"&amp;'01.ข้อมูลเบื้องต้น'!$H$2,"",IF(BW166="","",BW166))</f>
        <v/>
      </c>
      <c r="O166" s="1327" t="str">
        <f>IF($A$139&lt;&gt;"ชั้น"&amp;'01.ข้อมูลเบื้องต้น'!$H$2,"",IF(CA166="","",CA166))</f>
        <v/>
      </c>
      <c r="P166" s="1327" t="str">
        <f>IF($A$139&lt;&gt;"ชั้น"&amp;'01.ข้อมูลเบื้องต้น'!$H$2,"",IF(CE166="","",CE166))</f>
        <v/>
      </c>
      <c r="Q166" s="1327" t="str">
        <f>IF($A$139&lt;&gt;"ชั้น"&amp;'01.ข้อมูลเบื้องต้น'!$H$2,"",IF(CI166="","",CI166))</f>
        <v/>
      </c>
      <c r="R166" s="1327" t="str">
        <f>IF($A$139&lt;&gt;"ชั้น"&amp;'01.ข้อมูลเบื้องต้น'!$H$2,"",IF(CM166="","",CM166))</f>
        <v/>
      </c>
      <c r="S166" s="1327" t="str">
        <f>IF($A$139&lt;&gt;"ชั้น"&amp;'01.ข้อมูลเบื้องต้น'!$H$2,"",IF(CQ166="","",CQ166))</f>
        <v/>
      </c>
      <c r="T166" s="1327" t="str">
        <f>IF($A$139&lt;&gt;"ชั้น"&amp;'01.ข้อมูลเบื้องต้น'!$H$2,"",IF(CU166="","",CU166))</f>
        <v/>
      </c>
      <c r="U166" s="1327" t="str">
        <f>IF($A$139&lt;&gt;"ชั้น"&amp;'01.ข้อมูลเบื้องต้น'!$H$2,"",IF(CY166="","",CY166))</f>
        <v/>
      </c>
      <c r="V166" s="1327" t="str">
        <f>IF($A$139&lt;&gt;"ชั้น"&amp;'01.ข้อมูลเบื้องต้น'!$H$2,"",IF(DC166="","",DC166))</f>
        <v/>
      </c>
      <c r="W166" s="1327" t="str">
        <f>IF($A$139&lt;&gt;"ชั้น"&amp;'01.ข้อมูลเบื้องต้น'!$H$2,"",IF(DG166="","",DG166))</f>
        <v/>
      </c>
      <c r="X166" s="1327" t="str">
        <f>IF($A$139&lt;&gt;"ชั้น"&amp;'01.ข้อมูลเบื้องต้น'!$H$2,"",IF(DK166="","",DK166))</f>
        <v/>
      </c>
      <c r="Y166" s="1327" t="str">
        <f>IF($A$139&lt;&gt;"ชั้น"&amp;'01.ข้อมูลเบื้องต้น'!$H$2,"",IF(DO166="","",DO166))</f>
        <v/>
      </c>
      <c r="Z166" s="1327" t="str">
        <f>IF($A$139&lt;&gt;"ชั้น"&amp;'01.ข้อมูลเบื้องต้น'!$H$2,"",IF(DS166="","",DS166))</f>
        <v/>
      </c>
      <c r="AA166" s="1420" t="str">
        <f>IF($A$139&lt;&gt;"ชั้น"&amp;'01.ข้อมูลเบื้องต้น'!$H$2,"",IF(DW166="","",DW166))</f>
        <v/>
      </c>
      <c r="AB166" s="1330" t="str">
        <f>IF($A$139&lt;&gt;"ชั้น"&amp;'01.ข้อมูลเบื้องต้น'!$H$2,"",'7.พัฒนาผู้เรียน'!G31)</f>
        <v/>
      </c>
      <c r="AC166" s="1331" t="str">
        <f>IF($A$139&lt;&gt;"ชั้น"&amp;'01.ข้อมูลเบื้องต้น'!$H$2,"",'9.คุณลักษณะ'!I31)</f>
        <v/>
      </c>
      <c r="AH166" s="1233" t="str">
        <f>IF($A$139&lt;&gt;"ชั้น"&amp;'01.ข้อมูลเบื้องต้น'!$H$2,"",IF(VLOOKUP($A166,'02.คีย์เทอม1'!$A$10:$GT$59,189,FALSE)="","",VLOOKUP($A166,'02.คีย์เทอม1'!$A$10:$GT$59,189,FALSE)))</f>
        <v/>
      </c>
      <c r="AI166" s="1233" t="str">
        <f>IF($A$139&lt;&gt;"ชั้น"&amp;'01.ข้อมูลเบื้องต้น'!$H$2,"",IF(VLOOKUP($A166,'03.คีย์เทอม2'!$A$10:$GT$59,189,FALSE)="","",VLOOKUP($A166,'03.คีย์เทอม2'!$A$10:$GT$59,189,FALSE)))</f>
        <v/>
      </c>
      <c r="AJ166" s="1262" t="str">
        <f t="shared" si="120"/>
        <v/>
      </c>
      <c r="AK166" s="1233" t="str">
        <f>IF('2.ชื่อนักเรียน'!R31="มส","มส",IF('2.ชื่อนักเรียน'!R31="ร","ร",IF('2.ชื่อนักเรียน'!R31="ย้าย","ย้าย",IF($B166="","",IF(AJ166="","",IF(AJ166&gt;=75,"เชี่ยวชาญ",IF(AJ166&gt;=65,"ชำนาญ",IF(AJ166&gt;=55,"พัฒนา",IF(AJ166&gt;=50,"เริ่มต้น","ไม่ผ่าน")))))))))</f>
        <v/>
      </c>
      <c r="AL166" s="1233" t="str">
        <f>IF($A$139&lt;&gt;"ชั้น"&amp;'01.ข้อมูลเบื้องต้น'!$H$2,"",IF(VLOOKUP($A166,'02.คีย์เทอม1'!$A$10:$GT$59,193,FALSE)="","",VLOOKUP($A166,'02.คีย์เทอม1'!$A$10:$GT$59,193,FALSE)))</f>
        <v/>
      </c>
      <c r="AM166" s="1233" t="str">
        <f>IF($A$139&lt;&gt;"ชั้น"&amp;'01.ข้อมูลเบื้องต้น'!$H$2,"",IF(VLOOKUP($A166,'03.คีย์เทอม2'!$A$10:$GT$59,193,FALSE)="","",VLOOKUP($A166,'03.คีย์เทอม2'!$A$10:$GT$59,193,FALSE)))</f>
        <v/>
      </c>
      <c r="AN166" s="1262" t="str">
        <f t="shared" si="144"/>
        <v/>
      </c>
      <c r="AO166" s="1233" t="str">
        <f>IF('2.ชื่อนักเรียน'!R31="มส","มส",IF('2.ชื่อนักเรียน'!R31="ร","ร",IF('2.ชื่อนักเรียน'!R31="ย้าย","ย้าย",IF($B166="","",IF(AN166="","",IF(AN166&gt;=75,"เชี่ยวชาญ",IF(AN166&gt;=65,"ชำนาญ",IF(AN166&gt;=55,"พัฒนา",IF(AN166&gt;=50,"เริ่มต้น","ไม่ผ่าน")))))))))</f>
        <v/>
      </c>
      <c r="AP166" s="1233" t="str">
        <f>IF($A$139&lt;&gt;"ชั้น"&amp;'01.ข้อมูลเบื้องต้น'!$H$2,"",IF(VLOOKUP($A166,'02.คีย์เทอม1'!$A$10:$GT$59,195,FALSE)="","",VLOOKUP($A166,'02.คีย์เทอม1'!$A$10:$GT$59,195,FALSE)))</f>
        <v/>
      </c>
      <c r="AQ166" s="1233" t="str">
        <f>IF($A$139&lt;&gt;"ชั้น"&amp;'01.ข้อมูลเบื้องต้น'!$H$2,"",IF(VLOOKUP($A166,'03.คีย์เทอม2'!$A$10:$GT$59,195,FALSE)="","",VLOOKUP($A166,'03.คีย์เทอม2'!$A$10:$GT$59,195,FALSE)))</f>
        <v/>
      </c>
      <c r="AR166" s="1262" t="str">
        <f t="shared" si="145"/>
        <v/>
      </c>
      <c r="AS166" s="1233" t="str">
        <f>IF('2.ชื่อนักเรียน'!R31="มส","มส",IF('2.ชื่อนักเรียน'!R31="ร","ร",IF('2.ชื่อนักเรียน'!R31="ย้าย","ย้าย",IF($B166="","",IF(AR166="","",IF(AR166&gt;=75,"เชี่ยวชาญ",IF(AR166&gt;=65,"ชำนาญ",IF(AR166&gt;=55,"พัฒนา",IF(AR166&gt;=50,"เริ่มต้น","ไม่ผ่าน")))))))))</f>
        <v/>
      </c>
      <c r="AT166" s="1233" t="str">
        <f>IF($A$139&lt;&gt;"ชั้น"&amp;'01.ข้อมูลเบื้องต้น'!$H$2,"",IF(VLOOKUP($A166,'02.คีย์เทอม1'!$A$10:$GT$59,196,FALSE)="","",VLOOKUP($A166,'02.คีย์เทอม1'!$A$10:$GT$59,196,FALSE)))</f>
        <v/>
      </c>
      <c r="AU166" s="1233" t="str">
        <f>IF($A$139&lt;&gt;"ชั้น"&amp;'01.ข้อมูลเบื้องต้น'!$H$2,"",IF(VLOOKUP($A166,'03.คีย์เทอม2'!$A$10:$GT$59,196,FALSE)="","",VLOOKUP($A166,'03.คีย์เทอม2'!$A$10:$GT$59,196,FALSE)))</f>
        <v/>
      </c>
      <c r="AV166" s="1262" t="str">
        <f t="shared" si="146"/>
        <v/>
      </c>
      <c r="AW166" s="1233" t="str">
        <f>IF('2.ชื่อนักเรียน'!R31="มส","มส",IF('2.ชื่อนักเรียน'!R31="ร","ร",IF('2.ชื่อนักเรียน'!R31="ย้าย","ย้าย",IF($B166="","",IF(AV166="","",IF(AV166&gt;=75,"เชี่ยวชาญ",IF(AV166&gt;=65,"ชำนาญ",IF(AV166&gt;=55,"พัฒนา",IF(AV166&gt;=50,"เริ่มต้น","ไม่ผ่าน")))))))))</f>
        <v/>
      </c>
      <c r="AX166" s="1233" t="str">
        <f>IF($A$139&lt;&gt;"ชั้น"&amp;'01.ข้อมูลเบื้องต้น'!$H$2,"",IF(VLOOKUP($A166,'02.คีย์เทอม1'!$A$10:$GT$59,197,FALSE)="","",VLOOKUP($A166,'02.คีย์เทอม1'!$A$10:$GT$59,197,FALSE)))</f>
        <v/>
      </c>
      <c r="AY166" s="1233" t="str">
        <f>IF($A$139&lt;&gt;"ชั้น"&amp;'01.ข้อมูลเบื้องต้น'!$H$2,"",IF(VLOOKUP($A166,'03.คีย์เทอม2'!$A$10:$GT$59,197,FALSE)="","",VLOOKUP($A166,'03.คีย์เทอม2'!$A$10:$GT$59,197,FALSE)))</f>
        <v/>
      </c>
      <c r="AZ166" s="1262" t="str">
        <f t="shared" si="147"/>
        <v/>
      </c>
      <c r="BA166" s="1233" t="str">
        <f>IF('2.ชื่อนักเรียน'!R31="มส","มส",IF('2.ชื่อนักเรียน'!R31="ร","ร",IF('2.ชื่อนักเรียน'!R31="ย้าย","ย้าย",IF($B166="","",IF(AZ166="","",IF(AZ166&gt;=75,"เชี่ยวชาญ",IF(AZ166&gt;=65,"ชำนาญ",IF(AZ166&gt;=55,"พัฒนา",IF(AZ166&gt;=50,"เริ่มต้น","ไม่ผ่าน")))))))))</f>
        <v/>
      </c>
      <c r="BB166" s="1233" t="str">
        <f>IF($A$139&lt;&gt;"ชั้น"&amp;'01.ข้อมูลเบื้องต้น'!$H$2,"",IF(VLOOKUP($A166,'02.คีย์เทอม1'!$A$10:$GT$59,198,FALSE)="","",VLOOKUP($A166,'02.คีย์เทอม1'!$A$10:$GT$59,198,FALSE)))</f>
        <v/>
      </c>
      <c r="BC166" s="1233" t="str">
        <f>IF($A$139&lt;&gt;"ชั้น"&amp;'01.ข้อมูลเบื้องต้น'!$H$2,"",IF(VLOOKUP($A166,'03.คีย์เทอม2'!$A$10:$GT$59,198,FALSE)="","",VLOOKUP($A166,'03.คีย์เทอม2'!$A$10:$GT$59,198,FALSE)))</f>
        <v/>
      </c>
      <c r="BD166" s="1262" t="str">
        <f t="shared" si="148"/>
        <v/>
      </c>
      <c r="BE166" s="1233" t="str">
        <f>IF('2.ชื่อนักเรียน'!R31="มส","มส",IF('2.ชื่อนักเรียน'!R31="ร","ร",IF('2.ชื่อนักเรียน'!R31="ย้าย","ย้าย",IF($B166="","",IF(BD166="","",IF(BD166&gt;=75,"เชี่ยวชาญ",IF(BD166&gt;=65,"ชำนาญ",IF(BD166&gt;=55,"พัฒนา",IF(BD166&gt;=50,"เริ่มต้น","ไม่ผ่าน")))))))))</f>
        <v/>
      </c>
      <c r="BF166" s="1233" t="str">
        <f>IF($A$139&lt;&gt;"ชั้น"&amp;'01.ข้อมูลเบื้องต้น'!$H$2,"",IF(VLOOKUP($A166,'02.คีย์เทอม1'!$A$10:$GT$59,199,FALSE)="","",VLOOKUP($A166,'02.คีย์เทอม1'!$A$10:$GT$59,199,FALSE)))</f>
        <v/>
      </c>
      <c r="BG166" s="1233" t="str">
        <f>IF($A$139&lt;&gt;"ชั้น"&amp;'01.ข้อมูลเบื้องต้น'!$H$2,"",IF(VLOOKUP($A166,'03.คีย์เทอม2'!$A$10:$GT$59,199,FALSE)="","",VLOOKUP($A166,'03.คีย์เทอม2'!$A$10:$GT$59,199,FALSE)))</f>
        <v/>
      </c>
      <c r="BH166" s="1262" t="str">
        <f t="shared" si="149"/>
        <v/>
      </c>
      <c r="BI166" s="1233" t="str">
        <f>IF('2.ชื่อนักเรียน'!R31="มส","มส",IF('2.ชื่อนักเรียน'!R31="ร","ร",IF('2.ชื่อนักเรียน'!R31="ย้าย","ย้าย",IF($B166="","",IF(BH166="","",IF(BH166&gt;=75,"เชี่ยวชาญ",IF(BH166&gt;=65,"ชำนาญ",IF(BH166&gt;=55,"พัฒนา",IF(BH166&gt;=50,"เริ่มต้น","ไม่ผ่าน")))))))))</f>
        <v/>
      </c>
      <c r="BJ166" s="1233" t="str">
        <f>IF($A$139&lt;&gt;"ชั้น"&amp;'01.ข้อมูลเบื้องต้น'!$H$2,"",IF(VLOOKUP($A166,'02.คีย์เทอม1'!$A$10:$GT$59,200,FALSE)="","",VLOOKUP($A166,'02.คีย์เทอม1'!$A$10:$GT$59,200,FALSE)))</f>
        <v/>
      </c>
      <c r="BK166" s="1233" t="str">
        <f>IF($A$139&lt;&gt;"ชั้น"&amp;'01.ข้อมูลเบื้องต้น'!$H$2,"",IF(VLOOKUP($A166,'03.คีย์เทอม2'!$A$10:$GT$59,200,FALSE)="","",VLOOKUP($A166,'03.คีย์เทอม2'!$A$10:$GT$59,200,FALSE)))</f>
        <v/>
      </c>
      <c r="BL166" s="1262" t="str">
        <f t="shared" si="150"/>
        <v/>
      </c>
      <c r="BM166" s="1233" t="str">
        <f>IF('2.ชื่อนักเรียน'!R31="มส","มส",IF('2.ชื่อนักเรียน'!R31="ร","ร",IF('2.ชื่อนักเรียน'!R31="ย้าย","ย้าย",IF($B166="","",IF(BL166="","",IF(BL166&gt;=75,"เชี่ยวชาญ",IF(BL166&gt;=65,"ชำนาญ",IF(BL166&gt;=55,"พัฒนา",IF(BL166&gt;=50,"เริ่มต้น","ไม่ผ่าน")))))))))</f>
        <v/>
      </c>
      <c r="BN166" s="1262" t="str">
        <f t="shared" si="151"/>
        <v/>
      </c>
      <c r="BO166" s="1233" t="str">
        <f>IF('2.ชื่อนักเรียน'!R31="มส","มส",IF('2.ชื่อนักเรียน'!R31="ร","ร",IF('2.ชื่อนักเรียน'!R31="ย้าย","ย้าย",IF($B166="","",IF(BN166="","",IF(BN166&gt;=75,"เชี่ยวชาญ",IF(BN166&gt;=65,"ชำนาญ",IF(BN166&gt;=55,"พัฒนา",IF(BN166&gt;=50,"เริ่มต้น","ไม่ผ่าน")))))))))</f>
        <v/>
      </c>
      <c r="BP166" s="1233" t="str">
        <f>IF($A$139&lt;&gt;"ชั้น"&amp;'01.ข้อมูลเบื้องต้น'!$H$2,"",IF(VLOOKUP($A166,'02.คีย์เทอม1'!$A$10:$GT$59,110,FALSE)="","",VLOOKUP($A166,'02.คีย์เทอม1'!$A$10:$GT$59,110,FALSE)))</f>
        <v/>
      </c>
      <c r="BQ166" s="1233" t="str">
        <f>IF($A$139&lt;&gt;"ชั้น"&amp;'01.ข้อมูลเบื้องต้น'!$H$2,"",IF(VLOOKUP($A166,'03.คีย์เทอม2'!$A$10:$GT$59,110,FALSE)="","",VLOOKUP($A166,'03.คีย์เทอม2'!$A$10:$GT$59,110,FALSE)))</f>
        <v/>
      </c>
      <c r="BR166" s="1262" t="str">
        <f t="shared" si="152"/>
        <v/>
      </c>
      <c r="BS166" s="1233" t="str">
        <f>IF('2.ชื่อนักเรียน'!R31="มส","มส",IF('2.ชื่อนักเรียน'!R31="ร","ร",IF('2.ชื่อนักเรียน'!R31="ย้าย","ย้าย",IF($B166="","",IF(BR166="","",IF(BR166&gt;=75,"เชี่ยวชาญ",IF(BR166&gt;=65,"ชำนาญ",IF(BR166&gt;=55,"พัฒนา",IF(BR166&gt;=50,"เริ่มต้น","ไม่ผ่าน")))))))))</f>
        <v/>
      </c>
      <c r="BT166" s="1233" t="str">
        <f>IF($A$139&lt;&gt;"ชั้น"&amp;'01.ข้อมูลเบื้องต้น'!$H$2,"",IF(VLOOKUP($A166,'02.คีย์เทอม1'!$A$10:$GT$59,115,FALSE)="","",VLOOKUP($A166,'02.คีย์เทอม1'!$A$10:$GT$59,115,FALSE)))</f>
        <v/>
      </c>
      <c r="BU166" s="1233" t="str">
        <f>IF($A$139&lt;&gt;"ชั้น"&amp;'01.ข้อมูลเบื้องต้น'!$H$2,"",IF(VLOOKUP($A166,'03.คีย์เทอม2'!$A$10:$GT$59,115,FALSE)="","",VLOOKUP($A166,'03.คีย์เทอม2'!$A$10:$GT$59,115,FALSE)))</f>
        <v/>
      </c>
      <c r="BV166" s="1262" t="str">
        <f t="shared" si="153"/>
        <v/>
      </c>
      <c r="BW166" s="1233" t="str">
        <f>IF('2.ชื่อนักเรียน'!R31="มส","มส",IF('2.ชื่อนักเรียน'!R31="ร","ร",IF('2.ชื่อนักเรียน'!R31="ย้าย","ย้าย",IF($B166="","",IF(BV166="","",IF(BV166&gt;=75,"เชี่ยวชาญ",IF(BV166&gt;=65,"ชำนาญ",IF(BV166&gt;=55,"พัฒนา",IF(BV166&gt;=50,"เริ่มต้น","ไม่ผ่าน")))))))))</f>
        <v/>
      </c>
      <c r="BX166" s="1233" t="str">
        <f>IF($A$139&lt;&gt;"ชั้น"&amp;'01.ข้อมูลเบื้องต้น'!$H$2,"",IF(VLOOKUP($A166,'02.คีย์เทอม1'!$A$10:$GT$59,120,FALSE)="","",VLOOKUP($A166,'02.คีย์เทอม1'!$A$10:$GT$59,120,FALSE)))</f>
        <v/>
      </c>
      <c r="BY166" s="1233" t="str">
        <f>IF($A$139&lt;&gt;"ชั้น"&amp;'01.ข้อมูลเบื้องต้น'!$H$2,"",IF(VLOOKUP($A166,'03.คีย์เทอม2'!$A$10:$GT$59,120,FALSE)="","",VLOOKUP($A166,'03.คีย์เทอม2'!$A$10:$GT$59,120,FALSE)))</f>
        <v/>
      </c>
      <c r="BZ166" s="1262" t="str">
        <f t="shared" si="154"/>
        <v/>
      </c>
      <c r="CA166" s="1233" t="str">
        <f>IF('2.ชื่อนักเรียน'!R31="มส","มส",IF('2.ชื่อนักเรียน'!R31="ร","ร",IF('2.ชื่อนักเรียน'!R31="ย้าย","ย้าย",IF($B166="","",IF(BZ166="","",IF(BZ166&gt;=75,"เชี่ยวชาญ",IF(BZ166&gt;=65,"ชำนาญ",IF(BZ166&gt;=55,"พัฒนา",IF(BZ166&gt;=50,"เริ่มต้น","ไม่ผ่าน")))))))))</f>
        <v/>
      </c>
      <c r="CB166" s="1233" t="str">
        <f>IF($A$139&lt;&gt;"ชั้น"&amp;'01.ข้อมูลเบื้องต้น'!$H$2,"",IF(VLOOKUP($A166,'02.คีย์เทอม1'!$A$10:$GT$59,125,FALSE)="","",VLOOKUP($A166,'02.คีย์เทอม1'!$A$10:$GT$59,125,FALSE)))</f>
        <v/>
      </c>
      <c r="CC166" s="1233" t="str">
        <f>IF($A$139&lt;&gt;"ชั้น"&amp;'01.ข้อมูลเบื้องต้น'!$H$2,"",IF(VLOOKUP($A166,'03.คีย์เทอม2'!$A$10:$GT$59,125,FALSE)="","",VLOOKUP($A166,'03.คีย์เทอม2'!$A$10:$GT$59,125,FALSE)))</f>
        <v/>
      </c>
      <c r="CD166" s="1262" t="str">
        <f t="shared" si="155"/>
        <v/>
      </c>
      <c r="CE166" s="1233" t="str">
        <f>IF('2.ชื่อนักเรียน'!R31="มส","มส",IF('2.ชื่อนักเรียน'!R31="ร","ร",IF('2.ชื่อนักเรียน'!R31="ย้าย","ย้าย",IF($B166="","",IF(CD166="","",IF(CD166&gt;=75,"เชี่ยวชาญ",IF(CD166&gt;=65,"ชำนาญ",IF(CD166&gt;=55,"พัฒนา",IF(CD166&gt;=50,"เริ่มต้น","ไม่ผ่าน")))))))))</f>
        <v/>
      </c>
      <c r="CF166" s="1233" t="str">
        <f>IF($A$139&lt;&gt;"ชั้น"&amp;'01.ข้อมูลเบื้องต้น'!$H$2,"",IF(VLOOKUP($A166,'02.คีย์เทอม1'!$A$10:$GT$59,130,FALSE)="","",VLOOKUP($A166,'02.คีย์เทอม1'!$A$10:$GT$59,130,FALSE)))</f>
        <v/>
      </c>
      <c r="CG166" s="1233" t="str">
        <f>IF($A$139&lt;&gt;"ชั้น"&amp;'01.ข้อมูลเบื้องต้น'!$H$2,"",IF(VLOOKUP($A166,'03.คีย์เทอม2'!$A$10:$GT$59,130,FALSE)="","",VLOOKUP($A166,'03.คีย์เทอม2'!$A$10:$GT$59,130,FALSE)))</f>
        <v/>
      </c>
      <c r="CH166" s="1262" t="str">
        <f t="shared" si="156"/>
        <v/>
      </c>
      <c r="CI166" s="1233" t="str">
        <f>IF('2.ชื่อนักเรียน'!R31="มส","มส",IF('2.ชื่อนักเรียน'!R31="ร","ร",IF('2.ชื่อนักเรียน'!R31="ย้าย","ย้าย",IF($B166="","",IF(CH166="","",IF(CH166&gt;=75,"เชี่ยวชาญ",IF(CH166&gt;=65,"ชำนาญ",IF(CH166&gt;=55,"พัฒนา",IF(CH166&gt;=50,"เริ่มต้น","ไม่ผ่าน")))))))))</f>
        <v/>
      </c>
      <c r="CJ166" s="1233" t="str">
        <f>IF($A$139&lt;&gt;"ชั้น"&amp;'01.ข้อมูลเบื้องต้น'!$H$2,"",IF(VLOOKUP($A166,'02.คีย์เทอม1'!$A$10:$GT$59,135,FALSE)="","",VLOOKUP($A166,'02.คีย์เทอม1'!$A$10:$GT$59,135,FALSE)))</f>
        <v/>
      </c>
      <c r="CK166" s="1233" t="str">
        <f>IF($A$139&lt;&gt;"ชั้น"&amp;'01.ข้อมูลเบื้องต้น'!$H$2,"",IF(VLOOKUP($A166,'03.คีย์เทอม2'!$A$10:$GT$59,135,FALSE)="","",VLOOKUP($A166,'03.คีย์เทอม2'!$A$10:$GT$59,135,FALSE)))</f>
        <v/>
      </c>
      <c r="CL166" s="1262" t="str">
        <f t="shared" si="157"/>
        <v/>
      </c>
      <c r="CM166" s="1233" t="str">
        <f>IF('2.ชื่อนักเรียน'!R31="มส","มส",IF('2.ชื่อนักเรียน'!R31="ร","ร",IF('2.ชื่อนักเรียน'!R31="ย้าย","ย้าย",IF($B166="","",IF(CL166="","",IF(CL166&gt;=75,"เชี่ยวชาญ",IF(CL166&gt;=65,"ชำนาญ",IF(CL166&gt;=55,"พัฒนา",IF(CL166&gt;=50,"เริ่มต้น","ไม่ผ่าน")))))))))</f>
        <v/>
      </c>
      <c r="CN166" s="1233" t="str">
        <f>IF($A$139&lt;&gt;"ชั้น"&amp;'01.ข้อมูลเบื้องต้น'!$H$2,"",IF(VLOOKUP($A166,'02.คีย์เทอม1'!$A$10:$GT$59,140,FALSE)="","",VLOOKUP($A166,'02.คีย์เทอม1'!$A$10:$GT$59,140,FALSE)))</f>
        <v/>
      </c>
      <c r="CO166" s="1233" t="str">
        <f>IF($A$139&lt;&gt;"ชั้น"&amp;'01.ข้อมูลเบื้องต้น'!$H$2,"",IF(VLOOKUP($A166,'03.คีย์เทอม2'!$A$10:$GT$59,140,FALSE)="","",VLOOKUP($A166,'03.คีย์เทอม2'!$A$10:$GT$59,140,FALSE)))</f>
        <v/>
      </c>
      <c r="CP166" s="1262" t="str">
        <f t="shared" si="158"/>
        <v/>
      </c>
      <c r="CQ166" s="1233" t="str">
        <f>IF('2.ชื่อนักเรียน'!R31="มส","มส",IF('2.ชื่อนักเรียน'!R31="ร","ร",IF('2.ชื่อนักเรียน'!R31="ย้าย","ย้าย",IF($B166="","",IF(CP166="","",IF(CP166&gt;=75,"เชี่ยวชาญ",IF(CP166&gt;=65,"ชำนาญ",IF(CP166&gt;=55,"พัฒนา",IF(CP166&gt;=50,"เริ่มต้น","ไม่ผ่าน")))))))))</f>
        <v/>
      </c>
      <c r="CR166" s="1233" t="str">
        <f>IF($A$139&lt;&gt;"ชั้น"&amp;'01.ข้อมูลเบื้องต้น'!$H$2,"",IF(VLOOKUP($A166,'02.คีย์เทอม1'!$A$10:$GT$59,145,FALSE)="","",VLOOKUP($A166,'02.คีย์เทอม1'!$A$10:$GT$59,145,FALSE)))</f>
        <v/>
      </c>
      <c r="CS166" s="1233" t="str">
        <f>IF($A$139&lt;&gt;"ชั้น"&amp;'01.ข้อมูลเบื้องต้น'!$H$2,"",IF(VLOOKUP($A166,'03.คีย์เทอม2'!$A$10:$GT$59,145,FALSE)="","",VLOOKUP($A166,'03.คีย์เทอม2'!$A$10:$GT$59,145,FALSE)))</f>
        <v/>
      </c>
      <c r="CT166" s="1262" t="str">
        <f t="shared" si="159"/>
        <v/>
      </c>
      <c r="CU166" s="1233" t="str">
        <f>IF('2.ชื่อนักเรียน'!R31="มส","มส",IF('2.ชื่อนักเรียน'!R31="ร","ร",IF('2.ชื่อนักเรียน'!R31="ย้าย","ย้าย",IF($B166="","",IF(CT166="","",IF(CT166&gt;=75,"เชี่ยวชาญ",IF(CT166&gt;=65,"ชำนาญ",IF(CT166&gt;=55,"พัฒนา",IF(CT166&gt;=50,"เริ่มต้น","ไม่ผ่าน")))))))))</f>
        <v/>
      </c>
      <c r="CV166" s="1233" t="str">
        <f>IF($A$139&lt;&gt;"ชั้น"&amp;'01.ข้อมูลเบื้องต้น'!$H$2,"",IF(VLOOKUP($A166,'02.คีย์เทอม1'!$A$10:$GT$59,150,FALSE)="","",VLOOKUP($A166,'02.คีย์เทอม1'!$A$10:$GT$59,150,FALSE)))</f>
        <v/>
      </c>
      <c r="CW166" s="1233" t="str">
        <f>IF($A$139&lt;&gt;"ชั้น"&amp;'01.ข้อมูลเบื้องต้น'!$H$2,"",IF(VLOOKUP($A166,'03.คีย์เทอม2'!$A$10:$GT$59,150,FALSE)="","",VLOOKUP($A166,'03.คีย์เทอม2'!$A$10:$GT$59,150,FALSE)))</f>
        <v/>
      </c>
      <c r="CX166" s="1262" t="str">
        <f t="shared" si="160"/>
        <v/>
      </c>
      <c r="CY166" s="1233" t="str">
        <f>IF('2.ชื่อนักเรียน'!R31="มส","มส",IF('2.ชื่อนักเรียน'!R31="ร","ร",IF('2.ชื่อนักเรียน'!R31="ย้าย","ย้าย",IF($B166="","",IF(CX166="","",IF(CX166&gt;=75,"เชี่ยวชาญ",IF(CX166&gt;=65,"ชำนาญ",IF(CX166&gt;=55,"พัฒนา",IF(CX166&gt;=50,"เริ่มต้น","ไม่ผ่าน")))))))))</f>
        <v/>
      </c>
      <c r="CZ166" s="1233" t="str">
        <f>IF($A$139&lt;&gt;"ชั้น"&amp;'01.ข้อมูลเบื้องต้น'!$H$2,"",IF(VLOOKUP($A166,'02.คีย์เทอม1'!$A$10:$GT$59,155,FALSE)="","",VLOOKUP($A166,'02.คีย์เทอม1'!$A$10:$GT$59,155,FALSE)))</f>
        <v/>
      </c>
      <c r="DA166" s="1233" t="str">
        <f>IF($A$139&lt;&gt;"ชั้น"&amp;'01.ข้อมูลเบื้องต้น'!$H$2,"",IF(VLOOKUP($A166,'03.คีย์เทอม2'!$A$10:$GT$59,155,FALSE)="","",VLOOKUP($A166,'03.คีย์เทอม2'!$A$10:$GT$59,155,FALSE)))</f>
        <v/>
      </c>
      <c r="DB166" s="1262" t="str">
        <f t="shared" si="161"/>
        <v/>
      </c>
      <c r="DC166" s="1233" t="str">
        <f>IF('2.ชื่อนักเรียน'!R31="มส","มส",IF('2.ชื่อนักเรียน'!R31="ร","ร",IF('2.ชื่อนักเรียน'!R31="ย้าย","ย้าย",IF($B166="","",IF(DB166="","",IF(DB166&gt;=75,"เชี่ยวชาญ",IF(DB166&gt;=65,"ชำนาญ",IF(DB166&gt;=55,"พัฒนา",IF(DB166&gt;=50,"เริ่มต้น","ไม่ผ่าน")))))))))</f>
        <v/>
      </c>
      <c r="DD166" s="1233" t="str">
        <f>IF($A$139&lt;&gt;"ชั้น"&amp;'01.ข้อมูลเบื้องต้น'!$H$2,"",IF(VLOOKUP($A166,'02.คีย์เทอม1'!$A$10:$GT$59,160,FALSE)="","",VLOOKUP($A166,'02.คีย์เทอม1'!$A$10:$GT$59,160,FALSE)))</f>
        <v/>
      </c>
      <c r="DE166" s="1233" t="str">
        <f>IF($A$139&lt;&gt;"ชั้น"&amp;'01.ข้อมูลเบื้องต้น'!$H$2,"",IF(VLOOKUP($A166,'03.คีย์เทอม2'!$A$10:$GT$59,160,FALSE)="","",VLOOKUP($A166,'03.คีย์เทอม2'!$A$10:$GT$59,160,FALSE)))</f>
        <v/>
      </c>
      <c r="DF166" s="1262" t="str">
        <f t="shared" si="162"/>
        <v/>
      </c>
      <c r="DG166" s="1233" t="str">
        <f>IF('2.ชื่อนักเรียน'!R31="มส","มส",IF('2.ชื่อนักเรียน'!R31="ร","ร",IF('2.ชื่อนักเรียน'!R31="ย้าย","ย้าย",IF($B166="","",IF(DF166="","",IF(DF166&gt;=75,"เชี่ยวชาญ",IF(DF166&gt;=65,"ชำนาญ",IF(DF166&gt;=55,"พัฒนา",IF(DF166&gt;=50,"เริ่มต้น","ไม่ผ่าน")))))))))</f>
        <v/>
      </c>
      <c r="DH166" s="1233" t="str">
        <f>IF($A$139&lt;&gt;"ชั้น"&amp;'01.ข้อมูลเบื้องต้น'!$H$2,"",IF(VLOOKUP($A166,'02.คีย์เทอม1'!$A$10:$GT$59,165,FALSE)="","",VLOOKUP($A166,'02.คีย์เทอม1'!$A$10:$GT$59,165,FALSE)))</f>
        <v/>
      </c>
      <c r="DI166" s="1233" t="str">
        <f>IF($A$139&lt;&gt;"ชั้น"&amp;'01.ข้อมูลเบื้องต้น'!$H$2,"",IF(VLOOKUP($A166,'03.คีย์เทอม2'!$A$10:$GT$59,165,FALSE)="","",VLOOKUP($A166,'03.คีย์เทอม2'!$A$10:$GT$59,165,FALSE)))</f>
        <v/>
      </c>
      <c r="DJ166" s="1262" t="str">
        <f t="shared" si="163"/>
        <v/>
      </c>
      <c r="DK166" s="1233" t="str">
        <f>IF('2.ชื่อนักเรียน'!R31="มส","มส",IF('2.ชื่อนักเรียน'!R31="ร","ร",IF('2.ชื่อนักเรียน'!R31="ย้าย","ย้าย",IF($B166="","",IF(DJ166="","",IF(DJ166&gt;=75,"เชี่ยวชาญ",IF(DJ166&gt;=65,"ชำนาญ",IF(DJ166&gt;=55,"พัฒนา",IF(DJ166&gt;=50,"เริ่มต้น","ไม่ผ่าน")))))))))</f>
        <v/>
      </c>
      <c r="DL166" s="1233" t="str">
        <f>IF($A$139&lt;&gt;"ชั้น"&amp;'01.ข้อมูลเบื้องต้น'!$H$2,"",IF(VLOOKUP($A166,'02.คีย์เทอม1'!$A$10:$GT$59,170,FALSE)="","",VLOOKUP($A166,'02.คีย์เทอม1'!$A$10:$GT$59,170,FALSE)))</f>
        <v/>
      </c>
      <c r="DM166" s="1233" t="str">
        <f>IF($A$139&lt;&gt;"ชั้น"&amp;'01.ข้อมูลเบื้องต้น'!$H$2,"",IF(VLOOKUP($A166,'03.คีย์เทอม2'!$A$10:$GT$59,170,FALSE)="","",VLOOKUP($A166,'03.คีย์เทอม2'!$A$10:$GT$59,170,FALSE)))</f>
        <v/>
      </c>
      <c r="DN166" s="1262" t="str">
        <f t="shared" si="164"/>
        <v/>
      </c>
      <c r="DO166" s="1233" t="str">
        <f>IF('2.ชื่อนักเรียน'!R31="มส","มส",IF('2.ชื่อนักเรียน'!R31="ร","ร",IF('2.ชื่อนักเรียน'!R31="ย้าย","ย้าย",IF($B166="","",IF(DN166="","",IF(DN166&gt;=75,"เชี่ยวชาญ",IF(DN166&gt;=65,"ชำนาญ",IF(DN166&gt;=55,"พัฒนา",IF(DN166&gt;=50,"เริ่มต้น","ไม่ผ่าน")))))))))</f>
        <v/>
      </c>
      <c r="DP166" s="1233" t="str">
        <f>IF($A$139&lt;&gt;"ชั้น"&amp;'01.ข้อมูลเบื้องต้น'!$H$2,"",IF(VLOOKUP($A166,'02.คีย์เทอม1'!$A$10:$GT$59,175,FALSE)="","",VLOOKUP($A166,'02.คีย์เทอม1'!$A$10:$GT$59,175,FALSE)))</f>
        <v/>
      </c>
      <c r="DQ166" s="1233" t="str">
        <f>IF($A$139&lt;&gt;"ชั้น"&amp;'01.ข้อมูลเบื้องต้น'!$H$2,"",IF(VLOOKUP($A166,'03.คีย์เทอม2'!$A$10:$GT$59,175,FALSE)="","",VLOOKUP($A166,'03.คีย์เทอม2'!$A$10:$GT$59,175,FALSE)))</f>
        <v/>
      </c>
      <c r="DR166" s="1262" t="str">
        <f t="shared" si="165"/>
        <v/>
      </c>
      <c r="DS166" s="1233" t="str">
        <f>IF('2.ชื่อนักเรียน'!R31="มส","มส",IF('2.ชื่อนักเรียน'!R31="ร","ร",IF('2.ชื่อนักเรียน'!R31="ย้าย","ย้าย",IF($B166="","",IF(DR166="","",IF(DR166&gt;=75,"เชี่ยวชาญ",IF(DR166&gt;=65,"ชำนาญ",IF(DR166&gt;=55,"พัฒนา",IF(DR166&gt;=50,"เริ่มต้น","ไม่ผ่าน")))))))))</f>
        <v/>
      </c>
      <c r="DT166" s="1233" t="str">
        <f>IF($A$139&lt;&gt;"ชั้น"&amp;'01.ข้อมูลเบื้องต้น'!$H$2,"",IF(VLOOKUP($A166,'02.คีย์เทอม1'!$A$10:$GT$59,180,FALSE)="","",VLOOKUP($A166,'02.คีย์เทอม1'!$A$10:$GT$59,180,FALSE)))</f>
        <v/>
      </c>
      <c r="DU166" s="1233" t="str">
        <f>IF($A$139&lt;&gt;"ชั้น"&amp;'01.ข้อมูลเบื้องต้น'!$H$2,"",IF(VLOOKUP($A166,'03.คีย์เทอม2'!$A$10:$GT$59,180,FALSE)="","",VLOOKUP($A166,'03.คีย์เทอม2'!$A$10:$GT$59,180,FALSE)))</f>
        <v/>
      </c>
      <c r="DV166" s="1262" t="str">
        <f t="shared" si="166"/>
        <v/>
      </c>
      <c r="DW166" s="1233" t="str">
        <f>IF('2.ชื่อนักเรียน'!R31="มส","มส",IF('2.ชื่อนักเรียน'!R31="ร","ร",IF('2.ชื่อนักเรียน'!R31="ย้าย","ย้าย",IF($B166="","",IF(DV166="","",IF(DV166&gt;=75,"เชี่ยวชาญ",IF(DV166&gt;=65,"ชำนาญ",IF(DV166&gt;=55,"พัฒนา",IF(DV166&gt;=50,"เริ่มต้น","ไม่ผ่าน")))))))))</f>
        <v/>
      </c>
    </row>
    <row r="167" spans="1:127" ht="16.8" customHeight="1">
      <c r="A167" s="1323">
        <v>22</v>
      </c>
      <c r="B167" s="1312" t="str">
        <f>IF('2.ชื่อนักเรียน'!C32="","",'2.ชื่อนักเรียน'!C32)</f>
        <v/>
      </c>
      <c r="C167" s="1313" t="str">
        <f>IF('2.ชื่อนักเรียน'!D32="","",'2.ชื่อนักเรียน'!D32)</f>
        <v/>
      </c>
      <c r="D167" s="1314" t="str">
        <f>IF($A$139&lt;&gt;"ชั้น"&amp;'01.ข้อมูลเบื้องต้น'!$H$2,"",IF(AK167="","",AK167))</f>
        <v/>
      </c>
      <c r="E167" s="1314" t="str">
        <f>IF($A$139&lt;&gt;"ชั้น"&amp;'01.ข้อมูลเบื้องต้น'!$H$2,"",IF(AO167="","",AO167))</f>
        <v/>
      </c>
      <c r="F167" s="1315" t="str">
        <f>IF($A$139&lt;&gt;"ชั้น"&amp;'01.ข้อมูลเบื้องต้น'!$H$2,"",IF(AS167="","",AS167))</f>
        <v/>
      </c>
      <c r="G167" s="1326" t="str">
        <f>IF($A$139&lt;&gt;"ชั้น"&amp;'01.ข้อมูลเบื้องต้น'!$H$2,"",IF(AW167="","",AW167))</f>
        <v/>
      </c>
      <c r="H167" s="1327" t="str">
        <f>IF($A$139&lt;&gt;"ชั้น"&amp;'01.ข้อมูลเบื้องต้น'!$H$2,"",IF(BA167="","",BA167))</f>
        <v/>
      </c>
      <c r="I167" s="1327" t="str">
        <f>IF($A$139&lt;&gt;"ชั้น"&amp;'01.ข้อมูลเบื้องต้น'!$H$2,"",IF(BE167="","",BE167))</f>
        <v/>
      </c>
      <c r="J167" s="1327" t="str">
        <f>IF($A$139&lt;&gt;"ชั้น"&amp;'01.ข้อมูลเบื้องต้น'!$H$2,"",IF(BI167="","",BI167))</f>
        <v/>
      </c>
      <c r="K167" s="1327" t="str">
        <f>IF($A$139&lt;&gt;"ชั้น"&amp;'01.ข้อมูลเบื้องต้น'!$H$2,"",IF(BM167="","",BM167))</f>
        <v/>
      </c>
      <c r="L167" s="1328" t="str">
        <f>IF($A$139&lt;&gt;"ชั้น"&amp;'01.ข้อมูลเบื้องต้น'!$H$2,"",IF(BO167="","",BO167))</f>
        <v/>
      </c>
      <c r="M167" s="1326" t="str">
        <f>IF($A$139&lt;&gt;"ชั้น"&amp;'01.ข้อมูลเบื้องต้น'!$H$2,"",IF(BS167="","",BS167))</f>
        <v/>
      </c>
      <c r="N167" s="1327" t="str">
        <f>IF($A$139&lt;&gt;"ชั้น"&amp;'01.ข้อมูลเบื้องต้น'!$H$2,"",IF(BW167="","",BW167))</f>
        <v/>
      </c>
      <c r="O167" s="1327" t="str">
        <f>IF($A$139&lt;&gt;"ชั้น"&amp;'01.ข้อมูลเบื้องต้น'!$H$2,"",IF(CA167="","",CA167))</f>
        <v/>
      </c>
      <c r="P167" s="1327" t="str">
        <f>IF($A$139&lt;&gt;"ชั้น"&amp;'01.ข้อมูลเบื้องต้น'!$H$2,"",IF(CE167="","",CE167))</f>
        <v/>
      </c>
      <c r="Q167" s="1327" t="str">
        <f>IF($A$139&lt;&gt;"ชั้น"&amp;'01.ข้อมูลเบื้องต้น'!$H$2,"",IF(CI167="","",CI167))</f>
        <v/>
      </c>
      <c r="R167" s="1327" t="str">
        <f>IF($A$139&lt;&gt;"ชั้น"&amp;'01.ข้อมูลเบื้องต้น'!$H$2,"",IF(CM167="","",CM167))</f>
        <v/>
      </c>
      <c r="S167" s="1327" t="str">
        <f>IF($A$139&lt;&gt;"ชั้น"&amp;'01.ข้อมูลเบื้องต้น'!$H$2,"",IF(CQ167="","",CQ167))</f>
        <v/>
      </c>
      <c r="T167" s="1327" t="str">
        <f>IF($A$139&lt;&gt;"ชั้น"&amp;'01.ข้อมูลเบื้องต้น'!$H$2,"",IF(CU167="","",CU167))</f>
        <v/>
      </c>
      <c r="U167" s="1327" t="str">
        <f>IF($A$139&lt;&gt;"ชั้น"&amp;'01.ข้อมูลเบื้องต้น'!$H$2,"",IF(CY167="","",CY167))</f>
        <v/>
      </c>
      <c r="V167" s="1327" t="str">
        <f>IF($A$139&lt;&gt;"ชั้น"&amp;'01.ข้อมูลเบื้องต้น'!$H$2,"",IF(DC167="","",DC167))</f>
        <v/>
      </c>
      <c r="W167" s="1327" t="str">
        <f>IF($A$139&lt;&gt;"ชั้น"&amp;'01.ข้อมูลเบื้องต้น'!$H$2,"",IF(DG167="","",DG167))</f>
        <v/>
      </c>
      <c r="X167" s="1327" t="str">
        <f>IF($A$139&lt;&gt;"ชั้น"&amp;'01.ข้อมูลเบื้องต้น'!$H$2,"",IF(DK167="","",DK167))</f>
        <v/>
      </c>
      <c r="Y167" s="1327" t="str">
        <f>IF($A$139&lt;&gt;"ชั้น"&amp;'01.ข้อมูลเบื้องต้น'!$H$2,"",IF(DO167="","",DO167))</f>
        <v/>
      </c>
      <c r="Z167" s="1327" t="str">
        <f>IF($A$139&lt;&gt;"ชั้น"&amp;'01.ข้อมูลเบื้องต้น'!$H$2,"",IF(DS167="","",DS167))</f>
        <v/>
      </c>
      <c r="AA167" s="1420" t="str">
        <f>IF($A$139&lt;&gt;"ชั้น"&amp;'01.ข้อมูลเบื้องต้น'!$H$2,"",IF(DW167="","",DW167))</f>
        <v/>
      </c>
      <c r="AB167" s="1330" t="str">
        <f>IF($A$139&lt;&gt;"ชั้น"&amp;'01.ข้อมูลเบื้องต้น'!$H$2,"",'7.พัฒนาผู้เรียน'!G32)</f>
        <v/>
      </c>
      <c r="AC167" s="1331" t="str">
        <f>IF($A$139&lt;&gt;"ชั้น"&amp;'01.ข้อมูลเบื้องต้น'!$H$2,"",'9.คุณลักษณะ'!I32)</f>
        <v/>
      </c>
      <c r="AH167" s="1233" t="str">
        <f>IF($A$139&lt;&gt;"ชั้น"&amp;'01.ข้อมูลเบื้องต้น'!$H$2,"",IF(VLOOKUP($A167,'02.คีย์เทอม1'!$A$10:$GT$59,189,FALSE)="","",VLOOKUP($A167,'02.คีย์เทอม1'!$A$10:$GT$59,189,FALSE)))</f>
        <v/>
      </c>
      <c r="AI167" s="1233" t="str">
        <f>IF($A$139&lt;&gt;"ชั้น"&amp;'01.ข้อมูลเบื้องต้น'!$H$2,"",IF(VLOOKUP($A167,'03.คีย์เทอม2'!$A$10:$GT$59,189,FALSE)="","",VLOOKUP($A167,'03.คีย์เทอม2'!$A$10:$GT$59,189,FALSE)))</f>
        <v/>
      </c>
      <c r="AJ167" s="1262" t="str">
        <f t="shared" si="120"/>
        <v/>
      </c>
      <c r="AK167" s="1233" t="str">
        <f>IF('2.ชื่อนักเรียน'!R32="มส","มส",IF('2.ชื่อนักเรียน'!R32="ร","ร",IF('2.ชื่อนักเรียน'!R32="ย้าย","ย้าย",IF($B167="","",IF(AJ167="","",IF(AJ167&gt;=75,"เชี่ยวชาญ",IF(AJ167&gt;=65,"ชำนาญ",IF(AJ167&gt;=55,"พัฒนา",IF(AJ167&gt;=50,"เริ่มต้น","ไม่ผ่าน")))))))))</f>
        <v/>
      </c>
      <c r="AL167" s="1233" t="str">
        <f>IF($A$139&lt;&gt;"ชั้น"&amp;'01.ข้อมูลเบื้องต้น'!$H$2,"",IF(VLOOKUP($A167,'02.คีย์เทอม1'!$A$10:$GT$59,193,FALSE)="","",VLOOKUP($A167,'02.คีย์เทอม1'!$A$10:$GT$59,193,FALSE)))</f>
        <v/>
      </c>
      <c r="AM167" s="1233" t="str">
        <f>IF($A$139&lt;&gt;"ชั้น"&amp;'01.ข้อมูลเบื้องต้น'!$H$2,"",IF(VLOOKUP($A167,'03.คีย์เทอม2'!$A$10:$GT$59,193,FALSE)="","",VLOOKUP($A167,'03.คีย์เทอม2'!$A$10:$GT$59,193,FALSE)))</f>
        <v/>
      </c>
      <c r="AN167" s="1262" t="str">
        <f t="shared" si="144"/>
        <v/>
      </c>
      <c r="AO167" s="1233" t="str">
        <f>IF('2.ชื่อนักเรียน'!R32="มส","มส",IF('2.ชื่อนักเรียน'!R32="ร","ร",IF('2.ชื่อนักเรียน'!R32="ย้าย","ย้าย",IF($B167="","",IF(AN167="","",IF(AN167&gt;=75,"เชี่ยวชาญ",IF(AN167&gt;=65,"ชำนาญ",IF(AN167&gt;=55,"พัฒนา",IF(AN167&gt;=50,"เริ่มต้น","ไม่ผ่าน")))))))))</f>
        <v/>
      </c>
      <c r="AP167" s="1233" t="str">
        <f>IF($A$139&lt;&gt;"ชั้น"&amp;'01.ข้อมูลเบื้องต้น'!$H$2,"",IF(VLOOKUP($A167,'02.คีย์เทอม1'!$A$10:$GT$59,195,FALSE)="","",VLOOKUP($A167,'02.คีย์เทอม1'!$A$10:$GT$59,195,FALSE)))</f>
        <v/>
      </c>
      <c r="AQ167" s="1233" t="str">
        <f>IF($A$139&lt;&gt;"ชั้น"&amp;'01.ข้อมูลเบื้องต้น'!$H$2,"",IF(VLOOKUP($A167,'03.คีย์เทอม2'!$A$10:$GT$59,195,FALSE)="","",VLOOKUP($A167,'03.คีย์เทอม2'!$A$10:$GT$59,195,FALSE)))</f>
        <v/>
      </c>
      <c r="AR167" s="1262" t="str">
        <f t="shared" si="145"/>
        <v/>
      </c>
      <c r="AS167" s="1233" t="str">
        <f>IF('2.ชื่อนักเรียน'!R32="มส","มส",IF('2.ชื่อนักเรียน'!R32="ร","ร",IF('2.ชื่อนักเรียน'!R32="ย้าย","ย้าย",IF($B167="","",IF(AR167="","",IF(AR167&gt;=75,"เชี่ยวชาญ",IF(AR167&gt;=65,"ชำนาญ",IF(AR167&gt;=55,"พัฒนา",IF(AR167&gt;=50,"เริ่มต้น","ไม่ผ่าน")))))))))</f>
        <v/>
      </c>
      <c r="AT167" s="1233" t="str">
        <f>IF($A$139&lt;&gt;"ชั้น"&amp;'01.ข้อมูลเบื้องต้น'!$H$2,"",IF(VLOOKUP($A167,'02.คีย์เทอม1'!$A$10:$GT$59,196,FALSE)="","",VLOOKUP($A167,'02.คีย์เทอม1'!$A$10:$GT$59,196,FALSE)))</f>
        <v/>
      </c>
      <c r="AU167" s="1233" t="str">
        <f>IF($A$139&lt;&gt;"ชั้น"&amp;'01.ข้อมูลเบื้องต้น'!$H$2,"",IF(VLOOKUP($A167,'03.คีย์เทอม2'!$A$10:$GT$59,196,FALSE)="","",VLOOKUP($A167,'03.คีย์เทอม2'!$A$10:$GT$59,196,FALSE)))</f>
        <v/>
      </c>
      <c r="AV167" s="1262" t="str">
        <f t="shared" si="146"/>
        <v/>
      </c>
      <c r="AW167" s="1233" t="str">
        <f>IF('2.ชื่อนักเรียน'!R32="มส","มส",IF('2.ชื่อนักเรียน'!R32="ร","ร",IF('2.ชื่อนักเรียน'!R32="ย้าย","ย้าย",IF($B167="","",IF(AV167="","",IF(AV167&gt;=75,"เชี่ยวชาญ",IF(AV167&gt;=65,"ชำนาญ",IF(AV167&gt;=55,"พัฒนา",IF(AV167&gt;=50,"เริ่มต้น","ไม่ผ่าน")))))))))</f>
        <v/>
      </c>
      <c r="AX167" s="1233" t="str">
        <f>IF($A$139&lt;&gt;"ชั้น"&amp;'01.ข้อมูลเบื้องต้น'!$H$2,"",IF(VLOOKUP($A167,'02.คีย์เทอม1'!$A$10:$GT$59,197,FALSE)="","",VLOOKUP($A167,'02.คีย์เทอม1'!$A$10:$GT$59,197,FALSE)))</f>
        <v/>
      </c>
      <c r="AY167" s="1233" t="str">
        <f>IF($A$139&lt;&gt;"ชั้น"&amp;'01.ข้อมูลเบื้องต้น'!$H$2,"",IF(VLOOKUP($A167,'03.คีย์เทอม2'!$A$10:$GT$59,197,FALSE)="","",VLOOKUP($A167,'03.คีย์เทอม2'!$A$10:$GT$59,197,FALSE)))</f>
        <v/>
      </c>
      <c r="AZ167" s="1262" t="str">
        <f t="shared" si="147"/>
        <v/>
      </c>
      <c r="BA167" s="1233" t="str">
        <f>IF('2.ชื่อนักเรียน'!R32="มส","มส",IF('2.ชื่อนักเรียน'!R32="ร","ร",IF('2.ชื่อนักเรียน'!R32="ย้าย","ย้าย",IF($B167="","",IF(AZ167="","",IF(AZ167&gt;=75,"เชี่ยวชาญ",IF(AZ167&gt;=65,"ชำนาญ",IF(AZ167&gt;=55,"พัฒนา",IF(AZ167&gt;=50,"เริ่มต้น","ไม่ผ่าน")))))))))</f>
        <v/>
      </c>
      <c r="BB167" s="1233" t="str">
        <f>IF($A$139&lt;&gt;"ชั้น"&amp;'01.ข้อมูลเบื้องต้น'!$H$2,"",IF(VLOOKUP($A167,'02.คีย์เทอม1'!$A$10:$GT$59,198,FALSE)="","",VLOOKUP($A167,'02.คีย์เทอม1'!$A$10:$GT$59,198,FALSE)))</f>
        <v/>
      </c>
      <c r="BC167" s="1233" t="str">
        <f>IF($A$139&lt;&gt;"ชั้น"&amp;'01.ข้อมูลเบื้องต้น'!$H$2,"",IF(VLOOKUP($A167,'03.คีย์เทอม2'!$A$10:$GT$59,198,FALSE)="","",VLOOKUP($A167,'03.คีย์เทอม2'!$A$10:$GT$59,198,FALSE)))</f>
        <v/>
      </c>
      <c r="BD167" s="1262" t="str">
        <f t="shared" si="148"/>
        <v/>
      </c>
      <c r="BE167" s="1233" t="str">
        <f>IF('2.ชื่อนักเรียน'!R32="มส","มส",IF('2.ชื่อนักเรียน'!R32="ร","ร",IF('2.ชื่อนักเรียน'!R32="ย้าย","ย้าย",IF($B167="","",IF(BD167="","",IF(BD167&gt;=75,"เชี่ยวชาญ",IF(BD167&gt;=65,"ชำนาญ",IF(BD167&gt;=55,"พัฒนา",IF(BD167&gt;=50,"เริ่มต้น","ไม่ผ่าน")))))))))</f>
        <v/>
      </c>
      <c r="BF167" s="1233" t="str">
        <f>IF($A$139&lt;&gt;"ชั้น"&amp;'01.ข้อมูลเบื้องต้น'!$H$2,"",IF(VLOOKUP($A167,'02.คีย์เทอม1'!$A$10:$GT$59,199,FALSE)="","",VLOOKUP($A167,'02.คีย์เทอม1'!$A$10:$GT$59,199,FALSE)))</f>
        <v/>
      </c>
      <c r="BG167" s="1233" t="str">
        <f>IF($A$139&lt;&gt;"ชั้น"&amp;'01.ข้อมูลเบื้องต้น'!$H$2,"",IF(VLOOKUP($A167,'03.คีย์เทอม2'!$A$10:$GT$59,199,FALSE)="","",VLOOKUP($A167,'03.คีย์เทอม2'!$A$10:$GT$59,199,FALSE)))</f>
        <v/>
      </c>
      <c r="BH167" s="1262" t="str">
        <f t="shared" si="149"/>
        <v/>
      </c>
      <c r="BI167" s="1233" t="str">
        <f>IF('2.ชื่อนักเรียน'!R32="มส","มส",IF('2.ชื่อนักเรียน'!R32="ร","ร",IF('2.ชื่อนักเรียน'!R32="ย้าย","ย้าย",IF($B167="","",IF(BH167="","",IF(BH167&gt;=75,"เชี่ยวชาญ",IF(BH167&gt;=65,"ชำนาญ",IF(BH167&gt;=55,"พัฒนา",IF(BH167&gt;=50,"เริ่มต้น","ไม่ผ่าน")))))))))</f>
        <v/>
      </c>
      <c r="BJ167" s="1233" t="str">
        <f>IF($A$139&lt;&gt;"ชั้น"&amp;'01.ข้อมูลเบื้องต้น'!$H$2,"",IF(VLOOKUP($A167,'02.คีย์เทอม1'!$A$10:$GT$59,200,FALSE)="","",VLOOKUP($A167,'02.คีย์เทอม1'!$A$10:$GT$59,200,FALSE)))</f>
        <v/>
      </c>
      <c r="BK167" s="1233" t="str">
        <f>IF($A$139&lt;&gt;"ชั้น"&amp;'01.ข้อมูลเบื้องต้น'!$H$2,"",IF(VLOOKUP($A167,'03.คีย์เทอม2'!$A$10:$GT$59,200,FALSE)="","",VLOOKUP($A167,'03.คีย์เทอม2'!$A$10:$GT$59,200,FALSE)))</f>
        <v/>
      </c>
      <c r="BL167" s="1262" t="str">
        <f t="shared" si="150"/>
        <v/>
      </c>
      <c r="BM167" s="1233" t="str">
        <f>IF('2.ชื่อนักเรียน'!R32="มส","มส",IF('2.ชื่อนักเรียน'!R32="ร","ร",IF('2.ชื่อนักเรียน'!R32="ย้าย","ย้าย",IF($B167="","",IF(BL167="","",IF(BL167&gt;=75,"เชี่ยวชาญ",IF(BL167&gt;=65,"ชำนาญ",IF(BL167&gt;=55,"พัฒนา",IF(BL167&gt;=50,"เริ่มต้น","ไม่ผ่าน")))))))))</f>
        <v/>
      </c>
      <c r="BN167" s="1262" t="str">
        <f t="shared" si="151"/>
        <v/>
      </c>
      <c r="BO167" s="1233" t="str">
        <f>IF('2.ชื่อนักเรียน'!R32="มส","มส",IF('2.ชื่อนักเรียน'!R32="ร","ร",IF('2.ชื่อนักเรียน'!R32="ย้าย","ย้าย",IF($B167="","",IF(BN167="","",IF(BN167&gt;=75,"เชี่ยวชาญ",IF(BN167&gt;=65,"ชำนาญ",IF(BN167&gt;=55,"พัฒนา",IF(BN167&gt;=50,"เริ่มต้น","ไม่ผ่าน")))))))))</f>
        <v/>
      </c>
      <c r="BP167" s="1233" t="str">
        <f>IF($A$139&lt;&gt;"ชั้น"&amp;'01.ข้อมูลเบื้องต้น'!$H$2,"",IF(VLOOKUP($A167,'02.คีย์เทอม1'!$A$10:$GT$59,110,FALSE)="","",VLOOKUP($A167,'02.คีย์เทอม1'!$A$10:$GT$59,110,FALSE)))</f>
        <v/>
      </c>
      <c r="BQ167" s="1233" t="str">
        <f>IF($A$139&lt;&gt;"ชั้น"&amp;'01.ข้อมูลเบื้องต้น'!$H$2,"",IF(VLOOKUP($A167,'03.คีย์เทอม2'!$A$10:$GT$59,110,FALSE)="","",VLOOKUP($A167,'03.คีย์เทอม2'!$A$10:$GT$59,110,FALSE)))</f>
        <v/>
      </c>
      <c r="BR167" s="1262" t="str">
        <f t="shared" si="152"/>
        <v/>
      </c>
      <c r="BS167" s="1233" t="str">
        <f>IF('2.ชื่อนักเรียน'!R32="มส","มส",IF('2.ชื่อนักเรียน'!R32="ร","ร",IF('2.ชื่อนักเรียน'!R32="ย้าย","ย้าย",IF($B167="","",IF(BR167="","",IF(BR167&gt;=75,"เชี่ยวชาญ",IF(BR167&gt;=65,"ชำนาญ",IF(BR167&gt;=55,"พัฒนา",IF(BR167&gt;=50,"เริ่มต้น","ไม่ผ่าน")))))))))</f>
        <v/>
      </c>
      <c r="BT167" s="1233" t="str">
        <f>IF($A$139&lt;&gt;"ชั้น"&amp;'01.ข้อมูลเบื้องต้น'!$H$2,"",IF(VLOOKUP($A167,'02.คีย์เทอม1'!$A$10:$GT$59,115,FALSE)="","",VLOOKUP($A167,'02.คีย์เทอม1'!$A$10:$GT$59,115,FALSE)))</f>
        <v/>
      </c>
      <c r="BU167" s="1233" t="str">
        <f>IF($A$139&lt;&gt;"ชั้น"&amp;'01.ข้อมูลเบื้องต้น'!$H$2,"",IF(VLOOKUP($A167,'03.คีย์เทอม2'!$A$10:$GT$59,115,FALSE)="","",VLOOKUP($A167,'03.คีย์เทอม2'!$A$10:$GT$59,115,FALSE)))</f>
        <v/>
      </c>
      <c r="BV167" s="1262" t="str">
        <f t="shared" si="153"/>
        <v/>
      </c>
      <c r="BW167" s="1233" t="str">
        <f>IF('2.ชื่อนักเรียน'!R32="มส","มส",IF('2.ชื่อนักเรียน'!R32="ร","ร",IF('2.ชื่อนักเรียน'!R32="ย้าย","ย้าย",IF($B167="","",IF(BV167="","",IF(BV167&gt;=75,"เชี่ยวชาญ",IF(BV167&gt;=65,"ชำนาญ",IF(BV167&gt;=55,"พัฒนา",IF(BV167&gt;=50,"เริ่มต้น","ไม่ผ่าน")))))))))</f>
        <v/>
      </c>
      <c r="BX167" s="1233" t="str">
        <f>IF($A$139&lt;&gt;"ชั้น"&amp;'01.ข้อมูลเบื้องต้น'!$H$2,"",IF(VLOOKUP($A167,'02.คีย์เทอม1'!$A$10:$GT$59,120,FALSE)="","",VLOOKUP($A167,'02.คีย์เทอม1'!$A$10:$GT$59,120,FALSE)))</f>
        <v/>
      </c>
      <c r="BY167" s="1233" t="str">
        <f>IF($A$139&lt;&gt;"ชั้น"&amp;'01.ข้อมูลเบื้องต้น'!$H$2,"",IF(VLOOKUP($A167,'03.คีย์เทอม2'!$A$10:$GT$59,120,FALSE)="","",VLOOKUP($A167,'03.คีย์เทอม2'!$A$10:$GT$59,120,FALSE)))</f>
        <v/>
      </c>
      <c r="BZ167" s="1262" t="str">
        <f t="shared" si="154"/>
        <v/>
      </c>
      <c r="CA167" s="1233" t="str">
        <f>IF('2.ชื่อนักเรียน'!R32="มส","มส",IF('2.ชื่อนักเรียน'!R32="ร","ร",IF('2.ชื่อนักเรียน'!R32="ย้าย","ย้าย",IF($B167="","",IF(BZ167="","",IF(BZ167&gt;=75,"เชี่ยวชาญ",IF(BZ167&gt;=65,"ชำนาญ",IF(BZ167&gt;=55,"พัฒนา",IF(BZ167&gt;=50,"เริ่มต้น","ไม่ผ่าน")))))))))</f>
        <v/>
      </c>
      <c r="CB167" s="1233" t="str">
        <f>IF($A$139&lt;&gt;"ชั้น"&amp;'01.ข้อมูลเบื้องต้น'!$H$2,"",IF(VLOOKUP($A167,'02.คีย์เทอม1'!$A$10:$GT$59,125,FALSE)="","",VLOOKUP($A167,'02.คีย์เทอม1'!$A$10:$GT$59,125,FALSE)))</f>
        <v/>
      </c>
      <c r="CC167" s="1233" t="str">
        <f>IF($A$139&lt;&gt;"ชั้น"&amp;'01.ข้อมูลเบื้องต้น'!$H$2,"",IF(VLOOKUP($A167,'03.คีย์เทอม2'!$A$10:$GT$59,125,FALSE)="","",VLOOKUP($A167,'03.คีย์เทอม2'!$A$10:$GT$59,125,FALSE)))</f>
        <v/>
      </c>
      <c r="CD167" s="1262" t="str">
        <f t="shared" si="155"/>
        <v/>
      </c>
      <c r="CE167" s="1233" t="str">
        <f>IF('2.ชื่อนักเรียน'!R32="มส","มส",IF('2.ชื่อนักเรียน'!R32="ร","ร",IF('2.ชื่อนักเรียน'!R32="ย้าย","ย้าย",IF($B167="","",IF(CD167="","",IF(CD167&gt;=75,"เชี่ยวชาญ",IF(CD167&gt;=65,"ชำนาญ",IF(CD167&gt;=55,"พัฒนา",IF(CD167&gt;=50,"เริ่มต้น","ไม่ผ่าน")))))))))</f>
        <v/>
      </c>
      <c r="CF167" s="1233" t="str">
        <f>IF($A$139&lt;&gt;"ชั้น"&amp;'01.ข้อมูลเบื้องต้น'!$H$2,"",IF(VLOOKUP($A167,'02.คีย์เทอม1'!$A$10:$GT$59,130,FALSE)="","",VLOOKUP($A167,'02.คีย์เทอม1'!$A$10:$GT$59,130,FALSE)))</f>
        <v/>
      </c>
      <c r="CG167" s="1233" t="str">
        <f>IF($A$139&lt;&gt;"ชั้น"&amp;'01.ข้อมูลเบื้องต้น'!$H$2,"",IF(VLOOKUP($A167,'03.คีย์เทอม2'!$A$10:$GT$59,130,FALSE)="","",VLOOKUP($A167,'03.คีย์เทอม2'!$A$10:$GT$59,130,FALSE)))</f>
        <v/>
      </c>
      <c r="CH167" s="1262" t="str">
        <f t="shared" si="156"/>
        <v/>
      </c>
      <c r="CI167" s="1233" t="str">
        <f>IF('2.ชื่อนักเรียน'!R32="มส","มส",IF('2.ชื่อนักเรียน'!R32="ร","ร",IF('2.ชื่อนักเรียน'!R32="ย้าย","ย้าย",IF($B167="","",IF(CH167="","",IF(CH167&gt;=75,"เชี่ยวชาญ",IF(CH167&gt;=65,"ชำนาญ",IF(CH167&gt;=55,"พัฒนา",IF(CH167&gt;=50,"เริ่มต้น","ไม่ผ่าน")))))))))</f>
        <v/>
      </c>
      <c r="CJ167" s="1233" t="str">
        <f>IF($A$139&lt;&gt;"ชั้น"&amp;'01.ข้อมูลเบื้องต้น'!$H$2,"",IF(VLOOKUP($A167,'02.คีย์เทอม1'!$A$10:$GT$59,135,FALSE)="","",VLOOKUP($A167,'02.คีย์เทอม1'!$A$10:$GT$59,135,FALSE)))</f>
        <v/>
      </c>
      <c r="CK167" s="1233" t="str">
        <f>IF($A$139&lt;&gt;"ชั้น"&amp;'01.ข้อมูลเบื้องต้น'!$H$2,"",IF(VLOOKUP($A167,'03.คีย์เทอม2'!$A$10:$GT$59,135,FALSE)="","",VLOOKUP($A167,'03.คีย์เทอม2'!$A$10:$GT$59,135,FALSE)))</f>
        <v/>
      </c>
      <c r="CL167" s="1262" t="str">
        <f t="shared" si="157"/>
        <v/>
      </c>
      <c r="CM167" s="1233" t="str">
        <f>IF('2.ชื่อนักเรียน'!R32="มส","มส",IF('2.ชื่อนักเรียน'!R32="ร","ร",IF('2.ชื่อนักเรียน'!R32="ย้าย","ย้าย",IF($B167="","",IF(CL167="","",IF(CL167&gt;=75,"เชี่ยวชาญ",IF(CL167&gt;=65,"ชำนาญ",IF(CL167&gt;=55,"พัฒนา",IF(CL167&gt;=50,"เริ่มต้น","ไม่ผ่าน")))))))))</f>
        <v/>
      </c>
      <c r="CN167" s="1233" t="str">
        <f>IF($A$139&lt;&gt;"ชั้น"&amp;'01.ข้อมูลเบื้องต้น'!$H$2,"",IF(VLOOKUP($A167,'02.คีย์เทอม1'!$A$10:$GT$59,140,FALSE)="","",VLOOKUP($A167,'02.คีย์เทอม1'!$A$10:$GT$59,140,FALSE)))</f>
        <v/>
      </c>
      <c r="CO167" s="1233" t="str">
        <f>IF($A$139&lt;&gt;"ชั้น"&amp;'01.ข้อมูลเบื้องต้น'!$H$2,"",IF(VLOOKUP($A167,'03.คีย์เทอม2'!$A$10:$GT$59,140,FALSE)="","",VLOOKUP($A167,'03.คีย์เทอม2'!$A$10:$GT$59,140,FALSE)))</f>
        <v/>
      </c>
      <c r="CP167" s="1262" t="str">
        <f t="shared" si="158"/>
        <v/>
      </c>
      <c r="CQ167" s="1233" t="str">
        <f>IF('2.ชื่อนักเรียน'!R32="มส","มส",IF('2.ชื่อนักเรียน'!R32="ร","ร",IF('2.ชื่อนักเรียน'!R32="ย้าย","ย้าย",IF($B167="","",IF(CP167="","",IF(CP167&gt;=75,"เชี่ยวชาญ",IF(CP167&gt;=65,"ชำนาญ",IF(CP167&gt;=55,"พัฒนา",IF(CP167&gt;=50,"เริ่มต้น","ไม่ผ่าน")))))))))</f>
        <v/>
      </c>
      <c r="CR167" s="1233" t="str">
        <f>IF($A$139&lt;&gt;"ชั้น"&amp;'01.ข้อมูลเบื้องต้น'!$H$2,"",IF(VLOOKUP($A167,'02.คีย์เทอม1'!$A$10:$GT$59,145,FALSE)="","",VLOOKUP($A167,'02.คีย์เทอม1'!$A$10:$GT$59,145,FALSE)))</f>
        <v/>
      </c>
      <c r="CS167" s="1233" t="str">
        <f>IF($A$139&lt;&gt;"ชั้น"&amp;'01.ข้อมูลเบื้องต้น'!$H$2,"",IF(VLOOKUP($A167,'03.คีย์เทอม2'!$A$10:$GT$59,145,FALSE)="","",VLOOKUP($A167,'03.คีย์เทอม2'!$A$10:$GT$59,145,FALSE)))</f>
        <v/>
      </c>
      <c r="CT167" s="1262" t="str">
        <f t="shared" si="159"/>
        <v/>
      </c>
      <c r="CU167" s="1233" t="str">
        <f>IF('2.ชื่อนักเรียน'!R32="มส","มส",IF('2.ชื่อนักเรียน'!R32="ร","ร",IF('2.ชื่อนักเรียน'!R32="ย้าย","ย้าย",IF($B167="","",IF(CT167="","",IF(CT167&gt;=75,"เชี่ยวชาญ",IF(CT167&gt;=65,"ชำนาญ",IF(CT167&gt;=55,"พัฒนา",IF(CT167&gt;=50,"เริ่มต้น","ไม่ผ่าน")))))))))</f>
        <v/>
      </c>
      <c r="CV167" s="1233" t="str">
        <f>IF($A$139&lt;&gt;"ชั้น"&amp;'01.ข้อมูลเบื้องต้น'!$H$2,"",IF(VLOOKUP($A167,'02.คีย์เทอม1'!$A$10:$GT$59,150,FALSE)="","",VLOOKUP($A167,'02.คีย์เทอม1'!$A$10:$GT$59,150,FALSE)))</f>
        <v/>
      </c>
      <c r="CW167" s="1233" t="str">
        <f>IF($A$139&lt;&gt;"ชั้น"&amp;'01.ข้อมูลเบื้องต้น'!$H$2,"",IF(VLOOKUP($A167,'03.คีย์เทอม2'!$A$10:$GT$59,150,FALSE)="","",VLOOKUP($A167,'03.คีย์เทอม2'!$A$10:$GT$59,150,FALSE)))</f>
        <v/>
      </c>
      <c r="CX167" s="1262" t="str">
        <f t="shared" si="160"/>
        <v/>
      </c>
      <c r="CY167" s="1233" t="str">
        <f>IF('2.ชื่อนักเรียน'!R32="มส","มส",IF('2.ชื่อนักเรียน'!R32="ร","ร",IF('2.ชื่อนักเรียน'!R32="ย้าย","ย้าย",IF($B167="","",IF(CX167="","",IF(CX167&gt;=75,"เชี่ยวชาญ",IF(CX167&gt;=65,"ชำนาญ",IF(CX167&gt;=55,"พัฒนา",IF(CX167&gt;=50,"เริ่มต้น","ไม่ผ่าน")))))))))</f>
        <v/>
      </c>
      <c r="CZ167" s="1233" t="str">
        <f>IF($A$139&lt;&gt;"ชั้น"&amp;'01.ข้อมูลเบื้องต้น'!$H$2,"",IF(VLOOKUP($A167,'02.คีย์เทอม1'!$A$10:$GT$59,155,FALSE)="","",VLOOKUP($A167,'02.คีย์เทอม1'!$A$10:$GT$59,155,FALSE)))</f>
        <v/>
      </c>
      <c r="DA167" s="1233" t="str">
        <f>IF($A$139&lt;&gt;"ชั้น"&amp;'01.ข้อมูลเบื้องต้น'!$H$2,"",IF(VLOOKUP($A167,'03.คีย์เทอม2'!$A$10:$GT$59,155,FALSE)="","",VLOOKUP($A167,'03.คีย์เทอม2'!$A$10:$GT$59,155,FALSE)))</f>
        <v/>
      </c>
      <c r="DB167" s="1262" t="str">
        <f t="shared" si="161"/>
        <v/>
      </c>
      <c r="DC167" s="1233" t="str">
        <f>IF('2.ชื่อนักเรียน'!R32="มส","มส",IF('2.ชื่อนักเรียน'!R32="ร","ร",IF('2.ชื่อนักเรียน'!R32="ย้าย","ย้าย",IF($B167="","",IF(DB167="","",IF(DB167&gt;=75,"เชี่ยวชาญ",IF(DB167&gt;=65,"ชำนาญ",IF(DB167&gt;=55,"พัฒนา",IF(DB167&gt;=50,"เริ่มต้น","ไม่ผ่าน")))))))))</f>
        <v/>
      </c>
      <c r="DD167" s="1233" t="str">
        <f>IF($A$139&lt;&gt;"ชั้น"&amp;'01.ข้อมูลเบื้องต้น'!$H$2,"",IF(VLOOKUP($A167,'02.คีย์เทอม1'!$A$10:$GT$59,160,FALSE)="","",VLOOKUP($A167,'02.คีย์เทอม1'!$A$10:$GT$59,160,FALSE)))</f>
        <v/>
      </c>
      <c r="DE167" s="1233" t="str">
        <f>IF($A$139&lt;&gt;"ชั้น"&amp;'01.ข้อมูลเบื้องต้น'!$H$2,"",IF(VLOOKUP($A167,'03.คีย์เทอม2'!$A$10:$GT$59,160,FALSE)="","",VLOOKUP($A167,'03.คีย์เทอม2'!$A$10:$GT$59,160,FALSE)))</f>
        <v/>
      </c>
      <c r="DF167" s="1262" t="str">
        <f t="shared" si="162"/>
        <v/>
      </c>
      <c r="DG167" s="1233" t="str">
        <f>IF('2.ชื่อนักเรียน'!R32="มส","มส",IF('2.ชื่อนักเรียน'!R32="ร","ร",IF('2.ชื่อนักเรียน'!R32="ย้าย","ย้าย",IF($B167="","",IF(DF167="","",IF(DF167&gt;=75,"เชี่ยวชาญ",IF(DF167&gt;=65,"ชำนาญ",IF(DF167&gt;=55,"พัฒนา",IF(DF167&gt;=50,"เริ่มต้น","ไม่ผ่าน")))))))))</f>
        <v/>
      </c>
      <c r="DH167" s="1233" t="str">
        <f>IF($A$139&lt;&gt;"ชั้น"&amp;'01.ข้อมูลเบื้องต้น'!$H$2,"",IF(VLOOKUP($A167,'02.คีย์เทอม1'!$A$10:$GT$59,165,FALSE)="","",VLOOKUP($A167,'02.คีย์เทอม1'!$A$10:$GT$59,165,FALSE)))</f>
        <v/>
      </c>
      <c r="DI167" s="1233" t="str">
        <f>IF($A$139&lt;&gt;"ชั้น"&amp;'01.ข้อมูลเบื้องต้น'!$H$2,"",IF(VLOOKUP($A167,'03.คีย์เทอม2'!$A$10:$GT$59,165,FALSE)="","",VLOOKUP($A167,'03.คีย์เทอม2'!$A$10:$GT$59,165,FALSE)))</f>
        <v/>
      </c>
      <c r="DJ167" s="1262" t="str">
        <f t="shared" si="163"/>
        <v/>
      </c>
      <c r="DK167" s="1233" t="str">
        <f>IF('2.ชื่อนักเรียน'!R32="มส","มส",IF('2.ชื่อนักเรียน'!R32="ร","ร",IF('2.ชื่อนักเรียน'!R32="ย้าย","ย้าย",IF($B167="","",IF(DJ167="","",IF(DJ167&gt;=75,"เชี่ยวชาญ",IF(DJ167&gt;=65,"ชำนาญ",IF(DJ167&gt;=55,"พัฒนา",IF(DJ167&gt;=50,"เริ่มต้น","ไม่ผ่าน")))))))))</f>
        <v/>
      </c>
      <c r="DL167" s="1233" t="str">
        <f>IF($A$139&lt;&gt;"ชั้น"&amp;'01.ข้อมูลเบื้องต้น'!$H$2,"",IF(VLOOKUP($A167,'02.คีย์เทอม1'!$A$10:$GT$59,170,FALSE)="","",VLOOKUP($A167,'02.คีย์เทอม1'!$A$10:$GT$59,170,FALSE)))</f>
        <v/>
      </c>
      <c r="DM167" s="1233" t="str">
        <f>IF($A$139&lt;&gt;"ชั้น"&amp;'01.ข้อมูลเบื้องต้น'!$H$2,"",IF(VLOOKUP($A167,'03.คีย์เทอม2'!$A$10:$GT$59,170,FALSE)="","",VLOOKUP($A167,'03.คีย์เทอม2'!$A$10:$GT$59,170,FALSE)))</f>
        <v/>
      </c>
      <c r="DN167" s="1262" t="str">
        <f t="shared" si="164"/>
        <v/>
      </c>
      <c r="DO167" s="1233" t="str">
        <f>IF('2.ชื่อนักเรียน'!R32="มส","มส",IF('2.ชื่อนักเรียน'!R32="ร","ร",IF('2.ชื่อนักเรียน'!R32="ย้าย","ย้าย",IF($B167="","",IF(DN167="","",IF(DN167&gt;=75,"เชี่ยวชาญ",IF(DN167&gt;=65,"ชำนาญ",IF(DN167&gt;=55,"พัฒนา",IF(DN167&gt;=50,"เริ่มต้น","ไม่ผ่าน")))))))))</f>
        <v/>
      </c>
      <c r="DP167" s="1233" t="str">
        <f>IF($A$139&lt;&gt;"ชั้น"&amp;'01.ข้อมูลเบื้องต้น'!$H$2,"",IF(VLOOKUP($A167,'02.คีย์เทอม1'!$A$10:$GT$59,175,FALSE)="","",VLOOKUP($A167,'02.คีย์เทอม1'!$A$10:$GT$59,175,FALSE)))</f>
        <v/>
      </c>
      <c r="DQ167" s="1233" t="str">
        <f>IF($A$139&lt;&gt;"ชั้น"&amp;'01.ข้อมูลเบื้องต้น'!$H$2,"",IF(VLOOKUP($A167,'03.คีย์เทอม2'!$A$10:$GT$59,175,FALSE)="","",VLOOKUP($A167,'03.คีย์เทอม2'!$A$10:$GT$59,175,FALSE)))</f>
        <v/>
      </c>
      <c r="DR167" s="1262" t="str">
        <f t="shared" si="165"/>
        <v/>
      </c>
      <c r="DS167" s="1233" t="str">
        <f>IF('2.ชื่อนักเรียน'!R32="มส","มส",IF('2.ชื่อนักเรียน'!R32="ร","ร",IF('2.ชื่อนักเรียน'!R32="ย้าย","ย้าย",IF($B167="","",IF(DR167="","",IF(DR167&gt;=75,"เชี่ยวชาญ",IF(DR167&gt;=65,"ชำนาญ",IF(DR167&gt;=55,"พัฒนา",IF(DR167&gt;=50,"เริ่มต้น","ไม่ผ่าน")))))))))</f>
        <v/>
      </c>
      <c r="DT167" s="1233" t="str">
        <f>IF($A$139&lt;&gt;"ชั้น"&amp;'01.ข้อมูลเบื้องต้น'!$H$2,"",IF(VLOOKUP($A167,'02.คีย์เทอม1'!$A$10:$GT$59,180,FALSE)="","",VLOOKUP($A167,'02.คีย์เทอม1'!$A$10:$GT$59,180,FALSE)))</f>
        <v/>
      </c>
      <c r="DU167" s="1233" t="str">
        <f>IF($A$139&lt;&gt;"ชั้น"&amp;'01.ข้อมูลเบื้องต้น'!$H$2,"",IF(VLOOKUP($A167,'03.คีย์เทอม2'!$A$10:$GT$59,180,FALSE)="","",VLOOKUP($A167,'03.คีย์เทอม2'!$A$10:$GT$59,180,FALSE)))</f>
        <v/>
      </c>
      <c r="DV167" s="1262" t="str">
        <f t="shared" si="166"/>
        <v/>
      </c>
      <c r="DW167" s="1233" t="str">
        <f>IF('2.ชื่อนักเรียน'!R32="มส","มส",IF('2.ชื่อนักเรียน'!R32="ร","ร",IF('2.ชื่อนักเรียน'!R32="ย้าย","ย้าย",IF($B167="","",IF(DV167="","",IF(DV167&gt;=75,"เชี่ยวชาญ",IF(DV167&gt;=65,"ชำนาญ",IF(DV167&gt;=55,"พัฒนา",IF(DV167&gt;=50,"เริ่มต้น","ไม่ผ่าน")))))))))</f>
        <v/>
      </c>
    </row>
    <row r="168" spans="1:127" ht="16.8" customHeight="1">
      <c r="A168" s="1323">
        <v>23</v>
      </c>
      <c r="B168" s="1312" t="str">
        <f>IF('2.ชื่อนักเรียน'!C33="","",'2.ชื่อนักเรียน'!C33)</f>
        <v/>
      </c>
      <c r="C168" s="1313" t="str">
        <f>IF('2.ชื่อนักเรียน'!D33="","",'2.ชื่อนักเรียน'!D33)</f>
        <v/>
      </c>
      <c r="D168" s="1314" t="str">
        <f>IF($A$139&lt;&gt;"ชั้น"&amp;'01.ข้อมูลเบื้องต้น'!$H$2,"",IF(AK168="","",AK168))</f>
        <v/>
      </c>
      <c r="E168" s="1314" t="str">
        <f>IF($A$139&lt;&gt;"ชั้น"&amp;'01.ข้อมูลเบื้องต้น'!$H$2,"",IF(AO168="","",AO168))</f>
        <v/>
      </c>
      <c r="F168" s="1315" t="str">
        <f>IF($A$139&lt;&gt;"ชั้น"&amp;'01.ข้อมูลเบื้องต้น'!$H$2,"",IF(AS168="","",AS168))</f>
        <v/>
      </c>
      <c r="G168" s="1326" t="str">
        <f>IF($A$139&lt;&gt;"ชั้น"&amp;'01.ข้อมูลเบื้องต้น'!$H$2,"",IF(AW168="","",AW168))</f>
        <v/>
      </c>
      <c r="H168" s="1327" t="str">
        <f>IF($A$139&lt;&gt;"ชั้น"&amp;'01.ข้อมูลเบื้องต้น'!$H$2,"",IF(BA168="","",BA168))</f>
        <v/>
      </c>
      <c r="I168" s="1327" t="str">
        <f>IF($A$139&lt;&gt;"ชั้น"&amp;'01.ข้อมูลเบื้องต้น'!$H$2,"",IF(BE168="","",BE168))</f>
        <v/>
      </c>
      <c r="J168" s="1327" t="str">
        <f>IF($A$139&lt;&gt;"ชั้น"&amp;'01.ข้อมูลเบื้องต้น'!$H$2,"",IF(BI168="","",BI168))</f>
        <v/>
      </c>
      <c r="K168" s="1327" t="str">
        <f>IF($A$139&lt;&gt;"ชั้น"&amp;'01.ข้อมูลเบื้องต้น'!$H$2,"",IF(BM168="","",BM168))</f>
        <v/>
      </c>
      <c r="L168" s="1328" t="str">
        <f>IF($A$139&lt;&gt;"ชั้น"&amp;'01.ข้อมูลเบื้องต้น'!$H$2,"",IF(BO168="","",BO168))</f>
        <v/>
      </c>
      <c r="M168" s="1326" t="str">
        <f>IF($A$139&lt;&gt;"ชั้น"&amp;'01.ข้อมูลเบื้องต้น'!$H$2,"",IF(BS168="","",BS168))</f>
        <v/>
      </c>
      <c r="N168" s="1327" t="str">
        <f>IF($A$139&lt;&gt;"ชั้น"&amp;'01.ข้อมูลเบื้องต้น'!$H$2,"",IF(BW168="","",BW168))</f>
        <v/>
      </c>
      <c r="O168" s="1327" t="str">
        <f>IF($A$139&lt;&gt;"ชั้น"&amp;'01.ข้อมูลเบื้องต้น'!$H$2,"",IF(CA168="","",CA168))</f>
        <v/>
      </c>
      <c r="P168" s="1327" t="str">
        <f>IF($A$139&lt;&gt;"ชั้น"&amp;'01.ข้อมูลเบื้องต้น'!$H$2,"",IF(CE168="","",CE168))</f>
        <v/>
      </c>
      <c r="Q168" s="1327" t="str">
        <f>IF($A$139&lt;&gt;"ชั้น"&amp;'01.ข้อมูลเบื้องต้น'!$H$2,"",IF(CI168="","",CI168))</f>
        <v/>
      </c>
      <c r="R168" s="1327" t="str">
        <f>IF($A$139&lt;&gt;"ชั้น"&amp;'01.ข้อมูลเบื้องต้น'!$H$2,"",IF(CM168="","",CM168))</f>
        <v/>
      </c>
      <c r="S168" s="1327" t="str">
        <f>IF($A$139&lt;&gt;"ชั้น"&amp;'01.ข้อมูลเบื้องต้น'!$H$2,"",IF(CQ168="","",CQ168))</f>
        <v/>
      </c>
      <c r="T168" s="1327" t="str">
        <f>IF($A$139&lt;&gt;"ชั้น"&amp;'01.ข้อมูลเบื้องต้น'!$H$2,"",IF(CU168="","",CU168))</f>
        <v/>
      </c>
      <c r="U168" s="1327" t="str">
        <f>IF($A$139&lt;&gt;"ชั้น"&amp;'01.ข้อมูลเบื้องต้น'!$H$2,"",IF(CY168="","",CY168))</f>
        <v/>
      </c>
      <c r="V168" s="1327" t="str">
        <f>IF($A$139&lt;&gt;"ชั้น"&amp;'01.ข้อมูลเบื้องต้น'!$H$2,"",IF(DC168="","",DC168))</f>
        <v/>
      </c>
      <c r="W168" s="1327" t="str">
        <f>IF($A$139&lt;&gt;"ชั้น"&amp;'01.ข้อมูลเบื้องต้น'!$H$2,"",IF(DG168="","",DG168))</f>
        <v/>
      </c>
      <c r="X168" s="1327" t="str">
        <f>IF($A$139&lt;&gt;"ชั้น"&amp;'01.ข้อมูลเบื้องต้น'!$H$2,"",IF(DK168="","",DK168))</f>
        <v/>
      </c>
      <c r="Y168" s="1327" t="str">
        <f>IF($A$139&lt;&gt;"ชั้น"&amp;'01.ข้อมูลเบื้องต้น'!$H$2,"",IF(DO168="","",DO168))</f>
        <v/>
      </c>
      <c r="Z168" s="1327" t="str">
        <f>IF($A$139&lt;&gt;"ชั้น"&amp;'01.ข้อมูลเบื้องต้น'!$H$2,"",IF(DS168="","",DS168))</f>
        <v/>
      </c>
      <c r="AA168" s="1420" t="str">
        <f>IF($A$139&lt;&gt;"ชั้น"&amp;'01.ข้อมูลเบื้องต้น'!$H$2,"",IF(DW168="","",DW168))</f>
        <v/>
      </c>
      <c r="AB168" s="1330" t="str">
        <f>IF($A$139&lt;&gt;"ชั้น"&amp;'01.ข้อมูลเบื้องต้น'!$H$2,"",'7.พัฒนาผู้เรียน'!G33)</f>
        <v/>
      </c>
      <c r="AC168" s="1331" t="str">
        <f>IF($A$139&lt;&gt;"ชั้น"&amp;'01.ข้อมูลเบื้องต้น'!$H$2,"",'9.คุณลักษณะ'!I33)</f>
        <v/>
      </c>
      <c r="AH168" s="1233" t="str">
        <f>IF($A$139&lt;&gt;"ชั้น"&amp;'01.ข้อมูลเบื้องต้น'!$H$2,"",IF(VLOOKUP($A168,'02.คีย์เทอม1'!$A$10:$GT$59,189,FALSE)="","",VLOOKUP($A168,'02.คีย์เทอม1'!$A$10:$GT$59,189,FALSE)))</f>
        <v/>
      </c>
      <c r="AI168" s="1233" t="str">
        <f>IF($A$139&lt;&gt;"ชั้น"&amp;'01.ข้อมูลเบื้องต้น'!$H$2,"",IF(VLOOKUP($A168,'03.คีย์เทอม2'!$A$10:$GT$59,189,FALSE)="","",VLOOKUP($A168,'03.คีย์เทอม2'!$A$10:$GT$59,189,FALSE)))</f>
        <v/>
      </c>
      <c r="AJ168" s="1262" t="str">
        <f t="shared" si="120"/>
        <v/>
      </c>
      <c r="AK168" s="1233" t="str">
        <f>IF('2.ชื่อนักเรียน'!R33="มส","มส",IF('2.ชื่อนักเรียน'!R33="ร","ร",IF('2.ชื่อนักเรียน'!R33="ย้าย","ย้าย",IF($B168="","",IF(AJ168="","",IF(AJ168&gt;=75,"เชี่ยวชาญ",IF(AJ168&gt;=65,"ชำนาญ",IF(AJ168&gt;=55,"พัฒนา",IF(AJ168&gt;=50,"เริ่มต้น","ไม่ผ่าน")))))))))</f>
        <v/>
      </c>
      <c r="AL168" s="1233" t="str">
        <f>IF($A$139&lt;&gt;"ชั้น"&amp;'01.ข้อมูลเบื้องต้น'!$H$2,"",IF(VLOOKUP($A168,'02.คีย์เทอม1'!$A$10:$GT$59,193,FALSE)="","",VLOOKUP($A168,'02.คีย์เทอม1'!$A$10:$GT$59,193,FALSE)))</f>
        <v/>
      </c>
      <c r="AM168" s="1233" t="str">
        <f>IF($A$139&lt;&gt;"ชั้น"&amp;'01.ข้อมูลเบื้องต้น'!$H$2,"",IF(VLOOKUP($A168,'03.คีย์เทอม2'!$A$10:$GT$59,193,FALSE)="","",VLOOKUP($A168,'03.คีย์เทอม2'!$A$10:$GT$59,193,FALSE)))</f>
        <v/>
      </c>
      <c r="AN168" s="1262" t="str">
        <f t="shared" si="144"/>
        <v/>
      </c>
      <c r="AO168" s="1233" t="str">
        <f>IF('2.ชื่อนักเรียน'!R33="มส","มส",IF('2.ชื่อนักเรียน'!R33="ร","ร",IF('2.ชื่อนักเรียน'!R33="ย้าย","ย้าย",IF($B168="","",IF(AN168="","",IF(AN168&gt;=75,"เชี่ยวชาญ",IF(AN168&gt;=65,"ชำนาญ",IF(AN168&gt;=55,"พัฒนา",IF(AN168&gt;=50,"เริ่มต้น","ไม่ผ่าน")))))))))</f>
        <v/>
      </c>
      <c r="AP168" s="1233" t="str">
        <f>IF($A$139&lt;&gt;"ชั้น"&amp;'01.ข้อมูลเบื้องต้น'!$H$2,"",IF(VLOOKUP($A168,'02.คีย์เทอม1'!$A$10:$GT$59,195,FALSE)="","",VLOOKUP($A168,'02.คีย์เทอม1'!$A$10:$GT$59,195,FALSE)))</f>
        <v/>
      </c>
      <c r="AQ168" s="1233" t="str">
        <f>IF($A$139&lt;&gt;"ชั้น"&amp;'01.ข้อมูลเบื้องต้น'!$H$2,"",IF(VLOOKUP($A168,'03.คีย์เทอม2'!$A$10:$GT$59,195,FALSE)="","",VLOOKUP($A168,'03.คีย์เทอม2'!$A$10:$GT$59,195,FALSE)))</f>
        <v/>
      </c>
      <c r="AR168" s="1262" t="str">
        <f t="shared" si="145"/>
        <v/>
      </c>
      <c r="AS168" s="1233" t="str">
        <f>IF('2.ชื่อนักเรียน'!R33="มส","มส",IF('2.ชื่อนักเรียน'!R33="ร","ร",IF('2.ชื่อนักเรียน'!R33="ย้าย","ย้าย",IF($B168="","",IF(AR168="","",IF(AR168&gt;=75,"เชี่ยวชาญ",IF(AR168&gt;=65,"ชำนาญ",IF(AR168&gt;=55,"พัฒนา",IF(AR168&gt;=50,"เริ่มต้น","ไม่ผ่าน")))))))))</f>
        <v/>
      </c>
      <c r="AT168" s="1233" t="str">
        <f>IF($A$139&lt;&gt;"ชั้น"&amp;'01.ข้อมูลเบื้องต้น'!$H$2,"",IF(VLOOKUP($A168,'02.คีย์เทอม1'!$A$10:$GT$59,196,FALSE)="","",VLOOKUP($A168,'02.คีย์เทอม1'!$A$10:$GT$59,196,FALSE)))</f>
        <v/>
      </c>
      <c r="AU168" s="1233" t="str">
        <f>IF($A$139&lt;&gt;"ชั้น"&amp;'01.ข้อมูลเบื้องต้น'!$H$2,"",IF(VLOOKUP($A168,'03.คีย์เทอม2'!$A$10:$GT$59,196,FALSE)="","",VLOOKUP($A168,'03.คีย์เทอม2'!$A$10:$GT$59,196,FALSE)))</f>
        <v/>
      </c>
      <c r="AV168" s="1262" t="str">
        <f t="shared" si="146"/>
        <v/>
      </c>
      <c r="AW168" s="1233" t="str">
        <f>IF('2.ชื่อนักเรียน'!R33="มส","มส",IF('2.ชื่อนักเรียน'!R33="ร","ร",IF('2.ชื่อนักเรียน'!R33="ย้าย","ย้าย",IF($B168="","",IF(AV168="","",IF(AV168&gt;=75,"เชี่ยวชาญ",IF(AV168&gt;=65,"ชำนาญ",IF(AV168&gt;=55,"พัฒนา",IF(AV168&gt;=50,"เริ่มต้น","ไม่ผ่าน")))))))))</f>
        <v/>
      </c>
      <c r="AX168" s="1233" t="str">
        <f>IF($A$139&lt;&gt;"ชั้น"&amp;'01.ข้อมูลเบื้องต้น'!$H$2,"",IF(VLOOKUP($A168,'02.คีย์เทอม1'!$A$10:$GT$59,197,FALSE)="","",VLOOKUP($A168,'02.คีย์เทอม1'!$A$10:$GT$59,197,FALSE)))</f>
        <v/>
      </c>
      <c r="AY168" s="1233" t="str">
        <f>IF($A$139&lt;&gt;"ชั้น"&amp;'01.ข้อมูลเบื้องต้น'!$H$2,"",IF(VLOOKUP($A168,'03.คีย์เทอม2'!$A$10:$GT$59,197,FALSE)="","",VLOOKUP($A168,'03.คีย์เทอม2'!$A$10:$GT$59,197,FALSE)))</f>
        <v/>
      </c>
      <c r="AZ168" s="1262" t="str">
        <f t="shared" si="147"/>
        <v/>
      </c>
      <c r="BA168" s="1233" t="str">
        <f>IF('2.ชื่อนักเรียน'!R33="มส","มส",IF('2.ชื่อนักเรียน'!R33="ร","ร",IF('2.ชื่อนักเรียน'!R33="ย้าย","ย้าย",IF($B168="","",IF(AZ168="","",IF(AZ168&gt;=75,"เชี่ยวชาญ",IF(AZ168&gt;=65,"ชำนาญ",IF(AZ168&gt;=55,"พัฒนา",IF(AZ168&gt;=50,"เริ่มต้น","ไม่ผ่าน")))))))))</f>
        <v/>
      </c>
      <c r="BB168" s="1233" t="str">
        <f>IF($A$139&lt;&gt;"ชั้น"&amp;'01.ข้อมูลเบื้องต้น'!$H$2,"",IF(VLOOKUP($A168,'02.คีย์เทอม1'!$A$10:$GT$59,198,FALSE)="","",VLOOKUP($A168,'02.คีย์เทอม1'!$A$10:$GT$59,198,FALSE)))</f>
        <v/>
      </c>
      <c r="BC168" s="1233" t="str">
        <f>IF($A$139&lt;&gt;"ชั้น"&amp;'01.ข้อมูลเบื้องต้น'!$H$2,"",IF(VLOOKUP($A168,'03.คีย์เทอม2'!$A$10:$GT$59,198,FALSE)="","",VLOOKUP($A168,'03.คีย์เทอม2'!$A$10:$GT$59,198,FALSE)))</f>
        <v/>
      </c>
      <c r="BD168" s="1262" t="str">
        <f t="shared" si="148"/>
        <v/>
      </c>
      <c r="BE168" s="1233" t="str">
        <f>IF('2.ชื่อนักเรียน'!R33="มส","มส",IF('2.ชื่อนักเรียน'!R33="ร","ร",IF('2.ชื่อนักเรียน'!R33="ย้าย","ย้าย",IF($B168="","",IF(BD168="","",IF(BD168&gt;=75,"เชี่ยวชาญ",IF(BD168&gt;=65,"ชำนาญ",IF(BD168&gt;=55,"พัฒนา",IF(BD168&gt;=50,"เริ่มต้น","ไม่ผ่าน")))))))))</f>
        <v/>
      </c>
      <c r="BF168" s="1233" t="str">
        <f>IF($A$139&lt;&gt;"ชั้น"&amp;'01.ข้อมูลเบื้องต้น'!$H$2,"",IF(VLOOKUP($A168,'02.คีย์เทอม1'!$A$10:$GT$59,199,FALSE)="","",VLOOKUP($A168,'02.คีย์เทอม1'!$A$10:$GT$59,199,FALSE)))</f>
        <v/>
      </c>
      <c r="BG168" s="1233" t="str">
        <f>IF($A$139&lt;&gt;"ชั้น"&amp;'01.ข้อมูลเบื้องต้น'!$H$2,"",IF(VLOOKUP($A168,'03.คีย์เทอม2'!$A$10:$GT$59,199,FALSE)="","",VLOOKUP($A168,'03.คีย์เทอม2'!$A$10:$GT$59,199,FALSE)))</f>
        <v/>
      </c>
      <c r="BH168" s="1262" t="str">
        <f t="shared" si="149"/>
        <v/>
      </c>
      <c r="BI168" s="1233" t="str">
        <f>IF('2.ชื่อนักเรียน'!R33="มส","มส",IF('2.ชื่อนักเรียน'!R33="ร","ร",IF('2.ชื่อนักเรียน'!R33="ย้าย","ย้าย",IF($B168="","",IF(BH168="","",IF(BH168&gt;=75,"เชี่ยวชาญ",IF(BH168&gt;=65,"ชำนาญ",IF(BH168&gt;=55,"พัฒนา",IF(BH168&gt;=50,"เริ่มต้น","ไม่ผ่าน")))))))))</f>
        <v/>
      </c>
      <c r="BJ168" s="1233" t="str">
        <f>IF($A$139&lt;&gt;"ชั้น"&amp;'01.ข้อมูลเบื้องต้น'!$H$2,"",IF(VLOOKUP($A168,'02.คีย์เทอม1'!$A$10:$GT$59,200,FALSE)="","",VLOOKUP($A168,'02.คีย์เทอม1'!$A$10:$GT$59,200,FALSE)))</f>
        <v/>
      </c>
      <c r="BK168" s="1233" t="str">
        <f>IF($A$139&lt;&gt;"ชั้น"&amp;'01.ข้อมูลเบื้องต้น'!$H$2,"",IF(VLOOKUP($A168,'03.คีย์เทอม2'!$A$10:$GT$59,200,FALSE)="","",VLOOKUP($A168,'03.คีย์เทอม2'!$A$10:$GT$59,200,FALSE)))</f>
        <v/>
      </c>
      <c r="BL168" s="1262" t="str">
        <f t="shared" si="150"/>
        <v/>
      </c>
      <c r="BM168" s="1233" t="str">
        <f>IF('2.ชื่อนักเรียน'!R33="มส","มส",IF('2.ชื่อนักเรียน'!R33="ร","ร",IF('2.ชื่อนักเรียน'!R33="ย้าย","ย้าย",IF($B168="","",IF(BL168="","",IF(BL168&gt;=75,"เชี่ยวชาญ",IF(BL168&gt;=65,"ชำนาญ",IF(BL168&gt;=55,"พัฒนา",IF(BL168&gt;=50,"เริ่มต้น","ไม่ผ่าน")))))))))</f>
        <v/>
      </c>
      <c r="BN168" s="1262" t="str">
        <f t="shared" si="151"/>
        <v/>
      </c>
      <c r="BO168" s="1233" t="str">
        <f>IF('2.ชื่อนักเรียน'!R33="มส","มส",IF('2.ชื่อนักเรียน'!R33="ร","ร",IF('2.ชื่อนักเรียน'!R33="ย้าย","ย้าย",IF($B168="","",IF(BN168="","",IF(BN168&gt;=75,"เชี่ยวชาญ",IF(BN168&gt;=65,"ชำนาญ",IF(BN168&gt;=55,"พัฒนา",IF(BN168&gt;=50,"เริ่มต้น","ไม่ผ่าน")))))))))</f>
        <v/>
      </c>
      <c r="BP168" s="1233" t="str">
        <f>IF($A$139&lt;&gt;"ชั้น"&amp;'01.ข้อมูลเบื้องต้น'!$H$2,"",IF(VLOOKUP($A168,'02.คีย์เทอม1'!$A$10:$GT$59,110,FALSE)="","",VLOOKUP($A168,'02.คีย์เทอม1'!$A$10:$GT$59,110,FALSE)))</f>
        <v/>
      </c>
      <c r="BQ168" s="1233" t="str">
        <f>IF($A$139&lt;&gt;"ชั้น"&amp;'01.ข้อมูลเบื้องต้น'!$H$2,"",IF(VLOOKUP($A168,'03.คีย์เทอม2'!$A$10:$GT$59,110,FALSE)="","",VLOOKUP($A168,'03.คีย์เทอม2'!$A$10:$GT$59,110,FALSE)))</f>
        <v/>
      </c>
      <c r="BR168" s="1262" t="str">
        <f t="shared" si="152"/>
        <v/>
      </c>
      <c r="BS168" s="1233" t="str">
        <f>IF('2.ชื่อนักเรียน'!R33="มส","มส",IF('2.ชื่อนักเรียน'!R33="ร","ร",IF('2.ชื่อนักเรียน'!R33="ย้าย","ย้าย",IF($B168="","",IF(BR168="","",IF(BR168&gt;=75,"เชี่ยวชาญ",IF(BR168&gt;=65,"ชำนาญ",IF(BR168&gt;=55,"พัฒนา",IF(BR168&gt;=50,"เริ่มต้น","ไม่ผ่าน")))))))))</f>
        <v/>
      </c>
      <c r="BT168" s="1233" t="str">
        <f>IF($A$139&lt;&gt;"ชั้น"&amp;'01.ข้อมูลเบื้องต้น'!$H$2,"",IF(VLOOKUP($A168,'02.คีย์เทอม1'!$A$10:$GT$59,115,FALSE)="","",VLOOKUP($A168,'02.คีย์เทอม1'!$A$10:$GT$59,115,FALSE)))</f>
        <v/>
      </c>
      <c r="BU168" s="1233" t="str">
        <f>IF($A$139&lt;&gt;"ชั้น"&amp;'01.ข้อมูลเบื้องต้น'!$H$2,"",IF(VLOOKUP($A168,'03.คีย์เทอม2'!$A$10:$GT$59,115,FALSE)="","",VLOOKUP($A168,'03.คีย์เทอม2'!$A$10:$GT$59,115,FALSE)))</f>
        <v/>
      </c>
      <c r="BV168" s="1262" t="str">
        <f t="shared" si="153"/>
        <v/>
      </c>
      <c r="BW168" s="1233" t="str">
        <f>IF('2.ชื่อนักเรียน'!R33="มส","มส",IF('2.ชื่อนักเรียน'!R33="ร","ร",IF('2.ชื่อนักเรียน'!R33="ย้าย","ย้าย",IF($B168="","",IF(BV168="","",IF(BV168&gt;=75,"เชี่ยวชาญ",IF(BV168&gt;=65,"ชำนาญ",IF(BV168&gt;=55,"พัฒนา",IF(BV168&gt;=50,"เริ่มต้น","ไม่ผ่าน")))))))))</f>
        <v/>
      </c>
      <c r="BX168" s="1233" t="str">
        <f>IF($A$139&lt;&gt;"ชั้น"&amp;'01.ข้อมูลเบื้องต้น'!$H$2,"",IF(VLOOKUP($A168,'02.คีย์เทอม1'!$A$10:$GT$59,120,FALSE)="","",VLOOKUP($A168,'02.คีย์เทอม1'!$A$10:$GT$59,120,FALSE)))</f>
        <v/>
      </c>
      <c r="BY168" s="1233" t="str">
        <f>IF($A$139&lt;&gt;"ชั้น"&amp;'01.ข้อมูลเบื้องต้น'!$H$2,"",IF(VLOOKUP($A168,'03.คีย์เทอม2'!$A$10:$GT$59,120,FALSE)="","",VLOOKUP($A168,'03.คีย์เทอม2'!$A$10:$GT$59,120,FALSE)))</f>
        <v/>
      </c>
      <c r="BZ168" s="1262" t="str">
        <f t="shared" si="154"/>
        <v/>
      </c>
      <c r="CA168" s="1233" t="str">
        <f>IF('2.ชื่อนักเรียน'!R33="มส","มส",IF('2.ชื่อนักเรียน'!R33="ร","ร",IF('2.ชื่อนักเรียน'!R33="ย้าย","ย้าย",IF($B168="","",IF(BZ168="","",IF(BZ168&gt;=75,"เชี่ยวชาญ",IF(BZ168&gt;=65,"ชำนาญ",IF(BZ168&gt;=55,"พัฒนา",IF(BZ168&gt;=50,"เริ่มต้น","ไม่ผ่าน")))))))))</f>
        <v/>
      </c>
      <c r="CB168" s="1233" t="str">
        <f>IF($A$139&lt;&gt;"ชั้น"&amp;'01.ข้อมูลเบื้องต้น'!$H$2,"",IF(VLOOKUP($A168,'02.คีย์เทอม1'!$A$10:$GT$59,125,FALSE)="","",VLOOKUP($A168,'02.คีย์เทอม1'!$A$10:$GT$59,125,FALSE)))</f>
        <v/>
      </c>
      <c r="CC168" s="1233" t="str">
        <f>IF($A$139&lt;&gt;"ชั้น"&amp;'01.ข้อมูลเบื้องต้น'!$H$2,"",IF(VLOOKUP($A168,'03.คีย์เทอม2'!$A$10:$GT$59,125,FALSE)="","",VLOOKUP($A168,'03.คีย์เทอม2'!$A$10:$GT$59,125,FALSE)))</f>
        <v/>
      </c>
      <c r="CD168" s="1262" t="str">
        <f t="shared" si="155"/>
        <v/>
      </c>
      <c r="CE168" s="1233" t="str">
        <f>IF('2.ชื่อนักเรียน'!R33="มส","มส",IF('2.ชื่อนักเรียน'!R33="ร","ร",IF('2.ชื่อนักเรียน'!R33="ย้าย","ย้าย",IF($B168="","",IF(CD168="","",IF(CD168&gt;=75,"เชี่ยวชาญ",IF(CD168&gt;=65,"ชำนาญ",IF(CD168&gt;=55,"พัฒนา",IF(CD168&gt;=50,"เริ่มต้น","ไม่ผ่าน")))))))))</f>
        <v/>
      </c>
      <c r="CF168" s="1233" t="str">
        <f>IF($A$139&lt;&gt;"ชั้น"&amp;'01.ข้อมูลเบื้องต้น'!$H$2,"",IF(VLOOKUP($A168,'02.คีย์เทอม1'!$A$10:$GT$59,130,FALSE)="","",VLOOKUP($A168,'02.คีย์เทอม1'!$A$10:$GT$59,130,FALSE)))</f>
        <v/>
      </c>
      <c r="CG168" s="1233" t="str">
        <f>IF($A$139&lt;&gt;"ชั้น"&amp;'01.ข้อมูลเบื้องต้น'!$H$2,"",IF(VLOOKUP($A168,'03.คีย์เทอม2'!$A$10:$GT$59,130,FALSE)="","",VLOOKUP($A168,'03.คีย์เทอม2'!$A$10:$GT$59,130,FALSE)))</f>
        <v/>
      </c>
      <c r="CH168" s="1262" t="str">
        <f t="shared" si="156"/>
        <v/>
      </c>
      <c r="CI168" s="1233" t="str">
        <f>IF('2.ชื่อนักเรียน'!R33="มส","มส",IF('2.ชื่อนักเรียน'!R33="ร","ร",IF('2.ชื่อนักเรียน'!R33="ย้าย","ย้าย",IF($B168="","",IF(CH168="","",IF(CH168&gt;=75,"เชี่ยวชาญ",IF(CH168&gt;=65,"ชำนาญ",IF(CH168&gt;=55,"พัฒนา",IF(CH168&gt;=50,"เริ่มต้น","ไม่ผ่าน")))))))))</f>
        <v/>
      </c>
      <c r="CJ168" s="1233" t="str">
        <f>IF($A$139&lt;&gt;"ชั้น"&amp;'01.ข้อมูลเบื้องต้น'!$H$2,"",IF(VLOOKUP($A168,'02.คีย์เทอม1'!$A$10:$GT$59,135,FALSE)="","",VLOOKUP($A168,'02.คีย์เทอม1'!$A$10:$GT$59,135,FALSE)))</f>
        <v/>
      </c>
      <c r="CK168" s="1233" t="str">
        <f>IF($A$139&lt;&gt;"ชั้น"&amp;'01.ข้อมูลเบื้องต้น'!$H$2,"",IF(VLOOKUP($A168,'03.คีย์เทอม2'!$A$10:$GT$59,135,FALSE)="","",VLOOKUP($A168,'03.คีย์เทอม2'!$A$10:$GT$59,135,FALSE)))</f>
        <v/>
      </c>
      <c r="CL168" s="1262" t="str">
        <f t="shared" si="157"/>
        <v/>
      </c>
      <c r="CM168" s="1233" t="str">
        <f>IF('2.ชื่อนักเรียน'!R33="มส","มส",IF('2.ชื่อนักเรียน'!R33="ร","ร",IF('2.ชื่อนักเรียน'!R33="ย้าย","ย้าย",IF($B168="","",IF(CL168="","",IF(CL168&gt;=75,"เชี่ยวชาญ",IF(CL168&gt;=65,"ชำนาญ",IF(CL168&gt;=55,"พัฒนา",IF(CL168&gt;=50,"เริ่มต้น","ไม่ผ่าน")))))))))</f>
        <v/>
      </c>
      <c r="CN168" s="1233" t="str">
        <f>IF($A$139&lt;&gt;"ชั้น"&amp;'01.ข้อมูลเบื้องต้น'!$H$2,"",IF(VLOOKUP($A168,'02.คีย์เทอม1'!$A$10:$GT$59,140,FALSE)="","",VLOOKUP($A168,'02.คีย์เทอม1'!$A$10:$GT$59,140,FALSE)))</f>
        <v/>
      </c>
      <c r="CO168" s="1233" t="str">
        <f>IF($A$139&lt;&gt;"ชั้น"&amp;'01.ข้อมูลเบื้องต้น'!$H$2,"",IF(VLOOKUP($A168,'03.คีย์เทอม2'!$A$10:$GT$59,140,FALSE)="","",VLOOKUP($A168,'03.คีย์เทอม2'!$A$10:$GT$59,140,FALSE)))</f>
        <v/>
      </c>
      <c r="CP168" s="1262" t="str">
        <f t="shared" si="158"/>
        <v/>
      </c>
      <c r="CQ168" s="1233" t="str">
        <f>IF('2.ชื่อนักเรียน'!R33="มส","มส",IF('2.ชื่อนักเรียน'!R33="ร","ร",IF('2.ชื่อนักเรียน'!R33="ย้าย","ย้าย",IF($B168="","",IF(CP168="","",IF(CP168&gt;=75,"เชี่ยวชาญ",IF(CP168&gt;=65,"ชำนาญ",IF(CP168&gt;=55,"พัฒนา",IF(CP168&gt;=50,"เริ่มต้น","ไม่ผ่าน")))))))))</f>
        <v/>
      </c>
      <c r="CR168" s="1233" t="str">
        <f>IF($A$139&lt;&gt;"ชั้น"&amp;'01.ข้อมูลเบื้องต้น'!$H$2,"",IF(VLOOKUP($A168,'02.คีย์เทอม1'!$A$10:$GT$59,145,FALSE)="","",VLOOKUP($A168,'02.คีย์เทอม1'!$A$10:$GT$59,145,FALSE)))</f>
        <v/>
      </c>
      <c r="CS168" s="1233" t="str">
        <f>IF($A$139&lt;&gt;"ชั้น"&amp;'01.ข้อมูลเบื้องต้น'!$H$2,"",IF(VLOOKUP($A168,'03.คีย์เทอม2'!$A$10:$GT$59,145,FALSE)="","",VLOOKUP($A168,'03.คีย์เทอม2'!$A$10:$GT$59,145,FALSE)))</f>
        <v/>
      </c>
      <c r="CT168" s="1262" t="str">
        <f t="shared" si="159"/>
        <v/>
      </c>
      <c r="CU168" s="1233" t="str">
        <f>IF('2.ชื่อนักเรียน'!R33="มส","มส",IF('2.ชื่อนักเรียน'!R33="ร","ร",IF('2.ชื่อนักเรียน'!R33="ย้าย","ย้าย",IF($B168="","",IF(CT168="","",IF(CT168&gt;=75,"เชี่ยวชาญ",IF(CT168&gt;=65,"ชำนาญ",IF(CT168&gt;=55,"พัฒนา",IF(CT168&gt;=50,"เริ่มต้น","ไม่ผ่าน")))))))))</f>
        <v/>
      </c>
      <c r="CV168" s="1233" t="str">
        <f>IF($A$139&lt;&gt;"ชั้น"&amp;'01.ข้อมูลเบื้องต้น'!$H$2,"",IF(VLOOKUP($A168,'02.คีย์เทอม1'!$A$10:$GT$59,150,FALSE)="","",VLOOKUP($A168,'02.คีย์เทอม1'!$A$10:$GT$59,150,FALSE)))</f>
        <v/>
      </c>
      <c r="CW168" s="1233" t="str">
        <f>IF($A$139&lt;&gt;"ชั้น"&amp;'01.ข้อมูลเบื้องต้น'!$H$2,"",IF(VLOOKUP($A168,'03.คีย์เทอม2'!$A$10:$GT$59,150,FALSE)="","",VLOOKUP($A168,'03.คีย์เทอม2'!$A$10:$GT$59,150,FALSE)))</f>
        <v/>
      </c>
      <c r="CX168" s="1262" t="str">
        <f t="shared" si="160"/>
        <v/>
      </c>
      <c r="CY168" s="1233" t="str">
        <f>IF('2.ชื่อนักเรียน'!R33="มส","มส",IF('2.ชื่อนักเรียน'!R33="ร","ร",IF('2.ชื่อนักเรียน'!R33="ย้าย","ย้าย",IF($B168="","",IF(CX168="","",IF(CX168&gt;=75,"เชี่ยวชาญ",IF(CX168&gt;=65,"ชำนาญ",IF(CX168&gt;=55,"พัฒนา",IF(CX168&gt;=50,"เริ่มต้น","ไม่ผ่าน")))))))))</f>
        <v/>
      </c>
      <c r="CZ168" s="1233" t="str">
        <f>IF($A$139&lt;&gt;"ชั้น"&amp;'01.ข้อมูลเบื้องต้น'!$H$2,"",IF(VLOOKUP($A168,'02.คีย์เทอม1'!$A$10:$GT$59,155,FALSE)="","",VLOOKUP($A168,'02.คีย์เทอม1'!$A$10:$GT$59,155,FALSE)))</f>
        <v/>
      </c>
      <c r="DA168" s="1233" t="str">
        <f>IF($A$139&lt;&gt;"ชั้น"&amp;'01.ข้อมูลเบื้องต้น'!$H$2,"",IF(VLOOKUP($A168,'03.คีย์เทอม2'!$A$10:$GT$59,155,FALSE)="","",VLOOKUP($A168,'03.คีย์เทอม2'!$A$10:$GT$59,155,FALSE)))</f>
        <v/>
      </c>
      <c r="DB168" s="1262" t="str">
        <f t="shared" si="161"/>
        <v/>
      </c>
      <c r="DC168" s="1233" t="str">
        <f>IF('2.ชื่อนักเรียน'!R33="มส","มส",IF('2.ชื่อนักเรียน'!R33="ร","ร",IF('2.ชื่อนักเรียน'!R33="ย้าย","ย้าย",IF($B168="","",IF(DB168="","",IF(DB168&gt;=75,"เชี่ยวชาญ",IF(DB168&gt;=65,"ชำนาญ",IF(DB168&gt;=55,"พัฒนา",IF(DB168&gt;=50,"เริ่มต้น","ไม่ผ่าน")))))))))</f>
        <v/>
      </c>
      <c r="DD168" s="1233" t="str">
        <f>IF($A$139&lt;&gt;"ชั้น"&amp;'01.ข้อมูลเบื้องต้น'!$H$2,"",IF(VLOOKUP($A168,'02.คีย์เทอม1'!$A$10:$GT$59,160,FALSE)="","",VLOOKUP($A168,'02.คีย์เทอม1'!$A$10:$GT$59,160,FALSE)))</f>
        <v/>
      </c>
      <c r="DE168" s="1233" t="str">
        <f>IF($A$139&lt;&gt;"ชั้น"&amp;'01.ข้อมูลเบื้องต้น'!$H$2,"",IF(VLOOKUP($A168,'03.คีย์เทอม2'!$A$10:$GT$59,160,FALSE)="","",VLOOKUP($A168,'03.คีย์เทอม2'!$A$10:$GT$59,160,FALSE)))</f>
        <v/>
      </c>
      <c r="DF168" s="1262" t="str">
        <f t="shared" si="162"/>
        <v/>
      </c>
      <c r="DG168" s="1233" t="str">
        <f>IF('2.ชื่อนักเรียน'!R33="มส","มส",IF('2.ชื่อนักเรียน'!R33="ร","ร",IF('2.ชื่อนักเรียน'!R33="ย้าย","ย้าย",IF($B168="","",IF(DF168="","",IF(DF168&gt;=75,"เชี่ยวชาญ",IF(DF168&gt;=65,"ชำนาญ",IF(DF168&gt;=55,"พัฒนา",IF(DF168&gt;=50,"เริ่มต้น","ไม่ผ่าน")))))))))</f>
        <v/>
      </c>
      <c r="DH168" s="1233" t="str">
        <f>IF($A$139&lt;&gt;"ชั้น"&amp;'01.ข้อมูลเบื้องต้น'!$H$2,"",IF(VLOOKUP($A168,'02.คีย์เทอม1'!$A$10:$GT$59,165,FALSE)="","",VLOOKUP($A168,'02.คีย์เทอม1'!$A$10:$GT$59,165,FALSE)))</f>
        <v/>
      </c>
      <c r="DI168" s="1233" t="str">
        <f>IF($A$139&lt;&gt;"ชั้น"&amp;'01.ข้อมูลเบื้องต้น'!$H$2,"",IF(VLOOKUP($A168,'03.คีย์เทอม2'!$A$10:$GT$59,165,FALSE)="","",VLOOKUP($A168,'03.คีย์เทอม2'!$A$10:$GT$59,165,FALSE)))</f>
        <v/>
      </c>
      <c r="DJ168" s="1262" t="str">
        <f t="shared" si="163"/>
        <v/>
      </c>
      <c r="DK168" s="1233" t="str">
        <f>IF('2.ชื่อนักเรียน'!R33="มส","มส",IF('2.ชื่อนักเรียน'!R33="ร","ร",IF('2.ชื่อนักเรียน'!R33="ย้าย","ย้าย",IF($B168="","",IF(DJ168="","",IF(DJ168&gt;=75,"เชี่ยวชาญ",IF(DJ168&gt;=65,"ชำนาญ",IF(DJ168&gt;=55,"พัฒนา",IF(DJ168&gt;=50,"เริ่มต้น","ไม่ผ่าน")))))))))</f>
        <v/>
      </c>
      <c r="DL168" s="1233" t="str">
        <f>IF($A$139&lt;&gt;"ชั้น"&amp;'01.ข้อมูลเบื้องต้น'!$H$2,"",IF(VLOOKUP($A168,'02.คีย์เทอม1'!$A$10:$GT$59,170,FALSE)="","",VLOOKUP($A168,'02.คีย์เทอม1'!$A$10:$GT$59,170,FALSE)))</f>
        <v/>
      </c>
      <c r="DM168" s="1233" t="str">
        <f>IF($A$139&lt;&gt;"ชั้น"&amp;'01.ข้อมูลเบื้องต้น'!$H$2,"",IF(VLOOKUP($A168,'03.คีย์เทอม2'!$A$10:$GT$59,170,FALSE)="","",VLOOKUP($A168,'03.คีย์เทอม2'!$A$10:$GT$59,170,FALSE)))</f>
        <v/>
      </c>
      <c r="DN168" s="1262" t="str">
        <f t="shared" si="164"/>
        <v/>
      </c>
      <c r="DO168" s="1233" t="str">
        <f>IF('2.ชื่อนักเรียน'!R33="มส","มส",IF('2.ชื่อนักเรียน'!R33="ร","ร",IF('2.ชื่อนักเรียน'!R33="ย้าย","ย้าย",IF($B168="","",IF(DN168="","",IF(DN168&gt;=75,"เชี่ยวชาญ",IF(DN168&gt;=65,"ชำนาญ",IF(DN168&gt;=55,"พัฒนา",IF(DN168&gt;=50,"เริ่มต้น","ไม่ผ่าน")))))))))</f>
        <v/>
      </c>
      <c r="DP168" s="1233" t="str">
        <f>IF($A$139&lt;&gt;"ชั้น"&amp;'01.ข้อมูลเบื้องต้น'!$H$2,"",IF(VLOOKUP($A168,'02.คีย์เทอม1'!$A$10:$GT$59,175,FALSE)="","",VLOOKUP($A168,'02.คีย์เทอม1'!$A$10:$GT$59,175,FALSE)))</f>
        <v/>
      </c>
      <c r="DQ168" s="1233" t="str">
        <f>IF($A$139&lt;&gt;"ชั้น"&amp;'01.ข้อมูลเบื้องต้น'!$H$2,"",IF(VLOOKUP($A168,'03.คีย์เทอม2'!$A$10:$GT$59,175,FALSE)="","",VLOOKUP($A168,'03.คีย์เทอม2'!$A$10:$GT$59,175,FALSE)))</f>
        <v/>
      </c>
      <c r="DR168" s="1262" t="str">
        <f t="shared" si="165"/>
        <v/>
      </c>
      <c r="DS168" s="1233" t="str">
        <f>IF('2.ชื่อนักเรียน'!R33="มส","มส",IF('2.ชื่อนักเรียน'!R33="ร","ร",IF('2.ชื่อนักเรียน'!R33="ย้าย","ย้าย",IF($B168="","",IF(DR168="","",IF(DR168&gt;=75,"เชี่ยวชาญ",IF(DR168&gt;=65,"ชำนาญ",IF(DR168&gt;=55,"พัฒนา",IF(DR168&gt;=50,"เริ่มต้น","ไม่ผ่าน")))))))))</f>
        <v/>
      </c>
      <c r="DT168" s="1233" t="str">
        <f>IF($A$139&lt;&gt;"ชั้น"&amp;'01.ข้อมูลเบื้องต้น'!$H$2,"",IF(VLOOKUP($A168,'02.คีย์เทอม1'!$A$10:$GT$59,180,FALSE)="","",VLOOKUP($A168,'02.คีย์เทอม1'!$A$10:$GT$59,180,FALSE)))</f>
        <v/>
      </c>
      <c r="DU168" s="1233" t="str">
        <f>IF($A$139&lt;&gt;"ชั้น"&amp;'01.ข้อมูลเบื้องต้น'!$H$2,"",IF(VLOOKUP($A168,'03.คีย์เทอม2'!$A$10:$GT$59,180,FALSE)="","",VLOOKUP($A168,'03.คีย์เทอม2'!$A$10:$GT$59,180,FALSE)))</f>
        <v/>
      </c>
      <c r="DV168" s="1262" t="str">
        <f t="shared" si="166"/>
        <v/>
      </c>
      <c r="DW168" s="1233" t="str">
        <f>IF('2.ชื่อนักเรียน'!R33="มส","มส",IF('2.ชื่อนักเรียน'!R33="ร","ร",IF('2.ชื่อนักเรียน'!R33="ย้าย","ย้าย",IF($B168="","",IF(DV168="","",IF(DV168&gt;=75,"เชี่ยวชาญ",IF(DV168&gt;=65,"ชำนาญ",IF(DV168&gt;=55,"พัฒนา",IF(DV168&gt;=50,"เริ่มต้น","ไม่ผ่าน")))))))))</f>
        <v/>
      </c>
    </row>
    <row r="169" spans="1:127" ht="16.8" customHeight="1">
      <c r="A169" s="1323">
        <v>24</v>
      </c>
      <c r="B169" s="1312" t="str">
        <f>IF('2.ชื่อนักเรียน'!C34="","",'2.ชื่อนักเรียน'!C34)</f>
        <v/>
      </c>
      <c r="C169" s="1313" t="str">
        <f>IF('2.ชื่อนักเรียน'!D34="","",'2.ชื่อนักเรียน'!D34)</f>
        <v/>
      </c>
      <c r="D169" s="1314" t="str">
        <f>IF($A$139&lt;&gt;"ชั้น"&amp;'01.ข้อมูลเบื้องต้น'!$H$2,"",IF(AK169="","",AK169))</f>
        <v/>
      </c>
      <c r="E169" s="1314" t="str">
        <f>IF($A$139&lt;&gt;"ชั้น"&amp;'01.ข้อมูลเบื้องต้น'!$H$2,"",IF(AO169="","",AO169))</f>
        <v/>
      </c>
      <c r="F169" s="1315" t="str">
        <f>IF($A$139&lt;&gt;"ชั้น"&amp;'01.ข้อมูลเบื้องต้น'!$H$2,"",IF(AS169="","",AS169))</f>
        <v/>
      </c>
      <c r="G169" s="1326" t="str">
        <f>IF($A$139&lt;&gt;"ชั้น"&amp;'01.ข้อมูลเบื้องต้น'!$H$2,"",IF(AW169="","",AW169))</f>
        <v/>
      </c>
      <c r="H169" s="1327" t="str">
        <f>IF($A$139&lt;&gt;"ชั้น"&amp;'01.ข้อมูลเบื้องต้น'!$H$2,"",IF(BA169="","",BA169))</f>
        <v/>
      </c>
      <c r="I169" s="1327" t="str">
        <f>IF($A$139&lt;&gt;"ชั้น"&amp;'01.ข้อมูลเบื้องต้น'!$H$2,"",IF(BE169="","",BE169))</f>
        <v/>
      </c>
      <c r="J169" s="1327" t="str">
        <f>IF($A$139&lt;&gt;"ชั้น"&amp;'01.ข้อมูลเบื้องต้น'!$H$2,"",IF(BI169="","",BI169))</f>
        <v/>
      </c>
      <c r="K169" s="1327" t="str">
        <f>IF($A$139&lt;&gt;"ชั้น"&amp;'01.ข้อมูลเบื้องต้น'!$H$2,"",IF(BM169="","",BM169))</f>
        <v/>
      </c>
      <c r="L169" s="1328" t="str">
        <f>IF($A$139&lt;&gt;"ชั้น"&amp;'01.ข้อมูลเบื้องต้น'!$H$2,"",IF(BO169="","",BO169))</f>
        <v/>
      </c>
      <c r="M169" s="1326" t="str">
        <f>IF($A$139&lt;&gt;"ชั้น"&amp;'01.ข้อมูลเบื้องต้น'!$H$2,"",IF(BS169="","",BS169))</f>
        <v/>
      </c>
      <c r="N169" s="1327" t="str">
        <f>IF($A$139&lt;&gt;"ชั้น"&amp;'01.ข้อมูลเบื้องต้น'!$H$2,"",IF(BW169="","",BW169))</f>
        <v/>
      </c>
      <c r="O169" s="1327" t="str">
        <f>IF($A$139&lt;&gt;"ชั้น"&amp;'01.ข้อมูลเบื้องต้น'!$H$2,"",IF(CA169="","",CA169))</f>
        <v/>
      </c>
      <c r="P169" s="1327" t="str">
        <f>IF($A$139&lt;&gt;"ชั้น"&amp;'01.ข้อมูลเบื้องต้น'!$H$2,"",IF(CE169="","",CE169))</f>
        <v/>
      </c>
      <c r="Q169" s="1327" t="str">
        <f>IF($A$139&lt;&gt;"ชั้น"&amp;'01.ข้อมูลเบื้องต้น'!$H$2,"",IF(CI169="","",CI169))</f>
        <v/>
      </c>
      <c r="R169" s="1327" t="str">
        <f>IF($A$139&lt;&gt;"ชั้น"&amp;'01.ข้อมูลเบื้องต้น'!$H$2,"",IF(CM169="","",CM169))</f>
        <v/>
      </c>
      <c r="S169" s="1327" t="str">
        <f>IF($A$139&lt;&gt;"ชั้น"&amp;'01.ข้อมูลเบื้องต้น'!$H$2,"",IF(CQ169="","",CQ169))</f>
        <v/>
      </c>
      <c r="T169" s="1327" t="str">
        <f>IF($A$139&lt;&gt;"ชั้น"&amp;'01.ข้อมูลเบื้องต้น'!$H$2,"",IF(CU169="","",CU169))</f>
        <v/>
      </c>
      <c r="U169" s="1327" t="str">
        <f>IF($A$139&lt;&gt;"ชั้น"&amp;'01.ข้อมูลเบื้องต้น'!$H$2,"",IF(CY169="","",CY169))</f>
        <v/>
      </c>
      <c r="V169" s="1327" t="str">
        <f>IF($A$139&lt;&gt;"ชั้น"&amp;'01.ข้อมูลเบื้องต้น'!$H$2,"",IF(DC169="","",DC169))</f>
        <v/>
      </c>
      <c r="W169" s="1327" t="str">
        <f>IF($A$139&lt;&gt;"ชั้น"&amp;'01.ข้อมูลเบื้องต้น'!$H$2,"",IF(DG169="","",DG169))</f>
        <v/>
      </c>
      <c r="X169" s="1327" t="str">
        <f>IF($A$139&lt;&gt;"ชั้น"&amp;'01.ข้อมูลเบื้องต้น'!$H$2,"",IF(DK169="","",DK169))</f>
        <v/>
      </c>
      <c r="Y169" s="1327" t="str">
        <f>IF($A$139&lt;&gt;"ชั้น"&amp;'01.ข้อมูลเบื้องต้น'!$H$2,"",IF(DO169="","",DO169))</f>
        <v/>
      </c>
      <c r="Z169" s="1327" t="str">
        <f>IF($A$139&lt;&gt;"ชั้น"&amp;'01.ข้อมูลเบื้องต้น'!$H$2,"",IF(DS169="","",DS169))</f>
        <v/>
      </c>
      <c r="AA169" s="1420" t="str">
        <f>IF($A$139&lt;&gt;"ชั้น"&amp;'01.ข้อมูลเบื้องต้น'!$H$2,"",IF(DW169="","",DW169))</f>
        <v/>
      </c>
      <c r="AB169" s="1330" t="str">
        <f>IF($A$139&lt;&gt;"ชั้น"&amp;'01.ข้อมูลเบื้องต้น'!$H$2,"",'7.พัฒนาผู้เรียน'!G34)</f>
        <v/>
      </c>
      <c r="AC169" s="1331" t="str">
        <f>IF($A$139&lt;&gt;"ชั้น"&amp;'01.ข้อมูลเบื้องต้น'!$H$2,"",'9.คุณลักษณะ'!I34)</f>
        <v/>
      </c>
      <c r="AH169" s="1233" t="str">
        <f>IF($A$139&lt;&gt;"ชั้น"&amp;'01.ข้อมูลเบื้องต้น'!$H$2,"",IF(VLOOKUP($A169,'02.คีย์เทอม1'!$A$10:$GT$59,189,FALSE)="","",VLOOKUP($A169,'02.คีย์เทอม1'!$A$10:$GT$59,189,FALSE)))</f>
        <v/>
      </c>
      <c r="AI169" s="1233" t="str">
        <f>IF($A$139&lt;&gt;"ชั้น"&amp;'01.ข้อมูลเบื้องต้น'!$H$2,"",IF(VLOOKUP($A169,'03.คีย์เทอม2'!$A$10:$GT$59,189,FALSE)="","",VLOOKUP($A169,'03.คีย์เทอม2'!$A$10:$GT$59,189,FALSE)))</f>
        <v/>
      </c>
      <c r="AJ169" s="1262" t="str">
        <f t="shared" si="120"/>
        <v/>
      </c>
      <c r="AK169" s="1233" t="str">
        <f>IF('2.ชื่อนักเรียน'!R34="มส","มส",IF('2.ชื่อนักเรียน'!R34="ร","ร",IF('2.ชื่อนักเรียน'!R34="ย้าย","ย้าย",IF($B169="","",IF(AJ169="","",IF(AJ169&gt;=75,"เชี่ยวชาญ",IF(AJ169&gt;=65,"ชำนาญ",IF(AJ169&gt;=55,"พัฒนา",IF(AJ169&gt;=50,"เริ่มต้น","ไม่ผ่าน")))))))))</f>
        <v/>
      </c>
      <c r="AL169" s="1233" t="str">
        <f>IF($A$139&lt;&gt;"ชั้น"&amp;'01.ข้อมูลเบื้องต้น'!$H$2,"",IF(VLOOKUP($A169,'02.คีย์เทอม1'!$A$10:$GT$59,193,FALSE)="","",VLOOKUP($A169,'02.คีย์เทอม1'!$A$10:$GT$59,193,FALSE)))</f>
        <v/>
      </c>
      <c r="AM169" s="1233" t="str">
        <f>IF($A$139&lt;&gt;"ชั้น"&amp;'01.ข้อมูลเบื้องต้น'!$H$2,"",IF(VLOOKUP($A169,'03.คีย์เทอม2'!$A$10:$GT$59,193,FALSE)="","",VLOOKUP($A169,'03.คีย์เทอม2'!$A$10:$GT$59,193,FALSE)))</f>
        <v/>
      </c>
      <c r="AN169" s="1262" t="str">
        <f t="shared" si="144"/>
        <v/>
      </c>
      <c r="AO169" s="1233" t="str">
        <f>IF('2.ชื่อนักเรียน'!R34="มส","มส",IF('2.ชื่อนักเรียน'!R34="ร","ร",IF('2.ชื่อนักเรียน'!R34="ย้าย","ย้าย",IF($B169="","",IF(AN169="","",IF(AN169&gt;=75,"เชี่ยวชาญ",IF(AN169&gt;=65,"ชำนาญ",IF(AN169&gt;=55,"พัฒนา",IF(AN169&gt;=50,"เริ่มต้น","ไม่ผ่าน")))))))))</f>
        <v/>
      </c>
      <c r="AP169" s="1233" t="str">
        <f>IF($A$139&lt;&gt;"ชั้น"&amp;'01.ข้อมูลเบื้องต้น'!$H$2,"",IF(VLOOKUP($A169,'02.คีย์เทอม1'!$A$10:$GT$59,195,FALSE)="","",VLOOKUP($A169,'02.คีย์เทอม1'!$A$10:$GT$59,195,FALSE)))</f>
        <v/>
      </c>
      <c r="AQ169" s="1233" t="str">
        <f>IF($A$139&lt;&gt;"ชั้น"&amp;'01.ข้อมูลเบื้องต้น'!$H$2,"",IF(VLOOKUP($A169,'03.คีย์เทอม2'!$A$10:$GT$59,195,FALSE)="","",VLOOKUP($A169,'03.คีย์เทอม2'!$A$10:$GT$59,195,FALSE)))</f>
        <v/>
      </c>
      <c r="AR169" s="1262" t="str">
        <f t="shared" si="145"/>
        <v/>
      </c>
      <c r="AS169" s="1233" t="str">
        <f>IF('2.ชื่อนักเรียน'!R34="มส","มส",IF('2.ชื่อนักเรียน'!R34="ร","ร",IF('2.ชื่อนักเรียน'!R34="ย้าย","ย้าย",IF($B169="","",IF(AR169="","",IF(AR169&gt;=75,"เชี่ยวชาญ",IF(AR169&gt;=65,"ชำนาญ",IF(AR169&gt;=55,"พัฒนา",IF(AR169&gt;=50,"เริ่มต้น","ไม่ผ่าน")))))))))</f>
        <v/>
      </c>
      <c r="AT169" s="1233" t="str">
        <f>IF($A$139&lt;&gt;"ชั้น"&amp;'01.ข้อมูลเบื้องต้น'!$H$2,"",IF(VLOOKUP($A169,'02.คีย์เทอม1'!$A$10:$GT$59,196,FALSE)="","",VLOOKUP($A169,'02.คีย์เทอม1'!$A$10:$GT$59,196,FALSE)))</f>
        <v/>
      </c>
      <c r="AU169" s="1233" t="str">
        <f>IF($A$139&lt;&gt;"ชั้น"&amp;'01.ข้อมูลเบื้องต้น'!$H$2,"",IF(VLOOKUP($A169,'03.คีย์เทอม2'!$A$10:$GT$59,196,FALSE)="","",VLOOKUP($A169,'03.คีย์เทอม2'!$A$10:$GT$59,196,FALSE)))</f>
        <v/>
      </c>
      <c r="AV169" s="1262" t="str">
        <f t="shared" si="146"/>
        <v/>
      </c>
      <c r="AW169" s="1233" t="str">
        <f>IF('2.ชื่อนักเรียน'!R34="มส","มส",IF('2.ชื่อนักเรียน'!R34="ร","ร",IF('2.ชื่อนักเรียน'!R34="ย้าย","ย้าย",IF($B169="","",IF(AV169="","",IF(AV169&gt;=75,"เชี่ยวชาญ",IF(AV169&gt;=65,"ชำนาญ",IF(AV169&gt;=55,"พัฒนา",IF(AV169&gt;=50,"เริ่มต้น","ไม่ผ่าน")))))))))</f>
        <v/>
      </c>
      <c r="AX169" s="1233" t="str">
        <f>IF($A$139&lt;&gt;"ชั้น"&amp;'01.ข้อมูลเบื้องต้น'!$H$2,"",IF(VLOOKUP($A169,'02.คีย์เทอม1'!$A$10:$GT$59,197,FALSE)="","",VLOOKUP($A169,'02.คีย์เทอม1'!$A$10:$GT$59,197,FALSE)))</f>
        <v/>
      </c>
      <c r="AY169" s="1233" t="str">
        <f>IF($A$139&lt;&gt;"ชั้น"&amp;'01.ข้อมูลเบื้องต้น'!$H$2,"",IF(VLOOKUP($A169,'03.คีย์เทอม2'!$A$10:$GT$59,197,FALSE)="","",VLOOKUP($A169,'03.คีย์เทอม2'!$A$10:$GT$59,197,FALSE)))</f>
        <v/>
      </c>
      <c r="AZ169" s="1262" t="str">
        <f t="shared" si="147"/>
        <v/>
      </c>
      <c r="BA169" s="1233" t="str">
        <f>IF('2.ชื่อนักเรียน'!R34="มส","มส",IF('2.ชื่อนักเรียน'!R34="ร","ร",IF('2.ชื่อนักเรียน'!R34="ย้าย","ย้าย",IF($B169="","",IF(AZ169="","",IF(AZ169&gt;=75,"เชี่ยวชาญ",IF(AZ169&gt;=65,"ชำนาญ",IF(AZ169&gt;=55,"พัฒนา",IF(AZ169&gt;=50,"เริ่มต้น","ไม่ผ่าน")))))))))</f>
        <v/>
      </c>
      <c r="BB169" s="1233" t="str">
        <f>IF($A$139&lt;&gt;"ชั้น"&amp;'01.ข้อมูลเบื้องต้น'!$H$2,"",IF(VLOOKUP($A169,'02.คีย์เทอม1'!$A$10:$GT$59,198,FALSE)="","",VLOOKUP($A169,'02.คีย์เทอม1'!$A$10:$GT$59,198,FALSE)))</f>
        <v/>
      </c>
      <c r="BC169" s="1233" t="str">
        <f>IF($A$139&lt;&gt;"ชั้น"&amp;'01.ข้อมูลเบื้องต้น'!$H$2,"",IF(VLOOKUP($A169,'03.คีย์เทอม2'!$A$10:$GT$59,198,FALSE)="","",VLOOKUP($A169,'03.คีย์เทอม2'!$A$10:$GT$59,198,FALSE)))</f>
        <v/>
      </c>
      <c r="BD169" s="1262" t="str">
        <f t="shared" si="148"/>
        <v/>
      </c>
      <c r="BE169" s="1233" t="str">
        <f>IF('2.ชื่อนักเรียน'!R34="มส","มส",IF('2.ชื่อนักเรียน'!R34="ร","ร",IF('2.ชื่อนักเรียน'!R34="ย้าย","ย้าย",IF($B169="","",IF(BD169="","",IF(BD169&gt;=75,"เชี่ยวชาญ",IF(BD169&gt;=65,"ชำนาญ",IF(BD169&gt;=55,"พัฒนา",IF(BD169&gt;=50,"เริ่มต้น","ไม่ผ่าน")))))))))</f>
        <v/>
      </c>
      <c r="BF169" s="1233" t="str">
        <f>IF($A$139&lt;&gt;"ชั้น"&amp;'01.ข้อมูลเบื้องต้น'!$H$2,"",IF(VLOOKUP($A169,'02.คีย์เทอม1'!$A$10:$GT$59,199,FALSE)="","",VLOOKUP($A169,'02.คีย์เทอม1'!$A$10:$GT$59,199,FALSE)))</f>
        <v/>
      </c>
      <c r="BG169" s="1233" t="str">
        <f>IF($A$139&lt;&gt;"ชั้น"&amp;'01.ข้อมูลเบื้องต้น'!$H$2,"",IF(VLOOKUP($A169,'03.คีย์เทอม2'!$A$10:$GT$59,199,FALSE)="","",VLOOKUP($A169,'03.คีย์เทอม2'!$A$10:$GT$59,199,FALSE)))</f>
        <v/>
      </c>
      <c r="BH169" s="1262" t="str">
        <f t="shared" si="149"/>
        <v/>
      </c>
      <c r="BI169" s="1233" t="str">
        <f>IF('2.ชื่อนักเรียน'!R34="มส","มส",IF('2.ชื่อนักเรียน'!R34="ร","ร",IF('2.ชื่อนักเรียน'!R34="ย้าย","ย้าย",IF($B169="","",IF(BH169="","",IF(BH169&gt;=75,"เชี่ยวชาญ",IF(BH169&gt;=65,"ชำนาญ",IF(BH169&gt;=55,"พัฒนา",IF(BH169&gt;=50,"เริ่มต้น","ไม่ผ่าน")))))))))</f>
        <v/>
      </c>
      <c r="BJ169" s="1233" t="str">
        <f>IF($A$139&lt;&gt;"ชั้น"&amp;'01.ข้อมูลเบื้องต้น'!$H$2,"",IF(VLOOKUP($A169,'02.คีย์เทอม1'!$A$10:$GT$59,200,FALSE)="","",VLOOKUP($A169,'02.คีย์เทอม1'!$A$10:$GT$59,200,FALSE)))</f>
        <v/>
      </c>
      <c r="BK169" s="1233" t="str">
        <f>IF($A$139&lt;&gt;"ชั้น"&amp;'01.ข้อมูลเบื้องต้น'!$H$2,"",IF(VLOOKUP($A169,'03.คีย์เทอม2'!$A$10:$GT$59,200,FALSE)="","",VLOOKUP($A169,'03.คีย์เทอม2'!$A$10:$GT$59,200,FALSE)))</f>
        <v/>
      </c>
      <c r="BL169" s="1262" t="str">
        <f t="shared" si="150"/>
        <v/>
      </c>
      <c r="BM169" s="1233" t="str">
        <f>IF('2.ชื่อนักเรียน'!R34="มส","มส",IF('2.ชื่อนักเรียน'!R34="ร","ร",IF('2.ชื่อนักเรียน'!R34="ย้าย","ย้าย",IF($B169="","",IF(BL169="","",IF(BL169&gt;=75,"เชี่ยวชาญ",IF(BL169&gt;=65,"ชำนาญ",IF(BL169&gt;=55,"พัฒนา",IF(BL169&gt;=50,"เริ่มต้น","ไม่ผ่าน")))))))))</f>
        <v/>
      </c>
      <c r="BN169" s="1262" t="str">
        <f t="shared" si="151"/>
        <v/>
      </c>
      <c r="BO169" s="1233" t="str">
        <f>IF('2.ชื่อนักเรียน'!R34="มส","มส",IF('2.ชื่อนักเรียน'!R34="ร","ร",IF('2.ชื่อนักเรียน'!R34="ย้าย","ย้าย",IF($B169="","",IF(BN169="","",IF(BN169&gt;=75,"เชี่ยวชาญ",IF(BN169&gt;=65,"ชำนาญ",IF(BN169&gt;=55,"พัฒนา",IF(BN169&gt;=50,"เริ่มต้น","ไม่ผ่าน")))))))))</f>
        <v/>
      </c>
      <c r="BP169" s="1233" t="str">
        <f>IF($A$139&lt;&gt;"ชั้น"&amp;'01.ข้อมูลเบื้องต้น'!$H$2,"",IF(VLOOKUP($A169,'02.คีย์เทอม1'!$A$10:$GT$59,110,FALSE)="","",VLOOKUP($A169,'02.คีย์เทอม1'!$A$10:$GT$59,110,FALSE)))</f>
        <v/>
      </c>
      <c r="BQ169" s="1233" t="str">
        <f>IF($A$139&lt;&gt;"ชั้น"&amp;'01.ข้อมูลเบื้องต้น'!$H$2,"",IF(VLOOKUP($A169,'03.คีย์เทอม2'!$A$10:$GT$59,110,FALSE)="","",VLOOKUP($A169,'03.คีย์เทอม2'!$A$10:$GT$59,110,FALSE)))</f>
        <v/>
      </c>
      <c r="BR169" s="1262" t="str">
        <f t="shared" si="152"/>
        <v/>
      </c>
      <c r="BS169" s="1233" t="str">
        <f>IF('2.ชื่อนักเรียน'!R34="มส","มส",IF('2.ชื่อนักเรียน'!R34="ร","ร",IF('2.ชื่อนักเรียน'!R34="ย้าย","ย้าย",IF($B169="","",IF(BR169="","",IF(BR169&gt;=75,"เชี่ยวชาญ",IF(BR169&gt;=65,"ชำนาญ",IF(BR169&gt;=55,"พัฒนา",IF(BR169&gt;=50,"เริ่มต้น","ไม่ผ่าน")))))))))</f>
        <v/>
      </c>
      <c r="BT169" s="1233" t="str">
        <f>IF($A$139&lt;&gt;"ชั้น"&amp;'01.ข้อมูลเบื้องต้น'!$H$2,"",IF(VLOOKUP($A169,'02.คีย์เทอม1'!$A$10:$GT$59,115,FALSE)="","",VLOOKUP($A169,'02.คีย์เทอม1'!$A$10:$GT$59,115,FALSE)))</f>
        <v/>
      </c>
      <c r="BU169" s="1233" t="str">
        <f>IF($A$139&lt;&gt;"ชั้น"&amp;'01.ข้อมูลเบื้องต้น'!$H$2,"",IF(VLOOKUP($A169,'03.คีย์เทอม2'!$A$10:$GT$59,115,FALSE)="","",VLOOKUP($A169,'03.คีย์เทอม2'!$A$10:$GT$59,115,FALSE)))</f>
        <v/>
      </c>
      <c r="BV169" s="1262" t="str">
        <f t="shared" si="153"/>
        <v/>
      </c>
      <c r="BW169" s="1233" t="str">
        <f>IF('2.ชื่อนักเรียน'!R34="มส","มส",IF('2.ชื่อนักเรียน'!R34="ร","ร",IF('2.ชื่อนักเรียน'!R34="ย้าย","ย้าย",IF($B169="","",IF(BV169="","",IF(BV169&gt;=75,"เชี่ยวชาญ",IF(BV169&gt;=65,"ชำนาญ",IF(BV169&gt;=55,"พัฒนา",IF(BV169&gt;=50,"เริ่มต้น","ไม่ผ่าน")))))))))</f>
        <v/>
      </c>
      <c r="BX169" s="1233" t="str">
        <f>IF($A$139&lt;&gt;"ชั้น"&amp;'01.ข้อมูลเบื้องต้น'!$H$2,"",IF(VLOOKUP($A169,'02.คีย์เทอม1'!$A$10:$GT$59,120,FALSE)="","",VLOOKUP($A169,'02.คีย์เทอม1'!$A$10:$GT$59,120,FALSE)))</f>
        <v/>
      </c>
      <c r="BY169" s="1233" t="str">
        <f>IF($A$139&lt;&gt;"ชั้น"&amp;'01.ข้อมูลเบื้องต้น'!$H$2,"",IF(VLOOKUP($A169,'03.คีย์เทอม2'!$A$10:$GT$59,120,FALSE)="","",VLOOKUP($A169,'03.คีย์เทอม2'!$A$10:$GT$59,120,FALSE)))</f>
        <v/>
      </c>
      <c r="BZ169" s="1262" t="str">
        <f t="shared" si="154"/>
        <v/>
      </c>
      <c r="CA169" s="1233" t="str">
        <f>IF('2.ชื่อนักเรียน'!R34="มส","มส",IF('2.ชื่อนักเรียน'!R34="ร","ร",IF('2.ชื่อนักเรียน'!R34="ย้าย","ย้าย",IF($B169="","",IF(BZ169="","",IF(BZ169&gt;=75,"เชี่ยวชาญ",IF(BZ169&gt;=65,"ชำนาญ",IF(BZ169&gt;=55,"พัฒนา",IF(BZ169&gt;=50,"เริ่มต้น","ไม่ผ่าน")))))))))</f>
        <v/>
      </c>
      <c r="CB169" s="1233" t="str">
        <f>IF($A$139&lt;&gt;"ชั้น"&amp;'01.ข้อมูลเบื้องต้น'!$H$2,"",IF(VLOOKUP($A169,'02.คีย์เทอม1'!$A$10:$GT$59,125,FALSE)="","",VLOOKUP($A169,'02.คีย์เทอม1'!$A$10:$GT$59,125,FALSE)))</f>
        <v/>
      </c>
      <c r="CC169" s="1233" t="str">
        <f>IF($A$139&lt;&gt;"ชั้น"&amp;'01.ข้อมูลเบื้องต้น'!$H$2,"",IF(VLOOKUP($A169,'03.คีย์เทอม2'!$A$10:$GT$59,125,FALSE)="","",VLOOKUP($A169,'03.คีย์เทอม2'!$A$10:$GT$59,125,FALSE)))</f>
        <v/>
      </c>
      <c r="CD169" s="1262" t="str">
        <f t="shared" si="155"/>
        <v/>
      </c>
      <c r="CE169" s="1233" t="str">
        <f>IF('2.ชื่อนักเรียน'!R34="มส","มส",IF('2.ชื่อนักเรียน'!R34="ร","ร",IF('2.ชื่อนักเรียน'!R34="ย้าย","ย้าย",IF($B169="","",IF(CD169="","",IF(CD169&gt;=75,"เชี่ยวชาญ",IF(CD169&gt;=65,"ชำนาญ",IF(CD169&gt;=55,"พัฒนา",IF(CD169&gt;=50,"เริ่มต้น","ไม่ผ่าน")))))))))</f>
        <v/>
      </c>
      <c r="CF169" s="1233" t="str">
        <f>IF($A$139&lt;&gt;"ชั้น"&amp;'01.ข้อมูลเบื้องต้น'!$H$2,"",IF(VLOOKUP($A169,'02.คีย์เทอม1'!$A$10:$GT$59,130,FALSE)="","",VLOOKUP($A169,'02.คีย์เทอม1'!$A$10:$GT$59,130,FALSE)))</f>
        <v/>
      </c>
      <c r="CG169" s="1233" t="str">
        <f>IF($A$139&lt;&gt;"ชั้น"&amp;'01.ข้อมูลเบื้องต้น'!$H$2,"",IF(VLOOKUP($A169,'03.คีย์เทอม2'!$A$10:$GT$59,130,FALSE)="","",VLOOKUP($A169,'03.คีย์เทอม2'!$A$10:$GT$59,130,FALSE)))</f>
        <v/>
      </c>
      <c r="CH169" s="1262" t="str">
        <f t="shared" si="156"/>
        <v/>
      </c>
      <c r="CI169" s="1233" t="str">
        <f>IF('2.ชื่อนักเรียน'!R34="มส","มส",IF('2.ชื่อนักเรียน'!R34="ร","ร",IF('2.ชื่อนักเรียน'!R34="ย้าย","ย้าย",IF($B169="","",IF(CH169="","",IF(CH169&gt;=75,"เชี่ยวชาญ",IF(CH169&gt;=65,"ชำนาญ",IF(CH169&gt;=55,"พัฒนา",IF(CH169&gt;=50,"เริ่มต้น","ไม่ผ่าน")))))))))</f>
        <v/>
      </c>
      <c r="CJ169" s="1233" t="str">
        <f>IF($A$139&lt;&gt;"ชั้น"&amp;'01.ข้อมูลเบื้องต้น'!$H$2,"",IF(VLOOKUP($A169,'02.คีย์เทอม1'!$A$10:$GT$59,135,FALSE)="","",VLOOKUP($A169,'02.คีย์เทอม1'!$A$10:$GT$59,135,FALSE)))</f>
        <v/>
      </c>
      <c r="CK169" s="1233" t="str">
        <f>IF($A$139&lt;&gt;"ชั้น"&amp;'01.ข้อมูลเบื้องต้น'!$H$2,"",IF(VLOOKUP($A169,'03.คีย์เทอม2'!$A$10:$GT$59,135,FALSE)="","",VLOOKUP($A169,'03.คีย์เทอม2'!$A$10:$GT$59,135,FALSE)))</f>
        <v/>
      </c>
      <c r="CL169" s="1262" t="str">
        <f t="shared" si="157"/>
        <v/>
      </c>
      <c r="CM169" s="1233" t="str">
        <f>IF('2.ชื่อนักเรียน'!R34="มส","มส",IF('2.ชื่อนักเรียน'!R34="ร","ร",IF('2.ชื่อนักเรียน'!R34="ย้าย","ย้าย",IF($B169="","",IF(CL169="","",IF(CL169&gt;=75,"เชี่ยวชาญ",IF(CL169&gt;=65,"ชำนาญ",IF(CL169&gt;=55,"พัฒนา",IF(CL169&gt;=50,"เริ่มต้น","ไม่ผ่าน")))))))))</f>
        <v/>
      </c>
      <c r="CN169" s="1233" t="str">
        <f>IF($A$139&lt;&gt;"ชั้น"&amp;'01.ข้อมูลเบื้องต้น'!$H$2,"",IF(VLOOKUP($A169,'02.คีย์เทอม1'!$A$10:$GT$59,140,FALSE)="","",VLOOKUP($A169,'02.คีย์เทอม1'!$A$10:$GT$59,140,FALSE)))</f>
        <v/>
      </c>
      <c r="CO169" s="1233" t="str">
        <f>IF($A$139&lt;&gt;"ชั้น"&amp;'01.ข้อมูลเบื้องต้น'!$H$2,"",IF(VLOOKUP($A169,'03.คีย์เทอม2'!$A$10:$GT$59,140,FALSE)="","",VLOOKUP($A169,'03.คีย์เทอม2'!$A$10:$GT$59,140,FALSE)))</f>
        <v/>
      </c>
      <c r="CP169" s="1262" t="str">
        <f t="shared" si="158"/>
        <v/>
      </c>
      <c r="CQ169" s="1233" t="str">
        <f>IF('2.ชื่อนักเรียน'!R34="มส","มส",IF('2.ชื่อนักเรียน'!R34="ร","ร",IF('2.ชื่อนักเรียน'!R34="ย้าย","ย้าย",IF($B169="","",IF(CP169="","",IF(CP169&gt;=75,"เชี่ยวชาญ",IF(CP169&gt;=65,"ชำนาญ",IF(CP169&gt;=55,"พัฒนา",IF(CP169&gt;=50,"เริ่มต้น","ไม่ผ่าน")))))))))</f>
        <v/>
      </c>
      <c r="CR169" s="1233" t="str">
        <f>IF($A$139&lt;&gt;"ชั้น"&amp;'01.ข้อมูลเบื้องต้น'!$H$2,"",IF(VLOOKUP($A169,'02.คีย์เทอม1'!$A$10:$GT$59,145,FALSE)="","",VLOOKUP($A169,'02.คีย์เทอม1'!$A$10:$GT$59,145,FALSE)))</f>
        <v/>
      </c>
      <c r="CS169" s="1233" t="str">
        <f>IF($A$139&lt;&gt;"ชั้น"&amp;'01.ข้อมูลเบื้องต้น'!$H$2,"",IF(VLOOKUP($A169,'03.คีย์เทอม2'!$A$10:$GT$59,145,FALSE)="","",VLOOKUP($A169,'03.คีย์เทอม2'!$A$10:$GT$59,145,FALSE)))</f>
        <v/>
      </c>
      <c r="CT169" s="1262" t="str">
        <f t="shared" si="159"/>
        <v/>
      </c>
      <c r="CU169" s="1233" t="str">
        <f>IF('2.ชื่อนักเรียน'!R34="มส","มส",IF('2.ชื่อนักเรียน'!R34="ร","ร",IF('2.ชื่อนักเรียน'!R34="ย้าย","ย้าย",IF($B169="","",IF(CT169="","",IF(CT169&gt;=75,"เชี่ยวชาญ",IF(CT169&gt;=65,"ชำนาญ",IF(CT169&gt;=55,"พัฒนา",IF(CT169&gt;=50,"เริ่มต้น","ไม่ผ่าน")))))))))</f>
        <v/>
      </c>
      <c r="CV169" s="1233" t="str">
        <f>IF($A$139&lt;&gt;"ชั้น"&amp;'01.ข้อมูลเบื้องต้น'!$H$2,"",IF(VLOOKUP($A169,'02.คีย์เทอม1'!$A$10:$GT$59,150,FALSE)="","",VLOOKUP($A169,'02.คีย์เทอม1'!$A$10:$GT$59,150,FALSE)))</f>
        <v/>
      </c>
      <c r="CW169" s="1233" t="str">
        <f>IF($A$139&lt;&gt;"ชั้น"&amp;'01.ข้อมูลเบื้องต้น'!$H$2,"",IF(VLOOKUP($A169,'03.คีย์เทอม2'!$A$10:$GT$59,150,FALSE)="","",VLOOKUP($A169,'03.คีย์เทอม2'!$A$10:$GT$59,150,FALSE)))</f>
        <v/>
      </c>
      <c r="CX169" s="1262" t="str">
        <f t="shared" si="160"/>
        <v/>
      </c>
      <c r="CY169" s="1233" t="str">
        <f>IF('2.ชื่อนักเรียน'!R34="มส","มส",IF('2.ชื่อนักเรียน'!R34="ร","ร",IF('2.ชื่อนักเรียน'!R34="ย้าย","ย้าย",IF($B169="","",IF(CX169="","",IF(CX169&gt;=75,"เชี่ยวชาญ",IF(CX169&gt;=65,"ชำนาญ",IF(CX169&gt;=55,"พัฒนา",IF(CX169&gt;=50,"เริ่มต้น","ไม่ผ่าน")))))))))</f>
        <v/>
      </c>
      <c r="CZ169" s="1233" t="str">
        <f>IF($A$139&lt;&gt;"ชั้น"&amp;'01.ข้อมูลเบื้องต้น'!$H$2,"",IF(VLOOKUP($A169,'02.คีย์เทอม1'!$A$10:$GT$59,155,FALSE)="","",VLOOKUP($A169,'02.คีย์เทอม1'!$A$10:$GT$59,155,FALSE)))</f>
        <v/>
      </c>
      <c r="DA169" s="1233" t="str">
        <f>IF($A$139&lt;&gt;"ชั้น"&amp;'01.ข้อมูลเบื้องต้น'!$H$2,"",IF(VLOOKUP($A169,'03.คีย์เทอม2'!$A$10:$GT$59,155,FALSE)="","",VLOOKUP($A169,'03.คีย์เทอม2'!$A$10:$GT$59,155,FALSE)))</f>
        <v/>
      </c>
      <c r="DB169" s="1262" t="str">
        <f t="shared" si="161"/>
        <v/>
      </c>
      <c r="DC169" s="1233" t="str">
        <f>IF('2.ชื่อนักเรียน'!R34="มส","มส",IF('2.ชื่อนักเรียน'!R34="ร","ร",IF('2.ชื่อนักเรียน'!R34="ย้าย","ย้าย",IF($B169="","",IF(DB169="","",IF(DB169&gt;=75,"เชี่ยวชาญ",IF(DB169&gt;=65,"ชำนาญ",IF(DB169&gt;=55,"พัฒนา",IF(DB169&gt;=50,"เริ่มต้น","ไม่ผ่าน")))))))))</f>
        <v/>
      </c>
      <c r="DD169" s="1233" t="str">
        <f>IF($A$139&lt;&gt;"ชั้น"&amp;'01.ข้อมูลเบื้องต้น'!$H$2,"",IF(VLOOKUP($A169,'02.คีย์เทอม1'!$A$10:$GT$59,160,FALSE)="","",VLOOKUP($A169,'02.คีย์เทอม1'!$A$10:$GT$59,160,FALSE)))</f>
        <v/>
      </c>
      <c r="DE169" s="1233" t="str">
        <f>IF($A$139&lt;&gt;"ชั้น"&amp;'01.ข้อมูลเบื้องต้น'!$H$2,"",IF(VLOOKUP($A169,'03.คีย์เทอม2'!$A$10:$GT$59,160,FALSE)="","",VLOOKUP($A169,'03.คีย์เทอม2'!$A$10:$GT$59,160,FALSE)))</f>
        <v/>
      </c>
      <c r="DF169" s="1262" t="str">
        <f t="shared" si="162"/>
        <v/>
      </c>
      <c r="DG169" s="1233" t="str">
        <f>IF('2.ชื่อนักเรียน'!R34="มส","มส",IF('2.ชื่อนักเรียน'!R34="ร","ร",IF('2.ชื่อนักเรียน'!R34="ย้าย","ย้าย",IF($B169="","",IF(DF169="","",IF(DF169&gt;=75,"เชี่ยวชาญ",IF(DF169&gt;=65,"ชำนาญ",IF(DF169&gt;=55,"พัฒนา",IF(DF169&gt;=50,"เริ่มต้น","ไม่ผ่าน")))))))))</f>
        <v/>
      </c>
      <c r="DH169" s="1233" t="str">
        <f>IF($A$139&lt;&gt;"ชั้น"&amp;'01.ข้อมูลเบื้องต้น'!$H$2,"",IF(VLOOKUP($A169,'02.คีย์เทอม1'!$A$10:$GT$59,165,FALSE)="","",VLOOKUP($A169,'02.คีย์เทอม1'!$A$10:$GT$59,165,FALSE)))</f>
        <v/>
      </c>
      <c r="DI169" s="1233" t="str">
        <f>IF($A$139&lt;&gt;"ชั้น"&amp;'01.ข้อมูลเบื้องต้น'!$H$2,"",IF(VLOOKUP($A169,'03.คีย์เทอม2'!$A$10:$GT$59,165,FALSE)="","",VLOOKUP($A169,'03.คีย์เทอม2'!$A$10:$GT$59,165,FALSE)))</f>
        <v/>
      </c>
      <c r="DJ169" s="1262" t="str">
        <f t="shared" si="163"/>
        <v/>
      </c>
      <c r="DK169" s="1233" t="str">
        <f>IF('2.ชื่อนักเรียน'!R34="มส","มส",IF('2.ชื่อนักเรียน'!R34="ร","ร",IF('2.ชื่อนักเรียน'!R34="ย้าย","ย้าย",IF($B169="","",IF(DJ169="","",IF(DJ169&gt;=75,"เชี่ยวชาญ",IF(DJ169&gt;=65,"ชำนาญ",IF(DJ169&gt;=55,"พัฒนา",IF(DJ169&gt;=50,"เริ่มต้น","ไม่ผ่าน")))))))))</f>
        <v/>
      </c>
      <c r="DL169" s="1233" t="str">
        <f>IF($A$139&lt;&gt;"ชั้น"&amp;'01.ข้อมูลเบื้องต้น'!$H$2,"",IF(VLOOKUP($A169,'02.คีย์เทอม1'!$A$10:$GT$59,170,FALSE)="","",VLOOKUP($A169,'02.คีย์เทอม1'!$A$10:$GT$59,170,FALSE)))</f>
        <v/>
      </c>
      <c r="DM169" s="1233" t="str">
        <f>IF($A$139&lt;&gt;"ชั้น"&amp;'01.ข้อมูลเบื้องต้น'!$H$2,"",IF(VLOOKUP($A169,'03.คีย์เทอม2'!$A$10:$GT$59,170,FALSE)="","",VLOOKUP($A169,'03.คีย์เทอม2'!$A$10:$GT$59,170,FALSE)))</f>
        <v/>
      </c>
      <c r="DN169" s="1262" t="str">
        <f t="shared" si="164"/>
        <v/>
      </c>
      <c r="DO169" s="1233" t="str">
        <f>IF('2.ชื่อนักเรียน'!R34="มส","มส",IF('2.ชื่อนักเรียน'!R34="ร","ร",IF('2.ชื่อนักเรียน'!R34="ย้าย","ย้าย",IF($B169="","",IF(DN169="","",IF(DN169&gt;=75,"เชี่ยวชาญ",IF(DN169&gt;=65,"ชำนาญ",IF(DN169&gt;=55,"พัฒนา",IF(DN169&gt;=50,"เริ่มต้น","ไม่ผ่าน")))))))))</f>
        <v/>
      </c>
      <c r="DP169" s="1233" t="str">
        <f>IF($A$139&lt;&gt;"ชั้น"&amp;'01.ข้อมูลเบื้องต้น'!$H$2,"",IF(VLOOKUP($A169,'02.คีย์เทอม1'!$A$10:$GT$59,175,FALSE)="","",VLOOKUP($A169,'02.คีย์เทอม1'!$A$10:$GT$59,175,FALSE)))</f>
        <v/>
      </c>
      <c r="DQ169" s="1233" t="str">
        <f>IF($A$139&lt;&gt;"ชั้น"&amp;'01.ข้อมูลเบื้องต้น'!$H$2,"",IF(VLOOKUP($A169,'03.คีย์เทอม2'!$A$10:$GT$59,175,FALSE)="","",VLOOKUP($A169,'03.คีย์เทอม2'!$A$10:$GT$59,175,FALSE)))</f>
        <v/>
      </c>
      <c r="DR169" s="1262" t="str">
        <f t="shared" si="165"/>
        <v/>
      </c>
      <c r="DS169" s="1233" t="str">
        <f>IF('2.ชื่อนักเรียน'!R34="มส","มส",IF('2.ชื่อนักเรียน'!R34="ร","ร",IF('2.ชื่อนักเรียน'!R34="ย้าย","ย้าย",IF($B169="","",IF(DR169="","",IF(DR169&gt;=75,"เชี่ยวชาญ",IF(DR169&gt;=65,"ชำนาญ",IF(DR169&gt;=55,"พัฒนา",IF(DR169&gt;=50,"เริ่มต้น","ไม่ผ่าน")))))))))</f>
        <v/>
      </c>
      <c r="DT169" s="1233" t="str">
        <f>IF($A$139&lt;&gt;"ชั้น"&amp;'01.ข้อมูลเบื้องต้น'!$H$2,"",IF(VLOOKUP($A169,'02.คีย์เทอม1'!$A$10:$GT$59,180,FALSE)="","",VLOOKUP($A169,'02.คีย์เทอม1'!$A$10:$GT$59,180,FALSE)))</f>
        <v/>
      </c>
      <c r="DU169" s="1233" t="str">
        <f>IF($A$139&lt;&gt;"ชั้น"&amp;'01.ข้อมูลเบื้องต้น'!$H$2,"",IF(VLOOKUP($A169,'03.คีย์เทอม2'!$A$10:$GT$59,180,FALSE)="","",VLOOKUP($A169,'03.คีย์เทอม2'!$A$10:$GT$59,180,FALSE)))</f>
        <v/>
      </c>
      <c r="DV169" s="1262" t="str">
        <f t="shared" si="166"/>
        <v/>
      </c>
      <c r="DW169" s="1233" t="str">
        <f>IF('2.ชื่อนักเรียน'!R34="มส","มส",IF('2.ชื่อนักเรียน'!R34="ร","ร",IF('2.ชื่อนักเรียน'!R34="ย้าย","ย้าย",IF($B169="","",IF(DV169="","",IF(DV169&gt;=75,"เชี่ยวชาญ",IF(DV169&gt;=65,"ชำนาญ",IF(DV169&gt;=55,"พัฒนา",IF(DV169&gt;=50,"เริ่มต้น","ไม่ผ่าน")))))))))</f>
        <v/>
      </c>
    </row>
    <row r="170" spans="1:127" ht="16.8" customHeight="1">
      <c r="A170" s="1323">
        <v>25</v>
      </c>
      <c r="B170" s="1312" t="str">
        <f>IF('2.ชื่อนักเรียน'!C35="","",'2.ชื่อนักเรียน'!C35)</f>
        <v/>
      </c>
      <c r="C170" s="1313" t="str">
        <f>IF('2.ชื่อนักเรียน'!D35="","",'2.ชื่อนักเรียน'!D35)</f>
        <v/>
      </c>
      <c r="D170" s="1314" t="str">
        <f>IF($A$139&lt;&gt;"ชั้น"&amp;'01.ข้อมูลเบื้องต้น'!$H$2,"",IF(AK170="","",AK170))</f>
        <v/>
      </c>
      <c r="E170" s="1314" t="str">
        <f>IF($A$139&lt;&gt;"ชั้น"&amp;'01.ข้อมูลเบื้องต้น'!$H$2,"",IF(AO170="","",AO170))</f>
        <v/>
      </c>
      <c r="F170" s="1315" t="str">
        <f>IF($A$139&lt;&gt;"ชั้น"&amp;'01.ข้อมูลเบื้องต้น'!$H$2,"",IF(AS170="","",AS170))</f>
        <v/>
      </c>
      <c r="G170" s="1326" t="str">
        <f>IF($A$139&lt;&gt;"ชั้น"&amp;'01.ข้อมูลเบื้องต้น'!$H$2,"",IF(AW170="","",AW170))</f>
        <v/>
      </c>
      <c r="H170" s="1327" t="str">
        <f>IF($A$139&lt;&gt;"ชั้น"&amp;'01.ข้อมูลเบื้องต้น'!$H$2,"",IF(BA170="","",BA170))</f>
        <v/>
      </c>
      <c r="I170" s="1327" t="str">
        <f>IF($A$139&lt;&gt;"ชั้น"&amp;'01.ข้อมูลเบื้องต้น'!$H$2,"",IF(BE170="","",BE170))</f>
        <v/>
      </c>
      <c r="J170" s="1327" t="str">
        <f>IF($A$139&lt;&gt;"ชั้น"&amp;'01.ข้อมูลเบื้องต้น'!$H$2,"",IF(BI170="","",BI170))</f>
        <v/>
      </c>
      <c r="K170" s="1327" t="str">
        <f>IF($A$139&lt;&gt;"ชั้น"&amp;'01.ข้อมูลเบื้องต้น'!$H$2,"",IF(BM170="","",BM170))</f>
        <v/>
      </c>
      <c r="L170" s="1328" t="str">
        <f>IF($A$139&lt;&gt;"ชั้น"&amp;'01.ข้อมูลเบื้องต้น'!$H$2,"",IF(BO170="","",BO170))</f>
        <v/>
      </c>
      <c r="M170" s="1326" t="str">
        <f>IF($A$139&lt;&gt;"ชั้น"&amp;'01.ข้อมูลเบื้องต้น'!$H$2,"",IF(BS170="","",BS170))</f>
        <v/>
      </c>
      <c r="N170" s="1327" t="str">
        <f>IF($A$139&lt;&gt;"ชั้น"&amp;'01.ข้อมูลเบื้องต้น'!$H$2,"",IF(BW170="","",BW170))</f>
        <v/>
      </c>
      <c r="O170" s="1327" t="str">
        <f>IF($A$139&lt;&gt;"ชั้น"&amp;'01.ข้อมูลเบื้องต้น'!$H$2,"",IF(CA170="","",CA170))</f>
        <v/>
      </c>
      <c r="P170" s="1327" t="str">
        <f>IF($A$139&lt;&gt;"ชั้น"&amp;'01.ข้อมูลเบื้องต้น'!$H$2,"",IF(CE170="","",CE170))</f>
        <v/>
      </c>
      <c r="Q170" s="1327" t="str">
        <f>IF($A$139&lt;&gt;"ชั้น"&amp;'01.ข้อมูลเบื้องต้น'!$H$2,"",IF(CI170="","",CI170))</f>
        <v/>
      </c>
      <c r="R170" s="1327" t="str">
        <f>IF($A$139&lt;&gt;"ชั้น"&amp;'01.ข้อมูลเบื้องต้น'!$H$2,"",IF(CM170="","",CM170))</f>
        <v/>
      </c>
      <c r="S170" s="1327" t="str">
        <f>IF($A$139&lt;&gt;"ชั้น"&amp;'01.ข้อมูลเบื้องต้น'!$H$2,"",IF(CQ170="","",CQ170))</f>
        <v/>
      </c>
      <c r="T170" s="1327" t="str">
        <f>IF($A$139&lt;&gt;"ชั้น"&amp;'01.ข้อมูลเบื้องต้น'!$H$2,"",IF(CU170="","",CU170))</f>
        <v/>
      </c>
      <c r="U170" s="1327" t="str">
        <f>IF($A$139&lt;&gt;"ชั้น"&amp;'01.ข้อมูลเบื้องต้น'!$H$2,"",IF(CY170="","",CY170))</f>
        <v/>
      </c>
      <c r="V170" s="1327" t="str">
        <f>IF($A$139&lt;&gt;"ชั้น"&amp;'01.ข้อมูลเบื้องต้น'!$H$2,"",IF(DC170="","",DC170))</f>
        <v/>
      </c>
      <c r="W170" s="1327" t="str">
        <f>IF($A$139&lt;&gt;"ชั้น"&amp;'01.ข้อมูลเบื้องต้น'!$H$2,"",IF(DG170="","",DG170))</f>
        <v/>
      </c>
      <c r="X170" s="1327" t="str">
        <f>IF($A$139&lt;&gt;"ชั้น"&amp;'01.ข้อมูลเบื้องต้น'!$H$2,"",IF(DK170="","",DK170))</f>
        <v/>
      </c>
      <c r="Y170" s="1327" t="str">
        <f>IF($A$139&lt;&gt;"ชั้น"&amp;'01.ข้อมูลเบื้องต้น'!$H$2,"",IF(DO170="","",DO170))</f>
        <v/>
      </c>
      <c r="Z170" s="1327" t="str">
        <f>IF($A$139&lt;&gt;"ชั้น"&amp;'01.ข้อมูลเบื้องต้น'!$H$2,"",IF(DS170="","",DS170))</f>
        <v/>
      </c>
      <c r="AA170" s="1420" t="str">
        <f>IF($A$139&lt;&gt;"ชั้น"&amp;'01.ข้อมูลเบื้องต้น'!$H$2,"",IF(DW170="","",DW170))</f>
        <v/>
      </c>
      <c r="AB170" s="1330" t="str">
        <f>IF($A$139&lt;&gt;"ชั้น"&amp;'01.ข้อมูลเบื้องต้น'!$H$2,"",'7.พัฒนาผู้เรียน'!G35)</f>
        <v/>
      </c>
      <c r="AC170" s="1331" t="str">
        <f>IF($A$139&lt;&gt;"ชั้น"&amp;'01.ข้อมูลเบื้องต้น'!$H$2,"",'9.คุณลักษณะ'!I35)</f>
        <v/>
      </c>
      <c r="AH170" s="1233" t="str">
        <f>IF($A$139&lt;&gt;"ชั้น"&amp;'01.ข้อมูลเบื้องต้น'!$H$2,"",IF(VLOOKUP($A170,'02.คีย์เทอม1'!$A$10:$GT$59,189,FALSE)="","",VLOOKUP($A170,'02.คีย์เทอม1'!$A$10:$GT$59,189,FALSE)))</f>
        <v/>
      </c>
      <c r="AI170" s="1233" t="str">
        <f>IF($A$139&lt;&gt;"ชั้น"&amp;'01.ข้อมูลเบื้องต้น'!$H$2,"",IF(VLOOKUP($A170,'03.คีย์เทอม2'!$A$10:$GT$59,189,FALSE)="","",VLOOKUP($A170,'03.คีย์เทอม2'!$A$10:$GT$59,189,FALSE)))</f>
        <v/>
      </c>
      <c r="AJ170" s="1262" t="str">
        <f t="shared" si="120"/>
        <v/>
      </c>
      <c r="AK170" s="1233" t="str">
        <f>IF('2.ชื่อนักเรียน'!R35="มส","มส",IF('2.ชื่อนักเรียน'!R35="ร","ร",IF('2.ชื่อนักเรียน'!R35="ย้าย","ย้าย",IF($B170="","",IF(AJ170="","",IF(AJ170&gt;=75,"เชี่ยวชาญ",IF(AJ170&gt;=65,"ชำนาญ",IF(AJ170&gt;=55,"พัฒนา",IF(AJ170&gt;=50,"เริ่มต้น","ไม่ผ่าน")))))))))</f>
        <v/>
      </c>
      <c r="AL170" s="1233" t="str">
        <f>IF($A$139&lt;&gt;"ชั้น"&amp;'01.ข้อมูลเบื้องต้น'!$H$2,"",IF(VLOOKUP($A170,'02.คีย์เทอม1'!$A$10:$GT$59,193,FALSE)="","",VLOOKUP($A170,'02.คีย์เทอม1'!$A$10:$GT$59,193,FALSE)))</f>
        <v/>
      </c>
      <c r="AM170" s="1233" t="str">
        <f>IF($A$139&lt;&gt;"ชั้น"&amp;'01.ข้อมูลเบื้องต้น'!$H$2,"",IF(VLOOKUP($A170,'03.คีย์เทอม2'!$A$10:$GT$59,193,FALSE)="","",VLOOKUP($A170,'03.คีย์เทอม2'!$A$10:$GT$59,193,FALSE)))</f>
        <v/>
      </c>
      <c r="AN170" s="1262" t="str">
        <f t="shared" si="144"/>
        <v/>
      </c>
      <c r="AO170" s="1233" t="str">
        <f>IF('2.ชื่อนักเรียน'!R35="มส","มส",IF('2.ชื่อนักเรียน'!R35="ร","ร",IF('2.ชื่อนักเรียน'!R35="ย้าย","ย้าย",IF($B170="","",IF(AN170="","",IF(AN170&gt;=75,"เชี่ยวชาญ",IF(AN170&gt;=65,"ชำนาญ",IF(AN170&gt;=55,"พัฒนา",IF(AN170&gt;=50,"เริ่มต้น","ไม่ผ่าน")))))))))</f>
        <v/>
      </c>
      <c r="AP170" s="1233" t="str">
        <f>IF($A$139&lt;&gt;"ชั้น"&amp;'01.ข้อมูลเบื้องต้น'!$H$2,"",IF(VLOOKUP($A170,'02.คีย์เทอม1'!$A$10:$GT$59,195,FALSE)="","",VLOOKUP($A170,'02.คีย์เทอม1'!$A$10:$GT$59,195,FALSE)))</f>
        <v/>
      </c>
      <c r="AQ170" s="1233" t="str">
        <f>IF($A$139&lt;&gt;"ชั้น"&amp;'01.ข้อมูลเบื้องต้น'!$H$2,"",IF(VLOOKUP($A170,'03.คีย์เทอม2'!$A$10:$GT$59,195,FALSE)="","",VLOOKUP($A170,'03.คีย์เทอม2'!$A$10:$GT$59,195,FALSE)))</f>
        <v/>
      </c>
      <c r="AR170" s="1262" t="str">
        <f t="shared" si="145"/>
        <v/>
      </c>
      <c r="AS170" s="1233" t="str">
        <f>IF('2.ชื่อนักเรียน'!R35="มส","มส",IF('2.ชื่อนักเรียน'!R35="ร","ร",IF('2.ชื่อนักเรียน'!R35="ย้าย","ย้าย",IF($B170="","",IF(AR170="","",IF(AR170&gt;=75,"เชี่ยวชาญ",IF(AR170&gt;=65,"ชำนาญ",IF(AR170&gt;=55,"พัฒนา",IF(AR170&gt;=50,"เริ่มต้น","ไม่ผ่าน")))))))))</f>
        <v/>
      </c>
      <c r="AT170" s="1233" t="str">
        <f>IF($A$139&lt;&gt;"ชั้น"&amp;'01.ข้อมูลเบื้องต้น'!$H$2,"",IF(VLOOKUP($A170,'02.คีย์เทอม1'!$A$10:$GT$59,196,FALSE)="","",VLOOKUP($A170,'02.คีย์เทอม1'!$A$10:$GT$59,196,FALSE)))</f>
        <v/>
      </c>
      <c r="AU170" s="1233" t="str">
        <f>IF($A$139&lt;&gt;"ชั้น"&amp;'01.ข้อมูลเบื้องต้น'!$H$2,"",IF(VLOOKUP($A170,'03.คีย์เทอม2'!$A$10:$GT$59,196,FALSE)="","",VLOOKUP($A170,'03.คีย์เทอม2'!$A$10:$GT$59,196,FALSE)))</f>
        <v/>
      </c>
      <c r="AV170" s="1262" t="str">
        <f t="shared" si="146"/>
        <v/>
      </c>
      <c r="AW170" s="1233" t="str">
        <f>IF('2.ชื่อนักเรียน'!R35="มส","มส",IF('2.ชื่อนักเรียน'!R35="ร","ร",IF('2.ชื่อนักเรียน'!R35="ย้าย","ย้าย",IF($B170="","",IF(AV170="","",IF(AV170&gt;=75,"เชี่ยวชาญ",IF(AV170&gt;=65,"ชำนาญ",IF(AV170&gt;=55,"พัฒนา",IF(AV170&gt;=50,"เริ่มต้น","ไม่ผ่าน")))))))))</f>
        <v/>
      </c>
      <c r="AX170" s="1233" t="str">
        <f>IF($A$139&lt;&gt;"ชั้น"&amp;'01.ข้อมูลเบื้องต้น'!$H$2,"",IF(VLOOKUP($A170,'02.คีย์เทอม1'!$A$10:$GT$59,197,FALSE)="","",VLOOKUP($A170,'02.คีย์เทอม1'!$A$10:$GT$59,197,FALSE)))</f>
        <v/>
      </c>
      <c r="AY170" s="1233" t="str">
        <f>IF($A$139&lt;&gt;"ชั้น"&amp;'01.ข้อมูลเบื้องต้น'!$H$2,"",IF(VLOOKUP($A170,'03.คีย์เทอม2'!$A$10:$GT$59,197,FALSE)="","",VLOOKUP($A170,'03.คีย์เทอม2'!$A$10:$GT$59,197,FALSE)))</f>
        <v/>
      </c>
      <c r="AZ170" s="1262" t="str">
        <f t="shared" si="147"/>
        <v/>
      </c>
      <c r="BA170" s="1233" t="str">
        <f>IF('2.ชื่อนักเรียน'!R35="มส","มส",IF('2.ชื่อนักเรียน'!R35="ร","ร",IF('2.ชื่อนักเรียน'!R35="ย้าย","ย้าย",IF($B170="","",IF(AZ170="","",IF(AZ170&gt;=75,"เชี่ยวชาญ",IF(AZ170&gt;=65,"ชำนาญ",IF(AZ170&gt;=55,"พัฒนา",IF(AZ170&gt;=50,"เริ่มต้น","ไม่ผ่าน")))))))))</f>
        <v/>
      </c>
      <c r="BB170" s="1233" t="str">
        <f>IF($A$139&lt;&gt;"ชั้น"&amp;'01.ข้อมูลเบื้องต้น'!$H$2,"",IF(VLOOKUP($A170,'02.คีย์เทอม1'!$A$10:$GT$59,198,FALSE)="","",VLOOKUP($A170,'02.คีย์เทอม1'!$A$10:$GT$59,198,FALSE)))</f>
        <v/>
      </c>
      <c r="BC170" s="1233" t="str">
        <f>IF($A$139&lt;&gt;"ชั้น"&amp;'01.ข้อมูลเบื้องต้น'!$H$2,"",IF(VLOOKUP($A170,'03.คีย์เทอม2'!$A$10:$GT$59,198,FALSE)="","",VLOOKUP($A170,'03.คีย์เทอม2'!$A$10:$GT$59,198,FALSE)))</f>
        <v/>
      </c>
      <c r="BD170" s="1262" t="str">
        <f t="shared" si="148"/>
        <v/>
      </c>
      <c r="BE170" s="1233" t="str">
        <f>IF('2.ชื่อนักเรียน'!R35="มส","มส",IF('2.ชื่อนักเรียน'!R35="ร","ร",IF('2.ชื่อนักเรียน'!R35="ย้าย","ย้าย",IF($B170="","",IF(BD170="","",IF(BD170&gt;=75,"เชี่ยวชาญ",IF(BD170&gt;=65,"ชำนาญ",IF(BD170&gt;=55,"พัฒนา",IF(BD170&gt;=50,"เริ่มต้น","ไม่ผ่าน")))))))))</f>
        <v/>
      </c>
      <c r="BF170" s="1233" t="str">
        <f>IF($A$139&lt;&gt;"ชั้น"&amp;'01.ข้อมูลเบื้องต้น'!$H$2,"",IF(VLOOKUP($A170,'02.คีย์เทอม1'!$A$10:$GT$59,199,FALSE)="","",VLOOKUP($A170,'02.คีย์เทอม1'!$A$10:$GT$59,199,FALSE)))</f>
        <v/>
      </c>
      <c r="BG170" s="1233" t="str">
        <f>IF($A$139&lt;&gt;"ชั้น"&amp;'01.ข้อมูลเบื้องต้น'!$H$2,"",IF(VLOOKUP($A170,'03.คีย์เทอม2'!$A$10:$GT$59,199,FALSE)="","",VLOOKUP($A170,'03.คีย์เทอม2'!$A$10:$GT$59,199,FALSE)))</f>
        <v/>
      </c>
      <c r="BH170" s="1262" t="str">
        <f t="shared" si="149"/>
        <v/>
      </c>
      <c r="BI170" s="1233" t="str">
        <f>IF('2.ชื่อนักเรียน'!R35="มส","มส",IF('2.ชื่อนักเรียน'!R35="ร","ร",IF('2.ชื่อนักเรียน'!R35="ย้าย","ย้าย",IF($B170="","",IF(BH170="","",IF(BH170&gt;=75,"เชี่ยวชาญ",IF(BH170&gt;=65,"ชำนาญ",IF(BH170&gt;=55,"พัฒนา",IF(BH170&gt;=50,"เริ่มต้น","ไม่ผ่าน")))))))))</f>
        <v/>
      </c>
      <c r="BJ170" s="1233" t="str">
        <f>IF($A$139&lt;&gt;"ชั้น"&amp;'01.ข้อมูลเบื้องต้น'!$H$2,"",IF(VLOOKUP($A170,'02.คีย์เทอม1'!$A$10:$GT$59,200,FALSE)="","",VLOOKUP($A170,'02.คีย์เทอม1'!$A$10:$GT$59,200,FALSE)))</f>
        <v/>
      </c>
      <c r="BK170" s="1233" t="str">
        <f>IF($A$139&lt;&gt;"ชั้น"&amp;'01.ข้อมูลเบื้องต้น'!$H$2,"",IF(VLOOKUP($A170,'03.คีย์เทอม2'!$A$10:$GT$59,200,FALSE)="","",VLOOKUP($A170,'03.คีย์เทอม2'!$A$10:$GT$59,200,FALSE)))</f>
        <v/>
      </c>
      <c r="BL170" s="1262" t="str">
        <f t="shared" si="150"/>
        <v/>
      </c>
      <c r="BM170" s="1233" t="str">
        <f>IF('2.ชื่อนักเรียน'!R35="มส","มส",IF('2.ชื่อนักเรียน'!R35="ร","ร",IF('2.ชื่อนักเรียน'!R35="ย้าย","ย้าย",IF($B170="","",IF(BL170="","",IF(BL170&gt;=75,"เชี่ยวชาญ",IF(BL170&gt;=65,"ชำนาญ",IF(BL170&gt;=55,"พัฒนา",IF(BL170&gt;=50,"เริ่มต้น","ไม่ผ่าน")))))))))</f>
        <v/>
      </c>
      <c r="BN170" s="1262" t="str">
        <f t="shared" si="151"/>
        <v/>
      </c>
      <c r="BO170" s="1233" t="str">
        <f>IF('2.ชื่อนักเรียน'!R35="มส","มส",IF('2.ชื่อนักเรียน'!R35="ร","ร",IF('2.ชื่อนักเรียน'!R35="ย้าย","ย้าย",IF($B170="","",IF(BN170="","",IF(BN170&gt;=75,"เชี่ยวชาญ",IF(BN170&gt;=65,"ชำนาญ",IF(BN170&gt;=55,"พัฒนา",IF(BN170&gt;=50,"เริ่มต้น","ไม่ผ่าน")))))))))</f>
        <v/>
      </c>
      <c r="BP170" s="1233" t="str">
        <f>IF($A$139&lt;&gt;"ชั้น"&amp;'01.ข้อมูลเบื้องต้น'!$H$2,"",IF(VLOOKUP($A170,'02.คีย์เทอม1'!$A$10:$GT$59,110,FALSE)="","",VLOOKUP($A170,'02.คีย์เทอม1'!$A$10:$GT$59,110,FALSE)))</f>
        <v/>
      </c>
      <c r="BQ170" s="1233" t="str">
        <f>IF($A$139&lt;&gt;"ชั้น"&amp;'01.ข้อมูลเบื้องต้น'!$H$2,"",IF(VLOOKUP($A170,'03.คีย์เทอม2'!$A$10:$GT$59,110,FALSE)="","",VLOOKUP($A170,'03.คีย์เทอม2'!$A$10:$GT$59,110,FALSE)))</f>
        <v/>
      </c>
      <c r="BR170" s="1262" t="str">
        <f t="shared" si="152"/>
        <v/>
      </c>
      <c r="BS170" s="1233" t="str">
        <f>IF('2.ชื่อนักเรียน'!R35="มส","มส",IF('2.ชื่อนักเรียน'!R35="ร","ร",IF('2.ชื่อนักเรียน'!R35="ย้าย","ย้าย",IF($B170="","",IF(BR170="","",IF(BR170&gt;=75,"เชี่ยวชาญ",IF(BR170&gt;=65,"ชำนาญ",IF(BR170&gt;=55,"พัฒนา",IF(BR170&gt;=50,"เริ่มต้น","ไม่ผ่าน")))))))))</f>
        <v/>
      </c>
      <c r="BT170" s="1233" t="str">
        <f>IF($A$139&lt;&gt;"ชั้น"&amp;'01.ข้อมูลเบื้องต้น'!$H$2,"",IF(VLOOKUP($A170,'02.คีย์เทอม1'!$A$10:$GT$59,115,FALSE)="","",VLOOKUP($A170,'02.คีย์เทอม1'!$A$10:$GT$59,115,FALSE)))</f>
        <v/>
      </c>
      <c r="BU170" s="1233" t="str">
        <f>IF($A$139&lt;&gt;"ชั้น"&amp;'01.ข้อมูลเบื้องต้น'!$H$2,"",IF(VLOOKUP($A170,'03.คีย์เทอม2'!$A$10:$GT$59,115,FALSE)="","",VLOOKUP($A170,'03.คีย์เทอม2'!$A$10:$GT$59,115,FALSE)))</f>
        <v/>
      </c>
      <c r="BV170" s="1262" t="str">
        <f t="shared" si="153"/>
        <v/>
      </c>
      <c r="BW170" s="1233" t="str">
        <f>IF('2.ชื่อนักเรียน'!R35="มส","มส",IF('2.ชื่อนักเรียน'!R35="ร","ร",IF('2.ชื่อนักเรียน'!R35="ย้าย","ย้าย",IF($B170="","",IF(BV170="","",IF(BV170&gt;=75,"เชี่ยวชาญ",IF(BV170&gt;=65,"ชำนาญ",IF(BV170&gt;=55,"พัฒนา",IF(BV170&gt;=50,"เริ่มต้น","ไม่ผ่าน")))))))))</f>
        <v/>
      </c>
      <c r="BX170" s="1233" t="str">
        <f>IF($A$139&lt;&gt;"ชั้น"&amp;'01.ข้อมูลเบื้องต้น'!$H$2,"",IF(VLOOKUP($A170,'02.คีย์เทอม1'!$A$10:$GT$59,120,FALSE)="","",VLOOKUP($A170,'02.คีย์เทอม1'!$A$10:$GT$59,120,FALSE)))</f>
        <v/>
      </c>
      <c r="BY170" s="1233" t="str">
        <f>IF($A$139&lt;&gt;"ชั้น"&amp;'01.ข้อมูลเบื้องต้น'!$H$2,"",IF(VLOOKUP($A170,'03.คีย์เทอม2'!$A$10:$GT$59,120,FALSE)="","",VLOOKUP($A170,'03.คีย์เทอม2'!$A$10:$GT$59,120,FALSE)))</f>
        <v/>
      </c>
      <c r="BZ170" s="1262" t="str">
        <f t="shared" si="154"/>
        <v/>
      </c>
      <c r="CA170" s="1233" t="str">
        <f>IF('2.ชื่อนักเรียน'!R35="มส","มส",IF('2.ชื่อนักเรียน'!R35="ร","ร",IF('2.ชื่อนักเรียน'!R35="ย้าย","ย้าย",IF($B170="","",IF(BZ170="","",IF(BZ170&gt;=75,"เชี่ยวชาญ",IF(BZ170&gt;=65,"ชำนาญ",IF(BZ170&gt;=55,"พัฒนา",IF(BZ170&gt;=50,"เริ่มต้น","ไม่ผ่าน")))))))))</f>
        <v/>
      </c>
      <c r="CB170" s="1233" t="str">
        <f>IF($A$139&lt;&gt;"ชั้น"&amp;'01.ข้อมูลเบื้องต้น'!$H$2,"",IF(VLOOKUP($A170,'02.คีย์เทอม1'!$A$10:$GT$59,125,FALSE)="","",VLOOKUP($A170,'02.คีย์เทอม1'!$A$10:$GT$59,125,FALSE)))</f>
        <v/>
      </c>
      <c r="CC170" s="1233" t="str">
        <f>IF($A$139&lt;&gt;"ชั้น"&amp;'01.ข้อมูลเบื้องต้น'!$H$2,"",IF(VLOOKUP($A170,'03.คีย์เทอม2'!$A$10:$GT$59,125,FALSE)="","",VLOOKUP($A170,'03.คีย์เทอม2'!$A$10:$GT$59,125,FALSE)))</f>
        <v/>
      </c>
      <c r="CD170" s="1262" t="str">
        <f t="shared" si="155"/>
        <v/>
      </c>
      <c r="CE170" s="1233" t="str">
        <f>IF('2.ชื่อนักเรียน'!R35="มส","มส",IF('2.ชื่อนักเรียน'!R35="ร","ร",IF('2.ชื่อนักเรียน'!R35="ย้าย","ย้าย",IF($B170="","",IF(CD170="","",IF(CD170&gt;=75,"เชี่ยวชาญ",IF(CD170&gt;=65,"ชำนาญ",IF(CD170&gt;=55,"พัฒนา",IF(CD170&gt;=50,"เริ่มต้น","ไม่ผ่าน")))))))))</f>
        <v/>
      </c>
      <c r="CF170" s="1233" t="str">
        <f>IF($A$139&lt;&gt;"ชั้น"&amp;'01.ข้อมูลเบื้องต้น'!$H$2,"",IF(VLOOKUP($A170,'02.คีย์เทอม1'!$A$10:$GT$59,130,FALSE)="","",VLOOKUP($A170,'02.คีย์เทอม1'!$A$10:$GT$59,130,FALSE)))</f>
        <v/>
      </c>
      <c r="CG170" s="1233" t="str">
        <f>IF($A$139&lt;&gt;"ชั้น"&amp;'01.ข้อมูลเบื้องต้น'!$H$2,"",IF(VLOOKUP($A170,'03.คีย์เทอม2'!$A$10:$GT$59,130,FALSE)="","",VLOOKUP($A170,'03.คีย์เทอม2'!$A$10:$GT$59,130,FALSE)))</f>
        <v/>
      </c>
      <c r="CH170" s="1262" t="str">
        <f t="shared" si="156"/>
        <v/>
      </c>
      <c r="CI170" s="1233" t="str">
        <f>IF('2.ชื่อนักเรียน'!R35="มส","มส",IF('2.ชื่อนักเรียน'!R35="ร","ร",IF('2.ชื่อนักเรียน'!R35="ย้าย","ย้าย",IF($B170="","",IF(CH170="","",IF(CH170&gt;=75,"เชี่ยวชาญ",IF(CH170&gt;=65,"ชำนาญ",IF(CH170&gt;=55,"พัฒนา",IF(CH170&gt;=50,"เริ่มต้น","ไม่ผ่าน")))))))))</f>
        <v/>
      </c>
      <c r="CJ170" s="1233" t="str">
        <f>IF($A$139&lt;&gt;"ชั้น"&amp;'01.ข้อมูลเบื้องต้น'!$H$2,"",IF(VLOOKUP($A170,'02.คีย์เทอม1'!$A$10:$GT$59,135,FALSE)="","",VLOOKUP($A170,'02.คีย์เทอม1'!$A$10:$GT$59,135,FALSE)))</f>
        <v/>
      </c>
      <c r="CK170" s="1233" t="str">
        <f>IF($A$139&lt;&gt;"ชั้น"&amp;'01.ข้อมูลเบื้องต้น'!$H$2,"",IF(VLOOKUP($A170,'03.คีย์เทอม2'!$A$10:$GT$59,135,FALSE)="","",VLOOKUP($A170,'03.คีย์เทอม2'!$A$10:$GT$59,135,FALSE)))</f>
        <v/>
      </c>
      <c r="CL170" s="1262" t="str">
        <f t="shared" si="157"/>
        <v/>
      </c>
      <c r="CM170" s="1233" t="str">
        <f>IF('2.ชื่อนักเรียน'!R35="มส","มส",IF('2.ชื่อนักเรียน'!R35="ร","ร",IF('2.ชื่อนักเรียน'!R35="ย้าย","ย้าย",IF($B170="","",IF(CL170="","",IF(CL170&gt;=75,"เชี่ยวชาญ",IF(CL170&gt;=65,"ชำนาญ",IF(CL170&gt;=55,"พัฒนา",IF(CL170&gt;=50,"เริ่มต้น","ไม่ผ่าน")))))))))</f>
        <v/>
      </c>
      <c r="CN170" s="1233" t="str">
        <f>IF($A$139&lt;&gt;"ชั้น"&amp;'01.ข้อมูลเบื้องต้น'!$H$2,"",IF(VLOOKUP($A170,'02.คีย์เทอม1'!$A$10:$GT$59,140,FALSE)="","",VLOOKUP($A170,'02.คีย์เทอม1'!$A$10:$GT$59,140,FALSE)))</f>
        <v/>
      </c>
      <c r="CO170" s="1233" t="str">
        <f>IF($A$139&lt;&gt;"ชั้น"&amp;'01.ข้อมูลเบื้องต้น'!$H$2,"",IF(VLOOKUP($A170,'03.คีย์เทอม2'!$A$10:$GT$59,140,FALSE)="","",VLOOKUP($A170,'03.คีย์เทอม2'!$A$10:$GT$59,140,FALSE)))</f>
        <v/>
      </c>
      <c r="CP170" s="1262" t="str">
        <f t="shared" si="158"/>
        <v/>
      </c>
      <c r="CQ170" s="1233" t="str">
        <f>IF('2.ชื่อนักเรียน'!R35="มส","มส",IF('2.ชื่อนักเรียน'!R35="ร","ร",IF('2.ชื่อนักเรียน'!R35="ย้าย","ย้าย",IF($B170="","",IF(CP170="","",IF(CP170&gt;=75,"เชี่ยวชาญ",IF(CP170&gt;=65,"ชำนาญ",IF(CP170&gt;=55,"พัฒนา",IF(CP170&gt;=50,"เริ่มต้น","ไม่ผ่าน")))))))))</f>
        <v/>
      </c>
      <c r="CR170" s="1233" t="str">
        <f>IF($A$139&lt;&gt;"ชั้น"&amp;'01.ข้อมูลเบื้องต้น'!$H$2,"",IF(VLOOKUP($A170,'02.คีย์เทอม1'!$A$10:$GT$59,145,FALSE)="","",VLOOKUP($A170,'02.คีย์เทอม1'!$A$10:$GT$59,145,FALSE)))</f>
        <v/>
      </c>
      <c r="CS170" s="1233" t="str">
        <f>IF($A$139&lt;&gt;"ชั้น"&amp;'01.ข้อมูลเบื้องต้น'!$H$2,"",IF(VLOOKUP($A170,'03.คีย์เทอม2'!$A$10:$GT$59,145,FALSE)="","",VLOOKUP($A170,'03.คีย์เทอม2'!$A$10:$GT$59,145,FALSE)))</f>
        <v/>
      </c>
      <c r="CT170" s="1262" t="str">
        <f t="shared" si="159"/>
        <v/>
      </c>
      <c r="CU170" s="1233" t="str">
        <f>IF('2.ชื่อนักเรียน'!R35="มส","มส",IF('2.ชื่อนักเรียน'!R35="ร","ร",IF('2.ชื่อนักเรียน'!R35="ย้าย","ย้าย",IF($B170="","",IF(CT170="","",IF(CT170&gt;=75,"เชี่ยวชาญ",IF(CT170&gt;=65,"ชำนาญ",IF(CT170&gt;=55,"พัฒนา",IF(CT170&gt;=50,"เริ่มต้น","ไม่ผ่าน")))))))))</f>
        <v/>
      </c>
      <c r="CV170" s="1233" t="str">
        <f>IF($A$139&lt;&gt;"ชั้น"&amp;'01.ข้อมูลเบื้องต้น'!$H$2,"",IF(VLOOKUP($A170,'02.คีย์เทอม1'!$A$10:$GT$59,150,FALSE)="","",VLOOKUP($A170,'02.คีย์เทอม1'!$A$10:$GT$59,150,FALSE)))</f>
        <v/>
      </c>
      <c r="CW170" s="1233" t="str">
        <f>IF($A$139&lt;&gt;"ชั้น"&amp;'01.ข้อมูลเบื้องต้น'!$H$2,"",IF(VLOOKUP($A170,'03.คีย์เทอม2'!$A$10:$GT$59,150,FALSE)="","",VLOOKUP($A170,'03.คีย์เทอม2'!$A$10:$GT$59,150,FALSE)))</f>
        <v/>
      </c>
      <c r="CX170" s="1262" t="str">
        <f t="shared" si="160"/>
        <v/>
      </c>
      <c r="CY170" s="1233" t="str">
        <f>IF('2.ชื่อนักเรียน'!R35="มส","มส",IF('2.ชื่อนักเรียน'!R35="ร","ร",IF('2.ชื่อนักเรียน'!R35="ย้าย","ย้าย",IF($B170="","",IF(CX170="","",IF(CX170&gt;=75,"เชี่ยวชาญ",IF(CX170&gt;=65,"ชำนาญ",IF(CX170&gt;=55,"พัฒนา",IF(CX170&gt;=50,"เริ่มต้น","ไม่ผ่าน")))))))))</f>
        <v/>
      </c>
      <c r="CZ170" s="1233" t="str">
        <f>IF($A$139&lt;&gt;"ชั้น"&amp;'01.ข้อมูลเบื้องต้น'!$H$2,"",IF(VLOOKUP($A170,'02.คีย์เทอม1'!$A$10:$GT$59,155,FALSE)="","",VLOOKUP($A170,'02.คีย์เทอม1'!$A$10:$GT$59,155,FALSE)))</f>
        <v/>
      </c>
      <c r="DA170" s="1233" t="str">
        <f>IF($A$139&lt;&gt;"ชั้น"&amp;'01.ข้อมูลเบื้องต้น'!$H$2,"",IF(VLOOKUP($A170,'03.คีย์เทอม2'!$A$10:$GT$59,155,FALSE)="","",VLOOKUP($A170,'03.คีย์เทอม2'!$A$10:$GT$59,155,FALSE)))</f>
        <v/>
      </c>
      <c r="DB170" s="1262" t="str">
        <f t="shared" si="161"/>
        <v/>
      </c>
      <c r="DC170" s="1233" t="str">
        <f>IF('2.ชื่อนักเรียน'!R35="มส","มส",IF('2.ชื่อนักเรียน'!R35="ร","ร",IF('2.ชื่อนักเรียน'!R35="ย้าย","ย้าย",IF($B170="","",IF(DB170="","",IF(DB170&gt;=75,"เชี่ยวชาญ",IF(DB170&gt;=65,"ชำนาญ",IF(DB170&gt;=55,"พัฒนา",IF(DB170&gt;=50,"เริ่มต้น","ไม่ผ่าน")))))))))</f>
        <v/>
      </c>
      <c r="DD170" s="1233" t="str">
        <f>IF($A$139&lt;&gt;"ชั้น"&amp;'01.ข้อมูลเบื้องต้น'!$H$2,"",IF(VLOOKUP($A170,'02.คีย์เทอม1'!$A$10:$GT$59,160,FALSE)="","",VLOOKUP($A170,'02.คีย์เทอม1'!$A$10:$GT$59,160,FALSE)))</f>
        <v/>
      </c>
      <c r="DE170" s="1233" t="str">
        <f>IF($A$139&lt;&gt;"ชั้น"&amp;'01.ข้อมูลเบื้องต้น'!$H$2,"",IF(VLOOKUP($A170,'03.คีย์เทอม2'!$A$10:$GT$59,160,FALSE)="","",VLOOKUP($A170,'03.คีย์เทอม2'!$A$10:$GT$59,160,FALSE)))</f>
        <v/>
      </c>
      <c r="DF170" s="1262" t="str">
        <f t="shared" si="162"/>
        <v/>
      </c>
      <c r="DG170" s="1233" t="str">
        <f>IF('2.ชื่อนักเรียน'!R35="มส","มส",IF('2.ชื่อนักเรียน'!R35="ร","ร",IF('2.ชื่อนักเรียน'!R35="ย้าย","ย้าย",IF($B170="","",IF(DF170="","",IF(DF170&gt;=75,"เชี่ยวชาญ",IF(DF170&gt;=65,"ชำนาญ",IF(DF170&gt;=55,"พัฒนา",IF(DF170&gt;=50,"เริ่มต้น","ไม่ผ่าน")))))))))</f>
        <v/>
      </c>
      <c r="DH170" s="1233" t="str">
        <f>IF($A$139&lt;&gt;"ชั้น"&amp;'01.ข้อมูลเบื้องต้น'!$H$2,"",IF(VLOOKUP($A170,'02.คีย์เทอม1'!$A$10:$GT$59,165,FALSE)="","",VLOOKUP($A170,'02.คีย์เทอม1'!$A$10:$GT$59,165,FALSE)))</f>
        <v/>
      </c>
      <c r="DI170" s="1233" t="str">
        <f>IF($A$139&lt;&gt;"ชั้น"&amp;'01.ข้อมูลเบื้องต้น'!$H$2,"",IF(VLOOKUP($A170,'03.คีย์เทอม2'!$A$10:$GT$59,165,FALSE)="","",VLOOKUP($A170,'03.คีย์เทอม2'!$A$10:$GT$59,165,FALSE)))</f>
        <v/>
      </c>
      <c r="DJ170" s="1262" t="str">
        <f t="shared" si="163"/>
        <v/>
      </c>
      <c r="DK170" s="1233" t="str">
        <f>IF('2.ชื่อนักเรียน'!R35="มส","มส",IF('2.ชื่อนักเรียน'!R35="ร","ร",IF('2.ชื่อนักเรียน'!R35="ย้าย","ย้าย",IF($B170="","",IF(DJ170="","",IF(DJ170&gt;=75,"เชี่ยวชาญ",IF(DJ170&gt;=65,"ชำนาญ",IF(DJ170&gt;=55,"พัฒนา",IF(DJ170&gt;=50,"เริ่มต้น","ไม่ผ่าน")))))))))</f>
        <v/>
      </c>
      <c r="DL170" s="1233" t="str">
        <f>IF($A$139&lt;&gt;"ชั้น"&amp;'01.ข้อมูลเบื้องต้น'!$H$2,"",IF(VLOOKUP($A170,'02.คีย์เทอม1'!$A$10:$GT$59,170,FALSE)="","",VLOOKUP($A170,'02.คีย์เทอม1'!$A$10:$GT$59,170,FALSE)))</f>
        <v/>
      </c>
      <c r="DM170" s="1233" t="str">
        <f>IF($A$139&lt;&gt;"ชั้น"&amp;'01.ข้อมูลเบื้องต้น'!$H$2,"",IF(VLOOKUP($A170,'03.คีย์เทอม2'!$A$10:$GT$59,170,FALSE)="","",VLOOKUP($A170,'03.คีย์เทอม2'!$A$10:$GT$59,170,FALSE)))</f>
        <v/>
      </c>
      <c r="DN170" s="1262" t="str">
        <f t="shared" si="164"/>
        <v/>
      </c>
      <c r="DO170" s="1233" t="str">
        <f>IF('2.ชื่อนักเรียน'!R35="มส","มส",IF('2.ชื่อนักเรียน'!R35="ร","ร",IF('2.ชื่อนักเรียน'!R35="ย้าย","ย้าย",IF($B170="","",IF(DN170="","",IF(DN170&gt;=75,"เชี่ยวชาญ",IF(DN170&gt;=65,"ชำนาญ",IF(DN170&gt;=55,"พัฒนา",IF(DN170&gt;=50,"เริ่มต้น","ไม่ผ่าน")))))))))</f>
        <v/>
      </c>
      <c r="DP170" s="1233" t="str">
        <f>IF($A$139&lt;&gt;"ชั้น"&amp;'01.ข้อมูลเบื้องต้น'!$H$2,"",IF(VLOOKUP($A170,'02.คีย์เทอม1'!$A$10:$GT$59,175,FALSE)="","",VLOOKUP($A170,'02.คีย์เทอม1'!$A$10:$GT$59,175,FALSE)))</f>
        <v/>
      </c>
      <c r="DQ170" s="1233" t="str">
        <f>IF($A$139&lt;&gt;"ชั้น"&amp;'01.ข้อมูลเบื้องต้น'!$H$2,"",IF(VLOOKUP($A170,'03.คีย์เทอม2'!$A$10:$GT$59,175,FALSE)="","",VLOOKUP($A170,'03.คีย์เทอม2'!$A$10:$GT$59,175,FALSE)))</f>
        <v/>
      </c>
      <c r="DR170" s="1262" t="str">
        <f t="shared" si="165"/>
        <v/>
      </c>
      <c r="DS170" s="1233" t="str">
        <f>IF('2.ชื่อนักเรียน'!R35="มส","มส",IF('2.ชื่อนักเรียน'!R35="ร","ร",IF('2.ชื่อนักเรียน'!R35="ย้าย","ย้าย",IF($B170="","",IF(DR170="","",IF(DR170&gt;=75,"เชี่ยวชาญ",IF(DR170&gt;=65,"ชำนาญ",IF(DR170&gt;=55,"พัฒนา",IF(DR170&gt;=50,"เริ่มต้น","ไม่ผ่าน")))))))))</f>
        <v/>
      </c>
      <c r="DT170" s="1233" t="str">
        <f>IF($A$139&lt;&gt;"ชั้น"&amp;'01.ข้อมูลเบื้องต้น'!$H$2,"",IF(VLOOKUP($A170,'02.คีย์เทอม1'!$A$10:$GT$59,180,FALSE)="","",VLOOKUP($A170,'02.คีย์เทอม1'!$A$10:$GT$59,180,FALSE)))</f>
        <v/>
      </c>
      <c r="DU170" s="1233" t="str">
        <f>IF($A$139&lt;&gt;"ชั้น"&amp;'01.ข้อมูลเบื้องต้น'!$H$2,"",IF(VLOOKUP($A170,'03.คีย์เทอม2'!$A$10:$GT$59,180,FALSE)="","",VLOOKUP($A170,'03.คีย์เทอม2'!$A$10:$GT$59,180,FALSE)))</f>
        <v/>
      </c>
      <c r="DV170" s="1262" t="str">
        <f t="shared" si="166"/>
        <v/>
      </c>
      <c r="DW170" s="1233" t="str">
        <f>IF('2.ชื่อนักเรียน'!R35="มส","มส",IF('2.ชื่อนักเรียน'!R35="ร","ร",IF('2.ชื่อนักเรียน'!R35="ย้าย","ย้าย",IF($B170="","",IF(DV170="","",IF(DV170&gt;=75,"เชี่ยวชาญ",IF(DV170&gt;=65,"ชำนาญ",IF(DV170&gt;=55,"พัฒนา",IF(DV170&gt;=50,"เริ่มต้น","ไม่ผ่าน")))))))))</f>
        <v/>
      </c>
    </row>
    <row r="171" spans="1:127" ht="16.8" customHeight="1">
      <c r="A171" s="1323">
        <v>26</v>
      </c>
      <c r="B171" s="1312" t="str">
        <f>IF('2.ชื่อนักเรียน'!C36="","",'2.ชื่อนักเรียน'!C36)</f>
        <v/>
      </c>
      <c r="C171" s="1313" t="str">
        <f>IF('2.ชื่อนักเรียน'!D36="","",'2.ชื่อนักเรียน'!D36)</f>
        <v/>
      </c>
      <c r="D171" s="1314" t="str">
        <f>IF($A$139&lt;&gt;"ชั้น"&amp;'01.ข้อมูลเบื้องต้น'!$H$2,"",IF(AK171="","",AK171))</f>
        <v/>
      </c>
      <c r="E171" s="1314" t="str">
        <f>IF($A$139&lt;&gt;"ชั้น"&amp;'01.ข้อมูลเบื้องต้น'!$H$2,"",IF(AO171="","",AO171))</f>
        <v/>
      </c>
      <c r="F171" s="1315" t="str">
        <f>IF($A$139&lt;&gt;"ชั้น"&amp;'01.ข้อมูลเบื้องต้น'!$H$2,"",IF(AS171="","",AS171))</f>
        <v/>
      </c>
      <c r="G171" s="1326" t="str">
        <f>IF($A$139&lt;&gt;"ชั้น"&amp;'01.ข้อมูลเบื้องต้น'!$H$2,"",IF(AW171="","",AW171))</f>
        <v/>
      </c>
      <c r="H171" s="1327" t="str">
        <f>IF($A$139&lt;&gt;"ชั้น"&amp;'01.ข้อมูลเบื้องต้น'!$H$2,"",IF(BA171="","",BA171))</f>
        <v/>
      </c>
      <c r="I171" s="1327" t="str">
        <f>IF($A$139&lt;&gt;"ชั้น"&amp;'01.ข้อมูลเบื้องต้น'!$H$2,"",IF(BE171="","",BE171))</f>
        <v/>
      </c>
      <c r="J171" s="1327" t="str">
        <f>IF($A$139&lt;&gt;"ชั้น"&amp;'01.ข้อมูลเบื้องต้น'!$H$2,"",IF(BI171="","",BI171))</f>
        <v/>
      </c>
      <c r="K171" s="1327" t="str">
        <f>IF($A$139&lt;&gt;"ชั้น"&amp;'01.ข้อมูลเบื้องต้น'!$H$2,"",IF(BM171="","",BM171))</f>
        <v/>
      </c>
      <c r="L171" s="1328" t="str">
        <f>IF($A$139&lt;&gt;"ชั้น"&amp;'01.ข้อมูลเบื้องต้น'!$H$2,"",IF(BO171="","",BO171))</f>
        <v/>
      </c>
      <c r="M171" s="1326" t="str">
        <f>IF($A$139&lt;&gt;"ชั้น"&amp;'01.ข้อมูลเบื้องต้น'!$H$2,"",IF(BS171="","",BS171))</f>
        <v/>
      </c>
      <c r="N171" s="1327" t="str">
        <f>IF($A$139&lt;&gt;"ชั้น"&amp;'01.ข้อมูลเบื้องต้น'!$H$2,"",IF(BW171="","",BW171))</f>
        <v/>
      </c>
      <c r="O171" s="1327" t="str">
        <f>IF($A$139&lt;&gt;"ชั้น"&amp;'01.ข้อมูลเบื้องต้น'!$H$2,"",IF(CA171="","",CA171))</f>
        <v/>
      </c>
      <c r="P171" s="1327" t="str">
        <f>IF($A$139&lt;&gt;"ชั้น"&amp;'01.ข้อมูลเบื้องต้น'!$H$2,"",IF(CE171="","",CE171))</f>
        <v/>
      </c>
      <c r="Q171" s="1327" t="str">
        <f>IF($A$139&lt;&gt;"ชั้น"&amp;'01.ข้อมูลเบื้องต้น'!$H$2,"",IF(CI171="","",CI171))</f>
        <v/>
      </c>
      <c r="R171" s="1327" t="str">
        <f>IF($A$139&lt;&gt;"ชั้น"&amp;'01.ข้อมูลเบื้องต้น'!$H$2,"",IF(CM171="","",CM171))</f>
        <v/>
      </c>
      <c r="S171" s="1327" t="str">
        <f>IF($A$139&lt;&gt;"ชั้น"&amp;'01.ข้อมูลเบื้องต้น'!$H$2,"",IF(CQ171="","",CQ171))</f>
        <v/>
      </c>
      <c r="T171" s="1327" t="str">
        <f>IF($A$139&lt;&gt;"ชั้น"&amp;'01.ข้อมูลเบื้องต้น'!$H$2,"",IF(CU171="","",CU171))</f>
        <v/>
      </c>
      <c r="U171" s="1327" t="str">
        <f>IF($A$139&lt;&gt;"ชั้น"&amp;'01.ข้อมูลเบื้องต้น'!$H$2,"",IF(CY171="","",CY171))</f>
        <v/>
      </c>
      <c r="V171" s="1327" t="str">
        <f>IF($A$139&lt;&gt;"ชั้น"&amp;'01.ข้อมูลเบื้องต้น'!$H$2,"",IF(DC171="","",DC171))</f>
        <v/>
      </c>
      <c r="W171" s="1327" t="str">
        <f>IF($A$139&lt;&gt;"ชั้น"&amp;'01.ข้อมูลเบื้องต้น'!$H$2,"",IF(DG171="","",DG171))</f>
        <v/>
      </c>
      <c r="X171" s="1327" t="str">
        <f>IF($A$139&lt;&gt;"ชั้น"&amp;'01.ข้อมูลเบื้องต้น'!$H$2,"",IF(DK171="","",DK171))</f>
        <v/>
      </c>
      <c r="Y171" s="1327" t="str">
        <f>IF($A$139&lt;&gt;"ชั้น"&amp;'01.ข้อมูลเบื้องต้น'!$H$2,"",IF(DO171="","",DO171))</f>
        <v/>
      </c>
      <c r="Z171" s="1327" t="str">
        <f>IF($A$139&lt;&gt;"ชั้น"&amp;'01.ข้อมูลเบื้องต้น'!$H$2,"",IF(DS171="","",DS171))</f>
        <v/>
      </c>
      <c r="AA171" s="1420" t="str">
        <f>IF($A$139&lt;&gt;"ชั้น"&amp;'01.ข้อมูลเบื้องต้น'!$H$2,"",IF(DW171="","",DW171))</f>
        <v/>
      </c>
      <c r="AB171" s="1330" t="str">
        <f>IF($A$139&lt;&gt;"ชั้น"&amp;'01.ข้อมูลเบื้องต้น'!$H$2,"",'7.พัฒนาผู้เรียน'!G36)</f>
        <v/>
      </c>
      <c r="AC171" s="1331" t="str">
        <f>IF($A$139&lt;&gt;"ชั้น"&amp;'01.ข้อมูลเบื้องต้น'!$H$2,"",'9.คุณลักษณะ'!I36)</f>
        <v/>
      </c>
      <c r="AH171" s="1233" t="str">
        <f>IF($A$139&lt;&gt;"ชั้น"&amp;'01.ข้อมูลเบื้องต้น'!$H$2,"",IF(VLOOKUP($A171,'02.คีย์เทอม1'!$A$10:$GT$59,189,FALSE)="","",VLOOKUP($A171,'02.คีย์เทอม1'!$A$10:$GT$59,189,FALSE)))</f>
        <v/>
      </c>
      <c r="AI171" s="1233" t="str">
        <f>IF($A$139&lt;&gt;"ชั้น"&amp;'01.ข้อมูลเบื้องต้น'!$H$2,"",IF(VLOOKUP($A171,'03.คีย์เทอม2'!$A$10:$GT$59,189,FALSE)="","",VLOOKUP($A171,'03.คีย์เทอม2'!$A$10:$GT$59,189,FALSE)))</f>
        <v/>
      </c>
      <c r="AJ171" s="1262" t="str">
        <f t="shared" si="120"/>
        <v/>
      </c>
      <c r="AK171" s="1233" t="str">
        <f>IF('2.ชื่อนักเรียน'!R36="มส","มส",IF('2.ชื่อนักเรียน'!R36="ร","ร",IF('2.ชื่อนักเรียน'!R36="ย้าย","ย้าย",IF($B171="","",IF(AJ171="","",IF(AJ171&gt;=75,"เชี่ยวชาญ",IF(AJ171&gt;=65,"ชำนาญ",IF(AJ171&gt;=55,"พัฒนา",IF(AJ171&gt;=50,"เริ่มต้น","ไม่ผ่าน")))))))))</f>
        <v/>
      </c>
      <c r="AL171" s="1233" t="str">
        <f>IF($A$139&lt;&gt;"ชั้น"&amp;'01.ข้อมูลเบื้องต้น'!$H$2,"",IF(VLOOKUP($A171,'02.คีย์เทอม1'!$A$10:$GT$59,193,FALSE)="","",VLOOKUP($A171,'02.คีย์เทอม1'!$A$10:$GT$59,193,FALSE)))</f>
        <v/>
      </c>
      <c r="AM171" s="1233" t="str">
        <f>IF($A$139&lt;&gt;"ชั้น"&amp;'01.ข้อมูลเบื้องต้น'!$H$2,"",IF(VLOOKUP($A171,'03.คีย์เทอม2'!$A$10:$GT$59,193,FALSE)="","",VLOOKUP($A171,'03.คีย์เทอม2'!$A$10:$GT$59,193,FALSE)))</f>
        <v/>
      </c>
      <c r="AN171" s="1262" t="str">
        <f t="shared" si="144"/>
        <v/>
      </c>
      <c r="AO171" s="1233" t="str">
        <f>IF('2.ชื่อนักเรียน'!R36="มส","มส",IF('2.ชื่อนักเรียน'!R36="ร","ร",IF('2.ชื่อนักเรียน'!R36="ย้าย","ย้าย",IF($B171="","",IF(AN171="","",IF(AN171&gt;=75,"เชี่ยวชาญ",IF(AN171&gt;=65,"ชำนาญ",IF(AN171&gt;=55,"พัฒนา",IF(AN171&gt;=50,"เริ่มต้น","ไม่ผ่าน")))))))))</f>
        <v/>
      </c>
      <c r="AP171" s="1233" t="str">
        <f>IF($A$139&lt;&gt;"ชั้น"&amp;'01.ข้อมูลเบื้องต้น'!$H$2,"",IF(VLOOKUP($A171,'02.คีย์เทอม1'!$A$10:$GT$59,195,FALSE)="","",VLOOKUP($A171,'02.คีย์เทอม1'!$A$10:$GT$59,195,FALSE)))</f>
        <v/>
      </c>
      <c r="AQ171" s="1233" t="str">
        <f>IF($A$139&lt;&gt;"ชั้น"&amp;'01.ข้อมูลเบื้องต้น'!$H$2,"",IF(VLOOKUP($A171,'03.คีย์เทอม2'!$A$10:$GT$59,195,FALSE)="","",VLOOKUP($A171,'03.คีย์เทอม2'!$A$10:$GT$59,195,FALSE)))</f>
        <v/>
      </c>
      <c r="AR171" s="1262" t="str">
        <f t="shared" si="145"/>
        <v/>
      </c>
      <c r="AS171" s="1233" t="str">
        <f>IF('2.ชื่อนักเรียน'!R36="มส","มส",IF('2.ชื่อนักเรียน'!R36="ร","ร",IF('2.ชื่อนักเรียน'!R36="ย้าย","ย้าย",IF($B171="","",IF(AR171="","",IF(AR171&gt;=75,"เชี่ยวชาญ",IF(AR171&gt;=65,"ชำนาญ",IF(AR171&gt;=55,"พัฒนา",IF(AR171&gt;=50,"เริ่มต้น","ไม่ผ่าน")))))))))</f>
        <v/>
      </c>
      <c r="AT171" s="1233" t="str">
        <f>IF($A$139&lt;&gt;"ชั้น"&amp;'01.ข้อมูลเบื้องต้น'!$H$2,"",IF(VLOOKUP($A171,'02.คีย์เทอม1'!$A$10:$GT$59,196,FALSE)="","",VLOOKUP($A171,'02.คีย์เทอม1'!$A$10:$GT$59,196,FALSE)))</f>
        <v/>
      </c>
      <c r="AU171" s="1233" t="str">
        <f>IF($A$139&lt;&gt;"ชั้น"&amp;'01.ข้อมูลเบื้องต้น'!$H$2,"",IF(VLOOKUP($A171,'03.คีย์เทอม2'!$A$10:$GT$59,196,FALSE)="","",VLOOKUP($A171,'03.คีย์เทอม2'!$A$10:$GT$59,196,FALSE)))</f>
        <v/>
      </c>
      <c r="AV171" s="1262" t="str">
        <f t="shared" si="146"/>
        <v/>
      </c>
      <c r="AW171" s="1233" t="str">
        <f>IF('2.ชื่อนักเรียน'!R36="มส","มส",IF('2.ชื่อนักเรียน'!R36="ร","ร",IF('2.ชื่อนักเรียน'!R36="ย้าย","ย้าย",IF($B171="","",IF(AV171="","",IF(AV171&gt;=75,"เชี่ยวชาญ",IF(AV171&gt;=65,"ชำนาญ",IF(AV171&gt;=55,"พัฒนา",IF(AV171&gt;=50,"เริ่มต้น","ไม่ผ่าน")))))))))</f>
        <v/>
      </c>
      <c r="AX171" s="1233" t="str">
        <f>IF($A$139&lt;&gt;"ชั้น"&amp;'01.ข้อมูลเบื้องต้น'!$H$2,"",IF(VLOOKUP($A171,'02.คีย์เทอม1'!$A$10:$GT$59,197,FALSE)="","",VLOOKUP($A171,'02.คีย์เทอม1'!$A$10:$GT$59,197,FALSE)))</f>
        <v/>
      </c>
      <c r="AY171" s="1233" t="str">
        <f>IF($A$139&lt;&gt;"ชั้น"&amp;'01.ข้อมูลเบื้องต้น'!$H$2,"",IF(VLOOKUP($A171,'03.คีย์เทอม2'!$A$10:$GT$59,197,FALSE)="","",VLOOKUP($A171,'03.คีย์เทอม2'!$A$10:$GT$59,197,FALSE)))</f>
        <v/>
      </c>
      <c r="AZ171" s="1262" t="str">
        <f t="shared" si="147"/>
        <v/>
      </c>
      <c r="BA171" s="1233" t="str">
        <f>IF('2.ชื่อนักเรียน'!R36="มส","มส",IF('2.ชื่อนักเรียน'!R36="ร","ร",IF('2.ชื่อนักเรียน'!R36="ย้าย","ย้าย",IF($B171="","",IF(AZ171="","",IF(AZ171&gt;=75,"เชี่ยวชาญ",IF(AZ171&gt;=65,"ชำนาญ",IF(AZ171&gt;=55,"พัฒนา",IF(AZ171&gt;=50,"เริ่มต้น","ไม่ผ่าน")))))))))</f>
        <v/>
      </c>
      <c r="BB171" s="1233" t="str">
        <f>IF($A$139&lt;&gt;"ชั้น"&amp;'01.ข้อมูลเบื้องต้น'!$H$2,"",IF(VLOOKUP($A171,'02.คีย์เทอม1'!$A$10:$GT$59,198,FALSE)="","",VLOOKUP($A171,'02.คีย์เทอม1'!$A$10:$GT$59,198,FALSE)))</f>
        <v/>
      </c>
      <c r="BC171" s="1233" t="str">
        <f>IF($A$139&lt;&gt;"ชั้น"&amp;'01.ข้อมูลเบื้องต้น'!$H$2,"",IF(VLOOKUP($A171,'03.คีย์เทอม2'!$A$10:$GT$59,198,FALSE)="","",VLOOKUP($A171,'03.คีย์เทอม2'!$A$10:$GT$59,198,FALSE)))</f>
        <v/>
      </c>
      <c r="BD171" s="1262" t="str">
        <f t="shared" si="148"/>
        <v/>
      </c>
      <c r="BE171" s="1233" t="str">
        <f>IF('2.ชื่อนักเรียน'!R36="มส","มส",IF('2.ชื่อนักเรียน'!R36="ร","ร",IF('2.ชื่อนักเรียน'!R36="ย้าย","ย้าย",IF($B171="","",IF(BD171="","",IF(BD171&gt;=75,"เชี่ยวชาญ",IF(BD171&gt;=65,"ชำนาญ",IF(BD171&gt;=55,"พัฒนา",IF(BD171&gt;=50,"เริ่มต้น","ไม่ผ่าน")))))))))</f>
        <v/>
      </c>
      <c r="BF171" s="1233" t="str">
        <f>IF($A$139&lt;&gt;"ชั้น"&amp;'01.ข้อมูลเบื้องต้น'!$H$2,"",IF(VLOOKUP($A171,'02.คีย์เทอม1'!$A$10:$GT$59,199,FALSE)="","",VLOOKUP($A171,'02.คีย์เทอม1'!$A$10:$GT$59,199,FALSE)))</f>
        <v/>
      </c>
      <c r="BG171" s="1233" t="str">
        <f>IF($A$139&lt;&gt;"ชั้น"&amp;'01.ข้อมูลเบื้องต้น'!$H$2,"",IF(VLOOKUP($A171,'03.คีย์เทอม2'!$A$10:$GT$59,199,FALSE)="","",VLOOKUP($A171,'03.คีย์เทอม2'!$A$10:$GT$59,199,FALSE)))</f>
        <v/>
      </c>
      <c r="BH171" s="1262" t="str">
        <f t="shared" si="149"/>
        <v/>
      </c>
      <c r="BI171" s="1233" t="str">
        <f>IF('2.ชื่อนักเรียน'!R36="มส","มส",IF('2.ชื่อนักเรียน'!R36="ร","ร",IF('2.ชื่อนักเรียน'!R36="ย้าย","ย้าย",IF($B171="","",IF(BH171="","",IF(BH171&gt;=75,"เชี่ยวชาญ",IF(BH171&gt;=65,"ชำนาญ",IF(BH171&gt;=55,"พัฒนา",IF(BH171&gt;=50,"เริ่มต้น","ไม่ผ่าน")))))))))</f>
        <v/>
      </c>
      <c r="BJ171" s="1233" t="str">
        <f>IF($A$139&lt;&gt;"ชั้น"&amp;'01.ข้อมูลเบื้องต้น'!$H$2,"",IF(VLOOKUP($A171,'02.คีย์เทอม1'!$A$10:$GT$59,200,FALSE)="","",VLOOKUP($A171,'02.คีย์เทอม1'!$A$10:$GT$59,200,FALSE)))</f>
        <v/>
      </c>
      <c r="BK171" s="1233" t="str">
        <f>IF($A$139&lt;&gt;"ชั้น"&amp;'01.ข้อมูลเบื้องต้น'!$H$2,"",IF(VLOOKUP($A171,'03.คีย์เทอม2'!$A$10:$GT$59,200,FALSE)="","",VLOOKUP($A171,'03.คีย์เทอม2'!$A$10:$GT$59,200,FALSE)))</f>
        <v/>
      </c>
      <c r="BL171" s="1262" t="str">
        <f t="shared" si="150"/>
        <v/>
      </c>
      <c r="BM171" s="1233" t="str">
        <f>IF('2.ชื่อนักเรียน'!R36="มส","มส",IF('2.ชื่อนักเรียน'!R36="ร","ร",IF('2.ชื่อนักเรียน'!R36="ย้าย","ย้าย",IF($B171="","",IF(BL171="","",IF(BL171&gt;=75,"เชี่ยวชาญ",IF(BL171&gt;=65,"ชำนาญ",IF(BL171&gt;=55,"พัฒนา",IF(BL171&gt;=50,"เริ่มต้น","ไม่ผ่าน")))))))))</f>
        <v/>
      </c>
      <c r="BN171" s="1262" t="str">
        <f t="shared" si="151"/>
        <v/>
      </c>
      <c r="BO171" s="1233" t="str">
        <f>IF('2.ชื่อนักเรียน'!R36="มส","มส",IF('2.ชื่อนักเรียน'!R36="ร","ร",IF('2.ชื่อนักเรียน'!R36="ย้าย","ย้าย",IF($B171="","",IF(BN171="","",IF(BN171&gt;=75,"เชี่ยวชาญ",IF(BN171&gt;=65,"ชำนาญ",IF(BN171&gt;=55,"พัฒนา",IF(BN171&gt;=50,"เริ่มต้น","ไม่ผ่าน")))))))))</f>
        <v/>
      </c>
      <c r="BP171" s="1233" t="str">
        <f>IF($A$139&lt;&gt;"ชั้น"&amp;'01.ข้อมูลเบื้องต้น'!$H$2,"",IF(VLOOKUP($A171,'02.คีย์เทอม1'!$A$10:$GT$59,110,FALSE)="","",VLOOKUP($A171,'02.คีย์เทอม1'!$A$10:$GT$59,110,FALSE)))</f>
        <v/>
      </c>
      <c r="BQ171" s="1233" t="str">
        <f>IF($A$139&lt;&gt;"ชั้น"&amp;'01.ข้อมูลเบื้องต้น'!$H$2,"",IF(VLOOKUP($A171,'03.คีย์เทอม2'!$A$10:$GT$59,110,FALSE)="","",VLOOKUP($A171,'03.คีย์เทอม2'!$A$10:$GT$59,110,FALSE)))</f>
        <v/>
      </c>
      <c r="BR171" s="1262" t="str">
        <f t="shared" si="152"/>
        <v/>
      </c>
      <c r="BS171" s="1233" t="str">
        <f>IF('2.ชื่อนักเรียน'!R36="มส","มส",IF('2.ชื่อนักเรียน'!R36="ร","ร",IF('2.ชื่อนักเรียน'!R36="ย้าย","ย้าย",IF($B171="","",IF(BR171="","",IF(BR171&gt;=75,"เชี่ยวชาญ",IF(BR171&gt;=65,"ชำนาญ",IF(BR171&gt;=55,"พัฒนา",IF(BR171&gt;=50,"เริ่มต้น","ไม่ผ่าน")))))))))</f>
        <v/>
      </c>
      <c r="BT171" s="1233" t="str">
        <f>IF($A$139&lt;&gt;"ชั้น"&amp;'01.ข้อมูลเบื้องต้น'!$H$2,"",IF(VLOOKUP($A171,'02.คีย์เทอม1'!$A$10:$GT$59,115,FALSE)="","",VLOOKUP($A171,'02.คีย์เทอม1'!$A$10:$GT$59,115,FALSE)))</f>
        <v/>
      </c>
      <c r="BU171" s="1233" t="str">
        <f>IF($A$139&lt;&gt;"ชั้น"&amp;'01.ข้อมูลเบื้องต้น'!$H$2,"",IF(VLOOKUP($A171,'03.คีย์เทอม2'!$A$10:$GT$59,115,FALSE)="","",VLOOKUP($A171,'03.คีย์เทอม2'!$A$10:$GT$59,115,FALSE)))</f>
        <v/>
      </c>
      <c r="BV171" s="1262" t="str">
        <f t="shared" si="153"/>
        <v/>
      </c>
      <c r="BW171" s="1233" t="str">
        <f>IF('2.ชื่อนักเรียน'!R36="มส","มส",IF('2.ชื่อนักเรียน'!R36="ร","ร",IF('2.ชื่อนักเรียน'!R36="ย้าย","ย้าย",IF($B171="","",IF(BV171="","",IF(BV171&gt;=75,"เชี่ยวชาญ",IF(BV171&gt;=65,"ชำนาญ",IF(BV171&gt;=55,"พัฒนา",IF(BV171&gt;=50,"เริ่มต้น","ไม่ผ่าน")))))))))</f>
        <v/>
      </c>
      <c r="BX171" s="1233" t="str">
        <f>IF($A$139&lt;&gt;"ชั้น"&amp;'01.ข้อมูลเบื้องต้น'!$H$2,"",IF(VLOOKUP($A171,'02.คีย์เทอม1'!$A$10:$GT$59,120,FALSE)="","",VLOOKUP($A171,'02.คีย์เทอม1'!$A$10:$GT$59,120,FALSE)))</f>
        <v/>
      </c>
      <c r="BY171" s="1233" t="str">
        <f>IF($A$139&lt;&gt;"ชั้น"&amp;'01.ข้อมูลเบื้องต้น'!$H$2,"",IF(VLOOKUP($A171,'03.คีย์เทอม2'!$A$10:$GT$59,120,FALSE)="","",VLOOKUP($A171,'03.คีย์เทอม2'!$A$10:$GT$59,120,FALSE)))</f>
        <v/>
      </c>
      <c r="BZ171" s="1262" t="str">
        <f t="shared" si="154"/>
        <v/>
      </c>
      <c r="CA171" s="1233" t="str">
        <f>IF('2.ชื่อนักเรียน'!R36="มส","มส",IF('2.ชื่อนักเรียน'!R36="ร","ร",IF('2.ชื่อนักเรียน'!R36="ย้าย","ย้าย",IF($B171="","",IF(BZ171="","",IF(BZ171&gt;=75,"เชี่ยวชาญ",IF(BZ171&gt;=65,"ชำนาญ",IF(BZ171&gt;=55,"พัฒนา",IF(BZ171&gt;=50,"เริ่มต้น","ไม่ผ่าน")))))))))</f>
        <v/>
      </c>
      <c r="CB171" s="1233" t="str">
        <f>IF($A$139&lt;&gt;"ชั้น"&amp;'01.ข้อมูลเบื้องต้น'!$H$2,"",IF(VLOOKUP($A171,'02.คีย์เทอม1'!$A$10:$GT$59,125,FALSE)="","",VLOOKUP($A171,'02.คีย์เทอม1'!$A$10:$GT$59,125,FALSE)))</f>
        <v/>
      </c>
      <c r="CC171" s="1233" t="str">
        <f>IF($A$139&lt;&gt;"ชั้น"&amp;'01.ข้อมูลเบื้องต้น'!$H$2,"",IF(VLOOKUP($A171,'03.คีย์เทอม2'!$A$10:$GT$59,125,FALSE)="","",VLOOKUP($A171,'03.คีย์เทอม2'!$A$10:$GT$59,125,FALSE)))</f>
        <v/>
      </c>
      <c r="CD171" s="1262" t="str">
        <f t="shared" si="155"/>
        <v/>
      </c>
      <c r="CE171" s="1233" t="str">
        <f>IF('2.ชื่อนักเรียน'!R36="มส","มส",IF('2.ชื่อนักเรียน'!R36="ร","ร",IF('2.ชื่อนักเรียน'!R36="ย้าย","ย้าย",IF($B171="","",IF(CD171="","",IF(CD171&gt;=75,"เชี่ยวชาญ",IF(CD171&gt;=65,"ชำนาญ",IF(CD171&gt;=55,"พัฒนา",IF(CD171&gt;=50,"เริ่มต้น","ไม่ผ่าน")))))))))</f>
        <v/>
      </c>
      <c r="CF171" s="1233" t="str">
        <f>IF($A$139&lt;&gt;"ชั้น"&amp;'01.ข้อมูลเบื้องต้น'!$H$2,"",IF(VLOOKUP($A171,'02.คีย์เทอม1'!$A$10:$GT$59,130,FALSE)="","",VLOOKUP($A171,'02.คีย์เทอม1'!$A$10:$GT$59,130,FALSE)))</f>
        <v/>
      </c>
      <c r="CG171" s="1233" t="str">
        <f>IF($A$139&lt;&gt;"ชั้น"&amp;'01.ข้อมูลเบื้องต้น'!$H$2,"",IF(VLOOKUP($A171,'03.คีย์เทอม2'!$A$10:$GT$59,130,FALSE)="","",VLOOKUP($A171,'03.คีย์เทอม2'!$A$10:$GT$59,130,FALSE)))</f>
        <v/>
      </c>
      <c r="CH171" s="1262" t="str">
        <f t="shared" si="156"/>
        <v/>
      </c>
      <c r="CI171" s="1233" t="str">
        <f>IF('2.ชื่อนักเรียน'!R36="มส","มส",IF('2.ชื่อนักเรียน'!R36="ร","ร",IF('2.ชื่อนักเรียน'!R36="ย้าย","ย้าย",IF($B171="","",IF(CH171="","",IF(CH171&gt;=75,"เชี่ยวชาญ",IF(CH171&gt;=65,"ชำนาญ",IF(CH171&gt;=55,"พัฒนา",IF(CH171&gt;=50,"เริ่มต้น","ไม่ผ่าน")))))))))</f>
        <v/>
      </c>
      <c r="CJ171" s="1233" t="str">
        <f>IF($A$139&lt;&gt;"ชั้น"&amp;'01.ข้อมูลเบื้องต้น'!$H$2,"",IF(VLOOKUP($A171,'02.คีย์เทอม1'!$A$10:$GT$59,135,FALSE)="","",VLOOKUP($A171,'02.คีย์เทอม1'!$A$10:$GT$59,135,FALSE)))</f>
        <v/>
      </c>
      <c r="CK171" s="1233" t="str">
        <f>IF($A$139&lt;&gt;"ชั้น"&amp;'01.ข้อมูลเบื้องต้น'!$H$2,"",IF(VLOOKUP($A171,'03.คีย์เทอม2'!$A$10:$GT$59,135,FALSE)="","",VLOOKUP($A171,'03.คีย์เทอม2'!$A$10:$GT$59,135,FALSE)))</f>
        <v/>
      </c>
      <c r="CL171" s="1262" t="str">
        <f t="shared" si="157"/>
        <v/>
      </c>
      <c r="CM171" s="1233" t="str">
        <f>IF('2.ชื่อนักเรียน'!R36="มส","มส",IF('2.ชื่อนักเรียน'!R36="ร","ร",IF('2.ชื่อนักเรียน'!R36="ย้าย","ย้าย",IF($B171="","",IF(CL171="","",IF(CL171&gt;=75,"เชี่ยวชาญ",IF(CL171&gt;=65,"ชำนาญ",IF(CL171&gt;=55,"พัฒนา",IF(CL171&gt;=50,"เริ่มต้น","ไม่ผ่าน")))))))))</f>
        <v/>
      </c>
      <c r="CN171" s="1233" t="str">
        <f>IF($A$139&lt;&gt;"ชั้น"&amp;'01.ข้อมูลเบื้องต้น'!$H$2,"",IF(VLOOKUP($A171,'02.คีย์เทอม1'!$A$10:$GT$59,140,FALSE)="","",VLOOKUP($A171,'02.คีย์เทอม1'!$A$10:$GT$59,140,FALSE)))</f>
        <v/>
      </c>
      <c r="CO171" s="1233" t="str">
        <f>IF($A$139&lt;&gt;"ชั้น"&amp;'01.ข้อมูลเบื้องต้น'!$H$2,"",IF(VLOOKUP($A171,'03.คีย์เทอม2'!$A$10:$GT$59,140,FALSE)="","",VLOOKUP($A171,'03.คีย์เทอม2'!$A$10:$GT$59,140,FALSE)))</f>
        <v/>
      </c>
      <c r="CP171" s="1262" t="str">
        <f t="shared" si="158"/>
        <v/>
      </c>
      <c r="CQ171" s="1233" t="str">
        <f>IF('2.ชื่อนักเรียน'!R36="มส","มส",IF('2.ชื่อนักเรียน'!R36="ร","ร",IF('2.ชื่อนักเรียน'!R36="ย้าย","ย้าย",IF($B171="","",IF(CP171="","",IF(CP171&gt;=75,"เชี่ยวชาญ",IF(CP171&gt;=65,"ชำนาญ",IF(CP171&gt;=55,"พัฒนา",IF(CP171&gt;=50,"เริ่มต้น","ไม่ผ่าน")))))))))</f>
        <v/>
      </c>
      <c r="CR171" s="1233" t="str">
        <f>IF($A$139&lt;&gt;"ชั้น"&amp;'01.ข้อมูลเบื้องต้น'!$H$2,"",IF(VLOOKUP($A171,'02.คีย์เทอม1'!$A$10:$GT$59,145,FALSE)="","",VLOOKUP($A171,'02.คีย์เทอม1'!$A$10:$GT$59,145,FALSE)))</f>
        <v/>
      </c>
      <c r="CS171" s="1233" t="str">
        <f>IF($A$139&lt;&gt;"ชั้น"&amp;'01.ข้อมูลเบื้องต้น'!$H$2,"",IF(VLOOKUP($A171,'03.คีย์เทอม2'!$A$10:$GT$59,145,FALSE)="","",VLOOKUP($A171,'03.คีย์เทอม2'!$A$10:$GT$59,145,FALSE)))</f>
        <v/>
      </c>
      <c r="CT171" s="1262" t="str">
        <f t="shared" si="159"/>
        <v/>
      </c>
      <c r="CU171" s="1233" t="str">
        <f>IF('2.ชื่อนักเรียน'!R36="มส","มส",IF('2.ชื่อนักเรียน'!R36="ร","ร",IF('2.ชื่อนักเรียน'!R36="ย้าย","ย้าย",IF($B171="","",IF(CT171="","",IF(CT171&gt;=75,"เชี่ยวชาญ",IF(CT171&gt;=65,"ชำนาญ",IF(CT171&gt;=55,"พัฒนา",IF(CT171&gt;=50,"เริ่มต้น","ไม่ผ่าน")))))))))</f>
        <v/>
      </c>
      <c r="CV171" s="1233" t="str">
        <f>IF($A$139&lt;&gt;"ชั้น"&amp;'01.ข้อมูลเบื้องต้น'!$H$2,"",IF(VLOOKUP($A171,'02.คีย์เทอม1'!$A$10:$GT$59,150,FALSE)="","",VLOOKUP($A171,'02.คีย์เทอม1'!$A$10:$GT$59,150,FALSE)))</f>
        <v/>
      </c>
      <c r="CW171" s="1233" t="str">
        <f>IF($A$139&lt;&gt;"ชั้น"&amp;'01.ข้อมูลเบื้องต้น'!$H$2,"",IF(VLOOKUP($A171,'03.คีย์เทอม2'!$A$10:$GT$59,150,FALSE)="","",VLOOKUP($A171,'03.คีย์เทอม2'!$A$10:$GT$59,150,FALSE)))</f>
        <v/>
      </c>
      <c r="CX171" s="1262" t="str">
        <f t="shared" si="160"/>
        <v/>
      </c>
      <c r="CY171" s="1233" t="str">
        <f>IF('2.ชื่อนักเรียน'!R36="มส","มส",IF('2.ชื่อนักเรียน'!R36="ร","ร",IF('2.ชื่อนักเรียน'!R36="ย้าย","ย้าย",IF($B171="","",IF(CX171="","",IF(CX171&gt;=75,"เชี่ยวชาญ",IF(CX171&gt;=65,"ชำนาญ",IF(CX171&gt;=55,"พัฒนา",IF(CX171&gt;=50,"เริ่มต้น","ไม่ผ่าน")))))))))</f>
        <v/>
      </c>
      <c r="CZ171" s="1233" t="str">
        <f>IF($A$139&lt;&gt;"ชั้น"&amp;'01.ข้อมูลเบื้องต้น'!$H$2,"",IF(VLOOKUP($A171,'02.คีย์เทอม1'!$A$10:$GT$59,155,FALSE)="","",VLOOKUP($A171,'02.คีย์เทอม1'!$A$10:$GT$59,155,FALSE)))</f>
        <v/>
      </c>
      <c r="DA171" s="1233" t="str">
        <f>IF($A$139&lt;&gt;"ชั้น"&amp;'01.ข้อมูลเบื้องต้น'!$H$2,"",IF(VLOOKUP($A171,'03.คีย์เทอม2'!$A$10:$GT$59,155,FALSE)="","",VLOOKUP($A171,'03.คีย์เทอม2'!$A$10:$GT$59,155,FALSE)))</f>
        <v/>
      </c>
      <c r="DB171" s="1262" t="str">
        <f t="shared" si="161"/>
        <v/>
      </c>
      <c r="DC171" s="1233" t="str">
        <f>IF('2.ชื่อนักเรียน'!R36="มส","มส",IF('2.ชื่อนักเรียน'!R36="ร","ร",IF('2.ชื่อนักเรียน'!R36="ย้าย","ย้าย",IF($B171="","",IF(DB171="","",IF(DB171&gt;=75,"เชี่ยวชาญ",IF(DB171&gt;=65,"ชำนาญ",IF(DB171&gt;=55,"พัฒนา",IF(DB171&gt;=50,"เริ่มต้น","ไม่ผ่าน")))))))))</f>
        <v/>
      </c>
      <c r="DD171" s="1233" t="str">
        <f>IF($A$139&lt;&gt;"ชั้น"&amp;'01.ข้อมูลเบื้องต้น'!$H$2,"",IF(VLOOKUP($A171,'02.คีย์เทอม1'!$A$10:$GT$59,160,FALSE)="","",VLOOKUP($A171,'02.คีย์เทอม1'!$A$10:$GT$59,160,FALSE)))</f>
        <v/>
      </c>
      <c r="DE171" s="1233" t="str">
        <f>IF($A$139&lt;&gt;"ชั้น"&amp;'01.ข้อมูลเบื้องต้น'!$H$2,"",IF(VLOOKUP($A171,'03.คีย์เทอม2'!$A$10:$GT$59,160,FALSE)="","",VLOOKUP($A171,'03.คีย์เทอม2'!$A$10:$GT$59,160,FALSE)))</f>
        <v/>
      </c>
      <c r="DF171" s="1262" t="str">
        <f t="shared" si="162"/>
        <v/>
      </c>
      <c r="DG171" s="1233" t="str">
        <f>IF('2.ชื่อนักเรียน'!R36="มส","มส",IF('2.ชื่อนักเรียน'!R36="ร","ร",IF('2.ชื่อนักเรียน'!R36="ย้าย","ย้าย",IF($B171="","",IF(DF171="","",IF(DF171&gt;=75,"เชี่ยวชาญ",IF(DF171&gt;=65,"ชำนาญ",IF(DF171&gt;=55,"พัฒนา",IF(DF171&gt;=50,"เริ่มต้น","ไม่ผ่าน")))))))))</f>
        <v/>
      </c>
      <c r="DH171" s="1233" t="str">
        <f>IF($A$139&lt;&gt;"ชั้น"&amp;'01.ข้อมูลเบื้องต้น'!$H$2,"",IF(VLOOKUP($A171,'02.คีย์เทอม1'!$A$10:$GT$59,165,FALSE)="","",VLOOKUP($A171,'02.คีย์เทอม1'!$A$10:$GT$59,165,FALSE)))</f>
        <v/>
      </c>
      <c r="DI171" s="1233" t="str">
        <f>IF($A$139&lt;&gt;"ชั้น"&amp;'01.ข้อมูลเบื้องต้น'!$H$2,"",IF(VLOOKUP($A171,'03.คีย์เทอม2'!$A$10:$GT$59,165,FALSE)="","",VLOOKUP($A171,'03.คีย์เทอม2'!$A$10:$GT$59,165,FALSE)))</f>
        <v/>
      </c>
      <c r="DJ171" s="1262" t="str">
        <f t="shared" si="163"/>
        <v/>
      </c>
      <c r="DK171" s="1233" t="str">
        <f>IF('2.ชื่อนักเรียน'!R36="มส","มส",IF('2.ชื่อนักเรียน'!R36="ร","ร",IF('2.ชื่อนักเรียน'!R36="ย้าย","ย้าย",IF($B171="","",IF(DJ171="","",IF(DJ171&gt;=75,"เชี่ยวชาญ",IF(DJ171&gt;=65,"ชำนาญ",IF(DJ171&gt;=55,"พัฒนา",IF(DJ171&gt;=50,"เริ่มต้น","ไม่ผ่าน")))))))))</f>
        <v/>
      </c>
      <c r="DL171" s="1233" t="str">
        <f>IF($A$139&lt;&gt;"ชั้น"&amp;'01.ข้อมูลเบื้องต้น'!$H$2,"",IF(VLOOKUP($A171,'02.คีย์เทอม1'!$A$10:$GT$59,170,FALSE)="","",VLOOKUP($A171,'02.คีย์เทอม1'!$A$10:$GT$59,170,FALSE)))</f>
        <v/>
      </c>
      <c r="DM171" s="1233" t="str">
        <f>IF($A$139&lt;&gt;"ชั้น"&amp;'01.ข้อมูลเบื้องต้น'!$H$2,"",IF(VLOOKUP($A171,'03.คีย์เทอม2'!$A$10:$GT$59,170,FALSE)="","",VLOOKUP($A171,'03.คีย์เทอม2'!$A$10:$GT$59,170,FALSE)))</f>
        <v/>
      </c>
      <c r="DN171" s="1262" t="str">
        <f t="shared" si="164"/>
        <v/>
      </c>
      <c r="DO171" s="1233" t="str">
        <f>IF('2.ชื่อนักเรียน'!R36="มส","มส",IF('2.ชื่อนักเรียน'!R36="ร","ร",IF('2.ชื่อนักเรียน'!R36="ย้าย","ย้าย",IF($B171="","",IF(DN171="","",IF(DN171&gt;=75,"เชี่ยวชาญ",IF(DN171&gt;=65,"ชำนาญ",IF(DN171&gt;=55,"พัฒนา",IF(DN171&gt;=50,"เริ่มต้น","ไม่ผ่าน")))))))))</f>
        <v/>
      </c>
      <c r="DP171" s="1233" t="str">
        <f>IF($A$139&lt;&gt;"ชั้น"&amp;'01.ข้อมูลเบื้องต้น'!$H$2,"",IF(VLOOKUP($A171,'02.คีย์เทอม1'!$A$10:$GT$59,175,FALSE)="","",VLOOKUP($A171,'02.คีย์เทอม1'!$A$10:$GT$59,175,FALSE)))</f>
        <v/>
      </c>
      <c r="DQ171" s="1233" t="str">
        <f>IF($A$139&lt;&gt;"ชั้น"&amp;'01.ข้อมูลเบื้องต้น'!$H$2,"",IF(VLOOKUP($A171,'03.คีย์เทอม2'!$A$10:$GT$59,175,FALSE)="","",VLOOKUP($A171,'03.คีย์เทอม2'!$A$10:$GT$59,175,FALSE)))</f>
        <v/>
      </c>
      <c r="DR171" s="1262" t="str">
        <f t="shared" si="165"/>
        <v/>
      </c>
      <c r="DS171" s="1233" t="str">
        <f>IF('2.ชื่อนักเรียน'!R36="มส","มส",IF('2.ชื่อนักเรียน'!R36="ร","ร",IF('2.ชื่อนักเรียน'!R36="ย้าย","ย้าย",IF($B171="","",IF(DR171="","",IF(DR171&gt;=75,"เชี่ยวชาญ",IF(DR171&gt;=65,"ชำนาญ",IF(DR171&gt;=55,"พัฒนา",IF(DR171&gt;=50,"เริ่มต้น","ไม่ผ่าน")))))))))</f>
        <v/>
      </c>
      <c r="DT171" s="1233" t="str">
        <f>IF($A$139&lt;&gt;"ชั้น"&amp;'01.ข้อมูลเบื้องต้น'!$H$2,"",IF(VLOOKUP($A171,'02.คีย์เทอม1'!$A$10:$GT$59,180,FALSE)="","",VLOOKUP($A171,'02.คีย์เทอม1'!$A$10:$GT$59,180,FALSE)))</f>
        <v/>
      </c>
      <c r="DU171" s="1233" t="str">
        <f>IF($A$139&lt;&gt;"ชั้น"&amp;'01.ข้อมูลเบื้องต้น'!$H$2,"",IF(VLOOKUP($A171,'03.คีย์เทอม2'!$A$10:$GT$59,180,FALSE)="","",VLOOKUP($A171,'03.คีย์เทอม2'!$A$10:$GT$59,180,FALSE)))</f>
        <v/>
      </c>
      <c r="DV171" s="1262" t="str">
        <f t="shared" si="166"/>
        <v/>
      </c>
      <c r="DW171" s="1233" t="str">
        <f>IF('2.ชื่อนักเรียน'!R36="มส","มส",IF('2.ชื่อนักเรียน'!R36="ร","ร",IF('2.ชื่อนักเรียน'!R36="ย้าย","ย้าย",IF($B171="","",IF(DV171="","",IF(DV171&gt;=75,"เชี่ยวชาญ",IF(DV171&gt;=65,"ชำนาญ",IF(DV171&gt;=55,"พัฒนา",IF(DV171&gt;=50,"เริ่มต้น","ไม่ผ่าน")))))))))</f>
        <v/>
      </c>
    </row>
    <row r="172" spans="1:127" ht="16.8" customHeight="1">
      <c r="A172" s="1323">
        <v>27</v>
      </c>
      <c r="B172" s="1312" t="str">
        <f>IF('2.ชื่อนักเรียน'!C37="","",'2.ชื่อนักเรียน'!C37)</f>
        <v/>
      </c>
      <c r="C172" s="1313" t="str">
        <f>IF('2.ชื่อนักเรียน'!D37="","",'2.ชื่อนักเรียน'!D37)</f>
        <v/>
      </c>
      <c r="D172" s="1314" t="str">
        <f>IF($A$139&lt;&gt;"ชั้น"&amp;'01.ข้อมูลเบื้องต้น'!$H$2,"",IF(AK172="","",AK172))</f>
        <v/>
      </c>
      <c r="E172" s="1314" t="str">
        <f>IF($A$139&lt;&gt;"ชั้น"&amp;'01.ข้อมูลเบื้องต้น'!$H$2,"",IF(AO172="","",AO172))</f>
        <v/>
      </c>
      <c r="F172" s="1315" t="str">
        <f>IF($A$139&lt;&gt;"ชั้น"&amp;'01.ข้อมูลเบื้องต้น'!$H$2,"",IF(AS172="","",AS172))</f>
        <v/>
      </c>
      <c r="G172" s="1326" t="str">
        <f>IF($A$139&lt;&gt;"ชั้น"&amp;'01.ข้อมูลเบื้องต้น'!$H$2,"",IF(AW172="","",AW172))</f>
        <v/>
      </c>
      <c r="H172" s="1327" t="str">
        <f>IF($A$139&lt;&gt;"ชั้น"&amp;'01.ข้อมูลเบื้องต้น'!$H$2,"",IF(BA172="","",BA172))</f>
        <v/>
      </c>
      <c r="I172" s="1327" t="str">
        <f>IF($A$139&lt;&gt;"ชั้น"&amp;'01.ข้อมูลเบื้องต้น'!$H$2,"",IF(BE172="","",BE172))</f>
        <v/>
      </c>
      <c r="J172" s="1327" t="str">
        <f>IF($A$139&lt;&gt;"ชั้น"&amp;'01.ข้อมูลเบื้องต้น'!$H$2,"",IF(BI172="","",BI172))</f>
        <v/>
      </c>
      <c r="K172" s="1327" t="str">
        <f>IF($A$139&lt;&gt;"ชั้น"&amp;'01.ข้อมูลเบื้องต้น'!$H$2,"",IF(BM172="","",BM172))</f>
        <v/>
      </c>
      <c r="L172" s="1328" t="str">
        <f>IF($A$139&lt;&gt;"ชั้น"&amp;'01.ข้อมูลเบื้องต้น'!$H$2,"",IF(BO172="","",BO172))</f>
        <v/>
      </c>
      <c r="M172" s="1326" t="str">
        <f>IF($A$139&lt;&gt;"ชั้น"&amp;'01.ข้อมูลเบื้องต้น'!$H$2,"",IF(BS172="","",BS172))</f>
        <v/>
      </c>
      <c r="N172" s="1327" t="str">
        <f>IF($A$139&lt;&gt;"ชั้น"&amp;'01.ข้อมูลเบื้องต้น'!$H$2,"",IF(BW172="","",BW172))</f>
        <v/>
      </c>
      <c r="O172" s="1327" t="str">
        <f>IF($A$139&lt;&gt;"ชั้น"&amp;'01.ข้อมูลเบื้องต้น'!$H$2,"",IF(CA172="","",CA172))</f>
        <v/>
      </c>
      <c r="P172" s="1327" t="str">
        <f>IF($A$139&lt;&gt;"ชั้น"&amp;'01.ข้อมูลเบื้องต้น'!$H$2,"",IF(CE172="","",CE172))</f>
        <v/>
      </c>
      <c r="Q172" s="1327" t="str">
        <f>IF($A$139&lt;&gt;"ชั้น"&amp;'01.ข้อมูลเบื้องต้น'!$H$2,"",IF(CI172="","",CI172))</f>
        <v/>
      </c>
      <c r="R172" s="1327" t="str">
        <f>IF($A$139&lt;&gt;"ชั้น"&amp;'01.ข้อมูลเบื้องต้น'!$H$2,"",IF(CM172="","",CM172))</f>
        <v/>
      </c>
      <c r="S172" s="1327" t="str">
        <f>IF($A$139&lt;&gt;"ชั้น"&amp;'01.ข้อมูลเบื้องต้น'!$H$2,"",IF(CQ172="","",CQ172))</f>
        <v/>
      </c>
      <c r="T172" s="1327" t="str">
        <f>IF($A$139&lt;&gt;"ชั้น"&amp;'01.ข้อมูลเบื้องต้น'!$H$2,"",IF(CU172="","",CU172))</f>
        <v/>
      </c>
      <c r="U172" s="1327" t="str">
        <f>IF($A$139&lt;&gt;"ชั้น"&amp;'01.ข้อมูลเบื้องต้น'!$H$2,"",IF(CY172="","",CY172))</f>
        <v/>
      </c>
      <c r="V172" s="1327" t="str">
        <f>IF($A$139&lt;&gt;"ชั้น"&amp;'01.ข้อมูลเบื้องต้น'!$H$2,"",IF(DC172="","",DC172))</f>
        <v/>
      </c>
      <c r="W172" s="1327" t="str">
        <f>IF($A$139&lt;&gt;"ชั้น"&amp;'01.ข้อมูลเบื้องต้น'!$H$2,"",IF(DG172="","",DG172))</f>
        <v/>
      </c>
      <c r="X172" s="1327" t="str">
        <f>IF($A$139&lt;&gt;"ชั้น"&amp;'01.ข้อมูลเบื้องต้น'!$H$2,"",IF(DK172="","",DK172))</f>
        <v/>
      </c>
      <c r="Y172" s="1327" t="str">
        <f>IF($A$139&lt;&gt;"ชั้น"&amp;'01.ข้อมูลเบื้องต้น'!$H$2,"",IF(DO172="","",DO172))</f>
        <v/>
      </c>
      <c r="Z172" s="1327" t="str">
        <f>IF($A$139&lt;&gt;"ชั้น"&amp;'01.ข้อมูลเบื้องต้น'!$H$2,"",IF(DS172="","",DS172))</f>
        <v/>
      </c>
      <c r="AA172" s="1420" t="str">
        <f>IF($A$139&lt;&gt;"ชั้น"&amp;'01.ข้อมูลเบื้องต้น'!$H$2,"",IF(DW172="","",DW172))</f>
        <v/>
      </c>
      <c r="AB172" s="1330" t="str">
        <f>IF($A$139&lt;&gt;"ชั้น"&amp;'01.ข้อมูลเบื้องต้น'!$H$2,"",'7.พัฒนาผู้เรียน'!G37)</f>
        <v/>
      </c>
      <c r="AC172" s="1331" t="str">
        <f>IF($A$139&lt;&gt;"ชั้น"&amp;'01.ข้อมูลเบื้องต้น'!$H$2,"",'9.คุณลักษณะ'!I37)</f>
        <v/>
      </c>
      <c r="AH172" s="1233" t="str">
        <f>IF($A$139&lt;&gt;"ชั้น"&amp;'01.ข้อมูลเบื้องต้น'!$H$2,"",IF(VLOOKUP($A172,'02.คีย์เทอม1'!$A$10:$GT$59,189,FALSE)="","",VLOOKUP($A172,'02.คีย์เทอม1'!$A$10:$GT$59,189,FALSE)))</f>
        <v/>
      </c>
      <c r="AI172" s="1233" t="str">
        <f>IF($A$139&lt;&gt;"ชั้น"&amp;'01.ข้อมูลเบื้องต้น'!$H$2,"",IF(VLOOKUP($A172,'03.คีย์เทอม2'!$A$10:$GT$59,189,FALSE)="","",VLOOKUP($A172,'03.คีย์เทอม2'!$A$10:$GT$59,189,FALSE)))</f>
        <v/>
      </c>
      <c r="AJ172" s="1262" t="str">
        <f t="shared" si="120"/>
        <v/>
      </c>
      <c r="AK172" s="1233" t="str">
        <f>IF('2.ชื่อนักเรียน'!R37="มส","มส",IF('2.ชื่อนักเรียน'!R37="ร","ร",IF('2.ชื่อนักเรียน'!R37="ย้าย","ย้าย",IF($B172="","",IF(AJ172="","",IF(AJ172&gt;=75,"เชี่ยวชาญ",IF(AJ172&gt;=65,"ชำนาญ",IF(AJ172&gt;=55,"พัฒนา",IF(AJ172&gt;=50,"เริ่มต้น","ไม่ผ่าน")))))))))</f>
        <v/>
      </c>
      <c r="AL172" s="1233" t="str">
        <f>IF($A$139&lt;&gt;"ชั้น"&amp;'01.ข้อมูลเบื้องต้น'!$H$2,"",IF(VLOOKUP($A172,'02.คีย์เทอม1'!$A$10:$GT$59,193,FALSE)="","",VLOOKUP($A172,'02.คีย์เทอม1'!$A$10:$GT$59,193,FALSE)))</f>
        <v/>
      </c>
      <c r="AM172" s="1233" t="str">
        <f>IF($A$139&lt;&gt;"ชั้น"&amp;'01.ข้อมูลเบื้องต้น'!$H$2,"",IF(VLOOKUP($A172,'03.คีย์เทอม2'!$A$10:$GT$59,193,FALSE)="","",VLOOKUP($A172,'03.คีย์เทอม2'!$A$10:$GT$59,193,FALSE)))</f>
        <v/>
      </c>
      <c r="AN172" s="1262" t="str">
        <f t="shared" si="144"/>
        <v/>
      </c>
      <c r="AO172" s="1233" t="str">
        <f>IF('2.ชื่อนักเรียน'!R37="มส","มส",IF('2.ชื่อนักเรียน'!R37="ร","ร",IF('2.ชื่อนักเรียน'!R37="ย้าย","ย้าย",IF($B172="","",IF(AN172="","",IF(AN172&gt;=75,"เชี่ยวชาญ",IF(AN172&gt;=65,"ชำนาญ",IF(AN172&gt;=55,"พัฒนา",IF(AN172&gt;=50,"เริ่มต้น","ไม่ผ่าน")))))))))</f>
        <v/>
      </c>
      <c r="AP172" s="1233" t="str">
        <f>IF($A$139&lt;&gt;"ชั้น"&amp;'01.ข้อมูลเบื้องต้น'!$H$2,"",IF(VLOOKUP($A172,'02.คีย์เทอม1'!$A$10:$GT$59,195,FALSE)="","",VLOOKUP($A172,'02.คีย์เทอม1'!$A$10:$GT$59,195,FALSE)))</f>
        <v/>
      </c>
      <c r="AQ172" s="1233" t="str">
        <f>IF($A$139&lt;&gt;"ชั้น"&amp;'01.ข้อมูลเบื้องต้น'!$H$2,"",IF(VLOOKUP($A172,'03.คีย์เทอม2'!$A$10:$GT$59,195,FALSE)="","",VLOOKUP($A172,'03.คีย์เทอม2'!$A$10:$GT$59,195,FALSE)))</f>
        <v/>
      </c>
      <c r="AR172" s="1262" t="str">
        <f t="shared" si="145"/>
        <v/>
      </c>
      <c r="AS172" s="1233" t="str">
        <f>IF('2.ชื่อนักเรียน'!R37="มส","มส",IF('2.ชื่อนักเรียน'!R37="ร","ร",IF('2.ชื่อนักเรียน'!R37="ย้าย","ย้าย",IF($B172="","",IF(AR172="","",IF(AR172&gt;=75,"เชี่ยวชาญ",IF(AR172&gt;=65,"ชำนาญ",IF(AR172&gt;=55,"พัฒนา",IF(AR172&gt;=50,"เริ่มต้น","ไม่ผ่าน")))))))))</f>
        <v/>
      </c>
      <c r="AT172" s="1233" t="str">
        <f>IF($A$139&lt;&gt;"ชั้น"&amp;'01.ข้อมูลเบื้องต้น'!$H$2,"",IF(VLOOKUP($A172,'02.คีย์เทอม1'!$A$10:$GT$59,196,FALSE)="","",VLOOKUP($A172,'02.คีย์เทอม1'!$A$10:$GT$59,196,FALSE)))</f>
        <v/>
      </c>
      <c r="AU172" s="1233" t="str">
        <f>IF($A$139&lt;&gt;"ชั้น"&amp;'01.ข้อมูลเบื้องต้น'!$H$2,"",IF(VLOOKUP($A172,'03.คีย์เทอม2'!$A$10:$GT$59,196,FALSE)="","",VLOOKUP($A172,'03.คีย์เทอม2'!$A$10:$GT$59,196,FALSE)))</f>
        <v/>
      </c>
      <c r="AV172" s="1262" t="str">
        <f t="shared" si="146"/>
        <v/>
      </c>
      <c r="AW172" s="1233" t="str">
        <f>IF('2.ชื่อนักเรียน'!R37="มส","มส",IF('2.ชื่อนักเรียน'!R37="ร","ร",IF('2.ชื่อนักเรียน'!R37="ย้าย","ย้าย",IF($B172="","",IF(AV172="","",IF(AV172&gt;=75,"เชี่ยวชาญ",IF(AV172&gt;=65,"ชำนาญ",IF(AV172&gt;=55,"พัฒนา",IF(AV172&gt;=50,"เริ่มต้น","ไม่ผ่าน")))))))))</f>
        <v/>
      </c>
      <c r="AX172" s="1233" t="str">
        <f>IF($A$139&lt;&gt;"ชั้น"&amp;'01.ข้อมูลเบื้องต้น'!$H$2,"",IF(VLOOKUP($A172,'02.คีย์เทอม1'!$A$10:$GT$59,197,FALSE)="","",VLOOKUP($A172,'02.คีย์เทอม1'!$A$10:$GT$59,197,FALSE)))</f>
        <v/>
      </c>
      <c r="AY172" s="1233" t="str">
        <f>IF($A$139&lt;&gt;"ชั้น"&amp;'01.ข้อมูลเบื้องต้น'!$H$2,"",IF(VLOOKUP($A172,'03.คีย์เทอม2'!$A$10:$GT$59,197,FALSE)="","",VLOOKUP($A172,'03.คีย์เทอม2'!$A$10:$GT$59,197,FALSE)))</f>
        <v/>
      </c>
      <c r="AZ172" s="1262" t="str">
        <f t="shared" si="147"/>
        <v/>
      </c>
      <c r="BA172" s="1233" t="str">
        <f>IF('2.ชื่อนักเรียน'!R37="มส","มส",IF('2.ชื่อนักเรียน'!R37="ร","ร",IF('2.ชื่อนักเรียน'!R37="ย้าย","ย้าย",IF($B172="","",IF(AZ172="","",IF(AZ172&gt;=75,"เชี่ยวชาญ",IF(AZ172&gt;=65,"ชำนาญ",IF(AZ172&gt;=55,"พัฒนา",IF(AZ172&gt;=50,"เริ่มต้น","ไม่ผ่าน")))))))))</f>
        <v/>
      </c>
      <c r="BB172" s="1233" t="str">
        <f>IF($A$139&lt;&gt;"ชั้น"&amp;'01.ข้อมูลเบื้องต้น'!$H$2,"",IF(VLOOKUP($A172,'02.คีย์เทอม1'!$A$10:$GT$59,198,FALSE)="","",VLOOKUP($A172,'02.คีย์เทอม1'!$A$10:$GT$59,198,FALSE)))</f>
        <v/>
      </c>
      <c r="BC172" s="1233" t="str">
        <f>IF($A$139&lt;&gt;"ชั้น"&amp;'01.ข้อมูลเบื้องต้น'!$H$2,"",IF(VLOOKUP($A172,'03.คีย์เทอม2'!$A$10:$GT$59,198,FALSE)="","",VLOOKUP($A172,'03.คีย์เทอม2'!$A$10:$GT$59,198,FALSE)))</f>
        <v/>
      </c>
      <c r="BD172" s="1262" t="str">
        <f t="shared" si="148"/>
        <v/>
      </c>
      <c r="BE172" s="1233" t="str">
        <f>IF('2.ชื่อนักเรียน'!R37="มส","มส",IF('2.ชื่อนักเรียน'!R37="ร","ร",IF('2.ชื่อนักเรียน'!R37="ย้าย","ย้าย",IF($B172="","",IF(BD172="","",IF(BD172&gt;=75,"เชี่ยวชาญ",IF(BD172&gt;=65,"ชำนาญ",IF(BD172&gt;=55,"พัฒนา",IF(BD172&gt;=50,"เริ่มต้น","ไม่ผ่าน")))))))))</f>
        <v/>
      </c>
      <c r="BF172" s="1233" t="str">
        <f>IF($A$139&lt;&gt;"ชั้น"&amp;'01.ข้อมูลเบื้องต้น'!$H$2,"",IF(VLOOKUP($A172,'02.คีย์เทอม1'!$A$10:$GT$59,199,FALSE)="","",VLOOKUP($A172,'02.คีย์เทอม1'!$A$10:$GT$59,199,FALSE)))</f>
        <v/>
      </c>
      <c r="BG172" s="1233" t="str">
        <f>IF($A$139&lt;&gt;"ชั้น"&amp;'01.ข้อมูลเบื้องต้น'!$H$2,"",IF(VLOOKUP($A172,'03.คีย์เทอม2'!$A$10:$GT$59,199,FALSE)="","",VLOOKUP($A172,'03.คีย์เทอม2'!$A$10:$GT$59,199,FALSE)))</f>
        <v/>
      </c>
      <c r="BH172" s="1262" t="str">
        <f t="shared" si="149"/>
        <v/>
      </c>
      <c r="BI172" s="1233" t="str">
        <f>IF('2.ชื่อนักเรียน'!R37="มส","มส",IF('2.ชื่อนักเรียน'!R37="ร","ร",IF('2.ชื่อนักเรียน'!R37="ย้าย","ย้าย",IF($B172="","",IF(BH172="","",IF(BH172&gt;=75,"เชี่ยวชาญ",IF(BH172&gt;=65,"ชำนาญ",IF(BH172&gt;=55,"พัฒนา",IF(BH172&gt;=50,"เริ่มต้น","ไม่ผ่าน")))))))))</f>
        <v/>
      </c>
      <c r="BJ172" s="1233" t="str">
        <f>IF($A$139&lt;&gt;"ชั้น"&amp;'01.ข้อมูลเบื้องต้น'!$H$2,"",IF(VLOOKUP($A172,'02.คีย์เทอม1'!$A$10:$GT$59,200,FALSE)="","",VLOOKUP($A172,'02.คีย์เทอม1'!$A$10:$GT$59,200,FALSE)))</f>
        <v/>
      </c>
      <c r="BK172" s="1233" t="str">
        <f>IF($A$139&lt;&gt;"ชั้น"&amp;'01.ข้อมูลเบื้องต้น'!$H$2,"",IF(VLOOKUP($A172,'03.คีย์เทอม2'!$A$10:$GT$59,200,FALSE)="","",VLOOKUP($A172,'03.คีย์เทอม2'!$A$10:$GT$59,200,FALSE)))</f>
        <v/>
      </c>
      <c r="BL172" s="1262" t="str">
        <f t="shared" si="150"/>
        <v/>
      </c>
      <c r="BM172" s="1233" t="str">
        <f>IF('2.ชื่อนักเรียน'!R37="มส","มส",IF('2.ชื่อนักเรียน'!R37="ร","ร",IF('2.ชื่อนักเรียน'!R37="ย้าย","ย้าย",IF($B172="","",IF(BL172="","",IF(BL172&gt;=75,"เชี่ยวชาญ",IF(BL172&gt;=65,"ชำนาญ",IF(BL172&gt;=55,"พัฒนา",IF(BL172&gt;=50,"เริ่มต้น","ไม่ผ่าน")))))))))</f>
        <v/>
      </c>
      <c r="BN172" s="1262" t="str">
        <f t="shared" si="151"/>
        <v/>
      </c>
      <c r="BO172" s="1233" t="str">
        <f>IF('2.ชื่อนักเรียน'!R37="มส","มส",IF('2.ชื่อนักเรียน'!R37="ร","ร",IF('2.ชื่อนักเรียน'!R37="ย้าย","ย้าย",IF($B172="","",IF(BN172="","",IF(BN172&gt;=75,"เชี่ยวชาญ",IF(BN172&gt;=65,"ชำนาญ",IF(BN172&gt;=55,"พัฒนา",IF(BN172&gt;=50,"เริ่มต้น","ไม่ผ่าน")))))))))</f>
        <v/>
      </c>
      <c r="BP172" s="1233" t="str">
        <f>IF($A$139&lt;&gt;"ชั้น"&amp;'01.ข้อมูลเบื้องต้น'!$H$2,"",IF(VLOOKUP($A172,'02.คีย์เทอม1'!$A$10:$GT$59,110,FALSE)="","",VLOOKUP($A172,'02.คีย์เทอม1'!$A$10:$GT$59,110,FALSE)))</f>
        <v/>
      </c>
      <c r="BQ172" s="1233" t="str">
        <f>IF($A$139&lt;&gt;"ชั้น"&amp;'01.ข้อมูลเบื้องต้น'!$H$2,"",IF(VLOOKUP($A172,'03.คีย์เทอม2'!$A$10:$GT$59,110,FALSE)="","",VLOOKUP($A172,'03.คีย์เทอม2'!$A$10:$GT$59,110,FALSE)))</f>
        <v/>
      </c>
      <c r="BR172" s="1262" t="str">
        <f t="shared" si="152"/>
        <v/>
      </c>
      <c r="BS172" s="1233" t="str">
        <f>IF('2.ชื่อนักเรียน'!R37="มส","มส",IF('2.ชื่อนักเรียน'!R37="ร","ร",IF('2.ชื่อนักเรียน'!R37="ย้าย","ย้าย",IF($B172="","",IF(BR172="","",IF(BR172&gt;=75,"เชี่ยวชาญ",IF(BR172&gt;=65,"ชำนาญ",IF(BR172&gt;=55,"พัฒนา",IF(BR172&gt;=50,"เริ่มต้น","ไม่ผ่าน")))))))))</f>
        <v/>
      </c>
      <c r="BT172" s="1233" t="str">
        <f>IF($A$139&lt;&gt;"ชั้น"&amp;'01.ข้อมูลเบื้องต้น'!$H$2,"",IF(VLOOKUP($A172,'02.คีย์เทอม1'!$A$10:$GT$59,115,FALSE)="","",VLOOKUP($A172,'02.คีย์เทอม1'!$A$10:$GT$59,115,FALSE)))</f>
        <v/>
      </c>
      <c r="BU172" s="1233" t="str">
        <f>IF($A$139&lt;&gt;"ชั้น"&amp;'01.ข้อมูลเบื้องต้น'!$H$2,"",IF(VLOOKUP($A172,'03.คีย์เทอม2'!$A$10:$GT$59,115,FALSE)="","",VLOOKUP($A172,'03.คีย์เทอม2'!$A$10:$GT$59,115,FALSE)))</f>
        <v/>
      </c>
      <c r="BV172" s="1262" t="str">
        <f t="shared" si="153"/>
        <v/>
      </c>
      <c r="BW172" s="1233" t="str">
        <f>IF('2.ชื่อนักเรียน'!R37="มส","มส",IF('2.ชื่อนักเรียน'!R37="ร","ร",IF('2.ชื่อนักเรียน'!R37="ย้าย","ย้าย",IF($B172="","",IF(BV172="","",IF(BV172&gt;=75,"เชี่ยวชาญ",IF(BV172&gt;=65,"ชำนาญ",IF(BV172&gt;=55,"พัฒนา",IF(BV172&gt;=50,"เริ่มต้น","ไม่ผ่าน")))))))))</f>
        <v/>
      </c>
      <c r="BX172" s="1233" t="str">
        <f>IF($A$139&lt;&gt;"ชั้น"&amp;'01.ข้อมูลเบื้องต้น'!$H$2,"",IF(VLOOKUP($A172,'02.คีย์เทอม1'!$A$10:$GT$59,120,FALSE)="","",VLOOKUP($A172,'02.คีย์เทอม1'!$A$10:$GT$59,120,FALSE)))</f>
        <v/>
      </c>
      <c r="BY172" s="1233" t="str">
        <f>IF($A$139&lt;&gt;"ชั้น"&amp;'01.ข้อมูลเบื้องต้น'!$H$2,"",IF(VLOOKUP($A172,'03.คีย์เทอม2'!$A$10:$GT$59,120,FALSE)="","",VLOOKUP($A172,'03.คีย์เทอม2'!$A$10:$GT$59,120,FALSE)))</f>
        <v/>
      </c>
      <c r="BZ172" s="1262" t="str">
        <f t="shared" si="154"/>
        <v/>
      </c>
      <c r="CA172" s="1233" t="str">
        <f>IF('2.ชื่อนักเรียน'!R37="มส","มส",IF('2.ชื่อนักเรียน'!R37="ร","ร",IF('2.ชื่อนักเรียน'!R37="ย้าย","ย้าย",IF($B172="","",IF(BZ172="","",IF(BZ172&gt;=75,"เชี่ยวชาญ",IF(BZ172&gt;=65,"ชำนาญ",IF(BZ172&gt;=55,"พัฒนา",IF(BZ172&gt;=50,"เริ่มต้น","ไม่ผ่าน")))))))))</f>
        <v/>
      </c>
      <c r="CB172" s="1233" t="str">
        <f>IF($A$139&lt;&gt;"ชั้น"&amp;'01.ข้อมูลเบื้องต้น'!$H$2,"",IF(VLOOKUP($A172,'02.คีย์เทอม1'!$A$10:$GT$59,125,FALSE)="","",VLOOKUP($A172,'02.คีย์เทอม1'!$A$10:$GT$59,125,FALSE)))</f>
        <v/>
      </c>
      <c r="CC172" s="1233" t="str">
        <f>IF($A$139&lt;&gt;"ชั้น"&amp;'01.ข้อมูลเบื้องต้น'!$H$2,"",IF(VLOOKUP($A172,'03.คีย์เทอม2'!$A$10:$GT$59,125,FALSE)="","",VLOOKUP($A172,'03.คีย์เทอม2'!$A$10:$GT$59,125,FALSE)))</f>
        <v/>
      </c>
      <c r="CD172" s="1262" t="str">
        <f t="shared" si="155"/>
        <v/>
      </c>
      <c r="CE172" s="1233" t="str">
        <f>IF('2.ชื่อนักเรียน'!R37="มส","มส",IF('2.ชื่อนักเรียน'!R37="ร","ร",IF('2.ชื่อนักเรียน'!R37="ย้าย","ย้าย",IF($B172="","",IF(CD172="","",IF(CD172&gt;=75,"เชี่ยวชาญ",IF(CD172&gt;=65,"ชำนาญ",IF(CD172&gt;=55,"พัฒนา",IF(CD172&gt;=50,"เริ่มต้น","ไม่ผ่าน")))))))))</f>
        <v/>
      </c>
      <c r="CF172" s="1233" t="str">
        <f>IF($A$139&lt;&gt;"ชั้น"&amp;'01.ข้อมูลเบื้องต้น'!$H$2,"",IF(VLOOKUP($A172,'02.คีย์เทอม1'!$A$10:$GT$59,130,FALSE)="","",VLOOKUP($A172,'02.คีย์เทอม1'!$A$10:$GT$59,130,FALSE)))</f>
        <v/>
      </c>
      <c r="CG172" s="1233" t="str">
        <f>IF($A$139&lt;&gt;"ชั้น"&amp;'01.ข้อมูลเบื้องต้น'!$H$2,"",IF(VLOOKUP($A172,'03.คีย์เทอม2'!$A$10:$GT$59,130,FALSE)="","",VLOOKUP($A172,'03.คีย์เทอม2'!$A$10:$GT$59,130,FALSE)))</f>
        <v/>
      </c>
      <c r="CH172" s="1262" t="str">
        <f t="shared" si="156"/>
        <v/>
      </c>
      <c r="CI172" s="1233" t="str">
        <f>IF('2.ชื่อนักเรียน'!R37="มส","มส",IF('2.ชื่อนักเรียน'!R37="ร","ร",IF('2.ชื่อนักเรียน'!R37="ย้าย","ย้าย",IF($B172="","",IF(CH172="","",IF(CH172&gt;=75,"เชี่ยวชาญ",IF(CH172&gt;=65,"ชำนาญ",IF(CH172&gt;=55,"พัฒนา",IF(CH172&gt;=50,"เริ่มต้น","ไม่ผ่าน")))))))))</f>
        <v/>
      </c>
      <c r="CJ172" s="1233" t="str">
        <f>IF($A$139&lt;&gt;"ชั้น"&amp;'01.ข้อมูลเบื้องต้น'!$H$2,"",IF(VLOOKUP($A172,'02.คีย์เทอม1'!$A$10:$GT$59,135,FALSE)="","",VLOOKUP($A172,'02.คีย์เทอม1'!$A$10:$GT$59,135,FALSE)))</f>
        <v/>
      </c>
      <c r="CK172" s="1233" t="str">
        <f>IF($A$139&lt;&gt;"ชั้น"&amp;'01.ข้อมูลเบื้องต้น'!$H$2,"",IF(VLOOKUP($A172,'03.คีย์เทอม2'!$A$10:$GT$59,135,FALSE)="","",VLOOKUP($A172,'03.คีย์เทอม2'!$A$10:$GT$59,135,FALSE)))</f>
        <v/>
      </c>
      <c r="CL172" s="1262" t="str">
        <f t="shared" si="157"/>
        <v/>
      </c>
      <c r="CM172" s="1233" t="str">
        <f>IF('2.ชื่อนักเรียน'!R37="มส","มส",IF('2.ชื่อนักเรียน'!R37="ร","ร",IF('2.ชื่อนักเรียน'!R37="ย้าย","ย้าย",IF($B172="","",IF(CL172="","",IF(CL172&gt;=75,"เชี่ยวชาญ",IF(CL172&gt;=65,"ชำนาญ",IF(CL172&gt;=55,"พัฒนา",IF(CL172&gt;=50,"เริ่มต้น","ไม่ผ่าน")))))))))</f>
        <v/>
      </c>
      <c r="CN172" s="1233" t="str">
        <f>IF($A$139&lt;&gt;"ชั้น"&amp;'01.ข้อมูลเบื้องต้น'!$H$2,"",IF(VLOOKUP($A172,'02.คีย์เทอม1'!$A$10:$GT$59,140,FALSE)="","",VLOOKUP($A172,'02.คีย์เทอม1'!$A$10:$GT$59,140,FALSE)))</f>
        <v/>
      </c>
      <c r="CO172" s="1233" t="str">
        <f>IF($A$139&lt;&gt;"ชั้น"&amp;'01.ข้อมูลเบื้องต้น'!$H$2,"",IF(VLOOKUP($A172,'03.คีย์เทอม2'!$A$10:$GT$59,140,FALSE)="","",VLOOKUP($A172,'03.คีย์เทอม2'!$A$10:$GT$59,140,FALSE)))</f>
        <v/>
      </c>
      <c r="CP172" s="1262" t="str">
        <f t="shared" si="158"/>
        <v/>
      </c>
      <c r="CQ172" s="1233" t="str">
        <f>IF('2.ชื่อนักเรียน'!R37="มส","มส",IF('2.ชื่อนักเรียน'!R37="ร","ร",IF('2.ชื่อนักเรียน'!R37="ย้าย","ย้าย",IF($B172="","",IF(CP172="","",IF(CP172&gt;=75,"เชี่ยวชาญ",IF(CP172&gt;=65,"ชำนาญ",IF(CP172&gt;=55,"พัฒนา",IF(CP172&gt;=50,"เริ่มต้น","ไม่ผ่าน")))))))))</f>
        <v/>
      </c>
      <c r="CR172" s="1233" t="str">
        <f>IF($A$139&lt;&gt;"ชั้น"&amp;'01.ข้อมูลเบื้องต้น'!$H$2,"",IF(VLOOKUP($A172,'02.คีย์เทอม1'!$A$10:$GT$59,145,FALSE)="","",VLOOKUP($A172,'02.คีย์เทอม1'!$A$10:$GT$59,145,FALSE)))</f>
        <v/>
      </c>
      <c r="CS172" s="1233" t="str">
        <f>IF($A$139&lt;&gt;"ชั้น"&amp;'01.ข้อมูลเบื้องต้น'!$H$2,"",IF(VLOOKUP($A172,'03.คีย์เทอม2'!$A$10:$GT$59,145,FALSE)="","",VLOOKUP($A172,'03.คีย์เทอม2'!$A$10:$GT$59,145,FALSE)))</f>
        <v/>
      </c>
      <c r="CT172" s="1262" t="str">
        <f t="shared" si="159"/>
        <v/>
      </c>
      <c r="CU172" s="1233" t="str">
        <f>IF('2.ชื่อนักเรียน'!R37="มส","มส",IF('2.ชื่อนักเรียน'!R37="ร","ร",IF('2.ชื่อนักเรียน'!R37="ย้าย","ย้าย",IF($B172="","",IF(CT172="","",IF(CT172&gt;=75,"เชี่ยวชาญ",IF(CT172&gt;=65,"ชำนาญ",IF(CT172&gt;=55,"พัฒนา",IF(CT172&gt;=50,"เริ่มต้น","ไม่ผ่าน")))))))))</f>
        <v/>
      </c>
      <c r="CV172" s="1233" t="str">
        <f>IF($A$139&lt;&gt;"ชั้น"&amp;'01.ข้อมูลเบื้องต้น'!$H$2,"",IF(VLOOKUP($A172,'02.คีย์เทอม1'!$A$10:$GT$59,150,FALSE)="","",VLOOKUP($A172,'02.คีย์เทอม1'!$A$10:$GT$59,150,FALSE)))</f>
        <v/>
      </c>
      <c r="CW172" s="1233" t="str">
        <f>IF($A$139&lt;&gt;"ชั้น"&amp;'01.ข้อมูลเบื้องต้น'!$H$2,"",IF(VLOOKUP($A172,'03.คีย์เทอม2'!$A$10:$GT$59,150,FALSE)="","",VLOOKUP($A172,'03.คีย์เทอม2'!$A$10:$GT$59,150,FALSE)))</f>
        <v/>
      </c>
      <c r="CX172" s="1262" t="str">
        <f t="shared" si="160"/>
        <v/>
      </c>
      <c r="CY172" s="1233" t="str">
        <f>IF('2.ชื่อนักเรียน'!R37="มส","มส",IF('2.ชื่อนักเรียน'!R37="ร","ร",IF('2.ชื่อนักเรียน'!R37="ย้าย","ย้าย",IF($B172="","",IF(CX172="","",IF(CX172&gt;=75,"เชี่ยวชาญ",IF(CX172&gt;=65,"ชำนาญ",IF(CX172&gt;=55,"พัฒนา",IF(CX172&gt;=50,"เริ่มต้น","ไม่ผ่าน")))))))))</f>
        <v/>
      </c>
      <c r="CZ172" s="1233" t="str">
        <f>IF($A$139&lt;&gt;"ชั้น"&amp;'01.ข้อมูลเบื้องต้น'!$H$2,"",IF(VLOOKUP($A172,'02.คีย์เทอม1'!$A$10:$GT$59,155,FALSE)="","",VLOOKUP($A172,'02.คีย์เทอม1'!$A$10:$GT$59,155,FALSE)))</f>
        <v/>
      </c>
      <c r="DA172" s="1233" t="str">
        <f>IF($A$139&lt;&gt;"ชั้น"&amp;'01.ข้อมูลเบื้องต้น'!$H$2,"",IF(VLOOKUP($A172,'03.คีย์เทอม2'!$A$10:$GT$59,155,FALSE)="","",VLOOKUP($A172,'03.คีย์เทอม2'!$A$10:$GT$59,155,FALSE)))</f>
        <v/>
      </c>
      <c r="DB172" s="1262" t="str">
        <f t="shared" si="161"/>
        <v/>
      </c>
      <c r="DC172" s="1233" t="str">
        <f>IF('2.ชื่อนักเรียน'!R37="มส","มส",IF('2.ชื่อนักเรียน'!R37="ร","ร",IF('2.ชื่อนักเรียน'!R37="ย้าย","ย้าย",IF($B172="","",IF(DB172="","",IF(DB172&gt;=75,"เชี่ยวชาญ",IF(DB172&gt;=65,"ชำนาญ",IF(DB172&gt;=55,"พัฒนา",IF(DB172&gt;=50,"เริ่มต้น","ไม่ผ่าน")))))))))</f>
        <v/>
      </c>
      <c r="DD172" s="1233" t="str">
        <f>IF($A$139&lt;&gt;"ชั้น"&amp;'01.ข้อมูลเบื้องต้น'!$H$2,"",IF(VLOOKUP($A172,'02.คีย์เทอม1'!$A$10:$GT$59,160,FALSE)="","",VLOOKUP($A172,'02.คีย์เทอม1'!$A$10:$GT$59,160,FALSE)))</f>
        <v/>
      </c>
      <c r="DE172" s="1233" t="str">
        <f>IF($A$139&lt;&gt;"ชั้น"&amp;'01.ข้อมูลเบื้องต้น'!$H$2,"",IF(VLOOKUP($A172,'03.คีย์เทอม2'!$A$10:$GT$59,160,FALSE)="","",VLOOKUP($A172,'03.คีย์เทอม2'!$A$10:$GT$59,160,FALSE)))</f>
        <v/>
      </c>
      <c r="DF172" s="1262" t="str">
        <f t="shared" si="162"/>
        <v/>
      </c>
      <c r="DG172" s="1233" t="str">
        <f>IF('2.ชื่อนักเรียน'!R37="มส","มส",IF('2.ชื่อนักเรียน'!R37="ร","ร",IF('2.ชื่อนักเรียน'!R37="ย้าย","ย้าย",IF($B172="","",IF(DF172="","",IF(DF172&gt;=75,"เชี่ยวชาญ",IF(DF172&gt;=65,"ชำนาญ",IF(DF172&gt;=55,"พัฒนา",IF(DF172&gt;=50,"เริ่มต้น","ไม่ผ่าน")))))))))</f>
        <v/>
      </c>
      <c r="DH172" s="1233" t="str">
        <f>IF($A$139&lt;&gt;"ชั้น"&amp;'01.ข้อมูลเบื้องต้น'!$H$2,"",IF(VLOOKUP($A172,'02.คีย์เทอม1'!$A$10:$GT$59,165,FALSE)="","",VLOOKUP($A172,'02.คีย์เทอม1'!$A$10:$GT$59,165,FALSE)))</f>
        <v/>
      </c>
      <c r="DI172" s="1233" t="str">
        <f>IF($A$139&lt;&gt;"ชั้น"&amp;'01.ข้อมูลเบื้องต้น'!$H$2,"",IF(VLOOKUP($A172,'03.คีย์เทอม2'!$A$10:$GT$59,165,FALSE)="","",VLOOKUP($A172,'03.คีย์เทอม2'!$A$10:$GT$59,165,FALSE)))</f>
        <v/>
      </c>
      <c r="DJ172" s="1262" t="str">
        <f t="shared" si="163"/>
        <v/>
      </c>
      <c r="DK172" s="1233" t="str">
        <f>IF('2.ชื่อนักเรียน'!R37="มส","มส",IF('2.ชื่อนักเรียน'!R37="ร","ร",IF('2.ชื่อนักเรียน'!R37="ย้าย","ย้าย",IF($B172="","",IF(DJ172="","",IF(DJ172&gt;=75,"เชี่ยวชาญ",IF(DJ172&gt;=65,"ชำนาญ",IF(DJ172&gt;=55,"พัฒนา",IF(DJ172&gt;=50,"เริ่มต้น","ไม่ผ่าน")))))))))</f>
        <v/>
      </c>
      <c r="DL172" s="1233" t="str">
        <f>IF($A$139&lt;&gt;"ชั้น"&amp;'01.ข้อมูลเบื้องต้น'!$H$2,"",IF(VLOOKUP($A172,'02.คีย์เทอม1'!$A$10:$GT$59,170,FALSE)="","",VLOOKUP($A172,'02.คีย์เทอม1'!$A$10:$GT$59,170,FALSE)))</f>
        <v/>
      </c>
      <c r="DM172" s="1233" t="str">
        <f>IF($A$139&lt;&gt;"ชั้น"&amp;'01.ข้อมูลเบื้องต้น'!$H$2,"",IF(VLOOKUP($A172,'03.คีย์เทอม2'!$A$10:$GT$59,170,FALSE)="","",VLOOKUP($A172,'03.คีย์เทอม2'!$A$10:$GT$59,170,FALSE)))</f>
        <v/>
      </c>
      <c r="DN172" s="1262" t="str">
        <f t="shared" si="164"/>
        <v/>
      </c>
      <c r="DO172" s="1233" t="str">
        <f>IF('2.ชื่อนักเรียน'!R37="มส","มส",IF('2.ชื่อนักเรียน'!R37="ร","ร",IF('2.ชื่อนักเรียน'!R37="ย้าย","ย้าย",IF($B172="","",IF(DN172="","",IF(DN172&gt;=75,"เชี่ยวชาญ",IF(DN172&gt;=65,"ชำนาญ",IF(DN172&gt;=55,"พัฒนา",IF(DN172&gt;=50,"เริ่มต้น","ไม่ผ่าน")))))))))</f>
        <v/>
      </c>
      <c r="DP172" s="1233" t="str">
        <f>IF($A$139&lt;&gt;"ชั้น"&amp;'01.ข้อมูลเบื้องต้น'!$H$2,"",IF(VLOOKUP($A172,'02.คีย์เทอม1'!$A$10:$GT$59,175,FALSE)="","",VLOOKUP($A172,'02.คีย์เทอม1'!$A$10:$GT$59,175,FALSE)))</f>
        <v/>
      </c>
      <c r="DQ172" s="1233" t="str">
        <f>IF($A$139&lt;&gt;"ชั้น"&amp;'01.ข้อมูลเบื้องต้น'!$H$2,"",IF(VLOOKUP($A172,'03.คีย์เทอม2'!$A$10:$GT$59,175,FALSE)="","",VLOOKUP($A172,'03.คีย์เทอม2'!$A$10:$GT$59,175,FALSE)))</f>
        <v/>
      </c>
      <c r="DR172" s="1262" t="str">
        <f t="shared" si="165"/>
        <v/>
      </c>
      <c r="DS172" s="1233" t="str">
        <f>IF('2.ชื่อนักเรียน'!R37="มส","มส",IF('2.ชื่อนักเรียน'!R37="ร","ร",IF('2.ชื่อนักเรียน'!R37="ย้าย","ย้าย",IF($B172="","",IF(DR172="","",IF(DR172&gt;=75,"เชี่ยวชาญ",IF(DR172&gt;=65,"ชำนาญ",IF(DR172&gt;=55,"พัฒนา",IF(DR172&gt;=50,"เริ่มต้น","ไม่ผ่าน")))))))))</f>
        <v/>
      </c>
      <c r="DT172" s="1233" t="str">
        <f>IF($A$139&lt;&gt;"ชั้น"&amp;'01.ข้อมูลเบื้องต้น'!$H$2,"",IF(VLOOKUP($A172,'02.คีย์เทอม1'!$A$10:$GT$59,180,FALSE)="","",VLOOKUP($A172,'02.คีย์เทอม1'!$A$10:$GT$59,180,FALSE)))</f>
        <v/>
      </c>
      <c r="DU172" s="1233" t="str">
        <f>IF($A$139&lt;&gt;"ชั้น"&amp;'01.ข้อมูลเบื้องต้น'!$H$2,"",IF(VLOOKUP($A172,'03.คีย์เทอม2'!$A$10:$GT$59,180,FALSE)="","",VLOOKUP($A172,'03.คีย์เทอม2'!$A$10:$GT$59,180,FALSE)))</f>
        <v/>
      </c>
      <c r="DV172" s="1262" t="str">
        <f t="shared" si="166"/>
        <v/>
      </c>
      <c r="DW172" s="1233" t="str">
        <f>IF('2.ชื่อนักเรียน'!R37="มส","มส",IF('2.ชื่อนักเรียน'!R37="ร","ร",IF('2.ชื่อนักเรียน'!R37="ย้าย","ย้าย",IF($B172="","",IF(DV172="","",IF(DV172&gt;=75,"เชี่ยวชาญ",IF(DV172&gt;=65,"ชำนาญ",IF(DV172&gt;=55,"พัฒนา",IF(DV172&gt;=50,"เริ่มต้น","ไม่ผ่าน")))))))))</f>
        <v/>
      </c>
    </row>
    <row r="173" spans="1:127" ht="16.8" customHeight="1">
      <c r="A173" s="1323">
        <v>28</v>
      </c>
      <c r="B173" s="1312" t="str">
        <f>IF('2.ชื่อนักเรียน'!C38="","",'2.ชื่อนักเรียน'!C38)</f>
        <v/>
      </c>
      <c r="C173" s="1313" t="str">
        <f>IF('2.ชื่อนักเรียน'!D38="","",'2.ชื่อนักเรียน'!D38)</f>
        <v/>
      </c>
      <c r="D173" s="1314" t="str">
        <f>IF($A$139&lt;&gt;"ชั้น"&amp;'01.ข้อมูลเบื้องต้น'!$H$2,"",IF(AK173="","",AK173))</f>
        <v/>
      </c>
      <c r="E173" s="1314" t="str">
        <f>IF($A$139&lt;&gt;"ชั้น"&amp;'01.ข้อมูลเบื้องต้น'!$H$2,"",IF(AO173="","",AO173))</f>
        <v/>
      </c>
      <c r="F173" s="1315" t="str">
        <f>IF($A$139&lt;&gt;"ชั้น"&amp;'01.ข้อมูลเบื้องต้น'!$H$2,"",IF(AS173="","",AS173))</f>
        <v/>
      </c>
      <c r="G173" s="1326" t="str">
        <f>IF($A$139&lt;&gt;"ชั้น"&amp;'01.ข้อมูลเบื้องต้น'!$H$2,"",IF(AW173="","",AW173))</f>
        <v/>
      </c>
      <c r="H173" s="1327" t="str">
        <f>IF($A$139&lt;&gt;"ชั้น"&amp;'01.ข้อมูลเบื้องต้น'!$H$2,"",IF(BA173="","",BA173))</f>
        <v/>
      </c>
      <c r="I173" s="1327" t="str">
        <f>IF($A$139&lt;&gt;"ชั้น"&amp;'01.ข้อมูลเบื้องต้น'!$H$2,"",IF(BE173="","",BE173))</f>
        <v/>
      </c>
      <c r="J173" s="1327" t="str">
        <f>IF($A$139&lt;&gt;"ชั้น"&amp;'01.ข้อมูลเบื้องต้น'!$H$2,"",IF(BI173="","",BI173))</f>
        <v/>
      </c>
      <c r="K173" s="1327" t="str">
        <f>IF($A$139&lt;&gt;"ชั้น"&amp;'01.ข้อมูลเบื้องต้น'!$H$2,"",IF(BM173="","",BM173))</f>
        <v/>
      </c>
      <c r="L173" s="1328" t="str">
        <f>IF($A$139&lt;&gt;"ชั้น"&amp;'01.ข้อมูลเบื้องต้น'!$H$2,"",IF(BO173="","",BO173))</f>
        <v/>
      </c>
      <c r="M173" s="1326" t="str">
        <f>IF($A$139&lt;&gt;"ชั้น"&amp;'01.ข้อมูลเบื้องต้น'!$H$2,"",IF(BS173="","",BS173))</f>
        <v/>
      </c>
      <c r="N173" s="1327" t="str">
        <f>IF($A$139&lt;&gt;"ชั้น"&amp;'01.ข้อมูลเบื้องต้น'!$H$2,"",IF(BW173="","",BW173))</f>
        <v/>
      </c>
      <c r="O173" s="1327" t="str">
        <f>IF($A$139&lt;&gt;"ชั้น"&amp;'01.ข้อมูลเบื้องต้น'!$H$2,"",IF(CA173="","",CA173))</f>
        <v/>
      </c>
      <c r="P173" s="1327" t="str">
        <f>IF($A$139&lt;&gt;"ชั้น"&amp;'01.ข้อมูลเบื้องต้น'!$H$2,"",IF(CE173="","",CE173))</f>
        <v/>
      </c>
      <c r="Q173" s="1327" t="str">
        <f>IF($A$139&lt;&gt;"ชั้น"&amp;'01.ข้อมูลเบื้องต้น'!$H$2,"",IF(CI173="","",CI173))</f>
        <v/>
      </c>
      <c r="R173" s="1327" t="str">
        <f>IF($A$139&lt;&gt;"ชั้น"&amp;'01.ข้อมูลเบื้องต้น'!$H$2,"",IF(CM173="","",CM173))</f>
        <v/>
      </c>
      <c r="S173" s="1327" t="str">
        <f>IF($A$139&lt;&gt;"ชั้น"&amp;'01.ข้อมูลเบื้องต้น'!$H$2,"",IF(CQ173="","",CQ173))</f>
        <v/>
      </c>
      <c r="T173" s="1327" t="str">
        <f>IF($A$139&lt;&gt;"ชั้น"&amp;'01.ข้อมูลเบื้องต้น'!$H$2,"",IF(CU173="","",CU173))</f>
        <v/>
      </c>
      <c r="U173" s="1327" t="str">
        <f>IF($A$139&lt;&gt;"ชั้น"&amp;'01.ข้อมูลเบื้องต้น'!$H$2,"",IF(CY173="","",CY173))</f>
        <v/>
      </c>
      <c r="V173" s="1327" t="str">
        <f>IF($A$139&lt;&gt;"ชั้น"&amp;'01.ข้อมูลเบื้องต้น'!$H$2,"",IF(DC173="","",DC173))</f>
        <v/>
      </c>
      <c r="W173" s="1327" t="str">
        <f>IF($A$139&lt;&gt;"ชั้น"&amp;'01.ข้อมูลเบื้องต้น'!$H$2,"",IF(DG173="","",DG173))</f>
        <v/>
      </c>
      <c r="X173" s="1327" t="str">
        <f>IF($A$139&lt;&gt;"ชั้น"&amp;'01.ข้อมูลเบื้องต้น'!$H$2,"",IF(DK173="","",DK173))</f>
        <v/>
      </c>
      <c r="Y173" s="1327" t="str">
        <f>IF($A$139&lt;&gt;"ชั้น"&amp;'01.ข้อมูลเบื้องต้น'!$H$2,"",IF(DO173="","",DO173))</f>
        <v/>
      </c>
      <c r="Z173" s="1327" t="str">
        <f>IF($A$139&lt;&gt;"ชั้น"&amp;'01.ข้อมูลเบื้องต้น'!$H$2,"",IF(DS173="","",DS173))</f>
        <v/>
      </c>
      <c r="AA173" s="1420" t="str">
        <f>IF($A$139&lt;&gt;"ชั้น"&amp;'01.ข้อมูลเบื้องต้น'!$H$2,"",IF(DW173="","",DW173))</f>
        <v/>
      </c>
      <c r="AB173" s="1330" t="str">
        <f>IF($A$139&lt;&gt;"ชั้น"&amp;'01.ข้อมูลเบื้องต้น'!$H$2,"",'7.พัฒนาผู้เรียน'!G38)</f>
        <v/>
      </c>
      <c r="AC173" s="1331" t="str">
        <f>IF($A$139&lt;&gt;"ชั้น"&amp;'01.ข้อมูลเบื้องต้น'!$H$2,"",'9.คุณลักษณะ'!I38)</f>
        <v/>
      </c>
      <c r="AH173" s="1233" t="str">
        <f>IF($A$139&lt;&gt;"ชั้น"&amp;'01.ข้อมูลเบื้องต้น'!$H$2,"",IF(VLOOKUP($A173,'02.คีย์เทอม1'!$A$10:$GT$59,189,FALSE)="","",VLOOKUP($A173,'02.คีย์เทอม1'!$A$10:$GT$59,189,FALSE)))</f>
        <v/>
      </c>
      <c r="AI173" s="1233" t="str">
        <f>IF($A$139&lt;&gt;"ชั้น"&amp;'01.ข้อมูลเบื้องต้น'!$H$2,"",IF(VLOOKUP($A173,'03.คีย์เทอม2'!$A$10:$GT$59,189,FALSE)="","",VLOOKUP($A173,'03.คีย์เทอม2'!$A$10:$GT$59,189,FALSE)))</f>
        <v/>
      </c>
      <c r="AJ173" s="1262" t="str">
        <f t="shared" si="120"/>
        <v/>
      </c>
      <c r="AK173" s="1233" t="str">
        <f>IF('2.ชื่อนักเรียน'!R38="มส","มส",IF('2.ชื่อนักเรียน'!R38="ร","ร",IF('2.ชื่อนักเรียน'!R38="ย้าย","ย้าย",IF($B173="","",IF(AJ173="","",IF(AJ173&gt;=75,"เชี่ยวชาญ",IF(AJ173&gt;=65,"ชำนาญ",IF(AJ173&gt;=55,"พัฒนา",IF(AJ173&gt;=50,"เริ่มต้น","ไม่ผ่าน")))))))))</f>
        <v/>
      </c>
      <c r="AL173" s="1233" t="str">
        <f>IF($A$139&lt;&gt;"ชั้น"&amp;'01.ข้อมูลเบื้องต้น'!$H$2,"",IF(VLOOKUP($A173,'02.คีย์เทอม1'!$A$10:$GT$59,193,FALSE)="","",VLOOKUP($A173,'02.คีย์เทอม1'!$A$10:$GT$59,193,FALSE)))</f>
        <v/>
      </c>
      <c r="AM173" s="1233" t="str">
        <f>IF($A$139&lt;&gt;"ชั้น"&amp;'01.ข้อมูลเบื้องต้น'!$H$2,"",IF(VLOOKUP($A173,'03.คีย์เทอม2'!$A$10:$GT$59,193,FALSE)="","",VLOOKUP($A173,'03.คีย์เทอม2'!$A$10:$GT$59,193,FALSE)))</f>
        <v/>
      </c>
      <c r="AN173" s="1262" t="str">
        <f t="shared" si="144"/>
        <v/>
      </c>
      <c r="AO173" s="1233" t="str">
        <f>IF('2.ชื่อนักเรียน'!R38="มส","มส",IF('2.ชื่อนักเรียน'!R38="ร","ร",IF('2.ชื่อนักเรียน'!R38="ย้าย","ย้าย",IF($B173="","",IF(AN173="","",IF(AN173&gt;=75,"เชี่ยวชาญ",IF(AN173&gt;=65,"ชำนาญ",IF(AN173&gt;=55,"พัฒนา",IF(AN173&gt;=50,"เริ่มต้น","ไม่ผ่าน")))))))))</f>
        <v/>
      </c>
      <c r="AP173" s="1233" t="str">
        <f>IF($A$139&lt;&gt;"ชั้น"&amp;'01.ข้อมูลเบื้องต้น'!$H$2,"",IF(VLOOKUP($A173,'02.คีย์เทอม1'!$A$10:$GT$59,195,FALSE)="","",VLOOKUP($A173,'02.คีย์เทอม1'!$A$10:$GT$59,195,FALSE)))</f>
        <v/>
      </c>
      <c r="AQ173" s="1233" t="str">
        <f>IF($A$139&lt;&gt;"ชั้น"&amp;'01.ข้อมูลเบื้องต้น'!$H$2,"",IF(VLOOKUP($A173,'03.คีย์เทอม2'!$A$10:$GT$59,195,FALSE)="","",VLOOKUP($A173,'03.คีย์เทอม2'!$A$10:$GT$59,195,FALSE)))</f>
        <v/>
      </c>
      <c r="AR173" s="1262" t="str">
        <f t="shared" si="145"/>
        <v/>
      </c>
      <c r="AS173" s="1233" t="str">
        <f>IF('2.ชื่อนักเรียน'!R38="มส","มส",IF('2.ชื่อนักเรียน'!R38="ร","ร",IF('2.ชื่อนักเรียน'!R38="ย้าย","ย้าย",IF($B173="","",IF(AR173="","",IF(AR173&gt;=75,"เชี่ยวชาญ",IF(AR173&gt;=65,"ชำนาญ",IF(AR173&gt;=55,"พัฒนา",IF(AR173&gt;=50,"เริ่มต้น","ไม่ผ่าน")))))))))</f>
        <v/>
      </c>
      <c r="AT173" s="1233" t="str">
        <f>IF($A$139&lt;&gt;"ชั้น"&amp;'01.ข้อมูลเบื้องต้น'!$H$2,"",IF(VLOOKUP($A173,'02.คีย์เทอม1'!$A$10:$GT$59,196,FALSE)="","",VLOOKUP($A173,'02.คีย์เทอม1'!$A$10:$GT$59,196,FALSE)))</f>
        <v/>
      </c>
      <c r="AU173" s="1233" t="str">
        <f>IF($A$139&lt;&gt;"ชั้น"&amp;'01.ข้อมูลเบื้องต้น'!$H$2,"",IF(VLOOKUP($A173,'03.คีย์เทอม2'!$A$10:$GT$59,196,FALSE)="","",VLOOKUP($A173,'03.คีย์เทอม2'!$A$10:$GT$59,196,FALSE)))</f>
        <v/>
      </c>
      <c r="AV173" s="1262" t="str">
        <f t="shared" si="146"/>
        <v/>
      </c>
      <c r="AW173" s="1233" t="str">
        <f>IF('2.ชื่อนักเรียน'!R38="มส","มส",IF('2.ชื่อนักเรียน'!R38="ร","ร",IF('2.ชื่อนักเรียน'!R38="ย้าย","ย้าย",IF($B173="","",IF(AV173="","",IF(AV173&gt;=75,"เชี่ยวชาญ",IF(AV173&gt;=65,"ชำนาญ",IF(AV173&gt;=55,"พัฒนา",IF(AV173&gt;=50,"เริ่มต้น","ไม่ผ่าน")))))))))</f>
        <v/>
      </c>
      <c r="AX173" s="1233" t="str">
        <f>IF($A$139&lt;&gt;"ชั้น"&amp;'01.ข้อมูลเบื้องต้น'!$H$2,"",IF(VLOOKUP($A173,'02.คีย์เทอม1'!$A$10:$GT$59,197,FALSE)="","",VLOOKUP($A173,'02.คีย์เทอม1'!$A$10:$GT$59,197,FALSE)))</f>
        <v/>
      </c>
      <c r="AY173" s="1233" t="str">
        <f>IF($A$139&lt;&gt;"ชั้น"&amp;'01.ข้อมูลเบื้องต้น'!$H$2,"",IF(VLOOKUP($A173,'03.คีย์เทอม2'!$A$10:$GT$59,197,FALSE)="","",VLOOKUP($A173,'03.คีย์เทอม2'!$A$10:$GT$59,197,FALSE)))</f>
        <v/>
      </c>
      <c r="AZ173" s="1262" t="str">
        <f t="shared" si="147"/>
        <v/>
      </c>
      <c r="BA173" s="1233" t="str">
        <f>IF('2.ชื่อนักเรียน'!R38="มส","มส",IF('2.ชื่อนักเรียน'!R38="ร","ร",IF('2.ชื่อนักเรียน'!R38="ย้าย","ย้าย",IF($B173="","",IF(AZ173="","",IF(AZ173&gt;=75,"เชี่ยวชาญ",IF(AZ173&gt;=65,"ชำนาญ",IF(AZ173&gt;=55,"พัฒนา",IF(AZ173&gt;=50,"เริ่มต้น","ไม่ผ่าน")))))))))</f>
        <v/>
      </c>
      <c r="BB173" s="1233" t="str">
        <f>IF($A$139&lt;&gt;"ชั้น"&amp;'01.ข้อมูลเบื้องต้น'!$H$2,"",IF(VLOOKUP($A173,'02.คีย์เทอม1'!$A$10:$GT$59,198,FALSE)="","",VLOOKUP($A173,'02.คีย์เทอม1'!$A$10:$GT$59,198,FALSE)))</f>
        <v/>
      </c>
      <c r="BC173" s="1233" t="str">
        <f>IF($A$139&lt;&gt;"ชั้น"&amp;'01.ข้อมูลเบื้องต้น'!$H$2,"",IF(VLOOKUP($A173,'03.คีย์เทอม2'!$A$10:$GT$59,198,FALSE)="","",VLOOKUP($A173,'03.คีย์เทอม2'!$A$10:$GT$59,198,FALSE)))</f>
        <v/>
      </c>
      <c r="BD173" s="1262" t="str">
        <f t="shared" si="148"/>
        <v/>
      </c>
      <c r="BE173" s="1233" t="str">
        <f>IF('2.ชื่อนักเรียน'!R38="มส","มส",IF('2.ชื่อนักเรียน'!R38="ร","ร",IF('2.ชื่อนักเรียน'!R38="ย้าย","ย้าย",IF($B173="","",IF(BD173="","",IF(BD173&gt;=75,"เชี่ยวชาญ",IF(BD173&gt;=65,"ชำนาญ",IF(BD173&gt;=55,"พัฒนา",IF(BD173&gt;=50,"เริ่มต้น","ไม่ผ่าน")))))))))</f>
        <v/>
      </c>
      <c r="BF173" s="1233" t="str">
        <f>IF($A$139&lt;&gt;"ชั้น"&amp;'01.ข้อมูลเบื้องต้น'!$H$2,"",IF(VLOOKUP($A173,'02.คีย์เทอม1'!$A$10:$GT$59,199,FALSE)="","",VLOOKUP($A173,'02.คีย์เทอม1'!$A$10:$GT$59,199,FALSE)))</f>
        <v/>
      </c>
      <c r="BG173" s="1233" t="str">
        <f>IF($A$139&lt;&gt;"ชั้น"&amp;'01.ข้อมูลเบื้องต้น'!$H$2,"",IF(VLOOKUP($A173,'03.คีย์เทอม2'!$A$10:$GT$59,199,FALSE)="","",VLOOKUP($A173,'03.คีย์เทอม2'!$A$10:$GT$59,199,FALSE)))</f>
        <v/>
      </c>
      <c r="BH173" s="1262" t="str">
        <f t="shared" si="149"/>
        <v/>
      </c>
      <c r="BI173" s="1233" t="str">
        <f>IF('2.ชื่อนักเรียน'!R38="มส","มส",IF('2.ชื่อนักเรียน'!R38="ร","ร",IF('2.ชื่อนักเรียน'!R38="ย้าย","ย้าย",IF($B173="","",IF(BH173="","",IF(BH173&gt;=75,"เชี่ยวชาญ",IF(BH173&gt;=65,"ชำนาญ",IF(BH173&gt;=55,"พัฒนา",IF(BH173&gt;=50,"เริ่มต้น","ไม่ผ่าน")))))))))</f>
        <v/>
      </c>
      <c r="BJ173" s="1233" t="str">
        <f>IF($A$139&lt;&gt;"ชั้น"&amp;'01.ข้อมูลเบื้องต้น'!$H$2,"",IF(VLOOKUP($A173,'02.คีย์เทอม1'!$A$10:$GT$59,200,FALSE)="","",VLOOKUP($A173,'02.คีย์เทอม1'!$A$10:$GT$59,200,FALSE)))</f>
        <v/>
      </c>
      <c r="BK173" s="1233" t="str">
        <f>IF($A$139&lt;&gt;"ชั้น"&amp;'01.ข้อมูลเบื้องต้น'!$H$2,"",IF(VLOOKUP($A173,'03.คีย์เทอม2'!$A$10:$GT$59,200,FALSE)="","",VLOOKUP($A173,'03.คีย์เทอม2'!$A$10:$GT$59,200,FALSE)))</f>
        <v/>
      </c>
      <c r="BL173" s="1262" t="str">
        <f t="shared" si="150"/>
        <v/>
      </c>
      <c r="BM173" s="1233" t="str">
        <f>IF('2.ชื่อนักเรียน'!R38="มส","มส",IF('2.ชื่อนักเรียน'!R38="ร","ร",IF('2.ชื่อนักเรียน'!R38="ย้าย","ย้าย",IF($B173="","",IF(BL173="","",IF(BL173&gt;=75,"เชี่ยวชาญ",IF(BL173&gt;=65,"ชำนาญ",IF(BL173&gt;=55,"พัฒนา",IF(BL173&gt;=50,"เริ่มต้น","ไม่ผ่าน")))))))))</f>
        <v/>
      </c>
      <c r="BN173" s="1262" t="str">
        <f t="shared" si="151"/>
        <v/>
      </c>
      <c r="BO173" s="1233" t="str">
        <f>IF('2.ชื่อนักเรียน'!R38="มส","มส",IF('2.ชื่อนักเรียน'!R38="ร","ร",IF('2.ชื่อนักเรียน'!R38="ย้าย","ย้าย",IF($B173="","",IF(BN173="","",IF(BN173&gt;=75,"เชี่ยวชาญ",IF(BN173&gt;=65,"ชำนาญ",IF(BN173&gt;=55,"พัฒนา",IF(BN173&gt;=50,"เริ่มต้น","ไม่ผ่าน")))))))))</f>
        <v/>
      </c>
      <c r="BP173" s="1233" t="str">
        <f>IF($A$139&lt;&gt;"ชั้น"&amp;'01.ข้อมูลเบื้องต้น'!$H$2,"",IF(VLOOKUP($A173,'02.คีย์เทอม1'!$A$10:$GT$59,110,FALSE)="","",VLOOKUP($A173,'02.คีย์เทอม1'!$A$10:$GT$59,110,FALSE)))</f>
        <v/>
      </c>
      <c r="BQ173" s="1233" t="str">
        <f>IF($A$139&lt;&gt;"ชั้น"&amp;'01.ข้อมูลเบื้องต้น'!$H$2,"",IF(VLOOKUP($A173,'03.คีย์เทอม2'!$A$10:$GT$59,110,FALSE)="","",VLOOKUP($A173,'03.คีย์เทอม2'!$A$10:$GT$59,110,FALSE)))</f>
        <v/>
      </c>
      <c r="BR173" s="1262" t="str">
        <f t="shared" si="152"/>
        <v/>
      </c>
      <c r="BS173" s="1233" t="str">
        <f>IF('2.ชื่อนักเรียน'!R38="มส","มส",IF('2.ชื่อนักเรียน'!R38="ร","ร",IF('2.ชื่อนักเรียน'!R38="ย้าย","ย้าย",IF($B173="","",IF(BR173="","",IF(BR173&gt;=75,"เชี่ยวชาญ",IF(BR173&gt;=65,"ชำนาญ",IF(BR173&gt;=55,"พัฒนา",IF(BR173&gt;=50,"เริ่มต้น","ไม่ผ่าน")))))))))</f>
        <v/>
      </c>
      <c r="BT173" s="1233" t="str">
        <f>IF($A$139&lt;&gt;"ชั้น"&amp;'01.ข้อมูลเบื้องต้น'!$H$2,"",IF(VLOOKUP($A173,'02.คีย์เทอม1'!$A$10:$GT$59,115,FALSE)="","",VLOOKUP($A173,'02.คีย์เทอม1'!$A$10:$GT$59,115,FALSE)))</f>
        <v/>
      </c>
      <c r="BU173" s="1233" t="str">
        <f>IF($A$139&lt;&gt;"ชั้น"&amp;'01.ข้อมูลเบื้องต้น'!$H$2,"",IF(VLOOKUP($A173,'03.คีย์เทอม2'!$A$10:$GT$59,115,FALSE)="","",VLOOKUP($A173,'03.คีย์เทอม2'!$A$10:$GT$59,115,FALSE)))</f>
        <v/>
      </c>
      <c r="BV173" s="1262" t="str">
        <f t="shared" si="153"/>
        <v/>
      </c>
      <c r="BW173" s="1233" t="str">
        <f>IF('2.ชื่อนักเรียน'!R38="มส","มส",IF('2.ชื่อนักเรียน'!R38="ร","ร",IF('2.ชื่อนักเรียน'!R38="ย้าย","ย้าย",IF($B173="","",IF(BV173="","",IF(BV173&gt;=75,"เชี่ยวชาญ",IF(BV173&gt;=65,"ชำนาญ",IF(BV173&gt;=55,"พัฒนา",IF(BV173&gt;=50,"เริ่มต้น","ไม่ผ่าน")))))))))</f>
        <v/>
      </c>
      <c r="BX173" s="1233" t="str">
        <f>IF($A$139&lt;&gt;"ชั้น"&amp;'01.ข้อมูลเบื้องต้น'!$H$2,"",IF(VLOOKUP($A173,'02.คีย์เทอม1'!$A$10:$GT$59,120,FALSE)="","",VLOOKUP($A173,'02.คีย์เทอม1'!$A$10:$GT$59,120,FALSE)))</f>
        <v/>
      </c>
      <c r="BY173" s="1233" t="str">
        <f>IF($A$139&lt;&gt;"ชั้น"&amp;'01.ข้อมูลเบื้องต้น'!$H$2,"",IF(VLOOKUP($A173,'03.คีย์เทอม2'!$A$10:$GT$59,120,FALSE)="","",VLOOKUP($A173,'03.คีย์เทอม2'!$A$10:$GT$59,120,FALSE)))</f>
        <v/>
      </c>
      <c r="BZ173" s="1262" t="str">
        <f t="shared" si="154"/>
        <v/>
      </c>
      <c r="CA173" s="1233" t="str">
        <f>IF('2.ชื่อนักเรียน'!R38="มส","มส",IF('2.ชื่อนักเรียน'!R38="ร","ร",IF('2.ชื่อนักเรียน'!R38="ย้าย","ย้าย",IF($B173="","",IF(BZ173="","",IF(BZ173&gt;=75,"เชี่ยวชาญ",IF(BZ173&gt;=65,"ชำนาญ",IF(BZ173&gt;=55,"พัฒนา",IF(BZ173&gt;=50,"เริ่มต้น","ไม่ผ่าน")))))))))</f>
        <v/>
      </c>
      <c r="CB173" s="1233" t="str">
        <f>IF($A$139&lt;&gt;"ชั้น"&amp;'01.ข้อมูลเบื้องต้น'!$H$2,"",IF(VLOOKUP($A173,'02.คีย์เทอม1'!$A$10:$GT$59,125,FALSE)="","",VLOOKUP($A173,'02.คีย์เทอม1'!$A$10:$GT$59,125,FALSE)))</f>
        <v/>
      </c>
      <c r="CC173" s="1233" t="str">
        <f>IF($A$139&lt;&gt;"ชั้น"&amp;'01.ข้อมูลเบื้องต้น'!$H$2,"",IF(VLOOKUP($A173,'03.คีย์เทอม2'!$A$10:$GT$59,125,FALSE)="","",VLOOKUP($A173,'03.คีย์เทอม2'!$A$10:$GT$59,125,FALSE)))</f>
        <v/>
      </c>
      <c r="CD173" s="1262" t="str">
        <f t="shared" si="155"/>
        <v/>
      </c>
      <c r="CE173" s="1233" t="str">
        <f>IF('2.ชื่อนักเรียน'!R38="มส","มส",IF('2.ชื่อนักเรียน'!R38="ร","ร",IF('2.ชื่อนักเรียน'!R38="ย้าย","ย้าย",IF($B173="","",IF(CD173="","",IF(CD173&gt;=75,"เชี่ยวชาญ",IF(CD173&gt;=65,"ชำนาญ",IF(CD173&gt;=55,"พัฒนา",IF(CD173&gt;=50,"เริ่มต้น","ไม่ผ่าน")))))))))</f>
        <v/>
      </c>
      <c r="CF173" s="1233" t="str">
        <f>IF($A$139&lt;&gt;"ชั้น"&amp;'01.ข้อมูลเบื้องต้น'!$H$2,"",IF(VLOOKUP($A173,'02.คีย์เทอม1'!$A$10:$GT$59,130,FALSE)="","",VLOOKUP($A173,'02.คีย์เทอม1'!$A$10:$GT$59,130,FALSE)))</f>
        <v/>
      </c>
      <c r="CG173" s="1233" t="str">
        <f>IF($A$139&lt;&gt;"ชั้น"&amp;'01.ข้อมูลเบื้องต้น'!$H$2,"",IF(VLOOKUP($A173,'03.คีย์เทอม2'!$A$10:$GT$59,130,FALSE)="","",VLOOKUP($A173,'03.คีย์เทอม2'!$A$10:$GT$59,130,FALSE)))</f>
        <v/>
      </c>
      <c r="CH173" s="1262" t="str">
        <f t="shared" si="156"/>
        <v/>
      </c>
      <c r="CI173" s="1233" t="str">
        <f>IF('2.ชื่อนักเรียน'!R38="มส","มส",IF('2.ชื่อนักเรียน'!R38="ร","ร",IF('2.ชื่อนักเรียน'!R38="ย้าย","ย้าย",IF($B173="","",IF(CH173="","",IF(CH173&gt;=75,"เชี่ยวชาญ",IF(CH173&gt;=65,"ชำนาญ",IF(CH173&gt;=55,"พัฒนา",IF(CH173&gt;=50,"เริ่มต้น","ไม่ผ่าน")))))))))</f>
        <v/>
      </c>
      <c r="CJ173" s="1233" t="str">
        <f>IF($A$139&lt;&gt;"ชั้น"&amp;'01.ข้อมูลเบื้องต้น'!$H$2,"",IF(VLOOKUP($A173,'02.คีย์เทอม1'!$A$10:$GT$59,135,FALSE)="","",VLOOKUP($A173,'02.คีย์เทอม1'!$A$10:$GT$59,135,FALSE)))</f>
        <v/>
      </c>
      <c r="CK173" s="1233" t="str">
        <f>IF($A$139&lt;&gt;"ชั้น"&amp;'01.ข้อมูลเบื้องต้น'!$H$2,"",IF(VLOOKUP($A173,'03.คีย์เทอม2'!$A$10:$GT$59,135,FALSE)="","",VLOOKUP($A173,'03.คีย์เทอม2'!$A$10:$GT$59,135,FALSE)))</f>
        <v/>
      </c>
      <c r="CL173" s="1262" t="str">
        <f t="shared" si="157"/>
        <v/>
      </c>
      <c r="CM173" s="1233" t="str">
        <f>IF('2.ชื่อนักเรียน'!R38="มส","มส",IF('2.ชื่อนักเรียน'!R38="ร","ร",IF('2.ชื่อนักเรียน'!R38="ย้าย","ย้าย",IF($B173="","",IF(CL173="","",IF(CL173&gt;=75,"เชี่ยวชาญ",IF(CL173&gt;=65,"ชำนาญ",IF(CL173&gt;=55,"พัฒนา",IF(CL173&gt;=50,"เริ่มต้น","ไม่ผ่าน")))))))))</f>
        <v/>
      </c>
      <c r="CN173" s="1233" t="str">
        <f>IF($A$139&lt;&gt;"ชั้น"&amp;'01.ข้อมูลเบื้องต้น'!$H$2,"",IF(VLOOKUP($A173,'02.คีย์เทอม1'!$A$10:$GT$59,140,FALSE)="","",VLOOKUP($A173,'02.คีย์เทอม1'!$A$10:$GT$59,140,FALSE)))</f>
        <v/>
      </c>
      <c r="CO173" s="1233" t="str">
        <f>IF($A$139&lt;&gt;"ชั้น"&amp;'01.ข้อมูลเบื้องต้น'!$H$2,"",IF(VLOOKUP($A173,'03.คีย์เทอม2'!$A$10:$GT$59,140,FALSE)="","",VLOOKUP($A173,'03.คีย์เทอม2'!$A$10:$GT$59,140,FALSE)))</f>
        <v/>
      </c>
      <c r="CP173" s="1262" t="str">
        <f t="shared" si="158"/>
        <v/>
      </c>
      <c r="CQ173" s="1233" t="str">
        <f>IF('2.ชื่อนักเรียน'!R38="มส","มส",IF('2.ชื่อนักเรียน'!R38="ร","ร",IF('2.ชื่อนักเรียน'!R38="ย้าย","ย้าย",IF($B173="","",IF(CP173="","",IF(CP173&gt;=75,"เชี่ยวชาญ",IF(CP173&gt;=65,"ชำนาญ",IF(CP173&gt;=55,"พัฒนา",IF(CP173&gt;=50,"เริ่มต้น","ไม่ผ่าน")))))))))</f>
        <v/>
      </c>
      <c r="CR173" s="1233" t="str">
        <f>IF($A$139&lt;&gt;"ชั้น"&amp;'01.ข้อมูลเบื้องต้น'!$H$2,"",IF(VLOOKUP($A173,'02.คีย์เทอม1'!$A$10:$GT$59,145,FALSE)="","",VLOOKUP($A173,'02.คีย์เทอม1'!$A$10:$GT$59,145,FALSE)))</f>
        <v/>
      </c>
      <c r="CS173" s="1233" t="str">
        <f>IF($A$139&lt;&gt;"ชั้น"&amp;'01.ข้อมูลเบื้องต้น'!$H$2,"",IF(VLOOKUP($A173,'03.คีย์เทอม2'!$A$10:$GT$59,145,FALSE)="","",VLOOKUP($A173,'03.คีย์เทอม2'!$A$10:$GT$59,145,FALSE)))</f>
        <v/>
      </c>
      <c r="CT173" s="1262" t="str">
        <f t="shared" si="159"/>
        <v/>
      </c>
      <c r="CU173" s="1233" t="str">
        <f>IF('2.ชื่อนักเรียน'!R38="มส","มส",IF('2.ชื่อนักเรียน'!R38="ร","ร",IF('2.ชื่อนักเรียน'!R38="ย้าย","ย้าย",IF($B173="","",IF(CT173="","",IF(CT173&gt;=75,"เชี่ยวชาญ",IF(CT173&gt;=65,"ชำนาญ",IF(CT173&gt;=55,"พัฒนา",IF(CT173&gt;=50,"เริ่มต้น","ไม่ผ่าน")))))))))</f>
        <v/>
      </c>
      <c r="CV173" s="1233" t="str">
        <f>IF($A$139&lt;&gt;"ชั้น"&amp;'01.ข้อมูลเบื้องต้น'!$H$2,"",IF(VLOOKUP($A173,'02.คีย์เทอม1'!$A$10:$GT$59,150,FALSE)="","",VLOOKUP($A173,'02.คีย์เทอม1'!$A$10:$GT$59,150,FALSE)))</f>
        <v/>
      </c>
      <c r="CW173" s="1233" t="str">
        <f>IF($A$139&lt;&gt;"ชั้น"&amp;'01.ข้อมูลเบื้องต้น'!$H$2,"",IF(VLOOKUP($A173,'03.คีย์เทอม2'!$A$10:$GT$59,150,FALSE)="","",VLOOKUP($A173,'03.คีย์เทอม2'!$A$10:$GT$59,150,FALSE)))</f>
        <v/>
      </c>
      <c r="CX173" s="1262" t="str">
        <f t="shared" si="160"/>
        <v/>
      </c>
      <c r="CY173" s="1233" t="str">
        <f>IF('2.ชื่อนักเรียน'!R38="มส","มส",IF('2.ชื่อนักเรียน'!R38="ร","ร",IF('2.ชื่อนักเรียน'!R38="ย้าย","ย้าย",IF($B173="","",IF(CX173="","",IF(CX173&gt;=75,"เชี่ยวชาญ",IF(CX173&gt;=65,"ชำนาญ",IF(CX173&gt;=55,"พัฒนา",IF(CX173&gt;=50,"เริ่มต้น","ไม่ผ่าน")))))))))</f>
        <v/>
      </c>
      <c r="CZ173" s="1233" t="str">
        <f>IF($A$139&lt;&gt;"ชั้น"&amp;'01.ข้อมูลเบื้องต้น'!$H$2,"",IF(VLOOKUP($A173,'02.คีย์เทอม1'!$A$10:$GT$59,155,FALSE)="","",VLOOKUP($A173,'02.คีย์เทอม1'!$A$10:$GT$59,155,FALSE)))</f>
        <v/>
      </c>
      <c r="DA173" s="1233" t="str">
        <f>IF($A$139&lt;&gt;"ชั้น"&amp;'01.ข้อมูลเบื้องต้น'!$H$2,"",IF(VLOOKUP($A173,'03.คีย์เทอม2'!$A$10:$GT$59,155,FALSE)="","",VLOOKUP($A173,'03.คีย์เทอม2'!$A$10:$GT$59,155,FALSE)))</f>
        <v/>
      </c>
      <c r="DB173" s="1262" t="str">
        <f t="shared" si="161"/>
        <v/>
      </c>
      <c r="DC173" s="1233" t="str">
        <f>IF('2.ชื่อนักเรียน'!R38="มส","มส",IF('2.ชื่อนักเรียน'!R38="ร","ร",IF('2.ชื่อนักเรียน'!R38="ย้าย","ย้าย",IF($B173="","",IF(DB173="","",IF(DB173&gt;=75,"เชี่ยวชาญ",IF(DB173&gt;=65,"ชำนาญ",IF(DB173&gt;=55,"พัฒนา",IF(DB173&gt;=50,"เริ่มต้น","ไม่ผ่าน")))))))))</f>
        <v/>
      </c>
      <c r="DD173" s="1233" t="str">
        <f>IF($A$139&lt;&gt;"ชั้น"&amp;'01.ข้อมูลเบื้องต้น'!$H$2,"",IF(VLOOKUP($A173,'02.คีย์เทอม1'!$A$10:$GT$59,160,FALSE)="","",VLOOKUP($A173,'02.คีย์เทอม1'!$A$10:$GT$59,160,FALSE)))</f>
        <v/>
      </c>
      <c r="DE173" s="1233" t="str">
        <f>IF($A$139&lt;&gt;"ชั้น"&amp;'01.ข้อมูลเบื้องต้น'!$H$2,"",IF(VLOOKUP($A173,'03.คีย์เทอม2'!$A$10:$GT$59,160,FALSE)="","",VLOOKUP($A173,'03.คีย์เทอม2'!$A$10:$GT$59,160,FALSE)))</f>
        <v/>
      </c>
      <c r="DF173" s="1262" t="str">
        <f t="shared" si="162"/>
        <v/>
      </c>
      <c r="DG173" s="1233" t="str">
        <f>IF('2.ชื่อนักเรียน'!R38="มส","มส",IF('2.ชื่อนักเรียน'!R38="ร","ร",IF('2.ชื่อนักเรียน'!R38="ย้าย","ย้าย",IF($B173="","",IF(DF173="","",IF(DF173&gt;=75,"เชี่ยวชาญ",IF(DF173&gt;=65,"ชำนาญ",IF(DF173&gt;=55,"พัฒนา",IF(DF173&gt;=50,"เริ่มต้น","ไม่ผ่าน")))))))))</f>
        <v/>
      </c>
      <c r="DH173" s="1233" t="str">
        <f>IF($A$139&lt;&gt;"ชั้น"&amp;'01.ข้อมูลเบื้องต้น'!$H$2,"",IF(VLOOKUP($A173,'02.คีย์เทอม1'!$A$10:$GT$59,165,FALSE)="","",VLOOKUP($A173,'02.คีย์เทอม1'!$A$10:$GT$59,165,FALSE)))</f>
        <v/>
      </c>
      <c r="DI173" s="1233" t="str">
        <f>IF($A$139&lt;&gt;"ชั้น"&amp;'01.ข้อมูลเบื้องต้น'!$H$2,"",IF(VLOOKUP($A173,'03.คีย์เทอม2'!$A$10:$GT$59,165,FALSE)="","",VLOOKUP($A173,'03.คีย์เทอม2'!$A$10:$GT$59,165,FALSE)))</f>
        <v/>
      </c>
      <c r="DJ173" s="1262" t="str">
        <f t="shared" si="163"/>
        <v/>
      </c>
      <c r="DK173" s="1233" t="str">
        <f>IF('2.ชื่อนักเรียน'!R38="มส","มส",IF('2.ชื่อนักเรียน'!R38="ร","ร",IF('2.ชื่อนักเรียน'!R38="ย้าย","ย้าย",IF($B173="","",IF(DJ173="","",IF(DJ173&gt;=75,"เชี่ยวชาญ",IF(DJ173&gt;=65,"ชำนาญ",IF(DJ173&gt;=55,"พัฒนา",IF(DJ173&gt;=50,"เริ่มต้น","ไม่ผ่าน")))))))))</f>
        <v/>
      </c>
      <c r="DL173" s="1233" t="str">
        <f>IF($A$139&lt;&gt;"ชั้น"&amp;'01.ข้อมูลเบื้องต้น'!$H$2,"",IF(VLOOKUP($A173,'02.คีย์เทอม1'!$A$10:$GT$59,170,FALSE)="","",VLOOKUP($A173,'02.คีย์เทอม1'!$A$10:$GT$59,170,FALSE)))</f>
        <v/>
      </c>
      <c r="DM173" s="1233" t="str">
        <f>IF($A$139&lt;&gt;"ชั้น"&amp;'01.ข้อมูลเบื้องต้น'!$H$2,"",IF(VLOOKUP($A173,'03.คีย์เทอม2'!$A$10:$GT$59,170,FALSE)="","",VLOOKUP($A173,'03.คีย์เทอม2'!$A$10:$GT$59,170,FALSE)))</f>
        <v/>
      </c>
      <c r="DN173" s="1262" t="str">
        <f t="shared" si="164"/>
        <v/>
      </c>
      <c r="DO173" s="1233" t="str">
        <f>IF('2.ชื่อนักเรียน'!R38="มส","มส",IF('2.ชื่อนักเรียน'!R38="ร","ร",IF('2.ชื่อนักเรียน'!R38="ย้าย","ย้าย",IF($B173="","",IF(DN173="","",IF(DN173&gt;=75,"เชี่ยวชาญ",IF(DN173&gt;=65,"ชำนาญ",IF(DN173&gt;=55,"พัฒนา",IF(DN173&gt;=50,"เริ่มต้น","ไม่ผ่าน")))))))))</f>
        <v/>
      </c>
      <c r="DP173" s="1233" t="str">
        <f>IF($A$139&lt;&gt;"ชั้น"&amp;'01.ข้อมูลเบื้องต้น'!$H$2,"",IF(VLOOKUP($A173,'02.คีย์เทอม1'!$A$10:$GT$59,175,FALSE)="","",VLOOKUP($A173,'02.คีย์เทอม1'!$A$10:$GT$59,175,FALSE)))</f>
        <v/>
      </c>
      <c r="DQ173" s="1233" t="str">
        <f>IF($A$139&lt;&gt;"ชั้น"&amp;'01.ข้อมูลเบื้องต้น'!$H$2,"",IF(VLOOKUP($A173,'03.คีย์เทอม2'!$A$10:$GT$59,175,FALSE)="","",VLOOKUP($A173,'03.คีย์เทอม2'!$A$10:$GT$59,175,FALSE)))</f>
        <v/>
      </c>
      <c r="DR173" s="1262" t="str">
        <f t="shared" si="165"/>
        <v/>
      </c>
      <c r="DS173" s="1233" t="str">
        <f>IF('2.ชื่อนักเรียน'!R38="มส","มส",IF('2.ชื่อนักเรียน'!R38="ร","ร",IF('2.ชื่อนักเรียน'!R38="ย้าย","ย้าย",IF($B173="","",IF(DR173="","",IF(DR173&gt;=75,"เชี่ยวชาญ",IF(DR173&gt;=65,"ชำนาญ",IF(DR173&gt;=55,"พัฒนา",IF(DR173&gt;=50,"เริ่มต้น","ไม่ผ่าน")))))))))</f>
        <v/>
      </c>
      <c r="DT173" s="1233" t="str">
        <f>IF($A$139&lt;&gt;"ชั้น"&amp;'01.ข้อมูลเบื้องต้น'!$H$2,"",IF(VLOOKUP($A173,'02.คีย์เทอม1'!$A$10:$GT$59,180,FALSE)="","",VLOOKUP($A173,'02.คีย์เทอม1'!$A$10:$GT$59,180,FALSE)))</f>
        <v/>
      </c>
      <c r="DU173" s="1233" t="str">
        <f>IF($A$139&lt;&gt;"ชั้น"&amp;'01.ข้อมูลเบื้องต้น'!$H$2,"",IF(VLOOKUP($A173,'03.คีย์เทอม2'!$A$10:$GT$59,180,FALSE)="","",VLOOKUP($A173,'03.คีย์เทอม2'!$A$10:$GT$59,180,FALSE)))</f>
        <v/>
      </c>
      <c r="DV173" s="1262" t="str">
        <f t="shared" si="166"/>
        <v/>
      </c>
      <c r="DW173" s="1233" t="str">
        <f>IF('2.ชื่อนักเรียน'!R38="มส","มส",IF('2.ชื่อนักเรียน'!R38="ร","ร",IF('2.ชื่อนักเรียน'!R38="ย้าย","ย้าย",IF($B173="","",IF(DV173="","",IF(DV173&gt;=75,"เชี่ยวชาญ",IF(DV173&gt;=65,"ชำนาญ",IF(DV173&gt;=55,"พัฒนา",IF(DV173&gt;=50,"เริ่มต้น","ไม่ผ่าน")))))))))</f>
        <v/>
      </c>
    </row>
    <row r="174" spans="1:127" ht="16.8" customHeight="1">
      <c r="A174" s="1323">
        <v>29</v>
      </c>
      <c r="B174" s="1312" t="str">
        <f>IF('2.ชื่อนักเรียน'!C39="","",'2.ชื่อนักเรียน'!C39)</f>
        <v/>
      </c>
      <c r="C174" s="1313" t="str">
        <f>IF('2.ชื่อนักเรียน'!D39="","",'2.ชื่อนักเรียน'!D39)</f>
        <v/>
      </c>
      <c r="D174" s="1314" t="str">
        <f>IF($A$139&lt;&gt;"ชั้น"&amp;'01.ข้อมูลเบื้องต้น'!$H$2,"",IF(AK174="","",AK174))</f>
        <v/>
      </c>
      <c r="E174" s="1314" t="str">
        <f>IF($A$139&lt;&gt;"ชั้น"&amp;'01.ข้อมูลเบื้องต้น'!$H$2,"",IF(AO174="","",AO174))</f>
        <v/>
      </c>
      <c r="F174" s="1315" t="str">
        <f>IF($A$139&lt;&gt;"ชั้น"&amp;'01.ข้อมูลเบื้องต้น'!$H$2,"",IF(AS174="","",AS174))</f>
        <v/>
      </c>
      <c r="G174" s="1326" t="str">
        <f>IF($A$139&lt;&gt;"ชั้น"&amp;'01.ข้อมูลเบื้องต้น'!$H$2,"",IF(AW174="","",AW174))</f>
        <v/>
      </c>
      <c r="H174" s="1327" t="str">
        <f>IF($A$139&lt;&gt;"ชั้น"&amp;'01.ข้อมูลเบื้องต้น'!$H$2,"",IF(BA174="","",BA174))</f>
        <v/>
      </c>
      <c r="I174" s="1327" t="str">
        <f>IF($A$139&lt;&gt;"ชั้น"&amp;'01.ข้อมูลเบื้องต้น'!$H$2,"",IF(BE174="","",BE174))</f>
        <v/>
      </c>
      <c r="J174" s="1327" t="str">
        <f>IF($A$139&lt;&gt;"ชั้น"&amp;'01.ข้อมูลเบื้องต้น'!$H$2,"",IF(BI174="","",BI174))</f>
        <v/>
      </c>
      <c r="K174" s="1327" t="str">
        <f>IF($A$139&lt;&gt;"ชั้น"&amp;'01.ข้อมูลเบื้องต้น'!$H$2,"",IF(BM174="","",BM174))</f>
        <v/>
      </c>
      <c r="L174" s="1328" t="str">
        <f>IF($A$139&lt;&gt;"ชั้น"&amp;'01.ข้อมูลเบื้องต้น'!$H$2,"",IF(BO174="","",BO174))</f>
        <v/>
      </c>
      <c r="M174" s="1326" t="str">
        <f>IF($A$139&lt;&gt;"ชั้น"&amp;'01.ข้อมูลเบื้องต้น'!$H$2,"",IF(BS174="","",BS174))</f>
        <v/>
      </c>
      <c r="N174" s="1327" t="str">
        <f>IF($A$139&lt;&gt;"ชั้น"&amp;'01.ข้อมูลเบื้องต้น'!$H$2,"",IF(BW174="","",BW174))</f>
        <v/>
      </c>
      <c r="O174" s="1327" t="str">
        <f>IF($A$139&lt;&gt;"ชั้น"&amp;'01.ข้อมูลเบื้องต้น'!$H$2,"",IF(CA174="","",CA174))</f>
        <v/>
      </c>
      <c r="P174" s="1327" t="str">
        <f>IF($A$139&lt;&gt;"ชั้น"&amp;'01.ข้อมูลเบื้องต้น'!$H$2,"",IF(CE174="","",CE174))</f>
        <v/>
      </c>
      <c r="Q174" s="1327" t="str">
        <f>IF($A$139&lt;&gt;"ชั้น"&amp;'01.ข้อมูลเบื้องต้น'!$H$2,"",IF(CI174="","",CI174))</f>
        <v/>
      </c>
      <c r="R174" s="1327" t="str">
        <f>IF($A$139&lt;&gt;"ชั้น"&amp;'01.ข้อมูลเบื้องต้น'!$H$2,"",IF(CM174="","",CM174))</f>
        <v/>
      </c>
      <c r="S174" s="1327" t="str">
        <f>IF($A$139&lt;&gt;"ชั้น"&amp;'01.ข้อมูลเบื้องต้น'!$H$2,"",IF(CQ174="","",CQ174))</f>
        <v/>
      </c>
      <c r="T174" s="1327" t="str">
        <f>IF($A$139&lt;&gt;"ชั้น"&amp;'01.ข้อมูลเบื้องต้น'!$H$2,"",IF(CU174="","",CU174))</f>
        <v/>
      </c>
      <c r="U174" s="1327" t="str">
        <f>IF($A$139&lt;&gt;"ชั้น"&amp;'01.ข้อมูลเบื้องต้น'!$H$2,"",IF(CY174="","",CY174))</f>
        <v/>
      </c>
      <c r="V174" s="1327" t="str">
        <f>IF($A$139&lt;&gt;"ชั้น"&amp;'01.ข้อมูลเบื้องต้น'!$H$2,"",IF(DC174="","",DC174))</f>
        <v/>
      </c>
      <c r="W174" s="1327" t="str">
        <f>IF($A$139&lt;&gt;"ชั้น"&amp;'01.ข้อมูลเบื้องต้น'!$H$2,"",IF(DG174="","",DG174))</f>
        <v/>
      </c>
      <c r="X174" s="1327" t="str">
        <f>IF($A$139&lt;&gt;"ชั้น"&amp;'01.ข้อมูลเบื้องต้น'!$H$2,"",IF(DK174="","",DK174))</f>
        <v/>
      </c>
      <c r="Y174" s="1327" t="str">
        <f>IF($A$139&lt;&gt;"ชั้น"&amp;'01.ข้อมูลเบื้องต้น'!$H$2,"",IF(DO174="","",DO174))</f>
        <v/>
      </c>
      <c r="Z174" s="1327" t="str">
        <f>IF($A$139&lt;&gt;"ชั้น"&amp;'01.ข้อมูลเบื้องต้น'!$H$2,"",IF(DS174="","",DS174))</f>
        <v/>
      </c>
      <c r="AA174" s="1420" t="str">
        <f>IF($A$139&lt;&gt;"ชั้น"&amp;'01.ข้อมูลเบื้องต้น'!$H$2,"",IF(DW174="","",DW174))</f>
        <v/>
      </c>
      <c r="AB174" s="1330" t="str">
        <f>IF($A$139&lt;&gt;"ชั้น"&amp;'01.ข้อมูลเบื้องต้น'!$H$2,"",'7.พัฒนาผู้เรียน'!G39)</f>
        <v/>
      </c>
      <c r="AC174" s="1331" t="str">
        <f>IF($A$139&lt;&gt;"ชั้น"&amp;'01.ข้อมูลเบื้องต้น'!$H$2,"",'9.คุณลักษณะ'!I39)</f>
        <v/>
      </c>
      <c r="AH174" s="1233" t="str">
        <f>IF($A$139&lt;&gt;"ชั้น"&amp;'01.ข้อมูลเบื้องต้น'!$H$2,"",IF(VLOOKUP($A174,'02.คีย์เทอม1'!$A$10:$GT$59,189,FALSE)="","",VLOOKUP($A174,'02.คีย์เทอม1'!$A$10:$GT$59,189,FALSE)))</f>
        <v/>
      </c>
      <c r="AI174" s="1233" t="str">
        <f>IF($A$139&lt;&gt;"ชั้น"&amp;'01.ข้อมูลเบื้องต้น'!$H$2,"",IF(VLOOKUP($A174,'03.คีย์เทอม2'!$A$10:$GT$59,189,FALSE)="","",VLOOKUP($A174,'03.คีย์เทอม2'!$A$10:$GT$59,189,FALSE)))</f>
        <v/>
      </c>
      <c r="AJ174" s="1262" t="str">
        <f t="shared" si="120"/>
        <v/>
      </c>
      <c r="AK174" s="1233" t="str">
        <f>IF('2.ชื่อนักเรียน'!R39="มส","มส",IF('2.ชื่อนักเรียน'!R39="ร","ร",IF('2.ชื่อนักเรียน'!R39="ย้าย","ย้าย",IF($B174="","",IF(AJ174="","",IF(AJ174&gt;=75,"เชี่ยวชาญ",IF(AJ174&gt;=65,"ชำนาญ",IF(AJ174&gt;=55,"พัฒนา",IF(AJ174&gt;=50,"เริ่มต้น","ไม่ผ่าน")))))))))</f>
        <v/>
      </c>
      <c r="AL174" s="1233" t="str">
        <f>IF($A$139&lt;&gt;"ชั้น"&amp;'01.ข้อมูลเบื้องต้น'!$H$2,"",IF(VLOOKUP($A174,'02.คีย์เทอม1'!$A$10:$GT$59,193,FALSE)="","",VLOOKUP($A174,'02.คีย์เทอม1'!$A$10:$GT$59,193,FALSE)))</f>
        <v/>
      </c>
      <c r="AM174" s="1233" t="str">
        <f>IF($A$139&lt;&gt;"ชั้น"&amp;'01.ข้อมูลเบื้องต้น'!$H$2,"",IF(VLOOKUP($A174,'03.คีย์เทอม2'!$A$10:$GT$59,193,FALSE)="","",VLOOKUP($A174,'03.คีย์เทอม2'!$A$10:$GT$59,193,FALSE)))</f>
        <v/>
      </c>
      <c r="AN174" s="1262" t="str">
        <f t="shared" si="144"/>
        <v/>
      </c>
      <c r="AO174" s="1233" t="str">
        <f>IF('2.ชื่อนักเรียน'!R39="มส","มส",IF('2.ชื่อนักเรียน'!R39="ร","ร",IF('2.ชื่อนักเรียน'!R39="ย้าย","ย้าย",IF($B174="","",IF(AN174="","",IF(AN174&gt;=75,"เชี่ยวชาญ",IF(AN174&gt;=65,"ชำนาญ",IF(AN174&gt;=55,"พัฒนา",IF(AN174&gt;=50,"เริ่มต้น","ไม่ผ่าน")))))))))</f>
        <v/>
      </c>
      <c r="AP174" s="1233" t="str">
        <f>IF($A$139&lt;&gt;"ชั้น"&amp;'01.ข้อมูลเบื้องต้น'!$H$2,"",IF(VLOOKUP($A174,'02.คีย์เทอม1'!$A$10:$GT$59,195,FALSE)="","",VLOOKUP($A174,'02.คีย์เทอม1'!$A$10:$GT$59,195,FALSE)))</f>
        <v/>
      </c>
      <c r="AQ174" s="1233" t="str">
        <f>IF($A$139&lt;&gt;"ชั้น"&amp;'01.ข้อมูลเบื้องต้น'!$H$2,"",IF(VLOOKUP($A174,'03.คีย์เทอม2'!$A$10:$GT$59,195,FALSE)="","",VLOOKUP($A174,'03.คีย์เทอม2'!$A$10:$GT$59,195,FALSE)))</f>
        <v/>
      </c>
      <c r="AR174" s="1262" t="str">
        <f t="shared" si="145"/>
        <v/>
      </c>
      <c r="AS174" s="1233" t="str">
        <f>IF('2.ชื่อนักเรียน'!R39="มส","มส",IF('2.ชื่อนักเรียน'!R39="ร","ร",IF('2.ชื่อนักเรียน'!R39="ย้าย","ย้าย",IF($B174="","",IF(AR174="","",IF(AR174&gt;=75,"เชี่ยวชาญ",IF(AR174&gt;=65,"ชำนาญ",IF(AR174&gt;=55,"พัฒนา",IF(AR174&gt;=50,"เริ่มต้น","ไม่ผ่าน")))))))))</f>
        <v/>
      </c>
      <c r="AT174" s="1233" t="str">
        <f>IF($A$139&lt;&gt;"ชั้น"&amp;'01.ข้อมูลเบื้องต้น'!$H$2,"",IF(VLOOKUP($A174,'02.คีย์เทอม1'!$A$10:$GT$59,196,FALSE)="","",VLOOKUP($A174,'02.คีย์เทอม1'!$A$10:$GT$59,196,FALSE)))</f>
        <v/>
      </c>
      <c r="AU174" s="1233" t="str">
        <f>IF($A$139&lt;&gt;"ชั้น"&amp;'01.ข้อมูลเบื้องต้น'!$H$2,"",IF(VLOOKUP($A174,'03.คีย์เทอม2'!$A$10:$GT$59,196,FALSE)="","",VLOOKUP($A174,'03.คีย์เทอม2'!$A$10:$GT$59,196,FALSE)))</f>
        <v/>
      </c>
      <c r="AV174" s="1262" t="str">
        <f t="shared" si="146"/>
        <v/>
      </c>
      <c r="AW174" s="1233" t="str">
        <f>IF('2.ชื่อนักเรียน'!R39="มส","มส",IF('2.ชื่อนักเรียน'!R39="ร","ร",IF('2.ชื่อนักเรียน'!R39="ย้าย","ย้าย",IF($B174="","",IF(AV174="","",IF(AV174&gt;=75,"เชี่ยวชาญ",IF(AV174&gt;=65,"ชำนาญ",IF(AV174&gt;=55,"พัฒนา",IF(AV174&gt;=50,"เริ่มต้น","ไม่ผ่าน")))))))))</f>
        <v/>
      </c>
      <c r="AX174" s="1233" t="str">
        <f>IF($A$139&lt;&gt;"ชั้น"&amp;'01.ข้อมูลเบื้องต้น'!$H$2,"",IF(VLOOKUP($A174,'02.คีย์เทอม1'!$A$10:$GT$59,197,FALSE)="","",VLOOKUP($A174,'02.คีย์เทอม1'!$A$10:$GT$59,197,FALSE)))</f>
        <v/>
      </c>
      <c r="AY174" s="1233" t="str">
        <f>IF($A$139&lt;&gt;"ชั้น"&amp;'01.ข้อมูลเบื้องต้น'!$H$2,"",IF(VLOOKUP($A174,'03.คีย์เทอม2'!$A$10:$GT$59,197,FALSE)="","",VLOOKUP($A174,'03.คีย์เทอม2'!$A$10:$GT$59,197,FALSE)))</f>
        <v/>
      </c>
      <c r="AZ174" s="1262" t="str">
        <f t="shared" si="147"/>
        <v/>
      </c>
      <c r="BA174" s="1233" t="str">
        <f>IF('2.ชื่อนักเรียน'!R39="มส","มส",IF('2.ชื่อนักเรียน'!R39="ร","ร",IF('2.ชื่อนักเรียน'!R39="ย้าย","ย้าย",IF($B174="","",IF(AZ174="","",IF(AZ174&gt;=75,"เชี่ยวชาญ",IF(AZ174&gt;=65,"ชำนาญ",IF(AZ174&gt;=55,"พัฒนา",IF(AZ174&gt;=50,"เริ่มต้น","ไม่ผ่าน")))))))))</f>
        <v/>
      </c>
      <c r="BB174" s="1233" t="str">
        <f>IF($A$139&lt;&gt;"ชั้น"&amp;'01.ข้อมูลเบื้องต้น'!$H$2,"",IF(VLOOKUP($A174,'02.คีย์เทอม1'!$A$10:$GT$59,198,FALSE)="","",VLOOKUP($A174,'02.คีย์เทอม1'!$A$10:$GT$59,198,FALSE)))</f>
        <v/>
      </c>
      <c r="BC174" s="1233" t="str">
        <f>IF($A$139&lt;&gt;"ชั้น"&amp;'01.ข้อมูลเบื้องต้น'!$H$2,"",IF(VLOOKUP($A174,'03.คีย์เทอม2'!$A$10:$GT$59,198,FALSE)="","",VLOOKUP($A174,'03.คีย์เทอม2'!$A$10:$GT$59,198,FALSE)))</f>
        <v/>
      </c>
      <c r="BD174" s="1262" t="str">
        <f t="shared" si="148"/>
        <v/>
      </c>
      <c r="BE174" s="1233" t="str">
        <f>IF('2.ชื่อนักเรียน'!R39="มส","มส",IF('2.ชื่อนักเรียน'!R39="ร","ร",IF('2.ชื่อนักเรียน'!R39="ย้าย","ย้าย",IF($B174="","",IF(BD174="","",IF(BD174&gt;=75,"เชี่ยวชาญ",IF(BD174&gt;=65,"ชำนาญ",IF(BD174&gt;=55,"พัฒนา",IF(BD174&gt;=50,"เริ่มต้น","ไม่ผ่าน")))))))))</f>
        <v/>
      </c>
      <c r="BF174" s="1233" t="str">
        <f>IF($A$139&lt;&gt;"ชั้น"&amp;'01.ข้อมูลเบื้องต้น'!$H$2,"",IF(VLOOKUP($A174,'02.คีย์เทอม1'!$A$10:$GT$59,199,FALSE)="","",VLOOKUP($A174,'02.คีย์เทอม1'!$A$10:$GT$59,199,FALSE)))</f>
        <v/>
      </c>
      <c r="BG174" s="1233" t="str">
        <f>IF($A$139&lt;&gt;"ชั้น"&amp;'01.ข้อมูลเบื้องต้น'!$H$2,"",IF(VLOOKUP($A174,'03.คีย์เทอม2'!$A$10:$GT$59,199,FALSE)="","",VLOOKUP($A174,'03.คีย์เทอม2'!$A$10:$GT$59,199,FALSE)))</f>
        <v/>
      </c>
      <c r="BH174" s="1262" t="str">
        <f t="shared" si="149"/>
        <v/>
      </c>
      <c r="BI174" s="1233" t="str">
        <f>IF('2.ชื่อนักเรียน'!R39="มส","มส",IF('2.ชื่อนักเรียน'!R39="ร","ร",IF('2.ชื่อนักเรียน'!R39="ย้าย","ย้าย",IF($B174="","",IF(BH174="","",IF(BH174&gt;=75,"เชี่ยวชาญ",IF(BH174&gt;=65,"ชำนาญ",IF(BH174&gt;=55,"พัฒนา",IF(BH174&gt;=50,"เริ่มต้น","ไม่ผ่าน")))))))))</f>
        <v/>
      </c>
      <c r="BJ174" s="1233" t="str">
        <f>IF($A$139&lt;&gt;"ชั้น"&amp;'01.ข้อมูลเบื้องต้น'!$H$2,"",IF(VLOOKUP($A174,'02.คีย์เทอม1'!$A$10:$GT$59,200,FALSE)="","",VLOOKUP($A174,'02.คีย์เทอม1'!$A$10:$GT$59,200,FALSE)))</f>
        <v/>
      </c>
      <c r="BK174" s="1233" t="str">
        <f>IF($A$139&lt;&gt;"ชั้น"&amp;'01.ข้อมูลเบื้องต้น'!$H$2,"",IF(VLOOKUP($A174,'03.คีย์เทอม2'!$A$10:$GT$59,200,FALSE)="","",VLOOKUP($A174,'03.คีย์เทอม2'!$A$10:$GT$59,200,FALSE)))</f>
        <v/>
      </c>
      <c r="BL174" s="1262" t="str">
        <f t="shared" si="150"/>
        <v/>
      </c>
      <c r="BM174" s="1233" t="str">
        <f>IF('2.ชื่อนักเรียน'!R39="มส","มส",IF('2.ชื่อนักเรียน'!R39="ร","ร",IF('2.ชื่อนักเรียน'!R39="ย้าย","ย้าย",IF($B174="","",IF(BL174="","",IF(BL174&gt;=75,"เชี่ยวชาญ",IF(BL174&gt;=65,"ชำนาญ",IF(BL174&gt;=55,"พัฒนา",IF(BL174&gt;=50,"เริ่มต้น","ไม่ผ่าน")))))))))</f>
        <v/>
      </c>
      <c r="BN174" s="1262" t="str">
        <f t="shared" si="151"/>
        <v/>
      </c>
      <c r="BO174" s="1233" t="str">
        <f>IF('2.ชื่อนักเรียน'!R39="มส","มส",IF('2.ชื่อนักเรียน'!R39="ร","ร",IF('2.ชื่อนักเรียน'!R39="ย้าย","ย้าย",IF($B174="","",IF(BN174="","",IF(BN174&gt;=75,"เชี่ยวชาญ",IF(BN174&gt;=65,"ชำนาญ",IF(BN174&gt;=55,"พัฒนา",IF(BN174&gt;=50,"เริ่มต้น","ไม่ผ่าน")))))))))</f>
        <v/>
      </c>
      <c r="BP174" s="1233" t="str">
        <f>IF($A$139&lt;&gt;"ชั้น"&amp;'01.ข้อมูลเบื้องต้น'!$H$2,"",IF(VLOOKUP($A174,'02.คีย์เทอม1'!$A$10:$GT$59,110,FALSE)="","",VLOOKUP($A174,'02.คีย์เทอม1'!$A$10:$GT$59,110,FALSE)))</f>
        <v/>
      </c>
      <c r="BQ174" s="1233" t="str">
        <f>IF($A$139&lt;&gt;"ชั้น"&amp;'01.ข้อมูลเบื้องต้น'!$H$2,"",IF(VLOOKUP($A174,'03.คีย์เทอม2'!$A$10:$GT$59,110,FALSE)="","",VLOOKUP($A174,'03.คีย์เทอม2'!$A$10:$GT$59,110,FALSE)))</f>
        <v/>
      </c>
      <c r="BR174" s="1262" t="str">
        <f t="shared" si="152"/>
        <v/>
      </c>
      <c r="BS174" s="1233" t="str">
        <f>IF('2.ชื่อนักเรียน'!R39="มส","มส",IF('2.ชื่อนักเรียน'!R39="ร","ร",IF('2.ชื่อนักเรียน'!R39="ย้าย","ย้าย",IF($B174="","",IF(BR174="","",IF(BR174&gt;=75,"เชี่ยวชาญ",IF(BR174&gt;=65,"ชำนาญ",IF(BR174&gt;=55,"พัฒนา",IF(BR174&gt;=50,"เริ่มต้น","ไม่ผ่าน")))))))))</f>
        <v/>
      </c>
      <c r="BT174" s="1233" t="str">
        <f>IF($A$139&lt;&gt;"ชั้น"&amp;'01.ข้อมูลเบื้องต้น'!$H$2,"",IF(VLOOKUP($A174,'02.คีย์เทอม1'!$A$10:$GT$59,115,FALSE)="","",VLOOKUP($A174,'02.คีย์เทอม1'!$A$10:$GT$59,115,FALSE)))</f>
        <v/>
      </c>
      <c r="BU174" s="1233" t="str">
        <f>IF($A$139&lt;&gt;"ชั้น"&amp;'01.ข้อมูลเบื้องต้น'!$H$2,"",IF(VLOOKUP($A174,'03.คีย์เทอม2'!$A$10:$GT$59,115,FALSE)="","",VLOOKUP($A174,'03.คีย์เทอม2'!$A$10:$GT$59,115,FALSE)))</f>
        <v/>
      </c>
      <c r="BV174" s="1262" t="str">
        <f t="shared" si="153"/>
        <v/>
      </c>
      <c r="BW174" s="1233" t="str">
        <f>IF('2.ชื่อนักเรียน'!R39="มส","มส",IF('2.ชื่อนักเรียน'!R39="ร","ร",IF('2.ชื่อนักเรียน'!R39="ย้าย","ย้าย",IF($B174="","",IF(BV174="","",IF(BV174&gt;=75,"เชี่ยวชาญ",IF(BV174&gt;=65,"ชำนาญ",IF(BV174&gt;=55,"พัฒนา",IF(BV174&gt;=50,"เริ่มต้น","ไม่ผ่าน")))))))))</f>
        <v/>
      </c>
      <c r="BX174" s="1233" t="str">
        <f>IF($A$139&lt;&gt;"ชั้น"&amp;'01.ข้อมูลเบื้องต้น'!$H$2,"",IF(VLOOKUP($A174,'02.คีย์เทอม1'!$A$10:$GT$59,120,FALSE)="","",VLOOKUP($A174,'02.คีย์เทอม1'!$A$10:$GT$59,120,FALSE)))</f>
        <v/>
      </c>
      <c r="BY174" s="1233" t="str">
        <f>IF($A$139&lt;&gt;"ชั้น"&amp;'01.ข้อมูลเบื้องต้น'!$H$2,"",IF(VLOOKUP($A174,'03.คีย์เทอม2'!$A$10:$GT$59,120,FALSE)="","",VLOOKUP($A174,'03.คีย์เทอม2'!$A$10:$GT$59,120,FALSE)))</f>
        <v/>
      </c>
      <c r="BZ174" s="1262" t="str">
        <f t="shared" si="154"/>
        <v/>
      </c>
      <c r="CA174" s="1233" t="str">
        <f>IF('2.ชื่อนักเรียน'!R39="มส","มส",IF('2.ชื่อนักเรียน'!R39="ร","ร",IF('2.ชื่อนักเรียน'!R39="ย้าย","ย้าย",IF($B174="","",IF(BZ174="","",IF(BZ174&gt;=75,"เชี่ยวชาญ",IF(BZ174&gt;=65,"ชำนาญ",IF(BZ174&gt;=55,"พัฒนา",IF(BZ174&gt;=50,"เริ่มต้น","ไม่ผ่าน")))))))))</f>
        <v/>
      </c>
      <c r="CB174" s="1233" t="str">
        <f>IF($A$139&lt;&gt;"ชั้น"&amp;'01.ข้อมูลเบื้องต้น'!$H$2,"",IF(VLOOKUP($A174,'02.คีย์เทอม1'!$A$10:$GT$59,125,FALSE)="","",VLOOKUP($A174,'02.คีย์เทอม1'!$A$10:$GT$59,125,FALSE)))</f>
        <v/>
      </c>
      <c r="CC174" s="1233" t="str">
        <f>IF($A$139&lt;&gt;"ชั้น"&amp;'01.ข้อมูลเบื้องต้น'!$H$2,"",IF(VLOOKUP($A174,'03.คีย์เทอม2'!$A$10:$GT$59,125,FALSE)="","",VLOOKUP($A174,'03.คีย์เทอม2'!$A$10:$GT$59,125,FALSE)))</f>
        <v/>
      </c>
      <c r="CD174" s="1262" t="str">
        <f t="shared" si="155"/>
        <v/>
      </c>
      <c r="CE174" s="1233" t="str">
        <f>IF('2.ชื่อนักเรียน'!R39="มส","มส",IF('2.ชื่อนักเรียน'!R39="ร","ร",IF('2.ชื่อนักเรียน'!R39="ย้าย","ย้าย",IF($B174="","",IF(CD174="","",IF(CD174&gt;=75,"เชี่ยวชาญ",IF(CD174&gt;=65,"ชำนาญ",IF(CD174&gt;=55,"พัฒนา",IF(CD174&gt;=50,"เริ่มต้น","ไม่ผ่าน")))))))))</f>
        <v/>
      </c>
      <c r="CF174" s="1233" t="str">
        <f>IF($A$139&lt;&gt;"ชั้น"&amp;'01.ข้อมูลเบื้องต้น'!$H$2,"",IF(VLOOKUP($A174,'02.คีย์เทอม1'!$A$10:$GT$59,130,FALSE)="","",VLOOKUP($A174,'02.คีย์เทอม1'!$A$10:$GT$59,130,FALSE)))</f>
        <v/>
      </c>
      <c r="CG174" s="1233" t="str">
        <f>IF($A$139&lt;&gt;"ชั้น"&amp;'01.ข้อมูลเบื้องต้น'!$H$2,"",IF(VLOOKUP($A174,'03.คีย์เทอม2'!$A$10:$GT$59,130,FALSE)="","",VLOOKUP($A174,'03.คีย์เทอม2'!$A$10:$GT$59,130,FALSE)))</f>
        <v/>
      </c>
      <c r="CH174" s="1262" t="str">
        <f t="shared" si="156"/>
        <v/>
      </c>
      <c r="CI174" s="1233" t="str">
        <f>IF('2.ชื่อนักเรียน'!R39="มส","มส",IF('2.ชื่อนักเรียน'!R39="ร","ร",IF('2.ชื่อนักเรียน'!R39="ย้าย","ย้าย",IF($B174="","",IF(CH174="","",IF(CH174&gt;=75,"เชี่ยวชาญ",IF(CH174&gt;=65,"ชำนาญ",IF(CH174&gt;=55,"พัฒนา",IF(CH174&gt;=50,"เริ่มต้น","ไม่ผ่าน")))))))))</f>
        <v/>
      </c>
      <c r="CJ174" s="1233" t="str">
        <f>IF($A$139&lt;&gt;"ชั้น"&amp;'01.ข้อมูลเบื้องต้น'!$H$2,"",IF(VLOOKUP($A174,'02.คีย์เทอม1'!$A$10:$GT$59,135,FALSE)="","",VLOOKUP($A174,'02.คีย์เทอม1'!$A$10:$GT$59,135,FALSE)))</f>
        <v/>
      </c>
      <c r="CK174" s="1233" t="str">
        <f>IF($A$139&lt;&gt;"ชั้น"&amp;'01.ข้อมูลเบื้องต้น'!$H$2,"",IF(VLOOKUP($A174,'03.คีย์เทอม2'!$A$10:$GT$59,135,FALSE)="","",VLOOKUP($A174,'03.คีย์เทอม2'!$A$10:$GT$59,135,FALSE)))</f>
        <v/>
      </c>
      <c r="CL174" s="1262" t="str">
        <f t="shared" si="157"/>
        <v/>
      </c>
      <c r="CM174" s="1233" t="str">
        <f>IF('2.ชื่อนักเรียน'!R39="มส","มส",IF('2.ชื่อนักเรียน'!R39="ร","ร",IF('2.ชื่อนักเรียน'!R39="ย้าย","ย้าย",IF($B174="","",IF(CL174="","",IF(CL174&gt;=75,"เชี่ยวชาญ",IF(CL174&gt;=65,"ชำนาญ",IF(CL174&gt;=55,"พัฒนา",IF(CL174&gt;=50,"เริ่มต้น","ไม่ผ่าน")))))))))</f>
        <v/>
      </c>
      <c r="CN174" s="1233" t="str">
        <f>IF($A$139&lt;&gt;"ชั้น"&amp;'01.ข้อมูลเบื้องต้น'!$H$2,"",IF(VLOOKUP($A174,'02.คีย์เทอม1'!$A$10:$GT$59,140,FALSE)="","",VLOOKUP($A174,'02.คีย์เทอม1'!$A$10:$GT$59,140,FALSE)))</f>
        <v/>
      </c>
      <c r="CO174" s="1233" t="str">
        <f>IF($A$139&lt;&gt;"ชั้น"&amp;'01.ข้อมูลเบื้องต้น'!$H$2,"",IF(VLOOKUP($A174,'03.คีย์เทอม2'!$A$10:$GT$59,140,FALSE)="","",VLOOKUP($A174,'03.คีย์เทอม2'!$A$10:$GT$59,140,FALSE)))</f>
        <v/>
      </c>
      <c r="CP174" s="1262" t="str">
        <f t="shared" si="158"/>
        <v/>
      </c>
      <c r="CQ174" s="1233" t="str">
        <f>IF('2.ชื่อนักเรียน'!R39="มส","มส",IF('2.ชื่อนักเรียน'!R39="ร","ร",IF('2.ชื่อนักเรียน'!R39="ย้าย","ย้าย",IF($B174="","",IF(CP174="","",IF(CP174&gt;=75,"เชี่ยวชาญ",IF(CP174&gt;=65,"ชำนาญ",IF(CP174&gt;=55,"พัฒนา",IF(CP174&gt;=50,"เริ่มต้น","ไม่ผ่าน")))))))))</f>
        <v/>
      </c>
      <c r="CR174" s="1233" t="str">
        <f>IF($A$139&lt;&gt;"ชั้น"&amp;'01.ข้อมูลเบื้องต้น'!$H$2,"",IF(VLOOKUP($A174,'02.คีย์เทอม1'!$A$10:$GT$59,145,FALSE)="","",VLOOKUP($A174,'02.คีย์เทอม1'!$A$10:$GT$59,145,FALSE)))</f>
        <v/>
      </c>
      <c r="CS174" s="1233" t="str">
        <f>IF($A$139&lt;&gt;"ชั้น"&amp;'01.ข้อมูลเบื้องต้น'!$H$2,"",IF(VLOOKUP($A174,'03.คีย์เทอม2'!$A$10:$GT$59,145,FALSE)="","",VLOOKUP($A174,'03.คีย์เทอม2'!$A$10:$GT$59,145,FALSE)))</f>
        <v/>
      </c>
      <c r="CT174" s="1262" t="str">
        <f t="shared" si="159"/>
        <v/>
      </c>
      <c r="CU174" s="1233" t="str">
        <f>IF('2.ชื่อนักเรียน'!R39="มส","มส",IF('2.ชื่อนักเรียน'!R39="ร","ร",IF('2.ชื่อนักเรียน'!R39="ย้าย","ย้าย",IF($B174="","",IF(CT174="","",IF(CT174&gt;=75,"เชี่ยวชาญ",IF(CT174&gt;=65,"ชำนาญ",IF(CT174&gt;=55,"พัฒนา",IF(CT174&gt;=50,"เริ่มต้น","ไม่ผ่าน")))))))))</f>
        <v/>
      </c>
      <c r="CV174" s="1233" t="str">
        <f>IF($A$139&lt;&gt;"ชั้น"&amp;'01.ข้อมูลเบื้องต้น'!$H$2,"",IF(VLOOKUP($A174,'02.คีย์เทอม1'!$A$10:$GT$59,150,FALSE)="","",VLOOKUP($A174,'02.คีย์เทอม1'!$A$10:$GT$59,150,FALSE)))</f>
        <v/>
      </c>
      <c r="CW174" s="1233" t="str">
        <f>IF($A$139&lt;&gt;"ชั้น"&amp;'01.ข้อมูลเบื้องต้น'!$H$2,"",IF(VLOOKUP($A174,'03.คีย์เทอม2'!$A$10:$GT$59,150,FALSE)="","",VLOOKUP($A174,'03.คีย์เทอม2'!$A$10:$GT$59,150,FALSE)))</f>
        <v/>
      </c>
      <c r="CX174" s="1262" t="str">
        <f t="shared" si="160"/>
        <v/>
      </c>
      <c r="CY174" s="1233" t="str">
        <f>IF('2.ชื่อนักเรียน'!R39="มส","มส",IF('2.ชื่อนักเรียน'!R39="ร","ร",IF('2.ชื่อนักเรียน'!R39="ย้าย","ย้าย",IF($B174="","",IF(CX174="","",IF(CX174&gt;=75,"เชี่ยวชาญ",IF(CX174&gt;=65,"ชำนาญ",IF(CX174&gt;=55,"พัฒนา",IF(CX174&gt;=50,"เริ่มต้น","ไม่ผ่าน")))))))))</f>
        <v/>
      </c>
      <c r="CZ174" s="1233" t="str">
        <f>IF($A$139&lt;&gt;"ชั้น"&amp;'01.ข้อมูลเบื้องต้น'!$H$2,"",IF(VLOOKUP($A174,'02.คีย์เทอม1'!$A$10:$GT$59,155,FALSE)="","",VLOOKUP($A174,'02.คีย์เทอม1'!$A$10:$GT$59,155,FALSE)))</f>
        <v/>
      </c>
      <c r="DA174" s="1233" t="str">
        <f>IF($A$139&lt;&gt;"ชั้น"&amp;'01.ข้อมูลเบื้องต้น'!$H$2,"",IF(VLOOKUP($A174,'03.คีย์เทอม2'!$A$10:$GT$59,155,FALSE)="","",VLOOKUP($A174,'03.คีย์เทอม2'!$A$10:$GT$59,155,FALSE)))</f>
        <v/>
      </c>
      <c r="DB174" s="1262" t="str">
        <f t="shared" si="161"/>
        <v/>
      </c>
      <c r="DC174" s="1233" t="str">
        <f>IF('2.ชื่อนักเรียน'!R39="มส","มส",IF('2.ชื่อนักเรียน'!R39="ร","ร",IF('2.ชื่อนักเรียน'!R39="ย้าย","ย้าย",IF($B174="","",IF(DB174="","",IF(DB174&gt;=75,"เชี่ยวชาญ",IF(DB174&gt;=65,"ชำนาญ",IF(DB174&gt;=55,"พัฒนา",IF(DB174&gt;=50,"เริ่มต้น","ไม่ผ่าน")))))))))</f>
        <v/>
      </c>
      <c r="DD174" s="1233" t="str">
        <f>IF($A$139&lt;&gt;"ชั้น"&amp;'01.ข้อมูลเบื้องต้น'!$H$2,"",IF(VLOOKUP($A174,'02.คีย์เทอม1'!$A$10:$GT$59,160,FALSE)="","",VLOOKUP($A174,'02.คีย์เทอม1'!$A$10:$GT$59,160,FALSE)))</f>
        <v/>
      </c>
      <c r="DE174" s="1233" t="str">
        <f>IF($A$139&lt;&gt;"ชั้น"&amp;'01.ข้อมูลเบื้องต้น'!$H$2,"",IF(VLOOKUP($A174,'03.คีย์เทอม2'!$A$10:$GT$59,160,FALSE)="","",VLOOKUP($A174,'03.คีย์เทอม2'!$A$10:$GT$59,160,FALSE)))</f>
        <v/>
      </c>
      <c r="DF174" s="1262" t="str">
        <f t="shared" si="162"/>
        <v/>
      </c>
      <c r="DG174" s="1233" t="str">
        <f>IF('2.ชื่อนักเรียน'!R39="มส","มส",IF('2.ชื่อนักเรียน'!R39="ร","ร",IF('2.ชื่อนักเรียน'!R39="ย้าย","ย้าย",IF($B174="","",IF(DF174="","",IF(DF174&gt;=75,"เชี่ยวชาญ",IF(DF174&gt;=65,"ชำนาญ",IF(DF174&gt;=55,"พัฒนา",IF(DF174&gt;=50,"เริ่มต้น","ไม่ผ่าน")))))))))</f>
        <v/>
      </c>
      <c r="DH174" s="1233" t="str">
        <f>IF($A$139&lt;&gt;"ชั้น"&amp;'01.ข้อมูลเบื้องต้น'!$H$2,"",IF(VLOOKUP($A174,'02.คีย์เทอม1'!$A$10:$GT$59,165,FALSE)="","",VLOOKUP($A174,'02.คีย์เทอม1'!$A$10:$GT$59,165,FALSE)))</f>
        <v/>
      </c>
      <c r="DI174" s="1233" t="str">
        <f>IF($A$139&lt;&gt;"ชั้น"&amp;'01.ข้อมูลเบื้องต้น'!$H$2,"",IF(VLOOKUP($A174,'03.คีย์เทอม2'!$A$10:$GT$59,165,FALSE)="","",VLOOKUP($A174,'03.คีย์เทอม2'!$A$10:$GT$59,165,FALSE)))</f>
        <v/>
      </c>
      <c r="DJ174" s="1262" t="str">
        <f t="shared" si="163"/>
        <v/>
      </c>
      <c r="DK174" s="1233" t="str">
        <f>IF('2.ชื่อนักเรียน'!R39="มส","มส",IF('2.ชื่อนักเรียน'!R39="ร","ร",IF('2.ชื่อนักเรียน'!R39="ย้าย","ย้าย",IF($B174="","",IF(DJ174="","",IF(DJ174&gt;=75,"เชี่ยวชาญ",IF(DJ174&gt;=65,"ชำนาญ",IF(DJ174&gt;=55,"พัฒนา",IF(DJ174&gt;=50,"เริ่มต้น","ไม่ผ่าน")))))))))</f>
        <v/>
      </c>
      <c r="DL174" s="1233" t="str">
        <f>IF($A$139&lt;&gt;"ชั้น"&amp;'01.ข้อมูลเบื้องต้น'!$H$2,"",IF(VLOOKUP($A174,'02.คีย์เทอม1'!$A$10:$GT$59,170,FALSE)="","",VLOOKUP($A174,'02.คีย์เทอม1'!$A$10:$GT$59,170,FALSE)))</f>
        <v/>
      </c>
      <c r="DM174" s="1233" t="str">
        <f>IF($A$139&lt;&gt;"ชั้น"&amp;'01.ข้อมูลเบื้องต้น'!$H$2,"",IF(VLOOKUP($A174,'03.คีย์เทอม2'!$A$10:$GT$59,170,FALSE)="","",VLOOKUP($A174,'03.คีย์เทอม2'!$A$10:$GT$59,170,FALSE)))</f>
        <v/>
      </c>
      <c r="DN174" s="1262" t="str">
        <f t="shared" si="164"/>
        <v/>
      </c>
      <c r="DO174" s="1233" t="str">
        <f>IF('2.ชื่อนักเรียน'!R39="มส","มส",IF('2.ชื่อนักเรียน'!R39="ร","ร",IF('2.ชื่อนักเรียน'!R39="ย้าย","ย้าย",IF($B174="","",IF(DN174="","",IF(DN174&gt;=75,"เชี่ยวชาญ",IF(DN174&gt;=65,"ชำนาญ",IF(DN174&gt;=55,"พัฒนา",IF(DN174&gt;=50,"เริ่มต้น","ไม่ผ่าน")))))))))</f>
        <v/>
      </c>
      <c r="DP174" s="1233" t="str">
        <f>IF($A$139&lt;&gt;"ชั้น"&amp;'01.ข้อมูลเบื้องต้น'!$H$2,"",IF(VLOOKUP($A174,'02.คีย์เทอม1'!$A$10:$GT$59,175,FALSE)="","",VLOOKUP($A174,'02.คีย์เทอม1'!$A$10:$GT$59,175,FALSE)))</f>
        <v/>
      </c>
      <c r="DQ174" s="1233" t="str">
        <f>IF($A$139&lt;&gt;"ชั้น"&amp;'01.ข้อมูลเบื้องต้น'!$H$2,"",IF(VLOOKUP($A174,'03.คีย์เทอม2'!$A$10:$GT$59,175,FALSE)="","",VLOOKUP($A174,'03.คีย์เทอม2'!$A$10:$GT$59,175,FALSE)))</f>
        <v/>
      </c>
      <c r="DR174" s="1262" t="str">
        <f t="shared" si="165"/>
        <v/>
      </c>
      <c r="DS174" s="1233" t="str">
        <f>IF('2.ชื่อนักเรียน'!R39="มส","มส",IF('2.ชื่อนักเรียน'!R39="ร","ร",IF('2.ชื่อนักเรียน'!R39="ย้าย","ย้าย",IF($B174="","",IF(DR174="","",IF(DR174&gt;=75,"เชี่ยวชาญ",IF(DR174&gt;=65,"ชำนาญ",IF(DR174&gt;=55,"พัฒนา",IF(DR174&gt;=50,"เริ่มต้น","ไม่ผ่าน")))))))))</f>
        <v/>
      </c>
      <c r="DT174" s="1233" t="str">
        <f>IF($A$139&lt;&gt;"ชั้น"&amp;'01.ข้อมูลเบื้องต้น'!$H$2,"",IF(VLOOKUP($A174,'02.คีย์เทอม1'!$A$10:$GT$59,180,FALSE)="","",VLOOKUP($A174,'02.คีย์เทอม1'!$A$10:$GT$59,180,FALSE)))</f>
        <v/>
      </c>
      <c r="DU174" s="1233" t="str">
        <f>IF($A$139&lt;&gt;"ชั้น"&amp;'01.ข้อมูลเบื้องต้น'!$H$2,"",IF(VLOOKUP($A174,'03.คีย์เทอม2'!$A$10:$GT$59,180,FALSE)="","",VLOOKUP($A174,'03.คีย์เทอม2'!$A$10:$GT$59,180,FALSE)))</f>
        <v/>
      </c>
      <c r="DV174" s="1262" t="str">
        <f t="shared" si="166"/>
        <v/>
      </c>
      <c r="DW174" s="1233" t="str">
        <f>IF('2.ชื่อนักเรียน'!R39="มส","มส",IF('2.ชื่อนักเรียน'!R39="ร","ร",IF('2.ชื่อนักเรียน'!R39="ย้าย","ย้าย",IF($B174="","",IF(DV174="","",IF(DV174&gt;=75,"เชี่ยวชาญ",IF(DV174&gt;=65,"ชำนาญ",IF(DV174&gt;=55,"พัฒนา",IF(DV174&gt;=50,"เริ่มต้น","ไม่ผ่าน")))))))))</f>
        <v/>
      </c>
    </row>
    <row r="175" spans="1:127" ht="16.8" customHeight="1">
      <c r="A175" s="1323">
        <v>30</v>
      </c>
      <c r="B175" s="1312" t="str">
        <f>IF('2.ชื่อนักเรียน'!C40="","",'2.ชื่อนักเรียน'!C40)</f>
        <v/>
      </c>
      <c r="C175" s="1313" t="str">
        <f>IF('2.ชื่อนักเรียน'!D40="","",'2.ชื่อนักเรียน'!D40)</f>
        <v/>
      </c>
      <c r="D175" s="1314" t="str">
        <f>IF($A$139&lt;&gt;"ชั้น"&amp;'01.ข้อมูลเบื้องต้น'!$H$2,"",IF(AK175="","",AK175))</f>
        <v/>
      </c>
      <c r="E175" s="1314" t="str">
        <f>IF($A$139&lt;&gt;"ชั้น"&amp;'01.ข้อมูลเบื้องต้น'!$H$2,"",IF(AO175="","",AO175))</f>
        <v/>
      </c>
      <c r="F175" s="1315" t="str">
        <f>IF($A$139&lt;&gt;"ชั้น"&amp;'01.ข้อมูลเบื้องต้น'!$H$2,"",IF(AS175="","",AS175))</f>
        <v/>
      </c>
      <c r="G175" s="1326" t="str">
        <f>IF($A$139&lt;&gt;"ชั้น"&amp;'01.ข้อมูลเบื้องต้น'!$H$2,"",IF(AW175="","",AW175))</f>
        <v/>
      </c>
      <c r="H175" s="1327" t="str">
        <f>IF($A$139&lt;&gt;"ชั้น"&amp;'01.ข้อมูลเบื้องต้น'!$H$2,"",IF(BA175="","",BA175))</f>
        <v/>
      </c>
      <c r="I175" s="1327" t="str">
        <f>IF($A$139&lt;&gt;"ชั้น"&amp;'01.ข้อมูลเบื้องต้น'!$H$2,"",IF(BE175="","",BE175))</f>
        <v/>
      </c>
      <c r="J175" s="1327" t="str">
        <f>IF($A$139&lt;&gt;"ชั้น"&amp;'01.ข้อมูลเบื้องต้น'!$H$2,"",IF(BI175="","",BI175))</f>
        <v/>
      </c>
      <c r="K175" s="1327" t="str">
        <f>IF($A$139&lt;&gt;"ชั้น"&amp;'01.ข้อมูลเบื้องต้น'!$H$2,"",IF(BM175="","",BM175))</f>
        <v/>
      </c>
      <c r="L175" s="1328" t="str">
        <f>IF($A$139&lt;&gt;"ชั้น"&amp;'01.ข้อมูลเบื้องต้น'!$H$2,"",IF(BO175="","",BO175))</f>
        <v/>
      </c>
      <c r="M175" s="1326" t="str">
        <f>IF($A$139&lt;&gt;"ชั้น"&amp;'01.ข้อมูลเบื้องต้น'!$H$2,"",IF(BS175="","",BS175))</f>
        <v/>
      </c>
      <c r="N175" s="1327" t="str">
        <f>IF($A$139&lt;&gt;"ชั้น"&amp;'01.ข้อมูลเบื้องต้น'!$H$2,"",IF(BW175="","",BW175))</f>
        <v/>
      </c>
      <c r="O175" s="1327" t="str">
        <f>IF($A$139&lt;&gt;"ชั้น"&amp;'01.ข้อมูลเบื้องต้น'!$H$2,"",IF(CA175="","",CA175))</f>
        <v/>
      </c>
      <c r="P175" s="1327" t="str">
        <f>IF($A$139&lt;&gt;"ชั้น"&amp;'01.ข้อมูลเบื้องต้น'!$H$2,"",IF(CE175="","",CE175))</f>
        <v/>
      </c>
      <c r="Q175" s="1327" t="str">
        <f>IF($A$139&lt;&gt;"ชั้น"&amp;'01.ข้อมูลเบื้องต้น'!$H$2,"",IF(CI175="","",CI175))</f>
        <v/>
      </c>
      <c r="R175" s="1327" t="str">
        <f>IF($A$139&lt;&gt;"ชั้น"&amp;'01.ข้อมูลเบื้องต้น'!$H$2,"",IF(CM175="","",CM175))</f>
        <v/>
      </c>
      <c r="S175" s="1327" t="str">
        <f>IF($A$139&lt;&gt;"ชั้น"&amp;'01.ข้อมูลเบื้องต้น'!$H$2,"",IF(CQ175="","",CQ175))</f>
        <v/>
      </c>
      <c r="T175" s="1327" t="str">
        <f>IF($A$139&lt;&gt;"ชั้น"&amp;'01.ข้อมูลเบื้องต้น'!$H$2,"",IF(CU175="","",CU175))</f>
        <v/>
      </c>
      <c r="U175" s="1327" t="str">
        <f>IF($A$139&lt;&gt;"ชั้น"&amp;'01.ข้อมูลเบื้องต้น'!$H$2,"",IF(CY175="","",CY175))</f>
        <v/>
      </c>
      <c r="V175" s="1327" t="str">
        <f>IF($A$139&lt;&gt;"ชั้น"&amp;'01.ข้อมูลเบื้องต้น'!$H$2,"",IF(DC175="","",DC175))</f>
        <v/>
      </c>
      <c r="W175" s="1327" t="str">
        <f>IF($A$139&lt;&gt;"ชั้น"&amp;'01.ข้อมูลเบื้องต้น'!$H$2,"",IF(DG175="","",DG175))</f>
        <v/>
      </c>
      <c r="X175" s="1327" t="str">
        <f>IF($A$139&lt;&gt;"ชั้น"&amp;'01.ข้อมูลเบื้องต้น'!$H$2,"",IF(DK175="","",DK175))</f>
        <v/>
      </c>
      <c r="Y175" s="1327" t="str">
        <f>IF($A$139&lt;&gt;"ชั้น"&amp;'01.ข้อมูลเบื้องต้น'!$H$2,"",IF(DO175="","",DO175))</f>
        <v/>
      </c>
      <c r="Z175" s="1327" t="str">
        <f>IF($A$139&lt;&gt;"ชั้น"&amp;'01.ข้อมูลเบื้องต้น'!$H$2,"",IF(DS175="","",DS175))</f>
        <v/>
      </c>
      <c r="AA175" s="1420" t="str">
        <f>IF($A$139&lt;&gt;"ชั้น"&amp;'01.ข้อมูลเบื้องต้น'!$H$2,"",IF(DW175="","",DW175))</f>
        <v/>
      </c>
      <c r="AB175" s="1330" t="str">
        <f>IF($A$139&lt;&gt;"ชั้น"&amp;'01.ข้อมูลเบื้องต้น'!$H$2,"",'7.พัฒนาผู้เรียน'!G40)</f>
        <v/>
      </c>
      <c r="AC175" s="1331" t="str">
        <f>IF($A$139&lt;&gt;"ชั้น"&amp;'01.ข้อมูลเบื้องต้น'!$H$2,"",'9.คุณลักษณะ'!I40)</f>
        <v/>
      </c>
      <c r="AH175" s="1233" t="str">
        <f>IF($A$139&lt;&gt;"ชั้น"&amp;'01.ข้อมูลเบื้องต้น'!$H$2,"",IF(VLOOKUP($A175,'02.คีย์เทอม1'!$A$10:$GT$59,189,FALSE)="","",VLOOKUP($A175,'02.คีย์เทอม1'!$A$10:$GT$59,189,FALSE)))</f>
        <v/>
      </c>
      <c r="AI175" s="1233" t="str">
        <f>IF($A$139&lt;&gt;"ชั้น"&amp;'01.ข้อมูลเบื้องต้น'!$H$2,"",IF(VLOOKUP($A175,'03.คีย์เทอม2'!$A$10:$GT$59,189,FALSE)="","",VLOOKUP($A175,'03.คีย์เทอม2'!$A$10:$GT$59,189,FALSE)))</f>
        <v/>
      </c>
      <c r="AJ175" s="1262" t="str">
        <f t="shared" si="120"/>
        <v/>
      </c>
      <c r="AK175" s="1233" t="str">
        <f>IF('2.ชื่อนักเรียน'!R40="มส","มส",IF('2.ชื่อนักเรียน'!R40="ร","ร",IF('2.ชื่อนักเรียน'!R40="ย้าย","ย้าย",IF($B175="","",IF(AJ175="","",IF(AJ175&gt;=75,"เชี่ยวชาญ",IF(AJ175&gt;=65,"ชำนาญ",IF(AJ175&gt;=55,"พัฒนา",IF(AJ175&gt;=50,"เริ่มต้น","ไม่ผ่าน")))))))))</f>
        <v/>
      </c>
      <c r="AL175" s="1233" t="str">
        <f>IF($A$139&lt;&gt;"ชั้น"&amp;'01.ข้อมูลเบื้องต้น'!$H$2,"",IF(VLOOKUP($A175,'02.คีย์เทอม1'!$A$10:$GT$59,193,FALSE)="","",VLOOKUP($A175,'02.คีย์เทอม1'!$A$10:$GT$59,193,FALSE)))</f>
        <v/>
      </c>
      <c r="AM175" s="1233" t="str">
        <f>IF($A$139&lt;&gt;"ชั้น"&amp;'01.ข้อมูลเบื้องต้น'!$H$2,"",IF(VLOOKUP($A175,'03.คีย์เทอม2'!$A$10:$GT$59,193,FALSE)="","",VLOOKUP($A175,'03.คีย์เทอม2'!$A$10:$GT$59,193,FALSE)))</f>
        <v/>
      </c>
      <c r="AN175" s="1262" t="str">
        <f t="shared" si="144"/>
        <v/>
      </c>
      <c r="AO175" s="1233" t="str">
        <f>IF('2.ชื่อนักเรียน'!R40="มส","มส",IF('2.ชื่อนักเรียน'!R40="ร","ร",IF('2.ชื่อนักเรียน'!R40="ย้าย","ย้าย",IF($B175="","",IF(AN175="","",IF(AN175&gt;=75,"เชี่ยวชาญ",IF(AN175&gt;=65,"ชำนาญ",IF(AN175&gt;=55,"พัฒนา",IF(AN175&gt;=50,"เริ่มต้น","ไม่ผ่าน")))))))))</f>
        <v/>
      </c>
      <c r="AP175" s="1233" t="str">
        <f>IF($A$139&lt;&gt;"ชั้น"&amp;'01.ข้อมูลเบื้องต้น'!$H$2,"",IF(VLOOKUP($A175,'02.คีย์เทอม1'!$A$10:$GT$59,195,FALSE)="","",VLOOKUP($A175,'02.คีย์เทอม1'!$A$10:$GT$59,195,FALSE)))</f>
        <v/>
      </c>
      <c r="AQ175" s="1233" t="str">
        <f>IF($A$139&lt;&gt;"ชั้น"&amp;'01.ข้อมูลเบื้องต้น'!$H$2,"",IF(VLOOKUP($A175,'03.คีย์เทอม2'!$A$10:$GT$59,195,FALSE)="","",VLOOKUP($A175,'03.คีย์เทอม2'!$A$10:$GT$59,195,FALSE)))</f>
        <v/>
      </c>
      <c r="AR175" s="1262" t="str">
        <f t="shared" si="145"/>
        <v/>
      </c>
      <c r="AS175" s="1233" t="str">
        <f>IF('2.ชื่อนักเรียน'!R40="มส","มส",IF('2.ชื่อนักเรียน'!R40="ร","ร",IF('2.ชื่อนักเรียน'!R40="ย้าย","ย้าย",IF($B175="","",IF(AR175="","",IF(AR175&gt;=75,"เชี่ยวชาญ",IF(AR175&gt;=65,"ชำนาญ",IF(AR175&gt;=55,"พัฒนา",IF(AR175&gt;=50,"เริ่มต้น","ไม่ผ่าน")))))))))</f>
        <v/>
      </c>
      <c r="AT175" s="1233" t="str">
        <f>IF($A$139&lt;&gt;"ชั้น"&amp;'01.ข้อมูลเบื้องต้น'!$H$2,"",IF(VLOOKUP($A175,'02.คีย์เทอม1'!$A$10:$GT$59,196,FALSE)="","",VLOOKUP($A175,'02.คีย์เทอม1'!$A$10:$GT$59,196,FALSE)))</f>
        <v/>
      </c>
      <c r="AU175" s="1233" t="str">
        <f>IF($A$139&lt;&gt;"ชั้น"&amp;'01.ข้อมูลเบื้องต้น'!$H$2,"",IF(VLOOKUP($A175,'03.คีย์เทอม2'!$A$10:$GT$59,196,FALSE)="","",VLOOKUP($A175,'03.คีย์เทอม2'!$A$10:$GT$59,196,FALSE)))</f>
        <v/>
      </c>
      <c r="AV175" s="1262" t="str">
        <f t="shared" si="146"/>
        <v/>
      </c>
      <c r="AW175" s="1233" t="str">
        <f>IF('2.ชื่อนักเรียน'!R40="มส","มส",IF('2.ชื่อนักเรียน'!R40="ร","ร",IF('2.ชื่อนักเรียน'!R40="ย้าย","ย้าย",IF($B175="","",IF(AV175="","",IF(AV175&gt;=75,"เชี่ยวชาญ",IF(AV175&gt;=65,"ชำนาญ",IF(AV175&gt;=55,"พัฒนา",IF(AV175&gt;=50,"เริ่มต้น","ไม่ผ่าน")))))))))</f>
        <v/>
      </c>
      <c r="AX175" s="1233" t="str">
        <f>IF($A$139&lt;&gt;"ชั้น"&amp;'01.ข้อมูลเบื้องต้น'!$H$2,"",IF(VLOOKUP($A175,'02.คีย์เทอม1'!$A$10:$GT$59,197,FALSE)="","",VLOOKUP($A175,'02.คีย์เทอม1'!$A$10:$GT$59,197,FALSE)))</f>
        <v/>
      </c>
      <c r="AY175" s="1233" t="str">
        <f>IF($A$139&lt;&gt;"ชั้น"&amp;'01.ข้อมูลเบื้องต้น'!$H$2,"",IF(VLOOKUP($A175,'03.คีย์เทอม2'!$A$10:$GT$59,197,FALSE)="","",VLOOKUP($A175,'03.คีย์เทอม2'!$A$10:$GT$59,197,FALSE)))</f>
        <v/>
      </c>
      <c r="AZ175" s="1262" t="str">
        <f t="shared" si="147"/>
        <v/>
      </c>
      <c r="BA175" s="1233" t="str">
        <f>IF('2.ชื่อนักเรียน'!R40="มส","มส",IF('2.ชื่อนักเรียน'!R40="ร","ร",IF('2.ชื่อนักเรียน'!R40="ย้าย","ย้าย",IF($B175="","",IF(AZ175="","",IF(AZ175&gt;=75,"เชี่ยวชาญ",IF(AZ175&gt;=65,"ชำนาญ",IF(AZ175&gt;=55,"พัฒนา",IF(AZ175&gt;=50,"เริ่มต้น","ไม่ผ่าน")))))))))</f>
        <v/>
      </c>
      <c r="BB175" s="1233" t="str">
        <f>IF($A$139&lt;&gt;"ชั้น"&amp;'01.ข้อมูลเบื้องต้น'!$H$2,"",IF(VLOOKUP($A175,'02.คีย์เทอม1'!$A$10:$GT$59,198,FALSE)="","",VLOOKUP($A175,'02.คีย์เทอม1'!$A$10:$GT$59,198,FALSE)))</f>
        <v/>
      </c>
      <c r="BC175" s="1233" t="str">
        <f>IF($A$139&lt;&gt;"ชั้น"&amp;'01.ข้อมูลเบื้องต้น'!$H$2,"",IF(VLOOKUP($A175,'03.คีย์เทอม2'!$A$10:$GT$59,198,FALSE)="","",VLOOKUP($A175,'03.คีย์เทอม2'!$A$10:$GT$59,198,FALSE)))</f>
        <v/>
      </c>
      <c r="BD175" s="1262" t="str">
        <f t="shared" si="148"/>
        <v/>
      </c>
      <c r="BE175" s="1233" t="str">
        <f>IF('2.ชื่อนักเรียน'!R40="มส","มส",IF('2.ชื่อนักเรียน'!R40="ร","ร",IF('2.ชื่อนักเรียน'!R40="ย้าย","ย้าย",IF($B175="","",IF(BD175="","",IF(BD175&gt;=75,"เชี่ยวชาญ",IF(BD175&gt;=65,"ชำนาญ",IF(BD175&gt;=55,"พัฒนา",IF(BD175&gt;=50,"เริ่มต้น","ไม่ผ่าน")))))))))</f>
        <v/>
      </c>
      <c r="BF175" s="1233" t="str">
        <f>IF($A$139&lt;&gt;"ชั้น"&amp;'01.ข้อมูลเบื้องต้น'!$H$2,"",IF(VLOOKUP($A175,'02.คีย์เทอม1'!$A$10:$GT$59,199,FALSE)="","",VLOOKUP($A175,'02.คีย์เทอม1'!$A$10:$GT$59,199,FALSE)))</f>
        <v/>
      </c>
      <c r="BG175" s="1233" t="str">
        <f>IF($A$139&lt;&gt;"ชั้น"&amp;'01.ข้อมูลเบื้องต้น'!$H$2,"",IF(VLOOKUP($A175,'03.คีย์เทอม2'!$A$10:$GT$59,199,FALSE)="","",VLOOKUP($A175,'03.คีย์เทอม2'!$A$10:$GT$59,199,FALSE)))</f>
        <v/>
      </c>
      <c r="BH175" s="1262" t="str">
        <f t="shared" si="149"/>
        <v/>
      </c>
      <c r="BI175" s="1233" t="str">
        <f>IF('2.ชื่อนักเรียน'!R40="มส","มส",IF('2.ชื่อนักเรียน'!R40="ร","ร",IF('2.ชื่อนักเรียน'!R40="ย้าย","ย้าย",IF($B175="","",IF(BH175="","",IF(BH175&gt;=75,"เชี่ยวชาญ",IF(BH175&gt;=65,"ชำนาญ",IF(BH175&gt;=55,"พัฒนา",IF(BH175&gt;=50,"เริ่มต้น","ไม่ผ่าน")))))))))</f>
        <v/>
      </c>
      <c r="BJ175" s="1233" t="str">
        <f>IF($A$139&lt;&gt;"ชั้น"&amp;'01.ข้อมูลเบื้องต้น'!$H$2,"",IF(VLOOKUP($A175,'02.คีย์เทอม1'!$A$10:$GT$59,200,FALSE)="","",VLOOKUP($A175,'02.คีย์เทอม1'!$A$10:$GT$59,200,FALSE)))</f>
        <v/>
      </c>
      <c r="BK175" s="1233" t="str">
        <f>IF($A$139&lt;&gt;"ชั้น"&amp;'01.ข้อมูลเบื้องต้น'!$H$2,"",IF(VLOOKUP($A175,'03.คีย์เทอม2'!$A$10:$GT$59,200,FALSE)="","",VLOOKUP($A175,'03.คีย์เทอม2'!$A$10:$GT$59,200,FALSE)))</f>
        <v/>
      </c>
      <c r="BL175" s="1262" t="str">
        <f t="shared" si="150"/>
        <v/>
      </c>
      <c r="BM175" s="1233" t="str">
        <f>IF('2.ชื่อนักเรียน'!R40="มส","มส",IF('2.ชื่อนักเรียน'!R40="ร","ร",IF('2.ชื่อนักเรียน'!R40="ย้าย","ย้าย",IF($B175="","",IF(BL175="","",IF(BL175&gt;=75,"เชี่ยวชาญ",IF(BL175&gt;=65,"ชำนาญ",IF(BL175&gt;=55,"พัฒนา",IF(BL175&gt;=50,"เริ่มต้น","ไม่ผ่าน")))))))))</f>
        <v/>
      </c>
      <c r="BN175" s="1262" t="str">
        <f t="shared" si="151"/>
        <v/>
      </c>
      <c r="BO175" s="1233" t="str">
        <f>IF('2.ชื่อนักเรียน'!R40="มส","มส",IF('2.ชื่อนักเรียน'!R40="ร","ร",IF('2.ชื่อนักเรียน'!R40="ย้าย","ย้าย",IF($B175="","",IF(BN175="","",IF(BN175&gt;=75,"เชี่ยวชาญ",IF(BN175&gt;=65,"ชำนาญ",IF(BN175&gt;=55,"พัฒนา",IF(BN175&gt;=50,"เริ่มต้น","ไม่ผ่าน")))))))))</f>
        <v/>
      </c>
      <c r="BP175" s="1233" t="str">
        <f>IF($A$139&lt;&gt;"ชั้น"&amp;'01.ข้อมูลเบื้องต้น'!$H$2,"",IF(VLOOKUP($A175,'02.คีย์เทอม1'!$A$10:$GT$59,110,FALSE)="","",VLOOKUP($A175,'02.คีย์เทอม1'!$A$10:$GT$59,110,FALSE)))</f>
        <v/>
      </c>
      <c r="BQ175" s="1233" t="str">
        <f>IF($A$139&lt;&gt;"ชั้น"&amp;'01.ข้อมูลเบื้องต้น'!$H$2,"",IF(VLOOKUP($A175,'03.คีย์เทอม2'!$A$10:$GT$59,110,FALSE)="","",VLOOKUP($A175,'03.คีย์เทอม2'!$A$10:$GT$59,110,FALSE)))</f>
        <v/>
      </c>
      <c r="BR175" s="1262" t="str">
        <f t="shared" si="152"/>
        <v/>
      </c>
      <c r="BS175" s="1233" t="str">
        <f>IF('2.ชื่อนักเรียน'!R40="มส","มส",IF('2.ชื่อนักเรียน'!R40="ร","ร",IF('2.ชื่อนักเรียน'!R40="ย้าย","ย้าย",IF($B175="","",IF(BR175="","",IF(BR175&gt;=75,"เชี่ยวชาญ",IF(BR175&gt;=65,"ชำนาญ",IF(BR175&gt;=55,"พัฒนา",IF(BR175&gt;=50,"เริ่มต้น","ไม่ผ่าน")))))))))</f>
        <v/>
      </c>
      <c r="BT175" s="1233" t="str">
        <f>IF($A$139&lt;&gt;"ชั้น"&amp;'01.ข้อมูลเบื้องต้น'!$H$2,"",IF(VLOOKUP($A175,'02.คีย์เทอม1'!$A$10:$GT$59,115,FALSE)="","",VLOOKUP($A175,'02.คีย์เทอม1'!$A$10:$GT$59,115,FALSE)))</f>
        <v/>
      </c>
      <c r="BU175" s="1233" t="str">
        <f>IF($A$139&lt;&gt;"ชั้น"&amp;'01.ข้อมูลเบื้องต้น'!$H$2,"",IF(VLOOKUP($A175,'03.คีย์เทอม2'!$A$10:$GT$59,115,FALSE)="","",VLOOKUP($A175,'03.คีย์เทอม2'!$A$10:$GT$59,115,FALSE)))</f>
        <v/>
      </c>
      <c r="BV175" s="1262" t="str">
        <f t="shared" si="153"/>
        <v/>
      </c>
      <c r="BW175" s="1233" t="str">
        <f>IF('2.ชื่อนักเรียน'!R40="มส","มส",IF('2.ชื่อนักเรียน'!R40="ร","ร",IF('2.ชื่อนักเรียน'!R40="ย้าย","ย้าย",IF($B175="","",IF(BV175="","",IF(BV175&gt;=75,"เชี่ยวชาญ",IF(BV175&gt;=65,"ชำนาญ",IF(BV175&gt;=55,"พัฒนา",IF(BV175&gt;=50,"เริ่มต้น","ไม่ผ่าน")))))))))</f>
        <v/>
      </c>
      <c r="BX175" s="1233" t="str">
        <f>IF($A$139&lt;&gt;"ชั้น"&amp;'01.ข้อมูลเบื้องต้น'!$H$2,"",IF(VLOOKUP($A175,'02.คีย์เทอม1'!$A$10:$GT$59,120,FALSE)="","",VLOOKUP($A175,'02.คีย์เทอม1'!$A$10:$GT$59,120,FALSE)))</f>
        <v/>
      </c>
      <c r="BY175" s="1233" t="str">
        <f>IF($A$139&lt;&gt;"ชั้น"&amp;'01.ข้อมูลเบื้องต้น'!$H$2,"",IF(VLOOKUP($A175,'03.คีย์เทอม2'!$A$10:$GT$59,120,FALSE)="","",VLOOKUP($A175,'03.คีย์เทอม2'!$A$10:$GT$59,120,FALSE)))</f>
        <v/>
      </c>
      <c r="BZ175" s="1262" t="str">
        <f t="shared" si="154"/>
        <v/>
      </c>
      <c r="CA175" s="1233" t="str">
        <f>IF('2.ชื่อนักเรียน'!R40="มส","มส",IF('2.ชื่อนักเรียน'!R40="ร","ร",IF('2.ชื่อนักเรียน'!R40="ย้าย","ย้าย",IF($B175="","",IF(BZ175="","",IF(BZ175&gt;=75,"เชี่ยวชาญ",IF(BZ175&gt;=65,"ชำนาญ",IF(BZ175&gt;=55,"พัฒนา",IF(BZ175&gt;=50,"เริ่มต้น","ไม่ผ่าน")))))))))</f>
        <v/>
      </c>
      <c r="CB175" s="1233" t="str">
        <f>IF($A$139&lt;&gt;"ชั้น"&amp;'01.ข้อมูลเบื้องต้น'!$H$2,"",IF(VLOOKUP($A175,'02.คีย์เทอม1'!$A$10:$GT$59,125,FALSE)="","",VLOOKUP($A175,'02.คีย์เทอม1'!$A$10:$GT$59,125,FALSE)))</f>
        <v/>
      </c>
      <c r="CC175" s="1233" t="str">
        <f>IF($A$139&lt;&gt;"ชั้น"&amp;'01.ข้อมูลเบื้องต้น'!$H$2,"",IF(VLOOKUP($A175,'03.คีย์เทอม2'!$A$10:$GT$59,125,FALSE)="","",VLOOKUP($A175,'03.คีย์เทอม2'!$A$10:$GT$59,125,FALSE)))</f>
        <v/>
      </c>
      <c r="CD175" s="1262" t="str">
        <f t="shared" si="155"/>
        <v/>
      </c>
      <c r="CE175" s="1233" t="str">
        <f>IF('2.ชื่อนักเรียน'!R40="มส","มส",IF('2.ชื่อนักเรียน'!R40="ร","ร",IF('2.ชื่อนักเรียน'!R40="ย้าย","ย้าย",IF($B175="","",IF(CD175="","",IF(CD175&gt;=75,"เชี่ยวชาญ",IF(CD175&gt;=65,"ชำนาญ",IF(CD175&gt;=55,"พัฒนา",IF(CD175&gt;=50,"เริ่มต้น","ไม่ผ่าน")))))))))</f>
        <v/>
      </c>
      <c r="CF175" s="1233" t="str">
        <f>IF($A$139&lt;&gt;"ชั้น"&amp;'01.ข้อมูลเบื้องต้น'!$H$2,"",IF(VLOOKUP($A175,'02.คีย์เทอม1'!$A$10:$GT$59,130,FALSE)="","",VLOOKUP($A175,'02.คีย์เทอม1'!$A$10:$GT$59,130,FALSE)))</f>
        <v/>
      </c>
      <c r="CG175" s="1233" t="str">
        <f>IF($A$139&lt;&gt;"ชั้น"&amp;'01.ข้อมูลเบื้องต้น'!$H$2,"",IF(VLOOKUP($A175,'03.คีย์เทอม2'!$A$10:$GT$59,130,FALSE)="","",VLOOKUP($A175,'03.คีย์เทอม2'!$A$10:$GT$59,130,FALSE)))</f>
        <v/>
      </c>
      <c r="CH175" s="1262" t="str">
        <f t="shared" si="156"/>
        <v/>
      </c>
      <c r="CI175" s="1233" t="str">
        <f>IF('2.ชื่อนักเรียน'!R40="มส","มส",IF('2.ชื่อนักเรียน'!R40="ร","ร",IF('2.ชื่อนักเรียน'!R40="ย้าย","ย้าย",IF($B175="","",IF(CH175="","",IF(CH175&gt;=75,"เชี่ยวชาญ",IF(CH175&gt;=65,"ชำนาญ",IF(CH175&gt;=55,"พัฒนา",IF(CH175&gt;=50,"เริ่มต้น","ไม่ผ่าน")))))))))</f>
        <v/>
      </c>
      <c r="CJ175" s="1233" t="str">
        <f>IF($A$139&lt;&gt;"ชั้น"&amp;'01.ข้อมูลเบื้องต้น'!$H$2,"",IF(VLOOKUP($A175,'02.คีย์เทอม1'!$A$10:$GT$59,135,FALSE)="","",VLOOKUP($A175,'02.คีย์เทอม1'!$A$10:$GT$59,135,FALSE)))</f>
        <v/>
      </c>
      <c r="CK175" s="1233" t="str">
        <f>IF($A$139&lt;&gt;"ชั้น"&amp;'01.ข้อมูลเบื้องต้น'!$H$2,"",IF(VLOOKUP($A175,'03.คีย์เทอม2'!$A$10:$GT$59,135,FALSE)="","",VLOOKUP($A175,'03.คีย์เทอม2'!$A$10:$GT$59,135,FALSE)))</f>
        <v/>
      </c>
      <c r="CL175" s="1262" t="str">
        <f t="shared" si="157"/>
        <v/>
      </c>
      <c r="CM175" s="1233" t="str">
        <f>IF('2.ชื่อนักเรียน'!R40="มส","มส",IF('2.ชื่อนักเรียน'!R40="ร","ร",IF('2.ชื่อนักเรียน'!R40="ย้าย","ย้าย",IF($B175="","",IF(CL175="","",IF(CL175&gt;=75,"เชี่ยวชาญ",IF(CL175&gt;=65,"ชำนาญ",IF(CL175&gt;=55,"พัฒนา",IF(CL175&gt;=50,"เริ่มต้น","ไม่ผ่าน")))))))))</f>
        <v/>
      </c>
      <c r="CN175" s="1233" t="str">
        <f>IF($A$139&lt;&gt;"ชั้น"&amp;'01.ข้อมูลเบื้องต้น'!$H$2,"",IF(VLOOKUP($A175,'02.คีย์เทอม1'!$A$10:$GT$59,140,FALSE)="","",VLOOKUP($A175,'02.คีย์เทอม1'!$A$10:$GT$59,140,FALSE)))</f>
        <v/>
      </c>
      <c r="CO175" s="1233" t="str">
        <f>IF($A$139&lt;&gt;"ชั้น"&amp;'01.ข้อมูลเบื้องต้น'!$H$2,"",IF(VLOOKUP($A175,'03.คีย์เทอม2'!$A$10:$GT$59,140,FALSE)="","",VLOOKUP($A175,'03.คีย์เทอม2'!$A$10:$GT$59,140,FALSE)))</f>
        <v/>
      </c>
      <c r="CP175" s="1262" t="str">
        <f t="shared" si="158"/>
        <v/>
      </c>
      <c r="CQ175" s="1233" t="str">
        <f>IF('2.ชื่อนักเรียน'!R40="มส","มส",IF('2.ชื่อนักเรียน'!R40="ร","ร",IF('2.ชื่อนักเรียน'!R40="ย้าย","ย้าย",IF($B175="","",IF(CP175="","",IF(CP175&gt;=75,"เชี่ยวชาญ",IF(CP175&gt;=65,"ชำนาญ",IF(CP175&gt;=55,"พัฒนา",IF(CP175&gt;=50,"เริ่มต้น","ไม่ผ่าน")))))))))</f>
        <v/>
      </c>
      <c r="CR175" s="1233" t="str">
        <f>IF($A$139&lt;&gt;"ชั้น"&amp;'01.ข้อมูลเบื้องต้น'!$H$2,"",IF(VLOOKUP($A175,'02.คีย์เทอม1'!$A$10:$GT$59,145,FALSE)="","",VLOOKUP($A175,'02.คีย์เทอม1'!$A$10:$GT$59,145,FALSE)))</f>
        <v/>
      </c>
      <c r="CS175" s="1233" t="str">
        <f>IF($A$139&lt;&gt;"ชั้น"&amp;'01.ข้อมูลเบื้องต้น'!$H$2,"",IF(VLOOKUP($A175,'03.คีย์เทอม2'!$A$10:$GT$59,145,FALSE)="","",VLOOKUP($A175,'03.คีย์เทอม2'!$A$10:$GT$59,145,FALSE)))</f>
        <v/>
      </c>
      <c r="CT175" s="1262" t="str">
        <f t="shared" si="159"/>
        <v/>
      </c>
      <c r="CU175" s="1233" t="str">
        <f>IF('2.ชื่อนักเรียน'!R40="มส","มส",IF('2.ชื่อนักเรียน'!R40="ร","ร",IF('2.ชื่อนักเรียน'!R40="ย้าย","ย้าย",IF($B175="","",IF(CT175="","",IF(CT175&gt;=75,"เชี่ยวชาญ",IF(CT175&gt;=65,"ชำนาญ",IF(CT175&gt;=55,"พัฒนา",IF(CT175&gt;=50,"เริ่มต้น","ไม่ผ่าน")))))))))</f>
        <v/>
      </c>
      <c r="CV175" s="1233" t="str">
        <f>IF($A$139&lt;&gt;"ชั้น"&amp;'01.ข้อมูลเบื้องต้น'!$H$2,"",IF(VLOOKUP($A175,'02.คีย์เทอม1'!$A$10:$GT$59,150,FALSE)="","",VLOOKUP($A175,'02.คีย์เทอม1'!$A$10:$GT$59,150,FALSE)))</f>
        <v/>
      </c>
      <c r="CW175" s="1233" t="str">
        <f>IF($A$139&lt;&gt;"ชั้น"&amp;'01.ข้อมูลเบื้องต้น'!$H$2,"",IF(VLOOKUP($A175,'03.คีย์เทอม2'!$A$10:$GT$59,150,FALSE)="","",VLOOKUP($A175,'03.คีย์เทอม2'!$A$10:$GT$59,150,FALSE)))</f>
        <v/>
      </c>
      <c r="CX175" s="1262" t="str">
        <f t="shared" si="160"/>
        <v/>
      </c>
      <c r="CY175" s="1233" t="str">
        <f>IF('2.ชื่อนักเรียน'!R40="มส","มส",IF('2.ชื่อนักเรียน'!R40="ร","ร",IF('2.ชื่อนักเรียน'!R40="ย้าย","ย้าย",IF($B175="","",IF(CX175="","",IF(CX175&gt;=75,"เชี่ยวชาญ",IF(CX175&gt;=65,"ชำนาญ",IF(CX175&gt;=55,"พัฒนา",IF(CX175&gt;=50,"เริ่มต้น","ไม่ผ่าน")))))))))</f>
        <v/>
      </c>
      <c r="CZ175" s="1233" t="str">
        <f>IF($A$139&lt;&gt;"ชั้น"&amp;'01.ข้อมูลเบื้องต้น'!$H$2,"",IF(VLOOKUP($A175,'02.คีย์เทอม1'!$A$10:$GT$59,155,FALSE)="","",VLOOKUP($A175,'02.คีย์เทอม1'!$A$10:$GT$59,155,FALSE)))</f>
        <v/>
      </c>
      <c r="DA175" s="1233" t="str">
        <f>IF($A$139&lt;&gt;"ชั้น"&amp;'01.ข้อมูลเบื้องต้น'!$H$2,"",IF(VLOOKUP($A175,'03.คีย์เทอม2'!$A$10:$GT$59,155,FALSE)="","",VLOOKUP($A175,'03.คีย์เทอม2'!$A$10:$GT$59,155,FALSE)))</f>
        <v/>
      </c>
      <c r="DB175" s="1262" t="str">
        <f t="shared" si="161"/>
        <v/>
      </c>
      <c r="DC175" s="1233" t="str">
        <f>IF('2.ชื่อนักเรียน'!R40="มส","มส",IF('2.ชื่อนักเรียน'!R40="ร","ร",IF('2.ชื่อนักเรียน'!R40="ย้าย","ย้าย",IF($B175="","",IF(DB175="","",IF(DB175&gt;=75,"เชี่ยวชาญ",IF(DB175&gt;=65,"ชำนาญ",IF(DB175&gt;=55,"พัฒนา",IF(DB175&gt;=50,"เริ่มต้น","ไม่ผ่าน")))))))))</f>
        <v/>
      </c>
      <c r="DD175" s="1233" t="str">
        <f>IF($A$139&lt;&gt;"ชั้น"&amp;'01.ข้อมูลเบื้องต้น'!$H$2,"",IF(VLOOKUP($A175,'02.คีย์เทอม1'!$A$10:$GT$59,160,FALSE)="","",VLOOKUP($A175,'02.คีย์เทอม1'!$A$10:$GT$59,160,FALSE)))</f>
        <v/>
      </c>
      <c r="DE175" s="1233" t="str">
        <f>IF($A$139&lt;&gt;"ชั้น"&amp;'01.ข้อมูลเบื้องต้น'!$H$2,"",IF(VLOOKUP($A175,'03.คีย์เทอม2'!$A$10:$GT$59,160,FALSE)="","",VLOOKUP($A175,'03.คีย์เทอม2'!$A$10:$GT$59,160,FALSE)))</f>
        <v/>
      </c>
      <c r="DF175" s="1262" t="str">
        <f t="shared" si="162"/>
        <v/>
      </c>
      <c r="DG175" s="1233" t="str">
        <f>IF('2.ชื่อนักเรียน'!R40="มส","มส",IF('2.ชื่อนักเรียน'!R40="ร","ร",IF('2.ชื่อนักเรียน'!R40="ย้าย","ย้าย",IF($B175="","",IF(DF175="","",IF(DF175&gt;=75,"เชี่ยวชาญ",IF(DF175&gt;=65,"ชำนาญ",IF(DF175&gt;=55,"พัฒนา",IF(DF175&gt;=50,"เริ่มต้น","ไม่ผ่าน")))))))))</f>
        <v/>
      </c>
      <c r="DH175" s="1233" t="str">
        <f>IF($A$139&lt;&gt;"ชั้น"&amp;'01.ข้อมูลเบื้องต้น'!$H$2,"",IF(VLOOKUP($A175,'02.คีย์เทอม1'!$A$10:$GT$59,165,FALSE)="","",VLOOKUP($A175,'02.คีย์เทอม1'!$A$10:$GT$59,165,FALSE)))</f>
        <v/>
      </c>
      <c r="DI175" s="1233" t="str">
        <f>IF($A$139&lt;&gt;"ชั้น"&amp;'01.ข้อมูลเบื้องต้น'!$H$2,"",IF(VLOOKUP($A175,'03.คีย์เทอม2'!$A$10:$GT$59,165,FALSE)="","",VLOOKUP($A175,'03.คีย์เทอม2'!$A$10:$GT$59,165,FALSE)))</f>
        <v/>
      </c>
      <c r="DJ175" s="1262" t="str">
        <f t="shared" si="163"/>
        <v/>
      </c>
      <c r="DK175" s="1233" t="str">
        <f>IF('2.ชื่อนักเรียน'!R40="มส","มส",IF('2.ชื่อนักเรียน'!R40="ร","ร",IF('2.ชื่อนักเรียน'!R40="ย้าย","ย้าย",IF($B175="","",IF(DJ175="","",IF(DJ175&gt;=75,"เชี่ยวชาญ",IF(DJ175&gt;=65,"ชำนาญ",IF(DJ175&gt;=55,"พัฒนา",IF(DJ175&gt;=50,"เริ่มต้น","ไม่ผ่าน")))))))))</f>
        <v/>
      </c>
      <c r="DL175" s="1233" t="str">
        <f>IF($A$139&lt;&gt;"ชั้น"&amp;'01.ข้อมูลเบื้องต้น'!$H$2,"",IF(VLOOKUP($A175,'02.คีย์เทอม1'!$A$10:$GT$59,170,FALSE)="","",VLOOKUP($A175,'02.คีย์เทอม1'!$A$10:$GT$59,170,FALSE)))</f>
        <v/>
      </c>
      <c r="DM175" s="1233" t="str">
        <f>IF($A$139&lt;&gt;"ชั้น"&amp;'01.ข้อมูลเบื้องต้น'!$H$2,"",IF(VLOOKUP($A175,'03.คีย์เทอม2'!$A$10:$GT$59,170,FALSE)="","",VLOOKUP($A175,'03.คีย์เทอม2'!$A$10:$GT$59,170,FALSE)))</f>
        <v/>
      </c>
      <c r="DN175" s="1262" t="str">
        <f t="shared" si="164"/>
        <v/>
      </c>
      <c r="DO175" s="1233" t="str">
        <f>IF('2.ชื่อนักเรียน'!R40="มส","มส",IF('2.ชื่อนักเรียน'!R40="ร","ร",IF('2.ชื่อนักเรียน'!R40="ย้าย","ย้าย",IF($B175="","",IF(DN175="","",IF(DN175&gt;=75,"เชี่ยวชาญ",IF(DN175&gt;=65,"ชำนาญ",IF(DN175&gt;=55,"พัฒนา",IF(DN175&gt;=50,"เริ่มต้น","ไม่ผ่าน")))))))))</f>
        <v/>
      </c>
      <c r="DP175" s="1233" t="str">
        <f>IF($A$139&lt;&gt;"ชั้น"&amp;'01.ข้อมูลเบื้องต้น'!$H$2,"",IF(VLOOKUP($A175,'02.คีย์เทอม1'!$A$10:$GT$59,175,FALSE)="","",VLOOKUP($A175,'02.คีย์เทอม1'!$A$10:$GT$59,175,FALSE)))</f>
        <v/>
      </c>
      <c r="DQ175" s="1233" t="str">
        <f>IF($A$139&lt;&gt;"ชั้น"&amp;'01.ข้อมูลเบื้องต้น'!$H$2,"",IF(VLOOKUP($A175,'03.คีย์เทอม2'!$A$10:$GT$59,175,FALSE)="","",VLOOKUP($A175,'03.คีย์เทอม2'!$A$10:$GT$59,175,FALSE)))</f>
        <v/>
      </c>
      <c r="DR175" s="1262" t="str">
        <f t="shared" si="165"/>
        <v/>
      </c>
      <c r="DS175" s="1233" t="str">
        <f>IF('2.ชื่อนักเรียน'!R40="มส","มส",IF('2.ชื่อนักเรียน'!R40="ร","ร",IF('2.ชื่อนักเรียน'!R40="ย้าย","ย้าย",IF($B175="","",IF(DR175="","",IF(DR175&gt;=75,"เชี่ยวชาญ",IF(DR175&gt;=65,"ชำนาญ",IF(DR175&gt;=55,"พัฒนา",IF(DR175&gt;=50,"เริ่มต้น","ไม่ผ่าน")))))))))</f>
        <v/>
      </c>
      <c r="DT175" s="1233" t="str">
        <f>IF($A$139&lt;&gt;"ชั้น"&amp;'01.ข้อมูลเบื้องต้น'!$H$2,"",IF(VLOOKUP($A175,'02.คีย์เทอม1'!$A$10:$GT$59,180,FALSE)="","",VLOOKUP($A175,'02.คีย์เทอม1'!$A$10:$GT$59,180,FALSE)))</f>
        <v/>
      </c>
      <c r="DU175" s="1233" t="str">
        <f>IF($A$139&lt;&gt;"ชั้น"&amp;'01.ข้อมูลเบื้องต้น'!$H$2,"",IF(VLOOKUP($A175,'03.คีย์เทอม2'!$A$10:$GT$59,180,FALSE)="","",VLOOKUP($A175,'03.คีย์เทอม2'!$A$10:$GT$59,180,FALSE)))</f>
        <v/>
      </c>
      <c r="DV175" s="1262" t="str">
        <f t="shared" si="166"/>
        <v/>
      </c>
      <c r="DW175" s="1233" t="str">
        <f>IF('2.ชื่อนักเรียน'!R40="มส","มส",IF('2.ชื่อนักเรียน'!R40="ร","ร",IF('2.ชื่อนักเรียน'!R40="ย้าย","ย้าย",IF($B175="","",IF(DV175="","",IF(DV175&gt;=75,"เชี่ยวชาญ",IF(DV175&gt;=65,"ชำนาญ",IF(DV175&gt;=55,"พัฒนา",IF(DV175&gt;=50,"เริ่มต้น","ไม่ผ่าน")))))))))</f>
        <v/>
      </c>
    </row>
    <row r="176" spans="1:127" ht="16.8" customHeight="1">
      <c r="A176" s="1323">
        <v>31</v>
      </c>
      <c r="B176" s="1312" t="str">
        <f>IF('2.ชื่อนักเรียน'!C41="","",'2.ชื่อนักเรียน'!C41)</f>
        <v/>
      </c>
      <c r="C176" s="1313" t="str">
        <f>IF('2.ชื่อนักเรียน'!D41="","",'2.ชื่อนักเรียน'!D41)</f>
        <v/>
      </c>
      <c r="D176" s="1314" t="str">
        <f>IF($A$139&lt;&gt;"ชั้น"&amp;'01.ข้อมูลเบื้องต้น'!$H$2,"",IF(AK176="","",AK176))</f>
        <v/>
      </c>
      <c r="E176" s="1314" t="str">
        <f>IF($A$139&lt;&gt;"ชั้น"&amp;'01.ข้อมูลเบื้องต้น'!$H$2,"",IF(AO176="","",AO176))</f>
        <v/>
      </c>
      <c r="F176" s="1315" t="str">
        <f>IF($A$139&lt;&gt;"ชั้น"&amp;'01.ข้อมูลเบื้องต้น'!$H$2,"",IF(AS176="","",AS176))</f>
        <v/>
      </c>
      <c r="G176" s="1326" t="str">
        <f>IF($A$139&lt;&gt;"ชั้น"&amp;'01.ข้อมูลเบื้องต้น'!$H$2,"",IF(AW176="","",AW176))</f>
        <v/>
      </c>
      <c r="H176" s="1327" t="str">
        <f>IF($A$139&lt;&gt;"ชั้น"&amp;'01.ข้อมูลเบื้องต้น'!$H$2,"",IF(BA176="","",BA176))</f>
        <v/>
      </c>
      <c r="I176" s="1327" t="str">
        <f>IF($A$139&lt;&gt;"ชั้น"&amp;'01.ข้อมูลเบื้องต้น'!$H$2,"",IF(BE176="","",BE176))</f>
        <v/>
      </c>
      <c r="J176" s="1327" t="str">
        <f>IF($A$139&lt;&gt;"ชั้น"&amp;'01.ข้อมูลเบื้องต้น'!$H$2,"",IF(BI176="","",BI176))</f>
        <v/>
      </c>
      <c r="K176" s="1327" t="str">
        <f>IF($A$139&lt;&gt;"ชั้น"&amp;'01.ข้อมูลเบื้องต้น'!$H$2,"",IF(BM176="","",BM176))</f>
        <v/>
      </c>
      <c r="L176" s="1328" t="str">
        <f>IF($A$139&lt;&gt;"ชั้น"&amp;'01.ข้อมูลเบื้องต้น'!$H$2,"",IF(BO176="","",BO176))</f>
        <v/>
      </c>
      <c r="M176" s="1326" t="str">
        <f>IF($A$139&lt;&gt;"ชั้น"&amp;'01.ข้อมูลเบื้องต้น'!$H$2,"",IF(BS176="","",BS176))</f>
        <v/>
      </c>
      <c r="N176" s="1327" t="str">
        <f>IF($A$139&lt;&gt;"ชั้น"&amp;'01.ข้อมูลเบื้องต้น'!$H$2,"",IF(BW176="","",BW176))</f>
        <v/>
      </c>
      <c r="O176" s="1327" t="str">
        <f>IF($A$139&lt;&gt;"ชั้น"&amp;'01.ข้อมูลเบื้องต้น'!$H$2,"",IF(CA176="","",CA176))</f>
        <v/>
      </c>
      <c r="P176" s="1327" t="str">
        <f>IF($A$139&lt;&gt;"ชั้น"&amp;'01.ข้อมูลเบื้องต้น'!$H$2,"",IF(CE176="","",CE176))</f>
        <v/>
      </c>
      <c r="Q176" s="1327" t="str">
        <f>IF($A$139&lt;&gt;"ชั้น"&amp;'01.ข้อมูลเบื้องต้น'!$H$2,"",IF(CI176="","",CI176))</f>
        <v/>
      </c>
      <c r="R176" s="1327" t="str">
        <f>IF($A$139&lt;&gt;"ชั้น"&amp;'01.ข้อมูลเบื้องต้น'!$H$2,"",IF(CM176="","",CM176))</f>
        <v/>
      </c>
      <c r="S176" s="1327" t="str">
        <f>IF($A$139&lt;&gt;"ชั้น"&amp;'01.ข้อมูลเบื้องต้น'!$H$2,"",IF(CQ176="","",CQ176))</f>
        <v/>
      </c>
      <c r="T176" s="1327" t="str">
        <f>IF($A$139&lt;&gt;"ชั้น"&amp;'01.ข้อมูลเบื้องต้น'!$H$2,"",IF(CU176="","",CU176))</f>
        <v/>
      </c>
      <c r="U176" s="1327" t="str">
        <f>IF($A$139&lt;&gt;"ชั้น"&amp;'01.ข้อมูลเบื้องต้น'!$H$2,"",IF(CY176="","",CY176))</f>
        <v/>
      </c>
      <c r="V176" s="1327" t="str">
        <f>IF($A$139&lt;&gt;"ชั้น"&amp;'01.ข้อมูลเบื้องต้น'!$H$2,"",IF(DC176="","",DC176))</f>
        <v/>
      </c>
      <c r="W176" s="1327" t="str">
        <f>IF($A$139&lt;&gt;"ชั้น"&amp;'01.ข้อมูลเบื้องต้น'!$H$2,"",IF(DG176="","",DG176))</f>
        <v/>
      </c>
      <c r="X176" s="1327" t="str">
        <f>IF($A$139&lt;&gt;"ชั้น"&amp;'01.ข้อมูลเบื้องต้น'!$H$2,"",IF(DK176="","",DK176))</f>
        <v/>
      </c>
      <c r="Y176" s="1327" t="str">
        <f>IF($A$139&lt;&gt;"ชั้น"&amp;'01.ข้อมูลเบื้องต้น'!$H$2,"",IF(DO176="","",DO176))</f>
        <v/>
      </c>
      <c r="Z176" s="1327" t="str">
        <f>IF($A$139&lt;&gt;"ชั้น"&amp;'01.ข้อมูลเบื้องต้น'!$H$2,"",IF(DS176="","",DS176))</f>
        <v/>
      </c>
      <c r="AA176" s="1420" t="str">
        <f>IF($A$139&lt;&gt;"ชั้น"&amp;'01.ข้อมูลเบื้องต้น'!$H$2,"",IF(DW176="","",DW176))</f>
        <v/>
      </c>
      <c r="AB176" s="1330" t="str">
        <f>IF($A$139&lt;&gt;"ชั้น"&amp;'01.ข้อมูลเบื้องต้น'!$H$2,"",'7.พัฒนาผู้เรียน'!G41)</f>
        <v/>
      </c>
      <c r="AC176" s="1331" t="str">
        <f>IF($A$139&lt;&gt;"ชั้น"&amp;'01.ข้อมูลเบื้องต้น'!$H$2,"",'9.คุณลักษณะ'!I41)</f>
        <v/>
      </c>
      <c r="AH176" s="1233" t="str">
        <f>IF($A$139&lt;&gt;"ชั้น"&amp;'01.ข้อมูลเบื้องต้น'!$H$2,"",IF(VLOOKUP($A176,'02.คีย์เทอม1'!$A$10:$GT$59,189,FALSE)="","",VLOOKUP($A176,'02.คีย์เทอม1'!$A$10:$GT$59,189,FALSE)))</f>
        <v/>
      </c>
      <c r="AI176" s="1233" t="str">
        <f>IF($A$139&lt;&gt;"ชั้น"&amp;'01.ข้อมูลเบื้องต้น'!$H$2,"",IF(VLOOKUP($A176,'03.คีย์เทอม2'!$A$10:$GT$59,189,FALSE)="","",VLOOKUP($A176,'03.คีย์เทอม2'!$A$10:$GT$59,189,FALSE)))</f>
        <v/>
      </c>
      <c r="AJ176" s="1262" t="str">
        <f t="shared" si="120"/>
        <v/>
      </c>
      <c r="AK176" s="1233" t="str">
        <f>IF('2.ชื่อนักเรียน'!R41="มส","มส",IF('2.ชื่อนักเรียน'!R41="ร","ร",IF('2.ชื่อนักเรียน'!R41="ย้าย","ย้าย",IF($B176="","",IF(AJ176="","",IF(AJ176&gt;=75,"เชี่ยวชาญ",IF(AJ176&gt;=65,"ชำนาญ",IF(AJ176&gt;=55,"พัฒนา",IF(AJ176&gt;=50,"เริ่มต้น","ไม่ผ่าน")))))))))</f>
        <v/>
      </c>
      <c r="AL176" s="1233" t="str">
        <f>IF($A$139&lt;&gt;"ชั้น"&amp;'01.ข้อมูลเบื้องต้น'!$H$2,"",IF(VLOOKUP($A176,'02.คีย์เทอม1'!$A$10:$GT$59,193,FALSE)="","",VLOOKUP($A176,'02.คีย์เทอม1'!$A$10:$GT$59,193,FALSE)))</f>
        <v/>
      </c>
      <c r="AM176" s="1233" t="str">
        <f>IF($A$139&lt;&gt;"ชั้น"&amp;'01.ข้อมูลเบื้องต้น'!$H$2,"",IF(VLOOKUP($A176,'03.คีย์เทอม2'!$A$10:$GT$59,193,FALSE)="","",VLOOKUP($A176,'03.คีย์เทอม2'!$A$10:$GT$59,193,FALSE)))</f>
        <v/>
      </c>
      <c r="AN176" s="1262" t="str">
        <f t="shared" si="144"/>
        <v/>
      </c>
      <c r="AO176" s="1233" t="str">
        <f>IF('2.ชื่อนักเรียน'!R41="มส","มส",IF('2.ชื่อนักเรียน'!R41="ร","ร",IF('2.ชื่อนักเรียน'!R41="ย้าย","ย้าย",IF($B176="","",IF(AN176="","",IF(AN176&gt;=75,"เชี่ยวชาญ",IF(AN176&gt;=65,"ชำนาญ",IF(AN176&gt;=55,"พัฒนา",IF(AN176&gt;=50,"เริ่มต้น","ไม่ผ่าน")))))))))</f>
        <v/>
      </c>
      <c r="AP176" s="1233" t="str">
        <f>IF($A$139&lt;&gt;"ชั้น"&amp;'01.ข้อมูลเบื้องต้น'!$H$2,"",IF(VLOOKUP($A176,'02.คีย์เทอม1'!$A$10:$GT$59,195,FALSE)="","",VLOOKUP($A176,'02.คีย์เทอม1'!$A$10:$GT$59,195,FALSE)))</f>
        <v/>
      </c>
      <c r="AQ176" s="1233" t="str">
        <f>IF($A$139&lt;&gt;"ชั้น"&amp;'01.ข้อมูลเบื้องต้น'!$H$2,"",IF(VLOOKUP($A176,'03.คีย์เทอม2'!$A$10:$GT$59,195,FALSE)="","",VLOOKUP($A176,'03.คีย์เทอม2'!$A$10:$GT$59,195,FALSE)))</f>
        <v/>
      </c>
      <c r="AR176" s="1262" t="str">
        <f t="shared" si="145"/>
        <v/>
      </c>
      <c r="AS176" s="1233" t="str">
        <f>IF('2.ชื่อนักเรียน'!R41="มส","มส",IF('2.ชื่อนักเรียน'!R41="ร","ร",IF('2.ชื่อนักเรียน'!R41="ย้าย","ย้าย",IF($B176="","",IF(AR176="","",IF(AR176&gt;=75,"เชี่ยวชาญ",IF(AR176&gt;=65,"ชำนาญ",IF(AR176&gt;=55,"พัฒนา",IF(AR176&gt;=50,"เริ่มต้น","ไม่ผ่าน")))))))))</f>
        <v/>
      </c>
      <c r="AT176" s="1233" t="str">
        <f>IF($A$139&lt;&gt;"ชั้น"&amp;'01.ข้อมูลเบื้องต้น'!$H$2,"",IF(VLOOKUP($A176,'02.คีย์เทอม1'!$A$10:$GT$59,196,FALSE)="","",VLOOKUP($A176,'02.คีย์เทอม1'!$A$10:$GT$59,196,FALSE)))</f>
        <v/>
      </c>
      <c r="AU176" s="1233" t="str">
        <f>IF($A$139&lt;&gt;"ชั้น"&amp;'01.ข้อมูลเบื้องต้น'!$H$2,"",IF(VLOOKUP($A176,'03.คีย์เทอม2'!$A$10:$GT$59,196,FALSE)="","",VLOOKUP($A176,'03.คีย์เทอม2'!$A$10:$GT$59,196,FALSE)))</f>
        <v/>
      </c>
      <c r="AV176" s="1262" t="str">
        <f t="shared" si="146"/>
        <v/>
      </c>
      <c r="AW176" s="1233" t="str">
        <f>IF('2.ชื่อนักเรียน'!R41="มส","มส",IF('2.ชื่อนักเรียน'!R41="ร","ร",IF('2.ชื่อนักเรียน'!R41="ย้าย","ย้าย",IF($B176="","",IF(AV176="","",IF(AV176&gt;=75,"เชี่ยวชาญ",IF(AV176&gt;=65,"ชำนาญ",IF(AV176&gt;=55,"พัฒนา",IF(AV176&gt;=50,"เริ่มต้น","ไม่ผ่าน")))))))))</f>
        <v/>
      </c>
      <c r="AX176" s="1233" t="str">
        <f>IF($A$139&lt;&gt;"ชั้น"&amp;'01.ข้อมูลเบื้องต้น'!$H$2,"",IF(VLOOKUP($A176,'02.คีย์เทอม1'!$A$10:$GT$59,197,FALSE)="","",VLOOKUP($A176,'02.คีย์เทอม1'!$A$10:$GT$59,197,FALSE)))</f>
        <v/>
      </c>
      <c r="AY176" s="1233" t="str">
        <f>IF($A$139&lt;&gt;"ชั้น"&amp;'01.ข้อมูลเบื้องต้น'!$H$2,"",IF(VLOOKUP($A176,'03.คีย์เทอม2'!$A$10:$GT$59,197,FALSE)="","",VLOOKUP($A176,'03.คีย์เทอม2'!$A$10:$GT$59,197,FALSE)))</f>
        <v/>
      </c>
      <c r="AZ176" s="1262" t="str">
        <f t="shared" si="147"/>
        <v/>
      </c>
      <c r="BA176" s="1233" t="str">
        <f>IF('2.ชื่อนักเรียน'!R41="มส","มส",IF('2.ชื่อนักเรียน'!R41="ร","ร",IF('2.ชื่อนักเรียน'!R41="ย้าย","ย้าย",IF($B176="","",IF(AZ176="","",IF(AZ176&gt;=75,"เชี่ยวชาญ",IF(AZ176&gt;=65,"ชำนาญ",IF(AZ176&gt;=55,"พัฒนา",IF(AZ176&gt;=50,"เริ่มต้น","ไม่ผ่าน")))))))))</f>
        <v/>
      </c>
      <c r="BB176" s="1233" t="str">
        <f>IF($A$139&lt;&gt;"ชั้น"&amp;'01.ข้อมูลเบื้องต้น'!$H$2,"",IF(VLOOKUP($A176,'02.คีย์เทอม1'!$A$10:$GT$59,198,FALSE)="","",VLOOKUP($A176,'02.คีย์เทอม1'!$A$10:$GT$59,198,FALSE)))</f>
        <v/>
      </c>
      <c r="BC176" s="1233" t="str">
        <f>IF($A$139&lt;&gt;"ชั้น"&amp;'01.ข้อมูลเบื้องต้น'!$H$2,"",IF(VLOOKUP($A176,'03.คีย์เทอม2'!$A$10:$GT$59,198,FALSE)="","",VLOOKUP($A176,'03.คีย์เทอม2'!$A$10:$GT$59,198,FALSE)))</f>
        <v/>
      </c>
      <c r="BD176" s="1262" t="str">
        <f t="shared" si="148"/>
        <v/>
      </c>
      <c r="BE176" s="1233" t="str">
        <f>IF('2.ชื่อนักเรียน'!R41="มส","มส",IF('2.ชื่อนักเรียน'!R41="ร","ร",IF('2.ชื่อนักเรียน'!R41="ย้าย","ย้าย",IF($B176="","",IF(BD176="","",IF(BD176&gt;=75,"เชี่ยวชาญ",IF(BD176&gt;=65,"ชำนาญ",IF(BD176&gt;=55,"พัฒนา",IF(BD176&gt;=50,"เริ่มต้น","ไม่ผ่าน")))))))))</f>
        <v/>
      </c>
      <c r="BF176" s="1233" t="str">
        <f>IF($A$139&lt;&gt;"ชั้น"&amp;'01.ข้อมูลเบื้องต้น'!$H$2,"",IF(VLOOKUP($A176,'02.คีย์เทอม1'!$A$10:$GT$59,199,FALSE)="","",VLOOKUP($A176,'02.คีย์เทอม1'!$A$10:$GT$59,199,FALSE)))</f>
        <v/>
      </c>
      <c r="BG176" s="1233" t="str">
        <f>IF($A$139&lt;&gt;"ชั้น"&amp;'01.ข้อมูลเบื้องต้น'!$H$2,"",IF(VLOOKUP($A176,'03.คีย์เทอม2'!$A$10:$GT$59,199,FALSE)="","",VLOOKUP($A176,'03.คีย์เทอม2'!$A$10:$GT$59,199,FALSE)))</f>
        <v/>
      </c>
      <c r="BH176" s="1262" t="str">
        <f t="shared" si="149"/>
        <v/>
      </c>
      <c r="BI176" s="1233" t="str">
        <f>IF('2.ชื่อนักเรียน'!R41="มส","มส",IF('2.ชื่อนักเรียน'!R41="ร","ร",IF('2.ชื่อนักเรียน'!R41="ย้าย","ย้าย",IF($B176="","",IF(BH176="","",IF(BH176&gt;=75,"เชี่ยวชาญ",IF(BH176&gt;=65,"ชำนาญ",IF(BH176&gt;=55,"พัฒนา",IF(BH176&gt;=50,"เริ่มต้น","ไม่ผ่าน")))))))))</f>
        <v/>
      </c>
      <c r="BJ176" s="1233" t="str">
        <f>IF($A$139&lt;&gt;"ชั้น"&amp;'01.ข้อมูลเบื้องต้น'!$H$2,"",IF(VLOOKUP($A176,'02.คีย์เทอม1'!$A$10:$GT$59,200,FALSE)="","",VLOOKUP($A176,'02.คีย์เทอม1'!$A$10:$GT$59,200,FALSE)))</f>
        <v/>
      </c>
      <c r="BK176" s="1233" t="str">
        <f>IF($A$139&lt;&gt;"ชั้น"&amp;'01.ข้อมูลเบื้องต้น'!$H$2,"",IF(VLOOKUP($A176,'03.คีย์เทอม2'!$A$10:$GT$59,200,FALSE)="","",VLOOKUP($A176,'03.คีย์เทอม2'!$A$10:$GT$59,200,FALSE)))</f>
        <v/>
      </c>
      <c r="BL176" s="1262" t="str">
        <f t="shared" si="150"/>
        <v/>
      </c>
      <c r="BM176" s="1233" t="str">
        <f>IF('2.ชื่อนักเรียน'!R41="มส","มส",IF('2.ชื่อนักเรียน'!R41="ร","ร",IF('2.ชื่อนักเรียน'!R41="ย้าย","ย้าย",IF($B176="","",IF(BL176="","",IF(BL176&gt;=75,"เชี่ยวชาญ",IF(BL176&gt;=65,"ชำนาญ",IF(BL176&gt;=55,"พัฒนา",IF(BL176&gt;=50,"เริ่มต้น","ไม่ผ่าน")))))))))</f>
        <v/>
      </c>
      <c r="BN176" s="1262" t="str">
        <f t="shared" si="151"/>
        <v/>
      </c>
      <c r="BO176" s="1233" t="str">
        <f>IF('2.ชื่อนักเรียน'!R41="มส","มส",IF('2.ชื่อนักเรียน'!R41="ร","ร",IF('2.ชื่อนักเรียน'!R41="ย้าย","ย้าย",IF($B176="","",IF(BN176="","",IF(BN176&gt;=75,"เชี่ยวชาญ",IF(BN176&gt;=65,"ชำนาญ",IF(BN176&gt;=55,"พัฒนา",IF(BN176&gt;=50,"เริ่มต้น","ไม่ผ่าน")))))))))</f>
        <v/>
      </c>
      <c r="BP176" s="1233" t="str">
        <f>IF($A$139&lt;&gt;"ชั้น"&amp;'01.ข้อมูลเบื้องต้น'!$H$2,"",IF(VLOOKUP($A176,'02.คีย์เทอม1'!$A$10:$GT$59,110,FALSE)="","",VLOOKUP($A176,'02.คีย์เทอม1'!$A$10:$GT$59,110,FALSE)))</f>
        <v/>
      </c>
      <c r="BQ176" s="1233" t="str">
        <f>IF($A$139&lt;&gt;"ชั้น"&amp;'01.ข้อมูลเบื้องต้น'!$H$2,"",IF(VLOOKUP($A176,'03.คีย์เทอม2'!$A$10:$GT$59,110,FALSE)="","",VLOOKUP($A176,'03.คีย์เทอม2'!$A$10:$GT$59,110,FALSE)))</f>
        <v/>
      </c>
      <c r="BR176" s="1262" t="str">
        <f t="shared" si="152"/>
        <v/>
      </c>
      <c r="BS176" s="1233" t="str">
        <f>IF('2.ชื่อนักเรียน'!R41="มส","มส",IF('2.ชื่อนักเรียน'!R41="ร","ร",IF('2.ชื่อนักเรียน'!R41="ย้าย","ย้าย",IF($B176="","",IF(BR176="","",IF(BR176&gt;=75,"เชี่ยวชาญ",IF(BR176&gt;=65,"ชำนาญ",IF(BR176&gt;=55,"พัฒนา",IF(BR176&gt;=50,"เริ่มต้น","ไม่ผ่าน")))))))))</f>
        <v/>
      </c>
      <c r="BT176" s="1233" t="str">
        <f>IF($A$139&lt;&gt;"ชั้น"&amp;'01.ข้อมูลเบื้องต้น'!$H$2,"",IF(VLOOKUP($A176,'02.คีย์เทอม1'!$A$10:$GT$59,115,FALSE)="","",VLOOKUP($A176,'02.คีย์เทอม1'!$A$10:$GT$59,115,FALSE)))</f>
        <v/>
      </c>
      <c r="BU176" s="1233" t="str">
        <f>IF($A$139&lt;&gt;"ชั้น"&amp;'01.ข้อมูลเบื้องต้น'!$H$2,"",IF(VLOOKUP($A176,'03.คีย์เทอม2'!$A$10:$GT$59,115,FALSE)="","",VLOOKUP($A176,'03.คีย์เทอม2'!$A$10:$GT$59,115,FALSE)))</f>
        <v/>
      </c>
      <c r="BV176" s="1262" t="str">
        <f t="shared" si="153"/>
        <v/>
      </c>
      <c r="BW176" s="1233" t="str">
        <f>IF('2.ชื่อนักเรียน'!R41="มส","มส",IF('2.ชื่อนักเรียน'!R41="ร","ร",IF('2.ชื่อนักเรียน'!R41="ย้าย","ย้าย",IF($B176="","",IF(BV176="","",IF(BV176&gt;=75,"เชี่ยวชาญ",IF(BV176&gt;=65,"ชำนาญ",IF(BV176&gt;=55,"พัฒนา",IF(BV176&gt;=50,"เริ่มต้น","ไม่ผ่าน")))))))))</f>
        <v/>
      </c>
      <c r="BX176" s="1233" t="str">
        <f>IF($A$139&lt;&gt;"ชั้น"&amp;'01.ข้อมูลเบื้องต้น'!$H$2,"",IF(VLOOKUP($A176,'02.คีย์เทอม1'!$A$10:$GT$59,120,FALSE)="","",VLOOKUP($A176,'02.คีย์เทอม1'!$A$10:$GT$59,120,FALSE)))</f>
        <v/>
      </c>
      <c r="BY176" s="1233" t="str">
        <f>IF($A$139&lt;&gt;"ชั้น"&amp;'01.ข้อมูลเบื้องต้น'!$H$2,"",IF(VLOOKUP($A176,'03.คีย์เทอม2'!$A$10:$GT$59,120,FALSE)="","",VLOOKUP($A176,'03.คีย์เทอม2'!$A$10:$GT$59,120,FALSE)))</f>
        <v/>
      </c>
      <c r="BZ176" s="1262" t="str">
        <f t="shared" si="154"/>
        <v/>
      </c>
      <c r="CA176" s="1233" t="str">
        <f>IF('2.ชื่อนักเรียน'!R41="มส","มส",IF('2.ชื่อนักเรียน'!R41="ร","ร",IF('2.ชื่อนักเรียน'!R41="ย้าย","ย้าย",IF($B176="","",IF(BZ176="","",IF(BZ176&gt;=75,"เชี่ยวชาญ",IF(BZ176&gt;=65,"ชำนาญ",IF(BZ176&gt;=55,"พัฒนา",IF(BZ176&gt;=50,"เริ่มต้น","ไม่ผ่าน")))))))))</f>
        <v/>
      </c>
      <c r="CB176" s="1233" t="str">
        <f>IF($A$139&lt;&gt;"ชั้น"&amp;'01.ข้อมูลเบื้องต้น'!$H$2,"",IF(VLOOKUP($A176,'02.คีย์เทอม1'!$A$10:$GT$59,125,FALSE)="","",VLOOKUP($A176,'02.คีย์เทอม1'!$A$10:$GT$59,125,FALSE)))</f>
        <v/>
      </c>
      <c r="CC176" s="1233" t="str">
        <f>IF($A$139&lt;&gt;"ชั้น"&amp;'01.ข้อมูลเบื้องต้น'!$H$2,"",IF(VLOOKUP($A176,'03.คีย์เทอม2'!$A$10:$GT$59,125,FALSE)="","",VLOOKUP($A176,'03.คีย์เทอม2'!$A$10:$GT$59,125,FALSE)))</f>
        <v/>
      </c>
      <c r="CD176" s="1262" t="str">
        <f t="shared" si="155"/>
        <v/>
      </c>
      <c r="CE176" s="1233" t="str">
        <f>IF('2.ชื่อนักเรียน'!R41="มส","มส",IF('2.ชื่อนักเรียน'!R41="ร","ร",IF('2.ชื่อนักเรียน'!R41="ย้าย","ย้าย",IF($B176="","",IF(CD176="","",IF(CD176&gt;=75,"เชี่ยวชาญ",IF(CD176&gt;=65,"ชำนาญ",IF(CD176&gt;=55,"พัฒนา",IF(CD176&gt;=50,"เริ่มต้น","ไม่ผ่าน")))))))))</f>
        <v/>
      </c>
      <c r="CF176" s="1233" t="str">
        <f>IF($A$139&lt;&gt;"ชั้น"&amp;'01.ข้อมูลเบื้องต้น'!$H$2,"",IF(VLOOKUP($A176,'02.คีย์เทอม1'!$A$10:$GT$59,130,FALSE)="","",VLOOKUP($A176,'02.คีย์เทอม1'!$A$10:$GT$59,130,FALSE)))</f>
        <v/>
      </c>
      <c r="CG176" s="1233" t="str">
        <f>IF($A$139&lt;&gt;"ชั้น"&amp;'01.ข้อมูลเบื้องต้น'!$H$2,"",IF(VLOOKUP($A176,'03.คีย์เทอม2'!$A$10:$GT$59,130,FALSE)="","",VLOOKUP($A176,'03.คีย์เทอม2'!$A$10:$GT$59,130,FALSE)))</f>
        <v/>
      </c>
      <c r="CH176" s="1262" t="str">
        <f t="shared" si="156"/>
        <v/>
      </c>
      <c r="CI176" s="1233" t="str">
        <f>IF('2.ชื่อนักเรียน'!R41="มส","มส",IF('2.ชื่อนักเรียน'!R41="ร","ร",IF('2.ชื่อนักเรียน'!R41="ย้าย","ย้าย",IF($B176="","",IF(CH176="","",IF(CH176&gt;=75,"เชี่ยวชาญ",IF(CH176&gt;=65,"ชำนาญ",IF(CH176&gt;=55,"พัฒนา",IF(CH176&gt;=50,"เริ่มต้น","ไม่ผ่าน")))))))))</f>
        <v/>
      </c>
      <c r="CJ176" s="1233" t="str">
        <f>IF($A$139&lt;&gt;"ชั้น"&amp;'01.ข้อมูลเบื้องต้น'!$H$2,"",IF(VLOOKUP($A176,'02.คีย์เทอม1'!$A$10:$GT$59,135,FALSE)="","",VLOOKUP($A176,'02.คีย์เทอม1'!$A$10:$GT$59,135,FALSE)))</f>
        <v/>
      </c>
      <c r="CK176" s="1233" t="str">
        <f>IF($A$139&lt;&gt;"ชั้น"&amp;'01.ข้อมูลเบื้องต้น'!$H$2,"",IF(VLOOKUP($A176,'03.คีย์เทอม2'!$A$10:$GT$59,135,FALSE)="","",VLOOKUP($A176,'03.คีย์เทอม2'!$A$10:$GT$59,135,FALSE)))</f>
        <v/>
      </c>
      <c r="CL176" s="1262" t="str">
        <f t="shared" si="157"/>
        <v/>
      </c>
      <c r="CM176" s="1233" t="str">
        <f>IF('2.ชื่อนักเรียน'!R41="มส","มส",IF('2.ชื่อนักเรียน'!R41="ร","ร",IF('2.ชื่อนักเรียน'!R41="ย้าย","ย้าย",IF($B176="","",IF(CL176="","",IF(CL176&gt;=75,"เชี่ยวชาญ",IF(CL176&gt;=65,"ชำนาญ",IF(CL176&gt;=55,"พัฒนา",IF(CL176&gt;=50,"เริ่มต้น","ไม่ผ่าน")))))))))</f>
        <v/>
      </c>
      <c r="CN176" s="1233" t="str">
        <f>IF($A$139&lt;&gt;"ชั้น"&amp;'01.ข้อมูลเบื้องต้น'!$H$2,"",IF(VLOOKUP($A176,'02.คีย์เทอม1'!$A$10:$GT$59,140,FALSE)="","",VLOOKUP($A176,'02.คีย์เทอม1'!$A$10:$GT$59,140,FALSE)))</f>
        <v/>
      </c>
      <c r="CO176" s="1233" t="str">
        <f>IF($A$139&lt;&gt;"ชั้น"&amp;'01.ข้อมูลเบื้องต้น'!$H$2,"",IF(VLOOKUP($A176,'03.คีย์เทอม2'!$A$10:$GT$59,140,FALSE)="","",VLOOKUP($A176,'03.คีย์เทอม2'!$A$10:$GT$59,140,FALSE)))</f>
        <v/>
      </c>
      <c r="CP176" s="1262" t="str">
        <f t="shared" si="158"/>
        <v/>
      </c>
      <c r="CQ176" s="1233" t="str">
        <f>IF('2.ชื่อนักเรียน'!R41="มส","มส",IF('2.ชื่อนักเรียน'!R41="ร","ร",IF('2.ชื่อนักเรียน'!R41="ย้าย","ย้าย",IF($B176="","",IF(CP176="","",IF(CP176&gt;=75,"เชี่ยวชาญ",IF(CP176&gt;=65,"ชำนาญ",IF(CP176&gt;=55,"พัฒนา",IF(CP176&gt;=50,"เริ่มต้น","ไม่ผ่าน")))))))))</f>
        <v/>
      </c>
      <c r="CR176" s="1233" t="str">
        <f>IF($A$139&lt;&gt;"ชั้น"&amp;'01.ข้อมูลเบื้องต้น'!$H$2,"",IF(VLOOKUP($A176,'02.คีย์เทอม1'!$A$10:$GT$59,145,FALSE)="","",VLOOKUP($A176,'02.คีย์เทอม1'!$A$10:$GT$59,145,FALSE)))</f>
        <v/>
      </c>
      <c r="CS176" s="1233" t="str">
        <f>IF($A$139&lt;&gt;"ชั้น"&amp;'01.ข้อมูลเบื้องต้น'!$H$2,"",IF(VLOOKUP($A176,'03.คีย์เทอม2'!$A$10:$GT$59,145,FALSE)="","",VLOOKUP($A176,'03.คีย์เทอม2'!$A$10:$GT$59,145,FALSE)))</f>
        <v/>
      </c>
      <c r="CT176" s="1262" t="str">
        <f t="shared" si="159"/>
        <v/>
      </c>
      <c r="CU176" s="1233" t="str">
        <f>IF('2.ชื่อนักเรียน'!R41="มส","มส",IF('2.ชื่อนักเรียน'!R41="ร","ร",IF('2.ชื่อนักเรียน'!R41="ย้าย","ย้าย",IF($B176="","",IF(CT176="","",IF(CT176&gt;=75,"เชี่ยวชาญ",IF(CT176&gt;=65,"ชำนาญ",IF(CT176&gt;=55,"พัฒนา",IF(CT176&gt;=50,"เริ่มต้น","ไม่ผ่าน")))))))))</f>
        <v/>
      </c>
      <c r="CV176" s="1233" t="str">
        <f>IF($A$139&lt;&gt;"ชั้น"&amp;'01.ข้อมูลเบื้องต้น'!$H$2,"",IF(VLOOKUP($A176,'02.คีย์เทอม1'!$A$10:$GT$59,150,FALSE)="","",VLOOKUP($A176,'02.คีย์เทอม1'!$A$10:$GT$59,150,FALSE)))</f>
        <v/>
      </c>
      <c r="CW176" s="1233" t="str">
        <f>IF($A$139&lt;&gt;"ชั้น"&amp;'01.ข้อมูลเบื้องต้น'!$H$2,"",IF(VLOOKUP($A176,'03.คีย์เทอม2'!$A$10:$GT$59,150,FALSE)="","",VLOOKUP($A176,'03.คีย์เทอม2'!$A$10:$GT$59,150,FALSE)))</f>
        <v/>
      </c>
      <c r="CX176" s="1262" t="str">
        <f t="shared" si="160"/>
        <v/>
      </c>
      <c r="CY176" s="1233" t="str">
        <f>IF('2.ชื่อนักเรียน'!R41="มส","มส",IF('2.ชื่อนักเรียน'!R41="ร","ร",IF('2.ชื่อนักเรียน'!R41="ย้าย","ย้าย",IF($B176="","",IF(CX176="","",IF(CX176&gt;=75,"เชี่ยวชาญ",IF(CX176&gt;=65,"ชำนาญ",IF(CX176&gt;=55,"พัฒนา",IF(CX176&gt;=50,"เริ่มต้น","ไม่ผ่าน")))))))))</f>
        <v/>
      </c>
      <c r="CZ176" s="1233" t="str">
        <f>IF($A$139&lt;&gt;"ชั้น"&amp;'01.ข้อมูลเบื้องต้น'!$H$2,"",IF(VLOOKUP($A176,'02.คีย์เทอม1'!$A$10:$GT$59,155,FALSE)="","",VLOOKUP($A176,'02.คีย์เทอม1'!$A$10:$GT$59,155,FALSE)))</f>
        <v/>
      </c>
      <c r="DA176" s="1233" t="str">
        <f>IF($A$139&lt;&gt;"ชั้น"&amp;'01.ข้อมูลเบื้องต้น'!$H$2,"",IF(VLOOKUP($A176,'03.คีย์เทอม2'!$A$10:$GT$59,155,FALSE)="","",VLOOKUP($A176,'03.คีย์เทอม2'!$A$10:$GT$59,155,FALSE)))</f>
        <v/>
      </c>
      <c r="DB176" s="1262" t="str">
        <f t="shared" si="161"/>
        <v/>
      </c>
      <c r="DC176" s="1233" t="str">
        <f>IF('2.ชื่อนักเรียน'!R41="มส","มส",IF('2.ชื่อนักเรียน'!R41="ร","ร",IF('2.ชื่อนักเรียน'!R41="ย้าย","ย้าย",IF($B176="","",IF(DB176="","",IF(DB176&gt;=75,"เชี่ยวชาญ",IF(DB176&gt;=65,"ชำนาญ",IF(DB176&gt;=55,"พัฒนา",IF(DB176&gt;=50,"เริ่มต้น","ไม่ผ่าน")))))))))</f>
        <v/>
      </c>
      <c r="DD176" s="1233" t="str">
        <f>IF($A$139&lt;&gt;"ชั้น"&amp;'01.ข้อมูลเบื้องต้น'!$H$2,"",IF(VLOOKUP($A176,'02.คีย์เทอม1'!$A$10:$GT$59,160,FALSE)="","",VLOOKUP($A176,'02.คีย์เทอม1'!$A$10:$GT$59,160,FALSE)))</f>
        <v/>
      </c>
      <c r="DE176" s="1233" t="str">
        <f>IF($A$139&lt;&gt;"ชั้น"&amp;'01.ข้อมูลเบื้องต้น'!$H$2,"",IF(VLOOKUP($A176,'03.คีย์เทอม2'!$A$10:$GT$59,160,FALSE)="","",VLOOKUP($A176,'03.คีย์เทอม2'!$A$10:$GT$59,160,FALSE)))</f>
        <v/>
      </c>
      <c r="DF176" s="1262" t="str">
        <f t="shared" si="162"/>
        <v/>
      </c>
      <c r="DG176" s="1233" t="str">
        <f>IF('2.ชื่อนักเรียน'!R41="มส","มส",IF('2.ชื่อนักเรียน'!R41="ร","ร",IF('2.ชื่อนักเรียน'!R41="ย้าย","ย้าย",IF($B176="","",IF(DF176="","",IF(DF176&gt;=75,"เชี่ยวชาญ",IF(DF176&gt;=65,"ชำนาญ",IF(DF176&gt;=55,"พัฒนา",IF(DF176&gt;=50,"เริ่มต้น","ไม่ผ่าน")))))))))</f>
        <v/>
      </c>
      <c r="DH176" s="1233" t="str">
        <f>IF($A$139&lt;&gt;"ชั้น"&amp;'01.ข้อมูลเบื้องต้น'!$H$2,"",IF(VLOOKUP($A176,'02.คีย์เทอม1'!$A$10:$GT$59,165,FALSE)="","",VLOOKUP($A176,'02.คีย์เทอม1'!$A$10:$GT$59,165,FALSE)))</f>
        <v/>
      </c>
      <c r="DI176" s="1233" t="str">
        <f>IF($A$139&lt;&gt;"ชั้น"&amp;'01.ข้อมูลเบื้องต้น'!$H$2,"",IF(VLOOKUP($A176,'03.คีย์เทอม2'!$A$10:$GT$59,165,FALSE)="","",VLOOKUP($A176,'03.คีย์เทอม2'!$A$10:$GT$59,165,FALSE)))</f>
        <v/>
      </c>
      <c r="DJ176" s="1262" t="str">
        <f t="shared" si="163"/>
        <v/>
      </c>
      <c r="DK176" s="1233" t="str">
        <f>IF('2.ชื่อนักเรียน'!R41="มส","มส",IF('2.ชื่อนักเรียน'!R41="ร","ร",IF('2.ชื่อนักเรียน'!R41="ย้าย","ย้าย",IF($B176="","",IF(DJ176="","",IF(DJ176&gt;=75,"เชี่ยวชาญ",IF(DJ176&gt;=65,"ชำนาญ",IF(DJ176&gt;=55,"พัฒนา",IF(DJ176&gt;=50,"เริ่มต้น","ไม่ผ่าน")))))))))</f>
        <v/>
      </c>
      <c r="DL176" s="1233" t="str">
        <f>IF($A$139&lt;&gt;"ชั้น"&amp;'01.ข้อมูลเบื้องต้น'!$H$2,"",IF(VLOOKUP($A176,'02.คีย์เทอม1'!$A$10:$GT$59,170,FALSE)="","",VLOOKUP($A176,'02.คีย์เทอม1'!$A$10:$GT$59,170,FALSE)))</f>
        <v/>
      </c>
      <c r="DM176" s="1233" t="str">
        <f>IF($A$139&lt;&gt;"ชั้น"&amp;'01.ข้อมูลเบื้องต้น'!$H$2,"",IF(VLOOKUP($A176,'03.คีย์เทอม2'!$A$10:$GT$59,170,FALSE)="","",VLOOKUP($A176,'03.คีย์เทอม2'!$A$10:$GT$59,170,FALSE)))</f>
        <v/>
      </c>
      <c r="DN176" s="1262" t="str">
        <f t="shared" si="164"/>
        <v/>
      </c>
      <c r="DO176" s="1233" t="str">
        <f>IF('2.ชื่อนักเรียน'!R41="มส","มส",IF('2.ชื่อนักเรียน'!R41="ร","ร",IF('2.ชื่อนักเรียน'!R41="ย้าย","ย้าย",IF($B176="","",IF(DN176="","",IF(DN176&gt;=75,"เชี่ยวชาญ",IF(DN176&gt;=65,"ชำนาญ",IF(DN176&gt;=55,"พัฒนา",IF(DN176&gt;=50,"เริ่มต้น","ไม่ผ่าน")))))))))</f>
        <v/>
      </c>
      <c r="DP176" s="1233" t="str">
        <f>IF($A$139&lt;&gt;"ชั้น"&amp;'01.ข้อมูลเบื้องต้น'!$H$2,"",IF(VLOOKUP($A176,'02.คีย์เทอม1'!$A$10:$GT$59,175,FALSE)="","",VLOOKUP($A176,'02.คีย์เทอม1'!$A$10:$GT$59,175,FALSE)))</f>
        <v/>
      </c>
      <c r="DQ176" s="1233" t="str">
        <f>IF($A$139&lt;&gt;"ชั้น"&amp;'01.ข้อมูลเบื้องต้น'!$H$2,"",IF(VLOOKUP($A176,'03.คีย์เทอม2'!$A$10:$GT$59,175,FALSE)="","",VLOOKUP($A176,'03.คีย์เทอม2'!$A$10:$GT$59,175,FALSE)))</f>
        <v/>
      </c>
      <c r="DR176" s="1262" t="str">
        <f t="shared" si="165"/>
        <v/>
      </c>
      <c r="DS176" s="1233" t="str">
        <f>IF('2.ชื่อนักเรียน'!R41="มส","มส",IF('2.ชื่อนักเรียน'!R41="ร","ร",IF('2.ชื่อนักเรียน'!R41="ย้าย","ย้าย",IF($B176="","",IF(DR176="","",IF(DR176&gt;=75,"เชี่ยวชาญ",IF(DR176&gt;=65,"ชำนาญ",IF(DR176&gt;=55,"พัฒนา",IF(DR176&gt;=50,"เริ่มต้น","ไม่ผ่าน")))))))))</f>
        <v/>
      </c>
      <c r="DT176" s="1233" t="str">
        <f>IF($A$139&lt;&gt;"ชั้น"&amp;'01.ข้อมูลเบื้องต้น'!$H$2,"",IF(VLOOKUP($A176,'02.คีย์เทอม1'!$A$10:$GT$59,180,FALSE)="","",VLOOKUP($A176,'02.คีย์เทอม1'!$A$10:$GT$59,180,FALSE)))</f>
        <v/>
      </c>
      <c r="DU176" s="1233" t="str">
        <f>IF($A$139&lt;&gt;"ชั้น"&amp;'01.ข้อมูลเบื้องต้น'!$H$2,"",IF(VLOOKUP($A176,'03.คีย์เทอม2'!$A$10:$GT$59,180,FALSE)="","",VLOOKUP($A176,'03.คีย์เทอม2'!$A$10:$GT$59,180,FALSE)))</f>
        <v/>
      </c>
      <c r="DV176" s="1262" t="str">
        <f t="shared" si="166"/>
        <v/>
      </c>
      <c r="DW176" s="1233" t="str">
        <f>IF('2.ชื่อนักเรียน'!R41="มส","มส",IF('2.ชื่อนักเรียน'!R41="ร","ร",IF('2.ชื่อนักเรียน'!R41="ย้าย","ย้าย",IF($B176="","",IF(DV176="","",IF(DV176&gt;=75,"เชี่ยวชาญ",IF(DV176&gt;=65,"ชำนาญ",IF(DV176&gt;=55,"พัฒนา",IF(DV176&gt;=50,"เริ่มต้น","ไม่ผ่าน")))))))))</f>
        <v/>
      </c>
    </row>
    <row r="177" spans="1:127" ht="16.8" customHeight="1">
      <c r="A177" s="1323">
        <v>32</v>
      </c>
      <c r="B177" s="1312" t="str">
        <f>IF('2.ชื่อนักเรียน'!C42="","",'2.ชื่อนักเรียน'!C42)</f>
        <v/>
      </c>
      <c r="C177" s="1313" t="str">
        <f>IF('2.ชื่อนักเรียน'!D42="","",'2.ชื่อนักเรียน'!D42)</f>
        <v/>
      </c>
      <c r="D177" s="1314" t="str">
        <f>IF($A$139&lt;&gt;"ชั้น"&amp;'01.ข้อมูลเบื้องต้น'!$H$2,"",IF(AK177="","",AK177))</f>
        <v/>
      </c>
      <c r="E177" s="1314" t="str">
        <f>IF($A$139&lt;&gt;"ชั้น"&amp;'01.ข้อมูลเบื้องต้น'!$H$2,"",IF(AO177="","",AO177))</f>
        <v/>
      </c>
      <c r="F177" s="1315" t="str">
        <f>IF($A$139&lt;&gt;"ชั้น"&amp;'01.ข้อมูลเบื้องต้น'!$H$2,"",IF(AS177="","",AS177))</f>
        <v/>
      </c>
      <c r="G177" s="1326" t="str">
        <f>IF($A$139&lt;&gt;"ชั้น"&amp;'01.ข้อมูลเบื้องต้น'!$H$2,"",IF(AW177="","",AW177))</f>
        <v/>
      </c>
      <c r="H177" s="1327" t="str">
        <f>IF($A$139&lt;&gt;"ชั้น"&amp;'01.ข้อมูลเบื้องต้น'!$H$2,"",IF(BA177="","",BA177))</f>
        <v/>
      </c>
      <c r="I177" s="1327" t="str">
        <f>IF($A$139&lt;&gt;"ชั้น"&amp;'01.ข้อมูลเบื้องต้น'!$H$2,"",IF(BE177="","",BE177))</f>
        <v/>
      </c>
      <c r="J177" s="1327" t="str">
        <f>IF($A$139&lt;&gt;"ชั้น"&amp;'01.ข้อมูลเบื้องต้น'!$H$2,"",IF(BI177="","",BI177))</f>
        <v/>
      </c>
      <c r="K177" s="1327" t="str">
        <f>IF($A$139&lt;&gt;"ชั้น"&amp;'01.ข้อมูลเบื้องต้น'!$H$2,"",IF(BM177="","",BM177))</f>
        <v/>
      </c>
      <c r="L177" s="1328" t="str">
        <f>IF($A$139&lt;&gt;"ชั้น"&amp;'01.ข้อมูลเบื้องต้น'!$H$2,"",IF(BO177="","",BO177))</f>
        <v/>
      </c>
      <c r="M177" s="1326" t="str">
        <f>IF($A$139&lt;&gt;"ชั้น"&amp;'01.ข้อมูลเบื้องต้น'!$H$2,"",IF(BS177="","",BS177))</f>
        <v/>
      </c>
      <c r="N177" s="1327" t="str">
        <f>IF($A$139&lt;&gt;"ชั้น"&amp;'01.ข้อมูลเบื้องต้น'!$H$2,"",IF(BW177="","",BW177))</f>
        <v/>
      </c>
      <c r="O177" s="1327" t="str">
        <f>IF($A$139&lt;&gt;"ชั้น"&amp;'01.ข้อมูลเบื้องต้น'!$H$2,"",IF(CA177="","",CA177))</f>
        <v/>
      </c>
      <c r="P177" s="1327" t="str">
        <f>IF($A$139&lt;&gt;"ชั้น"&amp;'01.ข้อมูลเบื้องต้น'!$H$2,"",IF(CE177="","",CE177))</f>
        <v/>
      </c>
      <c r="Q177" s="1327" t="str">
        <f>IF($A$139&lt;&gt;"ชั้น"&amp;'01.ข้อมูลเบื้องต้น'!$H$2,"",IF(CI177="","",CI177))</f>
        <v/>
      </c>
      <c r="R177" s="1327" t="str">
        <f>IF($A$139&lt;&gt;"ชั้น"&amp;'01.ข้อมูลเบื้องต้น'!$H$2,"",IF(CM177="","",CM177))</f>
        <v/>
      </c>
      <c r="S177" s="1327" t="str">
        <f>IF($A$139&lt;&gt;"ชั้น"&amp;'01.ข้อมูลเบื้องต้น'!$H$2,"",IF(CQ177="","",CQ177))</f>
        <v/>
      </c>
      <c r="T177" s="1327" t="str">
        <f>IF($A$139&lt;&gt;"ชั้น"&amp;'01.ข้อมูลเบื้องต้น'!$H$2,"",IF(CU177="","",CU177))</f>
        <v/>
      </c>
      <c r="U177" s="1327" t="str">
        <f>IF($A$139&lt;&gt;"ชั้น"&amp;'01.ข้อมูลเบื้องต้น'!$H$2,"",IF(CY177="","",CY177))</f>
        <v/>
      </c>
      <c r="V177" s="1327" t="str">
        <f>IF($A$139&lt;&gt;"ชั้น"&amp;'01.ข้อมูลเบื้องต้น'!$H$2,"",IF(DC177="","",DC177))</f>
        <v/>
      </c>
      <c r="W177" s="1327" t="str">
        <f>IF($A$139&lt;&gt;"ชั้น"&amp;'01.ข้อมูลเบื้องต้น'!$H$2,"",IF(DG177="","",DG177))</f>
        <v/>
      </c>
      <c r="X177" s="1327" t="str">
        <f>IF($A$139&lt;&gt;"ชั้น"&amp;'01.ข้อมูลเบื้องต้น'!$H$2,"",IF(DK177="","",DK177))</f>
        <v/>
      </c>
      <c r="Y177" s="1327" t="str">
        <f>IF($A$139&lt;&gt;"ชั้น"&amp;'01.ข้อมูลเบื้องต้น'!$H$2,"",IF(DO177="","",DO177))</f>
        <v/>
      </c>
      <c r="Z177" s="1327" t="str">
        <f>IF($A$139&lt;&gt;"ชั้น"&amp;'01.ข้อมูลเบื้องต้น'!$H$2,"",IF(DS177="","",DS177))</f>
        <v/>
      </c>
      <c r="AA177" s="1420" t="str">
        <f>IF($A$139&lt;&gt;"ชั้น"&amp;'01.ข้อมูลเบื้องต้น'!$H$2,"",IF(DW177="","",DW177))</f>
        <v/>
      </c>
      <c r="AB177" s="1330" t="str">
        <f>IF($A$139&lt;&gt;"ชั้น"&amp;'01.ข้อมูลเบื้องต้น'!$H$2,"",'7.พัฒนาผู้เรียน'!G42)</f>
        <v/>
      </c>
      <c r="AC177" s="1331" t="str">
        <f>IF($A$139&lt;&gt;"ชั้น"&amp;'01.ข้อมูลเบื้องต้น'!$H$2,"",'9.คุณลักษณะ'!I42)</f>
        <v/>
      </c>
      <c r="AH177" s="1233" t="str">
        <f>IF($A$139&lt;&gt;"ชั้น"&amp;'01.ข้อมูลเบื้องต้น'!$H$2,"",IF(VLOOKUP($A177,'02.คีย์เทอม1'!$A$10:$GT$59,189,FALSE)="","",VLOOKUP($A177,'02.คีย์เทอม1'!$A$10:$GT$59,189,FALSE)))</f>
        <v/>
      </c>
      <c r="AI177" s="1233" t="str">
        <f>IF($A$139&lt;&gt;"ชั้น"&amp;'01.ข้อมูลเบื้องต้น'!$H$2,"",IF(VLOOKUP($A177,'03.คีย์เทอม2'!$A$10:$GT$59,189,FALSE)="","",VLOOKUP($A177,'03.คีย์เทอม2'!$A$10:$GT$59,189,FALSE)))</f>
        <v/>
      </c>
      <c r="AJ177" s="1262" t="str">
        <f t="shared" si="120"/>
        <v/>
      </c>
      <c r="AK177" s="1233" t="str">
        <f>IF('2.ชื่อนักเรียน'!R42="มส","มส",IF('2.ชื่อนักเรียน'!R42="ร","ร",IF('2.ชื่อนักเรียน'!R42="ย้าย","ย้าย",IF($B177="","",IF(AJ177="","",IF(AJ177&gt;=75,"เชี่ยวชาญ",IF(AJ177&gt;=65,"ชำนาญ",IF(AJ177&gt;=55,"พัฒนา",IF(AJ177&gt;=50,"เริ่มต้น","ไม่ผ่าน")))))))))</f>
        <v/>
      </c>
      <c r="AL177" s="1233" t="str">
        <f>IF($A$139&lt;&gt;"ชั้น"&amp;'01.ข้อมูลเบื้องต้น'!$H$2,"",IF(VLOOKUP($A177,'02.คีย์เทอม1'!$A$10:$GT$59,193,FALSE)="","",VLOOKUP($A177,'02.คีย์เทอม1'!$A$10:$GT$59,193,FALSE)))</f>
        <v/>
      </c>
      <c r="AM177" s="1233" t="str">
        <f>IF($A$139&lt;&gt;"ชั้น"&amp;'01.ข้อมูลเบื้องต้น'!$H$2,"",IF(VLOOKUP($A177,'03.คีย์เทอม2'!$A$10:$GT$59,193,FALSE)="","",VLOOKUP($A177,'03.คีย์เทอม2'!$A$10:$GT$59,193,FALSE)))</f>
        <v/>
      </c>
      <c r="AN177" s="1262" t="str">
        <f t="shared" si="144"/>
        <v/>
      </c>
      <c r="AO177" s="1233" t="str">
        <f>IF('2.ชื่อนักเรียน'!R42="มส","มส",IF('2.ชื่อนักเรียน'!R42="ร","ร",IF('2.ชื่อนักเรียน'!R42="ย้าย","ย้าย",IF($B177="","",IF(AN177="","",IF(AN177&gt;=75,"เชี่ยวชาญ",IF(AN177&gt;=65,"ชำนาญ",IF(AN177&gt;=55,"พัฒนา",IF(AN177&gt;=50,"เริ่มต้น","ไม่ผ่าน")))))))))</f>
        <v/>
      </c>
      <c r="AP177" s="1233" t="str">
        <f>IF($A$139&lt;&gt;"ชั้น"&amp;'01.ข้อมูลเบื้องต้น'!$H$2,"",IF(VLOOKUP($A177,'02.คีย์เทอม1'!$A$10:$GT$59,195,FALSE)="","",VLOOKUP($A177,'02.คีย์เทอม1'!$A$10:$GT$59,195,FALSE)))</f>
        <v/>
      </c>
      <c r="AQ177" s="1233" t="str">
        <f>IF($A$139&lt;&gt;"ชั้น"&amp;'01.ข้อมูลเบื้องต้น'!$H$2,"",IF(VLOOKUP($A177,'03.คีย์เทอม2'!$A$10:$GT$59,195,FALSE)="","",VLOOKUP($A177,'03.คีย์เทอม2'!$A$10:$GT$59,195,FALSE)))</f>
        <v/>
      </c>
      <c r="AR177" s="1262" t="str">
        <f t="shared" si="145"/>
        <v/>
      </c>
      <c r="AS177" s="1233" t="str">
        <f>IF('2.ชื่อนักเรียน'!R42="มส","มส",IF('2.ชื่อนักเรียน'!R42="ร","ร",IF('2.ชื่อนักเรียน'!R42="ย้าย","ย้าย",IF($B177="","",IF(AR177="","",IF(AR177&gt;=75,"เชี่ยวชาญ",IF(AR177&gt;=65,"ชำนาญ",IF(AR177&gt;=55,"พัฒนา",IF(AR177&gt;=50,"เริ่มต้น","ไม่ผ่าน")))))))))</f>
        <v/>
      </c>
      <c r="AT177" s="1233" t="str">
        <f>IF($A$139&lt;&gt;"ชั้น"&amp;'01.ข้อมูลเบื้องต้น'!$H$2,"",IF(VLOOKUP($A177,'02.คีย์เทอม1'!$A$10:$GT$59,196,FALSE)="","",VLOOKUP($A177,'02.คีย์เทอม1'!$A$10:$GT$59,196,FALSE)))</f>
        <v/>
      </c>
      <c r="AU177" s="1233" t="str">
        <f>IF($A$139&lt;&gt;"ชั้น"&amp;'01.ข้อมูลเบื้องต้น'!$H$2,"",IF(VLOOKUP($A177,'03.คีย์เทอม2'!$A$10:$GT$59,196,FALSE)="","",VLOOKUP($A177,'03.คีย์เทอม2'!$A$10:$GT$59,196,FALSE)))</f>
        <v/>
      </c>
      <c r="AV177" s="1262" t="str">
        <f t="shared" si="146"/>
        <v/>
      </c>
      <c r="AW177" s="1233" t="str">
        <f>IF('2.ชื่อนักเรียน'!R42="มส","มส",IF('2.ชื่อนักเรียน'!R42="ร","ร",IF('2.ชื่อนักเรียน'!R42="ย้าย","ย้าย",IF($B177="","",IF(AV177="","",IF(AV177&gt;=75,"เชี่ยวชาญ",IF(AV177&gt;=65,"ชำนาญ",IF(AV177&gt;=55,"พัฒนา",IF(AV177&gt;=50,"เริ่มต้น","ไม่ผ่าน")))))))))</f>
        <v/>
      </c>
      <c r="AX177" s="1233" t="str">
        <f>IF($A$139&lt;&gt;"ชั้น"&amp;'01.ข้อมูลเบื้องต้น'!$H$2,"",IF(VLOOKUP($A177,'02.คีย์เทอม1'!$A$10:$GT$59,197,FALSE)="","",VLOOKUP($A177,'02.คีย์เทอม1'!$A$10:$GT$59,197,FALSE)))</f>
        <v/>
      </c>
      <c r="AY177" s="1233" t="str">
        <f>IF($A$139&lt;&gt;"ชั้น"&amp;'01.ข้อมูลเบื้องต้น'!$H$2,"",IF(VLOOKUP($A177,'03.คีย์เทอม2'!$A$10:$GT$59,197,FALSE)="","",VLOOKUP($A177,'03.คีย์เทอม2'!$A$10:$GT$59,197,FALSE)))</f>
        <v/>
      </c>
      <c r="AZ177" s="1262" t="str">
        <f t="shared" si="147"/>
        <v/>
      </c>
      <c r="BA177" s="1233" t="str">
        <f>IF('2.ชื่อนักเรียน'!R42="มส","มส",IF('2.ชื่อนักเรียน'!R42="ร","ร",IF('2.ชื่อนักเรียน'!R42="ย้าย","ย้าย",IF($B177="","",IF(AZ177="","",IF(AZ177&gt;=75,"เชี่ยวชาญ",IF(AZ177&gt;=65,"ชำนาญ",IF(AZ177&gt;=55,"พัฒนา",IF(AZ177&gt;=50,"เริ่มต้น","ไม่ผ่าน")))))))))</f>
        <v/>
      </c>
      <c r="BB177" s="1233" t="str">
        <f>IF($A$139&lt;&gt;"ชั้น"&amp;'01.ข้อมูลเบื้องต้น'!$H$2,"",IF(VLOOKUP($A177,'02.คีย์เทอม1'!$A$10:$GT$59,198,FALSE)="","",VLOOKUP($A177,'02.คีย์เทอม1'!$A$10:$GT$59,198,FALSE)))</f>
        <v/>
      </c>
      <c r="BC177" s="1233" t="str">
        <f>IF($A$139&lt;&gt;"ชั้น"&amp;'01.ข้อมูลเบื้องต้น'!$H$2,"",IF(VLOOKUP($A177,'03.คีย์เทอม2'!$A$10:$GT$59,198,FALSE)="","",VLOOKUP($A177,'03.คีย์เทอม2'!$A$10:$GT$59,198,FALSE)))</f>
        <v/>
      </c>
      <c r="BD177" s="1262" t="str">
        <f t="shared" si="148"/>
        <v/>
      </c>
      <c r="BE177" s="1233" t="str">
        <f>IF('2.ชื่อนักเรียน'!R42="มส","มส",IF('2.ชื่อนักเรียน'!R42="ร","ร",IF('2.ชื่อนักเรียน'!R42="ย้าย","ย้าย",IF($B177="","",IF(BD177="","",IF(BD177&gt;=75,"เชี่ยวชาญ",IF(BD177&gt;=65,"ชำนาญ",IF(BD177&gt;=55,"พัฒนา",IF(BD177&gt;=50,"เริ่มต้น","ไม่ผ่าน")))))))))</f>
        <v/>
      </c>
      <c r="BF177" s="1233" t="str">
        <f>IF($A$139&lt;&gt;"ชั้น"&amp;'01.ข้อมูลเบื้องต้น'!$H$2,"",IF(VLOOKUP($A177,'02.คีย์เทอม1'!$A$10:$GT$59,199,FALSE)="","",VLOOKUP($A177,'02.คีย์เทอม1'!$A$10:$GT$59,199,FALSE)))</f>
        <v/>
      </c>
      <c r="BG177" s="1233" t="str">
        <f>IF($A$139&lt;&gt;"ชั้น"&amp;'01.ข้อมูลเบื้องต้น'!$H$2,"",IF(VLOOKUP($A177,'03.คีย์เทอม2'!$A$10:$GT$59,199,FALSE)="","",VLOOKUP($A177,'03.คีย์เทอม2'!$A$10:$GT$59,199,FALSE)))</f>
        <v/>
      </c>
      <c r="BH177" s="1262" t="str">
        <f t="shared" si="149"/>
        <v/>
      </c>
      <c r="BI177" s="1233" t="str">
        <f>IF('2.ชื่อนักเรียน'!R42="มส","มส",IF('2.ชื่อนักเรียน'!R42="ร","ร",IF('2.ชื่อนักเรียน'!R42="ย้าย","ย้าย",IF($B177="","",IF(BH177="","",IF(BH177&gt;=75,"เชี่ยวชาญ",IF(BH177&gt;=65,"ชำนาญ",IF(BH177&gt;=55,"พัฒนา",IF(BH177&gt;=50,"เริ่มต้น","ไม่ผ่าน")))))))))</f>
        <v/>
      </c>
      <c r="BJ177" s="1233" t="str">
        <f>IF($A$139&lt;&gt;"ชั้น"&amp;'01.ข้อมูลเบื้องต้น'!$H$2,"",IF(VLOOKUP($A177,'02.คีย์เทอม1'!$A$10:$GT$59,200,FALSE)="","",VLOOKUP($A177,'02.คีย์เทอม1'!$A$10:$GT$59,200,FALSE)))</f>
        <v/>
      </c>
      <c r="BK177" s="1233" t="str">
        <f>IF($A$139&lt;&gt;"ชั้น"&amp;'01.ข้อมูลเบื้องต้น'!$H$2,"",IF(VLOOKUP($A177,'03.คีย์เทอม2'!$A$10:$GT$59,200,FALSE)="","",VLOOKUP($A177,'03.คีย์เทอม2'!$A$10:$GT$59,200,FALSE)))</f>
        <v/>
      </c>
      <c r="BL177" s="1262" t="str">
        <f t="shared" si="150"/>
        <v/>
      </c>
      <c r="BM177" s="1233" t="str">
        <f>IF('2.ชื่อนักเรียน'!R42="มส","มส",IF('2.ชื่อนักเรียน'!R42="ร","ร",IF('2.ชื่อนักเรียน'!R42="ย้าย","ย้าย",IF($B177="","",IF(BL177="","",IF(BL177&gt;=75,"เชี่ยวชาญ",IF(BL177&gt;=65,"ชำนาญ",IF(BL177&gt;=55,"พัฒนา",IF(BL177&gt;=50,"เริ่มต้น","ไม่ผ่าน")))))))))</f>
        <v/>
      </c>
      <c r="BN177" s="1262" t="str">
        <f t="shared" si="151"/>
        <v/>
      </c>
      <c r="BO177" s="1233" t="str">
        <f>IF('2.ชื่อนักเรียน'!R42="มส","มส",IF('2.ชื่อนักเรียน'!R42="ร","ร",IF('2.ชื่อนักเรียน'!R42="ย้าย","ย้าย",IF($B177="","",IF(BN177="","",IF(BN177&gt;=75,"เชี่ยวชาญ",IF(BN177&gt;=65,"ชำนาญ",IF(BN177&gt;=55,"พัฒนา",IF(BN177&gt;=50,"เริ่มต้น","ไม่ผ่าน")))))))))</f>
        <v/>
      </c>
      <c r="BP177" s="1233" t="str">
        <f>IF($A$139&lt;&gt;"ชั้น"&amp;'01.ข้อมูลเบื้องต้น'!$H$2,"",IF(VLOOKUP($A177,'02.คีย์เทอม1'!$A$10:$GT$59,110,FALSE)="","",VLOOKUP($A177,'02.คีย์เทอม1'!$A$10:$GT$59,110,FALSE)))</f>
        <v/>
      </c>
      <c r="BQ177" s="1233" t="str">
        <f>IF($A$139&lt;&gt;"ชั้น"&amp;'01.ข้อมูลเบื้องต้น'!$H$2,"",IF(VLOOKUP($A177,'03.คีย์เทอม2'!$A$10:$GT$59,110,FALSE)="","",VLOOKUP($A177,'03.คีย์เทอม2'!$A$10:$GT$59,110,FALSE)))</f>
        <v/>
      </c>
      <c r="BR177" s="1262" t="str">
        <f t="shared" si="152"/>
        <v/>
      </c>
      <c r="BS177" s="1233" t="str">
        <f>IF('2.ชื่อนักเรียน'!R42="มส","มส",IF('2.ชื่อนักเรียน'!R42="ร","ร",IF('2.ชื่อนักเรียน'!R42="ย้าย","ย้าย",IF($B177="","",IF(BR177="","",IF(BR177&gt;=75,"เชี่ยวชาญ",IF(BR177&gt;=65,"ชำนาญ",IF(BR177&gt;=55,"พัฒนา",IF(BR177&gt;=50,"เริ่มต้น","ไม่ผ่าน")))))))))</f>
        <v/>
      </c>
      <c r="BT177" s="1233" t="str">
        <f>IF($A$139&lt;&gt;"ชั้น"&amp;'01.ข้อมูลเบื้องต้น'!$H$2,"",IF(VLOOKUP($A177,'02.คีย์เทอม1'!$A$10:$GT$59,115,FALSE)="","",VLOOKUP($A177,'02.คีย์เทอม1'!$A$10:$GT$59,115,FALSE)))</f>
        <v/>
      </c>
      <c r="BU177" s="1233" t="str">
        <f>IF($A$139&lt;&gt;"ชั้น"&amp;'01.ข้อมูลเบื้องต้น'!$H$2,"",IF(VLOOKUP($A177,'03.คีย์เทอม2'!$A$10:$GT$59,115,FALSE)="","",VLOOKUP($A177,'03.คีย์เทอม2'!$A$10:$GT$59,115,FALSE)))</f>
        <v/>
      </c>
      <c r="BV177" s="1262" t="str">
        <f t="shared" si="153"/>
        <v/>
      </c>
      <c r="BW177" s="1233" t="str">
        <f>IF('2.ชื่อนักเรียน'!R42="มส","มส",IF('2.ชื่อนักเรียน'!R42="ร","ร",IF('2.ชื่อนักเรียน'!R42="ย้าย","ย้าย",IF($B177="","",IF(BV177="","",IF(BV177&gt;=75,"เชี่ยวชาญ",IF(BV177&gt;=65,"ชำนาญ",IF(BV177&gt;=55,"พัฒนา",IF(BV177&gt;=50,"เริ่มต้น","ไม่ผ่าน")))))))))</f>
        <v/>
      </c>
      <c r="BX177" s="1233" t="str">
        <f>IF($A$139&lt;&gt;"ชั้น"&amp;'01.ข้อมูลเบื้องต้น'!$H$2,"",IF(VLOOKUP($A177,'02.คีย์เทอม1'!$A$10:$GT$59,120,FALSE)="","",VLOOKUP($A177,'02.คีย์เทอม1'!$A$10:$GT$59,120,FALSE)))</f>
        <v/>
      </c>
      <c r="BY177" s="1233" t="str">
        <f>IF($A$139&lt;&gt;"ชั้น"&amp;'01.ข้อมูลเบื้องต้น'!$H$2,"",IF(VLOOKUP($A177,'03.คีย์เทอม2'!$A$10:$GT$59,120,FALSE)="","",VLOOKUP($A177,'03.คีย์เทอม2'!$A$10:$GT$59,120,FALSE)))</f>
        <v/>
      </c>
      <c r="BZ177" s="1262" t="str">
        <f t="shared" si="154"/>
        <v/>
      </c>
      <c r="CA177" s="1233" t="str">
        <f>IF('2.ชื่อนักเรียน'!R42="มส","มส",IF('2.ชื่อนักเรียน'!R42="ร","ร",IF('2.ชื่อนักเรียน'!R42="ย้าย","ย้าย",IF($B177="","",IF(BZ177="","",IF(BZ177&gt;=75,"เชี่ยวชาญ",IF(BZ177&gt;=65,"ชำนาญ",IF(BZ177&gt;=55,"พัฒนา",IF(BZ177&gt;=50,"เริ่มต้น","ไม่ผ่าน")))))))))</f>
        <v/>
      </c>
      <c r="CB177" s="1233" t="str">
        <f>IF($A$139&lt;&gt;"ชั้น"&amp;'01.ข้อมูลเบื้องต้น'!$H$2,"",IF(VLOOKUP($A177,'02.คีย์เทอม1'!$A$10:$GT$59,125,FALSE)="","",VLOOKUP($A177,'02.คีย์เทอม1'!$A$10:$GT$59,125,FALSE)))</f>
        <v/>
      </c>
      <c r="CC177" s="1233" t="str">
        <f>IF($A$139&lt;&gt;"ชั้น"&amp;'01.ข้อมูลเบื้องต้น'!$H$2,"",IF(VLOOKUP($A177,'03.คีย์เทอม2'!$A$10:$GT$59,125,FALSE)="","",VLOOKUP($A177,'03.คีย์เทอม2'!$A$10:$GT$59,125,FALSE)))</f>
        <v/>
      </c>
      <c r="CD177" s="1262" t="str">
        <f t="shared" si="155"/>
        <v/>
      </c>
      <c r="CE177" s="1233" t="str">
        <f>IF('2.ชื่อนักเรียน'!R42="มส","มส",IF('2.ชื่อนักเรียน'!R42="ร","ร",IF('2.ชื่อนักเรียน'!R42="ย้าย","ย้าย",IF($B177="","",IF(CD177="","",IF(CD177&gt;=75,"เชี่ยวชาญ",IF(CD177&gt;=65,"ชำนาญ",IF(CD177&gt;=55,"พัฒนา",IF(CD177&gt;=50,"เริ่มต้น","ไม่ผ่าน")))))))))</f>
        <v/>
      </c>
      <c r="CF177" s="1233" t="str">
        <f>IF($A$139&lt;&gt;"ชั้น"&amp;'01.ข้อมูลเบื้องต้น'!$H$2,"",IF(VLOOKUP($A177,'02.คีย์เทอม1'!$A$10:$GT$59,130,FALSE)="","",VLOOKUP($A177,'02.คีย์เทอม1'!$A$10:$GT$59,130,FALSE)))</f>
        <v/>
      </c>
      <c r="CG177" s="1233" t="str">
        <f>IF($A$139&lt;&gt;"ชั้น"&amp;'01.ข้อมูลเบื้องต้น'!$H$2,"",IF(VLOOKUP($A177,'03.คีย์เทอม2'!$A$10:$GT$59,130,FALSE)="","",VLOOKUP($A177,'03.คีย์เทอม2'!$A$10:$GT$59,130,FALSE)))</f>
        <v/>
      </c>
      <c r="CH177" s="1262" t="str">
        <f t="shared" si="156"/>
        <v/>
      </c>
      <c r="CI177" s="1233" t="str">
        <f>IF('2.ชื่อนักเรียน'!R42="มส","มส",IF('2.ชื่อนักเรียน'!R42="ร","ร",IF('2.ชื่อนักเรียน'!R42="ย้าย","ย้าย",IF($B177="","",IF(CH177="","",IF(CH177&gt;=75,"เชี่ยวชาญ",IF(CH177&gt;=65,"ชำนาญ",IF(CH177&gt;=55,"พัฒนา",IF(CH177&gt;=50,"เริ่มต้น","ไม่ผ่าน")))))))))</f>
        <v/>
      </c>
      <c r="CJ177" s="1233" t="str">
        <f>IF($A$139&lt;&gt;"ชั้น"&amp;'01.ข้อมูลเบื้องต้น'!$H$2,"",IF(VLOOKUP($A177,'02.คีย์เทอม1'!$A$10:$GT$59,135,FALSE)="","",VLOOKUP($A177,'02.คีย์เทอม1'!$A$10:$GT$59,135,FALSE)))</f>
        <v/>
      </c>
      <c r="CK177" s="1233" t="str">
        <f>IF($A$139&lt;&gt;"ชั้น"&amp;'01.ข้อมูลเบื้องต้น'!$H$2,"",IF(VLOOKUP($A177,'03.คีย์เทอม2'!$A$10:$GT$59,135,FALSE)="","",VLOOKUP($A177,'03.คีย์เทอม2'!$A$10:$GT$59,135,FALSE)))</f>
        <v/>
      </c>
      <c r="CL177" s="1262" t="str">
        <f t="shared" si="157"/>
        <v/>
      </c>
      <c r="CM177" s="1233" t="str">
        <f>IF('2.ชื่อนักเรียน'!R42="มส","มส",IF('2.ชื่อนักเรียน'!R42="ร","ร",IF('2.ชื่อนักเรียน'!R42="ย้าย","ย้าย",IF($B177="","",IF(CL177="","",IF(CL177&gt;=75,"เชี่ยวชาญ",IF(CL177&gt;=65,"ชำนาญ",IF(CL177&gt;=55,"พัฒนา",IF(CL177&gt;=50,"เริ่มต้น","ไม่ผ่าน")))))))))</f>
        <v/>
      </c>
      <c r="CN177" s="1233" t="str">
        <f>IF($A$139&lt;&gt;"ชั้น"&amp;'01.ข้อมูลเบื้องต้น'!$H$2,"",IF(VLOOKUP($A177,'02.คีย์เทอม1'!$A$10:$GT$59,140,FALSE)="","",VLOOKUP($A177,'02.คีย์เทอม1'!$A$10:$GT$59,140,FALSE)))</f>
        <v/>
      </c>
      <c r="CO177" s="1233" t="str">
        <f>IF($A$139&lt;&gt;"ชั้น"&amp;'01.ข้อมูลเบื้องต้น'!$H$2,"",IF(VLOOKUP($A177,'03.คีย์เทอม2'!$A$10:$GT$59,140,FALSE)="","",VLOOKUP($A177,'03.คีย์เทอม2'!$A$10:$GT$59,140,FALSE)))</f>
        <v/>
      </c>
      <c r="CP177" s="1262" t="str">
        <f t="shared" si="158"/>
        <v/>
      </c>
      <c r="CQ177" s="1233" t="str">
        <f>IF('2.ชื่อนักเรียน'!R42="มส","มส",IF('2.ชื่อนักเรียน'!R42="ร","ร",IF('2.ชื่อนักเรียน'!R42="ย้าย","ย้าย",IF($B177="","",IF(CP177="","",IF(CP177&gt;=75,"เชี่ยวชาญ",IF(CP177&gt;=65,"ชำนาญ",IF(CP177&gt;=55,"พัฒนา",IF(CP177&gt;=50,"เริ่มต้น","ไม่ผ่าน")))))))))</f>
        <v/>
      </c>
      <c r="CR177" s="1233" t="str">
        <f>IF($A$139&lt;&gt;"ชั้น"&amp;'01.ข้อมูลเบื้องต้น'!$H$2,"",IF(VLOOKUP($A177,'02.คีย์เทอม1'!$A$10:$GT$59,145,FALSE)="","",VLOOKUP($A177,'02.คีย์เทอม1'!$A$10:$GT$59,145,FALSE)))</f>
        <v/>
      </c>
      <c r="CS177" s="1233" t="str">
        <f>IF($A$139&lt;&gt;"ชั้น"&amp;'01.ข้อมูลเบื้องต้น'!$H$2,"",IF(VLOOKUP($A177,'03.คีย์เทอม2'!$A$10:$GT$59,145,FALSE)="","",VLOOKUP($A177,'03.คีย์เทอม2'!$A$10:$GT$59,145,FALSE)))</f>
        <v/>
      </c>
      <c r="CT177" s="1262" t="str">
        <f t="shared" si="159"/>
        <v/>
      </c>
      <c r="CU177" s="1233" t="str">
        <f>IF('2.ชื่อนักเรียน'!R42="มส","มส",IF('2.ชื่อนักเรียน'!R42="ร","ร",IF('2.ชื่อนักเรียน'!R42="ย้าย","ย้าย",IF($B177="","",IF(CT177="","",IF(CT177&gt;=75,"เชี่ยวชาญ",IF(CT177&gt;=65,"ชำนาญ",IF(CT177&gt;=55,"พัฒนา",IF(CT177&gt;=50,"เริ่มต้น","ไม่ผ่าน")))))))))</f>
        <v/>
      </c>
      <c r="CV177" s="1233" t="str">
        <f>IF($A$139&lt;&gt;"ชั้น"&amp;'01.ข้อมูลเบื้องต้น'!$H$2,"",IF(VLOOKUP($A177,'02.คีย์เทอม1'!$A$10:$GT$59,150,FALSE)="","",VLOOKUP($A177,'02.คีย์เทอม1'!$A$10:$GT$59,150,FALSE)))</f>
        <v/>
      </c>
      <c r="CW177" s="1233" t="str">
        <f>IF($A$139&lt;&gt;"ชั้น"&amp;'01.ข้อมูลเบื้องต้น'!$H$2,"",IF(VLOOKUP($A177,'03.คีย์เทอม2'!$A$10:$GT$59,150,FALSE)="","",VLOOKUP($A177,'03.คีย์เทอม2'!$A$10:$GT$59,150,FALSE)))</f>
        <v/>
      </c>
      <c r="CX177" s="1262" t="str">
        <f t="shared" si="160"/>
        <v/>
      </c>
      <c r="CY177" s="1233" t="str">
        <f>IF('2.ชื่อนักเรียน'!R42="มส","มส",IF('2.ชื่อนักเรียน'!R42="ร","ร",IF('2.ชื่อนักเรียน'!R42="ย้าย","ย้าย",IF($B177="","",IF(CX177="","",IF(CX177&gt;=75,"เชี่ยวชาญ",IF(CX177&gt;=65,"ชำนาญ",IF(CX177&gt;=55,"พัฒนา",IF(CX177&gt;=50,"เริ่มต้น","ไม่ผ่าน")))))))))</f>
        <v/>
      </c>
      <c r="CZ177" s="1233" t="str">
        <f>IF($A$139&lt;&gt;"ชั้น"&amp;'01.ข้อมูลเบื้องต้น'!$H$2,"",IF(VLOOKUP($A177,'02.คีย์เทอม1'!$A$10:$GT$59,155,FALSE)="","",VLOOKUP($A177,'02.คีย์เทอม1'!$A$10:$GT$59,155,FALSE)))</f>
        <v/>
      </c>
      <c r="DA177" s="1233" t="str">
        <f>IF($A$139&lt;&gt;"ชั้น"&amp;'01.ข้อมูลเบื้องต้น'!$H$2,"",IF(VLOOKUP($A177,'03.คีย์เทอม2'!$A$10:$GT$59,155,FALSE)="","",VLOOKUP($A177,'03.คีย์เทอม2'!$A$10:$GT$59,155,FALSE)))</f>
        <v/>
      </c>
      <c r="DB177" s="1262" t="str">
        <f t="shared" si="161"/>
        <v/>
      </c>
      <c r="DC177" s="1233" t="str">
        <f>IF('2.ชื่อนักเรียน'!R42="มส","มส",IF('2.ชื่อนักเรียน'!R42="ร","ร",IF('2.ชื่อนักเรียน'!R42="ย้าย","ย้าย",IF($B177="","",IF(DB177="","",IF(DB177&gt;=75,"เชี่ยวชาญ",IF(DB177&gt;=65,"ชำนาญ",IF(DB177&gt;=55,"พัฒนา",IF(DB177&gt;=50,"เริ่มต้น","ไม่ผ่าน")))))))))</f>
        <v/>
      </c>
      <c r="DD177" s="1233" t="str">
        <f>IF($A$139&lt;&gt;"ชั้น"&amp;'01.ข้อมูลเบื้องต้น'!$H$2,"",IF(VLOOKUP($A177,'02.คีย์เทอม1'!$A$10:$GT$59,160,FALSE)="","",VLOOKUP($A177,'02.คีย์เทอม1'!$A$10:$GT$59,160,FALSE)))</f>
        <v/>
      </c>
      <c r="DE177" s="1233" t="str">
        <f>IF($A$139&lt;&gt;"ชั้น"&amp;'01.ข้อมูลเบื้องต้น'!$H$2,"",IF(VLOOKUP($A177,'03.คีย์เทอม2'!$A$10:$GT$59,160,FALSE)="","",VLOOKUP($A177,'03.คีย์เทอม2'!$A$10:$GT$59,160,FALSE)))</f>
        <v/>
      </c>
      <c r="DF177" s="1262" t="str">
        <f t="shared" si="162"/>
        <v/>
      </c>
      <c r="DG177" s="1233" t="str">
        <f>IF('2.ชื่อนักเรียน'!R42="มส","มส",IF('2.ชื่อนักเรียน'!R42="ร","ร",IF('2.ชื่อนักเรียน'!R42="ย้าย","ย้าย",IF($B177="","",IF(DF177="","",IF(DF177&gt;=75,"เชี่ยวชาญ",IF(DF177&gt;=65,"ชำนาญ",IF(DF177&gt;=55,"พัฒนา",IF(DF177&gt;=50,"เริ่มต้น","ไม่ผ่าน")))))))))</f>
        <v/>
      </c>
      <c r="DH177" s="1233" t="str">
        <f>IF($A$139&lt;&gt;"ชั้น"&amp;'01.ข้อมูลเบื้องต้น'!$H$2,"",IF(VLOOKUP($A177,'02.คีย์เทอม1'!$A$10:$GT$59,165,FALSE)="","",VLOOKUP($A177,'02.คีย์เทอม1'!$A$10:$GT$59,165,FALSE)))</f>
        <v/>
      </c>
      <c r="DI177" s="1233" t="str">
        <f>IF($A$139&lt;&gt;"ชั้น"&amp;'01.ข้อมูลเบื้องต้น'!$H$2,"",IF(VLOOKUP($A177,'03.คีย์เทอม2'!$A$10:$GT$59,165,FALSE)="","",VLOOKUP($A177,'03.คีย์เทอม2'!$A$10:$GT$59,165,FALSE)))</f>
        <v/>
      </c>
      <c r="DJ177" s="1262" t="str">
        <f t="shared" si="163"/>
        <v/>
      </c>
      <c r="DK177" s="1233" t="str">
        <f>IF('2.ชื่อนักเรียน'!R42="มส","มส",IF('2.ชื่อนักเรียน'!R42="ร","ร",IF('2.ชื่อนักเรียน'!R42="ย้าย","ย้าย",IF($B177="","",IF(DJ177="","",IF(DJ177&gt;=75,"เชี่ยวชาญ",IF(DJ177&gt;=65,"ชำนาญ",IF(DJ177&gt;=55,"พัฒนา",IF(DJ177&gt;=50,"เริ่มต้น","ไม่ผ่าน")))))))))</f>
        <v/>
      </c>
      <c r="DL177" s="1233" t="str">
        <f>IF($A$139&lt;&gt;"ชั้น"&amp;'01.ข้อมูลเบื้องต้น'!$H$2,"",IF(VLOOKUP($A177,'02.คีย์เทอม1'!$A$10:$GT$59,170,FALSE)="","",VLOOKUP($A177,'02.คีย์เทอม1'!$A$10:$GT$59,170,FALSE)))</f>
        <v/>
      </c>
      <c r="DM177" s="1233" t="str">
        <f>IF($A$139&lt;&gt;"ชั้น"&amp;'01.ข้อมูลเบื้องต้น'!$H$2,"",IF(VLOOKUP($A177,'03.คีย์เทอม2'!$A$10:$GT$59,170,FALSE)="","",VLOOKUP($A177,'03.คีย์เทอม2'!$A$10:$GT$59,170,FALSE)))</f>
        <v/>
      </c>
      <c r="DN177" s="1262" t="str">
        <f t="shared" si="164"/>
        <v/>
      </c>
      <c r="DO177" s="1233" t="str">
        <f>IF('2.ชื่อนักเรียน'!R42="มส","มส",IF('2.ชื่อนักเรียน'!R42="ร","ร",IF('2.ชื่อนักเรียน'!R42="ย้าย","ย้าย",IF($B177="","",IF(DN177="","",IF(DN177&gt;=75,"เชี่ยวชาญ",IF(DN177&gt;=65,"ชำนาญ",IF(DN177&gt;=55,"พัฒนา",IF(DN177&gt;=50,"เริ่มต้น","ไม่ผ่าน")))))))))</f>
        <v/>
      </c>
      <c r="DP177" s="1233" t="str">
        <f>IF($A$139&lt;&gt;"ชั้น"&amp;'01.ข้อมูลเบื้องต้น'!$H$2,"",IF(VLOOKUP($A177,'02.คีย์เทอม1'!$A$10:$GT$59,175,FALSE)="","",VLOOKUP($A177,'02.คีย์เทอม1'!$A$10:$GT$59,175,FALSE)))</f>
        <v/>
      </c>
      <c r="DQ177" s="1233" t="str">
        <f>IF($A$139&lt;&gt;"ชั้น"&amp;'01.ข้อมูลเบื้องต้น'!$H$2,"",IF(VLOOKUP($A177,'03.คีย์เทอม2'!$A$10:$GT$59,175,FALSE)="","",VLOOKUP($A177,'03.คีย์เทอม2'!$A$10:$GT$59,175,FALSE)))</f>
        <v/>
      </c>
      <c r="DR177" s="1262" t="str">
        <f t="shared" si="165"/>
        <v/>
      </c>
      <c r="DS177" s="1233" t="str">
        <f>IF('2.ชื่อนักเรียน'!R42="มส","มส",IF('2.ชื่อนักเรียน'!R42="ร","ร",IF('2.ชื่อนักเรียน'!R42="ย้าย","ย้าย",IF($B177="","",IF(DR177="","",IF(DR177&gt;=75,"เชี่ยวชาญ",IF(DR177&gt;=65,"ชำนาญ",IF(DR177&gt;=55,"พัฒนา",IF(DR177&gt;=50,"เริ่มต้น","ไม่ผ่าน")))))))))</f>
        <v/>
      </c>
      <c r="DT177" s="1233" t="str">
        <f>IF($A$139&lt;&gt;"ชั้น"&amp;'01.ข้อมูลเบื้องต้น'!$H$2,"",IF(VLOOKUP($A177,'02.คีย์เทอม1'!$A$10:$GT$59,180,FALSE)="","",VLOOKUP($A177,'02.คีย์เทอม1'!$A$10:$GT$59,180,FALSE)))</f>
        <v/>
      </c>
      <c r="DU177" s="1233" t="str">
        <f>IF($A$139&lt;&gt;"ชั้น"&amp;'01.ข้อมูลเบื้องต้น'!$H$2,"",IF(VLOOKUP($A177,'03.คีย์เทอม2'!$A$10:$GT$59,180,FALSE)="","",VLOOKUP($A177,'03.คีย์เทอม2'!$A$10:$GT$59,180,FALSE)))</f>
        <v/>
      </c>
      <c r="DV177" s="1262" t="str">
        <f t="shared" si="166"/>
        <v/>
      </c>
      <c r="DW177" s="1233" t="str">
        <f>IF('2.ชื่อนักเรียน'!R42="มส","มส",IF('2.ชื่อนักเรียน'!R42="ร","ร",IF('2.ชื่อนักเรียน'!R42="ย้าย","ย้าย",IF($B177="","",IF(DV177="","",IF(DV177&gt;=75,"เชี่ยวชาญ",IF(DV177&gt;=65,"ชำนาญ",IF(DV177&gt;=55,"พัฒนา",IF(DV177&gt;=50,"เริ่มต้น","ไม่ผ่าน")))))))))</f>
        <v/>
      </c>
    </row>
    <row r="178" spans="1:127" ht="16.8" customHeight="1">
      <c r="A178" s="1323">
        <v>33</v>
      </c>
      <c r="B178" s="1312" t="str">
        <f>IF('2.ชื่อนักเรียน'!C43="","",'2.ชื่อนักเรียน'!C43)</f>
        <v/>
      </c>
      <c r="C178" s="1313" t="str">
        <f>IF('2.ชื่อนักเรียน'!D43="","",'2.ชื่อนักเรียน'!D43)</f>
        <v/>
      </c>
      <c r="D178" s="1314" t="str">
        <f>IF($A$139&lt;&gt;"ชั้น"&amp;'01.ข้อมูลเบื้องต้น'!$H$2,"",IF(AK178="","",AK178))</f>
        <v/>
      </c>
      <c r="E178" s="1314" t="str">
        <f>IF($A$139&lt;&gt;"ชั้น"&amp;'01.ข้อมูลเบื้องต้น'!$H$2,"",IF(AO178="","",AO178))</f>
        <v/>
      </c>
      <c r="F178" s="1315" t="str">
        <f>IF($A$139&lt;&gt;"ชั้น"&amp;'01.ข้อมูลเบื้องต้น'!$H$2,"",IF(AS178="","",AS178))</f>
        <v/>
      </c>
      <c r="G178" s="1326" t="str">
        <f>IF($A$139&lt;&gt;"ชั้น"&amp;'01.ข้อมูลเบื้องต้น'!$H$2,"",IF(AW178="","",AW178))</f>
        <v/>
      </c>
      <c r="H178" s="1327" t="str">
        <f>IF($A$139&lt;&gt;"ชั้น"&amp;'01.ข้อมูลเบื้องต้น'!$H$2,"",IF(BA178="","",BA178))</f>
        <v/>
      </c>
      <c r="I178" s="1327" t="str">
        <f>IF($A$139&lt;&gt;"ชั้น"&amp;'01.ข้อมูลเบื้องต้น'!$H$2,"",IF(BE178="","",BE178))</f>
        <v/>
      </c>
      <c r="J178" s="1327" t="str">
        <f>IF($A$139&lt;&gt;"ชั้น"&amp;'01.ข้อมูลเบื้องต้น'!$H$2,"",IF(BI178="","",BI178))</f>
        <v/>
      </c>
      <c r="K178" s="1327" t="str">
        <f>IF($A$139&lt;&gt;"ชั้น"&amp;'01.ข้อมูลเบื้องต้น'!$H$2,"",IF(BM178="","",BM178))</f>
        <v/>
      </c>
      <c r="L178" s="1328" t="str">
        <f>IF($A$139&lt;&gt;"ชั้น"&amp;'01.ข้อมูลเบื้องต้น'!$H$2,"",IF(BO178="","",BO178))</f>
        <v/>
      </c>
      <c r="M178" s="1326" t="str">
        <f>IF($A$139&lt;&gt;"ชั้น"&amp;'01.ข้อมูลเบื้องต้น'!$H$2,"",IF(BS178="","",BS178))</f>
        <v/>
      </c>
      <c r="N178" s="1327" t="str">
        <f>IF($A$139&lt;&gt;"ชั้น"&amp;'01.ข้อมูลเบื้องต้น'!$H$2,"",IF(BW178="","",BW178))</f>
        <v/>
      </c>
      <c r="O178" s="1327" t="str">
        <f>IF($A$139&lt;&gt;"ชั้น"&amp;'01.ข้อมูลเบื้องต้น'!$H$2,"",IF(CA178="","",CA178))</f>
        <v/>
      </c>
      <c r="P178" s="1327" t="str">
        <f>IF($A$139&lt;&gt;"ชั้น"&amp;'01.ข้อมูลเบื้องต้น'!$H$2,"",IF(CE178="","",CE178))</f>
        <v/>
      </c>
      <c r="Q178" s="1327" t="str">
        <f>IF($A$139&lt;&gt;"ชั้น"&amp;'01.ข้อมูลเบื้องต้น'!$H$2,"",IF(CI178="","",CI178))</f>
        <v/>
      </c>
      <c r="R178" s="1327" t="str">
        <f>IF($A$139&lt;&gt;"ชั้น"&amp;'01.ข้อมูลเบื้องต้น'!$H$2,"",IF(CM178="","",CM178))</f>
        <v/>
      </c>
      <c r="S178" s="1327" t="str">
        <f>IF($A$139&lt;&gt;"ชั้น"&amp;'01.ข้อมูลเบื้องต้น'!$H$2,"",IF(CQ178="","",CQ178))</f>
        <v/>
      </c>
      <c r="T178" s="1327" t="str">
        <f>IF($A$139&lt;&gt;"ชั้น"&amp;'01.ข้อมูลเบื้องต้น'!$H$2,"",IF(CU178="","",CU178))</f>
        <v/>
      </c>
      <c r="U178" s="1327" t="str">
        <f>IF($A$139&lt;&gt;"ชั้น"&amp;'01.ข้อมูลเบื้องต้น'!$H$2,"",IF(CY178="","",CY178))</f>
        <v/>
      </c>
      <c r="V178" s="1327" t="str">
        <f>IF($A$139&lt;&gt;"ชั้น"&amp;'01.ข้อมูลเบื้องต้น'!$H$2,"",IF(DC178="","",DC178))</f>
        <v/>
      </c>
      <c r="W178" s="1327" t="str">
        <f>IF($A$139&lt;&gt;"ชั้น"&amp;'01.ข้อมูลเบื้องต้น'!$H$2,"",IF(DG178="","",DG178))</f>
        <v/>
      </c>
      <c r="X178" s="1327" t="str">
        <f>IF($A$139&lt;&gt;"ชั้น"&amp;'01.ข้อมูลเบื้องต้น'!$H$2,"",IF(DK178="","",DK178))</f>
        <v/>
      </c>
      <c r="Y178" s="1327" t="str">
        <f>IF($A$139&lt;&gt;"ชั้น"&amp;'01.ข้อมูลเบื้องต้น'!$H$2,"",IF(DO178="","",DO178))</f>
        <v/>
      </c>
      <c r="Z178" s="1327" t="str">
        <f>IF($A$139&lt;&gt;"ชั้น"&amp;'01.ข้อมูลเบื้องต้น'!$H$2,"",IF(DS178="","",DS178))</f>
        <v/>
      </c>
      <c r="AA178" s="1420" t="str">
        <f>IF($A$139&lt;&gt;"ชั้น"&amp;'01.ข้อมูลเบื้องต้น'!$H$2,"",IF(DW178="","",DW178))</f>
        <v/>
      </c>
      <c r="AB178" s="1330" t="str">
        <f>IF($A$139&lt;&gt;"ชั้น"&amp;'01.ข้อมูลเบื้องต้น'!$H$2,"",'7.พัฒนาผู้เรียน'!G43)</f>
        <v/>
      </c>
      <c r="AC178" s="1331" t="str">
        <f>IF($A$139&lt;&gt;"ชั้น"&amp;'01.ข้อมูลเบื้องต้น'!$H$2,"",'9.คุณลักษณะ'!I43)</f>
        <v/>
      </c>
      <c r="AH178" s="1233" t="str">
        <f>IF($A$139&lt;&gt;"ชั้น"&amp;'01.ข้อมูลเบื้องต้น'!$H$2,"",IF(VLOOKUP($A178,'02.คีย์เทอม1'!$A$10:$GT$59,189,FALSE)="","",VLOOKUP($A178,'02.คีย์เทอม1'!$A$10:$GT$59,189,FALSE)))</f>
        <v/>
      </c>
      <c r="AI178" s="1233" t="str">
        <f>IF($A$139&lt;&gt;"ชั้น"&amp;'01.ข้อมูลเบื้องต้น'!$H$2,"",IF(VLOOKUP($A178,'03.คีย์เทอม2'!$A$10:$GT$59,189,FALSE)="","",VLOOKUP($A178,'03.คีย์เทอม2'!$A$10:$GT$59,189,FALSE)))</f>
        <v/>
      </c>
      <c r="AJ178" s="1262" t="str">
        <f t="shared" si="120"/>
        <v/>
      </c>
      <c r="AK178" s="1233" t="str">
        <f>IF('2.ชื่อนักเรียน'!R43="มส","มส",IF('2.ชื่อนักเรียน'!R43="ร","ร",IF('2.ชื่อนักเรียน'!R43="ย้าย","ย้าย",IF($B178="","",IF(AJ178="","",IF(AJ178&gt;=75,"เชี่ยวชาญ",IF(AJ178&gt;=65,"ชำนาญ",IF(AJ178&gt;=55,"พัฒนา",IF(AJ178&gt;=50,"เริ่มต้น","ไม่ผ่าน")))))))))</f>
        <v/>
      </c>
      <c r="AL178" s="1233" t="str">
        <f>IF($A$139&lt;&gt;"ชั้น"&amp;'01.ข้อมูลเบื้องต้น'!$H$2,"",IF(VLOOKUP($A178,'02.คีย์เทอม1'!$A$10:$GT$59,193,FALSE)="","",VLOOKUP($A178,'02.คีย์เทอม1'!$A$10:$GT$59,193,FALSE)))</f>
        <v/>
      </c>
      <c r="AM178" s="1233" t="str">
        <f>IF($A$139&lt;&gt;"ชั้น"&amp;'01.ข้อมูลเบื้องต้น'!$H$2,"",IF(VLOOKUP($A178,'03.คีย์เทอม2'!$A$10:$GT$59,193,FALSE)="","",VLOOKUP($A178,'03.คีย์เทอม2'!$A$10:$GT$59,193,FALSE)))</f>
        <v/>
      </c>
      <c r="AN178" s="1262" t="str">
        <f t="shared" si="144"/>
        <v/>
      </c>
      <c r="AO178" s="1233" t="str">
        <f>IF('2.ชื่อนักเรียน'!R43="มส","มส",IF('2.ชื่อนักเรียน'!R43="ร","ร",IF('2.ชื่อนักเรียน'!R43="ย้าย","ย้าย",IF($B178="","",IF(AN178="","",IF(AN178&gt;=75,"เชี่ยวชาญ",IF(AN178&gt;=65,"ชำนาญ",IF(AN178&gt;=55,"พัฒนา",IF(AN178&gt;=50,"เริ่มต้น","ไม่ผ่าน")))))))))</f>
        <v/>
      </c>
      <c r="AP178" s="1233" t="str">
        <f>IF($A$139&lt;&gt;"ชั้น"&amp;'01.ข้อมูลเบื้องต้น'!$H$2,"",IF(VLOOKUP($A178,'02.คีย์เทอม1'!$A$10:$GT$59,195,FALSE)="","",VLOOKUP($A178,'02.คีย์เทอม1'!$A$10:$GT$59,195,FALSE)))</f>
        <v/>
      </c>
      <c r="AQ178" s="1233" t="str">
        <f>IF($A$139&lt;&gt;"ชั้น"&amp;'01.ข้อมูลเบื้องต้น'!$H$2,"",IF(VLOOKUP($A178,'03.คีย์เทอม2'!$A$10:$GT$59,195,FALSE)="","",VLOOKUP($A178,'03.คีย์เทอม2'!$A$10:$GT$59,195,FALSE)))</f>
        <v/>
      </c>
      <c r="AR178" s="1262" t="str">
        <f t="shared" si="145"/>
        <v/>
      </c>
      <c r="AS178" s="1233" t="str">
        <f>IF('2.ชื่อนักเรียน'!R43="มส","มส",IF('2.ชื่อนักเรียน'!R43="ร","ร",IF('2.ชื่อนักเรียน'!R43="ย้าย","ย้าย",IF($B178="","",IF(AR178="","",IF(AR178&gt;=75,"เชี่ยวชาญ",IF(AR178&gt;=65,"ชำนาญ",IF(AR178&gt;=55,"พัฒนา",IF(AR178&gt;=50,"เริ่มต้น","ไม่ผ่าน")))))))))</f>
        <v/>
      </c>
      <c r="AT178" s="1233" t="str">
        <f>IF($A$139&lt;&gt;"ชั้น"&amp;'01.ข้อมูลเบื้องต้น'!$H$2,"",IF(VLOOKUP($A178,'02.คีย์เทอม1'!$A$10:$GT$59,196,FALSE)="","",VLOOKUP($A178,'02.คีย์เทอม1'!$A$10:$GT$59,196,FALSE)))</f>
        <v/>
      </c>
      <c r="AU178" s="1233" t="str">
        <f>IF($A$139&lt;&gt;"ชั้น"&amp;'01.ข้อมูลเบื้องต้น'!$H$2,"",IF(VLOOKUP($A178,'03.คีย์เทอม2'!$A$10:$GT$59,196,FALSE)="","",VLOOKUP($A178,'03.คีย์เทอม2'!$A$10:$GT$59,196,FALSE)))</f>
        <v/>
      </c>
      <c r="AV178" s="1262" t="str">
        <f t="shared" si="146"/>
        <v/>
      </c>
      <c r="AW178" s="1233" t="str">
        <f>IF('2.ชื่อนักเรียน'!R43="มส","มส",IF('2.ชื่อนักเรียน'!R43="ร","ร",IF('2.ชื่อนักเรียน'!R43="ย้าย","ย้าย",IF($B178="","",IF(AV178="","",IF(AV178&gt;=75,"เชี่ยวชาญ",IF(AV178&gt;=65,"ชำนาญ",IF(AV178&gt;=55,"พัฒนา",IF(AV178&gt;=50,"เริ่มต้น","ไม่ผ่าน")))))))))</f>
        <v/>
      </c>
      <c r="AX178" s="1233" t="str">
        <f>IF($A$139&lt;&gt;"ชั้น"&amp;'01.ข้อมูลเบื้องต้น'!$H$2,"",IF(VLOOKUP($A178,'02.คีย์เทอม1'!$A$10:$GT$59,197,FALSE)="","",VLOOKUP($A178,'02.คีย์เทอม1'!$A$10:$GT$59,197,FALSE)))</f>
        <v/>
      </c>
      <c r="AY178" s="1233" t="str">
        <f>IF($A$139&lt;&gt;"ชั้น"&amp;'01.ข้อมูลเบื้องต้น'!$H$2,"",IF(VLOOKUP($A178,'03.คีย์เทอม2'!$A$10:$GT$59,197,FALSE)="","",VLOOKUP($A178,'03.คีย์เทอม2'!$A$10:$GT$59,197,FALSE)))</f>
        <v/>
      </c>
      <c r="AZ178" s="1262" t="str">
        <f t="shared" si="147"/>
        <v/>
      </c>
      <c r="BA178" s="1233" t="str">
        <f>IF('2.ชื่อนักเรียน'!R43="มส","มส",IF('2.ชื่อนักเรียน'!R43="ร","ร",IF('2.ชื่อนักเรียน'!R43="ย้าย","ย้าย",IF($B178="","",IF(AZ178="","",IF(AZ178&gt;=75,"เชี่ยวชาญ",IF(AZ178&gt;=65,"ชำนาญ",IF(AZ178&gt;=55,"พัฒนา",IF(AZ178&gt;=50,"เริ่มต้น","ไม่ผ่าน")))))))))</f>
        <v/>
      </c>
      <c r="BB178" s="1233" t="str">
        <f>IF($A$139&lt;&gt;"ชั้น"&amp;'01.ข้อมูลเบื้องต้น'!$H$2,"",IF(VLOOKUP($A178,'02.คีย์เทอม1'!$A$10:$GT$59,198,FALSE)="","",VLOOKUP($A178,'02.คีย์เทอม1'!$A$10:$GT$59,198,FALSE)))</f>
        <v/>
      </c>
      <c r="BC178" s="1233" t="str">
        <f>IF($A$139&lt;&gt;"ชั้น"&amp;'01.ข้อมูลเบื้องต้น'!$H$2,"",IF(VLOOKUP($A178,'03.คีย์เทอม2'!$A$10:$GT$59,198,FALSE)="","",VLOOKUP($A178,'03.คีย์เทอม2'!$A$10:$GT$59,198,FALSE)))</f>
        <v/>
      </c>
      <c r="BD178" s="1262" t="str">
        <f t="shared" si="148"/>
        <v/>
      </c>
      <c r="BE178" s="1233" t="str">
        <f>IF('2.ชื่อนักเรียน'!R43="มส","มส",IF('2.ชื่อนักเรียน'!R43="ร","ร",IF('2.ชื่อนักเรียน'!R43="ย้าย","ย้าย",IF($B178="","",IF(BD178="","",IF(BD178&gt;=75,"เชี่ยวชาญ",IF(BD178&gt;=65,"ชำนาญ",IF(BD178&gt;=55,"พัฒนา",IF(BD178&gt;=50,"เริ่มต้น","ไม่ผ่าน")))))))))</f>
        <v/>
      </c>
      <c r="BF178" s="1233" t="str">
        <f>IF($A$139&lt;&gt;"ชั้น"&amp;'01.ข้อมูลเบื้องต้น'!$H$2,"",IF(VLOOKUP($A178,'02.คีย์เทอม1'!$A$10:$GT$59,199,FALSE)="","",VLOOKUP($A178,'02.คีย์เทอม1'!$A$10:$GT$59,199,FALSE)))</f>
        <v/>
      </c>
      <c r="BG178" s="1233" t="str">
        <f>IF($A$139&lt;&gt;"ชั้น"&amp;'01.ข้อมูลเบื้องต้น'!$H$2,"",IF(VLOOKUP($A178,'03.คีย์เทอม2'!$A$10:$GT$59,199,FALSE)="","",VLOOKUP($A178,'03.คีย์เทอม2'!$A$10:$GT$59,199,FALSE)))</f>
        <v/>
      </c>
      <c r="BH178" s="1262" t="str">
        <f t="shared" si="149"/>
        <v/>
      </c>
      <c r="BI178" s="1233" t="str">
        <f>IF('2.ชื่อนักเรียน'!R43="มส","มส",IF('2.ชื่อนักเรียน'!R43="ร","ร",IF('2.ชื่อนักเรียน'!R43="ย้าย","ย้าย",IF($B178="","",IF(BH178="","",IF(BH178&gt;=75,"เชี่ยวชาญ",IF(BH178&gt;=65,"ชำนาญ",IF(BH178&gt;=55,"พัฒนา",IF(BH178&gt;=50,"เริ่มต้น","ไม่ผ่าน")))))))))</f>
        <v/>
      </c>
      <c r="BJ178" s="1233" t="str">
        <f>IF($A$139&lt;&gt;"ชั้น"&amp;'01.ข้อมูลเบื้องต้น'!$H$2,"",IF(VLOOKUP($A178,'02.คีย์เทอม1'!$A$10:$GT$59,200,FALSE)="","",VLOOKUP($A178,'02.คีย์เทอม1'!$A$10:$GT$59,200,FALSE)))</f>
        <v/>
      </c>
      <c r="BK178" s="1233" t="str">
        <f>IF($A$139&lt;&gt;"ชั้น"&amp;'01.ข้อมูลเบื้องต้น'!$H$2,"",IF(VLOOKUP($A178,'03.คีย์เทอม2'!$A$10:$GT$59,200,FALSE)="","",VLOOKUP($A178,'03.คีย์เทอม2'!$A$10:$GT$59,200,FALSE)))</f>
        <v/>
      </c>
      <c r="BL178" s="1262" t="str">
        <f t="shared" si="150"/>
        <v/>
      </c>
      <c r="BM178" s="1233" t="str">
        <f>IF('2.ชื่อนักเรียน'!R43="มส","มส",IF('2.ชื่อนักเรียน'!R43="ร","ร",IF('2.ชื่อนักเรียน'!R43="ย้าย","ย้าย",IF($B178="","",IF(BL178="","",IF(BL178&gt;=75,"เชี่ยวชาญ",IF(BL178&gt;=65,"ชำนาญ",IF(BL178&gt;=55,"พัฒนา",IF(BL178&gt;=50,"เริ่มต้น","ไม่ผ่าน")))))))))</f>
        <v/>
      </c>
      <c r="BN178" s="1262" t="str">
        <f t="shared" si="151"/>
        <v/>
      </c>
      <c r="BO178" s="1233" t="str">
        <f>IF('2.ชื่อนักเรียน'!R43="มส","มส",IF('2.ชื่อนักเรียน'!R43="ร","ร",IF('2.ชื่อนักเรียน'!R43="ย้าย","ย้าย",IF($B178="","",IF(BN178="","",IF(BN178&gt;=75,"เชี่ยวชาญ",IF(BN178&gt;=65,"ชำนาญ",IF(BN178&gt;=55,"พัฒนา",IF(BN178&gt;=50,"เริ่มต้น","ไม่ผ่าน")))))))))</f>
        <v/>
      </c>
      <c r="BP178" s="1233" t="str">
        <f>IF($A$139&lt;&gt;"ชั้น"&amp;'01.ข้อมูลเบื้องต้น'!$H$2,"",IF(VLOOKUP($A178,'02.คีย์เทอม1'!$A$10:$GT$59,110,FALSE)="","",VLOOKUP($A178,'02.คีย์เทอม1'!$A$10:$GT$59,110,FALSE)))</f>
        <v/>
      </c>
      <c r="BQ178" s="1233" t="str">
        <f>IF($A$139&lt;&gt;"ชั้น"&amp;'01.ข้อมูลเบื้องต้น'!$H$2,"",IF(VLOOKUP($A178,'03.คีย์เทอม2'!$A$10:$GT$59,110,FALSE)="","",VLOOKUP($A178,'03.คีย์เทอม2'!$A$10:$GT$59,110,FALSE)))</f>
        <v/>
      </c>
      <c r="BR178" s="1262" t="str">
        <f t="shared" si="152"/>
        <v/>
      </c>
      <c r="BS178" s="1233" t="str">
        <f>IF('2.ชื่อนักเรียน'!R43="มส","มส",IF('2.ชื่อนักเรียน'!R43="ร","ร",IF('2.ชื่อนักเรียน'!R43="ย้าย","ย้าย",IF($B178="","",IF(BR178="","",IF(BR178&gt;=75,"เชี่ยวชาญ",IF(BR178&gt;=65,"ชำนาญ",IF(BR178&gt;=55,"พัฒนา",IF(BR178&gt;=50,"เริ่มต้น","ไม่ผ่าน")))))))))</f>
        <v/>
      </c>
      <c r="BT178" s="1233" t="str">
        <f>IF($A$139&lt;&gt;"ชั้น"&amp;'01.ข้อมูลเบื้องต้น'!$H$2,"",IF(VLOOKUP($A178,'02.คีย์เทอม1'!$A$10:$GT$59,115,FALSE)="","",VLOOKUP($A178,'02.คีย์เทอม1'!$A$10:$GT$59,115,FALSE)))</f>
        <v/>
      </c>
      <c r="BU178" s="1233" t="str">
        <f>IF($A$139&lt;&gt;"ชั้น"&amp;'01.ข้อมูลเบื้องต้น'!$H$2,"",IF(VLOOKUP($A178,'03.คีย์เทอม2'!$A$10:$GT$59,115,FALSE)="","",VLOOKUP($A178,'03.คีย์เทอม2'!$A$10:$GT$59,115,FALSE)))</f>
        <v/>
      </c>
      <c r="BV178" s="1262" t="str">
        <f t="shared" si="153"/>
        <v/>
      </c>
      <c r="BW178" s="1233" t="str">
        <f>IF('2.ชื่อนักเรียน'!R43="มส","มส",IF('2.ชื่อนักเรียน'!R43="ร","ร",IF('2.ชื่อนักเรียน'!R43="ย้าย","ย้าย",IF($B178="","",IF(BV178="","",IF(BV178&gt;=75,"เชี่ยวชาญ",IF(BV178&gt;=65,"ชำนาญ",IF(BV178&gt;=55,"พัฒนา",IF(BV178&gt;=50,"เริ่มต้น","ไม่ผ่าน")))))))))</f>
        <v/>
      </c>
      <c r="BX178" s="1233" t="str">
        <f>IF($A$139&lt;&gt;"ชั้น"&amp;'01.ข้อมูลเบื้องต้น'!$H$2,"",IF(VLOOKUP($A178,'02.คีย์เทอม1'!$A$10:$GT$59,120,FALSE)="","",VLOOKUP($A178,'02.คีย์เทอม1'!$A$10:$GT$59,120,FALSE)))</f>
        <v/>
      </c>
      <c r="BY178" s="1233" t="str">
        <f>IF($A$139&lt;&gt;"ชั้น"&amp;'01.ข้อมูลเบื้องต้น'!$H$2,"",IF(VLOOKUP($A178,'03.คีย์เทอม2'!$A$10:$GT$59,120,FALSE)="","",VLOOKUP($A178,'03.คีย์เทอม2'!$A$10:$GT$59,120,FALSE)))</f>
        <v/>
      </c>
      <c r="BZ178" s="1262" t="str">
        <f t="shared" si="154"/>
        <v/>
      </c>
      <c r="CA178" s="1233" t="str">
        <f>IF('2.ชื่อนักเรียน'!R43="มส","มส",IF('2.ชื่อนักเรียน'!R43="ร","ร",IF('2.ชื่อนักเรียน'!R43="ย้าย","ย้าย",IF($B178="","",IF(BZ178="","",IF(BZ178&gt;=75,"เชี่ยวชาญ",IF(BZ178&gt;=65,"ชำนาญ",IF(BZ178&gt;=55,"พัฒนา",IF(BZ178&gt;=50,"เริ่มต้น","ไม่ผ่าน")))))))))</f>
        <v/>
      </c>
      <c r="CB178" s="1233" t="str">
        <f>IF($A$139&lt;&gt;"ชั้น"&amp;'01.ข้อมูลเบื้องต้น'!$H$2,"",IF(VLOOKUP($A178,'02.คีย์เทอม1'!$A$10:$GT$59,125,FALSE)="","",VLOOKUP($A178,'02.คีย์เทอม1'!$A$10:$GT$59,125,FALSE)))</f>
        <v/>
      </c>
      <c r="CC178" s="1233" t="str">
        <f>IF($A$139&lt;&gt;"ชั้น"&amp;'01.ข้อมูลเบื้องต้น'!$H$2,"",IF(VLOOKUP($A178,'03.คีย์เทอม2'!$A$10:$GT$59,125,FALSE)="","",VLOOKUP($A178,'03.คีย์เทอม2'!$A$10:$GT$59,125,FALSE)))</f>
        <v/>
      </c>
      <c r="CD178" s="1262" t="str">
        <f t="shared" si="155"/>
        <v/>
      </c>
      <c r="CE178" s="1233" t="str">
        <f>IF('2.ชื่อนักเรียน'!R43="มส","มส",IF('2.ชื่อนักเรียน'!R43="ร","ร",IF('2.ชื่อนักเรียน'!R43="ย้าย","ย้าย",IF($B178="","",IF(CD178="","",IF(CD178&gt;=75,"เชี่ยวชาญ",IF(CD178&gt;=65,"ชำนาญ",IF(CD178&gt;=55,"พัฒนา",IF(CD178&gt;=50,"เริ่มต้น","ไม่ผ่าน")))))))))</f>
        <v/>
      </c>
      <c r="CF178" s="1233" t="str">
        <f>IF($A$139&lt;&gt;"ชั้น"&amp;'01.ข้อมูลเบื้องต้น'!$H$2,"",IF(VLOOKUP($A178,'02.คีย์เทอม1'!$A$10:$GT$59,130,FALSE)="","",VLOOKUP($A178,'02.คีย์เทอม1'!$A$10:$GT$59,130,FALSE)))</f>
        <v/>
      </c>
      <c r="CG178" s="1233" t="str">
        <f>IF($A$139&lt;&gt;"ชั้น"&amp;'01.ข้อมูลเบื้องต้น'!$H$2,"",IF(VLOOKUP($A178,'03.คีย์เทอม2'!$A$10:$GT$59,130,FALSE)="","",VLOOKUP($A178,'03.คีย์เทอม2'!$A$10:$GT$59,130,FALSE)))</f>
        <v/>
      </c>
      <c r="CH178" s="1262" t="str">
        <f t="shared" si="156"/>
        <v/>
      </c>
      <c r="CI178" s="1233" t="str">
        <f>IF('2.ชื่อนักเรียน'!R43="มส","มส",IF('2.ชื่อนักเรียน'!R43="ร","ร",IF('2.ชื่อนักเรียน'!R43="ย้าย","ย้าย",IF($B178="","",IF(CH178="","",IF(CH178&gt;=75,"เชี่ยวชาญ",IF(CH178&gt;=65,"ชำนาญ",IF(CH178&gt;=55,"พัฒนา",IF(CH178&gt;=50,"เริ่มต้น","ไม่ผ่าน")))))))))</f>
        <v/>
      </c>
      <c r="CJ178" s="1233" t="str">
        <f>IF($A$139&lt;&gt;"ชั้น"&amp;'01.ข้อมูลเบื้องต้น'!$H$2,"",IF(VLOOKUP($A178,'02.คีย์เทอม1'!$A$10:$GT$59,135,FALSE)="","",VLOOKUP($A178,'02.คีย์เทอม1'!$A$10:$GT$59,135,FALSE)))</f>
        <v/>
      </c>
      <c r="CK178" s="1233" t="str">
        <f>IF($A$139&lt;&gt;"ชั้น"&amp;'01.ข้อมูลเบื้องต้น'!$H$2,"",IF(VLOOKUP($A178,'03.คีย์เทอม2'!$A$10:$GT$59,135,FALSE)="","",VLOOKUP($A178,'03.คีย์เทอม2'!$A$10:$GT$59,135,FALSE)))</f>
        <v/>
      </c>
      <c r="CL178" s="1262" t="str">
        <f t="shared" si="157"/>
        <v/>
      </c>
      <c r="CM178" s="1233" t="str">
        <f>IF('2.ชื่อนักเรียน'!R43="มส","มส",IF('2.ชื่อนักเรียน'!R43="ร","ร",IF('2.ชื่อนักเรียน'!R43="ย้าย","ย้าย",IF($B178="","",IF(CL178="","",IF(CL178&gt;=75,"เชี่ยวชาญ",IF(CL178&gt;=65,"ชำนาญ",IF(CL178&gt;=55,"พัฒนา",IF(CL178&gt;=50,"เริ่มต้น","ไม่ผ่าน")))))))))</f>
        <v/>
      </c>
      <c r="CN178" s="1233" t="str">
        <f>IF($A$139&lt;&gt;"ชั้น"&amp;'01.ข้อมูลเบื้องต้น'!$H$2,"",IF(VLOOKUP($A178,'02.คีย์เทอม1'!$A$10:$GT$59,140,FALSE)="","",VLOOKUP($A178,'02.คีย์เทอม1'!$A$10:$GT$59,140,FALSE)))</f>
        <v/>
      </c>
      <c r="CO178" s="1233" t="str">
        <f>IF($A$139&lt;&gt;"ชั้น"&amp;'01.ข้อมูลเบื้องต้น'!$H$2,"",IF(VLOOKUP($A178,'03.คีย์เทอม2'!$A$10:$GT$59,140,FALSE)="","",VLOOKUP($A178,'03.คีย์เทอม2'!$A$10:$GT$59,140,FALSE)))</f>
        <v/>
      </c>
      <c r="CP178" s="1262" t="str">
        <f t="shared" si="158"/>
        <v/>
      </c>
      <c r="CQ178" s="1233" t="str">
        <f>IF('2.ชื่อนักเรียน'!R43="มส","มส",IF('2.ชื่อนักเรียน'!R43="ร","ร",IF('2.ชื่อนักเรียน'!R43="ย้าย","ย้าย",IF($B178="","",IF(CP178="","",IF(CP178&gt;=75,"เชี่ยวชาญ",IF(CP178&gt;=65,"ชำนาญ",IF(CP178&gt;=55,"พัฒนา",IF(CP178&gt;=50,"เริ่มต้น","ไม่ผ่าน")))))))))</f>
        <v/>
      </c>
      <c r="CR178" s="1233" t="str">
        <f>IF($A$139&lt;&gt;"ชั้น"&amp;'01.ข้อมูลเบื้องต้น'!$H$2,"",IF(VLOOKUP($A178,'02.คีย์เทอม1'!$A$10:$GT$59,145,FALSE)="","",VLOOKUP($A178,'02.คีย์เทอม1'!$A$10:$GT$59,145,FALSE)))</f>
        <v/>
      </c>
      <c r="CS178" s="1233" t="str">
        <f>IF($A$139&lt;&gt;"ชั้น"&amp;'01.ข้อมูลเบื้องต้น'!$H$2,"",IF(VLOOKUP($A178,'03.คีย์เทอม2'!$A$10:$GT$59,145,FALSE)="","",VLOOKUP($A178,'03.คีย์เทอม2'!$A$10:$GT$59,145,FALSE)))</f>
        <v/>
      </c>
      <c r="CT178" s="1262" t="str">
        <f t="shared" si="159"/>
        <v/>
      </c>
      <c r="CU178" s="1233" t="str">
        <f>IF('2.ชื่อนักเรียน'!R43="มส","มส",IF('2.ชื่อนักเรียน'!R43="ร","ร",IF('2.ชื่อนักเรียน'!R43="ย้าย","ย้าย",IF($B178="","",IF(CT178="","",IF(CT178&gt;=75,"เชี่ยวชาญ",IF(CT178&gt;=65,"ชำนาญ",IF(CT178&gt;=55,"พัฒนา",IF(CT178&gt;=50,"เริ่มต้น","ไม่ผ่าน")))))))))</f>
        <v/>
      </c>
      <c r="CV178" s="1233" t="str">
        <f>IF($A$139&lt;&gt;"ชั้น"&amp;'01.ข้อมูลเบื้องต้น'!$H$2,"",IF(VLOOKUP($A178,'02.คีย์เทอม1'!$A$10:$GT$59,150,FALSE)="","",VLOOKUP($A178,'02.คีย์เทอม1'!$A$10:$GT$59,150,FALSE)))</f>
        <v/>
      </c>
      <c r="CW178" s="1233" t="str">
        <f>IF($A$139&lt;&gt;"ชั้น"&amp;'01.ข้อมูลเบื้องต้น'!$H$2,"",IF(VLOOKUP($A178,'03.คีย์เทอม2'!$A$10:$GT$59,150,FALSE)="","",VLOOKUP($A178,'03.คีย์เทอม2'!$A$10:$GT$59,150,FALSE)))</f>
        <v/>
      </c>
      <c r="CX178" s="1262" t="str">
        <f t="shared" si="160"/>
        <v/>
      </c>
      <c r="CY178" s="1233" t="str">
        <f>IF('2.ชื่อนักเรียน'!R43="มส","มส",IF('2.ชื่อนักเรียน'!R43="ร","ร",IF('2.ชื่อนักเรียน'!R43="ย้าย","ย้าย",IF($B178="","",IF(CX178="","",IF(CX178&gt;=75,"เชี่ยวชาญ",IF(CX178&gt;=65,"ชำนาญ",IF(CX178&gt;=55,"พัฒนา",IF(CX178&gt;=50,"เริ่มต้น","ไม่ผ่าน")))))))))</f>
        <v/>
      </c>
      <c r="CZ178" s="1233" t="str">
        <f>IF($A$139&lt;&gt;"ชั้น"&amp;'01.ข้อมูลเบื้องต้น'!$H$2,"",IF(VLOOKUP($A178,'02.คีย์เทอม1'!$A$10:$GT$59,155,FALSE)="","",VLOOKUP($A178,'02.คีย์เทอม1'!$A$10:$GT$59,155,FALSE)))</f>
        <v/>
      </c>
      <c r="DA178" s="1233" t="str">
        <f>IF($A$139&lt;&gt;"ชั้น"&amp;'01.ข้อมูลเบื้องต้น'!$H$2,"",IF(VLOOKUP($A178,'03.คีย์เทอม2'!$A$10:$GT$59,155,FALSE)="","",VLOOKUP($A178,'03.คีย์เทอม2'!$A$10:$GT$59,155,FALSE)))</f>
        <v/>
      </c>
      <c r="DB178" s="1262" t="str">
        <f t="shared" si="161"/>
        <v/>
      </c>
      <c r="DC178" s="1233" t="str">
        <f>IF('2.ชื่อนักเรียน'!R43="มส","มส",IF('2.ชื่อนักเรียน'!R43="ร","ร",IF('2.ชื่อนักเรียน'!R43="ย้าย","ย้าย",IF($B178="","",IF(DB178="","",IF(DB178&gt;=75,"เชี่ยวชาญ",IF(DB178&gt;=65,"ชำนาญ",IF(DB178&gt;=55,"พัฒนา",IF(DB178&gt;=50,"เริ่มต้น","ไม่ผ่าน")))))))))</f>
        <v/>
      </c>
      <c r="DD178" s="1233" t="str">
        <f>IF($A$139&lt;&gt;"ชั้น"&amp;'01.ข้อมูลเบื้องต้น'!$H$2,"",IF(VLOOKUP($A178,'02.คีย์เทอม1'!$A$10:$GT$59,160,FALSE)="","",VLOOKUP($A178,'02.คีย์เทอม1'!$A$10:$GT$59,160,FALSE)))</f>
        <v/>
      </c>
      <c r="DE178" s="1233" t="str">
        <f>IF($A$139&lt;&gt;"ชั้น"&amp;'01.ข้อมูลเบื้องต้น'!$H$2,"",IF(VLOOKUP($A178,'03.คีย์เทอม2'!$A$10:$GT$59,160,FALSE)="","",VLOOKUP($A178,'03.คีย์เทอม2'!$A$10:$GT$59,160,FALSE)))</f>
        <v/>
      </c>
      <c r="DF178" s="1262" t="str">
        <f t="shared" si="162"/>
        <v/>
      </c>
      <c r="DG178" s="1233" t="str">
        <f>IF('2.ชื่อนักเรียน'!R43="มส","มส",IF('2.ชื่อนักเรียน'!R43="ร","ร",IF('2.ชื่อนักเรียน'!R43="ย้าย","ย้าย",IF($B178="","",IF(DF178="","",IF(DF178&gt;=75,"เชี่ยวชาญ",IF(DF178&gt;=65,"ชำนาญ",IF(DF178&gt;=55,"พัฒนา",IF(DF178&gt;=50,"เริ่มต้น","ไม่ผ่าน")))))))))</f>
        <v/>
      </c>
      <c r="DH178" s="1233" t="str">
        <f>IF($A$139&lt;&gt;"ชั้น"&amp;'01.ข้อมูลเบื้องต้น'!$H$2,"",IF(VLOOKUP($A178,'02.คีย์เทอม1'!$A$10:$GT$59,165,FALSE)="","",VLOOKUP($A178,'02.คีย์เทอม1'!$A$10:$GT$59,165,FALSE)))</f>
        <v/>
      </c>
      <c r="DI178" s="1233" t="str">
        <f>IF($A$139&lt;&gt;"ชั้น"&amp;'01.ข้อมูลเบื้องต้น'!$H$2,"",IF(VLOOKUP($A178,'03.คีย์เทอม2'!$A$10:$GT$59,165,FALSE)="","",VLOOKUP($A178,'03.คีย์เทอม2'!$A$10:$GT$59,165,FALSE)))</f>
        <v/>
      </c>
      <c r="DJ178" s="1262" t="str">
        <f t="shared" si="163"/>
        <v/>
      </c>
      <c r="DK178" s="1233" t="str">
        <f>IF('2.ชื่อนักเรียน'!R43="มส","มส",IF('2.ชื่อนักเรียน'!R43="ร","ร",IF('2.ชื่อนักเรียน'!R43="ย้าย","ย้าย",IF($B178="","",IF(DJ178="","",IF(DJ178&gt;=75,"เชี่ยวชาญ",IF(DJ178&gt;=65,"ชำนาญ",IF(DJ178&gt;=55,"พัฒนา",IF(DJ178&gt;=50,"เริ่มต้น","ไม่ผ่าน")))))))))</f>
        <v/>
      </c>
      <c r="DL178" s="1233" t="str">
        <f>IF($A$139&lt;&gt;"ชั้น"&amp;'01.ข้อมูลเบื้องต้น'!$H$2,"",IF(VLOOKUP($A178,'02.คีย์เทอม1'!$A$10:$GT$59,170,FALSE)="","",VLOOKUP($A178,'02.คีย์เทอม1'!$A$10:$GT$59,170,FALSE)))</f>
        <v/>
      </c>
      <c r="DM178" s="1233" t="str">
        <f>IF($A$139&lt;&gt;"ชั้น"&amp;'01.ข้อมูลเบื้องต้น'!$H$2,"",IF(VLOOKUP($A178,'03.คีย์เทอม2'!$A$10:$GT$59,170,FALSE)="","",VLOOKUP($A178,'03.คีย์เทอม2'!$A$10:$GT$59,170,FALSE)))</f>
        <v/>
      </c>
      <c r="DN178" s="1262" t="str">
        <f t="shared" si="164"/>
        <v/>
      </c>
      <c r="DO178" s="1233" t="str">
        <f>IF('2.ชื่อนักเรียน'!R43="มส","มส",IF('2.ชื่อนักเรียน'!R43="ร","ร",IF('2.ชื่อนักเรียน'!R43="ย้าย","ย้าย",IF($B178="","",IF(DN178="","",IF(DN178&gt;=75,"เชี่ยวชาญ",IF(DN178&gt;=65,"ชำนาญ",IF(DN178&gt;=55,"พัฒนา",IF(DN178&gt;=50,"เริ่มต้น","ไม่ผ่าน")))))))))</f>
        <v/>
      </c>
      <c r="DP178" s="1233" t="str">
        <f>IF($A$139&lt;&gt;"ชั้น"&amp;'01.ข้อมูลเบื้องต้น'!$H$2,"",IF(VLOOKUP($A178,'02.คีย์เทอม1'!$A$10:$GT$59,175,FALSE)="","",VLOOKUP($A178,'02.คีย์เทอม1'!$A$10:$GT$59,175,FALSE)))</f>
        <v/>
      </c>
      <c r="DQ178" s="1233" t="str">
        <f>IF($A$139&lt;&gt;"ชั้น"&amp;'01.ข้อมูลเบื้องต้น'!$H$2,"",IF(VLOOKUP($A178,'03.คีย์เทอม2'!$A$10:$GT$59,175,FALSE)="","",VLOOKUP($A178,'03.คีย์เทอม2'!$A$10:$GT$59,175,FALSE)))</f>
        <v/>
      </c>
      <c r="DR178" s="1262" t="str">
        <f t="shared" si="165"/>
        <v/>
      </c>
      <c r="DS178" s="1233" t="str">
        <f>IF('2.ชื่อนักเรียน'!R43="มส","มส",IF('2.ชื่อนักเรียน'!R43="ร","ร",IF('2.ชื่อนักเรียน'!R43="ย้าย","ย้าย",IF($B178="","",IF(DR178="","",IF(DR178&gt;=75,"เชี่ยวชาญ",IF(DR178&gt;=65,"ชำนาญ",IF(DR178&gt;=55,"พัฒนา",IF(DR178&gt;=50,"เริ่มต้น","ไม่ผ่าน")))))))))</f>
        <v/>
      </c>
      <c r="DT178" s="1233" t="str">
        <f>IF($A$139&lt;&gt;"ชั้น"&amp;'01.ข้อมูลเบื้องต้น'!$H$2,"",IF(VLOOKUP($A178,'02.คีย์เทอม1'!$A$10:$GT$59,180,FALSE)="","",VLOOKUP($A178,'02.คีย์เทอม1'!$A$10:$GT$59,180,FALSE)))</f>
        <v/>
      </c>
      <c r="DU178" s="1233" t="str">
        <f>IF($A$139&lt;&gt;"ชั้น"&amp;'01.ข้อมูลเบื้องต้น'!$H$2,"",IF(VLOOKUP($A178,'03.คีย์เทอม2'!$A$10:$GT$59,180,FALSE)="","",VLOOKUP($A178,'03.คีย์เทอม2'!$A$10:$GT$59,180,FALSE)))</f>
        <v/>
      </c>
      <c r="DV178" s="1262" t="str">
        <f t="shared" si="166"/>
        <v/>
      </c>
      <c r="DW178" s="1233" t="str">
        <f>IF('2.ชื่อนักเรียน'!R43="มส","มส",IF('2.ชื่อนักเรียน'!R43="ร","ร",IF('2.ชื่อนักเรียน'!R43="ย้าย","ย้าย",IF($B178="","",IF(DV178="","",IF(DV178&gt;=75,"เชี่ยวชาญ",IF(DV178&gt;=65,"ชำนาญ",IF(DV178&gt;=55,"พัฒนา",IF(DV178&gt;=50,"เริ่มต้น","ไม่ผ่าน")))))))))</f>
        <v/>
      </c>
    </row>
    <row r="179" spans="1:127" ht="16.8" customHeight="1">
      <c r="A179" s="1323">
        <v>34</v>
      </c>
      <c r="B179" s="1312" t="str">
        <f>IF('2.ชื่อนักเรียน'!C44="","",'2.ชื่อนักเรียน'!C44)</f>
        <v/>
      </c>
      <c r="C179" s="1313" t="str">
        <f>IF('2.ชื่อนักเรียน'!D44="","",'2.ชื่อนักเรียน'!D44)</f>
        <v/>
      </c>
      <c r="D179" s="1314" t="str">
        <f>IF($A$139&lt;&gt;"ชั้น"&amp;'01.ข้อมูลเบื้องต้น'!$H$2,"",IF(AK179="","",AK179))</f>
        <v/>
      </c>
      <c r="E179" s="1314" t="str">
        <f>IF($A$139&lt;&gt;"ชั้น"&amp;'01.ข้อมูลเบื้องต้น'!$H$2,"",IF(AO179="","",AO179))</f>
        <v/>
      </c>
      <c r="F179" s="1315" t="str">
        <f>IF($A$139&lt;&gt;"ชั้น"&amp;'01.ข้อมูลเบื้องต้น'!$H$2,"",IF(AS179="","",AS179))</f>
        <v/>
      </c>
      <c r="G179" s="1326" t="str">
        <f>IF($A$139&lt;&gt;"ชั้น"&amp;'01.ข้อมูลเบื้องต้น'!$H$2,"",IF(AW179="","",AW179))</f>
        <v/>
      </c>
      <c r="H179" s="1327" t="str">
        <f>IF($A$139&lt;&gt;"ชั้น"&amp;'01.ข้อมูลเบื้องต้น'!$H$2,"",IF(BA179="","",BA179))</f>
        <v/>
      </c>
      <c r="I179" s="1327" t="str">
        <f>IF($A$139&lt;&gt;"ชั้น"&amp;'01.ข้อมูลเบื้องต้น'!$H$2,"",IF(BE179="","",BE179))</f>
        <v/>
      </c>
      <c r="J179" s="1327" t="str">
        <f>IF($A$139&lt;&gt;"ชั้น"&amp;'01.ข้อมูลเบื้องต้น'!$H$2,"",IF(BI179="","",BI179))</f>
        <v/>
      </c>
      <c r="K179" s="1327" t="str">
        <f>IF($A$139&lt;&gt;"ชั้น"&amp;'01.ข้อมูลเบื้องต้น'!$H$2,"",IF(BM179="","",BM179))</f>
        <v/>
      </c>
      <c r="L179" s="1328" t="str">
        <f>IF($A$139&lt;&gt;"ชั้น"&amp;'01.ข้อมูลเบื้องต้น'!$H$2,"",IF(BO179="","",BO179))</f>
        <v/>
      </c>
      <c r="M179" s="1326" t="str">
        <f>IF($A$139&lt;&gt;"ชั้น"&amp;'01.ข้อมูลเบื้องต้น'!$H$2,"",IF(BS179="","",BS179))</f>
        <v/>
      </c>
      <c r="N179" s="1327" t="str">
        <f>IF($A$139&lt;&gt;"ชั้น"&amp;'01.ข้อมูลเบื้องต้น'!$H$2,"",IF(BW179="","",BW179))</f>
        <v/>
      </c>
      <c r="O179" s="1327" t="str">
        <f>IF($A$139&lt;&gt;"ชั้น"&amp;'01.ข้อมูลเบื้องต้น'!$H$2,"",IF(CA179="","",CA179))</f>
        <v/>
      </c>
      <c r="P179" s="1327" t="str">
        <f>IF($A$139&lt;&gt;"ชั้น"&amp;'01.ข้อมูลเบื้องต้น'!$H$2,"",IF(CE179="","",CE179))</f>
        <v/>
      </c>
      <c r="Q179" s="1327" t="str">
        <f>IF($A$139&lt;&gt;"ชั้น"&amp;'01.ข้อมูลเบื้องต้น'!$H$2,"",IF(CI179="","",CI179))</f>
        <v/>
      </c>
      <c r="R179" s="1327" t="str">
        <f>IF($A$139&lt;&gt;"ชั้น"&amp;'01.ข้อมูลเบื้องต้น'!$H$2,"",IF(CM179="","",CM179))</f>
        <v/>
      </c>
      <c r="S179" s="1327" t="str">
        <f>IF($A$139&lt;&gt;"ชั้น"&amp;'01.ข้อมูลเบื้องต้น'!$H$2,"",IF(CQ179="","",CQ179))</f>
        <v/>
      </c>
      <c r="T179" s="1327" t="str">
        <f>IF($A$139&lt;&gt;"ชั้น"&amp;'01.ข้อมูลเบื้องต้น'!$H$2,"",IF(CU179="","",CU179))</f>
        <v/>
      </c>
      <c r="U179" s="1327" t="str">
        <f>IF($A$139&lt;&gt;"ชั้น"&amp;'01.ข้อมูลเบื้องต้น'!$H$2,"",IF(CY179="","",CY179))</f>
        <v/>
      </c>
      <c r="V179" s="1327" t="str">
        <f>IF($A$139&lt;&gt;"ชั้น"&amp;'01.ข้อมูลเบื้องต้น'!$H$2,"",IF(DC179="","",DC179))</f>
        <v/>
      </c>
      <c r="W179" s="1327" t="str">
        <f>IF($A$139&lt;&gt;"ชั้น"&amp;'01.ข้อมูลเบื้องต้น'!$H$2,"",IF(DG179="","",DG179))</f>
        <v/>
      </c>
      <c r="X179" s="1327" t="str">
        <f>IF($A$139&lt;&gt;"ชั้น"&amp;'01.ข้อมูลเบื้องต้น'!$H$2,"",IF(DK179="","",DK179))</f>
        <v/>
      </c>
      <c r="Y179" s="1327" t="str">
        <f>IF($A$139&lt;&gt;"ชั้น"&amp;'01.ข้อมูลเบื้องต้น'!$H$2,"",IF(DO179="","",DO179))</f>
        <v/>
      </c>
      <c r="Z179" s="1327" t="str">
        <f>IF($A$139&lt;&gt;"ชั้น"&amp;'01.ข้อมูลเบื้องต้น'!$H$2,"",IF(DS179="","",DS179))</f>
        <v/>
      </c>
      <c r="AA179" s="1420" t="str">
        <f>IF($A$139&lt;&gt;"ชั้น"&amp;'01.ข้อมูลเบื้องต้น'!$H$2,"",IF(DW179="","",DW179))</f>
        <v/>
      </c>
      <c r="AB179" s="1330" t="str">
        <f>IF($A$139&lt;&gt;"ชั้น"&amp;'01.ข้อมูลเบื้องต้น'!$H$2,"",'7.พัฒนาผู้เรียน'!G44)</f>
        <v/>
      </c>
      <c r="AC179" s="1331" t="str">
        <f>IF($A$139&lt;&gt;"ชั้น"&amp;'01.ข้อมูลเบื้องต้น'!$H$2,"",'9.คุณลักษณะ'!I44)</f>
        <v/>
      </c>
      <c r="AH179" s="1233" t="str">
        <f>IF($A$139&lt;&gt;"ชั้น"&amp;'01.ข้อมูลเบื้องต้น'!$H$2,"",IF(VLOOKUP($A179,'02.คีย์เทอม1'!$A$10:$GT$59,189,FALSE)="","",VLOOKUP($A179,'02.คีย์เทอม1'!$A$10:$GT$59,189,FALSE)))</f>
        <v/>
      </c>
      <c r="AI179" s="1233" t="str">
        <f>IF($A$139&lt;&gt;"ชั้น"&amp;'01.ข้อมูลเบื้องต้น'!$H$2,"",IF(VLOOKUP($A179,'03.คีย์เทอม2'!$A$10:$GT$59,189,FALSE)="","",VLOOKUP($A179,'03.คีย์เทอม2'!$A$10:$GT$59,189,FALSE)))</f>
        <v/>
      </c>
      <c r="AJ179" s="1262" t="str">
        <f t="shared" si="120"/>
        <v/>
      </c>
      <c r="AK179" s="1233" t="str">
        <f>IF('2.ชื่อนักเรียน'!R44="มส","มส",IF('2.ชื่อนักเรียน'!R44="ร","ร",IF('2.ชื่อนักเรียน'!R44="ย้าย","ย้าย",IF($B179="","",IF(AJ179="","",IF(AJ179&gt;=75,"เชี่ยวชาญ",IF(AJ179&gt;=65,"ชำนาญ",IF(AJ179&gt;=55,"พัฒนา",IF(AJ179&gt;=50,"เริ่มต้น","ไม่ผ่าน")))))))))</f>
        <v/>
      </c>
      <c r="AL179" s="1233" t="str">
        <f>IF($A$139&lt;&gt;"ชั้น"&amp;'01.ข้อมูลเบื้องต้น'!$H$2,"",IF(VLOOKUP($A179,'02.คีย์เทอม1'!$A$10:$GT$59,193,FALSE)="","",VLOOKUP($A179,'02.คีย์เทอม1'!$A$10:$GT$59,193,FALSE)))</f>
        <v/>
      </c>
      <c r="AM179" s="1233" t="str">
        <f>IF($A$139&lt;&gt;"ชั้น"&amp;'01.ข้อมูลเบื้องต้น'!$H$2,"",IF(VLOOKUP($A179,'03.คีย์เทอม2'!$A$10:$GT$59,193,FALSE)="","",VLOOKUP($A179,'03.คีย์เทอม2'!$A$10:$GT$59,193,FALSE)))</f>
        <v/>
      </c>
      <c r="AN179" s="1262" t="str">
        <f t="shared" si="144"/>
        <v/>
      </c>
      <c r="AO179" s="1233" t="str">
        <f>IF('2.ชื่อนักเรียน'!R44="มส","มส",IF('2.ชื่อนักเรียน'!R44="ร","ร",IF('2.ชื่อนักเรียน'!R44="ย้าย","ย้าย",IF($B179="","",IF(AN179="","",IF(AN179&gt;=75,"เชี่ยวชาญ",IF(AN179&gt;=65,"ชำนาญ",IF(AN179&gt;=55,"พัฒนา",IF(AN179&gt;=50,"เริ่มต้น","ไม่ผ่าน")))))))))</f>
        <v/>
      </c>
      <c r="AP179" s="1233" t="str">
        <f>IF($A$139&lt;&gt;"ชั้น"&amp;'01.ข้อมูลเบื้องต้น'!$H$2,"",IF(VLOOKUP($A179,'02.คีย์เทอม1'!$A$10:$GT$59,195,FALSE)="","",VLOOKUP($A179,'02.คีย์เทอม1'!$A$10:$GT$59,195,FALSE)))</f>
        <v/>
      </c>
      <c r="AQ179" s="1233" t="str">
        <f>IF($A$139&lt;&gt;"ชั้น"&amp;'01.ข้อมูลเบื้องต้น'!$H$2,"",IF(VLOOKUP($A179,'03.คีย์เทอม2'!$A$10:$GT$59,195,FALSE)="","",VLOOKUP($A179,'03.คีย์เทอม2'!$A$10:$GT$59,195,FALSE)))</f>
        <v/>
      </c>
      <c r="AR179" s="1262" t="str">
        <f t="shared" si="145"/>
        <v/>
      </c>
      <c r="AS179" s="1233" t="str">
        <f>IF('2.ชื่อนักเรียน'!R44="มส","มส",IF('2.ชื่อนักเรียน'!R44="ร","ร",IF('2.ชื่อนักเรียน'!R44="ย้าย","ย้าย",IF($B179="","",IF(AR179="","",IF(AR179&gt;=75,"เชี่ยวชาญ",IF(AR179&gt;=65,"ชำนาญ",IF(AR179&gt;=55,"พัฒนา",IF(AR179&gt;=50,"เริ่มต้น","ไม่ผ่าน")))))))))</f>
        <v/>
      </c>
      <c r="AT179" s="1233" t="str">
        <f>IF($A$139&lt;&gt;"ชั้น"&amp;'01.ข้อมูลเบื้องต้น'!$H$2,"",IF(VLOOKUP($A179,'02.คีย์เทอม1'!$A$10:$GT$59,196,FALSE)="","",VLOOKUP($A179,'02.คีย์เทอม1'!$A$10:$GT$59,196,FALSE)))</f>
        <v/>
      </c>
      <c r="AU179" s="1233" t="str">
        <f>IF($A$139&lt;&gt;"ชั้น"&amp;'01.ข้อมูลเบื้องต้น'!$H$2,"",IF(VLOOKUP($A179,'03.คีย์เทอม2'!$A$10:$GT$59,196,FALSE)="","",VLOOKUP($A179,'03.คีย์เทอม2'!$A$10:$GT$59,196,FALSE)))</f>
        <v/>
      </c>
      <c r="AV179" s="1262" t="str">
        <f t="shared" si="146"/>
        <v/>
      </c>
      <c r="AW179" s="1233" t="str">
        <f>IF('2.ชื่อนักเรียน'!R44="มส","มส",IF('2.ชื่อนักเรียน'!R44="ร","ร",IF('2.ชื่อนักเรียน'!R44="ย้าย","ย้าย",IF($B179="","",IF(AV179="","",IF(AV179&gt;=75,"เชี่ยวชาญ",IF(AV179&gt;=65,"ชำนาญ",IF(AV179&gt;=55,"พัฒนา",IF(AV179&gt;=50,"เริ่มต้น","ไม่ผ่าน")))))))))</f>
        <v/>
      </c>
      <c r="AX179" s="1233" t="str">
        <f>IF($A$139&lt;&gt;"ชั้น"&amp;'01.ข้อมูลเบื้องต้น'!$H$2,"",IF(VLOOKUP($A179,'02.คีย์เทอม1'!$A$10:$GT$59,197,FALSE)="","",VLOOKUP($A179,'02.คีย์เทอม1'!$A$10:$GT$59,197,FALSE)))</f>
        <v/>
      </c>
      <c r="AY179" s="1233" t="str">
        <f>IF($A$139&lt;&gt;"ชั้น"&amp;'01.ข้อมูลเบื้องต้น'!$H$2,"",IF(VLOOKUP($A179,'03.คีย์เทอม2'!$A$10:$GT$59,197,FALSE)="","",VLOOKUP($A179,'03.คีย์เทอม2'!$A$10:$GT$59,197,FALSE)))</f>
        <v/>
      </c>
      <c r="AZ179" s="1262" t="str">
        <f t="shared" si="147"/>
        <v/>
      </c>
      <c r="BA179" s="1233" t="str">
        <f>IF('2.ชื่อนักเรียน'!R44="มส","มส",IF('2.ชื่อนักเรียน'!R44="ร","ร",IF('2.ชื่อนักเรียน'!R44="ย้าย","ย้าย",IF($B179="","",IF(AZ179="","",IF(AZ179&gt;=75,"เชี่ยวชาญ",IF(AZ179&gt;=65,"ชำนาญ",IF(AZ179&gt;=55,"พัฒนา",IF(AZ179&gt;=50,"เริ่มต้น","ไม่ผ่าน")))))))))</f>
        <v/>
      </c>
      <c r="BB179" s="1233" t="str">
        <f>IF($A$139&lt;&gt;"ชั้น"&amp;'01.ข้อมูลเบื้องต้น'!$H$2,"",IF(VLOOKUP($A179,'02.คีย์เทอม1'!$A$10:$GT$59,198,FALSE)="","",VLOOKUP($A179,'02.คีย์เทอม1'!$A$10:$GT$59,198,FALSE)))</f>
        <v/>
      </c>
      <c r="BC179" s="1233" t="str">
        <f>IF($A$139&lt;&gt;"ชั้น"&amp;'01.ข้อมูลเบื้องต้น'!$H$2,"",IF(VLOOKUP($A179,'03.คีย์เทอม2'!$A$10:$GT$59,198,FALSE)="","",VLOOKUP($A179,'03.คีย์เทอม2'!$A$10:$GT$59,198,FALSE)))</f>
        <v/>
      </c>
      <c r="BD179" s="1262" t="str">
        <f t="shared" si="148"/>
        <v/>
      </c>
      <c r="BE179" s="1233" t="str">
        <f>IF('2.ชื่อนักเรียน'!R44="มส","มส",IF('2.ชื่อนักเรียน'!R44="ร","ร",IF('2.ชื่อนักเรียน'!R44="ย้าย","ย้าย",IF($B179="","",IF(BD179="","",IF(BD179&gt;=75,"เชี่ยวชาญ",IF(BD179&gt;=65,"ชำนาญ",IF(BD179&gt;=55,"พัฒนา",IF(BD179&gt;=50,"เริ่มต้น","ไม่ผ่าน")))))))))</f>
        <v/>
      </c>
      <c r="BF179" s="1233" t="str">
        <f>IF($A$139&lt;&gt;"ชั้น"&amp;'01.ข้อมูลเบื้องต้น'!$H$2,"",IF(VLOOKUP($A179,'02.คีย์เทอม1'!$A$10:$GT$59,199,FALSE)="","",VLOOKUP($A179,'02.คีย์เทอม1'!$A$10:$GT$59,199,FALSE)))</f>
        <v/>
      </c>
      <c r="BG179" s="1233" t="str">
        <f>IF($A$139&lt;&gt;"ชั้น"&amp;'01.ข้อมูลเบื้องต้น'!$H$2,"",IF(VLOOKUP($A179,'03.คีย์เทอม2'!$A$10:$GT$59,199,FALSE)="","",VLOOKUP($A179,'03.คีย์เทอม2'!$A$10:$GT$59,199,FALSE)))</f>
        <v/>
      </c>
      <c r="BH179" s="1262" t="str">
        <f t="shared" si="149"/>
        <v/>
      </c>
      <c r="BI179" s="1233" t="str">
        <f>IF('2.ชื่อนักเรียน'!R44="มส","มส",IF('2.ชื่อนักเรียน'!R44="ร","ร",IF('2.ชื่อนักเรียน'!R44="ย้าย","ย้าย",IF($B179="","",IF(BH179="","",IF(BH179&gt;=75,"เชี่ยวชาญ",IF(BH179&gt;=65,"ชำนาญ",IF(BH179&gt;=55,"พัฒนา",IF(BH179&gt;=50,"เริ่มต้น","ไม่ผ่าน")))))))))</f>
        <v/>
      </c>
      <c r="BJ179" s="1233" t="str">
        <f>IF($A$139&lt;&gt;"ชั้น"&amp;'01.ข้อมูลเบื้องต้น'!$H$2,"",IF(VLOOKUP($A179,'02.คีย์เทอม1'!$A$10:$GT$59,200,FALSE)="","",VLOOKUP($A179,'02.คีย์เทอม1'!$A$10:$GT$59,200,FALSE)))</f>
        <v/>
      </c>
      <c r="BK179" s="1233" t="str">
        <f>IF($A$139&lt;&gt;"ชั้น"&amp;'01.ข้อมูลเบื้องต้น'!$H$2,"",IF(VLOOKUP($A179,'03.คีย์เทอม2'!$A$10:$GT$59,200,FALSE)="","",VLOOKUP($A179,'03.คีย์เทอม2'!$A$10:$GT$59,200,FALSE)))</f>
        <v/>
      </c>
      <c r="BL179" s="1262" t="str">
        <f t="shared" si="150"/>
        <v/>
      </c>
      <c r="BM179" s="1233" t="str">
        <f>IF('2.ชื่อนักเรียน'!R44="มส","มส",IF('2.ชื่อนักเรียน'!R44="ร","ร",IF('2.ชื่อนักเรียน'!R44="ย้าย","ย้าย",IF($B179="","",IF(BL179="","",IF(BL179&gt;=75,"เชี่ยวชาญ",IF(BL179&gt;=65,"ชำนาญ",IF(BL179&gt;=55,"พัฒนา",IF(BL179&gt;=50,"เริ่มต้น","ไม่ผ่าน")))))))))</f>
        <v/>
      </c>
      <c r="BN179" s="1262" t="str">
        <f t="shared" si="151"/>
        <v/>
      </c>
      <c r="BO179" s="1233" t="str">
        <f>IF('2.ชื่อนักเรียน'!R44="มส","มส",IF('2.ชื่อนักเรียน'!R44="ร","ร",IF('2.ชื่อนักเรียน'!R44="ย้าย","ย้าย",IF($B179="","",IF(BN179="","",IF(BN179&gt;=75,"เชี่ยวชาญ",IF(BN179&gt;=65,"ชำนาญ",IF(BN179&gt;=55,"พัฒนา",IF(BN179&gt;=50,"เริ่มต้น","ไม่ผ่าน")))))))))</f>
        <v/>
      </c>
      <c r="BP179" s="1233" t="str">
        <f>IF($A$139&lt;&gt;"ชั้น"&amp;'01.ข้อมูลเบื้องต้น'!$H$2,"",IF(VLOOKUP($A179,'02.คีย์เทอม1'!$A$10:$GT$59,110,FALSE)="","",VLOOKUP($A179,'02.คีย์เทอม1'!$A$10:$GT$59,110,FALSE)))</f>
        <v/>
      </c>
      <c r="BQ179" s="1233" t="str">
        <f>IF($A$139&lt;&gt;"ชั้น"&amp;'01.ข้อมูลเบื้องต้น'!$H$2,"",IF(VLOOKUP($A179,'03.คีย์เทอม2'!$A$10:$GT$59,110,FALSE)="","",VLOOKUP($A179,'03.คีย์เทอม2'!$A$10:$GT$59,110,FALSE)))</f>
        <v/>
      </c>
      <c r="BR179" s="1262" t="str">
        <f t="shared" si="152"/>
        <v/>
      </c>
      <c r="BS179" s="1233" t="str">
        <f>IF('2.ชื่อนักเรียน'!R44="มส","มส",IF('2.ชื่อนักเรียน'!R44="ร","ร",IF('2.ชื่อนักเรียน'!R44="ย้าย","ย้าย",IF($B179="","",IF(BR179="","",IF(BR179&gt;=75,"เชี่ยวชาญ",IF(BR179&gt;=65,"ชำนาญ",IF(BR179&gt;=55,"พัฒนา",IF(BR179&gt;=50,"เริ่มต้น","ไม่ผ่าน")))))))))</f>
        <v/>
      </c>
      <c r="BT179" s="1233" t="str">
        <f>IF($A$139&lt;&gt;"ชั้น"&amp;'01.ข้อมูลเบื้องต้น'!$H$2,"",IF(VLOOKUP($A179,'02.คีย์เทอม1'!$A$10:$GT$59,115,FALSE)="","",VLOOKUP($A179,'02.คีย์เทอม1'!$A$10:$GT$59,115,FALSE)))</f>
        <v/>
      </c>
      <c r="BU179" s="1233" t="str">
        <f>IF($A$139&lt;&gt;"ชั้น"&amp;'01.ข้อมูลเบื้องต้น'!$H$2,"",IF(VLOOKUP($A179,'03.คีย์เทอม2'!$A$10:$GT$59,115,FALSE)="","",VLOOKUP($A179,'03.คีย์เทอม2'!$A$10:$GT$59,115,FALSE)))</f>
        <v/>
      </c>
      <c r="BV179" s="1262" t="str">
        <f t="shared" si="153"/>
        <v/>
      </c>
      <c r="BW179" s="1233" t="str">
        <f>IF('2.ชื่อนักเรียน'!R44="มส","มส",IF('2.ชื่อนักเรียน'!R44="ร","ร",IF('2.ชื่อนักเรียน'!R44="ย้าย","ย้าย",IF($B179="","",IF(BV179="","",IF(BV179&gt;=75,"เชี่ยวชาญ",IF(BV179&gt;=65,"ชำนาญ",IF(BV179&gt;=55,"พัฒนา",IF(BV179&gt;=50,"เริ่มต้น","ไม่ผ่าน")))))))))</f>
        <v/>
      </c>
      <c r="BX179" s="1233" t="str">
        <f>IF($A$139&lt;&gt;"ชั้น"&amp;'01.ข้อมูลเบื้องต้น'!$H$2,"",IF(VLOOKUP($A179,'02.คีย์เทอม1'!$A$10:$GT$59,120,FALSE)="","",VLOOKUP($A179,'02.คีย์เทอม1'!$A$10:$GT$59,120,FALSE)))</f>
        <v/>
      </c>
      <c r="BY179" s="1233" t="str">
        <f>IF($A$139&lt;&gt;"ชั้น"&amp;'01.ข้อมูลเบื้องต้น'!$H$2,"",IF(VLOOKUP($A179,'03.คีย์เทอม2'!$A$10:$GT$59,120,FALSE)="","",VLOOKUP($A179,'03.คีย์เทอม2'!$A$10:$GT$59,120,FALSE)))</f>
        <v/>
      </c>
      <c r="BZ179" s="1262" t="str">
        <f t="shared" si="154"/>
        <v/>
      </c>
      <c r="CA179" s="1233" t="str">
        <f>IF('2.ชื่อนักเรียน'!R44="มส","มส",IF('2.ชื่อนักเรียน'!R44="ร","ร",IF('2.ชื่อนักเรียน'!R44="ย้าย","ย้าย",IF($B179="","",IF(BZ179="","",IF(BZ179&gt;=75,"เชี่ยวชาญ",IF(BZ179&gt;=65,"ชำนาญ",IF(BZ179&gt;=55,"พัฒนา",IF(BZ179&gt;=50,"เริ่มต้น","ไม่ผ่าน")))))))))</f>
        <v/>
      </c>
      <c r="CB179" s="1233" t="str">
        <f>IF($A$139&lt;&gt;"ชั้น"&amp;'01.ข้อมูลเบื้องต้น'!$H$2,"",IF(VLOOKUP($A179,'02.คีย์เทอม1'!$A$10:$GT$59,125,FALSE)="","",VLOOKUP($A179,'02.คีย์เทอม1'!$A$10:$GT$59,125,FALSE)))</f>
        <v/>
      </c>
      <c r="CC179" s="1233" t="str">
        <f>IF($A$139&lt;&gt;"ชั้น"&amp;'01.ข้อมูลเบื้องต้น'!$H$2,"",IF(VLOOKUP($A179,'03.คีย์เทอม2'!$A$10:$GT$59,125,FALSE)="","",VLOOKUP($A179,'03.คีย์เทอม2'!$A$10:$GT$59,125,FALSE)))</f>
        <v/>
      </c>
      <c r="CD179" s="1262" t="str">
        <f t="shared" si="155"/>
        <v/>
      </c>
      <c r="CE179" s="1233" t="str">
        <f>IF('2.ชื่อนักเรียน'!R44="มส","มส",IF('2.ชื่อนักเรียน'!R44="ร","ร",IF('2.ชื่อนักเรียน'!R44="ย้าย","ย้าย",IF($B179="","",IF(CD179="","",IF(CD179&gt;=75,"เชี่ยวชาญ",IF(CD179&gt;=65,"ชำนาญ",IF(CD179&gt;=55,"พัฒนา",IF(CD179&gt;=50,"เริ่มต้น","ไม่ผ่าน")))))))))</f>
        <v/>
      </c>
      <c r="CF179" s="1233" t="str">
        <f>IF($A$139&lt;&gt;"ชั้น"&amp;'01.ข้อมูลเบื้องต้น'!$H$2,"",IF(VLOOKUP($A179,'02.คีย์เทอม1'!$A$10:$GT$59,130,FALSE)="","",VLOOKUP($A179,'02.คีย์เทอม1'!$A$10:$GT$59,130,FALSE)))</f>
        <v/>
      </c>
      <c r="CG179" s="1233" t="str">
        <f>IF($A$139&lt;&gt;"ชั้น"&amp;'01.ข้อมูลเบื้องต้น'!$H$2,"",IF(VLOOKUP($A179,'03.คีย์เทอม2'!$A$10:$GT$59,130,FALSE)="","",VLOOKUP($A179,'03.คีย์เทอม2'!$A$10:$GT$59,130,FALSE)))</f>
        <v/>
      </c>
      <c r="CH179" s="1262" t="str">
        <f t="shared" si="156"/>
        <v/>
      </c>
      <c r="CI179" s="1233" t="str">
        <f>IF('2.ชื่อนักเรียน'!R44="มส","มส",IF('2.ชื่อนักเรียน'!R44="ร","ร",IF('2.ชื่อนักเรียน'!R44="ย้าย","ย้าย",IF($B179="","",IF(CH179="","",IF(CH179&gt;=75,"เชี่ยวชาญ",IF(CH179&gt;=65,"ชำนาญ",IF(CH179&gt;=55,"พัฒนา",IF(CH179&gt;=50,"เริ่มต้น","ไม่ผ่าน")))))))))</f>
        <v/>
      </c>
      <c r="CJ179" s="1233" t="str">
        <f>IF($A$139&lt;&gt;"ชั้น"&amp;'01.ข้อมูลเบื้องต้น'!$H$2,"",IF(VLOOKUP($A179,'02.คีย์เทอม1'!$A$10:$GT$59,135,FALSE)="","",VLOOKUP($A179,'02.คีย์เทอม1'!$A$10:$GT$59,135,FALSE)))</f>
        <v/>
      </c>
      <c r="CK179" s="1233" t="str">
        <f>IF($A$139&lt;&gt;"ชั้น"&amp;'01.ข้อมูลเบื้องต้น'!$H$2,"",IF(VLOOKUP($A179,'03.คีย์เทอม2'!$A$10:$GT$59,135,FALSE)="","",VLOOKUP($A179,'03.คีย์เทอม2'!$A$10:$GT$59,135,FALSE)))</f>
        <v/>
      </c>
      <c r="CL179" s="1262" t="str">
        <f t="shared" si="157"/>
        <v/>
      </c>
      <c r="CM179" s="1233" t="str">
        <f>IF('2.ชื่อนักเรียน'!R44="มส","มส",IF('2.ชื่อนักเรียน'!R44="ร","ร",IF('2.ชื่อนักเรียน'!R44="ย้าย","ย้าย",IF($B179="","",IF(CL179="","",IF(CL179&gt;=75,"เชี่ยวชาญ",IF(CL179&gt;=65,"ชำนาญ",IF(CL179&gt;=55,"พัฒนา",IF(CL179&gt;=50,"เริ่มต้น","ไม่ผ่าน")))))))))</f>
        <v/>
      </c>
      <c r="CN179" s="1233" t="str">
        <f>IF($A$139&lt;&gt;"ชั้น"&amp;'01.ข้อมูลเบื้องต้น'!$H$2,"",IF(VLOOKUP($A179,'02.คีย์เทอม1'!$A$10:$GT$59,140,FALSE)="","",VLOOKUP($A179,'02.คีย์เทอม1'!$A$10:$GT$59,140,FALSE)))</f>
        <v/>
      </c>
      <c r="CO179" s="1233" t="str">
        <f>IF($A$139&lt;&gt;"ชั้น"&amp;'01.ข้อมูลเบื้องต้น'!$H$2,"",IF(VLOOKUP($A179,'03.คีย์เทอม2'!$A$10:$GT$59,140,FALSE)="","",VLOOKUP($A179,'03.คีย์เทอม2'!$A$10:$GT$59,140,FALSE)))</f>
        <v/>
      </c>
      <c r="CP179" s="1262" t="str">
        <f t="shared" si="158"/>
        <v/>
      </c>
      <c r="CQ179" s="1233" t="str">
        <f>IF('2.ชื่อนักเรียน'!R44="มส","มส",IF('2.ชื่อนักเรียน'!R44="ร","ร",IF('2.ชื่อนักเรียน'!R44="ย้าย","ย้าย",IF($B179="","",IF(CP179="","",IF(CP179&gt;=75,"เชี่ยวชาญ",IF(CP179&gt;=65,"ชำนาญ",IF(CP179&gt;=55,"พัฒนา",IF(CP179&gt;=50,"เริ่มต้น","ไม่ผ่าน")))))))))</f>
        <v/>
      </c>
      <c r="CR179" s="1233" t="str">
        <f>IF($A$139&lt;&gt;"ชั้น"&amp;'01.ข้อมูลเบื้องต้น'!$H$2,"",IF(VLOOKUP($A179,'02.คีย์เทอม1'!$A$10:$GT$59,145,FALSE)="","",VLOOKUP($A179,'02.คีย์เทอม1'!$A$10:$GT$59,145,FALSE)))</f>
        <v/>
      </c>
      <c r="CS179" s="1233" t="str">
        <f>IF($A$139&lt;&gt;"ชั้น"&amp;'01.ข้อมูลเบื้องต้น'!$H$2,"",IF(VLOOKUP($A179,'03.คีย์เทอม2'!$A$10:$GT$59,145,FALSE)="","",VLOOKUP($A179,'03.คีย์เทอม2'!$A$10:$GT$59,145,FALSE)))</f>
        <v/>
      </c>
      <c r="CT179" s="1262" t="str">
        <f t="shared" si="159"/>
        <v/>
      </c>
      <c r="CU179" s="1233" t="str">
        <f>IF('2.ชื่อนักเรียน'!R44="มส","มส",IF('2.ชื่อนักเรียน'!R44="ร","ร",IF('2.ชื่อนักเรียน'!R44="ย้าย","ย้าย",IF($B179="","",IF(CT179="","",IF(CT179&gt;=75,"เชี่ยวชาญ",IF(CT179&gt;=65,"ชำนาญ",IF(CT179&gt;=55,"พัฒนา",IF(CT179&gt;=50,"เริ่มต้น","ไม่ผ่าน")))))))))</f>
        <v/>
      </c>
      <c r="CV179" s="1233" t="str">
        <f>IF($A$139&lt;&gt;"ชั้น"&amp;'01.ข้อมูลเบื้องต้น'!$H$2,"",IF(VLOOKUP($A179,'02.คีย์เทอม1'!$A$10:$GT$59,150,FALSE)="","",VLOOKUP($A179,'02.คีย์เทอม1'!$A$10:$GT$59,150,FALSE)))</f>
        <v/>
      </c>
      <c r="CW179" s="1233" t="str">
        <f>IF($A$139&lt;&gt;"ชั้น"&amp;'01.ข้อมูลเบื้องต้น'!$H$2,"",IF(VLOOKUP($A179,'03.คีย์เทอม2'!$A$10:$GT$59,150,FALSE)="","",VLOOKUP($A179,'03.คีย์เทอม2'!$A$10:$GT$59,150,FALSE)))</f>
        <v/>
      </c>
      <c r="CX179" s="1262" t="str">
        <f t="shared" si="160"/>
        <v/>
      </c>
      <c r="CY179" s="1233" t="str">
        <f>IF('2.ชื่อนักเรียน'!R44="มส","มส",IF('2.ชื่อนักเรียน'!R44="ร","ร",IF('2.ชื่อนักเรียน'!R44="ย้าย","ย้าย",IF($B179="","",IF(CX179="","",IF(CX179&gt;=75,"เชี่ยวชาญ",IF(CX179&gt;=65,"ชำนาญ",IF(CX179&gt;=55,"พัฒนา",IF(CX179&gt;=50,"เริ่มต้น","ไม่ผ่าน")))))))))</f>
        <v/>
      </c>
      <c r="CZ179" s="1233" t="str">
        <f>IF($A$139&lt;&gt;"ชั้น"&amp;'01.ข้อมูลเบื้องต้น'!$H$2,"",IF(VLOOKUP($A179,'02.คีย์เทอม1'!$A$10:$GT$59,155,FALSE)="","",VLOOKUP($A179,'02.คีย์เทอม1'!$A$10:$GT$59,155,FALSE)))</f>
        <v/>
      </c>
      <c r="DA179" s="1233" t="str">
        <f>IF($A$139&lt;&gt;"ชั้น"&amp;'01.ข้อมูลเบื้องต้น'!$H$2,"",IF(VLOOKUP($A179,'03.คีย์เทอม2'!$A$10:$GT$59,155,FALSE)="","",VLOOKUP($A179,'03.คีย์เทอม2'!$A$10:$GT$59,155,FALSE)))</f>
        <v/>
      </c>
      <c r="DB179" s="1262" t="str">
        <f t="shared" si="161"/>
        <v/>
      </c>
      <c r="DC179" s="1233" t="str">
        <f>IF('2.ชื่อนักเรียน'!R44="มส","มส",IF('2.ชื่อนักเรียน'!R44="ร","ร",IF('2.ชื่อนักเรียน'!R44="ย้าย","ย้าย",IF($B179="","",IF(DB179="","",IF(DB179&gt;=75,"เชี่ยวชาญ",IF(DB179&gt;=65,"ชำนาญ",IF(DB179&gt;=55,"พัฒนา",IF(DB179&gt;=50,"เริ่มต้น","ไม่ผ่าน")))))))))</f>
        <v/>
      </c>
      <c r="DD179" s="1233" t="str">
        <f>IF($A$139&lt;&gt;"ชั้น"&amp;'01.ข้อมูลเบื้องต้น'!$H$2,"",IF(VLOOKUP($A179,'02.คีย์เทอม1'!$A$10:$GT$59,160,FALSE)="","",VLOOKUP($A179,'02.คีย์เทอม1'!$A$10:$GT$59,160,FALSE)))</f>
        <v/>
      </c>
      <c r="DE179" s="1233" t="str">
        <f>IF($A$139&lt;&gt;"ชั้น"&amp;'01.ข้อมูลเบื้องต้น'!$H$2,"",IF(VLOOKUP($A179,'03.คีย์เทอม2'!$A$10:$GT$59,160,FALSE)="","",VLOOKUP($A179,'03.คีย์เทอม2'!$A$10:$GT$59,160,FALSE)))</f>
        <v/>
      </c>
      <c r="DF179" s="1262" t="str">
        <f t="shared" si="162"/>
        <v/>
      </c>
      <c r="DG179" s="1233" t="str">
        <f>IF('2.ชื่อนักเรียน'!R44="มส","มส",IF('2.ชื่อนักเรียน'!R44="ร","ร",IF('2.ชื่อนักเรียน'!R44="ย้าย","ย้าย",IF($B179="","",IF(DF179="","",IF(DF179&gt;=75,"เชี่ยวชาญ",IF(DF179&gt;=65,"ชำนาญ",IF(DF179&gt;=55,"พัฒนา",IF(DF179&gt;=50,"เริ่มต้น","ไม่ผ่าน")))))))))</f>
        <v/>
      </c>
      <c r="DH179" s="1233" t="str">
        <f>IF($A$139&lt;&gt;"ชั้น"&amp;'01.ข้อมูลเบื้องต้น'!$H$2,"",IF(VLOOKUP($A179,'02.คีย์เทอม1'!$A$10:$GT$59,165,FALSE)="","",VLOOKUP($A179,'02.คีย์เทอม1'!$A$10:$GT$59,165,FALSE)))</f>
        <v/>
      </c>
      <c r="DI179" s="1233" t="str">
        <f>IF($A$139&lt;&gt;"ชั้น"&amp;'01.ข้อมูลเบื้องต้น'!$H$2,"",IF(VLOOKUP($A179,'03.คีย์เทอม2'!$A$10:$GT$59,165,FALSE)="","",VLOOKUP($A179,'03.คีย์เทอม2'!$A$10:$GT$59,165,FALSE)))</f>
        <v/>
      </c>
      <c r="DJ179" s="1262" t="str">
        <f t="shared" si="163"/>
        <v/>
      </c>
      <c r="DK179" s="1233" t="str">
        <f>IF('2.ชื่อนักเรียน'!R44="มส","มส",IF('2.ชื่อนักเรียน'!R44="ร","ร",IF('2.ชื่อนักเรียน'!R44="ย้าย","ย้าย",IF($B179="","",IF(DJ179="","",IF(DJ179&gt;=75,"เชี่ยวชาญ",IF(DJ179&gt;=65,"ชำนาญ",IF(DJ179&gt;=55,"พัฒนา",IF(DJ179&gt;=50,"เริ่มต้น","ไม่ผ่าน")))))))))</f>
        <v/>
      </c>
      <c r="DL179" s="1233" t="str">
        <f>IF($A$139&lt;&gt;"ชั้น"&amp;'01.ข้อมูลเบื้องต้น'!$H$2,"",IF(VLOOKUP($A179,'02.คีย์เทอม1'!$A$10:$GT$59,170,FALSE)="","",VLOOKUP($A179,'02.คีย์เทอม1'!$A$10:$GT$59,170,FALSE)))</f>
        <v/>
      </c>
      <c r="DM179" s="1233" t="str">
        <f>IF($A$139&lt;&gt;"ชั้น"&amp;'01.ข้อมูลเบื้องต้น'!$H$2,"",IF(VLOOKUP($A179,'03.คีย์เทอม2'!$A$10:$GT$59,170,FALSE)="","",VLOOKUP($A179,'03.คีย์เทอม2'!$A$10:$GT$59,170,FALSE)))</f>
        <v/>
      </c>
      <c r="DN179" s="1262" t="str">
        <f t="shared" si="164"/>
        <v/>
      </c>
      <c r="DO179" s="1233" t="str">
        <f>IF('2.ชื่อนักเรียน'!R44="มส","มส",IF('2.ชื่อนักเรียน'!R44="ร","ร",IF('2.ชื่อนักเรียน'!R44="ย้าย","ย้าย",IF($B179="","",IF(DN179="","",IF(DN179&gt;=75,"เชี่ยวชาญ",IF(DN179&gt;=65,"ชำนาญ",IF(DN179&gt;=55,"พัฒนา",IF(DN179&gt;=50,"เริ่มต้น","ไม่ผ่าน")))))))))</f>
        <v/>
      </c>
      <c r="DP179" s="1233" t="str">
        <f>IF($A$139&lt;&gt;"ชั้น"&amp;'01.ข้อมูลเบื้องต้น'!$H$2,"",IF(VLOOKUP($A179,'02.คีย์เทอม1'!$A$10:$GT$59,175,FALSE)="","",VLOOKUP($A179,'02.คีย์เทอม1'!$A$10:$GT$59,175,FALSE)))</f>
        <v/>
      </c>
      <c r="DQ179" s="1233" t="str">
        <f>IF($A$139&lt;&gt;"ชั้น"&amp;'01.ข้อมูลเบื้องต้น'!$H$2,"",IF(VLOOKUP($A179,'03.คีย์เทอม2'!$A$10:$GT$59,175,FALSE)="","",VLOOKUP($A179,'03.คีย์เทอม2'!$A$10:$GT$59,175,FALSE)))</f>
        <v/>
      </c>
      <c r="DR179" s="1262" t="str">
        <f t="shared" si="165"/>
        <v/>
      </c>
      <c r="DS179" s="1233" t="str">
        <f>IF('2.ชื่อนักเรียน'!R44="มส","มส",IF('2.ชื่อนักเรียน'!R44="ร","ร",IF('2.ชื่อนักเรียน'!R44="ย้าย","ย้าย",IF($B179="","",IF(DR179="","",IF(DR179&gt;=75,"เชี่ยวชาญ",IF(DR179&gt;=65,"ชำนาญ",IF(DR179&gt;=55,"พัฒนา",IF(DR179&gt;=50,"เริ่มต้น","ไม่ผ่าน")))))))))</f>
        <v/>
      </c>
      <c r="DT179" s="1233" t="str">
        <f>IF($A$139&lt;&gt;"ชั้น"&amp;'01.ข้อมูลเบื้องต้น'!$H$2,"",IF(VLOOKUP($A179,'02.คีย์เทอม1'!$A$10:$GT$59,180,FALSE)="","",VLOOKUP($A179,'02.คีย์เทอม1'!$A$10:$GT$59,180,FALSE)))</f>
        <v/>
      </c>
      <c r="DU179" s="1233" t="str">
        <f>IF($A$139&lt;&gt;"ชั้น"&amp;'01.ข้อมูลเบื้องต้น'!$H$2,"",IF(VLOOKUP($A179,'03.คีย์เทอม2'!$A$10:$GT$59,180,FALSE)="","",VLOOKUP($A179,'03.คีย์เทอม2'!$A$10:$GT$59,180,FALSE)))</f>
        <v/>
      </c>
      <c r="DV179" s="1262" t="str">
        <f t="shared" si="166"/>
        <v/>
      </c>
      <c r="DW179" s="1233" t="str">
        <f>IF('2.ชื่อนักเรียน'!R44="มส","มส",IF('2.ชื่อนักเรียน'!R44="ร","ร",IF('2.ชื่อนักเรียน'!R44="ย้าย","ย้าย",IF($B179="","",IF(DV179="","",IF(DV179&gt;=75,"เชี่ยวชาญ",IF(DV179&gt;=65,"ชำนาญ",IF(DV179&gt;=55,"พัฒนา",IF(DV179&gt;=50,"เริ่มต้น","ไม่ผ่าน")))))))))</f>
        <v/>
      </c>
    </row>
    <row r="180" spans="1:127" ht="16.8" customHeight="1">
      <c r="A180" s="1323">
        <v>35</v>
      </c>
      <c r="B180" s="1312" t="str">
        <f>IF('2.ชื่อนักเรียน'!C45="","",'2.ชื่อนักเรียน'!C45)</f>
        <v/>
      </c>
      <c r="C180" s="1313" t="str">
        <f>IF('2.ชื่อนักเรียน'!D45="","",'2.ชื่อนักเรียน'!D45)</f>
        <v/>
      </c>
      <c r="D180" s="1314" t="str">
        <f>IF($A$139&lt;&gt;"ชั้น"&amp;'01.ข้อมูลเบื้องต้น'!$H$2,"",IF(AK180="","",AK180))</f>
        <v/>
      </c>
      <c r="E180" s="1314" t="str">
        <f>IF($A$139&lt;&gt;"ชั้น"&amp;'01.ข้อมูลเบื้องต้น'!$H$2,"",IF(AO180="","",AO180))</f>
        <v/>
      </c>
      <c r="F180" s="1315" t="str">
        <f>IF($A$139&lt;&gt;"ชั้น"&amp;'01.ข้อมูลเบื้องต้น'!$H$2,"",IF(AS180="","",AS180))</f>
        <v/>
      </c>
      <c r="G180" s="1326" t="str">
        <f>IF($A$139&lt;&gt;"ชั้น"&amp;'01.ข้อมูลเบื้องต้น'!$H$2,"",IF(AW180="","",AW180))</f>
        <v/>
      </c>
      <c r="H180" s="1327" t="str">
        <f>IF($A$139&lt;&gt;"ชั้น"&amp;'01.ข้อมูลเบื้องต้น'!$H$2,"",IF(BA180="","",BA180))</f>
        <v/>
      </c>
      <c r="I180" s="1327" t="str">
        <f>IF($A$139&lt;&gt;"ชั้น"&amp;'01.ข้อมูลเบื้องต้น'!$H$2,"",IF(BE180="","",BE180))</f>
        <v/>
      </c>
      <c r="J180" s="1327" t="str">
        <f>IF($A$139&lt;&gt;"ชั้น"&amp;'01.ข้อมูลเบื้องต้น'!$H$2,"",IF(BI180="","",BI180))</f>
        <v/>
      </c>
      <c r="K180" s="1327" t="str">
        <f>IF($A$139&lt;&gt;"ชั้น"&amp;'01.ข้อมูลเบื้องต้น'!$H$2,"",IF(BM180="","",BM180))</f>
        <v/>
      </c>
      <c r="L180" s="1328" t="str">
        <f>IF($A$139&lt;&gt;"ชั้น"&amp;'01.ข้อมูลเบื้องต้น'!$H$2,"",IF(BO180="","",BO180))</f>
        <v/>
      </c>
      <c r="M180" s="1326" t="str">
        <f>IF($A$139&lt;&gt;"ชั้น"&amp;'01.ข้อมูลเบื้องต้น'!$H$2,"",IF(BS180="","",BS180))</f>
        <v/>
      </c>
      <c r="N180" s="1327" t="str">
        <f>IF($A$139&lt;&gt;"ชั้น"&amp;'01.ข้อมูลเบื้องต้น'!$H$2,"",IF(BW180="","",BW180))</f>
        <v/>
      </c>
      <c r="O180" s="1327" t="str">
        <f>IF($A$139&lt;&gt;"ชั้น"&amp;'01.ข้อมูลเบื้องต้น'!$H$2,"",IF(CA180="","",CA180))</f>
        <v/>
      </c>
      <c r="P180" s="1327" t="str">
        <f>IF($A$139&lt;&gt;"ชั้น"&amp;'01.ข้อมูลเบื้องต้น'!$H$2,"",IF(CE180="","",CE180))</f>
        <v/>
      </c>
      <c r="Q180" s="1327" t="str">
        <f>IF($A$139&lt;&gt;"ชั้น"&amp;'01.ข้อมูลเบื้องต้น'!$H$2,"",IF(CI180="","",CI180))</f>
        <v/>
      </c>
      <c r="R180" s="1327" t="str">
        <f>IF($A$139&lt;&gt;"ชั้น"&amp;'01.ข้อมูลเบื้องต้น'!$H$2,"",IF(CM180="","",CM180))</f>
        <v/>
      </c>
      <c r="S180" s="1327" t="str">
        <f>IF($A$139&lt;&gt;"ชั้น"&amp;'01.ข้อมูลเบื้องต้น'!$H$2,"",IF(CQ180="","",CQ180))</f>
        <v/>
      </c>
      <c r="T180" s="1327" t="str">
        <f>IF($A$139&lt;&gt;"ชั้น"&amp;'01.ข้อมูลเบื้องต้น'!$H$2,"",IF(CU180="","",CU180))</f>
        <v/>
      </c>
      <c r="U180" s="1327" t="str">
        <f>IF($A$139&lt;&gt;"ชั้น"&amp;'01.ข้อมูลเบื้องต้น'!$H$2,"",IF(CY180="","",CY180))</f>
        <v/>
      </c>
      <c r="V180" s="1327" t="str">
        <f>IF($A$139&lt;&gt;"ชั้น"&amp;'01.ข้อมูลเบื้องต้น'!$H$2,"",IF(DC180="","",DC180))</f>
        <v/>
      </c>
      <c r="W180" s="1327" t="str">
        <f>IF($A$139&lt;&gt;"ชั้น"&amp;'01.ข้อมูลเบื้องต้น'!$H$2,"",IF(DG180="","",DG180))</f>
        <v/>
      </c>
      <c r="X180" s="1327" t="str">
        <f>IF($A$139&lt;&gt;"ชั้น"&amp;'01.ข้อมูลเบื้องต้น'!$H$2,"",IF(DK180="","",DK180))</f>
        <v/>
      </c>
      <c r="Y180" s="1327" t="str">
        <f>IF($A$139&lt;&gt;"ชั้น"&amp;'01.ข้อมูลเบื้องต้น'!$H$2,"",IF(DO180="","",DO180))</f>
        <v/>
      </c>
      <c r="Z180" s="1327" t="str">
        <f>IF($A$139&lt;&gt;"ชั้น"&amp;'01.ข้อมูลเบื้องต้น'!$H$2,"",IF(DS180="","",DS180))</f>
        <v/>
      </c>
      <c r="AA180" s="1420" t="str">
        <f>IF($A$139&lt;&gt;"ชั้น"&amp;'01.ข้อมูลเบื้องต้น'!$H$2,"",IF(DW180="","",DW180))</f>
        <v/>
      </c>
      <c r="AB180" s="1330" t="str">
        <f>IF($A$139&lt;&gt;"ชั้น"&amp;'01.ข้อมูลเบื้องต้น'!$H$2,"",'7.พัฒนาผู้เรียน'!G45)</f>
        <v/>
      </c>
      <c r="AC180" s="1331" t="str">
        <f>IF($A$139&lt;&gt;"ชั้น"&amp;'01.ข้อมูลเบื้องต้น'!$H$2,"",'9.คุณลักษณะ'!I45)</f>
        <v/>
      </c>
      <c r="AH180" s="1233" t="str">
        <f>IF($A$139&lt;&gt;"ชั้น"&amp;'01.ข้อมูลเบื้องต้น'!$H$2,"",IF(VLOOKUP($A180,'02.คีย์เทอม1'!$A$10:$GT$59,189,FALSE)="","",VLOOKUP($A180,'02.คีย์เทอม1'!$A$10:$GT$59,189,FALSE)))</f>
        <v/>
      </c>
      <c r="AI180" s="1233" t="str">
        <f>IF($A$139&lt;&gt;"ชั้น"&amp;'01.ข้อมูลเบื้องต้น'!$H$2,"",IF(VLOOKUP($A180,'03.คีย์เทอม2'!$A$10:$GT$59,189,FALSE)="","",VLOOKUP($A180,'03.คีย์เทอม2'!$A$10:$GT$59,189,FALSE)))</f>
        <v/>
      </c>
      <c r="AJ180" s="1262" t="str">
        <f t="shared" si="120"/>
        <v/>
      </c>
      <c r="AK180" s="1233" t="str">
        <f>IF('2.ชื่อนักเรียน'!R45="มส","มส",IF('2.ชื่อนักเรียน'!R45="ร","ร",IF('2.ชื่อนักเรียน'!R45="ย้าย","ย้าย",IF($B180="","",IF(AJ180="","",IF(AJ180&gt;=75,"เชี่ยวชาญ",IF(AJ180&gt;=65,"ชำนาญ",IF(AJ180&gt;=55,"พัฒนา",IF(AJ180&gt;=50,"เริ่มต้น","ไม่ผ่าน")))))))))</f>
        <v/>
      </c>
      <c r="AL180" s="1233" t="str">
        <f>IF($A$139&lt;&gt;"ชั้น"&amp;'01.ข้อมูลเบื้องต้น'!$H$2,"",IF(VLOOKUP($A180,'02.คีย์เทอม1'!$A$10:$GT$59,193,FALSE)="","",VLOOKUP($A180,'02.คีย์เทอม1'!$A$10:$GT$59,193,FALSE)))</f>
        <v/>
      </c>
      <c r="AM180" s="1233" t="str">
        <f>IF($A$139&lt;&gt;"ชั้น"&amp;'01.ข้อมูลเบื้องต้น'!$H$2,"",IF(VLOOKUP($A180,'03.คีย์เทอม2'!$A$10:$GT$59,193,FALSE)="","",VLOOKUP($A180,'03.คีย์เทอม2'!$A$10:$GT$59,193,FALSE)))</f>
        <v/>
      </c>
      <c r="AN180" s="1262" t="str">
        <f t="shared" si="144"/>
        <v/>
      </c>
      <c r="AO180" s="1233" t="str">
        <f>IF('2.ชื่อนักเรียน'!R45="มส","มส",IF('2.ชื่อนักเรียน'!R45="ร","ร",IF('2.ชื่อนักเรียน'!R45="ย้าย","ย้าย",IF($B180="","",IF(AN180="","",IF(AN180&gt;=75,"เชี่ยวชาญ",IF(AN180&gt;=65,"ชำนาญ",IF(AN180&gt;=55,"พัฒนา",IF(AN180&gt;=50,"เริ่มต้น","ไม่ผ่าน")))))))))</f>
        <v/>
      </c>
      <c r="AP180" s="1233" t="str">
        <f>IF($A$139&lt;&gt;"ชั้น"&amp;'01.ข้อมูลเบื้องต้น'!$H$2,"",IF(VLOOKUP($A180,'02.คีย์เทอม1'!$A$10:$GT$59,195,FALSE)="","",VLOOKUP($A180,'02.คีย์เทอม1'!$A$10:$GT$59,195,FALSE)))</f>
        <v/>
      </c>
      <c r="AQ180" s="1233" t="str">
        <f>IF($A$139&lt;&gt;"ชั้น"&amp;'01.ข้อมูลเบื้องต้น'!$H$2,"",IF(VLOOKUP($A180,'03.คีย์เทอม2'!$A$10:$GT$59,195,FALSE)="","",VLOOKUP($A180,'03.คีย์เทอม2'!$A$10:$GT$59,195,FALSE)))</f>
        <v/>
      </c>
      <c r="AR180" s="1262" t="str">
        <f t="shared" si="145"/>
        <v/>
      </c>
      <c r="AS180" s="1233" t="str">
        <f>IF('2.ชื่อนักเรียน'!R45="มส","มส",IF('2.ชื่อนักเรียน'!R45="ร","ร",IF('2.ชื่อนักเรียน'!R45="ย้าย","ย้าย",IF($B180="","",IF(AR180="","",IF(AR180&gt;=75,"เชี่ยวชาญ",IF(AR180&gt;=65,"ชำนาญ",IF(AR180&gt;=55,"พัฒนา",IF(AR180&gt;=50,"เริ่มต้น","ไม่ผ่าน")))))))))</f>
        <v/>
      </c>
      <c r="AT180" s="1233" t="str">
        <f>IF($A$139&lt;&gt;"ชั้น"&amp;'01.ข้อมูลเบื้องต้น'!$H$2,"",IF(VLOOKUP($A180,'02.คีย์เทอม1'!$A$10:$GT$59,196,FALSE)="","",VLOOKUP($A180,'02.คีย์เทอม1'!$A$10:$GT$59,196,FALSE)))</f>
        <v/>
      </c>
      <c r="AU180" s="1233" t="str">
        <f>IF($A$139&lt;&gt;"ชั้น"&amp;'01.ข้อมูลเบื้องต้น'!$H$2,"",IF(VLOOKUP($A180,'03.คีย์เทอม2'!$A$10:$GT$59,196,FALSE)="","",VLOOKUP($A180,'03.คีย์เทอม2'!$A$10:$GT$59,196,FALSE)))</f>
        <v/>
      </c>
      <c r="AV180" s="1262" t="str">
        <f t="shared" si="146"/>
        <v/>
      </c>
      <c r="AW180" s="1233" t="str">
        <f>IF('2.ชื่อนักเรียน'!R45="มส","มส",IF('2.ชื่อนักเรียน'!R45="ร","ร",IF('2.ชื่อนักเรียน'!R45="ย้าย","ย้าย",IF($B180="","",IF(AV180="","",IF(AV180&gt;=75,"เชี่ยวชาญ",IF(AV180&gt;=65,"ชำนาญ",IF(AV180&gt;=55,"พัฒนา",IF(AV180&gt;=50,"เริ่มต้น","ไม่ผ่าน")))))))))</f>
        <v/>
      </c>
      <c r="AX180" s="1233" t="str">
        <f>IF($A$139&lt;&gt;"ชั้น"&amp;'01.ข้อมูลเบื้องต้น'!$H$2,"",IF(VLOOKUP($A180,'02.คีย์เทอม1'!$A$10:$GT$59,197,FALSE)="","",VLOOKUP($A180,'02.คีย์เทอม1'!$A$10:$GT$59,197,FALSE)))</f>
        <v/>
      </c>
      <c r="AY180" s="1233" t="str">
        <f>IF($A$139&lt;&gt;"ชั้น"&amp;'01.ข้อมูลเบื้องต้น'!$H$2,"",IF(VLOOKUP($A180,'03.คีย์เทอม2'!$A$10:$GT$59,197,FALSE)="","",VLOOKUP($A180,'03.คีย์เทอม2'!$A$10:$GT$59,197,FALSE)))</f>
        <v/>
      </c>
      <c r="AZ180" s="1262" t="str">
        <f t="shared" si="147"/>
        <v/>
      </c>
      <c r="BA180" s="1233" t="str">
        <f>IF('2.ชื่อนักเรียน'!R45="มส","มส",IF('2.ชื่อนักเรียน'!R45="ร","ร",IF('2.ชื่อนักเรียน'!R45="ย้าย","ย้าย",IF($B180="","",IF(AZ180="","",IF(AZ180&gt;=75,"เชี่ยวชาญ",IF(AZ180&gt;=65,"ชำนาญ",IF(AZ180&gt;=55,"พัฒนา",IF(AZ180&gt;=50,"เริ่มต้น","ไม่ผ่าน")))))))))</f>
        <v/>
      </c>
      <c r="BB180" s="1233" t="str">
        <f>IF($A$139&lt;&gt;"ชั้น"&amp;'01.ข้อมูลเบื้องต้น'!$H$2,"",IF(VLOOKUP($A180,'02.คีย์เทอม1'!$A$10:$GT$59,198,FALSE)="","",VLOOKUP($A180,'02.คีย์เทอม1'!$A$10:$GT$59,198,FALSE)))</f>
        <v/>
      </c>
      <c r="BC180" s="1233" t="str">
        <f>IF($A$139&lt;&gt;"ชั้น"&amp;'01.ข้อมูลเบื้องต้น'!$H$2,"",IF(VLOOKUP($A180,'03.คีย์เทอม2'!$A$10:$GT$59,198,FALSE)="","",VLOOKUP($A180,'03.คีย์เทอม2'!$A$10:$GT$59,198,FALSE)))</f>
        <v/>
      </c>
      <c r="BD180" s="1262" t="str">
        <f t="shared" si="148"/>
        <v/>
      </c>
      <c r="BE180" s="1233" t="str">
        <f>IF('2.ชื่อนักเรียน'!R45="มส","มส",IF('2.ชื่อนักเรียน'!R45="ร","ร",IF('2.ชื่อนักเรียน'!R45="ย้าย","ย้าย",IF($B180="","",IF(BD180="","",IF(BD180&gt;=75,"เชี่ยวชาญ",IF(BD180&gt;=65,"ชำนาญ",IF(BD180&gt;=55,"พัฒนา",IF(BD180&gt;=50,"เริ่มต้น","ไม่ผ่าน")))))))))</f>
        <v/>
      </c>
      <c r="BF180" s="1233" t="str">
        <f>IF($A$139&lt;&gt;"ชั้น"&amp;'01.ข้อมูลเบื้องต้น'!$H$2,"",IF(VLOOKUP($A180,'02.คีย์เทอม1'!$A$10:$GT$59,199,FALSE)="","",VLOOKUP($A180,'02.คีย์เทอม1'!$A$10:$GT$59,199,FALSE)))</f>
        <v/>
      </c>
      <c r="BG180" s="1233" t="str">
        <f>IF($A$139&lt;&gt;"ชั้น"&amp;'01.ข้อมูลเบื้องต้น'!$H$2,"",IF(VLOOKUP($A180,'03.คีย์เทอม2'!$A$10:$GT$59,199,FALSE)="","",VLOOKUP($A180,'03.คีย์เทอม2'!$A$10:$GT$59,199,FALSE)))</f>
        <v/>
      </c>
      <c r="BH180" s="1262" t="str">
        <f t="shared" si="149"/>
        <v/>
      </c>
      <c r="BI180" s="1233" t="str">
        <f>IF('2.ชื่อนักเรียน'!R45="มส","มส",IF('2.ชื่อนักเรียน'!R45="ร","ร",IF('2.ชื่อนักเรียน'!R45="ย้าย","ย้าย",IF($B180="","",IF(BH180="","",IF(BH180&gt;=75,"เชี่ยวชาญ",IF(BH180&gt;=65,"ชำนาญ",IF(BH180&gt;=55,"พัฒนา",IF(BH180&gt;=50,"เริ่มต้น","ไม่ผ่าน")))))))))</f>
        <v/>
      </c>
      <c r="BJ180" s="1233" t="str">
        <f>IF($A$139&lt;&gt;"ชั้น"&amp;'01.ข้อมูลเบื้องต้น'!$H$2,"",IF(VLOOKUP($A180,'02.คีย์เทอม1'!$A$10:$GT$59,200,FALSE)="","",VLOOKUP($A180,'02.คีย์เทอม1'!$A$10:$GT$59,200,FALSE)))</f>
        <v/>
      </c>
      <c r="BK180" s="1233" t="str">
        <f>IF($A$139&lt;&gt;"ชั้น"&amp;'01.ข้อมูลเบื้องต้น'!$H$2,"",IF(VLOOKUP($A180,'03.คีย์เทอม2'!$A$10:$GT$59,200,FALSE)="","",VLOOKUP($A180,'03.คีย์เทอม2'!$A$10:$GT$59,200,FALSE)))</f>
        <v/>
      </c>
      <c r="BL180" s="1262" t="str">
        <f t="shared" si="150"/>
        <v/>
      </c>
      <c r="BM180" s="1233" t="str">
        <f>IF('2.ชื่อนักเรียน'!R45="มส","มส",IF('2.ชื่อนักเรียน'!R45="ร","ร",IF('2.ชื่อนักเรียน'!R45="ย้าย","ย้าย",IF($B180="","",IF(BL180="","",IF(BL180&gt;=75,"เชี่ยวชาญ",IF(BL180&gt;=65,"ชำนาญ",IF(BL180&gt;=55,"พัฒนา",IF(BL180&gt;=50,"เริ่มต้น","ไม่ผ่าน")))))))))</f>
        <v/>
      </c>
      <c r="BN180" s="1262" t="str">
        <f t="shared" si="151"/>
        <v/>
      </c>
      <c r="BO180" s="1233" t="str">
        <f>IF('2.ชื่อนักเรียน'!R45="มส","มส",IF('2.ชื่อนักเรียน'!R45="ร","ร",IF('2.ชื่อนักเรียน'!R45="ย้าย","ย้าย",IF($B180="","",IF(BN180="","",IF(BN180&gt;=75,"เชี่ยวชาญ",IF(BN180&gt;=65,"ชำนาญ",IF(BN180&gt;=55,"พัฒนา",IF(BN180&gt;=50,"เริ่มต้น","ไม่ผ่าน")))))))))</f>
        <v/>
      </c>
      <c r="BP180" s="1233" t="str">
        <f>IF($A$139&lt;&gt;"ชั้น"&amp;'01.ข้อมูลเบื้องต้น'!$H$2,"",IF(VLOOKUP($A180,'02.คีย์เทอม1'!$A$10:$GT$59,110,FALSE)="","",VLOOKUP($A180,'02.คีย์เทอม1'!$A$10:$GT$59,110,FALSE)))</f>
        <v/>
      </c>
      <c r="BQ180" s="1233" t="str">
        <f>IF($A$139&lt;&gt;"ชั้น"&amp;'01.ข้อมูลเบื้องต้น'!$H$2,"",IF(VLOOKUP($A180,'03.คีย์เทอม2'!$A$10:$GT$59,110,FALSE)="","",VLOOKUP($A180,'03.คีย์เทอม2'!$A$10:$GT$59,110,FALSE)))</f>
        <v/>
      </c>
      <c r="BR180" s="1262" t="str">
        <f t="shared" si="152"/>
        <v/>
      </c>
      <c r="BS180" s="1233" t="str">
        <f>IF('2.ชื่อนักเรียน'!R45="มส","มส",IF('2.ชื่อนักเรียน'!R45="ร","ร",IF('2.ชื่อนักเรียน'!R45="ย้าย","ย้าย",IF($B180="","",IF(BR180="","",IF(BR180&gt;=75,"เชี่ยวชาญ",IF(BR180&gt;=65,"ชำนาญ",IF(BR180&gt;=55,"พัฒนา",IF(BR180&gt;=50,"เริ่มต้น","ไม่ผ่าน")))))))))</f>
        <v/>
      </c>
      <c r="BT180" s="1233" t="str">
        <f>IF($A$139&lt;&gt;"ชั้น"&amp;'01.ข้อมูลเบื้องต้น'!$H$2,"",IF(VLOOKUP($A180,'02.คีย์เทอม1'!$A$10:$GT$59,115,FALSE)="","",VLOOKUP($A180,'02.คีย์เทอม1'!$A$10:$GT$59,115,FALSE)))</f>
        <v/>
      </c>
      <c r="BU180" s="1233" t="str">
        <f>IF($A$139&lt;&gt;"ชั้น"&amp;'01.ข้อมูลเบื้องต้น'!$H$2,"",IF(VLOOKUP($A180,'03.คีย์เทอม2'!$A$10:$GT$59,115,FALSE)="","",VLOOKUP($A180,'03.คีย์เทอม2'!$A$10:$GT$59,115,FALSE)))</f>
        <v/>
      </c>
      <c r="BV180" s="1262" t="str">
        <f t="shared" si="153"/>
        <v/>
      </c>
      <c r="BW180" s="1233" t="str">
        <f>IF('2.ชื่อนักเรียน'!R45="มส","มส",IF('2.ชื่อนักเรียน'!R45="ร","ร",IF('2.ชื่อนักเรียน'!R45="ย้าย","ย้าย",IF($B180="","",IF(BV180="","",IF(BV180&gt;=75,"เชี่ยวชาญ",IF(BV180&gt;=65,"ชำนาญ",IF(BV180&gt;=55,"พัฒนา",IF(BV180&gt;=50,"เริ่มต้น","ไม่ผ่าน")))))))))</f>
        <v/>
      </c>
      <c r="BX180" s="1233" t="str">
        <f>IF($A$139&lt;&gt;"ชั้น"&amp;'01.ข้อมูลเบื้องต้น'!$H$2,"",IF(VLOOKUP($A180,'02.คีย์เทอม1'!$A$10:$GT$59,120,FALSE)="","",VLOOKUP($A180,'02.คีย์เทอม1'!$A$10:$GT$59,120,FALSE)))</f>
        <v/>
      </c>
      <c r="BY180" s="1233" t="str">
        <f>IF($A$139&lt;&gt;"ชั้น"&amp;'01.ข้อมูลเบื้องต้น'!$H$2,"",IF(VLOOKUP($A180,'03.คีย์เทอม2'!$A$10:$GT$59,120,FALSE)="","",VLOOKUP($A180,'03.คีย์เทอม2'!$A$10:$GT$59,120,FALSE)))</f>
        <v/>
      </c>
      <c r="BZ180" s="1262" t="str">
        <f t="shared" si="154"/>
        <v/>
      </c>
      <c r="CA180" s="1233" t="str">
        <f>IF('2.ชื่อนักเรียน'!R45="มส","มส",IF('2.ชื่อนักเรียน'!R45="ร","ร",IF('2.ชื่อนักเรียน'!R45="ย้าย","ย้าย",IF($B180="","",IF(BZ180="","",IF(BZ180&gt;=75,"เชี่ยวชาญ",IF(BZ180&gt;=65,"ชำนาญ",IF(BZ180&gt;=55,"พัฒนา",IF(BZ180&gt;=50,"เริ่มต้น","ไม่ผ่าน")))))))))</f>
        <v/>
      </c>
      <c r="CB180" s="1233" t="str">
        <f>IF($A$139&lt;&gt;"ชั้น"&amp;'01.ข้อมูลเบื้องต้น'!$H$2,"",IF(VLOOKUP($A180,'02.คีย์เทอม1'!$A$10:$GT$59,125,FALSE)="","",VLOOKUP($A180,'02.คีย์เทอม1'!$A$10:$GT$59,125,FALSE)))</f>
        <v/>
      </c>
      <c r="CC180" s="1233" t="str">
        <f>IF($A$139&lt;&gt;"ชั้น"&amp;'01.ข้อมูลเบื้องต้น'!$H$2,"",IF(VLOOKUP($A180,'03.คีย์เทอม2'!$A$10:$GT$59,125,FALSE)="","",VLOOKUP($A180,'03.คีย์เทอม2'!$A$10:$GT$59,125,FALSE)))</f>
        <v/>
      </c>
      <c r="CD180" s="1262" t="str">
        <f t="shared" si="155"/>
        <v/>
      </c>
      <c r="CE180" s="1233" t="str">
        <f>IF('2.ชื่อนักเรียน'!R45="มส","มส",IF('2.ชื่อนักเรียน'!R45="ร","ร",IF('2.ชื่อนักเรียน'!R45="ย้าย","ย้าย",IF($B180="","",IF(CD180="","",IF(CD180&gt;=75,"เชี่ยวชาญ",IF(CD180&gt;=65,"ชำนาญ",IF(CD180&gt;=55,"พัฒนา",IF(CD180&gt;=50,"เริ่มต้น","ไม่ผ่าน")))))))))</f>
        <v/>
      </c>
      <c r="CF180" s="1233" t="str">
        <f>IF($A$139&lt;&gt;"ชั้น"&amp;'01.ข้อมูลเบื้องต้น'!$H$2,"",IF(VLOOKUP($A180,'02.คีย์เทอม1'!$A$10:$GT$59,130,FALSE)="","",VLOOKUP($A180,'02.คีย์เทอม1'!$A$10:$GT$59,130,FALSE)))</f>
        <v/>
      </c>
      <c r="CG180" s="1233" t="str">
        <f>IF($A$139&lt;&gt;"ชั้น"&amp;'01.ข้อมูลเบื้องต้น'!$H$2,"",IF(VLOOKUP($A180,'03.คีย์เทอม2'!$A$10:$GT$59,130,FALSE)="","",VLOOKUP($A180,'03.คีย์เทอม2'!$A$10:$GT$59,130,FALSE)))</f>
        <v/>
      </c>
      <c r="CH180" s="1262" t="str">
        <f t="shared" si="156"/>
        <v/>
      </c>
      <c r="CI180" s="1233" t="str">
        <f>IF('2.ชื่อนักเรียน'!R45="มส","มส",IF('2.ชื่อนักเรียน'!R45="ร","ร",IF('2.ชื่อนักเรียน'!R45="ย้าย","ย้าย",IF($B180="","",IF(CH180="","",IF(CH180&gt;=75,"เชี่ยวชาญ",IF(CH180&gt;=65,"ชำนาญ",IF(CH180&gt;=55,"พัฒนา",IF(CH180&gt;=50,"เริ่มต้น","ไม่ผ่าน")))))))))</f>
        <v/>
      </c>
      <c r="CJ180" s="1233" t="str">
        <f>IF($A$139&lt;&gt;"ชั้น"&amp;'01.ข้อมูลเบื้องต้น'!$H$2,"",IF(VLOOKUP($A180,'02.คีย์เทอม1'!$A$10:$GT$59,135,FALSE)="","",VLOOKUP($A180,'02.คีย์เทอม1'!$A$10:$GT$59,135,FALSE)))</f>
        <v/>
      </c>
      <c r="CK180" s="1233" t="str">
        <f>IF($A$139&lt;&gt;"ชั้น"&amp;'01.ข้อมูลเบื้องต้น'!$H$2,"",IF(VLOOKUP($A180,'03.คีย์เทอม2'!$A$10:$GT$59,135,FALSE)="","",VLOOKUP($A180,'03.คีย์เทอม2'!$A$10:$GT$59,135,FALSE)))</f>
        <v/>
      </c>
      <c r="CL180" s="1262" t="str">
        <f t="shared" si="157"/>
        <v/>
      </c>
      <c r="CM180" s="1233" t="str">
        <f>IF('2.ชื่อนักเรียน'!R45="มส","มส",IF('2.ชื่อนักเรียน'!R45="ร","ร",IF('2.ชื่อนักเรียน'!R45="ย้าย","ย้าย",IF($B180="","",IF(CL180="","",IF(CL180&gt;=75,"เชี่ยวชาญ",IF(CL180&gt;=65,"ชำนาญ",IF(CL180&gt;=55,"พัฒนา",IF(CL180&gt;=50,"เริ่มต้น","ไม่ผ่าน")))))))))</f>
        <v/>
      </c>
      <c r="CN180" s="1233" t="str">
        <f>IF($A$139&lt;&gt;"ชั้น"&amp;'01.ข้อมูลเบื้องต้น'!$H$2,"",IF(VLOOKUP($A180,'02.คีย์เทอม1'!$A$10:$GT$59,140,FALSE)="","",VLOOKUP($A180,'02.คีย์เทอม1'!$A$10:$GT$59,140,FALSE)))</f>
        <v/>
      </c>
      <c r="CO180" s="1233" t="str">
        <f>IF($A$139&lt;&gt;"ชั้น"&amp;'01.ข้อมูลเบื้องต้น'!$H$2,"",IF(VLOOKUP($A180,'03.คีย์เทอม2'!$A$10:$GT$59,140,FALSE)="","",VLOOKUP($A180,'03.คีย์เทอม2'!$A$10:$GT$59,140,FALSE)))</f>
        <v/>
      </c>
      <c r="CP180" s="1262" t="str">
        <f t="shared" si="158"/>
        <v/>
      </c>
      <c r="CQ180" s="1233" t="str">
        <f>IF('2.ชื่อนักเรียน'!R45="มส","มส",IF('2.ชื่อนักเรียน'!R45="ร","ร",IF('2.ชื่อนักเรียน'!R45="ย้าย","ย้าย",IF($B180="","",IF(CP180="","",IF(CP180&gt;=75,"เชี่ยวชาญ",IF(CP180&gt;=65,"ชำนาญ",IF(CP180&gt;=55,"พัฒนา",IF(CP180&gt;=50,"เริ่มต้น","ไม่ผ่าน")))))))))</f>
        <v/>
      </c>
      <c r="CR180" s="1233" t="str">
        <f>IF($A$139&lt;&gt;"ชั้น"&amp;'01.ข้อมูลเบื้องต้น'!$H$2,"",IF(VLOOKUP($A180,'02.คีย์เทอม1'!$A$10:$GT$59,145,FALSE)="","",VLOOKUP($A180,'02.คีย์เทอม1'!$A$10:$GT$59,145,FALSE)))</f>
        <v/>
      </c>
      <c r="CS180" s="1233" t="str">
        <f>IF($A$139&lt;&gt;"ชั้น"&amp;'01.ข้อมูลเบื้องต้น'!$H$2,"",IF(VLOOKUP($A180,'03.คีย์เทอม2'!$A$10:$GT$59,145,FALSE)="","",VLOOKUP($A180,'03.คีย์เทอม2'!$A$10:$GT$59,145,FALSE)))</f>
        <v/>
      </c>
      <c r="CT180" s="1262" t="str">
        <f t="shared" si="159"/>
        <v/>
      </c>
      <c r="CU180" s="1233" t="str">
        <f>IF('2.ชื่อนักเรียน'!R45="มส","มส",IF('2.ชื่อนักเรียน'!R45="ร","ร",IF('2.ชื่อนักเรียน'!R45="ย้าย","ย้าย",IF($B180="","",IF(CT180="","",IF(CT180&gt;=75,"เชี่ยวชาญ",IF(CT180&gt;=65,"ชำนาญ",IF(CT180&gt;=55,"พัฒนา",IF(CT180&gt;=50,"เริ่มต้น","ไม่ผ่าน")))))))))</f>
        <v/>
      </c>
      <c r="CV180" s="1233" t="str">
        <f>IF($A$139&lt;&gt;"ชั้น"&amp;'01.ข้อมูลเบื้องต้น'!$H$2,"",IF(VLOOKUP($A180,'02.คีย์เทอม1'!$A$10:$GT$59,150,FALSE)="","",VLOOKUP($A180,'02.คีย์เทอม1'!$A$10:$GT$59,150,FALSE)))</f>
        <v/>
      </c>
      <c r="CW180" s="1233" t="str">
        <f>IF($A$139&lt;&gt;"ชั้น"&amp;'01.ข้อมูลเบื้องต้น'!$H$2,"",IF(VLOOKUP($A180,'03.คีย์เทอม2'!$A$10:$GT$59,150,FALSE)="","",VLOOKUP($A180,'03.คีย์เทอม2'!$A$10:$GT$59,150,FALSE)))</f>
        <v/>
      </c>
      <c r="CX180" s="1262" t="str">
        <f t="shared" si="160"/>
        <v/>
      </c>
      <c r="CY180" s="1233" t="str">
        <f>IF('2.ชื่อนักเรียน'!R45="มส","มส",IF('2.ชื่อนักเรียน'!R45="ร","ร",IF('2.ชื่อนักเรียน'!R45="ย้าย","ย้าย",IF($B180="","",IF(CX180="","",IF(CX180&gt;=75,"เชี่ยวชาญ",IF(CX180&gt;=65,"ชำนาญ",IF(CX180&gt;=55,"พัฒนา",IF(CX180&gt;=50,"เริ่มต้น","ไม่ผ่าน")))))))))</f>
        <v/>
      </c>
      <c r="CZ180" s="1233" t="str">
        <f>IF($A$139&lt;&gt;"ชั้น"&amp;'01.ข้อมูลเบื้องต้น'!$H$2,"",IF(VLOOKUP($A180,'02.คีย์เทอม1'!$A$10:$GT$59,155,FALSE)="","",VLOOKUP($A180,'02.คีย์เทอม1'!$A$10:$GT$59,155,FALSE)))</f>
        <v/>
      </c>
      <c r="DA180" s="1233" t="str">
        <f>IF($A$139&lt;&gt;"ชั้น"&amp;'01.ข้อมูลเบื้องต้น'!$H$2,"",IF(VLOOKUP($A180,'03.คีย์เทอม2'!$A$10:$GT$59,155,FALSE)="","",VLOOKUP($A180,'03.คีย์เทอม2'!$A$10:$GT$59,155,FALSE)))</f>
        <v/>
      </c>
      <c r="DB180" s="1262" t="str">
        <f t="shared" si="161"/>
        <v/>
      </c>
      <c r="DC180" s="1233" t="str">
        <f>IF('2.ชื่อนักเรียน'!R45="มส","มส",IF('2.ชื่อนักเรียน'!R45="ร","ร",IF('2.ชื่อนักเรียน'!R45="ย้าย","ย้าย",IF($B180="","",IF(DB180="","",IF(DB180&gt;=75,"เชี่ยวชาญ",IF(DB180&gt;=65,"ชำนาญ",IF(DB180&gt;=55,"พัฒนา",IF(DB180&gt;=50,"เริ่มต้น","ไม่ผ่าน")))))))))</f>
        <v/>
      </c>
      <c r="DD180" s="1233" t="str">
        <f>IF($A$139&lt;&gt;"ชั้น"&amp;'01.ข้อมูลเบื้องต้น'!$H$2,"",IF(VLOOKUP($A180,'02.คีย์เทอม1'!$A$10:$GT$59,160,FALSE)="","",VLOOKUP($A180,'02.คีย์เทอม1'!$A$10:$GT$59,160,FALSE)))</f>
        <v/>
      </c>
      <c r="DE180" s="1233" t="str">
        <f>IF($A$139&lt;&gt;"ชั้น"&amp;'01.ข้อมูลเบื้องต้น'!$H$2,"",IF(VLOOKUP($A180,'03.คีย์เทอม2'!$A$10:$GT$59,160,FALSE)="","",VLOOKUP($A180,'03.คีย์เทอม2'!$A$10:$GT$59,160,FALSE)))</f>
        <v/>
      </c>
      <c r="DF180" s="1262" t="str">
        <f t="shared" si="162"/>
        <v/>
      </c>
      <c r="DG180" s="1233" t="str">
        <f>IF('2.ชื่อนักเรียน'!R45="มส","มส",IF('2.ชื่อนักเรียน'!R45="ร","ร",IF('2.ชื่อนักเรียน'!R45="ย้าย","ย้าย",IF($B180="","",IF(DF180="","",IF(DF180&gt;=75,"เชี่ยวชาญ",IF(DF180&gt;=65,"ชำนาญ",IF(DF180&gt;=55,"พัฒนา",IF(DF180&gt;=50,"เริ่มต้น","ไม่ผ่าน")))))))))</f>
        <v/>
      </c>
      <c r="DH180" s="1233" t="str">
        <f>IF($A$139&lt;&gt;"ชั้น"&amp;'01.ข้อมูลเบื้องต้น'!$H$2,"",IF(VLOOKUP($A180,'02.คีย์เทอม1'!$A$10:$GT$59,165,FALSE)="","",VLOOKUP($A180,'02.คีย์เทอม1'!$A$10:$GT$59,165,FALSE)))</f>
        <v/>
      </c>
      <c r="DI180" s="1233" t="str">
        <f>IF($A$139&lt;&gt;"ชั้น"&amp;'01.ข้อมูลเบื้องต้น'!$H$2,"",IF(VLOOKUP($A180,'03.คีย์เทอม2'!$A$10:$GT$59,165,FALSE)="","",VLOOKUP($A180,'03.คีย์เทอม2'!$A$10:$GT$59,165,FALSE)))</f>
        <v/>
      </c>
      <c r="DJ180" s="1262" t="str">
        <f t="shared" si="163"/>
        <v/>
      </c>
      <c r="DK180" s="1233" t="str">
        <f>IF('2.ชื่อนักเรียน'!R45="มส","มส",IF('2.ชื่อนักเรียน'!R45="ร","ร",IF('2.ชื่อนักเรียน'!R45="ย้าย","ย้าย",IF($B180="","",IF(DJ180="","",IF(DJ180&gt;=75,"เชี่ยวชาญ",IF(DJ180&gt;=65,"ชำนาญ",IF(DJ180&gt;=55,"พัฒนา",IF(DJ180&gt;=50,"เริ่มต้น","ไม่ผ่าน")))))))))</f>
        <v/>
      </c>
      <c r="DL180" s="1233" t="str">
        <f>IF($A$139&lt;&gt;"ชั้น"&amp;'01.ข้อมูลเบื้องต้น'!$H$2,"",IF(VLOOKUP($A180,'02.คีย์เทอม1'!$A$10:$GT$59,170,FALSE)="","",VLOOKUP($A180,'02.คีย์เทอม1'!$A$10:$GT$59,170,FALSE)))</f>
        <v/>
      </c>
      <c r="DM180" s="1233" t="str">
        <f>IF($A$139&lt;&gt;"ชั้น"&amp;'01.ข้อมูลเบื้องต้น'!$H$2,"",IF(VLOOKUP($A180,'03.คีย์เทอม2'!$A$10:$GT$59,170,FALSE)="","",VLOOKUP($A180,'03.คีย์เทอม2'!$A$10:$GT$59,170,FALSE)))</f>
        <v/>
      </c>
      <c r="DN180" s="1262" t="str">
        <f t="shared" si="164"/>
        <v/>
      </c>
      <c r="DO180" s="1233" t="str">
        <f>IF('2.ชื่อนักเรียน'!R45="มส","มส",IF('2.ชื่อนักเรียน'!R45="ร","ร",IF('2.ชื่อนักเรียน'!R45="ย้าย","ย้าย",IF($B180="","",IF(DN180="","",IF(DN180&gt;=75,"เชี่ยวชาญ",IF(DN180&gt;=65,"ชำนาญ",IF(DN180&gt;=55,"พัฒนา",IF(DN180&gt;=50,"เริ่มต้น","ไม่ผ่าน")))))))))</f>
        <v/>
      </c>
      <c r="DP180" s="1233" t="str">
        <f>IF($A$139&lt;&gt;"ชั้น"&amp;'01.ข้อมูลเบื้องต้น'!$H$2,"",IF(VLOOKUP($A180,'02.คีย์เทอม1'!$A$10:$GT$59,175,FALSE)="","",VLOOKUP($A180,'02.คีย์เทอม1'!$A$10:$GT$59,175,FALSE)))</f>
        <v/>
      </c>
      <c r="DQ180" s="1233" t="str">
        <f>IF($A$139&lt;&gt;"ชั้น"&amp;'01.ข้อมูลเบื้องต้น'!$H$2,"",IF(VLOOKUP($A180,'03.คีย์เทอม2'!$A$10:$GT$59,175,FALSE)="","",VLOOKUP($A180,'03.คีย์เทอม2'!$A$10:$GT$59,175,FALSE)))</f>
        <v/>
      </c>
      <c r="DR180" s="1262" t="str">
        <f t="shared" si="165"/>
        <v/>
      </c>
      <c r="DS180" s="1233" t="str">
        <f>IF('2.ชื่อนักเรียน'!R45="มส","มส",IF('2.ชื่อนักเรียน'!R45="ร","ร",IF('2.ชื่อนักเรียน'!R45="ย้าย","ย้าย",IF($B180="","",IF(DR180="","",IF(DR180&gt;=75,"เชี่ยวชาญ",IF(DR180&gt;=65,"ชำนาญ",IF(DR180&gt;=55,"พัฒนา",IF(DR180&gt;=50,"เริ่มต้น","ไม่ผ่าน")))))))))</f>
        <v/>
      </c>
      <c r="DT180" s="1233" t="str">
        <f>IF($A$139&lt;&gt;"ชั้น"&amp;'01.ข้อมูลเบื้องต้น'!$H$2,"",IF(VLOOKUP($A180,'02.คีย์เทอม1'!$A$10:$GT$59,180,FALSE)="","",VLOOKUP($A180,'02.คีย์เทอม1'!$A$10:$GT$59,180,FALSE)))</f>
        <v/>
      </c>
      <c r="DU180" s="1233" t="str">
        <f>IF($A$139&lt;&gt;"ชั้น"&amp;'01.ข้อมูลเบื้องต้น'!$H$2,"",IF(VLOOKUP($A180,'03.คีย์เทอม2'!$A$10:$GT$59,180,FALSE)="","",VLOOKUP($A180,'03.คีย์เทอม2'!$A$10:$GT$59,180,FALSE)))</f>
        <v/>
      </c>
      <c r="DV180" s="1262" t="str">
        <f t="shared" si="166"/>
        <v/>
      </c>
      <c r="DW180" s="1233" t="str">
        <f>IF('2.ชื่อนักเรียน'!R45="มส","มส",IF('2.ชื่อนักเรียน'!R45="ร","ร",IF('2.ชื่อนักเรียน'!R45="ย้าย","ย้าย",IF($B180="","",IF(DV180="","",IF(DV180&gt;=75,"เชี่ยวชาญ",IF(DV180&gt;=65,"ชำนาญ",IF(DV180&gt;=55,"พัฒนา",IF(DV180&gt;=50,"เริ่มต้น","ไม่ผ่าน")))))))))</f>
        <v/>
      </c>
    </row>
    <row r="181" spans="1:127" ht="16.8" customHeight="1">
      <c r="A181" s="1323">
        <v>36</v>
      </c>
      <c r="B181" s="1312" t="str">
        <f>IF('2.ชื่อนักเรียน'!C46="","",'2.ชื่อนักเรียน'!C46)</f>
        <v/>
      </c>
      <c r="C181" s="1313" t="str">
        <f>IF('2.ชื่อนักเรียน'!D46="","",'2.ชื่อนักเรียน'!D46)</f>
        <v/>
      </c>
      <c r="D181" s="1314" t="str">
        <f>IF($A$139&lt;&gt;"ชั้น"&amp;'01.ข้อมูลเบื้องต้น'!$H$2,"",IF(AK181="","",AK181))</f>
        <v/>
      </c>
      <c r="E181" s="1314" t="str">
        <f>IF($A$139&lt;&gt;"ชั้น"&amp;'01.ข้อมูลเบื้องต้น'!$H$2,"",IF(AO181="","",AO181))</f>
        <v/>
      </c>
      <c r="F181" s="1315" t="str">
        <f>IF($A$139&lt;&gt;"ชั้น"&amp;'01.ข้อมูลเบื้องต้น'!$H$2,"",IF(AS181="","",AS181))</f>
        <v/>
      </c>
      <c r="G181" s="1326" t="str">
        <f>IF($A$139&lt;&gt;"ชั้น"&amp;'01.ข้อมูลเบื้องต้น'!$H$2,"",IF(AW181="","",AW181))</f>
        <v/>
      </c>
      <c r="H181" s="1327" t="str">
        <f>IF($A$139&lt;&gt;"ชั้น"&amp;'01.ข้อมูลเบื้องต้น'!$H$2,"",IF(BA181="","",BA181))</f>
        <v/>
      </c>
      <c r="I181" s="1327" t="str">
        <f>IF($A$139&lt;&gt;"ชั้น"&amp;'01.ข้อมูลเบื้องต้น'!$H$2,"",IF(BE181="","",BE181))</f>
        <v/>
      </c>
      <c r="J181" s="1327" t="str">
        <f>IF($A$139&lt;&gt;"ชั้น"&amp;'01.ข้อมูลเบื้องต้น'!$H$2,"",IF(BI181="","",BI181))</f>
        <v/>
      </c>
      <c r="K181" s="1327" t="str">
        <f>IF($A$139&lt;&gt;"ชั้น"&amp;'01.ข้อมูลเบื้องต้น'!$H$2,"",IF(BM181="","",BM181))</f>
        <v/>
      </c>
      <c r="L181" s="1328" t="str">
        <f>IF($A$139&lt;&gt;"ชั้น"&amp;'01.ข้อมูลเบื้องต้น'!$H$2,"",IF(BO181="","",BO181))</f>
        <v/>
      </c>
      <c r="M181" s="1326" t="str">
        <f>IF($A$139&lt;&gt;"ชั้น"&amp;'01.ข้อมูลเบื้องต้น'!$H$2,"",IF(BS181="","",BS181))</f>
        <v/>
      </c>
      <c r="N181" s="1327" t="str">
        <f>IF($A$139&lt;&gt;"ชั้น"&amp;'01.ข้อมูลเบื้องต้น'!$H$2,"",IF(BW181="","",BW181))</f>
        <v/>
      </c>
      <c r="O181" s="1327" t="str">
        <f>IF($A$139&lt;&gt;"ชั้น"&amp;'01.ข้อมูลเบื้องต้น'!$H$2,"",IF(CA181="","",CA181))</f>
        <v/>
      </c>
      <c r="P181" s="1327" t="str">
        <f>IF($A$139&lt;&gt;"ชั้น"&amp;'01.ข้อมูลเบื้องต้น'!$H$2,"",IF(CE181="","",CE181))</f>
        <v/>
      </c>
      <c r="Q181" s="1327" t="str">
        <f>IF($A$139&lt;&gt;"ชั้น"&amp;'01.ข้อมูลเบื้องต้น'!$H$2,"",IF(CI181="","",CI181))</f>
        <v/>
      </c>
      <c r="R181" s="1327" t="str">
        <f>IF($A$139&lt;&gt;"ชั้น"&amp;'01.ข้อมูลเบื้องต้น'!$H$2,"",IF(CM181="","",CM181))</f>
        <v/>
      </c>
      <c r="S181" s="1327" t="str">
        <f>IF($A$139&lt;&gt;"ชั้น"&amp;'01.ข้อมูลเบื้องต้น'!$H$2,"",IF(CQ181="","",CQ181))</f>
        <v/>
      </c>
      <c r="T181" s="1327" t="str">
        <f>IF($A$139&lt;&gt;"ชั้น"&amp;'01.ข้อมูลเบื้องต้น'!$H$2,"",IF(CU181="","",CU181))</f>
        <v/>
      </c>
      <c r="U181" s="1327" t="str">
        <f>IF($A$139&lt;&gt;"ชั้น"&amp;'01.ข้อมูลเบื้องต้น'!$H$2,"",IF(CY181="","",CY181))</f>
        <v/>
      </c>
      <c r="V181" s="1327" t="str">
        <f>IF($A$139&lt;&gt;"ชั้น"&amp;'01.ข้อมูลเบื้องต้น'!$H$2,"",IF(DC181="","",DC181))</f>
        <v/>
      </c>
      <c r="W181" s="1327" t="str">
        <f>IF($A$139&lt;&gt;"ชั้น"&amp;'01.ข้อมูลเบื้องต้น'!$H$2,"",IF(DG181="","",DG181))</f>
        <v/>
      </c>
      <c r="X181" s="1327" t="str">
        <f>IF($A$139&lt;&gt;"ชั้น"&amp;'01.ข้อมูลเบื้องต้น'!$H$2,"",IF(DK181="","",DK181))</f>
        <v/>
      </c>
      <c r="Y181" s="1327" t="str">
        <f>IF($A$139&lt;&gt;"ชั้น"&amp;'01.ข้อมูลเบื้องต้น'!$H$2,"",IF(DO181="","",DO181))</f>
        <v/>
      </c>
      <c r="Z181" s="1327" t="str">
        <f>IF($A$139&lt;&gt;"ชั้น"&amp;'01.ข้อมูลเบื้องต้น'!$H$2,"",IF(DS181="","",DS181))</f>
        <v/>
      </c>
      <c r="AA181" s="1420" t="str">
        <f>IF($A$139&lt;&gt;"ชั้น"&amp;'01.ข้อมูลเบื้องต้น'!$H$2,"",IF(DW181="","",DW181))</f>
        <v/>
      </c>
      <c r="AB181" s="1330" t="str">
        <f>IF($A$139&lt;&gt;"ชั้น"&amp;'01.ข้อมูลเบื้องต้น'!$H$2,"",'7.พัฒนาผู้เรียน'!G46)</f>
        <v/>
      </c>
      <c r="AC181" s="1331" t="str">
        <f>IF($A$139&lt;&gt;"ชั้น"&amp;'01.ข้อมูลเบื้องต้น'!$H$2,"",'9.คุณลักษณะ'!I46)</f>
        <v/>
      </c>
      <c r="AH181" s="1233" t="str">
        <f>IF($A$139&lt;&gt;"ชั้น"&amp;'01.ข้อมูลเบื้องต้น'!$H$2,"",IF(VLOOKUP($A181,'02.คีย์เทอม1'!$A$10:$GT$59,189,FALSE)="","",VLOOKUP($A181,'02.คีย์เทอม1'!$A$10:$GT$59,189,FALSE)))</f>
        <v/>
      </c>
      <c r="AI181" s="1233" t="str">
        <f>IF($A$139&lt;&gt;"ชั้น"&amp;'01.ข้อมูลเบื้องต้น'!$H$2,"",IF(VLOOKUP($A181,'03.คีย์เทอม2'!$A$10:$GT$59,189,FALSE)="","",VLOOKUP($A181,'03.คีย์เทอม2'!$A$10:$GT$59,189,FALSE)))</f>
        <v/>
      </c>
      <c r="AJ181" s="1262" t="str">
        <f t="shared" si="120"/>
        <v/>
      </c>
      <c r="AK181" s="1233" t="str">
        <f>IF('2.ชื่อนักเรียน'!R46="มส","มส",IF('2.ชื่อนักเรียน'!R46="ร","ร",IF('2.ชื่อนักเรียน'!R46="ย้าย","ย้าย",IF($B181="","",IF(AJ181="","",IF(AJ181&gt;=75,"เชี่ยวชาญ",IF(AJ181&gt;=65,"ชำนาญ",IF(AJ181&gt;=55,"พัฒนา",IF(AJ181&gt;=50,"เริ่มต้น","ไม่ผ่าน")))))))))</f>
        <v/>
      </c>
      <c r="AL181" s="1233" t="str">
        <f>IF($A$139&lt;&gt;"ชั้น"&amp;'01.ข้อมูลเบื้องต้น'!$H$2,"",IF(VLOOKUP($A181,'02.คีย์เทอม1'!$A$10:$GT$59,193,FALSE)="","",VLOOKUP($A181,'02.คีย์เทอม1'!$A$10:$GT$59,193,FALSE)))</f>
        <v/>
      </c>
      <c r="AM181" s="1233" t="str">
        <f>IF($A$139&lt;&gt;"ชั้น"&amp;'01.ข้อมูลเบื้องต้น'!$H$2,"",IF(VLOOKUP($A181,'03.คีย์เทอม2'!$A$10:$GT$59,193,FALSE)="","",VLOOKUP($A181,'03.คีย์เทอม2'!$A$10:$GT$59,193,FALSE)))</f>
        <v/>
      </c>
      <c r="AN181" s="1262" t="str">
        <f t="shared" si="144"/>
        <v/>
      </c>
      <c r="AO181" s="1233" t="str">
        <f>IF('2.ชื่อนักเรียน'!R46="มส","มส",IF('2.ชื่อนักเรียน'!R46="ร","ร",IF('2.ชื่อนักเรียน'!R46="ย้าย","ย้าย",IF($B181="","",IF(AN181="","",IF(AN181&gt;=75,"เชี่ยวชาญ",IF(AN181&gt;=65,"ชำนาญ",IF(AN181&gt;=55,"พัฒนา",IF(AN181&gt;=50,"เริ่มต้น","ไม่ผ่าน")))))))))</f>
        <v/>
      </c>
      <c r="AP181" s="1233" t="str">
        <f>IF($A$139&lt;&gt;"ชั้น"&amp;'01.ข้อมูลเบื้องต้น'!$H$2,"",IF(VLOOKUP($A181,'02.คีย์เทอม1'!$A$10:$GT$59,195,FALSE)="","",VLOOKUP($A181,'02.คีย์เทอม1'!$A$10:$GT$59,195,FALSE)))</f>
        <v/>
      </c>
      <c r="AQ181" s="1233" t="str">
        <f>IF($A$139&lt;&gt;"ชั้น"&amp;'01.ข้อมูลเบื้องต้น'!$H$2,"",IF(VLOOKUP($A181,'03.คีย์เทอม2'!$A$10:$GT$59,195,FALSE)="","",VLOOKUP($A181,'03.คีย์เทอม2'!$A$10:$GT$59,195,FALSE)))</f>
        <v/>
      </c>
      <c r="AR181" s="1262" t="str">
        <f t="shared" si="145"/>
        <v/>
      </c>
      <c r="AS181" s="1233" t="str">
        <f>IF('2.ชื่อนักเรียน'!R46="มส","มส",IF('2.ชื่อนักเรียน'!R46="ร","ร",IF('2.ชื่อนักเรียน'!R46="ย้าย","ย้าย",IF($B181="","",IF(AR181="","",IF(AR181&gt;=75,"เชี่ยวชาญ",IF(AR181&gt;=65,"ชำนาญ",IF(AR181&gt;=55,"พัฒนา",IF(AR181&gt;=50,"เริ่มต้น","ไม่ผ่าน")))))))))</f>
        <v/>
      </c>
      <c r="AT181" s="1233" t="str">
        <f>IF($A$139&lt;&gt;"ชั้น"&amp;'01.ข้อมูลเบื้องต้น'!$H$2,"",IF(VLOOKUP($A181,'02.คีย์เทอม1'!$A$10:$GT$59,196,FALSE)="","",VLOOKUP($A181,'02.คีย์เทอม1'!$A$10:$GT$59,196,FALSE)))</f>
        <v/>
      </c>
      <c r="AU181" s="1233" t="str">
        <f>IF($A$139&lt;&gt;"ชั้น"&amp;'01.ข้อมูลเบื้องต้น'!$H$2,"",IF(VLOOKUP($A181,'03.คีย์เทอม2'!$A$10:$GT$59,196,FALSE)="","",VLOOKUP($A181,'03.คีย์เทอม2'!$A$10:$GT$59,196,FALSE)))</f>
        <v/>
      </c>
      <c r="AV181" s="1262" t="str">
        <f t="shared" si="146"/>
        <v/>
      </c>
      <c r="AW181" s="1233" t="str">
        <f>IF('2.ชื่อนักเรียน'!R46="มส","มส",IF('2.ชื่อนักเรียน'!R46="ร","ร",IF('2.ชื่อนักเรียน'!R46="ย้าย","ย้าย",IF($B181="","",IF(AV181="","",IF(AV181&gt;=75,"เชี่ยวชาญ",IF(AV181&gt;=65,"ชำนาญ",IF(AV181&gt;=55,"พัฒนา",IF(AV181&gt;=50,"เริ่มต้น","ไม่ผ่าน")))))))))</f>
        <v/>
      </c>
      <c r="AX181" s="1233" t="str">
        <f>IF($A$139&lt;&gt;"ชั้น"&amp;'01.ข้อมูลเบื้องต้น'!$H$2,"",IF(VLOOKUP($A181,'02.คีย์เทอม1'!$A$10:$GT$59,197,FALSE)="","",VLOOKUP($A181,'02.คีย์เทอม1'!$A$10:$GT$59,197,FALSE)))</f>
        <v/>
      </c>
      <c r="AY181" s="1233" t="str">
        <f>IF($A$139&lt;&gt;"ชั้น"&amp;'01.ข้อมูลเบื้องต้น'!$H$2,"",IF(VLOOKUP($A181,'03.คีย์เทอม2'!$A$10:$GT$59,197,FALSE)="","",VLOOKUP($A181,'03.คีย์เทอม2'!$A$10:$GT$59,197,FALSE)))</f>
        <v/>
      </c>
      <c r="AZ181" s="1262" t="str">
        <f t="shared" si="147"/>
        <v/>
      </c>
      <c r="BA181" s="1233" t="str">
        <f>IF('2.ชื่อนักเรียน'!R46="มส","มส",IF('2.ชื่อนักเรียน'!R46="ร","ร",IF('2.ชื่อนักเรียน'!R46="ย้าย","ย้าย",IF($B181="","",IF(AZ181="","",IF(AZ181&gt;=75,"เชี่ยวชาญ",IF(AZ181&gt;=65,"ชำนาญ",IF(AZ181&gt;=55,"พัฒนา",IF(AZ181&gt;=50,"เริ่มต้น","ไม่ผ่าน")))))))))</f>
        <v/>
      </c>
      <c r="BB181" s="1233" t="str">
        <f>IF($A$139&lt;&gt;"ชั้น"&amp;'01.ข้อมูลเบื้องต้น'!$H$2,"",IF(VLOOKUP($A181,'02.คีย์เทอม1'!$A$10:$GT$59,198,FALSE)="","",VLOOKUP($A181,'02.คีย์เทอม1'!$A$10:$GT$59,198,FALSE)))</f>
        <v/>
      </c>
      <c r="BC181" s="1233" t="str">
        <f>IF($A$139&lt;&gt;"ชั้น"&amp;'01.ข้อมูลเบื้องต้น'!$H$2,"",IF(VLOOKUP($A181,'03.คีย์เทอม2'!$A$10:$GT$59,198,FALSE)="","",VLOOKUP($A181,'03.คีย์เทอม2'!$A$10:$GT$59,198,FALSE)))</f>
        <v/>
      </c>
      <c r="BD181" s="1262" t="str">
        <f t="shared" si="148"/>
        <v/>
      </c>
      <c r="BE181" s="1233" t="str">
        <f>IF('2.ชื่อนักเรียน'!R46="มส","มส",IF('2.ชื่อนักเรียน'!R46="ร","ร",IF('2.ชื่อนักเรียน'!R46="ย้าย","ย้าย",IF($B181="","",IF(BD181="","",IF(BD181&gt;=75,"เชี่ยวชาญ",IF(BD181&gt;=65,"ชำนาญ",IF(BD181&gt;=55,"พัฒนา",IF(BD181&gt;=50,"เริ่มต้น","ไม่ผ่าน")))))))))</f>
        <v/>
      </c>
      <c r="BF181" s="1233" t="str">
        <f>IF($A$139&lt;&gt;"ชั้น"&amp;'01.ข้อมูลเบื้องต้น'!$H$2,"",IF(VLOOKUP($A181,'02.คีย์เทอม1'!$A$10:$GT$59,199,FALSE)="","",VLOOKUP($A181,'02.คีย์เทอม1'!$A$10:$GT$59,199,FALSE)))</f>
        <v/>
      </c>
      <c r="BG181" s="1233" t="str">
        <f>IF($A$139&lt;&gt;"ชั้น"&amp;'01.ข้อมูลเบื้องต้น'!$H$2,"",IF(VLOOKUP($A181,'03.คีย์เทอม2'!$A$10:$GT$59,199,FALSE)="","",VLOOKUP($A181,'03.คีย์เทอม2'!$A$10:$GT$59,199,FALSE)))</f>
        <v/>
      </c>
      <c r="BH181" s="1262" t="str">
        <f t="shared" si="149"/>
        <v/>
      </c>
      <c r="BI181" s="1233" t="str">
        <f>IF('2.ชื่อนักเรียน'!R46="มส","มส",IF('2.ชื่อนักเรียน'!R46="ร","ร",IF('2.ชื่อนักเรียน'!R46="ย้าย","ย้าย",IF($B181="","",IF(BH181="","",IF(BH181&gt;=75,"เชี่ยวชาญ",IF(BH181&gt;=65,"ชำนาญ",IF(BH181&gt;=55,"พัฒนา",IF(BH181&gt;=50,"เริ่มต้น","ไม่ผ่าน")))))))))</f>
        <v/>
      </c>
      <c r="BJ181" s="1233" t="str">
        <f>IF($A$139&lt;&gt;"ชั้น"&amp;'01.ข้อมูลเบื้องต้น'!$H$2,"",IF(VLOOKUP($A181,'02.คีย์เทอม1'!$A$10:$GT$59,200,FALSE)="","",VLOOKUP($A181,'02.คีย์เทอม1'!$A$10:$GT$59,200,FALSE)))</f>
        <v/>
      </c>
      <c r="BK181" s="1233" t="str">
        <f>IF($A$139&lt;&gt;"ชั้น"&amp;'01.ข้อมูลเบื้องต้น'!$H$2,"",IF(VLOOKUP($A181,'03.คีย์เทอม2'!$A$10:$GT$59,200,FALSE)="","",VLOOKUP($A181,'03.คีย์เทอม2'!$A$10:$GT$59,200,FALSE)))</f>
        <v/>
      </c>
      <c r="BL181" s="1262" t="str">
        <f t="shared" si="150"/>
        <v/>
      </c>
      <c r="BM181" s="1233" t="str">
        <f>IF('2.ชื่อนักเรียน'!R46="มส","มส",IF('2.ชื่อนักเรียน'!R46="ร","ร",IF('2.ชื่อนักเรียน'!R46="ย้าย","ย้าย",IF($B181="","",IF(BL181="","",IF(BL181&gt;=75,"เชี่ยวชาญ",IF(BL181&gt;=65,"ชำนาญ",IF(BL181&gt;=55,"พัฒนา",IF(BL181&gt;=50,"เริ่มต้น","ไม่ผ่าน")))))))))</f>
        <v/>
      </c>
      <c r="BN181" s="1262" t="str">
        <f t="shared" si="151"/>
        <v/>
      </c>
      <c r="BO181" s="1233" t="str">
        <f>IF('2.ชื่อนักเรียน'!R46="มส","มส",IF('2.ชื่อนักเรียน'!R46="ร","ร",IF('2.ชื่อนักเรียน'!R46="ย้าย","ย้าย",IF($B181="","",IF(BN181="","",IF(BN181&gt;=75,"เชี่ยวชาญ",IF(BN181&gt;=65,"ชำนาญ",IF(BN181&gt;=55,"พัฒนา",IF(BN181&gt;=50,"เริ่มต้น","ไม่ผ่าน")))))))))</f>
        <v/>
      </c>
      <c r="BP181" s="1233" t="str">
        <f>IF($A$139&lt;&gt;"ชั้น"&amp;'01.ข้อมูลเบื้องต้น'!$H$2,"",IF(VLOOKUP($A181,'02.คีย์เทอม1'!$A$10:$GT$59,110,FALSE)="","",VLOOKUP($A181,'02.คีย์เทอม1'!$A$10:$GT$59,110,FALSE)))</f>
        <v/>
      </c>
      <c r="BQ181" s="1233" t="str">
        <f>IF($A$139&lt;&gt;"ชั้น"&amp;'01.ข้อมูลเบื้องต้น'!$H$2,"",IF(VLOOKUP($A181,'03.คีย์เทอม2'!$A$10:$GT$59,110,FALSE)="","",VLOOKUP($A181,'03.คีย์เทอม2'!$A$10:$GT$59,110,FALSE)))</f>
        <v/>
      </c>
      <c r="BR181" s="1262" t="str">
        <f t="shared" si="152"/>
        <v/>
      </c>
      <c r="BS181" s="1233" t="str">
        <f>IF('2.ชื่อนักเรียน'!R46="มส","มส",IF('2.ชื่อนักเรียน'!R46="ร","ร",IF('2.ชื่อนักเรียน'!R46="ย้าย","ย้าย",IF($B181="","",IF(BR181="","",IF(BR181&gt;=75,"เชี่ยวชาญ",IF(BR181&gt;=65,"ชำนาญ",IF(BR181&gt;=55,"พัฒนา",IF(BR181&gt;=50,"เริ่มต้น","ไม่ผ่าน")))))))))</f>
        <v/>
      </c>
      <c r="BT181" s="1233" t="str">
        <f>IF($A$139&lt;&gt;"ชั้น"&amp;'01.ข้อมูลเบื้องต้น'!$H$2,"",IF(VLOOKUP($A181,'02.คีย์เทอม1'!$A$10:$GT$59,115,FALSE)="","",VLOOKUP($A181,'02.คีย์เทอม1'!$A$10:$GT$59,115,FALSE)))</f>
        <v/>
      </c>
      <c r="BU181" s="1233" t="str">
        <f>IF($A$139&lt;&gt;"ชั้น"&amp;'01.ข้อมูลเบื้องต้น'!$H$2,"",IF(VLOOKUP($A181,'03.คีย์เทอม2'!$A$10:$GT$59,115,FALSE)="","",VLOOKUP($A181,'03.คีย์เทอม2'!$A$10:$GT$59,115,FALSE)))</f>
        <v/>
      </c>
      <c r="BV181" s="1262" t="str">
        <f t="shared" si="153"/>
        <v/>
      </c>
      <c r="BW181" s="1233" t="str">
        <f>IF('2.ชื่อนักเรียน'!R46="มส","มส",IF('2.ชื่อนักเรียน'!R46="ร","ร",IF('2.ชื่อนักเรียน'!R46="ย้าย","ย้าย",IF($B181="","",IF(BV181="","",IF(BV181&gt;=75,"เชี่ยวชาญ",IF(BV181&gt;=65,"ชำนาญ",IF(BV181&gt;=55,"พัฒนา",IF(BV181&gt;=50,"เริ่มต้น","ไม่ผ่าน")))))))))</f>
        <v/>
      </c>
      <c r="BX181" s="1233" t="str">
        <f>IF($A$139&lt;&gt;"ชั้น"&amp;'01.ข้อมูลเบื้องต้น'!$H$2,"",IF(VLOOKUP($A181,'02.คีย์เทอม1'!$A$10:$GT$59,120,FALSE)="","",VLOOKUP($A181,'02.คีย์เทอม1'!$A$10:$GT$59,120,FALSE)))</f>
        <v/>
      </c>
      <c r="BY181" s="1233" t="str">
        <f>IF($A$139&lt;&gt;"ชั้น"&amp;'01.ข้อมูลเบื้องต้น'!$H$2,"",IF(VLOOKUP($A181,'03.คีย์เทอม2'!$A$10:$GT$59,120,FALSE)="","",VLOOKUP($A181,'03.คีย์เทอม2'!$A$10:$GT$59,120,FALSE)))</f>
        <v/>
      </c>
      <c r="BZ181" s="1262" t="str">
        <f t="shared" si="154"/>
        <v/>
      </c>
      <c r="CA181" s="1233" t="str">
        <f>IF('2.ชื่อนักเรียน'!R46="มส","มส",IF('2.ชื่อนักเรียน'!R46="ร","ร",IF('2.ชื่อนักเรียน'!R46="ย้าย","ย้าย",IF($B181="","",IF(BZ181="","",IF(BZ181&gt;=75,"เชี่ยวชาญ",IF(BZ181&gt;=65,"ชำนาญ",IF(BZ181&gt;=55,"พัฒนา",IF(BZ181&gt;=50,"เริ่มต้น","ไม่ผ่าน")))))))))</f>
        <v/>
      </c>
      <c r="CB181" s="1233" t="str">
        <f>IF($A$139&lt;&gt;"ชั้น"&amp;'01.ข้อมูลเบื้องต้น'!$H$2,"",IF(VLOOKUP($A181,'02.คีย์เทอม1'!$A$10:$GT$59,125,FALSE)="","",VLOOKUP($A181,'02.คีย์เทอม1'!$A$10:$GT$59,125,FALSE)))</f>
        <v/>
      </c>
      <c r="CC181" s="1233" t="str">
        <f>IF($A$139&lt;&gt;"ชั้น"&amp;'01.ข้อมูลเบื้องต้น'!$H$2,"",IF(VLOOKUP($A181,'03.คีย์เทอม2'!$A$10:$GT$59,125,FALSE)="","",VLOOKUP($A181,'03.คีย์เทอม2'!$A$10:$GT$59,125,FALSE)))</f>
        <v/>
      </c>
      <c r="CD181" s="1262" t="str">
        <f t="shared" si="155"/>
        <v/>
      </c>
      <c r="CE181" s="1233" t="str">
        <f>IF('2.ชื่อนักเรียน'!R46="มส","มส",IF('2.ชื่อนักเรียน'!R46="ร","ร",IF('2.ชื่อนักเรียน'!R46="ย้าย","ย้าย",IF($B181="","",IF(CD181="","",IF(CD181&gt;=75,"เชี่ยวชาญ",IF(CD181&gt;=65,"ชำนาญ",IF(CD181&gt;=55,"พัฒนา",IF(CD181&gt;=50,"เริ่มต้น","ไม่ผ่าน")))))))))</f>
        <v/>
      </c>
      <c r="CF181" s="1233" t="str">
        <f>IF($A$139&lt;&gt;"ชั้น"&amp;'01.ข้อมูลเบื้องต้น'!$H$2,"",IF(VLOOKUP($A181,'02.คีย์เทอม1'!$A$10:$GT$59,130,FALSE)="","",VLOOKUP($A181,'02.คีย์เทอม1'!$A$10:$GT$59,130,FALSE)))</f>
        <v/>
      </c>
      <c r="CG181" s="1233" t="str">
        <f>IF($A$139&lt;&gt;"ชั้น"&amp;'01.ข้อมูลเบื้องต้น'!$H$2,"",IF(VLOOKUP($A181,'03.คีย์เทอม2'!$A$10:$GT$59,130,FALSE)="","",VLOOKUP($A181,'03.คีย์เทอม2'!$A$10:$GT$59,130,FALSE)))</f>
        <v/>
      </c>
      <c r="CH181" s="1262" t="str">
        <f t="shared" si="156"/>
        <v/>
      </c>
      <c r="CI181" s="1233" t="str">
        <f>IF('2.ชื่อนักเรียน'!R46="มส","มส",IF('2.ชื่อนักเรียน'!R46="ร","ร",IF('2.ชื่อนักเรียน'!R46="ย้าย","ย้าย",IF($B181="","",IF(CH181="","",IF(CH181&gt;=75,"เชี่ยวชาญ",IF(CH181&gt;=65,"ชำนาญ",IF(CH181&gt;=55,"พัฒนา",IF(CH181&gt;=50,"เริ่มต้น","ไม่ผ่าน")))))))))</f>
        <v/>
      </c>
      <c r="CJ181" s="1233" t="str">
        <f>IF($A$139&lt;&gt;"ชั้น"&amp;'01.ข้อมูลเบื้องต้น'!$H$2,"",IF(VLOOKUP($A181,'02.คีย์เทอม1'!$A$10:$GT$59,135,FALSE)="","",VLOOKUP($A181,'02.คีย์เทอม1'!$A$10:$GT$59,135,FALSE)))</f>
        <v/>
      </c>
      <c r="CK181" s="1233" t="str">
        <f>IF($A$139&lt;&gt;"ชั้น"&amp;'01.ข้อมูลเบื้องต้น'!$H$2,"",IF(VLOOKUP($A181,'03.คีย์เทอม2'!$A$10:$GT$59,135,FALSE)="","",VLOOKUP($A181,'03.คีย์เทอม2'!$A$10:$GT$59,135,FALSE)))</f>
        <v/>
      </c>
      <c r="CL181" s="1262" t="str">
        <f t="shared" si="157"/>
        <v/>
      </c>
      <c r="CM181" s="1233" t="str">
        <f>IF('2.ชื่อนักเรียน'!R46="มส","มส",IF('2.ชื่อนักเรียน'!R46="ร","ร",IF('2.ชื่อนักเรียน'!R46="ย้าย","ย้าย",IF($B181="","",IF(CL181="","",IF(CL181&gt;=75,"เชี่ยวชาญ",IF(CL181&gt;=65,"ชำนาญ",IF(CL181&gt;=55,"พัฒนา",IF(CL181&gt;=50,"เริ่มต้น","ไม่ผ่าน")))))))))</f>
        <v/>
      </c>
      <c r="CN181" s="1233" t="str">
        <f>IF($A$139&lt;&gt;"ชั้น"&amp;'01.ข้อมูลเบื้องต้น'!$H$2,"",IF(VLOOKUP($A181,'02.คีย์เทอม1'!$A$10:$GT$59,140,FALSE)="","",VLOOKUP($A181,'02.คีย์เทอม1'!$A$10:$GT$59,140,FALSE)))</f>
        <v/>
      </c>
      <c r="CO181" s="1233" t="str">
        <f>IF($A$139&lt;&gt;"ชั้น"&amp;'01.ข้อมูลเบื้องต้น'!$H$2,"",IF(VLOOKUP($A181,'03.คีย์เทอม2'!$A$10:$GT$59,140,FALSE)="","",VLOOKUP($A181,'03.คีย์เทอม2'!$A$10:$GT$59,140,FALSE)))</f>
        <v/>
      </c>
      <c r="CP181" s="1262" t="str">
        <f t="shared" si="158"/>
        <v/>
      </c>
      <c r="CQ181" s="1233" t="str">
        <f>IF('2.ชื่อนักเรียน'!R46="มส","มส",IF('2.ชื่อนักเรียน'!R46="ร","ร",IF('2.ชื่อนักเรียน'!R46="ย้าย","ย้าย",IF($B181="","",IF(CP181="","",IF(CP181&gt;=75,"เชี่ยวชาญ",IF(CP181&gt;=65,"ชำนาญ",IF(CP181&gt;=55,"พัฒนา",IF(CP181&gt;=50,"เริ่มต้น","ไม่ผ่าน")))))))))</f>
        <v/>
      </c>
      <c r="CR181" s="1233" t="str">
        <f>IF($A$139&lt;&gt;"ชั้น"&amp;'01.ข้อมูลเบื้องต้น'!$H$2,"",IF(VLOOKUP($A181,'02.คีย์เทอม1'!$A$10:$GT$59,145,FALSE)="","",VLOOKUP($A181,'02.คีย์เทอม1'!$A$10:$GT$59,145,FALSE)))</f>
        <v/>
      </c>
      <c r="CS181" s="1233" t="str">
        <f>IF($A$139&lt;&gt;"ชั้น"&amp;'01.ข้อมูลเบื้องต้น'!$H$2,"",IF(VLOOKUP($A181,'03.คีย์เทอม2'!$A$10:$GT$59,145,FALSE)="","",VLOOKUP($A181,'03.คีย์เทอม2'!$A$10:$GT$59,145,FALSE)))</f>
        <v/>
      </c>
      <c r="CT181" s="1262" t="str">
        <f t="shared" si="159"/>
        <v/>
      </c>
      <c r="CU181" s="1233" t="str">
        <f>IF('2.ชื่อนักเรียน'!R46="มส","มส",IF('2.ชื่อนักเรียน'!R46="ร","ร",IF('2.ชื่อนักเรียน'!R46="ย้าย","ย้าย",IF($B181="","",IF(CT181="","",IF(CT181&gt;=75,"เชี่ยวชาญ",IF(CT181&gt;=65,"ชำนาญ",IF(CT181&gt;=55,"พัฒนา",IF(CT181&gt;=50,"เริ่มต้น","ไม่ผ่าน")))))))))</f>
        <v/>
      </c>
      <c r="CV181" s="1233" t="str">
        <f>IF($A$139&lt;&gt;"ชั้น"&amp;'01.ข้อมูลเบื้องต้น'!$H$2,"",IF(VLOOKUP($A181,'02.คีย์เทอม1'!$A$10:$GT$59,150,FALSE)="","",VLOOKUP($A181,'02.คีย์เทอม1'!$A$10:$GT$59,150,FALSE)))</f>
        <v/>
      </c>
      <c r="CW181" s="1233" t="str">
        <f>IF($A$139&lt;&gt;"ชั้น"&amp;'01.ข้อมูลเบื้องต้น'!$H$2,"",IF(VLOOKUP($A181,'03.คีย์เทอม2'!$A$10:$GT$59,150,FALSE)="","",VLOOKUP($A181,'03.คีย์เทอม2'!$A$10:$GT$59,150,FALSE)))</f>
        <v/>
      </c>
      <c r="CX181" s="1262" t="str">
        <f t="shared" si="160"/>
        <v/>
      </c>
      <c r="CY181" s="1233" t="str">
        <f>IF('2.ชื่อนักเรียน'!R46="มส","มส",IF('2.ชื่อนักเรียน'!R46="ร","ร",IF('2.ชื่อนักเรียน'!R46="ย้าย","ย้าย",IF($B181="","",IF(CX181="","",IF(CX181&gt;=75,"เชี่ยวชาญ",IF(CX181&gt;=65,"ชำนาญ",IF(CX181&gt;=55,"พัฒนา",IF(CX181&gt;=50,"เริ่มต้น","ไม่ผ่าน")))))))))</f>
        <v/>
      </c>
      <c r="CZ181" s="1233" t="str">
        <f>IF($A$139&lt;&gt;"ชั้น"&amp;'01.ข้อมูลเบื้องต้น'!$H$2,"",IF(VLOOKUP($A181,'02.คีย์เทอม1'!$A$10:$GT$59,155,FALSE)="","",VLOOKUP($A181,'02.คีย์เทอม1'!$A$10:$GT$59,155,FALSE)))</f>
        <v/>
      </c>
      <c r="DA181" s="1233" t="str">
        <f>IF($A$139&lt;&gt;"ชั้น"&amp;'01.ข้อมูลเบื้องต้น'!$H$2,"",IF(VLOOKUP($A181,'03.คีย์เทอม2'!$A$10:$GT$59,155,FALSE)="","",VLOOKUP($A181,'03.คีย์เทอม2'!$A$10:$GT$59,155,FALSE)))</f>
        <v/>
      </c>
      <c r="DB181" s="1262" t="str">
        <f t="shared" si="161"/>
        <v/>
      </c>
      <c r="DC181" s="1233" t="str">
        <f>IF('2.ชื่อนักเรียน'!R46="มส","มส",IF('2.ชื่อนักเรียน'!R46="ร","ร",IF('2.ชื่อนักเรียน'!R46="ย้าย","ย้าย",IF($B181="","",IF(DB181="","",IF(DB181&gt;=75,"เชี่ยวชาญ",IF(DB181&gt;=65,"ชำนาญ",IF(DB181&gt;=55,"พัฒนา",IF(DB181&gt;=50,"เริ่มต้น","ไม่ผ่าน")))))))))</f>
        <v/>
      </c>
      <c r="DD181" s="1233" t="str">
        <f>IF($A$139&lt;&gt;"ชั้น"&amp;'01.ข้อมูลเบื้องต้น'!$H$2,"",IF(VLOOKUP($A181,'02.คีย์เทอม1'!$A$10:$GT$59,160,FALSE)="","",VLOOKUP($A181,'02.คีย์เทอม1'!$A$10:$GT$59,160,FALSE)))</f>
        <v/>
      </c>
      <c r="DE181" s="1233" t="str">
        <f>IF($A$139&lt;&gt;"ชั้น"&amp;'01.ข้อมูลเบื้องต้น'!$H$2,"",IF(VLOOKUP($A181,'03.คีย์เทอม2'!$A$10:$GT$59,160,FALSE)="","",VLOOKUP($A181,'03.คีย์เทอม2'!$A$10:$GT$59,160,FALSE)))</f>
        <v/>
      </c>
      <c r="DF181" s="1262" t="str">
        <f t="shared" si="162"/>
        <v/>
      </c>
      <c r="DG181" s="1233" t="str">
        <f>IF('2.ชื่อนักเรียน'!R46="มส","มส",IF('2.ชื่อนักเรียน'!R46="ร","ร",IF('2.ชื่อนักเรียน'!R46="ย้าย","ย้าย",IF($B181="","",IF(DF181="","",IF(DF181&gt;=75,"เชี่ยวชาญ",IF(DF181&gt;=65,"ชำนาญ",IF(DF181&gt;=55,"พัฒนา",IF(DF181&gt;=50,"เริ่มต้น","ไม่ผ่าน")))))))))</f>
        <v/>
      </c>
      <c r="DH181" s="1233" t="str">
        <f>IF($A$139&lt;&gt;"ชั้น"&amp;'01.ข้อมูลเบื้องต้น'!$H$2,"",IF(VLOOKUP($A181,'02.คีย์เทอม1'!$A$10:$GT$59,165,FALSE)="","",VLOOKUP($A181,'02.คีย์เทอม1'!$A$10:$GT$59,165,FALSE)))</f>
        <v/>
      </c>
      <c r="DI181" s="1233" t="str">
        <f>IF($A$139&lt;&gt;"ชั้น"&amp;'01.ข้อมูลเบื้องต้น'!$H$2,"",IF(VLOOKUP($A181,'03.คีย์เทอม2'!$A$10:$GT$59,165,FALSE)="","",VLOOKUP($A181,'03.คีย์เทอม2'!$A$10:$GT$59,165,FALSE)))</f>
        <v/>
      </c>
      <c r="DJ181" s="1262" t="str">
        <f t="shared" si="163"/>
        <v/>
      </c>
      <c r="DK181" s="1233" t="str">
        <f>IF('2.ชื่อนักเรียน'!R46="มส","มส",IF('2.ชื่อนักเรียน'!R46="ร","ร",IF('2.ชื่อนักเรียน'!R46="ย้าย","ย้าย",IF($B181="","",IF(DJ181="","",IF(DJ181&gt;=75,"เชี่ยวชาญ",IF(DJ181&gt;=65,"ชำนาญ",IF(DJ181&gt;=55,"พัฒนา",IF(DJ181&gt;=50,"เริ่มต้น","ไม่ผ่าน")))))))))</f>
        <v/>
      </c>
      <c r="DL181" s="1233" t="str">
        <f>IF($A$139&lt;&gt;"ชั้น"&amp;'01.ข้อมูลเบื้องต้น'!$H$2,"",IF(VLOOKUP($A181,'02.คีย์เทอม1'!$A$10:$GT$59,170,FALSE)="","",VLOOKUP($A181,'02.คีย์เทอม1'!$A$10:$GT$59,170,FALSE)))</f>
        <v/>
      </c>
      <c r="DM181" s="1233" t="str">
        <f>IF($A$139&lt;&gt;"ชั้น"&amp;'01.ข้อมูลเบื้องต้น'!$H$2,"",IF(VLOOKUP($A181,'03.คีย์เทอม2'!$A$10:$GT$59,170,FALSE)="","",VLOOKUP($A181,'03.คีย์เทอม2'!$A$10:$GT$59,170,FALSE)))</f>
        <v/>
      </c>
      <c r="DN181" s="1262" t="str">
        <f t="shared" si="164"/>
        <v/>
      </c>
      <c r="DO181" s="1233" t="str">
        <f>IF('2.ชื่อนักเรียน'!R46="มส","มส",IF('2.ชื่อนักเรียน'!R46="ร","ร",IF('2.ชื่อนักเรียน'!R46="ย้าย","ย้าย",IF($B181="","",IF(DN181="","",IF(DN181&gt;=75,"เชี่ยวชาญ",IF(DN181&gt;=65,"ชำนาญ",IF(DN181&gt;=55,"พัฒนา",IF(DN181&gt;=50,"เริ่มต้น","ไม่ผ่าน")))))))))</f>
        <v/>
      </c>
      <c r="DP181" s="1233" t="str">
        <f>IF($A$139&lt;&gt;"ชั้น"&amp;'01.ข้อมูลเบื้องต้น'!$H$2,"",IF(VLOOKUP($A181,'02.คีย์เทอม1'!$A$10:$GT$59,175,FALSE)="","",VLOOKUP($A181,'02.คีย์เทอม1'!$A$10:$GT$59,175,FALSE)))</f>
        <v/>
      </c>
      <c r="DQ181" s="1233" t="str">
        <f>IF($A$139&lt;&gt;"ชั้น"&amp;'01.ข้อมูลเบื้องต้น'!$H$2,"",IF(VLOOKUP($A181,'03.คีย์เทอม2'!$A$10:$GT$59,175,FALSE)="","",VLOOKUP($A181,'03.คีย์เทอม2'!$A$10:$GT$59,175,FALSE)))</f>
        <v/>
      </c>
      <c r="DR181" s="1262" t="str">
        <f t="shared" si="165"/>
        <v/>
      </c>
      <c r="DS181" s="1233" t="str">
        <f>IF('2.ชื่อนักเรียน'!R46="มส","มส",IF('2.ชื่อนักเรียน'!R46="ร","ร",IF('2.ชื่อนักเรียน'!R46="ย้าย","ย้าย",IF($B181="","",IF(DR181="","",IF(DR181&gt;=75,"เชี่ยวชาญ",IF(DR181&gt;=65,"ชำนาญ",IF(DR181&gt;=55,"พัฒนา",IF(DR181&gt;=50,"เริ่มต้น","ไม่ผ่าน")))))))))</f>
        <v/>
      </c>
      <c r="DT181" s="1233" t="str">
        <f>IF($A$139&lt;&gt;"ชั้น"&amp;'01.ข้อมูลเบื้องต้น'!$H$2,"",IF(VLOOKUP($A181,'02.คีย์เทอม1'!$A$10:$GT$59,180,FALSE)="","",VLOOKUP($A181,'02.คีย์เทอม1'!$A$10:$GT$59,180,FALSE)))</f>
        <v/>
      </c>
      <c r="DU181" s="1233" t="str">
        <f>IF($A$139&lt;&gt;"ชั้น"&amp;'01.ข้อมูลเบื้องต้น'!$H$2,"",IF(VLOOKUP($A181,'03.คีย์เทอม2'!$A$10:$GT$59,180,FALSE)="","",VLOOKUP($A181,'03.คีย์เทอม2'!$A$10:$GT$59,180,FALSE)))</f>
        <v/>
      </c>
      <c r="DV181" s="1262" t="str">
        <f t="shared" si="166"/>
        <v/>
      </c>
      <c r="DW181" s="1233" t="str">
        <f>IF('2.ชื่อนักเรียน'!R46="มส","มส",IF('2.ชื่อนักเรียน'!R46="ร","ร",IF('2.ชื่อนักเรียน'!R46="ย้าย","ย้าย",IF($B181="","",IF(DV181="","",IF(DV181&gt;=75,"เชี่ยวชาญ",IF(DV181&gt;=65,"ชำนาญ",IF(DV181&gt;=55,"พัฒนา",IF(DV181&gt;=50,"เริ่มต้น","ไม่ผ่าน")))))))))</f>
        <v/>
      </c>
    </row>
    <row r="182" spans="1:127" ht="16.8" customHeight="1">
      <c r="A182" s="1323">
        <v>37</v>
      </c>
      <c r="B182" s="1312" t="str">
        <f>IF('2.ชื่อนักเรียน'!C47="","",'2.ชื่อนักเรียน'!C47)</f>
        <v/>
      </c>
      <c r="C182" s="1313" t="str">
        <f>IF('2.ชื่อนักเรียน'!D47="","",'2.ชื่อนักเรียน'!D47)</f>
        <v/>
      </c>
      <c r="D182" s="1314" t="str">
        <f>IF($A$139&lt;&gt;"ชั้น"&amp;'01.ข้อมูลเบื้องต้น'!$H$2,"",IF(AK182="","",AK182))</f>
        <v/>
      </c>
      <c r="E182" s="1314" t="str">
        <f>IF($A$139&lt;&gt;"ชั้น"&amp;'01.ข้อมูลเบื้องต้น'!$H$2,"",IF(AO182="","",AO182))</f>
        <v/>
      </c>
      <c r="F182" s="1315" t="str">
        <f>IF($A$139&lt;&gt;"ชั้น"&amp;'01.ข้อมูลเบื้องต้น'!$H$2,"",IF(AS182="","",AS182))</f>
        <v/>
      </c>
      <c r="G182" s="1326" t="str">
        <f>IF($A$139&lt;&gt;"ชั้น"&amp;'01.ข้อมูลเบื้องต้น'!$H$2,"",IF(AW182="","",AW182))</f>
        <v/>
      </c>
      <c r="H182" s="1327" t="str">
        <f>IF($A$139&lt;&gt;"ชั้น"&amp;'01.ข้อมูลเบื้องต้น'!$H$2,"",IF(BA182="","",BA182))</f>
        <v/>
      </c>
      <c r="I182" s="1327" t="str">
        <f>IF($A$139&lt;&gt;"ชั้น"&amp;'01.ข้อมูลเบื้องต้น'!$H$2,"",IF(BE182="","",BE182))</f>
        <v/>
      </c>
      <c r="J182" s="1327" t="str">
        <f>IF($A$139&lt;&gt;"ชั้น"&amp;'01.ข้อมูลเบื้องต้น'!$H$2,"",IF(BI182="","",BI182))</f>
        <v/>
      </c>
      <c r="K182" s="1327" t="str">
        <f>IF($A$139&lt;&gt;"ชั้น"&amp;'01.ข้อมูลเบื้องต้น'!$H$2,"",IF(BM182="","",BM182))</f>
        <v/>
      </c>
      <c r="L182" s="1328" t="str">
        <f>IF($A$139&lt;&gt;"ชั้น"&amp;'01.ข้อมูลเบื้องต้น'!$H$2,"",IF(BO182="","",BO182))</f>
        <v/>
      </c>
      <c r="M182" s="1326" t="str">
        <f>IF($A$139&lt;&gt;"ชั้น"&amp;'01.ข้อมูลเบื้องต้น'!$H$2,"",IF(BS182="","",BS182))</f>
        <v/>
      </c>
      <c r="N182" s="1327" t="str">
        <f>IF($A$139&lt;&gt;"ชั้น"&amp;'01.ข้อมูลเบื้องต้น'!$H$2,"",IF(BW182="","",BW182))</f>
        <v/>
      </c>
      <c r="O182" s="1327" t="str">
        <f>IF($A$139&lt;&gt;"ชั้น"&amp;'01.ข้อมูลเบื้องต้น'!$H$2,"",IF(CA182="","",CA182))</f>
        <v/>
      </c>
      <c r="P182" s="1327" t="str">
        <f>IF($A$139&lt;&gt;"ชั้น"&amp;'01.ข้อมูลเบื้องต้น'!$H$2,"",IF(CE182="","",CE182))</f>
        <v/>
      </c>
      <c r="Q182" s="1327" t="str">
        <f>IF($A$139&lt;&gt;"ชั้น"&amp;'01.ข้อมูลเบื้องต้น'!$H$2,"",IF(CI182="","",CI182))</f>
        <v/>
      </c>
      <c r="R182" s="1327" t="str">
        <f>IF($A$139&lt;&gt;"ชั้น"&amp;'01.ข้อมูลเบื้องต้น'!$H$2,"",IF(CM182="","",CM182))</f>
        <v/>
      </c>
      <c r="S182" s="1327" t="str">
        <f>IF($A$139&lt;&gt;"ชั้น"&amp;'01.ข้อมูลเบื้องต้น'!$H$2,"",IF(CQ182="","",CQ182))</f>
        <v/>
      </c>
      <c r="T182" s="1327" t="str">
        <f>IF($A$139&lt;&gt;"ชั้น"&amp;'01.ข้อมูลเบื้องต้น'!$H$2,"",IF(CU182="","",CU182))</f>
        <v/>
      </c>
      <c r="U182" s="1327" t="str">
        <f>IF($A$139&lt;&gt;"ชั้น"&amp;'01.ข้อมูลเบื้องต้น'!$H$2,"",IF(CY182="","",CY182))</f>
        <v/>
      </c>
      <c r="V182" s="1327" t="str">
        <f>IF($A$139&lt;&gt;"ชั้น"&amp;'01.ข้อมูลเบื้องต้น'!$H$2,"",IF(DC182="","",DC182))</f>
        <v/>
      </c>
      <c r="W182" s="1327" t="str">
        <f>IF($A$139&lt;&gt;"ชั้น"&amp;'01.ข้อมูลเบื้องต้น'!$H$2,"",IF(DG182="","",DG182))</f>
        <v/>
      </c>
      <c r="X182" s="1327" t="str">
        <f>IF($A$139&lt;&gt;"ชั้น"&amp;'01.ข้อมูลเบื้องต้น'!$H$2,"",IF(DK182="","",DK182))</f>
        <v/>
      </c>
      <c r="Y182" s="1327" t="str">
        <f>IF($A$139&lt;&gt;"ชั้น"&amp;'01.ข้อมูลเบื้องต้น'!$H$2,"",IF(DO182="","",DO182))</f>
        <v/>
      </c>
      <c r="Z182" s="1327" t="str">
        <f>IF($A$139&lt;&gt;"ชั้น"&amp;'01.ข้อมูลเบื้องต้น'!$H$2,"",IF(DS182="","",DS182))</f>
        <v/>
      </c>
      <c r="AA182" s="1420" t="str">
        <f>IF($A$139&lt;&gt;"ชั้น"&amp;'01.ข้อมูลเบื้องต้น'!$H$2,"",IF(DW182="","",DW182))</f>
        <v/>
      </c>
      <c r="AB182" s="1330" t="str">
        <f>IF($A$139&lt;&gt;"ชั้น"&amp;'01.ข้อมูลเบื้องต้น'!$H$2,"",'7.พัฒนาผู้เรียน'!G47)</f>
        <v/>
      </c>
      <c r="AC182" s="1331" t="str">
        <f>IF($A$139&lt;&gt;"ชั้น"&amp;'01.ข้อมูลเบื้องต้น'!$H$2,"",'9.คุณลักษณะ'!I47)</f>
        <v/>
      </c>
      <c r="AH182" s="1233" t="str">
        <f>IF($A$139&lt;&gt;"ชั้น"&amp;'01.ข้อมูลเบื้องต้น'!$H$2,"",IF(VLOOKUP($A182,'02.คีย์เทอม1'!$A$10:$GT$59,189,FALSE)="","",VLOOKUP($A182,'02.คีย์เทอม1'!$A$10:$GT$59,189,FALSE)))</f>
        <v/>
      </c>
      <c r="AI182" s="1233" t="str">
        <f>IF($A$139&lt;&gt;"ชั้น"&amp;'01.ข้อมูลเบื้องต้น'!$H$2,"",IF(VLOOKUP($A182,'03.คีย์เทอม2'!$A$10:$GT$59,189,FALSE)="","",VLOOKUP($A182,'03.คีย์เทอม2'!$A$10:$GT$59,189,FALSE)))</f>
        <v/>
      </c>
      <c r="AJ182" s="1262" t="str">
        <f t="shared" si="120"/>
        <v/>
      </c>
      <c r="AK182" s="1233" t="str">
        <f>IF('2.ชื่อนักเรียน'!R47="มส","มส",IF('2.ชื่อนักเรียน'!R47="ร","ร",IF('2.ชื่อนักเรียน'!R47="ย้าย","ย้าย",IF($B182="","",IF(AJ182="","",IF(AJ182&gt;=75,"เชี่ยวชาญ",IF(AJ182&gt;=65,"ชำนาญ",IF(AJ182&gt;=55,"พัฒนา",IF(AJ182&gt;=50,"เริ่มต้น","ไม่ผ่าน")))))))))</f>
        <v/>
      </c>
      <c r="AL182" s="1233" t="str">
        <f>IF($A$139&lt;&gt;"ชั้น"&amp;'01.ข้อมูลเบื้องต้น'!$H$2,"",IF(VLOOKUP($A182,'02.คีย์เทอม1'!$A$10:$GT$59,193,FALSE)="","",VLOOKUP($A182,'02.คีย์เทอม1'!$A$10:$GT$59,193,FALSE)))</f>
        <v/>
      </c>
      <c r="AM182" s="1233" t="str">
        <f>IF($A$139&lt;&gt;"ชั้น"&amp;'01.ข้อมูลเบื้องต้น'!$H$2,"",IF(VLOOKUP($A182,'03.คีย์เทอม2'!$A$10:$GT$59,193,FALSE)="","",VLOOKUP($A182,'03.คีย์เทอม2'!$A$10:$GT$59,193,FALSE)))</f>
        <v/>
      </c>
      <c r="AN182" s="1262" t="str">
        <f t="shared" si="144"/>
        <v/>
      </c>
      <c r="AO182" s="1233" t="str">
        <f>IF('2.ชื่อนักเรียน'!R47="มส","มส",IF('2.ชื่อนักเรียน'!R47="ร","ร",IF('2.ชื่อนักเรียน'!R47="ย้าย","ย้าย",IF($B182="","",IF(AN182="","",IF(AN182&gt;=75,"เชี่ยวชาญ",IF(AN182&gt;=65,"ชำนาญ",IF(AN182&gt;=55,"พัฒนา",IF(AN182&gt;=50,"เริ่มต้น","ไม่ผ่าน")))))))))</f>
        <v/>
      </c>
      <c r="AP182" s="1233" t="str">
        <f>IF($A$139&lt;&gt;"ชั้น"&amp;'01.ข้อมูลเบื้องต้น'!$H$2,"",IF(VLOOKUP($A182,'02.คีย์เทอม1'!$A$10:$GT$59,195,FALSE)="","",VLOOKUP($A182,'02.คีย์เทอม1'!$A$10:$GT$59,195,FALSE)))</f>
        <v/>
      </c>
      <c r="AQ182" s="1233" t="str">
        <f>IF($A$139&lt;&gt;"ชั้น"&amp;'01.ข้อมูลเบื้องต้น'!$H$2,"",IF(VLOOKUP($A182,'03.คีย์เทอม2'!$A$10:$GT$59,195,FALSE)="","",VLOOKUP($A182,'03.คีย์เทอม2'!$A$10:$GT$59,195,FALSE)))</f>
        <v/>
      </c>
      <c r="AR182" s="1262" t="str">
        <f t="shared" si="145"/>
        <v/>
      </c>
      <c r="AS182" s="1233" t="str">
        <f>IF('2.ชื่อนักเรียน'!R47="มส","มส",IF('2.ชื่อนักเรียน'!R47="ร","ร",IF('2.ชื่อนักเรียน'!R47="ย้าย","ย้าย",IF($B182="","",IF(AR182="","",IF(AR182&gt;=75,"เชี่ยวชาญ",IF(AR182&gt;=65,"ชำนาญ",IF(AR182&gt;=55,"พัฒนา",IF(AR182&gt;=50,"เริ่มต้น","ไม่ผ่าน")))))))))</f>
        <v/>
      </c>
      <c r="AT182" s="1233" t="str">
        <f>IF($A$139&lt;&gt;"ชั้น"&amp;'01.ข้อมูลเบื้องต้น'!$H$2,"",IF(VLOOKUP($A182,'02.คีย์เทอม1'!$A$10:$GT$59,196,FALSE)="","",VLOOKUP($A182,'02.คีย์เทอม1'!$A$10:$GT$59,196,FALSE)))</f>
        <v/>
      </c>
      <c r="AU182" s="1233" t="str">
        <f>IF($A$139&lt;&gt;"ชั้น"&amp;'01.ข้อมูลเบื้องต้น'!$H$2,"",IF(VLOOKUP($A182,'03.คีย์เทอม2'!$A$10:$GT$59,196,FALSE)="","",VLOOKUP($A182,'03.คีย์เทอม2'!$A$10:$GT$59,196,FALSE)))</f>
        <v/>
      </c>
      <c r="AV182" s="1262" t="str">
        <f t="shared" si="146"/>
        <v/>
      </c>
      <c r="AW182" s="1233" t="str">
        <f>IF('2.ชื่อนักเรียน'!R47="มส","มส",IF('2.ชื่อนักเรียน'!R47="ร","ร",IF('2.ชื่อนักเรียน'!R47="ย้าย","ย้าย",IF($B182="","",IF(AV182="","",IF(AV182&gt;=75,"เชี่ยวชาญ",IF(AV182&gt;=65,"ชำนาญ",IF(AV182&gt;=55,"พัฒนา",IF(AV182&gt;=50,"เริ่มต้น","ไม่ผ่าน")))))))))</f>
        <v/>
      </c>
      <c r="AX182" s="1233" t="str">
        <f>IF($A$139&lt;&gt;"ชั้น"&amp;'01.ข้อมูลเบื้องต้น'!$H$2,"",IF(VLOOKUP($A182,'02.คีย์เทอม1'!$A$10:$GT$59,197,FALSE)="","",VLOOKUP($A182,'02.คีย์เทอม1'!$A$10:$GT$59,197,FALSE)))</f>
        <v/>
      </c>
      <c r="AY182" s="1233" t="str">
        <f>IF($A$139&lt;&gt;"ชั้น"&amp;'01.ข้อมูลเบื้องต้น'!$H$2,"",IF(VLOOKUP($A182,'03.คีย์เทอม2'!$A$10:$GT$59,197,FALSE)="","",VLOOKUP($A182,'03.คีย์เทอม2'!$A$10:$GT$59,197,FALSE)))</f>
        <v/>
      </c>
      <c r="AZ182" s="1262" t="str">
        <f t="shared" si="147"/>
        <v/>
      </c>
      <c r="BA182" s="1233" t="str">
        <f>IF('2.ชื่อนักเรียน'!R47="มส","มส",IF('2.ชื่อนักเรียน'!R47="ร","ร",IF('2.ชื่อนักเรียน'!R47="ย้าย","ย้าย",IF($B182="","",IF(AZ182="","",IF(AZ182&gt;=75,"เชี่ยวชาญ",IF(AZ182&gt;=65,"ชำนาญ",IF(AZ182&gt;=55,"พัฒนา",IF(AZ182&gt;=50,"เริ่มต้น","ไม่ผ่าน")))))))))</f>
        <v/>
      </c>
      <c r="BB182" s="1233" t="str">
        <f>IF($A$139&lt;&gt;"ชั้น"&amp;'01.ข้อมูลเบื้องต้น'!$H$2,"",IF(VLOOKUP($A182,'02.คีย์เทอม1'!$A$10:$GT$59,198,FALSE)="","",VLOOKUP($A182,'02.คีย์เทอม1'!$A$10:$GT$59,198,FALSE)))</f>
        <v/>
      </c>
      <c r="BC182" s="1233" t="str">
        <f>IF($A$139&lt;&gt;"ชั้น"&amp;'01.ข้อมูลเบื้องต้น'!$H$2,"",IF(VLOOKUP($A182,'03.คีย์เทอม2'!$A$10:$GT$59,198,FALSE)="","",VLOOKUP($A182,'03.คีย์เทอม2'!$A$10:$GT$59,198,FALSE)))</f>
        <v/>
      </c>
      <c r="BD182" s="1262" t="str">
        <f t="shared" si="148"/>
        <v/>
      </c>
      <c r="BE182" s="1233" t="str">
        <f>IF('2.ชื่อนักเรียน'!R47="มส","มส",IF('2.ชื่อนักเรียน'!R47="ร","ร",IF('2.ชื่อนักเรียน'!R47="ย้าย","ย้าย",IF($B182="","",IF(BD182="","",IF(BD182&gt;=75,"เชี่ยวชาญ",IF(BD182&gt;=65,"ชำนาญ",IF(BD182&gt;=55,"พัฒนา",IF(BD182&gt;=50,"เริ่มต้น","ไม่ผ่าน")))))))))</f>
        <v/>
      </c>
      <c r="BF182" s="1233" t="str">
        <f>IF($A$139&lt;&gt;"ชั้น"&amp;'01.ข้อมูลเบื้องต้น'!$H$2,"",IF(VLOOKUP($A182,'02.คีย์เทอม1'!$A$10:$GT$59,199,FALSE)="","",VLOOKUP($A182,'02.คีย์เทอม1'!$A$10:$GT$59,199,FALSE)))</f>
        <v/>
      </c>
      <c r="BG182" s="1233" t="str">
        <f>IF($A$139&lt;&gt;"ชั้น"&amp;'01.ข้อมูลเบื้องต้น'!$H$2,"",IF(VLOOKUP($A182,'03.คีย์เทอม2'!$A$10:$GT$59,199,FALSE)="","",VLOOKUP($A182,'03.คีย์เทอม2'!$A$10:$GT$59,199,FALSE)))</f>
        <v/>
      </c>
      <c r="BH182" s="1262" t="str">
        <f t="shared" si="149"/>
        <v/>
      </c>
      <c r="BI182" s="1233" t="str">
        <f>IF('2.ชื่อนักเรียน'!R47="มส","มส",IF('2.ชื่อนักเรียน'!R47="ร","ร",IF('2.ชื่อนักเรียน'!R47="ย้าย","ย้าย",IF($B182="","",IF(BH182="","",IF(BH182&gt;=75,"เชี่ยวชาญ",IF(BH182&gt;=65,"ชำนาญ",IF(BH182&gt;=55,"พัฒนา",IF(BH182&gt;=50,"เริ่มต้น","ไม่ผ่าน")))))))))</f>
        <v/>
      </c>
      <c r="BJ182" s="1233" t="str">
        <f>IF($A$139&lt;&gt;"ชั้น"&amp;'01.ข้อมูลเบื้องต้น'!$H$2,"",IF(VLOOKUP($A182,'02.คีย์เทอม1'!$A$10:$GT$59,200,FALSE)="","",VLOOKUP($A182,'02.คีย์เทอม1'!$A$10:$GT$59,200,FALSE)))</f>
        <v/>
      </c>
      <c r="BK182" s="1233" t="str">
        <f>IF($A$139&lt;&gt;"ชั้น"&amp;'01.ข้อมูลเบื้องต้น'!$H$2,"",IF(VLOOKUP($A182,'03.คีย์เทอม2'!$A$10:$GT$59,200,FALSE)="","",VLOOKUP($A182,'03.คีย์เทอม2'!$A$10:$GT$59,200,FALSE)))</f>
        <v/>
      </c>
      <c r="BL182" s="1262" t="str">
        <f t="shared" si="150"/>
        <v/>
      </c>
      <c r="BM182" s="1233" t="str">
        <f>IF('2.ชื่อนักเรียน'!R47="มส","มส",IF('2.ชื่อนักเรียน'!R47="ร","ร",IF('2.ชื่อนักเรียน'!R47="ย้าย","ย้าย",IF($B182="","",IF(BL182="","",IF(BL182&gt;=75,"เชี่ยวชาญ",IF(BL182&gt;=65,"ชำนาญ",IF(BL182&gt;=55,"พัฒนา",IF(BL182&gt;=50,"เริ่มต้น","ไม่ผ่าน")))))))))</f>
        <v/>
      </c>
      <c r="BN182" s="1262" t="str">
        <f t="shared" si="151"/>
        <v/>
      </c>
      <c r="BO182" s="1233" t="str">
        <f>IF('2.ชื่อนักเรียน'!R47="มส","มส",IF('2.ชื่อนักเรียน'!R47="ร","ร",IF('2.ชื่อนักเรียน'!R47="ย้าย","ย้าย",IF($B182="","",IF(BN182="","",IF(BN182&gt;=75,"เชี่ยวชาญ",IF(BN182&gt;=65,"ชำนาญ",IF(BN182&gt;=55,"พัฒนา",IF(BN182&gt;=50,"เริ่มต้น","ไม่ผ่าน")))))))))</f>
        <v/>
      </c>
      <c r="BP182" s="1233" t="str">
        <f>IF($A$139&lt;&gt;"ชั้น"&amp;'01.ข้อมูลเบื้องต้น'!$H$2,"",IF(VLOOKUP($A182,'02.คีย์เทอม1'!$A$10:$GT$59,110,FALSE)="","",VLOOKUP($A182,'02.คีย์เทอม1'!$A$10:$GT$59,110,FALSE)))</f>
        <v/>
      </c>
      <c r="BQ182" s="1233" t="str">
        <f>IF($A$139&lt;&gt;"ชั้น"&amp;'01.ข้อมูลเบื้องต้น'!$H$2,"",IF(VLOOKUP($A182,'03.คีย์เทอม2'!$A$10:$GT$59,110,FALSE)="","",VLOOKUP($A182,'03.คีย์เทอม2'!$A$10:$GT$59,110,FALSE)))</f>
        <v/>
      </c>
      <c r="BR182" s="1262" t="str">
        <f t="shared" si="152"/>
        <v/>
      </c>
      <c r="BS182" s="1233" t="str">
        <f>IF('2.ชื่อนักเรียน'!R47="มส","มส",IF('2.ชื่อนักเรียน'!R47="ร","ร",IF('2.ชื่อนักเรียน'!R47="ย้าย","ย้าย",IF($B182="","",IF(BR182="","",IF(BR182&gt;=75,"เชี่ยวชาญ",IF(BR182&gt;=65,"ชำนาญ",IF(BR182&gt;=55,"พัฒนา",IF(BR182&gt;=50,"เริ่มต้น","ไม่ผ่าน")))))))))</f>
        <v/>
      </c>
      <c r="BT182" s="1233" t="str">
        <f>IF($A$139&lt;&gt;"ชั้น"&amp;'01.ข้อมูลเบื้องต้น'!$H$2,"",IF(VLOOKUP($A182,'02.คีย์เทอม1'!$A$10:$GT$59,115,FALSE)="","",VLOOKUP($A182,'02.คีย์เทอม1'!$A$10:$GT$59,115,FALSE)))</f>
        <v/>
      </c>
      <c r="BU182" s="1233" t="str">
        <f>IF($A$139&lt;&gt;"ชั้น"&amp;'01.ข้อมูลเบื้องต้น'!$H$2,"",IF(VLOOKUP($A182,'03.คีย์เทอม2'!$A$10:$GT$59,115,FALSE)="","",VLOOKUP($A182,'03.คีย์เทอม2'!$A$10:$GT$59,115,FALSE)))</f>
        <v/>
      </c>
      <c r="BV182" s="1262" t="str">
        <f t="shared" si="153"/>
        <v/>
      </c>
      <c r="BW182" s="1233" t="str">
        <f>IF('2.ชื่อนักเรียน'!R47="มส","มส",IF('2.ชื่อนักเรียน'!R47="ร","ร",IF('2.ชื่อนักเรียน'!R47="ย้าย","ย้าย",IF($B182="","",IF(BV182="","",IF(BV182&gt;=75,"เชี่ยวชาญ",IF(BV182&gt;=65,"ชำนาญ",IF(BV182&gt;=55,"พัฒนา",IF(BV182&gt;=50,"เริ่มต้น","ไม่ผ่าน")))))))))</f>
        <v/>
      </c>
      <c r="BX182" s="1233" t="str">
        <f>IF($A$139&lt;&gt;"ชั้น"&amp;'01.ข้อมูลเบื้องต้น'!$H$2,"",IF(VLOOKUP($A182,'02.คีย์เทอม1'!$A$10:$GT$59,120,FALSE)="","",VLOOKUP($A182,'02.คีย์เทอม1'!$A$10:$GT$59,120,FALSE)))</f>
        <v/>
      </c>
      <c r="BY182" s="1233" t="str">
        <f>IF($A$139&lt;&gt;"ชั้น"&amp;'01.ข้อมูลเบื้องต้น'!$H$2,"",IF(VLOOKUP($A182,'03.คีย์เทอม2'!$A$10:$GT$59,120,FALSE)="","",VLOOKUP($A182,'03.คีย์เทอม2'!$A$10:$GT$59,120,FALSE)))</f>
        <v/>
      </c>
      <c r="BZ182" s="1262" t="str">
        <f t="shared" si="154"/>
        <v/>
      </c>
      <c r="CA182" s="1233" t="str">
        <f>IF('2.ชื่อนักเรียน'!R47="มส","มส",IF('2.ชื่อนักเรียน'!R47="ร","ร",IF('2.ชื่อนักเรียน'!R47="ย้าย","ย้าย",IF($B182="","",IF(BZ182="","",IF(BZ182&gt;=75,"เชี่ยวชาญ",IF(BZ182&gt;=65,"ชำนาญ",IF(BZ182&gt;=55,"พัฒนา",IF(BZ182&gt;=50,"เริ่มต้น","ไม่ผ่าน")))))))))</f>
        <v/>
      </c>
      <c r="CB182" s="1233" t="str">
        <f>IF($A$139&lt;&gt;"ชั้น"&amp;'01.ข้อมูลเบื้องต้น'!$H$2,"",IF(VLOOKUP($A182,'02.คีย์เทอม1'!$A$10:$GT$59,125,FALSE)="","",VLOOKUP($A182,'02.คีย์เทอม1'!$A$10:$GT$59,125,FALSE)))</f>
        <v/>
      </c>
      <c r="CC182" s="1233" t="str">
        <f>IF($A$139&lt;&gt;"ชั้น"&amp;'01.ข้อมูลเบื้องต้น'!$H$2,"",IF(VLOOKUP($A182,'03.คีย์เทอม2'!$A$10:$GT$59,125,FALSE)="","",VLOOKUP($A182,'03.คีย์เทอม2'!$A$10:$GT$59,125,FALSE)))</f>
        <v/>
      </c>
      <c r="CD182" s="1262" t="str">
        <f t="shared" si="155"/>
        <v/>
      </c>
      <c r="CE182" s="1233" t="str">
        <f>IF('2.ชื่อนักเรียน'!R47="มส","มส",IF('2.ชื่อนักเรียน'!R47="ร","ร",IF('2.ชื่อนักเรียน'!R47="ย้าย","ย้าย",IF($B182="","",IF(CD182="","",IF(CD182&gt;=75,"เชี่ยวชาญ",IF(CD182&gt;=65,"ชำนาญ",IF(CD182&gt;=55,"พัฒนา",IF(CD182&gt;=50,"เริ่มต้น","ไม่ผ่าน")))))))))</f>
        <v/>
      </c>
      <c r="CF182" s="1233" t="str">
        <f>IF($A$139&lt;&gt;"ชั้น"&amp;'01.ข้อมูลเบื้องต้น'!$H$2,"",IF(VLOOKUP($A182,'02.คีย์เทอม1'!$A$10:$GT$59,130,FALSE)="","",VLOOKUP($A182,'02.คีย์เทอม1'!$A$10:$GT$59,130,FALSE)))</f>
        <v/>
      </c>
      <c r="CG182" s="1233" t="str">
        <f>IF($A$139&lt;&gt;"ชั้น"&amp;'01.ข้อมูลเบื้องต้น'!$H$2,"",IF(VLOOKUP($A182,'03.คีย์เทอม2'!$A$10:$GT$59,130,FALSE)="","",VLOOKUP($A182,'03.คีย์เทอม2'!$A$10:$GT$59,130,FALSE)))</f>
        <v/>
      </c>
      <c r="CH182" s="1262" t="str">
        <f t="shared" si="156"/>
        <v/>
      </c>
      <c r="CI182" s="1233" t="str">
        <f>IF('2.ชื่อนักเรียน'!R47="มส","มส",IF('2.ชื่อนักเรียน'!R47="ร","ร",IF('2.ชื่อนักเรียน'!R47="ย้าย","ย้าย",IF($B182="","",IF(CH182="","",IF(CH182&gt;=75,"เชี่ยวชาญ",IF(CH182&gt;=65,"ชำนาญ",IF(CH182&gt;=55,"พัฒนา",IF(CH182&gt;=50,"เริ่มต้น","ไม่ผ่าน")))))))))</f>
        <v/>
      </c>
      <c r="CJ182" s="1233" t="str">
        <f>IF($A$139&lt;&gt;"ชั้น"&amp;'01.ข้อมูลเบื้องต้น'!$H$2,"",IF(VLOOKUP($A182,'02.คีย์เทอม1'!$A$10:$GT$59,135,FALSE)="","",VLOOKUP($A182,'02.คีย์เทอม1'!$A$10:$GT$59,135,FALSE)))</f>
        <v/>
      </c>
      <c r="CK182" s="1233" t="str">
        <f>IF($A$139&lt;&gt;"ชั้น"&amp;'01.ข้อมูลเบื้องต้น'!$H$2,"",IF(VLOOKUP($A182,'03.คีย์เทอม2'!$A$10:$GT$59,135,FALSE)="","",VLOOKUP($A182,'03.คีย์เทอม2'!$A$10:$GT$59,135,FALSE)))</f>
        <v/>
      </c>
      <c r="CL182" s="1262" t="str">
        <f t="shared" si="157"/>
        <v/>
      </c>
      <c r="CM182" s="1233" t="str">
        <f>IF('2.ชื่อนักเรียน'!R47="มส","มส",IF('2.ชื่อนักเรียน'!R47="ร","ร",IF('2.ชื่อนักเรียน'!R47="ย้าย","ย้าย",IF($B182="","",IF(CL182="","",IF(CL182&gt;=75,"เชี่ยวชาญ",IF(CL182&gt;=65,"ชำนาญ",IF(CL182&gt;=55,"พัฒนา",IF(CL182&gt;=50,"เริ่มต้น","ไม่ผ่าน")))))))))</f>
        <v/>
      </c>
      <c r="CN182" s="1233" t="str">
        <f>IF($A$139&lt;&gt;"ชั้น"&amp;'01.ข้อมูลเบื้องต้น'!$H$2,"",IF(VLOOKUP($A182,'02.คีย์เทอม1'!$A$10:$GT$59,140,FALSE)="","",VLOOKUP($A182,'02.คีย์เทอม1'!$A$10:$GT$59,140,FALSE)))</f>
        <v/>
      </c>
      <c r="CO182" s="1233" t="str">
        <f>IF($A$139&lt;&gt;"ชั้น"&amp;'01.ข้อมูลเบื้องต้น'!$H$2,"",IF(VLOOKUP($A182,'03.คีย์เทอม2'!$A$10:$GT$59,140,FALSE)="","",VLOOKUP($A182,'03.คีย์เทอม2'!$A$10:$GT$59,140,FALSE)))</f>
        <v/>
      </c>
      <c r="CP182" s="1262" t="str">
        <f t="shared" si="158"/>
        <v/>
      </c>
      <c r="CQ182" s="1233" t="str">
        <f>IF('2.ชื่อนักเรียน'!R47="มส","มส",IF('2.ชื่อนักเรียน'!R47="ร","ร",IF('2.ชื่อนักเรียน'!R47="ย้าย","ย้าย",IF($B182="","",IF(CP182="","",IF(CP182&gt;=75,"เชี่ยวชาญ",IF(CP182&gt;=65,"ชำนาญ",IF(CP182&gt;=55,"พัฒนา",IF(CP182&gt;=50,"เริ่มต้น","ไม่ผ่าน")))))))))</f>
        <v/>
      </c>
      <c r="CR182" s="1233" t="str">
        <f>IF($A$139&lt;&gt;"ชั้น"&amp;'01.ข้อมูลเบื้องต้น'!$H$2,"",IF(VLOOKUP($A182,'02.คีย์เทอม1'!$A$10:$GT$59,145,FALSE)="","",VLOOKUP($A182,'02.คีย์เทอม1'!$A$10:$GT$59,145,FALSE)))</f>
        <v/>
      </c>
      <c r="CS182" s="1233" t="str">
        <f>IF($A$139&lt;&gt;"ชั้น"&amp;'01.ข้อมูลเบื้องต้น'!$H$2,"",IF(VLOOKUP($A182,'03.คีย์เทอม2'!$A$10:$GT$59,145,FALSE)="","",VLOOKUP($A182,'03.คีย์เทอม2'!$A$10:$GT$59,145,FALSE)))</f>
        <v/>
      </c>
      <c r="CT182" s="1262" t="str">
        <f t="shared" si="159"/>
        <v/>
      </c>
      <c r="CU182" s="1233" t="str">
        <f>IF('2.ชื่อนักเรียน'!R47="มส","มส",IF('2.ชื่อนักเรียน'!R47="ร","ร",IF('2.ชื่อนักเรียน'!R47="ย้าย","ย้าย",IF($B182="","",IF(CT182="","",IF(CT182&gt;=75,"เชี่ยวชาญ",IF(CT182&gt;=65,"ชำนาญ",IF(CT182&gt;=55,"พัฒนา",IF(CT182&gt;=50,"เริ่มต้น","ไม่ผ่าน")))))))))</f>
        <v/>
      </c>
      <c r="CV182" s="1233" t="str">
        <f>IF($A$139&lt;&gt;"ชั้น"&amp;'01.ข้อมูลเบื้องต้น'!$H$2,"",IF(VLOOKUP($A182,'02.คีย์เทอม1'!$A$10:$GT$59,150,FALSE)="","",VLOOKUP($A182,'02.คีย์เทอม1'!$A$10:$GT$59,150,FALSE)))</f>
        <v/>
      </c>
      <c r="CW182" s="1233" t="str">
        <f>IF($A$139&lt;&gt;"ชั้น"&amp;'01.ข้อมูลเบื้องต้น'!$H$2,"",IF(VLOOKUP($A182,'03.คีย์เทอม2'!$A$10:$GT$59,150,FALSE)="","",VLOOKUP($A182,'03.คีย์เทอม2'!$A$10:$GT$59,150,FALSE)))</f>
        <v/>
      </c>
      <c r="CX182" s="1262" t="str">
        <f t="shared" si="160"/>
        <v/>
      </c>
      <c r="CY182" s="1233" t="str">
        <f>IF('2.ชื่อนักเรียน'!R47="มส","มส",IF('2.ชื่อนักเรียน'!R47="ร","ร",IF('2.ชื่อนักเรียน'!R47="ย้าย","ย้าย",IF($B182="","",IF(CX182="","",IF(CX182&gt;=75,"เชี่ยวชาญ",IF(CX182&gt;=65,"ชำนาญ",IF(CX182&gt;=55,"พัฒนา",IF(CX182&gt;=50,"เริ่มต้น","ไม่ผ่าน")))))))))</f>
        <v/>
      </c>
      <c r="CZ182" s="1233" t="str">
        <f>IF($A$139&lt;&gt;"ชั้น"&amp;'01.ข้อมูลเบื้องต้น'!$H$2,"",IF(VLOOKUP($A182,'02.คีย์เทอม1'!$A$10:$GT$59,155,FALSE)="","",VLOOKUP($A182,'02.คีย์เทอม1'!$A$10:$GT$59,155,FALSE)))</f>
        <v/>
      </c>
      <c r="DA182" s="1233" t="str">
        <f>IF($A$139&lt;&gt;"ชั้น"&amp;'01.ข้อมูลเบื้องต้น'!$H$2,"",IF(VLOOKUP($A182,'03.คีย์เทอม2'!$A$10:$GT$59,155,FALSE)="","",VLOOKUP($A182,'03.คีย์เทอม2'!$A$10:$GT$59,155,FALSE)))</f>
        <v/>
      </c>
      <c r="DB182" s="1262" t="str">
        <f t="shared" si="161"/>
        <v/>
      </c>
      <c r="DC182" s="1233" t="str">
        <f>IF('2.ชื่อนักเรียน'!R47="มส","มส",IF('2.ชื่อนักเรียน'!R47="ร","ร",IF('2.ชื่อนักเรียน'!R47="ย้าย","ย้าย",IF($B182="","",IF(DB182="","",IF(DB182&gt;=75,"เชี่ยวชาญ",IF(DB182&gt;=65,"ชำนาญ",IF(DB182&gt;=55,"พัฒนา",IF(DB182&gt;=50,"เริ่มต้น","ไม่ผ่าน")))))))))</f>
        <v/>
      </c>
      <c r="DD182" s="1233" t="str">
        <f>IF($A$139&lt;&gt;"ชั้น"&amp;'01.ข้อมูลเบื้องต้น'!$H$2,"",IF(VLOOKUP($A182,'02.คีย์เทอม1'!$A$10:$GT$59,160,FALSE)="","",VLOOKUP($A182,'02.คีย์เทอม1'!$A$10:$GT$59,160,FALSE)))</f>
        <v/>
      </c>
      <c r="DE182" s="1233" t="str">
        <f>IF($A$139&lt;&gt;"ชั้น"&amp;'01.ข้อมูลเบื้องต้น'!$H$2,"",IF(VLOOKUP($A182,'03.คีย์เทอม2'!$A$10:$GT$59,160,FALSE)="","",VLOOKUP($A182,'03.คีย์เทอม2'!$A$10:$GT$59,160,FALSE)))</f>
        <v/>
      </c>
      <c r="DF182" s="1262" t="str">
        <f t="shared" si="162"/>
        <v/>
      </c>
      <c r="DG182" s="1233" t="str">
        <f>IF('2.ชื่อนักเรียน'!R47="มส","มส",IF('2.ชื่อนักเรียน'!R47="ร","ร",IF('2.ชื่อนักเรียน'!R47="ย้าย","ย้าย",IF($B182="","",IF(DF182="","",IF(DF182&gt;=75,"เชี่ยวชาญ",IF(DF182&gt;=65,"ชำนาญ",IF(DF182&gt;=55,"พัฒนา",IF(DF182&gt;=50,"เริ่มต้น","ไม่ผ่าน")))))))))</f>
        <v/>
      </c>
      <c r="DH182" s="1233" t="str">
        <f>IF($A$139&lt;&gt;"ชั้น"&amp;'01.ข้อมูลเบื้องต้น'!$H$2,"",IF(VLOOKUP($A182,'02.คีย์เทอม1'!$A$10:$GT$59,165,FALSE)="","",VLOOKUP($A182,'02.คีย์เทอม1'!$A$10:$GT$59,165,FALSE)))</f>
        <v/>
      </c>
      <c r="DI182" s="1233" t="str">
        <f>IF($A$139&lt;&gt;"ชั้น"&amp;'01.ข้อมูลเบื้องต้น'!$H$2,"",IF(VLOOKUP($A182,'03.คีย์เทอม2'!$A$10:$GT$59,165,FALSE)="","",VLOOKUP($A182,'03.คีย์เทอม2'!$A$10:$GT$59,165,FALSE)))</f>
        <v/>
      </c>
      <c r="DJ182" s="1262" t="str">
        <f t="shared" si="163"/>
        <v/>
      </c>
      <c r="DK182" s="1233" t="str">
        <f>IF('2.ชื่อนักเรียน'!R47="มส","มส",IF('2.ชื่อนักเรียน'!R47="ร","ร",IF('2.ชื่อนักเรียน'!R47="ย้าย","ย้าย",IF($B182="","",IF(DJ182="","",IF(DJ182&gt;=75,"เชี่ยวชาญ",IF(DJ182&gt;=65,"ชำนาญ",IF(DJ182&gt;=55,"พัฒนา",IF(DJ182&gt;=50,"เริ่มต้น","ไม่ผ่าน")))))))))</f>
        <v/>
      </c>
      <c r="DL182" s="1233" t="str">
        <f>IF($A$139&lt;&gt;"ชั้น"&amp;'01.ข้อมูลเบื้องต้น'!$H$2,"",IF(VLOOKUP($A182,'02.คีย์เทอม1'!$A$10:$GT$59,170,FALSE)="","",VLOOKUP($A182,'02.คีย์เทอม1'!$A$10:$GT$59,170,FALSE)))</f>
        <v/>
      </c>
      <c r="DM182" s="1233" t="str">
        <f>IF($A$139&lt;&gt;"ชั้น"&amp;'01.ข้อมูลเบื้องต้น'!$H$2,"",IF(VLOOKUP($A182,'03.คีย์เทอม2'!$A$10:$GT$59,170,FALSE)="","",VLOOKUP($A182,'03.คีย์เทอม2'!$A$10:$GT$59,170,FALSE)))</f>
        <v/>
      </c>
      <c r="DN182" s="1262" t="str">
        <f t="shared" si="164"/>
        <v/>
      </c>
      <c r="DO182" s="1233" t="str">
        <f>IF('2.ชื่อนักเรียน'!R47="มส","มส",IF('2.ชื่อนักเรียน'!R47="ร","ร",IF('2.ชื่อนักเรียน'!R47="ย้าย","ย้าย",IF($B182="","",IF(DN182="","",IF(DN182&gt;=75,"เชี่ยวชาญ",IF(DN182&gt;=65,"ชำนาญ",IF(DN182&gt;=55,"พัฒนา",IF(DN182&gt;=50,"เริ่มต้น","ไม่ผ่าน")))))))))</f>
        <v/>
      </c>
      <c r="DP182" s="1233" t="str">
        <f>IF($A$139&lt;&gt;"ชั้น"&amp;'01.ข้อมูลเบื้องต้น'!$H$2,"",IF(VLOOKUP($A182,'02.คีย์เทอม1'!$A$10:$GT$59,175,FALSE)="","",VLOOKUP($A182,'02.คีย์เทอม1'!$A$10:$GT$59,175,FALSE)))</f>
        <v/>
      </c>
      <c r="DQ182" s="1233" t="str">
        <f>IF($A$139&lt;&gt;"ชั้น"&amp;'01.ข้อมูลเบื้องต้น'!$H$2,"",IF(VLOOKUP($A182,'03.คีย์เทอม2'!$A$10:$GT$59,175,FALSE)="","",VLOOKUP($A182,'03.คีย์เทอม2'!$A$10:$GT$59,175,FALSE)))</f>
        <v/>
      </c>
      <c r="DR182" s="1262" t="str">
        <f t="shared" si="165"/>
        <v/>
      </c>
      <c r="DS182" s="1233" t="str">
        <f>IF('2.ชื่อนักเรียน'!R47="มส","มส",IF('2.ชื่อนักเรียน'!R47="ร","ร",IF('2.ชื่อนักเรียน'!R47="ย้าย","ย้าย",IF($B182="","",IF(DR182="","",IF(DR182&gt;=75,"เชี่ยวชาญ",IF(DR182&gt;=65,"ชำนาญ",IF(DR182&gt;=55,"พัฒนา",IF(DR182&gt;=50,"เริ่มต้น","ไม่ผ่าน")))))))))</f>
        <v/>
      </c>
      <c r="DT182" s="1233" t="str">
        <f>IF($A$139&lt;&gt;"ชั้น"&amp;'01.ข้อมูลเบื้องต้น'!$H$2,"",IF(VLOOKUP($A182,'02.คีย์เทอม1'!$A$10:$GT$59,180,FALSE)="","",VLOOKUP($A182,'02.คีย์เทอม1'!$A$10:$GT$59,180,FALSE)))</f>
        <v/>
      </c>
      <c r="DU182" s="1233" t="str">
        <f>IF($A$139&lt;&gt;"ชั้น"&amp;'01.ข้อมูลเบื้องต้น'!$H$2,"",IF(VLOOKUP($A182,'03.คีย์เทอม2'!$A$10:$GT$59,180,FALSE)="","",VLOOKUP($A182,'03.คีย์เทอม2'!$A$10:$GT$59,180,FALSE)))</f>
        <v/>
      </c>
      <c r="DV182" s="1262" t="str">
        <f t="shared" si="166"/>
        <v/>
      </c>
      <c r="DW182" s="1233" t="str">
        <f>IF('2.ชื่อนักเรียน'!R47="มส","มส",IF('2.ชื่อนักเรียน'!R47="ร","ร",IF('2.ชื่อนักเรียน'!R47="ย้าย","ย้าย",IF($B182="","",IF(DV182="","",IF(DV182&gt;=75,"เชี่ยวชาญ",IF(DV182&gt;=65,"ชำนาญ",IF(DV182&gt;=55,"พัฒนา",IF(DV182&gt;=50,"เริ่มต้น","ไม่ผ่าน")))))))))</f>
        <v/>
      </c>
    </row>
    <row r="183" spans="1:127" ht="16.8" customHeight="1">
      <c r="A183" s="1323">
        <v>38</v>
      </c>
      <c r="B183" s="1312" t="str">
        <f>IF('2.ชื่อนักเรียน'!C48="","",'2.ชื่อนักเรียน'!C48)</f>
        <v/>
      </c>
      <c r="C183" s="1313" t="str">
        <f>IF('2.ชื่อนักเรียน'!D48="","",'2.ชื่อนักเรียน'!D48)</f>
        <v/>
      </c>
      <c r="D183" s="1314" t="str">
        <f>IF($A$139&lt;&gt;"ชั้น"&amp;'01.ข้อมูลเบื้องต้น'!$H$2,"",IF(AK183="","",AK183))</f>
        <v/>
      </c>
      <c r="E183" s="1314" t="str">
        <f>IF($A$139&lt;&gt;"ชั้น"&amp;'01.ข้อมูลเบื้องต้น'!$H$2,"",IF(AO183="","",AO183))</f>
        <v/>
      </c>
      <c r="F183" s="1315" t="str">
        <f>IF($A$139&lt;&gt;"ชั้น"&amp;'01.ข้อมูลเบื้องต้น'!$H$2,"",IF(AS183="","",AS183))</f>
        <v/>
      </c>
      <c r="G183" s="1326" t="str">
        <f>IF($A$139&lt;&gt;"ชั้น"&amp;'01.ข้อมูลเบื้องต้น'!$H$2,"",IF(AW183="","",AW183))</f>
        <v/>
      </c>
      <c r="H183" s="1327" t="str">
        <f>IF($A$139&lt;&gt;"ชั้น"&amp;'01.ข้อมูลเบื้องต้น'!$H$2,"",IF(BA183="","",BA183))</f>
        <v/>
      </c>
      <c r="I183" s="1327" t="str">
        <f>IF($A$139&lt;&gt;"ชั้น"&amp;'01.ข้อมูลเบื้องต้น'!$H$2,"",IF(BE183="","",BE183))</f>
        <v/>
      </c>
      <c r="J183" s="1327" t="str">
        <f>IF($A$139&lt;&gt;"ชั้น"&amp;'01.ข้อมูลเบื้องต้น'!$H$2,"",IF(BI183="","",BI183))</f>
        <v/>
      </c>
      <c r="K183" s="1327" t="str">
        <f>IF($A$139&lt;&gt;"ชั้น"&amp;'01.ข้อมูลเบื้องต้น'!$H$2,"",IF(BM183="","",BM183))</f>
        <v/>
      </c>
      <c r="L183" s="1328" t="str">
        <f>IF($A$139&lt;&gt;"ชั้น"&amp;'01.ข้อมูลเบื้องต้น'!$H$2,"",IF(BO183="","",BO183))</f>
        <v/>
      </c>
      <c r="M183" s="1326" t="str">
        <f>IF($A$139&lt;&gt;"ชั้น"&amp;'01.ข้อมูลเบื้องต้น'!$H$2,"",IF(BS183="","",BS183))</f>
        <v/>
      </c>
      <c r="N183" s="1327" t="str">
        <f>IF($A$139&lt;&gt;"ชั้น"&amp;'01.ข้อมูลเบื้องต้น'!$H$2,"",IF(BW183="","",BW183))</f>
        <v/>
      </c>
      <c r="O183" s="1327" t="str">
        <f>IF($A$139&lt;&gt;"ชั้น"&amp;'01.ข้อมูลเบื้องต้น'!$H$2,"",IF(CA183="","",CA183))</f>
        <v/>
      </c>
      <c r="P183" s="1327" t="str">
        <f>IF($A$139&lt;&gt;"ชั้น"&amp;'01.ข้อมูลเบื้องต้น'!$H$2,"",IF(CE183="","",CE183))</f>
        <v/>
      </c>
      <c r="Q183" s="1327" t="str">
        <f>IF($A$139&lt;&gt;"ชั้น"&amp;'01.ข้อมูลเบื้องต้น'!$H$2,"",IF(CI183="","",CI183))</f>
        <v/>
      </c>
      <c r="R183" s="1327" t="str">
        <f>IF($A$139&lt;&gt;"ชั้น"&amp;'01.ข้อมูลเบื้องต้น'!$H$2,"",IF(CM183="","",CM183))</f>
        <v/>
      </c>
      <c r="S183" s="1327" t="str">
        <f>IF($A$139&lt;&gt;"ชั้น"&amp;'01.ข้อมูลเบื้องต้น'!$H$2,"",IF(CQ183="","",CQ183))</f>
        <v/>
      </c>
      <c r="T183" s="1327" t="str">
        <f>IF($A$139&lt;&gt;"ชั้น"&amp;'01.ข้อมูลเบื้องต้น'!$H$2,"",IF(CU183="","",CU183))</f>
        <v/>
      </c>
      <c r="U183" s="1327" t="str">
        <f>IF($A$139&lt;&gt;"ชั้น"&amp;'01.ข้อมูลเบื้องต้น'!$H$2,"",IF(CY183="","",CY183))</f>
        <v/>
      </c>
      <c r="V183" s="1327" t="str">
        <f>IF($A$139&lt;&gt;"ชั้น"&amp;'01.ข้อมูลเบื้องต้น'!$H$2,"",IF(DC183="","",DC183))</f>
        <v/>
      </c>
      <c r="W183" s="1327" t="str">
        <f>IF($A$139&lt;&gt;"ชั้น"&amp;'01.ข้อมูลเบื้องต้น'!$H$2,"",IF(DG183="","",DG183))</f>
        <v/>
      </c>
      <c r="X183" s="1327" t="str">
        <f>IF($A$139&lt;&gt;"ชั้น"&amp;'01.ข้อมูลเบื้องต้น'!$H$2,"",IF(DK183="","",DK183))</f>
        <v/>
      </c>
      <c r="Y183" s="1327" t="str">
        <f>IF($A$139&lt;&gt;"ชั้น"&amp;'01.ข้อมูลเบื้องต้น'!$H$2,"",IF(DO183="","",DO183))</f>
        <v/>
      </c>
      <c r="Z183" s="1327" t="str">
        <f>IF($A$139&lt;&gt;"ชั้น"&amp;'01.ข้อมูลเบื้องต้น'!$H$2,"",IF(DS183="","",DS183))</f>
        <v/>
      </c>
      <c r="AA183" s="1420" t="str">
        <f>IF($A$139&lt;&gt;"ชั้น"&amp;'01.ข้อมูลเบื้องต้น'!$H$2,"",IF(DW183="","",DW183))</f>
        <v/>
      </c>
      <c r="AB183" s="1330" t="str">
        <f>IF($A$139&lt;&gt;"ชั้น"&amp;'01.ข้อมูลเบื้องต้น'!$H$2,"",'7.พัฒนาผู้เรียน'!G48)</f>
        <v/>
      </c>
      <c r="AC183" s="1331" t="str">
        <f>IF($A$139&lt;&gt;"ชั้น"&amp;'01.ข้อมูลเบื้องต้น'!$H$2,"",'9.คุณลักษณะ'!I48)</f>
        <v/>
      </c>
      <c r="AH183" s="1233" t="str">
        <f>IF($A$139&lt;&gt;"ชั้น"&amp;'01.ข้อมูลเบื้องต้น'!$H$2,"",IF(VLOOKUP($A183,'02.คีย์เทอม1'!$A$10:$GT$59,189,FALSE)="","",VLOOKUP($A183,'02.คีย์เทอม1'!$A$10:$GT$59,189,FALSE)))</f>
        <v/>
      </c>
      <c r="AI183" s="1233" t="str">
        <f>IF($A$139&lt;&gt;"ชั้น"&amp;'01.ข้อมูลเบื้องต้น'!$H$2,"",IF(VLOOKUP($A183,'03.คีย์เทอม2'!$A$10:$GT$59,189,FALSE)="","",VLOOKUP($A183,'03.คีย์เทอม2'!$A$10:$GT$59,189,FALSE)))</f>
        <v/>
      </c>
      <c r="AJ183" s="1262" t="str">
        <f t="shared" si="120"/>
        <v/>
      </c>
      <c r="AK183" s="1233" t="str">
        <f>IF('2.ชื่อนักเรียน'!R48="มส","มส",IF('2.ชื่อนักเรียน'!R48="ร","ร",IF('2.ชื่อนักเรียน'!R48="ย้าย","ย้าย",IF($B183="","",IF(AJ183="","",IF(AJ183&gt;=75,"เชี่ยวชาญ",IF(AJ183&gt;=65,"ชำนาญ",IF(AJ183&gt;=55,"พัฒนา",IF(AJ183&gt;=50,"เริ่มต้น","ไม่ผ่าน")))))))))</f>
        <v/>
      </c>
      <c r="AL183" s="1233" t="str">
        <f>IF($A$139&lt;&gt;"ชั้น"&amp;'01.ข้อมูลเบื้องต้น'!$H$2,"",IF(VLOOKUP($A183,'02.คีย์เทอม1'!$A$10:$GT$59,193,FALSE)="","",VLOOKUP($A183,'02.คีย์เทอม1'!$A$10:$GT$59,193,FALSE)))</f>
        <v/>
      </c>
      <c r="AM183" s="1233" t="str">
        <f>IF($A$139&lt;&gt;"ชั้น"&amp;'01.ข้อมูลเบื้องต้น'!$H$2,"",IF(VLOOKUP($A183,'03.คีย์เทอม2'!$A$10:$GT$59,193,FALSE)="","",VLOOKUP($A183,'03.คีย์เทอม2'!$A$10:$GT$59,193,FALSE)))</f>
        <v/>
      </c>
      <c r="AN183" s="1262" t="str">
        <f t="shared" si="144"/>
        <v/>
      </c>
      <c r="AO183" s="1233" t="str">
        <f>IF('2.ชื่อนักเรียน'!R48="มส","มส",IF('2.ชื่อนักเรียน'!R48="ร","ร",IF('2.ชื่อนักเรียน'!R48="ย้าย","ย้าย",IF($B183="","",IF(AN183="","",IF(AN183&gt;=75,"เชี่ยวชาญ",IF(AN183&gt;=65,"ชำนาญ",IF(AN183&gt;=55,"พัฒนา",IF(AN183&gt;=50,"เริ่มต้น","ไม่ผ่าน")))))))))</f>
        <v/>
      </c>
      <c r="AP183" s="1233" t="str">
        <f>IF($A$139&lt;&gt;"ชั้น"&amp;'01.ข้อมูลเบื้องต้น'!$H$2,"",IF(VLOOKUP($A183,'02.คีย์เทอม1'!$A$10:$GT$59,195,FALSE)="","",VLOOKUP($A183,'02.คีย์เทอม1'!$A$10:$GT$59,195,FALSE)))</f>
        <v/>
      </c>
      <c r="AQ183" s="1233" t="str">
        <f>IF($A$139&lt;&gt;"ชั้น"&amp;'01.ข้อมูลเบื้องต้น'!$H$2,"",IF(VLOOKUP($A183,'03.คีย์เทอม2'!$A$10:$GT$59,195,FALSE)="","",VLOOKUP($A183,'03.คีย์เทอม2'!$A$10:$GT$59,195,FALSE)))</f>
        <v/>
      </c>
      <c r="AR183" s="1262" t="str">
        <f t="shared" si="145"/>
        <v/>
      </c>
      <c r="AS183" s="1233" t="str">
        <f>IF('2.ชื่อนักเรียน'!R48="มส","มส",IF('2.ชื่อนักเรียน'!R48="ร","ร",IF('2.ชื่อนักเรียน'!R48="ย้าย","ย้าย",IF($B183="","",IF(AR183="","",IF(AR183&gt;=75,"เชี่ยวชาญ",IF(AR183&gt;=65,"ชำนาญ",IF(AR183&gt;=55,"พัฒนา",IF(AR183&gt;=50,"เริ่มต้น","ไม่ผ่าน")))))))))</f>
        <v/>
      </c>
      <c r="AT183" s="1233" t="str">
        <f>IF($A$139&lt;&gt;"ชั้น"&amp;'01.ข้อมูลเบื้องต้น'!$H$2,"",IF(VLOOKUP($A183,'02.คีย์เทอม1'!$A$10:$GT$59,196,FALSE)="","",VLOOKUP($A183,'02.คีย์เทอม1'!$A$10:$GT$59,196,FALSE)))</f>
        <v/>
      </c>
      <c r="AU183" s="1233" t="str">
        <f>IF($A$139&lt;&gt;"ชั้น"&amp;'01.ข้อมูลเบื้องต้น'!$H$2,"",IF(VLOOKUP($A183,'03.คีย์เทอม2'!$A$10:$GT$59,196,FALSE)="","",VLOOKUP($A183,'03.คีย์เทอม2'!$A$10:$GT$59,196,FALSE)))</f>
        <v/>
      </c>
      <c r="AV183" s="1262" t="str">
        <f t="shared" si="146"/>
        <v/>
      </c>
      <c r="AW183" s="1233" t="str">
        <f>IF('2.ชื่อนักเรียน'!R48="มส","มส",IF('2.ชื่อนักเรียน'!R48="ร","ร",IF('2.ชื่อนักเรียน'!R48="ย้าย","ย้าย",IF($B183="","",IF(AV183="","",IF(AV183&gt;=75,"เชี่ยวชาญ",IF(AV183&gt;=65,"ชำนาญ",IF(AV183&gt;=55,"พัฒนา",IF(AV183&gt;=50,"เริ่มต้น","ไม่ผ่าน")))))))))</f>
        <v/>
      </c>
      <c r="AX183" s="1233" t="str">
        <f>IF($A$139&lt;&gt;"ชั้น"&amp;'01.ข้อมูลเบื้องต้น'!$H$2,"",IF(VLOOKUP($A183,'02.คีย์เทอม1'!$A$10:$GT$59,197,FALSE)="","",VLOOKUP($A183,'02.คีย์เทอม1'!$A$10:$GT$59,197,FALSE)))</f>
        <v/>
      </c>
      <c r="AY183" s="1233" t="str">
        <f>IF($A$139&lt;&gt;"ชั้น"&amp;'01.ข้อมูลเบื้องต้น'!$H$2,"",IF(VLOOKUP($A183,'03.คีย์เทอม2'!$A$10:$GT$59,197,FALSE)="","",VLOOKUP($A183,'03.คีย์เทอม2'!$A$10:$GT$59,197,FALSE)))</f>
        <v/>
      </c>
      <c r="AZ183" s="1262" t="str">
        <f t="shared" si="147"/>
        <v/>
      </c>
      <c r="BA183" s="1233" t="str">
        <f>IF('2.ชื่อนักเรียน'!R48="มส","มส",IF('2.ชื่อนักเรียน'!R48="ร","ร",IF('2.ชื่อนักเรียน'!R48="ย้าย","ย้าย",IF($B183="","",IF(AZ183="","",IF(AZ183&gt;=75,"เชี่ยวชาญ",IF(AZ183&gt;=65,"ชำนาญ",IF(AZ183&gt;=55,"พัฒนา",IF(AZ183&gt;=50,"เริ่มต้น","ไม่ผ่าน")))))))))</f>
        <v/>
      </c>
      <c r="BB183" s="1233" t="str">
        <f>IF($A$139&lt;&gt;"ชั้น"&amp;'01.ข้อมูลเบื้องต้น'!$H$2,"",IF(VLOOKUP($A183,'02.คีย์เทอม1'!$A$10:$GT$59,198,FALSE)="","",VLOOKUP($A183,'02.คีย์เทอม1'!$A$10:$GT$59,198,FALSE)))</f>
        <v/>
      </c>
      <c r="BC183" s="1233" t="str">
        <f>IF($A$139&lt;&gt;"ชั้น"&amp;'01.ข้อมูลเบื้องต้น'!$H$2,"",IF(VLOOKUP($A183,'03.คีย์เทอม2'!$A$10:$GT$59,198,FALSE)="","",VLOOKUP($A183,'03.คีย์เทอม2'!$A$10:$GT$59,198,FALSE)))</f>
        <v/>
      </c>
      <c r="BD183" s="1262" t="str">
        <f t="shared" si="148"/>
        <v/>
      </c>
      <c r="BE183" s="1233" t="str">
        <f>IF('2.ชื่อนักเรียน'!R48="มส","มส",IF('2.ชื่อนักเรียน'!R48="ร","ร",IF('2.ชื่อนักเรียน'!R48="ย้าย","ย้าย",IF($B183="","",IF(BD183="","",IF(BD183&gt;=75,"เชี่ยวชาญ",IF(BD183&gt;=65,"ชำนาญ",IF(BD183&gt;=55,"พัฒนา",IF(BD183&gt;=50,"เริ่มต้น","ไม่ผ่าน")))))))))</f>
        <v/>
      </c>
      <c r="BF183" s="1233" t="str">
        <f>IF($A$139&lt;&gt;"ชั้น"&amp;'01.ข้อมูลเบื้องต้น'!$H$2,"",IF(VLOOKUP($A183,'02.คีย์เทอม1'!$A$10:$GT$59,199,FALSE)="","",VLOOKUP($A183,'02.คีย์เทอม1'!$A$10:$GT$59,199,FALSE)))</f>
        <v/>
      </c>
      <c r="BG183" s="1233" t="str">
        <f>IF($A$139&lt;&gt;"ชั้น"&amp;'01.ข้อมูลเบื้องต้น'!$H$2,"",IF(VLOOKUP($A183,'03.คีย์เทอม2'!$A$10:$GT$59,199,FALSE)="","",VLOOKUP($A183,'03.คีย์เทอม2'!$A$10:$GT$59,199,FALSE)))</f>
        <v/>
      </c>
      <c r="BH183" s="1262" t="str">
        <f t="shared" si="149"/>
        <v/>
      </c>
      <c r="BI183" s="1233" t="str">
        <f>IF('2.ชื่อนักเรียน'!R48="มส","มส",IF('2.ชื่อนักเรียน'!R48="ร","ร",IF('2.ชื่อนักเรียน'!R48="ย้าย","ย้าย",IF($B183="","",IF(BH183="","",IF(BH183&gt;=75,"เชี่ยวชาญ",IF(BH183&gt;=65,"ชำนาญ",IF(BH183&gt;=55,"พัฒนา",IF(BH183&gt;=50,"เริ่มต้น","ไม่ผ่าน")))))))))</f>
        <v/>
      </c>
      <c r="BJ183" s="1233" t="str">
        <f>IF($A$139&lt;&gt;"ชั้น"&amp;'01.ข้อมูลเบื้องต้น'!$H$2,"",IF(VLOOKUP($A183,'02.คีย์เทอม1'!$A$10:$GT$59,200,FALSE)="","",VLOOKUP($A183,'02.คีย์เทอม1'!$A$10:$GT$59,200,FALSE)))</f>
        <v/>
      </c>
      <c r="BK183" s="1233" t="str">
        <f>IF($A$139&lt;&gt;"ชั้น"&amp;'01.ข้อมูลเบื้องต้น'!$H$2,"",IF(VLOOKUP($A183,'03.คีย์เทอม2'!$A$10:$GT$59,200,FALSE)="","",VLOOKUP($A183,'03.คีย์เทอม2'!$A$10:$GT$59,200,FALSE)))</f>
        <v/>
      </c>
      <c r="BL183" s="1262" t="str">
        <f t="shared" si="150"/>
        <v/>
      </c>
      <c r="BM183" s="1233" t="str">
        <f>IF('2.ชื่อนักเรียน'!R48="มส","มส",IF('2.ชื่อนักเรียน'!R48="ร","ร",IF('2.ชื่อนักเรียน'!R48="ย้าย","ย้าย",IF($B183="","",IF(BL183="","",IF(BL183&gt;=75,"เชี่ยวชาญ",IF(BL183&gt;=65,"ชำนาญ",IF(BL183&gt;=55,"พัฒนา",IF(BL183&gt;=50,"เริ่มต้น","ไม่ผ่าน")))))))))</f>
        <v/>
      </c>
      <c r="BN183" s="1262" t="str">
        <f t="shared" si="151"/>
        <v/>
      </c>
      <c r="BO183" s="1233" t="str">
        <f>IF('2.ชื่อนักเรียน'!R48="มส","มส",IF('2.ชื่อนักเรียน'!R48="ร","ร",IF('2.ชื่อนักเรียน'!R48="ย้าย","ย้าย",IF($B183="","",IF(BN183="","",IF(BN183&gt;=75,"เชี่ยวชาญ",IF(BN183&gt;=65,"ชำนาญ",IF(BN183&gt;=55,"พัฒนา",IF(BN183&gt;=50,"เริ่มต้น","ไม่ผ่าน")))))))))</f>
        <v/>
      </c>
      <c r="BP183" s="1233" t="str">
        <f>IF($A$139&lt;&gt;"ชั้น"&amp;'01.ข้อมูลเบื้องต้น'!$H$2,"",IF(VLOOKUP($A183,'02.คีย์เทอม1'!$A$10:$GT$59,110,FALSE)="","",VLOOKUP($A183,'02.คีย์เทอม1'!$A$10:$GT$59,110,FALSE)))</f>
        <v/>
      </c>
      <c r="BQ183" s="1233" t="str">
        <f>IF($A$139&lt;&gt;"ชั้น"&amp;'01.ข้อมูลเบื้องต้น'!$H$2,"",IF(VLOOKUP($A183,'03.คีย์เทอม2'!$A$10:$GT$59,110,FALSE)="","",VLOOKUP($A183,'03.คีย์เทอม2'!$A$10:$GT$59,110,FALSE)))</f>
        <v/>
      </c>
      <c r="BR183" s="1262" t="str">
        <f t="shared" si="152"/>
        <v/>
      </c>
      <c r="BS183" s="1233" t="str">
        <f>IF('2.ชื่อนักเรียน'!R48="มส","มส",IF('2.ชื่อนักเรียน'!R48="ร","ร",IF('2.ชื่อนักเรียน'!R48="ย้าย","ย้าย",IF($B183="","",IF(BR183="","",IF(BR183&gt;=75,"เชี่ยวชาญ",IF(BR183&gt;=65,"ชำนาญ",IF(BR183&gt;=55,"พัฒนา",IF(BR183&gt;=50,"เริ่มต้น","ไม่ผ่าน")))))))))</f>
        <v/>
      </c>
      <c r="BT183" s="1233" t="str">
        <f>IF($A$139&lt;&gt;"ชั้น"&amp;'01.ข้อมูลเบื้องต้น'!$H$2,"",IF(VLOOKUP($A183,'02.คีย์เทอม1'!$A$10:$GT$59,115,FALSE)="","",VLOOKUP($A183,'02.คีย์เทอม1'!$A$10:$GT$59,115,FALSE)))</f>
        <v/>
      </c>
      <c r="BU183" s="1233" t="str">
        <f>IF($A$139&lt;&gt;"ชั้น"&amp;'01.ข้อมูลเบื้องต้น'!$H$2,"",IF(VLOOKUP($A183,'03.คีย์เทอม2'!$A$10:$GT$59,115,FALSE)="","",VLOOKUP($A183,'03.คีย์เทอม2'!$A$10:$GT$59,115,FALSE)))</f>
        <v/>
      </c>
      <c r="BV183" s="1262" t="str">
        <f t="shared" si="153"/>
        <v/>
      </c>
      <c r="BW183" s="1233" t="str">
        <f>IF('2.ชื่อนักเรียน'!R48="มส","มส",IF('2.ชื่อนักเรียน'!R48="ร","ร",IF('2.ชื่อนักเรียน'!R48="ย้าย","ย้าย",IF($B183="","",IF(BV183="","",IF(BV183&gt;=75,"เชี่ยวชาญ",IF(BV183&gt;=65,"ชำนาญ",IF(BV183&gt;=55,"พัฒนา",IF(BV183&gt;=50,"เริ่มต้น","ไม่ผ่าน")))))))))</f>
        <v/>
      </c>
      <c r="BX183" s="1233" t="str">
        <f>IF($A$139&lt;&gt;"ชั้น"&amp;'01.ข้อมูลเบื้องต้น'!$H$2,"",IF(VLOOKUP($A183,'02.คีย์เทอม1'!$A$10:$GT$59,120,FALSE)="","",VLOOKUP($A183,'02.คีย์เทอม1'!$A$10:$GT$59,120,FALSE)))</f>
        <v/>
      </c>
      <c r="BY183" s="1233" t="str">
        <f>IF($A$139&lt;&gt;"ชั้น"&amp;'01.ข้อมูลเบื้องต้น'!$H$2,"",IF(VLOOKUP($A183,'03.คีย์เทอม2'!$A$10:$GT$59,120,FALSE)="","",VLOOKUP($A183,'03.คีย์เทอม2'!$A$10:$GT$59,120,FALSE)))</f>
        <v/>
      </c>
      <c r="BZ183" s="1262" t="str">
        <f t="shared" si="154"/>
        <v/>
      </c>
      <c r="CA183" s="1233" t="str">
        <f>IF('2.ชื่อนักเรียน'!R48="มส","มส",IF('2.ชื่อนักเรียน'!R48="ร","ร",IF('2.ชื่อนักเรียน'!R48="ย้าย","ย้าย",IF($B183="","",IF(BZ183="","",IF(BZ183&gt;=75,"เชี่ยวชาญ",IF(BZ183&gt;=65,"ชำนาญ",IF(BZ183&gt;=55,"พัฒนา",IF(BZ183&gt;=50,"เริ่มต้น","ไม่ผ่าน")))))))))</f>
        <v/>
      </c>
      <c r="CB183" s="1233" t="str">
        <f>IF($A$139&lt;&gt;"ชั้น"&amp;'01.ข้อมูลเบื้องต้น'!$H$2,"",IF(VLOOKUP($A183,'02.คีย์เทอม1'!$A$10:$GT$59,125,FALSE)="","",VLOOKUP($A183,'02.คีย์เทอม1'!$A$10:$GT$59,125,FALSE)))</f>
        <v/>
      </c>
      <c r="CC183" s="1233" t="str">
        <f>IF($A$139&lt;&gt;"ชั้น"&amp;'01.ข้อมูลเบื้องต้น'!$H$2,"",IF(VLOOKUP($A183,'03.คีย์เทอม2'!$A$10:$GT$59,125,FALSE)="","",VLOOKUP($A183,'03.คีย์เทอม2'!$A$10:$GT$59,125,FALSE)))</f>
        <v/>
      </c>
      <c r="CD183" s="1262" t="str">
        <f t="shared" si="155"/>
        <v/>
      </c>
      <c r="CE183" s="1233" t="str">
        <f>IF('2.ชื่อนักเรียน'!R48="มส","มส",IF('2.ชื่อนักเรียน'!R48="ร","ร",IF('2.ชื่อนักเรียน'!R48="ย้าย","ย้าย",IF($B183="","",IF(CD183="","",IF(CD183&gt;=75,"เชี่ยวชาญ",IF(CD183&gt;=65,"ชำนาญ",IF(CD183&gt;=55,"พัฒนา",IF(CD183&gt;=50,"เริ่มต้น","ไม่ผ่าน")))))))))</f>
        <v/>
      </c>
      <c r="CF183" s="1233" t="str">
        <f>IF($A$139&lt;&gt;"ชั้น"&amp;'01.ข้อมูลเบื้องต้น'!$H$2,"",IF(VLOOKUP($A183,'02.คีย์เทอม1'!$A$10:$GT$59,130,FALSE)="","",VLOOKUP($A183,'02.คีย์เทอม1'!$A$10:$GT$59,130,FALSE)))</f>
        <v/>
      </c>
      <c r="CG183" s="1233" t="str">
        <f>IF($A$139&lt;&gt;"ชั้น"&amp;'01.ข้อมูลเบื้องต้น'!$H$2,"",IF(VLOOKUP($A183,'03.คีย์เทอม2'!$A$10:$GT$59,130,FALSE)="","",VLOOKUP($A183,'03.คีย์เทอม2'!$A$10:$GT$59,130,FALSE)))</f>
        <v/>
      </c>
      <c r="CH183" s="1262" t="str">
        <f t="shared" si="156"/>
        <v/>
      </c>
      <c r="CI183" s="1233" t="str">
        <f>IF('2.ชื่อนักเรียน'!R48="มส","มส",IF('2.ชื่อนักเรียน'!R48="ร","ร",IF('2.ชื่อนักเรียน'!R48="ย้าย","ย้าย",IF($B183="","",IF(CH183="","",IF(CH183&gt;=75,"เชี่ยวชาญ",IF(CH183&gt;=65,"ชำนาญ",IF(CH183&gt;=55,"พัฒนา",IF(CH183&gt;=50,"เริ่มต้น","ไม่ผ่าน")))))))))</f>
        <v/>
      </c>
      <c r="CJ183" s="1233" t="str">
        <f>IF($A$139&lt;&gt;"ชั้น"&amp;'01.ข้อมูลเบื้องต้น'!$H$2,"",IF(VLOOKUP($A183,'02.คีย์เทอม1'!$A$10:$GT$59,135,FALSE)="","",VLOOKUP($A183,'02.คีย์เทอม1'!$A$10:$GT$59,135,FALSE)))</f>
        <v/>
      </c>
      <c r="CK183" s="1233" t="str">
        <f>IF($A$139&lt;&gt;"ชั้น"&amp;'01.ข้อมูลเบื้องต้น'!$H$2,"",IF(VLOOKUP($A183,'03.คีย์เทอม2'!$A$10:$GT$59,135,FALSE)="","",VLOOKUP($A183,'03.คีย์เทอม2'!$A$10:$GT$59,135,FALSE)))</f>
        <v/>
      </c>
      <c r="CL183" s="1262" t="str">
        <f t="shared" si="157"/>
        <v/>
      </c>
      <c r="CM183" s="1233" t="str">
        <f>IF('2.ชื่อนักเรียน'!R48="มส","มส",IF('2.ชื่อนักเรียน'!R48="ร","ร",IF('2.ชื่อนักเรียน'!R48="ย้าย","ย้าย",IF($B183="","",IF(CL183="","",IF(CL183&gt;=75,"เชี่ยวชาญ",IF(CL183&gt;=65,"ชำนาญ",IF(CL183&gt;=55,"พัฒนา",IF(CL183&gt;=50,"เริ่มต้น","ไม่ผ่าน")))))))))</f>
        <v/>
      </c>
      <c r="CN183" s="1233" t="str">
        <f>IF($A$139&lt;&gt;"ชั้น"&amp;'01.ข้อมูลเบื้องต้น'!$H$2,"",IF(VLOOKUP($A183,'02.คีย์เทอม1'!$A$10:$GT$59,140,FALSE)="","",VLOOKUP($A183,'02.คีย์เทอม1'!$A$10:$GT$59,140,FALSE)))</f>
        <v/>
      </c>
      <c r="CO183" s="1233" t="str">
        <f>IF($A$139&lt;&gt;"ชั้น"&amp;'01.ข้อมูลเบื้องต้น'!$H$2,"",IF(VLOOKUP($A183,'03.คีย์เทอม2'!$A$10:$GT$59,140,FALSE)="","",VLOOKUP($A183,'03.คีย์เทอม2'!$A$10:$GT$59,140,FALSE)))</f>
        <v/>
      </c>
      <c r="CP183" s="1262" t="str">
        <f t="shared" si="158"/>
        <v/>
      </c>
      <c r="CQ183" s="1233" t="str">
        <f>IF('2.ชื่อนักเรียน'!R48="มส","มส",IF('2.ชื่อนักเรียน'!R48="ร","ร",IF('2.ชื่อนักเรียน'!R48="ย้าย","ย้าย",IF($B183="","",IF(CP183="","",IF(CP183&gt;=75,"เชี่ยวชาญ",IF(CP183&gt;=65,"ชำนาญ",IF(CP183&gt;=55,"พัฒนา",IF(CP183&gt;=50,"เริ่มต้น","ไม่ผ่าน")))))))))</f>
        <v/>
      </c>
      <c r="CR183" s="1233" t="str">
        <f>IF($A$139&lt;&gt;"ชั้น"&amp;'01.ข้อมูลเบื้องต้น'!$H$2,"",IF(VLOOKUP($A183,'02.คีย์เทอม1'!$A$10:$GT$59,145,FALSE)="","",VLOOKUP($A183,'02.คีย์เทอม1'!$A$10:$GT$59,145,FALSE)))</f>
        <v/>
      </c>
      <c r="CS183" s="1233" t="str">
        <f>IF($A$139&lt;&gt;"ชั้น"&amp;'01.ข้อมูลเบื้องต้น'!$H$2,"",IF(VLOOKUP($A183,'03.คีย์เทอม2'!$A$10:$GT$59,145,FALSE)="","",VLOOKUP($A183,'03.คีย์เทอม2'!$A$10:$GT$59,145,FALSE)))</f>
        <v/>
      </c>
      <c r="CT183" s="1262" t="str">
        <f t="shared" si="159"/>
        <v/>
      </c>
      <c r="CU183" s="1233" t="str">
        <f>IF('2.ชื่อนักเรียน'!R48="มส","มส",IF('2.ชื่อนักเรียน'!R48="ร","ร",IF('2.ชื่อนักเรียน'!R48="ย้าย","ย้าย",IF($B183="","",IF(CT183="","",IF(CT183&gt;=75,"เชี่ยวชาญ",IF(CT183&gt;=65,"ชำนาญ",IF(CT183&gt;=55,"พัฒนา",IF(CT183&gt;=50,"เริ่มต้น","ไม่ผ่าน")))))))))</f>
        <v/>
      </c>
      <c r="CV183" s="1233" t="str">
        <f>IF($A$139&lt;&gt;"ชั้น"&amp;'01.ข้อมูลเบื้องต้น'!$H$2,"",IF(VLOOKUP($A183,'02.คีย์เทอม1'!$A$10:$GT$59,150,FALSE)="","",VLOOKUP($A183,'02.คีย์เทอม1'!$A$10:$GT$59,150,FALSE)))</f>
        <v/>
      </c>
      <c r="CW183" s="1233" t="str">
        <f>IF($A$139&lt;&gt;"ชั้น"&amp;'01.ข้อมูลเบื้องต้น'!$H$2,"",IF(VLOOKUP($A183,'03.คีย์เทอม2'!$A$10:$GT$59,150,FALSE)="","",VLOOKUP($A183,'03.คีย์เทอม2'!$A$10:$GT$59,150,FALSE)))</f>
        <v/>
      </c>
      <c r="CX183" s="1262" t="str">
        <f t="shared" si="160"/>
        <v/>
      </c>
      <c r="CY183" s="1233" t="str">
        <f>IF('2.ชื่อนักเรียน'!R48="มส","มส",IF('2.ชื่อนักเรียน'!R48="ร","ร",IF('2.ชื่อนักเรียน'!R48="ย้าย","ย้าย",IF($B183="","",IF(CX183="","",IF(CX183&gt;=75,"เชี่ยวชาญ",IF(CX183&gt;=65,"ชำนาญ",IF(CX183&gt;=55,"พัฒนา",IF(CX183&gt;=50,"เริ่มต้น","ไม่ผ่าน")))))))))</f>
        <v/>
      </c>
      <c r="CZ183" s="1233" t="str">
        <f>IF($A$139&lt;&gt;"ชั้น"&amp;'01.ข้อมูลเบื้องต้น'!$H$2,"",IF(VLOOKUP($A183,'02.คีย์เทอม1'!$A$10:$GT$59,155,FALSE)="","",VLOOKUP($A183,'02.คีย์เทอม1'!$A$10:$GT$59,155,FALSE)))</f>
        <v/>
      </c>
      <c r="DA183" s="1233" t="str">
        <f>IF($A$139&lt;&gt;"ชั้น"&amp;'01.ข้อมูลเบื้องต้น'!$H$2,"",IF(VLOOKUP($A183,'03.คีย์เทอม2'!$A$10:$GT$59,155,FALSE)="","",VLOOKUP($A183,'03.คีย์เทอม2'!$A$10:$GT$59,155,FALSE)))</f>
        <v/>
      </c>
      <c r="DB183" s="1262" t="str">
        <f t="shared" si="161"/>
        <v/>
      </c>
      <c r="DC183" s="1233" t="str">
        <f>IF('2.ชื่อนักเรียน'!R48="มส","มส",IF('2.ชื่อนักเรียน'!R48="ร","ร",IF('2.ชื่อนักเรียน'!R48="ย้าย","ย้าย",IF($B183="","",IF(DB183="","",IF(DB183&gt;=75,"เชี่ยวชาญ",IF(DB183&gt;=65,"ชำนาญ",IF(DB183&gt;=55,"พัฒนา",IF(DB183&gt;=50,"เริ่มต้น","ไม่ผ่าน")))))))))</f>
        <v/>
      </c>
      <c r="DD183" s="1233" t="str">
        <f>IF($A$139&lt;&gt;"ชั้น"&amp;'01.ข้อมูลเบื้องต้น'!$H$2,"",IF(VLOOKUP($A183,'02.คีย์เทอม1'!$A$10:$GT$59,160,FALSE)="","",VLOOKUP($A183,'02.คีย์เทอม1'!$A$10:$GT$59,160,FALSE)))</f>
        <v/>
      </c>
      <c r="DE183" s="1233" t="str">
        <f>IF($A$139&lt;&gt;"ชั้น"&amp;'01.ข้อมูลเบื้องต้น'!$H$2,"",IF(VLOOKUP($A183,'03.คีย์เทอม2'!$A$10:$GT$59,160,FALSE)="","",VLOOKUP($A183,'03.คีย์เทอม2'!$A$10:$GT$59,160,FALSE)))</f>
        <v/>
      </c>
      <c r="DF183" s="1262" t="str">
        <f t="shared" si="162"/>
        <v/>
      </c>
      <c r="DG183" s="1233" t="str">
        <f>IF('2.ชื่อนักเรียน'!R48="มส","มส",IF('2.ชื่อนักเรียน'!R48="ร","ร",IF('2.ชื่อนักเรียน'!R48="ย้าย","ย้าย",IF($B183="","",IF(DF183="","",IF(DF183&gt;=75,"เชี่ยวชาญ",IF(DF183&gt;=65,"ชำนาญ",IF(DF183&gt;=55,"พัฒนา",IF(DF183&gt;=50,"เริ่มต้น","ไม่ผ่าน")))))))))</f>
        <v/>
      </c>
      <c r="DH183" s="1233" t="str">
        <f>IF($A$139&lt;&gt;"ชั้น"&amp;'01.ข้อมูลเบื้องต้น'!$H$2,"",IF(VLOOKUP($A183,'02.คีย์เทอม1'!$A$10:$GT$59,165,FALSE)="","",VLOOKUP($A183,'02.คีย์เทอม1'!$A$10:$GT$59,165,FALSE)))</f>
        <v/>
      </c>
      <c r="DI183" s="1233" t="str">
        <f>IF($A$139&lt;&gt;"ชั้น"&amp;'01.ข้อมูลเบื้องต้น'!$H$2,"",IF(VLOOKUP($A183,'03.คีย์เทอม2'!$A$10:$GT$59,165,FALSE)="","",VLOOKUP($A183,'03.คีย์เทอม2'!$A$10:$GT$59,165,FALSE)))</f>
        <v/>
      </c>
      <c r="DJ183" s="1262" t="str">
        <f t="shared" si="163"/>
        <v/>
      </c>
      <c r="DK183" s="1233" t="str">
        <f>IF('2.ชื่อนักเรียน'!R48="มส","มส",IF('2.ชื่อนักเรียน'!R48="ร","ร",IF('2.ชื่อนักเรียน'!R48="ย้าย","ย้าย",IF($B183="","",IF(DJ183="","",IF(DJ183&gt;=75,"เชี่ยวชาญ",IF(DJ183&gt;=65,"ชำนาญ",IF(DJ183&gt;=55,"พัฒนา",IF(DJ183&gt;=50,"เริ่มต้น","ไม่ผ่าน")))))))))</f>
        <v/>
      </c>
      <c r="DL183" s="1233" t="str">
        <f>IF($A$139&lt;&gt;"ชั้น"&amp;'01.ข้อมูลเบื้องต้น'!$H$2,"",IF(VLOOKUP($A183,'02.คีย์เทอม1'!$A$10:$GT$59,170,FALSE)="","",VLOOKUP($A183,'02.คีย์เทอม1'!$A$10:$GT$59,170,FALSE)))</f>
        <v/>
      </c>
      <c r="DM183" s="1233" t="str">
        <f>IF($A$139&lt;&gt;"ชั้น"&amp;'01.ข้อมูลเบื้องต้น'!$H$2,"",IF(VLOOKUP($A183,'03.คีย์เทอม2'!$A$10:$GT$59,170,FALSE)="","",VLOOKUP($A183,'03.คีย์เทอม2'!$A$10:$GT$59,170,FALSE)))</f>
        <v/>
      </c>
      <c r="DN183" s="1262" t="str">
        <f t="shared" si="164"/>
        <v/>
      </c>
      <c r="DO183" s="1233" t="str">
        <f>IF('2.ชื่อนักเรียน'!R48="มส","มส",IF('2.ชื่อนักเรียน'!R48="ร","ร",IF('2.ชื่อนักเรียน'!R48="ย้าย","ย้าย",IF($B183="","",IF(DN183="","",IF(DN183&gt;=75,"เชี่ยวชาญ",IF(DN183&gt;=65,"ชำนาญ",IF(DN183&gt;=55,"พัฒนา",IF(DN183&gt;=50,"เริ่มต้น","ไม่ผ่าน")))))))))</f>
        <v/>
      </c>
      <c r="DP183" s="1233" t="str">
        <f>IF($A$139&lt;&gt;"ชั้น"&amp;'01.ข้อมูลเบื้องต้น'!$H$2,"",IF(VLOOKUP($A183,'02.คีย์เทอม1'!$A$10:$GT$59,175,FALSE)="","",VLOOKUP($A183,'02.คีย์เทอม1'!$A$10:$GT$59,175,FALSE)))</f>
        <v/>
      </c>
      <c r="DQ183" s="1233" t="str">
        <f>IF($A$139&lt;&gt;"ชั้น"&amp;'01.ข้อมูลเบื้องต้น'!$H$2,"",IF(VLOOKUP($A183,'03.คีย์เทอม2'!$A$10:$GT$59,175,FALSE)="","",VLOOKUP($A183,'03.คีย์เทอม2'!$A$10:$GT$59,175,FALSE)))</f>
        <v/>
      </c>
      <c r="DR183" s="1262" t="str">
        <f t="shared" si="165"/>
        <v/>
      </c>
      <c r="DS183" s="1233" t="str">
        <f>IF('2.ชื่อนักเรียน'!R48="มส","มส",IF('2.ชื่อนักเรียน'!R48="ร","ร",IF('2.ชื่อนักเรียน'!R48="ย้าย","ย้าย",IF($B183="","",IF(DR183="","",IF(DR183&gt;=75,"เชี่ยวชาญ",IF(DR183&gt;=65,"ชำนาญ",IF(DR183&gt;=55,"พัฒนา",IF(DR183&gt;=50,"เริ่มต้น","ไม่ผ่าน")))))))))</f>
        <v/>
      </c>
      <c r="DT183" s="1233" t="str">
        <f>IF($A$139&lt;&gt;"ชั้น"&amp;'01.ข้อมูลเบื้องต้น'!$H$2,"",IF(VLOOKUP($A183,'02.คีย์เทอม1'!$A$10:$GT$59,180,FALSE)="","",VLOOKUP($A183,'02.คีย์เทอม1'!$A$10:$GT$59,180,FALSE)))</f>
        <v/>
      </c>
      <c r="DU183" s="1233" t="str">
        <f>IF($A$139&lt;&gt;"ชั้น"&amp;'01.ข้อมูลเบื้องต้น'!$H$2,"",IF(VLOOKUP($A183,'03.คีย์เทอม2'!$A$10:$GT$59,180,FALSE)="","",VLOOKUP($A183,'03.คีย์เทอม2'!$A$10:$GT$59,180,FALSE)))</f>
        <v/>
      </c>
      <c r="DV183" s="1262" t="str">
        <f t="shared" si="166"/>
        <v/>
      </c>
      <c r="DW183" s="1233" t="str">
        <f>IF('2.ชื่อนักเรียน'!R48="มส","มส",IF('2.ชื่อนักเรียน'!R48="ร","ร",IF('2.ชื่อนักเรียน'!R48="ย้าย","ย้าย",IF($B183="","",IF(DV183="","",IF(DV183&gt;=75,"เชี่ยวชาญ",IF(DV183&gt;=65,"ชำนาญ",IF(DV183&gt;=55,"พัฒนา",IF(DV183&gt;=50,"เริ่มต้น","ไม่ผ่าน")))))))))</f>
        <v/>
      </c>
    </row>
    <row r="184" spans="1:127" ht="16.8" customHeight="1">
      <c r="A184" s="1323">
        <v>39</v>
      </c>
      <c r="B184" s="1312" t="str">
        <f>IF('2.ชื่อนักเรียน'!C49="","",'2.ชื่อนักเรียน'!C49)</f>
        <v/>
      </c>
      <c r="C184" s="1313" t="str">
        <f>IF('2.ชื่อนักเรียน'!D49="","",'2.ชื่อนักเรียน'!D49)</f>
        <v/>
      </c>
      <c r="D184" s="1314" t="str">
        <f>IF($A$139&lt;&gt;"ชั้น"&amp;'01.ข้อมูลเบื้องต้น'!$H$2,"",IF(AK184="","",AK184))</f>
        <v/>
      </c>
      <c r="E184" s="1314" t="str">
        <f>IF($A$139&lt;&gt;"ชั้น"&amp;'01.ข้อมูลเบื้องต้น'!$H$2,"",IF(AO184="","",AO184))</f>
        <v/>
      </c>
      <c r="F184" s="1315" t="str">
        <f>IF($A$139&lt;&gt;"ชั้น"&amp;'01.ข้อมูลเบื้องต้น'!$H$2,"",IF(AS184="","",AS184))</f>
        <v/>
      </c>
      <c r="G184" s="1326" t="str">
        <f>IF($A$139&lt;&gt;"ชั้น"&amp;'01.ข้อมูลเบื้องต้น'!$H$2,"",IF(AW184="","",AW184))</f>
        <v/>
      </c>
      <c r="H184" s="1327" t="str">
        <f>IF($A$139&lt;&gt;"ชั้น"&amp;'01.ข้อมูลเบื้องต้น'!$H$2,"",IF(BA184="","",BA184))</f>
        <v/>
      </c>
      <c r="I184" s="1327" t="str">
        <f>IF($A$139&lt;&gt;"ชั้น"&amp;'01.ข้อมูลเบื้องต้น'!$H$2,"",IF(BE184="","",BE184))</f>
        <v/>
      </c>
      <c r="J184" s="1327" t="str">
        <f>IF($A$139&lt;&gt;"ชั้น"&amp;'01.ข้อมูลเบื้องต้น'!$H$2,"",IF(BI184="","",BI184))</f>
        <v/>
      </c>
      <c r="K184" s="1327" t="str">
        <f>IF($A$139&lt;&gt;"ชั้น"&amp;'01.ข้อมูลเบื้องต้น'!$H$2,"",IF(BM184="","",BM184))</f>
        <v/>
      </c>
      <c r="L184" s="1328" t="str">
        <f>IF($A$139&lt;&gt;"ชั้น"&amp;'01.ข้อมูลเบื้องต้น'!$H$2,"",IF(BO184="","",BO184))</f>
        <v/>
      </c>
      <c r="M184" s="1326" t="str">
        <f>IF($A$139&lt;&gt;"ชั้น"&amp;'01.ข้อมูลเบื้องต้น'!$H$2,"",IF(BS184="","",BS184))</f>
        <v/>
      </c>
      <c r="N184" s="1327" t="str">
        <f>IF($A$139&lt;&gt;"ชั้น"&amp;'01.ข้อมูลเบื้องต้น'!$H$2,"",IF(BW184="","",BW184))</f>
        <v/>
      </c>
      <c r="O184" s="1327" t="str">
        <f>IF($A$139&lt;&gt;"ชั้น"&amp;'01.ข้อมูลเบื้องต้น'!$H$2,"",IF(CA184="","",CA184))</f>
        <v/>
      </c>
      <c r="P184" s="1327" t="str">
        <f>IF($A$139&lt;&gt;"ชั้น"&amp;'01.ข้อมูลเบื้องต้น'!$H$2,"",IF(CE184="","",CE184))</f>
        <v/>
      </c>
      <c r="Q184" s="1327" t="str">
        <f>IF($A$139&lt;&gt;"ชั้น"&amp;'01.ข้อมูลเบื้องต้น'!$H$2,"",IF(CI184="","",CI184))</f>
        <v/>
      </c>
      <c r="R184" s="1327" t="str">
        <f>IF($A$139&lt;&gt;"ชั้น"&amp;'01.ข้อมูลเบื้องต้น'!$H$2,"",IF(CM184="","",CM184))</f>
        <v/>
      </c>
      <c r="S184" s="1327" t="str">
        <f>IF($A$139&lt;&gt;"ชั้น"&amp;'01.ข้อมูลเบื้องต้น'!$H$2,"",IF(CQ184="","",CQ184))</f>
        <v/>
      </c>
      <c r="T184" s="1327" t="str">
        <f>IF($A$139&lt;&gt;"ชั้น"&amp;'01.ข้อมูลเบื้องต้น'!$H$2,"",IF(CU184="","",CU184))</f>
        <v/>
      </c>
      <c r="U184" s="1327" t="str">
        <f>IF($A$139&lt;&gt;"ชั้น"&amp;'01.ข้อมูลเบื้องต้น'!$H$2,"",IF(CY184="","",CY184))</f>
        <v/>
      </c>
      <c r="V184" s="1327" t="str">
        <f>IF($A$139&lt;&gt;"ชั้น"&amp;'01.ข้อมูลเบื้องต้น'!$H$2,"",IF(DC184="","",DC184))</f>
        <v/>
      </c>
      <c r="W184" s="1327" t="str">
        <f>IF($A$139&lt;&gt;"ชั้น"&amp;'01.ข้อมูลเบื้องต้น'!$H$2,"",IF(DG184="","",DG184))</f>
        <v/>
      </c>
      <c r="X184" s="1327" t="str">
        <f>IF($A$139&lt;&gt;"ชั้น"&amp;'01.ข้อมูลเบื้องต้น'!$H$2,"",IF(DK184="","",DK184))</f>
        <v/>
      </c>
      <c r="Y184" s="1327" t="str">
        <f>IF($A$139&lt;&gt;"ชั้น"&amp;'01.ข้อมูลเบื้องต้น'!$H$2,"",IF(DO184="","",DO184))</f>
        <v/>
      </c>
      <c r="Z184" s="1327" t="str">
        <f>IF($A$139&lt;&gt;"ชั้น"&amp;'01.ข้อมูลเบื้องต้น'!$H$2,"",IF(DS184="","",DS184))</f>
        <v/>
      </c>
      <c r="AA184" s="1420" t="str">
        <f>IF($A$139&lt;&gt;"ชั้น"&amp;'01.ข้อมูลเบื้องต้น'!$H$2,"",IF(DW184="","",DW184))</f>
        <v/>
      </c>
      <c r="AB184" s="1330" t="str">
        <f>IF($A$139&lt;&gt;"ชั้น"&amp;'01.ข้อมูลเบื้องต้น'!$H$2,"",'7.พัฒนาผู้เรียน'!G49)</f>
        <v/>
      </c>
      <c r="AC184" s="1331" t="str">
        <f>IF($A$139&lt;&gt;"ชั้น"&amp;'01.ข้อมูลเบื้องต้น'!$H$2,"",'9.คุณลักษณะ'!I49)</f>
        <v/>
      </c>
      <c r="AH184" s="1233" t="str">
        <f>IF($A$139&lt;&gt;"ชั้น"&amp;'01.ข้อมูลเบื้องต้น'!$H$2,"",IF(VLOOKUP($A184,'02.คีย์เทอม1'!$A$10:$GT$59,189,FALSE)="","",VLOOKUP($A184,'02.คีย์เทอม1'!$A$10:$GT$59,189,FALSE)))</f>
        <v/>
      </c>
      <c r="AI184" s="1233" t="str">
        <f>IF($A$139&lt;&gt;"ชั้น"&amp;'01.ข้อมูลเบื้องต้น'!$H$2,"",IF(VLOOKUP($A184,'03.คีย์เทอม2'!$A$10:$GT$59,189,FALSE)="","",VLOOKUP($A184,'03.คีย์เทอม2'!$A$10:$GT$59,189,FALSE)))</f>
        <v/>
      </c>
      <c r="AJ184" s="1262" t="str">
        <f t="shared" si="120"/>
        <v/>
      </c>
      <c r="AK184" s="1233" t="str">
        <f>IF('2.ชื่อนักเรียน'!R49="มส","มส",IF('2.ชื่อนักเรียน'!R49="ร","ร",IF('2.ชื่อนักเรียน'!R49="ย้าย","ย้าย",IF($B184="","",IF(AJ184="","",IF(AJ184&gt;=75,"เชี่ยวชาญ",IF(AJ184&gt;=65,"ชำนาญ",IF(AJ184&gt;=55,"พัฒนา",IF(AJ184&gt;=50,"เริ่มต้น","ไม่ผ่าน")))))))))</f>
        <v/>
      </c>
      <c r="AL184" s="1233" t="str">
        <f>IF($A$139&lt;&gt;"ชั้น"&amp;'01.ข้อมูลเบื้องต้น'!$H$2,"",IF(VLOOKUP($A184,'02.คีย์เทอม1'!$A$10:$GT$59,193,FALSE)="","",VLOOKUP($A184,'02.คีย์เทอม1'!$A$10:$GT$59,193,FALSE)))</f>
        <v/>
      </c>
      <c r="AM184" s="1233" t="str">
        <f>IF($A$139&lt;&gt;"ชั้น"&amp;'01.ข้อมูลเบื้องต้น'!$H$2,"",IF(VLOOKUP($A184,'03.คีย์เทอม2'!$A$10:$GT$59,193,FALSE)="","",VLOOKUP($A184,'03.คีย์เทอม2'!$A$10:$GT$59,193,FALSE)))</f>
        <v/>
      </c>
      <c r="AN184" s="1262" t="str">
        <f t="shared" si="144"/>
        <v/>
      </c>
      <c r="AO184" s="1233" t="str">
        <f>IF('2.ชื่อนักเรียน'!R49="มส","มส",IF('2.ชื่อนักเรียน'!R49="ร","ร",IF('2.ชื่อนักเรียน'!R49="ย้าย","ย้าย",IF($B184="","",IF(AN184="","",IF(AN184&gt;=75,"เชี่ยวชาญ",IF(AN184&gt;=65,"ชำนาญ",IF(AN184&gt;=55,"พัฒนา",IF(AN184&gt;=50,"เริ่มต้น","ไม่ผ่าน")))))))))</f>
        <v/>
      </c>
      <c r="AP184" s="1233" t="str">
        <f>IF($A$139&lt;&gt;"ชั้น"&amp;'01.ข้อมูลเบื้องต้น'!$H$2,"",IF(VLOOKUP($A184,'02.คีย์เทอม1'!$A$10:$GT$59,195,FALSE)="","",VLOOKUP($A184,'02.คีย์เทอม1'!$A$10:$GT$59,195,FALSE)))</f>
        <v/>
      </c>
      <c r="AQ184" s="1233" t="str">
        <f>IF($A$139&lt;&gt;"ชั้น"&amp;'01.ข้อมูลเบื้องต้น'!$H$2,"",IF(VLOOKUP($A184,'03.คีย์เทอม2'!$A$10:$GT$59,195,FALSE)="","",VLOOKUP($A184,'03.คีย์เทอม2'!$A$10:$GT$59,195,FALSE)))</f>
        <v/>
      </c>
      <c r="AR184" s="1262" t="str">
        <f t="shared" si="145"/>
        <v/>
      </c>
      <c r="AS184" s="1233" t="str">
        <f>IF('2.ชื่อนักเรียน'!R49="มส","มส",IF('2.ชื่อนักเรียน'!R49="ร","ร",IF('2.ชื่อนักเรียน'!R49="ย้าย","ย้าย",IF($B184="","",IF(AR184="","",IF(AR184&gt;=75,"เชี่ยวชาญ",IF(AR184&gt;=65,"ชำนาญ",IF(AR184&gt;=55,"พัฒนา",IF(AR184&gt;=50,"เริ่มต้น","ไม่ผ่าน")))))))))</f>
        <v/>
      </c>
      <c r="AT184" s="1233" t="str">
        <f>IF($A$139&lt;&gt;"ชั้น"&amp;'01.ข้อมูลเบื้องต้น'!$H$2,"",IF(VLOOKUP($A184,'02.คีย์เทอม1'!$A$10:$GT$59,196,FALSE)="","",VLOOKUP($A184,'02.คีย์เทอม1'!$A$10:$GT$59,196,FALSE)))</f>
        <v/>
      </c>
      <c r="AU184" s="1233" t="str">
        <f>IF($A$139&lt;&gt;"ชั้น"&amp;'01.ข้อมูลเบื้องต้น'!$H$2,"",IF(VLOOKUP($A184,'03.คีย์เทอม2'!$A$10:$GT$59,196,FALSE)="","",VLOOKUP($A184,'03.คีย์เทอม2'!$A$10:$GT$59,196,FALSE)))</f>
        <v/>
      </c>
      <c r="AV184" s="1262" t="str">
        <f t="shared" si="146"/>
        <v/>
      </c>
      <c r="AW184" s="1233" t="str">
        <f>IF('2.ชื่อนักเรียน'!R49="มส","มส",IF('2.ชื่อนักเรียน'!R49="ร","ร",IF('2.ชื่อนักเรียน'!R49="ย้าย","ย้าย",IF($B184="","",IF(AV184="","",IF(AV184&gt;=75,"เชี่ยวชาญ",IF(AV184&gt;=65,"ชำนาญ",IF(AV184&gt;=55,"พัฒนา",IF(AV184&gt;=50,"เริ่มต้น","ไม่ผ่าน")))))))))</f>
        <v/>
      </c>
      <c r="AX184" s="1233" t="str">
        <f>IF($A$139&lt;&gt;"ชั้น"&amp;'01.ข้อมูลเบื้องต้น'!$H$2,"",IF(VLOOKUP($A184,'02.คีย์เทอม1'!$A$10:$GT$59,197,FALSE)="","",VLOOKUP($A184,'02.คีย์เทอม1'!$A$10:$GT$59,197,FALSE)))</f>
        <v/>
      </c>
      <c r="AY184" s="1233" t="str">
        <f>IF($A$139&lt;&gt;"ชั้น"&amp;'01.ข้อมูลเบื้องต้น'!$H$2,"",IF(VLOOKUP($A184,'03.คีย์เทอม2'!$A$10:$GT$59,197,FALSE)="","",VLOOKUP($A184,'03.คีย์เทอม2'!$A$10:$GT$59,197,FALSE)))</f>
        <v/>
      </c>
      <c r="AZ184" s="1262" t="str">
        <f t="shared" si="147"/>
        <v/>
      </c>
      <c r="BA184" s="1233" t="str">
        <f>IF('2.ชื่อนักเรียน'!R49="มส","มส",IF('2.ชื่อนักเรียน'!R49="ร","ร",IF('2.ชื่อนักเรียน'!R49="ย้าย","ย้าย",IF($B184="","",IF(AZ184="","",IF(AZ184&gt;=75,"เชี่ยวชาญ",IF(AZ184&gt;=65,"ชำนาญ",IF(AZ184&gt;=55,"พัฒนา",IF(AZ184&gt;=50,"เริ่มต้น","ไม่ผ่าน")))))))))</f>
        <v/>
      </c>
      <c r="BB184" s="1233" t="str">
        <f>IF($A$139&lt;&gt;"ชั้น"&amp;'01.ข้อมูลเบื้องต้น'!$H$2,"",IF(VLOOKUP($A184,'02.คีย์เทอม1'!$A$10:$GT$59,198,FALSE)="","",VLOOKUP($A184,'02.คีย์เทอม1'!$A$10:$GT$59,198,FALSE)))</f>
        <v/>
      </c>
      <c r="BC184" s="1233" t="str">
        <f>IF($A$139&lt;&gt;"ชั้น"&amp;'01.ข้อมูลเบื้องต้น'!$H$2,"",IF(VLOOKUP($A184,'03.คีย์เทอม2'!$A$10:$GT$59,198,FALSE)="","",VLOOKUP($A184,'03.คีย์เทอม2'!$A$10:$GT$59,198,FALSE)))</f>
        <v/>
      </c>
      <c r="BD184" s="1262" t="str">
        <f t="shared" si="148"/>
        <v/>
      </c>
      <c r="BE184" s="1233" t="str">
        <f>IF('2.ชื่อนักเรียน'!R49="มส","มส",IF('2.ชื่อนักเรียน'!R49="ร","ร",IF('2.ชื่อนักเรียน'!R49="ย้าย","ย้าย",IF($B184="","",IF(BD184="","",IF(BD184&gt;=75,"เชี่ยวชาญ",IF(BD184&gt;=65,"ชำนาญ",IF(BD184&gt;=55,"พัฒนา",IF(BD184&gt;=50,"เริ่มต้น","ไม่ผ่าน")))))))))</f>
        <v/>
      </c>
      <c r="BF184" s="1233" t="str">
        <f>IF($A$139&lt;&gt;"ชั้น"&amp;'01.ข้อมูลเบื้องต้น'!$H$2,"",IF(VLOOKUP($A184,'02.คีย์เทอม1'!$A$10:$GT$59,199,FALSE)="","",VLOOKUP($A184,'02.คีย์เทอม1'!$A$10:$GT$59,199,FALSE)))</f>
        <v/>
      </c>
      <c r="BG184" s="1233" t="str">
        <f>IF($A$139&lt;&gt;"ชั้น"&amp;'01.ข้อมูลเบื้องต้น'!$H$2,"",IF(VLOOKUP($A184,'03.คีย์เทอม2'!$A$10:$GT$59,199,FALSE)="","",VLOOKUP($A184,'03.คีย์เทอม2'!$A$10:$GT$59,199,FALSE)))</f>
        <v/>
      </c>
      <c r="BH184" s="1262" t="str">
        <f t="shared" si="149"/>
        <v/>
      </c>
      <c r="BI184" s="1233" t="str">
        <f>IF('2.ชื่อนักเรียน'!R49="มส","มส",IF('2.ชื่อนักเรียน'!R49="ร","ร",IF('2.ชื่อนักเรียน'!R49="ย้าย","ย้าย",IF($B184="","",IF(BH184="","",IF(BH184&gt;=75,"เชี่ยวชาญ",IF(BH184&gt;=65,"ชำนาญ",IF(BH184&gt;=55,"พัฒนา",IF(BH184&gt;=50,"เริ่มต้น","ไม่ผ่าน")))))))))</f>
        <v/>
      </c>
      <c r="BJ184" s="1233" t="str">
        <f>IF($A$139&lt;&gt;"ชั้น"&amp;'01.ข้อมูลเบื้องต้น'!$H$2,"",IF(VLOOKUP($A184,'02.คีย์เทอม1'!$A$10:$GT$59,200,FALSE)="","",VLOOKUP($A184,'02.คีย์เทอม1'!$A$10:$GT$59,200,FALSE)))</f>
        <v/>
      </c>
      <c r="BK184" s="1233" t="str">
        <f>IF($A$139&lt;&gt;"ชั้น"&amp;'01.ข้อมูลเบื้องต้น'!$H$2,"",IF(VLOOKUP($A184,'03.คีย์เทอม2'!$A$10:$GT$59,200,FALSE)="","",VLOOKUP($A184,'03.คีย์เทอม2'!$A$10:$GT$59,200,FALSE)))</f>
        <v/>
      </c>
      <c r="BL184" s="1262" t="str">
        <f t="shared" si="150"/>
        <v/>
      </c>
      <c r="BM184" s="1233" t="str">
        <f>IF('2.ชื่อนักเรียน'!R49="มส","มส",IF('2.ชื่อนักเรียน'!R49="ร","ร",IF('2.ชื่อนักเรียน'!R49="ย้าย","ย้าย",IF($B184="","",IF(BL184="","",IF(BL184&gt;=75,"เชี่ยวชาญ",IF(BL184&gt;=65,"ชำนาญ",IF(BL184&gt;=55,"พัฒนา",IF(BL184&gt;=50,"เริ่มต้น","ไม่ผ่าน")))))))))</f>
        <v/>
      </c>
      <c r="BN184" s="1262" t="str">
        <f t="shared" si="151"/>
        <v/>
      </c>
      <c r="BO184" s="1233" t="str">
        <f>IF('2.ชื่อนักเรียน'!R49="มส","มส",IF('2.ชื่อนักเรียน'!R49="ร","ร",IF('2.ชื่อนักเรียน'!R49="ย้าย","ย้าย",IF($B184="","",IF(BN184="","",IF(BN184&gt;=75,"เชี่ยวชาญ",IF(BN184&gt;=65,"ชำนาญ",IF(BN184&gt;=55,"พัฒนา",IF(BN184&gt;=50,"เริ่มต้น","ไม่ผ่าน")))))))))</f>
        <v/>
      </c>
      <c r="BP184" s="1233" t="str">
        <f>IF($A$139&lt;&gt;"ชั้น"&amp;'01.ข้อมูลเบื้องต้น'!$H$2,"",IF(VLOOKUP($A184,'02.คีย์เทอม1'!$A$10:$GT$59,110,FALSE)="","",VLOOKUP($A184,'02.คีย์เทอม1'!$A$10:$GT$59,110,FALSE)))</f>
        <v/>
      </c>
      <c r="BQ184" s="1233" t="str">
        <f>IF($A$139&lt;&gt;"ชั้น"&amp;'01.ข้อมูลเบื้องต้น'!$H$2,"",IF(VLOOKUP($A184,'03.คีย์เทอม2'!$A$10:$GT$59,110,FALSE)="","",VLOOKUP($A184,'03.คีย์เทอม2'!$A$10:$GT$59,110,FALSE)))</f>
        <v/>
      </c>
      <c r="BR184" s="1262" t="str">
        <f t="shared" si="152"/>
        <v/>
      </c>
      <c r="BS184" s="1233" t="str">
        <f>IF('2.ชื่อนักเรียน'!R49="มส","มส",IF('2.ชื่อนักเรียน'!R49="ร","ร",IF('2.ชื่อนักเรียน'!R49="ย้าย","ย้าย",IF($B184="","",IF(BR184="","",IF(BR184&gt;=75,"เชี่ยวชาญ",IF(BR184&gt;=65,"ชำนาญ",IF(BR184&gt;=55,"พัฒนา",IF(BR184&gt;=50,"เริ่มต้น","ไม่ผ่าน")))))))))</f>
        <v/>
      </c>
      <c r="BT184" s="1233" t="str">
        <f>IF($A$139&lt;&gt;"ชั้น"&amp;'01.ข้อมูลเบื้องต้น'!$H$2,"",IF(VLOOKUP($A184,'02.คีย์เทอม1'!$A$10:$GT$59,115,FALSE)="","",VLOOKUP($A184,'02.คีย์เทอม1'!$A$10:$GT$59,115,FALSE)))</f>
        <v/>
      </c>
      <c r="BU184" s="1233" t="str">
        <f>IF($A$139&lt;&gt;"ชั้น"&amp;'01.ข้อมูลเบื้องต้น'!$H$2,"",IF(VLOOKUP($A184,'03.คีย์เทอม2'!$A$10:$GT$59,115,FALSE)="","",VLOOKUP($A184,'03.คีย์เทอม2'!$A$10:$GT$59,115,FALSE)))</f>
        <v/>
      </c>
      <c r="BV184" s="1262" t="str">
        <f t="shared" si="153"/>
        <v/>
      </c>
      <c r="BW184" s="1233" t="str">
        <f>IF('2.ชื่อนักเรียน'!R49="มส","มส",IF('2.ชื่อนักเรียน'!R49="ร","ร",IF('2.ชื่อนักเรียน'!R49="ย้าย","ย้าย",IF($B184="","",IF(BV184="","",IF(BV184&gt;=75,"เชี่ยวชาญ",IF(BV184&gt;=65,"ชำนาญ",IF(BV184&gt;=55,"พัฒนา",IF(BV184&gt;=50,"เริ่มต้น","ไม่ผ่าน")))))))))</f>
        <v/>
      </c>
      <c r="BX184" s="1233" t="str">
        <f>IF($A$139&lt;&gt;"ชั้น"&amp;'01.ข้อมูลเบื้องต้น'!$H$2,"",IF(VLOOKUP($A184,'02.คีย์เทอม1'!$A$10:$GT$59,120,FALSE)="","",VLOOKUP($A184,'02.คีย์เทอม1'!$A$10:$GT$59,120,FALSE)))</f>
        <v/>
      </c>
      <c r="BY184" s="1233" t="str">
        <f>IF($A$139&lt;&gt;"ชั้น"&amp;'01.ข้อมูลเบื้องต้น'!$H$2,"",IF(VLOOKUP($A184,'03.คีย์เทอม2'!$A$10:$GT$59,120,FALSE)="","",VLOOKUP($A184,'03.คีย์เทอม2'!$A$10:$GT$59,120,FALSE)))</f>
        <v/>
      </c>
      <c r="BZ184" s="1262" t="str">
        <f t="shared" si="154"/>
        <v/>
      </c>
      <c r="CA184" s="1233" t="str">
        <f>IF('2.ชื่อนักเรียน'!R49="มส","มส",IF('2.ชื่อนักเรียน'!R49="ร","ร",IF('2.ชื่อนักเรียน'!R49="ย้าย","ย้าย",IF($B184="","",IF(BZ184="","",IF(BZ184&gt;=75,"เชี่ยวชาญ",IF(BZ184&gt;=65,"ชำนาญ",IF(BZ184&gt;=55,"พัฒนา",IF(BZ184&gt;=50,"เริ่มต้น","ไม่ผ่าน")))))))))</f>
        <v/>
      </c>
      <c r="CB184" s="1233" t="str">
        <f>IF($A$139&lt;&gt;"ชั้น"&amp;'01.ข้อมูลเบื้องต้น'!$H$2,"",IF(VLOOKUP($A184,'02.คีย์เทอม1'!$A$10:$GT$59,125,FALSE)="","",VLOOKUP($A184,'02.คีย์เทอม1'!$A$10:$GT$59,125,FALSE)))</f>
        <v/>
      </c>
      <c r="CC184" s="1233" t="str">
        <f>IF($A$139&lt;&gt;"ชั้น"&amp;'01.ข้อมูลเบื้องต้น'!$H$2,"",IF(VLOOKUP($A184,'03.คีย์เทอม2'!$A$10:$GT$59,125,FALSE)="","",VLOOKUP($A184,'03.คีย์เทอม2'!$A$10:$GT$59,125,FALSE)))</f>
        <v/>
      </c>
      <c r="CD184" s="1262" t="str">
        <f t="shared" si="155"/>
        <v/>
      </c>
      <c r="CE184" s="1233" t="str">
        <f>IF('2.ชื่อนักเรียน'!R49="มส","มส",IF('2.ชื่อนักเรียน'!R49="ร","ร",IF('2.ชื่อนักเรียน'!R49="ย้าย","ย้าย",IF($B184="","",IF(CD184="","",IF(CD184&gt;=75,"เชี่ยวชาญ",IF(CD184&gt;=65,"ชำนาญ",IF(CD184&gt;=55,"พัฒนา",IF(CD184&gt;=50,"เริ่มต้น","ไม่ผ่าน")))))))))</f>
        <v/>
      </c>
      <c r="CF184" s="1233" t="str">
        <f>IF($A$139&lt;&gt;"ชั้น"&amp;'01.ข้อมูลเบื้องต้น'!$H$2,"",IF(VLOOKUP($A184,'02.คีย์เทอม1'!$A$10:$GT$59,130,FALSE)="","",VLOOKUP($A184,'02.คีย์เทอม1'!$A$10:$GT$59,130,FALSE)))</f>
        <v/>
      </c>
      <c r="CG184" s="1233" t="str">
        <f>IF($A$139&lt;&gt;"ชั้น"&amp;'01.ข้อมูลเบื้องต้น'!$H$2,"",IF(VLOOKUP($A184,'03.คีย์เทอม2'!$A$10:$GT$59,130,FALSE)="","",VLOOKUP($A184,'03.คีย์เทอม2'!$A$10:$GT$59,130,FALSE)))</f>
        <v/>
      </c>
      <c r="CH184" s="1262" t="str">
        <f t="shared" si="156"/>
        <v/>
      </c>
      <c r="CI184" s="1233" t="str">
        <f>IF('2.ชื่อนักเรียน'!R49="มส","มส",IF('2.ชื่อนักเรียน'!R49="ร","ร",IF('2.ชื่อนักเรียน'!R49="ย้าย","ย้าย",IF($B184="","",IF(CH184="","",IF(CH184&gt;=75,"เชี่ยวชาญ",IF(CH184&gt;=65,"ชำนาญ",IF(CH184&gt;=55,"พัฒนา",IF(CH184&gt;=50,"เริ่มต้น","ไม่ผ่าน")))))))))</f>
        <v/>
      </c>
      <c r="CJ184" s="1233" t="str">
        <f>IF($A$139&lt;&gt;"ชั้น"&amp;'01.ข้อมูลเบื้องต้น'!$H$2,"",IF(VLOOKUP($A184,'02.คีย์เทอม1'!$A$10:$GT$59,135,FALSE)="","",VLOOKUP($A184,'02.คีย์เทอม1'!$A$10:$GT$59,135,FALSE)))</f>
        <v/>
      </c>
      <c r="CK184" s="1233" t="str">
        <f>IF($A$139&lt;&gt;"ชั้น"&amp;'01.ข้อมูลเบื้องต้น'!$H$2,"",IF(VLOOKUP($A184,'03.คีย์เทอม2'!$A$10:$GT$59,135,FALSE)="","",VLOOKUP($A184,'03.คีย์เทอม2'!$A$10:$GT$59,135,FALSE)))</f>
        <v/>
      </c>
      <c r="CL184" s="1262" t="str">
        <f t="shared" si="157"/>
        <v/>
      </c>
      <c r="CM184" s="1233" t="str">
        <f>IF('2.ชื่อนักเรียน'!R49="มส","มส",IF('2.ชื่อนักเรียน'!R49="ร","ร",IF('2.ชื่อนักเรียน'!R49="ย้าย","ย้าย",IF($B184="","",IF(CL184="","",IF(CL184&gt;=75,"เชี่ยวชาญ",IF(CL184&gt;=65,"ชำนาญ",IF(CL184&gt;=55,"พัฒนา",IF(CL184&gt;=50,"เริ่มต้น","ไม่ผ่าน")))))))))</f>
        <v/>
      </c>
      <c r="CN184" s="1233" t="str">
        <f>IF($A$139&lt;&gt;"ชั้น"&amp;'01.ข้อมูลเบื้องต้น'!$H$2,"",IF(VLOOKUP($A184,'02.คีย์เทอม1'!$A$10:$GT$59,140,FALSE)="","",VLOOKUP($A184,'02.คีย์เทอม1'!$A$10:$GT$59,140,FALSE)))</f>
        <v/>
      </c>
      <c r="CO184" s="1233" t="str">
        <f>IF($A$139&lt;&gt;"ชั้น"&amp;'01.ข้อมูลเบื้องต้น'!$H$2,"",IF(VLOOKUP($A184,'03.คีย์เทอม2'!$A$10:$GT$59,140,FALSE)="","",VLOOKUP($A184,'03.คีย์เทอม2'!$A$10:$GT$59,140,FALSE)))</f>
        <v/>
      </c>
      <c r="CP184" s="1262" t="str">
        <f t="shared" si="158"/>
        <v/>
      </c>
      <c r="CQ184" s="1233" t="str">
        <f>IF('2.ชื่อนักเรียน'!R49="มส","มส",IF('2.ชื่อนักเรียน'!R49="ร","ร",IF('2.ชื่อนักเรียน'!R49="ย้าย","ย้าย",IF($B184="","",IF(CP184="","",IF(CP184&gt;=75,"เชี่ยวชาญ",IF(CP184&gt;=65,"ชำนาญ",IF(CP184&gt;=55,"พัฒนา",IF(CP184&gt;=50,"เริ่มต้น","ไม่ผ่าน")))))))))</f>
        <v/>
      </c>
      <c r="CR184" s="1233" t="str">
        <f>IF($A$139&lt;&gt;"ชั้น"&amp;'01.ข้อมูลเบื้องต้น'!$H$2,"",IF(VLOOKUP($A184,'02.คีย์เทอม1'!$A$10:$GT$59,145,FALSE)="","",VLOOKUP($A184,'02.คีย์เทอม1'!$A$10:$GT$59,145,FALSE)))</f>
        <v/>
      </c>
      <c r="CS184" s="1233" t="str">
        <f>IF($A$139&lt;&gt;"ชั้น"&amp;'01.ข้อมูลเบื้องต้น'!$H$2,"",IF(VLOOKUP($A184,'03.คีย์เทอม2'!$A$10:$GT$59,145,FALSE)="","",VLOOKUP($A184,'03.คีย์เทอม2'!$A$10:$GT$59,145,FALSE)))</f>
        <v/>
      </c>
      <c r="CT184" s="1262" t="str">
        <f t="shared" si="159"/>
        <v/>
      </c>
      <c r="CU184" s="1233" t="str">
        <f>IF('2.ชื่อนักเรียน'!R49="มส","มส",IF('2.ชื่อนักเรียน'!R49="ร","ร",IF('2.ชื่อนักเรียน'!R49="ย้าย","ย้าย",IF($B184="","",IF(CT184="","",IF(CT184&gt;=75,"เชี่ยวชาญ",IF(CT184&gt;=65,"ชำนาญ",IF(CT184&gt;=55,"พัฒนา",IF(CT184&gt;=50,"เริ่มต้น","ไม่ผ่าน")))))))))</f>
        <v/>
      </c>
      <c r="CV184" s="1233" t="str">
        <f>IF($A$139&lt;&gt;"ชั้น"&amp;'01.ข้อมูลเบื้องต้น'!$H$2,"",IF(VLOOKUP($A184,'02.คีย์เทอม1'!$A$10:$GT$59,150,FALSE)="","",VLOOKUP($A184,'02.คีย์เทอม1'!$A$10:$GT$59,150,FALSE)))</f>
        <v/>
      </c>
      <c r="CW184" s="1233" t="str">
        <f>IF($A$139&lt;&gt;"ชั้น"&amp;'01.ข้อมูลเบื้องต้น'!$H$2,"",IF(VLOOKUP($A184,'03.คีย์เทอม2'!$A$10:$GT$59,150,FALSE)="","",VLOOKUP($A184,'03.คีย์เทอม2'!$A$10:$GT$59,150,FALSE)))</f>
        <v/>
      </c>
      <c r="CX184" s="1262" t="str">
        <f t="shared" si="160"/>
        <v/>
      </c>
      <c r="CY184" s="1233" t="str">
        <f>IF('2.ชื่อนักเรียน'!R49="มส","มส",IF('2.ชื่อนักเรียน'!R49="ร","ร",IF('2.ชื่อนักเรียน'!R49="ย้าย","ย้าย",IF($B184="","",IF(CX184="","",IF(CX184&gt;=75,"เชี่ยวชาญ",IF(CX184&gt;=65,"ชำนาญ",IF(CX184&gt;=55,"พัฒนา",IF(CX184&gt;=50,"เริ่มต้น","ไม่ผ่าน")))))))))</f>
        <v/>
      </c>
      <c r="CZ184" s="1233" t="str">
        <f>IF($A$139&lt;&gt;"ชั้น"&amp;'01.ข้อมูลเบื้องต้น'!$H$2,"",IF(VLOOKUP($A184,'02.คีย์เทอม1'!$A$10:$GT$59,155,FALSE)="","",VLOOKUP($A184,'02.คีย์เทอม1'!$A$10:$GT$59,155,FALSE)))</f>
        <v/>
      </c>
      <c r="DA184" s="1233" t="str">
        <f>IF($A$139&lt;&gt;"ชั้น"&amp;'01.ข้อมูลเบื้องต้น'!$H$2,"",IF(VLOOKUP($A184,'03.คีย์เทอม2'!$A$10:$GT$59,155,FALSE)="","",VLOOKUP($A184,'03.คีย์เทอม2'!$A$10:$GT$59,155,FALSE)))</f>
        <v/>
      </c>
      <c r="DB184" s="1262" t="str">
        <f t="shared" si="161"/>
        <v/>
      </c>
      <c r="DC184" s="1233" t="str">
        <f>IF('2.ชื่อนักเรียน'!R49="มส","มส",IF('2.ชื่อนักเรียน'!R49="ร","ร",IF('2.ชื่อนักเรียน'!R49="ย้าย","ย้าย",IF($B184="","",IF(DB184="","",IF(DB184&gt;=75,"เชี่ยวชาญ",IF(DB184&gt;=65,"ชำนาญ",IF(DB184&gt;=55,"พัฒนา",IF(DB184&gt;=50,"เริ่มต้น","ไม่ผ่าน")))))))))</f>
        <v/>
      </c>
      <c r="DD184" s="1233" t="str">
        <f>IF($A$139&lt;&gt;"ชั้น"&amp;'01.ข้อมูลเบื้องต้น'!$H$2,"",IF(VLOOKUP($A184,'02.คีย์เทอม1'!$A$10:$GT$59,160,FALSE)="","",VLOOKUP($A184,'02.คีย์เทอม1'!$A$10:$GT$59,160,FALSE)))</f>
        <v/>
      </c>
      <c r="DE184" s="1233" t="str">
        <f>IF($A$139&lt;&gt;"ชั้น"&amp;'01.ข้อมูลเบื้องต้น'!$H$2,"",IF(VLOOKUP($A184,'03.คีย์เทอม2'!$A$10:$GT$59,160,FALSE)="","",VLOOKUP($A184,'03.คีย์เทอม2'!$A$10:$GT$59,160,FALSE)))</f>
        <v/>
      </c>
      <c r="DF184" s="1262" t="str">
        <f t="shared" si="162"/>
        <v/>
      </c>
      <c r="DG184" s="1233" t="str">
        <f>IF('2.ชื่อนักเรียน'!R49="มส","มส",IF('2.ชื่อนักเรียน'!R49="ร","ร",IF('2.ชื่อนักเรียน'!R49="ย้าย","ย้าย",IF($B184="","",IF(DF184="","",IF(DF184&gt;=75,"เชี่ยวชาญ",IF(DF184&gt;=65,"ชำนาญ",IF(DF184&gt;=55,"พัฒนา",IF(DF184&gt;=50,"เริ่มต้น","ไม่ผ่าน")))))))))</f>
        <v/>
      </c>
      <c r="DH184" s="1233" t="str">
        <f>IF($A$139&lt;&gt;"ชั้น"&amp;'01.ข้อมูลเบื้องต้น'!$H$2,"",IF(VLOOKUP($A184,'02.คีย์เทอม1'!$A$10:$GT$59,165,FALSE)="","",VLOOKUP($A184,'02.คีย์เทอม1'!$A$10:$GT$59,165,FALSE)))</f>
        <v/>
      </c>
      <c r="DI184" s="1233" t="str">
        <f>IF($A$139&lt;&gt;"ชั้น"&amp;'01.ข้อมูลเบื้องต้น'!$H$2,"",IF(VLOOKUP($A184,'03.คีย์เทอม2'!$A$10:$GT$59,165,FALSE)="","",VLOOKUP($A184,'03.คีย์เทอม2'!$A$10:$GT$59,165,FALSE)))</f>
        <v/>
      </c>
      <c r="DJ184" s="1262" t="str">
        <f t="shared" si="163"/>
        <v/>
      </c>
      <c r="DK184" s="1233" t="str">
        <f>IF('2.ชื่อนักเรียน'!R49="มส","มส",IF('2.ชื่อนักเรียน'!R49="ร","ร",IF('2.ชื่อนักเรียน'!R49="ย้าย","ย้าย",IF($B184="","",IF(DJ184="","",IF(DJ184&gt;=75,"เชี่ยวชาญ",IF(DJ184&gt;=65,"ชำนาญ",IF(DJ184&gt;=55,"พัฒนา",IF(DJ184&gt;=50,"เริ่มต้น","ไม่ผ่าน")))))))))</f>
        <v/>
      </c>
      <c r="DL184" s="1233" t="str">
        <f>IF($A$139&lt;&gt;"ชั้น"&amp;'01.ข้อมูลเบื้องต้น'!$H$2,"",IF(VLOOKUP($A184,'02.คีย์เทอม1'!$A$10:$GT$59,170,FALSE)="","",VLOOKUP($A184,'02.คีย์เทอม1'!$A$10:$GT$59,170,FALSE)))</f>
        <v/>
      </c>
      <c r="DM184" s="1233" t="str">
        <f>IF($A$139&lt;&gt;"ชั้น"&amp;'01.ข้อมูลเบื้องต้น'!$H$2,"",IF(VLOOKUP($A184,'03.คีย์เทอม2'!$A$10:$GT$59,170,FALSE)="","",VLOOKUP($A184,'03.คีย์เทอม2'!$A$10:$GT$59,170,FALSE)))</f>
        <v/>
      </c>
      <c r="DN184" s="1262" t="str">
        <f t="shared" si="164"/>
        <v/>
      </c>
      <c r="DO184" s="1233" t="str">
        <f>IF('2.ชื่อนักเรียน'!R49="มส","มส",IF('2.ชื่อนักเรียน'!R49="ร","ร",IF('2.ชื่อนักเรียน'!R49="ย้าย","ย้าย",IF($B184="","",IF(DN184="","",IF(DN184&gt;=75,"เชี่ยวชาญ",IF(DN184&gt;=65,"ชำนาญ",IF(DN184&gt;=55,"พัฒนา",IF(DN184&gt;=50,"เริ่มต้น","ไม่ผ่าน")))))))))</f>
        <v/>
      </c>
      <c r="DP184" s="1233" t="str">
        <f>IF($A$139&lt;&gt;"ชั้น"&amp;'01.ข้อมูลเบื้องต้น'!$H$2,"",IF(VLOOKUP($A184,'02.คีย์เทอม1'!$A$10:$GT$59,175,FALSE)="","",VLOOKUP($A184,'02.คีย์เทอม1'!$A$10:$GT$59,175,FALSE)))</f>
        <v/>
      </c>
      <c r="DQ184" s="1233" t="str">
        <f>IF($A$139&lt;&gt;"ชั้น"&amp;'01.ข้อมูลเบื้องต้น'!$H$2,"",IF(VLOOKUP($A184,'03.คีย์เทอม2'!$A$10:$GT$59,175,FALSE)="","",VLOOKUP($A184,'03.คีย์เทอม2'!$A$10:$GT$59,175,FALSE)))</f>
        <v/>
      </c>
      <c r="DR184" s="1262" t="str">
        <f t="shared" si="165"/>
        <v/>
      </c>
      <c r="DS184" s="1233" t="str">
        <f>IF('2.ชื่อนักเรียน'!R49="มส","มส",IF('2.ชื่อนักเรียน'!R49="ร","ร",IF('2.ชื่อนักเรียน'!R49="ย้าย","ย้าย",IF($B184="","",IF(DR184="","",IF(DR184&gt;=75,"เชี่ยวชาญ",IF(DR184&gt;=65,"ชำนาญ",IF(DR184&gt;=55,"พัฒนา",IF(DR184&gt;=50,"เริ่มต้น","ไม่ผ่าน")))))))))</f>
        <v/>
      </c>
      <c r="DT184" s="1233" t="str">
        <f>IF($A$139&lt;&gt;"ชั้น"&amp;'01.ข้อมูลเบื้องต้น'!$H$2,"",IF(VLOOKUP($A184,'02.คีย์เทอม1'!$A$10:$GT$59,180,FALSE)="","",VLOOKUP($A184,'02.คีย์เทอม1'!$A$10:$GT$59,180,FALSE)))</f>
        <v/>
      </c>
      <c r="DU184" s="1233" t="str">
        <f>IF($A$139&lt;&gt;"ชั้น"&amp;'01.ข้อมูลเบื้องต้น'!$H$2,"",IF(VLOOKUP($A184,'03.คีย์เทอม2'!$A$10:$GT$59,180,FALSE)="","",VLOOKUP($A184,'03.คีย์เทอม2'!$A$10:$GT$59,180,FALSE)))</f>
        <v/>
      </c>
      <c r="DV184" s="1262" t="str">
        <f t="shared" si="166"/>
        <v/>
      </c>
      <c r="DW184" s="1233" t="str">
        <f>IF('2.ชื่อนักเรียน'!R49="มส","มส",IF('2.ชื่อนักเรียน'!R49="ร","ร",IF('2.ชื่อนักเรียน'!R49="ย้าย","ย้าย",IF($B184="","",IF(DV184="","",IF(DV184&gt;=75,"เชี่ยวชาญ",IF(DV184&gt;=65,"ชำนาญ",IF(DV184&gt;=55,"พัฒนา",IF(DV184&gt;=50,"เริ่มต้น","ไม่ผ่าน")))))))))</f>
        <v/>
      </c>
    </row>
    <row r="185" spans="1:127" ht="16.8" customHeight="1">
      <c r="A185" s="1323">
        <v>40</v>
      </c>
      <c r="B185" s="1312" t="str">
        <f>IF('2.ชื่อนักเรียน'!C50="","",'2.ชื่อนักเรียน'!C50)</f>
        <v/>
      </c>
      <c r="C185" s="1313" t="str">
        <f>IF('2.ชื่อนักเรียน'!D50="","",'2.ชื่อนักเรียน'!D50)</f>
        <v/>
      </c>
      <c r="D185" s="1314" t="str">
        <f>IF($A$139&lt;&gt;"ชั้น"&amp;'01.ข้อมูลเบื้องต้น'!$H$2,"",IF(AK185="","",AK185))</f>
        <v/>
      </c>
      <c r="E185" s="1314" t="str">
        <f>IF($A$139&lt;&gt;"ชั้น"&amp;'01.ข้อมูลเบื้องต้น'!$H$2,"",IF(AO185="","",AO185))</f>
        <v/>
      </c>
      <c r="F185" s="1315" t="str">
        <f>IF($A$139&lt;&gt;"ชั้น"&amp;'01.ข้อมูลเบื้องต้น'!$H$2,"",IF(AS185="","",AS185))</f>
        <v/>
      </c>
      <c r="G185" s="1332" t="str">
        <f>IF($A$139&lt;&gt;"ชั้น"&amp;'01.ข้อมูลเบื้องต้น'!$H$2,"",IF(AW185="","",AW185))</f>
        <v/>
      </c>
      <c r="H185" s="1333" t="str">
        <f>IF($A$139&lt;&gt;"ชั้น"&amp;'01.ข้อมูลเบื้องต้น'!$H$2,"",IF(BA185="","",BA185))</f>
        <v/>
      </c>
      <c r="I185" s="1333" t="str">
        <f>IF($A$139&lt;&gt;"ชั้น"&amp;'01.ข้อมูลเบื้องต้น'!$H$2,"",IF(BE185="","",BE185))</f>
        <v/>
      </c>
      <c r="J185" s="1333" t="str">
        <f>IF($A$139&lt;&gt;"ชั้น"&amp;'01.ข้อมูลเบื้องต้น'!$H$2,"",IF(BI185="","",BI185))</f>
        <v/>
      </c>
      <c r="K185" s="1333" t="str">
        <f>IF($A$139&lt;&gt;"ชั้น"&amp;'01.ข้อมูลเบื้องต้น'!$H$2,"",IF(BM185="","",BM185))</f>
        <v/>
      </c>
      <c r="L185" s="1334" t="str">
        <f>IF($A$139&lt;&gt;"ชั้น"&amp;'01.ข้อมูลเบื้องต้น'!$H$2,"",IF(BO185="","",BO185))</f>
        <v/>
      </c>
      <c r="M185" s="1332" t="str">
        <f>IF($A$139&lt;&gt;"ชั้น"&amp;'01.ข้อมูลเบื้องต้น'!$H$2,"",IF(BS185="","",BS185))</f>
        <v/>
      </c>
      <c r="N185" s="1333" t="str">
        <f>IF($A$139&lt;&gt;"ชั้น"&amp;'01.ข้อมูลเบื้องต้น'!$H$2,"",IF(BW185="","",BW185))</f>
        <v/>
      </c>
      <c r="O185" s="1333" t="str">
        <f>IF($A$139&lt;&gt;"ชั้น"&amp;'01.ข้อมูลเบื้องต้น'!$H$2,"",IF(CA185="","",CA185))</f>
        <v/>
      </c>
      <c r="P185" s="1333" t="str">
        <f>IF($A$139&lt;&gt;"ชั้น"&amp;'01.ข้อมูลเบื้องต้น'!$H$2,"",IF(CE185="","",CE185))</f>
        <v/>
      </c>
      <c r="Q185" s="1333" t="str">
        <f>IF($A$139&lt;&gt;"ชั้น"&amp;'01.ข้อมูลเบื้องต้น'!$H$2,"",IF(CI185="","",CI185))</f>
        <v/>
      </c>
      <c r="R185" s="1333" t="str">
        <f>IF($A$139&lt;&gt;"ชั้น"&amp;'01.ข้อมูลเบื้องต้น'!$H$2,"",IF(CM185="","",CM185))</f>
        <v/>
      </c>
      <c r="S185" s="1333" t="str">
        <f>IF($A$139&lt;&gt;"ชั้น"&amp;'01.ข้อมูลเบื้องต้น'!$H$2,"",IF(CQ185="","",CQ185))</f>
        <v/>
      </c>
      <c r="T185" s="1333" t="str">
        <f>IF($A$139&lt;&gt;"ชั้น"&amp;'01.ข้อมูลเบื้องต้น'!$H$2,"",IF(CU185="","",CU185))</f>
        <v/>
      </c>
      <c r="U185" s="1333" t="str">
        <f>IF($A$139&lt;&gt;"ชั้น"&amp;'01.ข้อมูลเบื้องต้น'!$H$2,"",IF(CY185="","",CY185))</f>
        <v/>
      </c>
      <c r="V185" s="1333" t="str">
        <f>IF($A$139&lt;&gt;"ชั้น"&amp;'01.ข้อมูลเบื้องต้น'!$H$2,"",IF(DC185="","",DC185))</f>
        <v/>
      </c>
      <c r="W185" s="1333" t="str">
        <f>IF($A$139&lt;&gt;"ชั้น"&amp;'01.ข้อมูลเบื้องต้น'!$H$2,"",IF(DG185="","",DG185))</f>
        <v/>
      </c>
      <c r="X185" s="1333" t="str">
        <f>IF($A$139&lt;&gt;"ชั้น"&amp;'01.ข้อมูลเบื้องต้น'!$H$2,"",IF(DK185="","",DK185))</f>
        <v/>
      </c>
      <c r="Y185" s="1333" t="str">
        <f>IF($A$139&lt;&gt;"ชั้น"&amp;'01.ข้อมูลเบื้องต้น'!$H$2,"",IF(DO185="","",DO185))</f>
        <v/>
      </c>
      <c r="Z185" s="1333" t="str">
        <f>IF($A$139&lt;&gt;"ชั้น"&amp;'01.ข้อมูลเบื้องต้น'!$H$2,"",IF(DS185="","",DS185))</f>
        <v/>
      </c>
      <c r="AA185" s="1423" t="str">
        <f>IF($A$139&lt;&gt;"ชั้น"&amp;'01.ข้อมูลเบื้องต้น'!$H$2,"",IF(DW185="","",DW185))</f>
        <v/>
      </c>
      <c r="AB185" s="1330" t="str">
        <f>IF($A$139&lt;&gt;"ชั้น"&amp;'01.ข้อมูลเบื้องต้น'!$H$2,"",'7.พัฒนาผู้เรียน'!G50)</f>
        <v/>
      </c>
      <c r="AC185" s="1331" t="str">
        <f>IF($A$139&lt;&gt;"ชั้น"&amp;'01.ข้อมูลเบื้องต้น'!$H$2,"",'9.คุณลักษณะ'!I50)</f>
        <v/>
      </c>
      <c r="AH185" s="1233" t="str">
        <f>IF($A$139&lt;&gt;"ชั้น"&amp;'01.ข้อมูลเบื้องต้น'!$H$2,"",IF(VLOOKUP($A185,'02.คีย์เทอม1'!$A$10:$GT$59,189,FALSE)="","",VLOOKUP($A185,'02.คีย์เทอม1'!$A$10:$GT$59,189,FALSE)))</f>
        <v/>
      </c>
      <c r="AI185" s="1233" t="str">
        <f>IF($A$139&lt;&gt;"ชั้น"&amp;'01.ข้อมูลเบื้องต้น'!$H$2,"",IF(VLOOKUP($A185,'03.คีย์เทอม2'!$A$10:$GT$59,189,FALSE)="","",VLOOKUP($A185,'03.คีย์เทอม2'!$A$10:$GT$59,189,FALSE)))</f>
        <v/>
      </c>
      <c r="AJ185" s="1262" t="str">
        <f t="shared" si="120"/>
        <v/>
      </c>
      <c r="AK185" s="1233" t="str">
        <f>IF('2.ชื่อนักเรียน'!R50="มส","มส",IF('2.ชื่อนักเรียน'!R50="ร","ร",IF('2.ชื่อนักเรียน'!R50="ย้าย","ย้าย",IF($B185="","",IF(AJ185="","",IF(AJ185&gt;=75,"เชี่ยวชาญ",IF(AJ185&gt;=65,"ชำนาญ",IF(AJ185&gt;=55,"พัฒนา",IF(AJ185&gt;=50,"เริ่มต้น","ไม่ผ่าน")))))))))</f>
        <v/>
      </c>
      <c r="AL185" s="1233" t="str">
        <f>IF($A$139&lt;&gt;"ชั้น"&amp;'01.ข้อมูลเบื้องต้น'!$H$2,"",IF(VLOOKUP($A185,'02.คีย์เทอม1'!$A$10:$GT$59,193,FALSE)="","",VLOOKUP($A185,'02.คีย์เทอม1'!$A$10:$GT$59,193,FALSE)))</f>
        <v/>
      </c>
      <c r="AM185" s="1233" t="str">
        <f>IF($A$139&lt;&gt;"ชั้น"&amp;'01.ข้อมูลเบื้องต้น'!$H$2,"",IF(VLOOKUP($A185,'03.คีย์เทอม2'!$A$10:$GT$59,193,FALSE)="","",VLOOKUP($A185,'03.คีย์เทอม2'!$A$10:$GT$59,193,FALSE)))</f>
        <v/>
      </c>
      <c r="AN185" s="1262" t="str">
        <f t="shared" si="144"/>
        <v/>
      </c>
      <c r="AO185" s="1233" t="str">
        <f>IF('2.ชื่อนักเรียน'!R50="มส","มส",IF('2.ชื่อนักเรียน'!R50="ร","ร",IF('2.ชื่อนักเรียน'!R50="ย้าย","ย้าย",IF($B185="","",IF(AN185="","",IF(AN185&gt;=75,"เชี่ยวชาญ",IF(AN185&gt;=65,"ชำนาญ",IF(AN185&gt;=55,"พัฒนา",IF(AN185&gt;=50,"เริ่มต้น","ไม่ผ่าน")))))))))</f>
        <v/>
      </c>
      <c r="AP185" s="1233" t="str">
        <f>IF($A$139&lt;&gt;"ชั้น"&amp;'01.ข้อมูลเบื้องต้น'!$H$2,"",IF(VLOOKUP($A185,'02.คีย์เทอม1'!$A$10:$GT$59,195,FALSE)="","",VLOOKUP($A185,'02.คีย์เทอม1'!$A$10:$GT$59,195,FALSE)))</f>
        <v/>
      </c>
      <c r="AQ185" s="1233" t="str">
        <f>IF($A$139&lt;&gt;"ชั้น"&amp;'01.ข้อมูลเบื้องต้น'!$H$2,"",IF(VLOOKUP($A185,'03.คีย์เทอม2'!$A$10:$GT$59,195,FALSE)="","",VLOOKUP($A185,'03.คีย์เทอม2'!$A$10:$GT$59,195,FALSE)))</f>
        <v/>
      </c>
      <c r="AR185" s="1262" t="str">
        <f t="shared" si="145"/>
        <v/>
      </c>
      <c r="AS185" s="1233" t="str">
        <f>IF('2.ชื่อนักเรียน'!R50="มส","มส",IF('2.ชื่อนักเรียน'!R50="ร","ร",IF('2.ชื่อนักเรียน'!R50="ย้าย","ย้าย",IF($B185="","",IF(AR185="","",IF(AR185&gt;=75,"เชี่ยวชาญ",IF(AR185&gt;=65,"ชำนาญ",IF(AR185&gt;=55,"พัฒนา",IF(AR185&gt;=50,"เริ่มต้น","ไม่ผ่าน")))))))))</f>
        <v/>
      </c>
      <c r="AT185" s="1233" t="str">
        <f>IF($A$139&lt;&gt;"ชั้น"&amp;'01.ข้อมูลเบื้องต้น'!$H$2,"",IF(VLOOKUP($A185,'02.คีย์เทอม1'!$A$10:$GT$59,196,FALSE)="","",VLOOKUP($A185,'02.คีย์เทอม1'!$A$10:$GT$59,196,FALSE)))</f>
        <v/>
      </c>
      <c r="AU185" s="1233" t="str">
        <f>IF($A$139&lt;&gt;"ชั้น"&amp;'01.ข้อมูลเบื้องต้น'!$H$2,"",IF(VLOOKUP($A185,'03.คีย์เทอม2'!$A$10:$GT$59,196,FALSE)="","",VLOOKUP($A185,'03.คีย์เทอม2'!$A$10:$GT$59,196,FALSE)))</f>
        <v/>
      </c>
      <c r="AV185" s="1262" t="str">
        <f t="shared" si="146"/>
        <v/>
      </c>
      <c r="AW185" s="1233" t="str">
        <f>IF('2.ชื่อนักเรียน'!R50="มส","มส",IF('2.ชื่อนักเรียน'!R50="ร","ร",IF('2.ชื่อนักเรียน'!R50="ย้าย","ย้าย",IF($B185="","",IF(AV185="","",IF(AV185&gt;=75,"เชี่ยวชาญ",IF(AV185&gt;=65,"ชำนาญ",IF(AV185&gt;=55,"พัฒนา",IF(AV185&gt;=50,"เริ่มต้น","ไม่ผ่าน")))))))))</f>
        <v/>
      </c>
      <c r="AX185" s="1233" t="str">
        <f>IF($A$139&lt;&gt;"ชั้น"&amp;'01.ข้อมูลเบื้องต้น'!$H$2,"",IF(VLOOKUP($A185,'02.คีย์เทอม1'!$A$10:$GT$59,197,FALSE)="","",VLOOKUP($A185,'02.คีย์เทอม1'!$A$10:$GT$59,197,FALSE)))</f>
        <v/>
      </c>
      <c r="AY185" s="1233" t="str">
        <f>IF($A$139&lt;&gt;"ชั้น"&amp;'01.ข้อมูลเบื้องต้น'!$H$2,"",IF(VLOOKUP($A185,'03.คีย์เทอม2'!$A$10:$GT$59,197,FALSE)="","",VLOOKUP($A185,'03.คีย์เทอม2'!$A$10:$GT$59,197,FALSE)))</f>
        <v/>
      </c>
      <c r="AZ185" s="1262" t="str">
        <f t="shared" si="147"/>
        <v/>
      </c>
      <c r="BA185" s="1233" t="str">
        <f>IF('2.ชื่อนักเรียน'!R50="มส","มส",IF('2.ชื่อนักเรียน'!R50="ร","ร",IF('2.ชื่อนักเรียน'!R50="ย้าย","ย้าย",IF($B185="","",IF(AZ185="","",IF(AZ185&gt;=75,"เชี่ยวชาญ",IF(AZ185&gt;=65,"ชำนาญ",IF(AZ185&gt;=55,"พัฒนา",IF(AZ185&gt;=50,"เริ่มต้น","ไม่ผ่าน")))))))))</f>
        <v/>
      </c>
      <c r="BB185" s="1233" t="str">
        <f>IF($A$139&lt;&gt;"ชั้น"&amp;'01.ข้อมูลเบื้องต้น'!$H$2,"",IF(VLOOKUP($A185,'02.คีย์เทอม1'!$A$10:$GT$59,198,FALSE)="","",VLOOKUP($A185,'02.คีย์เทอม1'!$A$10:$GT$59,198,FALSE)))</f>
        <v/>
      </c>
      <c r="BC185" s="1233" t="str">
        <f>IF($A$139&lt;&gt;"ชั้น"&amp;'01.ข้อมูลเบื้องต้น'!$H$2,"",IF(VLOOKUP($A185,'03.คีย์เทอม2'!$A$10:$GT$59,198,FALSE)="","",VLOOKUP($A185,'03.คีย์เทอม2'!$A$10:$GT$59,198,FALSE)))</f>
        <v/>
      </c>
      <c r="BD185" s="1262" t="str">
        <f t="shared" si="148"/>
        <v/>
      </c>
      <c r="BE185" s="1233" t="str">
        <f>IF('2.ชื่อนักเรียน'!R50="มส","มส",IF('2.ชื่อนักเรียน'!R50="ร","ร",IF('2.ชื่อนักเรียน'!R50="ย้าย","ย้าย",IF($B185="","",IF(BD185="","",IF(BD185&gt;=75,"เชี่ยวชาญ",IF(BD185&gt;=65,"ชำนาญ",IF(BD185&gt;=55,"พัฒนา",IF(BD185&gt;=50,"เริ่มต้น","ไม่ผ่าน")))))))))</f>
        <v/>
      </c>
      <c r="BF185" s="1233" t="str">
        <f>IF($A$139&lt;&gt;"ชั้น"&amp;'01.ข้อมูลเบื้องต้น'!$H$2,"",IF(VLOOKUP($A185,'02.คีย์เทอม1'!$A$10:$GT$59,199,FALSE)="","",VLOOKUP($A185,'02.คีย์เทอม1'!$A$10:$GT$59,199,FALSE)))</f>
        <v/>
      </c>
      <c r="BG185" s="1233" t="str">
        <f>IF($A$139&lt;&gt;"ชั้น"&amp;'01.ข้อมูลเบื้องต้น'!$H$2,"",IF(VLOOKUP($A185,'03.คีย์เทอม2'!$A$10:$GT$59,199,FALSE)="","",VLOOKUP($A185,'03.คีย์เทอม2'!$A$10:$GT$59,199,FALSE)))</f>
        <v/>
      </c>
      <c r="BH185" s="1262" t="str">
        <f t="shared" si="149"/>
        <v/>
      </c>
      <c r="BI185" s="1233" t="str">
        <f>IF('2.ชื่อนักเรียน'!R50="มส","มส",IF('2.ชื่อนักเรียน'!R50="ร","ร",IF('2.ชื่อนักเรียน'!R50="ย้าย","ย้าย",IF($B185="","",IF(BH185="","",IF(BH185&gt;=75,"เชี่ยวชาญ",IF(BH185&gt;=65,"ชำนาญ",IF(BH185&gt;=55,"พัฒนา",IF(BH185&gt;=50,"เริ่มต้น","ไม่ผ่าน")))))))))</f>
        <v/>
      </c>
      <c r="BJ185" s="1233" t="str">
        <f>IF($A$139&lt;&gt;"ชั้น"&amp;'01.ข้อมูลเบื้องต้น'!$H$2,"",IF(VLOOKUP($A185,'02.คีย์เทอม1'!$A$10:$GT$59,200,FALSE)="","",VLOOKUP($A185,'02.คีย์เทอม1'!$A$10:$GT$59,200,FALSE)))</f>
        <v/>
      </c>
      <c r="BK185" s="1233" t="str">
        <f>IF($A$139&lt;&gt;"ชั้น"&amp;'01.ข้อมูลเบื้องต้น'!$H$2,"",IF(VLOOKUP($A185,'03.คีย์เทอม2'!$A$10:$GT$59,200,FALSE)="","",VLOOKUP($A185,'03.คีย์เทอม2'!$A$10:$GT$59,200,FALSE)))</f>
        <v/>
      </c>
      <c r="BL185" s="1262" t="str">
        <f t="shared" si="150"/>
        <v/>
      </c>
      <c r="BM185" s="1233" t="str">
        <f>IF('2.ชื่อนักเรียน'!R50="มส","มส",IF('2.ชื่อนักเรียน'!R50="ร","ร",IF('2.ชื่อนักเรียน'!R50="ย้าย","ย้าย",IF($B185="","",IF(BL185="","",IF(BL185&gt;=75,"เชี่ยวชาญ",IF(BL185&gt;=65,"ชำนาญ",IF(BL185&gt;=55,"พัฒนา",IF(BL185&gt;=50,"เริ่มต้น","ไม่ผ่าน")))))))))</f>
        <v/>
      </c>
      <c r="BN185" s="1262" t="str">
        <f t="shared" si="151"/>
        <v/>
      </c>
      <c r="BO185" s="1233" t="str">
        <f>IF('2.ชื่อนักเรียน'!R50="มส","มส",IF('2.ชื่อนักเรียน'!R50="ร","ร",IF('2.ชื่อนักเรียน'!R50="ย้าย","ย้าย",IF($B185="","",IF(BN185="","",IF(BN185&gt;=75,"เชี่ยวชาญ",IF(BN185&gt;=65,"ชำนาญ",IF(BN185&gt;=55,"พัฒนา",IF(BN185&gt;=50,"เริ่มต้น","ไม่ผ่าน")))))))))</f>
        <v/>
      </c>
      <c r="BP185" s="1233" t="str">
        <f>IF($A$139&lt;&gt;"ชั้น"&amp;'01.ข้อมูลเบื้องต้น'!$H$2,"",IF(VLOOKUP($A185,'02.คีย์เทอม1'!$A$10:$GT$59,110,FALSE)="","",VLOOKUP($A185,'02.คีย์เทอม1'!$A$10:$GT$59,110,FALSE)))</f>
        <v/>
      </c>
      <c r="BQ185" s="1233" t="str">
        <f>IF($A$139&lt;&gt;"ชั้น"&amp;'01.ข้อมูลเบื้องต้น'!$H$2,"",IF(VLOOKUP($A185,'03.คีย์เทอม2'!$A$10:$GT$59,110,FALSE)="","",VLOOKUP($A185,'03.คีย์เทอม2'!$A$10:$GT$59,110,FALSE)))</f>
        <v/>
      </c>
      <c r="BR185" s="1262" t="str">
        <f t="shared" si="152"/>
        <v/>
      </c>
      <c r="BS185" s="1233" t="str">
        <f>IF('2.ชื่อนักเรียน'!R50="มส","มส",IF('2.ชื่อนักเรียน'!R50="ร","ร",IF('2.ชื่อนักเรียน'!R50="ย้าย","ย้าย",IF($B185="","",IF(BR185="","",IF(BR185&gt;=75,"เชี่ยวชาญ",IF(BR185&gt;=65,"ชำนาญ",IF(BR185&gt;=55,"พัฒนา",IF(BR185&gt;=50,"เริ่มต้น","ไม่ผ่าน")))))))))</f>
        <v/>
      </c>
      <c r="BT185" s="1233" t="str">
        <f>IF($A$139&lt;&gt;"ชั้น"&amp;'01.ข้อมูลเบื้องต้น'!$H$2,"",IF(VLOOKUP($A185,'02.คีย์เทอม1'!$A$10:$GT$59,115,FALSE)="","",VLOOKUP($A185,'02.คีย์เทอม1'!$A$10:$GT$59,115,FALSE)))</f>
        <v/>
      </c>
      <c r="BU185" s="1233" t="str">
        <f>IF($A$139&lt;&gt;"ชั้น"&amp;'01.ข้อมูลเบื้องต้น'!$H$2,"",IF(VLOOKUP($A185,'03.คีย์เทอม2'!$A$10:$GT$59,115,FALSE)="","",VLOOKUP($A185,'03.คีย์เทอม2'!$A$10:$GT$59,115,FALSE)))</f>
        <v/>
      </c>
      <c r="BV185" s="1262" t="str">
        <f t="shared" si="153"/>
        <v/>
      </c>
      <c r="BW185" s="1233" t="str">
        <f>IF('2.ชื่อนักเรียน'!R50="มส","มส",IF('2.ชื่อนักเรียน'!R50="ร","ร",IF('2.ชื่อนักเรียน'!R50="ย้าย","ย้าย",IF($B185="","",IF(BV185="","",IF(BV185&gt;=75,"เชี่ยวชาญ",IF(BV185&gt;=65,"ชำนาญ",IF(BV185&gt;=55,"พัฒนา",IF(BV185&gt;=50,"เริ่มต้น","ไม่ผ่าน")))))))))</f>
        <v/>
      </c>
      <c r="BX185" s="1233" t="str">
        <f>IF($A$139&lt;&gt;"ชั้น"&amp;'01.ข้อมูลเบื้องต้น'!$H$2,"",IF(VLOOKUP($A185,'02.คีย์เทอม1'!$A$10:$GT$59,120,FALSE)="","",VLOOKUP($A185,'02.คีย์เทอม1'!$A$10:$GT$59,120,FALSE)))</f>
        <v/>
      </c>
      <c r="BY185" s="1233" t="str">
        <f>IF($A$139&lt;&gt;"ชั้น"&amp;'01.ข้อมูลเบื้องต้น'!$H$2,"",IF(VLOOKUP($A185,'03.คีย์เทอม2'!$A$10:$GT$59,120,FALSE)="","",VLOOKUP($A185,'03.คีย์เทอม2'!$A$10:$GT$59,120,FALSE)))</f>
        <v/>
      </c>
      <c r="BZ185" s="1262" t="str">
        <f t="shared" si="154"/>
        <v/>
      </c>
      <c r="CA185" s="1233" t="str">
        <f>IF('2.ชื่อนักเรียน'!R50="มส","มส",IF('2.ชื่อนักเรียน'!R50="ร","ร",IF('2.ชื่อนักเรียน'!R50="ย้าย","ย้าย",IF($B185="","",IF(BZ185="","",IF(BZ185&gt;=75,"เชี่ยวชาญ",IF(BZ185&gt;=65,"ชำนาญ",IF(BZ185&gt;=55,"พัฒนา",IF(BZ185&gt;=50,"เริ่มต้น","ไม่ผ่าน")))))))))</f>
        <v/>
      </c>
      <c r="CB185" s="1233" t="str">
        <f>IF($A$139&lt;&gt;"ชั้น"&amp;'01.ข้อมูลเบื้องต้น'!$H$2,"",IF(VLOOKUP($A185,'02.คีย์เทอม1'!$A$10:$GT$59,125,FALSE)="","",VLOOKUP($A185,'02.คีย์เทอม1'!$A$10:$GT$59,125,FALSE)))</f>
        <v/>
      </c>
      <c r="CC185" s="1233" t="str">
        <f>IF($A$139&lt;&gt;"ชั้น"&amp;'01.ข้อมูลเบื้องต้น'!$H$2,"",IF(VLOOKUP($A185,'03.คีย์เทอม2'!$A$10:$GT$59,125,FALSE)="","",VLOOKUP($A185,'03.คีย์เทอม2'!$A$10:$GT$59,125,FALSE)))</f>
        <v/>
      </c>
      <c r="CD185" s="1262" t="str">
        <f t="shared" si="155"/>
        <v/>
      </c>
      <c r="CE185" s="1233" t="str">
        <f>IF('2.ชื่อนักเรียน'!R50="มส","มส",IF('2.ชื่อนักเรียน'!R50="ร","ร",IF('2.ชื่อนักเรียน'!R50="ย้าย","ย้าย",IF($B185="","",IF(CD185="","",IF(CD185&gt;=75,"เชี่ยวชาญ",IF(CD185&gt;=65,"ชำนาญ",IF(CD185&gt;=55,"พัฒนา",IF(CD185&gt;=50,"เริ่มต้น","ไม่ผ่าน")))))))))</f>
        <v/>
      </c>
      <c r="CF185" s="1233" t="str">
        <f>IF($A$139&lt;&gt;"ชั้น"&amp;'01.ข้อมูลเบื้องต้น'!$H$2,"",IF(VLOOKUP($A185,'02.คีย์เทอม1'!$A$10:$GT$59,130,FALSE)="","",VLOOKUP($A185,'02.คีย์เทอม1'!$A$10:$GT$59,130,FALSE)))</f>
        <v/>
      </c>
      <c r="CG185" s="1233" t="str">
        <f>IF($A$139&lt;&gt;"ชั้น"&amp;'01.ข้อมูลเบื้องต้น'!$H$2,"",IF(VLOOKUP($A185,'03.คีย์เทอม2'!$A$10:$GT$59,130,FALSE)="","",VLOOKUP($A185,'03.คีย์เทอม2'!$A$10:$GT$59,130,FALSE)))</f>
        <v/>
      </c>
      <c r="CH185" s="1262" t="str">
        <f t="shared" si="156"/>
        <v/>
      </c>
      <c r="CI185" s="1233" t="str">
        <f>IF('2.ชื่อนักเรียน'!R50="มส","มส",IF('2.ชื่อนักเรียน'!R50="ร","ร",IF('2.ชื่อนักเรียน'!R50="ย้าย","ย้าย",IF($B185="","",IF(CH185="","",IF(CH185&gt;=75,"เชี่ยวชาญ",IF(CH185&gt;=65,"ชำนาญ",IF(CH185&gt;=55,"พัฒนา",IF(CH185&gt;=50,"เริ่มต้น","ไม่ผ่าน")))))))))</f>
        <v/>
      </c>
      <c r="CJ185" s="1233" t="str">
        <f>IF($A$139&lt;&gt;"ชั้น"&amp;'01.ข้อมูลเบื้องต้น'!$H$2,"",IF(VLOOKUP($A185,'02.คีย์เทอม1'!$A$10:$GT$59,135,FALSE)="","",VLOOKUP($A185,'02.คีย์เทอม1'!$A$10:$GT$59,135,FALSE)))</f>
        <v/>
      </c>
      <c r="CK185" s="1233" t="str">
        <f>IF($A$139&lt;&gt;"ชั้น"&amp;'01.ข้อมูลเบื้องต้น'!$H$2,"",IF(VLOOKUP($A185,'03.คีย์เทอม2'!$A$10:$GT$59,135,FALSE)="","",VLOOKUP($A185,'03.คีย์เทอม2'!$A$10:$GT$59,135,FALSE)))</f>
        <v/>
      </c>
      <c r="CL185" s="1262" t="str">
        <f t="shared" si="157"/>
        <v/>
      </c>
      <c r="CM185" s="1233" t="str">
        <f>IF('2.ชื่อนักเรียน'!R50="มส","มส",IF('2.ชื่อนักเรียน'!R50="ร","ร",IF('2.ชื่อนักเรียน'!R50="ย้าย","ย้าย",IF($B185="","",IF(CL185="","",IF(CL185&gt;=75,"เชี่ยวชาญ",IF(CL185&gt;=65,"ชำนาญ",IF(CL185&gt;=55,"พัฒนา",IF(CL185&gt;=50,"เริ่มต้น","ไม่ผ่าน")))))))))</f>
        <v/>
      </c>
      <c r="CN185" s="1233" t="str">
        <f>IF($A$139&lt;&gt;"ชั้น"&amp;'01.ข้อมูลเบื้องต้น'!$H$2,"",IF(VLOOKUP($A185,'02.คีย์เทอม1'!$A$10:$GT$59,140,FALSE)="","",VLOOKUP($A185,'02.คีย์เทอม1'!$A$10:$GT$59,140,FALSE)))</f>
        <v/>
      </c>
      <c r="CO185" s="1233" t="str">
        <f>IF($A$139&lt;&gt;"ชั้น"&amp;'01.ข้อมูลเบื้องต้น'!$H$2,"",IF(VLOOKUP($A185,'03.คีย์เทอม2'!$A$10:$GT$59,140,FALSE)="","",VLOOKUP($A185,'03.คีย์เทอม2'!$A$10:$GT$59,140,FALSE)))</f>
        <v/>
      </c>
      <c r="CP185" s="1262" t="str">
        <f t="shared" si="158"/>
        <v/>
      </c>
      <c r="CQ185" s="1233" t="str">
        <f>IF('2.ชื่อนักเรียน'!R50="มส","มส",IF('2.ชื่อนักเรียน'!R50="ร","ร",IF('2.ชื่อนักเรียน'!R50="ย้าย","ย้าย",IF($B185="","",IF(CP185="","",IF(CP185&gt;=75,"เชี่ยวชาญ",IF(CP185&gt;=65,"ชำนาญ",IF(CP185&gt;=55,"พัฒนา",IF(CP185&gt;=50,"เริ่มต้น","ไม่ผ่าน")))))))))</f>
        <v/>
      </c>
      <c r="CR185" s="1233" t="str">
        <f>IF($A$139&lt;&gt;"ชั้น"&amp;'01.ข้อมูลเบื้องต้น'!$H$2,"",IF(VLOOKUP($A185,'02.คีย์เทอม1'!$A$10:$GT$59,145,FALSE)="","",VLOOKUP($A185,'02.คีย์เทอม1'!$A$10:$GT$59,145,FALSE)))</f>
        <v/>
      </c>
      <c r="CS185" s="1233" t="str">
        <f>IF($A$139&lt;&gt;"ชั้น"&amp;'01.ข้อมูลเบื้องต้น'!$H$2,"",IF(VLOOKUP($A185,'03.คีย์เทอม2'!$A$10:$GT$59,145,FALSE)="","",VLOOKUP($A185,'03.คีย์เทอม2'!$A$10:$GT$59,145,FALSE)))</f>
        <v/>
      </c>
      <c r="CT185" s="1262" t="str">
        <f t="shared" si="159"/>
        <v/>
      </c>
      <c r="CU185" s="1233" t="str">
        <f>IF('2.ชื่อนักเรียน'!R50="มส","มส",IF('2.ชื่อนักเรียน'!R50="ร","ร",IF('2.ชื่อนักเรียน'!R50="ย้าย","ย้าย",IF($B185="","",IF(CT185="","",IF(CT185&gt;=75,"เชี่ยวชาญ",IF(CT185&gt;=65,"ชำนาญ",IF(CT185&gt;=55,"พัฒนา",IF(CT185&gt;=50,"เริ่มต้น","ไม่ผ่าน")))))))))</f>
        <v/>
      </c>
      <c r="CV185" s="1233" t="str">
        <f>IF($A$139&lt;&gt;"ชั้น"&amp;'01.ข้อมูลเบื้องต้น'!$H$2,"",IF(VLOOKUP($A185,'02.คีย์เทอม1'!$A$10:$GT$59,150,FALSE)="","",VLOOKUP($A185,'02.คีย์เทอม1'!$A$10:$GT$59,150,FALSE)))</f>
        <v/>
      </c>
      <c r="CW185" s="1233" t="str">
        <f>IF($A$139&lt;&gt;"ชั้น"&amp;'01.ข้อมูลเบื้องต้น'!$H$2,"",IF(VLOOKUP($A185,'03.คีย์เทอม2'!$A$10:$GT$59,150,FALSE)="","",VLOOKUP($A185,'03.คีย์เทอม2'!$A$10:$GT$59,150,FALSE)))</f>
        <v/>
      </c>
      <c r="CX185" s="1262" t="str">
        <f t="shared" si="160"/>
        <v/>
      </c>
      <c r="CY185" s="1233" t="str">
        <f>IF('2.ชื่อนักเรียน'!R50="มส","มส",IF('2.ชื่อนักเรียน'!R50="ร","ร",IF('2.ชื่อนักเรียน'!R50="ย้าย","ย้าย",IF($B185="","",IF(CX185="","",IF(CX185&gt;=75,"เชี่ยวชาญ",IF(CX185&gt;=65,"ชำนาญ",IF(CX185&gt;=55,"พัฒนา",IF(CX185&gt;=50,"เริ่มต้น","ไม่ผ่าน")))))))))</f>
        <v/>
      </c>
      <c r="CZ185" s="1233" t="str">
        <f>IF($A$139&lt;&gt;"ชั้น"&amp;'01.ข้อมูลเบื้องต้น'!$H$2,"",IF(VLOOKUP($A185,'02.คีย์เทอม1'!$A$10:$GT$59,155,FALSE)="","",VLOOKUP($A185,'02.คีย์เทอม1'!$A$10:$GT$59,155,FALSE)))</f>
        <v/>
      </c>
      <c r="DA185" s="1233" t="str">
        <f>IF($A$139&lt;&gt;"ชั้น"&amp;'01.ข้อมูลเบื้องต้น'!$H$2,"",IF(VLOOKUP($A185,'03.คีย์เทอม2'!$A$10:$GT$59,155,FALSE)="","",VLOOKUP($A185,'03.คีย์เทอม2'!$A$10:$GT$59,155,FALSE)))</f>
        <v/>
      </c>
      <c r="DB185" s="1262" t="str">
        <f t="shared" si="161"/>
        <v/>
      </c>
      <c r="DC185" s="1233" t="str">
        <f>IF('2.ชื่อนักเรียน'!R50="มส","มส",IF('2.ชื่อนักเรียน'!R50="ร","ร",IF('2.ชื่อนักเรียน'!R50="ย้าย","ย้าย",IF($B185="","",IF(DB185="","",IF(DB185&gt;=75,"เชี่ยวชาญ",IF(DB185&gt;=65,"ชำนาญ",IF(DB185&gt;=55,"พัฒนา",IF(DB185&gt;=50,"เริ่มต้น","ไม่ผ่าน")))))))))</f>
        <v/>
      </c>
      <c r="DD185" s="1233" t="str">
        <f>IF($A$139&lt;&gt;"ชั้น"&amp;'01.ข้อมูลเบื้องต้น'!$H$2,"",IF(VLOOKUP($A185,'02.คีย์เทอม1'!$A$10:$GT$59,160,FALSE)="","",VLOOKUP($A185,'02.คีย์เทอม1'!$A$10:$GT$59,160,FALSE)))</f>
        <v/>
      </c>
      <c r="DE185" s="1233" t="str">
        <f>IF($A$139&lt;&gt;"ชั้น"&amp;'01.ข้อมูลเบื้องต้น'!$H$2,"",IF(VLOOKUP($A185,'03.คีย์เทอม2'!$A$10:$GT$59,160,FALSE)="","",VLOOKUP($A185,'03.คีย์เทอม2'!$A$10:$GT$59,160,FALSE)))</f>
        <v/>
      </c>
      <c r="DF185" s="1262" t="str">
        <f t="shared" si="162"/>
        <v/>
      </c>
      <c r="DG185" s="1233" t="str">
        <f>IF('2.ชื่อนักเรียน'!R50="มส","มส",IF('2.ชื่อนักเรียน'!R50="ร","ร",IF('2.ชื่อนักเรียน'!R50="ย้าย","ย้าย",IF($B185="","",IF(DF185="","",IF(DF185&gt;=75,"เชี่ยวชาญ",IF(DF185&gt;=65,"ชำนาญ",IF(DF185&gt;=55,"พัฒนา",IF(DF185&gt;=50,"เริ่มต้น","ไม่ผ่าน")))))))))</f>
        <v/>
      </c>
      <c r="DH185" s="1233" t="str">
        <f>IF($A$139&lt;&gt;"ชั้น"&amp;'01.ข้อมูลเบื้องต้น'!$H$2,"",IF(VLOOKUP($A185,'02.คีย์เทอม1'!$A$10:$GT$59,165,FALSE)="","",VLOOKUP($A185,'02.คีย์เทอม1'!$A$10:$GT$59,165,FALSE)))</f>
        <v/>
      </c>
      <c r="DI185" s="1233" t="str">
        <f>IF($A$139&lt;&gt;"ชั้น"&amp;'01.ข้อมูลเบื้องต้น'!$H$2,"",IF(VLOOKUP($A185,'03.คีย์เทอม2'!$A$10:$GT$59,165,FALSE)="","",VLOOKUP($A185,'03.คีย์เทอม2'!$A$10:$GT$59,165,FALSE)))</f>
        <v/>
      </c>
      <c r="DJ185" s="1262" t="str">
        <f t="shared" si="163"/>
        <v/>
      </c>
      <c r="DK185" s="1233" t="str">
        <f>IF('2.ชื่อนักเรียน'!R50="มส","มส",IF('2.ชื่อนักเรียน'!R50="ร","ร",IF('2.ชื่อนักเรียน'!R50="ย้าย","ย้าย",IF($B185="","",IF(DJ185="","",IF(DJ185&gt;=75,"เชี่ยวชาญ",IF(DJ185&gt;=65,"ชำนาญ",IF(DJ185&gt;=55,"พัฒนา",IF(DJ185&gt;=50,"เริ่มต้น","ไม่ผ่าน")))))))))</f>
        <v/>
      </c>
      <c r="DL185" s="1233" t="str">
        <f>IF($A$139&lt;&gt;"ชั้น"&amp;'01.ข้อมูลเบื้องต้น'!$H$2,"",IF(VLOOKUP($A185,'02.คีย์เทอม1'!$A$10:$GT$59,170,FALSE)="","",VLOOKUP($A185,'02.คีย์เทอม1'!$A$10:$GT$59,170,FALSE)))</f>
        <v/>
      </c>
      <c r="DM185" s="1233" t="str">
        <f>IF($A$139&lt;&gt;"ชั้น"&amp;'01.ข้อมูลเบื้องต้น'!$H$2,"",IF(VLOOKUP($A185,'03.คีย์เทอม2'!$A$10:$GT$59,170,FALSE)="","",VLOOKUP($A185,'03.คีย์เทอม2'!$A$10:$GT$59,170,FALSE)))</f>
        <v/>
      </c>
      <c r="DN185" s="1262" t="str">
        <f t="shared" si="164"/>
        <v/>
      </c>
      <c r="DO185" s="1233" t="str">
        <f>IF('2.ชื่อนักเรียน'!R50="มส","มส",IF('2.ชื่อนักเรียน'!R50="ร","ร",IF('2.ชื่อนักเรียน'!R50="ย้าย","ย้าย",IF($B185="","",IF(DN185="","",IF(DN185&gt;=75,"เชี่ยวชาญ",IF(DN185&gt;=65,"ชำนาญ",IF(DN185&gt;=55,"พัฒนา",IF(DN185&gt;=50,"เริ่มต้น","ไม่ผ่าน")))))))))</f>
        <v/>
      </c>
      <c r="DP185" s="1233" t="str">
        <f>IF($A$139&lt;&gt;"ชั้น"&amp;'01.ข้อมูลเบื้องต้น'!$H$2,"",IF(VLOOKUP($A185,'02.คีย์เทอม1'!$A$10:$GT$59,175,FALSE)="","",VLOOKUP($A185,'02.คีย์เทอม1'!$A$10:$GT$59,175,FALSE)))</f>
        <v/>
      </c>
      <c r="DQ185" s="1233" t="str">
        <f>IF($A$139&lt;&gt;"ชั้น"&amp;'01.ข้อมูลเบื้องต้น'!$H$2,"",IF(VLOOKUP($A185,'03.คีย์เทอม2'!$A$10:$GT$59,175,FALSE)="","",VLOOKUP($A185,'03.คีย์เทอม2'!$A$10:$GT$59,175,FALSE)))</f>
        <v/>
      </c>
      <c r="DR185" s="1262" t="str">
        <f t="shared" si="165"/>
        <v/>
      </c>
      <c r="DS185" s="1233" t="str">
        <f>IF('2.ชื่อนักเรียน'!R50="มส","มส",IF('2.ชื่อนักเรียน'!R50="ร","ร",IF('2.ชื่อนักเรียน'!R50="ย้าย","ย้าย",IF($B185="","",IF(DR185="","",IF(DR185&gt;=75,"เชี่ยวชาญ",IF(DR185&gt;=65,"ชำนาญ",IF(DR185&gt;=55,"พัฒนา",IF(DR185&gt;=50,"เริ่มต้น","ไม่ผ่าน")))))))))</f>
        <v/>
      </c>
      <c r="DT185" s="1233" t="str">
        <f>IF($A$139&lt;&gt;"ชั้น"&amp;'01.ข้อมูลเบื้องต้น'!$H$2,"",IF(VLOOKUP($A185,'02.คีย์เทอม1'!$A$10:$GT$59,180,FALSE)="","",VLOOKUP($A185,'02.คีย์เทอม1'!$A$10:$GT$59,180,FALSE)))</f>
        <v/>
      </c>
      <c r="DU185" s="1233" t="str">
        <f>IF($A$139&lt;&gt;"ชั้น"&amp;'01.ข้อมูลเบื้องต้น'!$H$2,"",IF(VLOOKUP($A185,'03.คีย์เทอม2'!$A$10:$GT$59,180,FALSE)="","",VLOOKUP($A185,'03.คีย์เทอม2'!$A$10:$GT$59,180,FALSE)))</f>
        <v/>
      </c>
      <c r="DV185" s="1262" t="str">
        <f t="shared" si="166"/>
        <v/>
      </c>
      <c r="DW185" s="1233" t="str">
        <f>IF('2.ชื่อนักเรียน'!R50="มส","มส",IF('2.ชื่อนักเรียน'!R50="ร","ร",IF('2.ชื่อนักเรียน'!R50="ย้าย","ย้าย",IF($B185="","",IF(DV185="","",IF(DV185&gt;=75,"เชี่ยวชาญ",IF(DV185&gt;=65,"ชำนาญ",IF(DV185&gt;=55,"พัฒนา",IF(DV185&gt;=50,"เริ่มต้น","ไม่ผ่าน")))))))))</f>
        <v/>
      </c>
    </row>
    <row r="186" spans="1:127" ht="16.8" customHeight="1">
      <c r="A186" s="1323">
        <v>41</v>
      </c>
      <c r="B186" s="1312" t="str">
        <f>IF('2.ชื่อนักเรียน'!C51="","",'2.ชื่อนักเรียน'!C51)</f>
        <v/>
      </c>
      <c r="C186" s="1313" t="str">
        <f>IF('2.ชื่อนักเรียน'!D51="","",'2.ชื่อนักเรียน'!D51)</f>
        <v/>
      </c>
      <c r="D186" s="1314" t="str">
        <f>IF($A$139&lt;&gt;"ชั้น"&amp;'01.ข้อมูลเบื้องต้น'!$H$2,"",IF(AK186="","",AK186))</f>
        <v/>
      </c>
      <c r="E186" s="1314" t="str">
        <f>IF($A$139&lt;&gt;"ชั้น"&amp;'01.ข้อมูลเบื้องต้น'!$H$2,"",IF(AO186="","",AO186))</f>
        <v/>
      </c>
      <c r="F186" s="1315" t="str">
        <f>IF($A$139&lt;&gt;"ชั้น"&amp;'01.ข้อมูลเบื้องต้น'!$H$2,"",IF(AS186="","",AS186))</f>
        <v/>
      </c>
      <c r="G186" s="1332" t="str">
        <f>IF($A$139&lt;&gt;"ชั้น"&amp;'01.ข้อมูลเบื้องต้น'!$H$2,"",IF(AW186="","",AW186))</f>
        <v/>
      </c>
      <c r="H186" s="1333" t="str">
        <f>IF($A$139&lt;&gt;"ชั้น"&amp;'01.ข้อมูลเบื้องต้น'!$H$2,"",IF(BA186="","",BA186))</f>
        <v/>
      </c>
      <c r="I186" s="1333" t="str">
        <f>IF($A$139&lt;&gt;"ชั้น"&amp;'01.ข้อมูลเบื้องต้น'!$H$2,"",IF(BE186="","",BE186))</f>
        <v/>
      </c>
      <c r="J186" s="1333" t="str">
        <f>IF($A$139&lt;&gt;"ชั้น"&amp;'01.ข้อมูลเบื้องต้น'!$H$2,"",IF(BI186="","",BI186))</f>
        <v/>
      </c>
      <c r="K186" s="1333" t="str">
        <f>IF($A$139&lt;&gt;"ชั้น"&amp;'01.ข้อมูลเบื้องต้น'!$H$2,"",IF(BM186="","",BM186))</f>
        <v/>
      </c>
      <c r="L186" s="1334" t="str">
        <f>IF($A$139&lt;&gt;"ชั้น"&amp;'01.ข้อมูลเบื้องต้น'!$H$2,"",IF(BO186="","",BO186))</f>
        <v/>
      </c>
      <c r="M186" s="1332" t="str">
        <f>IF($A$139&lt;&gt;"ชั้น"&amp;'01.ข้อมูลเบื้องต้น'!$H$2,"",IF(BS186="","",BS186))</f>
        <v/>
      </c>
      <c r="N186" s="1333" t="str">
        <f>IF($A$139&lt;&gt;"ชั้น"&amp;'01.ข้อมูลเบื้องต้น'!$H$2,"",IF(BW186="","",BW186))</f>
        <v/>
      </c>
      <c r="O186" s="1333" t="str">
        <f>IF($A$139&lt;&gt;"ชั้น"&amp;'01.ข้อมูลเบื้องต้น'!$H$2,"",IF(CA186="","",CA186))</f>
        <v/>
      </c>
      <c r="P186" s="1333" t="str">
        <f>IF($A$139&lt;&gt;"ชั้น"&amp;'01.ข้อมูลเบื้องต้น'!$H$2,"",IF(CE186="","",CE186))</f>
        <v/>
      </c>
      <c r="Q186" s="1333" t="str">
        <f>IF($A$139&lt;&gt;"ชั้น"&amp;'01.ข้อมูลเบื้องต้น'!$H$2,"",IF(CI186="","",CI186))</f>
        <v/>
      </c>
      <c r="R186" s="1333" t="str">
        <f>IF($A$139&lt;&gt;"ชั้น"&amp;'01.ข้อมูลเบื้องต้น'!$H$2,"",IF(CM186="","",CM186))</f>
        <v/>
      </c>
      <c r="S186" s="1333" t="str">
        <f>IF($A$139&lt;&gt;"ชั้น"&amp;'01.ข้อมูลเบื้องต้น'!$H$2,"",IF(CQ186="","",CQ186))</f>
        <v/>
      </c>
      <c r="T186" s="1333" t="str">
        <f>IF($A$139&lt;&gt;"ชั้น"&amp;'01.ข้อมูลเบื้องต้น'!$H$2,"",IF(CU186="","",CU186))</f>
        <v/>
      </c>
      <c r="U186" s="1333" t="str">
        <f>IF($A$139&lt;&gt;"ชั้น"&amp;'01.ข้อมูลเบื้องต้น'!$H$2,"",IF(CY186="","",CY186))</f>
        <v/>
      </c>
      <c r="V186" s="1333" t="str">
        <f>IF($A$139&lt;&gt;"ชั้น"&amp;'01.ข้อมูลเบื้องต้น'!$H$2,"",IF(DC186="","",DC186))</f>
        <v/>
      </c>
      <c r="W186" s="1333" t="str">
        <f>IF($A$139&lt;&gt;"ชั้น"&amp;'01.ข้อมูลเบื้องต้น'!$H$2,"",IF(DG186="","",DG186))</f>
        <v/>
      </c>
      <c r="X186" s="1333" t="str">
        <f>IF($A$139&lt;&gt;"ชั้น"&amp;'01.ข้อมูลเบื้องต้น'!$H$2,"",IF(DK186="","",DK186))</f>
        <v/>
      </c>
      <c r="Y186" s="1333" t="str">
        <f>IF($A$139&lt;&gt;"ชั้น"&amp;'01.ข้อมูลเบื้องต้น'!$H$2,"",IF(DO186="","",DO186))</f>
        <v/>
      </c>
      <c r="Z186" s="1333" t="str">
        <f>IF($A$139&lt;&gt;"ชั้น"&amp;'01.ข้อมูลเบื้องต้น'!$H$2,"",IF(DS186="","",DS186))</f>
        <v/>
      </c>
      <c r="AA186" s="1423" t="str">
        <f>IF($A$139&lt;&gt;"ชั้น"&amp;'01.ข้อมูลเบื้องต้น'!$H$2,"",IF(DW186="","",DW186))</f>
        <v/>
      </c>
      <c r="AB186" s="1330" t="str">
        <f>IF($A$139&lt;&gt;"ชั้น"&amp;'01.ข้อมูลเบื้องต้น'!$H$2,"",'7.พัฒนาผู้เรียน'!G51)</f>
        <v/>
      </c>
      <c r="AC186" s="1331" t="str">
        <f>IF($A$139&lt;&gt;"ชั้น"&amp;'01.ข้อมูลเบื้องต้น'!$H$2,"",'9.คุณลักษณะ'!I51)</f>
        <v/>
      </c>
      <c r="AH186" s="1233" t="str">
        <f>IF($A$139&lt;&gt;"ชั้น"&amp;'01.ข้อมูลเบื้องต้น'!$H$2,"",IF(VLOOKUP($A186,'02.คีย์เทอม1'!$A$10:$GT$59,189,FALSE)="","",VLOOKUP($A186,'02.คีย์เทอม1'!$A$10:$GT$59,189,FALSE)))</f>
        <v/>
      </c>
      <c r="AI186" s="1233" t="str">
        <f>IF($A$139&lt;&gt;"ชั้น"&amp;'01.ข้อมูลเบื้องต้น'!$H$2,"",IF(VLOOKUP($A186,'03.คีย์เทอม2'!$A$10:$GT$59,189,FALSE)="","",VLOOKUP($A186,'03.คีย์เทอม2'!$A$10:$GT$59,189,FALSE)))</f>
        <v/>
      </c>
      <c r="AJ186" s="1262" t="str">
        <f t="shared" si="120"/>
        <v/>
      </c>
      <c r="AK186" s="1233" t="str">
        <f>IF('2.ชื่อนักเรียน'!R51="มส","มส",IF('2.ชื่อนักเรียน'!R51="ร","ร",IF('2.ชื่อนักเรียน'!R51="ย้าย","ย้าย",IF($B186="","",IF(AJ186="","",IF(AJ186&gt;=75,"เชี่ยวชาญ",IF(AJ186&gt;=65,"ชำนาญ",IF(AJ186&gt;=55,"พัฒนา",IF(AJ186&gt;=50,"เริ่มต้น","ไม่ผ่าน")))))))))</f>
        <v/>
      </c>
      <c r="AL186" s="1233" t="str">
        <f>IF($A$139&lt;&gt;"ชั้น"&amp;'01.ข้อมูลเบื้องต้น'!$H$2,"",IF(VLOOKUP($A186,'02.คีย์เทอม1'!$A$10:$GT$59,193,FALSE)="","",VLOOKUP($A186,'02.คีย์เทอม1'!$A$10:$GT$59,193,FALSE)))</f>
        <v/>
      </c>
      <c r="AM186" s="1233" t="str">
        <f>IF($A$139&lt;&gt;"ชั้น"&amp;'01.ข้อมูลเบื้องต้น'!$H$2,"",IF(VLOOKUP($A186,'03.คีย์เทอม2'!$A$10:$GT$59,193,FALSE)="","",VLOOKUP($A186,'03.คีย์เทอม2'!$A$10:$GT$59,193,FALSE)))</f>
        <v/>
      </c>
      <c r="AN186" s="1262" t="str">
        <f t="shared" si="144"/>
        <v/>
      </c>
      <c r="AO186" s="1233" t="str">
        <f>IF('2.ชื่อนักเรียน'!R51="มส","มส",IF('2.ชื่อนักเรียน'!R51="ร","ร",IF('2.ชื่อนักเรียน'!R51="ย้าย","ย้าย",IF($B186="","",IF(AN186="","",IF(AN186&gt;=75,"เชี่ยวชาญ",IF(AN186&gt;=65,"ชำนาญ",IF(AN186&gt;=55,"พัฒนา",IF(AN186&gt;=50,"เริ่มต้น","ไม่ผ่าน")))))))))</f>
        <v/>
      </c>
      <c r="AP186" s="1233" t="str">
        <f>IF($A$139&lt;&gt;"ชั้น"&amp;'01.ข้อมูลเบื้องต้น'!$H$2,"",IF(VLOOKUP($A186,'02.คีย์เทอม1'!$A$10:$GT$59,195,FALSE)="","",VLOOKUP($A186,'02.คีย์เทอม1'!$A$10:$GT$59,195,FALSE)))</f>
        <v/>
      </c>
      <c r="AQ186" s="1233" t="str">
        <f>IF($A$139&lt;&gt;"ชั้น"&amp;'01.ข้อมูลเบื้องต้น'!$H$2,"",IF(VLOOKUP($A186,'03.คีย์เทอม2'!$A$10:$GT$59,195,FALSE)="","",VLOOKUP($A186,'03.คีย์เทอม2'!$A$10:$GT$59,195,FALSE)))</f>
        <v/>
      </c>
      <c r="AR186" s="1262" t="str">
        <f t="shared" si="145"/>
        <v/>
      </c>
      <c r="AS186" s="1233" t="str">
        <f>IF('2.ชื่อนักเรียน'!R51="มส","มส",IF('2.ชื่อนักเรียน'!R51="ร","ร",IF('2.ชื่อนักเรียน'!R51="ย้าย","ย้าย",IF($B186="","",IF(AR186="","",IF(AR186&gt;=75,"เชี่ยวชาญ",IF(AR186&gt;=65,"ชำนาญ",IF(AR186&gt;=55,"พัฒนา",IF(AR186&gt;=50,"เริ่มต้น","ไม่ผ่าน")))))))))</f>
        <v/>
      </c>
      <c r="AT186" s="1233" t="str">
        <f>IF($A$139&lt;&gt;"ชั้น"&amp;'01.ข้อมูลเบื้องต้น'!$H$2,"",IF(VLOOKUP($A186,'02.คีย์เทอม1'!$A$10:$GT$59,196,FALSE)="","",VLOOKUP($A186,'02.คีย์เทอม1'!$A$10:$GT$59,196,FALSE)))</f>
        <v/>
      </c>
      <c r="AU186" s="1233" t="str">
        <f>IF($A$139&lt;&gt;"ชั้น"&amp;'01.ข้อมูลเบื้องต้น'!$H$2,"",IF(VLOOKUP($A186,'03.คีย์เทอม2'!$A$10:$GT$59,196,FALSE)="","",VLOOKUP($A186,'03.คีย์เทอม2'!$A$10:$GT$59,196,FALSE)))</f>
        <v/>
      </c>
      <c r="AV186" s="1262" t="str">
        <f t="shared" si="146"/>
        <v/>
      </c>
      <c r="AW186" s="1233" t="str">
        <f>IF('2.ชื่อนักเรียน'!R51="มส","มส",IF('2.ชื่อนักเรียน'!R51="ร","ร",IF('2.ชื่อนักเรียน'!R51="ย้าย","ย้าย",IF($B186="","",IF(AV186="","",IF(AV186&gt;=75,"เชี่ยวชาญ",IF(AV186&gt;=65,"ชำนาญ",IF(AV186&gt;=55,"พัฒนา",IF(AV186&gt;=50,"เริ่มต้น","ไม่ผ่าน")))))))))</f>
        <v/>
      </c>
      <c r="AX186" s="1233" t="str">
        <f>IF($A$139&lt;&gt;"ชั้น"&amp;'01.ข้อมูลเบื้องต้น'!$H$2,"",IF(VLOOKUP($A186,'02.คีย์เทอม1'!$A$10:$GT$59,197,FALSE)="","",VLOOKUP($A186,'02.คีย์เทอม1'!$A$10:$GT$59,197,FALSE)))</f>
        <v/>
      </c>
      <c r="AY186" s="1233" t="str">
        <f>IF($A$139&lt;&gt;"ชั้น"&amp;'01.ข้อมูลเบื้องต้น'!$H$2,"",IF(VLOOKUP($A186,'03.คีย์เทอม2'!$A$10:$GT$59,197,FALSE)="","",VLOOKUP($A186,'03.คีย์เทอม2'!$A$10:$GT$59,197,FALSE)))</f>
        <v/>
      </c>
      <c r="AZ186" s="1262" t="str">
        <f t="shared" si="147"/>
        <v/>
      </c>
      <c r="BA186" s="1233" t="str">
        <f>IF('2.ชื่อนักเรียน'!R51="มส","มส",IF('2.ชื่อนักเรียน'!R51="ร","ร",IF('2.ชื่อนักเรียน'!R51="ย้าย","ย้าย",IF($B186="","",IF(AZ186="","",IF(AZ186&gt;=75,"เชี่ยวชาญ",IF(AZ186&gt;=65,"ชำนาญ",IF(AZ186&gt;=55,"พัฒนา",IF(AZ186&gt;=50,"เริ่มต้น","ไม่ผ่าน")))))))))</f>
        <v/>
      </c>
      <c r="BB186" s="1233" t="str">
        <f>IF($A$139&lt;&gt;"ชั้น"&amp;'01.ข้อมูลเบื้องต้น'!$H$2,"",IF(VLOOKUP($A186,'02.คีย์เทอม1'!$A$10:$GT$59,198,FALSE)="","",VLOOKUP($A186,'02.คีย์เทอม1'!$A$10:$GT$59,198,FALSE)))</f>
        <v/>
      </c>
      <c r="BC186" s="1233" t="str">
        <f>IF($A$139&lt;&gt;"ชั้น"&amp;'01.ข้อมูลเบื้องต้น'!$H$2,"",IF(VLOOKUP($A186,'03.คีย์เทอม2'!$A$10:$GT$59,198,FALSE)="","",VLOOKUP($A186,'03.คีย์เทอม2'!$A$10:$GT$59,198,FALSE)))</f>
        <v/>
      </c>
      <c r="BD186" s="1262" t="str">
        <f t="shared" si="148"/>
        <v/>
      </c>
      <c r="BE186" s="1233" t="str">
        <f>IF('2.ชื่อนักเรียน'!R51="มส","มส",IF('2.ชื่อนักเรียน'!R51="ร","ร",IF('2.ชื่อนักเรียน'!R51="ย้าย","ย้าย",IF($B186="","",IF(BD186="","",IF(BD186&gt;=75,"เชี่ยวชาญ",IF(BD186&gt;=65,"ชำนาญ",IF(BD186&gt;=55,"พัฒนา",IF(BD186&gt;=50,"เริ่มต้น","ไม่ผ่าน")))))))))</f>
        <v/>
      </c>
      <c r="BF186" s="1233" t="str">
        <f>IF($A$139&lt;&gt;"ชั้น"&amp;'01.ข้อมูลเบื้องต้น'!$H$2,"",IF(VLOOKUP($A186,'02.คีย์เทอม1'!$A$10:$GT$59,199,FALSE)="","",VLOOKUP($A186,'02.คีย์เทอม1'!$A$10:$GT$59,199,FALSE)))</f>
        <v/>
      </c>
      <c r="BG186" s="1233" t="str">
        <f>IF($A$139&lt;&gt;"ชั้น"&amp;'01.ข้อมูลเบื้องต้น'!$H$2,"",IF(VLOOKUP($A186,'03.คีย์เทอม2'!$A$10:$GT$59,199,FALSE)="","",VLOOKUP($A186,'03.คีย์เทอม2'!$A$10:$GT$59,199,FALSE)))</f>
        <v/>
      </c>
      <c r="BH186" s="1262" t="str">
        <f t="shared" si="149"/>
        <v/>
      </c>
      <c r="BI186" s="1233" t="str">
        <f>IF('2.ชื่อนักเรียน'!R51="มส","มส",IF('2.ชื่อนักเรียน'!R51="ร","ร",IF('2.ชื่อนักเรียน'!R51="ย้าย","ย้าย",IF($B186="","",IF(BH186="","",IF(BH186&gt;=75,"เชี่ยวชาญ",IF(BH186&gt;=65,"ชำนาญ",IF(BH186&gt;=55,"พัฒนา",IF(BH186&gt;=50,"เริ่มต้น","ไม่ผ่าน")))))))))</f>
        <v/>
      </c>
      <c r="BJ186" s="1233" t="str">
        <f>IF($A$139&lt;&gt;"ชั้น"&amp;'01.ข้อมูลเบื้องต้น'!$H$2,"",IF(VLOOKUP($A186,'02.คีย์เทอม1'!$A$10:$GT$59,200,FALSE)="","",VLOOKUP($A186,'02.คีย์เทอม1'!$A$10:$GT$59,200,FALSE)))</f>
        <v/>
      </c>
      <c r="BK186" s="1233" t="str">
        <f>IF($A$139&lt;&gt;"ชั้น"&amp;'01.ข้อมูลเบื้องต้น'!$H$2,"",IF(VLOOKUP($A186,'03.คีย์เทอม2'!$A$10:$GT$59,200,FALSE)="","",VLOOKUP($A186,'03.คีย์เทอม2'!$A$10:$GT$59,200,FALSE)))</f>
        <v/>
      </c>
      <c r="BL186" s="1262" t="str">
        <f t="shared" si="150"/>
        <v/>
      </c>
      <c r="BM186" s="1233" t="str">
        <f>IF('2.ชื่อนักเรียน'!R51="มส","มส",IF('2.ชื่อนักเรียน'!R51="ร","ร",IF('2.ชื่อนักเรียน'!R51="ย้าย","ย้าย",IF($B186="","",IF(BL186="","",IF(BL186&gt;=75,"เชี่ยวชาญ",IF(BL186&gt;=65,"ชำนาญ",IF(BL186&gt;=55,"พัฒนา",IF(BL186&gt;=50,"เริ่มต้น","ไม่ผ่าน")))))))))</f>
        <v/>
      </c>
      <c r="BN186" s="1262" t="str">
        <f t="shared" si="151"/>
        <v/>
      </c>
      <c r="BO186" s="1233" t="str">
        <f>IF('2.ชื่อนักเรียน'!R51="มส","มส",IF('2.ชื่อนักเรียน'!R51="ร","ร",IF('2.ชื่อนักเรียน'!R51="ย้าย","ย้าย",IF($B186="","",IF(BN186="","",IF(BN186&gt;=75,"เชี่ยวชาญ",IF(BN186&gt;=65,"ชำนาญ",IF(BN186&gt;=55,"พัฒนา",IF(BN186&gt;=50,"เริ่มต้น","ไม่ผ่าน")))))))))</f>
        <v/>
      </c>
      <c r="BP186" s="1233" t="str">
        <f>IF($A$139&lt;&gt;"ชั้น"&amp;'01.ข้อมูลเบื้องต้น'!$H$2,"",IF(VLOOKUP($A186,'02.คีย์เทอม1'!$A$10:$GT$59,110,FALSE)="","",VLOOKUP($A186,'02.คีย์เทอม1'!$A$10:$GT$59,110,FALSE)))</f>
        <v/>
      </c>
      <c r="BQ186" s="1233" t="str">
        <f>IF($A$139&lt;&gt;"ชั้น"&amp;'01.ข้อมูลเบื้องต้น'!$H$2,"",IF(VLOOKUP($A186,'03.คีย์เทอม2'!$A$10:$GT$59,110,FALSE)="","",VLOOKUP($A186,'03.คีย์เทอม2'!$A$10:$GT$59,110,FALSE)))</f>
        <v/>
      </c>
      <c r="BR186" s="1262" t="str">
        <f t="shared" si="152"/>
        <v/>
      </c>
      <c r="BS186" s="1233" t="str">
        <f>IF('2.ชื่อนักเรียน'!R51="มส","มส",IF('2.ชื่อนักเรียน'!R51="ร","ร",IF('2.ชื่อนักเรียน'!R51="ย้าย","ย้าย",IF($B186="","",IF(BR186="","",IF(BR186&gt;=75,"เชี่ยวชาญ",IF(BR186&gt;=65,"ชำนาญ",IF(BR186&gt;=55,"พัฒนา",IF(BR186&gt;=50,"เริ่มต้น","ไม่ผ่าน")))))))))</f>
        <v/>
      </c>
      <c r="BT186" s="1233" t="str">
        <f>IF($A$139&lt;&gt;"ชั้น"&amp;'01.ข้อมูลเบื้องต้น'!$H$2,"",IF(VLOOKUP($A186,'02.คีย์เทอม1'!$A$10:$GT$59,115,FALSE)="","",VLOOKUP($A186,'02.คีย์เทอม1'!$A$10:$GT$59,115,FALSE)))</f>
        <v/>
      </c>
      <c r="BU186" s="1233" t="str">
        <f>IF($A$139&lt;&gt;"ชั้น"&amp;'01.ข้อมูลเบื้องต้น'!$H$2,"",IF(VLOOKUP($A186,'03.คีย์เทอม2'!$A$10:$GT$59,115,FALSE)="","",VLOOKUP($A186,'03.คีย์เทอม2'!$A$10:$GT$59,115,FALSE)))</f>
        <v/>
      </c>
      <c r="BV186" s="1262" t="str">
        <f t="shared" si="153"/>
        <v/>
      </c>
      <c r="BW186" s="1233" t="str">
        <f>IF('2.ชื่อนักเรียน'!R51="มส","มส",IF('2.ชื่อนักเรียน'!R51="ร","ร",IF('2.ชื่อนักเรียน'!R51="ย้าย","ย้าย",IF($B186="","",IF(BV186="","",IF(BV186&gt;=75,"เชี่ยวชาญ",IF(BV186&gt;=65,"ชำนาญ",IF(BV186&gt;=55,"พัฒนา",IF(BV186&gt;=50,"เริ่มต้น","ไม่ผ่าน")))))))))</f>
        <v/>
      </c>
      <c r="BX186" s="1233" t="str">
        <f>IF($A$139&lt;&gt;"ชั้น"&amp;'01.ข้อมูลเบื้องต้น'!$H$2,"",IF(VLOOKUP($A186,'02.คีย์เทอม1'!$A$10:$GT$59,120,FALSE)="","",VLOOKUP($A186,'02.คีย์เทอม1'!$A$10:$GT$59,120,FALSE)))</f>
        <v/>
      </c>
      <c r="BY186" s="1233" t="str">
        <f>IF($A$139&lt;&gt;"ชั้น"&amp;'01.ข้อมูลเบื้องต้น'!$H$2,"",IF(VLOOKUP($A186,'03.คีย์เทอม2'!$A$10:$GT$59,120,FALSE)="","",VLOOKUP($A186,'03.คีย์เทอม2'!$A$10:$GT$59,120,FALSE)))</f>
        <v/>
      </c>
      <c r="BZ186" s="1262" t="str">
        <f t="shared" si="154"/>
        <v/>
      </c>
      <c r="CA186" s="1233" t="str">
        <f>IF('2.ชื่อนักเรียน'!R51="มส","มส",IF('2.ชื่อนักเรียน'!R51="ร","ร",IF('2.ชื่อนักเรียน'!R51="ย้าย","ย้าย",IF($B186="","",IF(BZ186="","",IF(BZ186&gt;=75,"เชี่ยวชาญ",IF(BZ186&gt;=65,"ชำนาญ",IF(BZ186&gt;=55,"พัฒนา",IF(BZ186&gt;=50,"เริ่มต้น","ไม่ผ่าน")))))))))</f>
        <v/>
      </c>
      <c r="CB186" s="1233" t="str">
        <f>IF($A$139&lt;&gt;"ชั้น"&amp;'01.ข้อมูลเบื้องต้น'!$H$2,"",IF(VLOOKUP($A186,'02.คีย์เทอม1'!$A$10:$GT$59,125,FALSE)="","",VLOOKUP($A186,'02.คีย์เทอม1'!$A$10:$GT$59,125,FALSE)))</f>
        <v/>
      </c>
      <c r="CC186" s="1233" t="str">
        <f>IF($A$139&lt;&gt;"ชั้น"&amp;'01.ข้อมูลเบื้องต้น'!$H$2,"",IF(VLOOKUP($A186,'03.คีย์เทอม2'!$A$10:$GT$59,125,FALSE)="","",VLOOKUP($A186,'03.คีย์เทอม2'!$A$10:$GT$59,125,FALSE)))</f>
        <v/>
      </c>
      <c r="CD186" s="1262" t="str">
        <f t="shared" si="155"/>
        <v/>
      </c>
      <c r="CE186" s="1233" t="str">
        <f>IF('2.ชื่อนักเรียน'!R51="มส","มส",IF('2.ชื่อนักเรียน'!R51="ร","ร",IF('2.ชื่อนักเรียน'!R51="ย้าย","ย้าย",IF($B186="","",IF(CD186="","",IF(CD186&gt;=75,"เชี่ยวชาญ",IF(CD186&gt;=65,"ชำนาญ",IF(CD186&gt;=55,"พัฒนา",IF(CD186&gt;=50,"เริ่มต้น","ไม่ผ่าน")))))))))</f>
        <v/>
      </c>
      <c r="CF186" s="1233" t="str">
        <f>IF($A$139&lt;&gt;"ชั้น"&amp;'01.ข้อมูลเบื้องต้น'!$H$2,"",IF(VLOOKUP($A186,'02.คีย์เทอม1'!$A$10:$GT$59,130,FALSE)="","",VLOOKUP($A186,'02.คีย์เทอม1'!$A$10:$GT$59,130,FALSE)))</f>
        <v/>
      </c>
      <c r="CG186" s="1233" t="str">
        <f>IF($A$139&lt;&gt;"ชั้น"&amp;'01.ข้อมูลเบื้องต้น'!$H$2,"",IF(VLOOKUP($A186,'03.คีย์เทอม2'!$A$10:$GT$59,130,FALSE)="","",VLOOKUP($A186,'03.คีย์เทอม2'!$A$10:$GT$59,130,FALSE)))</f>
        <v/>
      </c>
      <c r="CH186" s="1262" t="str">
        <f t="shared" si="156"/>
        <v/>
      </c>
      <c r="CI186" s="1233" t="str">
        <f>IF('2.ชื่อนักเรียน'!R51="มส","มส",IF('2.ชื่อนักเรียน'!R51="ร","ร",IF('2.ชื่อนักเรียน'!R51="ย้าย","ย้าย",IF($B186="","",IF(CH186="","",IF(CH186&gt;=75,"เชี่ยวชาญ",IF(CH186&gt;=65,"ชำนาญ",IF(CH186&gt;=55,"พัฒนา",IF(CH186&gt;=50,"เริ่มต้น","ไม่ผ่าน")))))))))</f>
        <v/>
      </c>
      <c r="CJ186" s="1233" t="str">
        <f>IF($A$139&lt;&gt;"ชั้น"&amp;'01.ข้อมูลเบื้องต้น'!$H$2,"",IF(VLOOKUP($A186,'02.คีย์เทอม1'!$A$10:$GT$59,135,FALSE)="","",VLOOKUP($A186,'02.คีย์เทอม1'!$A$10:$GT$59,135,FALSE)))</f>
        <v/>
      </c>
      <c r="CK186" s="1233" t="str">
        <f>IF($A$139&lt;&gt;"ชั้น"&amp;'01.ข้อมูลเบื้องต้น'!$H$2,"",IF(VLOOKUP($A186,'03.คีย์เทอม2'!$A$10:$GT$59,135,FALSE)="","",VLOOKUP($A186,'03.คีย์เทอม2'!$A$10:$GT$59,135,FALSE)))</f>
        <v/>
      </c>
      <c r="CL186" s="1262" t="str">
        <f t="shared" si="157"/>
        <v/>
      </c>
      <c r="CM186" s="1233" t="str">
        <f>IF('2.ชื่อนักเรียน'!R51="มส","มส",IF('2.ชื่อนักเรียน'!R51="ร","ร",IF('2.ชื่อนักเรียน'!R51="ย้าย","ย้าย",IF($B186="","",IF(CL186="","",IF(CL186&gt;=75,"เชี่ยวชาญ",IF(CL186&gt;=65,"ชำนาญ",IF(CL186&gt;=55,"พัฒนา",IF(CL186&gt;=50,"เริ่มต้น","ไม่ผ่าน")))))))))</f>
        <v/>
      </c>
      <c r="CN186" s="1233" t="str">
        <f>IF($A$139&lt;&gt;"ชั้น"&amp;'01.ข้อมูลเบื้องต้น'!$H$2,"",IF(VLOOKUP($A186,'02.คีย์เทอม1'!$A$10:$GT$59,140,FALSE)="","",VLOOKUP($A186,'02.คีย์เทอม1'!$A$10:$GT$59,140,FALSE)))</f>
        <v/>
      </c>
      <c r="CO186" s="1233" t="str">
        <f>IF($A$139&lt;&gt;"ชั้น"&amp;'01.ข้อมูลเบื้องต้น'!$H$2,"",IF(VLOOKUP($A186,'03.คีย์เทอม2'!$A$10:$GT$59,140,FALSE)="","",VLOOKUP($A186,'03.คีย์เทอม2'!$A$10:$GT$59,140,FALSE)))</f>
        <v/>
      </c>
      <c r="CP186" s="1262" t="str">
        <f t="shared" si="158"/>
        <v/>
      </c>
      <c r="CQ186" s="1233" t="str">
        <f>IF('2.ชื่อนักเรียน'!R51="มส","มส",IF('2.ชื่อนักเรียน'!R51="ร","ร",IF('2.ชื่อนักเรียน'!R51="ย้าย","ย้าย",IF($B186="","",IF(CP186="","",IF(CP186&gt;=75,"เชี่ยวชาญ",IF(CP186&gt;=65,"ชำนาญ",IF(CP186&gt;=55,"พัฒนา",IF(CP186&gt;=50,"เริ่มต้น","ไม่ผ่าน")))))))))</f>
        <v/>
      </c>
      <c r="CR186" s="1233" t="str">
        <f>IF($A$139&lt;&gt;"ชั้น"&amp;'01.ข้อมูลเบื้องต้น'!$H$2,"",IF(VLOOKUP($A186,'02.คีย์เทอม1'!$A$10:$GT$59,145,FALSE)="","",VLOOKUP($A186,'02.คีย์เทอม1'!$A$10:$GT$59,145,FALSE)))</f>
        <v/>
      </c>
      <c r="CS186" s="1233" t="str">
        <f>IF($A$139&lt;&gt;"ชั้น"&amp;'01.ข้อมูลเบื้องต้น'!$H$2,"",IF(VLOOKUP($A186,'03.คีย์เทอม2'!$A$10:$GT$59,145,FALSE)="","",VLOOKUP($A186,'03.คีย์เทอม2'!$A$10:$GT$59,145,FALSE)))</f>
        <v/>
      </c>
      <c r="CT186" s="1262" t="str">
        <f t="shared" si="159"/>
        <v/>
      </c>
      <c r="CU186" s="1233" t="str">
        <f>IF('2.ชื่อนักเรียน'!R51="มส","มส",IF('2.ชื่อนักเรียน'!R51="ร","ร",IF('2.ชื่อนักเรียน'!R51="ย้าย","ย้าย",IF($B186="","",IF(CT186="","",IF(CT186&gt;=75,"เชี่ยวชาญ",IF(CT186&gt;=65,"ชำนาญ",IF(CT186&gt;=55,"พัฒนา",IF(CT186&gt;=50,"เริ่มต้น","ไม่ผ่าน")))))))))</f>
        <v/>
      </c>
      <c r="CV186" s="1233" t="str">
        <f>IF($A$139&lt;&gt;"ชั้น"&amp;'01.ข้อมูลเบื้องต้น'!$H$2,"",IF(VLOOKUP($A186,'02.คีย์เทอม1'!$A$10:$GT$59,150,FALSE)="","",VLOOKUP($A186,'02.คีย์เทอม1'!$A$10:$GT$59,150,FALSE)))</f>
        <v/>
      </c>
      <c r="CW186" s="1233" t="str">
        <f>IF($A$139&lt;&gt;"ชั้น"&amp;'01.ข้อมูลเบื้องต้น'!$H$2,"",IF(VLOOKUP($A186,'03.คีย์เทอม2'!$A$10:$GT$59,150,FALSE)="","",VLOOKUP($A186,'03.คีย์เทอม2'!$A$10:$GT$59,150,FALSE)))</f>
        <v/>
      </c>
      <c r="CX186" s="1262" t="str">
        <f t="shared" si="160"/>
        <v/>
      </c>
      <c r="CY186" s="1233" t="str">
        <f>IF('2.ชื่อนักเรียน'!R51="มส","มส",IF('2.ชื่อนักเรียน'!R51="ร","ร",IF('2.ชื่อนักเรียน'!R51="ย้าย","ย้าย",IF($B186="","",IF(CX186="","",IF(CX186&gt;=75,"เชี่ยวชาญ",IF(CX186&gt;=65,"ชำนาญ",IF(CX186&gt;=55,"พัฒนา",IF(CX186&gt;=50,"เริ่มต้น","ไม่ผ่าน")))))))))</f>
        <v/>
      </c>
      <c r="CZ186" s="1233" t="str">
        <f>IF($A$139&lt;&gt;"ชั้น"&amp;'01.ข้อมูลเบื้องต้น'!$H$2,"",IF(VLOOKUP($A186,'02.คีย์เทอม1'!$A$10:$GT$59,155,FALSE)="","",VLOOKUP($A186,'02.คีย์เทอม1'!$A$10:$GT$59,155,FALSE)))</f>
        <v/>
      </c>
      <c r="DA186" s="1233" t="str">
        <f>IF($A$139&lt;&gt;"ชั้น"&amp;'01.ข้อมูลเบื้องต้น'!$H$2,"",IF(VLOOKUP($A186,'03.คีย์เทอม2'!$A$10:$GT$59,155,FALSE)="","",VLOOKUP($A186,'03.คีย์เทอม2'!$A$10:$GT$59,155,FALSE)))</f>
        <v/>
      </c>
      <c r="DB186" s="1262" t="str">
        <f t="shared" si="161"/>
        <v/>
      </c>
      <c r="DC186" s="1233" t="str">
        <f>IF('2.ชื่อนักเรียน'!R51="มส","มส",IF('2.ชื่อนักเรียน'!R51="ร","ร",IF('2.ชื่อนักเรียน'!R51="ย้าย","ย้าย",IF($B186="","",IF(DB186="","",IF(DB186&gt;=75,"เชี่ยวชาญ",IF(DB186&gt;=65,"ชำนาญ",IF(DB186&gt;=55,"พัฒนา",IF(DB186&gt;=50,"เริ่มต้น","ไม่ผ่าน")))))))))</f>
        <v/>
      </c>
      <c r="DD186" s="1233" t="str">
        <f>IF($A$139&lt;&gt;"ชั้น"&amp;'01.ข้อมูลเบื้องต้น'!$H$2,"",IF(VLOOKUP($A186,'02.คีย์เทอม1'!$A$10:$GT$59,160,FALSE)="","",VLOOKUP($A186,'02.คีย์เทอม1'!$A$10:$GT$59,160,FALSE)))</f>
        <v/>
      </c>
      <c r="DE186" s="1233" t="str">
        <f>IF($A$139&lt;&gt;"ชั้น"&amp;'01.ข้อมูลเบื้องต้น'!$H$2,"",IF(VLOOKUP($A186,'03.คีย์เทอม2'!$A$10:$GT$59,160,FALSE)="","",VLOOKUP($A186,'03.คีย์เทอม2'!$A$10:$GT$59,160,FALSE)))</f>
        <v/>
      </c>
      <c r="DF186" s="1262" t="str">
        <f t="shared" si="162"/>
        <v/>
      </c>
      <c r="DG186" s="1233" t="str">
        <f>IF('2.ชื่อนักเรียน'!R51="มส","มส",IF('2.ชื่อนักเรียน'!R51="ร","ร",IF('2.ชื่อนักเรียน'!R51="ย้าย","ย้าย",IF($B186="","",IF(DF186="","",IF(DF186&gt;=75,"เชี่ยวชาญ",IF(DF186&gt;=65,"ชำนาญ",IF(DF186&gt;=55,"พัฒนา",IF(DF186&gt;=50,"เริ่มต้น","ไม่ผ่าน")))))))))</f>
        <v/>
      </c>
      <c r="DH186" s="1233" t="str">
        <f>IF($A$139&lt;&gt;"ชั้น"&amp;'01.ข้อมูลเบื้องต้น'!$H$2,"",IF(VLOOKUP($A186,'02.คีย์เทอม1'!$A$10:$GT$59,165,FALSE)="","",VLOOKUP($A186,'02.คีย์เทอม1'!$A$10:$GT$59,165,FALSE)))</f>
        <v/>
      </c>
      <c r="DI186" s="1233" t="str">
        <f>IF($A$139&lt;&gt;"ชั้น"&amp;'01.ข้อมูลเบื้องต้น'!$H$2,"",IF(VLOOKUP($A186,'03.คีย์เทอม2'!$A$10:$GT$59,165,FALSE)="","",VLOOKUP($A186,'03.คีย์เทอม2'!$A$10:$GT$59,165,FALSE)))</f>
        <v/>
      </c>
      <c r="DJ186" s="1262" t="str">
        <f t="shared" si="163"/>
        <v/>
      </c>
      <c r="DK186" s="1233" t="str">
        <f>IF('2.ชื่อนักเรียน'!R51="มส","มส",IF('2.ชื่อนักเรียน'!R51="ร","ร",IF('2.ชื่อนักเรียน'!R51="ย้าย","ย้าย",IF($B186="","",IF(DJ186="","",IF(DJ186&gt;=75,"เชี่ยวชาญ",IF(DJ186&gt;=65,"ชำนาญ",IF(DJ186&gt;=55,"พัฒนา",IF(DJ186&gt;=50,"เริ่มต้น","ไม่ผ่าน")))))))))</f>
        <v/>
      </c>
      <c r="DL186" s="1233" t="str">
        <f>IF($A$139&lt;&gt;"ชั้น"&amp;'01.ข้อมูลเบื้องต้น'!$H$2,"",IF(VLOOKUP($A186,'02.คีย์เทอม1'!$A$10:$GT$59,170,FALSE)="","",VLOOKUP($A186,'02.คีย์เทอม1'!$A$10:$GT$59,170,FALSE)))</f>
        <v/>
      </c>
      <c r="DM186" s="1233" t="str">
        <f>IF($A$139&lt;&gt;"ชั้น"&amp;'01.ข้อมูลเบื้องต้น'!$H$2,"",IF(VLOOKUP($A186,'03.คีย์เทอม2'!$A$10:$GT$59,170,FALSE)="","",VLOOKUP($A186,'03.คีย์เทอม2'!$A$10:$GT$59,170,FALSE)))</f>
        <v/>
      </c>
      <c r="DN186" s="1262" t="str">
        <f t="shared" si="164"/>
        <v/>
      </c>
      <c r="DO186" s="1233" t="str">
        <f>IF('2.ชื่อนักเรียน'!R51="มส","มส",IF('2.ชื่อนักเรียน'!R51="ร","ร",IF('2.ชื่อนักเรียน'!R51="ย้าย","ย้าย",IF($B186="","",IF(DN186="","",IF(DN186&gt;=75,"เชี่ยวชาญ",IF(DN186&gt;=65,"ชำนาญ",IF(DN186&gt;=55,"พัฒนา",IF(DN186&gt;=50,"เริ่มต้น","ไม่ผ่าน")))))))))</f>
        <v/>
      </c>
      <c r="DP186" s="1233" t="str">
        <f>IF($A$139&lt;&gt;"ชั้น"&amp;'01.ข้อมูลเบื้องต้น'!$H$2,"",IF(VLOOKUP($A186,'02.คีย์เทอม1'!$A$10:$GT$59,175,FALSE)="","",VLOOKUP($A186,'02.คีย์เทอม1'!$A$10:$GT$59,175,FALSE)))</f>
        <v/>
      </c>
      <c r="DQ186" s="1233" t="str">
        <f>IF($A$139&lt;&gt;"ชั้น"&amp;'01.ข้อมูลเบื้องต้น'!$H$2,"",IF(VLOOKUP($A186,'03.คีย์เทอม2'!$A$10:$GT$59,175,FALSE)="","",VLOOKUP($A186,'03.คีย์เทอม2'!$A$10:$GT$59,175,FALSE)))</f>
        <v/>
      </c>
      <c r="DR186" s="1262" t="str">
        <f t="shared" si="165"/>
        <v/>
      </c>
      <c r="DS186" s="1233" t="str">
        <f>IF('2.ชื่อนักเรียน'!R51="มส","มส",IF('2.ชื่อนักเรียน'!R51="ร","ร",IF('2.ชื่อนักเรียน'!R51="ย้าย","ย้าย",IF($B186="","",IF(DR186="","",IF(DR186&gt;=75,"เชี่ยวชาญ",IF(DR186&gt;=65,"ชำนาญ",IF(DR186&gt;=55,"พัฒนา",IF(DR186&gt;=50,"เริ่มต้น","ไม่ผ่าน")))))))))</f>
        <v/>
      </c>
      <c r="DT186" s="1233" t="str">
        <f>IF($A$139&lt;&gt;"ชั้น"&amp;'01.ข้อมูลเบื้องต้น'!$H$2,"",IF(VLOOKUP($A186,'02.คีย์เทอม1'!$A$10:$GT$59,180,FALSE)="","",VLOOKUP($A186,'02.คีย์เทอม1'!$A$10:$GT$59,180,FALSE)))</f>
        <v/>
      </c>
      <c r="DU186" s="1233" t="str">
        <f>IF($A$139&lt;&gt;"ชั้น"&amp;'01.ข้อมูลเบื้องต้น'!$H$2,"",IF(VLOOKUP($A186,'03.คีย์เทอม2'!$A$10:$GT$59,180,FALSE)="","",VLOOKUP($A186,'03.คีย์เทอม2'!$A$10:$GT$59,180,FALSE)))</f>
        <v/>
      </c>
      <c r="DV186" s="1262" t="str">
        <f t="shared" si="166"/>
        <v/>
      </c>
      <c r="DW186" s="1233" t="str">
        <f>IF('2.ชื่อนักเรียน'!R51="มส","มส",IF('2.ชื่อนักเรียน'!R51="ร","ร",IF('2.ชื่อนักเรียน'!R51="ย้าย","ย้าย",IF($B186="","",IF(DV186="","",IF(DV186&gt;=75,"เชี่ยวชาญ",IF(DV186&gt;=65,"ชำนาญ",IF(DV186&gt;=55,"พัฒนา",IF(DV186&gt;=50,"เริ่มต้น","ไม่ผ่าน")))))))))</f>
        <v/>
      </c>
    </row>
    <row r="187" spans="1:127" ht="16.8" customHeight="1">
      <c r="A187" s="1323">
        <v>42</v>
      </c>
      <c r="B187" s="1312" t="str">
        <f>IF('2.ชื่อนักเรียน'!C52="","",'2.ชื่อนักเรียน'!C52)</f>
        <v/>
      </c>
      <c r="C187" s="1313" t="str">
        <f>IF('2.ชื่อนักเรียน'!D52="","",'2.ชื่อนักเรียน'!D52)</f>
        <v/>
      </c>
      <c r="D187" s="1314" t="str">
        <f>IF($A$139&lt;&gt;"ชั้น"&amp;'01.ข้อมูลเบื้องต้น'!$H$2,"",IF(AK187="","",AK187))</f>
        <v/>
      </c>
      <c r="E187" s="1314" t="str">
        <f>IF($A$139&lt;&gt;"ชั้น"&amp;'01.ข้อมูลเบื้องต้น'!$H$2,"",IF(AO187="","",AO187))</f>
        <v/>
      </c>
      <c r="F187" s="1315" t="str">
        <f>IF($A$139&lt;&gt;"ชั้น"&amp;'01.ข้อมูลเบื้องต้น'!$H$2,"",IF(AS187="","",AS187))</f>
        <v/>
      </c>
      <c r="G187" s="1332" t="str">
        <f>IF($A$139&lt;&gt;"ชั้น"&amp;'01.ข้อมูลเบื้องต้น'!$H$2,"",IF(AW187="","",AW187))</f>
        <v/>
      </c>
      <c r="H187" s="1333" t="str">
        <f>IF($A$139&lt;&gt;"ชั้น"&amp;'01.ข้อมูลเบื้องต้น'!$H$2,"",IF(BA187="","",BA187))</f>
        <v/>
      </c>
      <c r="I187" s="1333" t="str">
        <f>IF($A$139&lt;&gt;"ชั้น"&amp;'01.ข้อมูลเบื้องต้น'!$H$2,"",IF(BE187="","",BE187))</f>
        <v/>
      </c>
      <c r="J187" s="1333" t="str">
        <f>IF($A$139&lt;&gt;"ชั้น"&amp;'01.ข้อมูลเบื้องต้น'!$H$2,"",IF(BI187="","",BI187))</f>
        <v/>
      </c>
      <c r="K187" s="1333" t="str">
        <f>IF($A$139&lt;&gt;"ชั้น"&amp;'01.ข้อมูลเบื้องต้น'!$H$2,"",IF(BM187="","",BM187))</f>
        <v/>
      </c>
      <c r="L187" s="1334" t="str">
        <f>IF($A$139&lt;&gt;"ชั้น"&amp;'01.ข้อมูลเบื้องต้น'!$H$2,"",IF(BO187="","",BO187))</f>
        <v/>
      </c>
      <c r="M187" s="1332" t="str">
        <f>IF($A$139&lt;&gt;"ชั้น"&amp;'01.ข้อมูลเบื้องต้น'!$H$2,"",IF(BS187="","",BS187))</f>
        <v/>
      </c>
      <c r="N187" s="1333" t="str">
        <f>IF($A$139&lt;&gt;"ชั้น"&amp;'01.ข้อมูลเบื้องต้น'!$H$2,"",IF(BW187="","",BW187))</f>
        <v/>
      </c>
      <c r="O187" s="1333" t="str">
        <f>IF($A$139&lt;&gt;"ชั้น"&amp;'01.ข้อมูลเบื้องต้น'!$H$2,"",IF(CA187="","",CA187))</f>
        <v/>
      </c>
      <c r="P187" s="1333" t="str">
        <f>IF($A$139&lt;&gt;"ชั้น"&amp;'01.ข้อมูลเบื้องต้น'!$H$2,"",IF(CE187="","",CE187))</f>
        <v/>
      </c>
      <c r="Q187" s="1333" t="str">
        <f>IF($A$139&lt;&gt;"ชั้น"&amp;'01.ข้อมูลเบื้องต้น'!$H$2,"",IF(CI187="","",CI187))</f>
        <v/>
      </c>
      <c r="R187" s="1333" t="str">
        <f>IF($A$139&lt;&gt;"ชั้น"&amp;'01.ข้อมูลเบื้องต้น'!$H$2,"",IF(CM187="","",CM187))</f>
        <v/>
      </c>
      <c r="S187" s="1333" t="str">
        <f>IF($A$139&lt;&gt;"ชั้น"&amp;'01.ข้อมูลเบื้องต้น'!$H$2,"",IF(CQ187="","",CQ187))</f>
        <v/>
      </c>
      <c r="T187" s="1333" t="str">
        <f>IF($A$139&lt;&gt;"ชั้น"&amp;'01.ข้อมูลเบื้องต้น'!$H$2,"",IF(CU187="","",CU187))</f>
        <v/>
      </c>
      <c r="U187" s="1333" t="str">
        <f>IF($A$139&lt;&gt;"ชั้น"&amp;'01.ข้อมูลเบื้องต้น'!$H$2,"",IF(CY187="","",CY187))</f>
        <v/>
      </c>
      <c r="V187" s="1333" t="str">
        <f>IF($A$139&lt;&gt;"ชั้น"&amp;'01.ข้อมูลเบื้องต้น'!$H$2,"",IF(DC187="","",DC187))</f>
        <v/>
      </c>
      <c r="W187" s="1333" t="str">
        <f>IF($A$139&lt;&gt;"ชั้น"&amp;'01.ข้อมูลเบื้องต้น'!$H$2,"",IF(DG187="","",DG187))</f>
        <v/>
      </c>
      <c r="X187" s="1333" t="str">
        <f>IF($A$139&lt;&gt;"ชั้น"&amp;'01.ข้อมูลเบื้องต้น'!$H$2,"",IF(DK187="","",DK187))</f>
        <v/>
      </c>
      <c r="Y187" s="1333" t="str">
        <f>IF($A$139&lt;&gt;"ชั้น"&amp;'01.ข้อมูลเบื้องต้น'!$H$2,"",IF(DO187="","",DO187))</f>
        <v/>
      </c>
      <c r="Z187" s="1333" t="str">
        <f>IF($A$139&lt;&gt;"ชั้น"&amp;'01.ข้อมูลเบื้องต้น'!$H$2,"",IF(DS187="","",DS187))</f>
        <v/>
      </c>
      <c r="AA187" s="1423" t="str">
        <f>IF($A$139&lt;&gt;"ชั้น"&amp;'01.ข้อมูลเบื้องต้น'!$H$2,"",IF(DW187="","",DW187))</f>
        <v/>
      </c>
      <c r="AB187" s="1330" t="str">
        <f>IF($A$139&lt;&gt;"ชั้น"&amp;'01.ข้อมูลเบื้องต้น'!$H$2,"",'7.พัฒนาผู้เรียน'!G52)</f>
        <v/>
      </c>
      <c r="AC187" s="1331" t="str">
        <f>IF($A$139&lt;&gt;"ชั้น"&amp;'01.ข้อมูลเบื้องต้น'!$H$2,"",'9.คุณลักษณะ'!I52)</f>
        <v/>
      </c>
      <c r="AH187" s="1233" t="str">
        <f>IF($A$139&lt;&gt;"ชั้น"&amp;'01.ข้อมูลเบื้องต้น'!$H$2,"",IF(VLOOKUP($A187,'02.คีย์เทอม1'!$A$10:$GT$59,189,FALSE)="","",VLOOKUP($A187,'02.คีย์เทอม1'!$A$10:$GT$59,189,FALSE)))</f>
        <v/>
      </c>
      <c r="AI187" s="1233" t="str">
        <f>IF($A$139&lt;&gt;"ชั้น"&amp;'01.ข้อมูลเบื้องต้น'!$H$2,"",IF(VLOOKUP($A187,'03.คีย์เทอม2'!$A$10:$GT$59,189,FALSE)="","",VLOOKUP($A187,'03.คีย์เทอม2'!$A$10:$GT$59,189,FALSE)))</f>
        <v/>
      </c>
      <c r="AJ187" s="1262" t="str">
        <f t="shared" si="120"/>
        <v/>
      </c>
      <c r="AK187" s="1233" t="str">
        <f>IF('2.ชื่อนักเรียน'!R52="มส","มส",IF('2.ชื่อนักเรียน'!R52="ร","ร",IF('2.ชื่อนักเรียน'!R52="ย้าย","ย้าย",IF($B187="","",IF(AJ187="","",IF(AJ187&gt;=75,"เชี่ยวชาญ",IF(AJ187&gt;=65,"ชำนาญ",IF(AJ187&gt;=55,"พัฒนา",IF(AJ187&gt;=50,"เริ่มต้น","ไม่ผ่าน")))))))))</f>
        <v/>
      </c>
      <c r="AL187" s="1233" t="str">
        <f>IF($A$139&lt;&gt;"ชั้น"&amp;'01.ข้อมูลเบื้องต้น'!$H$2,"",IF(VLOOKUP($A187,'02.คีย์เทอม1'!$A$10:$GT$59,193,FALSE)="","",VLOOKUP($A187,'02.คีย์เทอม1'!$A$10:$GT$59,193,FALSE)))</f>
        <v/>
      </c>
      <c r="AM187" s="1233" t="str">
        <f>IF($A$139&lt;&gt;"ชั้น"&amp;'01.ข้อมูลเบื้องต้น'!$H$2,"",IF(VLOOKUP($A187,'03.คีย์เทอม2'!$A$10:$GT$59,193,FALSE)="","",VLOOKUP($A187,'03.คีย์เทอม2'!$A$10:$GT$59,193,FALSE)))</f>
        <v/>
      </c>
      <c r="AN187" s="1262" t="str">
        <f t="shared" si="144"/>
        <v/>
      </c>
      <c r="AO187" s="1233" t="str">
        <f>IF('2.ชื่อนักเรียน'!R52="มส","มส",IF('2.ชื่อนักเรียน'!R52="ร","ร",IF('2.ชื่อนักเรียน'!R52="ย้าย","ย้าย",IF($B187="","",IF(AN187="","",IF(AN187&gt;=75,"เชี่ยวชาญ",IF(AN187&gt;=65,"ชำนาญ",IF(AN187&gt;=55,"พัฒนา",IF(AN187&gt;=50,"เริ่มต้น","ไม่ผ่าน")))))))))</f>
        <v/>
      </c>
      <c r="AP187" s="1233" t="str">
        <f>IF($A$139&lt;&gt;"ชั้น"&amp;'01.ข้อมูลเบื้องต้น'!$H$2,"",IF(VLOOKUP($A187,'02.คีย์เทอม1'!$A$10:$GT$59,195,FALSE)="","",VLOOKUP($A187,'02.คีย์เทอม1'!$A$10:$GT$59,195,FALSE)))</f>
        <v/>
      </c>
      <c r="AQ187" s="1233" t="str">
        <f>IF($A$139&lt;&gt;"ชั้น"&amp;'01.ข้อมูลเบื้องต้น'!$H$2,"",IF(VLOOKUP($A187,'03.คีย์เทอม2'!$A$10:$GT$59,195,FALSE)="","",VLOOKUP($A187,'03.คีย์เทอม2'!$A$10:$GT$59,195,FALSE)))</f>
        <v/>
      </c>
      <c r="AR187" s="1262" t="str">
        <f t="shared" si="145"/>
        <v/>
      </c>
      <c r="AS187" s="1233" t="str">
        <f>IF('2.ชื่อนักเรียน'!R52="มส","มส",IF('2.ชื่อนักเรียน'!R52="ร","ร",IF('2.ชื่อนักเรียน'!R52="ย้าย","ย้าย",IF($B187="","",IF(AR187="","",IF(AR187&gt;=75,"เชี่ยวชาญ",IF(AR187&gt;=65,"ชำนาญ",IF(AR187&gt;=55,"พัฒนา",IF(AR187&gt;=50,"เริ่มต้น","ไม่ผ่าน")))))))))</f>
        <v/>
      </c>
      <c r="AT187" s="1233" t="str">
        <f>IF($A$139&lt;&gt;"ชั้น"&amp;'01.ข้อมูลเบื้องต้น'!$H$2,"",IF(VLOOKUP($A187,'02.คีย์เทอม1'!$A$10:$GT$59,196,FALSE)="","",VLOOKUP($A187,'02.คีย์เทอม1'!$A$10:$GT$59,196,FALSE)))</f>
        <v/>
      </c>
      <c r="AU187" s="1233" t="str">
        <f>IF($A$139&lt;&gt;"ชั้น"&amp;'01.ข้อมูลเบื้องต้น'!$H$2,"",IF(VLOOKUP($A187,'03.คีย์เทอม2'!$A$10:$GT$59,196,FALSE)="","",VLOOKUP($A187,'03.คีย์เทอม2'!$A$10:$GT$59,196,FALSE)))</f>
        <v/>
      </c>
      <c r="AV187" s="1262" t="str">
        <f t="shared" si="146"/>
        <v/>
      </c>
      <c r="AW187" s="1233" t="str">
        <f>IF('2.ชื่อนักเรียน'!R52="มส","มส",IF('2.ชื่อนักเรียน'!R52="ร","ร",IF('2.ชื่อนักเรียน'!R52="ย้าย","ย้าย",IF($B187="","",IF(AV187="","",IF(AV187&gt;=75,"เชี่ยวชาญ",IF(AV187&gt;=65,"ชำนาญ",IF(AV187&gt;=55,"พัฒนา",IF(AV187&gt;=50,"เริ่มต้น","ไม่ผ่าน")))))))))</f>
        <v/>
      </c>
      <c r="AX187" s="1233" t="str">
        <f>IF($A$139&lt;&gt;"ชั้น"&amp;'01.ข้อมูลเบื้องต้น'!$H$2,"",IF(VLOOKUP($A187,'02.คีย์เทอม1'!$A$10:$GT$59,197,FALSE)="","",VLOOKUP($A187,'02.คีย์เทอม1'!$A$10:$GT$59,197,FALSE)))</f>
        <v/>
      </c>
      <c r="AY187" s="1233" t="str">
        <f>IF($A$139&lt;&gt;"ชั้น"&amp;'01.ข้อมูลเบื้องต้น'!$H$2,"",IF(VLOOKUP($A187,'03.คีย์เทอม2'!$A$10:$GT$59,197,FALSE)="","",VLOOKUP($A187,'03.คีย์เทอม2'!$A$10:$GT$59,197,FALSE)))</f>
        <v/>
      </c>
      <c r="AZ187" s="1262" t="str">
        <f t="shared" si="147"/>
        <v/>
      </c>
      <c r="BA187" s="1233" t="str">
        <f>IF('2.ชื่อนักเรียน'!R52="มส","มส",IF('2.ชื่อนักเรียน'!R52="ร","ร",IF('2.ชื่อนักเรียน'!R52="ย้าย","ย้าย",IF($B187="","",IF(AZ187="","",IF(AZ187&gt;=75,"เชี่ยวชาญ",IF(AZ187&gt;=65,"ชำนาญ",IF(AZ187&gt;=55,"พัฒนา",IF(AZ187&gt;=50,"เริ่มต้น","ไม่ผ่าน")))))))))</f>
        <v/>
      </c>
      <c r="BB187" s="1233" t="str">
        <f>IF($A$139&lt;&gt;"ชั้น"&amp;'01.ข้อมูลเบื้องต้น'!$H$2,"",IF(VLOOKUP($A187,'02.คีย์เทอม1'!$A$10:$GT$59,198,FALSE)="","",VLOOKUP($A187,'02.คีย์เทอม1'!$A$10:$GT$59,198,FALSE)))</f>
        <v/>
      </c>
      <c r="BC187" s="1233" t="str">
        <f>IF($A$139&lt;&gt;"ชั้น"&amp;'01.ข้อมูลเบื้องต้น'!$H$2,"",IF(VLOOKUP($A187,'03.คีย์เทอม2'!$A$10:$GT$59,198,FALSE)="","",VLOOKUP($A187,'03.คีย์เทอม2'!$A$10:$GT$59,198,FALSE)))</f>
        <v/>
      </c>
      <c r="BD187" s="1262" t="str">
        <f t="shared" si="148"/>
        <v/>
      </c>
      <c r="BE187" s="1233" t="str">
        <f>IF('2.ชื่อนักเรียน'!R52="มส","มส",IF('2.ชื่อนักเรียน'!R52="ร","ร",IF('2.ชื่อนักเรียน'!R52="ย้าย","ย้าย",IF($B187="","",IF(BD187="","",IF(BD187&gt;=75,"เชี่ยวชาญ",IF(BD187&gt;=65,"ชำนาญ",IF(BD187&gt;=55,"พัฒนา",IF(BD187&gt;=50,"เริ่มต้น","ไม่ผ่าน")))))))))</f>
        <v/>
      </c>
      <c r="BF187" s="1233" t="str">
        <f>IF($A$139&lt;&gt;"ชั้น"&amp;'01.ข้อมูลเบื้องต้น'!$H$2,"",IF(VLOOKUP($A187,'02.คีย์เทอม1'!$A$10:$GT$59,199,FALSE)="","",VLOOKUP($A187,'02.คีย์เทอม1'!$A$10:$GT$59,199,FALSE)))</f>
        <v/>
      </c>
      <c r="BG187" s="1233" t="str">
        <f>IF($A$139&lt;&gt;"ชั้น"&amp;'01.ข้อมูลเบื้องต้น'!$H$2,"",IF(VLOOKUP($A187,'03.คีย์เทอม2'!$A$10:$GT$59,199,FALSE)="","",VLOOKUP($A187,'03.คีย์เทอม2'!$A$10:$GT$59,199,FALSE)))</f>
        <v/>
      </c>
      <c r="BH187" s="1262" t="str">
        <f t="shared" si="149"/>
        <v/>
      </c>
      <c r="BI187" s="1233" t="str">
        <f>IF('2.ชื่อนักเรียน'!R52="มส","มส",IF('2.ชื่อนักเรียน'!R52="ร","ร",IF('2.ชื่อนักเรียน'!R52="ย้าย","ย้าย",IF($B187="","",IF(BH187="","",IF(BH187&gt;=75,"เชี่ยวชาญ",IF(BH187&gt;=65,"ชำนาญ",IF(BH187&gt;=55,"พัฒนา",IF(BH187&gt;=50,"เริ่มต้น","ไม่ผ่าน")))))))))</f>
        <v/>
      </c>
      <c r="BJ187" s="1233" t="str">
        <f>IF($A$139&lt;&gt;"ชั้น"&amp;'01.ข้อมูลเบื้องต้น'!$H$2,"",IF(VLOOKUP($A187,'02.คีย์เทอม1'!$A$10:$GT$59,200,FALSE)="","",VLOOKUP($A187,'02.คีย์เทอม1'!$A$10:$GT$59,200,FALSE)))</f>
        <v/>
      </c>
      <c r="BK187" s="1233" t="str">
        <f>IF($A$139&lt;&gt;"ชั้น"&amp;'01.ข้อมูลเบื้องต้น'!$H$2,"",IF(VLOOKUP($A187,'03.คีย์เทอม2'!$A$10:$GT$59,200,FALSE)="","",VLOOKUP($A187,'03.คีย์เทอม2'!$A$10:$GT$59,200,FALSE)))</f>
        <v/>
      </c>
      <c r="BL187" s="1262" t="str">
        <f t="shared" si="150"/>
        <v/>
      </c>
      <c r="BM187" s="1233" t="str">
        <f>IF('2.ชื่อนักเรียน'!R52="มส","มส",IF('2.ชื่อนักเรียน'!R52="ร","ร",IF('2.ชื่อนักเรียน'!R52="ย้าย","ย้าย",IF($B187="","",IF(BL187="","",IF(BL187&gt;=75,"เชี่ยวชาญ",IF(BL187&gt;=65,"ชำนาญ",IF(BL187&gt;=55,"พัฒนา",IF(BL187&gt;=50,"เริ่มต้น","ไม่ผ่าน")))))))))</f>
        <v/>
      </c>
      <c r="BN187" s="1262" t="str">
        <f t="shared" si="151"/>
        <v/>
      </c>
      <c r="BO187" s="1233" t="str">
        <f>IF('2.ชื่อนักเรียน'!R52="มส","มส",IF('2.ชื่อนักเรียน'!R52="ร","ร",IF('2.ชื่อนักเรียน'!R52="ย้าย","ย้าย",IF($B187="","",IF(BN187="","",IF(BN187&gt;=75,"เชี่ยวชาญ",IF(BN187&gt;=65,"ชำนาญ",IF(BN187&gt;=55,"พัฒนา",IF(BN187&gt;=50,"เริ่มต้น","ไม่ผ่าน")))))))))</f>
        <v/>
      </c>
      <c r="BP187" s="1233" t="str">
        <f>IF($A$139&lt;&gt;"ชั้น"&amp;'01.ข้อมูลเบื้องต้น'!$H$2,"",IF(VLOOKUP($A187,'02.คีย์เทอม1'!$A$10:$GT$59,110,FALSE)="","",VLOOKUP($A187,'02.คีย์เทอม1'!$A$10:$GT$59,110,FALSE)))</f>
        <v/>
      </c>
      <c r="BQ187" s="1233" t="str">
        <f>IF($A$139&lt;&gt;"ชั้น"&amp;'01.ข้อมูลเบื้องต้น'!$H$2,"",IF(VLOOKUP($A187,'03.คีย์เทอม2'!$A$10:$GT$59,110,FALSE)="","",VLOOKUP($A187,'03.คีย์เทอม2'!$A$10:$GT$59,110,FALSE)))</f>
        <v/>
      </c>
      <c r="BR187" s="1262" t="str">
        <f t="shared" si="152"/>
        <v/>
      </c>
      <c r="BS187" s="1233" t="str">
        <f>IF('2.ชื่อนักเรียน'!R52="มส","มส",IF('2.ชื่อนักเรียน'!R52="ร","ร",IF('2.ชื่อนักเรียน'!R52="ย้าย","ย้าย",IF($B187="","",IF(BR187="","",IF(BR187&gt;=75,"เชี่ยวชาญ",IF(BR187&gt;=65,"ชำนาญ",IF(BR187&gt;=55,"พัฒนา",IF(BR187&gt;=50,"เริ่มต้น","ไม่ผ่าน")))))))))</f>
        <v/>
      </c>
      <c r="BT187" s="1233" t="str">
        <f>IF($A$139&lt;&gt;"ชั้น"&amp;'01.ข้อมูลเบื้องต้น'!$H$2,"",IF(VLOOKUP($A187,'02.คีย์เทอม1'!$A$10:$GT$59,115,FALSE)="","",VLOOKUP($A187,'02.คีย์เทอม1'!$A$10:$GT$59,115,FALSE)))</f>
        <v/>
      </c>
      <c r="BU187" s="1233" t="str">
        <f>IF($A$139&lt;&gt;"ชั้น"&amp;'01.ข้อมูลเบื้องต้น'!$H$2,"",IF(VLOOKUP($A187,'03.คีย์เทอม2'!$A$10:$GT$59,115,FALSE)="","",VLOOKUP($A187,'03.คีย์เทอม2'!$A$10:$GT$59,115,FALSE)))</f>
        <v/>
      </c>
      <c r="BV187" s="1262" t="str">
        <f t="shared" si="153"/>
        <v/>
      </c>
      <c r="BW187" s="1233" t="str">
        <f>IF('2.ชื่อนักเรียน'!R52="มส","มส",IF('2.ชื่อนักเรียน'!R52="ร","ร",IF('2.ชื่อนักเรียน'!R52="ย้าย","ย้าย",IF($B187="","",IF(BV187="","",IF(BV187&gt;=75,"เชี่ยวชาญ",IF(BV187&gt;=65,"ชำนาญ",IF(BV187&gt;=55,"พัฒนา",IF(BV187&gt;=50,"เริ่มต้น","ไม่ผ่าน")))))))))</f>
        <v/>
      </c>
      <c r="BX187" s="1233" t="str">
        <f>IF($A$139&lt;&gt;"ชั้น"&amp;'01.ข้อมูลเบื้องต้น'!$H$2,"",IF(VLOOKUP($A187,'02.คีย์เทอม1'!$A$10:$GT$59,120,FALSE)="","",VLOOKUP($A187,'02.คีย์เทอม1'!$A$10:$GT$59,120,FALSE)))</f>
        <v/>
      </c>
      <c r="BY187" s="1233" t="str">
        <f>IF($A$139&lt;&gt;"ชั้น"&amp;'01.ข้อมูลเบื้องต้น'!$H$2,"",IF(VLOOKUP($A187,'03.คีย์เทอม2'!$A$10:$GT$59,120,FALSE)="","",VLOOKUP($A187,'03.คีย์เทอม2'!$A$10:$GT$59,120,FALSE)))</f>
        <v/>
      </c>
      <c r="BZ187" s="1262" t="str">
        <f t="shared" si="154"/>
        <v/>
      </c>
      <c r="CA187" s="1233" t="str">
        <f>IF('2.ชื่อนักเรียน'!R52="มส","มส",IF('2.ชื่อนักเรียน'!R52="ร","ร",IF('2.ชื่อนักเรียน'!R52="ย้าย","ย้าย",IF($B187="","",IF(BZ187="","",IF(BZ187&gt;=75,"เชี่ยวชาญ",IF(BZ187&gt;=65,"ชำนาญ",IF(BZ187&gt;=55,"พัฒนา",IF(BZ187&gt;=50,"เริ่มต้น","ไม่ผ่าน")))))))))</f>
        <v/>
      </c>
      <c r="CB187" s="1233" t="str">
        <f>IF($A$139&lt;&gt;"ชั้น"&amp;'01.ข้อมูลเบื้องต้น'!$H$2,"",IF(VLOOKUP($A187,'02.คีย์เทอม1'!$A$10:$GT$59,125,FALSE)="","",VLOOKUP($A187,'02.คีย์เทอม1'!$A$10:$GT$59,125,FALSE)))</f>
        <v/>
      </c>
      <c r="CC187" s="1233" t="str">
        <f>IF($A$139&lt;&gt;"ชั้น"&amp;'01.ข้อมูลเบื้องต้น'!$H$2,"",IF(VLOOKUP($A187,'03.คีย์เทอม2'!$A$10:$GT$59,125,FALSE)="","",VLOOKUP($A187,'03.คีย์เทอม2'!$A$10:$GT$59,125,FALSE)))</f>
        <v/>
      </c>
      <c r="CD187" s="1262" t="str">
        <f t="shared" si="155"/>
        <v/>
      </c>
      <c r="CE187" s="1233" t="str">
        <f>IF('2.ชื่อนักเรียน'!R52="มส","มส",IF('2.ชื่อนักเรียน'!R52="ร","ร",IF('2.ชื่อนักเรียน'!R52="ย้าย","ย้าย",IF($B187="","",IF(CD187="","",IF(CD187&gt;=75,"เชี่ยวชาญ",IF(CD187&gt;=65,"ชำนาญ",IF(CD187&gt;=55,"พัฒนา",IF(CD187&gt;=50,"เริ่มต้น","ไม่ผ่าน")))))))))</f>
        <v/>
      </c>
      <c r="CF187" s="1233" t="str">
        <f>IF($A$139&lt;&gt;"ชั้น"&amp;'01.ข้อมูลเบื้องต้น'!$H$2,"",IF(VLOOKUP($A187,'02.คีย์เทอม1'!$A$10:$GT$59,130,FALSE)="","",VLOOKUP($A187,'02.คีย์เทอม1'!$A$10:$GT$59,130,FALSE)))</f>
        <v/>
      </c>
      <c r="CG187" s="1233" t="str">
        <f>IF($A$139&lt;&gt;"ชั้น"&amp;'01.ข้อมูลเบื้องต้น'!$H$2,"",IF(VLOOKUP($A187,'03.คีย์เทอม2'!$A$10:$GT$59,130,FALSE)="","",VLOOKUP($A187,'03.คีย์เทอม2'!$A$10:$GT$59,130,FALSE)))</f>
        <v/>
      </c>
      <c r="CH187" s="1262" t="str">
        <f t="shared" si="156"/>
        <v/>
      </c>
      <c r="CI187" s="1233" t="str">
        <f>IF('2.ชื่อนักเรียน'!R52="มส","มส",IF('2.ชื่อนักเรียน'!R52="ร","ร",IF('2.ชื่อนักเรียน'!R52="ย้าย","ย้าย",IF($B187="","",IF(CH187="","",IF(CH187&gt;=75,"เชี่ยวชาญ",IF(CH187&gt;=65,"ชำนาญ",IF(CH187&gt;=55,"พัฒนา",IF(CH187&gt;=50,"เริ่มต้น","ไม่ผ่าน")))))))))</f>
        <v/>
      </c>
      <c r="CJ187" s="1233" t="str">
        <f>IF($A$139&lt;&gt;"ชั้น"&amp;'01.ข้อมูลเบื้องต้น'!$H$2,"",IF(VLOOKUP($A187,'02.คีย์เทอม1'!$A$10:$GT$59,135,FALSE)="","",VLOOKUP($A187,'02.คีย์เทอม1'!$A$10:$GT$59,135,FALSE)))</f>
        <v/>
      </c>
      <c r="CK187" s="1233" t="str">
        <f>IF($A$139&lt;&gt;"ชั้น"&amp;'01.ข้อมูลเบื้องต้น'!$H$2,"",IF(VLOOKUP($A187,'03.คีย์เทอม2'!$A$10:$GT$59,135,FALSE)="","",VLOOKUP($A187,'03.คีย์เทอม2'!$A$10:$GT$59,135,FALSE)))</f>
        <v/>
      </c>
      <c r="CL187" s="1262" t="str">
        <f t="shared" si="157"/>
        <v/>
      </c>
      <c r="CM187" s="1233" t="str">
        <f>IF('2.ชื่อนักเรียน'!R52="มส","มส",IF('2.ชื่อนักเรียน'!R52="ร","ร",IF('2.ชื่อนักเรียน'!R52="ย้าย","ย้าย",IF($B187="","",IF(CL187="","",IF(CL187&gt;=75,"เชี่ยวชาญ",IF(CL187&gt;=65,"ชำนาญ",IF(CL187&gt;=55,"พัฒนา",IF(CL187&gt;=50,"เริ่มต้น","ไม่ผ่าน")))))))))</f>
        <v/>
      </c>
      <c r="CN187" s="1233" t="str">
        <f>IF($A$139&lt;&gt;"ชั้น"&amp;'01.ข้อมูลเบื้องต้น'!$H$2,"",IF(VLOOKUP($A187,'02.คีย์เทอม1'!$A$10:$GT$59,140,FALSE)="","",VLOOKUP($A187,'02.คีย์เทอม1'!$A$10:$GT$59,140,FALSE)))</f>
        <v/>
      </c>
      <c r="CO187" s="1233" t="str">
        <f>IF($A$139&lt;&gt;"ชั้น"&amp;'01.ข้อมูลเบื้องต้น'!$H$2,"",IF(VLOOKUP($A187,'03.คีย์เทอม2'!$A$10:$GT$59,140,FALSE)="","",VLOOKUP($A187,'03.คีย์เทอม2'!$A$10:$GT$59,140,FALSE)))</f>
        <v/>
      </c>
      <c r="CP187" s="1262" t="str">
        <f t="shared" si="158"/>
        <v/>
      </c>
      <c r="CQ187" s="1233" t="str">
        <f>IF('2.ชื่อนักเรียน'!R52="มส","มส",IF('2.ชื่อนักเรียน'!R52="ร","ร",IF('2.ชื่อนักเรียน'!R52="ย้าย","ย้าย",IF($B187="","",IF(CP187="","",IF(CP187&gt;=75,"เชี่ยวชาญ",IF(CP187&gt;=65,"ชำนาญ",IF(CP187&gt;=55,"พัฒนา",IF(CP187&gt;=50,"เริ่มต้น","ไม่ผ่าน")))))))))</f>
        <v/>
      </c>
      <c r="CR187" s="1233" t="str">
        <f>IF($A$139&lt;&gt;"ชั้น"&amp;'01.ข้อมูลเบื้องต้น'!$H$2,"",IF(VLOOKUP($A187,'02.คีย์เทอม1'!$A$10:$GT$59,145,FALSE)="","",VLOOKUP($A187,'02.คีย์เทอม1'!$A$10:$GT$59,145,FALSE)))</f>
        <v/>
      </c>
      <c r="CS187" s="1233" t="str">
        <f>IF($A$139&lt;&gt;"ชั้น"&amp;'01.ข้อมูลเบื้องต้น'!$H$2,"",IF(VLOOKUP($A187,'03.คีย์เทอม2'!$A$10:$GT$59,145,FALSE)="","",VLOOKUP($A187,'03.คีย์เทอม2'!$A$10:$GT$59,145,FALSE)))</f>
        <v/>
      </c>
      <c r="CT187" s="1262" t="str">
        <f t="shared" si="159"/>
        <v/>
      </c>
      <c r="CU187" s="1233" t="str">
        <f>IF('2.ชื่อนักเรียน'!R52="มส","มส",IF('2.ชื่อนักเรียน'!R52="ร","ร",IF('2.ชื่อนักเรียน'!R52="ย้าย","ย้าย",IF($B187="","",IF(CT187="","",IF(CT187&gt;=75,"เชี่ยวชาญ",IF(CT187&gt;=65,"ชำนาญ",IF(CT187&gt;=55,"พัฒนา",IF(CT187&gt;=50,"เริ่มต้น","ไม่ผ่าน")))))))))</f>
        <v/>
      </c>
      <c r="CV187" s="1233" t="str">
        <f>IF($A$139&lt;&gt;"ชั้น"&amp;'01.ข้อมูลเบื้องต้น'!$H$2,"",IF(VLOOKUP($A187,'02.คีย์เทอม1'!$A$10:$GT$59,150,FALSE)="","",VLOOKUP($A187,'02.คีย์เทอม1'!$A$10:$GT$59,150,FALSE)))</f>
        <v/>
      </c>
      <c r="CW187" s="1233" t="str">
        <f>IF($A$139&lt;&gt;"ชั้น"&amp;'01.ข้อมูลเบื้องต้น'!$H$2,"",IF(VLOOKUP($A187,'03.คีย์เทอม2'!$A$10:$GT$59,150,FALSE)="","",VLOOKUP($A187,'03.คีย์เทอม2'!$A$10:$GT$59,150,FALSE)))</f>
        <v/>
      </c>
      <c r="CX187" s="1262" t="str">
        <f t="shared" si="160"/>
        <v/>
      </c>
      <c r="CY187" s="1233" t="str">
        <f>IF('2.ชื่อนักเรียน'!R52="มส","มส",IF('2.ชื่อนักเรียน'!R52="ร","ร",IF('2.ชื่อนักเรียน'!R52="ย้าย","ย้าย",IF($B187="","",IF(CX187="","",IF(CX187&gt;=75,"เชี่ยวชาญ",IF(CX187&gt;=65,"ชำนาญ",IF(CX187&gt;=55,"พัฒนา",IF(CX187&gt;=50,"เริ่มต้น","ไม่ผ่าน")))))))))</f>
        <v/>
      </c>
      <c r="CZ187" s="1233" t="str">
        <f>IF($A$139&lt;&gt;"ชั้น"&amp;'01.ข้อมูลเบื้องต้น'!$H$2,"",IF(VLOOKUP($A187,'02.คีย์เทอม1'!$A$10:$GT$59,155,FALSE)="","",VLOOKUP($A187,'02.คีย์เทอม1'!$A$10:$GT$59,155,FALSE)))</f>
        <v/>
      </c>
      <c r="DA187" s="1233" t="str">
        <f>IF($A$139&lt;&gt;"ชั้น"&amp;'01.ข้อมูลเบื้องต้น'!$H$2,"",IF(VLOOKUP($A187,'03.คีย์เทอม2'!$A$10:$GT$59,155,FALSE)="","",VLOOKUP($A187,'03.คีย์เทอม2'!$A$10:$GT$59,155,FALSE)))</f>
        <v/>
      </c>
      <c r="DB187" s="1262" t="str">
        <f t="shared" si="161"/>
        <v/>
      </c>
      <c r="DC187" s="1233" t="str">
        <f>IF('2.ชื่อนักเรียน'!R52="มส","มส",IF('2.ชื่อนักเรียน'!R52="ร","ร",IF('2.ชื่อนักเรียน'!R52="ย้าย","ย้าย",IF($B187="","",IF(DB187="","",IF(DB187&gt;=75,"เชี่ยวชาญ",IF(DB187&gt;=65,"ชำนาญ",IF(DB187&gt;=55,"พัฒนา",IF(DB187&gt;=50,"เริ่มต้น","ไม่ผ่าน")))))))))</f>
        <v/>
      </c>
      <c r="DD187" s="1233" t="str">
        <f>IF($A$139&lt;&gt;"ชั้น"&amp;'01.ข้อมูลเบื้องต้น'!$H$2,"",IF(VLOOKUP($A187,'02.คีย์เทอม1'!$A$10:$GT$59,160,FALSE)="","",VLOOKUP($A187,'02.คีย์เทอม1'!$A$10:$GT$59,160,FALSE)))</f>
        <v/>
      </c>
      <c r="DE187" s="1233" t="str">
        <f>IF($A$139&lt;&gt;"ชั้น"&amp;'01.ข้อมูลเบื้องต้น'!$H$2,"",IF(VLOOKUP($A187,'03.คีย์เทอม2'!$A$10:$GT$59,160,FALSE)="","",VLOOKUP($A187,'03.คีย์เทอม2'!$A$10:$GT$59,160,FALSE)))</f>
        <v/>
      </c>
      <c r="DF187" s="1262" t="str">
        <f t="shared" si="162"/>
        <v/>
      </c>
      <c r="DG187" s="1233" t="str">
        <f>IF('2.ชื่อนักเรียน'!R52="มส","มส",IF('2.ชื่อนักเรียน'!R52="ร","ร",IF('2.ชื่อนักเรียน'!R52="ย้าย","ย้าย",IF($B187="","",IF(DF187="","",IF(DF187&gt;=75,"เชี่ยวชาญ",IF(DF187&gt;=65,"ชำนาญ",IF(DF187&gt;=55,"พัฒนา",IF(DF187&gt;=50,"เริ่มต้น","ไม่ผ่าน")))))))))</f>
        <v/>
      </c>
      <c r="DH187" s="1233" t="str">
        <f>IF($A$139&lt;&gt;"ชั้น"&amp;'01.ข้อมูลเบื้องต้น'!$H$2,"",IF(VLOOKUP($A187,'02.คีย์เทอม1'!$A$10:$GT$59,165,FALSE)="","",VLOOKUP($A187,'02.คีย์เทอม1'!$A$10:$GT$59,165,FALSE)))</f>
        <v/>
      </c>
      <c r="DI187" s="1233" t="str">
        <f>IF($A$139&lt;&gt;"ชั้น"&amp;'01.ข้อมูลเบื้องต้น'!$H$2,"",IF(VLOOKUP($A187,'03.คีย์เทอม2'!$A$10:$GT$59,165,FALSE)="","",VLOOKUP($A187,'03.คีย์เทอม2'!$A$10:$GT$59,165,FALSE)))</f>
        <v/>
      </c>
      <c r="DJ187" s="1262" t="str">
        <f t="shared" si="163"/>
        <v/>
      </c>
      <c r="DK187" s="1233" t="str">
        <f>IF('2.ชื่อนักเรียน'!R52="มส","มส",IF('2.ชื่อนักเรียน'!R52="ร","ร",IF('2.ชื่อนักเรียน'!R52="ย้าย","ย้าย",IF($B187="","",IF(DJ187="","",IF(DJ187&gt;=75,"เชี่ยวชาญ",IF(DJ187&gt;=65,"ชำนาญ",IF(DJ187&gt;=55,"พัฒนา",IF(DJ187&gt;=50,"เริ่มต้น","ไม่ผ่าน")))))))))</f>
        <v/>
      </c>
      <c r="DL187" s="1233" t="str">
        <f>IF($A$139&lt;&gt;"ชั้น"&amp;'01.ข้อมูลเบื้องต้น'!$H$2,"",IF(VLOOKUP($A187,'02.คีย์เทอม1'!$A$10:$GT$59,170,FALSE)="","",VLOOKUP($A187,'02.คีย์เทอม1'!$A$10:$GT$59,170,FALSE)))</f>
        <v/>
      </c>
      <c r="DM187" s="1233" t="str">
        <f>IF($A$139&lt;&gt;"ชั้น"&amp;'01.ข้อมูลเบื้องต้น'!$H$2,"",IF(VLOOKUP($A187,'03.คีย์เทอม2'!$A$10:$GT$59,170,FALSE)="","",VLOOKUP($A187,'03.คีย์เทอม2'!$A$10:$GT$59,170,FALSE)))</f>
        <v/>
      </c>
      <c r="DN187" s="1262" t="str">
        <f t="shared" si="164"/>
        <v/>
      </c>
      <c r="DO187" s="1233" t="str">
        <f>IF('2.ชื่อนักเรียน'!R52="มส","มส",IF('2.ชื่อนักเรียน'!R52="ร","ร",IF('2.ชื่อนักเรียน'!R52="ย้าย","ย้าย",IF($B187="","",IF(DN187="","",IF(DN187&gt;=75,"เชี่ยวชาญ",IF(DN187&gt;=65,"ชำนาญ",IF(DN187&gt;=55,"พัฒนา",IF(DN187&gt;=50,"เริ่มต้น","ไม่ผ่าน")))))))))</f>
        <v/>
      </c>
      <c r="DP187" s="1233" t="str">
        <f>IF($A$139&lt;&gt;"ชั้น"&amp;'01.ข้อมูลเบื้องต้น'!$H$2,"",IF(VLOOKUP($A187,'02.คีย์เทอม1'!$A$10:$GT$59,175,FALSE)="","",VLOOKUP($A187,'02.คีย์เทอม1'!$A$10:$GT$59,175,FALSE)))</f>
        <v/>
      </c>
      <c r="DQ187" s="1233" t="str">
        <f>IF($A$139&lt;&gt;"ชั้น"&amp;'01.ข้อมูลเบื้องต้น'!$H$2,"",IF(VLOOKUP($A187,'03.คีย์เทอม2'!$A$10:$GT$59,175,FALSE)="","",VLOOKUP($A187,'03.คีย์เทอม2'!$A$10:$GT$59,175,FALSE)))</f>
        <v/>
      </c>
      <c r="DR187" s="1262" t="str">
        <f t="shared" si="165"/>
        <v/>
      </c>
      <c r="DS187" s="1233" t="str">
        <f>IF('2.ชื่อนักเรียน'!R52="มส","มส",IF('2.ชื่อนักเรียน'!R52="ร","ร",IF('2.ชื่อนักเรียน'!R52="ย้าย","ย้าย",IF($B187="","",IF(DR187="","",IF(DR187&gt;=75,"เชี่ยวชาญ",IF(DR187&gt;=65,"ชำนาญ",IF(DR187&gt;=55,"พัฒนา",IF(DR187&gt;=50,"เริ่มต้น","ไม่ผ่าน")))))))))</f>
        <v/>
      </c>
      <c r="DT187" s="1233" t="str">
        <f>IF($A$139&lt;&gt;"ชั้น"&amp;'01.ข้อมูลเบื้องต้น'!$H$2,"",IF(VLOOKUP($A187,'02.คีย์เทอม1'!$A$10:$GT$59,180,FALSE)="","",VLOOKUP($A187,'02.คีย์เทอม1'!$A$10:$GT$59,180,FALSE)))</f>
        <v/>
      </c>
      <c r="DU187" s="1233" t="str">
        <f>IF($A$139&lt;&gt;"ชั้น"&amp;'01.ข้อมูลเบื้องต้น'!$H$2,"",IF(VLOOKUP($A187,'03.คีย์เทอม2'!$A$10:$GT$59,180,FALSE)="","",VLOOKUP($A187,'03.คีย์เทอม2'!$A$10:$GT$59,180,FALSE)))</f>
        <v/>
      </c>
      <c r="DV187" s="1262" t="str">
        <f t="shared" si="166"/>
        <v/>
      </c>
      <c r="DW187" s="1233" t="str">
        <f>IF('2.ชื่อนักเรียน'!R52="มส","มส",IF('2.ชื่อนักเรียน'!R52="ร","ร",IF('2.ชื่อนักเรียน'!R52="ย้าย","ย้าย",IF($B187="","",IF(DV187="","",IF(DV187&gt;=75,"เชี่ยวชาญ",IF(DV187&gt;=65,"ชำนาญ",IF(DV187&gt;=55,"พัฒนา",IF(DV187&gt;=50,"เริ่มต้น","ไม่ผ่าน")))))))))</f>
        <v/>
      </c>
    </row>
    <row r="188" spans="1:127" ht="16.8" customHeight="1">
      <c r="A188" s="1323">
        <v>43</v>
      </c>
      <c r="B188" s="1312" t="str">
        <f>IF('2.ชื่อนักเรียน'!C53="","",'2.ชื่อนักเรียน'!C53)</f>
        <v/>
      </c>
      <c r="C188" s="1313" t="str">
        <f>IF('2.ชื่อนักเรียน'!D53="","",'2.ชื่อนักเรียน'!D53)</f>
        <v/>
      </c>
      <c r="D188" s="1314" t="str">
        <f>IF($A$139&lt;&gt;"ชั้น"&amp;'01.ข้อมูลเบื้องต้น'!$H$2,"",IF(AK188="","",AK188))</f>
        <v/>
      </c>
      <c r="E188" s="1314" t="str">
        <f>IF($A$139&lt;&gt;"ชั้น"&amp;'01.ข้อมูลเบื้องต้น'!$H$2,"",IF(AO188="","",AO188))</f>
        <v/>
      </c>
      <c r="F188" s="1315" t="str">
        <f>IF($A$139&lt;&gt;"ชั้น"&amp;'01.ข้อมูลเบื้องต้น'!$H$2,"",IF(AS188="","",AS188))</f>
        <v/>
      </c>
      <c r="G188" s="1332" t="str">
        <f>IF($A$139&lt;&gt;"ชั้น"&amp;'01.ข้อมูลเบื้องต้น'!$H$2,"",IF(AW188="","",AW188))</f>
        <v/>
      </c>
      <c r="H188" s="1333" t="str">
        <f>IF($A$139&lt;&gt;"ชั้น"&amp;'01.ข้อมูลเบื้องต้น'!$H$2,"",IF(BA188="","",BA188))</f>
        <v/>
      </c>
      <c r="I188" s="1333" t="str">
        <f>IF($A$139&lt;&gt;"ชั้น"&amp;'01.ข้อมูลเบื้องต้น'!$H$2,"",IF(BE188="","",BE188))</f>
        <v/>
      </c>
      <c r="J188" s="1333" t="str">
        <f>IF($A$139&lt;&gt;"ชั้น"&amp;'01.ข้อมูลเบื้องต้น'!$H$2,"",IF(BI188="","",BI188))</f>
        <v/>
      </c>
      <c r="K188" s="1333" t="str">
        <f>IF($A$139&lt;&gt;"ชั้น"&amp;'01.ข้อมูลเบื้องต้น'!$H$2,"",IF(BM188="","",BM188))</f>
        <v/>
      </c>
      <c r="L188" s="1334" t="str">
        <f>IF($A$139&lt;&gt;"ชั้น"&amp;'01.ข้อมูลเบื้องต้น'!$H$2,"",IF(BO188="","",BO188))</f>
        <v/>
      </c>
      <c r="M188" s="1332" t="str">
        <f>IF($A$139&lt;&gt;"ชั้น"&amp;'01.ข้อมูลเบื้องต้น'!$H$2,"",IF(BS188="","",BS188))</f>
        <v/>
      </c>
      <c r="N188" s="1333" t="str">
        <f>IF($A$139&lt;&gt;"ชั้น"&amp;'01.ข้อมูลเบื้องต้น'!$H$2,"",IF(BW188="","",BW188))</f>
        <v/>
      </c>
      <c r="O188" s="1333" t="str">
        <f>IF($A$139&lt;&gt;"ชั้น"&amp;'01.ข้อมูลเบื้องต้น'!$H$2,"",IF(CA188="","",CA188))</f>
        <v/>
      </c>
      <c r="P188" s="1333" t="str">
        <f>IF($A$139&lt;&gt;"ชั้น"&amp;'01.ข้อมูลเบื้องต้น'!$H$2,"",IF(CE188="","",CE188))</f>
        <v/>
      </c>
      <c r="Q188" s="1333" t="str">
        <f>IF($A$139&lt;&gt;"ชั้น"&amp;'01.ข้อมูลเบื้องต้น'!$H$2,"",IF(CI188="","",CI188))</f>
        <v/>
      </c>
      <c r="R188" s="1333" t="str">
        <f>IF($A$139&lt;&gt;"ชั้น"&amp;'01.ข้อมูลเบื้องต้น'!$H$2,"",IF(CM188="","",CM188))</f>
        <v/>
      </c>
      <c r="S188" s="1333" t="str">
        <f>IF($A$139&lt;&gt;"ชั้น"&amp;'01.ข้อมูลเบื้องต้น'!$H$2,"",IF(CQ188="","",CQ188))</f>
        <v/>
      </c>
      <c r="T188" s="1333" t="str">
        <f>IF($A$139&lt;&gt;"ชั้น"&amp;'01.ข้อมูลเบื้องต้น'!$H$2,"",IF(CU188="","",CU188))</f>
        <v/>
      </c>
      <c r="U188" s="1333" t="str">
        <f>IF($A$139&lt;&gt;"ชั้น"&amp;'01.ข้อมูลเบื้องต้น'!$H$2,"",IF(CY188="","",CY188))</f>
        <v/>
      </c>
      <c r="V188" s="1333" t="str">
        <f>IF($A$139&lt;&gt;"ชั้น"&amp;'01.ข้อมูลเบื้องต้น'!$H$2,"",IF(DC188="","",DC188))</f>
        <v/>
      </c>
      <c r="W188" s="1333" t="str">
        <f>IF($A$139&lt;&gt;"ชั้น"&amp;'01.ข้อมูลเบื้องต้น'!$H$2,"",IF(DG188="","",DG188))</f>
        <v/>
      </c>
      <c r="X188" s="1333" t="str">
        <f>IF($A$139&lt;&gt;"ชั้น"&amp;'01.ข้อมูลเบื้องต้น'!$H$2,"",IF(DK188="","",DK188))</f>
        <v/>
      </c>
      <c r="Y188" s="1333" t="str">
        <f>IF($A$139&lt;&gt;"ชั้น"&amp;'01.ข้อมูลเบื้องต้น'!$H$2,"",IF(DO188="","",DO188))</f>
        <v/>
      </c>
      <c r="Z188" s="1333" t="str">
        <f>IF($A$139&lt;&gt;"ชั้น"&amp;'01.ข้อมูลเบื้องต้น'!$H$2,"",IF(DS188="","",DS188))</f>
        <v/>
      </c>
      <c r="AA188" s="1423" t="str">
        <f>IF($A$139&lt;&gt;"ชั้น"&amp;'01.ข้อมูลเบื้องต้น'!$H$2,"",IF(DW188="","",DW188))</f>
        <v/>
      </c>
      <c r="AB188" s="1330" t="str">
        <f>IF($A$139&lt;&gt;"ชั้น"&amp;'01.ข้อมูลเบื้องต้น'!$H$2,"",'7.พัฒนาผู้เรียน'!G53)</f>
        <v/>
      </c>
      <c r="AC188" s="1331" t="str">
        <f>IF($A$139&lt;&gt;"ชั้น"&amp;'01.ข้อมูลเบื้องต้น'!$H$2,"",'9.คุณลักษณะ'!I53)</f>
        <v/>
      </c>
      <c r="AH188" s="1233" t="str">
        <f>IF($A$139&lt;&gt;"ชั้น"&amp;'01.ข้อมูลเบื้องต้น'!$H$2,"",IF(VLOOKUP($A188,'02.คีย์เทอม1'!$A$10:$GT$59,189,FALSE)="","",VLOOKUP($A188,'02.คีย์เทอม1'!$A$10:$GT$59,189,FALSE)))</f>
        <v/>
      </c>
      <c r="AI188" s="1233" t="str">
        <f>IF($A$139&lt;&gt;"ชั้น"&amp;'01.ข้อมูลเบื้องต้น'!$H$2,"",IF(VLOOKUP($A188,'03.คีย์เทอม2'!$A$10:$GT$59,189,FALSE)="","",VLOOKUP($A188,'03.คีย์เทอม2'!$A$10:$GT$59,189,FALSE)))</f>
        <v/>
      </c>
      <c r="AJ188" s="1262" t="str">
        <f t="shared" si="120"/>
        <v/>
      </c>
      <c r="AK188" s="1233" t="str">
        <f>IF('2.ชื่อนักเรียน'!R53="มส","มส",IF('2.ชื่อนักเรียน'!R53="ร","ร",IF('2.ชื่อนักเรียน'!R53="ย้าย","ย้าย",IF($B188="","",IF(AJ188="","",IF(AJ188&gt;=75,"เชี่ยวชาญ",IF(AJ188&gt;=65,"ชำนาญ",IF(AJ188&gt;=55,"พัฒนา",IF(AJ188&gt;=50,"เริ่มต้น","ไม่ผ่าน")))))))))</f>
        <v/>
      </c>
      <c r="AL188" s="1233" t="str">
        <f>IF($A$139&lt;&gt;"ชั้น"&amp;'01.ข้อมูลเบื้องต้น'!$H$2,"",IF(VLOOKUP($A188,'02.คีย์เทอม1'!$A$10:$GT$59,193,FALSE)="","",VLOOKUP($A188,'02.คีย์เทอม1'!$A$10:$GT$59,193,FALSE)))</f>
        <v/>
      </c>
      <c r="AM188" s="1233" t="str">
        <f>IF($A$139&lt;&gt;"ชั้น"&amp;'01.ข้อมูลเบื้องต้น'!$H$2,"",IF(VLOOKUP($A188,'03.คีย์เทอม2'!$A$10:$GT$59,193,FALSE)="","",VLOOKUP($A188,'03.คีย์เทอม2'!$A$10:$GT$59,193,FALSE)))</f>
        <v/>
      </c>
      <c r="AN188" s="1262" t="str">
        <f t="shared" si="144"/>
        <v/>
      </c>
      <c r="AO188" s="1233" t="str">
        <f>IF('2.ชื่อนักเรียน'!R53="มส","มส",IF('2.ชื่อนักเรียน'!R53="ร","ร",IF('2.ชื่อนักเรียน'!R53="ย้าย","ย้าย",IF($B188="","",IF(AN188="","",IF(AN188&gt;=75,"เชี่ยวชาญ",IF(AN188&gt;=65,"ชำนาญ",IF(AN188&gt;=55,"พัฒนา",IF(AN188&gt;=50,"เริ่มต้น","ไม่ผ่าน")))))))))</f>
        <v/>
      </c>
      <c r="AP188" s="1233" t="str">
        <f>IF($A$139&lt;&gt;"ชั้น"&amp;'01.ข้อมูลเบื้องต้น'!$H$2,"",IF(VLOOKUP($A188,'02.คีย์เทอม1'!$A$10:$GT$59,195,FALSE)="","",VLOOKUP($A188,'02.คีย์เทอม1'!$A$10:$GT$59,195,FALSE)))</f>
        <v/>
      </c>
      <c r="AQ188" s="1233" t="str">
        <f>IF($A$139&lt;&gt;"ชั้น"&amp;'01.ข้อมูลเบื้องต้น'!$H$2,"",IF(VLOOKUP($A188,'03.คีย์เทอม2'!$A$10:$GT$59,195,FALSE)="","",VLOOKUP($A188,'03.คีย์เทอม2'!$A$10:$GT$59,195,FALSE)))</f>
        <v/>
      </c>
      <c r="AR188" s="1262" t="str">
        <f t="shared" si="145"/>
        <v/>
      </c>
      <c r="AS188" s="1233" t="str">
        <f>IF('2.ชื่อนักเรียน'!R53="มส","มส",IF('2.ชื่อนักเรียน'!R53="ร","ร",IF('2.ชื่อนักเรียน'!R53="ย้าย","ย้าย",IF($B188="","",IF(AR188="","",IF(AR188&gt;=75,"เชี่ยวชาญ",IF(AR188&gt;=65,"ชำนาญ",IF(AR188&gt;=55,"พัฒนา",IF(AR188&gt;=50,"เริ่มต้น","ไม่ผ่าน")))))))))</f>
        <v/>
      </c>
      <c r="AT188" s="1233" t="str">
        <f>IF($A$139&lt;&gt;"ชั้น"&amp;'01.ข้อมูลเบื้องต้น'!$H$2,"",IF(VLOOKUP($A188,'02.คีย์เทอม1'!$A$10:$GT$59,196,FALSE)="","",VLOOKUP($A188,'02.คีย์เทอม1'!$A$10:$GT$59,196,FALSE)))</f>
        <v/>
      </c>
      <c r="AU188" s="1233" t="str">
        <f>IF($A$139&lt;&gt;"ชั้น"&amp;'01.ข้อมูลเบื้องต้น'!$H$2,"",IF(VLOOKUP($A188,'03.คีย์เทอม2'!$A$10:$GT$59,196,FALSE)="","",VLOOKUP($A188,'03.คีย์เทอม2'!$A$10:$GT$59,196,FALSE)))</f>
        <v/>
      </c>
      <c r="AV188" s="1262" t="str">
        <f t="shared" si="146"/>
        <v/>
      </c>
      <c r="AW188" s="1233" t="str">
        <f>IF('2.ชื่อนักเรียน'!R53="มส","มส",IF('2.ชื่อนักเรียน'!R53="ร","ร",IF('2.ชื่อนักเรียน'!R53="ย้าย","ย้าย",IF($B188="","",IF(AV188="","",IF(AV188&gt;=75,"เชี่ยวชาญ",IF(AV188&gt;=65,"ชำนาญ",IF(AV188&gt;=55,"พัฒนา",IF(AV188&gt;=50,"เริ่มต้น","ไม่ผ่าน")))))))))</f>
        <v/>
      </c>
      <c r="AX188" s="1233" t="str">
        <f>IF($A$139&lt;&gt;"ชั้น"&amp;'01.ข้อมูลเบื้องต้น'!$H$2,"",IF(VLOOKUP($A188,'02.คีย์เทอม1'!$A$10:$GT$59,197,FALSE)="","",VLOOKUP($A188,'02.คีย์เทอม1'!$A$10:$GT$59,197,FALSE)))</f>
        <v/>
      </c>
      <c r="AY188" s="1233" t="str">
        <f>IF($A$139&lt;&gt;"ชั้น"&amp;'01.ข้อมูลเบื้องต้น'!$H$2,"",IF(VLOOKUP($A188,'03.คีย์เทอม2'!$A$10:$GT$59,197,FALSE)="","",VLOOKUP($A188,'03.คีย์เทอม2'!$A$10:$GT$59,197,FALSE)))</f>
        <v/>
      </c>
      <c r="AZ188" s="1262" t="str">
        <f t="shared" si="147"/>
        <v/>
      </c>
      <c r="BA188" s="1233" t="str">
        <f>IF('2.ชื่อนักเรียน'!R53="มส","มส",IF('2.ชื่อนักเรียน'!R53="ร","ร",IF('2.ชื่อนักเรียน'!R53="ย้าย","ย้าย",IF($B188="","",IF(AZ188="","",IF(AZ188&gt;=75,"เชี่ยวชาญ",IF(AZ188&gt;=65,"ชำนาญ",IF(AZ188&gt;=55,"พัฒนา",IF(AZ188&gt;=50,"เริ่มต้น","ไม่ผ่าน")))))))))</f>
        <v/>
      </c>
      <c r="BB188" s="1233" t="str">
        <f>IF($A$139&lt;&gt;"ชั้น"&amp;'01.ข้อมูลเบื้องต้น'!$H$2,"",IF(VLOOKUP($A188,'02.คีย์เทอม1'!$A$10:$GT$59,198,FALSE)="","",VLOOKUP($A188,'02.คีย์เทอม1'!$A$10:$GT$59,198,FALSE)))</f>
        <v/>
      </c>
      <c r="BC188" s="1233" t="str">
        <f>IF($A$139&lt;&gt;"ชั้น"&amp;'01.ข้อมูลเบื้องต้น'!$H$2,"",IF(VLOOKUP($A188,'03.คีย์เทอม2'!$A$10:$GT$59,198,FALSE)="","",VLOOKUP($A188,'03.คีย์เทอม2'!$A$10:$GT$59,198,FALSE)))</f>
        <v/>
      </c>
      <c r="BD188" s="1262" t="str">
        <f t="shared" si="148"/>
        <v/>
      </c>
      <c r="BE188" s="1233" t="str">
        <f>IF('2.ชื่อนักเรียน'!R53="มส","มส",IF('2.ชื่อนักเรียน'!R53="ร","ร",IF('2.ชื่อนักเรียน'!R53="ย้าย","ย้าย",IF($B188="","",IF(BD188="","",IF(BD188&gt;=75,"เชี่ยวชาญ",IF(BD188&gt;=65,"ชำนาญ",IF(BD188&gt;=55,"พัฒนา",IF(BD188&gt;=50,"เริ่มต้น","ไม่ผ่าน")))))))))</f>
        <v/>
      </c>
      <c r="BF188" s="1233" t="str">
        <f>IF($A$139&lt;&gt;"ชั้น"&amp;'01.ข้อมูลเบื้องต้น'!$H$2,"",IF(VLOOKUP($A188,'02.คีย์เทอม1'!$A$10:$GT$59,199,FALSE)="","",VLOOKUP($A188,'02.คีย์เทอม1'!$A$10:$GT$59,199,FALSE)))</f>
        <v/>
      </c>
      <c r="BG188" s="1233" t="str">
        <f>IF($A$139&lt;&gt;"ชั้น"&amp;'01.ข้อมูลเบื้องต้น'!$H$2,"",IF(VLOOKUP($A188,'03.คีย์เทอม2'!$A$10:$GT$59,199,FALSE)="","",VLOOKUP($A188,'03.คีย์เทอม2'!$A$10:$GT$59,199,FALSE)))</f>
        <v/>
      </c>
      <c r="BH188" s="1262" t="str">
        <f t="shared" si="149"/>
        <v/>
      </c>
      <c r="BI188" s="1233" t="str">
        <f>IF('2.ชื่อนักเรียน'!R53="มส","มส",IF('2.ชื่อนักเรียน'!R53="ร","ร",IF('2.ชื่อนักเรียน'!R53="ย้าย","ย้าย",IF($B188="","",IF(BH188="","",IF(BH188&gt;=75,"เชี่ยวชาญ",IF(BH188&gt;=65,"ชำนาญ",IF(BH188&gt;=55,"พัฒนา",IF(BH188&gt;=50,"เริ่มต้น","ไม่ผ่าน")))))))))</f>
        <v/>
      </c>
      <c r="BJ188" s="1233" t="str">
        <f>IF($A$139&lt;&gt;"ชั้น"&amp;'01.ข้อมูลเบื้องต้น'!$H$2,"",IF(VLOOKUP($A188,'02.คีย์เทอม1'!$A$10:$GT$59,200,FALSE)="","",VLOOKUP($A188,'02.คีย์เทอม1'!$A$10:$GT$59,200,FALSE)))</f>
        <v/>
      </c>
      <c r="BK188" s="1233" t="str">
        <f>IF($A$139&lt;&gt;"ชั้น"&amp;'01.ข้อมูลเบื้องต้น'!$H$2,"",IF(VLOOKUP($A188,'03.คีย์เทอม2'!$A$10:$GT$59,200,FALSE)="","",VLOOKUP($A188,'03.คีย์เทอม2'!$A$10:$GT$59,200,FALSE)))</f>
        <v/>
      </c>
      <c r="BL188" s="1262" t="str">
        <f t="shared" si="150"/>
        <v/>
      </c>
      <c r="BM188" s="1233" t="str">
        <f>IF('2.ชื่อนักเรียน'!R53="มส","มส",IF('2.ชื่อนักเรียน'!R53="ร","ร",IF('2.ชื่อนักเรียน'!R53="ย้าย","ย้าย",IF($B188="","",IF(BL188="","",IF(BL188&gt;=75,"เชี่ยวชาญ",IF(BL188&gt;=65,"ชำนาญ",IF(BL188&gt;=55,"พัฒนา",IF(BL188&gt;=50,"เริ่มต้น","ไม่ผ่าน")))))))))</f>
        <v/>
      </c>
      <c r="BN188" s="1262" t="str">
        <f t="shared" si="151"/>
        <v/>
      </c>
      <c r="BO188" s="1233" t="str">
        <f>IF('2.ชื่อนักเรียน'!R53="มส","มส",IF('2.ชื่อนักเรียน'!R53="ร","ร",IF('2.ชื่อนักเรียน'!R53="ย้าย","ย้าย",IF($B188="","",IF(BN188="","",IF(BN188&gt;=75,"เชี่ยวชาญ",IF(BN188&gt;=65,"ชำนาญ",IF(BN188&gt;=55,"พัฒนา",IF(BN188&gt;=50,"เริ่มต้น","ไม่ผ่าน")))))))))</f>
        <v/>
      </c>
      <c r="BP188" s="1233" t="str">
        <f>IF($A$139&lt;&gt;"ชั้น"&amp;'01.ข้อมูลเบื้องต้น'!$H$2,"",IF(VLOOKUP($A188,'02.คีย์เทอม1'!$A$10:$GT$59,110,FALSE)="","",VLOOKUP($A188,'02.คีย์เทอม1'!$A$10:$GT$59,110,FALSE)))</f>
        <v/>
      </c>
      <c r="BQ188" s="1233" t="str">
        <f>IF($A$139&lt;&gt;"ชั้น"&amp;'01.ข้อมูลเบื้องต้น'!$H$2,"",IF(VLOOKUP($A188,'03.คีย์เทอม2'!$A$10:$GT$59,110,FALSE)="","",VLOOKUP($A188,'03.คีย์เทอม2'!$A$10:$GT$59,110,FALSE)))</f>
        <v/>
      </c>
      <c r="BR188" s="1262" t="str">
        <f t="shared" si="152"/>
        <v/>
      </c>
      <c r="BS188" s="1233" t="str">
        <f>IF('2.ชื่อนักเรียน'!R53="มส","มส",IF('2.ชื่อนักเรียน'!R53="ร","ร",IF('2.ชื่อนักเรียน'!R53="ย้าย","ย้าย",IF($B188="","",IF(BR188="","",IF(BR188&gt;=75,"เชี่ยวชาญ",IF(BR188&gt;=65,"ชำนาญ",IF(BR188&gt;=55,"พัฒนา",IF(BR188&gt;=50,"เริ่มต้น","ไม่ผ่าน")))))))))</f>
        <v/>
      </c>
      <c r="BT188" s="1233" t="str">
        <f>IF($A$139&lt;&gt;"ชั้น"&amp;'01.ข้อมูลเบื้องต้น'!$H$2,"",IF(VLOOKUP($A188,'02.คีย์เทอม1'!$A$10:$GT$59,115,FALSE)="","",VLOOKUP($A188,'02.คีย์เทอม1'!$A$10:$GT$59,115,FALSE)))</f>
        <v/>
      </c>
      <c r="BU188" s="1233" t="str">
        <f>IF($A$139&lt;&gt;"ชั้น"&amp;'01.ข้อมูลเบื้องต้น'!$H$2,"",IF(VLOOKUP($A188,'03.คีย์เทอม2'!$A$10:$GT$59,115,FALSE)="","",VLOOKUP($A188,'03.คีย์เทอม2'!$A$10:$GT$59,115,FALSE)))</f>
        <v/>
      </c>
      <c r="BV188" s="1262" t="str">
        <f t="shared" si="153"/>
        <v/>
      </c>
      <c r="BW188" s="1233" t="str">
        <f>IF('2.ชื่อนักเรียน'!R53="มส","มส",IF('2.ชื่อนักเรียน'!R53="ร","ร",IF('2.ชื่อนักเรียน'!R53="ย้าย","ย้าย",IF($B188="","",IF(BV188="","",IF(BV188&gt;=75,"เชี่ยวชาญ",IF(BV188&gt;=65,"ชำนาญ",IF(BV188&gt;=55,"พัฒนา",IF(BV188&gt;=50,"เริ่มต้น","ไม่ผ่าน")))))))))</f>
        <v/>
      </c>
      <c r="BX188" s="1233" t="str">
        <f>IF($A$139&lt;&gt;"ชั้น"&amp;'01.ข้อมูลเบื้องต้น'!$H$2,"",IF(VLOOKUP($A188,'02.คีย์เทอม1'!$A$10:$GT$59,120,FALSE)="","",VLOOKUP($A188,'02.คีย์เทอม1'!$A$10:$GT$59,120,FALSE)))</f>
        <v/>
      </c>
      <c r="BY188" s="1233" t="str">
        <f>IF($A$139&lt;&gt;"ชั้น"&amp;'01.ข้อมูลเบื้องต้น'!$H$2,"",IF(VLOOKUP($A188,'03.คีย์เทอม2'!$A$10:$GT$59,120,FALSE)="","",VLOOKUP($A188,'03.คีย์เทอม2'!$A$10:$GT$59,120,FALSE)))</f>
        <v/>
      </c>
      <c r="BZ188" s="1262" t="str">
        <f t="shared" si="154"/>
        <v/>
      </c>
      <c r="CA188" s="1233" t="str">
        <f>IF('2.ชื่อนักเรียน'!R53="มส","มส",IF('2.ชื่อนักเรียน'!R53="ร","ร",IF('2.ชื่อนักเรียน'!R53="ย้าย","ย้าย",IF($B188="","",IF(BZ188="","",IF(BZ188&gt;=75,"เชี่ยวชาญ",IF(BZ188&gt;=65,"ชำนาญ",IF(BZ188&gt;=55,"พัฒนา",IF(BZ188&gt;=50,"เริ่มต้น","ไม่ผ่าน")))))))))</f>
        <v/>
      </c>
      <c r="CB188" s="1233" t="str">
        <f>IF($A$139&lt;&gt;"ชั้น"&amp;'01.ข้อมูลเบื้องต้น'!$H$2,"",IF(VLOOKUP($A188,'02.คีย์เทอม1'!$A$10:$GT$59,125,FALSE)="","",VLOOKUP($A188,'02.คีย์เทอม1'!$A$10:$GT$59,125,FALSE)))</f>
        <v/>
      </c>
      <c r="CC188" s="1233" t="str">
        <f>IF($A$139&lt;&gt;"ชั้น"&amp;'01.ข้อมูลเบื้องต้น'!$H$2,"",IF(VLOOKUP($A188,'03.คีย์เทอม2'!$A$10:$GT$59,125,FALSE)="","",VLOOKUP($A188,'03.คีย์เทอม2'!$A$10:$GT$59,125,FALSE)))</f>
        <v/>
      </c>
      <c r="CD188" s="1262" t="str">
        <f t="shared" si="155"/>
        <v/>
      </c>
      <c r="CE188" s="1233" t="str">
        <f>IF('2.ชื่อนักเรียน'!R53="มส","มส",IF('2.ชื่อนักเรียน'!R53="ร","ร",IF('2.ชื่อนักเรียน'!R53="ย้าย","ย้าย",IF($B188="","",IF(CD188="","",IF(CD188&gt;=75,"เชี่ยวชาญ",IF(CD188&gt;=65,"ชำนาญ",IF(CD188&gt;=55,"พัฒนา",IF(CD188&gt;=50,"เริ่มต้น","ไม่ผ่าน")))))))))</f>
        <v/>
      </c>
      <c r="CF188" s="1233" t="str">
        <f>IF($A$139&lt;&gt;"ชั้น"&amp;'01.ข้อมูลเบื้องต้น'!$H$2,"",IF(VLOOKUP($A188,'02.คีย์เทอม1'!$A$10:$GT$59,130,FALSE)="","",VLOOKUP($A188,'02.คีย์เทอม1'!$A$10:$GT$59,130,FALSE)))</f>
        <v/>
      </c>
      <c r="CG188" s="1233" t="str">
        <f>IF($A$139&lt;&gt;"ชั้น"&amp;'01.ข้อมูลเบื้องต้น'!$H$2,"",IF(VLOOKUP($A188,'03.คีย์เทอม2'!$A$10:$GT$59,130,FALSE)="","",VLOOKUP($A188,'03.คีย์เทอม2'!$A$10:$GT$59,130,FALSE)))</f>
        <v/>
      </c>
      <c r="CH188" s="1262" t="str">
        <f t="shared" si="156"/>
        <v/>
      </c>
      <c r="CI188" s="1233" t="str">
        <f>IF('2.ชื่อนักเรียน'!R53="มส","มส",IF('2.ชื่อนักเรียน'!R53="ร","ร",IF('2.ชื่อนักเรียน'!R53="ย้าย","ย้าย",IF($B188="","",IF(CH188="","",IF(CH188&gt;=75,"เชี่ยวชาญ",IF(CH188&gt;=65,"ชำนาญ",IF(CH188&gt;=55,"พัฒนา",IF(CH188&gt;=50,"เริ่มต้น","ไม่ผ่าน")))))))))</f>
        <v/>
      </c>
      <c r="CJ188" s="1233" t="str">
        <f>IF($A$139&lt;&gt;"ชั้น"&amp;'01.ข้อมูลเบื้องต้น'!$H$2,"",IF(VLOOKUP($A188,'02.คีย์เทอม1'!$A$10:$GT$59,135,FALSE)="","",VLOOKUP($A188,'02.คีย์เทอม1'!$A$10:$GT$59,135,FALSE)))</f>
        <v/>
      </c>
      <c r="CK188" s="1233" t="str">
        <f>IF($A$139&lt;&gt;"ชั้น"&amp;'01.ข้อมูลเบื้องต้น'!$H$2,"",IF(VLOOKUP($A188,'03.คีย์เทอม2'!$A$10:$GT$59,135,FALSE)="","",VLOOKUP($A188,'03.คีย์เทอม2'!$A$10:$GT$59,135,FALSE)))</f>
        <v/>
      </c>
      <c r="CL188" s="1262" t="str">
        <f t="shared" si="157"/>
        <v/>
      </c>
      <c r="CM188" s="1233" t="str">
        <f>IF('2.ชื่อนักเรียน'!R53="มส","มส",IF('2.ชื่อนักเรียน'!R53="ร","ร",IF('2.ชื่อนักเรียน'!R53="ย้าย","ย้าย",IF($B188="","",IF(CL188="","",IF(CL188&gt;=75,"เชี่ยวชาญ",IF(CL188&gt;=65,"ชำนาญ",IF(CL188&gt;=55,"พัฒนา",IF(CL188&gt;=50,"เริ่มต้น","ไม่ผ่าน")))))))))</f>
        <v/>
      </c>
      <c r="CN188" s="1233" t="str">
        <f>IF($A$139&lt;&gt;"ชั้น"&amp;'01.ข้อมูลเบื้องต้น'!$H$2,"",IF(VLOOKUP($A188,'02.คีย์เทอม1'!$A$10:$GT$59,140,FALSE)="","",VLOOKUP($A188,'02.คีย์เทอม1'!$A$10:$GT$59,140,FALSE)))</f>
        <v/>
      </c>
      <c r="CO188" s="1233" t="str">
        <f>IF($A$139&lt;&gt;"ชั้น"&amp;'01.ข้อมูลเบื้องต้น'!$H$2,"",IF(VLOOKUP($A188,'03.คีย์เทอม2'!$A$10:$GT$59,140,FALSE)="","",VLOOKUP($A188,'03.คีย์เทอม2'!$A$10:$GT$59,140,FALSE)))</f>
        <v/>
      </c>
      <c r="CP188" s="1262" t="str">
        <f t="shared" si="158"/>
        <v/>
      </c>
      <c r="CQ188" s="1233" t="str">
        <f>IF('2.ชื่อนักเรียน'!R53="มส","มส",IF('2.ชื่อนักเรียน'!R53="ร","ร",IF('2.ชื่อนักเรียน'!R53="ย้าย","ย้าย",IF($B188="","",IF(CP188="","",IF(CP188&gt;=75,"เชี่ยวชาญ",IF(CP188&gt;=65,"ชำนาญ",IF(CP188&gt;=55,"พัฒนา",IF(CP188&gt;=50,"เริ่มต้น","ไม่ผ่าน")))))))))</f>
        <v/>
      </c>
      <c r="CR188" s="1233" t="str">
        <f>IF($A$139&lt;&gt;"ชั้น"&amp;'01.ข้อมูลเบื้องต้น'!$H$2,"",IF(VLOOKUP($A188,'02.คีย์เทอม1'!$A$10:$GT$59,145,FALSE)="","",VLOOKUP($A188,'02.คีย์เทอม1'!$A$10:$GT$59,145,FALSE)))</f>
        <v/>
      </c>
      <c r="CS188" s="1233" t="str">
        <f>IF($A$139&lt;&gt;"ชั้น"&amp;'01.ข้อมูลเบื้องต้น'!$H$2,"",IF(VLOOKUP($A188,'03.คีย์เทอม2'!$A$10:$GT$59,145,FALSE)="","",VLOOKUP($A188,'03.คีย์เทอม2'!$A$10:$GT$59,145,FALSE)))</f>
        <v/>
      </c>
      <c r="CT188" s="1262" t="str">
        <f t="shared" si="159"/>
        <v/>
      </c>
      <c r="CU188" s="1233" t="str">
        <f>IF('2.ชื่อนักเรียน'!R53="มส","มส",IF('2.ชื่อนักเรียน'!R53="ร","ร",IF('2.ชื่อนักเรียน'!R53="ย้าย","ย้าย",IF($B188="","",IF(CT188="","",IF(CT188&gt;=75,"เชี่ยวชาญ",IF(CT188&gt;=65,"ชำนาญ",IF(CT188&gt;=55,"พัฒนา",IF(CT188&gt;=50,"เริ่มต้น","ไม่ผ่าน")))))))))</f>
        <v/>
      </c>
      <c r="CV188" s="1233" t="str">
        <f>IF($A$139&lt;&gt;"ชั้น"&amp;'01.ข้อมูลเบื้องต้น'!$H$2,"",IF(VLOOKUP($A188,'02.คีย์เทอม1'!$A$10:$GT$59,150,FALSE)="","",VLOOKUP($A188,'02.คีย์เทอม1'!$A$10:$GT$59,150,FALSE)))</f>
        <v/>
      </c>
      <c r="CW188" s="1233" t="str">
        <f>IF($A$139&lt;&gt;"ชั้น"&amp;'01.ข้อมูลเบื้องต้น'!$H$2,"",IF(VLOOKUP($A188,'03.คีย์เทอม2'!$A$10:$GT$59,150,FALSE)="","",VLOOKUP($A188,'03.คีย์เทอม2'!$A$10:$GT$59,150,FALSE)))</f>
        <v/>
      </c>
      <c r="CX188" s="1262" t="str">
        <f t="shared" si="160"/>
        <v/>
      </c>
      <c r="CY188" s="1233" t="str">
        <f>IF('2.ชื่อนักเรียน'!R53="มส","มส",IF('2.ชื่อนักเรียน'!R53="ร","ร",IF('2.ชื่อนักเรียน'!R53="ย้าย","ย้าย",IF($B188="","",IF(CX188="","",IF(CX188&gt;=75,"เชี่ยวชาญ",IF(CX188&gt;=65,"ชำนาญ",IF(CX188&gt;=55,"พัฒนา",IF(CX188&gt;=50,"เริ่มต้น","ไม่ผ่าน")))))))))</f>
        <v/>
      </c>
      <c r="CZ188" s="1233" t="str">
        <f>IF($A$139&lt;&gt;"ชั้น"&amp;'01.ข้อมูลเบื้องต้น'!$H$2,"",IF(VLOOKUP($A188,'02.คีย์เทอม1'!$A$10:$GT$59,155,FALSE)="","",VLOOKUP($A188,'02.คีย์เทอม1'!$A$10:$GT$59,155,FALSE)))</f>
        <v/>
      </c>
      <c r="DA188" s="1233" t="str">
        <f>IF($A$139&lt;&gt;"ชั้น"&amp;'01.ข้อมูลเบื้องต้น'!$H$2,"",IF(VLOOKUP($A188,'03.คีย์เทอม2'!$A$10:$GT$59,155,FALSE)="","",VLOOKUP($A188,'03.คีย์เทอม2'!$A$10:$GT$59,155,FALSE)))</f>
        <v/>
      </c>
      <c r="DB188" s="1262" t="str">
        <f t="shared" si="161"/>
        <v/>
      </c>
      <c r="DC188" s="1233" t="str">
        <f>IF('2.ชื่อนักเรียน'!R53="มส","มส",IF('2.ชื่อนักเรียน'!R53="ร","ร",IF('2.ชื่อนักเรียน'!R53="ย้าย","ย้าย",IF($B188="","",IF(DB188="","",IF(DB188&gt;=75,"เชี่ยวชาญ",IF(DB188&gt;=65,"ชำนาญ",IF(DB188&gt;=55,"พัฒนา",IF(DB188&gt;=50,"เริ่มต้น","ไม่ผ่าน")))))))))</f>
        <v/>
      </c>
      <c r="DD188" s="1233" t="str">
        <f>IF($A$139&lt;&gt;"ชั้น"&amp;'01.ข้อมูลเบื้องต้น'!$H$2,"",IF(VLOOKUP($A188,'02.คีย์เทอม1'!$A$10:$GT$59,160,FALSE)="","",VLOOKUP($A188,'02.คีย์เทอม1'!$A$10:$GT$59,160,FALSE)))</f>
        <v/>
      </c>
      <c r="DE188" s="1233" t="str">
        <f>IF($A$139&lt;&gt;"ชั้น"&amp;'01.ข้อมูลเบื้องต้น'!$H$2,"",IF(VLOOKUP($A188,'03.คีย์เทอม2'!$A$10:$GT$59,160,FALSE)="","",VLOOKUP($A188,'03.คีย์เทอม2'!$A$10:$GT$59,160,FALSE)))</f>
        <v/>
      </c>
      <c r="DF188" s="1262" t="str">
        <f t="shared" si="162"/>
        <v/>
      </c>
      <c r="DG188" s="1233" t="str">
        <f>IF('2.ชื่อนักเรียน'!R53="มส","มส",IF('2.ชื่อนักเรียน'!R53="ร","ร",IF('2.ชื่อนักเรียน'!R53="ย้าย","ย้าย",IF($B188="","",IF(DF188="","",IF(DF188&gt;=75,"เชี่ยวชาญ",IF(DF188&gt;=65,"ชำนาญ",IF(DF188&gt;=55,"พัฒนา",IF(DF188&gt;=50,"เริ่มต้น","ไม่ผ่าน")))))))))</f>
        <v/>
      </c>
      <c r="DH188" s="1233" t="str">
        <f>IF($A$139&lt;&gt;"ชั้น"&amp;'01.ข้อมูลเบื้องต้น'!$H$2,"",IF(VLOOKUP($A188,'02.คีย์เทอม1'!$A$10:$GT$59,165,FALSE)="","",VLOOKUP($A188,'02.คีย์เทอม1'!$A$10:$GT$59,165,FALSE)))</f>
        <v/>
      </c>
      <c r="DI188" s="1233" t="str">
        <f>IF($A$139&lt;&gt;"ชั้น"&amp;'01.ข้อมูลเบื้องต้น'!$H$2,"",IF(VLOOKUP($A188,'03.คีย์เทอม2'!$A$10:$GT$59,165,FALSE)="","",VLOOKUP($A188,'03.คีย์เทอม2'!$A$10:$GT$59,165,FALSE)))</f>
        <v/>
      </c>
      <c r="DJ188" s="1262" t="str">
        <f t="shared" si="163"/>
        <v/>
      </c>
      <c r="DK188" s="1233" t="str">
        <f>IF('2.ชื่อนักเรียน'!R53="มส","มส",IF('2.ชื่อนักเรียน'!R53="ร","ร",IF('2.ชื่อนักเรียน'!R53="ย้าย","ย้าย",IF($B188="","",IF(DJ188="","",IF(DJ188&gt;=75,"เชี่ยวชาญ",IF(DJ188&gt;=65,"ชำนาญ",IF(DJ188&gt;=55,"พัฒนา",IF(DJ188&gt;=50,"เริ่มต้น","ไม่ผ่าน")))))))))</f>
        <v/>
      </c>
      <c r="DL188" s="1233" t="str">
        <f>IF($A$139&lt;&gt;"ชั้น"&amp;'01.ข้อมูลเบื้องต้น'!$H$2,"",IF(VLOOKUP($A188,'02.คีย์เทอม1'!$A$10:$GT$59,170,FALSE)="","",VLOOKUP($A188,'02.คีย์เทอม1'!$A$10:$GT$59,170,FALSE)))</f>
        <v/>
      </c>
      <c r="DM188" s="1233" t="str">
        <f>IF($A$139&lt;&gt;"ชั้น"&amp;'01.ข้อมูลเบื้องต้น'!$H$2,"",IF(VLOOKUP($A188,'03.คีย์เทอม2'!$A$10:$GT$59,170,FALSE)="","",VLOOKUP($A188,'03.คีย์เทอม2'!$A$10:$GT$59,170,FALSE)))</f>
        <v/>
      </c>
      <c r="DN188" s="1262" t="str">
        <f t="shared" si="164"/>
        <v/>
      </c>
      <c r="DO188" s="1233" t="str">
        <f>IF('2.ชื่อนักเรียน'!R53="มส","มส",IF('2.ชื่อนักเรียน'!R53="ร","ร",IF('2.ชื่อนักเรียน'!R53="ย้าย","ย้าย",IF($B188="","",IF(DN188="","",IF(DN188&gt;=75,"เชี่ยวชาญ",IF(DN188&gt;=65,"ชำนาญ",IF(DN188&gt;=55,"พัฒนา",IF(DN188&gt;=50,"เริ่มต้น","ไม่ผ่าน")))))))))</f>
        <v/>
      </c>
      <c r="DP188" s="1233" t="str">
        <f>IF($A$139&lt;&gt;"ชั้น"&amp;'01.ข้อมูลเบื้องต้น'!$H$2,"",IF(VLOOKUP($A188,'02.คีย์เทอม1'!$A$10:$GT$59,175,FALSE)="","",VLOOKUP($A188,'02.คีย์เทอม1'!$A$10:$GT$59,175,FALSE)))</f>
        <v/>
      </c>
      <c r="DQ188" s="1233" t="str">
        <f>IF($A$139&lt;&gt;"ชั้น"&amp;'01.ข้อมูลเบื้องต้น'!$H$2,"",IF(VLOOKUP($A188,'03.คีย์เทอม2'!$A$10:$GT$59,175,FALSE)="","",VLOOKUP($A188,'03.คีย์เทอม2'!$A$10:$GT$59,175,FALSE)))</f>
        <v/>
      </c>
      <c r="DR188" s="1262" t="str">
        <f t="shared" si="165"/>
        <v/>
      </c>
      <c r="DS188" s="1233" t="str">
        <f>IF('2.ชื่อนักเรียน'!R53="มส","มส",IF('2.ชื่อนักเรียน'!R53="ร","ร",IF('2.ชื่อนักเรียน'!R53="ย้าย","ย้าย",IF($B188="","",IF(DR188="","",IF(DR188&gt;=75,"เชี่ยวชาญ",IF(DR188&gt;=65,"ชำนาญ",IF(DR188&gt;=55,"พัฒนา",IF(DR188&gt;=50,"เริ่มต้น","ไม่ผ่าน")))))))))</f>
        <v/>
      </c>
      <c r="DT188" s="1233" t="str">
        <f>IF($A$139&lt;&gt;"ชั้น"&amp;'01.ข้อมูลเบื้องต้น'!$H$2,"",IF(VLOOKUP($A188,'02.คีย์เทอม1'!$A$10:$GT$59,180,FALSE)="","",VLOOKUP($A188,'02.คีย์เทอม1'!$A$10:$GT$59,180,FALSE)))</f>
        <v/>
      </c>
      <c r="DU188" s="1233" t="str">
        <f>IF($A$139&lt;&gt;"ชั้น"&amp;'01.ข้อมูลเบื้องต้น'!$H$2,"",IF(VLOOKUP($A188,'03.คีย์เทอม2'!$A$10:$GT$59,180,FALSE)="","",VLOOKUP($A188,'03.คีย์เทอม2'!$A$10:$GT$59,180,FALSE)))</f>
        <v/>
      </c>
      <c r="DV188" s="1262" t="str">
        <f t="shared" si="166"/>
        <v/>
      </c>
      <c r="DW188" s="1233" t="str">
        <f>IF('2.ชื่อนักเรียน'!R53="มส","มส",IF('2.ชื่อนักเรียน'!R53="ร","ร",IF('2.ชื่อนักเรียน'!R53="ย้าย","ย้าย",IF($B188="","",IF(DV188="","",IF(DV188&gt;=75,"เชี่ยวชาญ",IF(DV188&gt;=65,"ชำนาญ",IF(DV188&gt;=55,"พัฒนา",IF(DV188&gt;=50,"เริ่มต้น","ไม่ผ่าน")))))))))</f>
        <v/>
      </c>
    </row>
    <row r="189" spans="1:127" ht="16.8" customHeight="1">
      <c r="A189" s="1323">
        <v>44</v>
      </c>
      <c r="B189" s="1312" t="str">
        <f>IF('2.ชื่อนักเรียน'!C54="","",'2.ชื่อนักเรียน'!C54)</f>
        <v/>
      </c>
      <c r="C189" s="1313" t="str">
        <f>IF('2.ชื่อนักเรียน'!D54="","",'2.ชื่อนักเรียน'!D54)</f>
        <v/>
      </c>
      <c r="D189" s="1314" t="str">
        <f>IF($A$139&lt;&gt;"ชั้น"&amp;'01.ข้อมูลเบื้องต้น'!$H$2,"",IF(AK189="","",AK189))</f>
        <v/>
      </c>
      <c r="E189" s="1314" t="str">
        <f>IF($A$139&lt;&gt;"ชั้น"&amp;'01.ข้อมูลเบื้องต้น'!$H$2,"",IF(AO189="","",AO189))</f>
        <v/>
      </c>
      <c r="F189" s="1315" t="str">
        <f>IF($A$139&lt;&gt;"ชั้น"&amp;'01.ข้อมูลเบื้องต้น'!$H$2,"",IF(AS189="","",AS189))</f>
        <v/>
      </c>
      <c r="G189" s="1332" t="str">
        <f>IF($A$139&lt;&gt;"ชั้น"&amp;'01.ข้อมูลเบื้องต้น'!$H$2,"",IF(AW189="","",AW189))</f>
        <v/>
      </c>
      <c r="H189" s="1333" t="str">
        <f>IF($A$139&lt;&gt;"ชั้น"&amp;'01.ข้อมูลเบื้องต้น'!$H$2,"",IF(BA189="","",BA189))</f>
        <v/>
      </c>
      <c r="I189" s="1333" t="str">
        <f>IF($A$139&lt;&gt;"ชั้น"&amp;'01.ข้อมูลเบื้องต้น'!$H$2,"",IF(BE189="","",BE189))</f>
        <v/>
      </c>
      <c r="J189" s="1333" t="str">
        <f>IF($A$139&lt;&gt;"ชั้น"&amp;'01.ข้อมูลเบื้องต้น'!$H$2,"",IF(BI189="","",BI189))</f>
        <v/>
      </c>
      <c r="K189" s="1333" t="str">
        <f>IF($A$139&lt;&gt;"ชั้น"&amp;'01.ข้อมูลเบื้องต้น'!$H$2,"",IF(BM189="","",BM189))</f>
        <v/>
      </c>
      <c r="L189" s="1334" t="str">
        <f>IF($A$139&lt;&gt;"ชั้น"&amp;'01.ข้อมูลเบื้องต้น'!$H$2,"",IF(BO189="","",BO189))</f>
        <v/>
      </c>
      <c r="M189" s="1332" t="str">
        <f>IF($A$139&lt;&gt;"ชั้น"&amp;'01.ข้อมูลเบื้องต้น'!$H$2,"",IF(BS189="","",BS189))</f>
        <v/>
      </c>
      <c r="N189" s="1333" t="str">
        <f>IF($A$139&lt;&gt;"ชั้น"&amp;'01.ข้อมูลเบื้องต้น'!$H$2,"",IF(BW189="","",BW189))</f>
        <v/>
      </c>
      <c r="O189" s="1333" t="str">
        <f>IF($A$139&lt;&gt;"ชั้น"&amp;'01.ข้อมูลเบื้องต้น'!$H$2,"",IF(CA189="","",CA189))</f>
        <v/>
      </c>
      <c r="P189" s="1333" t="str">
        <f>IF($A$139&lt;&gt;"ชั้น"&amp;'01.ข้อมูลเบื้องต้น'!$H$2,"",IF(CE189="","",CE189))</f>
        <v/>
      </c>
      <c r="Q189" s="1333" t="str">
        <f>IF($A$139&lt;&gt;"ชั้น"&amp;'01.ข้อมูลเบื้องต้น'!$H$2,"",IF(CI189="","",CI189))</f>
        <v/>
      </c>
      <c r="R189" s="1333" t="str">
        <f>IF($A$139&lt;&gt;"ชั้น"&amp;'01.ข้อมูลเบื้องต้น'!$H$2,"",IF(CM189="","",CM189))</f>
        <v/>
      </c>
      <c r="S189" s="1333" t="str">
        <f>IF($A$139&lt;&gt;"ชั้น"&amp;'01.ข้อมูลเบื้องต้น'!$H$2,"",IF(CQ189="","",CQ189))</f>
        <v/>
      </c>
      <c r="T189" s="1333" t="str">
        <f>IF($A$139&lt;&gt;"ชั้น"&amp;'01.ข้อมูลเบื้องต้น'!$H$2,"",IF(CU189="","",CU189))</f>
        <v/>
      </c>
      <c r="U189" s="1333" t="str">
        <f>IF($A$139&lt;&gt;"ชั้น"&amp;'01.ข้อมูลเบื้องต้น'!$H$2,"",IF(CY189="","",CY189))</f>
        <v/>
      </c>
      <c r="V189" s="1333" t="str">
        <f>IF($A$139&lt;&gt;"ชั้น"&amp;'01.ข้อมูลเบื้องต้น'!$H$2,"",IF(DC189="","",DC189))</f>
        <v/>
      </c>
      <c r="W189" s="1333" t="str">
        <f>IF($A$139&lt;&gt;"ชั้น"&amp;'01.ข้อมูลเบื้องต้น'!$H$2,"",IF(DG189="","",DG189))</f>
        <v/>
      </c>
      <c r="X189" s="1333" t="str">
        <f>IF($A$139&lt;&gt;"ชั้น"&amp;'01.ข้อมูลเบื้องต้น'!$H$2,"",IF(DK189="","",DK189))</f>
        <v/>
      </c>
      <c r="Y189" s="1333" t="str">
        <f>IF($A$139&lt;&gt;"ชั้น"&amp;'01.ข้อมูลเบื้องต้น'!$H$2,"",IF(DO189="","",DO189))</f>
        <v/>
      </c>
      <c r="Z189" s="1333" t="str">
        <f>IF($A$139&lt;&gt;"ชั้น"&amp;'01.ข้อมูลเบื้องต้น'!$H$2,"",IF(DS189="","",DS189))</f>
        <v/>
      </c>
      <c r="AA189" s="1423" t="str">
        <f>IF($A$139&lt;&gt;"ชั้น"&amp;'01.ข้อมูลเบื้องต้น'!$H$2,"",IF(DW189="","",DW189))</f>
        <v/>
      </c>
      <c r="AB189" s="1330" t="str">
        <f>IF($A$139&lt;&gt;"ชั้น"&amp;'01.ข้อมูลเบื้องต้น'!$H$2,"",'7.พัฒนาผู้เรียน'!G54)</f>
        <v/>
      </c>
      <c r="AC189" s="1331" t="str">
        <f>IF($A$139&lt;&gt;"ชั้น"&amp;'01.ข้อมูลเบื้องต้น'!$H$2,"",'9.คุณลักษณะ'!I54)</f>
        <v/>
      </c>
      <c r="AH189" s="1233" t="str">
        <f>IF($A$139&lt;&gt;"ชั้น"&amp;'01.ข้อมูลเบื้องต้น'!$H$2,"",IF(VLOOKUP($A189,'02.คีย์เทอม1'!$A$10:$GT$59,189,FALSE)="","",VLOOKUP($A189,'02.คีย์เทอม1'!$A$10:$GT$59,189,FALSE)))</f>
        <v/>
      </c>
      <c r="AI189" s="1233" t="str">
        <f>IF($A$139&lt;&gt;"ชั้น"&amp;'01.ข้อมูลเบื้องต้น'!$H$2,"",IF(VLOOKUP($A189,'03.คีย์เทอม2'!$A$10:$GT$59,189,FALSE)="","",VLOOKUP($A189,'03.คีย์เทอม2'!$A$10:$GT$59,189,FALSE)))</f>
        <v/>
      </c>
      <c r="AJ189" s="1262" t="str">
        <f t="shared" si="120"/>
        <v/>
      </c>
      <c r="AK189" s="1233" t="str">
        <f>IF('2.ชื่อนักเรียน'!R54="มส","มส",IF('2.ชื่อนักเรียน'!R54="ร","ร",IF('2.ชื่อนักเรียน'!R54="ย้าย","ย้าย",IF($B189="","",IF(AJ189="","",IF(AJ189&gt;=75,"เชี่ยวชาญ",IF(AJ189&gt;=65,"ชำนาญ",IF(AJ189&gt;=55,"พัฒนา",IF(AJ189&gt;=50,"เริ่มต้น","ไม่ผ่าน")))))))))</f>
        <v/>
      </c>
      <c r="AL189" s="1233" t="str">
        <f>IF($A$139&lt;&gt;"ชั้น"&amp;'01.ข้อมูลเบื้องต้น'!$H$2,"",IF(VLOOKUP($A189,'02.คีย์เทอม1'!$A$10:$GT$59,193,FALSE)="","",VLOOKUP($A189,'02.คีย์เทอม1'!$A$10:$GT$59,193,FALSE)))</f>
        <v/>
      </c>
      <c r="AM189" s="1233" t="str">
        <f>IF($A$139&lt;&gt;"ชั้น"&amp;'01.ข้อมูลเบื้องต้น'!$H$2,"",IF(VLOOKUP($A189,'03.คีย์เทอม2'!$A$10:$GT$59,193,FALSE)="","",VLOOKUP($A189,'03.คีย์เทอม2'!$A$10:$GT$59,193,FALSE)))</f>
        <v/>
      </c>
      <c r="AN189" s="1262" t="str">
        <f t="shared" si="144"/>
        <v/>
      </c>
      <c r="AO189" s="1233" t="str">
        <f>IF('2.ชื่อนักเรียน'!R54="มส","มส",IF('2.ชื่อนักเรียน'!R54="ร","ร",IF('2.ชื่อนักเรียน'!R54="ย้าย","ย้าย",IF($B189="","",IF(AN189="","",IF(AN189&gt;=75,"เชี่ยวชาญ",IF(AN189&gt;=65,"ชำนาญ",IF(AN189&gt;=55,"พัฒนา",IF(AN189&gt;=50,"เริ่มต้น","ไม่ผ่าน")))))))))</f>
        <v/>
      </c>
      <c r="AP189" s="1233" t="str">
        <f>IF($A$139&lt;&gt;"ชั้น"&amp;'01.ข้อมูลเบื้องต้น'!$H$2,"",IF(VLOOKUP($A189,'02.คีย์เทอม1'!$A$10:$GT$59,195,FALSE)="","",VLOOKUP($A189,'02.คีย์เทอม1'!$A$10:$GT$59,195,FALSE)))</f>
        <v/>
      </c>
      <c r="AQ189" s="1233" t="str">
        <f>IF($A$139&lt;&gt;"ชั้น"&amp;'01.ข้อมูลเบื้องต้น'!$H$2,"",IF(VLOOKUP($A189,'03.คีย์เทอม2'!$A$10:$GT$59,195,FALSE)="","",VLOOKUP($A189,'03.คีย์เทอม2'!$A$10:$GT$59,195,FALSE)))</f>
        <v/>
      </c>
      <c r="AR189" s="1262" t="str">
        <f t="shared" si="145"/>
        <v/>
      </c>
      <c r="AS189" s="1233" t="str">
        <f>IF('2.ชื่อนักเรียน'!R54="มส","มส",IF('2.ชื่อนักเรียน'!R54="ร","ร",IF('2.ชื่อนักเรียน'!R54="ย้าย","ย้าย",IF($B189="","",IF(AR189="","",IF(AR189&gt;=75,"เชี่ยวชาญ",IF(AR189&gt;=65,"ชำนาญ",IF(AR189&gt;=55,"พัฒนา",IF(AR189&gt;=50,"เริ่มต้น","ไม่ผ่าน")))))))))</f>
        <v/>
      </c>
      <c r="AT189" s="1233" t="str">
        <f>IF($A$139&lt;&gt;"ชั้น"&amp;'01.ข้อมูลเบื้องต้น'!$H$2,"",IF(VLOOKUP($A189,'02.คีย์เทอม1'!$A$10:$GT$59,196,FALSE)="","",VLOOKUP($A189,'02.คีย์เทอม1'!$A$10:$GT$59,196,FALSE)))</f>
        <v/>
      </c>
      <c r="AU189" s="1233" t="str">
        <f>IF($A$139&lt;&gt;"ชั้น"&amp;'01.ข้อมูลเบื้องต้น'!$H$2,"",IF(VLOOKUP($A189,'03.คีย์เทอม2'!$A$10:$GT$59,196,FALSE)="","",VLOOKUP($A189,'03.คีย์เทอม2'!$A$10:$GT$59,196,FALSE)))</f>
        <v/>
      </c>
      <c r="AV189" s="1262" t="str">
        <f t="shared" si="146"/>
        <v/>
      </c>
      <c r="AW189" s="1233" t="str">
        <f>IF('2.ชื่อนักเรียน'!R54="มส","มส",IF('2.ชื่อนักเรียน'!R54="ร","ร",IF('2.ชื่อนักเรียน'!R54="ย้าย","ย้าย",IF($B189="","",IF(AV189="","",IF(AV189&gt;=75,"เชี่ยวชาญ",IF(AV189&gt;=65,"ชำนาญ",IF(AV189&gt;=55,"พัฒนา",IF(AV189&gt;=50,"เริ่มต้น","ไม่ผ่าน")))))))))</f>
        <v/>
      </c>
      <c r="AX189" s="1233" t="str">
        <f>IF($A$139&lt;&gt;"ชั้น"&amp;'01.ข้อมูลเบื้องต้น'!$H$2,"",IF(VLOOKUP($A189,'02.คีย์เทอม1'!$A$10:$GT$59,197,FALSE)="","",VLOOKUP($A189,'02.คีย์เทอม1'!$A$10:$GT$59,197,FALSE)))</f>
        <v/>
      </c>
      <c r="AY189" s="1233" t="str">
        <f>IF($A$139&lt;&gt;"ชั้น"&amp;'01.ข้อมูลเบื้องต้น'!$H$2,"",IF(VLOOKUP($A189,'03.คีย์เทอม2'!$A$10:$GT$59,197,FALSE)="","",VLOOKUP($A189,'03.คีย์เทอม2'!$A$10:$GT$59,197,FALSE)))</f>
        <v/>
      </c>
      <c r="AZ189" s="1262" t="str">
        <f t="shared" si="147"/>
        <v/>
      </c>
      <c r="BA189" s="1233" t="str">
        <f>IF('2.ชื่อนักเรียน'!R54="มส","มส",IF('2.ชื่อนักเรียน'!R54="ร","ร",IF('2.ชื่อนักเรียน'!R54="ย้าย","ย้าย",IF($B189="","",IF(AZ189="","",IF(AZ189&gt;=75,"เชี่ยวชาญ",IF(AZ189&gt;=65,"ชำนาญ",IF(AZ189&gt;=55,"พัฒนา",IF(AZ189&gt;=50,"เริ่มต้น","ไม่ผ่าน")))))))))</f>
        <v/>
      </c>
      <c r="BB189" s="1233" t="str">
        <f>IF($A$139&lt;&gt;"ชั้น"&amp;'01.ข้อมูลเบื้องต้น'!$H$2,"",IF(VLOOKUP($A189,'02.คีย์เทอม1'!$A$10:$GT$59,198,FALSE)="","",VLOOKUP($A189,'02.คีย์เทอม1'!$A$10:$GT$59,198,FALSE)))</f>
        <v/>
      </c>
      <c r="BC189" s="1233" t="str">
        <f>IF($A$139&lt;&gt;"ชั้น"&amp;'01.ข้อมูลเบื้องต้น'!$H$2,"",IF(VLOOKUP($A189,'03.คีย์เทอม2'!$A$10:$GT$59,198,FALSE)="","",VLOOKUP($A189,'03.คีย์เทอม2'!$A$10:$GT$59,198,FALSE)))</f>
        <v/>
      </c>
      <c r="BD189" s="1262" t="str">
        <f t="shared" si="148"/>
        <v/>
      </c>
      <c r="BE189" s="1233" t="str">
        <f>IF('2.ชื่อนักเรียน'!R54="มส","มส",IF('2.ชื่อนักเรียน'!R54="ร","ร",IF('2.ชื่อนักเรียน'!R54="ย้าย","ย้าย",IF($B189="","",IF(BD189="","",IF(BD189&gt;=75,"เชี่ยวชาญ",IF(BD189&gt;=65,"ชำนาญ",IF(BD189&gt;=55,"พัฒนา",IF(BD189&gt;=50,"เริ่มต้น","ไม่ผ่าน")))))))))</f>
        <v/>
      </c>
      <c r="BF189" s="1233" t="str">
        <f>IF($A$139&lt;&gt;"ชั้น"&amp;'01.ข้อมูลเบื้องต้น'!$H$2,"",IF(VLOOKUP($A189,'02.คีย์เทอม1'!$A$10:$GT$59,199,FALSE)="","",VLOOKUP($A189,'02.คีย์เทอม1'!$A$10:$GT$59,199,FALSE)))</f>
        <v/>
      </c>
      <c r="BG189" s="1233" t="str">
        <f>IF($A$139&lt;&gt;"ชั้น"&amp;'01.ข้อมูลเบื้องต้น'!$H$2,"",IF(VLOOKUP($A189,'03.คีย์เทอม2'!$A$10:$GT$59,199,FALSE)="","",VLOOKUP($A189,'03.คีย์เทอม2'!$A$10:$GT$59,199,FALSE)))</f>
        <v/>
      </c>
      <c r="BH189" s="1262" t="str">
        <f t="shared" si="149"/>
        <v/>
      </c>
      <c r="BI189" s="1233" t="str">
        <f>IF('2.ชื่อนักเรียน'!R54="มส","มส",IF('2.ชื่อนักเรียน'!R54="ร","ร",IF('2.ชื่อนักเรียน'!R54="ย้าย","ย้าย",IF($B189="","",IF(BH189="","",IF(BH189&gt;=75,"เชี่ยวชาญ",IF(BH189&gt;=65,"ชำนาญ",IF(BH189&gt;=55,"พัฒนา",IF(BH189&gt;=50,"เริ่มต้น","ไม่ผ่าน")))))))))</f>
        <v/>
      </c>
      <c r="BJ189" s="1233" t="str">
        <f>IF($A$139&lt;&gt;"ชั้น"&amp;'01.ข้อมูลเบื้องต้น'!$H$2,"",IF(VLOOKUP($A189,'02.คีย์เทอม1'!$A$10:$GT$59,200,FALSE)="","",VLOOKUP($A189,'02.คีย์เทอม1'!$A$10:$GT$59,200,FALSE)))</f>
        <v/>
      </c>
      <c r="BK189" s="1233" t="str">
        <f>IF($A$139&lt;&gt;"ชั้น"&amp;'01.ข้อมูลเบื้องต้น'!$H$2,"",IF(VLOOKUP($A189,'03.คีย์เทอม2'!$A$10:$GT$59,200,FALSE)="","",VLOOKUP($A189,'03.คีย์เทอม2'!$A$10:$GT$59,200,FALSE)))</f>
        <v/>
      </c>
      <c r="BL189" s="1262" t="str">
        <f t="shared" si="150"/>
        <v/>
      </c>
      <c r="BM189" s="1233" t="str">
        <f>IF('2.ชื่อนักเรียน'!R54="มส","มส",IF('2.ชื่อนักเรียน'!R54="ร","ร",IF('2.ชื่อนักเรียน'!R54="ย้าย","ย้าย",IF($B189="","",IF(BL189="","",IF(BL189&gt;=75,"เชี่ยวชาญ",IF(BL189&gt;=65,"ชำนาญ",IF(BL189&gt;=55,"พัฒนา",IF(BL189&gt;=50,"เริ่มต้น","ไม่ผ่าน")))))))))</f>
        <v/>
      </c>
      <c r="BN189" s="1262" t="str">
        <f t="shared" si="151"/>
        <v/>
      </c>
      <c r="BO189" s="1233" t="str">
        <f>IF('2.ชื่อนักเรียน'!R54="มส","มส",IF('2.ชื่อนักเรียน'!R54="ร","ร",IF('2.ชื่อนักเรียน'!R54="ย้าย","ย้าย",IF($B189="","",IF(BN189="","",IF(BN189&gt;=75,"เชี่ยวชาญ",IF(BN189&gt;=65,"ชำนาญ",IF(BN189&gt;=55,"พัฒนา",IF(BN189&gt;=50,"เริ่มต้น","ไม่ผ่าน")))))))))</f>
        <v/>
      </c>
      <c r="BP189" s="1233" t="str">
        <f>IF($A$139&lt;&gt;"ชั้น"&amp;'01.ข้อมูลเบื้องต้น'!$H$2,"",IF(VLOOKUP($A189,'02.คีย์เทอม1'!$A$10:$GT$59,110,FALSE)="","",VLOOKUP($A189,'02.คีย์เทอม1'!$A$10:$GT$59,110,FALSE)))</f>
        <v/>
      </c>
      <c r="BQ189" s="1233" t="str">
        <f>IF($A$139&lt;&gt;"ชั้น"&amp;'01.ข้อมูลเบื้องต้น'!$H$2,"",IF(VLOOKUP($A189,'03.คีย์เทอม2'!$A$10:$GT$59,110,FALSE)="","",VLOOKUP($A189,'03.คีย์เทอม2'!$A$10:$GT$59,110,FALSE)))</f>
        <v/>
      </c>
      <c r="BR189" s="1262" t="str">
        <f t="shared" si="152"/>
        <v/>
      </c>
      <c r="BS189" s="1233" t="str">
        <f>IF('2.ชื่อนักเรียน'!R54="มส","มส",IF('2.ชื่อนักเรียน'!R54="ร","ร",IF('2.ชื่อนักเรียน'!R54="ย้าย","ย้าย",IF($B189="","",IF(BR189="","",IF(BR189&gt;=75,"เชี่ยวชาญ",IF(BR189&gt;=65,"ชำนาญ",IF(BR189&gt;=55,"พัฒนา",IF(BR189&gt;=50,"เริ่มต้น","ไม่ผ่าน")))))))))</f>
        <v/>
      </c>
      <c r="BT189" s="1233" t="str">
        <f>IF($A$139&lt;&gt;"ชั้น"&amp;'01.ข้อมูลเบื้องต้น'!$H$2,"",IF(VLOOKUP($A189,'02.คีย์เทอม1'!$A$10:$GT$59,115,FALSE)="","",VLOOKUP($A189,'02.คีย์เทอม1'!$A$10:$GT$59,115,FALSE)))</f>
        <v/>
      </c>
      <c r="BU189" s="1233" t="str">
        <f>IF($A$139&lt;&gt;"ชั้น"&amp;'01.ข้อมูลเบื้องต้น'!$H$2,"",IF(VLOOKUP($A189,'03.คีย์เทอม2'!$A$10:$GT$59,115,FALSE)="","",VLOOKUP($A189,'03.คีย์เทอม2'!$A$10:$GT$59,115,FALSE)))</f>
        <v/>
      </c>
      <c r="BV189" s="1262" t="str">
        <f t="shared" si="153"/>
        <v/>
      </c>
      <c r="BW189" s="1233" t="str">
        <f>IF('2.ชื่อนักเรียน'!R54="มส","มส",IF('2.ชื่อนักเรียน'!R54="ร","ร",IF('2.ชื่อนักเรียน'!R54="ย้าย","ย้าย",IF($B189="","",IF(BV189="","",IF(BV189&gt;=75,"เชี่ยวชาญ",IF(BV189&gt;=65,"ชำนาญ",IF(BV189&gt;=55,"พัฒนา",IF(BV189&gt;=50,"เริ่มต้น","ไม่ผ่าน")))))))))</f>
        <v/>
      </c>
      <c r="BX189" s="1233" t="str">
        <f>IF($A$139&lt;&gt;"ชั้น"&amp;'01.ข้อมูลเบื้องต้น'!$H$2,"",IF(VLOOKUP($A189,'02.คีย์เทอม1'!$A$10:$GT$59,120,FALSE)="","",VLOOKUP($A189,'02.คีย์เทอม1'!$A$10:$GT$59,120,FALSE)))</f>
        <v/>
      </c>
      <c r="BY189" s="1233" t="str">
        <f>IF($A$139&lt;&gt;"ชั้น"&amp;'01.ข้อมูลเบื้องต้น'!$H$2,"",IF(VLOOKUP($A189,'03.คีย์เทอม2'!$A$10:$GT$59,120,FALSE)="","",VLOOKUP($A189,'03.คีย์เทอม2'!$A$10:$GT$59,120,FALSE)))</f>
        <v/>
      </c>
      <c r="BZ189" s="1262" t="str">
        <f t="shared" si="154"/>
        <v/>
      </c>
      <c r="CA189" s="1233" t="str">
        <f>IF('2.ชื่อนักเรียน'!R54="มส","มส",IF('2.ชื่อนักเรียน'!R54="ร","ร",IF('2.ชื่อนักเรียน'!R54="ย้าย","ย้าย",IF($B189="","",IF(BZ189="","",IF(BZ189&gt;=75,"เชี่ยวชาญ",IF(BZ189&gt;=65,"ชำนาญ",IF(BZ189&gt;=55,"พัฒนา",IF(BZ189&gt;=50,"เริ่มต้น","ไม่ผ่าน")))))))))</f>
        <v/>
      </c>
      <c r="CB189" s="1233" t="str">
        <f>IF($A$139&lt;&gt;"ชั้น"&amp;'01.ข้อมูลเบื้องต้น'!$H$2,"",IF(VLOOKUP($A189,'02.คีย์เทอม1'!$A$10:$GT$59,125,FALSE)="","",VLOOKUP($A189,'02.คีย์เทอม1'!$A$10:$GT$59,125,FALSE)))</f>
        <v/>
      </c>
      <c r="CC189" s="1233" t="str">
        <f>IF($A$139&lt;&gt;"ชั้น"&amp;'01.ข้อมูลเบื้องต้น'!$H$2,"",IF(VLOOKUP($A189,'03.คีย์เทอม2'!$A$10:$GT$59,125,FALSE)="","",VLOOKUP($A189,'03.คีย์เทอม2'!$A$10:$GT$59,125,FALSE)))</f>
        <v/>
      </c>
      <c r="CD189" s="1262" t="str">
        <f t="shared" si="155"/>
        <v/>
      </c>
      <c r="CE189" s="1233" t="str">
        <f>IF('2.ชื่อนักเรียน'!R54="มส","มส",IF('2.ชื่อนักเรียน'!R54="ร","ร",IF('2.ชื่อนักเรียน'!R54="ย้าย","ย้าย",IF($B189="","",IF(CD189="","",IF(CD189&gt;=75,"เชี่ยวชาญ",IF(CD189&gt;=65,"ชำนาญ",IF(CD189&gt;=55,"พัฒนา",IF(CD189&gt;=50,"เริ่มต้น","ไม่ผ่าน")))))))))</f>
        <v/>
      </c>
      <c r="CF189" s="1233" t="str">
        <f>IF($A$139&lt;&gt;"ชั้น"&amp;'01.ข้อมูลเบื้องต้น'!$H$2,"",IF(VLOOKUP($A189,'02.คีย์เทอม1'!$A$10:$GT$59,130,FALSE)="","",VLOOKUP($A189,'02.คีย์เทอม1'!$A$10:$GT$59,130,FALSE)))</f>
        <v/>
      </c>
      <c r="CG189" s="1233" t="str">
        <f>IF($A$139&lt;&gt;"ชั้น"&amp;'01.ข้อมูลเบื้องต้น'!$H$2,"",IF(VLOOKUP($A189,'03.คีย์เทอม2'!$A$10:$GT$59,130,FALSE)="","",VLOOKUP($A189,'03.คีย์เทอม2'!$A$10:$GT$59,130,FALSE)))</f>
        <v/>
      </c>
      <c r="CH189" s="1262" t="str">
        <f t="shared" si="156"/>
        <v/>
      </c>
      <c r="CI189" s="1233" t="str">
        <f>IF('2.ชื่อนักเรียน'!R54="มส","มส",IF('2.ชื่อนักเรียน'!R54="ร","ร",IF('2.ชื่อนักเรียน'!R54="ย้าย","ย้าย",IF($B189="","",IF(CH189="","",IF(CH189&gt;=75,"เชี่ยวชาญ",IF(CH189&gt;=65,"ชำนาญ",IF(CH189&gt;=55,"พัฒนา",IF(CH189&gt;=50,"เริ่มต้น","ไม่ผ่าน")))))))))</f>
        <v/>
      </c>
      <c r="CJ189" s="1233" t="str">
        <f>IF($A$139&lt;&gt;"ชั้น"&amp;'01.ข้อมูลเบื้องต้น'!$H$2,"",IF(VLOOKUP($A189,'02.คีย์เทอม1'!$A$10:$GT$59,135,FALSE)="","",VLOOKUP($A189,'02.คีย์เทอม1'!$A$10:$GT$59,135,FALSE)))</f>
        <v/>
      </c>
      <c r="CK189" s="1233" t="str">
        <f>IF($A$139&lt;&gt;"ชั้น"&amp;'01.ข้อมูลเบื้องต้น'!$H$2,"",IF(VLOOKUP($A189,'03.คีย์เทอม2'!$A$10:$GT$59,135,FALSE)="","",VLOOKUP($A189,'03.คีย์เทอม2'!$A$10:$GT$59,135,FALSE)))</f>
        <v/>
      </c>
      <c r="CL189" s="1262" t="str">
        <f t="shared" si="157"/>
        <v/>
      </c>
      <c r="CM189" s="1233" t="str">
        <f>IF('2.ชื่อนักเรียน'!R54="มส","มส",IF('2.ชื่อนักเรียน'!R54="ร","ร",IF('2.ชื่อนักเรียน'!R54="ย้าย","ย้าย",IF($B189="","",IF(CL189="","",IF(CL189&gt;=75,"เชี่ยวชาญ",IF(CL189&gt;=65,"ชำนาญ",IF(CL189&gt;=55,"พัฒนา",IF(CL189&gt;=50,"เริ่มต้น","ไม่ผ่าน")))))))))</f>
        <v/>
      </c>
      <c r="CN189" s="1233" t="str">
        <f>IF($A$139&lt;&gt;"ชั้น"&amp;'01.ข้อมูลเบื้องต้น'!$H$2,"",IF(VLOOKUP($A189,'02.คีย์เทอม1'!$A$10:$GT$59,140,FALSE)="","",VLOOKUP($A189,'02.คีย์เทอม1'!$A$10:$GT$59,140,FALSE)))</f>
        <v/>
      </c>
      <c r="CO189" s="1233" t="str">
        <f>IF($A$139&lt;&gt;"ชั้น"&amp;'01.ข้อมูลเบื้องต้น'!$H$2,"",IF(VLOOKUP($A189,'03.คีย์เทอม2'!$A$10:$GT$59,140,FALSE)="","",VLOOKUP($A189,'03.คีย์เทอม2'!$A$10:$GT$59,140,FALSE)))</f>
        <v/>
      </c>
      <c r="CP189" s="1262" t="str">
        <f t="shared" si="158"/>
        <v/>
      </c>
      <c r="CQ189" s="1233" t="str">
        <f>IF('2.ชื่อนักเรียน'!R54="มส","มส",IF('2.ชื่อนักเรียน'!R54="ร","ร",IF('2.ชื่อนักเรียน'!R54="ย้าย","ย้าย",IF($B189="","",IF(CP189="","",IF(CP189&gt;=75,"เชี่ยวชาญ",IF(CP189&gt;=65,"ชำนาญ",IF(CP189&gt;=55,"พัฒนา",IF(CP189&gt;=50,"เริ่มต้น","ไม่ผ่าน")))))))))</f>
        <v/>
      </c>
      <c r="CR189" s="1233" t="str">
        <f>IF($A$139&lt;&gt;"ชั้น"&amp;'01.ข้อมูลเบื้องต้น'!$H$2,"",IF(VLOOKUP($A189,'02.คีย์เทอม1'!$A$10:$GT$59,145,FALSE)="","",VLOOKUP($A189,'02.คีย์เทอม1'!$A$10:$GT$59,145,FALSE)))</f>
        <v/>
      </c>
      <c r="CS189" s="1233" t="str">
        <f>IF($A$139&lt;&gt;"ชั้น"&amp;'01.ข้อมูลเบื้องต้น'!$H$2,"",IF(VLOOKUP($A189,'03.คีย์เทอม2'!$A$10:$GT$59,145,FALSE)="","",VLOOKUP($A189,'03.คีย์เทอม2'!$A$10:$GT$59,145,FALSE)))</f>
        <v/>
      </c>
      <c r="CT189" s="1262" t="str">
        <f t="shared" si="159"/>
        <v/>
      </c>
      <c r="CU189" s="1233" t="str">
        <f>IF('2.ชื่อนักเรียน'!R54="มส","มส",IF('2.ชื่อนักเรียน'!R54="ร","ร",IF('2.ชื่อนักเรียน'!R54="ย้าย","ย้าย",IF($B189="","",IF(CT189="","",IF(CT189&gt;=75,"เชี่ยวชาญ",IF(CT189&gt;=65,"ชำนาญ",IF(CT189&gt;=55,"พัฒนา",IF(CT189&gt;=50,"เริ่มต้น","ไม่ผ่าน")))))))))</f>
        <v/>
      </c>
      <c r="CV189" s="1233" t="str">
        <f>IF($A$139&lt;&gt;"ชั้น"&amp;'01.ข้อมูลเบื้องต้น'!$H$2,"",IF(VLOOKUP($A189,'02.คีย์เทอม1'!$A$10:$GT$59,150,FALSE)="","",VLOOKUP($A189,'02.คีย์เทอม1'!$A$10:$GT$59,150,FALSE)))</f>
        <v/>
      </c>
      <c r="CW189" s="1233" t="str">
        <f>IF($A$139&lt;&gt;"ชั้น"&amp;'01.ข้อมูลเบื้องต้น'!$H$2,"",IF(VLOOKUP($A189,'03.คีย์เทอม2'!$A$10:$GT$59,150,FALSE)="","",VLOOKUP($A189,'03.คีย์เทอม2'!$A$10:$GT$59,150,FALSE)))</f>
        <v/>
      </c>
      <c r="CX189" s="1262" t="str">
        <f t="shared" si="160"/>
        <v/>
      </c>
      <c r="CY189" s="1233" t="str">
        <f>IF('2.ชื่อนักเรียน'!R54="มส","มส",IF('2.ชื่อนักเรียน'!R54="ร","ร",IF('2.ชื่อนักเรียน'!R54="ย้าย","ย้าย",IF($B189="","",IF(CX189="","",IF(CX189&gt;=75,"เชี่ยวชาญ",IF(CX189&gt;=65,"ชำนาญ",IF(CX189&gt;=55,"พัฒนา",IF(CX189&gt;=50,"เริ่มต้น","ไม่ผ่าน")))))))))</f>
        <v/>
      </c>
      <c r="CZ189" s="1233" t="str">
        <f>IF($A$139&lt;&gt;"ชั้น"&amp;'01.ข้อมูลเบื้องต้น'!$H$2,"",IF(VLOOKUP($A189,'02.คีย์เทอม1'!$A$10:$GT$59,155,FALSE)="","",VLOOKUP($A189,'02.คีย์เทอม1'!$A$10:$GT$59,155,FALSE)))</f>
        <v/>
      </c>
      <c r="DA189" s="1233" t="str">
        <f>IF($A$139&lt;&gt;"ชั้น"&amp;'01.ข้อมูลเบื้องต้น'!$H$2,"",IF(VLOOKUP($A189,'03.คีย์เทอม2'!$A$10:$GT$59,155,FALSE)="","",VLOOKUP($A189,'03.คีย์เทอม2'!$A$10:$GT$59,155,FALSE)))</f>
        <v/>
      </c>
      <c r="DB189" s="1262" t="str">
        <f t="shared" si="161"/>
        <v/>
      </c>
      <c r="DC189" s="1233" t="str">
        <f>IF('2.ชื่อนักเรียน'!R54="มส","มส",IF('2.ชื่อนักเรียน'!R54="ร","ร",IF('2.ชื่อนักเรียน'!R54="ย้าย","ย้าย",IF($B189="","",IF(DB189="","",IF(DB189&gt;=75,"เชี่ยวชาญ",IF(DB189&gt;=65,"ชำนาญ",IF(DB189&gt;=55,"พัฒนา",IF(DB189&gt;=50,"เริ่มต้น","ไม่ผ่าน")))))))))</f>
        <v/>
      </c>
      <c r="DD189" s="1233" t="str">
        <f>IF($A$139&lt;&gt;"ชั้น"&amp;'01.ข้อมูลเบื้องต้น'!$H$2,"",IF(VLOOKUP($A189,'02.คีย์เทอม1'!$A$10:$GT$59,160,FALSE)="","",VLOOKUP($A189,'02.คีย์เทอม1'!$A$10:$GT$59,160,FALSE)))</f>
        <v/>
      </c>
      <c r="DE189" s="1233" t="str">
        <f>IF($A$139&lt;&gt;"ชั้น"&amp;'01.ข้อมูลเบื้องต้น'!$H$2,"",IF(VLOOKUP($A189,'03.คีย์เทอม2'!$A$10:$GT$59,160,FALSE)="","",VLOOKUP($A189,'03.คีย์เทอม2'!$A$10:$GT$59,160,FALSE)))</f>
        <v/>
      </c>
      <c r="DF189" s="1262" t="str">
        <f t="shared" si="162"/>
        <v/>
      </c>
      <c r="DG189" s="1233" t="str">
        <f>IF('2.ชื่อนักเรียน'!R54="มส","มส",IF('2.ชื่อนักเรียน'!R54="ร","ร",IF('2.ชื่อนักเรียน'!R54="ย้าย","ย้าย",IF($B189="","",IF(DF189="","",IF(DF189&gt;=75,"เชี่ยวชาญ",IF(DF189&gt;=65,"ชำนาญ",IF(DF189&gt;=55,"พัฒนา",IF(DF189&gt;=50,"เริ่มต้น","ไม่ผ่าน")))))))))</f>
        <v/>
      </c>
      <c r="DH189" s="1233" t="str">
        <f>IF($A$139&lt;&gt;"ชั้น"&amp;'01.ข้อมูลเบื้องต้น'!$H$2,"",IF(VLOOKUP($A189,'02.คีย์เทอม1'!$A$10:$GT$59,165,FALSE)="","",VLOOKUP($A189,'02.คีย์เทอม1'!$A$10:$GT$59,165,FALSE)))</f>
        <v/>
      </c>
      <c r="DI189" s="1233" t="str">
        <f>IF($A$139&lt;&gt;"ชั้น"&amp;'01.ข้อมูลเบื้องต้น'!$H$2,"",IF(VLOOKUP($A189,'03.คีย์เทอม2'!$A$10:$GT$59,165,FALSE)="","",VLOOKUP($A189,'03.คีย์เทอม2'!$A$10:$GT$59,165,FALSE)))</f>
        <v/>
      </c>
      <c r="DJ189" s="1262" t="str">
        <f t="shared" si="163"/>
        <v/>
      </c>
      <c r="DK189" s="1233" t="str">
        <f>IF('2.ชื่อนักเรียน'!R54="มส","มส",IF('2.ชื่อนักเรียน'!R54="ร","ร",IF('2.ชื่อนักเรียน'!R54="ย้าย","ย้าย",IF($B189="","",IF(DJ189="","",IF(DJ189&gt;=75,"เชี่ยวชาญ",IF(DJ189&gt;=65,"ชำนาญ",IF(DJ189&gt;=55,"พัฒนา",IF(DJ189&gt;=50,"เริ่มต้น","ไม่ผ่าน")))))))))</f>
        <v/>
      </c>
      <c r="DL189" s="1233" t="str">
        <f>IF($A$139&lt;&gt;"ชั้น"&amp;'01.ข้อมูลเบื้องต้น'!$H$2,"",IF(VLOOKUP($A189,'02.คีย์เทอม1'!$A$10:$GT$59,170,FALSE)="","",VLOOKUP($A189,'02.คีย์เทอม1'!$A$10:$GT$59,170,FALSE)))</f>
        <v/>
      </c>
      <c r="DM189" s="1233" t="str">
        <f>IF($A$139&lt;&gt;"ชั้น"&amp;'01.ข้อมูลเบื้องต้น'!$H$2,"",IF(VLOOKUP($A189,'03.คีย์เทอม2'!$A$10:$GT$59,170,FALSE)="","",VLOOKUP($A189,'03.คีย์เทอม2'!$A$10:$GT$59,170,FALSE)))</f>
        <v/>
      </c>
      <c r="DN189" s="1262" t="str">
        <f t="shared" si="164"/>
        <v/>
      </c>
      <c r="DO189" s="1233" t="str">
        <f>IF('2.ชื่อนักเรียน'!R54="มส","มส",IF('2.ชื่อนักเรียน'!R54="ร","ร",IF('2.ชื่อนักเรียน'!R54="ย้าย","ย้าย",IF($B189="","",IF(DN189="","",IF(DN189&gt;=75,"เชี่ยวชาญ",IF(DN189&gt;=65,"ชำนาญ",IF(DN189&gt;=55,"พัฒนา",IF(DN189&gt;=50,"เริ่มต้น","ไม่ผ่าน")))))))))</f>
        <v/>
      </c>
      <c r="DP189" s="1233" t="str">
        <f>IF($A$139&lt;&gt;"ชั้น"&amp;'01.ข้อมูลเบื้องต้น'!$H$2,"",IF(VLOOKUP($A189,'02.คีย์เทอม1'!$A$10:$GT$59,175,FALSE)="","",VLOOKUP($A189,'02.คีย์เทอม1'!$A$10:$GT$59,175,FALSE)))</f>
        <v/>
      </c>
      <c r="DQ189" s="1233" t="str">
        <f>IF($A$139&lt;&gt;"ชั้น"&amp;'01.ข้อมูลเบื้องต้น'!$H$2,"",IF(VLOOKUP($A189,'03.คีย์เทอม2'!$A$10:$GT$59,175,FALSE)="","",VLOOKUP($A189,'03.คีย์เทอม2'!$A$10:$GT$59,175,FALSE)))</f>
        <v/>
      </c>
      <c r="DR189" s="1262" t="str">
        <f t="shared" si="165"/>
        <v/>
      </c>
      <c r="DS189" s="1233" t="str">
        <f>IF('2.ชื่อนักเรียน'!R54="มส","มส",IF('2.ชื่อนักเรียน'!R54="ร","ร",IF('2.ชื่อนักเรียน'!R54="ย้าย","ย้าย",IF($B189="","",IF(DR189="","",IF(DR189&gt;=75,"เชี่ยวชาญ",IF(DR189&gt;=65,"ชำนาญ",IF(DR189&gt;=55,"พัฒนา",IF(DR189&gt;=50,"เริ่มต้น","ไม่ผ่าน")))))))))</f>
        <v/>
      </c>
      <c r="DT189" s="1233" t="str">
        <f>IF($A$139&lt;&gt;"ชั้น"&amp;'01.ข้อมูลเบื้องต้น'!$H$2,"",IF(VLOOKUP($A189,'02.คีย์เทอม1'!$A$10:$GT$59,180,FALSE)="","",VLOOKUP($A189,'02.คีย์เทอม1'!$A$10:$GT$59,180,FALSE)))</f>
        <v/>
      </c>
      <c r="DU189" s="1233" t="str">
        <f>IF($A$139&lt;&gt;"ชั้น"&amp;'01.ข้อมูลเบื้องต้น'!$H$2,"",IF(VLOOKUP($A189,'03.คีย์เทอม2'!$A$10:$GT$59,180,FALSE)="","",VLOOKUP($A189,'03.คีย์เทอม2'!$A$10:$GT$59,180,FALSE)))</f>
        <v/>
      </c>
      <c r="DV189" s="1262" t="str">
        <f t="shared" si="166"/>
        <v/>
      </c>
      <c r="DW189" s="1233" t="str">
        <f>IF('2.ชื่อนักเรียน'!R54="มส","มส",IF('2.ชื่อนักเรียน'!R54="ร","ร",IF('2.ชื่อนักเรียน'!R54="ย้าย","ย้าย",IF($B189="","",IF(DV189="","",IF(DV189&gt;=75,"เชี่ยวชาญ",IF(DV189&gt;=65,"ชำนาญ",IF(DV189&gt;=55,"พัฒนา",IF(DV189&gt;=50,"เริ่มต้น","ไม่ผ่าน")))))))))</f>
        <v/>
      </c>
    </row>
    <row r="190" spans="1:127" ht="16.8" customHeight="1">
      <c r="A190" s="1336">
        <v>45</v>
      </c>
      <c r="B190" s="1312" t="str">
        <f>IF('2.ชื่อนักเรียน'!C55="","",'2.ชื่อนักเรียน'!C55)</f>
        <v/>
      </c>
      <c r="C190" s="1313" t="str">
        <f>IF('2.ชื่อนักเรียน'!D55="","",'2.ชื่อนักเรียน'!D55)</f>
        <v/>
      </c>
      <c r="D190" s="1314" t="str">
        <f>IF($A$139&lt;&gt;"ชั้น"&amp;'01.ข้อมูลเบื้องต้น'!$H$2,"",IF(AK190="","",AK190))</f>
        <v/>
      </c>
      <c r="E190" s="1314" t="str">
        <f>IF($A$139&lt;&gt;"ชั้น"&amp;'01.ข้อมูลเบื้องต้น'!$H$2,"",IF(AO190="","",AO190))</f>
        <v/>
      </c>
      <c r="F190" s="1315" t="str">
        <f>IF($A$139&lt;&gt;"ชั้น"&amp;'01.ข้อมูลเบื้องต้น'!$H$2,"",IF(AS190="","",AS190))</f>
        <v/>
      </c>
      <c r="G190" s="1332" t="str">
        <f>IF($A$139&lt;&gt;"ชั้น"&amp;'01.ข้อมูลเบื้องต้น'!$H$2,"",IF(AW190="","",AW190))</f>
        <v/>
      </c>
      <c r="H190" s="1333" t="str">
        <f>IF($A$139&lt;&gt;"ชั้น"&amp;'01.ข้อมูลเบื้องต้น'!$H$2,"",IF(BA190="","",BA190))</f>
        <v/>
      </c>
      <c r="I190" s="1333" t="str">
        <f>IF($A$139&lt;&gt;"ชั้น"&amp;'01.ข้อมูลเบื้องต้น'!$H$2,"",IF(BE190="","",BE190))</f>
        <v/>
      </c>
      <c r="J190" s="1333" t="str">
        <f>IF($A$139&lt;&gt;"ชั้น"&amp;'01.ข้อมูลเบื้องต้น'!$H$2,"",IF(BI190="","",BI190))</f>
        <v/>
      </c>
      <c r="K190" s="1333" t="str">
        <f>IF($A$139&lt;&gt;"ชั้น"&amp;'01.ข้อมูลเบื้องต้น'!$H$2,"",IF(BM190="","",BM190))</f>
        <v/>
      </c>
      <c r="L190" s="1334" t="str">
        <f>IF($A$139&lt;&gt;"ชั้น"&amp;'01.ข้อมูลเบื้องต้น'!$H$2,"",IF(BO190="","",BO190))</f>
        <v/>
      </c>
      <c r="M190" s="1332" t="str">
        <f>IF($A$139&lt;&gt;"ชั้น"&amp;'01.ข้อมูลเบื้องต้น'!$H$2,"",IF(BS190="","",BS190))</f>
        <v/>
      </c>
      <c r="N190" s="1333" t="str">
        <f>IF($A$139&lt;&gt;"ชั้น"&amp;'01.ข้อมูลเบื้องต้น'!$H$2,"",IF(BW190="","",BW190))</f>
        <v/>
      </c>
      <c r="O190" s="1333" t="str">
        <f>IF($A$139&lt;&gt;"ชั้น"&amp;'01.ข้อมูลเบื้องต้น'!$H$2,"",IF(CA190="","",CA190))</f>
        <v/>
      </c>
      <c r="P190" s="1333" t="str">
        <f>IF($A$139&lt;&gt;"ชั้น"&amp;'01.ข้อมูลเบื้องต้น'!$H$2,"",IF(CE190="","",CE190))</f>
        <v/>
      </c>
      <c r="Q190" s="1333" t="str">
        <f>IF($A$139&lt;&gt;"ชั้น"&amp;'01.ข้อมูลเบื้องต้น'!$H$2,"",IF(CI190="","",CI190))</f>
        <v/>
      </c>
      <c r="R190" s="1333" t="str">
        <f>IF($A$139&lt;&gt;"ชั้น"&amp;'01.ข้อมูลเบื้องต้น'!$H$2,"",IF(CM190="","",CM190))</f>
        <v/>
      </c>
      <c r="S190" s="1333" t="str">
        <f>IF($A$139&lt;&gt;"ชั้น"&amp;'01.ข้อมูลเบื้องต้น'!$H$2,"",IF(CQ190="","",CQ190))</f>
        <v/>
      </c>
      <c r="T190" s="1333" t="str">
        <f>IF($A$139&lt;&gt;"ชั้น"&amp;'01.ข้อมูลเบื้องต้น'!$H$2,"",IF(CU190="","",CU190))</f>
        <v/>
      </c>
      <c r="U190" s="1333" t="str">
        <f>IF($A$139&lt;&gt;"ชั้น"&amp;'01.ข้อมูลเบื้องต้น'!$H$2,"",IF(CY190="","",CY190))</f>
        <v/>
      </c>
      <c r="V190" s="1333" t="str">
        <f>IF($A$139&lt;&gt;"ชั้น"&amp;'01.ข้อมูลเบื้องต้น'!$H$2,"",IF(DC190="","",DC190))</f>
        <v/>
      </c>
      <c r="W190" s="1333" t="str">
        <f>IF($A$139&lt;&gt;"ชั้น"&amp;'01.ข้อมูลเบื้องต้น'!$H$2,"",IF(DG190="","",DG190))</f>
        <v/>
      </c>
      <c r="X190" s="1333" t="str">
        <f>IF($A$139&lt;&gt;"ชั้น"&amp;'01.ข้อมูลเบื้องต้น'!$H$2,"",IF(DK190="","",DK190))</f>
        <v/>
      </c>
      <c r="Y190" s="1333" t="str">
        <f>IF($A$139&lt;&gt;"ชั้น"&amp;'01.ข้อมูลเบื้องต้น'!$H$2,"",IF(DO190="","",DO190))</f>
        <v/>
      </c>
      <c r="Z190" s="1333" t="str">
        <f>IF($A$139&lt;&gt;"ชั้น"&amp;'01.ข้อมูลเบื้องต้น'!$H$2,"",IF(DS190="","",DS190))</f>
        <v/>
      </c>
      <c r="AA190" s="1423" t="str">
        <f>IF($A$139&lt;&gt;"ชั้น"&amp;'01.ข้อมูลเบื้องต้น'!$H$2,"",IF(DW190="","",DW190))</f>
        <v/>
      </c>
      <c r="AB190" s="1330" t="str">
        <f>IF($A$139&lt;&gt;"ชั้น"&amp;'01.ข้อมูลเบื้องต้น'!$H$2,"",'7.พัฒนาผู้เรียน'!G55)</f>
        <v/>
      </c>
      <c r="AC190" s="1331" t="str">
        <f>IF($A$139&lt;&gt;"ชั้น"&amp;'01.ข้อมูลเบื้องต้น'!$H$2,"",'9.คุณลักษณะ'!I55)</f>
        <v/>
      </c>
      <c r="AH190" s="1233" t="str">
        <f>IF($A$139&lt;&gt;"ชั้น"&amp;'01.ข้อมูลเบื้องต้น'!$H$2,"",IF(VLOOKUP($A190,'02.คีย์เทอม1'!$A$10:$GT$59,189,FALSE)="","",VLOOKUP($A190,'02.คีย์เทอม1'!$A$10:$GT$59,189,FALSE)))</f>
        <v/>
      </c>
      <c r="AI190" s="1233" t="str">
        <f>IF($A$139&lt;&gt;"ชั้น"&amp;'01.ข้อมูลเบื้องต้น'!$H$2,"",IF(VLOOKUP($A190,'03.คีย์เทอม2'!$A$10:$GT$59,189,FALSE)="","",VLOOKUP($A190,'03.คีย์เทอม2'!$A$10:$GT$59,189,FALSE)))</f>
        <v/>
      </c>
      <c r="AJ190" s="1262" t="str">
        <f t="shared" si="120"/>
        <v/>
      </c>
      <c r="AK190" s="1233" t="str">
        <f>IF('2.ชื่อนักเรียน'!R55="มส","มส",IF('2.ชื่อนักเรียน'!R55="ร","ร",IF('2.ชื่อนักเรียน'!R55="ย้าย","ย้าย",IF($B190="","",IF(AJ190="","",IF(AJ190&gt;=75,"เชี่ยวชาญ",IF(AJ190&gt;=65,"ชำนาญ",IF(AJ190&gt;=55,"พัฒนา",IF(AJ190&gt;=50,"เริ่มต้น","ไม่ผ่าน")))))))))</f>
        <v/>
      </c>
      <c r="AL190" s="1233" t="str">
        <f>IF($A$139&lt;&gt;"ชั้น"&amp;'01.ข้อมูลเบื้องต้น'!$H$2,"",IF(VLOOKUP($A190,'02.คีย์เทอม1'!$A$10:$GT$59,193,FALSE)="","",VLOOKUP($A190,'02.คีย์เทอม1'!$A$10:$GT$59,193,FALSE)))</f>
        <v/>
      </c>
      <c r="AM190" s="1233" t="str">
        <f>IF($A$139&lt;&gt;"ชั้น"&amp;'01.ข้อมูลเบื้องต้น'!$H$2,"",IF(VLOOKUP($A190,'03.คีย์เทอม2'!$A$10:$GT$59,193,FALSE)="","",VLOOKUP($A190,'03.คีย์เทอม2'!$A$10:$GT$59,193,FALSE)))</f>
        <v/>
      </c>
      <c r="AN190" s="1262" t="str">
        <f t="shared" si="144"/>
        <v/>
      </c>
      <c r="AO190" s="1233" t="str">
        <f>IF('2.ชื่อนักเรียน'!R55="มส","มส",IF('2.ชื่อนักเรียน'!R55="ร","ร",IF('2.ชื่อนักเรียน'!R55="ย้าย","ย้าย",IF($B190="","",IF(AN190="","",IF(AN190&gt;=75,"เชี่ยวชาญ",IF(AN190&gt;=65,"ชำนาญ",IF(AN190&gt;=55,"พัฒนา",IF(AN190&gt;=50,"เริ่มต้น","ไม่ผ่าน")))))))))</f>
        <v/>
      </c>
      <c r="AP190" s="1233" t="str">
        <f>IF($A$139&lt;&gt;"ชั้น"&amp;'01.ข้อมูลเบื้องต้น'!$H$2,"",IF(VLOOKUP($A190,'02.คีย์เทอม1'!$A$10:$GT$59,195,FALSE)="","",VLOOKUP($A190,'02.คีย์เทอม1'!$A$10:$GT$59,195,FALSE)))</f>
        <v/>
      </c>
      <c r="AQ190" s="1233" t="str">
        <f>IF($A$139&lt;&gt;"ชั้น"&amp;'01.ข้อมูลเบื้องต้น'!$H$2,"",IF(VLOOKUP($A190,'03.คีย์เทอม2'!$A$10:$GT$59,195,FALSE)="","",VLOOKUP($A190,'03.คีย์เทอม2'!$A$10:$GT$59,195,FALSE)))</f>
        <v/>
      </c>
      <c r="AR190" s="1262" t="str">
        <f t="shared" si="145"/>
        <v/>
      </c>
      <c r="AS190" s="1233" t="str">
        <f>IF('2.ชื่อนักเรียน'!R55="มส","มส",IF('2.ชื่อนักเรียน'!R55="ร","ร",IF('2.ชื่อนักเรียน'!R55="ย้าย","ย้าย",IF($B190="","",IF(AR190="","",IF(AR190&gt;=75,"เชี่ยวชาญ",IF(AR190&gt;=65,"ชำนาญ",IF(AR190&gt;=55,"พัฒนา",IF(AR190&gt;=50,"เริ่มต้น","ไม่ผ่าน")))))))))</f>
        <v/>
      </c>
      <c r="AT190" s="1233" t="str">
        <f>IF($A$139&lt;&gt;"ชั้น"&amp;'01.ข้อมูลเบื้องต้น'!$H$2,"",IF(VLOOKUP($A190,'02.คีย์เทอม1'!$A$10:$GT$59,196,FALSE)="","",VLOOKUP($A190,'02.คีย์เทอม1'!$A$10:$GT$59,196,FALSE)))</f>
        <v/>
      </c>
      <c r="AU190" s="1233" t="str">
        <f>IF($A$139&lt;&gt;"ชั้น"&amp;'01.ข้อมูลเบื้องต้น'!$H$2,"",IF(VLOOKUP($A190,'03.คีย์เทอม2'!$A$10:$GT$59,196,FALSE)="","",VLOOKUP($A190,'03.คีย์เทอม2'!$A$10:$GT$59,196,FALSE)))</f>
        <v/>
      </c>
      <c r="AV190" s="1262" t="str">
        <f t="shared" si="146"/>
        <v/>
      </c>
      <c r="AW190" s="1233" t="str">
        <f>IF('2.ชื่อนักเรียน'!R55="มส","มส",IF('2.ชื่อนักเรียน'!R55="ร","ร",IF('2.ชื่อนักเรียน'!R55="ย้าย","ย้าย",IF($B190="","",IF(AV190="","",IF(AV190&gt;=75,"เชี่ยวชาญ",IF(AV190&gt;=65,"ชำนาญ",IF(AV190&gt;=55,"พัฒนา",IF(AV190&gt;=50,"เริ่มต้น","ไม่ผ่าน")))))))))</f>
        <v/>
      </c>
      <c r="AX190" s="1233" t="str">
        <f>IF($A$139&lt;&gt;"ชั้น"&amp;'01.ข้อมูลเบื้องต้น'!$H$2,"",IF(VLOOKUP($A190,'02.คีย์เทอม1'!$A$10:$GT$59,197,FALSE)="","",VLOOKUP($A190,'02.คีย์เทอม1'!$A$10:$GT$59,197,FALSE)))</f>
        <v/>
      </c>
      <c r="AY190" s="1233" t="str">
        <f>IF($A$139&lt;&gt;"ชั้น"&amp;'01.ข้อมูลเบื้องต้น'!$H$2,"",IF(VLOOKUP($A190,'03.คีย์เทอม2'!$A$10:$GT$59,197,FALSE)="","",VLOOKUP($A190,'03.คีย์เทอม2'!$A$10:$GT$59,197,FALSE)))</f>
        <v/>
      </c>
      <c r="AZ190" s="1262" t="str">
        <f t="shared" si="147"/>
        <v/>
      </c>
      <c r="BA190" s="1233" t="str">
        <f>IF('2.ชื่อนักเรียน'!R55="มส","มส",IF('2.ชื่อนักเรียน'!R55="ร","ร",IF('2.ชื่อนักเรียน'!R55="ย้าย","ย้าย",IF($B190="","",IF(AZ190="","",IF(AZ190&gt;=75,"เชี่ยวชาญ",IF(AZ190&gt;=65,"ชำนาญ",IF(AZ190&gt;=55,"พัฒนา",IF(AZ190&gt;=50,"เริ่มต้น","ไม่ผ่าน")))))))))</f>
        <v/>
      </c>
      <c r="BB190" s="1233" t="str">
        <f>IF($A$139&lt;&gt;"ชั้น"&amp;'01.ข้อมูลเบื้องต้น'!$H$2,"",IF(VLOOKUP($A190,'02.คีย์เทอม1'!$A$10:$GT$59,198,FALSE)="","",VLOOKUP($A190,'02.คีย์เทอม1'!$A$10:$GT$59,198,FALSE)))</f>
        <v/>
      </c>
      <c r="BC190" s="1233" t="str">
        <f>IF($A$139&lt;&gt;"ชั้น"&amp;'01.ข้อมูลเบื้องต้น'!$H$2,"",IF(VLOOKUP($A190,'03.คีย์เทอม2'!$A$10:$GT$59,198,FALSE)="","",VLOOKUP($A190,'03.คีย์เทอม2'!$A$10:$GT$59,198,FALSE)))</f>
        <v/>
      </c>
      <c r="BD190" s="1262" t="str">
        <f t="shared" si="148"/>
        <v/>
      </c>
      <c r="BE190" s="1233" t="str">
        <f>IF('2.ชื่อนักเรียน'!R55="มส","มส",IF('2.ชื่อนักเรียน'!R55="ร","ร",IF('2.ชื่อนักเรียน'!R55="ย้าย","ย้าย",IF($B190="","",IF(BD190="","",IF(BD190&gt;=75,"เชี่ยวชาญ",IF(BD190&gt;=65,"ชำนาญ",IF(BD190&gt;=55,"พัฒนา",IF(BD190&gt;=50,"เริ่มต้น","ไม่ผ่าน")))))))))</f>
        <v/>
      </c>
      <c r="BF190" s="1233" t="str">
        <f>IF($A$139&lt;&gt;"ชั้น"&amp;'01.ข้อมูลเบื้องต้น'!$H$2,"",IF(VLOOKUP($A190,'02.คีย์เทอม1'!$A$10:$GT$59,199,FALSE)="","",VLOOKUP($A190,'02.คีย์เทอม1'!$A$10:$GT$59,199,FALSE)))</f>
        <v/>
      </c>
      <c r="BG190" s="1233" t="str">
        <f>IF($A$139&lt;&gt;"ชั้น"&amp;'01.ข้อมูลเบื้องต้น'!$H$2,"",IF(VLOOKUP($A190,'03.คีย์เทอม2'!$A$10:$GT$59,199,FALSE)="","",VLOOKUP($A190,'03.คีย์เทอม2'!$A$10:$GT$59,199,FALSE)))</f>
        <v/>
      </c>
      <c r="BH190" s="1262" t="str">
        <f t="shared" si="149"/>
        <v/>
      </c>
      <c r="BI190" s="1233" t="str">
        <f>IF('2.ชื่อนักเรียน'!R55="มส","มส",IF('2.ชื่อนักเรียน'!R55="ร","ร",IF('2.ชื่อนักเรียน'!R55="ย้าย","ย้าย",IF($B190="","",IF(BH190="","",IF(BH190&gt;=75,"เชี่ยวชาญ",IF(BH190&gt;=65,"ชำนาญ",IF(BH190&gt;=55,"พัฒนา",IF(BH190&gt;=50,"เริ่มต้น","ไม่ผ่าน")))))))))</f>
        <v/>
      </c>
      <c r="BJ190" s="1233" t="str">
        <f>IF($A$139&lt;&gt;"ชั้น"&amp;'01.ข้อมูลเบื้องต้น'!$H$2,"",IF(VLOOKUP($A190,'02.คีย์เทอม1'!$A$10:$GT$59,200,FALSE)="","",VLOOKUP($A190,'02.คีย์เทอม1'!$A$10:$GT$59,200,FALSE)))</f>
        <v/>
      </c>
      <c r="BK190" s="1233" t="str">
        <f>IF($A$139&lt;&gt;"ชั้น"&amp;'01.ข้อมูลเบื้องต้น'!$H$2,"",IF(VLOOKUP($A190,'03.คีย์เทอม2'!$A$10:$GT$59,200,FALSE)="","",VLOOKUP($A190,'03.คีย์เทอม2'!$A$10:$GT$59,200,FALSE)))</f>
        <v/>
      </c>
      <c r="BL190" s="1262" t="str">
        <f t="shared" si="150"/>
        <v/>
      </c>
      <c r="BM190" s="1233" t="str">
        <f>IF('2.ชื่อนักเรียน'!R55="มส","มส",IF('2.ชื่อนักเรียน'!R55="ร","ร",IF('2.ชื่อนักเรียน'!R55="ย้าย","ย้าย",IF($B190="","",IF(BL190="","",IF(BL190&gt;=75,"เชี่ยวชาญ",IF(BL190&gt;=65,"ชำนาญ",IF(BL190&gt;=55,"พัฒนา",IF(BL190&gt;=50,"เริ่มต้น","ไม่ผ่าน")))))))))</f>
        <v/>
      </c>
      <c r="BN190" s="1262" t="str">
        <f t="shared" si="151"/>
        <v/>
      </c>
      <c r="BO190" s="1233" t="str">
        <f>IF('2.ชื่อนักเรียน'!R55="มส","มส",IF('2.ชื่อนักเรียน'!R55="ร","ร",IF('2.ชื่อนักเรียน'!R55="ย้าย","ย้าย",IF($B190="","",IF(BN190="","",IF(BN190&gt;=75,"เชี่ยวชาญ",IF(BN190&gt;=65,"ชำนาญ",IF(BN190&gt;=55,"พัฒนา",IF(BN190&gt;=50,"เริ่มต้น","ไม่ผ่าน")))))))))</f>
        <v/>
      </c>
      <c r="BP190" s="1233" t="str">
        <f>IF($A$139&lt;&gt;"ชั้น"&amp;'01.ข้อมูลเบื้องต้น'!$H$2,"",IF(VLOOKUP($A190,'02.คีย์เทอม1'!$A$10:$GT$59,110,FALSE)="","",VLOOKUP($A190,'02.คีย์เทอม1'!$A$10:$GT$59,110,FALSE)))</f>
        <v/>
      </c>
      <c r="BQ190" s="1233" t="str">
        <f>IF($A$139&lt;&gt;"ชั้น"&amp;'01.ข้อมูลเบื้องต้น'!$H$2,"",IF(VLOOKUP($A190,'03.คีย์เทอม2'!$A$10:$GT$59,110,FALSE)="","",VLOOKUP($A190,'03.คีย์เทอม2'!$A$10:$GT$59,110,FALSE)))</f>
        <v/>
      </c>
      <c r="BR190" s="1262" t="str">
        <f t="shared" si="152"/>
        <v/>
      </c>
      <c r="BS190" s="1233" t="str">
        <f>IF('2.ชื่อนักเรียน'!R55="มส","มส",IF('2.ชื่อนักเรียน'!R55="ร","ร",IF('2.ชื่อนักเรียน'!R55="ย้าย","ย้าย",IF($B190="","",IF(BR190="","",IF(BR190&gt;=75,"เชี่ยวชาญ",IF(BR190&gt;=65,"ชำนาญ",IF(BR190&gt;=55,"พัฒนา",IF(BR190&gt;=50,"เริ่มต้น","ไม่ผ่าน")))))))))</f>
        <v/>
      </c>
      <c r="BT190" s="1233" t="str">
        <f>IF($A$139&lt;&gt;"ชั้น"&amp;'01.ข้อมูลเบื้องต้น'!$H$2,"",IF(VLOOKUP($A190,'02.คีย์เทอม1'!$A$10:$GT$59,115,FALSE)="","",VLOOKUP($A190,'02.คีย์เทอม1'!$A$10:$GT$59,115,FALSE)))</f>
        <v/>
      </c>
      <c r="BU190" s="1233" t="str">
        <f>IF($A$139&lt;&gt;"ชั้น"&amp;'01.ข้อมูลเบื้องต้น'!$H$2,"",IF(VLOOKUP($A190,'03.คีย์เทอม2'!$A$10:$GT$59,115,FALSE)="","",VLOOKUP($A190,'03.คีย์เทอม2'!$A$10:$GT$59,115,FALSE)))</f>
        <v/>
      </c>
      <c r="BV190" s="1262" t="str">
        <f t="shared" si="153"/>
        <v/>
      </c>
      <c r="BW190" s="1233" t="str">
        <f>IF('2.ชื่อนักเรียน'!R55="มส","มส",IF('2.ชื่อนักเรียน'!R55="ร","ร",IF('2.ชื่อนักเรียน'!R55="ย้าย","ย้าย",IF($B190="","",IF(BV190="","",IF(BV190&gt;=75,"เชี่ยวชาญ",IF(BV190&gt;=65,"ชำนาญ",IF(BV190&gt;=55,"พัฒนา",IF(BV190&gt;=50,"เริ่มต้น","ไม่ผ่าน")))))))))</f>
        <v/>
      </c>
      <c r="BX190" s="1233" t="str">
        <f>IF($A$139&lt;&gt;"ชั้น"&amp;'01.ข้อมูลเบื้องต้น'!$H$2,"",IF(VLOOKUP($A190,'02.คีย์เทอม1'!$A$10:$GT$59,120,FALSE)="","",VLOOKUP($A190,'02.คีย์เทอม1'!$A$10:$GT$59,120,FALSE)))</f>
        <v/>
      </c>
      <c r="BY190" s="1233" t="str">
        <f>IF($A$139&lt;&gt;"ชั้น"&amp;'01.ข้อมูลเบื้องต้น'!$H$2,"",IF(VLOOKUP($A190,'03.คีย์เทอม2'!$A$10:$GT$59,120,FALSE)="","",VLOOKUP($A190,'03.คีย์เทอม2'!$A$10:$GT$59,120,FALSE)))</f>
        <v/>
      </c>
      <c r="BZ190" s="1262" t="str">
        <f t="shared" si="154"/>
        <v/>
      </c>
      <c r="CA190" s="1233" t="str">
        <f>IF('2.ชื่อนักเรียน'!R55="มส","มส",IF('2.ชื่อนักเรียน'!R55="ร","ร",IF('2.ชื่อนักเรียน'!R55="ย้าย","ย้าย",IF($B190="","",IF(BZ190="","",IF(BZ190&gt;=75,"เชี่ยวชาญ",IF(BZ190&gt;=65,"ชำนาญ",IF(BZ190&gt;=55,"พัฒนา",IF(BZ190&gt;=50,"เริ่มต้น","ไม่ผ่าน")))))))))</f>
        <v/>
      </c>
      <c r="CB190" s="1233" t="str">
        <f>IF($A$139&lt;&gt;"ชั้น"&amp;'01.ข้อมูลเบื้องต้น'!$H$2,"",IF(VLOOKUP($A190,'02.คีย์เทอม1'!$A$10:$GT$59,125,FALSE)="","",VLOOKUP($A190,'02.คีย์เทอม1'!$A$10:$GT$59,125,FALSE)))</f>
        <v/>
      </c>
      <c r="CC190" s="1233" t="str">
        <f>IF($A$139&lt;&gt;"ชั้น"&amp;'01.ข้อมูลเบื้องต้น'!$H$2,"",IF(VLOOKUP($A190,'03.คีย์เทอม2'!$A$10:$GT$59,125,FALSE)="","",VLOOKUP($A190,'03.คีย์เทอม2'!$A$10:$GT$59,125,FALSE)))</f>
        <v/>
      </c>
      <c r="CD190" s="1262" t="str">
        <f t="shared" si="155"/>
        <v/>
      </c>
      <c r="CE190" s="1233" t="str">
        <f>IF('2.ชื่อนักเรียน'!R55="มส","มส",IF('2.ชื่อนักเรียน'!R55="ร","ร",IF('2.ชื่อนักเรียน'!R55="ย้าย","ย้าย",IF($B190="","",IF(CD190="","",IF(CD190&gt;=75,"เชี่ยวชาญ",IF(CD190&gt;=65,"ชำนาญ",IF(CD190&gt;=55,"พัฒนา",IF(CD190&gt;=50,"เริ่มต้น","ไม่ผ่าน")))))))))</f>
        <v/>
      </c>
      <c r="CF190" s="1233" t="str">
        <f>IF($A$139&lt;&gt;"ชั้น"&amp;'01.ข้อมูลเบื้องต้น'!$H$2,"",IF(VLOOKUP($A190,'02.คีย์เทอม1'!$A$10:$GT$59,130,FALSE)="","",VLOOKUP($A190,'02.คีย์เทอม1'!$A$10:$GT$59,130,FALSE)))</f>
        <v/>
      </c>
      <c r="CG190" s="1233" t="str">
        <f>IF($A$139&lt;&gt;"ชั้น"&amp;'01.ข้อมูลเบื้องต้น'!$H$2,"",IF(VLOOKUP($A190,'03.คีย์เทอม2'!$A$10:$GT$59,130,FALSE)="","",VLOOKUP($A190,'03.คีย์เทอม2'!$A$10:$GT$59,130,FALSE)))</f>
        <v/>
      </c>
      <c r="CH190" s="1262" t="str">
        <f t="shared" si="156"/>
        <v/>
      </c>
      <c r="CI190" s="1233" t="str">
        <f>IF('2.ชื่อนักเรียน'!R55="มส","มส",IF('2.ชื่อนักเรียน'!R55="ร","ร",IF('2.ชื่อนักเรียน'!R55="ย้าย","ย้าย",IF($B190="","",IF(CH190="","",IF(CH190&gt;=75,"เชี่ยวชาญ",IF(CH190&gt;=65,"ชำนาญ",IF(CH190&gt;=55,"พัฒนา",IF(CH190&gt;=50,"เริ่มต้น","ไม่ผ่าน")))))))))</f>
        <v/>
      </c>
      <c r="CJ190" s="1233" t="str">
        <f>IF($A$139&lt;&gt;"ชั้น"&amp;'01.ข้อมูลเบื้องต้น'!$H$2,"",IF(VLOOKUP($A190,'02.คีย์เทอม1'!$A$10:$GT$59,135,FALSE)="","",VLOOKUP($A190,'02.คีย์เทอม1'!$A$10:$GT$59,135,FALSE)))</f>
        <v/>
      </c>
      <c r="CK190" s="1233" t="str">
        <f>IF($A$139&lt;&gt;"ชั้น"&amp;'01.ข้อมูลเบื้องต้น'!$H$2,"",IF(VLOOKUP($A190,'03.คีย์เทอม2'!$A$10:$GT$59,135,FALSE)="","",VLOOKUP($A190,'03.คีย์เทอม2'!$A$10:$GT$59,135,FALSE)))</f>
        <v/>
      </c>
      <c r="CL190" s="1262" t="str">
        <f t="shared" si="157"/>
        <v/>
      </c>
      <c r="CM190" s="1233" t="str">
        <f>IF('2.ชื่อนักเรียน'!R55="มส","มส",IF('2.ชื่อนักเรียน'!R55="ร","ร",IF('2.ชื่อนักเรียน'!R55="ย้าย","ย้าย",IF($B190="","",IF(CL190="","",IF(CL190&gt;=75,"เชี่ยวชาญ",IF(CL190&gt;=65,"ชำนาญ",IF(CL190&gt;=55,"พัฒนา",IF(CL190&gt;=50,"เริ่มต้น","ไม่ผ่าน")))))))))</f>
        <v/>
      </c>
      <c r="CN190" s="1233" t="str">
        <f>IF($A$139&lt;&gt;"ชั้น"&amp;'01.ข้อมูลเบื้องต้น'!$H$2,"",IF(VLOOKUP($A190,'02.คีย์เทอม1'!$A$10:$GT$59,140,FALSE)="","",VLOOKUP($A190,'02.คีย์เทอม1'!$A$10:$GT$59,140,FALSE)))</f>
        <v/>
      </c>
      <c r="CO190" s="1233" t="str">
        <f>IF($A$139&lt;&gt;"ชั้น"&amp;'01.ข้อมูลเบื้องต้น'!$H$2,"",IF(VLOOKUP($A190,'03.คีย์เทอม2'!$A$10:$GT$59,140,FALSE)="","",VLOOKUP($A190,'03.คีย์เทอม2'!$A$10:$GT$59,140,FALSE)))</f>
        <v/>
      </c>
      <c r="CP190" s="1262" t="str">
        <f t="shared" si="158"/>
        <v/>
      </c>
      <c r="CQ190" s="1233" t="str">
        <f>IF('2.ชื่อนักเรียน'!R55="มส","มส",IF('2.ชื่อนักเรียน'!R55="ร","ร",IF('2.ชื่อนักเรียน'!R55="ย้าย","ย้าย",IF($B190="","",IF(CP190="","",IF(CP190&gt;=75,"เชี่ยวชาญ",IF(CP190&gt;=65,"ชำนาญ",IF(CP190&gt;=55,"พัฒนา",IF(CP190&gt;=50,"เริ่มต้น","ไม่ผ่าน")))))))))</f>
        <v/>
      </c>
      <c r="CR190" s="1233" t="str">
        <f>IF($A$139&lt;&gt;"ชั้น"&amp;'01.ข้อมูลเบื้องต้น'!$H$2,"",IF(VLOOKUP($A190,'02.คีย์เทอม1'!$A$10:$GT$59,145,FALSE)="","",VLOOKUP($A190,'02.คีย์เทอม1'!$A$10:$GT$59,145,FALSE)))</f>
        <v/>
      </c>
      <c r="CS190" s="1233" t="str">
        <f>IF($A$139&lt;&gt;"ชั้น"&amp;'01.ข้อมูลเบื้องต้น'!$H$2,"",IF(VLOOKUP($A190,'03.คีย์เทอม2'!$A$10:$GT$59,145,FALSE)="","",VLOOKUP($A190,'03.คีย์เทอม2'!$A$10:$GT$59,145,FALSE)))</f>
        <v/>
      </c>
      <c r="CT190" s="1262" t="str">
        <f t="shared" si="159"/>
        <v/>
      </c>
      <c r="CU190" s="1233" t="str">
        <f>IF('2.ชื่อนักเรียน'!R55="มส","มส",IF('2.ชื่อนักเรียน'!R55="ร","ร",IF('2.ชื่อนักเรียน'!R55="ย้าย","ย้าย",IF($B190="","",IF(CT190="","",IF(CT190&gt;=75,"เชี่ยวชาญ",IF(CT190&gt;=65,"ชำนาญ",IF(CT190&gt;=55,"พัฒนา",IF(CT190&gt;=50,"เริ่มต้น","ไม่ผ่าน")))))))))</f>
        <v/>
      </c>
      <c r="CV190" s="1233" t="str">
        <f>IF($A$139&lt;&gt;"ชั้น"&amp;'01.ข้อมูลเบื้องต้น'!$H$2,"",IF(VLOOKUP($A190,'02.คีย์เทอม1'!$A$10:$GT$59,150,FALSE)="","",VLOOKUP($A190,'02.คีย์เทอม1'!$A$10:$GT$59,150,FALSE)))</f>
        <v/>
      </c>
      <c r="CW190" s="1233" t="str">
        <f>IF($A$139&lt;&gt;"ชั้น"&amp;'01.ข้อมูลเบื้องต้น'!$H$2,"",IF(VLOOKUP($A190,'03.คีย์เทอม2'!$A$10:$GT$59,150,FALSE)="","",VLOOKUP($A190,'03.คีย์เทอม2'!$A$10:$GT$59,150,FALSE)))</f>
        <v/>
      </c>
      <c r="CX190" s="1262" t="str">
        <f t="shared" si="160"/>
        <v/>
      </c>
      <c r="CY190" s="1233" t="str">
        <f>IF('2.ชื่อนักเรียน'!R55="มส","มส",IF('2.ชื่อนักเรียน'!R55="ร","ร",IF('2.ชื่อนักเรียน'!R55="ย้าย","ย้าย",IF($B190="","",IF(CX190="","",IF(CX190&gt;=75,"เชี่ยวชาญ",IF(CX190&gt;=65,"ชำนาญ",IF(CX190&gt;=55,"พัฒนา",IF(CX190&gt;=50,"เริ่มต้น","ไม่ผ่าน")))))))))</f>
        <v/>
      </c>
      <c r="CZ190" s="1233" t="str">
        <f>IF($A$139&lt;&gt;"ชั้น"&amp;'01.ข้อมูลเบื้องต้น'!$H$2,"",IF(VLOOKUP($A190,'02.คีย์เทอม1'!$A$10:$GT$59,155,FALSE)="","",VLOOKUP($A190,'02.คีย์เทอม1'!$A$10:$GT$59,155,FALSE)))</f>
        <v/>
      </c>
      <c r="DA190" s="1233" t="str">
        <f>IF($A$139&lt;&gt;"ชั้น"&amp;'01.ข้อมูลเบื้องต้น'!$H$2,"",IF(VLOOKUP($A190,'03.คีย์เทอม2'!$A$10:$GT$59,155,FALSE)="","",VLOOKUP($A190,'03.คีย์เทอม2'!$A$10:$GT$59,155,FALSE)))</f>
        <v/>
      </c>
      <c r="DB190" s="1262" t="str">
        <f t="shared" si="161"/>
        <v/>
      </c>
      <c r="DC190" s="1233" t="str">
        <f>IF('2.ชื่อนักเรียน'!R55="มส","มส",IF('2.ชื่อนักเรียน'!R55="ร","ร",IF('2.ชื่อนักเรียน'!R55="ย้าย","ย้าย",IF($B190="","",IF(DB190="","",IF(DB190&gt;=75,"เชี่ยวชาญ",IF(DB190&gt;=65,"ชำนาญ",IF(DB190&gt;=55,"พัฒนา",IF(DB190&gt;=50,"เริ่มต้น","ไม่ผ่าน")))))))))</f>
        <v/>
      </c>
      <c r="DD190" s="1233" t="str">
        <f>IF($A$139&lt;&gt;"ชั้น"&amp;'01.ข้อมูลเบื้องต้น'!$H$2,"",IF(VLOOKUP($A190,'02.คีย์เทอม1'!$A$10:$GT$59,160,FALSE)="","",VLOOKUP($A190,'02.คีย์เทอม1'!$A$10:$GT$59,160,FALSE)))</f>
        <v/>
      </c>
      <c r="DE190" s="1233" t="str">
        <f>IF($A$139&lt;&gt;"ชั้น"&amp;'01.ข้อมูลเบื้องต้น'!$H$2,"",IF(VLOOKUP($A190,'03.คีย์เทอม2'!$A$10:$GT$59,160,FALSE)="","",VLOOKUP($A190,'03.คีย์เทอม2'!$A$10:$GT$59,160,FALSE)))</f>
        <v/>
      </c>
      <c r="DF190" s="1262" t="str">
        <f t="shared" si="162"/>
        <v/>
      </c>
      <c r="DG190" s="1233" t="str">
        <f>IF('2.ชื่อนักเรียน'!R55="มส","มส",IF('2.ชื่อนักเรียน'!R55="ร","ร",IF('2.ชื่อนักเรียน'!R55="ย้าย","ย้าย",IF($B190="","",IF(DF190="","",IF(DF190&gt;=75,"เชี่ยวชาญ",IF(DF190&gt;=65,"ชำนาญ",IF(DF190&gt;=55,"พัฒนา",IF(DF190&gt;=50,"เริ่มต้น","ไม่ผ่าน")))))))))</f>
        <v/>
      </c>
      <c r="DH190" s="1233" t="str">
        <f>IF($A$139&lt;&gt;"ชั้น"&amp;'01.ข้อมูลเบื้องต้น'!$H$2,"",IF(VLOOKUP($A190,'02.คีย์เทอม1'!$A$10:$GT$59,165,FALSE)="","",VLOOKUP($A190,'02.คีย์เทอม1'!$A$10:$GT$59,165,FALSE)))</f>
        <v/>
      </c>
      <c r="DI190" s="1233" t="str">
        <f>IF($A$139&lt;&gt;"ชั้น"&amp;'01.ข้อมูลเบื้องต้น'!$H$2,"",IF(VLOOKUP($A190,'03.คีย์เทอม2'!$A$10:$GT$59,165,FALSE)="","",VLOOKUP($A190,'03.คีย์เทอม2'!$A$10:$GT$59,165,FALSE)))</f>
        <v/>
      </c>
      <c r="DJ190" s="1262" t="str">
        <f t="shared" si="163"/>
        <v/>
      </c>
      <c r="DK190" s="1233" t="str">
        <f>IF('2.ชื่อนักเรียน'!R55="มส","มส",IF('2.ชื่อนักเรียน'!R55="ร","ร",IF('2.ชื่อนักเรียน'!R55="ย้าย","ย้าย",IF($B190="","",IF(DJ190="","",IF(DJ190&gt;=75,"เชี่ยวชาญ",IF(DJ190&gt;=65,"ชำนาญ",IF(DJ190&gt;=55,"พัฒนา",IF(DJ190&gt;=50,"เริ่มต้น","ไม่ผ่าน")))))))))</f>
        <v/>
      </c>
      <c r="DL190" s="1233" t="str">
        <f>IF($A$139&lt;&gt;"ชั้น"&amp;'01.ข้อมูลเบื้องต้น'!$H$2,"",IF(VLOOKUP($A190,'02.คีย์เทอม1'!$A$10:$GT$59,170,FALSE)="","",VLOOKUP($A190,'02.คีย์เทอม1'!$A$10:$GT$59,170,FALSE)))</f>
        <v/>
      </c>
      <c r="DM190" s="1233" t="str">
        <f>IF($A$139&lt;&gt;"ชั้น"&amp;'01.ข้อมูลเบื้องต้น'!$H$2,"",IF(VLOOKUP($A190,'03.คีย์เทอม2'!$A$10:$GT$59,170,FALSE)="","",VLOOKUP($A190,'03.คีย์เทอม2'!$A$10:$GT$59,170,FALSE)))</f>
        <v/>
      </c>
      <c r="DN190" s="1262" t="str">
        <f t="shared" si="164"/>
        <v/>
      </c>
      <c r="DO190" s="1233" t="str">
        <f>IF('2.ชื่อนักเรียน'!R55="มส","มส",IF('2.ชื่อนักเรียน'!R55="ร","ร",IF('2.ชื่อนักเรียน'!R55="ย้าย","ย้าย",IF($B190="","",IF(DN190="","",IF(DN190&gt;=75,"เชี่ยวชาญ",IF(DN190&gt;=65,"ชำนาญ",IF(DN190&gt;=55,"พัฒนา",IF(DN190&gt;=50,"เริ่มต้น","ไม่ผ่าน")))))))))</f>
        <v/>
      </c>
      <c r="DP190" s="1233" t="str">
        <f>IF($A$139&lt;&gt;"ชั้น"&amp;'01.ข้อมูลเบื้องต้น'!$H$2,"",IF(VLOOKUP($A190,'02.คีย์เทอม1'!$A$10:$GT$59,175,FALSE)="","",VLOOKUP($A190,'02.คีย์เทอม1'!$A$10:$GT$59,175,FALSE)))</f>
        <v/>
      </c>
      <c r="DQ190" s="1233" t="str">
        <f>IF($A$139&lt;&gt;"ชั้น"&amp;'01.ข้อมูลเบื้องต้น'!$H$2,"",IF(VLOOKUP($A190,'03.คีย์เทอม2'!$A$10:$GT$59,175,FALSE)="","",VLOOKUP($A190,'03.คีย์เทอม2'!$A$10:$GT$59,175,FALSE)))</f>
        <v/>
      </c>
      <c r="DR190" s="1262" t="str">
        <f t="shared" si="165"/>
        <v/>
      </c>
      <c r="DS190" s="1233" t="str">
        <f>IF('2.ชื่อนักเรียน'!R55="มส","มส",IF('2.ชื่อนักเรียน'!R55="ร","ร",IF('2.ชื่อนักเรียน'!R55="ย้าย","ย้าย",IF($B190="","",IF(DR190="","",IF(DR190&gt;=75,"เชี่ยวชาญ",IF(DR190&gt;=65,"ชำนาญ",IF(DR190&gt;=55,"พัฒนา",IF(DR190&gt;=50,"เริ่มต้น","ไม่ผ่าน")))))))))</f>
        <v/>
      </c>
      <c r="DT190" s="1233" t="str">
        <f>IF($A$139&lt;&gt;"ชั้น"&amp;'01.ข้อมูลเบื้องต้น'!$H$2,"",IF(VLOOKUP($A190,'02.คีย์เทอม1'!$A$10:$GT$59,180,FALSE)="","",VLOOKUP($A190,'02.คีย์เทอม1'!$A$10:$GT$59,180,FALSE)))</f>
        <v/>
      </c>
      <c r="DU190" s="1233" t="str">
        <f>IF($A$139&lt;&gt;"ชั้น"&amp;'01.ข้อมูลเบื้องต้น'!$H$2,"",IF(VLOOKUP($A190,'03.คีย์เทอม2'!$A$10:$GT$59,180,FALSE)="","",VLOOKUP($A190,'03.คีย์เทอม2'!$A$10:$GT$59,180,FALSE)))</f>
        <v/>
      </c>
      <c r="DV190" s="1262" t="str">
        <f t="shared" si="166"/>
        <v/>
      </c>
      <c r="DW190" s="1233" t="str">
        <f>IF('2.ชื่อนักเรียน'!R55="มส","มส",IF('2.ชื่อนักเรียน'!R55="ร","ร",IF('2.ชื่อนักเรียน'!R55="ย้าย","ย้าย",IF($B190="","",IF(DV190="","",IF(DV190&gt;=75,"เชี่ยวชาญ",IF(DV190&gt;=65,"ชำนาญ",IF(DV190&gt;=55,"พัฒนา",IF(DV190&gt;=50,"เริ่มต้น","ไม่ผ่าน")))))))))</f>
        <v/>
      </c>
    </row>
    <row r="191" spans="1:127" ht="16.8" customHeight="1">
      <c r="A191" s="1336">
        <v>46</v>
      </c>
      <c r="B191" s="1312" t="str">
        <f>IF('2.ชื่อนักเรียน'!C56="","",'2.ชื่อนักเรียน'!C56)</f>
        <v/>
      </c>
      <c r="C191" s="1313" t="str">
        <f>IF('2.ชื่อนักเรียน'!D56="","",'2.ชื่อนักเรียน'!D56)</f>
        <v/>
      </c>
      <c r="D191" s="1314" t="str">
        <f>IF($A$139&lt;&gt;"ชั้น"&amp;'01.ข้อมูลเบื้องต้น'!$H$2,"",IF(AK191="","",AK191))</f>
        <v/>
      </c>
      <c r="E191" s="1314" t="str">
        <f>IF($A$139&lt;&gt;"ชั้น"&amp;'01.ข้อมูลเบื้องต้น'!$H$2,"",IF(AO191="","",AO191))</f>
        <v/>
      </c>
      <c r="F191" s="1315" t="str">
        <f>IF($A$139&lt;&gt;"ชั้น"&amp;'01.ข้อมูลเบื้องต้น'!$H$2,"",IF(AS191="","",AS191))</f>
        <v/>
      </c>
      <c r="G191" s="1332" t="str">
        <f>IF($A$139&lt;&gt;"ชั้น"&amp;'01.ข้อมูลเบื้องต้น'!$H$2,"",IF(AW191="","",AW191))</f>
        <v/>
      </c>
      <c r="H191" s="1333" t="str">
        <f>IF($A$139&lt;&gt;"ชั้น"&amp;'01.ข้อมูลเบื้องต้น'!$H$2,"",IF(BA191="","",BA191))</f>
        <v/>
      </c>
      <c r="I191" s="1333" t="str">
        <f>IF($A$139&lt;&gt;"ชั้น"&amp;'01.ข้อมูลเบื้องต้น'!$H$2,"",IF(BE191="","",BE191))</f>
        <v/>
      </c>
      <c r="J191" s="1333" t="str">
        <f>IF($A$139&lt;&gt;"ชั้น"&amp;'01.ข้อมูลเบื้องต้น'!$H$2,"",IF(BI191="","",BI191))</f>
        <v/>
      </c>
      <c r="K191" s="1333" t="str">
        <f>IF($A$139&lt;&gt;"ชั้น"&amp;'01.ข้อมูลเบื้องต้น'!$H$2,"",IF(BM191="","",BM191))</f>
        <v/>
      </c>
      <c r="L191" s="1334" t="str">
        <f>IF($A$139&lt;&gt;"ชั้น"&amp;'01.ข้อมูลเบื้องต้น'!$H$2,"",IF(BO191="","",BO191))</f>
        <v/>
      </c>
      <c r="M191" s="1332" t="str">
        <f>IF($A$139&lt;&gt;"ชั้น"&amp;'01.ข้อมูลเบื้องต้น'!$H$2,"",IF(BS191="","",BS191))</f>
        <v/>
      </c>
      <c r="N191" s="1333" t="str">
        <f>IF($A$139&lt;&gt;"ชั้น"&amp;'01.ข้อมูลเบื้องต้น'!$H$2,"",IF(BW191="","",BW191))</f>
        <v/>
      </c>
      <c r="O191" s="1333" t="str">
        <f>IF($A$139&lt;&gt;"ชั้น"&amp;'01.ข้อมูลเบื้องต้น'!$H$2,"",IF(CA191="","",CA191))</f>
        <v/>
      </c>
      <c r="P191" s="1333" t="str">
        <f>IF($A$139&lt;&gt;"ชั้น"&amp;'01.ข้อมูลเบื้องต้น'!$H$2,"",IF(CE191="","",CE191))</f>
        <v/>
      </c>
      <c r="Q191" s="1333" t="str">
        <f>IF($A$139&lt;&gt;"ชั้น"&amp;'01.ข้อมูลเบื้องต้น'!$H$2,"",IF(CI191="","",CI191))</f>
        <v/>
      </c>
      <c r="R191" s="1333" t="str">
        <f>IF($A$139&lt;&gt;"ชั้น"&amp;'01.ข้อมูลเบื้องต้น'!$H$2,"",IF(CM191="","",CM191))</f>
        <v/>
      </c>
      <c r="S191" s="1333" t="str">
        <f>IF($A$139&lt;&gt;"ชั้น"&amp;'01.ข้อมูลเบื้องต้น'!$H$2,"",IF(CQ191="","",CQ191))</f>
        <v/>
      </c>
      <c r="T191" s="1333" t="str">
        <f>IF($A$139&lt;&gt;"ชั้น"&amp;'01.ข้อมูลเบื้องต้น'!$H$2,"",IF(CU191="","",CU191))</f>
        <v/>
      </c>
      <c r="U191" s="1333" t="str">
        <f>IF($A$139&lt;&gt;"ชั้น"&amp;'01.ข้อมูลเบื้องต้น'!$H$2,"",IF(CY191="","",CY191))</f>
        <v/>
      </c>
      <c r="V191" s="1333" t="str">
        <f>IF($A$139&lt;&gt;"ชั้น"&amp;'01.ข้อมูลเบื้องต้น'!$H$2,"",IF(DC191="","",DC191))</f>
        <v/>
      </c>
      <c r="W191" s="1333" t="str">
        <f>IF($A$139&lt;&gt;"ชั้น"&amp;'01.ข้อมูลเบื้องต้น'!$H$2,"",IF(DG191="","",DG191))</f>
        <v/>
      </c>
      <c r="X191" s="1333" t="str">
        <f>IF($A$139&lt;&gt;"ชั้น"&amp;'01.ข้อมูลเบื้องต้น'!$H$2,"",IF(DK191="","",DK191))</f>
        <v/>
      </c>
      <c r="Y191" s="1333" t="str">
        <f>IF($A$139&lt;&gt;"ชั้น"&amp;'01.ข้อมูลเบื้องต้น'!$H$2,"",IF(DO191="","",DO191))</f>
        <v/>
      </c>
      <c r="Z191" s="1333" t="str">
        <f>IF($A$139&lt;&gt;"ชั้น"&amp;'01.ข้อมูลเบื้องต้น'!$H$2,"",IF(DS191="","",DS191))</f>
        <v/>
      </c>
      <c r="AA191" s="1423" t="str">
        <f>IF($A$139&lt;&gt;"ชั้น"&amp;'01.ข้อมูลเบื้องต้น'!$H$2,"",IF(DW191="","",DW191))</f>
        <v/>
      </c>
      <c r="AB191" s="1330" t="str">
        <f>IF($A$139&lt;&gt;"ชั้น"&amp;'01.ข้อมูลเบื้องต้น'!$H$2,"",'7.พัฒนาผู้เรียน'!G56)</f>
        <v/>
      </c>
      <c r="AC191" s="1331" t="str">
        <f>IF($A$139&lt;&gt;"ชั้น"&amp;'01.ข้อมูลเบื้องต้น'!$H$2,"",'9.คุณลักษณะ'!I56)</f>
        <v/>
      </c>
      <c r="AH191" s="1233" t="str">
        <f>IF($A$139&lt;&gt;"ชั้น"&amp;'01.ข้อมูลเบื้องต้น'!$H$2,"",IF(VLOOKUP($A191,'02.คีย์เทอม1'!$A$10:$GT$59,189,FALSE)="","",VLOOKUP($A191,'02.คีย์เทอม1'!$A$10:$GT$59,189,FALSE)))</f>
        <v/>
      </c>
      <c r="AI191" s="1233" t="str">
        <f>IF($A$139&lt;&gt;"ชั้น"&amp;'01.ข้อมูลเบื้องต้น'!$H$2,"",IF(VLOOKUP($A191,'03.คีย์เทอม2'!$A$10:$GT$59,189,FALSE)="","",VLOOKUP($A191,'03.คีย์เทอม2'!$A$10:$GT$59,189,FALSE)))</f>
        <v/>
      </c>
      <c r="AJ191" s="1262" t="str">
        <f t="shared" si="120"/>
        <v/>
      </c>
      <c r="AK191" s="1233" t="str">
        <f>IF('2.ชื่อนักเรียน'!R56="มส","มส",IF('2.ชื่อนักเรียน'!R56="ร","ร",IF('2.ชื่อนักเรียน'!R56="ย้าย","ย้าย",IF($B191="","",IF(AJ191="","",IF(AJ191&gt;=75,"เชี่ยวชาญ",IF(AJ191&gt;=65,"ชำนาญ",IF(AJ191&gt;=55,"พัฒนา",IF(AJ191&gt;=50,"เริ่มต้น","ไม่ผ่าน")))))))))</f>
        <v/>
      </c>
      <c r="AL191" s="1233" t="str">
        <f>IF($A$139&lt;&gt;"ชั้น"&amp;'01.ข้อมูลเบื้องต้น'!$H$2,"",IF(VLOOKUP($A191,'02.คีย์เทอม1'!$A$10:$GT$59,193,FALSE)="","",VLOOKUP($A191,'02.คีย์เทอม1'!$A$10:$GT$59,193,FALSE)))</f>
        <v/>
      </c>
      <c r="AM191" s="1233" t="str">
        <f>IF($A$139&lt;&gt;"ชั้น"&amp;'01.ข้อมูลเบื้องต้น'!$H$2,"",IF(VLOOKUP($A191,'03.คีย์เทอม2'!$A$10:$GT$59,193,FALSE)="","",VLOOKUP($A191,'03.คีย์เทอม2'!$A$10:$GT$59,193,FALSE)))</f>
        <v/>
      </c>
      <c r="AN191" s="1262" t="str">
        <f t="shared" si="144"/>
        <v/>
      </c>
      <c r="AO191" s="1233" t="str">
        <f>IF('2.ชื่อนักเรียน'!R56="มส","มส",IF('2.ชื่อนักเรียน'!R56="ร","ร",IF('2.ชื่อนักเรียน'!R56="ย้าย","ย้าย",IF($B191="","",IF(AN191="","",IF(AN191&gt;=75,"เชี่ยวชาญ",IF(AN191&gt;=65,"ชำนาญ",IF(AN191&gt;=55,"พัฒนา",IF(AN191&gt;=50,"เริ่มต้น","ไม่ผ่าน")))))))))</f>
        <v/>
      </c>
      <c r="AP191" s="1233" t="str">
        <f>IF($A$139&lt;&gt;"ชั้น"&amp;'01.ข้อมูลเบื้องต้น'!$H$2,"",IF(VLOOKUP($A191,'02.คีย์เทอม1'!$A$10:$GT$59,195,FALSE)="","",VLOOKUP($A191,'02.คีย์เทอม1'!$A$10:$GT$59,195,FALSE)))</f>
        <v/>
      </c>
      <c r="AQ191" s="1233" t="str">
        <f>IF($A$139&lt;&gt;"ชั้น"&amp;'01.ข้อมูลเบื้องต้น'!$H$2,"",IF(VLOOKUP($A191,'03.คีย์เทอม2'!$A$10:$GT$59,195,FALSE)="","",VLOOKUP($A191,'03.คีย์เทอม2'!$A$10:$GT$59,195,FALSE)))</f>
        <v/>
      </c>
      <c r="AR191" s="1262" t="str">
        <f t="shared" si="145"/>
        <v/>
      </c>
      <c r="AS191" s="1233" t="str">
        <f>IF('2.ชื่อนักเรียน'!R56="มส","มส",IF('2.ชื่อนักเรียน'!R56="ร","ร",IF('2.ชื่อนักเรียน'!R56="ย้าย","ย้าย",IF($B191="","",IF(AR191="","",IF(AR191&gt;=75,"เชี่ยวชาญ",IF(AR191&gt;=65,"ชำนาญ",IF(AR191&gt;=55,"พัฒนา",IF(AR191&gt;=50,"เริ่มต้น","ไม่ผ่าน")))))))))</f>
        <v/>
      </c>
      <c r="AT191" s="1233" t="str">
        <f>IF($A$139&lt;&gt;"ชั้น"&amp;'01.ข้อมูลเบื้องต้น'!$H$2,"",IF(VLOOKUP($A191,'02.คีย์เทอม1'!$A$10:$GT$59,196,FALSE)="","",VLOOKUP($A191,'02.คีย์เทอม1'!$A$10:$GT$59,196,FALSE)))</f>
        <v/>
      </c>
      <c r="AU191" s="1233" t="str">
        <f>IF($A$139&lt;&gt;"ชั้น"&amp;'01.ข้อมูลเบื้องต้น'!$H$2,"",IF(VLOOKUP($A191,'03.คีย์เทอม2'!$A$10:$GT$59,196,FALSE)="","",VLOOKUP($A191,'03.คีย์เทอม2'!$A$10:$GT$59,196,FALSE)))</f>
        <v/>
      </c>
      <c r="AV191" s="1262" t="str">
        <f t="shared" si="146"/>
        <v/>
      </c>
      <c r="AW191" s="1233" t="str">
        <f>IF('2.ชื่อนักเรียน'!R56="มส","มส",IF('2.ชื่อนักเรียน'!R56="ร","ร",IF('2.ชื่อนักเรียน'!R56="ย้าย","ย้าย",IF($B191="","",IF(AV191="","",IF(AV191&gt;=75,"เชี่ยวชาญ",IF(AV191&gt;=65,"ชำนาญ",IF(AV191&gt;=55,"พัฒนา",IF(AV191&gt;=50,"เริ่มต้น","ไม่ผ่าน")))))))))</f>
        <v/>
      </c>
      <c r="AX191" s="1233" t="str">
        <f>IF($A$139&lt;&gt;"ชั้น"&amp;'01.ข้อมูลเบื้องต้น'!$H$2,"",IF(VLOOKUP($A191,'02.คีย์เทอม1'!$A$10:$GT$59,197,FALSE)="","",VLOOKUP($A191,'02.คีย์เทอม1'!$A$10:$GT$59,197,FALSE)))</f>
        <v/>
      </c>
      <c r="AY191" s="1233" t="str">
        <f>IF($A$139&lt;&gt;"ชั้น"&amp;'01.ข้อมูลเบื้องต้น'!$H$2,"",IF(VLOOKUP($A191,'03.คีย์เทอม2'!$A$10:$GT$59,197,FALSE)="","",VLOOKUP($A191,'03.คีย์เทอม2'!$A$10:$GT$59,197,FALSE)))</f>
        <v/>
      </c>
      <c r="AZ191" s="1262" t="str">
        <f t="shared" si="147"/>
        <v/>
      </c>
      <c r="BA191" s="1233" t="str">
        <f>IF('2.ชื่อนักเรียน'!R56="มส","มส",IF('2.ชื่อนักเรียน'!R56="ร","ร",IF('2.ชื่อนักเรียน'!R56="ย้าย","ย้าย",IF($B191="","",IF(AZ191="","",IF(AZ191&gt;=75,"เชี่ยวชาญ",IF(AZ191&gt;=65,"ชำนาญ",IF(AZ191&gt;=55,"พัฒนา",IF(AZ191&gt;=50,"เริ่มต้น","ไม่ผ่าน")))))))))</f>
        <v/>
      </c>
      <c r="BB191" s="1233" t="str">
        <f>IF($A$139&lt;&gt;"ชั้น"&amp;'01.ข้อมูลเบื้องต้น'!$H$2,"",IF(VLOOKUP($A191,'02.คีย์เทอม1'!$A$10:$GT$59,198,FALSE)="","",VLOOKUP($A191,'02.คีย์เทอม1'!$A$10:$GT$59,198,FALSE)))</f>
        <v/>
      </c>
      <c r="BC191" s="1233" t="str">
        <f>IF($A$139&lt;&gt;"ชั้น"&amp;'01.ข้อมูลเบื้องต้น'!$H$2,"",IF(VLOOKUP($A191,'03.คีย์เทอม2'!$A$10:$GT$59,198,FALSE)="","",VLOOKUP($A191,'03.คีย์เทอม2'!$A$10:$GT$59,198,FALSE)))</f>
        <v/>
      </c>
      <c r="BD191" s="1262" t="str">
        <f t="shared" si="148"/>
        <v/>
      </c>
      <c r="BE191" s="1233" t="str">
        <f>IF('2.ชื่อนักเรียน'!R56="มส","มส",IF('2.ชื่อนักเรียน'!R56="ร","ร",IF('2.ชื่อนักเรียน'!R56="ย้าย","ย้าย",IF($B191="","",IF(BD191="","",IF(BD191&gt;=75,"เชี่ยวชาญ",IF(BD191&gt;=65,"ชำนาญ",IF(BD191&gt;=55,"พัฒนา",IF(BD191&gt;=50,"เริ่มต้น","ไม่ผ่าน")))))))))</f>
        <v/>
      </c>
      <c r="BF191" s="1233" t="str">
        <f>IF($A$139&lt;&gt;"ชั้น"&amp;'01.ข้อมูลเบื้องต้น'!$H$2,"",IF(VLOOKUP($A191,'02.คีย์เทอม1'!$A$10:$GT$59,199,FALSE)="","",VLOOKUP($A191,'02.คีย์เทอม1'!$A$10:$GT$59,199,FALSE)))</f>
        <v/>
      </c>
      <c r="BG191" s="1233" t="str">
        <f>IF($A$139&lt;&gt;"ชั้น"&amp;'01.ข้อมูลเบื้องต้น'!$H$2,"",IF(VLOOKUP($A191,'03.คีย์เทอม2'!$A$10:$GT$59,199,FALSE)="","",VLOOKUP($A191,'03.คีย์เทอม2'!$A$10:$GT$59,199,FALSE)))</f>
        <v/>
      </c>
      <c r="BH191" s="1262" t="str">
        <f t="shared" si="149"/>
        <v/>
      </c>
      <c r="BI191" s="1233" t="str">
        <f>IF('2.ชื่อนักเรียน'!R56="มส","มส",IF('2.ชื่อนักเรียน'!R56="ร","ร",IF('2.ชื่อนักเรียน'!R56="ย้าย","ย้าย",IF($B191="","",IF(BH191="","",IF(BH191&gt;=75,"เชี่ยวชาญ",IF(BH191&gt;=65,"ชำนาญ",IF(BH191&gt;=55,"พัฒนา",IF(BH191&gt;=50,"เริ่มต้น","ไม่ผ่าน")))))))))</f>
        <v/>
      </c>
      <c r="BJ191" s="1233" t="str">
        <f>IF($A$139&lt;&gt;"ชั้น"&amp;'01.ข้อมูลเบื้องต้น'!$H$2,"",IF(VLOOKUP($A191,'02.คีย์เทอม1'!$A$10:$GT$59,200,FALSE)="","",VLOOKUP($A191,'02.คีย์เทอม1'!$A$10:$GT$59,200,FALSE)))</f>
        <v/>
      </c>
      <c r="BK191" s="1233" t="str">
        <f>IF($A$139&lt;&gt;"ชั้น"&amp;'01.ข้อมูลเบื้องต้น'!$H$2,"",IF(VLOOKUP($A191,'03.คีย์เทอม2'!$A$10:$GT$59,200,FALSE)="","",VLOOKUP($A191,'03.คีย์เทอม2'!$A$10:$GT$59,200,FALSE)))</f>
        <v/>
      </c>
      <c r="BL191" s="1262" t="str">
        <f t="shared" si="150"/>
        <v/>
      </c>
      <c r="BM191" s="1233" t="str">
        <f>IF('2.ชื่อนักเรียน'!R56="มส","มส",IF('2.ชื่อนักเรียน'!R56="ร","ร",IF('2.ชื่อนักเรียน'!R56="ย้าย","ย้าย",IF($B191="","",IF(BL191="","",IF(BL191&gt;=75,"เชี่ยวชาญ",IF(BL191&gt;=65,"ชำนาญ",IF(BL191&gt;=55,"พัฒนา",IF(BL191&gt;=50,"เริ่มต้น","ไม่ผ่าน")))))))))</f>
        <v/>
      </c>
      <c r="BN191" s="1262" t="str">
        <f t="shared" si="151"/>
        <v/>
      </c>
      <c r="BO191" s="1233" t="str">
        <f>IF('2.ชื่อนักเรียน'!R56="มส","มส",IF('2.ชื่อนักเรียน'!R56="ร","ร",IF('2.ชื่อนักเรียน'!R56="ย้าย","ย้าย",IF($B191="","",IF(BN191="","",IF(BN191&gt;=75,"เชี่ยวชาญ",IF(BN191&gt;=65,"ชำนาญ",IF(BN191&gt;=55,"พัฒนา",IF(BN191&gt;=50,"เริ่มต้น","ไม่ผ่าน")))))))))</f>
        <v/>
      </c>
      <c r="BP191" s="1233" t="str">
        <f>IF($A$139&lt;&gt;"ชั้น"&amp;'01.ข้อมูลเบื้องต้น'!$H$2,"",IF(VLOOKUP($A191,'02.คีย์เทอม1'!$A$10:$GT$59,110,FALSE)="","",VLOOKUP($A191,'02.คีย์เทอม1'!$A$10:$GT$59,110,FALSE)))</f>
        <v/>
      </c>
      <c r="BQ191" s="1233" t="str">
        <f>IF($A$139&lt;&gt;"ชั้น"&amp;'01.ข้อมูลเบื้องต้น'!$H$2,"",IF(VLOOKUP($A191,'03.คีย์เทอม2'!$A$10:$GT$59,110,FALSE)="","",VLOOKUP($A191,'03.คีย์เทอม2'!$A$10:$GT$59,110,FALSE)))</f>
        <v/>
      </c>
      <c r="BR191" s="1262" t="str">
        <f t="shared" si="152"/>
        <v/>
      </c>
      <c r="BS191" s="1233" t="str">
        <f>IF('2.ชื่อนักเรียน'!R56="มส","มส",IF('2.ชื่อนักเรียน'!R56="ร","ร",IF('2.ชื่อนักเรียน'!R56="ย้าย","ย้าย",IF($B191="","",IF(BR191="","",IF(BR191&gt;=75,"เชี่ยวชาญ",IF(BR191&gt;=65,"ชำนาญ",IF(BR191&gt;=55,"พัฒนา",IF(BR191&gt;=50,"เริ่มต้น","ไม่ผ่าน")))))))))</f>
        <v/>
      </c>
      <c r="BT191" s="1233" t="str">
        <f>IF($A$139&lt;&gt;"ชั้น"&amp;'01.ข้อมูลเบื้องต้น'!$H$2,"",IF(VLOOKUP($A191,'02.คีย์เทอม1'!$A$10:$GT$59,115,FALSE)="","",VLOOKUP($A191,'02.คีย์เทอม1'!$A$10:$GT$59,115,FALSE)))</f>
        <v/>
      </c>
      <c r="BU191" s="1233" t="str">
        <f>IF($A$139&lt;&gt;"ชั้น"&amp;'01.ข้อมูลเบื้องต้น'!$H$2,"",IF(VLOOKUP($A191,'03.คีย์เทอม2'!$A$10:$GT$59,115,FALSE)="","",VLOOKUP($A191,'03.คีย์เทอม2'!$A$10:$GT$59,115,FALSE)))</f>
        <v/>
      </c>
      <c r="BV191" s="1262" t="str">
        <f t="shared" si="153"/>
        <v/>
      </c>
      <c r="BW191" s="1233" t="str">
        <f>IF('2.ชื่อนักเรียน'!R56="มส","มส",IF('2.ชื่อนักเรียน'!R56="ร","ร",IF('2.ชื่อนักเรียน'!R56="ย้าย","ย้าย",IF($B191="","",IF(BV191="","",IF(BV191&gt;=75,"เชี่ยวชาญ",IF(BV191&gt;=65,"ชำนาญ",IF(BV191&gt;=55,"พัฒนา",IF(BV191&gt;=50,"เริ่มต้น","ไม่ผ่าน")))))))))</f>
        <v/>
      </c>
      <c r="BX191" s="1233" t="str">
        <f>IF($A$139&lt;&gt;"ชั้น"&amp;'01.ข้อมูลเบื้องต้น'!$H$2,"",IF(VLOOKUP($A191,'02.คีย์เทอม1'!$A$10:$GT$59,120,FALSE)="","",VLOOKUP($A191,'02.คีย์เทอม1'!$A$10:$GT$59,120,FALSE)))</f>
        <v/>
      </c>
      <c r="BY191" s="1233" t="str">
        <f>IF($A$139&lt;&gt;"ชั้น"&amp;'01.ข้อมูลเบื้องต้น'!$H$2,"",IF(VLOOKUP($A191,'03.คีย์เทอม2'!$A$10:$GT$59,120,FALSE)="","",VLOOKUP($A191,'03.คีย์เทอม2'!$A$10:$GT$59,120,FALSE)))</f>
        <v/>
      </c>
      <c r="BZ191" s="1262" t="str">
        <f t="shared" si="154"/>
        <v/>
      </c>
      <c r="CA191" s="1233" t="str">
        <f>IF('2.ชื่อนักเรียน'!R56="มส","มส",IF('2.ชื่อนักเรียน'!R56="ร","ร",IF('2.ชื่อนักเรียน'!R56="ย้าย","ย้าย",IF($B191="","",IF(BZ191="","",IF(BZ191&gt;=75,"เชี่ยวชาญ",IF(BZ191&gt;=65,"ชำนาญ",IF(BZ191&gt;=55,"พัฒนา",IF(BZ191&gt;=50,"เริ่มต้น","ไม่ผ่าน")))))))))</f>
        <v/>
      </c>
      <c r="CB191" s="1233" t="str">
        <f>IF($A$139&lt;&gt;"ชั้น"&amp;'01.ข้อมูลเบื้องต้น'!$H$2,"",IF(VLOOKUP($A191,'02.คีย์เทอม1'!$A$10:$GT$59,125,FALSE)="","",VLOOKUP($A191,'02.คีย์เทอม1'!$A$10:$GT$59,125,FALSE)))</f>
        <v/>
      </c>
      <c r="CC191" s="1233" t="str">
        <f>IF($A$139&lt;&gt;"ชั้น"&amp;'01.ข้อมูลเบื้องต้น'!$H$2,"",IF(VLOOKUP($A191,'03.คีย์เทอม2'!$A$10:$GT$59,125,FALSE)="","",VLOOKUP($A191,'03.คีย์เทอม2'!$A$10:$GT$59,125,FALSE)))</f>
        <v/>
      </c>
      <c r="CD191" s="1262" t="str">
        <f t="shared" si="155"/>
        <v/>
      </c>
      <c r="CE191" s="1233" t="str">
        <f>IF('2.ชื่อนักเรียน'!R56="มส","มส",IF('2.ชื่อนักเรียน'!R56="ร","ร",IF('2.ชื่อนักเรียน'!R56="ย้าย","ย้าย",IF($B191="","",IF(CD191="","",IF(CD191&gt;=75,"เชี่ยวชาญ",IF(CD191&gt;=65,"ชำนาญ",IF(CD191&gt;=55,"พัฒนา",IF(CD191&gt;=50,"เริ่มต้น","ไม่ผ่าน")))))))))</f>
        <v/>
      </c>
      <c r="CF191" s="1233" t="str">
        <f>IF($A$139&lt;&gt;"ชั้น"&amp;'01.ข้อมูลเบื้องต้น'!$H$2,"",IF(VLOOKUP($A191,'02.คีย์เทอม1'!$A$10:$GT$59,130,FALSE)="","",VLOOKUP($A191,'02.คีย์เทอม1'!$A$10:$GT$59,130,FALSE)))</f>
        <v/>
      </c>
      <c r="CG191" s="1233" t="str">
        <f>IF($A$139&lt;&gt;"ชั้น"&amp;'01.ข้อมูลเบื้องต้น'!$H$2,"",IF(VLOOKUP($A191,'03.คีย์เทอม2'!$A$10:$GT$59,130,FALSE)="","",VLOOKUP($A191,'03.คีย์เทอม2'!$A$10:$GT$59,130,FALSE)))</f>
        <v/>
      </c>
      <c r="CH191" s="1262" t="str">
        <f t="shared" si="156"/>
        <v/>
      </c>
      <c r="CI191" s="1233" t="str">
        <f>IF('2.ชื่อนักเรียน'!R56="มส","มส",IF('2.ชื่อนักเรียน'!R56="ร","ร",IF('2.ชื่อนักเรียน'!R56="ย้าย","ย้าย",IF($B191="","",IF(CH191="","",IF(CH191&gt;=75,"เชี่ยวชาญ",IF(CH191&gt;=65,"ชำนาญ",IF(CH191&gt;=55,"พัฒนา",IF(CH191&gt;=50,"เริ่มต้น","ไม่ผ่าน")))))))))</f>
        <v/>
      </c>
      <c r="CJ191" s="1233" t="str">
        <f>IF($A$139&lt;&gt;"ชั้น"&amp;'01.ข้อมูลเบื้องต้น'!$H$2,"",IF(VLOOKUP($A191,'02.คีย์เทอม1'!$A$10:$GT$59,135,FALSE)="","",VLOOKUP($A191,'02.คีย์เทอม1'!$A$10:$GT$59,135,FALSE)))</f>
        <v/>
      </c>
      <c r="CK191" s="1233" t="str">
        <f>IF($A$139&lt;&gt;"ชั้น"&amp;'01.ข้อมูลเบื้องต้น'!$H$2,"",IF(VLOOKUP($A191,'03.คีย์เทอม2'!$A$10:$GT$59,135,FALSE)="","",VLOOKUP($A191,'03.คีย์เทอม2'!$A$10:$GT$59,135,FALSE)))</f>
        <v/>
      </c>
      <c r="CL191" s="1262" t="str">
        <f t="shared" si="157"/>
        <v/>
      </c>
      <c r="CM191" s="1233" t="str">
        <f>IF('2.ชื่อนักเรียน'!R56="มส","มส",IF('2.ชื่อนักเรียน'!R56="ร","ร",IF('2.ชื่อนักเรียน'!R56="ย้าย","ย้าย",IF($B191="","",IF(CL191="","",IF(CL191&gt;=75,"เชี่ยวชาญ",IF(CL191&gt;=65,"ชำนาญ",IF(CL191&gt;=55,"พัฒนา",IF(CL191&gt;=50,"เริ่มต้น","ไม่ผ่าน")))))))))</f>
        <v/>
      </c>
      <c r="CN191" s="1233" t="str">
        <f>IF($A$139&lt;&gt;"ชั้น"&amp;'01.ข้อมูลเบื้องต้น'!$H$2,"",IF(VLOOKUP($A191,'02.คีย์เทอม1'!$A$10:$GT$59,140,FALSE)="","",VLOOKUP($A191,'02.คีย์เทอม1'!$A$10:$GT$59,140,FALSE)))</f>
        <v/>
      </c>
      <c r="CO191" s="1233" t="str">
        <f>IF($A$139&lt;&gt;"ชั้น"&amp;'01.ข้อมูลเบื้องต้น'!$H$2,"",IF(VLOOKUP($A191,'03.คีย์เทอม2'!$A$10:$GT$59,140,FALSE)="","",VLOOKUP($A191,'03.คีย์เทอม2'!$A$10:$GT$59,140,FALSE)))</f>
        <v/>
      </c>
      <c r="CP191" s="1262" t="str">
        <f t="shared" si="158"/>
        <v/>
      </c>
      <c r="CQ191" s="1233" t="str">
        <f>IF('2.ชื่อนักเรียน'!R56="มส","มส",IF('2.ชื่อนักเรียน'!R56="ร","ร",IF('2.ชื่อนักเรียน'!R56="ย้าย","ย้าย",IF($B191="","",IF(CP191="","",IF(CP191&gt;=75,"เชี่ยวชาญ",IF(CP191&gt;=65,"ชำนาญ",IF(CP191&gt;=55,"พัฒนา",IF(CP191&gt;=50,"เริ่มต้น","ไม่ผ่าน")))))))))</f>
        <v/>
      </c>
      <c r="CR191" s="1233" t="str">
        <f>IF($A$139&lt;&gt;"ชั้น"&amp;'01.ข้อมูลเบื้องต้น'!$H$2,"",IF(VLOOKUP($A191,'02.คีย์เทอม1'!$A$10:$GT$59,145,FALSE)="","",VLOOKUP($A191,'02.คีย์เทอม1'!$A$10:$GT$59,145,FALSE)))</f>
        <v/>
      </c>
      <c r="CS191" s="1233" t="str">
        <f>IF($A$139&lt;&gt;"ชั้น"&amp;'01.ข้อมูลเบื้องต้น'!$H$2,"",IF(VLOOKUP($A191,'03.คีย์เทอม2'!$A$10:$GT$59,145,FALSE)="","",VLOOKUP($A191,'03.คีย์เทอม2'!$A$10:$GT$59,145,FALSE)))</f>
        <v/>
      </c>
      <c r="CT191" s="1262" t="str">
        <f t="shared" si="159"/>
        <v/>
      </c>
      <c r="CU191" s="1233" t="str">
        <f>IF('2.ชื่อนักเรียน'!R56="มส","มส",IF('2.ชื่อนักเรียน'!R56="ร","ร",IF('2.ชื่อนักเรียน'!R56="ย้าย","ย้าย",IF($B191="","",IF(CT191="","",IF(CT191&gt;=75,"เชี่ยวชาญ",IF(CT191&gt;=65,"ชำนาญ",IF(CT191&gt;=55,"พัฒนา",IF(CT191&gt;=50,"เริ่มต้น","ไม่ผ่าน")))))))))</f>
        <v/>
      </c>
      <c r="CV191" s="1233" t="str">
        <f>IF($A$139&lt;&gt;"ชั้น"&amp;'01.ข้อมูลเบื้องต้น'!$H$2,"",IF(VLOOKUP($A191,'02.คีย์เทอม1'!$A$10:$GT$59,150,FALSE)="","",VLOOKUP($A191,'02.คีย์เทอม1'!$A$10:$GT$59,150,FALSE)))</f>
        <v/>
      </c>
      <c r="CW191" s="1233" t="str">
        <f>IF($A$139&lt;&gt;"ชั้น"&amp;'01.ข้อมูลเบื้องต้น'!$H$2,"",IF(VLOOKUP($A191,'03.คีย์เทอม2'!$A$10:$GT$59,150,FALSE)="","",VLOOKUP($A191,'03.คีย์เทอม2'!$A$10:$GT$59,150,FALSE)))</f>
        <v/>
      </c>
      <c r="CX191" s="1262" t="str">
        <f t="shared" si="160"/>
        <v/>
      </c>
      <c r="CY191" s="1233" t="str">
        <f>IF('2.ชื่อนักเรียน'!R56="มส","มส",IF('2.ชื่อนักเรียน'!R56="ร","ร",IF('2.ชื่อนักเรียน'!R56="ย้าย","ย้าย",IF($B191="","",IF(CX191="","",IF(CX191&gt;=75,"เชี่ยวชาญ",IF(CX191&gt;=65,"ชำนาญ",IF(CX191&gt;=55,"พัฒนา",IF(CX191&gt;=50,"เริ่มต้น","ไม่ผ่าน")))))))))</f>
        <v/>
      </c>
      <c r="CZ191" s="1233" t="str">
        <f>IF($A$139&lt;&gt;"ชั้น"&amp;'01.ข้อมูลเบื้องต้น'!$H$2,"",IF(VLOOKUP($A191,'02.คีย์เทอม1'!$A$10:$GT$59,155,FALSE)="","",VLOOKUP($A191,'02.คีย์เทอม1'!$A$10:$GT$59,155,FALSE)))</f>
        <v/>
      </c>
      <c r="DA191" s="1233" t="str">
        <f>IF($A$139&lt;&gt;"ชั้น"&amp;'01.ข้อมูลเบื้องต้น'!$H$2,"",IF(VLOOKUP($A191,'03.คีย์เทอม2'!$A$10:$GT$59,155,FALSE)="","",VLOOKUP($A191,'03.คีย์เทอม2'!$A$10:$GT$59,155,FALSE)))</f>
        <v/>
      </c>
      <c r="DB191" s="1262" t="str">
        <f t="shared" si="161"/>
        <v/>
      </c>
      <c r="DC191" s="1233" t="str">
        <f>IF('2.ชื่อนักเรียน'!R56="มส","มส",IF('2.ชื่อนักเรียน'!R56="ร","ร",IF('2.ชื่อนักเรียน'!R56="ย้าย","ย้าย",IF($B191="","",IF(DB191="","",IF(DB191&gt;=75,"เชี่ยวชาญ",IF(DB191&gt;=65,"ชำนาญ",IF(DB191&gt;=55,"พัฒนา",IF(DB191&gt;=50,"เริ่มต้น","ไม่ผ่าน")))))))))</f>
        <v/>
      </c>
      <c r="DD191" s="1233" t="str">
        <f>IF($A$139&lt;&gt;"ชั้น"&amp;'01.ข้อมูลเบื้องต้น'!$H$2,"",IF(VLOOKUP($A191,'02.คีย์เทอม1'!$A$10:$GT$59,160,FALSE)="","",VLOOKUP($A191,'02.คีย์เทอม1'!$A$10:$GT$59,160,FALSE)))</f>
        <v/>
      </c>
      <c r="DE191" s="1233" t="str">
        <f>IF($A$139&lt;&gt;"ชั้น"&amp;'01.ข้อมูลเบื้องต้น'!$H$2,"",IF(VLOOKUP($A191,'03.คีย์เทอม2'!$A$10:$GT$59,160,FALSE)="","",VLOOKUP($A191,'03.คีย์เทอม2'!$A$10:$GT$59,160,FALSE)))</f>
        <v/>
      </c>
      <c r="DF191" s="1262" t="str">
        <f t="shared" si="162"/>
        <v/>
      </c>
      <c r="DG191" s="1233" t="str">
        <f>IF('2.ชื่อนักเรียน'!R56="มส","มส",IF('2.ชื่อนักเรียน'!R56="ร","ร",IF('2.ชื่อนักเรียน'!R56="ย้าย","ย้าย",IF($B191="","",IF(DF191="","",IF(DF191&gt;=75,"เชี่ยวชาญ",IF(DF191&gt;=65,"ชำนาญ",IF(DF191&gt;=55,"พัฒนา",IF(DF191&gt;=50,"เริ่มต้น","ไม่ผ่าน")))))))))</f>
        <v/>
      </c>
      <c r="DH191" s="1233" t="str">
        <f>IF($A$139&lt;&gt;"ชั้น"&amp;'01.ข้อมูลเบื้องต้น'!$H$2,"",IF(VLOOKUP($A191,'02.คีย์เทอม1'!$A$10:$GT$59,165,FALSE)="","",VLOOKUP($A191,'02.คีย์เทอม1'!$A$10:$GT$59,165,FALSE)))</f>
        <v/>
      </c>
      <c r="DI191" s="1233" t="str">
        <f>IF($A$139&lt;&gt;"ชั้น"&amp;'01.ข้อมูลเบื้องต้น'!$H$2,"",IF(VLOOKUP($A191,'03.คีย์เทอม2'!$A$10:$GT$59,165,FALSE)="","",VLOOKUP($A191,'03.คีย์เทอม2'!$A$10:$GT$59,165,FALSE)))</f>
        <v/>
      </c>
      <c r="DJ191" s="1262" t="str">
        <f t="shared" si="163"/>
        <v/>
      </c>
      <c r="DK191" s="1233" t="str">
        <f>IF('2.ชื่อนักเรียน'!R56="มส","มส",IF('2.ชื่อนักเรียน'!R56="ร","ร",IF('2.ชื่อนักเรียน'!R56="ย้าย","ย้าย",IF($B191="","",IF(DJ191="","",IF(DJ191&gt;=75,"เชี่ยวชาญ",IF(DJ191&gt;=65,"ชำนาญ",IF(DJ191&gt;=55,"พัฒนา",IF(DJ191&gt;=50,"เริ่มต้น","ไม่ผ่าน")))))))))</f>
        <v/>
      </c>
      <c r="DL191" s="1233" t="str">
        <f>IF($A$139&lt;&gt;"ชั้น"&amp;'01.ข้อมูลเบื้องต้น'!$H$2,"",IF(VLOOKUP($A191,'02.คีย์เทอม1'!$A$10:$GT$59,170,FALSE)="","",VLOOKUP($A191,'02.คีย์เทอม1'!$A$10:$GT$59,170,FALSE)))</f>
        <v/>
      </c>
      <c r="DM191" s="1233" t="str">
        <f>IF($A$139&lt;&gt;"ชั้น"&amp;'01.ข้อมูลเบื้องต้น'!$H$2,"",IF(VLOOKUP($A191,'03.คีย์เทอม2'!$A$10:$GT$59,170,FALSE)="","",VLOOKUP($A191,'03.คีย์เทอม2'!$A$10:$GT$59,170,FALSE)))</f>
        <v/>
      </c>
      <c r="DN191" s="1262" t="str">
        <f t="shared" si="164"/>
        <v/>
      </c>
      <c r="DO191" s="1233" t="str">
        <f>IF('2.ชื่อนักเรียน'!R56="มส","มส",IF('2.ชื่อนักเรียน'!R56="ร","ร",IF('2.ชื่อนักเรียน'!R56="ย้าย","ย้าย",IF($B191="","",IF(DN191="","",IF(DN191&gt;=75,"เชี่ยวชาญ",IF(DN191&gt;=65,"ชำนาญ",IF(DN191&gt;=55,"พัฒนา",IF(DN191&gt;=50,"เริ่มต้น","ไม่ผ่าน")))))))))</f>
        <v/>
      </c>
      <c r="DP191" s="1233" t="str">
        <f>IF($A$139&lt;&gt;"ชั้น"&amp;'01.ข้อมูลเบื้องต้น'!$H$2,"",IF(VLOOKUP($A191,'02.คีย์เทอม1'!$A$10:$GT$59,175,FALSE)="","",VLOOKUP($A191,'02.คีย์เทอม1'!$A$10:$GT$59,175,FALSE)))</f>
        <v/>
      </c>
      <c r="DQ191" s="1233" t="str">
        <f>IF($A$139&lt;&gt;"ชั้น"&amp;'01.ข้อมูลเบื้องต้น'!$H$2,"",IF(VLOOKUP($A191,'03.คีย์เทอม2'!$A$10:$GT$59,175,FALSE)="","",VLOOKUP($A191,'03.คีย์เทอม2'!$A$10:$GT$59,175,FALSE)))</f>
        <v/>
      </c>
      <c r="DR191" s="1262" t="str">
        <f t="shared" si="165"/>
        <v/>
      </c>
      <c r="DS191" s="1233" t="str">
        <f>IF('2.ชื่อนักเรียน'!R56="มส","มส",IF('2.ชื่อนักเรียน'!R56="ร","ร",IF('2.ชื่อนักเรียน'!R56="ย้าย","ย้าย",IF($B191="","",IF(DR191="","",IF(DR191&gt;=75,"เชี่ยวชาญ",IF(DR191&gt;=65,"ชำนาญ",IF(DR191&gt;=55,"พัฒนา",IF(DR191&gt;=50,"เริ่มต้น","ไม่ผ่าน")))))))))</f>
        <v/>
      </c>
      <c r="DT191" s="1233" t="str">
        <f>IF($A$139&lt;&gt;"ชั้น"&amp;'01.ข้อมูลเบื้องต้น'!$H$2,"",IF(VLOOKUP($A191,'02.คีย์เทอม1'!$A$10:$GT$59,180,FALSE)="","",VLOOKUP($A191,'02.คีย์เทอม1'!$A$10:$GT$59,180,FALSE)))</f>
        <v/>
      </c>
      <c r="DU191" s="1233" t="str">
        <f>IF($A$139&lt;&gt;"ชั้น"&amp;'01.ข้อมูลเบื้องต้น'!$H$2,"",IF(VLOOKUP($A191,'03.คีย์เทอม2'!$A$10:$GT$59,180,FALSE)="","",VLOOKUP($A191,'03.คีย์เทอม2'!$A$10:$GT$59,180,FALSE)))</f>
        <v/>
      </c>
      <c r="DV191" s="1262" t="str">
        <f t="shared" si="166"/>
        <v/>
      </c>
      <c r="DW191" s="1233" t="str">
        <f>IF('2.ชื่อนักเรียน'!R56="มส","มส",IF('2.ชื่อนักเรียน'!R56="ร","ร",IF('2.ชื่อนักเรียน'!R56="ย้าย","ย้าย",IF($B191="","",IF(DV191="","",IF(DV191&gt;=75,"เชี่ยวชาญ",IF(DV191&gt;=65,"ชำนาญ",IF(DV191&gt;=55,"พัฒนา",IF(DV191&gt;=50,"เริ่มต้น","ไม่ผ่าน")))))))))</f>
        <v/>
      </c>
    </row>
    <row r="192" spans="1:127" ht="16.8" customHeight="1">
      <c r="A192" s="1336">
        <v>47</v>
      </c>
      <c r="B192" s="1312" t="str">
        <f>IF('2.ชื่อนักเรียน'!C57="","",'2.ชื่อนักเรียน'!C57)</f>
        <v/>
      </c>
      <c r="C192" s="1313" t="str">
        <f>IF('2.ชื่อนักเรียน'!D57="","",'2.ชื่อนักเรียน'!D57)</f>
        <v/>
      </c>
      <c r="D192" s="1314" t="str">
        <f>IF($A$139&lt;&gt;"ชั้น"&amp;'01.ข้อมูลเบื้องต้น'!$H$2,"",IF(AK192="","",AK192))</f>
        <v/>
      </c>
      <c r="E192" s="1314" t="str">
        <f>IF($A$139&lt;&gt;"ชั้น"&amp;'01.ข้อมูลเบื้องต้น'!$H$2,"",IF(AO192="","",AO192))</f>
        <v/>
      </c>
      <c r="F192" s="1315" t="str">
        <f>IF($A$139&lt;&gt;"ชั้น"&amp;'01.ข้อมูลเบื้องต้น'!$H$2,"",IF(AS192="","",AS192))</f>
        <v/>
      </c>
      <c r="G192" s="1332" t="str">
        <f>IF($A$139&lt;&gt;"ชั้น"&amp;'01.ข้อมูลเบื้องต้น'!$H$2,"",IF(AW192="","",AW192))</f>
        <v/>
      </c>
      <c r="H192" s="1333" t="str">
        <f>IF($A$139&lt;&gt;"ชั้น"&amp;'01.ข้อมูลเบื้องต้น'!$H$2,"",IF(BA192="","",BA192))</f>
        <v/>
      </c>
      <c r="I192" s="1333" t="str">
        <f>IF($A$139&lt;&gt;"ชั้น"&amp;'01.ข้อมูลเบื้องต้น'!$H$2,"",IF(BE192="","",BE192))</f>
        <v/>
      </c>
      <c r="J192" s="1333" t="str">
        <f>IF($A$139&lt;&gt;"ชั้น"&amp;'01.ข้อมูลเบื้องต้น'!$H$2,"",IF(BI192="","",BI192))</f>
        <v/>
      </c>
      <c r="K192" s="1333" t="str">
        <f>IF($A$139&lt;&gt;"ชั้น"&amp;'01.ข้อมูลเบื้องต้น'!$H$2,"",IF(BM192="","",BM192))</f>
        <v/>
      </c>
      <c r="L192" s="1334" t="str">
        <f>IF($A$139&lt;&gt;"ชั้น"&amp;'01.ข้อมูลเบื้องต้น'!$H$2,"",IF(BO192="","",BO192))</f>
        <v/>
      </c>
      <c r="M192" s="1332" t="str">
        <f>IF($A$139&lt;&gt;"ชั้น"&amp;'01.ข้อมูลเบื้องต้น'!$H$2,"",IF(BS192="","",BS192))</f>
        <v/>
      </c>
      <c r="N192" s="1333" t="str">
        <f>IF($A$139&lt;&gt;"ชั้น"&amp;'01.ข้อมูลเบื้องต้น'!$H$2,"",IF(BW192="","",BW192))</f>
        <v/>
      </c>
      <c r="O192" s="1333" t="str">
        <f>IF($A$139&lt;&gt;"ชั้น"&amp;'01.ข้อมูลเบื้องต้น'!$H$2,"",IF(CA192="","",CA192))</f>
        <v/>
      </c>
      <c r="P192" s="1333" t="str">
        <f>IF($A$139&lt;&gt;"ชั้น"&amp;'01.ข้อมูลเบื้องต้น'!$H$2,"",IF(CE192="","",CE192))</f>
        <v/>
      </c>
      <c r="Q192" s="1333" t="str">
        <f>IF($A$139&lt;&gt;"ชั้น"&amp;'01.ข้อมูลเบื้องต้น'!$H$2,"",IF(CI192="","",CI192))</f>
        <v/>
      </c>
      <c r="R192" s="1333" t="str">
        <f>IF($A$139&lt;&gt;"ชั้น"&amp;'01.ข้อมูลเบื้องต้น'!$H$2,"",IF(CM192="","",CM192))</f>
        <v/>
      </c>
      <c r="S192" s="1333" t="str">
        <f>IF($A$139&lt;&gt;"ชั้น"&amp;'01.ข้อมูลเบื้องต้น'!$H$2,"",IF(CQ192="","",CQ192))</f>
        <v/>
      </c>
      <c r="T192" s="1333" t="str">
        <f>IF($A$139&lt;&gt;"ชั้น"&amp;'01.ข้อมูลเบื้องต้น'!$H$2,"",IF(CU192="","",CU192))</f>
        <v/>
      </c>
      <c r="U192" s="1333" t="str">
        <f>IF($A$139&lt;&gt;"ชั้น"&amp;'01.ข้อมูลเบื้องต้น'!$H$2,"",IF(CY192="","",CY192))</f>
        <v/>
      </c>
      <c r="V192" s="1333" t="str">
        <f>IF($A$139&lt;&gt;"ชั้น"&amp;'01.ข้อมูลเบื้องต้น'!$H$2,"",IF(DC192="","",DC192))</f>
        <v/>
      </c>
      <c r="W192" s="1333" t="str">
        <f>IF($A$139&lt;&gt;"ชั้น"&amp;'01.ข้อมูลเบื้องต้น'!$H$2,"",IF(DG192="","",DG192))</f>
        <v/>
      </c>
      <c r="X192" s="1333" t="str">
        <f>IF($A$139&lt;&gt;"ชั้น"&amp;'01.ข้อมูลเบื้องต้น'!$H$2,"",IF(DK192="","",DK192))</f>
        <v/>
      </c>
      <c r="Y192" s="1333" t="str">
        <f>IF($A$139&lt;&gt;"ชั้น"&amp;'01.ข้อมูลเบื้องต้น'!$H$2,"",IF(DO192="","",DO192))</f>
        <v/>
      </c>
      <c r="Z192" s="1333" t="str">
        <f>IF($A$139&lt;&gt;"ชั้น"&amp;'01.ข้อมูลเบื้องต้น'!$H$2,"",IF(DS192="","",DS192))</f>
        <v/>
      </c>
      <c r="AA192" s="1423" t="str">
        <f>IF($A$139&lt;&gt;"ชั้น"&amp;'01.ข้อมูลเบื้องต้น'!$H$2,"",IF(DW192="","",DW192))</f>
        <v/>
      </c>
      <c r="AB192" s="1330" t="str">
        <f>IF($A$139&lt;&gt;"ชั้น"&amp;'01.ข้อมูลเบื้องต้น'!$H$2,"",'7.พัฒนาผู้เรียน'!G57)</f>
        <v/>
      </c>
      <c r="AC192" s="1331" t="str">
        <f>IF($A$139&lt;&gt;"ชั้น"&amp;'01.ข้อมูลเบื้องต้น'!$H$2,"",'9.คุณลักษณะ'!I57)</f>
        <v/>
      </c>
      <c r="AH192" s="1233" t="str">
        <f>IF($A$139&lt;&gt;"ชั้น"&amp;'01.ข้อมูลเบื้องต้น'!$H$2,"",IF(VLOOKUP($A192,'02.คีย์เทอม1'!$A$10:$GT$59,189,FALSE)="","",VLOOKUP($A192,'02.คีย์เทอม1'!$A$10:$GT$59,189,FALSE)))</f>
        <v/>
      </c>
      <c r="AI192" s="1233" t="str">
        <f>IF($A$139&lt;&gt;"ชั้น"&amp;'01.ข้อมูลเบื้องต้น'!$H$2,"",IF(VLOOKUP($A192,'03.คีย์เทอม2'!$A$10:$GT$59,189,FALSE)="","",VLOOKUP($A192,'03.คีย์เทอม2'!$A$10:$GT$59,189,FALSE)))</f>
        <v/>
      </c>
      <c r="AJ192" s="1262" t="str">
        <f t="shared" si="120"/>
        <v/>
      </c>
      <c r="AK192" s="1233" t="str">
        <f>IF('2.ชื่อนักเรียน'!R57="มส","มส",IF('2.ชื่อนักเรียน'!R57="ร","ร",IF('2.ชื่อนักเรียน'!R57="ย้าย","ย้าย",IF($B192="","",IF(AJ192="","",IF(AJ192&gt;=75,"เชี่ยวชาญ",IF(AJ192&gt;=65,"ชำนาญ",IF(AJ192&gt;=55,"พัฒนา",IF(AJ192&gt;=50,"เริ่มต้น","ไม่ผ่าน")))))))))</f>
        <v/>
      </c>
      <c r="AL192" s="1233" t="str">
        <f>IF($A$139&lt;&gt;"ชั้น"&amp;'01.ข้อมูลเบื้องต้น'!$H$2,"",IF(VLOOKUP($A192,'02.คีย์เทอม1'!$A$10:$GT$59,193,FALSE)="","",VLOOKUP($A192,'02.คีย์เทอม1'!$A$10:$GT$59,193,FALSE)))</f>
        <v/>
      </c>
      <c r="AM192" s="1233" t="str">
        <f>IF($A$139&lt;&gt;"ชั้น"&amp;'01.ข้อมูลเบื้องต้น'!$H$2,"",IF(VLOOKUP($A192,'03.คีย์เทอม2'!$A$10:$GT$59,193,FALSE)="","",VLOOKUP($A192,'03.คีย์เทอม2'!$A$10:$GT$59,193,FALSE)))</f>
        <v/>
      </c>
      <c r="AN192" s="1262" t="str">
        <f t="shared" si="144"/>
        <v/>
      </c>
      <c r="AO192" s="1233" t="str">
        <f>IF('2.ชื่อนักเรียน'!R57="มส","มส",IF('2.ชื่อนักเรียน'!R57="ร","ร",IF('2.ชื่อนักเรียน'!R57="ย้าย","ย้าย",IF($B192="","",IF(AN192="","",IF(AN192&gt;=75,"เชี่ยวชาญ",IF(AN192&gt;=65,"ชำนาญ",IF(AN192&gt;=55,"พัฒนา",IF(AN192&gt;=50,"เริ่มต้น","ไม่ผ่าน")))))))))</f>
        <v/>
      </c>
      <c r="AP192" s="1233" t="str">
        <f>IF($A$139&lt;&gt;"ชั้น"&amp;'01.ข้อมูลเบื้องต้น'!$H$2,"",IF(VLOOKUP($A192,'02.คีย์เทอม1'!$A$10:$GT$59,195,FALSE)="","",VLOOKUP($A192,'02.คีย์เทอม1'!$A$10:$GT$59,195,FALSE)))</f>
        <v/>
      </c>
      <c r="AQ192" s="1233" t="str">
        <f>IF($A$139&lt;&gt;"ชั้น"&amp;'01.ข้อมูลเบื้องต้น'!$H$2,"",IF(VLOOKUP($A192,'03.คีย์เทอม2'!$A$10:$GT$59,195,FALSE)="","",VLOOKUP($A192,'03.คีย์เทอม2'!$A$10:$GT$59,195,FALSE)))</f>
        <v/>
      </c>
      <c r="AR192" s="1262" t="str">
        <f t="shared" si="145"/>
        <v/>
      </c>
      <c r="AS192" s="1233" t="str">
        <f>IF('2.ชื่อนักเรียน'!R57="มส","มส",IF('2.ชื่อนักเรียน'!R57="ร","ร",IF('2.ชื่อนักเรียน'!R57="ย้าย","ย้าย",IF($B192="","",IF(AR192="","",IF(AR192&gt;=75,"เชี่ยวชาญ",IF(AR192&gt;=65,"ชำนาญ",IF(AR192&gt;=55,"พัฒนา",IF(AR192&gt;=50,"เริ่มต้น","ไม่ผ่าน")))))))))</f>
        <v/>
      </c>
      <c r="AT192" s="1233" t="str">
        <f>IF($A$139&lt;&gt;"ชั้น"&amp;'01.ข้อมูลเบื้องต้น'!$H$2,"",IF(VLOOKUP($A192,'02.คีย์เทอม1'!$A$10:$GT$59,196,FALSE)="","",VLOOKUP($A192,'02.คีย์เทอม1'!$A$10:$GT$59,196,FALSE)))</f>
        <v/>
      </c>
      <c r="AU192" s="1233" t="str">
        <f>IF($A$139&lt;&gt;"ชั้น"&amp;'01.ข้อมูลเบื้องต้น'!$H$2,"",IF(VLOOKUP($A192,'03.คีย์เทอม2'!$A$10:$GT$59,196,FALSE)="","",VLOOKUP($A192,'03.คีย์เทอม2'!$A$10:$GT$59,196,FALSE)))</f>
        <v/>
      </c>
      <c r="AV192" s="1262" t="str">
        <f t="shared" si="146"/>
        <v/>
      </c>
      <c r="AW192" s="1233" t="str">
        <f>IF('2.ชื่อนักเรียน'!R57="มส","มส",IF('2.ชื่อนักเรียน'!R57="ร","ร",IF('2.ชื่อนักเรียน'!R57="ย้าย","ย้าย",IF($B192="","",IF(AV192="","",IF(AV192&gt;=75,"เชี่ยวชาญ",IF(AV192&gt;=65,"ชำนาญ",IF(AV192&gt;=55,"พัฒนา",IF(AV192&gt;=50,"เริ่มต้น","ไม่ผ่าน")))))))))</f>
        <v/>
      </c>
      <c r="AX192" s="1233" t="str">
        <f>IF($A$139&lt;&gt;"ชั้น"&amp;'01.ข้อมูลเบื้องต้น'!$H$2,"",IF(VLOOKUP($A192,'02.คีย์เทอม1'!$A$10:$GT$59,197,FALSE)="","",VLOOKUP($A192,'02.คีย์เทอม1'!$A$10:$GT$59,197,FALSE)))</f>
        <v/>
      </c>
      <c r="AY192" s="1233" t="str">
        <f>IF($A$139&lt;&gt;"ชั้น"&amp;'01.ข้อมูลเบื้องต้น'!$H$2,"",IF(VLOOKUP($A192,'03.คีย์เทอม2'!$A$10:$GT$59,197,FALSE)="","",VLOOKUP($A192,'03.คีย์เทอม2'!$A$10:$GT$59,197,FALSE)))</f>
        <v/>
      </c>
      <c r="AZ192" s="1262" t="str">
        <f t="shared" si="147"/>
        <v/>
      </c>
      <c r="BA192" s="1233" t="str">
        <f>IF('2.ชื่อนักเรียน'!R57="มส","มส",IF('2.ชื่อนักเรียน'!R57="ร","ร",IF('2.ชื่อนักเรียน'!R57="ย้าย","ย้าย",IF($B192="","",IF(AZ192="","",IF(AZ192&gt;=75,"เชี่ยวชาญ",IF(AZ192&gt;=65,"ชำนาญ",IF(AZ192&gt;=55,"พัฒนา",IF(AZ192&gt;=50,"เริ่มต้น","ไม่ผ่าน")))))))))</f>
        <v/>
      </c>
      <c r="BB192" s="1233" t="str">
        <f>IF($A$139&lt;&gt;"ชั้น"&amp;'01.ข้อมูลเบื้องต้น'!$H$2,"",IF(VLOOKUP($A192,'02.คีย์เทอม1'!$A$10:$GT$59,198,FALSE)="","",VLOOKUP($A192,'02.คีย์เทอม1'!$A$10:$GT$59,198,FALSE)))</f>
        <v/>
      </c>
      <c r="BC192" s="1233" t="str">
        <f>IF($A$139&lt;&gt;"ชั้น"&amp;'01.ข้อมูลเบื้องต้น'!$H$2,"",IF(VLOOKUP($A192,'03.คีย์เทอม2'!$A$10:$GT$59,198,FALSE)="","",VLOOKUP($A192,'03.คีย์เทอม2'!$A$10:$GT$59,198,FALSE)))</f>
        <v/>
      </c>
      <c r="BD192" s="1262" t="str">
        <f t="shared" si="148"/>
        <v/>
      </c>
      <c r="BE192" s="1233" t="str">
        <f>IF('2.ชื่อนักเรียน'!R57="มส","มส",IF('2.ชื่อนักเรียน'!R57="ร","ร",IF('2.ชื่อนักเรียน'!R57="ย้าย","ย้าย",IF($B192="","",IF(BD192="","",IF(BD192&gt;=75,"เชี่ยวชาญ",IF(BD192&gt;=65,"ชำนาญ",IF(BD192&gt;=55,"พัฒนา",IF(BD192&gt;=50,"เริ่มต้น","ไม่ผ่าน")))))))))</f>
        <v/>
      </c>
      <c r="BF192" s="1233" t="str">
        <f>IF($A$139&lt;&gt;"ชั้น"&amp;'01.ข้อมูลเบื้องต้น'!$H$2,"",IF(VLOOKUP($A192,'02.คีย์เทอม1'!$A$10:$GT$59,199,FALSE)="","",VLOOKUP($A192,'02.คีย์เทอม1'!$A$10:$GT$59,199,FALSE)))</f>
        <v/>
      </c>
      <c r="BG192" s="1233" t="str">
        <f>IF($A$139&lt;&gt;"ชั้น"&amp;'01.ข้อมูลเบื้องต้น'!$H$2,"",IF(VLOOKUP($A192,'03.คีย์เทอม2'!$A$10:$GT$59,199,FALSE)="","",VLOOKUP($A192,'03.คีย์เทอม2'!$A$10:$GT$59,199,FALSE)))</f>
        <v/>
      </c>
      <c r="BH192" s="1262" t="str">
        <f t="shared" si="149"/>
        <v/>
      </c>
      <c r="BI192" s="1233" t="str">
        <f>IF('2.ชื่อนักเรียน'!R57="มส","มส",IF('2.ชื่อนักเรียน'!R57="ร","ร",IF('2.ชื่อนักเรียน'!R57="ย้าย","ย้าย",IF($B192="","",IF(BH192="","",IF(BH192&gt;=75,"เชี่ยวชาญ",IF(BH192&gt;=65,"ชำนาญ",IF(BH192&gt;=55,"พัฒนา",IF(BH192&gt;=50,"เริ่มต้น","ไม่ผ่าน")))))))))</f>
        <v/>
      </c>
      <c r="BJ192" s="1233" t="str">
        <f>IF($A$139&lt;&gt;"ชั้น"&amp;'01.ข้อมูลเบื้องต้น'!$H$2,"",IF(VLOOKUP($A192,'02.คีย์เทอม1'!$A$10:$GT$59,200,FALSE)="","",VLOOKUP($A192,'02.คีย์เทอม1'!$A$10:$GT$59,200,FALSE)))</f>
        <v/>
      </c>
      <c r="BK192" s="1233" t="str">
        <f>IF($A$139&lt;&gt;"ชั้น"&amp;'01.ข้อมูลเบื้องต้น'!$H$2,"",IF(VLOOKUP($A192,'03.คีย์เทอม2'!$A$10:$GT$59,200,FALSE)="","",VLOOKUP($A192,'03.คีย์เทอม2'!$A$10:$GT$59,200,FALSE)))</f>
        <v/>
      </c>
      <c r="BL192" s="1262" t="str">
        <f t="shared" si="150"/>
        <v/>
      </c>
      <c r="BM192" s="1233" t="str">
        <f>IF('2.ชื่อนักเรียน'!R57="มส","มส",IF('2.ชื่อนักเรียน'!R57="ร","ร",IF('2.ชื่อนักเรียน'!R57="ย้าย","ย้าย",IF($B192="","",IF(BL192="","",IF(BL192&gt;=75,"เชี่ยวชาญ",IF(BL192&gt;=65,"ชำนาญ",IF(BL192&gt;=55,"พัฒนา",IF(BL192&gt;=50,"เริ่มต้น","ไม่ผ่าน")))))))))</f>
        <v/>
      </c>
      <c r="BN192" s="1262" t="str">
        <f t="shared" si="151"/>
        <v/>
      </c>
      <c r="BO192" s="1233" t="str">
        <f>IF('2.ชื่อนักเรียน'!R57="มส","มส",IF('2.ชื่อนักเรียน'!R57="ร","ร",IF('2.ชื่อนักเรียน'!R57="ย้าย","ย้าย",IF($B192="","",IF(BN192="","",IF(BN192&gt;=75,"เชี่ยวชาญ",IF(BN192&gt;=65,"ชำนาญ",IF(BN192&gt;=55,"พัฒนา",IF(BN192&gt;=50,"เริ่มต้น","ไม่ผ่าน")))))))))</f>
        <v/>
      </c>
      <c r="BP192" s="1233" t="str">
        <f>IF($A$139&lt;&gt;"ชั้น"&amp;'01.ข้อมูลเบื้องต้น'!$H$2,"",IF(VLOOKUP($A192,'02.คีย์เทอม1'!$A$10:$GT$59,110,FALSE)="","",VLOOKUP($A192,'02.คีย์เทอม1'!$A$10:$GT$59,110,FALSE)))</f>
        <v/>
      </c>
      <c r="BQ192" s="1233" t="str">
        <f>IF($A$139&lt;&gt;"ชั้น"&amp;'01.ข้อมูลเบื้องต้น'!$H$2,"",IF(VLOOKUP($A192,'03.คีย์เทอม2'!$A$10:$GT$59,110,FALSE)="","",VLOOKUP($A192,'03.คีย์เทอม2'!$A$10:$GT$59,110,FALSE)))</f>
        <v/>
      </c>
      <c r="BR192" s="1262" t="str">
        <f t="shared" si="152"/>
        <v/>
      </c>
      <c r="BS192" s="1233" t="str">
        <f>IF('2.ชื่อนักเรียน'!R57="มส","มส",IF('2.ชื่อนักเรียน'!R57="ร","ร",IF('2.ชื่อนักเรียน'!R57="ย้าย","ย้าย",IF($B192="","",IF(BR192="","",IF(BR192&gt;=75,"เชี่ยวชาญ",IF(BR192&gt;=65,"ชำนาญ",IF(BR192&gt;=55,"พัฒนา",IF(BR192&gt;=50,"เริ่มต้น","ไม่ผ่าน")))))))))</f>
        <v/>
      </c>
      <c r="BT192" s="1233" t="str">
        <f>IF($A$139&lt;&gt;"ชั้น"&amp;'01.ข้อมูลเบื้องต้น'!$H$2,"",IF(VLOOKUP($A192,'02.คีย์เทอม1'!$A$10:$GT$59,115,FALSE)="","",VLOOKUP($A192,'02.คีย์เทอม1'!$A$10:$GT$59,115,FALSE)))</f>
        <v/>
      </c>
      <c r="BU192" s="1233" t="str">
        <f>IF($A$139&lt;&gt;"ชั้น"&amp;'01.ข้อมูลเบื้องต้น'!$H$2,"",IF(VLOOKUP($A192,'03.คีย์เทอม2'!$A$10:$GT$59,115,FALSE)="","",VLOOKUP($A192,'03.คีย์เทอม2'!$A$10:$GT$59,115,FALSE)))</f>
        <v/>
      </c>
      <c r="BV192" s="1262" t="str">
        <f t="shared" si="153"/>
        <v/>
      </c>
      <c r="BW192" s="1233" t="str">
        <f>IF('2.ชื่อนักเรียน'!R57="มส","มส",IF('2.ชื่อนักเรียน'!R57="ร","ร",IF('2.ชื่อนักเรียน'!R57="ย้าย","ย้าย",IF($B192="","",IF(BV192="","",IF(BV192&gt;=75,"เชี่ยวชาญ",IF(BV192&gt;=65,"ชำนาญ",IF(BV192&gt;=55,"พัฒนา",IF(BV192&gt;=50,"เริ่มต้น","ไม่ผ่าน")))))))))</f>
        <v/>
      </c>
      <c r="BX192" s="1233" t="str">
        <f>IF($A$139&lt;&gt;"ชั้น"&amp;'01.ข้อมูลเบื้องต้น'!$H$2,"",IF(VLOOKUP($A192,'02.คีย์เทอม1'!$A$10:$GT$59,120,FALSE)="","",VLOOKUP($A192,'02.คีย์เทอม1'!$A$10:$GT$59,120,FALSE)))</f>
        <v/>
      </c>
      <c r="BY192" s="1233" t="str">
        <f>IF($A$139&lt;&gt;"ชั้น"&amp;'01.ข้อมูลเบื้องต้น'!$H$2,"",IF(VLOOKUP($A192,'03.คีย์เทอม2'!$A$10:$GT$59,120,FALSE)="","",VLOOKUP($A192,'03.คีย์เทอม2'!$A$10:$GT$59,120,FALSE)))</f>
        <v/>
      </c>
      <c r="BZ192" s="1262" t="str">
        <f t="shared" si="154"/>
        <v/>
      </c>
      <c r="CA192" s="1233" t="str">
        <f>IF('2.ชื่อนักเรียน'!R57="มส","มส",IF('2.ชื่อนักเรียน'!R57="ร","ร",IF('2.ชื่อนักเรียน'!R57="ย้าย","ย้าย",IF($B192="","",IF(BZ192="","",IF(BZ192&gt;=75,"เชี่ยวชาญ",IF(BZ192&gt;=65,"ชำนาญ",IF(BZ192&gt;=55,"พัฒนา",IF(BZ192&gt;=50,"เริ่มต้น","ไม่ผ่าน")))))))))</f>
        <v/>
      </c>
      <c r="CB192" s="1233" t="str">
        <f>IF($A$139&lt;&gt;"ชั้น"&amp;'01.ข้อมูลเบื้องต้น'!$H$2,"",IF(VLOOKUP($A192,'02.คีย์เทอม1'!$A$10:$GT$59,125,FALSE)="","",VLOOKUP($A192,'02.คีย์เทอม1'!$A$10:$GT$59,125,FALSE)))</f>
        <v/>
      </c>
      <c r="CC192" s="1233" t="str">
        <f>IF($A$139&lt;&gt;"ชั้น"&amp;'01.ข้อมูลเบื้องต้น'!$H$2,"",IF(VLOOKUP($A192,'03.คีย์เทอม2'!$A$10:$GT$59,125,FALSE)="","",VLOOKUP($A192,'03.คีย์เทอม2'!$A$10:$GT$59,125,FALSE)))</f>
        <v/>
      </c>
      <c r="CD192" s="1262" t="str">
        <f t="shared" si="155"/>
        <v/>
      </c>
      <c r="CE192" s="1233" t="str">
        <f>IF('2.ชื่อนักเรียน'!R57="มส","มส",IF('2.ชื่อนักเรียน'!R57="ร","ร",IF('2.ชื่อนักเรียน'!R57="ย้าย","ย้าย",IF($B192="","",IF(CD192="","",IF(CD192&gt;=75,"เชี่ยวชาญ",IF(CD192&gt;=65,"ชำนาญ",IF(CD192&gt;=55,"พัฒนา",IF(CD192&gt;=50,"เริ่มต้น","ไม่ผ่าน")))))))))</f>
        <v/>
      </c>
      <c r="CF192" s="1233" t="str">
        <f>IF($A$139&lt;&gt;"ชั้น"&amp;'01.ข้อมูลเบื้องต้น'!$H$2,"",IF(VLOOKUP($A192,'02.คีย์เทอม1'!$A$10:$GT$59,130,FALSE)="","",VLOOKUP($A192,'02.คีย์เทอม1'!$A$10:$GT$59,130,FALSE)))</f>
        <v/>
      </c>
      <c r="CG192" s="1233" t="str">
        <f>IF($A$139&lt;&gt;"ชั้น"&amp;'01.ข้อมูลเบื้องต้น'!$H$2,"",IF(VLOOKUP($A192,'03.คีย์เทอม2'!$A$10:$GT$59,130,FALSE)="","",VLOOKUP($A192,'03.คีย์เทอม2'!$A$10:$GT$59,130,FALSE)))</f>
        <v/>
      </c>
      <c r="CH192" s="1262" t="str">
        <f t="shared" si="156"/>
        <v/>
      </c>
      <c r="CI192" s="1233" t="str">
        <f>IF('2.ชื่อนักเรียน'!R57="มส","มส",IF('2.ชื่อนักเรียน'!R57="ร","ร",IF('2.ชื่อนักเรียน'!R57="ย้าย","ย้าย",IF($B192="","",IF(CH192="","",IF(CH192&gt;=75,"เชี่ยวชาญ",IF(CH192&gt;=65,"ชำนาญ",IF(CH192&gt;=55,"พัฒนา",IF(CH192&gt;=50,"เริ่มต้น","ไม่ผ่าน")))))))))</f>
        <v/>
      </c>
      <c r="CJ192" s="1233" t="str">
        <f>IF($A$139&lt;&gt;"ชั้น"&amp;'01.ข้อมูลเบื้องต้น'!$H$2,"",IF(VLOOKUP($A192,'02.คีย์เทอม1'!$A$10:$GT$59,135,FALSE)="","",VLOOKUP($A192,'02.คีย์เทอม1'!$A$10:$GT$59,135,FALSE)))</f>
        <v/>
      </c>
      <c r="CK192" s="1233" t="str">
        <f>IF($A$139&lt;&gt;"ชั้น"&amp;'01.ข้อมูลเบื้องต้น'!$H$2,"",IF(VLOOKUP($A192,'03.คีย์เทอม2'!$A$10:$GT$59,135,FALSE)="","",VLOOKUP($A192,'03.คีย์เทอม2'!$A$10:$GT$59,135,FALSE)))</f>
        <v/>
      </c>
      <c r="CL192" s="1262" t="str">
        <f t="shared" si="157"/>
        <v/>
      </c>
      <c r="CM192" s="1233" t="str">
        <f>IF('2.ชื่อนักเรียน'!R57="มส","มส",IF('2.ชื่อนักเรียน'!R57="ร","ร",IF('2.ชื่อนักเรียน'!R57="ย้าย","ย้าย",IF($B192="","",IF(CL192="","",IF(CL192&gt;=75,"เชี่ยวชาญ",IF(CL192&gt;=65,"ชำนาญ",IF(CL192&gt;=55,"พัฒนา",IF(CL192&gt;=50,"เริ่มต้น","ไม่ผ่าน")))))))))</f>
        <v/>
      </c>
      <c r="CN192" s="1233" t="str">
        <f>IF($A$139&lt;&gt;"ชั้น"&amp;'01.ข้อมูลเบื้องต้น'!$H$2,"",IF(VLOOKUP($A192,'02.คีย์เทอม1'!$A$10:$GT$59,140,FALSE)="","",VLOOKUP($A192,'02.คีย์เทอม1'!$A$10:$GT$59,140,FALSE)))</f>
        <v/>
      </c>
      <c r="CO192" s="1233" t="str">
        <f>IF($A$139&lt;&gt;"ชั้น"&amp;'01.ข้อมูลเบื้องต้น'!$H$2,"",IF(VLOOKUP($A192,'03.คีย์เทอม2'!$A$10:$GT$59,140,FALSE)="","",VLOOKUP($A192,'03.คีย์เทอม2'!$A$10:$GT$59,140,FALSE)))</f>
        <v/>
      </c>
      <c r="CP192" s="1262" t="str">
        <f t="shared" si="158"/>
        <v/>
      </c>
      <c r="CQ192" s="1233" t="str">
        <f>IF('2.ชื่อนักเรียน'!R57="มส","มส",IF('2.ชื่อนักเรียน'!R57="ร","ร",IF('2.ชื่อนักเรียน'!R57="ย้าย","ย้าย",IF($B192="","",IF(CP192="","",IF(CP192&gt;=75,"เชี่ยวชาญ",IF(CP192&gt;=65,"ชำนาญ",IF(CP192&gt;=55,"พัฒนา",IF(CP192&gt;=50,"เริ่มต้น","ไม่ผ่าน")))))))))</f>
        <v/>
      </c>
      <c r="CR192" s="1233" t="str">
        <f>IF($A$139&lt;&gt;"ชั้น"&amp;'01.ข้อมูลเบื้องต้น'!$H$2,"",IF(VLOOKUP($A192,'02.คีย์เทอม1'!$A$10:$GT$59,145,FALSE)="","",VLOOKUP($A192,'02.คีย์เทอม1'!$A$10:$GT$59,145,FALSE)))</f>
        <v/>
      </c>
      <c r="CS192" s="1233" t="str">
        <f>IF($A$139&lt;&gt;"ชั้น"&amp;'01.ข้อมูลเบื้องต้น'!$H$2,"",IF(VLOOKUP($A192,'03.คีย์เทอม2'!$A$10:$GT$59,145,FALSE)="","",VLOOKUP($A192,'03.คีย์เทอม2'!$A$10:$GT$59,145,FALSE)))</f>
        <v/>
      </c>
      <c r="CT192" s="1262" t="str">
        <f t="shared" si="159"/>
        <v/>
      </c>
      <c r="CU192" s="1233" t="str">
        <f>IF('2.ชื่อนักเรียน'!R57="มส","มส",IF('2.ชื่อนักเรียน'!R57="ร","ร",IF('2.ชื่อนักเรียน'!R57="ย้าย","ย้าย",IF($B192="","",IF(CT192="","",IF(CT192&gt;=75,"เชี่ยวชาญ",IF(CT192&gt;=65,"ชำนาญ",IF(CT192&gt;=55,"พัฒนา",IF(CT192&gt;=50,"เริ่มต้น","ไม่ผ่าน")))))))))</f>
        <v/>
      </c>
      <c r="CV192" s="1233" t="str">
        <f>IF($A$139&lt;&gt;"ชั้น"&amp;'01.ข้อมูลเบื้องต้น'!$H$2,"",IF(VLOOKUP($A192,'02.คีย์เทอม1'!$A$10:$GT$59,150,FALSE)="","",VLOOKUP($A192,'02.คีย์เทอม1'!$A$10:$GT$59,150,FALSE)))</f>
        <v/>
      </c>
      <c r="CW192" s="1233" t="str">
        <f>IF($A$139&lt;&gt;"ชั้น"&amp;'01.ข้อมูลเบื้องต้น'!$H$2,"",IF(VLOOKUP($A192,'03.คีย์เทอม2'!$A$10:$GT$59,150,FALSE)="","",VLOOKUP($A192,'03.คีย์เทอม2'!$A$10:$GT$59,150,FALSE)))</f>
        <v/>
      </c>
      <c r="CX192" s="1262" t="str">
        <f t="shared" si="160"/>
        <v/>
      </c>
      <c r="CY192" s="1233" t="str">
        <f>IF('2.ชื่อนักเรียน'!R57="มส","มส",IF('2.ชื่อนักเรียน'!R57="ร","ร",IF('2.ชื่อนักเรียน'!R57="ย้าย","ย้าย",IF($B192="","",IF(CX192="","",IF(CX192&gt;=75,"เชี่ยวชาญ",IF(CX192&gt;=65,"ชำนาญ",IF(CX192&gt;=55,"พัฒนา",IF(CX192&gt;=50,"เริ่มต้น","ไม่ผ่าน")))))))))</f>
        <v/>
      </c>
      <c r="CZ192" s="1233" t="str">
        <f>IF($A$139&lt;&gt;"ชั้น"&amp;'01.ข้อมูลเบื้องต้น'!$H$2,"",IF(VLOOKUP($A192,'02.คีย์เทอม1'!$A$10:$GT$59,155,FALSE)="","",VLOOKUP($A192,'02.คีย์เทอม1'!$A$10:$GT$59,155,FALSE)))</f>
        <v/>
      </c>
      <c r="DA192" s="1233" t="str">
        <f>IF($A$139&lt;&gt;"ชั้น"&amp;'01.ข้อมูลเบื้องต้น'!$H$2,"",IF(VLOOKUP($A192,'03.คีย์เทอม2'!$A$10:$GT$59,155,FALSE)="","",VLOOKUP($A192,'03.คีย์เทอม2'!$A$10:$GT$59,155,FALSE)))</f>
        <v/>
      </c>
      <c r="DB192" s="1262" t="str">
        <f t="shared" si="161"/>
        <v/>
      </c>
      <c r="DC192" s="1233" t="str">
        <f>IF('2.ชื่อนักเรียน'!R57="มส","มส",IF('2.ชื่อนักเรียน'!R57="ร","ร",IF('2.ชื่อนักเรียน'!R57="ย้าย","ย้าย",IF($B192="","",IF(DB192="","",IF(DB192&gt;=75,"เชี่ยวชาญ",IF(DB192&gt;=65,"ชำนาญ",IF(DB192&gt;=55,"พัฒนา",IF(DB192&gt;=50,"เริ่มต้น","ไม่ผ่าน")))))))))</f>
        <v/>
      </c>
      <c r="DD192" s="1233" t="str">
        <f>IF($A$139&lt;&gt;"ชั้น"&amp;'01.ข้อมูลเบื้องต้น'!$H$2,"",IF(VLOOKUP($A192,'02.คีย์เทอม1'!$A$10:$GT$59,160,FALSE)="","",VLOOKUP($A192,'02.คีย์เทอม1'!$A$10:$GT$59,160,FALSE)))</f>
        <v/>
      </c>
      <c r="DE192" s="1233" t="str">
        <f>IF($A$139&lt;&gt;"ชั้น"&amp;'01.ข้อมูลเบื้องต้น'!$H$2,"",IF(VLOOKUP($A192,'03.คีย์เทอม2'!$A$10:$GT$59,160,FALSE)="","",VLOOKUP($A192,'03.คีย์เทอม2'!$A$10:$GT$59,160,FALSE)))</f>
        <v/>
      </c>
      <c r="DF192" s="1262" t="str">
        <f t="shared" si="162"/>
        <v/>
      </c>
      <c r="DG192" s="1233" t="str">
        <f>IF('2.ชื่อนักเรียน'!R57="มส","มส",IF('2.ชื่อนักเรียน'!R57="ร","ร",IF('2.ชื่อนักเรียน'!R57="ย้าย","ย้าย",IF($B192="","",IF(DF192="","",IF(DF192&gt;=75,"เชี่ยวชาญ",IF(DF192&gt;=65,"ชำนาญ",IF(DF192&gt;=55,"พัฒนา",IF(DF192&gt;=50,"เริ่มต้น","ไม่ผ่าน")))))))))</f>
        <v/>
      </c>
      <c r="DH192" s="1233" t="str">
        <f>IF($A$139&lt;&gt;"ชั้น"&amp;'01.ข้อมูลเบื้องต้น'!$H$2,"",IF(VLOOKUP($A192,'02.คีย์เทอม1'!$A$10:$GT$59,165,FALSE)="","",VLOOKUP($A192,'02.คีย์เทอม1'!$A$10:$GT$59,165,FALSE)))</f>
        <v/>
      </c>
      <c r="DI192" s="1233" t="str">
        <f>IF($A$139&lt;&gt;"ชั้น"&amp;'01.ข้อมูลเบื้องต้น'!$H$2,"",IF(VLOOKUP($A192,'03.คีย์เทอม2'!$A$10:$GT$59,165,FALSE)="","",VLOOKUP($A192,'03.คีย์เทอม2'!$A$10:$GT$59,165,FALSE)))</f>
        <v/>
      </c>
      <c r="DJ192" s="1262" t="str">
        <f t="shared" si="163"/>
        <v/>
      </c>
      <c r="DK192" s="1233" t="str">
        <f>IF('2.ชื่อนักเรียน'!R57="มส","มส",IF('2.ชื่อนักเรียน'!R57="ร","ร",IF('2.ชื่อนักเรียน'!R57="ย้าย","ย้าย",IF($B192="","",IF(DJ192="","",IF(DJ192&gt;=75,"เชี่ยวชาญ",IF(DJ192&gt;=65,"ชำนาญ",IF(DJ192&gt;=55,"พัฒนา",IF(DJ192&gt;=50,"เริ่มต้น","ไม่ผ่าน")))))))))</f>
        <v/>
      </c>
      <c r="DL192" s="1233" t="str">
        <f>IF($A$139&lt;&gt;"ชั้น"&amp;'01.ข้อมูลเบื้องต้น'!$H$2,"",IF(VLOOKUP($A192,'02.คีย์เทอม1'!$A$10:$GT$59,170,FALSE)="","",VLOOKUP($A192,'02.คีย์เทอม1'!$A$10:$GT$59,170,FALSE)))</f>
        <v/>
      </c>
      <c r="DM192" s="1233" t="str">
        <f>IF($A$139&lt;&gt;"ชั้น"&amp;'01.ข้อมูลเบื้องต้น'!$H$2,"",IF(VLOOKUP($A192,'03.คีย์เทอม2'!$A$10:$GT$59,170,FALSE)="","",VLOOKUP($A192,'03.คีย์เทอม2'!$A$10:$GT$59,170,FALSE)))</f>
        <v/>
      </c>
      <c r="DN192" s="1262" t="str">
        <f t="shared" si="164"/>
        <v/>
      </c>
      <c r="DO192" s="1233" t="str">
        <f>IF('2.ชื่อนักเรียน'!R57="มส","มส",IF('2.ชื่อนักเรียน'!R57="ร","ร",IF('2.ชื่อนักเรียน'!R57="ย้าย","ย้าย",IF($B192="","",IF(DN192="","",IF(DN192&gt;=75,"เชี่ยวชาญ",IF(DN192&gt;=65,"ชำนาญ",IF(DN192&gt;=55,"พัฒนา",IF(DN192&gt;=50,"เริ่มต้น","ไม่ผ่าน")))))))))</f>
        <v/>
      </c>
      <c r="DP192" s="1233" t="str">
        <f>IF($A$139&lt;&gt;"ชั้น"&amp;'01.ข้อมูลเบื้องต้น'!$H$2,"",IF(VLOOKUP($A192,'02.คีย์เทอม1'!$A$10:$GT$59,175,FALSE)="","",VLOOKUP($A192,'02.คีย์เทอม1'!$A$10:$GT$59,175,FALSE)))</f>
        <v/>
      </c>
      <c r="DQ192" s="1233" t="str">
        <f>IF($A$139&lt;&gt;"ชั้น"&amp;'01.ข้อมูลเบื้องต้น'!$H$2,"",IF(VLOOKUP($A192,'03.คีย์เทอม2'!$A$10:$GT$59,175,FALSE)="","",VLOOKUP($A192,'03.คีย์เทอม2'!$A$10:$GT$59,175,FALSE)))</f>
        <v/>
      </c>
      <c r="DR192" s="1262" t="str">
        <f t="shared" si="165"/>
        <v/>
      </c>
      <c r="DS192" s="1233" t="str">
        <f>IF('2.ชื่อนักเรียน'!R57="มส","มส",IF('2.ชื่อนักเรียน'!R57="ร","ร",IF('2.ชื่อนักเรียน'!R57="ย้าย","ย้าย",IF($B192="","",IF(DR192="","",IF(DR192&gt;=75,"เชี่ยวชาญ",IF(DR192&gt;=65,"ชำนาญ",IF(DR192&gt;=55,"พัฒนา",IF(DR192&gt;=50,"เริ่มต้น","ไม่ผ่าน")))))))))</f>
        <v/>
      </c>
      <c r="DT192" s="1233" t="str">
        <f>IF($A$139&lt;&gt;"ชั้น"&amp;'01.ข้อมูลเบื้องต้น'!$H$2,"",IF(VLOOKUP($A192,'02.คีย์เทอม1'!$A$10:$GT$59,180,FALSE)="","",VLOOKUP($A192,'02.คีย์เทอม1'!$A$10:$GT$59,180,FALSE)))</f>
        <v/>
      </c>
      <c r="DU192" s="1233" t="str">
        <f>IF($A$139&lt;&gt;"ชั้น"&amp;'01.ข้อมูลเบื้องต้น'!$H$2,"",IF(VLOOKUP($A192,'03.คีย์เทอม2'!$A$10:$GT$59,180,FALSE)="","",VLOOKUP($A192,'03.คีย์เทอม2'!$A$10:$GT$59,180,FALSE)))</f>
        <v/>
      </c>
      <c r="DV192" s="1262" t="str">
        <f t="shared" si="166"/>
        <v/>
      </c>
      <c r="DW192" s="1233" t="str">
        <f>IF('2.ชื่อนักเรียน'!R57="มส","มส",IF('2.ชื่อนักเรียน'!R57="ร","ร",IF('2.ชื่อนักเรียน'!R57="ย้าย","ย้าย",IF($B192="","",IF(DV192="","",IF(DV192&gt;=75,"เชี่ยวชาญ",IF(DV192&gt;=65,"ชำนาญ",IF(DV192&gt;=55,"พัฒนา",IF(DV192&gt;=50,"เริ่มต้น","ไม่ผ่าน")))))))))</f>
        <v/>
      </c>
    </row>
    <row r="193" spans="1:127" ht="16.8" customHeight="1">
      <c r="A193" s="1336">
        <v>48</v>
      </c>
      <c r="B193" s="1312" t="str">
        <f>IF('2.ชื่อนักเรียน'!C58="","",'2.ชื่อนักเรียน'!C58)</f>
        <v/>
      </c>
      <c r="C193" s="1313" t="str">
        <f>IF('2.ชื่อนักเรียน'!D58="","",'2.ชื่อนักเรียน'!D58)</f>
        <v/>
      </c>
      <c r="D193" s="1314" t="str">
        <f>IF($A$139&lt;&gt;"ชั้น"&amp;'01.ข้อมูลเบื้องต้น'!$H$2,"",IF(AK193="","",AK193))</f>
        <v/>
      </c>
      <c r="E193" s="1314" t="str">
        <f>IF($A$139&lt;&gt;"ชั้น"&amp;'01.ข้อมูลเบื้องต้น'!$H$2,"",IF(AO193="","",AO193))</f>
        <v/>
      </c>
      <c r="F193" s="1315" t="str">
        <f>IF($A$139&lt;&gt;"ชั้น"&amp;'01.ข้อมูลเบื้องต้น'!$H$2,"",IF(AS193="","",AS193))</f>
        <v/>
      </c>
      <c r="G193" s="1332" t="str">
        <f>IF($A$139&lt;&gt;"ชั้น"&amp;'01.ข้อมูลเบื้องต้น'!$H$2,"",IF(AW193="","",AW193))</f>
        <v/>
      </c>
      <c r="H193" s="1333" t="str">
        <f>IF($A$139&lt;&gt;"ชั้น"&amp;'01.ข้อมูลเบื้องต้น'!$H$2,"",IF(BA193="","",BA193))</f>
        <v/>
      </c>
      <c r="I193" s="1333" t="str">
        <f>IF($A$139&lt;&gt;"ชั้น"&amp;'01.ข้อมูลเบื้องต้น'!$H$2,"",IF(BE193="","",BE193))</f>
        <v/>
      </c>
      <c r="J193" s="1333" t="str">
        <f>IF($A$139&lt;&gt;"ชั้น"&amp;'01.ข้อมูลเบื้องต้น'!$H$2,"",IF(BI193="","",BI193))</f>
        <v/>
      </c>
      <c r="K193" s="1333" t="str">
        <f>IF($A$139&lt;&gt;"ชั้น"&amp;'01.ข้อมูลเบื้องต้น'!$H$2,"",IF(BM193="","",BM193))</f>
        <v/>
      </c>
      <c r="L193" s="1334" t="str">
        <f>IF($A$139&lt;&gt;"ชั้น"&amp;'01.ข้อมูลเบื้องต้น'!$H$2,"",IF(BO193="","",BO193))</f>
        <v/>
      </c>
      <c r="M193" s="1332" t="str">
        <f>IF($A$139&lt;&gt;"ชั้น"&amp;'01.ข้อมูลเบื้องต้น'!$H$2,"",IF(BS193="","",BS193))</f>
        <v/>
      </c>
      <c r="N193" s="1333" t="str">
        <f>IF($A$139&lt;&gt;"ชั้น"&amp;'01.ข้อมูลเบื้องต้น'!$H$2,"",IF(BW193="","",BW193))</f>
        <v/>
      </c>
      <c r="O193" s="1333" t="str">
        <f>IF($A$139&lt;&gt;"ชั้น"&amp;'01.ข้อมูลเบื้องต้น'!$H$2,"",IF(CA193="","",CA193))</f>
        <v/>
      </c>
      <c r="P193" s="1333" t="str">
        <f>IF($A$139&lt;&gt;"ชั้น"&amp;'01.ข้อมูลเบื้องต้น'!$H$2,"",IF(CE193="","",CE193))</f>
        <v/>
      </c>
      <c r="Q193" s="1333" t="str">
        <f>IF($A$139&lt;&gt;"ชั้น"&amp;'01.ข้อมูลเบื้องต้น'!$H$2,"",IF(CI193="","",CI193))</f>
        <v/>
      </c>
      <c r="R193" s="1333" t="str">
        <f>IF($A$139&lt;&gt;"ชั้น"&amp;'01.ข้อมูลเบื้องต้น'!$H$2,"",IF(CM193="","",CM193))</f>
        <v/>
      </c>
      <c r="S193" s="1333" t="str">
        <f>IF($A$139&lt;&gt;"ชั้น"&amp;'01.ข้อมูลเบื้องต้น'!$H$2,"",IF(CQ193="","",CQ193))</f>
        <v/>
      </c>
      <c r="T193" s="1333" t="str">
        <f>IF($A$139&lt;&gt;"ชั้น"&amp;'01.ข้อมูลเบื้องต้น'!$H$2,"",IF(CU193="","",CU193))</f>
        <v/>
      </c>
      <c r="U193" s="1333" t="str">
        <f>IF($A$139&lt;&gt;"ชั้น"&amp;'01.ข้อมูลเบื้องต้น'!$H$2,"",IF(CY193="","",CY193))</f>
        <v/>
      </c>
      <c r="V193" s="1333" t="str">
        <f>IF($A$139&lt;&gt;"ชั้น"&amp;'01.ข้อมูลเบื้องต้น'!$H$2,"",IF(DC193="","",DC193))</f>
        <v/>
      </c>
      <c r="W193" s="1333" t="str">
        <f>IF($A$139&lt;&gt;"ชั้น"&amp;'01.ข้อมูลเบื้องต้น'!$H$2,"",IF(DG193="","",DG193))</f>
        <v/>
      </c>
      <c r="X193" s="1333" t="str">
        <f>IF($A$139&lt;&gt;"ชั้น"&amp;'01.ข้อมูลเบื้องต้น'!$H$2,"",IF(DK193="","",DK193))</f>
        <v/>
      </c>
      <c r="Y193" s="1333" t="str">
        <f>IF($A$139&lt;&gt;"ชั้น"&amp;'01.ข้อมูลเบื้องต้น'!$H$2,"",IF(DO193="","",DO193))</f>
        <v/>
      </c>
      <c r="Z193" s="1333" t="str">
        <f>IF($A$139&lt;&gt;"ชั้น"&amp;'01.ข้อมูลเบื้องต้น'!$H$2,"",IF(DS193="","",DS193))</f>
        <v/>
      </c>
      <c r="AA193" s="1423" t="str">
        <f>IF($A$139&lt;&gt;"ชั้น"&amp;'01.ข้อมูลเบื้องต้น'!$H$2,"",IF(DW193="","",DW193))</f>
        <v/>
      </c>
      <c r="AB193" s="1330" t="str">
        <f>IF($A$139&lt;&gt;"ชั้น"&amp;'01.ข้อมูลเบื้องต้น'!$H$2,"",'7.พัฒนาผู้เรียน'!G58)</f>
        <v/>
      </c>
      <c r="AC193" s="1331" t="str">
        <f>IF($A$139&lt;&gt;"ชั้น"&amp;'01.ข้อมูลเบื้องต้น'!$H$2,"",'9.คุณลักษณะ'!I58)</f>
        <v/>
      </c>
      <c r="AH193" s="1233" t="str">
        <f>IF($A$139&lt;&gt;"ชั้น"&amp;'01.ข้อมูลเบื้องต้น'!$H$2,"",IF(VLOOKUP($A193,'02.คีย์เทอม1'!$A$10:$GT$59,189,FALSE)="","",VLOOKUP($A193,'02.คีย์เทอม1'!$A$10:$GT$59,189,FALSE)))</f>
        <v/>
      </c>
      <c r="AI193" s="1233" t="str">
        <f>IF($A$139&lt;&gt;"ชั้น"&amp;'01.ข้อมูลเบื้องต้น'!$H$2,"",IF(VLOOKUP($A193,'03.คีย์เทอม2'!$A$10:$GT$59,189,FALSE)="","",VLOOKUP($A193,'03.คีย์เทอม2'!$A$10:$GT$59,189,FALSE)))</f>
        <v/>
      </c>
      <c r="AJ193" s="1262" t="str">
        <f t="shared" si="120"/>
        <v/>
      </c>
      <c r="AK193" s="1233" t="str">
        <f>IF('2.ชื่อนักเรียน'!R58="มส","มส",IF('2.ชื่อนักเรียน'!R58="ร","ร",IF('2.ชื่อนักเรียน'!R58="ย้าย","ย้าย",IF($B193="","",IF(AJ193="","",IF(AJ193&gt;=75,"เชี่ยวชาญ",IF(AJ193&gt;=65,"ชำนาญ",IF(AJ193&gt;=55,"พัฒนา",IF(AJ193&gt;=50,"เริ่มต้น","ไม่ผ่าน")))))))))</f>
        <v/>
      </c>
      <c r="AL193" s="1233" t="str">
        <f>IF($A$139&lt;&gt;"ชั้น"&amp;'01.ข้อมูลเบื้องต้น'!$H$2,"",IF(VLOOKUP($A193,'02.คีย์เทอม1'!$A$10:$GT$59,193,FALSE)="","",VLOOKUP($A193,'02.คีย์เทอม1'!$A$10:$GT$59,193,FALSE)))</f>
        <v/>
      </c>
      <c r="AM193" s="1233" t="str">
        <f>IF($A$139&lt;&gt;"ชั้น"&amp;'01.ข้อมูลเบื้องต้น'!$H$2,"",IF(VLOOKUP($A193,'03.คีย์เทอม2'!$A$10:$GT$59,193,FALSE)="","",VLOOKUP($A193,'03.คีย์เทอม2'!$A$10:$GT$59,193,FALSE)))</f>
        <v/>
      </c>
      <c r="AN193" s="1262" t="str">
        <f t="shared" si="144"/>
        <v/>
      </c>
      <c r="AO193" s="1233" t="str">
        <f>IF('2.ชื่อนักเรียน'!R58="มส","มส",IF('2.ชื่อนักเรียน'!R58="ร","ร",IF('2.ชื่อนักเรียน'!R58="ย้าย","ย้าย",IF($B193="","",IF(AN193="","",IF(AN193&gt;=75,"เชี่ยวชาญ",IF(AN193&gt;=65,"ชำนาญ",IF(AN193&gt;=55,"พัฒนา",IF(AN193&gt;=50,"เริ่มต้น","ไม่ผ่าน")))))))))</f>
        <v/>
      </c>
      <c r="AP193" s="1233" t="str">
        <f>IF($A$139&lt;&gt;"ชั้น"&amp;'01.ข้อมูลเบื้องต้น'!$H$2,"",IF(VLOOKUP($A193,'02.คีย์เทอม1'!$A$10:$GT$59,195,FALSE)="","",VLOOKUP($A193,'02.คีย์เทอม1'!$A$10:$GT$59,195,FALSE)))</f>
        <v/>
      </c>
      <c r="AQ193" s="1233" t="str">
        <f>IF($A$139&lt;&gt;"ชั้น"&amp;'01.ข้อมูลเบื้องต้น'!$H$2,"",IF(VLOOKUP($A193,'03.คีย์เทอม2'!$A$10:$GT$59,195,FALSE)="","",VLOOKUP($A193,'03.คีย์เทอม2'!$A$10:$GT$59,195,FALSE)))</f>
        <v/>
      </c>
      <c r="AR193" s="1262" t="str">
        <f t="shared" si="145"/>
        <v/>
      </c>
      <c r="AS193" s="1233" t="str">
        <f>IF('2.ชื่อนักเรียน'!R58="มส","มส",IF('2.ชื่อนักเรียน'!R58="ร","ร",IF('2.ชื่อนักเรียน'!R58="ย้าย","ย้าย",IF($B193="","",IF(AR193="","",IF(AR193&gt;=75,"เชี่ยวชาญ",IF(AR193&gt;=65,"ชำนาญ",IF(AR193&gt;=55,"พัฒนา",IF(AR193&gt;=50,"เริ่มต้น","ไม่ผ่าน")))))))))</f>
        <v/>
      </c>
      <c r="AT193" s="1233" t="str">
        <f>IF($A$139&lt;&gt;"ชั้น"&amp;'01.ข้อมูลเบื้องต้น'!$H$2,"",IF(VLOOKUP($A193,'02.คีย์เทอม1'!$A$10:$GT$59,196,FALSE)="","",VLOOKUP($A193,'02.คีย์เทอม1'!$A$10:$GT$59,196,FALSE)))</f>
        <v/>
      </c>
      <c r="AU193" s="1233" t="str">
        <f>IF($A$139&lt;&gt;"ชั้น"&amp;'01.ข้อมูลเบื้องต้น'!$H$2,"",IF(VLOOKUP($A193,'03.คีย์เทอม2'!$A$10:$GT$59,196,FALSE)="","",VLOOKUP($A193,'03.คีย์เทอม2'!$A$10:$GT$59,196,FALSE)))</f>
        <v/>
      </c>
      <c r="AV193" s="1262" t="str">
        <f t="shared" si="146"/>
        <v/>
      </c>
      <c r="AW193" s="1233" t="str">
        <f>IF('2.ชื่อนักเรียน'!R58="มส","มส",IF('2.ชื่อนักเรียน'!R58="ร","ร",IF('2.ชื่อนักเรียน'!R58="ย้าย","ย้าย",IF($B193="","",IF(AV193="","",IF(AV193&gt;=75,"เชี่ยวชาญ",IF(AV193&gt;=65,"ชำนาญ",IF(AV193&gt;=55,"พัฒนา",IF(AV193&gt;=50,"เริ่มต้น","ไม่ผ่าน")))))))))</f>
        <v/>
      </c>
      <c r="AX193" s="1233" t="str">
        <f>IF($A$139&lt;&gt;"ชั้น"&amp;'01.ข้อมูลเบื้องต้น'!$H$2,"",IF(VLOOKUP($A193,'02.คีย์เทอม1'!$A$10:$GT$59,197,FALSE)="","",VLOOKUP($A193,'02.คีย์เทอม1'!$A$10:$GT$59,197,FALSE)))</f>
        <v/>
      </c>
      <c r="AY193" s="1233" t="str">
        <f>IF($A$139&lt;&gt;"ชั้น"&amp;'01.ข้อมูลเบื้องต้น'!$H$2,"",IF(VLOOKUP($A193,'03.คีย์เทอม2'!$A$10:$GT$59,197,FALSE)="","",VLOOKUP($A193,'03.คีย์เทอม2'!$A$10:$GT$59,197,FALSE)))</f>
        <v/>
      </c>
      <c r="AZ193" s="1262" t="str">
        <f t="shared" si="147"/>
        <v/>
      </c>
      <c r="BA193" s="1233" t="str">
        <f>IF('2.ชื่อนักเรียน'!R58="มส","มส",IF('2.ชื่อนักเรียน'!R58="ร","ร",IF('2.ชื่อนักเรียน'!R58="ย้าย","ย้าย",IF($B193="","",IF(AZ193="","",IF(AZ193&gt;=75,"เชี่ยวชาญ",IF(AZ193&gt;=65,"ชำนาญ",IF(AZ193&gt;=55,"พัฒนา",IF(AZ193&gt;=50,"เริ่มต้น","ไม่ผ่าน")))))))))</f>
        <v/>
      </c>
      <c r="BB193" s="1233" t="str">
        <f>IF($A$139&lt;&gt;"ชั้น"&amp;'01.ข้อมูลเบื้องต้น'!$H$2,"",IF(VLOOKUP($A193,'02.คีย์เทอม1'!$A$10:$GT$59,198,FALSE)="","",VLOOKUP($A193,'02.คีย์เทอม1'!$A$10:$GT$59,198,FALSE)))</f>
        <v/>
      </c>
      <c r="BC193" s="1233" t="str">
        <f>IF($A$139&lt;&gt;"ชั้น"&amp;'01.ข้อมูลเบื้องต้น'!$H$2,"",IF(VLOOKUP($A193,'03.คีย์เทอม2'!$A$10:$GT$59,198,FALSE)="","",VLOOKUP($A193,'03.คีย์เทอม2'!$A$10:$GT$59,198,FALSE)))</f>
        <v/>
      </c>
      <c r="BD193" s="1262" t="str">
        <f t="shared" si="148"/>
        <v/>
      </c>
      <c r="BE193" s="1233" t="str">
        <f>IF('2.ชื่อนักเรียน'!R58="มส","มส",IF('2.ชื่อนักเรียน'!R58="ร","ร",IF('2.ชื่อนักเรียน'!R58="ย้าย","ย้าย",IF($B193="","",IF(BD193="","",IF(BD193&gt;=75,"เชี่ยวชาญ",IF(BD193&gt;=65,"ชำนาญ",IF(BD193&gt;=55,"พัฒนา",IF(BD193&gt;=50,"เริ่มต้น","ไม่ผ่าน")))))))))</f>
        <v/>
      </c>
      <c r="BF193" s="1233" t="str">
        <f>IF($A$139&lt;&gt;"ชั้น"&amp;'01.ข้อมูลเบื้องต้น'!$H$2,"",IF(VLOOKUP($A193,'02.คีย์เทอม1'!$A$10:$GT$59,199,FALSE)="","",VLOOKUP($A193,'02.คีย์เทอม1'!$A$10:$GT$59,199,FALSE)))</f>
        <v/>
      </c>
      <c r="BG193" s="1233" t="str">
        <f>IF($A$139&lt;&gt;"ชั้น"&amp;'01.ข้อมูลเบื้องต้น'!$H$2,"",IF(VLOOKUP($A193,'03.คีย์เทอม2'!$A$10:$GT$59,199,FALSE)="","",VLOOKUP($A193,'03.คีย์เทอม2'!$A$10:$GT$59,199,FALSE)))</f>
        <v/>
      </c>
      <c r="BH193" s="1262" t="str">
        <f t="shared" si="149"/>
        <v/>
      </c>
      <c r="BI193" s="1233" t="str">
        <f>IF('2.ชื่อนักเรียน'!R58="มส","มส",IF('2.ชื่อนักเรียน'!R58="ร","ร",IF('2.ชื่อนักเรียน'!R58="ย้าย","ย้าย",IF($B193="","",IF(BH193="","",IF(BH193&gt;=75,"เชี่ยวชาญ",IF(BH193&gt;=65,"ชำนาญ",IF(BH193&gt;=55,"พัฒนา",IF(BH193&gt;=50,"เริ่มต้น","ไม่ผ่าน")))))))))</f>
        <v/>
      </c>
      <c r="BJ193" s="1233" t="str">
        <f>IF($A$139&lt;&gt;"ชั้น"&amp;'01.ข้อมูลเบื้องต้น'!$H$2,"",IF(VLOOKUP($A193,'02.คีย์เทอม1'!$A$10:$GT$59,200,FALSE)="","",VLOOKUP($A193,'02.คีย์เทอม1'!$A$10:$GT$59,200,FALSE)))</f>
        <v/>
      </c>
      <c r="BK193" s="1233" t="str">
        <f>IF($A$139&lt;&gt;"ชั้น"&amp;'01.ข้อมูลเบื้องต้น'!$H$2,"",IF(VLOOKUP($A193,'03.คีย์เทอม2'!$A$10:$GT$59,200,FALSE)="","",VLOOKUP($A193,'03.คีย์เทอม2'!$A$10:$GT$59,200,FALSE)))</f>
        <v/>
      </c>
      <c r="BL193" s="1262" t="str">
        <f t="shared" si="150"/>
        <v/>
      </c>
      <c r="BM193" s="1233" t="str">
        <f>IF('2.ชื่อนักเรียน'!R58="มส","มส",IF('2.ชื่อนักเรียน'!R58="ร","ร",IF('2.ชื่อนักเรียน'!R58="ย้าย","ย้าย",IF($B193="","",IF(BL193="","",IF(BL193&gt;=75,"เชี่ยวชาญ",IF(BL193&gt;=65,"ชำนาญ",IF(BL193&gt;=55,"พัฒนา",IF(BL193&gt;=50,"เริ่มต้น","ไม่ผ่าน")))))))))</f>
        <v/>
      </c>
      <c r="BN193" s="1262" t="str">
        <f t="shared" si="151"/>
        <v/>
      </c>
      <c r="BO193" s="1233" t="str">
        <f>IF('2.ชื่อนักเรียน'!R58="มส","มส",IF('2.ชื่อนักเรียน'!R58="ร","ร",IF('2.ชื่อนักเรียน'!R58="ย้าย","ย้าย",IF($B193="","",IF(BN193="","",IF(BN193&gt;=75,"เชี่ยวชาญ",IF(BN193&gt;=65,"ชำนาญ",IF(BN193&gt;=55,"พัฒนา",IF(BN193&gt;=50,"เริ่มต้น","ไม่ผ่าน")))))))))</f>
        <v/>
      </c>
      <c r="BP193" s="1233" t="str">
        <f>IF($A$139&lt;&gt;"ชั้น"&amp;'01.ข้อมูลเบื้องต้น'!$H$2,"",IF(VLOOKUP($A193,'02.คีย์เทอม1'!$A$10:$GT$59,110,FALSE)="","",VLOOKUP($A193,'02.คีย์เทอม1'!$A$10:$GT$59,110,FALSE)))</f>
        <v/>
      </c>
      <c r="BQ193" s="1233" t="str">
        <f>IF($A$139&lt;&gt;"ชั้น"&amp;'01.ข้อมูลเบื้องต้น'!$H$2,"",IF(VLOOKUP($A193,'03.คีย์เทอม2'!$A$10:$GT$59,110,FALSE)="","",VLOOKUP($A193,'03.คีย์เทอม2'!$A$10:$GT$59,110,FALSE)))</f>
        <v/>
      </c>
      <c r="BR193" s="1262" t="str">
        <f t="shared" si="152"/>
        <v/>
      </c>
      <c r="BS193" s="1233" t="str">
        <f>IF('2.ชื่อนักเรียน'!R58="มส","มส",IF('2.ชื่อนักเรียน'!R58="ร","ร",IF('2.ชื่อนักเรียน'!R58="ย้าย","ย้าย",IF($B193="","",IF(BR193="","",IF(BR193&gt;=75,"เชี่ยวชาญ",IF(BR193&gt;=65,"ชำนาญ",IF(BR193&gt;=55,"พัฒนา",IF(BR193&gt;=50,"เริ่มต้น","ไม่ผ่าน")))))))))</f>
        <v/>
      </c>
      <c r="BT193" s="1233" t="str">
        <f>IF($A$139&lt;&gt;"ชั้น"&amp;'01.ข้อมูลเบื้องต้น'!$H$2,"",IF(VLOOKUP($A193,'02.คีย์เทอม1'!$A$10:$GT$59,115,FALSE)="","",VLOOKUP($A193,'02.คีย์เทอม1'!$A$10:$GT$59,115,FALSE)))</f>
        <v/>
      </c>
      <c r="BU193" s="1233" t="str">
        <f>IF($A$139&lt;&gt;"ชั้น"&amp;'01.ข้อมูลเบื้องต้น'!$H$2,"",IF(VLOOKUP($A193,'03.คีย์เทอม2'!$A$10:$GT$59,115,FALSE)="","",VLOOKUP($A193,'03.คีย์เทอม2'!$A$10:$GT$59,115,FALSE)))</f>
        <v/>
      </c>
      <c r="BV193" s="1262" t="str">
        <f t="shared" si="153"/>
        <v/>
      </c>
      <c r="BW193" s="1233" t="str">
        <f>IF('2.ชื่อนักเรียน'!R58="มส","มส",IF('2.ชื่อนักเรียน'!R58="ร","ร",IF('2.ชื่อนักเรียน'!R58="ย้าย","ย้าย",IF($B193="","",IF(BV193="","",IF(BV193&gt;=75,"เชี่ยวชาญ",IF(BV193&gt;=65,"ชำนาญ",IF(BV193&gt;=55,"พัฒนา",IF(BV193&gt;=50,"เริ่มต้น","ไม่ผ่าน")))))))))</f>
        <v/>
      </c>
      <c r="BX193" s="1233" t="str">
        <f>IF($A$139&lt;&gt;"ชั้น"&amp;'01.ข้อมูลเบื้องต้น'!$H$2,"",IF(VLOOKUP($A193,'02.คีย์เทอม1'!$A$10:$GT$59,120,FALSE)="","",VLOOKUP($A193,'02.คีย์เทอม1'!$A$10:$GT$59,120,FALSE)))</f>
        <v/>
      </c>
      <c r="BY193" s="1233" t="str">
        <f>IF($A$139&lt;&gt;"ชั้น"&amp;'01.ข้อมูลเบื้องต้น'!$H$2,"",IF(VLOOKUP($A193,'03.คีย์เทอม2'!$A$10:$GT$59,120,FALSE)="","",VLOOKUP($A193,'03.คีย์เทอม2'!$A$10:$GT$59,120,FALSE)))</f>
        <v/>
      </c>
      <c r="BZ193" s="1262" t="str">
        <f t="shared" si="154"/>
        <v/>
      </c>
      <c r="CA193" s="1233" t="str">
        <f>IF('2.ชื่อนักเรียน'!R58="มส","มส",IF('2.ชื่อนักเรียน'!R58="ร","ร",IF('2.ชื่อนักเรียน'!R58="ย้าย","ย้าย",IF($B193="","",IF(BZ193="","",IF(BZ193&gt;=75,"เชี่ยวชาญ",IF(BZ193&gt;=65,"ชำนาญ",IF(BZ193&gt;=55,"พัฒนา",IF(BZ193&gt;=50,"เริ่มต้น","ไม่ผ่าน")))))))))</f>
        <v/>
      </c>
      <c r="CB193" s="1233" t="str">
        <f>IF($A$139&lt;&gt;"ชั้น"&amp;'01.ข้อมูลเบื้องต้น'!$H$2,"",IF(VLOOKUP($A193,'02.คีย์เทอม1'!$A$10:$GT$59,125,FALSE)="","",VLOOKUP($A193,'02.คีย์เทอม1'!$A$10:$GT$59,125,FALSE)))</f>
        <v/>
      </c>
      <c r="CC193" s="1233" t="str">
        <f>IF($A$139&lt;&gt;"ชั้น"&amp;'01.ข้อมูลเบื้องต้น'!$H$2,"",IF(VLOOKUP($A193,'03.คีย์เทอม2'!$A$10:$GT$59,125,FALSE)="","",VLOOKUP($A193,'03.คีย์เทอม2'!$A$10:$GT$59,125,FALSE)))</f>
        <v/>
      </c>
      <c r="CD193" s="1262" t="str">
        <f t="shared" si="155"/>
        <v/>
      </c>
      <c r="CE193" s="1233" t="str">
        <f>IF('2.ชื่อนักเรียน'!R58="มส","มส",IF('2.ชื่อนักเรียน'!R58="ร","ร",IF('2.ชื่อนักเรียน'!R58="ย้าย","ย้าย",IF($B193="","",IF(CD193="","",IF(CD193&gt;=75,"เชี่ยวชาญ",IF(CD193&gt;=65,"ชำนาญ",IF(CD193&gt;=55,"พัฒนา",IF(CD193&gt;=50,"เริ่มต้น","ไม่ผ่าน")))))))))</f>
        <v/>
      </c>
      <c r="CF193" s="1233" t="str">
        <f>IF($A$139&lt;&gt;"ชั้น"&amp;'01.ข้อมูลเบื้องต้น'!$H$2,"",IF(VLOOKUP($A193,'02.คีย์เทอม1'!$A$10:$GT$59,130,FALSE)="","",VLOOKUP($A193,'02.คีย์เทอม1'!$A$10:$GT$59,130,FALSE)))</f>
        <v/>
      </c>
      <c r="CG193" s="1233" t="str">
        <f>IF($A$139&lt;&gt;"ชั้น"&amp;'01.ข้อมูลเบื้องต้น'!$H$2,"",IF(VLOOKUP($A193,'03.คีย์เทอม2'!$A$10:$GT$59,130,FALSE)="","",VLOOKUP($A193,'03.คีย์เทอม2'!$A$10:$GT$59,130,FALSE)))</f>
        <v/>
      </c>
      <c r="CH193" s="1262" t="str">
        <f t="shared" si="156"/>
        <v/>
      </c>
      <c r="CI193" s="1233" t="str">
        <f>IF('2.ชื่อนักเรียน'!R58="มส","มส",IF('2.ชื่อนักเรียน'!R58="ร","ร",IF('2.ชื่อนักเรียน'!R58="ย้าย","ย้าย",IF($B193="","",IF(CH193="","",IF(CH193&gt;=75,"เชี่ยวชาญ",IF(CH193&gt;=65,"ชำนาญ",IF(CH193&gt;=55,"พัฒนา",IF(CH193&gt;=50,"เริ่มต้น","ไม่ผ่าน")))))))))</f>
        <v/>
      </c>
      <c r="CJ193" s="1233" t="str">
        <f>IF($A$139&lt;&gt;"ชั้น"&amp;'01.ข้อมูลเบื้องต้น'!$H$2,"",IF(VLOOKUP($A193,'02.คีย์เทอม1'!$A$10:$GT$59,135,FALSE)="","",VLOOKUP($A193,'02.คีย์เทอม1'!$A$10:$GT$59,135,FALSE)))</f>
        <v/>
      </c>
      <c r="CK193" s="1233" t="str">
        <f>IF($A$139&lt;&gt;"ชั้น"&amp;'01.ข้อมูลเบื้องต้น'!$H$2,"",IF(VLOOKUP($A193,'03.คีย์เทอม2'!$A$10:$GT$59,135,FALSE)="","",VLOOKUP($A193,'03.คีย์เทอม2'!$A$10:$GT$59,135,FALSE)))</f>
        <v/>
      </c>
      <c r="CL193" s="1262" t="str">
        <f t="shared" si="157"/>
        <v/>
      </c>
      <c r="CM193" s="1233" t="str">
        <f>IF('2.ชื่อนักเรียน'!R58="มส","มส",IF('2.ชื่อนักเรียน'!R58="ร","ร",IF('2.ชื่อนักเรียน'!R58="ย้าย","ย้าย",IF($B193="","",IF(CL193="","",IF(CL193&gt;=75,"เชี่ยวชาญ",IF(CL193&gt;=65,"ชำนาญ",IF(CL193&gt;=55,"พัฒนา",IF(CL193&gt;=50,"เริ่มต้น","ไม่ผ่าน")))))))))</f>
        <v/>
      </c>
      <c r="CN193" s="1233" t="str">
        <f>IF($A$139&lt;&gt;"ชั้น"&amp;'01.ข้อมูลเบื้องต้น'!$H$2,"",IF(VLOOKUP($A193,'02.คีย์เทอม1'!$A$10:$GT$59,140,FALSE)="","",VLOOKUP($A193,'02.คีย์เทอม1'!$A$10:$GT$59,140,FALSE)))</f>
        <v/>
      </c>
      <c r="CO193" s="1233" t="str">
        <f>IF($A$139&lt;&gt;"ชั้น"&amp;'01.ข้อมูลเบื้องต้น'!$H$2,"",IF(VLOOKUP($A193,'03.คีย์เทอม2'!$A$10:$GT$59,140,FALSE)="","",VLOOKUP($A193,'03.คีย์เทอม2'!$A$10:$GT$59,140,FALSE)))</f>
        <v/>
      </c>
      <c r="CP193" s="1262" t="str">
        <f t="shared" si="158"/>
        <v/>
      </c>
      <c r="CQ193" s="1233" t="str">
        <f>IF('2.ชื่อนักเรียน'!R58="มส","มส",IF('2.ชื่อนักเรียน'!R58="ร","ร",IF('2.ชื่อนักเรียน'!R58="ย้าย","ย้าย",IF($B193="","",IF(CP193="","",IF(CP193&gt;=75,"เชี่ยวชาญ",IF(CP193&gt;=65,"ชำนาญ",IF(CP193&gt;=55,"พัฒนา",IF(CP193&gt;=50,"เริ่มต้น","ไม่ผ่าน")))))))))</f>
        <v/>
      </c>
      <c r="CR193" s="1233" t="str">
        <f>IF($A$139&lt;&gt;"ชั้น"&amp;'01.ข้อมูลเบื้องต้น'!$H$2,"",IF(VLOOKUP($A193,'02.คีย์เทอม1'!$A$10:$GT$59,145,FALSE)="","",VLOOKUP($A193,'02.คีย์เทอม1'!$A$10:$GT$59,145,FALSE)))</f>
        <v/>
      </c>
      <c r="CS193" s="1233" t="str">
        <f>IF($A$139&lt;&gt;"ชั้น"&amp;'01.ข้อมูลเบื้องต้น'!$H$2,"",IF(VLOOKUP($A193,'03.คีย์เทอม2'!$A$10:$GT$59,145,FALSE)="","",VLOOKUP($A193,'03.คีย์เทอม2'!$A$10:$GT$59,145,FALSE)))</f>
        <v/>
      </c>
      <c r="CT193" s="1262" t="str">
        <f t="shared" si="159"/>
        <v/>
      </c>
      <c r="CU193" s="1233" t="str">
        <f>IF('2.ชื่อนักเรียน'!R58="มส","มส",IF('2.ชื่อนักเรียน'!R58="ร","ร",IF('2.ชื่อนักเรียน'!R58="ย้าย","ย้าย",IF($B193="","",IF(CT193="","",IF(CT193&gt;=75,"เชี่ยวชาญ",IF(CT193&gt;=65,"ชำนาญ",IF(CT193&gt;=55,"พัฒนา",IF(CT193&gt;=50,"เริ่มต้น","ไม่ผ่าน")))))))))</f>
        <v/>
      </c>
      <c r="CV193" s="1233" t="str">
        <f>IF($A$139&lt;&gt;"ชั้น"&amp;'01.ข้อมูลเบื้องต้น'!$H$2,"",IF(VLOOKUP($A193,'02.คีย์เทอม1'!$A$10:$GT$59,150,FALSE)="","",VLOOKUP($A193,'02.คีย์เทอม1'!$A$10:$GT$59,150,FALSE)))</f>
        <v/>
      </c>
      <c r="CW193" s="1233" t="str">
        <f>IF($A$139&lt;&gt;"ชั้น"&amp;'01.ข้อมูลเบื้องต้น'!$H$2,"",IF(VLOOKUP($A193,'03.คีย์เทอม2'!$A$10:$GT$59,150,FALSE)="","",VLOOKUP($A193,'03.คีย์เทอม2'!$A$10:$GT$59,150,FALSE)))</f>
        <v/>
      </c>
      <c r="CX193" s="1262" t="str">
        <f t="shared" si="160"/>
        <v/>
      </c>
      <c r="CY193" s="1233" t="str">
        <f>IF('2.ชื่อนักเรียน'!R58="มส","มส",IF('2.ชื่อนักเรียน'!R58="ร","ร",IF('2.ชื่อนักเรียน'!R58="ย้าย","ย้าย",IF($B193="","",IF(CX193="","",IF(CX193&gt;=75,"เชี่ยวชาญ",IF(CX193&gt;=65,"ชำนาญ",IF(CX193&gt;=55,"พัฒนา",IF(CX193&gt;=50,"เริ่มต้น","ไม่ผ่าน")))))))))</f>
        <v/>
      </c>
      <c r="CZ193" s="1233" t="str">
        <f>IF($A$139&lt;&gt;"ชั้น"&amp;'01.ข้อมูลเบื้องต้น'!$H$2,"",IF(VLOOKUP($A193,'02.คีย์เทอม1'!$A$10:$GT$59,155,FALSE)="","",VLOOKUP($A193,'02.คีย์เทอม1'!$A$10:$GT$59,155,FALSE)))</f>
        <v/>
      </c>
      <c r="DA193" s="1233" t="str">
        <f>IF($A$139&lt;&gt;"ชั้น"&amp;'01.ข้อมูลเบื้องต้น'!$H$2,"",IF(VLOOKUP($A193,'03.คีย์เทอม2'!$A$10:$GT$59,155,FALSE)="","",VLOOKUP($A193,'03.คีย์เทอม2'!$A$10:$GT$59,155,FALSE)))</f>
        <v/>
      </c>
      <c r="DB193" s="1262" t="str">
        <f t="shared" si="161"/>
        <v/>
      </c>
      <c r="DC193" s="1233" t="str">
        <f>IF('2.ชื่อนักเรียน'!R58="มส","มส",IF('2.ชื่อนักเรียน'!R58="ร","ร",IF('2.ชื่อนักเรียน'!R58="ย้าย","ย้าย",IF($B193="","",IF(DB193="","",IF(DB193&gt;=75,"เชี่ยวชาญ",IF(DB193&gt;=65,"ชำนาญ",IF(DB193&gt;=55,"พัฒนา",IF(DB193&gt;=50,"เริ่มต้น","ไม่ผ่าน")))))))))</f>
        <v/>
      </c>
      <c r="DD193" s="1233" t="str">
        <f>IF($A$139&lt;&gt;"ชั้น"&amp;'01.ข้อมูลเบื้องต้น'!$H$2,"",IF(VLOOKUP($A193,'02.คีย์เทอม1'!$A$10:$GT$59,160,FALSE)="","",VLOOKUP($A193,'02.คีย์เทอม1'!$A$10:$GT$59,160,FALSE)))</f>
        <v/>
      </c>
      <c r="DE193" s="1233" t="str">
        <f>IF($A$139&lt;&gt;"ชั้น"&amp;'01.ข้อมูลเบื้องต้น'!$H$2,"",IF(VLOOKUP($A193,'03.คีย์เทอม2'!$A$10:$GT$59,160,FALSE)="","",VLOOKUP($A193,'03.คีย์เทอม2'!$A$10:$GT$59,160,FALSE)))</f>
        <v/>
      </c>
      <c r="DF193" s="1262" t="str">
        <f t="shared" si="162"/>
        <v/>
      </c>
      <c r="DG193" s="1233" t="str">
        <f>IF('2.ชื่อนักเรียน'!R58="มส","มส",IF('2.ชื่อนักเรียน'!R58="ร","ร",IF('2.ชื่อนักเรียน'!R58="ย้าย","ย้าย",IF($B193="","",IF(DF193="","",IF(DF193&gt;=75,"เชี่ยวชาญ",IF(DF193&gt;=65,"ชำนาญ",IF(DF193&gt;=55,"พัฒนา",IF(DF193&gt;=50,"เริ่มต้น","ไม่ผ่าน")))))))))</f>
        <v/>
      </c>
      <c r="DH193" s="1233" t="str">
        <f>IF($A$139&lt;&gt;"ชั้น"&amp;'01.ข้อมูลเบื้องต้น'!$H$2,"",IF(VLOOKUP($A193,'02.คีย์เทอม1'!$A$10:$GT$59,165,FALSE)="","",VLOOKUP($A193,'02.คีย์เทอม1'!$A$10:$GT$59,165,FALSE)))</f>
        <v/>
      </c>
      <c r="DI193" s="1233" t="str">
        <f>IF($A$139&lt;&gt;"ชั้น"&amp;'01.ข้อมูลเบื้องต้น'!$H$2,"",IF(VLOOKUP($A193,'03.คีย์เทอม2'!$A$10:$GT$59,165,FALSE)="","",VLOOKUP($A193,'03.คีย์เทอม2'!$A$10:$GT$59,165,FALSE)))</f>
        <v/>
      </c>
      <c r="DJ193" s="1262" t="str">
        <f t="shared" si="163"/>
        <v/>
      </c>
      <c r="DK193" s="1233" t="str">
        <f>IF('2.ชื่อนักเรียน'!R58="มส","มส",IF('2.ชื่อนักเรียน'!R58="ร","ร",IF('2.ชื่อนักเรียน'!R58="ย้าย","ย้าย",IF($B193="","",IF(DJ193="","",IF(DJ193&gt;=75,"เชี่ยวชาญ",IF(DJ193&gt;=65,"ชำนาญ",IF(DJ193&gt;=55,"พัฒนา",IF(DJ193&gt;=50,"เริ่มต้น","ไม่ผ่าน")))))))))</f>
        <v/>
      </c>
      <c r="DL193" s="1233" t="str">
        <f>IF($A$139&lt;&gt;"ชั้น"&amp;'01.ข้อมูลเบื้องต้น'!$H$2,"",IF(VLOOKUP($A193,'02.คีย์เทอม1'!$A$10:$GT$59,170,FALSE)="","",VLOOKUP($A193,'02.คีย์เทอม1'!$A$10:$GT$59,170,FALSE)))</f>
        <v/>
      </c>
      <c r="DM193" s="1233" t="str">
        <f>IF($A$139&lt;&gt;"ชั้น"&amp;'01.ข้อมูลเบื้องต้น'!$H$2,"",IF(VLOOKUP($A193,'03.คีย์เทอม2'!$A$10:$GT$59,170,FALSE)="","",VLOOKUP($A193,'03.คีย์เทอม2'!$A$10:$GT$59,170,FALSE)))</f>
        <v/>
      </c>
      <c r="DN193" s="1262" t="str">
        <f t="shared" si="164"/>
        <v/>
      </c>
      <c r="DO193" s="1233" t="str">
        <f>IF('2.ชื่อนักเรียน'!R58="มส","มส",IF('2.ชื่อนักเรียน'!R58="ร","ร",IF('2.ชื่อนักเรียน'!R58="ย้าย","ย้าย",IF($B193="","",IF(DN193="","",IF(DN193&gt;=75,"เชี่ยวชาญ",IF(DN193&gt;=65,"ชำนาญ",IF(DN193&gt;=55,"พัฒนา",IF(DN193&gt;=50,"เริ่มต้น","ไม่ผ่าน")))))))))</f>
        <v/>
      </c>
      <c r="DP193" s="1233" t="str">
        <f>IF($A$139&lt;&gt;"ชั้น"&amp;'01.ข้อมูลเบื้องต้น'!$H$2,"",IF(VLOOKUP($A193,'02.คีย์เทอม1'!$A$10:$GT$59,175,FALSE)="","",VLOOKUP($A193,'02.คีย์เทอม1'!$A$10:$GT$59,175,FALSE)))</f>
        <v/>
      </c>
      <c r="DQ193" s="1233" t="str">
        <f>IF($A$139&lt;&gt;"ชั้น"&amp;'01.ข้อมูลเบื้องต้น'!$H$2,"",IF(VLOOKUP($A193,'03.คีย์เทอม2'!$A$10:$GT$59,175,FALSE)="","",VLOOKUP($A193,'03.คีย์เทอม2'!$A$10:$GT$59,175,FALSE)))</f>
        <v/>
      </c>
      <c r="DR193" s="1262" t="str">
        <f t="shared" si="165"/>
        <v/>
      </c>
      <c r="DS193" s="1233" t="str">
        <f>IF('2.ชื่อนักเรียน'!R58="มส","มส",IF('2.ชื่อนักเรียน'!R58="ร","ร",IF('2.ชื่อนักเรียน'!R58="ย้าย","ย้าย",IF($B193="","",IF(DR193="","",IF(DR193&gt;=75,"เชี่ยวชาญ",IF(DR193&gt;=65,"ชำนาญ",IF(DR193&gt;=55,"พัฒนา",IF(DR193&gt;=50,"เริ่มต้น","ไม่ผ่าน")))))))))</f>
        <v/>
      </c>
      <c r="DT193" s="1233" t="str">
        <f>IF($A$139&lt;&gt;"ชั้น"&amp;'01.ข้อมูลเบื้องต้น'!$H$2,"",IF(VLOOKUP($A193,'02.คีย์เทอม1'!$A$10:$GT$59,180,FALSE)="","",VLOOKUP($A193,'02.คีย์เทอม1'!$A$10:$GT$59,180,FALSE)))</f>
        <v/>
      </c>
      <c r="DU193" s="1233" t="str">
        <f>IF($A$139&lt;&gt;"ชั้น"&amp;'01.ข้อมูลเบื้องต้น'!$H$2,"",IF(VLOOKUP($A193,'03.คีย์เทอม2'!$A$10:$GT$59,180,FALSE)="","",VLOOKUP($A193,'03.คีย์เทอม2'!$A$10:$GT$59,180,FALSE)))</f>
        <v/>
      </c>
      <c r="DV193" s="1262" t="str">
        <f t="shared" si="166"/>
        <v/>
      </c>
      <c r="DW193" s="1233" t="str">
        <f>IF('2.ชื่อนักเรียน'!R58="มส","มส",IF('2.ชื่อนักเรียน'!R58="ร","ร",IF('2.ชื่อนักเรียน'!R58="ย้าย","ย้าย",IF($B193="","",IF(DV193="","",IF(DV193&gt;=75,"เชี่ยวชาญ",IF(DV193&gt;=65,"ชำนาญ",IF(DV193&gt;=55,"พัฒนา",IF(DV193&gt;=50,"เริ่มต้น","ไม่ผ่าน")))))))))</f>
        <v/>
      </c>
    </row>
    <row r="194" spans="1:127" ht="16.8" customHeight="1">
      <c r="A194" s="1336">
        <v>49</v>
      </c>
      <c r="B194" s="1312" t="str">
        <f>IF('2.ชื่อนักเรียน'!C59="","",'2.ชื่อนักเรียน'!C59)</f>
        <v/>
      </c>
      <c r="C194" s="1313" t="str">
        <f>IF('2.ชื่อนักเรียน'!D59="","",'2.ชื่อนักเรียน'!D59)</f>
        <v/>
      </c>
      <c r="D194" s="1314" t="str">
        <f>IF($A$139&lt;&gt;"ชั้น"&amp;'01.ข้อมูลเบื้องต้น'!$H$2,"",IF(AK194="","",AK194))</f>
        <v/>
      </c>
      <c r="E194" s="1314" t="str">
        <f>IF($A$139&lt;&gt;"ชั้น"&amp;'01.ข้อมูลเบื้องต้น'!$H$2,"",IF(AO194="","",AO194))</f>
        <v/>
      </c>
      <c r="F194" s="1315" t="str">
        <f>IF($A$139&lt;&gt;"ชั้น"&amp;'01.ข้อมูลเบื้องต้น'!$H$2,"",IF(AS194="","",AS194))</f>
        <v/>
      </c>
      <c r="G194" s="1332" t="str">
        <f>IF($A$139&lt;&gt;"ชั้น"&amp;'01.ข้อมูลเบื้องต้น'!$H$2,"",IF(AW194="","",AW194))</f>
        <v/>
      </c>
      <c r="H194" s="1333" t="str">
        <f>IF($A$139&lt;&gt;"ชั้น"&amp;'01.ข้อมูลเบื้องต้น'!$H$2,"",IF(BA194="","",BA194))</f>
        <v/>
      </c>
      <c r="I194" s="1333" t="str">
        <f>IF($A$139&lt;&gt;"ชั้น"&amp;'01.ข้อมูลเบื้องต้น'!$H$2,"",IF(BE194="","",BE194))</f>
        <v/>
      </c>
      <c r="J194" s="1333" t="str">
        <f>IF($A$139&lt;&gt;"ชั้น"&amp;'01.ข้อมูลเบื้องต้น'!$H$2,"",IF(BI194="","",BI194))</f>
        <v/>
      </c>
      <c r="K194" s="1333" t="str">
        <f>IF($A$139&lt;&gt;"ชั้น"&amp;'01.ข้อมูลเบื้องต้น'!$H$2,"",IF(BM194="","",BM194))</f>
        <v/>
      </c>
      <c r="L194" s="1334" t="str">
        <f>IF($A$139&lt;&gt;"ชั้น"&amp;'01.ข้อมูลเบื้องต้น'!$H$2,"",IF(BO194="","",BO194))</f>
        <v/>
      </c>
      <c r="M194" s="1332" t="str">
        <f>IF($A$139&lt;&gt;"ชั้น"&amp;'01.ข้อมูลเบื้องต้น'!$H$2,"",IF(BS194="","",BS194))</f>
        <v/>
      </c>
      <c r="N194" s="1333" t="str">
        <f>IF($A$139&lt;&gt;"ชั้น"&amp;'01.ข้อมูลเบื้องต้น'!$H$2,"",IF(BW194="","",BW194))</f>
        <v/>
      </c>
      <c r="O194" s="1333" t="str">
        <f>IF($A$139&lt;&gt;"ชั้น"&amp;'01.ข้อมูลเบื้องต้น'!$H$2,"",IF(CA194="","",CA194))</f>
        <v/>
      </c>
      <c r="P194" s="1333" t="str">
        <f>IF($A$139&lt;&gt;"ชั้น"&amp;'01.ข้อมูลเบื้องต้น'!$H$2,"",IF(CE194="","",CE194))</f>
        <v/>
      </c>
      <c r="Q194" s="1333" t="str">
        <f>IF($A$139&lt;&gt;"ชั้น"&amp;'01.ข้อมูลเบื้องต้น'!$H$2,"",IF(CI194="","",CI194))</f>
        <v/>
      </c>
      <c r="R194" s="1333" t="str">
        <f>IF($A$139&lt;&gt;"ชั้น"&amp;'01.ข้อมูลเบื้องต้น'!$H$2,"",IF(CM194="","",CM194))</f>
        <v/>
      </c>
      <c r="S194" s="1333" t="str">
        <f>IF($A$139&lt;&gt;"ชั้น"&amp;'01.ข้อมูลเบื้องต้น'!$H$2,"",IF(CQ194="","",CQ194))</f>
        <v/>
      </c>
      <c r="T194" s="1333" t="str">
        <f>IF($A$139&lt;&gt;"ชั้น"&amp;'01.ข้อมูลเบื้องต้น'!$H$2,"",IF(CU194="","",CU194))</f>
        <v/>
      </c>
      <c r="U194" s="1333" t="str">
        <f>IF($A$139&lt;&gt;"ชั้น"&amp;'01.ข้อมูลเบื้องต้น'!$H$2,"",IF(CY194="","",CY194))</f>
        <v/>
      </c>
      <c r="V194" s="1333" t="str">
        <f>IF($A$139&lt;&gt;"ชั้น"&amp;'01.ข้อมูลเบื้องต้น'!$H$2,"",IF(DC194="","",DC194))</f>
        <v/>
      </c>
      <c r="W194" s="1333" t="str">
        <f>IF($A$139&lt;&gt;"ชั้น"&amp;'01.ข้อมูลเบื้องต้น'!$H$2,"",IF(DG194="","",DG194))</f>
        <v/>
      </c>
      <c r="X194" s="1333" t="str">
        <f>IF($A$139&lt;&gt;"ชั้น"&amp;'01.ข้อมูลเบื้องต้น'!$H$2,"",IF(DK194="","",DK194))</f>
        <v/>
      </c>
      <c r="Y194" s="1333" t="str">
        <f>IF($A$139&lt;&gt;"ชั้น"&amp;'01.ข้อมูลเบื้องต้น'!$H$2,"",IF(DO194="","",DO194))</f>
        <v/>
      </c>
      <c r="Z194" s="1333" t="str">
        <f>IF($A$139&lt;&gt;"ชั้น"&amp;'01.ข้อมูลเบื้องต้น'!$H$2,"",IF(DS194="","",DS194))</f>
        <v/>
      </c>
      <c r="AA194" s="1423" t="str">
        <f>IF($A$139&lt;&gt;"ชั้น"&amp;'01.ข้อมูลเบื้องต้น'!$H$2,"",IF(DW194="","",DW194))</f>
        <v/>
      </c>
      <c r="AB194" s="1330" t="str">
        <f>IF($A$139&lt;&gt;"ชั้น"&amp;'01.ข้อมูลเบื้องต้น'!$H$2,"",'7.พัฒนาผู้เรียน'!G59)</f>
        <v/>
      </c>
      <c r="AC194" s="1331" t="str">
        <f>IF($A$139&lt;&gt;"ชั้น"&amp;'01.ข้อมูลเบื้องต้น'!$H$2,"",'9.คุณลักษณะ'!I59)</f>
        <v/>
      </c>
      <c r="AH194" s="1233" t="str">
        <f>IF($A$139&lt;&gt;"ชั้น"&amp;'01.ข้อมูลเบื้องต้น'!$H$2,"",IF(VLOOKUP($A194,'02.คีย์เทอม1'!$A$10:$GT$59,189,FALSE)="","",VLOOKUP($A194,'02.คีย์เทอม1'!$A$10:$GT$59,189,FALSE)))</f>
        <v/>
      </c>
      <c r="AI194" s="1233" t="str">
        <f>IF($A$139&lt;&gt;"ชั้น"&amp;'01.ข้อมูลเบื้องต้น'!$H$2,"",IF(VLOOKUP($A194,'03.คีย์เทอม2'!$A$10:$GT$59,189,FALSE)="","",VLOOKUP($A194,'03.คีย์เทอม2'!$A$10:$GT$59,189,FALSE)))</f>
        <v/>
      </c>
      <c r="AJ194" s="1262" t="str">
        <f t="shared" si="120"/>
        <v/>
      </c>
      <c r="AK194" s="1233" t="str">
        <f>IF('2.ชื่อนักเรียน'!R59="มส","มส",IF('2.ชื่อนักเรียน'!R59="ร","ร",IF('2.ชื่อนักเรียน'!R59="ย้าย","ย้าย",IF($B194="","",IF(AJ194="","",IF(AJ194&gt;=75,"เชี่ยวชาญ",IF(AJ194&gt;=65,"ชำนาญ",IF(AJ194&gt;=55,"พัฒนา",IF(AJ194&gt;=50,"เริ่มต้น","ไม่ผ่าน")))))))))</f>
        <v/>
      </c>
      <c r="AL194" s="1233" t="str">
        <f>IF($A$139&lt;&gt;"ชั้น"&amp;'01.ข้อมูลเบื้องต้น'!$H$2,"",IF(VLOOKUP($A194,'02.คีย์เทอม1'!$A$10:$GT$59,193,FALSE)="","",VLOOKUP($A194,'02.คีย์เทอม1'!$A$10:$GT$59,193,FALSE)))</f>
        <v/>
      </c>
      <c r="AM194" s="1233" t="str">
        <f>IF($A$139&lt;&gt;"ชั้น"&amp;'01.ข้อมูลเบื้องต้น'!$H$2,"",IF(VLOOKUP($A194,'03.คีย์เทอม2'!$A$10:$GT$59,193,FALSE)="","",VLOOKUP($A194,'03.คีย์เทอม2'!$A$10:$GT$59,193,FALSE)))</f>
        <v/>
      </c>
      <c r="AN194" s="1262" t="str">
        <f t="shared" si="144"/>
        <v/>
      </c>
      <c r="AO194" s="1233" t="str">
        <f>IF('2.ชื่อนักเรียน'!R59="มส","มส",IF('2.ชื่อนักเรียน'!R59="ร","ร",IF('2.ชื่อนักเรียน'!R59="ย้าย","ย้าย",IF($B194="","",IF(AN194="","",IF(AN194&gt;=75,"เชี่ยวชาญ",IF(AN194&gt;=65,"ชำนาญ",IF(AN194&gt;=55,"พัฒนา",IF(AN194&gt;=50,"เริ่มต้น","ไม่ผ่าน")))))))))</f>
        <v/>
      </c>
      <c r="AP194" s="1233" t="str">
        <f>IF($A$139&lt;&gt;"ชั้น"&amp;'01.ข้อมูลเบื้องต้น'!$H$2,"",IF(VLOOKUP($A194,'02.คีย์เทอม1'!$A$10:$GT$59,195,FALSE)="","",VLOOKUP($A194,'02.คีย์เทอม1'!$A$10:$GT$59,195,FALSE)))</f>
        <v/>
      </c>
      <c r="AQ194" s="1233" t="str">
        <f>IF($A$139&lt;&gt;"ชั้น"&amp;'01.ข้อมูลเบื้องต้น'!$H$2,"",IF(VLOOKUP($A194,'03.คีย์เทอม2'!$A$10:$GT$59,195,FALSE)="","",VLOOKUP($A194,'03.คีย์เทอม2'!$A$10:$GT$59,195,FALSE)))</f>
        <v/>
      </c>
      <c r="AR194" s="1262" t="str">
        <f t="shared" si="145"/>
        <v/>
      </c>
      <c r="AS194" s="1233" t="str">
        <f>IF('2.ชื่อนักเรียน'!R59="มส","มส",IF('2.ชื่อนักเรียน'!R59="ร","ร",IF('2.ชื่อนักเรียน'!R59="ย้าย","ย้าย",IF($B194="","",IF(AR194="","",IF(AR194&gt;=75,"เชี่ยวชาญ",IF(AR194&gt;=65,"ชำนาญ",IF(AR194&gt;=55,"พัฒนา",IF(AR194&gt;=50,"เริ่มต้น","ไม่ผ่าน")))))))))</f>
        <v/>
      </c>
      <c r="AT194" s="1233" t="str">
        <f>IF($A$139&lt;&gt;"ชั้น"&amp;'01.ข้อมูลเบื้องต้น'!$H$2,"",IF(VLOOKUP($A194,'02.คีย์เทอม1'!$A$10:$GT$59,196,FALSE)="","",VLOOKUP($A194,'02.คีย์เทอม1'!$A$10:$GT$59,196,FALSE)))</f>
        <v/>
      </c>
      <c r="AU194" s="1233" t="str">
        <f>IF($A$139&lt;&gt;"ชั้น"&amp;'01.ข้อมูลเบื้องต้น'!$H$2,"",IF(VLOOKUP($A194,'03.คีย์เทอม2'!$A$10:$GT$59,196,FALSE)="","",VLOOKUP($A194,'03.คีย์เทอม2'!$A$10:$GT$59,196,FALSE)))</f>
        <v/>
      </c>
      <c r="AV194" s="1262" t="str">
        <f t="shared" si="146"/>
        <v/>
      </c>
      <c r="AW194" s="1233" t="str">
        <f>IF('2.ชื่อนักเรียน'!R59="มส","มส",IF('2.ชื่อนักเรียน'!R59="ร","ร",IF('2.ชื่อนักเรียน'!R59="ย้าย","ย้าย",IF($B194="","",IF(AV194="","",IF(AV194&gt;=75,"เชี่ยวชาญ",IF(AV194&gt;=65,"ชำนาญ",IF(AV194&gt;=55,"พัฒนา",IF(AV194&gt;=50,"เริ่มต้น","ไม่ผ่าน")))))))))</f>
        <v/>
      </c>
      <c r="AX194" s="1233" t="str">
        <f>IF($A$139&lt;&gt;"ชั้น"&amp;'01.ข้อมูลเบื้องต้น'!$H$2,"",IF(VLOOKUP($A194,'02.คีย์เทอม1'!$A$10:$GT$59,197,FALSE)="","",VLOOKUP($A194,'02.คีย์เทอม1'!$A$10:$GT$59,197,FALSE)))</f>
        <v/>
      </c>
      <c r="AY194" s="1233" t="str">
        <f>IF($A$139&lt;&gt;"ชั้น"&amp;'01.ข้อมูลเบื้องต้น'!$H$2,"",IF(VLOOKUP($A194,'03.คีย์เทอม2'!$A$10:$GT$59,197,FALSE)="","",VLOOKUP($A194,'03.คีย์เทอม2'!$A$10:$GT$59,197,FALSE)))</f>
        <v/>
      </c>
      <c r="AZ194" s="1262" t="str">
        <f t="shared" si="147"/>
        <v/>
      </c>
      <c r="BA194" s="1233" t="str">
        <f>IF('2.ชื่อนักเรียน'!R59="มส","มส",IF('2.ชื่อนักเรียน'!R59="ร","ร",IF('2.ชื่อนักเรียน'!R59="ย้าย","ย้าย",IF($B194="","",IF(AZ194="","",IF(AZ194&gt;=75,"เชี่ยวชาญ",IF(AZ194&gt;=65,"ชำนาญ",IF(AZ194&gt;=55,"พัฒนา",IF(AZ194&gt;=50,"เริ่มต้น","ไม่ผ่าน")))))))))</f>
        <v/>
      </c>
      <c r="BB194" s="1233" t="str">
        <f>IF($A$139&lt;&gt;"ชั้น"&amp;'01.ข้อมูลเบื้องต้น'!$H$2,"",IF(VLOOKUP($A194,'02.คีย์เทอม1'!$A$10:$GT$59,198,FALSE)="","",VLOOKUP($A194,'02.คีย์เทอม1'!$A$10:$GT$59,198,FALSE)))</f>
        <v/>
      </c>
      <c r="BC194" s="1233" t="str">
        <f>IF($A$139&lt;&gt;"ชั้น"&amp;'01.ข้อมูลเบื้องต้น'!$H$2,"",IF(VLOOKUP($A194,'03.คีย์เทอม2'!$A$10:$GT$59,198,FALSE)="","",VLOOKUP($A194,'03.คีย์เทอม2'!$A$10:$GT$59,198,FALSE)))</f>
        <v/>
      </c>
      <c r="BD194" s="1262" t="str">
        <f t="shared" si="148"/>
        <v/>
      </c>
      <c r="BE194" s="1233" t="str">
        <f>IF('2.ชื่อนักเรียน'!R59="มส","มส",IF('2.ชื่อนักเรียน'!R59="ร","ร",IF('2.ชื่อนักเรียน'!R59="ย้าย","ย้าย",IF($B194="","",IF(BD194="","",IF(BD194&gt;=75,"เชี่ยวชาญ",IF(BD194&gt;=65,"ชำนาญ",IF(BD194&gt;=55,"พัฒนา",IF(BD194&gt;=50,"เริ่มต้น","ไม่ผ่าน")))))))))</f>
        <v/>
      </c>
      <c r="BF194" s="1233" t="str">
        <f>IF($A$139&lt;&gt;"ชั้น"&amp;'01.ข้อมูลเบื้องต้น'!$H$2,"",IF(VLOOKUP($A194,'02.คีย์เทอม1'!$A$10:$GT$59,199,FALSE)="","",VLOOKUP($A194,'02.คีย์เทอม1'!$A$10:$GT$59,199,FALSE)))</f>
        <v/>
      </c>
      <c r="BG194" s="1233" t="str">
        <f>IF($A$139&lt;&gt;"ชั้น"&amp;'01.ข้อมูลเบื้องต้น'!$H$2,"",IF(VLOOKUP($A194,'03.คีย์เทอม2'!$A$10:$GT$59,199,FALSE)="","",VLOOKUP($A194,'03.คีย์เทอม2'!$A$10:$GT$59,199,FALSE)))</f>
        <v/>
      </c>
      <c r="BH194" s="1262" t="str">
        <f t="shared" si="149"/>
        <v/>
      </c>
      <c r="BI194" s="1233" t="str">
        <f>IF('2.ชื่อนักเรียน'!R59="มส","มส",IF('2.ชื่อนักเรียน'!R59="ร","ร",IF('2.ชื่อนักเรียน'!R59="ย้าย","ย้าย",IF($B194="","",IF(BH194="","",IF(BH194&gt;=75,"เชี่ยวชาญ",IF(BH194&gt;=65,"ชำนาญ",IF(BH194&gt;=55,"พัฒนา",IF(BH194&gt;=50,"เริ่มต้น","ไม่ผ่าน")))))))))</f>
        <v/>
      </c>
      <c r="BJ194" s="1233" t="str">
        <f>IF($A$139&lt;&gt;"ชั้น"&amp;'01.ข้อมูลเบื้องต้น'!$H$2,"",IF(VLOOKUP($A194,'02.คีย์เทอม1'!$A$10:$GT$59,200,FALSE)="","",VLOOKUP($A194,'02.คีย์เทอม1'!$A$10:$GT$59,200,FALSE)))</f>
        <v/>
      </c>
      <c r="BK194" s="1233" t="str">
        <f>IF($A$139&lt;&gt;"ชั้น"&amp;'01.ข้อมูลเบื้องต้น'!$H$2,"",IF(VLOOKUP($A194,'03.คีย์เทอม2'!$A$10:$GT$59,200,FALSE)="","",VLOOKUP($A194,'03.คีย์เทอม2'!$A$10:$GT$59,200,FALSE)))</f>
        <v/>
      </c>
      <c r="BL194" s="1262" t="str">
        <f t="shared" si="150"/>
        <v/>
      </c>
      <c r="BM194" s="1233" t="str">
        <f>IF('2.ชื่อนักเรียน'!R59="มส","มส",IF('2.ชื่อนักเรียน'!R59="ร","ร",IF('2.ชื่อนักเรียน'!R59="ย้าย","ย้าย",IF($B194="","",IF(BL194="","",IF(BL194&gt;=75,"เชี่ยวชาญ",IF(BL194&gt;=65,"ชำนาญ",IF(BL194&gt;=55,"พัฒนา",IF(BL194&gt;=50,"เริ่มต้น","ไม่ผ่าน")))))))))</f>
        <v/>
      </c>
      <c r="BN194" s="1262" t="str">
        <f t="shared" si="151"/>
        <v/>
      </c>
      <c r="BO194" s="1233" t="str">
        <f>IF('2.ชื่อนักเรียน'!R59="มส","มส",IF('2.ชื่อนักเรียน'!R59="ร","ร",IF('2.ชื่อนักเรียน'!R59="ย้าย","ย้าย",IF($B194="","",IF(BN194="","",IF(BN194&gt;=75,"เชี่ยวชาญ",IF(BN194&gt;=65,"ชำนาญ",IF(BN194&gt;=55,"พัฒนา",IF(BN194&gt;=50,"เริ่มต้น","ไม่ผ่าน")))))))))</f>
        <v/>
      </c>
      <c r="BP194" s="1233" t="str">
        <f>IF($A$139&lt;&gt;"ชั้น"&amp;'01.ข้อมูลเบื้องต้น'!$H$2,"",IF(VLOOKUP($A194,'02.คีย์เทอม1'!$A$10:$GT$59,110,FALSE)="","",VLOOKUP($A194,'02.คีย์เทอม1'!$A$10:$GT$59,110,FALSE)))</f>
        <v/>
      </c>
      <c r="BQ194" s="1233" t="str">
        <f>IF($A$139&lt;&gt;"ชั้น"&amp;'01.ข้อมูลเบื้องต้น'!$H$2,"",IF(VLOOKUP($A194,'03.คีย์เทอม2'!$A$10:$GT$59,110,FALSE)="","",VLOOKUP($A194,'03.คีย์เทอม2'!$A$10:$GT$59,110,FALSE)))</f>
        <v/>
      </c>
      <c r="BR194" s="1262" t="str">
        <f t="shared" si="152"/>
        <v/>
      </c>
      <c r="BS194" s="1233" t="str">
        <f>IF('2.ชื่อนักเรียน'!R59="มส","มส",IF('2.ชื่อนักเรียน'!R59="ร","ร",IF('2.ชื่อนักเรียน'!R59="ย้าย","ย้าย",IF($B194="","",IF(BR194="","",IF(BR194&gt;=75,"เชี่ยวชาญ",IF(BR194&gt;=65,"ชำนาญ",IF(BR194&gt;=55,"พัฒนา",IF(BR194&gt;=50,"เริ่มต้น","ไม่ผ่าน")))))))))</f>
        <v/>
      </c>
      <c r="BT194" s="1233" t="str">
        <f>IF($A$139&lt;&gt;"ชั้น"&amp;'01.ข้อมูลเบื้องต้น'!$H$2,"",IF(VLOOKUP($A194,'02.คีย์เทอม1'!$A$10:$GT$59,115,FALSE)="","",VLOOKUP($A194,'02.คีย์เทอม1'!$A$10:$GT$59,115,FALSE)))</f>
        <v/>
      </c>
      <c r="BU194" s="1233" t="str">
        <f>IF($A$139&lt;&gt;"ชั้น"&amp;'01.ข้อมูลเบื้องต้น'!$H$2,"",IF(VLOOKUP($A194,'03.คีย์เทอม2'!$A$10:$GT$59,115,FALSE)="","",VLOOKUP($A194,'03.คีย์เทอม2'!$A$10:$GT$59,115,FALSE)))</f>
        <v/>
      </c>
      <c r="BV194" s="1262" t="str">
        <f t="shared" si="153"/>
        <v/>
      </c>
      <c r="BW194" s="1233" t="str">
        <f>IF('2.ชื่อนักเรียน'!R59="มส","มส",IF('2.ชื่อนักเรียน'!R59="ร","ร",IF('2.ชื่อนักเรียน'!R59="ย้าย","ย้าย",IF($B194="","",IF(BV194="","",IF(BV194&gt;=75,"เชี่ยวชาญ",IF(BV194&gt;=65,"ชำนาญ",IF(BV194&gt;=55,"พัฒนา",IF(BV194&gt;=50,"เริ่มต้น","ไม่ผ่าน")))))))))</f>
        <v/>
      </c>
      <c r="BX194" s="1233" t="str">
        <f>IF($A$139&lt;&gt;"ชั้น"&amp;'01.ข้อมูลเบื้องต้น'!$H$2,"",IF(VLOOKUP($A194,'02.คีย์เทอม1'!$A$10:$GT$59,120,FALSE)="","",VLOOKUP($A194,'02.คีย์เทอม1'!$A$10:$GT$59,120,FALSE)))</f>
        <v/>
      </c>
      <c r="BY194" s="1233" t="str">
        <f>IF($A$139&lt;&gt;"ชั้น"&amp;'01.ข้อมูลเบื้องต้น'!$H$2,"",IF(VLOOKUP($A194,'03.คีย์เทอม2'!$A$10:$GT$59,120,FALSE)="","",VLOOKUP($A194,'03.คีย์เทอม2'!$A$10:$GT$59,120,FALSE)))</f>
        <v/>
      </c>
      <c r="BZ194" s="1262" t="str">
        <f t="shared" si="154"/>
        <v/>
      </c>
      <c r="CA194" s="1233" t="str">
        <f>IF('2.ชื่อนักเรียน'!R59="มส","มส",IF('2.ชื่อนักเรียน'!R59="ร","ร",IF('2.ชื่อนักเรียน'!R59="ย้าย","ย้าย",IF($B194="","",IF(BZ194="","",IF(BZ194&gt;=75,"เชี่ยวชาญ",IF(BZ194&gt;=65,"ชำนาญ",IF(BZ194&gt;=55,"พัฒนา",IF(BZ194&gt;=50,"เริ่มต้น","ไม่ผ่าน")))))))))</f>
        <v/>
      </c>
      <c r="CB194" s="1233" t="str">
        <f>IF($A$139&lt;&gt;"ชั้น"&amp;'01.ข้อมูลเบื้องต้น'!$H$2,"",IF(VLOOKUP($A194,'02.คีย์เทอม1'!$A$10:$GT$59,125,FALSE)="","",VLOOKUP($A194,'02.คีย์เทอม1'!$A$10:$GT$59,125,FALSE)))</f>
        <v/>
      </c>
      <c r="CC194" s="1233" t="str">
        <f>IF($A$139&lt;&gt;"ชั้น"&amp;'01.ข้อมูลเบื้องต้น'!$H$2,"",IF(VLOOKUP($A194,'03.คีย์เทอม2'!$A$10:$GT$59,125,FALSE)="","",VLOOKUP($A194,'03.คีย์เทอม2'!$A$10:$GT$59,125,FALSE)))</f>
        <v/>
      </c>
      <c r="CD194" s="1262" t="str">
        <f t="shared" si="155"/>
        <v/>
      </c>
      <c r="CE194" s="1233" t="str">
        <f>IF('2.ชื่อนักเรียน'!R59="มส","มส",IF('2.ชื่อนักเรียน'!R59="ร","ร",IF('2.ชื่อนักเรียน'!R59="ย้าย","ย้าย",IF($B194="","",IF(CD194="","",IF(CD194&gt;=75,"เชี่ยวชาญ",IF(CD194&gt;=65,"ชำนาญ",IF(CD194&gt;=55,"พัฒนา",IF(CD194&gt;=50,"เริ่มต้น","ไม่ผ่าน")))))))))</f>
        <v/>
      </c>
      <c r="CF194" s="1233" t="str">
        <f>IF($A$139&lt;&gt;"ชั้น"&amp;'01.ข้อมูลเบื้องต้น'!$H$2,"",IF(VLOOKUP($A194,'02.คีย์เทอม1'!$A$10:$GT$59,130,FALSE)="","",VLOOKUP($A194,'02.คีย์เทอม1'!$A$10:$GT$59,130,FALSE)))</f>
        <v/>
      </c>
      <c r="CG194" s="1233" t="str">
        <f>IF($A$139&lt;&gt;"ชั้น"&amp;'01.ข้อมูลเบื้องต้น'!$H$2,"",IF(VLOOKUP($A194,'03.คีย์เทอม2'!$A$10:$GT$59,130,FALSE)="","",VLOOKUP($A194,'03.คีย์เทอม2'!$A$10:$GT$59,130,FALSE)))</f>
        <v/>
      </c>
      <c r="CH194" s="1262" t="str">
        <f t="shared" si="156"/>
        <v/>
      </c>
      <c r="CI194" s="1233" t="str">
        <f>IF('2.ชื่อนักเรียน'!R59="มส","มส",IF('2.ชื่อนักเรียน'!R59="ร","ร",IF('2.ชื่อนักเรียน'!R59="ย้าย","ย้าย",IF($B194="","",IF(CH194="","",IF(CH194&gt;=75,"เชี่ยวชาญ",IF(CH194&gt;=65,"ชำนาญ",IF(CH194&gt;=55,"พัฒนา",IF(CH194&gt;=50,"เริ่มต้น","ไม่ผ่าน")))))))))</f>
        <v/>
      </c>
      <c r="CJ194" s="1233" t="str">
        <f>IF($A$139&lt;&gt;"ชั้น"&amp;'01.ข้อมูลเบื้องต้น'!$H$2,"",IF(VLOOKUP($A194,'02.คีย์เทอม1'!$A$10:$GT$59,135,FALSE)="","",VLOOKUP($A194,'02.คีย์เทอม1'!$A$10:$GT$59,135,FALSE)))</f>
        <v/>
      </c>
      <c r="CK194" s="1233" t="str">
        <f>IF($A$139&lt;&gt;"ชั้น"&amp;'01.ข้อมูลเบื้องต้น'!$H$2,"",IF(VLOOKUP($A194,'03.คีย์เทอม2'!$A$10:$GT$59,135,FALSE)="","",VLOOKUP($A194,'03.คีย์เทอม2'!$A$10:$GT$59,135,FALSE)))</f>
        <v/>
      </c>
      <c r="CL194" s="1262" t="str">
        <f t="shared" si="157"/>
        <v/>
      </c>
      <c r="CM194" s="1233" t="str">
        <f>IF('2.ชื่อนักเรียน'!R59="มส","มส",IF('2.ชื่อนักเรียน'!R59="ร","ร",IF('2.ชื่อนักเรียน'!R59="ย้าย","ย้าย",IF($B194="","",IF(CL194="","",IF(CL194&gt;=75,"เชี่ยวชาญ",IF(CL194&gt;=65,"ชำนาญ",IF(CL194&gt;=55,"พัฒนา",IF(CL194&gt;=50,"เริ่มต้น","ไม่ผ่าน")))))))))</f>
        <v/>
      </c>
      <c r="CN194" s="1233" t="str">
        <f>IF($A$139&lt;&gt;"ชั้น"&amp;'01.ข้อมูลเบื้องต้น'!$H$2,"",IF(VLOOKUP($A194,'02.คีย์เทอม1'!$A$10:$GT$59,140,FALSE)="","",VLOOKUP($A194,'02.คีย์เทอม1'!$A$10:$GT$59,140,FALSE)))</f>
        <v/>
      </c>
      <c r="CO194" s="1233" t="str">
        <f>IF($A$139&lt;&gt;"ชั้น"&amp;'01.ข้อมูลเบื้องต้น'!$H$2,"",IF(VLOOKUP($A194,'03.คีย์เทอม2'!$A$10:$GT$59,140,FALSE)="","",VLOOKUP($A194,'03.คีย์เทอม2'!$A$10:$GT$59,140,FALSE)))</f>
        <v/>
      </c>
      <c r="CP194" s="1262" t="str">
        <f t="shared" si="158"/>
        <v/>
      </c>
      <c r="CQ194" s="1233" t="str">
        <f>IF('2.ชื่อนักเรียน'!R59="มส","มส",IF('2.ชื่อนักเรียน'!R59="ร","ร",IF('2.ชื่อนักเรียน'!R59="ย้าย","ย้าย",IF($B194="","",IF(CP194="","",IF(CP194&gt;=75,"เชี่ยวชาญ",IF(CP194&gt;=65,"ชำนาญ",IF(CP194&gt;=55,"พัฒนา",IF(CP194&gt;=50,"เริ่มต้น","ไม่ผ่าน")))))))))</f>
        <v/>
      </c>
      <c r="CR194" s="1233" t="str">
        <f>IF($A$139&lt;&gt;"ชั้น"&amp;'01.ข้อมูลเบื้องต้น'!$H$2,"",IF(VLOOKUP($A194,'02.คีย์เทอม1'!$A$10:$GT$59,145,FALSE)="","",VLOOKUP($A194,'02.คีย์เทอม1'!$A$10:$GT$59,145,FALSE)))</f>
        <v/>
      </c>
      <c r="CS194" s="1233" t="str">
        <f>IF($A$139&lt;&gt;"ชั้น"&amp;'01.ข้อมูลเบื้องต้น'!$H$2,"",IF(VLOOKUP($A194,'03.คีย์เทอม2'!$A$10:$GT$59,145,FALSE)="","",VLOOKUP($A194,'03.คีย์เทอม2'!$A$10:$GT$59,145,FALSE)))</f>
        <v/>
      </c>
      <c r="CT194" s="1262" t="str">
        <f t="shared" si="159"/>
        <v/>
      </c>
      <c r="CU194" s="1233" t="str">
        <f>IF('2.ชื่อนักเรียน'!R59="มส","มส",IF('2.ชื่อนักเรียน'!R59="ร","ร",IF('2.ชื่อนักเรียน'!R59="ย้าย","ย้าย",IF($B194="","",IF(CT194="","",IF(CT194&gt;=75,"เชี่ยวชาญ",IF(CT194&gt;=65,"ชำนาญ",IF(CT194&gt;=55,"พัฒนา",IF(CT194&gt;=50,"เริ่มต้น","ไม่ผ่าน")))))))))</f>
        <v/>
      </c>
      <c r="CV194" s="1233" t="str">
        <f>IF($A$139&lt;&gt;"ชั้น"&amp;'01.ข้อมูลเบื้องต้น'!$H$2,"",IF(VLOOKUP($A194,'02.คีย์เทอม1'!$A$10:$GT$59,150,FALSE)="","",VLOOKUP($A194,'02.คีย์เทอม1'!$A$10:$GT$59,150,FALSE)))</f>
        <v/>
      </c>
      <c r="CW194" s="1233" t="str">
        <f>IF($A$139&lt;&gt;"ชั้น"&amp;'01.ข้อมูลเบื้องต้น'!$H$2,"",IF(VLOOKUP($A194,'03.คีย์เทอม2'!$A$10:$GT$59,150,FALSE)="","",VLOOKUP($A194,'03.คีย์เทอม2'!$A$10:$GT$59,150,FALSE)))</f>
        <v/>
      </c>
      <c r="CX194" s="1262" t="str">
        <f t="shared" si="160"/>
        <v/>
      </c>
      <c r="CY194" s="1233" t="str">
        <f>IF('2.ชื่อนักเรียน'!R59="มส","มส",IF('2.ชื่อนักเรียน'!R59="ร","ร",IF('2.ชื่อนักเรียน'!R59="ย้าย","ย้าย",IF($B194="","",IF(CX194="","",IF(CX194&gt;=75,"เชี่ยวชาญ",IF(CX194&gt;=65,"ชำนาญ",IF(CX194&gt;=55,"พัฒนา",IF(CX194&gt;=50,"เริ่มต้น","ไม่ผ่าน")))))))))</f>
        <v/>
      </c>
      <c r="CZ194" s="1233" t="str">
        <f>IF($A$139&lt;&gt;"ชั้น"&amp;'01.ข้อมูลเบื้องต้น'!$H$2,"",IF(VLOOKUP($A194,'02.คีย์เทอม1'!$A$10:$GT$59,155,FALSE)="","",VLOOKUP($A194,'02.คีย์เทอม1'!$A$10:$GT$59,155,FALSE)))</f>
        <v/>
      </c>
      <c r="DA194" s="1233" t="str">
        <f>IF($A$139&lt;&gt;"ชั้น"&amp;'01.ข้อมูลเบื้องต้น'!$H$2,"",IF(VLOOKUP($A194,'03.คีย์เทอม2'!$A$10:$GT$59,155,FALSE)="","",VLOOKUP($A194,'03.คีย์เทอม2'!$A$10:$GT$59,155,FALSE)))</f>
        <v/>
      </c>
      <c r="DB194" s="1262" t="str">
        <f t="shared" si="161"/>
        <v/>
      </c>
      <c r="DC194" s="1233" t="str">
        <f>IF('2.ชื่อนักเรียน'!R59="มส","มส",IF('2.ชื่อนักเรียน'!R59="ร","ร",IF('2.ชื่อนักเรียน'!R59="ย้าย","ย้าย",IF($B194="","",IF(DB194="","",IF(DB194&gt;=75,"เชี่ยวชาญ",IF(DB194&gt;=65,"ชำนาญ",IF(DB194&gt;=55,"พัฒนา",IF(DB194&gt;=50,"เริ่มต้น","ไม่ผ่าน")))))))))</f>
        <v/>
      </c>
      <c r="DD194" s="1233" t="str">
        <f>IF($A$139&lt;&gt;"ชั้น"&amp;'01.ข้อมูลเบื้องต้น'!$H$2,"",IF(VLOOKUP($A194,'02.คีย์เทอม1'!$A$10:$GT$59,160,FALSE)="","",VLOOKUP($A194,'02.คีย์เทอม1'!$A$10:$GT$59,160,FALSE)))</f>
        <v/>
      </c>
      <c r="DE194" s="1233" t="str">
        <f>IF($A$139&lt;&gt;"ชั้น"&amp;'01.ข้อมูลเบื้องต้น'!$H$2,"",IF(VLOOKUP($A194,'03.คีย์เทอม2'!$A$10:$GT$59,160,FALSE)="","",VLOOKUP($A194,'03.คีย์เทอม2'!$A$10:$GT$59,160,FALSE)))</f>
        <v/>
      </c>
      <c r="DF194" s="1262" t="str">
        <f t="shared" si="162"/>
        <v/>
      </c>
      <c r="DG194" s="1233" t="str">
        <f>IF('2.ชื่อนักเรียน'!R59="มส","มส",IF('2.ชื่อนักเรียน'!R59="ร","ร",IF('2.ชื่อนักเรียน'!R59="ย้าย","ย้าย",IF($B194="","",IF(DF194="","",IF(DF194&gt;=75,"เชี่ยวชาญ",IF(DF194&gt;=65,"ชำนาญ",IF(DF194&gt;=55,"พัฒนา",IF(DF194&gt;=50,"เริ่มต้น","ไม่ผ่าน")))))))))</f>
        <v/>
      </c>
      <c r="DH194" s="1233" t="str">
        <f>IF($A$139&lt;&gt;"ชั้น"&amp;'01.ข้อมูลเบื้องต้น'!$H$2,"",IF(VLOOKUP($A194,'02.คีย์เทอม1'!$A$10:$GT$59,165,FALSE)="","",VLOOKUP($A194,'02.คีย์เทอม1'!$A$10:$GT$59,165,FALSE)))</f>
        <v/>
      </c>
      <c r="DI194" s="1233" t="str">
        <f>IF($A$139&lt;&gt;"ชั้น"&amp;'01.ข้อมูลเบื้องต้น'!$H$2,"",IF(VLOOKUP($A194,'03.คีย์เทอม2'!$A$10:$GT$59,165,FALSE)="","",VLOOKUP($A194,'03.คีย์เทอม2'!$A$10:$GT$59,165,FALSE)))</f>
        <v/>
      </c>
      <c r="DJ194" s="1262" t="str">
        <f t="shared" si="163"/>
        <v/>
      </c>
      <c r="DK194" s="1233" t="str">
        <f>IF('2.ชื่อนักเรียน'!R59="มส","มส",IF('2.ชื่อนักเรียน'!R59="ร","ร",IF('2.ชื่อนักเรียน'!R59="ย้าย","ย้าย",IF($B194="","",IF(DJ194="","",IF(DJ194&gt;=75,"เชี่ยวชาญ",IF(DJ194&gt;=65,"ชำนาญ",IF(DJ194&gt;=55,"พัฒนา",IF(DJ194&gt;=50,"เริ่มต้น","ไม่ผ่าน")))))))))</f>
        <v/>
      </c>
      <c r="DL194" s="1233" t="str">
        <f>IF($A$139&lt;&gt;"ชั้น"&amp;'01.ข้อมูลเบื้องต้น'!$H$2,"",IF(VLOOKUP($A194,'02.คีย์เทอม1'!$A$10:$GT$59,170,FALSE)="","",VLOOKUP($A194,'02.คีย์เทอม1'!$A$10:$GT$59,170,FALSE)))</f>
        <v/>
      </c>
      <c r="DM194" s="1233" t="str">
        <f>IF($A$139&lt;&gt;"ชั้น"&amp;'01.ข้อมูลเบื้องต้น'!$H$2,"",IF(VLOOKUP($A194,'03.คีย์เทอม2'!$A$10:$GT$59,170,FALSE)="","",VLOOKUP($A194,'03.คีย์เทอม2'!$A$10:$GT$59,170,FALSE)))</f>
        <v/>
      </c>
      <c r="DN194" s="1262" t="str">
        <f t="shared" si="164"/>
        <v/>
      </c>
      <c r="DO194" s="1233" t="str">
        <f>IF('2.ชื่อนักเรียน'!R59="มส","มส",IF('2.ชื่อนักเรียน'!R59="ร","ร",IF('2.ชื่อนักเรียน'!R59="ย้าย","ย้าย",IF($B194="","",IF(DN194="","",IF(DN194&gt;=75,"เชี่ยวชาญ",IF(DN194&gt;=65,"ชำนาญ",IF(DN194&gt;=55,"พัฒนา",IF(DN194&gt;=50,"เริ่มต้น","ไม่ผ่าน")))))))))</f>
        <v/>
      </c>
      <c r="DP194" s="1233" t="str">
        <f>IF($A$139&lt;&gt;"ชั้น"&amp;'01.ข้อมูลเบื้องต้น'!$H$2,"",IF(VLOOKUP($A194,'02.คีย์เทอม1'!$A$10:$GT$59,175,FALSE)="","",VLOOKUP($A194,'02.คีย์เทอม1'!$A$10:$GT$59,175,FALSE)))</f>
        <v/>
      </c>
      <c r="DQ194" s="1233" t="str">
        <f>IF($A$139&lt;&gt;"ชั้น"&amp;'01.ข้อมูลเบื้องต้น'!$H$2,"",IF(VLOOKUP($A194,'03.คีย์เทอม2'!$A$10:$GT$59,175,FALSE)="","",VLOOKUP($A194,'03.คีย์เทอม2'!$A$10:$GT$59,175,FALSE)))</f>
        <v/>
      </c>
      <c r="DR194" s="1262" t="str">
        <f t="shared" si="165"/>
        <v/>
      </c>
      <c r="DS194" s="1233" t="str">
        <f>IF('2.ชื่อนักเรียน'!R59="มส","มส",IF('2.ชื่อนักเรียน'!R59="ร","ร",IF('2.ชื่อนักเรียน'!R59="ย้าย","ย้าย",IF($B194="","",IF(DR194="","",IF(DR194&gt;=75,"เชี่ยวชาญ",IF(DR194&gt;=65,"ชำนาญ",IF(DR194&gt;=55,"พัฒนา",IF(DR194&gt;=50,"เริ่มต้น","ไม่ผ่าน")))))))))</f>
        <v/>
      </c>
      <c r="DT194" s="1233" t="str">
        <f>IF($A$139&lt;&gt;"ชั้น"&amp;'01.ข้อมูลเบื้องต้น'!$H$2,"",IF(VLOOKUP($A194,'02.คีย์เทอม1'!$A$10:$GT$59,180,FALSE)="","",VLOOKUP($A194,'02.คีย์เทอม1'!$A$10:$GT$59,180,FALSE)))</f>
        <v/>
      </c>
      <c r="DU194" s="1233" t="str">
        <f>IF($A$139&lt;&gt;"ชั้น"&amp;'01.ข้อมูลเบื้องต้น'!$H$2,"",IF(VLOOKUP($A194,'03.คีย์เทอม2'!$A$10:$GT$59,180,FALSE)="","",VLOOKUP($A194,'03.คีย์เทอม2'!$A$10:$GT$59,180,FALSE)))</f>
        <v/>
      </c>
      <c r="DV194" s="1262" t="str">
        <f t="shared" si="166"/>
        <v/>
      </c>
      <c r="DW194" s="1233" t="str">
        <f>IF('2.ชื่อนักเรียน'!R59="มส","มส",IF('2.ชื่อนักเรียน'!R59="ร","ร",IF('2.ชื่อนักเรียน'!R59="ย้าย","ย้าย",IF($B194="","",IF(DV194="","",IF(DV194&gt;=75,"เชี่ยวชาญ",IF(DV194&gt;=65,"ชำนาญ",IF(DV194&gt;=55,"พัฒนา",IF(DV194&gt;=50,"เริ่มต้น","ไม่ผ่าน")))))))))</f>
        <v/>
      </c>
    </row>
    <row r="195" spans="1:127" ht="16.8" customHeight="1" thickBot="1">
      <c r="A195" s="1337">
        <v>50</v>
      </c>
      <c r="B195" s="1446" t="str">
        <f>IF('2.ชื่อนักเรียน'!C60="","",'2.ชื่อนักเรียน'!C60)</f>
        <v/>
      </c>
      <c r="C195" s="1424" t="str">
        <f>IF('2.ชื่อนักเรียน'!D60="","",'2.ชื่อนักเรียน'!D60)</f>
        <v/>
      </c>
      <c r="D195" s="1340" t="str">
        <f>IF($A$139&lt;&gt;"ชั้น"&amp;'01.ข้อมูลเบื้องต้น'!$H$2,"",IF(AK195="","",AK195))</f>
        <v/>
      </c>
      <c r="E195" s="1340" t="str">
        <f>IF($A$139&lt;&gt;"ชั้น"&amp;'01.ข้อมูลเบื้องต้น'!$H$2,"",IF(AO195="","",AO195))</f>
        <v/>
      </c>
      <c r="F195" s="1341" t="str">
        <f>IF($A$139&lt;&gt;"ชั้น"&amp;'01.ข้อมูลเบื้องต้น'!$H$2,"",IF(AS195="","",AS195))</f>
        <v/>
      </c>
      <c r="G195" s="1342" t="str">
        <f>IF($A$139&lt;&gt;"ชั้น"&amp;'01.ข้อมูลเบื้องต้น'!$H$2,"",IF(AW195="","",AW195))</f>
        <v/>
      </c>
      <c r="H195" s="1343" t="str">
        <f>IF($A$139&lt;&gt;"ชั้น"&amp;'01.ข้อมูลเบื้องต้น'!$H$2,"",IF(BA195="","",BA195))</f>
        <v/>
      </c>
      <c r="I195" s="1343" t="str">
        <f>IF($A$139&lt;&gt;"ชั้น"&amp;'01.ข้อมูลเบื้องต้น'!$H$2,"",IF(BE195="","",BE195))</f>
        <v/>
      </c>
      <c r="J195" s="1343" t="str">
        <f>IF($A$139&lt;&gt;"ชั้น"&amp;'01.ข้อมูลเบื้องต้น'!$H$2,"",IF(BI195="","",BI195))</f>
        <v/>
      </c>
      <c r="K195" s="1343" t="str">
        <f>IF($A$139&lt;&gt;"ชั้น"&amp;'01.ข้อมูลเบื้องต้น'!$H$2,"",IF(BM195="","",BM195))</f>
        <v/>
      </c>
      <c r="L195" s="1345" t="str">
        <f>IF($A$139&lt;&gt;"ชั้น"&amp;'01.ข้อมูลเบื้องต้น'!$H$2,"",IF(BO195="","",BO195))</f>
        <v/>
      </c>
      <c r="M195" s="1342" t="str">
        <f>IF($A$139&lt;&gt;"ชั้น"&amp;'01.ข้อมูลเบื้องต้น'!$H$2,"",IF(BS195="","",BS195))</f>
        <v/>
      </c>
      <c r="N195" s="1343" t="str">
        <f>IF($A$139&lt;&gt;"ชั้น"&amp;'01.ข้อมูลเบื้องต้น'!$H$2,"",IF(BW195="","",BW195))</f>
        <v/>
      </c>
      <c r="O195" s="1343" t="str">
        <f>IF($A$139&lt;&gt;"ชั้น"&amp;'01.ข้อมูลเบื้องต้น'!$H$2,"",IF(CA195="","",CA195))</f>
        <v/>
      </c>
      <c r="P195" s="1343" t="str">
        <f>IF($A$139&lt;&gt;"ชั้น"&amp;'01.ข้อมูลเบื้องต้น'!$H$2,"",IF(CE195="","",CE195))</f>
        <v/>
      </c>
      <c r="Q195" s="1343" t="str">
        <f>IF($A$139&lt;&gt;"ชั้น"&amp;'01.ข้อมูลเบื้องต้น'!$H$2,"",IF(CI195="","",CI195))</f>
        <v/>
      </c>
      <c r="R195" s="1343" t="str">
        <f>IF($A$139&lt;&gt;"ชั้น"&amp;'01.ข้อมูลเบื้องต้น'!$H$2,"",IF(CM195="","",CM195))</f>
        <v/>
      </c>
      <c r="S195" s="1343" t="str">
        <f>IF($A$139&lt;&gt;"ชั้น"&amp;'01.ข้อมูลเบื้องต้น'!$H$2,"",IF(CQ195="","",CQ195))</f>
        <v/>
      </c>
      <c r="T195" s="1343" t="str">
        <f>IF($A$139&lt;&gt;"ชั้น"&amp;'01.ข้อมูลเบื้องต้น'!$H$2,"",IF(CU195="","",CU195))</f>
        <v/>
      </c>
      <c r="U195" s="1343" t="str">
        <f>IF($A$139&lt;&gt;"ชั้น"&amp;'01.ข้อมูลเบื้องต้น'!$H$2,"",IF(CY195="","",CY195))</f>
        <v/>
      </c>
      <c r="V195" s="1343" t="str">
        <f>IF($A$139&lt;&gt;"ชั้น"&amp;'01.ข้อมูลเบื้องต้น'!$H$2,"",IF(DC195="","",DC195))</f>
        <v/>
      </c>
      <c r="W195" s="1343" t="str">
        <f>IF($A$139&lt;&gt;"ชั้น"&amp;'01.ข้อมูลเบื้องต้น'!$H$2,"",IF(DG195="","",DG195))</f>
        <v/>
      </c>
      <c r="X195" s="1343" t="str">
        <f>IF($A$139&lt;&gt;"ชั้น"&amp;'01.ข้อมูลเบื้องต้น'!$H$2,"",IF(DK195="","",DK195))</f>
        <v/>
      </c>
      <c r="Y195" s="1343" t="str">
        <f>IF($A$139&lt;&gt;"ชั้น"&amp;'01.ข้อมูลเบื้องต้น'!$H$2,"",IF(DO195="","",DO195))</f>
        <v/>
      </c>
      <c r="Z195" s="1343" t="str">
        <f>IF($A$139&lt;&gt;"ชั้น"&amp;'01.ข้อมูลเบื้องต้น'!$H$2,"",IF(DS195="","",DS195))</f>
        <v/>
      </c>
      <c r="AA195" s="1425" t="str">
        <f>IF($A$139&lt;&gt;"ชั้น"&amp;'01.ข้อมูลเบื้องต้น'!$H$2,"",IF(DW195="","",DW195))</f>
        <v/>
      </c>
      <c r="AB195" s="1347" t="str">
        <f>IF($A$139&lt;&gt;"ชั้น"&amp;'01.ข้อมูลเบื้องต้น'!$H$2,"",'7.พัฒนาผู้เรียน'!G60)</f>
        <v/>
      </c>
      <c r="AC195" s="1348" t="str">
        <f>IF($A$139&lt;&gt;"ชั้น"&amp;'01.ข้อมูลเบื้องต้น'!$H$2,"",'9.คุณลักษณะ'!I60)</f>
        <v/>
      </c>
      <c r="AH195" s="1233" t="str">
        <f>IF($A$139&lt;&gt;"ชั้น"&amp;'01.ข้อมูลเบื้องต้น'!$H$2,"",IF(VLOOKUP($A195,'02.คีย์เทอม1'!$A$10:$GT$59,189,FALSE)="","",VLOOKUP($A195,'02.คีย์เทอม1'!$A$10:$GT$59,189,FALSE)))</f>
        <v/>
      </c>
      <c r="AI195" s="1233" t="str">
        <f>IF($A$139&lt;&gt;"ชั้น"&amp;'01.ข้อมูลเบื้องต้น'!$H$2,"",IF(VLOOKUP($A195,'03.คีย์เทอม2'!$A$10:$GT$59,189,FALSE)="","",VLOOKUP($A195,'03.คีย์เทอม2'!$A$10:$GT$59,189,FALSE)))</f>
        <v/>
      </c>
      <c r="AJ195" s="1262" t="str">
        <f t="shared" si="120"/>
        <v/>
      </c>
      <c r="AK195" s="1233" t="str">
        <f>IF('2.ชื่อนักเรียน'!R60="มส","มส",IF('2.ชื่อนักเรียน'!R60="ร","ร",IF('2.ชื่อนักเรียน'!R60="ย้าย","ย้าย",IF($B195="","",IF(AJ195="","",IF(AJ195&gt;=75,"เชี่ยวชาญ",IF(AJ195&gt;=65,"ชำนาญ",IF(AJ195&gt;=55,"พัฒนา",IF(AJ195&gt;=50,"เริ่มต้น","ไม่ผ่าน")))))))))</f>
        <v/>
      </c>
      <c r="AL195" s="1233" t="str">
        <f>IF($A$139&lt;&gt;"ชั้น"&amp;'01.ข้อมูลเบื้องต้น'!$H$2,"",IF(VLOOKUP($A195,'02.คีย์เทอม1'!$A$10:$GT$59,193,FALSE)="","",VLOOKUP($A195,'02.คีย์เทอม1'!$A$10:$GT$59,193,FALSE)))</f>
        <v/>
      </c>
      <c r="AM195" s="1233" t="str">
        <f>IF($A$139&lt;&gt;"ชั้น"&amp;'01.ข้อมูลเบื้องต้น'!$H$2,"",IF(VLOOKUP($A195,'03.คีย์เทอม2'!$A$10:$GT$59,193,FALSE)="","",VLOOKUP($A195,'03.คีย์เทอม2'!$A$10:$GT$59,193,FALSE)))</f>
        <v/>
      </c>
      <c r="AN195" s="1262" t="str">
        <f t="shared" si="144"/>
        <v/>
      </c>
      <c r="AO195" s="1233" t="str">
        <f>IF('2.ชื่อนักเรียน'!R60="มส","มส",IF('2.ชื่อนักเรียน'!R60="ร","ร",IF('2.ชื่อนักเรียน'!R60="ย้าย","ย้าย",IF($B195="","",IF(AN195="","",IF(AN195&gt;=75,"เชี่ยวชาญ",IF(AN195&gt;=65,"ชำนาญ",IF(AN195&gt;=55,"พัฒนา",IF(AN195&gt;=50,"เริ่มต้น","ไม่ผ่าน")))))))))</f>
        <v/>
      </c>
      <c r="AP195" s="1233" t="str">
        <f>IF($A$139&lt;&gt;"ชั้น"&amp;'01.ข้อมูลเบื้องต้น'!$H$2,"",IF(VLOOKUP($A195,'02.คีย์เทอม1'!$A$10:$GT$59,195,FALSE)="","",VLOOKUP($A195,'02.คีย์เทอม1'!$A$10:$GT$59,195,FALSE)))</f>
        <v/>
      </c>
      <c r="AQ195" s="1233" t="str">
        <f>IF($A$139&lt;&gt;"ชั้น"&amp;'01.ข้อมูลเบื้องต้น'!$H$2,"",IF(VLOOKUP($A195,'03.คีย์เทอม2'!$A$10:$GT$59,195,FALSE)="","",VLOOKUP($A195,'03.คีย์เทอม2'!$A$10:$GT$59,195,FALSE)))</f>
        <v/>
      </c>
      <c r="AR195" s="1262" t="str">
        <f t="shared" si="145"/>
        <v/>
      </c>
      <c r="AS195" s="1233" t="str">
        <f>IF('2.ชื่อนักเรียน'!R60="มส","มส",IF('2.ชื่อนักเรียน'!R60="ร","ร",IF('2.ชื่อนักเรียน'!R60="ย้าย","ย้าย",IF($B195="","",IF(AR195="","",IF(AR195&gt;=75,"เชี่ยวชาญ",IF(AR195&gt;=65,"ชำนาญ",IF(AR195&gt;=55,"พัฒนา",IF(AR195&gt;=50,"เริ่มต้น","ไม่ผ่าน")))))))))</f>
        <v/>
      </c>
      <c r="AT195" s="1233" t="str">
        <f>IF($A$139&lt;&gt;"ชั้น"&amp;'01.ข้อมูลเบื้องต้น'!$H$2,"",IF(VLOOKUP($A195,'02.คีย์เทอม1'!$A$10:$GT$59,196,FALSE)="","",VLOOKUP($A195,'02.คีย์เทอม1'!$A$10:$GT$59,196,FALSE)))</f>
        <v/>
      </c>
      <c r="AU195" s="1233" t="str">
        <f>IF($A$139&lt;&gt;"ชั้น"&amp;'01.ข้อมูลเบื้องต้น'!$H$2,"",IF(VLOOKUP($A195,'03.คีย์เทอม2'!$A$10:$GT$59,196,FALSE)="","",VLOOKUP($A195,'03.คีย์เทอม2'!$A$10:$GT$59,196,FALSE)))</f>
        <v/>
      </c>
      <c r="AV195" s="1262" t="str">
        <f t="shared" si="146"/>
        <v/>
      </c>
      <c r="AW195" s="1233" t="str">
        <f>IF('2.ชื่อนักเรียน'!R60="มส","มส",IF('2.ชื่อนักเรียน'!R60="ร","ร",IF('2.ชื่อนักเรียน'!R60="ย้าย","ย้าย",IF($B195="","",IF(AV195="","",IF(AV195&gt;=75,"เชี่ยวชาญ",IF(AV195&gt;=65,"ชำนาญ",IF(AV195&gt;=55,"พัฒนา",IF(AV195&gt;=50,"เริ่มต้น","ไม่ผ่าน")))))))))</f>
        <v/>
      </c>
      <c r="AX195" s="1233" t="str">
        <f>IF($A$139&lt;&gt;"ชั้น"&amp;'01.ข้อมูลเบื้องต้น'!$H$2,"",IF(VLOOKUP($A195,'02.คีย์เทอม1'!$A$10:$GT$59,197,FALSE)="","",VLOOKUP($A195,'02.คีย์เทอม1'!$A$10:$GT$59,197,FALSE)))</f>
        <v/>
      </c>
      <c r="AY195" s="1233" t="str">
        <f>IF($A$139&lt;&gt;"ชั้น"&amp;'01.ข้อมูลเบื้องต้น'!$H$2,"",IF(VLOOKUP($A195,'03.คีย์เทอม2'!$A$10:$GT$59,197,FALSE)="","",VLOOKUP($A195,'03.คีย์เทอม2'!$A$10:$GT$59,197,FALSE)))</f>
        <v/>
      </c>
      <c r="AZ195" s="1262" t="str">
        <f t="shared" si="147"/>
        <v/>
      </c>
      <c r="BA195" s="1233" t="str">
        <f>IF('2.ชื่อนักเรียน'!R60="มส","มส",IF('2.ชื่อนักเรียน'!R60="ร","ร",IF('2.ชื่อนักเรียน'!R60="ย้าย","ย้าย",IF($B195="","",IF(AZ195="","",IF(AZ195&gt;=75,"เชี่ยวชาญ",IF(AZ195&gt;=65,"ชำนาญ",IF(AZ195&gt;=55,"พัฒนา",IF(AZ195&gt;=50,"เริ่มต้น","ไม่ผ่าน")))))))))</f>
        <v/>
      </c>
      <c r="BB195" s="1233" t="str">
        <f>IF($A$139&lt;&gt;"ชั้น"&amp;'01.ข้อมูลเบื้องต้น'!$H$2,"",IF(VLOOKUP($A195,'02.คีย์เทอม1'!$A$10:$GT$59,198,FALSE)="","",VLOOKUP($A195,'02.คีย์เทอม1'!$A$10:$GT$59,198,FALSE)))</f>
        <v/>
      </c>
      <c r="BC195" s="1233" t="str">
        <f>IF($A$139&lt;&gt;"ชั้น"&amp;'01.ข้อมูลเบื้องต้น'!$H$2,"",IF(VLOOKUP($A195,'03.คีย์เทอม2'!$A$10:$GT$59,198,FALSE)="","",VLOOKUP($A195,'03.คีย์เทอม2'!$A$10:$GT$59,198,FALSE)))</f>
        <v/>
      </c>
      <c r="BD195" s="1262" t="str">
        <f t="shared" si="148"/>
        <v/>
      </c>
      <c r="BE195" s="1233" t="str">
        <f>IF('2.ชื่อนักเรียน'!R60="มส","มส",IF('2.ชื่อนักเรียน'!R60="ร","ร",IF('2.ชื่อนักเรียน'!R60="ย้าย","ย้าย",IF($B195="","",IF(BD195="","",IF(BD195&gt;=75,"เชี่ยวชาญ",IF(BD195&gt;=65,"ชำนาญ",IF(BD195&gt;=55,"พัฒนา",IF(BD195&gt;=50,"เริ่มต้น","ไม่ผ่าน")))))))))</f>
        <v/>
      </c>
      <c r="BF195" s="1233" t="str">
        <f>IF($A$139&lt;&gt;"ชั้น"&amp;'01.ข้อมูลเบื้องต้น'!$H$2,"",IF(VLOOKUP($A195,'02.คีย์เทอม1'!$A$10:$GT$59,199,FALSE)="","",VLOOKUP($A195,'02.คีย์เทอม1'!$A$10:$GT$59,199,FALSE)))</f>
        <v/>
      </c>
      <c r="BG195" s="1233" t="str">
        <f>IF($A$139&lt;&gt;"ชั้น"&amp;'01.ข้อมูลเบื้องต้น'!$H$2,"",IF(VLOOKUP($A195,'03.คีย์เทอม2'!$A$10:$GT$59,199,FALSE)="","",VLOOKUP($A195,'03.คีย์เทอม2'!$A$10:$GT$59,199,FALSE)))</f>
        <v/>
      </c>
      <c r="BH195" s="1262" t="str">
        <f t="shared" si="149"/>
        <v/>
      </c>
      <c r="BI195" s="1233" t="str">
        <f>IF('2.ชื่อนักเรียน'!R60="มส","มส",IF('2.ชื่อนักเรียน'!R60="ร","ร",IF('2.ชื่อนักเรียน'!R60="ย้าย","ย้าย",IF($B195="","",IF(BH195="","",IF(BH195&gt;=75,"เชี่ยวชาญ",IF(BH195&gt;=65,"ชำนาญ",IF(BH195&gt;=55,"พัฒนา",IF(BH195&gt;=50,"เริ่มต้น","ไม่ผ่าน")))))))))</f>
        <v/>
      </c>
      <c r="BJ195" s="1233" t="str">
        <f>IF($A$139&lt;&gt;"ชั้น"&amp;'01.ข้อมูลเบื้องต้น'!$H$2,"",IF(VLOOKUP($A195,'02.คีย์เทอม1'!$A$10:$GT$59,200,FALSE)="","",VLOOKUP($A195,'02.คีย์เทอม1'!$A$10:$GT$59,200,FALSE)))</f>
        <v/>
      </c>
      <c r="BK195" s="1233" t="str">
        <f>IF($A$139&lt;&gt;"ชั้น"&amp;'01.ข้อมูลเบื้องต้น'!$H$2,"",IF(VLOOKUP($A195,'03.คีย์เทอม2'!$A$10:$GT$59,200,FALSE)="","",VLOOKUP($A195,'03.คีย์เทอม2'!$A$10:$GT$59,200,FALSE)))</f>
        <v/>
      </c>
      <c r="BL195" s="1262" t="str">
        <f t="shared" si="150"/>
        <v/>
      </c>
      <c r="BM195" s="1233" t="str">
        <f>IF('2.ชื่อนักเรียน'!R60="มส","มส",IF('2.ชื่อนักเรียน'!R60="ร","ร",IF('2.ชื่อนักเรียน'!R60="ย้าย","ย้าย",IF($B195="","",IF(BL195="","",IF(BL195&gt;=75,"เชี่ยวชาญ",IF(BL195&gt;=65,"ชำนาญ",IF(BL195&gt;=55,"พัฒนา",IF(BL195&gt;=50,"เริ่มต้น","ไม่ผ่าน")))))))))</f>
        <v/>
      </c>
      <c r="BN195" s="1262" t="str">
        <f t="shared" si="151"/>
        <v/>
      </c>
      <c r="BO195" s="1233" t="str">
        <f>IF('2.ชื่อนักเรียน'!R60="มส","มส",IF('2.ชื่อนักเรียน'!R60="ร","ร",IF('2.ชื่อนักเรียน'!R60="ย้าย","ย้าย",IF($B195="","",IF(BN195="","",IF(BN195&gt;=75,"เชี่ยวชาญ",IF(BN195&gt;=65,"ชำนาญ",IF(BN195&gt;=55,"พัฒนา",IF(BN195&gt;=50,"เริ่มต้น","ไม่ผ่าน")))))))))</f>
        <v/>
      </c>
      <c r="BP195" s="1233" t="str">
        <f>IF($A$139&lt;&gt;"ชั้น"&amp;'01.ข้อมูลเบื้องต้น'!$H$2,"",IF(VLOOKUP($A195,'02.คีย์เทอม1'!$A$10:$GT$59,110,FALSE)="","",VLOOKUP($A195,'02.คีย์เทอม1'!$A$10:$GT$59,110,FALSE)))</f>
        <v/>
      </c>
      <c r="BQ195" s="1233" t="str">
        <f>IF($A$139&lt;&gt;"ชั้น"&amp;'01.ข้อมูลเบื้องต้น'!$H$2,"",IF(VLOOKUP($A195,'03.คีย์เทอม2'!$A$10:$GT$59,110,FALSE)="","",VLOOKUP($A195,'03.คีย์เทอม2'!$A$10:$GT$59,110,FALSE)))</f>
        <v/>
      </c>
      <c r="BR195" s="1262" t="str">
        <f t="shared" si="152"/>
        <v/>
      </c>
      <c r="BS195" s="1233" t="str">
        <f>IF('2.ชื่อนักเรียน'!R60="มส","มส",IF('2.ชื่อนักเรียน'!R60="ร","ร",IF('2.ชื่อนักเรียน'!R60="ย้าย","ย้าย",IF($B195="","",IF(BR195="","",IF(BR195&gt;=75,"เชี่ยวชาญ",IF(BR195&gt;=65,"ชำนาญ",IF(BR195&gt;=55,"พัฒนา",IF(BR195&gt;=50,"เริ่มต้น","ไม่ผ่าน")))))))))</f>
        <v/>
      </c>
      <c r="BT195" s="1233" t="str">
        <f>IF($A$139&lt;&gt;"ชั้น"&amp;'01.ข้อมูลเบื้องต้น'!$H$2,"",IF(VLOOKUP($A195,'02.คีย์เทอม1'!$A$10:$GT$59,115,FALSE)="","",VLOOKUP($A195,'02.คีย์เทอม1'!$A$10:$GT$59,115,FALSE)))</f>
        <v/>
      </c>
      <c r="BU195" s="1233" t="str">
        <f>IF($A$139&lt;&gt;"ชั้น"&amp;'01.ข้อมูลเบื้องต้น'!$H$2,"",IF(VLOOKUP($A195,'03.คีย์เทอม2'!$A$10:$GT$59,115,FALSE)="","",VLOOKUP($A195,'03.คีย์เทอม2'!$A$10:$GT$59,115,FALSE)))</f>
        <v/>
      </c>
      <c r="BV195" s="1262" t="str">
        <f t="shared" si="153"/>
        <v/>
      </c>
      <c r="BW195" s="1233" t="str">
        <f>IF('2.ชื่อนักเรียน'!R60="มส","มส",IF('2.ชื่อนักเรียน'!R60="ร","ร",IF('2.ชื่อนักเรียน'!R60="ย้าย","ย้าย",IF($B195="","",IF(BV195="","",IF(BV195&gt;=75,"เชี่ยวชาญ",IF(BV195&gt;=65,"ชำนาญ",IF(BV195&gt;=55,"พัฒนา",IF(BV195&gt;=50,"เริ่มต้น","ไม่ผ่าน")))))))))</f>
        <v/>
      </c>
      <c r="BX195" s="1233" t="str">
        <f>IF($A$139&lt;&gt;"ชั้น"&amp;'01.ข้อมูลเบื้องต้น'!$H$2,"",IF(VLOOKUP($A195,'02.คีย์เทอม1'!$A$10:$GT$59,120,FALSE)="","",VLOOKUP($A195,'02.คีย์เทอม1'!$A$10:$GT$59,120,FALSE)))</f>
        <v/>
      </c>
      <c r="BY195" s="1233" t="str">
        <f>IF($A$139&lt;&gt;"ชั้น"&amp;'01.ข้อมูลเบื้องต้น'!$H$2,"",IF(VLOOKUP($A195,'03.คีย์เทอม2'!$A$10:$GT$59,120,FALSE)="","",VLOOKUP($A195,'03.คีย์เทอม2'!$A$10:$GT$59,120,FALSE)))</f>
        <v/>
      </c>
      <c r="BZ195" s="1262" t="str">
        <f t="shared" si="154"/>
        <v/>
      </c>
      <c r="CA195" s="1233" t="str">
        <f>IF('2.ชื่อนักเรียน'!R60="มส","มส",IF('2.ชื่อนักเรียน'!R60="ร","ร",IF('2.ชื่อนักเรียน'!R60="ย้าย","ย้าย",IF($B195="","",IF(BZ195="","",IF(BZ195&gt;=75,"เชี่ยวชาญ",IF(BZ195&gt;=65,"ชำนาญ",IF(BZ195&gt;=55,"พัฒนา",IF(BZ195&gt;=50,"เริ่มต้น","ไม่ผ่าน")))))))))</f>
        <v/>
      </c>
      <c r="CB195" s="1233" t="str">
        <f>IF($A$139&lt;&gt;"ชั้น"&amp;'01.ข้อมูลเบื้องต้น'!$H$2,"",IF(VLOOKUP($A195,'02.คีย์เทอม1'!$A$10:$GT$59,125,FALSE)="","",VLOOKUP($A195,'02.คีย์เทอม1'!$A$10:$GT$59,125,FALSE)))</f>
        <v/>
      </c>
      <c r="CC195" s="1233" t="str">
        <f>IF($A$139&lt;&gt;"ชั้น"&amp;'01.ข้อมูลเบื้องต้น'!$H$2,"",IF(VLOOKUP($A195,'03.คีย์เทอม2'!$A$10:$GT$59,125,FALSE)="","",VLOOKUP($A195,'03.คีย์เทอม2'!$A$10:$GT$59,125,FALSE)))</f>
        <v/>
      </c>
      <c r="CD195" s="1262" t="str">
        <f t="shared" si="155"/>
        <v/>
      </c>
      <c r="CE195" s="1233" t="str">
        <f>IF('2.ชื่อนักเรียน'!R60="มส","มส",IF('2.ชื่อนักเรียน'!R60="ร","ร",IF('2.ชื่อนักเรียน'!R60="ย้าย","ย้าย",IF($B195="","",IF(CD195="","",IF(CD195&gt;=75,"เชี่ยวชาญ",IF(CD195&gt;=65,"ชำนาญ",IF(CD195&gt;=55,"พัฒนา",IF(CD195&gt;=50,"เริ่มต้น","ไม่ผ่าน")))))))))</f>
        <v/>
      </c>
      <c r="CF195" s="1233" t="str">
        <f>IF($A$139&lt;&gt;"ชั้น"&amp;'01.ข้อมูลเบื้องต้น'!$H$2,"",IF(VLOOKUP($A195,'02.คีย์เทอม1'!$A$10:$GT$59,130,FALSE)="","",VLOOKUP($A195,'02.คีย์เทอม1'!$A$10:$GT$59,130,FALSE)))</f>
        <v/>
      </c>
      <c r="CG195" s="1233" t="str">
        <f>IF($A$139&lt;&gt;"ชั้น"&amp;'01.ข้อมูลเบื้องต้น'!$H$2,"",IF(VLOOKUP($A195,'03.คีย์เทอม2'!$A$10:$GT$59,130,FALSE)="","",VLOOKUP($A195,'03.คีย์เทอม2'!$A$10:$GT$59,130,FALSE)))</f>
        <v/>
      </c>
      <c r="CH195" s="1262" t="str">
        <f t="shared" si="156"/>
        <v/>
      </c>
      <c r="CI195" s="1233" t="str">
        <f>IF('2.ชื่อนักเรียน'!R60="มส","มส",IF('2.ชื่อนักเรียน'!R60="ร","ร",IF('2.ชื่อนักเรียน'!R60="ย้าย","ย้าย",IF($B195="","",IF(CH195="","",IF(CH195&gt;=75,"เชี่ยวชาญ",IF(CH195&gt;=65,"ชำนาญ",IF(CH195&gt;=55,"พัฒนา",IF(CH195&gt;=50,"เริ่มต้น","ไม่ผ่าน")))))))))</f>
        <v/>
      </c>
      <c r="CJ195" s="1233" t="str">
        <f>IF($A$139&lt;&gt;"ชั้น"&amp;'01.ข้อมูลเบื้องต้น'!$H$2,"",IF(VLOOKUP($A195,'02.คีย์เทอม1'!$A$10:$GT$59,135,FALSE)="","",VLOOKUP($A195,'02.คีย์เทอม1'!$A$10:$GT$59,135,FALSE)))</f>
        <v/>
      </c>
      <c r="CK195" s="1233" t="str">
        <f>IF($A$139&lt;&gt;"ชั้น"&amp;'01.ข้อมูลเบื้องต้น'!$H$2,"",IF(VLOOKUP($A195,'03.คีย์เทอม2'!$A$10:$GT$59,135,FALSE)="","",VLOOKUP($A195,'03.คีย์เทอม2'!$A$10:$GT$59,135,FALSE)))</f>
        <v/>
      </c>
      <c r="CL195" s="1262" t="str">
        <f t="shared" si="157"/>
        <v/>
      </c>
      <c r="CM195" s="1233" t="str">
        <f>IF('2.ชื่อนักเรียน'!R60="มส","มส",IF('2.ชื่อนักเรียน'!R60="ร","ร",IF('2.ชื่อนักเรียน'!R60="ย้าย","ย้าย",IF($B195="","",IF(CL195="","",IF(CL195&gt;=75,"เชี่ยวชาญ",IF(CL195&gt;=65,"ชำนาญ",IF(CL195&gt;=55,"พัฒนา",IF(CL195&gt;=50,"เริ่มต้น","ไม่ผ่าน")))))))))</f>
        <v/>
      </c>
      <c r="CN195" s="1233" t="str">
        <f>IF($A$139&lt;&gt;"ชั้น"&amp;'01.ข้อมูลเบื้องต้น'!$H$2,"",IF(VLOOKUP($A195,'02.คีย์เทอม1'!$A$10:$GT$59,140,FALSE)="","",VLOOKUP($A195,'02.คีย์เทอม1'!$A$10:$GT$59,140,FALSE)))</f>
        <v/>
      </c>
      <c r="CO195" s="1233" t="str">
        <f>IF($A$139&lt;&gt;"ชั้น"&amp;'01.ข้อมูลเบื้องต้น'!$H$2,"",IF(VLOOKUP($A195,'03.คีย์เทอม2'!$A$10:$GT$59,140,FALSE)="","",VLOOKUP($A195,'03.คีย์เทอม2'!$A$10:$GT$59,140,FALSE)))</f>
        <v/>
      </c>
      <c r="CP195" s="1262" t="str">
        <f t="shared" si="158"/>
        <v/>
      </c>
      <c r="CQ195" s="1233" t="str">
        <f>IF('2.ชื่อนักเรียน'!R60="มส","มส",IF('2.ชื่อนักเรียน'!R60="ร","ร",IF('2.ชื่อนักเรียน'!R60="ย้าย","ย้าย",IF($B195="","",IF(CP195="","",IF(CP195&gt;=75,"เชี่ยวชาญ",IF(CP195&gt;=65,"ชำนาญ",IF(CP195&gt;=55,"พัฒนา",IF(CP195&gt;=50,"เริ่มต้น","ไม่ผ่าน")))))))))</f>
        <v/>
      </c>
      <c r="CR195" s="1233" t="str">
        <f>IF($A$139&lt;&gt;"ชั้น"&amp;'01.ข้อมูลเบื้องต้น'!$H$2,"",IF(VLOOKUP($A195,'02.คีย์เทอม1'!$A$10:$GT$59,145,FALSE)="","",VLOOKUP($A195,'02.คีย์เทอม1'!$A$10:$GT$59,145,FALSE)))</f>
        <v/>
      </c>
      <c r="CS195" s="1233" t="str">
        <f>IF($A$139&lt;&gt;"ชั้น"&amp;'01.ข้อมูลเบื้องต้น'!$H$2,"",IF(VLOOKUP($A195,'03.คีย์เทอม2'!$A$10:$GT$59,145,FALSE)="","",VLOOKUP($A195,'03.คีย์เทอม2'!$A$10:$GT$59,145,FALSE)))</f>
        <v/>
      </c>
      <c r="CT195" s="1262" t="str">
        <f t="shared" si="159"/>
        <v/>
      </c>
      <c r="CU195" s="1233" t="str">
        <f>IF('2.ชื่อนักเรียน'!R60="มส","มส",IF('2.ชื่อนักเรียน'!R60="ร","ร",IF('2.ชื่อนักเรียน'!R60="ย้าย","ย้าย",IF($B195="","",IF(CT195="","",IF(CT195&gt;=75,"เชี่ยวชาญ",IF(CT195&gt;=65,"ชำนาญ",IF(CT195&gt;=55,"พัฒนา",IF(CT195&gt;=50,"เริ่มต้น","ไม่ผ่าน")))))))))</f>
        <v/>
      </c>
      <c r="CV195" s="1233" t="str">
        <f>IF($A$139&lt;&gt;"ชั้น"&amp;'01.ข้อมูลเบื้องต้น'!$H$2,"",IF(VLOOKUP($A195,'02.คีย์เทอม1'!$A$10:$GT$59,150,FALSE)="","",VLOOKUP($A195,'02.คีย์เทอม1'!$A$10:$GT$59,150,FALSE)))</f>
        <v/>
      </c>
      <c r="CW195" s="1233" t="str">
        <f>IF($A$139&lt;&gt;"ชั้น"&amp;'01.ข้อมูลเบื้องต้น'!$H$2,"",IF(VLOOKUP($A195,'03.คีย์เทอม2'!$A$10:$GT$59,150,FALSE)="","",VLOOKUP($A195,'03.คีย์เทอม2'!$A$10:$GT$59,150,FALSE)))</f>
        <v/>
      </c>
      <c r="CX195" s="1262" t="str">
        <f t="shared" si="160"/>
        <v/>
      </c>
      <c r="CY195" s="1233" t="str">
        <f>IF('2.ชื่อนักเรียน'!R60="มส","มส",IF('2.ชื่อนักเรียน'!R60="ร","ร",IF('2.ชื่อนักเรียน'!R60="ย้าย","ย้าย",IF($B195="","",IF(CX195="","",IF(CX195&gt;=75,"เชี่ยวชาญ",IF(CX195&gt;=65,"ชำนาญ",IF(CX195&gt;=55,"พัฒนา",IF(CX195&gt;=50,"เริ่มต้น","ไม่ผ่าน")))))))))</f>
        <v/>
      </c>
      <c r="CZ195" s="1233" t="str">
        <f>IF($A$139&lt;&gt;"ชั้น"&amp;'01.ข้อมูลเบื้องต้น'!$H$2,"",IF(VLOOKUP($A195,'02.คีย์เทอม1'!$A$10:$GT$59,155,FALSE)="","",VLOOKUP($A195,'02.คีย์เทอม1'!$A$10:$GT$59,155,FALSE)))</f>
        <v/>
      </c>
      <c r="DA195" s="1233" t="str">
        <f>IF($A$139&lt;&gt;"ชั้น"&amp;'01.ข้อมูลเบื้องต้น'!$H$2,"",IF(VLOOKUP($A195,'03.คีย์เทอม2'!$A$10:$GT$59,155,FALSE)="","",VLOOKUP($A195,'03.คีย์เทอม2'!$A$10:$GT$59,155,FALSE)))</f>
        <v/>
      </c>
      <c r="DB195" s="1262" t="str">
        <f t="shared" si="161"/>
        <v/>
      </c>
      <c r="DC195" s="1233" t="str">
        <f>IF('2.ชื่อนักเรียน'!R60="มส","มส",IF('2.ชื่อนักเรียน'!R60="ร","ร",IF('2.ชื่อนักเรียน'!R60="ย้าย","ย้าย",IF($B195="","",IF(DB195="","",IF(DB195&gt;=75,"เชี่ยวชาญ",IF(DB195&gt;=65,"ชำนาญ",IF(DB195&gt;=55,"พัฒนา",IF(DB195&gt;=50,"เริ่มต้น","ไม่ผ่าน")))))))))</f>
        <v/>
      </c>
      <c r="DD195" s="1233" t="str">
        <f>IF($A$139&lt;&gt;"ชั้น"&amp;'01.ข้อมูลเบื้องต้น'!$H$2,"",IF(VLOOKUP($A195,'02.คีย์เทอม1'!$A$10:$GT$59,160,FALSE)="","",VLOOKUP($A195,'02.คีย์เทอม1'!$A$10:$GT$59,160,FALSE)))</f>
        <v/>
      </c>
      <c r="DE195" s="1233" t="str">
        <f>IF($A$139&lt;&gt;"ชั้น"&amp;'01.ข้อมูลเบื้องต้น'!$H$2,"",IF(VLOOKUP($A195,'03.คีย์เทอม2'!$A$10:$GT$59,160,FALSE)="","",VLOOKUP($A195,'03.คีย์เทอม2'!$A$10:$GT$59,160,FALSE)))</f>
        <v/>
      </c>
      <c r="DF195" s="1262" t="str">
        <f t="shared" si="162"/>
        <v/>
      </c>
      <c r="DG195" s="1233" t="str">
        <f>IF('2.ชื่อนักเรียน'!R60="มส","มส",IF('2.ชื่อนักเรียน'!R60="ร","ร",IF('2.ชื่อนักเรียน'!R60="ย้าย","ย้าย",IF($B195="","",IF(DF195="","",IF(DF195&gt;=75,"เชี่ยวชาญ",IF(DF195&gt;=65,"ชำนาญ",IF(DF195&gt;=55,"พัฒนา",IF(DF195&gt;=50,"เริ่มต้น","ไม่ผ่าน")))))))))</f>
        <v/>
      </c>
      <c r="DH195" s="1233" t="str">
        <f>IF($A$139&lt;&gt;"ชั้น"&amp;'01.ข้อมูลเบื้องต้น'!$H$2,"",IF(VLOOKUP($A195,'02.คีย์เทอม1'!$A$10:$GT$59,165,FALSE)="","",VLOOKUP($A195,'02.คีย์เทอม1'!$A$10:$GT$59,165,FALSE)))</f>
        <v/>
      </c>
      <c r="DI195" s="1233" t="str">
        <f>IF($A$139&lt;&gt;"ชั้น"&amp;'01.ข้อมูลเบื้องต้น'!$H$2,"",IF(VLOOKUP($A195,'03.คีย์เทอม2'!$A$10:$GT$59,165,FALSE)="","",VLOOKUP($A195,'03.คีย์เทอม2'!$A$10:$GT$59,165,FALSE)))</f>
        <v/>
      </c>
      <c r="DJ195" s="1262" t="str">
        <f t="shared" si="163"/>
        <v/>
      </c>
      <c r="DK195" s="1233" t="str">
        <f>IF('2.ชื่อนักเรียน'!R60="มส","มส",IF('2.ชื่อนักเรียน'!R60="ร","ร",IF('2.ชื่อนักเรียน'!R60="ย้าย","ย้าย",IF($B195="","",IF(DJ195="","",IF(DJ195&gt;=75,"เชี่ยวชาญ",IF(DJ195&gt;=65,"ชำนาญ",IF(DJ195&gt;=55,"พัฒนา",IF(DJ195&gt;=50,"เริ่มต้น","ไม่ผ่าน")))))))))</f>
        <v/>
      </c>
      <c r="DL195" s="1233" t="str">
        <f>IF($A$139&lt;&gt;"ชั้น"&amp;'01.ข้อมูลเบื้องต้น'!$H$2,"",IF(VLOOKUP($A195,'02.คีย์เทอม1'!$A$10:$GT$59,170,FALSE)="","",VLOOKUP($A195,'02.คีย์เทอม1'!$A$10:$GT$59,170,FALSE)))</f>
        <v/>
      </c>
      <c r="DM195" s="1233" t="str">
        <f>IF($A$139&lt;&gt;"ชั้น"&amp;'01.ข้อมูลเบื้องต้น'!$H$2,"",IF(VLOOKUP($A195,'03.คีย์เทอม2'!$A$10:$GT$59,170,FALSE)="","",VLOOKUP($A195,'03.คีย์เทอม2'!$A$10:$GT$59,170,FALSE)))</f>
        <v/>
      </c>
      <c r="DN195" s="1262" t="str">
        <f t="shared" si="164"/>
        <v/>
      </c>
      <c r="DO195" s="1233" t="str">
        <f>IF('2.ชื่อนักเรียน'!R60="มส","มส",IF('2.ชื่อนักเรียน'!R60="ร","ร",IF('2.ชื่อนักเรียน'!R60="ย้าย","ย้าย",IF($B195="","",IF(DN195="","",IF(DN195&gt;=75,"เชี่ยวชาญ",IF(DN195&gt;=65,"ชำนาญ",IF(DN195&gt;=55,"พัฒนา",IF(DN195&gt;=50,"เริ่มต้น","ไม่ผ่าน")))))))))</f>
        <v/>
      </c>
      <c r="DP195" s="1233" t="str">
        <f>IF($A$139&lt;&gt;"ชั้น"&amp;'01.ข้อมูลเบื้องต้น'!$H$2,"",IF(VLOOKUP($A195,'02.คีย์เทอม1'!$A$10:$GT$59,175,FALSE)="","",VLOOKUP($A195,'02.คีย์เทอม1'!$A$10:$GT$59,175,FALSE)))</f>
        <v/>
      </c>
      <c r="DQ195" s="1233" t="str">
        <f>IF($A$139&lt;&gt;"ชั้น"&amp;'01.ข้อมูลเบื้องต้น'!$H$2,"",IF(VLOOKUP($A195,'03.คีย์เทอม2'!$A$10:$GT$59,175,FALSE)="","",VLOOKUP($A195,'03.คีย์เทอม2'!$A$10:$GT$59,175,FALSE)))</f>
        <v/>
      </c>
      <c r="DR195" s="1262" t="str">
        <f t="shared" si="165"/>
        <v/>
      </c>
      <c r="DS195" s="1233" t="str">
        <f>IF('2.ชื่อนักเรียน'!R60="มส","มส",IF('2.ชื่อนักเรียน'!R60="ร","ร",IF('2.ชื่อนักเรียน'!R60="ย้าย","ย้าย",IF($B195="","",IF(DR195="","",IF(DR195&gt;=75,"เชี่ยวชาญ",IF(DR195&gt;=65,"ชำนาญ",IF(DR195&gt;=55,"พัฒนา",IF(DR195&gt;=50,"เริ่มต้น","ไม่ผ่าน")))))))))</f>
        <v/>
      </c>
      <c r="DT195" s="1233" t="str">
        <f>IF($A$139&lt;&gt;"ชั้น"&amp;'01.ข้อมูลเบื้องต้น'!$H$2,"",IF(VLOOKUP($A195,'02.คีย์เทอม1'!$A$10:$GT$59,180,FALSE)="","",VLOOKUP($A195,'02.คีย์เทอม1'!$A$10:$GT$59,180,FALSE)))</f>
        <v/>
      </c>
      <c r="DU195" s="1233" t="str">
        <f>IF($A$139&lt;&gt;"ชั้น"&amp;'01.ข้อมูลเบื้องต้น'!$H$2,"",IF(VLOOKUP($A195,'03.คีย์เทอม2'!$A$10:$GT$59,180,FALSE)="","",VLOOKUP($A195,'03.คีย์เทอม2'!$A$10:$GT$59,180,FALSE)))</f>
        <v/>
      </c>
      <c r="DV195" s="1262" t="str">
        <f t="shared" si="166"/>
        <v/>
      </c>
      <c r="DW195" s="1233" t="str">
        <f>IF('2.ชื่อนักเรียน'!R60="มส","มส",IF('2.ชื่อนักเรียน'!R60="ร","ร",IF('2.ชื่อนักเรียน'!R60="ย้าย","ย้าย",IF($B195="","",IF(DV195="","",IF(DV195&gt;=75,"เชี่ยวชาญ",IF(DV195&gt;=65,"ชำนาญ",IF(DV195&gt;=55,"พัฒนา",IF(DV195&gt;=50,"เริ่มต้น","ไม่ผ่าน")))))))))</f>
        <v/>
      </c>
    </row>
    <row r="196" spans="1:127" ht="16.8" customHeight="1">
      <c r="A196" s="1428" t="s">
        <v>568</v>
      </c>
      <c r="B196" s="1429"/>
      <c r="C196" s="1430"/>
      <c r="D196" s="1363" t="str">
        <f>IF($A$139&lt;&gt;"ชั้น"&amp;'01.ข้อมูลเบื้องต้น'!$H$2,"",(('1.ปถ.07'!$AJ$16*100)/'1.ปถ.07'!$AD$16)+(('1.ปถ.07'!$AP$16*100)/'1.ปถ.07'!$AD$16))</f>
        <v/>
      </c>
      <c r="E196" s="1431" t="str">
        <f>IF($A$139&lt;&gt;"ชั้น"&amp;'01.ข้อมูลเบื้องต้น'!$H$2,"",(('1.ปถ.07'!$AJ$17*100)/'1.ปถ.07'!$AD$17)+(('1.ปถ.07'!$AP$17*100)/'1.ปถ.07'!$AD$17))</f>
        <v/>
      </c>
      <c r="F196" s="1432" t="str">
        <f>IF($A$139&lt;&gt;"ชั้น"&amp;'01.ข้อมูลเบื้องต้น'!$H$2,"",(('1.ปถ.07'!$AJ$18*100)/'1.ปถ.07'!$AD$18)+(('1.ปถ.07'!$AP$18*100)/'1.ปถ.07'!$AD$18))</f>
        <v/>
      </c>
      <c r="G196" s="1367" t="str">
        <f>IF($A$139&lt;&gt;"ชั้น"&amp;'01.ข้อมูลเบื้องต้น'!$H$2,"",(('1.ปถ.07'!$AJ$20*100)/'1.ปถ.07'!$AD$20)+(('1.ปถ.07'!$AP$20*100)/'1.ปถ.07'!$AD$20))</f>
        <v/>
      </c>
      <c r="H196" s="1431" t="str">
        <f>IF($A$139&lt;&gt;"ชั้น"&amp;'01.ข้อมูลเบื้องต้น'!$H$2,"",(('1.ปถ.07'!$AJ$21*100)/'1.ปถ.07'!$AD$21)+(('1.ปถ.07'!$AP$21*100)/'1.ปถ.07'!$AD$21))</f>
        <v/>
      </c>
      <c r="I196" s="1431" t="str">
        <f>IF($A$139&lt;&gt;"ชั้น"&amp;'01.ข้อมูลเบื้องต้น'!$H$2,"",(('1.ปถ.07'!$AJ$22*100)/'1.ปถ.07'!$AD$22)+(('1.ปถ.07'!$AP$22*100)/'1.ปถ.07'!$AD$22))</f>
        <v/>
      </c>
      <c r="J196" s="1431" t="str">
        <f>IF($A$139&lt;&gt;"ชั้น"&amp;'01.ข้อมูลเบื้องต้น'!$H$2,"",(('1.ปถ.07'!$AJ$23*100)/'1.ปถ.07'!$AD$23)+(('1.ปถ.07'!$AP$23*100)/'1.ปถ.07'!$AD$23))</f>
        <v/>
      </c>
      <c r="K196" s="1431" t="str">
        <f>IF($A$139&lt;&gt;"ชั้น"&amp;'01.ข้อมูลเบื้องต้น'!$H$2,"",(('1.ปถ.07'!$AJ$24*100)/'1.ปถ.07'!$AD$24)+(('1.ปถ.07'!$AP$24*100)/'1.ปถ.07'!$AD$24))</f>
        <v/>
      </c>
      <c r="L196" s="1433"/>
      <c r="M196" s="1367"/>
      <c r="N196" s="1368"/>
      <c r="O196" s="1368"/>
      <c r="P196" s="1368"/>
      <c r="Q196" s="1368"/>
      <c r="R196" s="1368"/>
      <c r="S196" s="1368"/>
      <c r="T196" s="1368"/>
      <c r="U196" s="1368"/>
      <c r="V196" s="1368"/>
      <c r="W196" s="1368"/>
      <c r="X196" s="1368"/>
      <c r="Y196" s="1368"/>
      <c r="Z196" s="1368"/>
      <c r="AA196" s="1434"/>
      <c r="AB196" s="1321"/>
      <c r="AC196" s="1322"/>
    </row>
    <row r="197" spans="1:127" ht="16.8" customHeight="1">
      <c r="A197" s="1360" t="s">
        <v>569</v>
      </c>
      <c r="B197" s="1361"/>
      <c r="C197" s="1362"/>
      <c r="D197" s="1372" t="str">
        <f>IF($A$139&lt;&gt;"ชั้น"&amp;'01.ข้อมูลเบื้องต้น'!$H$2,"",(('1.ปถ.07'!$AV$16*100)/'1.ปถ.07'!$AD$16)+(('1.ปถ.07'!$BB$16*100)/'1.ปถ.07'!$AD$16))</f>
        <v/>
      </c>
      <c r="E197" s="1373" t="str">
        <f>IF($A$139&lt;&gt;"ชั้น"&amp;'01.ข้อมูลเบื้องต้น'!$H$2,"",(('1.ปถ.07'!$AV$17*100)/'1.ปถ.07'!$AD$17)+(('1.ปถ.07'!$BB$17*100)/'1.ปถ.07'!$AD$17))</f>
        <v/>
      </c>
      <c r="F197" s="1374" t="str">
        <f>IF($A$139&lt;&gt;"ชั้น"&amp;'01.ข้อมูลเบื้องต้น'!$H$2,"",(('1.ปถ.07'!$AV$18*100)/'1.ปถ.07'!$AD$18)+(('1.ปถ.07'!$BB$18*100)/'1.ปถ.07'!$AD$18))</f>
        <v/>
      </c>
      <c r="G197" s="1372" t="str">
        <f>IF($A$139&lt;&gt;"ชั้น"&amp;'01.ข้อมูลเบื้องต้น'!$H$2,"",(('1.ปถ.07'!$AV$20*100)/'1.ปถ.07'!$AD$20)+(('1.ปถ.07'!$BB$20*100)/'1.ปถ.07'!$AD$20))</f>
        <v/>
      </c>
      <c r="H197" s="1373" t="str">
        <f>IF($A$139&lt;&gt;"ชั้น"&amp;'01.ข้อมูลเบื้องต้น'!$H$2,"",(('1.ปถ.07'!$AV$21*100)/'1.ปถ.07'!$AD$21)+(('1.ปถ.07'!$BB$21*100)/'1.ปถ.07'!$AD$21))</f>
        <v/>
      </c>
      <c r="I197" s="1373" t="str">
        <f>IF($A$139&lt;&gt;"ชั้น"&amp;'01.ข้อมูลเบื้องต้น'!$H$2,"",(('1.ปถ.07'!$AV$22*100)/'1.ปถ.07'!$AD$22)+(('1.ปถ.07'!$BB$22*100)/'1.ปถ.07'!$AD$22))</f>
        <v/>
      </c>
      <c r="J197" s="1373" t="str">
        <f>IF($A$139&lt;&gt;"ชั้น"&amp;'01.ข้อมูลเบื้องต้น'!$H$2,"",(('1.ปถ.07'!$AV$23*100)/'1.ปถ.07'!$AD$23)+(('1.ปถ.07'!$BB$23*100)/'1.ปถ.07'!$AD$23))</f>
        <v/>
      </c>
      <c r="K197" s="1373" t="str">
        <f>IF($A$139&lt;&gt;"ชั้น"&amp;'01.ข้อมูลเบื้องต้น'!$H$2,"",(('1.ปถ.07'!$AV$24*100)/'1.ปถ.07'!$AD$24)+(('1.ปถ.07'!$BB$24*100)/'1.ปถ.07'!$AD$24))</f>
        <v/>
      </c>
      <c r="L197" s="1375"/>
      <c r="M197" s="1372"/>
      <c r="N197" s="1447"/>
      <c r="O197" s="1447"/>
      <c r="P197" s="1447"/>
      <c r="Q197" s="1447"/>
      <c r="R197" s="1447"/>
      <c r="S197" s="1447"/>
      <c r="T197" s="1447"/>
      <c r="U197" s="1447"/>
      <c r="V197" s="1447"/>
      <c r="W197" s="1447"/>
      <c r="X197" s="1447"/>
      <c r="Y197" s="1447"/>
      <c r="Z197" s="1447"/>
      <c r="AA197" s="1448"/>
      <c r="AB197" s="1330"/>
      <c r="AC197" s="1331"/>
    </row>
    <row r="198" spans="1:127" ht="16.8" customHeight="1" thickBot="1">
      <c r="A198" s="1381" t="s">
        <v>570</v>
      </c>
      <c r="B198" s="1382"/>
      <c r="C198" s="1383"/>
      <c r="D198" s="1384" t="str">
        <f>IF($A$139&lt;&gt;"ชั้น"&amp;'01.ข้อมูลเบื้องต้น'!$H$2,"",('1.ปถ.07'!$BH$16*100)/'1.ปถ.07'!$AD$16)</f>
        <v/>
      </c>
      <c r="E198" s="1385" t="str">
        <f>IF($A$139&lt;&gt;"ชั้น"&amp;'01.ข้อมูลเบื้องต้น'!$H$2,"",('1.ปถ.07'!$BH$17*100)/'1.ปถ.07'!$AD$17)</f>
        <v/>
      </c>
      <c r="F198" s="1440" t="str">
        <f>IF($A$139&lt;&gt;"ชั้น"&amp;'01.ข้อมูลเบื้องต้น'!$H$2,"",('1.ปถ.07'!$BH$18*100)/'1.ปถ.07'!$AD$18)</f>
        <v/>
      </c>
      <c r="G198" s="1384" t="str">
        <f>IF($A$139&lt;&gt;"ชั้น"&amp;'01.ข้อมูลเบื้องต้น'!$H$2,"",('1.ปถ.07'!$BH$20*100)/'1.ปถ.07'!$AD$20)</f>
        <v/>
      </c>
      <c r="H198" s="1385" t="str">
        <f>IF($A$139&lt;&gt;"ชั้น"&amp;'01.ข้อมูลเบื้องต้น'!$H$2,"",('1.ปถ.07'!$BH$21*100)/'1.ปถ.07'!$AD$21)</f>
        <v/>
      </c>
      <c r="I198" s="1385" t="str">
        <f>IF($A$139&lt;&gt;"ชั้น"&amp;'01.ข้อมูลเบื้องต้น'!$H$2,"",('1.ปถ.07'!$BH$22*100)/'1.ปถ.07'!$AD$22)</f>
        <v/>
      </c>
      <c r="J198" s="1385" t="str">
        <f>IF($A$139&lt;&gt;"ชั้น"&amp;'01.ข้อมูลเบื้องต้น'!$H$2,"",('1.ปถ.07'!$BH$23*100)/'1.ปถ.07'!$AD$23)</f>
        <v/>
      </c>
      <c r="K198" s="1385" t="str">
        <f>IF($A$139&lt;&gt;"ชั้น"&amp;'01.ข้อมูลเบื้องต้น'!$H$2,"",('1.ปถ.07'!$BH$24*100)/'1.ปถ.07'!$AD$24)</f>
        <v/>
      </c>
      <c r="L198" s="1441"/>
      <c r="M198" s="1384"/>
      <c r="N198" s="1449"/>
      <c r="O198" s="1449"/>
      <c r="P198" s="1449"/>
      <c r="Q198" s="1449"/>
      <c r="R198" s="1449"/>
      <c r="S198" s="1449"/>
      <c r="T198" s="1449"/>
      <c r="U198" s="1449"/>
      <c r="V198" s="1449"/>
      <c r="W198" s="1449"/>
      <c r="X198" s="1449"/>
      <c r="Y198" s="1449"/>
      <c r="Z198" s="1449"/>
      <c r="AA198" s="1450"/>
      <c r="AB198" s="1347"/>
      <c r="AC198" s="1348"/>
    </row>
    <row r="199" spans="1:127" ht="8.4" customHeight="1">
      <c r="A199" s="1402"/>
      <c r="B199" s="1402"/>
      <c r="C199" s="1402"/>
      <c r="D199" s="1402"/>
      <c r="E199" s="1402"/>
      <c r="F199" s="1402"/>
      <c r="G199" s="1402"/>
      <c r="H199" s="1402"/>
      <c r="I199" s="1402"/>
      <c r="J199" s="1265"/>
      <c r="K199" s="1265"/>
      <c r="L199" s="1265"/>
      <c r="M199" s="1265"/>
      <c r="N199" s="1265"/>
      <c r="O199" s="1265"/>
      <c r="P199" s="1265"/>
      <c r="Q199" s="1265"/>
      <c r="R199" s="1265"/>
      <c r="S199" s="1265"/>
      <c r="T199" s="1265"/>
      <c r="U199" s="1265"/>
      <c r="V199" s="1265"/>
      <c r="W199" s="1265"/>
      <c r="X199" s="1265"/>
      <c r="Y199" s="1265"/>
      <c r="Z199" s="1265"/>
      <c r="AA199" s="1265"/>
      <c r="AB199" s="1253"/>
      <c r="AC199" s="1253"/>
    </row>
    <row r="200" spans="1:127" ht="16.95" customHeight="1">
      <c r="A200" s="1402"/>
      <c r="B200" s="1403" t="s">
        <v>124</v>
      </c>
      <c r="C200" s="1403"/>
      <c r="D200" s="1403" t="s">
        <v>124</v>
      </c>
      <c r="E200" s="1403"/>
      <c r="F200" s="1263" t="s">
        <v>124</v>
      </c>
      <c r="G200" s="1263" t="s">
        <v>563</v>
      </c>
      <c r="H200" s="1263"/>
      <c r="I200" s="1263" t="s">
        <v>561</v>
      </c>
      <c r="J200" s="1404"/>
      <c r="K200" s="1404" t="s">
        <v>562</v>
      </c>
      <c r="L200" s="1405"/>
      <c r="M200" s="1406" t="s">
        <v>563</v>
      </c>
      <c r="N200" s="1406" t="s">
        <v>563</v>
      </c>
      <c r="O200" s="1406" t="s">
        <v>563</v>
      </c>
      <c r="P200" s="1406" t="s">
        <v>563</v>
      </c>
      <c r="Q200" s="1405"/>
      <c r="R200" s="1406" t="s">
        <v>561</v>
      </c>
      <c r="S200" s="1406" t="s">
        <v>561</v>
      </c>
      <c r="T200" s="1406" t="s">
        <v>561</v>
      </c>
      <c r="U200" s="1406" t="s">
        <v>561</v>
      </c>
      <c r="V200" s="1405"/>
      <c r="W200" s="1406" t="s">
        <v>562</v>
      </c>
      <c r="X200" s="1406" t="s">
        <v>562</v>
      </c>
      <c r="Y200" s="1406" t="s">
        <v>562</v>
      </c>
      <c r="Z200" s="1406" t="s">
        <v>562</v>
      </c>
      <c r="AA200" s="1406" t="s">
        <v>562</v>
      </c>
      <c r="AB200" s="1253"/>
      <c r="AC200" s="1253"/>
    </row>
    <row r="201" spans="1:127" ht="16.95" customHeight="1">
      <c r="A201" s="1402"/>
      <c r="B201" s="1403" t="str">
        <f>IF('01.ข้อมูลเบื้องต้น'!$I$4="","(………………………………….)",CONCATENATE("(",'01.ข้อมูลเบื้องต้น'!$I$4,")"))</f>
        <v>(………………………………….)</v>
      </c>
      <c r="C201" s="1403"/>
      <c r="D201" s="1403" t="str">
        <f>IF('01.ข้อมูลเบื้องต้น'!$I$6="","(………………………………….)",CONCATENATE("(",'01.ข้อมูลเบื้องต้น'!$I$6,")"))</f>
        <v>(นางสาวภัทรกรรณ  เสมศึกสาม)</v>
      </c>
      <c r="E201" s="1403"/>
      <c r="F201" s="1263" t="str">
        <f>IF('01.ข้อมูลเบื้องต้น'!$I$10="","(………………………………….)",CONCATENATE("(",'01.ข้อมูลเบื้องต้น'!$I$10,")"))</f>
        <v>(นายอัศวิน  คงเพ็ชรศักดิ์)</v>
      </c>
      <c r="G201" s="1263" t="str">
        <f>IF('01.ข้อมูลเบื้องต้น'!$I$4="","(………………………………….)",CONCATENATE("(",'01.ข้อมูลเบื้องต้น'!$I$4,")"))</f>
        <v>(………………………………….)</v>
      </c>
      <c r="H201" s="1263"/>
      <c r="I201" s="1263" t="str">
        <f>IF('01.ข้อมูลเบื้องต้น'!$I$6="","(………………………………….)",CONCATENATE("(",'01.ข้อมูลเบื้องต้น'!$I$6,")"))</f>
        <v>(นางสาวภัทรกรรณ  เสมศึกสาม)</v>
      </c>
      <c r="J201" s="1404"/>
      <c r="K201" s="1404" t="str">
        <f>IF('01.ข้อมูลเบื้องต้น'!$I$10="","(………………………………….)",CONCATENATE("(",'01.ข้อมูลเบื้องต้น'!$I$10,")"))</f>
        <v>(นายอัศวิน  คงเพ็ชรศักดิ์)</v>
      </c>
      <c r="L201" s="1405"/>
      <c r="M201" s="1406" t="str">
        <f>IF('01.ข้อมูลเบื้องต้น'!$I$4="","(………………………………….)",CONCATENATE("(",'01.ข้อมูลเบื้องต้น'!$I$4,")"))</f>
        <v>(………………………………….)</v>
      </c>
      <c r="N201" s="1406" t="str">
        <f>IF('01.ข้อมูลเบื้องต้น'!$I$4="","(………………………………….)",CONCATENATE("(",'01.ข้อมูลเบื้องต้น'!$I$4,")"))</f>
        <v>(………………………………….)</v>
      </c>
      <c r="O201" s="1406" t="str">
        <f>IF('01.ข้อมูลเบื้องต้น'!$I$4="","(………………………………….)",CONCATENATE("(",'01.ข้อมูลเบื้องต้น'!$I$4,")"))</f>
        <v>(………………………………….)</v>
      </c>
      <c r="P201" s="1406" t="str">
        <f>IF('01.ข้อมูลเบื้องต้น'!$I$4="","(………………………………….)",CONCATENATE("(",'01.ข้อมูลเบื้องต้น'!$I$4,")"))</f>
        <v>(………………………………….)</v>
      </c>
      <c r="Q201" s="1405"/>
      <c r="R201" s="1406" t="str">
        <f>IF('01.ข้อมูลเบื้องต้น'!$I$6="","(………………………………….)",CONCATENATE("(",'01.ข้อมูลเบื้องต้น'!$I$6,")"))</f>
        <v>(นางสาวภัทรกรรณ  เสมศึกสาม)</v>
      </c>
      <c r="S201" s="1406" t="str">
        <f>IF('01.ข้อมูลเบื้องต้น'!$I$6="","(………………………………….)",CONCATENATE("(",'01.ข้อมูลเบื้องต้น'!$I$6,")"))</f>
        <v>(นางสาวภัทรกรรณ  เสมศึกสาม)</v>
      </c>
      <c r="T201" s="1406" t="str">
        <f>IF('01.ข้อมูลเบื้องต้น'!$I$6="","(………………………………….)",CONCATENATE("(",'01.ข้อมูลเบื้องต้น'!$I$6,")"))</f>
        <v>(นางสาวภัทรกรรณ  เสมศึกสาม)</v>
      </c>
      <c r="U201" s="1406" t="str">
        <f>IF('01.ข้อมูลเบื้องต้น'!$I$6="","(………………………………….)",CONCATENATE("(",'01.ข้อมูลเบื้องต้น'!$I$6,")"))</f>
        <v>(นางสาวภัทรกรรณ  เสมศึกสาม)</v>
      </c>
      <c r="V201" s="1405"/>
      <c r="W201" s="1406" t="str">
        <f>IF('01.ข้อมูลเบื้องต้น'!$I$10="","(………………………………….)",CONCATENATE("(",'01.ข้อมูลเบื้องต้น'!$I$10,")"))</f>
        <v>(นายอัศวิน  คงเพ็ชรศักดิ์)</v>
      </c>
      <c r="X201" s="1406" t="str">
        <f>IF('01.ข้อมูลเบื้องต้น'!$I$10="","(………………………………….)",CONCATENATE("(",'01.ข้อมูลเบื้องต้น'!$I$10,")"))</f>
        <v>(นายอัศวิน  คงเพ็ชรศักดิ์)</v>
      </c>
      <c r="Y201" s="1406" t="str">
        <f>IF('01.ข้อมูลเบื้องต้น'!$I$10="","(………………………………….)",CONCATENATE("(",'01.ข้อมูลเบื้องต้น'!$I$10,")"))</f>
        <v>(นายอัศวิน  คงเพ็ชรศักดิ์)</v>
      </c>
      <c r="Z201" s="1406" t="str">
        <f>IF('01.ข้อมูลเบื้องต้น'!$I$10="","(………………………………….)",CONCATENATE("(",'01.ข้อมูลเบื้องต้น'!$I$10,")"))</f>
        <v>(นายอัศวิน  คงเพ็ชรศักดิ์)</v>
      </c>
      <c r="AA201" s="1406" t="str">
        <f>IF('01.ข้อมูลเบื้องต้น'!$I$10="","(………………………………….)",CONCATENATE("(",'01.ข้อมูลเบื้องต้น'!$I$10,")"))</f>
        <v>(นายอัศวิน  คงเพ็ชรศักดิ์)</v>
      </c>
      <c r="AB201" s="1253"/>
      <c r="AC201" s="1253"/>
    </row>
    <row r="202" spans="1:127" ht="16.95" customHeight="1">
      <c r="A202" s="1402"/>
      <c r="B202" s="1403" t="s">
        <v>7</v>
      </c>
      <c r="C202" s="1403"/>
      <c r="D202" s="1403" t="s">
        <v>125</v>
      </c>
      <c r="E202" s="1403"/>
      <c r="F202" s="1263" t="str">
        <f>IF('01.ข้อมูลเบื้องต้น'!$I$10='01.ข้อมูลเบื้องต้น'!$I$8,"รองผู้อำนวยการสถานศึกษา","ผู้อำนวยการสถานศึกษา")</f>
        <v>ผู้อำนวยการสถานศึกษา</v>
      </c>
      <c r="G202" s="1263" t="s">
        <v>7</v>
      </c>
      <c r="H202" s="1263"/>
      <c r="I202" s="1263" t="s">
        <v>125</v>
      </c>
      <c r="J202" s="1404"/>
      <c r="K202" s="1404" t="str">
        <f>IF('01.ข้อมูลเบื้องต้น'!$I$10='01.ข้อมูลเบื้องต้น'!$I$8,"รองผู้อำนวยการสถานศึกษา","ผู้อำนวยการสถานศึกษา")</f>
        <v>ผู้อำนวยการสถานศึกษา</v>
      </c>
      <c r="L202" s="1405"/>
      <c r="M202" s="1406" t="s">
        <v>7</v>
      </c>
      <c r="N202" s="1406" t="s">
        <v>7</v>
      </c>
      <c r="O202" s="1406" t="s">
        <v>7</v>
      </c>
      <c r="P202" s="1406" t="s">
        <v>7</v>
      </c>
      <c r="Q202" s="1405"/>
      <c r="R202" s="1406" t="s">
        <v>125</v>
      </c>
      <c r="S202" s="1406" t="s">
        <v>125</v>
      </c>
      <c r="T202" s="1406" t="s">
        <v>125</v>
      </c>
      <c r="U202" s="1406" t="s">
        <v>125</v>
      </c>
      <c r="V202" s="1405"/>
      <c r="W202" s="1406" t="str">
        <f>IF('01.ข้อมูลเบื้องต้น'!$I$10='01.ข้อมูลเบื้องต้น'!$I$8,"รองผู้อำนวยการสถานศึกษา","ผู้อำนวยการสถานศึกษา")</f>
        <v>ผู้อำนวยการสถานศึกษา</v>
      </c>
      <c r="X202" s="1406" t="str">
        <f>IF('01.ข้อมูลเบื้องต้น'!$I$10='01.ข้อมูลเบื้องต้น'!$I$8,"รองผู้อำนวยการสถานศึกษา","ผู้อำนวยการสถานศึกษา")</f>
        <v>ผู้อำนวยการสถานศึกษา</v>
      </c>
      <c r="Y202" s="1406" t="str">
        <f>IF('01.ข้อมูลเบื้องต้น'!$I$10='01.ข้อมูลเบื้องต้น'!$I$8,"รองผู้อำนวยการสถานศึกษา","ผู้อำนวยการสถานศึกษา")</f>
        <v>ผู้อำนวยการสถานศึกษา</v>
      </c>
      <c r="Z202" s="1406" t="str">
        <f>IF('01.ข้อมูลเบื้องต้น'!$I$10='01.ข้อมูลเบื้องต้น'!$I$8,"รองผู้อำนวยการสถานศึกษา","ผู้อำนวยการสถานศึกษา")</f>
        <v>ผู้อำนวยการสถานศึกษา</v>
      </c>
      <c r="AA202" s="1406" t="str">
        <f>IF('01.ข้อมูลเบื้องต้น'!$I$10='01.ข้อมูลเบื้องต้น'!$I$8,"รองผู้อำนวยการสถานศึกษา","ผู้อำนวยการสถานศึกษา")</f>
        <v>ผู้อำนวยการสถานศึกษา</v>
      </c>
      <c r="AB202" s="1253"/>
      <c r="AC202" s="1253"/>
    </row>
    <row r="203" spans="1:127">
      <c r="A203" s="511"/>
      <c r="B203" s="502"/>
      <c r="C203" s="502"/>
      <c r="D203" s="511"/>
      <c r="E203" s="511"/>
      <c r="F203" s="512"/>
      <c r="G203" s="512"/>
      <c r="H203" s="512"/>
      <c r="I203" s="512"/>
      <c r="J203" s="512"/>
      <c r="K203" s="512"/>
      <c r="L203" s="512"/>
      <c r="M203" s="512"/>
      <c r="N203" s="512"/>
      <c r="O203" s="512"/>
      <c r="P203" s="512"/>
      <c r="Q203" s="512"/>
      <c r="R203" s="512"/>
      <c r="S203" s="512"/>
      <c r="T203" s="512"/>
      <c r="U203" s="512"/>
      <c r="V203" s="512"/>
      <c r="W203" s="512"/>
      <c r="X203" s="512"/>
      <c r="Y203" s="512"/>
      <c r="Z203" s="512"/>
      <c r="AA203" s="512"/>
    </row>
  </sheetData>
  <sheetProtection algorithmName="SHA-512" hashValue="2WKw4IYVNnfJ5W2LhEnUDd0jW12Xk7+3EzF+kJVaVCkXnmiUaLRlGSnlJAMlgCJE7WjYuUoixmU8zDPHIr9AbQ==" saltValue="eLN0dalRYseGm+UdPHDhJw==" spinCount="100000" sheet="1"/>
  <mergeCells count="187">
    <mergeCell ref="CR138:CU143"/>
    <mergeCell ref="CV138:CY143"/>
    <mergeCell ref="CZ138:DC143"/>
    <mergeCell ref="DD138:DG143"/>
    <mergeCell ref="DH138:DK143"/>
    <mergeCell ref="DL138:DO143"/>
    <mergeCell ref="DP138:DS143"/>
    <mergeCell ref="DT138:DW143"/>
    <mergeCell ref="BJ138:BM143"/>
    <mergeCell ref="BN138:BO143"/>
    <mergeCell ref="BP138:BS143"/>
    <mergeCell ref="BT138:BW143"/>
    <mergeCell ref="BX138:CA143"/>
    <mergeCell ref="CB138:CE143"/>
    <mergeCell ref="CF138:CI143"/>
    <mergeCell ref="CJ138:CM143"/>
    <mergeCell ref="CN138:CQ143"/>
    <mergeCell ref="CR71:CU76"/>
    <mergeCell ref="CV71:CY76"/>
    <mergeCell ref="CZ71:DC76"/>
    <mergeCell ref="DD71:DG76"/>
    <mergeCell ref="DH71:DK76"/>
    <mergeCell ref="DL71:DO76"/>
    <mergeCell ref="DP71:DS76"/>
    <mergeCell ref="DT71:DW76"/>
    <mergeCell ref="AH137:AS137"/>
    <mergeCell ref="AT137:BO137"/>
    <mergeCell ref="BP137:DW137"/>
    <mergeCell ref="AH1:AS1"/>
    <mergeCell ref="AT1:BO1"/>
    <mergeCell ref="BP1:DW1"/>
    <mergeCell ref="AH70:AS70"/>
    <mergeCell ref="AT70:BO70"/>
    <mergeCell ref="BP70:DW70"/>
    <mergeCell ref="AH71:AK76"/>
    <mergeCell ref="AL71:AO76"/>
    <mergeCell ref="AP71:AS76"/>
    <mergeCell ref="AT71:AW76"/>
    <mergeCell ref="AX71:BA76"/>
    <mergeCell ref="BB71:BE76"/>
    <mergeCell ref="BF71:BI76"/>
    <mergeCell ref="BJ71:BM76"/>
    <mergeCell ref="BN71:BO76"/>
    <mergeCell ref="BP71:BS76"/>
    <mergeCell ref="BT71:BW76"/>
    <mergeCell ref="BX71:CA76"/>
    <mergeCell ref="CB71:CE76"/>
    <mergeCell ref="CF71:CI76"/>
    <mergeCell ref="CJ71:CM76"/>
    <mergeCell ref="CN71:CQ76"/>
    <mergeCell ref="DT2:DW7"/>
    <mergeCell ref="DP2:DS7"/>
    <mergeCell ref="DH2:DK7"/>
    <mergeCell ref="DD2:DG7"/>
    <mergeCell ref="CZ2:DC7"/>
    <mergeCell ref="CV2:CY7"/>
    <mergeCell ref="CR2:CU7"/>
    <mergeCell ref="CN2:CQ7"/>
    <mergeCell ref="CJ2:CM7"/>
    <mergeCell ref="DL2:DO7"/>
    <mergeCell ref="CF2:CI7"/>
    <mergeCell ref="CB2:CE7"/>
    <mergeCell ref="BX2:CA7"/>
    <mergeCell ref="BT2:BW7"/>
    <mergeCell ref="BP2:BS7"/>
    <mergeCell ref="BN2:BO7"/>
    <mergeCell ref="AH138:AK143"/>
    <mergeCell ref="AL138:AO143"/>
    <mergeCell ref="AP138:AS143"/>
    <mergeCell ref="AT138:AW143"/>
    <mergeCell ref="AX138:BA143"/>
    <mergeCell ref="BB138:BE143"/>
    <mergeCell ref="BF138:BI143"/>
    <mergeCell ref="AH2:AK7"/>
    <mergeCell ref="BJ2:BM7"/>
    <mergeCell ref="BF2:BI7"/>
    <mergeCell ref="BB2:BE7"/>
    <mergeCell ref="AX2:BA7"/>
    <mergeCell ref="AT2:AW7"/>
    <mergeCell ref="AP2:AS7"/>
    <mergeCell ref="AL2:AO7"/>
    <mergeCell ref="A1:F1"/>
    <mergeCell ref="G1:L1"/>
    <mergeCell ref="M1:AA1"/>
    <mergeCell ref="A2:F2"/>
    <mergeCell ref="G2:L2"/>
    <mergeCell ref="M2:AA2"/>
    <mergeCell ref="A60:C60"/>
    <mergeCell ref="A61:C61"/>
    <mergeCell ref="A62:C62"/>
    <mergeCell ref="A63:C63"/>
    <mergeCell ref="A64:C64"/>
    <mergeCell ref="B66:C66"/>
    <mergeCell ref="A3:F3"/>
    <mergeCell ref="G3:L3"/>
    <mergeCell ref="M3:AA3"/>
    <mergeCell ref="A4:F4"/>
    <mergeCell ref="A7:A9"/>
    <mergeCell ref="B7:C9"/>
    <mergeCell ref="D7:F7"/>
    <mergeCell ref="G7:L7"/>
    <mergeCell ref="M7:AA7"/>
    <mergeCell ref="B68:C68"/>
    <mergeCell ref="D68:E68"/>
    <mergeCell ref="M68:P68"/>
    <mergeCell ref="R68:U68"/>
    <mergeCell ref="W68:AA68"/>
    <mergeCell ref="A70:F70"/>
    <mergeCell ref="G70:L70"/>
    <mergeCell ref="M70:AA70"/>
    <mergeCell ref="D66:E66"/>
    <mergeCell ref="M66:P66"/>
    <mergeCell ref="R66:U66"/>
    <mergeCell ref="W66:AA66"/>
    <mergeCell ref="B67:C67"/>
    <mergeCell ref="D67:E67"/>
    <mergeCell ref="M67:P67"/>
    <mergeCell ref="R67:U67"/>
    <mergeCell ref="W67:AA67"/>
    <mergeCell ref="G76:L76"/>
    <mergeCell ref="M76:AA76"/>
    <mergeCell ref="M77:AA77"/>
    <mergeCell ref="A71:F71"/>
    <mergeCell ref="G71:L71"/>
    <mergeCell ref="M71:AA71"/>
    <mergeCell ref="A72:F72"/>
    <mergeCell ref="G72:L72"/>
    <mergeCell ref="M72:AA72"/>
    <mergeCell ref="A129:C129"/>
    <mergeCell ref="A130:C130"/>
    <mergeCell ref="A131:C131"/>
    <mergeCell ref="B133:C133"/>
    <mergeCell ref="A76:A78"/>
    <mergeCell ref="B76:C78"/>
    <mergeCell ref="D76:F76"/>
    <mergeCell ref="B135:C135"/>
    <mergeCell ref="D135:E135"/>
    <mergeCell ref="M135:P135"/>
    <mergeCell ref="R135:U135"/>
    <mergeCell ref="W135:AA135"/>
    <mergeCell ref="A137:F137"/>
    <mergeCell ref="G137:L137"/>
    <mergeCell ref="M137:AA137"/>
    <mergeCell ref="D133:E133"/>
    <mergeCell ref="M133:P133"/>
    <mergeCell ref="R133:U133"/>
    <mergeCell ref="W133:AA133"/>
    <mergeCell ref="B134:C134"/>
    <mergeCell ref="D134:E134"/>
    <mergeCell ref="M134:P134"/>
    <mergeCell ref="R134:U134"/>
    <mergeCell ref="W134:AA134"/>
    <mergeCell ref="B143:C145"/>
    <mergeCell ref="D143:F143"/>
    <mergeCell ref="G143:L143"/>
    <mergeCell ref="M143:AA143"/>
    <mergeCell ref="A196:C196"/>
    <mergeCell ref="A138:F138"/>
    <mergeCell ref="G138:L138"/>
    <mergeCell ref="M138:AA138"/>
    <mergeCell ref="A139:F139"/>
    <mergeCell ref="G139:L139"/>
    <mergeCell ref="M139:AA139"/>
    <mergeCell ref="AC7:AC9"/>
    <mergeCell ref="AB76:AB78"/>
    <mergeCell ref="AC76:AC78"/>
    <mergeCell ref="AB143:AB145"/>
    <mergeCell ref="AC143:AC145"/>
    <mergeCell ref="B202:C202"/>
    <mergeCell ref="D202:E202"/>
    <mergeCell ref="M202:P202"/>
    <mergeCell ref="R202:U202"/>
    <mergeCell ref="W202:AA202"/>
    <mergeCell ref="AB7:AB9"/>
    <mergeCell ref="M200:P200"/>
    <mergeCell ref="R200:U200"/>
    <mergeCell ref="W200:AA200"/>
    <mergeCell ref="B201:C201"/>
    <mergeCell ref="D201:E201"/>
    <mergeCell ref="M201:P201"/>
    <mergeCell ref="R201:U201"/>
    <mergeCell ref="W201:AA201"/>
    <mergeCell ref="A197:C197"/>
    <mergeCell ref="A198:C198"/>
    <mergeCell ref="B200:C200"/>
    <mergeCell ref="D200:E200"/>
    <mergeCell ref="A143:A145"/>
  </mergeCells>
  <phoneticPr fontId="18" type="noConversion"/>
  <printOptions horizontalCentered="1" verticalCentered="1"/>
  <pageMargins left="0.23622047244094491" right="0.23622047244094491" top="0.39370078740157483" bottom="0.39370078740157483" header="0.31496062992125984" footer="0.31496062992125984"/>
  <pageSetup paperSize="5" scale="81" fitToWidth="6" fitToHeight="0" pageOrder="overThenDown" orientation="portrait" r:id="rId1"/>
  <headerFooter alignWithMargins="0"/>
  <rowBreaks count="2" manualBreakCount="2">
    <brk id="69" max="28" man="1"/>
    <brk id="136" max="28" man="1"/>
  </rowBreaks>
  <colBreaks count="2" manualBreakCount="2">
    <brk id="6" max="201" man="1"/>
    <brk id="12" max="201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00"/>
  </sheetPr>
  <dimension ref="A1:H62"/>
  <sheetViews>
    <sheetView view="pageBreakPreview" zoomScale="60" workbookViewId="0">
      <selection activeCell="D11" sqref="D11:F17"/>
    </sheetView>
  </sheetViews>
  <sheetFormatPr defaultColWidth="9.33203125" defaultRowHeight="24.6"/>
  <cols>
    <col min="1" max="1" width="3.5546875" style="495" customWidth="1"/>
    <col min="2" max="2" width="14.44140625" style="495" customWidth="1"/>
    <col min="3" max="3" width="18.33203125" style="495" customWidth="1"/>
    <col min="4" max="6" width="13.77734375" style="495" customWidth="1"/>
    <col min="7" max="7" width="15" style="495" customWidth="1"/>
    <col min="8" max="16384" width="9.33203125" style="495"/>
  </cols>
  <sheetData>
    <row r="1" spans="1:8" s="494" customFormat="1" ht="24.75" customHeight="1">
      <c r="A1" s="903" t="s">
        <v>220</v>
      </c>
      <c r="B1" s="903"/>
      <c r="C1" s="903"/>
      <c r="D1" s="903"/>
      <c r="E1" s="903"/>
      <c r="F1" s="903"/>
      <c r="G1" s="903"/>
    </row>
    <row r="2" spans="1:8" s="494" customFormat="1" ht="24.75" customHeight="1">
      <c r="A2" s="903" t="str">
        <f>IF(B11="","ปีการศึกษา................................. ชั้น........................................................",CONCATENATE(" ปีการศึกษา ",'01.ข้อมูลเบื้องต้น'!K2,"  ชั้น",'01.ข้อมูลเบื้องต้น'!H2))</f>
        <v>ปีการศึกษา................................. ชั้น........................................................</v>
      </c>
      <c r="B2" s="903"/>
      <c r="C2" s="903"/>
      <c r="D2" s="903"/>
      <c r="E2" s="903"/>
      <c r="F2" s="903"/>
      <c r="G2" s="903"/>
    </row>
    <row r="3" spans="1:8" s="494" customFormat="1" ht="24.75" hidden="1" customHeight="1">
      <c r="A3" s="493"/>
      <c r="B3" s="493"/>
      <c r="C3" s="493"/>
      <c r="D3" s="493"/>
      <c r="E3" s="493"/>
      <c r="F3" s="493"/>
      <c r="G3" s="493"/>
    </row>
    <row r="4" spans="1:8" s="494" customFormat="1" ht="24.75" hidden="1" customHeight="1" thickBot="1">
      <c r="A4" s="493"/>
      <c r="B4" s="493"/>
      <c r="C4" s="493"/>
      <c r="D4" s="493"/>
      <c r="E4" s="493"/>
      <c r="F4" s="493"/>
      <c r="G4" s="493"/>
    </row>
    <row r="5" spans="1:8" s="494" customFormat="1" ht="24.75" hidden="1" customHeight="1" thickBot="1">
      <c r="A5" s="493"/>
      <c r="B5" s="493"/>
      <c r="C5" s="493"/>
      <c r="D5" s="493"/>
      <c r="E5" s="493"/>
      <c r="F5" s="493"/>
      <c r="G5" s="493"/>
    </row>
    <row r="6" spans="1:8" s="494" customFormat="1" ht="24.75" hidden="1" customHeight="1" thickBot="1">
      <c r="A6" s="493"/>
      <c r="B6" s="493"/>
      <c r="C6" s="493"/>
      <c r="D6" s="493"/>
      <c r="E6" s="493"/>
      <c r="F6" s="493"/>
      <c r="G6" s="493"/>
    </row>
    <row r="7" spans="1:8" ht="8.25" customHeight="1" thickBot="1">
      <c r="A7" s="1467"/>
      <c r="B7" s="1467"/>
      <c r="C7" s="1467"/>
      <c r="E7" s="546"/>
    </row>
    <row r="8" spans="1:8" ht="23.25" hidden="1" customHeight="1" thickBot="1">
      <c r="A8" s="909" t="s">
        <v>0</v>
      </c>
      <c r="B8" s="907" t="s">
        <v>43</v>
      </c>
      <c r="C8" s="912"/>
      <c r="D8" s="547"/>
      <c r="E8" s="548"/>
      <c r="F8" s="549"/>
      <c r="G8" s="1468"/>
    </row>
    <row r="9" spans="1:8" ht="23.25" customHeight="1">
      <c r="A9" s="910"/>
      <c r="B9" s="913"/>
      <c r="C9" s="914"/>
      <c r="D9" s="906" t="s">
        <v>38</v>
      </c>
      <c r="E9" s="907"/>
      <c r="F9" s="908"/>
      <c r="G9" s="904" t="s">
        <v>42</v>
      </c>
    </row>
    <row r="10" spans="1:8" ht="101.25" customHeight="1" thickBot="1">
      <c r="A10" s="911"/>
      <c r="B10" s="915"/>
      <c r="C10" s="916"/>
      <c r="D10" s="745" t="str">
        <f>IF('01.ข้อมูลเบื้องต้น'!B30="","",'01.ข้อมูลเบื้องต้น'!B30)</f>
        <v xml:space="preserve">กิจกรรมแนะแนว </v>
      </c>
      <c r="E10" s="746" t="str">
        <f>IF('01.ข้อมูลเบื้องต้น'!B31="","",'01.ข้อมูลเบื้องต้น'!B31)</f>
        <v>กิจกรรมนักเรียน</v>
      </c>
      <c r="F10" s="747" t="str">
        <f>IF('01.ข้อมูลเบื้องต้น'!B33="","",'01.ข้อมูลเบื้องต้น'!B33)</f>
        <v xml:space="preserve">กิจกรรมเพื่อสังคมและสาธารณประโยชน์ </v>
      </c>
      <c r="G10" s="905"/>
      <c r="H10" s="497"/>
    </row>
    <row r="11" spans="1:8" s="497" customFormat="1" ht="16.5" customHeight="1">
      <c r="A11" s="550">
        <v>1</v>
      </c>
      <c r="B11" s="551" t="str">
        <f>IF('2.ชื่อนักเรียน'!C11="","",'2.ชื่อนักเรียน'!C11)</f>
        <v/>
      </c>
      <c r="C11" s="552" t="str">
        <f>IF('2.ชื่อนักเรียน'!D11="","",'2.ชื่อนักเรียน'!D11)</f>
        <v/>
      </c>
      <c r="D11" s="553"/>
      <c r="E11" s="554"/>
      <c r="F11" s="555"/>
      <c r="G11" s="556" t="str">
        <f>IF('2.ชื่อนักเรียน'!R11="มส","ไม่ผ่าน",IF('2.ชื่อนักเรียน'!R11="ย้าย","ย้าย",IF('2.ชื่อนักเรียน'!R11="ร","-",IF(COUNTA(D11:F11)&lt;3,"",IF(AND(D11="ผ่าน",E11="ผ่าน",F11="ผ่าน"),"ผ่าน","ไม่ผ่าน")))))</f>
        <v/>
      </c>
    </row>
    <row r="12" spans="1:8" s="497" customFormat="1" ht="16.5" customHeight="1">
      <c r="A12" s="498">
        <v>2</v>
      </c>
      <c r="B12" s="557" t="str">
        <f>IF('2.ชื่อนักเรียน'!C12="","",'2.ชื่อนักเรียน'!C12)</f>
        <v/>
      </c>
      <c r="C12" s="558" t="str">
        <f>IF('2.ชื่อนักเรียน'!D12="","",'2.ชื่อนักเรียน'!D12)</f>
        <v/>
      </c>
      <c r="D12" s="559"/>
      <c r="E12" s="560"/>
      <c r="F12" s="561"/>
      <c r="G12" s="562" t="str">
        <f>IF('2.ชื่อนักเรียน'!R12="มส","ไม่ผ่าน",IF('2.ชื่อนักเรียน'!R12="ย้าย","ย้าย",IF('2.ชื่อนักเรียน'!R12="ร","-",IF(COUNTA(D12:F12)&lt;3,"",IF(AND(D12="ผ่าน",E12="ผ่าน",F12="ผ่าน"),"ผ่าน","ไม่ผ่าน")))))</f>
        <v/>
      </c>
    </row>
    <row r="13" spans="1:8" s="497" customFormat="1" ht="16.5" customHeight="1">
      <c r="A13" s="498">
        <v>3</v>
      </c>
      <c r="B13" s="557" t="str">
        <f>IF('2.ชื่อนักเรียน'!C13="","",'2.ชื่อนักเรียน'!C13)</f>
        <v/>
      </c>
      <c r="C13" s="558" t="str">
        <f>IF('2.ชื่อนักเรียน'!D13="","",'2.ชื่อนักเรียน'!D13)</f>
        <v/>
      </c>
      <c r="D13" s="559"/>
      <c r="E13" s="560"/>
      <c r="F13" s="561"/>
      <c r="G13" s="562" t="str">
        <f>IF('2.ชื่อนักเรียน'!R13="มส","ไม่ผ่าน",IF('2.ชื่อนักเรียน'!R13="ย้าย","ย้าย",IF('2.ชื่อนักเรียน'!R13="ร","-",IF(COUNTA(D13:F13)&lt;3,"",IF(AND(D13="ผ่าน",E13="ผ่าน",F13="ผ่าน"),"ผ่าน","ไม่ผ่าน")))))</f>
        <v/>
      </c>
    </row>
    <row r="14" spans="1:8" s="497" customFormat="1" ht="16.5" customHeight="1">
      <c r="A14" s="498">
        <v>4</v>
      </c>
      <c r="B14" s="557" t="str">
        <f>IF('2.ชื่อนักเรียน'!C14="","",'2.ชื่อนักเรียน'!C14)</f>
        <v/>
      </c>
      <c r="C14" s="558" t="str">
        <f>IF('2.ชื่อนักเรียน'!D14="","",'2.ชื่อนักเรียน'!D14)</f>
        <v/>
      </c>
      <c r="D14" s="559"/>
      <c r="E14" s="560"/>
      <c r="F14" s="561"/>
      <c r="G14" s="562" t="str">
        <f>IF('2.ชื่อนักเรียน'!R14="มส","ไม่ผ่าน",IF('2.ชื่อนักเรียน'!R14="ย้าย","ย้าย",IF('2.ชื่อนักเรียน'!R14="ร","-",IF(COUNTA(D14:F14)&lt;3,"",IF(AND(D14="ผ่าน",E14="ผ่าน",F14="ผ่าน"),"ผ่าน","ไม่ผ่าน")))))</f>
        <v/>
      </c>
    </row>
    <row r="15" spans="1:8" s="497" customFormat="1" ht="16.5" customHeight="1">
      <c r="A15" s="498">
        <v>5</v>
      </c>
      <c r="B15" s="557" t="str">
        <f>IF('2.ชื่อนักเรียน'!C15="","",'2.ชื่อนักเรียน'!C15)</f>
        <v/>
      </c>
      <c r="C15" s="558" t="str">
        <f>IF('2.ชื่อนักเรียน'!D15="","",'2.ชื่อนักเรียน'!D15)</f>
        <v/>
      </c>
      <c r="D15" s="559"/>
      <c r="E15" s="560"/>
      <c r="F15" s="561"/>
      <c r="G15" s="562" t="str">
        <f>IF('2.ชื่อนักเรียน'!R15="มส","ไม่ผ่าน",IF('2.ชื่อนักเรียน'!R15="ย้าย","ย้าย",IF('2.ชื่อนักเรียน'!R15="ร","-",IF(COUNTA(D15:F15)&lt;3,"",IF(AND(D15="ผ่าน",E15="ผ่าน",F15="ผ่าน"),"ผ่าน","ไม่ผ่าน")))))</f>
        <v/>
      </c>
    </row>
    <row r="16" spans="1:8" s="497" customFormat="1" ht="16.5" customHeight="1">
      <c r="A16" s="498">
        <v>6</v>
      </c>
      <c r="B16" s="557" t="str">
        <f>IF('2.ชื่อนักเรียน'!C16="","",'2.ชื่อนักเรียน'!C16)</f>
        <v/>
      </c>
      <c r="C16" s="558" t="str">
        <f>IF('2.ชื่อนักเรียน'!D16="","",'2.ชื่อนักเรียน'!D16)</f>
        <v/>
      </c>
      <c r="D16" s="559"/>
      <c r="E16" s="560"/>
      <c r="F16" s="561"/>
      <c r="G16" s="562" t="str">
        <f>IF('2.ชื่อนักเรียน'!R16="มส","ไม่ผ่าน",IF('2.ชื่อนักเรียน'!R16="ย้าย","ย้าย",IF('2.ชื่อนักเรียน'!R16="ร","-",IF(COUNTA(D16:F16)&lt;3,"",IF(AND(D16="ผ่าน",E16="ผ่าน",F16="ผ่าน"),"ผ่าน","ไม่ผ่าน")))))</f>
        <v/>
      </c>
    </row>
    <row r="17" spans="1:7" s="497" customFormat="1" ht="16.5" customHeight="1">
      <c r="A17" s="498">
        <v>7</v>
      </c>
      <c r="B17" s="557" t="str">
        <f>IF('2.ชื่อนักเรียน'!C17="","",'2.ชื่อนักเรียน'!C17)</f>
        <v/>
      </c>
      <c r="C17" s="558" t="str">
        <f>IF('2.ชื่อนักเรียน'!D17="","",'2.ชื่อนักเรียน'!D17)</f>
        <v/>
      </c>
      <c r="D17" s="559"/>
      <c r="E17" s="560"/>
      <c r="F17" s="561"/>
      <c r="G17" s="562" t="str">
        <f>IF('2.ชื่อนักเรียน'!R17="มส","ไม่ผ่าน",IF('2.ชื่อนักเรียน'!R17="ย้าย","ย้าย",IF('2.ชื่อนักเรียน'!R17="ร","-",IF(COUNTA(D17:F17)&lt;3,"",IF(AND(D17="ผ่าน",E17="ผ่าน",F17="ผ่าน"),"ผ่าน","ไม่ผ่าน")))))</f>
        <v/>
      </c>
    </row>
    <row r="18" spans="1:7" s="497" customFormat="1" ht="16.5" customHeight="1">
      <c r="A18" s="498">
        <v>8</v>
      </c>
      <c r="B18" s="557" t="str">
        <f>IF('2.ชื่อนักเรียน'!C18="","",'2.ชื่อนักเรียน'!C18)</f>
        <v/>
      </c>
      <c r="C18" s="558" t="str">
        <f>IF('2.ชื่อนักเรียน'!D18="","",'2.ชื่อนักเรียน'!D18)</f>
        <v/>
      </c>
      <c r="D18" s="559"/>
      <c r="E18" s="560"/>
      <c r="F18" s="561"/>
      <c r="G18" s="562" t="str">
        <f>IF('2.ชื่อนักเรียน'!R18="มส","ไม่ผ่าน",IF('2.ชื่อนักเรียน'!R18="ย้าย","ย้าย",IF('2.ชื่อนักเรียน'!R18="ร","-",IF(COUNTA(D18:F18)&lt;3,"",IF(AND(D18="ผ่าน",E18="ผ่าน",F18="ผ่าน"),"ผ่าน","ไม่ผ่าน")))))</f>
        <v/>
      </c>
    </row>
    <row r="19" spans="1:7" s="497" customFormat="1" ht="16.5" customHeight="1">
      <c r="A19" s="498">
        <v>9</v>
      </c>
      <c r="B19" s="557" t="str">
        <f>IF('2.ชื่อนักเรียน'!C19="","",'2.ชื่อนักเรียน'!C19)</f>
        <v/>
      </c>
      <c r="C19" s="558" t="str">
        <f>IF('2.ชื่อนักเรียน'!D19="","",'2.ชื่อนักเรียน'!D19)</f>
        <v/>
      </c>
      <c r="D19" s="559"/>
      <c r="E19" s="560"/>
      <c r="F19" s="561"/>
      <c r="G19" s="562" t="str">
        <f>IF('2.ชื่อนักเรียน'!R19="มส","ไม่ผ่าน",IF('2.ชื่อนักเรียน'!R19="ย้าย","ย้าย",IF('2.ชื่อนักเรียน'!R19="ร","-",IF(COUNTA(D19:F19)&lt;3,"",IF(AND(D19="ผ่าน",E19="ผ่าน",F19="ผ่าน"),"ผ่าน","ไม่ผ่าน")))))</f>
        <v/>
      </c>
    </row>
    <row r="20" spans="1:7" s="497" customFormat="1" ht="16.5" customHeight="1">
      <c r="A20" s="498">
        <v>10</v>
      </c>
      <c r="B20" s="557" t="str">
        <f>IF('2.ชื่อนักเรียน'!C20="","",'2.ชื่อนักเรียน'!C20)</f>
        <v/>
      </c>
      <c r="C20" s="558" t="str">
        <f>IF('2.ชื่อนักเรียน'!D20="","",'2.ชื่อนักเรียน'!D20)</f>
        <v/>
      </c>
      <c r="D20" s="559"/>
      <c r="E20" s="560"/>
      <c r="F20" s="561"/>
      <c r="G20" s="562" t="str">
        <f>IF('2.ชื่อนักเรียน'!R20="มส","ไม่ผ่าน",IF('2.ชื่อนักเรียน'!R20="ย้าย","ย้าย",IF('2.ชื่อนักเรียน'!R20="ร","-",IF(COUNTA(D20:F20)&lt;3,"",IF(AND(D20="ผ่าน",E20="ผ่าน",F20="ผ่าน"),"ผ่าน","ไม่ผ่าน")))))</f>
        <v/>
      </c>
    </row>
    <row r="21" spans="1:7" s="497" customFormat="1" ht="16.5" customHeight="1">
      <c r="A21" s="498">
        <v>11</v>
      </c>
      <c r="B21" s="557" t="str">
        <f>IF('2.ชื่อนักเรียน'!C21="","",'2.ชื่อนักเรียน'!C21)</f>
        <v/>
      </c>
      <c r="C21" s="558" t="str">
        <f>IF('2.ชื่อนักเรียน'!D21="","",'2.ชื่อนักเรียน'!D21)</f>
        <v/>
      </c>
      <c r="D21" s="559"/>
      <c r="E21" s="560"/>
      <c r="F21" s="561"/>
      <c r="G21" s="562" t="str">
        <f>IF('2.ชื่อนักเรียน'!R21="มส","ไม่ผ่าน",IF('2.ชื่อนักเรียน'!R21="ย้าย","ย้าย",IF('2.ชื่อนักเรียน'!R21="ร","-",IF(COUNTA(D21:F21)&lt;3,"",IF(AND(D21="ผ่าน",E21="ผ่าน",F21="ผ่าน"),"ผ่าน","ไม่ผ่าน")))))</f>
        <v/>
      </c>
    </row>
    <row r="22" spans="1:7" s="497" customFormat="1" ht="16.5" customHeight="1">
      <c r="A22" s="498">
        <v>12</v>
      </c>
      <c r="B22" s="557" t="str">
        <f>IF('2.ชื่อนักเรียน'!C22="","",'2.ชื่อนักเรียน'!C22)</f>
        <v/>
      </c>
      <c r="C22" s="558" t="str">
        <f>IF('2.ชื่อนักเรียน'!D22="","",'2.ชื่อนักเรียน'!D22)</f>
        <v/>
      </c>
      <c r="D22" s="559"/>
      <c r="E22" s="560"/>
      <c r="F22" s="561"/>
      <c r="G22" s="562" t="str">
        <f>IF('2.ชื่อนักเรียน'!R22="มส","ไม่ผ่าน",IF('2.ชื่อนักเรียน'!R22="ย้าย","ย้าย",IF('2.ชื่อนักเรียน'!R22="ร","-",IF(COUNTA(D22:F22)&lt;3,"",IF(AND(D22="ผ่าน",E22="ผ่าน",F22="ผ่าน"),"ผ่าน","ไม่ผ่าน")))))</f>
        <v/>
      </c>
    </row>
    <row r="23" spans="1:7" s="497" customFormat="1" ht="16.5" customHeight="1">
      <c r="A23" s="498">
        <v>13</v>
      </c>
      <c r="B23" s="557" t="str">
        <f>IF('2.ชื่อนักเรียน'!C23="","",'2.ชื่อนักเรียน'!C23)</f>
        <v/>
      </c>
      <c r="C23" s="558" t="str">
        <f>IF('2.ชื่อนักเรียน'!D23="","",'2.ชื่อนักเรียน'!D23)</f>
        <v/>
      </c>
      <c r="D23" s="559"/>
      <c r="E23" s="560"/>
      <c r="F23" s="561"/>
      <c r="G23" s="562" t="str">
        <f>IF('2.ชื่อนักเรียน'!R23="มส","ไม่ผ่าน",IF('2.ชื่อนักเรียน'!R23="ย้าย","ย้าย",IF('2.ชื่อนักเรียน'!R23="ร","-",IF(COUNTA(D23:F23)&lt;3,"",IF(AND(D23="ผ่าน",E23="ผ่าน",F23="ผ่าน"),"ผ่าน","ไม่ผ่าน")))))</f>
        <v/>
      </c>
    </row>
    <row r="24" spans="1:7" s="497" customFormat="1" ht="16.5" customHeight="1">
      <c r="A24" s="498">
        <v>14</v>
      </c>
      <c r="B24" s="557" t="str">
        <f>IF('2.ชื่อนักเรียน'!C24="","",'2.ชื่อนักเรียน'!C24)</f>
        <v/>
      </c>
      <c r="C24" s="558" t="str">
        <f>IF('2.ชื่อนักเรียน'!D24="","",'2.ชื่อนักเรียน'!D24)</f>
        <v/>
      </c>
      <c r="D24" s="559"/>
      <c r="E24" s="560"/>
      <c r="F24" s="561"/>
      <c r="G24" s="562" t="str">
        <f>IF('2.ชื่อนักเรียน'!R24="มส","ไม่ผ่าน",IF('2.ชื่อนักเรียน'!R24="ย้าย","ย้าย",IF('2.ชื่อนักเรียน'!R24="ร","-",IF(COUNTA(D24:F24)&lt;3,"",IF(AND(D24="ผ่าน",E24="ผ่าน",F24="ผ่าน"),"ผ่าน","ไม่ผ่าน")))))</f>
        <v/>
      </c>
    </row>
    <row r="25" spans="1:7" s="497" customFormat="1" ht="16.5" customHeight="1">
      <c r="A25" s="498">
        <v>15</v>
      </c>
      <c r="B25" s="557" t="str">
        <f>IF('2.ชื่อนักเรียน'!C25="","",'2.ชื่อนักเรียน'!C25)</f>
        <v/>
      </c>
      <c r="C25" s="558" t="str">
        <f>IF('2.ชื่อนักเรียน'!D25="","",'2.ชื่อนักเรียน'!D25)</f>
        <v/>
      </c>
      <c r="D25" s="559"/>
      <c r="E25" s="560"/>
      <c r="F25" s="561"/>
      <c r="G25" s="562" t="str">
        <f>IF('2.ชื่อนักเรียน'!R25="มส","ไม่ผ่าน",IF('2.ชื่อนักเรียน'!R25="ย้าย","ย้าย",IF('2.ชื่อนักเรียน'!R25="ร","-",IF(COUNTA(D25:F25)&lt;3,"",IF(AND(D25="ผ่าน",E25="ผ่าน",F25="ผ่าน"),"ผ่าน","ไม่ผ่าน")))))</f>
        <v/>
      </c>
    </row>
    <row r="26" spans="1:7" s="497" customFormat="1" ht="16.5" customHeight="1">
      <c r="A26" s="498">
        <v>16</v>
      </c>
      <c r="B26" s="557" t="str">
        <f>IF('2.ชื่อนักเรียน'!C26="","",'2.ชื่อนักเรียน'!C26)</f>
        <v/>
      </c>
      <c r="C26" s="558" t="str">
        <f>IF('2.ชื่อนักเรียน'!D26="","",'2.ชื่อนักเรียน'!D26)</f>
        <v/>
      </c>
      <c r="D26" s="559"/>
      <c r="E26" s="560"/>
      <c r="F26" s="561"/>
      <c r="G26" s="562" t="str">
        <f>IF('2.ชื่อนักเรียน'!R26="มส","ไม่ผ่าน",IF('2.ชื่อนักเรียน'!R26="ย้าย","ย้าย",IF('2.ชื่อนักเรียน'!R26="ร","-",IF(COUNTA(D26:F26)&lt;3,"",IF(AND(D26="ผ่าน",E26="ผ่าน",F26="ผ่าน"),"ผ่าน","ไม่ผ่าน")))))</f>
        <v/>
      </c>
    </row>
    <row r="27" spans="1:7" s="497" customFormat="1" ht="16.5" customHeight="1">
      <c r="A27" s="498">
        <v>17</v>
      </c>
      <c r="B27" s="557" t="str">
        <f>IF('2.ชื่อนักเรียน'!C27="","",'2.ชื่อนักเรียน'!C27)</f>
        <v/>
      </c>
      <c r="C27" s="558" t="str">
        <f>IF('2.ชื่อนักเรียน'!D27="","",'2.ชื่อนักเรียน'!D27)</f>
        <v/>
      </c>
      <c r="D27" s="559"/>
      <c r="E27" s="560"/>
      <c r="F27" s="561"/>
      <c r="G27" s="562" t="str">
        <f>IF('2.ชื่อนักเรียน'!R27="มส","ไม่ผ่าน",IF('2.ชื่อนักเรียน'!R27="ย้าย","ย้าย",IF('2.ชื่อนักเรียน'!R27="ร","-",IF(COUNTA(D27:F27)&lt;3,"",IF(AND(D27="ผ่าน",E27="ผ่าน",F27="ผ่าน"),"ผ่าน","ไม่ผ่าน")))))</f>
        <v/>
      </c>
    </row>
    <row r="28" spans="1:7" s="497" customFormat="1" ht="16.5" customHeight="1">
      <c r="A28" s="498">
        <v>18</v>
      </c>
      <c r="B28" s="557" t="str">
        <f>IF('2.ชื่อนักเรียน'!C28="","",'2.ชื่อนักเรียน'!C28)</f>
        <v/>
      </c>
      <c r="C28" s="558" t="str">
        <f>IF('2.ชื่อนักเรียน'!D28="","",'2.ชื่อนักเรียน'!D28)</f>
        <v/>
      </c>
      <c r="D28" s="559"/>
      <c r="E28" s="560"/>
      <c r="F28" s="561"/>
      <c r="G28" s="562" t="str">
        <f>IF('2.ชื่อนักเรียน'!R28="มส","ไม่ผ่าน",IF('2.ชื่อนักเรียน'!R28="ย้าย","ย้าย",IF('2.ชื่อนักเรียน'!R28="ร","-",IF(COUNTA(D28:F28)&lt;3,"",IF(AND(D28="ผ่าน",E28="ผ่าน",F28="ผ่าน"),"ผ่าน","ไม่ผ่าน")))))</f>
        <v/>
      </c>
    </row>
    <row r="29" spans="1:7" s="497" customFormat="1" ht="16.5" customHeight="1">
      <c r="A29" s="498">
        <v>19</v>
      </c>
      <c r="B29" s="557" t="str">
        <f>IF('2.ชื่อนักเรียน'!C29="","",'2.ชื่อนักเรียน'!C29)</f>
        <v/>
      </c>
      <c r="C29" s="558" t="str">
        <f>IF('2.ชื่อนักเรียน'!D29="","",'2.ชื่อนักเรียน'!D29)</f>
        <v/>
      </c>
      <c r="D29" s="559"/>
      <c r="E29" s="560"/>
      <c r="F29" s="561"/>
      <c r="G29" s="562" t="str">
        <f>IF('2.ชื่อนักเรียน'!R29="มส","ไม่ผ่าน",IF('2.ชื่อนักเรียน'!R29="ย้าย","ย้าย",IF('2.ชื่อนักเรียน'!R29="ร","-",IF(COUNTA(D29:F29)&lt;3,"",IF(AND(D29="ผ่าน",E29="ผ่าน",F29="ผ่าน"),"ผ่าน","ไม่ผ่าน")))))</f>
        <v/>
      </c>
    </row>
    <row r="30" spans="1:7" s="497" customFormat="1" ht="16.5" customHeight="1">
      <c r="A30" s="498">
        <v>20</v>
      </c>
      <c r="B30" s="557" t="str">
        <f>IF('2.ชื่อนักเรียน'!C30="","",'2.ชื่อนักเรียน'!C30)</f>
        <v/>
      </c>
      <c r="C30" s="558" t="str">
        <f>IF('2.ชื่อนักเรียน'!D30="","",'2.ชื่อนักเรียน'!D30)</f>
        <v/>
      </c>
      <c r="D30" s="559"/>
      <c r="E30" s="560"/>
      <c r="F30" s="561"/>
      <c r="G30" s="562" t="str">
        <f>IF('2.ชื่อนักเรียน'!R30="มส","ไม่ผ่าน",IF('2.ชื่อนักเรียน'!R30="ย้าย","ย้าย",IF('2.ชื่อนักเรียน'!R30="ร","-",IF(COUNTA(D30:F30)&lt;3,"",IF(AND(D30="ผ่าน",E30="ผ่าน",F30="ผ่าน"),"ผ่าน","ไม่ผ่าน")))))</f>
        <v/>
      </c>
    </row>
    <row r="31" spans="1:7" s="497" customFormat="1" ht="16.5" customHeight="1">
      <c r="A31" s="498">
        <v>21</v>
      </c>
      <c r="B31" s="557" t="str">
        <f>IF('2.ชื่อนักเรียน'!C31="","",'2.ชื่อนักเรียน'!C31)</f>
        <v/>
      </c>
      <c r="C31" s="558" t="str">
        <f>IF('2.ชื่อนักเรียน'!D31="","",'2.ชื่อนักเรียน'!D31)</f>
        <v/>
      </c>
      <c r="D31" s="559"/>
      <c r="E31" s="560"/>
      <c r="F31" s="561"/>
      <c r="G31" s="562" t="str">
        <f>IF('2.ชื่อนักเรียน'!R31="มส","ไม่ผ่าน",IF('2.ชื่อนักเรียน'!R31="ย้าย","ย้าย",IF('2.ชื่อนักเรียน'!R31="ร","-",IF(COUNTA(D31:F31)&lt;3,"",IF(AND(D31="ผ่าน",E31="ผ่าน",F31="ผ่าน"),"ผ่าน","ไม่ผ่าน")))))</f>
        <v/>
      </c>
    </row>
    <row r="32" spans="1:7" s="497" customFormat="1" ht="16.5" customHeight="1">
      <c r="A32" s="498">
        <v>22</v>
      </c>
      <c r="B32" s="557" t="str">
        <f>IF('2.ชื่อนักเรียน'!C32="","",'2.ชื่อนักเรียน'!C32)</f>
        <v/>
      </c>
      <c r="C32" s="499" t="str">
        <f>IF('2.ชื่อนักเรียน'!D32="","",'2.ชื่อนักเรียน'!D32)</f>
        <v/>
      </c>
      <c r="D32" s="563"/>
      <c r="E32" s="564"/>
      <c r="F32" s="565"/>
      <c r="G32" s="562" t="str">
        <f>IF('2.ชื่อนักเรียน'!R32="มส","ไม่ผ่าน",IF('2.ชื่อนักเรียน'!R32="ย้าย","ย้าย",IF('2.ชื่อนักเรียน'!R32="ร","-",IF(COUNTA(D32:F32)&lt;3,"",IF(AND(D32="ผ่าน",E32="ผ่าน",F32="ผ่าน"),"ผ่าน","ไม่ผ่าน")))))</f>
        <v/>
      </c>
    </row>
    <row r="33" spans="1:7" s="497" customFormat="1" ht="16.5" customHeight="1">
      <c r="A33" s="498">
        <v>23</v>
      </c>
      <c r="B33" s="557" t="str">
        <f>IF('2.ชื่อนักเรียน'!C33="","",'2.ชื่อนักเรียน'!C33)</f>
        <v/>
      </c>
      <c r="C33" s="558" t="str">
        <f>IF('2.ชื่อนักเรียน'!D33="","",'2.ชื่อนักเรียน'!D33)</f>
        <v/>
      </c>
      <c r="D33" s="563"/>
      <c r="E33" s="564"/>
      <c r="F33" s="565"/>
      <c r="G33" s="562" t="str">
        <f>IF('2.ชื่อนักเรียน'!R33="มส","ไม่ผ่าน",IF('2.ชื่อนักเรียน'!R33="ย้าย","ย้าย",IF('2.ชื่อนักเรียน'!R33="ร","-",IF(COUNTA(D33:F33)&lt;3,"",IF(AND(D33="ผ่าน",E33="ผ่าน",F33="ผ่าน"),"ผ่าน","ไม่ผ่าน")))))</f>
        <v/>
      </c>
    </row>
    <row r="34" spans="1:7" s="497" customFormat="1" ht="16.5" customHeight="1">
      <c r="A34" s="498">
        <v>24</v>
      </c>
      <c r="B34" s="557" t="str">
        <f>IF('2.ชื่อนักเรียน'!C34="","",'2.ชื่อนักเรียน'!C34)</f>
        <v/>
      </c>
      <c r="C34" s="558" t="str">
        <f>IF('2.ชื่อนักเรียน'!D34="","",'2.ชื่อนักเรียน'!D34)</f>
        <v/>
      </c>
      <c r="D34" s="563"/>
      <c r="E34" s="564"/>
      <c r="F34" s="565"/>
      <c r="G34" s="562" t="str">
        <f>IF('2.ชื่อนักเรียน'!R34="มส","ไม่ผ่าน",IF('2.ชื่อนักเรียน'!R34="ย้าย","ย้าย",IF('2.ชื่อนักเรียน'!R34="ร","-",IF(COUNTA(D34:F34)&lt;3,"",IF(AND(D34="ผ่าน",E34="ผ่าน",F34="ผ่าน"),"ผ่าน","ไม่ผ่าน")))))</f>
        <v/>
      </c>
    </row>
    <row r="35" spans="1:7" s="497" customFormat="1" ht="16.5" customHeight="1">
      <c r="A35" s="498">
        <v>25</v>
      </c>
      <c r="B35" s="557" t="str">
        <f>IF('2.ชื่อนักเรียน'!C35="","",'2.ชื่อนักเรียน'!C35)</f>
        <v/>
      </c>
      <c r="C35" s="558" t="str">
        <f>IF('2.ชื่อนักเรียน'!D35="","",'2.ชื่อนักเรียน'!D35)</f>
        <v/>
      </c>
      <c r="D35" s="563"/>
      <c r="E35" s="564"/>
      <c r="F35" s="565"/>
      <c r="G35" s="562" t="str">
        <f>IF('2.ชื่อนักเรียน'!R35="มส","ไม่ผ่าน",IF('2.ชื่อนักเรียน'!R35="ย้าย","ย้าย",IF('2.ชื่อนักเรียน'!R35="ร","-",IF(COUNTA(D35:F35)&lt;3,"",IF(AND(D35="ผ่าน",E35="ผ่าน",F35="ผ่าน"),"ผ่าน","ไม่ผ่าน")))))</f>
        <v/>
      </c>
    </row>
    <row r="36" spans="1:7" s="497" customFormat="1" ht="16.5" customHeight="1">
      <c r="A36" s="498">
        <v>26</v>
      </c>
      <c r="B36" s="557" t="str">
        <f>IF('2.ชื่อนักเรียน'!C36="","",'2.ชื่อนักเรียน'!C36)</f>
        <v/>
      </c>
      <c r="C36" s="558" t="str">
        <f>IF('2.ชื่อนักเรียน'!D36="","",'2.ชื่อนักเรียน'!D36)</f>
        <v/>
      </c>
      <c r="D36" s="563"/>
      <c r="E36" s="564"/>
      <c r="F36" s="565"/>
      <c r="G36" s="562" t="str">
        <f>IF('2.ชื่อนักเรียน'!R36="มส","ไม่ผ่าน",IF('2.ชื่อนักเรียน'!R36="ย้าย","ย้าย",IF('2.ชื่อนักเรียน'!R36="ร","-",IF(COUNTA(D36:F36)&lt;3,"",IF(AND(D36="ผ่าน",E36="ผ่าน",F36="ผ่าน"),"ผ่าน","ไม่ผ่าน")))))</f>
        <v/>
      </c>
    </row>
    <row r="37" spans="1:7" s="497" customFormat="1" ht="16.5" customHeight="1">
      <c r="A37" s="498">
        <v>27</v>
      </c>
      <c r="B37" s="557" t="str">
        <f>IF('2.ชื่อนักเรียน'!C37="","",'2.ชื่อนักเรียน'!C37)</f>
        <v/>
      </c>
      <c r="C37" s="558" t="str">
        <f>IF('2.ชื่อนักเรียน'!D37="","",'2.ชื่อนักเรียน'!D37)</f>
        <v/>
      </c>
      <c r="D37" s="563"/>
      <c r="E37" s="564"/>
      <c r="F37" s="565"/>
      <c r="G37" s="562" t="str">
        <f>IF('2.ชื่อนักเรียน'!R37="มส","ไม่ผ่าน",IF('2.ชื่อนักเรียน'!R37="ย้าย","ย้าย",IF('2.ชื่อนักเรียน'!R37="ร","-",IF(COUNTA(D37:F37)&lt;3,"",IF(AND(D37="ผ่าน",E37="ผ่าน",F37="ผ่าน"),"ผ่าน","ไม่ผ่าน")))))</f>
        <v/>
      </c>
    </row>
    <row r="38" spans="1:7" s="497" customFormat="1" ht="16.5" customHeight="1">
      <c r="A38" s="498">
        <v>28</v>
      </c>
      <c r="B38" s="557" t="str">
        <f>IF('2.ชื่อนักเรียน'!C38="","",'2.ชื่อนักเรียน'!C38)</f>
        <v/>
      </c>
      <c r="C38" s="558" t="str">
        <f>IF('2.ชื่อนักเรียน'!D38="","",'2.ชื่อนักเรียน'!D38)</f>
        <v/>
      </c>
      <c r="D38" s="563"/>
      <c r="E38" s="564"/>
      <c r="F38" s="565"/>
      <c r="G38" s="562" t="str">
        <f>IF('2.ชื่อนักเรียน'!R38="มส","ไม่ผ่าน",IF('2.ชื่อนักเรียน'!R38="ย้าย","ย้าย",IF('2.ชื่อนักเรียน'!R38="ร","-",IF(COUNTA(D38:F38)&lt;3,"",IF(AND(D38="ผ่าน",E38="ผ่าน",F38="ผ่าน"),"ผ่าน","ไม่ผ่าน")))))</f>
        <v/>
      </c>
    </row>
    <row r="39" spans="1:7" s="497" customFormat="1" ht="16.5" customHeight="1">
      <c r="A39" s="498">
        <v>29</v>
      </c>
      <c r="B39" s="557" t="str">
        <f>IF('2.ชื่อนักเรียน'!C39="","",'2.ชื่อนักเรียน'!C39)</f>
        <v/>
      </c>
      <c r="C39" s="558" t="str">
        <f>IF('2.ชื่อนักเรียน'!D39="","",'2.ชื่อนักเรียน'!D39)</f>
        <v/>
      </c>
      <c r="D39" s="563"/>
      <c r="E39" s="564"/>
      <c r="F39" s="565"/>
      <c r="G39" s="562" t="str">
        <f>IF('2.ชื่อนักเรียน'!R39="มส","ไม่ผ่าน",IF('2.ชื่อนักเรียน'!R39="ย้าย","ย้าย",IF('2.ชื่อนักเรียน'!R39="ร","-",IF(COUNTA(D39:F39)&lt;3,"",IF(AND(D39="ผ่าน",E39="ผ่าน",F39="ผ่าน"),"ผ่าน","ไม่ผ่าน")))))</f>
        <v/>
      </c>
    </row>
    <row r="40" spans="1:7" s="497" customFormat="1" ht="16.5" customHeight="1">
      <c r="A40" s="498">
        <v>30</v>
      </c>
      <c r="B40" s="557" t="str">
        <f>IF('2.ชื่อนักเรียน'!C40="","",'2.ชื่อนักเรียน'!C40)</f>
        <v/>
      </c>
      <c r="C40" s="558" t="str">
        <f>IF('2.ชื่อนักเรียน'!D40="","",'2.ชื่อนักเรียน'!D40)</f>
        <v/>
      </c>
      <c r="D40" s="563"/>
      <c r="E40" s="564"/>
      <c r="F40" s="565"/>
      <c r="G40" s="562" t="str">
        <f>IF('2.ชื่อนักเรียน'!R40="มส","ไม่ผ่าน",IF('2.ชื่อนักเรียน'!R40="ย้าย","ย้าย",IF('2.ชื่อนักเรียน'!R40="ร","-",IF(COUNTA(D40:F40)&lt;3,"",IF(AND(D40="ผ่าน",E40="ผ่าน",F40="ผ่าน"),"ผ่าน","ไม่ผ่าน")))))</f>
        <v/>
      </c>
    </row>
    <row r="41" spans="1:7" s="497" customFormat="1" ht="16.5" customHeight="1">
      <c r="A41" s="498">
        <v>31</v>
      </c>
      <c r="B41" s="557" t="str">
        <f>IF('2.ชื่อนักเรียน'!C41="","",'2.ชื่อนักเรียน'!C41)</f>
        <v/>
      </c>
      <c r="C41" s="558" t="str">
        <f>IF('2.ชื่อนักเรียน'!D41="","",'2.ชื่อนักเรียน'!D41)</f>
        <v/>
      </c>
      <c r="D41" s="566"/>
      <c r="E41" s="564"/>
      <c r="F41" s="565"/>
      <c r="G41" s="562" t="str">
        <f>IF('2.ชื่อนักเรียน'!R41="มส","ไม่ผ่าน",IF('2.ชื่อนักเรียน'!R41="ย้าย","ย้าย",IF('2.ชื่อนักเรียน'!R41="ร","-",IF(COUNTA(D41:F41)&lt;3,"",IF(AND(D41="ผ่าน",E41="ผ่าน",F41="ผ่าน"),"ผ่าน","ไม่ผ่าน")))))</f>
        <v/>
      </c>
    </row>
    <row r="42" spans="1:7" s="497" customFormat="1" ht="16.5" customHeight="1">
      <c r="A42" s="498">
        <v>32</v>
      </c>
      <c r="B42" s="557" t="str">
        <f>IF('2.ชื่อนักเรียน'!C42="","",'2.ชื่อนักเรียน'!C42)</f>
        <v/>
      </c>
      <c r="C42" s="558" t="str">
        <f>IF('2.ชื่อนักเรียน'!D42="","",'2.ชื่อนักเรียน'!D42)</f>
        <v/>
      </c>
      <c r="D42" s="563"/>
      <c r="E42" s="564"/>
      <c r="F42" s="565"/>
      <c r="G42" s="562" t="str">
        <f>IF('2.ชื่อนักเรียน'!R42="มส","ไม่ผ่าน",IF('2.ชื่อนักเรียน'!R42="ย้าย","ย้าย",IF('2.ชื่อนักเรียน'!R42="ร","-",IF(COUNTA(D42:F42)&lt;3,"",IF(AND(D42="ผ่าน",E42="ผ่าน",F42="ผ่าน"),"ผ่าน","ไม่ผ่าน")))))</f>
        <v/>
      </c>
    </row>
    <row r="43" spans="1:7" s="497" customFormat="1" ht="16.5" customHeight="1">
      <c r="A43" s="498">
        <v>33</v>
      </c>
      <c r="B43" s="557" t="str">
        <f>IF('2.ชื่อนักเรียน'!C43="","",'2.ชื่อนักเรียน'!C43)</f>
        <v/>
      </c>
      <c r="C43" s="558" t="str">
        <f>IF('2.ชื่อนักเรียน'!D43="","",'2.ชื่อนักเรียน'!D43)</f>
        <v/>
      </c>
      <c r="D43" s="563"/>
      <c r="E43" s="564"/>
      <c r="F43" s="565"/>
      <c r="G43" s="562" t="str">
        <f>IF('2.ชื่อนักเรียน'!R43="มส","ไม่ผ่าน",IF('2.ชื่อนักเรียน'!R43="ย้าย","ย้าย",IF('2.ชื่อนักเรียน'!R43="ร","-",IF(COUNTA(D43:F43)&lt;3,"",IF(AND(D43="ผ่าน",E43="ผ่าน",F43="ผ่าน"),"ผ่าน","ไม่ผ่าน")))))</f>
        <v/>
      </c>
    </row>
    <row r="44" spans="1:7" s="497" customFormat="1" ht="16.5" customHeight="1">
      <c r="A44" s="498">
        <v>34</v>
      </c>
      <c r="B44" s="557" t="str">
        <f>IF('2.ชื่อนักเรียน'!C44="","",'2.ชื่อนักเรียน'!C44)</f>
        <v/>
      </c>
      <c r="C44" s="558" t="str">
        <f>IF('2.ชื่อนักเรียน'!D44="","",'2.ชื่อนักเรียน'!D44)</f>
        <v/>
      </c>
      <c r="D44" s="563"/>
      <c r="E44" s="564"/>
      <c r="F44" s="565"/>
      <c r="G44" s="562" t="str">
        <f>IF('2.ชื่อนักเรียน'!R44="มส","ไม่ผ่าน",IF('2.ชื่อนักเรียน'!R44="ย้าย","ย้าย",IF('2.ชื่อนักเรียน'!R44="ร","-",IF(COUNTA(D44:F44)&lt;3,"",IF(AND(D44="ผ่าน",E44="ผ่าน",F44="ผ่าน"),"ผ่าน","ไม่ผ่าน")))))</f>
        <v/>
      </c>
    </row>
    <row r="45" spans="1:7" s="497" customFormat="1" ht="16.5" customHeight="1">
      <c r="A45" s="498">
        <v>35</v>
      </c>
      <c r="B45" s="557" t="str">
        <f>IF('2.ชื่อนักเรียน'!C45="","",'2.ชื่อนักเรียน'!C45)</f>
        <v/>
      </c>
      <c r="C45" s="558" t="str">
        <f>IF('2.ชื่อนักเรียน'!D45="","",'2.ชื่อนักเรียน'!D45)</f>
        <v/>
      </c>
      <c r="D45" s="563"/>
      <c r="E45" s="564"/>
      <c r="F45" s="565"/>
      <c r="G45" s="562" t="str">
        <f>IF('2.ชื่อนักเรียน'!R45="มส","ไม่ผ่าน",IF('2.ชื่อนักเรียน'!R45="ย้าย","ย้าย",IF('2.ชื่อนักเรียน'!R45="ร","-",IF(COUNTA(D45:F45)&lt;3,"",IF(AND(D45="ผ่าน",E45="ผ่าน",F45="ผ่าน"),"ผ่าน","ไม่ผ่าน")))))</f>
        <v/>
      </c>
    </row>
    <row r="46" spans="1:7" s="497" customFormat="1" ht="16.5" customHeight="1">
      <c r="A46" s="498">
        <v>36</v>
      </c>
      <c r="B46" s="557" t="str">
        <f>IF('2.ชื่อนักเรียน'!C46="","",'2.ชื่อนักเรียน'!C46)</f>
        <v/>
      </c>
      <c r="C46" s="558" t="str">
        <f>IF('2.ชื่อนักเรียน'!D46="","",'2.ชื่อนักเรียน'!D46)</f>
        <v/>
      </c>
      <c r="D46" s="563"/>
      <c r="E46" s="564"/>
      <c r="F46" s="565"/>
      <c r="G46" s="562" t="str">
        <f>IF('2.ชื่อนักเรียน'!R46="มส","ไม่ผ่าน",IF('2.ชื่อนักเรียน'!R46="ย้าย","ย้าย",IF('2.ชื่อนักเรียน'!R46="ร","-",IF(COUNTA(D46:F46)&lt;3,"",IF(AND(D46="ผ่าน",E46="ผ่าน",F46="ผ่าน"),"ผ่าน","ไม่ผ่าน")))))</f>
        <v/>
      </c>
    </row>
    <row r="47" spans="1:7" s="497" customFormat="1" ht="16.5" customHeight="1">
      <c r="A47" s="498">
        <v>37</v>
      </c>
      <c r="B47" s="557" t="str">
        <f>IF('2.ชื่อนักเรียน'!C47="","",'2.ชื่อนักเรียน'!C47)</f>
        <v/>
      </c>
      <c r="C47" s="558" t="str">
        <f>IF('2.ชื่อนักเรียน'!D47="","",'2.ชื่อนักเรียน'!D47)</f>
        <v/>
      </c>
      <c r="D47" s="563"/>
      <c r="E47" s="564"/>
      <c r="F47" s="565"/>
      <c r="G47" s="562" t="str">
        <f>IF('2.ชื่อนักเรียน'!R47="มส","ไม่ผ่าน",IF('2.ชื่อนักเรียน'!R47="ย้าย","ย้าย",IF('2.ชื่อนักเรียน'!R47="ร","-",IF(COUNTA(D47:F47)&lt;3,"",IF(AND(D47="ผ่าน",E47="ผ่าน",F47="ผ่าน"),"ผ่าน","ไม่ผ่าน")))))</f>
        <v/>
      </c>
    </row>
    <row r="48" spans="1:7" s="497" customFormat="1" ht="16.5" customHeight="1">
      <c r="A48" s="498">
        <v>38</v>
      </c>
      <c r="B48" s="557" t="str">
        <f>IF('2.ชื่อนักเรียน'!C48="","",'2.ชื่อนักเรียน'!C48)</f>
        <v/>
      </c>
      <c r="C48" s="558" t="str">
        <f>IF('2.ชื่อนักเรียน'!D48="","",'2.ชื่อนักเรียน'!D48)</f>
        <v/>
      </c>
      <c r="D48" s="563"/>
      <c r="E48" s="564"/>
      <c r="F48" s="565"/>
      <c r="G48" s="562" t="str">
        <f>IF('2.ชื่อนักเรียน'!R48="มส","ไม่ผ่าน",IF('2.ชื่อนักเรียน'!R48="ย้าย","ย้าย",IF('2.ชื่อนักเรียน'!R48="ร","-",IF(COUNTA(D48:F48)&lt;3,"",IF(AND(D48="ผ่าน",E48="ผ่าน",F48="ผ่าน"),"ผ่าน","ไม่ผ่าน")))))</f>
        <v/>
      </c>
    </row>
    <row r="49" spans="1:7" s="497" customFormat="1" ht="16.5" customHeight="1">
      <c r="A49" s="498">
        <v>39</v>
      </c>
      <c r="B49" s="557" t="str">
        <f>IF('2.ชื่อนักเรียน'!C49="","",'2.ชื่อนักเรียน'!C49)</f>
        <v/>
      </c>
      <c r="C49" s="558" t="str">
        <f>IF('2.ชื่อนักเรียน'!D49="","",'2.ชื่อนักเรียน'!D49)</f>
        <v/>
      </c>
      <c r="D49" s="563"/>
      <c r="E49" s="564"/>
      <c r="F49" s="565"/>
      <c r="G49" s="562" t="str">
        <f>IF('2.ชื่อนักเรียน'!R49="มส","ไม่ผ่าน",IF('2.ชื่อนักเรียน'!R49="ย้าย","ย้าย",IF('2.ชื่อนักเรียน'!R49="ร","-",IF(COUNTA(D49:F49)&lt;3,"",IF(AND(D49="ผ่าน",E49="ผ่าน",F49="ผ่าน"),"ผ่าน","ไม่ผ่าน")))))</f>
        <v/>
      </c>
    </row>
    <row r="50" spans="1:7" s="497" customFormat="1" ht="16.5" customHeight="1">
      <c r="A50" s="498">
        <v>40</v>
      </c>
      <c r="B50" s="557" t="str">
        <f>IF('2.ชื่อนักเรียน'!C50="","",'2.ชื่อนักเรียน'!C50)</f>
        <v/>
      </c>
      <c r="C50" s="558" t="str">
        <f>IF('2.ชื่อนักเรียน'!D50="","",'2.ชื่อนักเรียน'!D50)</f>
        <v/>
      </c>
      <c r="D50" s="563"/>
      <c r="E50" s="564"/>
      <c r="F50" s="565"/>
      <c r="G50" s="562" t="str">
        <f>IF('2.ชื่อนักเรียน'!R50="มส","ไม่ผ่าน",IF('2.ชื่อนักเรียน'!R50="ย้าย","ย้าย",IF('2.ชื่อนักเรียน'!R50="ร","-",IF(COUNTA(D50:F50)&lt;3,"",IF(AND(D50="ผ่าน",E50="ผ่าน",F50="ผ่าน"),"ผ่าน","ไม่ผ่าน")))))</f>
        <v/>
      </c>
    </row>
    <row r="51" spans="1:7" s="497" customFormat="1" ht="16.5" customHeight="1">
      <c r="A51" s="498">
        <v>41</v>
      </c>
      <c r="B51" s="557" t="str">
        <f>IF('2.ชื่อนักเรียน'!C51="","",'2.ชื่อนักเรียน'!C51)</f>
        <v/>
      </c>
      <c r="C51" s="558" t="str">
        <f>IF('2.ชื่อนักเรียน'!D51="","",'2.ชื่อนักเรียน'!D51)</f>
        <v/>
      </c>
      <c r="D51" s="563"/>
      <c r="E51" s="564"/>
      <c r="F51" s="565"/>
      <c r="G51" s="562" t="str">
        <f>IF('2.ชื่อนักเรียน'!R51="มส","ไม่ผ่าน",IF('2.ชื่อนักเรียน'!R51="ย้าย","ย้าย",IF('2.ชื่อนักเรียน'!R51="ร","-",IF(COUNTA(D51:F51)&lt;3,"",IF(AND(D51="ผ่าน",E51="ผ่าน",F51="ผ่าน"),"ผ่าน","ไม่ผ่าน")))))</f>
        <v/>
      </c>
    </row>
    <row r="52" spans="1:7" s="497" customFormat="1" ht="16.5" customHeight="1">
      <c r="A52" s="498">
        <v>42</v>
      </c>
      <c r="B52" s="557" t="str">
        <f>IF('2.ชื่อนักเรียน'!C52="","",'2.ชื่อนักเรียน'!C52)</f>
        <v/>
      </c>
      <c r="C52" s="558" t="str">
        <f>IF('2.ชื่อนักเรียน'!D52="","",'2.ชื่อนักเรียน'!D52)</f>
        <v/>
      </c>
      <c r="D52" s="563"/>
      <c r="E52" s="564"/>
      <c r="F52" s="565"/>
      <c r="G52" s="562" t="str">
        <f>IF('2.ชื่อนักเรียน'!R52="มส","ไม่ผ่าน",IF('2.ชื่อนักเรียน'!R52="ย้าย","ย้าย",IF('2.ชื่อนักเรียน'!R52="ร","-",IF(COUNTA(D52:F52)&lt;3,"",IF(AND(D52="ผ่าน",E52="ผ่าน",F52="ผ่าน"),"ผ่าน","ไม่ผ่าน")))))</f>
        <v/>
      </c>
    </row>
    <row r="53" spans="1:7" s="497" customFormat="1" ht="16.5" customHeight="1">
      <c r="A53" s="498">
        <v>43</v>
      </c>
      <c r="B53" s="557" t="str">
        <f>IF('2.ชื่อนักเรียน'!C53="","",'2.ชื่อนักเรียน'!C53)</f>
        <v/>
      </c>
      <c r="C53" s="558" t="str">
        <f>IF('2.ชื่อนักเรียน'!D53="","",'2.ชื่อนักเรียน'!D53)</f>
        <v/>
      </c>
      <c r="D53" s="563"/>
      <c r="E53" s="564"/>
      <c r="F53" s="565"/>
      <c r="G53" s="562" t="str">
        <f>IF('2.ชื่อนักเรียน'!R53="มส","ไม่ผ่าน",IF('2.ชื่อนักเรียน'!R53="ย้าย","ย้าย",IF('2.ชื่อนักเรียน'!R53="ร","-",IF(COUNTA(D53:F53)&lt;3,"",IF(AND(D53="ผ่าน",E53="ผ่าน",F53="ผ่าน"),"ผ่าน","ไม่ผ่าน")))))</f>
        <v/>
      </c>
    </row>
    <row r="54" spans="1:7" s="497" customFormat="1" ht="16.5" customHeight="1">
      <c r="A54" s="498">
        <v>44</v>
      </c>
      <c r="B54" s="557" t="str">
        <f>IF('2.ชื่อนักเรียน'!C54="","",'2.ชื่อนักเรียน'!C54)</f>
        <v/>
      </c>
      <c r="C54" s="558" t="str">
        <f>IF('2.ชื่อนักเรียน'!D54="","",'2.ชื่อนักเรียน'!D54)</f>
        <v/>
      </c>
      <c r="D54" s="563"/>
      <c r="E54" s="564"/>
      <c r="F54" s="565"/>
      <c r="G54" s="562" t="str">
        <f>IF('2.ชื่อนักเรียน'!R54="มส","ไม่ผ่าน",IF('2.ชื่อนักเรียน'!R54="ย้าย","ย้าย",IF('2.ชื่อนักเรียน'!R54="ร","-",IF(COUNTA(D54:F54)&lt;3,"",IF(AND(D54="ผ่าน",E54="ผ่าน",F54="ผ่าน"),"ผ่าน","ไม่ผ่าน")))))</f>
        <v/>
      </c>
    </row>
    <row r="55" spans="1:7" s="497" customFormat="1" ht="16.5" customHeight="1">
      <c r="A55" s="498">
        <v>45</v>
      </c>
      <c r="B55" s="557" t="str">
        <f>IF('2.ชื่อนักเรียน'!C55="","",'2.ชื่อนักเรียน'!C55)</f>
        <v/>
      </c>
      <c r="C55" s="558" t="str">
        <f>IF('2.ชื่อนักเรียน'!D55="","",'2.ชื่อนักเรียน'!D55)</f>
        <v/>
      </c>
      <c r="D55" s="563"/>
      <c r="E55" s="564"/>
      <c r="F55" s="565"/>
      <c r="G55" s="562" t="str">
        <f>IF('2.ชื่อนักเรียน'!R55="มส","ไม่ผ่าน",IF('2.ชื่อนักเรียน'!R55="ย้าย","ย้าย",IF('2.ชื่อนักเรียน'!R55="ร","-",IF(COUNTA(D55:F55)&lt;3,"",IF(AND(D55="ผ่าน",E55="ผ่าน",F55="ผ่าน"),"ผ่าน","ไม่ผ่าน")))))</f>
        <v/>
      </c>
    </row>
    <row r="56" spans="1:7" s="497" customFormat="1" ht="16.5" customHeight="1">
      <c r="A56" s="498">
        <v>46</v>
      </c>
      <c r="B56" s="557" t="str">
        <f>IF('2.ชื่อนักเรียน'!C56="","",'2.ชื่อนักเรียน'!C56)</f>
        <v/>
      </c>
      <c r="C56" s="558" t="str">
        <f>IF('2.ชื่อนักเรียน'!D56="","",'2.ชื่อนักเรียน'!D56)</f>
        <v/>
      </c>
      <c r="D56" s="563"/>
      <c r="E56" s="564"/>
      <c r="F56" s="565"/>
      <c r="G56" s="562" t="str">
        <f>IF('2.ชื่อนักเรียน'!R56="มส","ไม่ผ่าน",IF('2.ชื่อนักเรียน'!R56="ย้าย","ย้าย",IF('2.ชื่อนักเรียน'!R56="ร","-",IF(COUNTA(D56:F56)&lt;3,"",IF(AND(D56="ผ่าน",E56="ผ่าน",F56="ผ่าน"),"ผ่าน","ไม่ผ่าน")))))</f>
        <v/>
      </c>
    </row>
    <row r="57" spans="1:7" s="500" customFormat="1" ht="16.5" customHeight="1">
      <c r="A57" s="498">
        <v>47</v>
      </c>
      <c r="B57" s="557" t="str">
        <f>IF('2.ชื่อนักเรียน'!C57="","",'2.ชื่อนักเรียน'!C57)</f>
        <v/>
      </c>
      <c r="C57" s="558" t="str">
        <f>IF('2.ชื่อนักเรียน'!D57="","",'2.ชื่อนักเรียน'!D57)</f>
        <v/>
      </c>
      <c r="D57" s="563"/>
      <c r="E57" s="564"/>
      <c r="F57" s="565"/>
      <c r="G57" s="562" t="str">
        <f>IF('2.ชื่อนักเรียน'!R57="มส","ไม่ผ่าน",IF('2.ชื่อนักเรียน'!R57="ย้าย","ย้าย",IF('2.ชื่อนักเรียน'!R57="ร","-",IF(COUNTA(D57:F57)&lt;3,"",IF(AND(D57="ผ่าน",E57="ผ่าน",F57="ผ่าน"),"ผ่าน","ไม่ผ่าน")))))</f>
        <v/>
      </c>
    </row>
    <row r="58" spans="1:7" s="500" customFormat="1" ht="16.5" customHeight="1">
      <c r="A58" s="498">
        <v>48</v>
      </c>
      <c r="B58" s="557" t="str">
        <f>IF('2.ชื่อนักเรียน'!C58="","",'2.ชื่อนักเรียน'!C58)</f>
        <v/>
      </c>
      <c r="C58" s="558" t="str">
        <f>IF('2.ชื่อนักเรียน'!D58="","",'2.ชื่อนักเรียน'!D58)</f>
        <v/>
      </c>
      <c r="D58" s="563"/>
      <c r="E58" s="564"/>
      <c r="F58" s="565"/>
      <c r="G58" s="562" t="str">
        <f>IF('2.ชื่อนักเรียน'!R58="มส","ไม่ผ่าน",IF('2.ชื่อนักเรียน'!R58="ย้าย","ย้าย",IF('2.ชื่อนักเรียน'!R58="ร","-",IF(COUNTA(D58:F58)&lt;3,"",IF(AND(D58="ผ่าน",E58="ผ่าน",F58="ผ่าน"),"ผ่าน","ไม่ผ่าน")))))</f>
        <v/>
      </c>
    </row>
    <row r="59" spans="1:7" s="500" customFormat="1" ht="16.5" customHeight="1">
      <c r="A59" s="496">
        <v>49</v>
      </c>
      <c r="B59" s="567" t="str">
        <f>IF('2.ชื่อนักเรียน'!C59="","",'2.ชื่อนักเรียน'!C59)</f>
        <v/>
      </c>
      <c r="C59" s="568" t="str">
        <f>IF('2.ชื่อนักเรียน'!D59="","",'2.ชื่อนักเรียน'!D59)</f>
        <v/>
      </c>
      <c r="D59" s="566"/>
      <c r="E59" s="569"/>
      <c r="F59" s="570"/>
      <c r="G59" s="571" t="str">
        <f>IF('2.ชื่อนักเรียน'!R59="มส","ไม่ผ่าน",IF('2.ชื่อนักเรียน'!R59="ย้าย","ย้าย",IF('2.ชื่อนักเรียน'!R59="ร","-",IF(COUNTA(D59:F59)&lt;3,"",IF(AND(D59="ผ่าน",E59="ผ่าน",F59="ผ่าน"),"ผ่าน","ไม่ผ่าน")))))</f>
        <v/>
      </c>
    </row>
    <row r="60" spans="1:7" ht="16.5" customHeight="1" thickBot="1">
      <c r="A60" s="1469">
        <v>50</v>
      </c>
      <c r="B60" s="572" t="str">
        <f>IF('2.ชื่อนักเรียน'!C60="","",'2.ชื่อนักเรียน'!C60)</f>
        <v/>
      </c>
      <c r="C60" s="573" t="str">
        <f>IF('2.ชื่อนักเรียน'!D60="","",'2.ชื่อนักเรียน'!D60)</f>
        <v/>
      </c>
      <c r="D60" s="574"/>
      <c r="E60" s="575"/>
      <c r="F60" s="576"/>
      <c r="G60" s="577" t="str">
        <f>IF('2.ชื่อนักเรียน'!R60="มส","ไม่ผ่าน",IF('2.ชื่อนักเรียน'!R60="ย้าย","ย้าย",IF('2.ชื่อนักเรียน'!R60="ร","-",IF(COUNTA(D60:F60)&lt;3,"",IF(AND(D60="ผ่าน",E60="ผ่าน",F60="ผ่าน"),"ผ่าน","ไม่ผ่าน")))))</f>
        <v/>
      </c>
    </row>
    <row r="61" spans="1:7" ht="16.5" customHeight="1">
      <c r="A61" s="501"/>
      <c r="B61" s="578"/>
      <c r="C61" s="578"/>
      <c r="D61" s="503"/>
      <c r="E61" s="503"/>
    </row>
    <row r="62" spans="1:7" ht="12.75" customHeight="1">
      <c r="A62" s="501"/>
      <c r="B62" s="578"/>
      <c r="C62" s="578"/>
      <c r="D62" s="501"/>
      <c r="E62" s="501"/>
    </row>
  </sheetData>
  <sheetProtection algorithmName="SHA-512" hashValue="xapeoP6M9NAdEWXZaXG8o3TBTP6E9QaTzxH+bc4Y6A5sxely6G9l4LQrF8CHtBUIOjtdxobpWTLqiZ86EdGQHw==" saltValue="h0ZEwiyqUCyF4QqYNIBnfA==" spinCount="100000" sheet="1" objects="1" scenarios="1"/>
  <mergeCells count="6">
    <mergeCell ref="A1:G1"/>
    <mergeCell ref="A2:G2"/>
    <mergeCell ref="G9:G10"/>
    <mergeCell ref="D9:F9"/>
    <mergeCell ref="A8:A10"/>
    <mergeCell ref="B8:C10"/>
  </mergeCells>
  <dataValidations count="1">
    <dataValidation type="list" allowBlank="1" showInputMessage="1" showErrorMessage="1" error="พิมพ์ได้เฉพาะค่า 0,1,2,3" sqref="D11:F60" xr:uid="{00000000-0002-0000-0800-000000000000}">
      <formula1>"ผ่าน,ไม่ผ่าน"</formula1>
    </dataValidation>
  </dataValidations>
  <printOptions horizontalCentered="1" verticalCentered="1"/>
  <pageMargins left="0.23622047244094491" right="0.23622047244094491" top="0.74803149606299213" bottom="0.39370078740157483" header="0.31496062992125984" footer="0.31496062992125984"/>
  <pageSetup paperSize="5" scale="95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00"/>
  </sheetPr>
  <dimension ref="A1:O62"/>
  <sheetViews>
    <sheetView view="pageBreakPreview" zoomScale="90" zoomScaleSheetLayoutView="90" workbookViewId="0">
      <selection activeCell="B11" sqref="B11"/>
    </sheetView>
  </sheetViews>
  <sheetFormatPr defaultColWidth="9.33203125" defaultRowHeight="24.6"/>
  <cols>
    <col min="1" max="1" width="3.5546875" style="581" customWidth="1"/>
    <col min="2" max="2" width="15.33203125" style="581" customWidth="1"/>
    <col min="3" max="3" width="13.5546875" style="581" customWidth="1"/>
    <col min="4" max="6" width="12.33203125" style="581" customWidth="1"/>
    <col min="7" max="7" width="11.5546875" style="581" customWidth="1"/>
    <col min="8" max="8" width="11.6640625" style="581" customWidth="1"/>
    <col min="9" max="9" width="9.5546875" style="581" customWidth="1"/>
    <col min="10" max="15" width="9.33203125" style="581" hidden="1" customWidth="1"/>
    <col min="16" max="20" width="0" style="581" hidden="1" customWidth="1"/>
    <col min="21" max="16384" width="9.33203125" style="581"/>
  </cols>
  <sheetData>
    <row r="1" spans="1:15" s="580" customFormat="1" ht="24.75" customHeight="1">
      <c r="A1" s="917" t="s">
        <v>221</v>
      </c>
      <c r="B1" s="917"/>
      <c r="C1" s="917"/>
      <c r="D1" s="917"/>
      <c r="E1" s="917"/>
      <c r="F1" s="917"/>
      <c r="G1" s="917"/>
      <c r="H1" s="917"/>
      <c r="I1" s="917"/>
    </row>
    <row r="2" spans="1:15" s="580" customFormat="1" ht="24.75" customHeight="1">
      <c r="A2" s="917" t="str">
        <f>IF(B11="","ปีการศึกษา...............ชั้น................",CONCATENATE(" ปีการศึกษา ",'01.ข้อมูลเบื้องต้น'!K2,"  ชั้น",'01.ข้อมูลเบื้องต้น'!H2))</f>
        <v>ปีการศึกษา...............ชั้น................</v>
      </c>
      <c r="B2" s="917"/>
      <c r="C2" s="917"/>
      <c r="D2" s="917"/>
      <c r="E2" s="917"/>
      <c r="F2" s="917"/>
      <c r="G2" s="917"/>
      <c r="H2" s="917"/>
      <c r="I2" s="917"/>
    </row>
    <row r="3" spans="1:15" s="580" customFormat="1" ht="24.75" hidden="1" customHeight="1">
      <c r="A3" s="579"/>
      <c r="B3" s="579"/>
      <c r="C3" s="579"/>
      <c r="D3" s="579"/>
      <c r="E3" s="579"/>
      <c r="F3" s="579"/>
      <c r="G3" s="579"/>
      <c r="H3" s="579"/>
      <c r="I3" s="579"/>
    </row>
    <row r="4" spans="1:15" s="580" customFormat="1" ht="24.75" hidden="1" customHeight="1">
      <c r="A4" s="579"/>
      <c r="B4" s="579"/>
      <c r="C4" s="579"/>
      <c r="D4" s="579"/>
      <c r="E4" s="579"/>
      <c r="F4" s="579"/>
      <c r="G4" s="579"/>
      <c r="H4" s="579"/>
      <c r="I4" s="579"/>
    </row>
    <row r="5" spans="1:15" s="580" customFormat="1" ht="24.75" hidden="1" customHeight="1">
      <c r="A5" s="579"/>
      <c r="B5" s="579"/>
      <c r="C5" s="579"/>
      <c r="D5" s="579"/>
      <c r="E5" s="579"/>
      <c r="F5" s="579"/>
      <c r="G5" s="579"/>
      <c r="H5" s="579"/>
      <c r="I5" s="579"/>
    </row>
    <row r="6" spans="1:15" s="580" customFormat="1" ht="24.75" hidden="1" customHeight="1">
      <c r="A6" s="579"/>
      <c r="B6" s="579"/>
      <c r="C6" s="579"/>
      <c r="D6" s="579"/>
      <c r="E6" s="579"/>
      <c r="F6" s="579"/>
      <c r="G6" s="579"/>
      <c r="H6" s="579"/>
      <c r="I6" s="579"/>
    </row>
    <row r="7" spans="1:15" ht="8.25" customHeight="1" thickBot="1">
      <c r="E7" s="582"/>
    </row>
    <row r="8" spans="1:15" s="583" customFormat="1" ht="21" customHeight="1">
      <c r="A8" s="918" t="s">
        <v>0</v>
      </c>
      <c r="B8" s="921" t="s">
        <v>1</v>
      </c>
      <c r="C8" s="922"/>
      <c r="D8" s="927" t="s">
        <v>47</v>
      </c>
      <c r="E8" s="928"/>
      <c r="F8" s="928"/>
      <c r="G8" s="928"/>
      <c r="H8" s="929"/>
      <c r="I8" s="930" t="s">
        <v>12</v>
      </c>
    </row>
    <row r="9" spans="1:15" ht="23.25" hidden="1" customHeight="1">
      <c r="A9" s="919"/>
      <c r="B9" s="923"/>
      <c r="C9" s="924"/>
      <c r="D9" s="584"/>
      <c r="E9" s="585"/>
      <c r="F9" s="585"/>
      <c r="G9" s="585"/>
      <c r="H9" s="586"/>
      <c r="I9" s="931"/>
    </row>
    <row r="10" spans="1:15" ht="115.5" customHeight="1" thickBot="1">
      <c r="A10" s="920"/>
      <c r="B10" s="925"/>
      <c r="C10" s="926"/>
      <c r="D10" s="587" t="str">
        <f>IF(OR('01.ข้อมูลเบื้องต้น'!$H$2="ประถมศึกษาปีที่ 1/1",'01.ข้อมูลเบื้องต้น'!H2="ประถมศึกษาปีที่ 1/2",'01.ข้อมูลเบื้องต้น'!H2="ประถมศึกษาปีที่ 1/3",'01.ข้อมูลเบื้องต้น'!H2="ประถมศึกษาปีที่ 2/1",'01.ข้อมูลเบื้องต้น'!H2="ประถมศึกษาปีที่ 2/2",'01.ข้อมูลเบื้องต้น'!H2="ประถมศึกษาปีที่ 2/3",'01.ข้อมูลเบื้องต้น'!H2="ประถมศึกษาปีที่ 3/1",'01.ข้อมูลเบื้องต้น'!H2="ประถมศึกษาปีที่ 3/2",'01.ข้อมูลเบื้องต้น'!H2="ประถมศึกษาปีที่ 3/3",),'8.อ่านคิดวิเคราะห์'!K11,'8.อ่านคิดวิเคราะห์'!K12)</f>
        <v>1. สามารถอ่านเพื่อหาข้อมูลสารสนเทศเสริมประสบการณ์จากสื่อประเภทต่างๆ</v>
      </c>
      <c r="E10" s="588" t="str">
        <f>IF(OR('01.ข้อมูลเบื้องต้น'!$H$2="ประถมศึกษาปีที่ 1/1",'01.ข้อมูลเบื้องต้น'!I2="ประถมศึกษาปีที่ 1/2",'01.ข้อมูลเบื้องต้น'!I2="ประถมศึกษาปีที่ 1/3",'01.ข้อมูลเบื้องต้น'!I2="ประถมศึกษาปีที่ 2/1",'01.ข้อมูลเบื้องต้น'!I2="ประถมศึกษาปีที่ 2/2",'01.ข้อมูลเบื้องต้น'!I2="ประถมศึกษาปีที่ 2/3",'01.ข้อมูลเบื้องต้น'!I2="ประถมศึกษาปีที่ 3/1",'01.ข้อมูลเบื้องต้น'!I2="ประถมศึกษาปีที่ 3/2",'01.ข้อมูลเบื้องต้น'!I2="ประถมศึกษาปีที่ 3/3",),'8.อ่านคิดวิเคราะห์'!L11,'8.อ่านคิดวิเคราะห์'!L12)</f>
        <v>2. สามารถจับประเด็นสำคัญเปรียบเทียบ เชื่อมโยงความเป็นเหตุเป็นผลจากเรื่องที่อ่าน</v>
      </c>
      <c r="F10" s="588" t="str">
        <f>IF(OR('01.ข้อมูลเบื้องต้น'!$H$2="ประถมศึกษาปีที่ 1/1",'01.ข้อมูลเบื้องต้น'!J2="ประถมศึกษาปีที่ 1/2",'01.ข้อมูลเบื้องต้น'!J2="ประถมศึกษาปีที่ 1/3",'01.ข้อมูลเบื้องต้น'!J2="ประถมศึกษาปีที่ 2/1",'01.ข้อมูลเบื้องต้น'!J2="ประถมศึกษาปีที่ 2/2",'01.ข้อมูลเบื้องต้น'!J2="ประถมศึกษาปีที่ 2/3",'01.ข้อมูลเบื้องต้น'!J2="ประถมศึกษาปีที่ 3/1",'01.ข้อมูลเบื้องต้น'!J2="ประถมศึกษาปีที่ 3/2",'01.ข้อมูลเบื้องต้น'!J2="ประถมศึกษาปีที่ 3/3",),'8.อ่านคิดวิเคราะห์'!M11,'8.อ่านคิดวิเคราะห์'!M12)</f>
        <v>3. สามารถเชื่อมโยงความสัมพันธ์ของเรื่องราวเหตุการณ์ของเรื่องที่อ่าน</v>
      </c>
      <c r="G10" s="588" t="str">
        <f>IF(OR('01.ข้อมูลเบื้องต้น'!$H$2="ประถมศึกษาปีที่ 1/1",'01.ข้อมูลเบื้องต้น'!K2="ประถมศึกษาปีที่ 1/2",'01.ข้อมูลเบื้องต้น'!K2="ประถมศึกษาปีที่ 1/3",'01.ข้อมูลเบื้องต้น'!K2="ประถมศึกษาปีที่ 2/1",'01.ข้อมูลเบื้องต้น'!K2="ประถมศึกษาปีที่ 2/2",'01.ข้อมูลเบื้องต้น'!K2="ประถมศึกษาปีที่ 2/3",'01.ข้อมูลเบื้องต้น'!K2="ประถมศึกษาปีที่ 3/1",'01.ข้อมูลเบื้องต้น'!K2="ประถมศึกษาปีที่ 3/2",'01.ข้อมูลเบื้องต้น'!K2="ประถมศึกษาปีที่ 3/3",),'8.อ่านคิดวิเคราะห์'!N11,'8.อ่านคิดวิเคราะห์'!N12)</f>
        <v>4. สามารถแสดงความคิดเห็นต่อเรื่องที่อ่านโดยมีเหตุผลสนับสนุน</v>
      </c>
      <c r="H10" s="589" t="str">
        <f>IF(OR('01.ข้อมูลเบื้องต้น'!$H$2="ประถมศึกษาปีที่ 1/1",'01.ข้อมูลเบื้องต้น'!L2="ประถมศึกษาปีที่ 1/2",'01.ข้อมูลเบื้องต้น'!L2="ประถมศึกษาปีที่ 1/3",'01.ข้อมูลเบื้องต้น'!L2="ประถมศึกษาปีที่ 2/1",'01.ข้อมูลเบื้องต้น'!L2="ประถมศึกษาปีที่ 2/2",'01.ข้อมูลเบื้องต้น'!L2="ประถมศึกษาปีที่ 2/3",'01.ข้อมูลเบื้องต้น'!L2="ประถมศึกษาปีที่ 3/1",'01.ข้อมูลเบื้องต้น'!L2="ประถมศึกษาปีที่ 3/2",'01.ข้อมูลเบื้องต้น'!L2="ประถมศึกษาปีที่ 3/3",),'8.อ่านคิดวิเคราะห์'!O11,'8.อ่านคิดวิเคราะห์'!O12)</f>
        <v>5. สามารถถ่ายทอดความเข้าใจ ความคิดเห็น คุณค่าจากเรื่องที่อ่านโดยการเขียน</v>
      </c>
      <c r="I10" s="932"/>
    </row>
    <row r="11" spans="1:15" s="597" customFormat="1" ht="16.5" customHeight="1">
      <c r="A11" s="590">
        <v>1</v>
      </c>
      <c r="B11" s="591" t="str">
        <f>IF('2.ชื่อนักเรียน'!C11="","",'2.ชื่อนักเรียน'!C11)</f>
        <v/>
      </c>
      <c r="C11" s="592" t="str">
        <f>IF('2.ชื่อนักเรียน'!D11="","",'2.ชื่อนักเรียน'!D11)</f>
        <v/>
      </c>
      <c r="D11" s="593"/>
      <c r="E11" s="594"/>
      <c r="F11" s="594"/>
      <c r="G11" s="594"/>
      <c r="H11" s="595"/>
      <c r="I11" s="596" t="str">
        <f>IF('2.ชื่อนักเรียน'!R11="มส","ไม่ผ่าน",IF('2.ชื่อนักเรียน'!R11="ย้าย","ย้าย",IF('2.ชื่อนักเรียน'!R11="ร","-",IF(COUNT(D11:H11)&lt;COUNTA($D$10:$H$10),"",IF(AVERAGE(D11:H11)&gt;=2.5,"ดีเยี่ยม",IF(AVERAGE(D11:H11)&gt;=1.5,"ดี",IF(AVERAGE(D11:H11)&gt;=1,"ผ่าน","ไม่ผ่าน")))))))</f>
        <v/>
      </c>
      <c r="J11" s="597" t="s">
        <v>80</v>
      </c>
      <c r="K11" s="598" t="s">
        <v>75</v>
      </c>
      <c r="L11" s="598" t="s">
        <v>76</v>
      </c>
      <c r="M11" s="598" t="s">
        <v>77</v>
      </c>
      <c r="N11" s="598" t="s">
        <v>78</v>
      </c>
      <c r="O11" s="598" t="s">
        <v>79</v>
      </c>
    </row>
    <row r="12" spans="1:15" s="597" customFormat="1" ht="16.5" customHeight="1">
      <c r="A12" s="599">
        <v>2</v>
      </c>
      <c r="B12" s="600" t="str">
        <f>IF('2.ชื่อนักเรียน'!C12="","",'2.ชื่อนักเรียน'!C12)</f>
        <v/>
      </c>
      <c r="C12" s="601" t="str">
        <f>IF('2.ชื่อนักเรียน'!D12="","",'2.ชื่อนักเรียน'!D12)</f>
        <v/>
      </c>
      <c r="D12" s="602"/>
      <c r="E12" s="603"/>
      <c r="F12" s="603"/>
      <c r="G12" s="603"/>
      <c r="H12" s="604"/>
      <c r="I12" s="605" t="str">
        <f>IF('2.ชื่อนักเรียน'!R12="มส","ไม่ผ่าน",IF('2.ชื่อนักเรียน'!R12="ย้าย","ย้าย",IF('2.ชื่อนักเรียน'!R12="ร","-",IF(COUNT(D12:H12)&lt;COUNTA($D$10:$H$10),"",IF(AVERAGE(D12:H12)&gt;=2.5,"ดีเยี่ยม",IF(AVERAGE(D12:H12)&gt;=1.5,"ดี",IF(AVERAGE(D12:H12)&gt;=1,"ผ่าน","ไม่ผ่าน")))))))</f>
        <v/>
      </c>
      <c r="J12" s="597" t="s">
        <v>81</v>
      </c>
      <c r="K12" s="598" t="s">
        <v>82</v>
      </c>
      <c r="L12" s="598" t="s">
        <v>83</v>
      </c>
      <c r="M12" s="598" t="s">
        <v>84</v>
      </c>
      <c r="N12" s="598" t="s">
        <v>86</v>
      </c>
      <c r="O12" s="598" t="s">
        <v>85</v>
      </c>
    </row>
    <row r="13" spans="1:15" s="597" customFormat="1" ht="16.5" customHeight="1">
      <c r="A13" s="599">
        <v>3</v>
      </c>
      <c r="B13" s="600" t="str">
        <f>IF('2.ชื่อนักเรียน'!C13="","",'2.ชื่อนักเรียน'!C13)</f>
        <v/>
      </c>
      <c r="C13" s="601" t="str">
        <f>IF('2.ชื่อนักเรียน'!D13="","",'2.ชื่อนักเรียน'!D13)</f>
        <v/>
      </c>
      <c r="D13" s="602"/>
      <c r="E13" s="603"/>
      <c r="F13" s="603"/>
      <c r="G13" s="603"/>
      <c r="H13" s="604"/>
      <c r="I13" s="605" t="str">
        <f>IF('2.ชื่อนักเรียน'!R13="มส","ไม่ผ่าน",IF('2.ชื่อนักเรียน'!R13="ย้าย","ย้าย",IF('2.ชื่อนักเรียน'!R13="ร","-",IF(COUNT(D13:H13)&lt;COUNTA($D$10:$H$10),"",IF(AVERAGE(D13:H13)&gt;=2.5,"ดีเยี่ยม",IF(AVERAGE(D13:H13)&gt;=1.5,"ดี",IF(AVERAGE(D13:H13)&gt;=1,"ผ่าน","ไม่ผ่าน")))))))</f>
        <v/>
      </c>
      <c r="K13" s="598"/>
      <c r="L13" s="598"/>
      <c r="M13" s="598"/>
      <c r="N13" s="598"/>
      <c r="O13" s="598"/>
    </row>
    <row r="14" spans="1:15" s="597" customFormat="1" ht="16.5" customHeight="1">
      <c r="A14" s="599">
        <v>4</v>
      </c>
      <c r="B14" s="600" t="str">
        <f>IF('2.ชื่อนักเรียน'!C14="","",'2.ชื่อนักเรียน'!C14)</f>
        <v/>
      </c>
      <c r="C14" s="601" t="str">
        <f>IF('2.ชื่อนักเรียน'!D14="","",'2.ชื่อนักเรียน'!D14)</f>
        <v/>
      </c>
      <c r="D14" s="602"/>
      <c r="E14" s="603"/>
      <c r="F14" s="603"/>
      <c r="G14" s="603"/>
      <c r="H14" s="604"/>
      <c r="I14" s="605" t="str">
        <f>IF('2.ชื่อนักเรียน'!R14="มส","ไม่ผ่าน",IF('2.ชื่อนักเรียน'!R14="ย้าย","ย้าย",IF('2.ชื่อนักเรียน'!R14="ร","-",IF(COUNT(D14:H14)&lt;COUNTA($D$10:$H$10),"",IF(AVERAGE(D14:H14)&gt;=2.5,"ดีเยี่ยม",IF(AVERAGE(D14:H14)&gt;=1.5,"ดี",IF(AVERAGE(D14:H14)&gt;=1,"ผ่าน","ไม่ผ่าน")))))))</f>
        <v/>
      </c>
      <c r="K14" s="598"/>
      <c r="L14" s="598"/>
      <c r="M14" s="598"/>
      <c r="N14" s="598"/>
      <c r="O14" s="598"/>
    </row>
    <row r="15" spans="1:15" s="597" customFormat="1" ht="16.5" customHeight="1">
      <c r="A15" s="599">
        <v>5</v>
      </c>
      <c r="B15" s="600" t="str">
        <f>IF('2.ชื่อนักเรียน'!C15="","",'2.ชื่อนักเรียน'!C15)</f>
        <v/>
      </c>
      <c r="C15" s="601" t="str">
        <f>IF('2.ชื่อนักเรียน'!D15="","",'2.ชื่อนักเรียน'!D15)</f>
        <v/>
      </c>
      <c r="D15" s="602"/>
      <c r="E15" s="603"/>
      <c r="F15" s="603"/>
      <c r="G15" s="603"/>
      <c r="H15" s="604"/>
      <c r="I15" s="605" t="str">
        <f>IF('2.ชื่อนักเรียน'!R15="มส","ไม่ผ่าน",IF('2.ชื่อนักเรียน'!R15="ย้าย","ย้าย",IF('2.ชื่อนักเรียน'!R15="ร","-",IF(COUNT(D15:H15)&lt;COUNTA($D$10:$H$10),"",IF(AVERAGE(D15:H15)&gt;=2.5,"ดีเยี่ยม",IF(AVERAGE(D15:H15)&gt;=1.5,"ดี",IF(AVERAGE(D15:H15)&gt;=1,"ผ่าน","ไม่ผ่าน")))))))</f>
        <v/>
      </c>
      <c r="K15" s="598"/>
      <c r="L15" s="598"/>
      <c r="M15" s="598"/>
      <c r="N15" s="598"/>
      <c r="O15" s="598"/>
    </row>
    <row r="16" spans="1:15" s="597" customFormat="1" ht="16.5" customHeight="1">
      <c r="A16" s="599">
        <v>6</v>
      </c>
      <c r="B16" s="600" t="str">
        <f>IF('2.ชื่อนักเรียน'!C16="","",'2.ชื่อนักเรียน'!C16)</f>
        <v/>
      </c>
      <c r="C16" s="601" t="str">
        <f>IF('2.ชื่อนักเรียน'!D16="","",'2.ชื่อนักเรียน'!D16)</f>
        <v/>
      </c>
      <c r="D16" s="602"/>
      <c r="E16" s="603"/>
      <c r="F16" s="603"/>
      <c r="G16" s="603"/>
      <c r="H16" s="604"/>
      <c r="I16" s="605" t="str">
        <f>IF('2.ชื่อนักเรียน'!R16="มส","ไม่ผ่าน",IF('2.ชื่อนักเรียน'!R16="ย้าย","ย้าย",IF('2.ชื่อนักเรียน'!R16="ร","-",IF(COUNT(D16:H16)&lt;COUNTA($D$10:$H$10),"",IF(AVERAGE(D16:H16)&gt;=2.5,"ดีเยี่ยม",IF(AVERAGE(D16:H16)&gt;=1.5,"ดี",IF(AVERAGE(D16:H16)&gt;=1,"ผ่าน","ไม่ผ่าน")))))))</f>
        <v/>
      </c>
      <c r="K16" s="598"/>
      <c r="L16" s="598"/>
      <c r="M16" s="598"/>
      <c r="N16" s="598"/>
      <c r="O16" s="598"/>
    </row>
    <row r="17" spans="1:9" s="597" customFormat="1" ht="16.5" customHeight="1">
      <c r="A17" s="599">
        <v>7</v>
      </c>
      <c r="B17" s="600" t="str">
        <f>IF('2.ชื่อนักเรียน'!C17="","",'2.ชื่อนักเรียน'!C17)</f>
        <v/>
      </c>
      <c r="C17" s="601" t="str">
        <f>IF('2.ชื่อนักเรียน'!D17="","",'2.ชื่อนักเรียน'!D17)</f>
        <v/>
      </c>
      <c r="D17" s="602"/>
      <c r="E17" s="603"/>
      <c r="F17" s="603"/>
      <c r="G17" s="603"/>
      <c r="H17" s="604"/>
      <c r="I17" s="605" t="str">
        <f>IF('2.ชื่อนักเรียน'!R17="มส","ไม่ผ่าน",IF('2.ชื่อนักเรียน'!R17="ย้าย","ย้าย",IF('2.ชื่อนักเรียน'!R17="ร","-",IF(COUNT(D17:H17)&lt;COUNTA($D$10:$H$10),"",IF(AVERAGE(D17:H17)&gt;=2.5,"ดีเยี่ยม",IF(AVERAGE(D17:H17)&gt;=1.5,"ดี",IF(AVERAGE(D17:H17)&gt;=1,"ผ่าน","ไม่ผ่าน")))))))</f>
        <v/>
      </c>
    </row>
    <row r="18" spans="1:9" s="597" customFormat="1" ht="16.5" customHeight="1">
      <c r="A18" s="599">
        <v>8</v>
      </c>
      <c r="B18" s="600" t="str">
        <f>IF('2.ชื่อนักเรียน'!C18="","",'2.ชื่อนักเรียน'!C18)</f>
        <v/>
      </c>
      <c r="C18" s="601" t="str">
        <f>IF('2.ชื่อนักเรียน'!D18="","",'2.ชื่อนักเรียน'!D18)</f>
        <v/>
      </c>
      <c r="D18" s="602"/>
      <c r="E18" s="603"/>
      <c r="F18" s="603"/>
      <c r="G18" s="603"/>
      <c r="H18" s="604"/>
      <c r="I18" s="605" t="str">
        <f>IF('2.ชื่อนักเรียน'!R18="มส","ไม่ผ่าน",IF('2.ชื่อนักเรียน'!R18="ย้าย","ย้าย",IF('2.ชื่อนักเรียน'!R18="ร","-",IF(COUNT(D18:H18)&lt;COUNTA($D$10:$H$10),"",IF(AVERAGE(D18:H18)&gt;=2.5,"ดีเยี่ยม",IF(AVERAGE(D18:H18)&gt;=1.5,"ดี",IF(AVERAGE(D18:H18)&gt;=1,"ผ่าน","ไม่ผ่าน")))))))</f>
        <v/>
      </c>
    </row>
    <row r="19" spans="1:9" s="597" customFormat="1" ht="16.5" customHeight="1">
      <c r="A19" s="599">
        <v>9</v>
      </c>
      <c r="B19" s="600" t="str">
        <f>IF('2.ชื่อนักเรียน'!C19="","",'2.ชื่อนักเรียน'!C19)</f>
        <v/>
      </c>
      <c r="C19" s="601" t="str">
        <f>IF('2.ชื่อนักเรียน'!D19="","",'2.ชื่อนักเรียน'!D19)</f>
        <v/>
      </c>
      <c r="D19" s="602"/>
      <c r="E19" s="603"/>
      <c r="F19" s="603"/>
      <c r="G19" s="603"/>
      <c r="H19" s="604"/>
      <c r="I19" s="605" t="str">
        <f>IF('2.ชื่อนักเรียน'!R19="มส","ไม่ผ่าน",IF('2.ชื่อนักเรียน'!R19="ย้าย","ย้าย",IF('2.ชื่อนักเรียน'!R19="ร","-",IF(COUNT(D19:H19)&lt;COUNTA($D$10:$H$10),"",IF(AVERAGE(D19:H19)&gt;=2.5,"ดีเยี่ยม",IF(AVERAGE(D19:H19)&gt;=1.5,"ดี",IF(AVERAGE(D19:H19)&gt;=1,"ผ่าน","ไม่ผ่าน")))))))</f>
        <v/>
      </c>
    </row>
    <row r="20" spans="1:9" s="597" customFormat="1" ht="16.5" customHeight="1">
      <c r="A20" s="599">
        <v>10</v>
      </c>
      <c r="B20" s="600" t="str">
        <f>IF('2.ชื่อนักเรียน'!C20="","",'2.ชื่อนักเรียน'!C20)</f>
        <v/>
      </c>
      <c r="C20" s="601" t="str">
        <f>IF('2.ชื่อนักเรียน'!D20="","",'2.ชื่อนักเรียน'!D20)</f>
        <v/>
      </c>
      <c r="D20" s="602"/>
      <c r="E20" s="603"/>
      <c r="F20" s="603"/>
      <c r="G20" s="603"/>
      <c r="H20" s="604"/>
      <c r="I20" s="605" t="str">
        <f>IF('2.ชื่อนักเรียน'!R20="มส","ไม่ผ่าน",IF('2.ชื่อนักเรียน'!R20="ย้าย","ย้าย",IF('2.ชื่อนักเรียน'!R20="ร","-",IF(COUNT(D20:H20)&lt;COUNTA($D$10:$H$10),"",IF(AVERAGE(D20:H20)&gt;=2.5,"ดีเยี่ยม",IF(AVERAGE(D20:H20)&gt;=1.5,"ดี",IF(AVERAGE(D20:H20)&gt;=1,"ผ่าน","ไม่ผ่าน")))))))</f>
        <v/>
      </c>
    </row>
    <row r="21" spans="1:9" s="597" customFormat="1" ht="16.5" customHeight="1">
      <c r="A21" s="599">
        <v>11</v>
      </c>
      <c r="B21" s="600" t="str">
        <f>IF('2.ชื่อนักเรียน'!C21="","",'2.ชื่อนักเรียน'!C21)</f>
        <v/>
      </c>
      <c r="C21" s="601" t="str">
        <f>IF('2.ชื่อนักเรียน'!D21="","",'2.ชื่อนักเรียน'!D21)</f>
        <v/>
      </c>
      <c r="D21" s="602"/>
      <c r="E21" s="603"/>
      <c r="F21" s="603"/>
      <c r="G21" s="603"/>
      <c r="H21" s="604"/>
      <c r="I21" s="605" t="str">
        <f>IF('2.ชื่อนักเรียน'!R21="มส","ไม่ผ่าน",IF('2.ชื่อนักเรียน'!R21="ย้าย","ย้าย",IF('2.ชื่อนักเรียน'!R21="ร","-",IF(COUNT(D21:H21)&lt;COUNTA($D$10:$H$10),"",IF(AVERAGE(D21:H21)&gt;=2.5,"ดีเยี่ยม",IF(AVERAGE(D21:H21)&gt;=1.5,"ดี",IF(AVERAGE(D21:H21)&gt;=1,"ผ่าน","ไม่ผ่าน")))))))</f>
        <v/>
      </c>
    </row>
    <row r="22" spans="1:9" s="597" customFormat="1" ht="16.5" customHeight="1">
      <c r="A22" s="599">
        <v>12</v>
      </c>
      <c r="B22" s="600" t="str">
        <f>IF('2.ชื่อนักเรียน'!C22="","",'2.ชื่อนักเรียน'!C22)</f>
        <v/>
      </c>
      <c r="C22" s="601" t="str">
        <f>IF('2.ชื่อนักเรียน'!D22="","",'2.ชื่อนักเรียน'!D22)</f>
        <v/>
      </c>
      <c r="D22" s="602"/>
      <c r="E22" s="603"/>
      <c r="F22" s="603"/>
      <c r="G22" s="603"/>
      <c r="H22" s="604"/>
      <c r="I22" s="605" t="str">
        <f>IF('2.ชื่อนักเรียน'!R22="มส","ไม่ผ่าน",IF('2.ชื่อนักเรียน'!R22="ย้าย","ย้าย",IF('2.ชื่อนักเรียน'!R22="ร","-",IF(COUNT(D22:H22)&lt;COUNTA($D$10:$H$10),"",IF(AVERAGE(D22:H22)&gt;=2.5,"ดีเยี่ยม",IF(AVERAGE(D22:H22)&gt;=1.5,"ดี",IF(AVERAGE(D22:H22)&gt;=1,"ผ่าน","ไม่ผ่าน")))))))</f>
        <v/>
      </c>
    </row>
    <row r="23" spans="1:9" s="597" customFormat="1" ht="16.5" customHeight="1">
      <c r="A23" s="599">
        <v>13</v>
      </c>
      <c r="B23" s="600" t="str">
        <f>IF('2.ชื่อนักเรียน'!C23="","",'2.ชื่อนักเรียน'!C23)</f>
        <v/>
      </c>
      <c r="C23" s="601" t="str">
        <f>IF('2.ชื่อนักเรียน'!D23="","",'2.ชื่อนักเรียน'!D23)</f>
        <v/>
      </c>
      <c r="D23" s="602"/>
      <c r="E23" s="603"/>
      <c r="F23" s="603"/>
      <c r="G23" s="603"/>
      <c r="H23" s="604"/>
      <c r="I23" s="605" t="str">
        <f>IF('2.ชื่อนักเรียน'!R23="มส","ไม่ผ่าน",IF('2.ชื่อนักเรียน'!R23="ย้าย","ย้าย",IF('2.ชื่อนักเรียน'!R23="ร","-",IF(COUNT(D23:H23)&lt;COUNTA($D$10:$H$10),"",IF(AVERAGE(D23:H23)&gt;=2.5,"ดีเยี่ยม",IF(AVERAGE(D23:H23)&gt;=1.5,"ดี",IF(AVERAGE(D23:H23)&gt;=1,"ผ่าน","ไม่ผ่าน")))))))</f>
        <v/>
      </c>
    </row>
    <row r="24" spans="1:9" s="597" customFormat="1" ht="16.5" customHeight="1">
      <c r="A24" s="599">
        <v>14</v>
      </c>
      <c r="B24" s="600" t="str">
        <f>IF('2.ชื่อนักเรียน'!C24="","",'2.ชื่อนักเรียน'!C24)</f>
        <v/>
      </c>
      <c r="C24" s="601" t="str">
        <f>IF('2.ชื่อนักเรียน'!D24="","",'2.ชื่อนักเรียน'!D24)</f>
        <v/>
      </c>
      <c r="D24" s="602"/>
      <c r="E24" s="603"/>
      <c r="F24" s="603"/>
      <c r="G24" s="603"/>
      <c r="H24" s="604"/>
      <c r="I24" s="605" t="str">
        <f>IF('2.ชื่อนักเรียน'!R24="มส","ไม่ผ่าน",IF('2.ชื่อนักเรียน'!R24="ย้าย","ย้าย",IF('2.ชื่อนักเรียน'!R24="ร","-",IF(COUNT(D24:H24)&lt;COUNTA($D$10:$H$10),"",IF(AVERAGE(D24:H24)&gt;=2.5,"ดีเยี่ยม",IF(AVERAGE(D24:H24)&gt;=1.5,"ดี",IF(AVERAGE(D24:H24)&gt;=1,"ผ่าน","ไม่ผ่าน")))))))</f>
        <v/>
      </c>
    </row>
    <row r="25" spans="1:9" s="597" customFormat="1" ht="16.5" customHeight="1">
      <c r="A25" s="599">
        <v>15</v>
      </c>
      <c r="B25" s="600" t="str">
        <f>IF('2.ชื่อนักเรียน'!C25="","",'2.ชื่อนักเรียน'!C25)</f>
        <v/>
      </c>
      <c r="C25" s="601" t="str">
        <f>IF('2.ชื่อนักเรียน'!D25="","",'2.ชื่อนักเรียน'!D25)</f>
        <v/>
      </c>
      <c r="D25" s="602"/>
      <c r="E25" s="603"/>
      <c r="F25" s="603"/>
      <c r="G25" s="603"/>
      <c r="H25" s="604"/>
      <c r="I25" s="605" t="str">
        <f>IF('2.ชื่อนักเรียน'!R25="มส","ไม่ผ่าน",IF('2.ชื่อนักเรียน'!R25="ย้าย","ย้าย",IF('2.ชื่อนักเรียน'!R25="ร","-",IF(COUNT(D25:H25)&lt;COUNTA($D$10:$H$10),"",IF(AVERAGE(D25:H25)&gt;=2.5,"ดีเยี่ยม",IF(AVERAGE(D25:H25)&gt;=1.5,"ดี",IF(AVERAGE(D25:H25)&gt;=1,"ผ่าน","ไม่ผ่าน")))))))</f>
        <v/>
      </c>
    </row>
    <row r="26" spans="1:9" s="597" customFormat="1" ht="16.5" customHeight="1">
      <c r="A26" s="599">
        <v>16</v>
      </c>
      <c r="B26" s="600" t="str">
        <f>IF('2.ชื่อนักเรียน'!C26="","",'2.ชื่อนักเรียน'!C26)</f>
        <v/>
      </c>
      <c r="C26" s="601" t="str">
        <f>IF('2.ชื่อนักเรียน'!D26="","",'2.ชื่อนักเรียน'!D26)</f>
        <v/>
      </c>
      <c r="D26" s="602"/>
      <c r="E26" s="603"/>
      <c r="F26" s="603"/>
      <c r="G26" s="603"/>
      <c r="H26" s="604"/>
      <c r="I26" s="605" t="str">
        <f>IF('2.ชื่อนักเรียน'!R26="มส","ไม่ผ่าน",IF('2.ชื่อนักเรียน'!R26="ย้าย","ย้าย",IF('2.ชื่อนักเรียน'!R26="ร","-",IF(COUNT(D26:H26)&lt;COUNTA($D$10:$H$10),"",IF(AVERAGE(D26:H26)&gt;=2.5,"ดีเยี่ยม",IF(AVERAGE(D26:H26)&gt;=1.5,"ดี",IF(AVERAGE(D26:H26)&gt;=1,"ผ่าน","ไม่ผ่าน")))))))</f>
        <v/>
      </c>
    </row>
    <row r="27" spans="1:9" s="597" customFormat="1" ht="16.5" customHeight="1">
      <c r="A27" s="599">
        <v>17</v>
      </c>
      <c r="B27" s="600" t="str">
        <f>IF('2.ชื่อนักเรียน'!C27="","",'2.ชื่อนักเรียน'!C27)</f>
        <v/>
      </c>
      <c r="C27" s="601" t="str">
        <f>IF('2.ชื่อนักเรียน'!D27="","",'2.ชื่อนักเรียน'!D27)</f>
        <v/>
      </c>
      <c r="D27" s="602"/>
      <c r="E27" s="603"/>
      <c r="F27" s="603"/>
      <c r="G27" s="603"/>
      <c r="H27" s="604"/>
      <c r="I27" s="605" t="str">
        <f>IF('2.ชื่อนักเรียน'!R27="มส","ไม่ผ่าน",IF('2.ชื่อนักเรียน'!R27="ย้าย","ย้าย",IF('2.ชื่อนักเรียน'!R27="ร","-",IF(COUNT(D27:H27)&lt;COUNTA($D$10:$H$10),"",IF(AVERAGE(D27:H27)&gt;=2.5,"ดีเยี่ยม",IF(AVERAGE(D27:H27)&gt;=1.5,"ดี",IF(AVERAGE(D27:H27)&gt;=1,"ผ่าน","ไม่ผ่าน")))))))</f>
        <v/>
      </c>
    </row>
    <row r="28" spans="1:9" s="597" customFormat="1" ht="16.5" customHeight="1">
      <c r="A28" s="599">
        <v>18</v>
      </c>
      <c r="B28" s="600" t="str">
        <f>IF('2.ชื่อนักเรียน'!C28="","",'2.ชื่อนักเรียน'!C28)</f>
        <v/>
      </c>
      <c r="C28" s="601" t="str">
        <f>IF('2.ชื่อนักเรียน'!D28="","",'2.ชื่อนักเรียน'!D28)</f>
        <v/>
      </c>
      <c r="D28" s="602"/>
      <c r="E28" s="603"/>
      <c r="F28" s="603"/>
      <c r="G28" s="603"/>
      <c r="H28" s="604"/>
      <c r="I28" s="605" t="str">
        <f>IF('2.ชื่อนักเรียน'!R28="มส","ไม่ผ่าน",IF('2.ชื่อนักเรียน'!R28="ย้าย","ย้าย",IF('2.ชื่อนักเรียน'!R28="ร","-",IF(COUNT(D28:H28)&lt;COUNTA($D$10:$H$10),"",IF(AVERAGE(D28:H28)&gt;=2.5,"ดีเยี่ยม",IF(AVERAGE(D28:H28)&gt;=1.5,"ดี",IF(AVERAGE(D28:H28)&gt;=1,"ผ่าน","ไม่ผ่าน")))))))</f>
        <v/>
      </c>
    </row>
    <row r="29" spans="1:9" s="597" customFormat="1" ht="16.5" customHeight="1">
      <c r="A29" s="599">
        <v>19</v>
      </c>
      <c r="B29" s="600" t="str">
        <f>IF('2.ชื่อนักเรียน'!C29="","",'2.ชื่อนักเรียน'!C29)</f>
        <v/>
      </c>
      <c r="C29" s="601" t="str">
        <f>IF('2.ชื่อนักเรียน'!D29="","",'2.ชื่อนักเรียน'!D29)</f>
        <v/>
      </c>
      <c r="D29" s="602"/>
      <c r="E29" s="603"/>
      <c r="F29" s="603"/>
      <c r="G29" s="603"/>
      <c r="H29" s="604"/>
      <c r="I29" s="605" t="str">
        <f>IF('2.ชื่อนักเรียน'!R29="มส","ไม่ผ่าน",IF('2.ชื่อนักเรียน'!R29="ย้าย","ย้าย",IF('2.ชื่อนักเรียน'!R29="ร","-",IF(COUNT(D29:H29)&lt;COUNTA($D$10:$H$10),"",IF(AVERAGE(D29:H29)&gt;=2.5,"ดีเยี่ยม",IF(AVERAGE(D29:H29)&gt;=1.5,"ดี",IF(AVERAGE(D29:H29)&gt;=1,"ผ่าน","ไม่ผ่าน")))))))</f>
        <v/>
      </c>
    </row>
    <row r="30" spans="1:9" s="597" customFormat="1" ht="16.5" customHeight="1">
      <c r="A30" s="599">
        <v>20</v>
      </c>
      <c r="B30" s="600" t="str">
        <f>IF('2.ชื่อนักเรียน'!C30="","",'2.ชื่อนักเรียน'!C30)</f>
        <v/>
      </c>
      <c r="C30" s="601" t="str">
        <f>IF('2.ชื่อนักเรียน'!D30="","",'2.ชื่อนักเรียน'!D30)</f>
        <v/>
      </c>
      <c r="D30" s="602"/>
      <c r="E30" s="603"/>
      <c r="F30" s="603"/>
      <c r="G30" s="603"/>
      <c r="H30" s="604"/>
      <c r="I30" s="605" t="str">
        <f>IF('2.ชื่อนักเรียน'!R30="มส","ไม่ผ่าน",IF('2.ชื่อนักเรียน'!R30="ย้าย","ย้าย",IF('2.ชื่อนักเรียน'!R30="ร","-",IF(COUNT(D30:H30)&lt;COUNTA($D$10:$H$10),"",IF(AVERAGE(D30:H30)&gt;=2.5,"ดีเยี่ยม",IF(AVERAGE(D30:H30)&gt;=1.5,"ดี",IF(AVERAGE(D30:H30)&gt;=1,"ผ่าน","ไม่ผ่าน")))))))</f>
        <v/>
      </c>
    </row>
    <row r="31" spans="1:9" s="597" customFormat="1" ht="16.5" customHeight="1">
      <c r="A31" s="599">
        <v>21</v>
      </c>
      <c r="B31" s="600" t="str">
        <f>IF('2.ชื่อนักเรียน'!C31="","",'2.ชื่อนักเรียน'!C31)</f>
        <v/>
      </c>
      <c r="C31" s="601" t="str">
        <f>IF('2.ชื่อนักเรียน'!D31="","",'2.ชื่อนักเรียน'!D31)</f>
        <v/>
      </c>
      <c r="D31" s="602"/>
      <c r="E31" s="603"/>
      <c r="F31" s="603"/>
      <c r="G31" s="603"/>
      <c r="H31" s="604"/>
      <c r="I31" s="605" t="str">
        <f>IF('2.ชื่อนักเรียน'!R31="มส","ไม่ผ่าน",IF('2.ชื่อนักเรียน'!R31="ย้าย","ย้าย",IF('2.ชื่อนักเรียน'!R31="ร","-",IF(COUNT(D31:H31)&lt;COUNTA($D$10:$H$10),"",IF(AVERAGE(D31:H31)&gt;=2.5,"ดีเยี่ยม",IF(AVERAGE(D31:H31)&gt;=1.5,"ดี",IF(AVERAGE(D31:H31)&gt;=1,"ผ่าน","ไม่ผ่าน")))))))</f>
        <v/>
      </c>
    </row>
    <row r="32" spans="1:9" s="597" customFormat="1" ht="16.5" customHeight="1">
      <c r="A32" s="599">
        <v>22</v>
      </c>
      <c r="B32" s="600" t="str">
        <f>IF('2.ชื่อนักเรียน'!C32="","",'2.ชื่อนักเรียน'!C32)</f>
        <v/>
      </c>
      <c r="C32" s="606" t="str">
        <f>IF('2.ชื่อนักเรียน'!D32="","",'2.ชื่อนักเรียน'!D32)</f>
        <v/>
      </c>
      <c r="D32" s="602"/>
      <c r="E32" s="603"/>
      <c r="F32" s="603"/>
      <c r="G32" s="603"/>
      <c r="H32" s="604"/>
      <c r="I32" s="605" t="str">
        <f>IF('2.ชื่อนักเรียน'!R32="มส","ไม่ผ่าน",IF('2.ชื่อนักเรียน'!R32="ย้าย","ย้าย",IF('2.ชื่อนักเรียน'!R32="ร","-",IF(COUNT(D32:H32)&lt;COUNTA($D$10:$H$10),"",IF(AVERAGE(D32:H32)&gt;=2.5,"ดีเยี่ยม",IF(AVERAGE(D32:H32)&gt;=1.5,"ดี",IF(AVERAGE(D32:H32)&gt;=1,"ผ่าน","ไม่ผ่าน")))))))</f>
        <v/>
      </c>
    </row>
    <row r="33" spans="1:9" s="597" customFormat="1" ht="16.5" customHeight="1">
      <c r="A33" s="599">
        <v>23</v>
      </c>
      <c r="B33" s="600" t="str">
        <f>IF('2.ชื่อนักเรียน'!C33="","",'2.ชื่อนักเรียน'!C33)</f>
        <v/>
      </c>
      <c r="C33" s="601" t="str">
        <f>IF('2.ชื่อนักเรียน'!D33="","",'2.ชื่อนักเรียน'!D33)</f>
        <v/>
      </c>
      <c r="D33" s="602"/>
      <c r="E33" s="603"/>
      <c r="F33" s="603"/>
      <c r="G33" s="603"/>
      <c r="H33" s="604"/>
      <c r="I33" s="605" t="str">
        <f>IF('2.ชื่อนักเรียน'!R33="มส","ไม่ผ่าน",IF('2.ชื่อนักเรียน'!R33="ย้าย","ย้าย",IF('2.ชื่อนักเรียน'!R33="ร","-",IF(COUNT(D33:H33)&lt;COUNTA($D$10:$H$10),"",IF(AVERAGE(D33:H33)&gt;=2.5,"ดีเยี่ยม",IF(AVERAGE(D33:H33)&gt;=1.5,"ดี",IF(AVERAGE(D33:H33)&gt;=1,"ผ่าน","ไม่ผ่าน")))))))</f>
        <v/>
      </c>
    </row>
    <row r="34" spans="1:9" s="597" customFormat="1" ht="16.5" customHeight="1">
      <c r="A34" s="599">
        <v>24</v>
      </c>
      <c r="B34" s="600" t="str">
        <f>IF('2.ชื่อนักเรียน'!C34="","",'2.ชื่อนักเรียน'!C34)</f>
        <v/>
      </c>
      <c r="C34" s="601" t="str">
        <f>IF('2.ชื่อนักเรียน'!D34="","",'2.ชื่อนักเรียน'!D34)</f>
        <v/>
      </c>
      <c r="D34" s="602"/>
      <c r="E34" s="603"/>
      <c r="F34" s="603"/>
      <c r="G34" s="603"/>
      <c r="H34" s="604"/>
      <c r="I34" s="605" t="str">
        <f>IF('2.ชื่อนักเรียน'!R34="มส","ไม่ผ่าน",IF('2.ชื่อนักเรียน'!R34="ย้าย","ย้าย",IF('2.ชื่อนักเรียน'!R34="ร","-",IF(COUNT(D34:H34)&lt;COUNTA($D$10:$H$10),"",IF(AVERAGE(D34:H34)&gt;=2.5,"ดีเยี่ยม",IF(AVERAGE(D34:H34)&gt;=1.5,"ดี",IF(AVERAGE(D34:H34)&gt;=1,"ผ่าน","ไม่ผ่าน")))))))</f>
        <v/>
      </c>
    </row>
    <row r="35" spans="1:9" s="597" customFormat="1" ht="16.5" customHeight="1">
      <c r="A35" s="599">
        <v>25</v>
      </c>
      <c r="B35" s="600" t="str">
        <f>IF('2.ชื่อนักเรียน'!C35="","",'2.ชื่อนักเรียน'!C35)</f>
        <v/>
      </c>
      <c r="C35" s="601" t="str">
        <f>IF('2.ชื่อนักเรียน'!D35="","",'2.ชื่อนักเรียน'!D35)</f>
        <v/>
      </c>
      <c r="D35" s="602"/>
      <c r="E35" s="603"/>
      <c r="F35" s="603"/>
      <c r="G35" s="603"/>
      <c r="H35" s="604"/>
      <c r="I35" s="605" t="str">
        <f>IF('2.ชื่อนักเรียน'!R35="มส","ไม่ผ่าน",IF('2.ชื่อนักเรียน'!R35="ย้าย","ย้าย",IF('2.ชื่อนักเรียน'!R35="ร","-",IF(COUNT(D35:H35)&lt;COUNTA($D$10:$H$10),"",IF(AVERAGE(D35:H35)&gt;=2.5,"ดีเยี่ยม",IF(AVERAGE(D35:H35)&gt;=1.5,"ดี",IF(AVERAGE(D35:H35)&gt;=1,"ผ่าน","ไม่ผ่าน")))))))</f>
        <v/>
      </c>
    </row>
    <row r="36" spans="1:9" s="597" customFormat="1" ht="16.5" customHeight="1">
      <c r="A36" s="599">
        <v>26</v>
      </c>
      <c r="B36" s="600" t="str">
        <f>IF('2.ชื่อนักเรียน'!C36="","",'2.ชื่อนักเรียน'!C36)</f>
        <v/>
      </c>
      <c r="C36" s="601" t="str">
        <f>IF('2.ชื่อนักเรียน'!D36="","",'2.ชื่อนักเรียน'!D36)</f>
        <v/>
      </c>
      <c r="D36" s="602"/>
      <c r="E36" s="603"/>
      <c r="F36" s="603"/>
      <c r="G36" s="603"/>
      <c r="H36" s="604"/>
      <c r="I36" s="605" t="str">
        <f>IF('2.ชื่อนักเรียน'!R36="มส","ไม่ผ่าน",IF('2.ชื่อนักเรียน'!R36="ย้าย","ย้าย",IF('2.ชื่อนักเรียน'!R36="ร","-",IF(COUNT(D36:H36)&lt;COUNTA($D$10:$H$10),"",IF(AVERAGE(D36:H36)&gt;=2.5,"ดีเยี่ยม",IF(AVERAGE(D36:H36)&gt;=1.5,"ดี",IF(AVERAGE(D36:H36)&gt;=1,"ผ่าน","ไม่ผ่าน")))))))</f>
        <v/>
      </c>
    </row>
    <row r="37" spans="1:9" s="597" customFormat="1" ht="16.5" customHeight="1">
      <c r="A37" s="599">
        <v>27</v>
      </c>
      <c r="B37" s="600" t="str">
        <f>IF('2.ชื่อนักเรียน'!C37="","",'2.ชื่อนักเรียน'!C37)</f>
        <v/>
      </c>
      <c r="C37" s="601" t="str">
        <f>IF('2.ชื่อนักเรียน'!D37="","",'2.ชื่อนักเรียน'!D37)</f>
        <v/>
      </c>
      <c r="D37" s="602"/>
      <c r="E37" s="603"/>
      <c r="F37" s="603"/>
      <c r="G37" s="603"/>
      <c r="H37" s="604"/>
      <c r="I37" s="605" t="str">
        <f>IF('2.ชื่อนักเรียน'!R37="มส","ไม่ผ่าน",IF('2.ชื่อนักเรียน'!R37="ย้าย","ย้าย",IF('2.ชื่อนักเรียน'!R37="ร","-",IF(COUNT(D37:H37)&lt;COUNTA($D$10:$H$10),"",IF(AVERAGE(D37:H37)&gt;=2.5,"ดีเยี่ยม",IF(AVERAGE(D37:H37)&gt;=1.5,"ดี",IF(AVERAGE(D37:H37)&gt;=1,"ผ่าน","ไม่ผ่าน")))))))</f>
        <v/>
      </c>
    </row>
    <row r="38" spans="1:9" s="597" customFormat="1" ht="16.5" customHeight="1">
      <c r="A38" s="599">
        <v>28</v>
      </c>
      <c r="B38" s="600" t="str">
        <f>IF('2.ชื่อนักเรียน'!C38="","",'2.ชื่อนักเรียน'!C38)</f>
        <v/>
      </c>
      <c r="C38" s="601" t="str">
        <f>IF('2.ชื่อนักเรียน'!D38="","",'2.ชื่อนักเรียน'!D38)</f>
        <v/>
      </c>
      <c r="D38" s="602"/>
      <c r="E38" s="603"/>
      <c r="F38" s="603"/>
      <c r="G38" s="603"/>
      <c r="H38" s="604"/>
      <c r="I38" s="605" t="str">
        <f>IF('2.ชื่อนักเรียน'!R38="มส","ไม่ผ่าน",IF('2.ชื่อนักเรียน'!R38="ย้าย","ย้าย",IF('2.ชื่อนักเรียน'!R38="ร","-",IF(COUNT(D38:H38)&lt;COUNTA($D$10:$H$10),"",IF(AVERAGE(D38:H38)&gt;=2.5,"ดีเยี่ยม",IF(AVERAGE(D38:H38)&gt;=1.5,"ดี",IF(AVERAGE(D38:H38)&gt;=1,"ผ่าน","ไม่ผ่าน")))))))</f>
        <v/>
      </c>
    </row>
    <row r="39" spans="1:9" s="597" customFormat="1" ht="16.5" customHeight="1">
      <c r="A39" s="599">
        <v>29</v>
      </c>
      <c r="B39" s="600" t="str">
        <f>IF('2.ชื่อนักเรียน'!C39="","",'2.ชื่อนักเรียน'!C39)</f>
        <v/>
      </c>
      <c r="C39" s="601" t="str">
        <f>IF('2.ชื่อนักเรียน'!D39="","",'2.ชื่อนักเรียน'!D39)</f>
        <v/>
      </c>
      <c r="D39" s="602"/>
      <c r="E39" s="603"/>
      <c r="F39" s="603"/>
      <c r="G39" s="603"/>
      <c r="H39" s="604"/>
      <c r="I39" s="605" t="str">
        <f>IF('2.ชื่อนักเรียน'!R39="มส","ไม่ผ่าน",IF('2.ชื่อนักเรียน'!R39="ย้าย","ย้าย",IF('2.ชื่อนักเรียน'!R39="ร","-",IF(COUNT(D39:H39)&lt;COUNTA($D$10:$H$10),"",IF(AVERAGE(D39:H39)&gt;=2.5,"ดีเยี่ยม",IF(AVERAGE(D39:H39)&gt;=1.5,"ดี",IF(AVERAGE(D39:H39)&gt;=1,"ผ่าน","ไม่ผ่าน")))))))</f>
        <v/>
      </c>
    </row>
    <row r="40" spans="1:9" s="597" customFormat="1" ht="16.5" customHeight="1">
      <c r="A40" s="599">
        <v>30</v>
      </c>
      <c r="B40" s="600" t="str">
        <f>IF('2.ชื่อนักเรียน'!C40="","",'2.ชื่อนักเรียน'!C40)</f>
        <v/>
      </c>
      <c r="C40" s="601" t="str">
        <f>IF('2.ชื่อนักเรียน'!D40="","",'2.ชื่อนักเรียน'!D40)</f>
        <v/>
      </c>
      <c r="D40" s="602"/>
      <c r="E40" s="603"/>
      <c r="F40" s="603"/>
      <c r="G40" s="603"/>
      <c r="H40" s="604"/>
      <c r="I40" s="605" t="str">
        <f>IF('2.ชื่อนักเรียน'!R40="มส","ไม่ผ่าน",IF('2.ชื่อนักเรียน'!R40="ย้าย","ย้าย",IF('2.ชื่อนักเรียน'!R40="ร","-",IF(COUNT(D40:H40)&lt;COUNTA($D$10:$H$10),"",IF(AVERAGE(D40:H40)&gt;=2.5,"ดีเยี่ยม",IF(AVERAGE(D40:H40)&gt;=1.5,"ดี",IF(AVERAGE(D40:H40)&gt;=1,"ผ่าน","ไม่ผ่าน")))))))</f>
        <v/>
      </c>
    </row>
    <row r="41" spans="1:9" s="597" customFormat="1" ht="16.5" customHeight="1">
      <c r="A41" s="599">
        <v>31</v>
      </c>
      <c r="B41" s="600" t="str">
        <f>IF('2.ชื่อนักเรียน'!C41="","",'2.ชื่อนักเรียน'!C41)</f>
        <v/>
      </c>
      <c r="C41" s="601" t="str">
        <f>IF('2.ชื่อนักเรียน'!D41="","",'2.ชื่อนักเรียน'!D41)</f>
        <v/>
      </c>
      <c r="D41" s="602"/>
      <c r="E41" s="603"/>
      <c r="F41" s="603"/>
      <c r="G41" s="603"/>
      <c r="H41" s="604"/>
      <c r="I41" s="605" t="str">
        <f>IF('2.ชื่อนักเรียน'!R41="มส","ไม่ผ่าน",IF('2.ชื่อนักเรียน'!R41="ย้าย","ย้าย",IF('2.ชื่อนักเรียน'!R41="ร","-",IF(COUNT(D41:H41)&lt;COUNTA($D$10:$H$10),"",IF(AVERAGE(D41:H41)&gt;=2.5,"ดีเยี่ยม",IF(AVERAGE(D41:H41)&gt;=1.5,"ดี",IF(AVERAGE(D41:H41)&gt;=1,"ผ่าน","ไม่ผ่าน")))))))</f>
        <v/>
      </c>
    </row>
    <row r="42" spans="1:9" s="597" customFormat="1" ht="16.5" customHeight="1">
      <c r="A42" s="599">
        <v>32</v>
      </c>
      <c r="B42" s="600" t="str">
        <f>IF('2.ชื่อนักเรียน'!C42="","",'2.ชื่อนักเรียน'!C42)</f>
        <v/>
      </c>
      <c r="C42" s="601" t="str">
        <f>IF('2.ชื่อนักเรียน'!D42="","",'2.ชื่อนักเรียน'!D42)</f>
        <v/>
      </c>
      <c r="D42" s="602"/>
      <c r="E42" s="603"/>
      <c r="F42" s="603"/>
      <c r="G42" s="603"/>
      <c r="H42" s="604"/>
      <c r="I42" s="605" t="str">
        <f>IF('2.ชื่อนักเรียน'!R42="มส","ไม่ผ่าน",IF('2.ชื่อนักเรียน'!R42="ย้าย","ย้าย",IF('2.ชื่อนักเรียน'!R42="ร","-",IF(COUNT(D42:H42)&lt;COUNTA($D$10:$H$10),"",IF(AVERAGE(D42:H42)&gt;=2.5,"ดีเยี่ยม",IF(AVERAGE(D42:H42)&gt;=1.5,"ดี",IF(AVERAGE(D42:H42)&gt;=1,"ผ่าน","ไม่ผ่าน")))))))</f>
        <v/>
      </c>
    </row>
    <row r="43" spans="1:9" s="597" customFormat="1" ht="16.5" customHeight="1">
      <c r="A43" s="599">
        <v>33</v>
      </c>
      <c r="B43" s="600" t="str">
        <f>IF('2.ชื่อนักเรียน'!C43="","",'2.ชื่อนักเรียน'!C43)</f>
        <v/>
      </c>
      <c r="C43" s="601" t="str">
        <f>IF('2.ชื่อนักเรียน'!D43="","",'2.ชื่อนักเรียน'!D43)</f>
        <v/>
      </c>
      <c r="D43" s="602"/>
      <c r="E43" s="603"/>
      <c r="F43" s="603"/>
      <c r="G43" s="603"/>
      <c r="H43" s="604"/>
      <c r="I43" s="605" t="str">
        <f>IF('2.ชื่อนักเรียน'!R43="มส","ไม่ผ่าน",IF('2.ชื่อนักเรียน'!R43="ย้าย","ย้าย",IF('2.ชื่อนักเรียน'!R43="ร","-",IF(COUNT(D43:H43)&lt;COUNTA($D$10:$H$10),"",IF(AVERAGE(D43:H43)&gt;=2.5,"ดีเยี่ยม",IF(AVERAGE(D43:H43)&gt;=1.5,"ดี",IF(AVERAGE(D43:H43)&gt;=1,"ผ่าน","ไม่ผ่าน")))))))</f>
        <v/>
      </c>
    </row>
    <row r="44" spans="1:9" s="597" customFormat="1" ht="16.5" customHeight="1">
      <c r="A44" s="599">
        <v>34</v>
      </c>
      <c r="B44" s="600" t="str">
        <f>IF('2.ชื่อนักเรียน'!C44="","",'2.ชื่อนักเรียน'!C44)</f>
        <v/>
      </c>
      <c r="C44" s="601" t="str">
        <f>IF('2.ชื่อนักเรียน'!D44="","",'2.ชื่อนักเรียน'!D44)</f>
        <v/>
      </c>
      <c r="D44" s="602"/>
      <c r="E44" s="603"/>
      <c r="F44" s="603"/>
      <c r="G44" s="603"/>
      <c r="H44" s="604"/>
      <c r="I44" s="605" t="str">
        <f>IF('2.ชื่อนักเรียน'!R44="มส","ไม่ผ่าน",IF('2.ชื่อนักเรียน'!R44="ย้าย","ย้าย",IF('2.ชื่อนักเรียน'!R44="ร","-",IF(COUNT(D44:H44)&lt;COUNTA($D$10:$H$10),"",IF(AVERAGE(D44:H44)&gt;=2.5,"ดีเยี่ยม",IF(AVERAGE(D44:H44)&gt;=1.5,"ดี",IF(AVERAGE(D44:H44)&gt;=1,"ผ่าน","ไม่ผ่าน")))))))</f>
        <v/>
      </c>
    </row>
    <row r="45" spans="1:9" s="597" customFormat="1" ht="16.5" customHeight="1">
      <c r="A45" s="599">
        <v>35</v>
      </c>
      <c r="B45" s="600" t="str">
        <f>IF('2.ชื่อนักเรียน'!C45="","",'2.ชื่อนักเรียน'!C45)</f>
        <v/>
      </c>
      <c r="C45" s="601" t="str">
        <f>IF('2.ชื่อนักเรียน'!D45="","",'2.ชื่อนักเรียน'!D45)</f>
        <v/>
      </c>
      <c r="D45" s="602"/>
      <c r="E45" s="603"/>
      <c r="F45" s="603"/>
      <c r="G45" s="603"/>
      <c r="H45" s="604"/>
      <c r="I45" s="605" t="str">
        <f>IF('2.ชื่อนักเรียน'!R45="มส","ไม่ผ่าน",IF('2.ชื่อนักเรียน'!R45="ย้าย","ย้าย",IF('2.ชื่อนักเรียน'!R45="ร","-",IF(COUNT(D45:H45)&lt;COUNTA($D$10:$H$10),"",IF(AVERAGE(D45:H45)&gt;=2.5,"ดีเยี่ยม",IF(AVERAGE(D45:H45)&gt;=1.5,"ดี",IF(AVERAGE(D45:H45)&gt;=1,"ผ่าน","ไม่ผ่าน")))))))</f>
        <v/>
      </c>
    </row>
    <row r="46" spans="1:9" s="597" customFormat="1" ht="16.5" customHeight="1">
      <c r="A46" s="599">
        <v>36</v>
      </c>
      <c r="B46" s="600" t="str">
        <f>IF('2.ชื่อนักเรียน'!C46="","",'2.ชื่อนักเรียน'!C46)</f>
        <v/>
      </c>
      <c r="C46" s="601" t="str">
        <f>IF('2.ชื่อนักเรียน'!D46="","",'2.ชื่อนักเรียน'!D46)</f>
        <v/>
      </c>
      <c r="D46" s="602"/>
      <c r="E46" s="603"/>
      <c r="F46" s="603"/>
      <c r="G46" s="603"/>
      <c r="H46" s="604"/>
      <c r="I46" s="605" t="str">
        <f>IF('2.ชื่อนักเรียน'!R46="มส","ไม่ผ่าน",IF('2.ชื่อนักเรียน'!R46="ย้าย","ย้าย",IF('2.ชื่อนักเรียน'!R46="ร","-",IF(COUNT(D46:H46)&lt;COUNTA($D$10:$H$10),"",IF(AVERAGE(D46:H46)&gt;=2.5,"ดีเยี่ยม",IF(AVERAGE(D46:H46)&gt;=1.5,"ดี",IF(AVERAGE(D46:H46)&gt;=1,"ผ่าน","ไม่ผ่าน")))))))</f>
        <v/>
      </c>
    </row>
    <row r="47" spans="1:9" s="597" customFormat="1" ht="16.5" customHeight="1">
      <c r="A47" s="599">
        <v>37</v>
      </c>
      <c r="B47" s="600" t="str">
        <f>IF('2.ชื่อนักเรียน'!C47="","",'2.ชื่อนักเรียน'!C47)</f>
        <v/>
      </c>
      <c r="C47" s="601" t="str">
        <f>IF('2.ชื่อนักเรียน'!D47="","",'2.ชื่อนักเรียน'!D47)</f>
        <v/>
      </c>
      <c r="D47" s="602"/>
      <c r="E47" s="603"/>
      <c r="F47" s="603"/>
      <c r="G47" s="603"/>
      <c r="H47" s="604"/>
      <c r="I47" s="605" t="str">
        <f>IF('2.ชื่อนักเรียน'!R47="มส","ไม่ผ่าน",IF('2.ชื่อนักเรียน'!R47="ย้าย","ย้าย",IF('2.ชื่อนักเรียน'!R47="ร","-",IF(COUNT(D47:H47)&lt;COUNTA($D$10:$H$10),"",IF(AVERAGE(D47:H47)&gt;=2.5,"ดีเยี่ยม",IF(AVERAGE(D47:H47)&gt;=1.5,"ดี",IF(AVERAGE(D47:H47)&gt;=1,"ผ่าน","ไม่ผ่าน")))))))</f>
        <v/>
      </c>
    </row>
    <row r="48" spans="1:9" s="597" customFormat="1" ht="16.5" customHeight="1">
      <c r="A48" s="599">
        <v>38</v>
      </c>
      <c r="B48" s="600" t="str">
        <f>IF('2.ชื่อนักเรียน'!C48="","",'2.ชื่อนักเรียน'!C48)</f>
        <v/>
      </c>
      <c r="C48" s="601" t="str">
        <f>IF('2.ชื่อนักเรียน'!D48="","",'2.ชื่อนักเรียน'!D48)</f>
        <v/>
      </c>
      <c r="D48" s="602"/>
      <c r="E48" s="603"/>
      <c r="F48" s="603"/>
      <c r="G48" s="603"/>
      <c r="H48" s="604"/>
      <c r="I48" s="605" t="str">
        <f>IF('2.ชื่อนักเรียน'!R48="มส","ไม่ผ่าน",IF('2.ชื่อนักเรียน'!R48="ย้าย","ย้าย",IF('2.ชื่อนักเรียน'!R48="ร","-",IF(COUNT(D48:H48)&lt;COUNTA($D$10:$H$10),"",IF(AVERAGE(D48:H48)&gt;=2.5,"ดีเยี่ยม",IF(AVERAGE(D48:H48)&gt;=1.5,"ดี",IF(AVERAGE(D48:H48)&gt;=1,"ผ่าน","ไม่ผ่าน")))))))</f>
        <v/>
      </c>
    </row>
    <row r="49" spans="1:9" s="597" customFormat="1" ht="16.5" customHeight="1">
      <c r="A49" s="599">
        <v>39</v>
      </c>
      <c r="B49" s="600" t="str">
        <f>IF('2.ชื่อนักเรียน'!C49="","",'2.ชื่อนักเรียน'!C49)</f>
        <v/>
      </c>
      <c r="C49" s="601" t="str">
        <f>IF('2.ชื่อนักเรียน'!D49="","",'2.ชื่อนักเรียน'!D49)</f>
        <v/>
      </c>
      <c r="D49" s="602"/>
      <c r="E49" s="603"/>
      <c r="F49" s="603"/>
      <c r="G49" s="603"/>
      <c r="H49" s="604"/>
      <c r="I49" s="605" t="str">
        <f>IF('2.ชื่อนักเรียน'!R49="มส","ไม่ผ่าน",IF('2.ชื่อนักเรียน'!R49="ย้าย","ย้าย",IF('2.ชื่อนักเรียน'!R49="ร","-",IF(COUNT(D49:H49)&lt;COUNTA($D$10:$H$10),"",IF(AVERAGE(D49:H49)&gt;=2.5,"ดีเยี่ยม",IF(AVERAGE(D49:H49)&gt;=1.5,"ดี",IF(AVERAGE(D49:H49)&gt;=1,"ผ่าน","ไม่ผ่าน")))))))</f>
        <v/>
      </c>
    </row>
    <row r="50" spans="1:9" s="597" customFormat="1" ht="16.5" customHeight="1">
      <c r="A50" s="599">
        <v>40</v>
      </c>
      <c r="B50" s="600" t="str">
        <f>IF('2.ชื่อนักเรียน'!C50="","",'2.ชื่อนักเรียน'!C50)</f>
        <v/>
      </c>
      <c r="C50" s="601" t="str">
        <f>IF('2.ชื่อนักเรียน'!D50="","",'2.ชื่อนักเรียน'!D50)</f>
        <v/>
      </c>
      <c r="D50" s="602"/>
      <c r="E50" s="603"/>
      <c r="F50" s="603"/>
      <c r="G50" s="603"/>
      <c r="H50" s="604"/>
      <c r="I50" s="605" t="str">
        <f>IF('2.ชื่อนักเรียน'!R50="มส","ไม่ผ่าน",IF('2.ชื่อนักเรียน'!R50="ย้าย","ย้าย",IF('2.ชื่อนักเรียน'!R50="ร","-",IF(COUNT(D50:H50)&lt;COUNTA($D$10:$H$10),"",IF(AVERAGE(D50:H50)&gt;=2.5,"ดีเยี่ยม",IF(AVERAGE(D50:H50)&gt;=1.5,"ดี",IF(AVERAGE(D50:H50)&gt;=1,"ผ่าน","ไม่ผ่าน")))))))</f>
        <v/>
      </c>
    </row>
    <row r="51" spans="1:9" s="597" customFormat="1" ht="16.5" customHeight="1">
      <c r="A51" s="599">
        <v>41</v>
      </c>
      <c r="B51" s="600" t="str">
        <f>IF('2.ชื่อนักเรียน'!C51="","",'2.ชื่อนักเรียน'!C51)</f>
        <v/>
      </c>
      <c r="C51" s="601" t="str">
        <f>IF('2.ชื่อนักเรียน'!D51="","",'2.ชื่อนักเรียน'!D51)</f>
        <v/>
      </c>
      <c r="D51" s="602"/>
      <c r="E51" s="603"/>
      <c r="F51" s="603"/>
      <c r="G51" s="603"/>
      <c r="H51" s="604"/>
      <c r="I51" s="605" t="str">
        <f>IF('2.ชื่อนักเรียน'!R51="มส","ไม่ผ่าน",IF('2.ชื่อนักเรียน'!R51="ย้าย","ย้าย",IF('2.ชื่อนักเรียน'!R51="ร","-",IF(COUNT(D51:H51)&lt;COUNTA($D$10:$H$10),"",IF(AVERAGE(D51:H51)&gt;=2.5,"ดีเยี่ยม",IF(AVERAGE(D51:H51)&gt;=1.5,"ดี",IF(AVERAGE(D51:H51)&gt;=1,"ผ่าน","ไม่ผ่าน")))))))</f>
        <v/>
      </c>
    </row>
    <row r="52" spans="1:9" s="597" customFormat="1" ht="16.5" customHeight="1">
      <c r="A52" s="599">
        <v>42</v>
      </c>
      <c r="B52" s="600" t="str">
        <f>IF('2.ชื่อนักเรียน'!C52="","",'2.ชื่อนักเรียน'!C52)</f>
        <v/>
      </c>
      <c r="C52" s="601" t="str">
        <f>IF('2.ชื่อนักเรียน'!D52="","",'2.ชื่อนักเรียน'!D52)</f>
        <v/>
      </c>
      <c r="D52" s="602"/>
      <c r="E52" s="603"/>
      <c r="F52" s="603"/>
      <c r="G52" s="603"/>
      <c r="H52" s="604"/>
      <c r="I52" s="605" t="str">
        <f>IF('2.ชื่อนักเรียน'!R52="มส","ไม่ผ่าน",IF('2.ชื่อนักเรียน'!R52="ย้าย","ย้าย",IF('2.ชื่อนักเรียน'!R52="ร","-",IF(COUNT(D52:H52)&lt;COUNTA($D$10:$H$10),"",IF(AVERAGE(D52:H52)&gt;=2.5,"ดีเยี่ยม",IF(AVERAGE(D52:H52)&gt;=1.5,"ดี",IF(AVERAGE(D52:H52)&gt;=1,"ผ่าน","ไม่ผ่าน")))))))</f>
        <v/>
      </c>
    </row>
    <row r="53" spans="1:9" s="597" customFormat="1" ht="16.5" customHeight="1">
      <c r="A53" s="599">
        <v>43</v>
      </c>
      <c r="B53" s="600" t="str">
        <f>IF('2.ชื่อนักเรียน'!C53="","",'2.ชื่อนักเรียน'!C53)</f>
        <v/>
      </c>
      <c r="C53" s="601" t="str">
        <f>IF('2.ชื่อนักเรียน'!D53="","",'2.ชื่อนักเรียน'!D53)</f>
        <v/>
      </c>
      <c r="D53" s="602"/>
      <c r="E53" s="603"/>
      <c r="F53" s="603"/>
      <c r="G53" s="603"/>
      <c r="H53" s="604"/>
      <c r="I53" s="605" t="str">
        <f>IF('2.ชื่อนักเรียน'!R53="มส","ไม่ผ่าน",IF('2.ชื่อนักเรียน'!R53="ย้าย","ย้าย",IF('2.ชื่อนักเรียน'!R53="ร","-",IF(COUNT(D53:H53)&lt;COUNTA($D$10:$H$10),"",IF(AVERAGE(D53:H53)&gt;=2.5,"ดีเยี่ยม",IF(AVERAGE(D53:H53)&gt;=1.5,"ดี",IF(AVERAGE(D53:H53)&gt;=1,"ผ่าน","ไม่ผ่าน")))))))</f>
        <v/>
      </c>
    </row>
    <row r="54" spans="1:9" s="597" customFormat="1" ht="16.2" customHeight="1">
      <c r="A54" s="599">
        <v>44</v>
      </c>
      <c r="B54" s="600" t="str">
        <f>IF('2.ชื่อนักเรียน'!C54="","",'2.ชื่อนักเรียน'!C54)</f>
        <v/>
      </c>
      <c r="C54" s="601" t="str">
        <f>IF('2.ชื่อนักเรียน'!D54="","",'2.ชื่อนักเรียน'!D54)</f>
        <v/>
      </c>
      <c r="D54" s="602"/>
      <c r="E54" s="603"/>
      <c r="F54" s="603"/>
      <c r="G54" s="603"/>
      <c r="H54" s="604"/>
      <c r="I54" s="605" t="str">
        <f>IF('2.ชื่อนักเรียน'!R54="มส","ไม่ผ่าน",IF('2.ชื่อนักเรียน'!R54="ย้าย","ย้าย",IF('2.ชื่อนักเรียน'!R54="ร","-",IF(COUNT(D54:H54)&lt;COUNTA($D$10:$H$10),"",IF(AVERAGE(D54:H54)&gt;=2.5,"ดีเยี่ยม",IF(AVERAGE(D54:H54)&gt;=1.5,"ดี",IF(AVERAGE(D54:H54)&gt;=1,"ผ่าน","ไม่ผ่าน")))))))</f>
        <v/>
      </c>
    </row>
    <row r="55" spans="1:9" s="597" customFormat="1" ht="16.2" customHeight="1">
      <c r="A55" s="599">
        <v>45</v>
      </c>
      <c r="B55" s="600" t="str">
        <f>IF('2.ชื่อนักเรียน'!C55="","",'2.ชื่อนักเรียน'!C55)</f>
        <v/>
      </c>
      <c r="C55" s="601" t="str">
        <f>IF('2.ชื่อนักเรียน'!D55="","",'2.ชื่อนักเรียน'!D55)</f>
        <v/>
      </c>
      <c r="D55" s="602"/>
      <c r="E55" s="603"/>
      <c r="F55" s="603"/>
      <c r="G55" s="603"/>
      <c r="H55" s="604"/>
      <c r="I55" s="605" t="str">
        <f>IF('2.ชื่อนักเรียน'!R55="มส","ไม่ผ่าน",IF('2.ชื่อนักเรียน'!R55="ย้าย","ย้าย",IF('2.ชื่อนักเรียน'!R55="ร","-",IF(COUNT(D55:H55)&lt;COUNTA($D$10:$H$10),"",IF(AVERAGE(D55:H55)&gt;=2.5,"ดีเยี่ยม",IF(AVERAGE(D55:H55)&gt;=1.5,"ดี",IF(AVERAGE(D55:H55)&gt;=1,"ผ่าน","ไม่ผ่าน")))))))</f>
        <v/>
      </c>
    </row>
    <row r="56" spans="1:9" s="607" customFormat="1" ht="16.2" customHeight="1">
      <c r="A56" s="599">
        <v>46</v>
      </c>
      <c r="B56" s="600" t="str">
        <f>IF('2.ชื่อนักเรียน'!C56="","",'2.ชื่อนักเรียน'!C56)</f>
        <v/>
      </c>
      <c r="C56" s="601" t="str">
        <f>IF('2.ชื่อนักเรียน'!D56="","",'2.ชื่อนักเรียน'!D56)</f>
        <v/>
      </c>
      <c r="D56" s="602"/>
      <c r="E56" s="603"/>
      <c r="F56" s="603"/>
      <c r="G56" s="603"/>
      <c r="H56" s="604"/>
      <c r="I56" s="605" t="str">
        <f>IF('2.ชื่อนักเรียน'!R56="มส","ไม่ผ่าน",IF('2.ชื่อนักเรียน'!R56="ย้าย","ย้าย",IF('2.ชื่อนักเรียน'!R56="ร","-",IF(COUNT(D56:H56)&lt;COUNTA($D$10:$H$10),"",IF(AVERAGE(D56:H56)&gt;=2.5,"ดีเยี่ยม",IF(AVERAGE(D56:H56)&gt;=1.5,"ดี",IF(AVERAGE(D56:H56)&gt;=1,"ผ่าน","ไม่ผ่าน")))))))</f>
        <v/>
      </c>
    </row>
    <row r="57" spans="1:9" s="608" customFormat="1" ht="16.2" customHeight="1">
      <c r="A57" s="599">
        <v>47</v>
      </c>
      <c r="B57" s="600" t="str">
        <f>IF('2.ชื่อนักเรียน'!C57="","",'2.ชื่อนักเรียน'!C57)</f>
        <v/>
      </c>
      <c r="C57" s="601" t="str">
        <f>IF('2.ชื่อนักเรียน'!D57="","",'2.ชื่อนักเรียน'!D57)</f>
        <v/>
      </c>
      <c r="D57" s="602"/>
      <c r="E57" s="603"/>
      <c r="F57" s="603"/>
      <c r="G57" s="603"/>
      <c r="H57" s="604"/>
      <c r="I57" s="605" t="str">
        <f>IF('2.ชื่อนักเรียน'!R57="มส","ไม่ผ่าน",IF('2.ชื่อนักเรียน'!R57="ย้าย","ย้าย",IF('2.ชื่อนักเรียน'!R57="ร","-",IF(COUNT(D57:H57)&lt;COUNTA($D$10:$H$10),"",IF(AVERAGE(D57:H57)&gt;=2.5,"ดีเยี่ยม",IF(AVERAGE(D57:H57)&gt;=1.5,"ดี",IF(AVERAGE(D57:H57)&gt;=1,"ผ่าน","ไม่ผ่าน")))))))</f>
        <v/>
      </c>
    </row>
    <row r="58" spans="1:9" s="608" customFormat="1" ht="16.2" customHeight="1">
      <c r="A58" s="599">
        <v>48</v>
      </c>
      <c r="B58" s="600" t="str">
        <f>IF('2.ชื่อนักเรียน'!C58="","",'2.ชื่อนักเรียน'!C58)</f>
        <v/>
      </c>
      <c r="C58" s="601" t="str">
        <f>IF('2.ชื่อนักเรียน'!D58="","",'2.ชื่อนักเรียน'!D58)</f>
        <v/>
      </c>
      <c r="D58" s="602"/>
      <c r="E58" s="603"/>
      <c r="F58" s="603"/>
      <c r="G58" s="603"/>
      <c r="H58" s="604"/>
      <c r="I58" s="605" t="str">
        <f>IF('2.ชื่อนักเรียน'!R58="มส","ไม่ผ่าน",IF('2.ชื่อนักเรียน'!R58="ย้าย","ย้าย",IF('2.ชื่อนักเรียน'!R58="ร","-",IF(COUNT(D58:H58)&lt;COUNTA($D$10:$H$10),"",IF(AVERAGE(D58:H58)&gt;=2.5,"ดีเยี่ยม",IF(AVERAGE(D58:H58)&gt;=1.5,"ดี",IF(AVERAGE(D58:H58)&gt;=1,"ผ่าน","ไม่ผ่าน")))))))</f>
        <v/>
      </c>
    </row>
    <row r="59" spans="1:9" s="608" customFormat="1" ht="16.2" customHeight="1">
      <c r="A59" s="599">
        <v>49</v>
      </c>
      <c r="B59" s="600" t="str">
        <f>IF('2.ชื่อนักเรียน'!C59="","",'2.ชื่อนักเรียน'!C59)</f>
        <v/>
      </c>
      <c r="C59" s="601" t="str">
        <f>IF('2.ชื่อนักเรียน'!D59="","",'2.ชื่อนักเรียน'!D59)</f>
        <v/>
      </c>
      <c r="D59" s="602"/>
      <c r="E59" s="603"/>
      <c r="F59" s="603"/>
      <c r="G59" s="603"/>
      <c r="H59" s="604"/>
      <c r="I59" s="605" t="str">
        <f>IF('2.ชื่อนักเรียน'!R59="มส","ไม่ผ่าน",IF('2.ชื่อนักเรียน'!R59="ย้าย","ย้าย",IF('2.ชื่อนักเรียน'!R59="ร","-",IF(COUNT(D59:H59)&lt;COUNTA($D$10:$H$10),"",IF(AVERAGE(D59:H59)&gt;=2.5,"ดีเยี่ยม",IF(AVERAGE(D59:H59)&gt;=1.5,"ดี",IF(AVERAGE(D59:H59)&gt;=1,"ผ่าน","ไม่ผ่าน")))))))</f>
        <v/>
      </c>
    </row>
    <row r="60" spans="1:9" ht="16.2" customHeight="1">
      <c r="A60" s="599">
        <v>50</v>
      </c>
      <c r="B60" s="600" t="str">
        <f>IF('2.ชื่อนักเรียน'!C60="","",'2.ชื่อนักเรียน'!C60)</f>
        <v/>
      </c>
      <c r="C60" s="601" t="str">
        <f>IF('2.ชื่อนักเรียน'!D60="","",'2.ชื่อนักเรียน'!D60)</f>
        <v/>
      </c>
      <c r="D60" s="602"/>
      <c r="E60" s="603"/>
      <c r="F60" s="603"/>
      <c r="G60" s="603"/>
      <c r="H60" s="604"/>
      <c r="I60" s="605" t="str">
        <f>IF('2.ชื่อนักเรียน'!R60="มส","ไม่ผ่าน",IF('2.ชื่อนักเรียน'!R60="ย้าย","ย้าย",IF('2.ชื่อนักเรียน'!R60="ร","-",IF(COUNT(D60:H60)&lt;COUNTA($D$10:$H$10),"",IF(AVERAGE(D60:H60)&gt;=2.5,"ดีเยี่ยม",IF(AVERAGE(D60:H60)&gt;=1.5,"ดี",IF(AVERAGE(D60:H60)&gt;=1,"ผ่าน","ไม่ผ่าน")))))))</f>
        <v/>
      </c>
    </row>
    <row r="61" spans="1:9" ht="16.5" customHeight="1">
      <c r="A61" s="609"/>
      <c r="B61" s="610"/>
      <c r="C61" s="610"/>
      <c r="D61" s="611"/>
      <c r="E61" s="611"/>
    </row>
    <row r="62" spans="1:9" ht="12.75" customHeight="1">
      <c r="A62" s="609"/>
      <c r="B62" s="610"/>
      <c r="C62" s="610"/>
      <c r="D62" s="609"/>
      <c r="E62" s="609"/>
    </row>
  </sheetData>
  <sheetProtection algorithmName="SHA-512" hashValue="QQPp4stZPd8aPTyq8L/ID73UtIozuBgIRYM40QEa3C6edMomiVdIto+JaInyk5okivHZnpPm0JUOeb2mS/dknQ==" saltValue="fZMIL9bEstLi5+sKPKdY5g==" spinCount="100000" sheet="1" objects="1" scenarios="1"/>
  <mergeCells count="6">
    <mergeCell ref="A1:I1"/>
    <mergeCell ref="A2:I2"/>
    <mergeCell ref="A8:A10"/>
    <mergeCell ref="B8:C10"/>
    <mergeCell ref="D8:H8"/>
    <mergeCell ref="I8:I10"/>
  </mergeCells>
  <dataValidations count="1">
    <dataValidation type="list" allowBlank="1" showInputMessage="1" showErrorMessage="1" error="พิมพ์ได้เฉพาะค่า 0,1,2,3" prompt="3=ดีเยี่ยม_x000a_2=ดี_x000a_1=ผ่าน_x000a_0=ไม่ผ่าน" sqref="D11:H60" xr:uid="{00000000-0002-0000-0900-000000000000}">
      <formula1>"0,1,2,3"</formula1>
    </dataValidation>
  </dataValidations>
  <printOptions horizontalCentered="1" verticalCentered="1"/>
  <pageMargins left="0.39370078740157483" right="0.19685039370078741" top="0.19685039370078741" bottom="0.19685039370078741" header="0.39370078740157483" footer="0.39370078740157483"/>
  <pageSetup paperSize="5" scale="99" orientation="portrait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00"/>
  </sheetPr>
  <dimension ref="A1:I62"/>
  <sheetViews>
    <sheetView view="pageBreakPreview" zoomScaleSheetLayoutView="100" workbookViewId="0">
      <selection activeCell="D11" sqref="D11:H42"/>
    </sheetView>
  </sheetViews>
  <sheetFormatPr defaultColWidth="9.33203125" defaultRowHeight="24.6"/>
  <cols>
    <col min="1" max="1" width="3.5546875" style="581" customWidth="1"/>
    <col min="2" max="2" width="14" style="581" customWidth="1"/>
    <col min="3" max="3" width="12.6640625" style="581" customWidth="1"/>
    <col min="4" max="8" width="7.6640625" style="581" customWidth="1"/>
    <col min="9" max="9" width="9.44140625" style="581" customWidth="1"/>
    <col min="10" max="16384" width="9.33203125" style="581"/>
  </cols>
  <sheetData>
    <row r="1" spans="1:9" s="580" customFormat="1" ht="24.75" customHeight="1">
      <c r="A1" s="917" t="s">
        <v>222</v>
      </c>
      <c r="B1" s="917"/>
      <c r="C1" s="917"/>
      <c r="D1" s="917"/>
      <c r="E1" s="917"/>
      <c r="F1" s="917"/>
      <c r="G1" s="917"/>
      <c r="H1" s="917"/>
      <c r="I1" s="917"/>
    </row>
    <row r="2" spans="1:9" s="580" customFormat="1" ht="24.75" customHeight="1">
      <c r="A2" s="917" t="str">
        <f>IF(B11="","ปีการศึกษา...............ชั้น...........................................................",CONCATENATE(" ปีการศึกษา ",'01.ข้อมูลเบื้องต้น'!K2,"   ชั้น",'01.ข้อมูลเบื้องต้น'!H2))</f>
        <v>ปีการศึกษา...............ชั้น...........................................................</v>
      </c>
      <c r="B2" s="917"/>
      <c r="C2" s="917"/>
      <c r="D2" s="917"/>
      <c r="E2" s="917"/>
      <c r="F2" s="917"/>
      <c r="G2" s="917"/>
      <c r="H2" s="917"/>
      <c r="I2" s="917"/>
    </row>
    <row r="3" spans="1:9" s="580" customFormat="1" ht="24.75" hidden="1" customHeight="1">
      <c r="A3" s="579"/>
      <c r="B3" s="579"/>
      <c r="C3" s="579"/>
      <c r="D3" s="579"/>
      <c r="E3" s="579"/>
      <c r="F3" s="579"/>
      <c r="G3" s="579"/>
      <c r="H3" s="579"/>
      <c r="I3" s="579"/>
    </row>
    <row r="4" spans="1:9" s="580" customFormat="1" ht="24.75" hidden="1" customHeight="1" thickBot="1">
      <c r="A4" s="579"/>
      <c r="B4" s="579"/>
      <c r="C4" s="579"/>
      <c r="D4" s="579"/>
      <c r="E4" s="579"/>
      <c r="F4" s="579"/>
      <c r="G4" s="579"/>
      <c r="H4" s="579"/>
      <c r="I4" s="579"/>
    </row>
    <row r="5" spans="1:9" s="580" customFormat="1" ht="24.75" hidden="1" customHeight="1" thickBot="1">
      <c r="A5" s="579"/>
      <c r="B5" s="579"/>
      <c r="C5" s="579"/>
      <c r="D5" s="579"/>
      <c r="E5" s="579"/>
      <c r="F5" s="579"/>
      <c r="G5" s="579"/>
      <c r="H5" s="579"/>
      <c r="I5" s="579"/>
    </row>
    <row r="6" spans="1:9" s="580" customFormat="1" ht="24.75" hidden="1" customHeight="1" thickBot="1">
      <c r="A6" s="579"/>
      <c r="B6" s="579"/>
      <c r="C6" s="579"/>
      <c r="D6" s="579"/>
      <c r="E6" s="579"/>
      <c r="F6" s="579"/>
      <c r="G6" s="579"/>
      <c r="H6" s="579"/>
      <c r="I6" s="579"/>
    </row>
    <row r="7" spans="1:9" s="580" customFormat="1" ht="24.75" hidden="1" customHeight="1" thickBot="1">
      <c r="A7" s="579"/>
      <c r="B7" s="579"/>
      <c r="C7" s="579"/>
      <c r="D7" s="579"/>
      <c r="E7" s="579"/>
      <c r="F7" s="579"/>
      <c r="G7" s="579"/>
      <c r="H7" s="579"/>
      <c r="I7" s="579"/>
    </row>
    <row r="8" spans="1:9" s="580" customFormat="1" ht="24.75" hidden="1" customHeight="1" thickBot="1">
      <c r="A8" s="579"/>
      <c r="B8" s="579"/>
      <c r="C8" s="579"/>
      <c r="D8" s="579"/>
      <c r="E8" s="579"/>
      <c r="F8" s="579"/>
      <c r="G8" s="579"/>
      <c r="H8" s="579"/>
      <c r="I8" s="579"/>
    </row>
    <row r="9" spans="1:9" ht="21" customHeight="1" thickBot="1">
      <c r="E9" s="582"/>
    </row>
    <row r="10" spans="1:9" s="616" customFormat="1" ht="57.75" customHeight="1" thickBot="1">
      <c r="A10" s="612" t="s">
        <v>0</v>
      </c>
      <c r="B10" s="933" t="s">
        <v>48</v>
      </c>
      <c r="C10" s="934"/>
      <c r="D10" s="613" t="s">
        <v>49</v>
      </c>
      <c r="E10" s="614" t="s">
        <v>50</v>
      </c>
      <c r="F10" s="614" t="s">
        <v>51</v>
      </c>
      <c r="G10" s="614" t="s">
        <v>52</v>
      </c>
      <c r="H10" s="614" t="s">
        <v>546</v>
      </c>
      <c r="I10" s="615" t="s">
        <v>12</v>
      </c>
    </row>
    <row r="11" spans="1:9" s="597" customFormat="1" ht="16.5" customHeight="1">
      <c r="A11" s="590">
        <v>1</v>
      </c>
      <c r="B11" s="591" t="str">
        <f>IF('2.ชื่อนักเรียน'!C11="","",'2.ชื่อนักเรียน'!C11)</f>
        <v/>
      </c>
      <c r="C11" s="617" t="str">
        <f>IF('2.ชื่อนักเรียน'!D11="","",'2.ชื่อนักเรียน'!D11)</f>
        <v/>
      </c>
      <c r="D11" s="618"/>
      <c r="E11" s="619"/>
      <c r="F11" s="619"/>
      <c r="G11" s="619"/>
      <c r="H11" s="619"/>
      <c r="I11" s="620" t="str">
        <f>IF('2.ชื่อนักเรียน'!R11="มส","ไม่ผ่าน",IF('2.ชื่อนักเรียน'!R11="ย้าย","ย้าย",IF('2.ชื่อนักเรียน'!R11="ร","-",IF(COUNTA(D11:H11)&lt;COUNTA($D$10:$H$10),"",IF(COUNTIF(D11:H11,"ไม่ผ่าน")&gt;=1,"ไม่ผ่าน","ผ่าน")))))</f>
        <v/>
      </c>
    </row>
    <row r="12" spans="1:9" s="597" customFormat="1" ht="16.5" customHeight="1">
      <c r="A12" s="599">
        <v>2</v>
      </c>
      <c r="B12" s="600" t="str">
        <f>IF('2.ชื่อนักเรียน'!C12="","",'2.ชื่อนักเรียน'!C12)</f>
        <v/>
      </c>
      <c r="C12" s="621" t="str">
        <f>IF('2.ชื่อนักเรียน'!D12="","",'2.ชื่อนักเรียน'!D12)</f>
        <v/>
      </c>
      <c r="D12" s="602"/>
      <c r="E12" s="603"/>
      <c r="F12" s="603"/>
      <c r="G12" s="603"/>
      <c r="H12" s="603"/>
      <c r="I12" s="622" t="str">
        <f>IF('2.ชื่อนักเรียน'!R12="มส","ไม่ผ่าน",IF('2.ชื่อนักเรียน'!R12="ย้าย","ย้าย",IF('2.ชื่อนักเรียน'!R12="ร","-",IF(COUNTA(D12:H12)&lt;COUNTA($D$10:$H$10),"",IF(COUNTIF(D12:H12,"ไม่ผ่าน")&gt;=1,"ไม่ผ่าน","ผ่าน")))))</f>
        <v/>
      </c>
    </row>
    <row r="13" spans="1:9" s="597" customFormat="1" ht="16.5" customHeight="1">
      <c r="A13" s="599">
        <v>3</v>
      </c>
      <c r="B13" s="600" t="str">
        <f>IF('2.ชื่อนักเรียน'!C13="","",'2.ชื่อนักเรียน'!C13)</f>
        <v/>
      </c>
      <c r="C13" s="621" t="str">
        <f>IF('2.ชื่อนักเรียน'!D13="","",'2.ชื่อนักเรียน'!D13)</f>
        <v/>
      </c>
      <c r="D13" s="602"/>
      <c r="E13" s="603"/>
      <c r="F13" s="603"/>
      <c r="G13" s="603"/>
      <c r="H13" s="603"/>
      <c r="I13" s="622" t="str">
        <f>IF('2.ชื่อนักเรียน'!R13="มส","ไม่ผ่าน",IF('2.ชื่อนักเรียน'!R13="ย้าย","ย้าย",IF('2.ชื่อนักเรียน'!R13="ร","-",IF(COUNTA(D13:H13)&lt;COUNTA($D$10:$H$10),"",IF(COUNTIF(D13:H13,"ไม่ผ่าน")&gt;=1,"ไม่ผ่าน","ผ่าน")))))</f>
        <v/>
      </c>
    </row>
    <row r="14" spans="1:9" s="597" customFormat="1" ht="16.5" customHeight="1">
      <c r="A14" s="599">
        <v>4</v>
      </c>
      <c r="B14" s="600" t="str">
        <f>IF('2.ชื่อนักเรียน'!C14="","",'2.ชื่อนักเรียน'!C14)</f>
        <v/>
      </c>
      <c r="C14" s="621" t="str">
        <f>IF('2.ชื่อนักเรียน'!D14="","",'2.ชื่อนักเรียน'!D14)</f>
        <v/>
      </c>
      <c r="D14" s="602"/>
      <c r="E14" s="603"/>
      <c r="F14" s="603"/>
      <c r="G14" s="603"/>
      <c r="H14" s="603"/>
      <c r="I14" s="622" t="str">
        <f>IF('2.ชื่อนักเรียน'!R14="มส","ไม่ผ่าน",IF('2.ชื่อนักเรียน'!R14="ย้าย","ย้าย",IF('2.ชื่อนักเรียน'!R14="ร","-",IF(COUNTA(D14:H14)&lt;COUNTA($D$10:$H$10),"",IF(COUNTIF(D14:H14,"ไม่ผ่าน")&gt;=1,"ไม่ผ่าน","ผ่าน")))))</f>
        <v/>
      </c>
    </row>
    <row r="15" spans="1:9" s="597" customFormat="1" ht="16.5" customHeight="1">
      <c r="A15" s="599">
        <v>5</v>
      </c>
      <c r="B15" s="600" t="str">
        <f>IF('2.ชื่อนักเรียน'!C15="","",'2.ชื่อนักเรียน'!C15)</f>
        <v/>
      </c>
      <c r="C15" s="621" t="str">
        <f>IF('2.ชื่อนักเรียน'!D15="","",'2.ชื่อนักเรียน'!D15)</f>
        <v/>
      </c>
      <c r="D15" s="602"/>
      <c r="E15" s="603"/>
      <c r="F15" s="603"/>
      <c r="G15" s="603"/>
      <c r="H15" s="603"/>
      <c r="I15" s="622" t="str">
        <f>IF('2.ชื่อนักเรียน'!R15="มส","ไม่ผ่าน",IF('2.ชื่อนักเรียน'!R15="ย้าย","ย้าย",IF('2.ชื่อนักเรียน'!R15="ร","-",IF(COUNTA(D15:H15)&lt;COUNTA($D$10:$H$10),"",IF(COUNTIF(D15:H15,"ไม่ผ่าน")&gt;=1,"ไม่ผ่าน","ผ่าน")))))</f>
        <v/>
      </c>
    </row>
    <row r="16" spans="1:9" s="597" customFormat="1" ht="16.5" customHeight="1">
      <c r="A16" s="599">
        <v>6</v>
      </c>
      <c r="B16" s="600" t="str">
        <f>IF('2.ชื่อนักเรียน'!C16="","",'2.ชื่อนักเรียน'!C16)</f>
        <v/>
      </c>
      <c r="C16" s="621" t="str">
        <f>IF('2.ชื่อนักเรียน'!D16="","",'2.ชื่อนักเรียน'!D16)</f>
        <v/>
      </c>
      <c r="D16" s="602"/>
      <c r="E16" s="603"/>
      <c r="F16" s="603"/>
      <c r="G16" s="603"/>
      <c r="H16" s="603"/>
      <c r="I16" s="622" t="str">
        <f>IF('2.ชื่อนักเรียน'!R16="มส","ไม่ผ่าน",IF('2.ชื่อนักเรียน'!R16="ย้าย","ย้าย",IF('2.ชื่อนักเรียน'!R16="ร","-",IF(COUNTA(D16:H16)&lt;COUNTA($D$10:$H$10),"",IF(COUNTIF(D16:H16,"ไม่ผ่าน")&gt;=1,"ไม่ผ่าน","ผ่าน")))))</f>
        <v/>
      </c>
    </row>
    <row r="17" spans="1:9" s="597" customFormat="1" ht="16.5" customHeight="1">
      <c r="A17" s="599">
        <v>7</v>
      </c>
      <c r="B17" s="600" t="str">
        <f>IF('2.ชื่อนักเรียน'!C17="","",'2.ชื่อนักเรียน'!C17)</f>
        <v/>
      </c>
      <c r="C17" s="621" t="str">
        <f>IF('2.ชื่อนักเรียน'!D17="","",'2.ชื่อนักเรียน'!D17)</f>
        <v/>
      </c>
      <c r="D17" s="602"/>
      <c r="E17" s="603"/>
      <c r="F17" s="603"/>
      <c r="G17" s="603"/>
      <c r="H17" s="603"/>
      <c r="I17" s="622" t="str">
        <f>IF('2.ชื่อนักเรียน'!R17="มส","ไม่ผ่าน",IF('2.ชื่อนักเรียน'!R17="ย้าย","ย้าย",IF('2.ชื่อนักเรียน'!R17="ร","-",IF(COUNTA(D17:H17)&lt;COUNTA($D$10:$H$10),"",IF(COUNTIF(D17:H17,"ไม่ผ่าน")&gt;=1,"ไม่ผ่าน","ผ่าน")))))</f>
        <v/>
      </c>
    </row>
    <row r="18" spans="1:9" s="597" customFormat="1" ht="16.5" customHeight="1">
      <c r="A18" s="599">
        <v>8</v>
      </c>
      <c r="B18" s="600" t="str">
        <f>IF('2.ชื่อนักเรียน'!C18="","",'2.ชื่อนักเรียน'!C18)</f>
        <v/>
      </c>
      <c r="C18" s="621" t="str">
        <f>IF('2.ชื่อนักเรียน'!D18="","",'2.ชื่อนักเรียน'!D18)</f>
        <v/>
      </c>
      <c r="D18" s="602"/>
      <c r="E18" s="603"/>
      <c r="F18" s="603"/>
      <c r="G18" s="603"/>
      <c r="H18" s="603"/>
      <c r="I18" s="622" t="str">
        <f>IF('2.ชื่อนักเรียน'!R18="มส","ไม่ผ่าน",IF('2.ชื่อนักเรียน'!R18="ย้าย","ย้าย",IF('2.ชื่อนักเรียน'!R18="ร","-",IF(COUNTA(D18:H18)&lt;COUNTA($D$10:$H$10),"",IF(COUNTIF(D18:H18,"ไม่ผ่าน")&gt;=1,"ไม่ผ่าน","ผ่าน")))))</f>
        <v/>
      </c>
    </row>
    <row r="19" spans="1:9" s="597" customFormat="1" ht="16.5" customHeight="1">
      <c r="A19" s="599">
        <v>9</v>
      </c>
      <c r="B19" s="600" t="str">
        <f>IF('2.ชื่อนักเรียน'!C19="","",'2.ชื่อนักเรียน'!C19)</f>
        <v/>
      </c>
      <c r="C19" s="621" t="str">
        <f>IF('2.ชื่อนักเรียน'!D19="","",'2.ชื่อนักเรียน'!D19)</f>
        <v/>
      </c>
      <c r="D19" s="602"/>
      <c r="E19" s="603"/>
      <c r="F19" s="603"/>
      <c r="G19" s="603"/>
      <c r="H19" s="603"/>
      <c r="I19" s="622" t="str">
        <f>IF('2.ชื่อนักเรียน'!R19="มส","ไม่ผ่าน",IF('2.ชื่อนักเรียน'!R19="ย้าย","ย้าย",IF('2.ชื่อนักเรียน'!R19="ร","-",IF(COUNTA(D19:H19)&lt;COUNTA($D$10:$H$10),"",IF(COUNTIF(D19:H19,"ไม่ผ่าน")&gt;=1,"ไม่ผ่าน","ผ่าน")))))</f>
        <v/>
      </c>
    </row>
    <row r="20" spans="1:9" s="597" customFormat="1" ht="16.5" customHeight="1">
      <c r="A20" s="599">
        <v>10</v>
      </c>
      <c r="B20" s="600" t="str">
        <f>IF('2.ชื่อนักเรียน'!C20="","",'2.ชื่อนักเรียน'!C20)</f>
        <v/>
      </c>
      <c r="C20" s="621" t="str">
        <f>IF('2.ชื่อนักเรียน'!D20="","",'2.ชื่อนักเรียน'!D20)</f>
        <v/>
      </c>
      <c r="D20" s="602"/>
      <c r="E20" s="603"/>
      <c r="F20" s="603"/>
      <c r="G20" s="603"/>
      <c r="H20" s="603"/>
      <c r="I20" s="622" t="str">
        <f>IF('2.ชื่อนักเรียน'!R20="มส","ไม่ผ่าน",IF('2.ชื่อนักเรียน'!R20="ย้าย","ย้าย",IF('2.ชื่อนักเรียน'!R20="ร","-",IF(COUNTA(D20:H20)&lt;COUNTA($D$10:$H$10),"",IF(COUNTIF(D20:H20,"ไม่ผ่าน")&gt;=1,"ไม่ผ่าน","ผ่าน")))))</f>
        <v/>
      </c>
    </row>
    <row r="21" spans="1:9" s="597" customFormat="1" ht="16.5" customHeight="1">
      <c r="A21" s="599">
        <v>11</v>
      </c>
      <c r="B21" s="600" t="str">
        <f>IF('2.ชื่อนักเรียน'!C21="","",'2.ชื่อนักเรียน'!C21)</f>
        <v/>
      </c>
      <c r="C21" s="621" t="str">
        <f>IF('2.ชื่อนักเรียน'!D21="","",'2.ชื่อนักเรียน'!D21)</f>
        <v/>
      </c>
      <c r="D21" s="602"/>
      <c r="E21" s="603"/>
      <c r="F21" s="603"/>
      <c r="G21" s="603"/>
      <c r="H21" s="603"/>
      <c r="I21" s="622" t="str">
        <f>IF('2.ชื่อนักเรียน'!R21="มส","ไม่ผ่าน",IF('2.ชื่อนักเรียน'!R21="ย้าย","ย้าย",IF('2.ชื่อนักเรียน'!R21="ร","-",IF(COUNTA(D21:H21)&lt;COUNTA($D$10:$H$10),"",IF(COUNTIF(D21:H21,"ไม่ผ่าน")&gt;=1,"ไม่ผ่าน","ผ่าน")))))</f>
        <v/>
      </c>
    </row>
    <row r="22" spans="1:9" s="597" customFormat="1" ht="16.5" customHeight="1">
      <c r="A22" s="599">
        <v>12</v>
      </c>
      <c r="B22" s="600" t="str">
        <f>IF('2.ชื่อนักเรียน'!C22="","",'2.ชื่อนักเรียน'!C22)</f>
        <v/>
      </c>
      <c r="C22" s="621" t="str">
        <f>IF('2.ชื่อนักเรียน'!D22="","",'2.ชื่อนักเรียน'!D22)</f>
        <v/>
      </c>
      <c r="D22" s="602"/>
      <c r="E22" s="603"/>
      <c r="F22" s="603"/>
      <c r="G22" s="603"/>
      <c r="H22" s="603"/>
      <c r="I22" s="622" t="str">
        <f>IF('2.ชื่อนักเรียน'!R22="มส","ไม่ผ่าน",IF('2.ชื่อนักเรียน'!R22="ย้าย","ย้าย",IF('2.ชื่อนักเรียน'!R22="ร","-",IF(COUNTA(D22:H22)&lt;COUNTA($D$10:$H$10),"",IF(COUNTIF(D22:H22,"ไม่ผ่าน")&gt;=1,"ไม่ผ่าน","ผ่าน")))))</f>
        <v/>
      </c>
    </row>
    <row r="23" spans="1:9" s="597" customFormat="1" ht="16.5" customHeight="1">
      <c r="A23" s="599">
        <v>13</v>
      </c>
      <c r="B23" s="600" t="str">
        <f>IF('2.ชื่อนักเรียน'!C23="","",'2.ชื่อนักเรียน'!C23)</f>
        <v/>
      </c>
      <c r="C23" s="621" t="str">
        <f>IF('2.ชื่อนักเรียน'!D23="","",'2.ชื่อนักเรียน'!D23)</f>
        <v/>
      </c>
      <c r="D23" s="602"/>
      <c r="E23" s="603"/>
      <c r="F23" s="603"/>
      <c r="G23" s="603"/>
      <c r="H23" s="603"/>
      <c r="I23" s="622" t="str">
        <f>IF('2.ชื่อนักเรียน'!R23="มส","ไม่ผ่าน",IF('2.ชื่อนักเรียน'!R23="ย้าย","ย้าย",IF('2.ชื่อนักเรียน'!R23="ร","-",IF(COUNTA(D23:H23)&lt;COUNTA($D$10:$H$10),"",IF(COUNTIF(D23:H23,"ไม่ผ่าน")&gt;=1,"ไม่ผ่าน","ผ่าน")))))</f>
        <v/>
      </c>
    </row>
    <row r="24" spans="1:9" s="597" customFormat="1" ht="16.5" customHeight="1">
      <c r="A24" s="599">
        <v>14</v>
      </c>
      <c r="B24" s="600" t="str">
        <f>IF('2.ชื่อนักเรียน'!C24="","",'2.ชื่อนักเรียน'!C24)</f>
        <v/>
      </c>
      <c r="C24" s="621" t="str">
        <f>IF('2.ชื่อนักเรียน'!D24="","",'2.ชื่อนักเรียน'!D24)</f>
        <v/>
      </c>
      <c r="D24" s="602"/>
      <c r="E24" s="603"/>
      <c r="F24" s="603"/>
      <c r="G24" s="603"/>
      <c r="H24" s="603"/>
      <c r="I24" s="622" t="str">
        <f>IF('2.ชื่อนักเรียน'!R24="มส","ไม่ผ่าน",IF('2.ชื่อนักเรียน'!R24="ย้าย","ย้าย",IF('2.ชื่อนักเรียน'!R24="ร","-",IF(COUNTA(D24:H24)&lt;COUNTA($D$10:$H$10),"",IF(COUNTIF(D24:H24,"ไม่ผ่าน")&gt;=1,"ไม่ผ่าน","ผ่าน")))))</f>
        <v/>
      </c>
    </row>
    <row r="25" spans="1:9" s="597" customFormat="1" ht="16.5" customHeight="1">
      <c r="A25" s="599">
        <v>15</v>
      </c>
      <c r="B25" s="600" t="str">
        <f>IF('2.ชื่อนักเรียน'!C25="","",'2.ชื่อนักเรียน'!C25)</f>
        <v/>
      </c>
      <c r="C25" s="621" t="str">
        <f>IF('2.ชื่อนักเรียน'!D25="","",'2.ชื่อนักเรียน'!D25)</f>
        <v/>
      </c>
      <c r="D25" s="602"/>
      <c r="E25" s="603"/>
      <c r="F25" s="603"/>
      <c r="G25" s="603"/>
      <c r="H25" s="603"/>
      <c r="I25" s="622" t="str">
        <f>IF('2.ชื่อนักเรียน'!R25="มส","ไม่ผ่าน",IF('2.ชื่อนักเรียน'!R25="ย้าย","ย้าย",IF('2.ชื่อนักเรียน'!R25="ร","-",IF(COUNTA(D25:H25)&lt;COUNTA($D$10:$H$10),"",IF(COUNTIF(D25:H25,"ไม่ผ่าน")&gt;=1,"ไม่ผ่าน","ผ่าน")))))</f>
        <v/>
      </c>
    </row>
    <row r="26" spans="1:9" s="597" customFormat="1" ht="16.5" customHeight="1">
      <c r="A26" s="599">
        <v>16</v>
      </c>
      <c r="B26" s="600" t="str">
        <f>IF('2.ชื่อนักเรียน'!C26="","",'2.ชื่อนักเรียน'!C26)</f>
        <v/>
      </c>
      <c r="C26" s="621" t="str">
        <f>IF('2.ชื่อนักเรียน'!D26="","",'2.ชื่อนักเรียน'!D26)</f>
        <v/>
      </c>
      <c r="D26" s="602"/>
      <c r="E26" s="603"/>
      <c r="F26" s="603"/>
      <c r="G26" s="603"/>
      <c r="H26" s="603"/>
      <c r="I26" s="622" t="str">
        <f>IF('2.ชื่อนักเรียน'!R26="มส","ไม่ผ่าน",IF('2.ชื่อนักเรียน'!R26="ย้าย","ย้าย",IF('2.ชื่อนักเรียน'!R26="ร","-",IF(COUNTA(D26:H26)&lt;COUNTA($D$10:$H$10),"",IF(COUNTIF(D26:H26,"ไม่ผ่าน")&gt;=1,"ไม่ผ่าน","ผ่าน")))))</f>
        <v/>
      </c>
    </row>
    <row r="27" spans="1:9" s="597" customFormat="1" ht="16.5" customHeight="1">
      <c r="A27" s="599">
        <v>17</v>
      </c>
      <c r="B27" s="600" t="str">
        <f>IF('2.ชื่อนักเรียน'!C27="","",'2.ชื่อนักเรียน'!C27)</f>
        <v/>
      </c>
      <c r="C27" s="621" t="str">
        <f>IF('2.ชื่อนักเรียน'!D27="","",'2.ชื่อนักเรียน'!D27)</f>
        <v/>
      </c>
      <c r="D27" s="602"/>
      <c r="E27" s="603"/>
      <c r="F27" s="603"/>
      <c r="G27" s="603"/>
      <c r="H27" s="603"/>
      <c r="I27" s="622" t="str">
        <f>IF('2.ชื่อนักเรียน'!R27="มส","ไม่ผ่าน",IF('2.ชื่อนักเรียน'!R27="ย้าย","ย้าย",IF('2.ชื่อนักเรียน'!R27="ร","-",IF(COUNTA(D27:H27)&lt;COUNTA($D$10:$H$10),"",IF(COUNTIF(D27:H27,"ไม่ผ่าน")&gt;=1,"ไม่ผ่าน","ผ่าน")))))</f>
        <v/>
      </c>
    </row>
    <row r="28" spans="1:9" s="597" customFormat="1" ht="16.5" customHeight="1">
      <c r="A28" s="599">
        <v>18</v>
      </c>
      <c r="B28" s="600" t="str">
        <f>IF('2.ชื่อนักเรียน'!C28="","",'2.ชื่อนักเรียน'!C28)</f>
        <v/>
      </c>
      <c r="C28" s="621" t="str">
        <f>IF('2.ชื่อนักเรียน'!D28="","",'2.ชื่อนักเรียน'!D28)</f>
        <v/>
      </c>
      <c r="D28" s="602"/>
      <c r="E28" s="603"/>
      <c r="F28" s="603"/>
      <c r="G28" s="603"/>
      <c r="H28" s="603"/>
      <c r="I28" s="622" t="str">
        <f>IF('2.ชื่อนักเรียน'!R28="มส","ไม่ผ่าน",IF('2.ชื่อนักเรียน'!R28="ย้าย","ย้าย",IF('2.ชื่อนักเรียน'!R28="ร","-",IF(COUNTA(D28:H28)&lt;COUNTA($D$10:$H$10),"",IF(COUNTIF(D28:H28,"ไม่ผ่าน")&gt;=1,"ไม่ผ่าน","ผ่าน")))))</f>
        <v/>
      </c>
    </row>
    <row r="29" spans="1:9" s="597" customFormat="1" ht="16.5" customHeight="1">
      <c r="A29" s="599">
        <v>19</v>
      </c>
      <c r="B29" s="600" t="str">
        <f>IF('2.ชื่อนักเรียน'!C29="","",'2.ชื่อนักเรียน'!C29)</f>
        <v/>
      </c>
      <c r="C29" s="621" t="str">
        <f>IF('2.ชื่อนักเรียน'!D29="","",'2.ชื่อนักเรียน'!D29)</f>
        <v/>
      </c>
      <c r="D29" s="602"/>
      <c r="E29" s="603"/>
      <c r="F29" s="603"/>
      <c r="G29" s="603"/>
      <c r="H29" s="603"/>
      <c r="I29" s="622" t="str">
        <f>IF('2.ชื่อนักเรียน'!R29="มส","ไม่ผ่าน",IF('2.ชื่อนักเรียน'!R29="ย้าย","ย้าย",IF('2.ชื่อนักเรียน'!R29="ร","-",IF(COUNTA(D29:H29)&lt;COUNTA($D$10:$H$10),"",IF(COUNTIF(D29:H29,"ไม่ผ่าน")&gt;=1,"ไม่ผ่าน","ผ่าน")))))</f>
        <v/>
      </c>
    </row>
    <row r="30" spans="1:9" s="597" customFormat="1" ht="16.5" customHeight="1">
      <c r="A30" s="599">
        <v>20</v>
      </c>
      <c r="B30" s="600" t="str">
        <f>IF('2.ชื่อนักเรียน'!C30="","",'2.ชื่อนักเรียน'!C30)</f>
        <v/>
      </c>
      <c r="C30" s="621" t="str">
        <f>IF('2.ชื่อนักเรียน'!D30="","",'2.ชื่อนักเรียน'!D30)</f>
        <v/>
      </c>
      <c r="D30" s="602"/>
      <c r="E30" s="603"/>
      <c r="F30" s="603"/>
      <c r="G30" s="603"/>
      <c r="H30" s="603"/>
      <c r="I30" s="622" t="str">
        <f>IF('2.ชื่อนักเรียน'!R30="มส","ไม่ผ่าน",IF('2.ชื่อนักเรียน'!R30="ย้าย","ย้าย",IF('2.ชื่อนักเรียน'!R30="ร","-",IF(COUNTA(D30:H30)&lt;COUNTA($D$10:$H$10),"",IF(COUNTIF(D30:H30,"ไม่ผ่าน")&gt;=1,"ไม่ผ่าน","ผ่าน")))))</f>
        <v/>
      </c>
    </row>
    <row r="31" spans="1:9" s="597" customFormat="1" ht="16.5" customHeight="1">
      <c r="A31" s="599">
        <v>21</v>
      </c>
      <c r="B31" s="600" t="str">
        <f>IF('2.ชื่อนักเรียน'!C31="","",'2.ชื่อนักเรียน'!C31)</f>
        <v/>
      </c>
      <c r="C31" s="621" t="str">
        <f>IF('2.ชื่อนักเรียน'!D31="","",'2.ชื่อนักเรียน'!D31)</f>
        <v/>
      </c>
      <c r="D31" s="602"/>
      <c r="E31" s="603"/>
      <c r="F31" s="603"/>
      <c r="G31" s="603"/>
      <c r="H31" s="603"/>
      <c r="I31" s="622" t="str">
        <f>IF('2.ชื่อนักเรียน'!R31="มส","ไม่ผ่าน",IF('2.ชื่อนักเรียน'!R31="ย้าย","ย้าย",IF('2.ชื่อนักเรียน'!R31="ร","-",IF(COUNTA(D31:H31)&lt;COUNTA($D$10:$H$10),"",IF(COUNTIF(D31:H31,"ไม่ผ่าน")&gt;=1,"ไม่ผ่าน","ผ่าน")))))</f>
        <v/>
      </c>
    </row>
    <row r="32" spans="1:9" s="597" customFormat="1" ht="16.5" customHeight="1">
      <c r="A32" s="599">
        <v>22</v>
      </c>
      <c r="B32" s="600" t="str">
        <f>IF('2.ชื่อนักเรียน'!C32="","",'2.ชื่อนักเรียน'!C32)</f>
        <v/>
      </c>
      <c r="C32" s="623" t="str">
        <f>IF('2.ชื่อนักเรียน'!D32="","",'2.ชื่อนักเรียน'!D32)</f>
        <v/>
      </c>
      <c r="D32" s="602"/>
      <c r="E32" s="603"/>
      <c r="F32" s="603"/>
      <c r="G32" s="603"/>
      <c r="H32" s="603"/>
      <c r="I32" s="622" t="str">
        <f>IF('2.ชื่อนักเรียน'!R32="มส","ไม่ผ่าน",IF('2.ชื่อนักเรียน'!R32="ย้าย","ย้าย",IF('2.ชื่อนักเรียน'!R32="ร","-",IF(COUNTA(D32:H32)&lt;COUNTA($D$10:$H$10),"",IF(COUNTIF(D32:H32,"ไม่ผ่าน")&gt;=1,"ไม่ผ่าน","ผ่าน")))))</f>
        <v/>
      </c>
    </row>
    <row r="33" spans="1:9" s="597" customFormat="1" ht="16.5" customHeight="1">
      <c r="A33" s="599">
        <v>23</v>
      </c>
      <c r="B33" s="600" t="str">
        <f>IF('2.ชื่อนักเรียน'!C33="","",'2.ชื่อนักเรียน'!C33)</f>
        <v/>
      </c>
      <c r="C33" s="621" t="str">
        <f>IF('2.ชื่อนักเรียน'!D33="","",'2.ชื่อนักเรียน'!D33)</f>
        <v/>
      </c>
      <c r="D33" s="602"/>
      <c r="E33" s="603"/>
      <c r="F33" s="603"/>
      <c r="G33" s="603"/>
      <c r="H33" s="603"/>
      <c r="I33" s="622" t="str">
        <f>IF('2.ชื่อนักเรียน'!R33="มส","ไม่ผ่าน",IF('2.ชื่อนักเรียน'!R33="ย้าย","ย้าย",IF('2.ชื่อนักเรียน'!R33="ร","-",IF(COUNTA(D33:H33)&lt;COUNTA($D$10:$H$10),"",IF(COUNTIF(D33:H33,"ไม่ผ่าน")&gt;=1,"ไม่ผ่าน","ผ่าน")))))</f>
        <v/>
      </c>
    </row>
    <row r="34" spans="1:9" s="597" customFormat="1" ht="16.5" customHeight="1">
      <c r="A34" s="599">
        <v>24</v>
      </c>
      <c r="B34" s="600" t="str">
        <f>IF('2.ชื่อนักเรียน'!C34="","",'2.ชื่อนักเรียน'!C34)</f>
        <v/>
      </c>
      <c r="C34" s="621" t="str">
        <f>IF('2.ชื่อนักเรียน'!D34="","",'2.ชื่อนักเรียน'!D34)</f>
        <v/>
      </c>
      <c r="D34" s="602"/>
      <c r="E34" s="603"/>
      <c r="F34" s="603"/>
      <c r="G34" s="603"/>
      <c r="H34" s="603"/>
      <c r="I34" s="622" t="str">
        <f>IF('2.ชื่อนักเรียน'!R34="มส","ไม่ผ่าน",IF('2.ชื่อนักเรียน'!R34="ย้าย","ย้าย",IF('2.ชื่อนักเรียน'!R34="ร","-",IF(COUNTA(D34:H34)&lt;COUNTA($D$10:$H$10),"",IF(COUNTIF(D34:H34,"ไม่ผ่าน")&gt;=1,"ไม่ผ่าน","ผ่าน")))))</f>
        <v/>
      </c>
    </row>
    <row r="35" spans="1:9" s="597" customFormat="1" ht="16.5" customHeight="1">
      <c r="A35" s="599">
        <v>25</v>
      </c>
      <c r="B35" s="600" t="str">
        <f>IF('2.ชื่อนักเรียน'!C35="","",'2.ชื่อนักเรียน'!C35)</f>
        <v/>
      </c>
      <c r="C35" s="621" t="str">
        <f>IF('2.ชื่อนักเรียน'!D35="","",'2.ชื่อนักเรียน'!D35)</f>
        <v/>
      </c>
      <c r="D35" s="602"/>
      <c r="E35" s="603"/>
      <c r="F35" s="603"/>
      <c r="G35" s="603"/>
      <c r="H35" s="603"/>
      <c r="I35" s="622" t="str">
        <f>IF('2.ชื่อนักเรียน'!R35="มส","ไม่ผ่าน",IF('2.ชื่อนักเรียน'!R35="ย้าย","ย้าย",IF('2.ชื่อนักเรียน'!R35="ร","-",IF(COUNTA(D35:H35)&lt;COUNTA($D$10:$H$10),"",IF(COUNTIF(D35:H35,"ไม่ผ่าน")&gt;=1,"ไม่ผ่าน","ผ่าน")))))</f>
        <v/>
      </c>
    </row>
    <row r="36" spans="1:9" s="597" customFormat="1" ht="16.5" customHeight="1">
      <c r="A36" s="599">
        <v>26</v>
      </c>
      <c r="B36" s="600" t="str">
        <f>IF('2.ชื่อนักเรียน'!C36="","",'2.ชื่อนักเรียน'!C36)</f>
        <v/>
      </c>
      <c r="C36" s="621" t="str">
        <f>IF('2.ชื่อนักเรียน'!D36="","",'2.ชื่อนักเรียน'!D36)</f>
        <v/>
      </c>
      <c r="D36" s="602"/>
      <c r="E36" s="603"/>
      <c r="F36" s="603"/>
      <c r="G36" s="603"/>
      <c r="H36" s="603"/>
      <c r="I36" s="622" t="str">
        <f>IF('2.ชื่อนักเรียน'!R36="มส","ไม่ผ่าน",IF('2.ชื่อนักเรียน'!R36="ย้าย","ย้าย",IF('2.ชื่อนักเรียน'!R36="ร","-",IF(COUNTA(D36:H36)&lt;COUNTA($D$10:$H$10),"",IF(COUNTIF(D36:H36,"ไม่ผ่าน")&gt;=1,"ไม่ผ่าน","ผ่าน")))))</f>
        <v/>
      </c>
    </row>
    <row r="37" spans="1:9" s="597" customFormat="1" ht="16.5" customHeight="1">
      <c r="A37" s="599">
        <v>27</v>
      </c>
      <c r="B37" s="600" t="str">
        <f>IF('2.ชื่อนักเรียน'!C37="","",'2.ชื่อนักเรียน'!C37)</f>
        <v/>
      </c>
      <c r="C37" s="621" t="str">
        <f>IF('2.ชื่อนักเรียน'!D37="","",'2.ชื่อนักเรียน'!D37)</f>
        <v/>
      </c>
      <c r="D37" s="602"/>
      <c r="E37" s="603"/>
      <c r="F37" s="603"/>
      <c r="G37" s="603"/>
      <c r="H37" s="603"/>
      <c r="I37" s="622" t="str">
        <f>IF('2.ชื่อนักเรียน'!R37="มส","ไม่ผ่าน",IF('2.ชื่อนักเรียน'!R37="ย้าย","ย้าย",IF('2.ชื่อนักเรียน'!R37="ร","-",IF(COUNTA(D37:H37)&lt;COUNTA($D$10:$H$10),"",IF(COUNTIF(D37:H37,"ไม่ผ่าน")&gt;=1,"ไม่ผ่าน","ผ่าน")))))</f>
        <v/>
      </c>
    </row>
    <row r="38" spans="1:9" s="597" customFormat="1" ht="16.5" customHeight="1">
      <c r="A38" s="599">
        <v>28</v>
      </c>
      <c r="B38" s="600" t="str">
        <f>IF('2.ชื่อนักเรียน'!C38="","",'2.ชื่อนักเรียน'!C38)</f>
        <v/>
      </c>
      <c r="C38" s="621" t="str">
        <f>IF('2.ชื่อนักเรียน'!D38="","",'2.ชื่อนักเรียน'!D38)</f>
        <v/>
      </c>
      <c r="D38" s="602"/>
      <c r="E38" s="603"/>
      <c r="F38" s="603"/>
      <c r="G38" s="603"/>
      <c r="H38" s="603"/>
      <c r="I38" s="622" t="str">
        <f>IF('2.ชื่อนักเรียน'!R38="มส","ไม่ผ่าน",IF('2.ชื่อนักเรียน'!R38="ย้าย","ย้าย",IF('2.ชื่อนักเรียน'!R38="ร","-",IF(COUNTA(D38:H38)&lt;COUNTA($D$10:$H$10),"",IF(COUNTIF(D38:H38,"ไม่ผ่าน")&gt;=1,"ไม่ผ่าน","ผ่าน")))))</f>
        <v/>
      </c>
    </row>
    <row r="39" spans="1:9" s="597" customFormat="1" ht="16.5" customHeight="1">
      <c r="A39" s="599">
        <v>29</v>
      </c>
      <c r="B39" s="600" t="str">
        <f>IF('2.ชื่อนักเรียน'!C39="","",'2.ชื่อนักเรียน'!C39)</f>
        <v/>
      </c>
      <c r="C39" s="621" t="str">
        <f>IF('2.ชื่อนักเรียน'!D39="","",'2.ชื่อนักเรียน'!D39)</f>
        <v/>
      </c>
      <c r="D39" s="602"/>
      <c r="E39" s="603"/>
      <c r="F39" s="603"/>
      <c r="G39" s="603"/>
      <c r="H39" s="603"/>
      <c r="I39" s="622" t="str">
        <f>IF('2.ชื่อนักเรียน'!R39="มส","ไม่ผ่าน",IF('2.ชื่อนักเรียน'!R39="ย้าย","ย้าย",IF('2.ชื่อนักเรียน'!R39="ร","-",IF(COUNTA(D39:H39)&lt;COUNTA($D$10:$H$10),"",IF(COUNTIF(D39:H39,"ไม่ผ่าน")&gt;=1,"ไม่ผ่าน","ผ่าน")))))</f>
        <v/>
      </c>
    </row>
    <row r="40" spans="1:9" s="597" customFormat="1" ht="16.5" customHeight="1">
      <c r="A40" s="599">
        <v>30</v>
      </c>
      <c r="B40" s="600" t="str">
        <f>IF('2.ชื่อนักเรียน'!C40="","",'2.ชื่อนักเรียน'!C40)</f>
        <v/>
      </c>
      <c r="C40" s="621" t="str">
        <f>IF('2.ชื่อนักเรียน'!D40="","",'2.ชื่อนักเรียน'!D40)</f>
        <v/>
      </c>
      <c r="D40" s="602"/>
      <c r="E40" s="603"/>
      <c r="F40" s="603"/>
      <c r="G40" s="603"/>
      <c r="H40" s="603"/>
      <c r="I40" s="622" t="str">
        <f>IF('2.ชื่อนักเรียน'!R40="มส","ไม่ผ่าน",IF('2.ชื่อนักเรียน'!R40="ย้าย","ย้าย",IF('2.ชื่อนักเรียน'!R40="ร","-",IF(COUNTA(D40:H40)&lt;COUNTA($D$10:$H$10),"",IF(COUNTIF(D40:H40,"ไม่ผ่าน")&gt;=1,"ไม่ผ่าน","ผ่าน")))))</f>
        <v/>
      </c>
    </row>
    <row r="41" spans="1:9" s="597" customFormat="1" ht="16.5" customHeight="1">
      <c r="A41" s="599">
        <v>31</v>
      </c>
      <c r="B41" s="600" t="str">
        <f>IF('2.ชื่อนักเรียน'!C41="","",'2.ชื่อนักเรียน'!C41)</f>
        <v/>
      </c>
      <c r="C41" s="621" t="str">
        <f>IF('2.ชื่อนักเรียน'!D41="","",'2.ชื่อนักเรียน'!D41)</f>
        <v/>
      </c>
      <c r="D41" s="602"/>
      <c r="E41" s="603"/>
      <c r="F41" s="603"/>
      <c r="G41" s="603"/>
      <c r="H41" s="603"/>
      <c r="I41" s="622" t="str">
        <f>IF('2.ชื่อนักเรียน'!R41="มส","ไม่ผ่าน",IF('2.ชื่อนักเรียน'!R41="ย้าย","ย้าย",IF('2.ชื่อนักเรียน'!R41="ร","-",IF(COUNTA(D41:H41)&lt;COUNTA($D$10:$H$10),"",IF(COUNTIF(D41:H41,"ไม่ผ่าน")&gt;=1,"ไม่ผ่าน","ผ่าน")))))</f>
        <v/>
      </c>
    </row>
    <row r="42" spans="1:9" s="597" customFormat="1" ht="16.5" customHeight="1">
      <c r="A42" s="599">
        <v>32</v>
      </c>
      <c r="B42" s="600" t="str">
        <f>IF('2.ชื่อนักเรียน'!C42="","",'2.ชื่อนักเรียน'!C42)</f>
        <v/>
      </c>
      <c r="C42" s="621" t="str">
        <f>IF('2.ชื่อนักเรียน'!D42="","",'2.ชื่อนักเรียน'!D42)</f>
        <v/>
      </c>
      <c r="D42" s="602"/>
      <c r="E42" s="603"/>
      <c r="F42" s="603"/>
      <c r="G42" s="603"/>
      <c r="H42" s="603"/>
      <c r="I42" s="622" t="str">
        <f>IF('2.ชื่อนักเรียน'!R42="มส","ไม่ผ่าน",IF('2.ชื่อนักเรียน'!R42="ย้าย","ย้าย",IF('2.ชื่อนักเรียน'!R42="ร","-",IF(COUNTA(D42:H42)&lt;COUNTA($D$10:$H$10),"",IF(COUNTIF(D42:H42,"ไม่ผ่าน")&gt;=1,"ไม่ผ่าน","ผ่าน")))))</f>
        <v/>
      </c>
    </row>
    <row r="43" spans="1:9" s="597" customFormat="1" ht="16.5" customHeight="1">
      <c r="A43" s="599">
        <v>33</v>
      </c>
      <c r="B43" s="600" t="str">
        <f>IF('2.ชื่อนักเรียน'!C43="","",'2.ชื่อนักเรียน'!C43)</f>
        <v/>
      </c>
      <c r="C43" s="621" t="str">
        <f>IF('2.ชื่อนักเรียน'!D43="","",'2.ชื่อนักเรียน'!D43)</f>
        <v/>
      </c>
      <c r="D43" s="602"/>
      <c r="E43" s="603"/>
      <c r="F43" s="603"/>
      <c r="G43" s="603"/>
      <c r="H43" s="603"/>
      <c r="I43" s="622" t="str">
        <f>IF('2.ชื่อนักเรียน'!R43="มส","ไม่ผ่าน",IF('2.ชื่อนักเรียน'!R43="ย้าย","ย้าย",IF('2.ชื่อนักเรียน'!R43="ร","-",IF(COUNTA(D43:H43)&lt;COUNTA($D$10:$H$10),"",IF(COUNTIF(D43:H43,"ไม่ผ่าน")&gt;=1,"ไม่ผ่าน","ผ่าน")))))</f>
        <v/>
      </c>
    </row>
    <row r="44" spans="1:9" s="597" customFormat="1" ht="16.5" customHeight="1">
      <c r="A44" s="599">
        <v>34</v>
      </c>
      <c r="B44" s="600" t="str">
        <f>IF('2.ชื่อนักเรียน'!C44="","",'2.ชื่อนักเรียน'!C44)</f>
        <v/>
      </c>
      <c r="C44" s="621" t="str">
        <f>IF('2.ชื่อนักเรียน'!D44="","",'2.ชื่อนักเรียน'!D44)</f>
        <v/>
      </c>
      <c r="D44" s="602"/>
      <c r="E44" s="603"/>
      <c r="F44" s="603"/>
      <c r="G44" s="603"/>
      <c r="H44" s="603"/>
      <c r="I44" s="622" t="str">
        <f>IF('2.ชื่อนักเรียน'!R44="มส","ไม่ผ่าน",IF('2.ชื่อนักเรียน'!R44="ย้าย","ย้าย",IF('2.ชื่อนักเรียน'!R44="ร","-",IF(COUNTA(D44:H44)&lt;COUNTA($D$10:$H$10),"",IF(COUNTIF(D44:H44,"ไม่ผ่าน")&gt;=1,"ไม่ผ่าน","ผ่าน")))))</f>
        <v/>
      </c>
    </row>
    <row r="45" spans="1:9" s="597" customFormat="1" ht="16.5" customHeight="1">
      <c r="A45" s="599">
        <v>35</v>
      </c>
      <c r="B45" s="600" t="str">
        <f>IF('2.ชื่อนักเรียน'!C45="","",'2.ชื่อนักเรียน'!C45)</f>
        <v/>
      </c>
      <c r="C45" s="621" t="str">
        <f>IF('2.ชื่อนักเรียน'!D45="","",'2.ชื่อนักเรียน'!D45)</f>
        <v/>
      </c>
      <c r="D45" s="602"/>
      <c r="E45" s="603"/>
      <c r="F45" s="603"/>
      <c r="G45" s="603"/>
      <c r="H45" s="603"/>
      <c r="I45" s="622" t="str">
        <f>IF('2.ชื่อนักเรียน'!R45="มส","ไม่ผ่าน",IF('2.ชื่อนักเรียน'!R45="ย้าย","ย้าย",IF('2.ชื่อนักเรียน'!R45="ร","-",IF(COUNTA(D45:H45)&lt;COUNTA($D$10:$H$10),"",IF(COUNTIF(D45:H45,"ไม่ผ่าน")&gt;=1,"ไม่ผ่าน","ผ่าน")))))</f>
        <v/>
      </c>
    </row>
    <row r="46" spans="1:9" s="597" customFormat="1" ht="16.5" customHeight="1">
      <c r="A46" s="599">
        <v>36</v>
      </c>
      <c r="B46" s="600" t="str">
        <f>IF('2.ชื่อนักเรียน'!C46="","",'2.ชื่อนักเรียน'!C46)</f>
        <v/>
      </c>
      <c r="C46" s="621" t="str">
        <f>IF('2.ชื่อนักเรียน'!D46="","",'2.ชื่อนักเรียน'!D46)</f>
        <v/>
      </c>
      <c r="D46" s="602"/>
      <c r="E46" s="603"/>
      <c r="F46" s="603"/>
      <c r="G46" s="603"/>
      <c r="H46" s="603"/>
      <c r="I46" s="622" t="str">
        <f>IF('2.ชื่อนักเรียน'!R46="มส","ไม่ผ่าน",IF('2.ชื่อนักเรียน'!R46="ย้าย","ย้าย",IF('2.ชื่อนักเรียน'!R46="ร","-",IF(COUNTA(D46:H46)&lt;COUNTA($D$10:$H$10),"",IF(COUNTIF(D46:H46,"ไม่ผ่าน")&gt;=1,"ไม่ผ่าน","ผ่าน")))))</f>
        <v/>
      </c>
    </row>
    <row r="47" spans="1:9" s="597" customFormat="1" ht="16.5" customHeight="1">
      <c r="A47" s="599">
        <v>37</v>
      </c>
      <c r="B47" s="600" t="str">
        <f>IF('2.ชื่อนักเรียน'!C47="","",'2.ชื่อนักเรียน'!C47)</f>
        <v/>
      </c>
      <c r="C47" s="621" t="str">
        <f>IF('2.ชื่อนักเรียน'!D47="","",'2.ชื่อนักเรียน'!D47)</f>
        <v/>
      </c>
      <c r="D47" s="602"/>
      <c r="E47" s="603"/>
      <c r="F47" s="603"/>
      <c r="G47" s="603"/>
      <c r="H47" s="603"/>
      <c r="I47" s="622" t="str">
        <f>IF('2.ชื่อนักเรียน'!R47="มส","ไม่ผ่าน",IF('2.ชื่อนักเรียน'!R47="ย้าย","ย้าย",IF('2.ชื่อนักเรียน'!R47="ร","-",IF(COUNTA(D47:H47)&lt;COUNTA($D$10:$H$10),"",IF(COUNTIF(D47:H47,"ไม่ผ่าน")&gt;=1,"ไม่ผ่าน","ผ่าน")))))</f>
        <v/>
      </c>
    </row>
    <row r="48" spans="1:9" s="597" customFormat="1" ht="16.5" customHeight="1">
      <c r="A48" s="599">
        <v>38</v>
      </c>
      <c r="B48" s="600" t="str">
        <f>IF('2.ชื่อนักเรียน'!C48="","",'2.ชื่อนักเรียน'!C48)</f>
        <v/>
      </c>
      <c r="C48" s="621" t="str">
        <f>IF('2.ชื่อนักเรียน'!D48="","",'2.ชื่อนักเรียน'!D48)</f>
        <v/>
      </c>
      <c r="D48" s="602"/>
      <c r="E48" s="603"/>
      <c r="F48" s="603"/>
      <c r="G48" s="603"/>
      <c r="H48" s="603"/>
      <c r="I48" s="622" t="str">
        <f>IF('2.ชื่อนักเรียน'!R48="มส","ไม่ผ่าน",IF('2.ชื่อนักเรียน'!R48="ย้าย","ย้าย",IF('2.ชื่อนักเรียน'!R48="ร","-",IF(COUNTA(D48:H48)&lt;COUNTA($D$10:$H$10),"",IF(COUNTIF(D48:H48,"ไม่ผ่าน")&gt;=1,"ไม่ผ่าน","ผ่าน")))))</f>
        <v/>
      </c>
    </row>
    <row r="49" spans="1:9" s="597" customFormat="1" ht="16.5" customHeight="1">
      <c r="A49" s="599">
        <v>39</v>
      </c>
      <c r="B49" s="600" t="str">
        <f>IF('2.ชื่อนักเรียน'!C49="","",'2.ชื่อนักเรียน'!C49)</f>
        <v/>
      </c>
      <c r="C49" s="621" t="str">
        <f>IF('2.ชื่อนักเรียน'!D49="","",'2.ชื่อนักเรียน'!D49)</f>
        <v/>
      </c>
      <c r="D49" s="602"/>
      <c r="E49" s="603"/>
      <c r="F49" s="603"/>
      <c r="G49" s="603"/>
      <c r="H49" s="603"/>
      <c r="I49" s="622" t="str">
        <f>IF('2.ชื่อนักเรียน'!R49="มส","ไม่ผ่าน",IF('2.ชื่อนักเรียน'!R49="ย้าย","ย้าย",IF('2.ชื่อนักเรียน'!R49="ร","-",IF(COUNTA(D49:H49)&lt;COUNTA($D$10:$H$10),"",IF(COUNTIF(D49:H49,"ไม่ผ่าน")&gt;=1,"ไม่ผ่าน","ผ่าน")))))</f>
        <v/>
      </c>
    </row>
    <row r="50" spans="1:9" s="597" customFormat="1" ht="16.5" customHeight="1">
      <c r="A50" s="599">
        <v>40</v>
      </c>
      <c r="B50" s="600" t="str">
        <f>IF('2.ชื่อนักเรียน'!C50="","",'2.ชื่อนักเรียน'!C50)</f>
        <v/>
      </c>
      <c r="C50" s="621" t="str">
        <f>IF('2.ชื่อนักเรียน'!D50="","",'2.ชื่อนักเรียน'!D50)</f>
        <v/>
      </c>
      <c r="D50" s="602"/>
      <c r="E50" s="603"/>
      <c r="F50" s="603"/>
      <c r="G50" s="603"/>
      <c r="H50" s="603"/>
      <c r="I50" s="622" t="str">
        <f>IF('2.ชื่อนักเรียน'!R50="มส","ไม่ผ่าน",IF('2.ชื่อนักเรียน'!R50="ย้าย","ย้าย",IF('2.ชื่อนักเรียน'!R50="ร","-",IF(COUNTA(D50:H50)&lt;COUNTA($D$10:$H$10),"",IF(COUNTIF(D50:H50,"ไม่ผ่าน")&gt;=1,"ไม่ผ่าน","ผ่าน")))))</f>
        <v/>
      </c>
    </row>
    <row r="51" spans="1:9" s="597" customFormat="1" ht="16.5" customHeight="1">
      <c r="A51" s="599">
        <v>41</v>
      </c>
      <c r="B51" s="600" t="str">
        <f>IF('2.ชื่อนักเรียน'!C51="","",'2.ชื่อนักเรียน'!C51)</f>
        <v/>
      </c>
      <c r="C51" s="621" t="str">
        <f>IF('2.ชื่อนักเรียน'!D51="","",'2.ชื่อนักเรียน'!D51)</f>
        <v/>
      </c>
      <c r="D51" s="602"/>
      <c r="E51" s="603"/>
      <c r="F51" s="603"/>
      <c r="G51" s="603"/>
      <c r="H51" s="603"/>
      <c r="I51" s="622" t="str">
        <f>IF('2.ชื่อนักเรียน'!R51="มส","ไม่ผ่าน",IF('2.ชื่อนักเรียน'!R51="ย้าย","ย้าย",IF('2.ชื่อนักเรียน'!R51="ร","-",IF(COUNTA(D51:H51)&lt;COUNTA($D$10:$H$10),"",IF(COUNTIF(D51:H51,"ไม่ผ่าน")&gt;=1,"ไม่ผ่าน","ผ่าน")))))</f>
        <v/>
      </c>
    </row>
    <row r="52" spans="1:9" s="597" customFormat="1" ht="16.5" customHeight="1">
      <c r="A52" s="599">
        <v>42</v>
      </c>
      <c r="B52" s="600" t="str">
        <f>IF('2.ชื่อนักเรียน'!C52="","",'2.ชื่อนักเรียน'!C52)</f>
        <v/>
      </c>
      <c r="C52" s="621" t="str">
        <f>IF('2.ชื่อนักเรียน'!D52="","",'2.ชื่อนักเรียน'!D52)</f>
        <v/>
      </c>
      <c r="D52" s="602"/>
      <c r="E52" s="603"/>
      <c r="F52" s="603"/>
      <c r="G52" s="603"/>
      <c r="H52" s="603"/>
      <c r="I52" s="622" t="str">
        <f>IF('2.ชื่อนักเรียน'!R52="มส","ไม่ผ่าน",IF('2.ชื่อนักเรียน'!R52="ย้าย","ย้าย",IF('2.ชื่อนักเรียน'!R52="ร","-",IF(COUNTA(D52:H52)&lt;COUNTA($D$10:$H$10),"",IF(COUNTIF(D52:H52,"ไม่ผ่าน")&gt;=1,"ไม่ผ่าน","ผ่าน")))))</f>
        <v/>
      </c>
    </row>
    <row r="53" spans="1:9" s="597" customFormat="1" ht="16.5" customHeight="1">
      <c r="A53" s="599">
        <v>43</v>
      </c>
      <c r="B53" s="600" t="str">
        <f>IF('2.ชื่อนักเรียน'!C53="","",'2.ชื่อนักเรียน'!C53)</f>
        <v/>
      </c>
      <c r="C53" s="621" t="str">
        <f>IF('2.ชื่อนักเรียน'!D53="","",'2.ชื่อนักเรียน'!D53)</f>
        <v/>
      </c>
      <c r="D53" s="602"/>
      <c r="E53" s="603"/>
      <c r="F53" s="603"/>
      <c r="G53" s="603"/>
      <c r="H53" s="603"/>
      <c r="I53" s="622" t="str">
        <f>IF('2.ชื่อนักเรียน'!R53="มส","ไม่ผ่าน",IF('2.ชื่อนักเรียน'!R53="ย้าย","ย้าย",IF('2.ชื่อนักเรียน'!R53="ร","-",IF(COUNTA(D53:H53)&lt;COUNTA($D$10:$H$10),"",IF(COUNTIF(D53:H53,"ไม่ผ่าน")&gt;=1,"ไม่ผ่าน","ผ่าน")))))</f>
        <v/>
      </c>
    </row>
    <row r="54" spans="1:9" s="597" customFormat="1" ht="16.2" customHeight="1">
      <c r="A54" s="599">
        <v>44</v>
      </c>
      <c r="B54" s="600" t="str">
        <f>IF('2.ชื่อนักเรียน'!C54="","",'2.ชื่อนักเรียน'!C54)</f>
        <v/>
      </c>
      <c r="C54" s="621" t="str">
        <f>IF('2.ชื่อนักเรียน'!D54="","",'2.ชื่อนักเรียน'!D54)</f>
        <v/>
      </c>
      <c r="D54" s="602"/>
      <c r="E54" s="603"/>
      <c r="F54" s="603"/>
      <c r="G54" s="603"/>
      <c r="H54" s="603"/>
      <c r="I54" s="622" t="str">
        <f>IF('2.ชื่อนักเรียน'!R54="มส","ไม่ผ่าน",IF('2.ชื่อนักเรียน'!R54="ย้าย","ย้าย",IF('2.ชื่อนักเรียน'!R54="ร","-",IF(COUNTA(D54:H54)&lt;COUNTA($D$10:$H$10),"",IF(COUNTIF(D54:H54,"ไม่ผ่าน")&gt;=1,"ไม่ผ่าน","ผ่าน")))))</f>
        <v/>
      </c>
    </row>
    <row r="55" spans="1:9" s="597" customFormat="1" ht="16.2" customHeight="1">
      <c r="A55" s="599">
        <v>45</v>
      </c>
      <c r="B55" s="600" t="str">
        <f>IF('2.ชื่อนักเรียน'!C55="","",'2.ชื่อนักเรียน'!C55)</f>
        <v/>
      </c>
      <c r="C55" s="621" t="str">
        <f>IF('2.ชื่อนักเรียน'!D55="","",'2.ชื่อนักเรียน'!D55)</f>
        <v/>
      </c>
      <c r="D55" s="602"/>
      <c r="E55" s="603"/>
      <c r="F55" s="603"/>
      <c r="G55" s="603"/>
      <c r="H55" s="603"/>
      <c r="I55" s="622" t="str">
        <f>IF('2.ชื่อนักเรียน'!R55="มส","ไม่ผ่าน",IF('2.ชื่อนักเรียน'!R55="ย้าย","ย้าย",IF('2.ชื่อนักเรียน'!R55="ร","-",IF(COUNTA(D55:H55)&lt;COUNTA($D$10:$H$10),"",IF(COUNTIF(D55:H55,"ไม่ผ่าน")&gt;=1,"ไม่ผ่าน","ผ่าน")))))</f>
        <v/>
      </c>
    </row>
    <row r="56" spans="1:9" s="607" customFormat="1" ht="16.2" customHeight="1">
      <c r="A56" s="599">
        <v>46</v>
      </c>
      <c r="B56" s="600" t="str">
        <f>IF('2.ชื่อนักเรียน'!C56="","",'2.ชื่อนักเรียน'!C56)</f>
        <v/>
      </c>
      <c r="C56" s="621" t="str">
        <f>IF('2.ชื่อนักเรียน'!D56="","",'2.ชื่อนักเรียน'!D56)</f>
        <v/>
      </c>
      <c r="D56" s="602"/>
      <c r="E56" s="603"/>
      <c r="F56" s="603"/>
      <c r="G56" s="603"/>
      <c r="H56" s="603"/>
      <c r="I56" s="622" t="str">
        <f>IF('2.ชื่อนักเรียน'!R56="มส","ไม่ผ่าน",IF('2.ชื่อนักเรียน'!R56="ย้าย","ย้าย",IF('2.ชื่อนักเรียน'!R56="ร","-",IF(COUNTA(D56:H56)&lt;COUNTA($D$10:$H$10),"",IF(COUNTIF(D56:H56,"ไม่ผ่าน")&gt;=1,"ไม่ผ่าน","ผ่าน")))))</f>
        <v/>
      </c>
    </row>
    <row r="57" spans="1:9" s="608" customFormat="1" ht="16.2" customHeight="1">
      <c r="A57" s="599">
        <v>47</v>
      </c>
      <c r="B57" s="600" t="str">
        <f>IF('2.ชื่อนักเรียน'!C57="","",'2.ชื่อนักเรียน'!C57)</f>
        <v/>
      </c>
      <c r="C57" s="621" t="str">
        <f>IF('2.ชื่อนักเรียน'!D57="","",'2.ชื่อนักเรียน'!D57)</f>
        <v/>
      </c>
      <c r="D57" s="602"/>
      <c r="E57" s="603"/>
      <c r="F57" s="603"/>
      <c r="G57" s="603"/>
      <c r="H57" s="603"/>
      <c r="I57" s="622" t="str">
        <f>IF('2.ชื่อนักเรียน'!R57="มส","ไม่ผ่าน",IF('2.ชื่อนักเรียน'!R57="ย้าย","ย้าย",IF('2.ชื่อนักเรียน'!R57="ร","-",IF(COUNTA(D57:H57)&lt;COUNTA($D$10:$H$10),"",IF(COUNTIF(D57:H57,"ไม่ผ่าน")&gt;=1,"ไม่ผ่าน","ผ่าน")))))</f>
        <v/>
      </c>
    </row>
    <row r="58" spans="1:9" s="608" customFormat="1" ht="16.2" customHeight="1">
      <c r="A58" s="599">
        <v>48</v>
      </c>
      <c r="B58" s="600" t="str">
        <f>IF('2.ชื่อนักเรียน'!C58="","",'2.ชื่อนักเรียน'!C58)</f>
        <v/>
      </c>
      <c r="C58" s="621" t="str">
        <f>IF('2.ชื่อนักเรียน'!D58="","",'2.ชื่อนักเรียน'!D58)</f>
        <v/>
      </c>
      <c r="D58" s="602"/>
      <c r="E58" s="603"/>
      <c r="F58" s="603"/>
      <c r="G58" s="603"/>
      <c r="H58" s="603"/>
      <c r="I58" s="622" t="str">
        <f>IF('2.ชื่อนักเรียน'!R58="มส","ไม่ผ่าน",IF('2.ชื่อนักเรียน'!R58="ย้าย","ย้าย",IF('2.ชื่อนักเรียน'!R58="ร","-",IF(COUNTA(D58:H58)&lt;COUNTA($D$10:$H$10),"",IF(COUNTIF(D58:H58,"ไม่ผ่าน")&gt;=1,"ไม่ผ่าน","ผ่าน")))))</f>
        <v/>
      </c>
    </row>
    <row r="59" spans="1:9" s="608" customFormat="1" ht="16.2" customHeight="1">
      <c r="A59" s="599">
        <v>49</v>
      </c>
      <c r="B59" s="600" t="str">
        <f>IF('2.ชื่อนักเรียน'!C59="","",'2.ชื่อนักเรียน'!C59)</f>
        <v/>
      </c>
      <c r="C59" s="621" t="str">
        <f>IF('2.ชื่อนักเรียน'!D59="","",'2.ชื่อนักเรียน'!D59)</f>
        <v/>
      </c>
      <c r="D59" s="602"/>
      <c r="E59" s="603"/>
      <c r="F59" s="603"/>
      <c r="G59" s="603"/>
      <c r="H59" s="603"/>
      <c r="I59" s="622" t="str">
        <f>IF('2.ชื่อนักเรียน'!R59="มส","ไม่ผ่าน",IF('2.ชื่อนักเรียน'!R59="ย้าย","ย้าย",IF('2.ชื่อนักเรียน'!R59="ร","-",IF(COUNTA(D59:H59)&lt;COUNTA($D$10:$H$10),"",IF(COUNTIF(D59:H59,"ไม่ผ่าน")&gt;=1,"ไม่ผ่าน","ผ่าน")))))</f>
        <v/>
      </c>
    </row>
    <row r="60" spans="1:9" ht="16.2" customHeight="1" thickBot="1">
      <c r="A60" s="1470">
        <v>50</v>
      </c>
      <c r="B60" s="624" t="str">
        <f>IF('2.ชื่อนักเรียน'!C60="","",'2.ชื่อนักเรียน'!C60)</f>
        <v/>
      </c>
      <c r="C60" s="625" t="str">
        <f>IF('2.ชื่อนักเรียน'!D60="","",'2.ชื่อนักเรียน'!D60)</f>
        <v/>
      </c>
      <c r="D60" s="626"/>
      <c r="E60" s="627"/>
      <c r="F60" s="627"/>
      <c r="G60" s="627"/>
      <c r="H60" s="627"/>
      <c r="I60" s="628" t="str">
        <f>IF('2.ชื่อนักเรียน'!R60="มส","ไม่ผ่าน",IF('2.ชื่อนักเรียน'!R60="ย้าย","ย้าย",IF('2.ชื่อนักเรียน'!R60="ร","-",IF(COUNTA(D60:H60)&lt;COUNTA($D$10:$H$10),"",IF(COUNTIF(D60:H60,"ไม่ผ่าน")&gt;=1,"ไม่ผ่าน","ผ่าน")))))</f>
        <v/>
      </c>
    </row>
    <row r="61" spans="1:9" ht="16.5" customHeight="1">
      <c r="A61" s="609"/>
      <c r="B61" s="610"/>
      <c r="C61" s="610"/>
      <c r="D61" s="611"/>
      <c r="E61" s="611"/>
    </row>
    <row r="62" spans="1:9" ht="12.75" customHeight="1">
      <c r="A62" s="609"/>
      <c r="B62" s="610"/>
      <c r="C62" s="610"/>
      <c r="D62" s="609"/>
      <c r="E62" s="609"/>
    </row>
  </sheetData>
  <sheetProtection algorithmName="SHA-512" hashValue="tpxKyXmRsVqB9rvrtHeLsqkVbPXOc3e8wyVgE5IJwStF39u6u7s6i3wWLLhreOvs2EUQIoRGj9LyCP0epubOkg==" saltValue="bkcrAidI3/PDJXoF8NNQrQ==" spinCount="100000" sheet="1" objects="1" scenarios="1"/>
  <mergeCells count="3">
    <mergeCell ref="A1:I1"/>
    <mergeCell ref="A2:I2"/>
    <mergeCell ref="B10:C10"/>
  </mergeCells>
  <dataValidations count="1">
    <dataValidation type="list" allowBlank="1" showInputMessage="1" showErrorMessage="1" sqref="D11:H60" xr:uid="{1E000F2B-A7F4-422F-8746-05A22712A82D}">
      <formula1>"ผ่าน,ไม่ผ่าน"</formula1>
    </dataValidation>
  </dataValidations>
  <printOptions horizontalCentered="1" verticalCentered="1"/>
  <pageMargins left="0.39370078740157483" right="0.19685039370078741" top="0.19685039370078741" bottom="0.19685039370078741" header="0.39370078740157483" footer="0.39370078740157483"/>
  <pageSetup paperSize="5" scale="96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50"/>
  </sheetPr>
  <dimension ref="A2:JI105"/>
  <sheetViews>
    <sheetView tabSelected="1" view="pageBreakPreview" topLeftCell="A29" zoomScale="40" zoomScaleNormal="79" zoomScaleSheetLayoutView="40" workbookViewId="0">
      <selection activeCell="MI15" sqref="MI15"/>
    </sheetView>
  </sheetViews>
  <sheetFormatPr defaultColWidth="1.44140625" defaultRowHeight="24.6"/>
  <cols>
    <col min="1" max="30" width="1.44140625" style="630"/>
    <col min="31" max="31" width="1.44140625" style="630" customWidth="1"/>
    <col min="32" max="38" width="1.44140625" style="630"/>
    <col min="39" max="40" width="1.44140625" style="630" customWidth="1"/>
    <col min="41" max="66" width="1.44140625" style="630"/>
    <col min="67" max="138" width="1.44140625" style="630" hidden="1" customWidth="1"/>
    <col min="139" max="16384" width="1.44140625" style="630"/>
  </cols>
  <sheetData>
    <row r="2" spans="1:269" ht="53.4">
      <c r="A2" s="629"/>
      <c r="B2" s="629"/>
      <c r="C2" s="629"/>
      <c r="D2" s="629"/>
      <c r="E2" s="629"/>
      <c r="F2" s="629"/>
      <c r="G2" s="629"/>
      <c r="H2" s="629"/>
      <c r="I2" s="629"/>
      <c r="J2" s="629"/>
      <c r="K2" s="629"/>
      <c r="L2" s="629"/>
      <c r="M2" s="629"/>
      <c r="N2" s="629"/>
      <c r="O2" s="629"/>
      <c r="P2" s="629"/>
      <c r="Q2" s="629"/>
      <c r="R2" s="629"/>
      <c r="S2" s="629"/>
      <c r="T2" s="629"/>
      <c r="U2" s="629"/>
      <c r="V2" s="629"/>
      <c r="W2" s="629"/>
      <c r="X2" s="629"/>
      <c r="Y2" s="629"/>
      <c r="Z2" s="629"/>
      <c r="AM2" s="1014">
        <v>1</v>
      </c>
      <c r="AN2" s="1015"/>
      <c r="AO2" s="1015"/>
      <c r="AP2" s="1015"/>
      <c r="AQ2" s="1015"/>
      <c r="AR2" s="1015"/>
      <c r="AS2" s="1015"/>
      <c r="AT2" s="1015"/>
      <c r="AU2" s="1015"/>
      <c r="AV2" s="1015"/>
      <c r="AW2" s="1015"/>
      <c r="AX2" s="1015"/>
      <c r="AY2" s="1015"/>
      <c r="AZ2" s="1015"/>
      <c r="BA2" s="1015"/>
      <c r="BB2" s="1015"/>
      <c r="BC2" s="1015"/>
      <c r="BD2" s="1015"/>
      <c r="BE2" s="1015"/>
      <c r="BF2" s="1015"/>
      <c r="BG2" s="1015"/>
      <c r="BH2" s="1015"/>
      <c r="BI2" s="1015"/>
      <c r="BJ2" s="1015"/>
      <c r="BK2" s="1015"/>
      <c r="BL2" s="1015"/>
      <c r="BM2" s="1015"/>
      <c r="BN2" s="631"/>
      <c r="BO2" s="632"/>
    </row>
    <row r="3" spans="1:269" ht="9.75" customHeight="1">
      <c r="A3" s="1077" t="str">
        <f>CONCATENATE("ชั้นประถมศึกษาปีที่ 1/",'01.ข้อมูลเบื้องต้น'!N2)</f>
        <v>ชั้นประถมศึกษาปีที่ 1/</v>
      </c>
      <c r="B3" s="1077"/>
      <c r="C3" s="1077"/>
      <c r="D3" s="1077"/>
      <c r="E3" s="1077"/>
      <c r="F3" s="1077"/>
      <c r="G3" s="1077"/>
      <c r="H3" s="1077"/>
      <c r="I3" s="1077"/>
      <c r="J3" s="1077"/>
      <c r="K3" s="1077"/>
      <c r="L3" s="1077"/>
      <c r="M3" s="1077"/>
      <c r="N3" s="1077"/>
      <c r="O3" s="1077"/>
      <c r="P3" s="1077"/>
      <c r="Q3" s="1077"/>
      <c r="R3" s="1077"/>
      <c r="S3" s="1077"/>
      <c r="T3" s="1077"/>
      <c r="U3" s="1077"/>
      <c r="V3" s="1077"/>
      <c r="W3" s="1077"/>
      <c r="X3" s="1077"/>
      <c r="Y3" s="1077"/>
      <c r="Z3" s="1077"/>
      <c r="AA3" s="1077"/>
      <c r="AB3" s="1077"/>
      <c r="AC3" s="1077"/>
      <c r="AD3" s="1077"/>
      <c r="AE3" s="1077"/>
      <c r="AF3" s="1077"/>
      <c r="AG3" s="1077"/>
      <c r="AH3" s="1077"/>
      <c r="AI3" s="1077"/>
      <c r="AJ3" s="1077"/>
      <c r="AK3" s="1077"/>
      <c r="AM3" s="633"/>
      <c r="AN3" s="633"/>
      <c r="AO3" s="633"/>
      <c r="AP3" s="633"/>
      <c r="AQ3" s="633"/>
      <c r="AR3" s="633"/>
      <c r="AS3" s="633"/>
      <c r="AT3" s="633"/>
      <c r="AU3" s="633"/>
      <c r="AV3" s="633"/>
      <c r="AW3" s="633"/>
      <c r="AX3" s="633"/>
      <c r="AY3" s="633"/>
      <c r="AZ3" s="633"/>
      <c r="BA3" s="633"/>
      <c r="BB3" s="633"/>
      <c r="BC3" s="633"/>
      <c r="BD3" s="633"/>
      <c r="BE3" s="633"/>
      <c r="BF3" s="633"/>
      <c r="BG3" s="633"/>
      <c r="BH3" s="633"/>
      <c r="BI3" s="633"/>
      <c r="BJ3" s="633"/>
      <c r="BK3" s="633"/>
      <c r="BL3" s="633"/>
      <c r="BM3" s="633"/>
      <c r="BN3" s="1077" t="str">
        <f>CONCATENATE("ชั้นประถมศึกษาปีที่ 2/",'01.ข้อมูลเบื้องต้น'!N2)</f>
        <v>ชั้นประถมศึกษาปีที่ 2/</v>
      </c>
      <c r="BO3" s="1077"/>
      <c r="BP3" s="1077"/>
      <c r="BQ3" s="1077"/>
      <c r="BR3" s="1077"/>
      <c r="BS3" s="1077"/>
      <c r="BT3" s="1077"/>
      <c r="BU3" s="1077"/>
      <c r="BV3" s="1077"/>
      <c r="BW3" s="1077"/>
      <c r="BX3" s="1077"/>
      <c r="BY3" s="1077"/>
      <c r="BZ3" s="1077"/>
      <c r="CA3" s="1077"/>
      <c r="CB3" s="1077"/>
      <c r="CC3" s="1077"/>
      <c r="CD3" s="1077"/>
      <c r="CE3" s="1077"/>
      <c r="CF3" s="1077"/>
      <c r="CG3" s="1077"/>
      <c r="CH3" s="1077"/>
      <c r="CI3" s="1077"/>
      <c r="CJ3" s="1077"/>
      <c r="CK3" s="1077"/>
      <c r="CL3" s="1077"/>
      <c r="CM3" s="1077"/>
      <c r="CN3" s="1077"/>
      <c r="CO3" s="1077"/>
      <c r="CP3" s="1077"/>
      <c r="CQ3" s="1077"/>
      <c r="CR3" s="1077"/>
      <c r="CS3" s="1077"/>
      <c r="CT3" s="1077"/>
      <c r="CU3" s="1077"/>
      <c r="CV3" s="1077"/>
      <c r="CW3" s="1077"/>
      <c r="CX3" s="1077"/>
      <c r="CY3" s="1077"/>
      <c r="CZ3" s="1077"/>
      <c r="DA3" s="1077"/>
      <c r="DB3" s="1077"/>
      <c r="DC3" s="1077"/>
      <c r="DD3" s="1077"/>
      <c r="DE3" s="1077"/>
      <c r="DF3" s="1077"/>
      <c r="DG3" s="1077"/>
      <c r="DH3" s="1077"/>
      <c r="DI3" s="1077"/>
      <c r="DJ3" s="1077"/>
      <c r="DK3" s="1077"/>
      <c r="DL3" s="1077"/>
      <c r="DM3" s="1077"/>
      <c r="DN3" s="1077"/>
      <c r="DO3" s="1077"/>
      <c r="DP3" s="1077"/>
      <c r="DQ3" s="1077"/>
      <c r="DR3" s="1077"/>
      <c r="DS3" s="1077"/>
      <c r="DT3" s="1077"/>
      <c r="DU3" s="1077"/>
      <c r="DV3" s="1077"/>
      <c r="DW3" s="1077"/>
      <c r="DX3" s="1077"/>
      <c r="DY3" s="1077"/>
      <c r="DZ3" s="1077"/>
      <c r="EA3" s="1077"/>
      <c r="EB3" s="1077"/>
      <c r="EC3" s="1077"/>
      <c r="ED3" s="1077"/>
      <c r="EE3" s="1077"/>
      <c r="EF3" s="1077"/>
      <c r="EG3" s="1077"/>
      <c r="EH3" s="1077"/>
      <c r="EI3" s="1077"/>
      <c r="EJ3" s="1077"/>
      <c r="EK3" s="1077"/>
      <c r="EL3" s="1077"/>
      <c r="EM3" s="1077"/>
      <c r="EN3" s="1077"/>
      <c r="EO3" s="1077"/>
      <c r="EP3" s="1077"/>
      <c r="EQ3" s="1077"/>
      <c r="ER3" s="1077"/>
      <c r="ES3" s="1077"/>
      <c r="ET3" s="1077"/>
      <c r="EU3" s="1077"/>
      <c r="EV3" s="1077"/>
      <c r="EW3" s="1077"/>
      <c r="EX3" s="1077"/>
      <c r="EY3" s="1077"/>
      <c r="EZ3" s="1077"/>
      <c r="FA3" s="1077"/>
      <c r="FB3" s="1077"/>
      <c r="FC3" s="1077"/>
      <c r="FD3" s="1077"/>
      <c r="FE3" s="1077"/>
      <c r="FF3" s="1077"/>
      <c r="FG3" s="1077"/>
      <c r="FH3" s="1077"/>
      <c r="FI3" s="1077"/>
      <c r="FJ3" s="1077"/>
      <c r="FK3" s="1077"/>
      <c r="FL3" s="1077"/>
      <c r="FM3" s="1077"/>
      <c r="FN3" s="1077"/>
      <c r="FO3" s="1077"/>
      <c r="FP3" s="1077"/>
      <c r="FQ3" s="1077"/>
      <c r="FR3" s="1077"/>
      <c r="FS3" s="1077"/>
      <c r="GV3" s="1076" t="str">
        <f>CONCATENATE("ชั้นประถมศึกษาปีที่ 3/",'01.ข้อมูลเบื้องต้น'!N2)</f>
        <v>ชั้นประถมศึกษาปีที่ 3/</v>
      </c>
      <c r="GW3" s="1076"/>
      <c r="GX3" s="1076"/>
      <c r="GY3" s="1076"/>
      <c r="GZ3" s="1076"/>
      <c r="HA3" s="1076"/>
      <c r="HB3" s="1076"/>
      <c r="HC3" s="1076"/>
      <c r="HD3" s="1076"/>
      <c r="HE3" s="1076"/>
      <c r="HF3" s="1076"/>
      <c r="HG3" s="1076"/>
      <c r="HH3" s="1076"/>
      <c r="HI3" s="1076"/>
      <c r="HJ3" s="1076"/>
      <c r="HK3" s="1076"/>
      <c r="HL3" s="1076"/>
      <c r="HM3" s="1076"/>
      <c r="HN3" s="1076"/>
      <c r="HO3" s="1076"/>
      <c r="HP3" s="1076"/>
      <c r="HQ3" s="1076"/>
      <c r="HR3" s="1076"/>
      <c r="HS3" s="1076"/>
      <c r="HT3" s="1076"/>
      <c r="HU3" s="1076"/>
      <c r="HV3" s="1076"/>
      <c r="HW3" s="1076"/>
      <c r="HX3" s="1076"/>
      <c r="HY3" s="1076"/>
      <c r="HZ3" s="1076"/>
      <c r="IA3" s="1076"/>
      <c r="IB3" s="1076"/>
      <c r="IC3" s="1076"/>
      <c r="ID3" s="1076"/>
      <c r="IE3" s="1076"/>
      <c r="IF3" s="1076"/>
    </row>
    <row r="4" spans="1:269" s="635" customFormat="1" ht="30">
      <c r="A4" s="1000" t="s">
        <v>63</v>
      </c>
      <c r="B4" s="1000"/>
      <c r="C4" s="1000"/>
      <c r="D4" s="1000"/>
      <c r="E4" s="1000"/>
      <c r="F4" s="1000"/>
      <c r="G4" s="1000"/>
      <c r="H4" s="1000"/>
      <c r="I4" s="1000"/>
      <c r="J4" s="1000"/>
      <c r="K4" s="1000"/>
      <c r="L4" s="1000"/>
      <c r="M4" s="1000"/>
      <c r="N4" s="1000"/>
      <c r="O4" s="1000"/>
      <c r="P4" s="1000"/>
      <c r="Q4" s="1000"/>
      <c r="R4" s="1000"/>
      <c r="S4" s="1000"/>
      <c r="T4" s="1000"/>
      <c r="U4" s="1000"/>
      <c r="V4" s="1000"/>
      <c r="W4" s="1000"/>
      <c r="X4" s="1000"/>
      <c r="Y4" s="1000"/>
      <c r="Z4" s="1000"/>
      <c r="AA4" s="1000"/>
      <c r="AB4" s="1000"/>
      <c r="AC4" s="1000"/>
      <c r="AD4" s="1000"/>
      <c r="AE4" s="1000"/>
      <c r="AF4" s="1000"/>
      <c r="AG4" s="1000"/>
      <c r="AH4" s="1000"/>
      <c r="AI4" s="1000"/>
      <c r="AJ4" s="1000"/>
      <c r="AK4" s="1000"/>
      <c r="AL4" s="1000"/>
      <c r="AM4" s="1000"/>
      <c r="AN4" s="1000"/>
      <c r="AO4" s="1000"/>
      <c r="AP4" s="1000"/>
      <c r="AQ4" s="1000"/>
      <c r="AR4" s="1000"/>
      <c r="AS4" s="1000"/>
      <c r="AT4" s="1000"/>
      <c r="AU4" s="1000"/>
      <c r="AV4" s="1000"/>
      <c r="AW4" s="1000"/>
      <c r="AX4" s="1000"/>
      <c r="AY4" s="1000"/>
      <c r="AZ4" s="1000"/>
      <c r="BA4" s="1000"/>
      <c r="BB4" s="1000"/>
      <c r="BC4" s="1000"/>
      <c r="BD4" s="1000"/>
      <c r="BE4" s="1000"/>
      <c r="BF4" s="1000"/>
      <c r="BG4" s="1000"/>
      <c r="BH4" s="1000"/>
      <c r="BI4" s="1000"/>
      <c r="BJ4" s="1000"/>
      <c r="BK4" s="1000"/>
      <c r="BL4" s="1000"/>
      <c r="BM4" s="1000"/>
      <c r="BN4" s="634"/>
      <c r="BO4" s="1044" t="s">
        <v>63</v>
      </c>
      <c r="BP4" s="1044"/>
      <c r="BQ4" s="1044"/>
      <c r="BR4" s="1044"/>
      <c r="BS4" s="1044"/>
      <c r="BT4" s="1044"/>
      <c r="BU4" s="1044"/>
      <c r="BV4" s="1044"/>
      <c r="BW4" s="1044"/>
      <c r="BX4" s="1044"/>
      <c r="BY4" s="1044"/>
      <c r="BZ4" s="1044"/>
      <c r="CA4" s="1044"/>
      <c r="CB4" s="1044"/>
      <c r="CC4" s="1044"/>
      <c r="CD4" s="1044"/>
      <c r="CE4" s="1044"/>
      <c r="CF4" s="1044"/>
      <c r="CG4" s="1044"/>
      <c r="CH4" s="1044"/>
      <c r="CI4" s="1044"/>
      <c r="CJ4" s="1044"/>
      <c r="CK4" s="1044"/>
      <c r="CL4" s="1044"/>
      <c r="CM4" s="1044"/>
      <c r="CN4" s="1044"/>
      <c r="CO4" s="1044"/>
      <c r="CP4" s="1044"/>
      <c r="CQ4" s="1044"/>
      <c r="CR4" s="1044"/>
      <c r="CS4" s="1044"/>
      <c r="CT4" s="1044"/>
      <c r="CU4" s="1044"/>
      <c r="CV4" s="1044"/>
      <c r="CW4" s="1044"/>
      <c r="CX4" s="1044"/>
      <c r="CY4" s="1044"/>
      <c r="CZ4" s="1044"/>
      <c r="DA4" s="1044"/>
      <c r="DB4" s="1044"/>
      <c r="DC4" s="1044"/>
      <c r="DD4" s="1044"/>
      <c r="DE4" s="1044"/>
      <c r="DF4" s="1044"/>
      <c r="DG4" s="1044"/>
      <c r="DH4" s="1044"/>
      <c r="DI4" s="1044"/>
      <c r="DJ4" s="1044"/>
      <c r="DK4" s="1044"/>
      <c r="DL4" s="1044"/>
      <c r="DM4" s="1044"/>
      <c r="DN4" s="1044"/>
      <c r="DO4" s="1044"/>
      <c r="DP4" s="1044"/>
      <c r="DQ4" s="1044"/>
      <c r="DR4" s="1044"/>
      <c r="DS4" s="1044"/>
      <c r="DT4" s="1044"/>
      <c r="DU4" s="1044"/>
      <c r="DV4" s="1044"/>
      <c r="DW4" s="1044"/>
      <c r="DX4" s="1044"/>
      <c r="DY4" s="1044"/>
      <c r="DZ4" s="1044"/>
      <c r="EA4" s="1044"/>
      <c r="EB4" s="1044"/>
      <c r="EC4" s="1044"/>
      <c r="ED4" s="1044"/>
      <c r="EE4" s="1044"/>
      <c r="EF4" s="1044"/>
      <c r="EG4" s="1044"/>
      <c r="EH4" s="1044"/>
      <c r="EI4" s="1000" t="s">
        <v>63</v>
      </c>
      <c r="EJ4" s="1000"/>
      <c r="EK4" s="1000"/>
      <c r="EL4" s="1000"/>
      <c r="EM4" s="1000"/>
      <c r="EN4" s="1000"/>
      <c r="EO4" s="1000"/>
      <c r="EP4" s="1000"/>
      <c r="EQ4" s="1000"/>
      <c r="ER4" s="1000"/>
      <c r="ES4" s="1000"/>
      <c r="ET4" s="1000"/>
      <c r="EU4" s="1000"/>
      <c r="EV4" s="1000"/>
      <c r="EW4" s="1000"/>
      <c r="EX4" s="1000"/>
      <c r="EY4" s="1000"/>
      <c r="EZ4" s="1000"/>
      <c r="FA4" s="1000"/>
      <c r="FB4" s="1000"/>
      <c r="FC4" s="1000"/>
      <c r="FD4" s="1000"/>
      <c r="FE4" s="1000"/>
      <c r="FF4" s="1000"/>
      <c r="FG4" s="1000"/>
      <c r="FH4" s="1000"/>
      <c r="FI4" s="1000"/>
      <c r="FJ4" s="1000"/>
      <c r="FK4" s="1000"/>
      <c r="FL4" s="1000"/>
      <c r="FM4" s="1000"/>
      <c r="FN4" s="1000"/>
      <c r="FO4" s="1000"/>
      <c r="FP4" s="1000"/>
      <c r="FQ4" s="1000"/>
      <c r="FR4" s="1000"/>
      <c r="FS4" s="1000"/>
      <c r="FT4" s="1000"/>
      <c r="FU4" s="1000"/>
      <c r="FV4" s="1000"/>
      <c r="FW4" s="1000"/>
      <c r="FX4" s="1000"/>
      <c r="FY4" s="1000"/>
      <c r="FZ4" s="1000"/>
      <c r="GA4" s="1000"/>
      <c r="GB4" s="1000"/>
      <c r="GC4" s="1000"/>
      <c r="GD4" s="1000"/>
      <c r="GE4" s="1000"/>
      <c r="GF4" s="1000"/>
      <c r="GG4" s="1000"/>
      <c r="GH4" s="1000"/>
      <c r="GI4" s="1000"/>
      <c r="GJ4" s="1000"/>
      <c r="GK4" s="1000"/>
      <c r="GL4" s="1000"/>
      <c r="GM4" s="1000"/>
      <c r="GN4" s="1000"/>
      <c r="GO4" s="1000"/>
      <c r="GP4" s="1000"/>
      <c r="GQ4" s="1000"/>
      <c r="GR4" s="1000"/>
      <c r="GS4" s="1000"/>
      <c r="GT4" s="1000"/>
      <c r="GU4" s="1000"/>
      <c r="GW4" s="1000" t="s">
        <v>63</v>
      </c>
      <c r="GX4" s="1000"/>
      <c r="GY4" s="1000"/>
      <c r="GZ4" s="1000"/>
      <c r="HA4" s="1000"/>
      <c r="HB4" s="1000"/>
      <c r="HC4" s="1000"/>
      <c r="HD4" s="1000"/>
      <c r="HE4" s="1000"/>
      <c r="HF4" s="1000"/>
      <c r="HG4" s="1000"/>
      <c r="HH4" s="1000"/>
      <c r="HI4" s="1000"/>
      <c r="HJ4" s="1000"/>
      <c r="HK4" s="1000"/>
      <c r="HL4" s="1000"/>
      <c r="HM4" s="1000"/>
      <c r="HN4" s="1000"/>
      <c r="HO4" s="1000"/>
      <c r="HP4" s="1000"/>
      <c r="HQ4" s="1000"/>
      <c r="HR4" s="1000"/>
      <c r="HS4" s="1000"/>
      <c r="HT4" s="1000"/>
      <c r="HU4" s="1000"/>
      <c r="HV4" s="1000"/>
      <c r="HW4" s="1000"/>
      <c r="HX4" s="1000"/>
      <c r="HY4" s="1000"/>
      <c r="HZ4" s="1000"/>
      <c r="IA4" s="1000"/>
      <c r="IB4" s="1000"/>
      <c r="IC4" s="1000"/>
      <c r="ID4" s="1000"/>
      <c r="IE4" s="1000"/>
      <c r="IF4" s="1000"/>
      <c r="IG4" s="1000"/>
      <c r="IH4" s="1000"/>
      <c r="II4" s="1000"/>
      <c r="IJ4" s="1000"/>
      <c r="IK4" s="1000"/>
      <c r="IL4" s="1000"/>
      <c r="IM4" s="1000"/>
      <c r="IN4" s="1000"/>
      <c r="IO4" s="1000"/>
      <c r="IP4" s="1000"/>
      <c r="IQ4" s="1000"/>
      <c r="IR4" s="1000"/>
      <c r="IS4" s="1000"/>
      <c r="IT4" s="1000"/>
      <c r="IU4" s="1000"/>
      <c r="IV4" s="1000"/>
      <c r="IW4" s="1000"/>
      <c r="IX4" s="1000"/>
      <c r="IY4" s="1000"/>
      <c r="IZ4" s="1000"/>
      <c r="JA4" s="1000"/>
      <c r="JB4" s="1000"/>
      <c r="JC4" s="1000"/>
      <c r="JD4" s="1000"/>
      <c r="JE4" s="1000"/>
      <c r="JF4" s="1000"/>
      <c r="JG4" s="1000"/>
      <c r="JH4" s="1000"/>
      <c r="JI4" s="1000"/>
    </row>
    <row r="5" spans="1:269" ht="21" customHeight="1">
      <c r="A5" s="1001" t="s">
        <v>223</v>
      </c>
      <c r="B5" s="1001"/>
      <c r="C5" s="1001"/>
      <c r="D5" s="1001"/>
      <c r="E5" s="1001"/>
      <c r="F5" s="1001"/>
      <c r="G5" s="1001"/>
      <c r="H5" s="1001"/>
      <c r="I5" s="1001"/>
      <c r="J5" s="1001"/>
      <c r="K5" s="1001"/>
      <c r="L5" s="1001"/>
      <c r="M5" s="1001"/>
      <c r="N5" s="1001"/>
      <c r="O5" s="1001"/>
      <c r="P5" s="1001"/>
      <c r="Q5" s="1001"/>
      <c r="R5" s="1001"/>
      <c r="S5" s="1001"/>
      <c r="T5" s="1001"/>
      <c r="U5" s="1001"/>
      <c r="V5" s="1001"/>
      <c r="W5" s="1001"/>
      <c r="X5" s="1001"/>
      <c r="Y5" s="1001"/>
      <c r="Z5" s="1001"/>
      <c r="AA5" s="1001"/>
      <c r="AB5" s="1001"/>
      <c r="AC5" s="1001"/>
      <c r="AD5" s="1001"/>
      <c r="AE5" s="1001"/>
      <c r="AF5" s="1001"/>
      <c r="AG5" s="1001"/>
      <c r="AH5" s="1001"/>
      <c r="AI5" s="1001"/>
      <c r="AJ5" s="1001"/>
      <c r="AK5" s="1001"/>
      <c r="AL5" s="1001"/>
      <c r="AM5" s="1001"/>
      <c r="AN5" s="1001"/>
      <c r="AO5" s="1001"/>
      <c r="AP5" s="1001"/>
      <c r="AQ5" s="1001"/>
      <c r="AR5" s="1001"/>
      <c r="AS5" s="1001"/>
      <c r="AT5" s="1001"/>
      <c r="AU5" s="1001"/>
      <c r="AV5" s="1001"/>
      <c r="AW5" s="1001"/>
      <c r="AX5" s="1001"/>
      <c r="AY5" s="1001"/>
      <c r="AZ5" s="1001"/>
      <c r="BA5" s="1001"/>
      <c r="BB5" s="1001"/>
      <c r="BC5" s="1001"/>
      <c r="BD5" s="1001"/>
      <c r="BE5" s="1001"/>
      <c r="BF5" s="1001"/>
      <c r="BG5" s="1001"/>
      <c r="BH5" s="1001"/>
      <c r="BI5" s="1001"/>
      <c r="BJ5" s="1001"/>
      <c r="BK5" s="1001"/>
      <c r="BL5" s="1001"/>
      <c r="BM5" s="1001"/>
      <c r="BN5" s="637"/>
      <c r="BO5" s="1045" t="s">
        <v>64</v>
      </c>
      <c r="BP5" s="1045"/>
      <c r="BQ5" s="1045"/>
      <c r="BR5" s="1045"/>
      <c r="BS5" s="1045"/>
      <c r="BT5" s="1045"/>
      <c r="BU5" s="1045"/>
      <c r="BV5" s="1045"/>
      <c r="BW5" s="1045"/>
      <c r="BX5" s="1045"/>
      <c r="BY5" s="1045"/>
      <c r="BZ5" s="1045"/>
      <c r="CA5" s="1045"/>
      <c r="CB5" s="1045"/>
      <c r="CC5" s="1045"/>
      <c r="CD5" s="1045"/>
      <c r="CE5" s="1045"/>
      <c r="CF5" s="1045"/>
      <c r="CG5" s="1045"/>
      <c r="CH5" s="1045"/>
      <c r="CI5" s="1045"/>
      <c r="CJ5" s="1045"/>
      <c r="CK5" s="1045"/>
      <c r="CL5" s="1045"/>
      <c r="CM5" s="1045"/>
      <c r="CN5" s="1045"/>
      <c r="CO5" s="1045"/>
      <c r="CP5" s="1045"/>
      <c r="CQ5" s="1045"/>
      <c r="CR5" s="1045"/>
      <c r="CS5" s="1045"/>
      <c r="CT5" s="1045"/>
      <c r="CU5" s="1045"/>
      <c r="CV5" s="1045"/>
      <c r="CW5" s="1045"/>
      <c r="CX5" s="1045"/>
      <c r="CY5" s="1045"/>
      <c r="CZ5" s="1045"/>
      <c r="DA5" s="1045"/>
      <c r="DB5" s="1045"/>
      <c r="DC5" s="1045"/>
      <c r="DD5" s="1045"/>
      <c r="DE5" s="1045"/>
      <c r="DF5" s="1045"/>
      <c r="DG5" s="1045"/>
      <c r="DH5" s="1045"/>
      <c r="DI5" s="1045"/>
      <c r="DJ5" s="1045"/>
      <c r="DK5" s="1045"/>
      <c r="DL5" s="1045"/>
      <c r="DM5" s="1045"/>
      <c r="DN5" s="1045"/>
      <c r="DO5" s="1045"/>
      <c r="DP5" s="1045"/>
      <c r="DQ5" s="1045"/>
      <c r="DR5" s="1045"/>
      <c r="DS5" s="1045"/>
      <c r="DT5" s="1045"/>
      <c r="DU5" s="1045"/>
      <c r="DV5" s="1045"/>
      <c r="DW5" s="1045"/>
      <c r="DX5" s="1045"/>
      <c r="DY5" s="1045"/>
      <c r="DZ5" s="1045"/>
      <c r="EA5" s="1045"/>
      <c r="EB5" s="1045"/>
      <c r="EC5" s="1045"/>
      <c r="ED5" s="1045"/>
      <c r="EE5" s="1045"/>
      <c r="EF5" s="1045"/>
      <c r="EG5" s="1045"/>
      <c r="EH5" s="1045"/>
      <c r="EI5" s="1001" t="s">
        <v>223</v>
      </c>
      <c r="EJ5" s="1001"/>
      <c r="EK5" s="1001"/>
      <c r="EL5" s="1001"/>
      <c r="EM5" s="1001"/>
      <c r="EN5" s="1001"/>
      <c r="EO5" s="1001"/>
      <c r="EP5" s="1001"/>
      <c r="EQ5" s="1001"/>
      <c r="ER5" s="1001"/>
      <c r="ES5" s="1001"/>
      <c r="ET5" s="1001"/>
      <c r="EU5" s="1001"/>
      <c r="EV5" s="1001"/>
      <c r="EW5" s="1001"/>
      <c r="EX5" s="1001"/>
      <c r="EY5" s="1001"/>
      <c r="EZ5" s="1001"/>
      <c r="FA5" s="1001"/>
      <c r="FB5" s="1001"/>
      <c r="FC5" s="1001"/>
      <c r="FD5" s="1001"/>
      <c r="FE5" s="1001"/>
      <c r="FF5" s="1001"/>
      <c r="FG5" s="1001"/>
      <c r="FH5" s="1001"/>
      <c r="FI5" s="1001"/>
      <c r="FJ5" s="1001"/>
      <c r="FK5" s="1001"/>
      <c r="FL5" s="1001"/>
      <c r="FM5" s="1001"/>
      <c r="FN5" s="1001"/>
      <c r="FO5" s="1001"/>
      <c r="FP5" s="1001"/>
      <c r="FQ5" s="1001"/>
      <c r="FR5" s="1001"/>
      <c r="FS5" s="1001"/>
      <c r="FT5" s="1001"/>
      <c r="FU5" s="1001"/>
      <c r="FV5" s="1001"/>
      <c r="FW5" s="1001"/>
      <c r="FX5" s="1001"/>
      <c r="FY5" s="1001"/>
      <c r="FZ5" s="1001"/>
      <c r="GA5" s="1001"/>
      <c r="GB5" s="1001"/>
      <c r="GC5" s="1001"/>
      <c r="GD5" s="1001"/>
      <c r="GE5" s="1001"/>
      <c r="GF5" s="1001"/>
      <c r="GG5" s="1001"/>
      <c r="GH5" s="1001"/>
      <c r="GI5" s="1001"/>
      <c r="GJ5" s="1001"/>
      <c r="GK5" s="1001"/>
      <c r="GL5" s="1001"/>
      <c r="GM5" s="1001"/>
      <c r="GN5" s="1001"/>
      <c r="GO5" s="1001"/>
      <c r="GP5" s="1001"/>
      <c r="GQ5" s="1001"/>
      <c r="GR5" s="1001"/>
      <c r="GS5" s="1001"/>
      <c r="GT5" s="1001"/>
      <c r="GU5" s="1001"/>
      <c r="GW5" s="1001" t="s">
        <v>223</v>
      </c>
      <c r="GX5" s="1001"/>
      <c r="GY5" s="1001"/>
      <c r="GZ5" s="1001"/>
      <c r="HA5" s="1001"/>
      <c r="HB5" s="1001"/>
      <c r="HC5" s="1001"/>
      <c r="HD5" s="1001"/>
      <c r="HE5" s="1001"/>
      <c r="HF5" s="1001"/>
      <c r="HG5" s="1001"/>
      <c r="HH5" s="1001"/>
      <c r="HI5" s="1001"/>
      <c r="HJ5" s="1001"/>
      <c r="HK5" s="1001"/>
      <c r="HL5" s="1001"/>
      <c r="HM5" s="1001"/>
      <c r="HN5" s="1001"/>
      <c r="HO5" s="1001"/>
      <c r="HP5" s="1001"/>
      <c r="HQ5" s="1001"/>
      <c r="HR5" s="1001"/>
      <c r="HS5" s="1001"/>
      <c r="HT5" s="1001"/>
      <c r="HU5" s="1001"/>
      <c r="HV5" s="1001"/>
      <c r="HW5" s="1001"/>
      <c r="HX5" s="1001"/>
      <c r="HY5" s="1001"/>
      <c r="HZ5" s="1001"/>
      <c r="IA5" s="1001"/>
      <c r="IB5" s="1001"/>
      <c r="IC5" s="1001"/>
      <c r="ID5" s="1001"/>
      <c r="IE5" s="1001"/>
      <c r="IF5" s="1001"/>
      <c r="IG5" s="1001"/>
      <c r="IH5" s="1001"/>
      <c r="II5" s="1001"/>
      <c r="IJ5" s="1001"/>
      <c r="IK5" s="1001"/>
      <c r="IL5" s="1001"/>
      <c r="IM5" s="1001"/>
      <c r="IN5" s="1001"/>
      <c r="IO5" s="1001"/>
      <c r="IP5" s="1001"/>
      <c r="IQ5" s="1001"/>
      <c r="IR5" s="1001"/>
      <c r="IS5" s="1001"/>
      <c r="IT5" s="1001"/>
      <c r="IU5" s="1001"/>
      <c r="IV5" s="1001"/>
      <c r="IW5" s="1001"/>
      <c r="IX5" s="1001"/>
      <c r="IY5" s="1001"/>
      <c r="IZ5" s="1001"/>
      <c r="JA5" s="1001"/>
      <c r="JB5" s="1001"/>
      <c r="JC5" s="1001"/>
      <c r="JD5" s="1001"/>
      <c r="JE5" s="1001"/>
      <c r="JF5" s="1001"/>
      <c r="JG5" s="1001"/>
      <c r="JH5" s="1001"/>
      <c r="JI5" s="1001"/>
    </row>
    <row r="6" spans="1:269" ht="21" customHeight="1">
      <c r="A6" s="1001" t="str">
        <f>IF($AM$2="","ชั้น.........................................ปีการศึกษา....................",CONCATENATE("  ชั้นประถมศึกษาปีที่ 1/",'01.ข้อมูลเบื้องต้น'!N2,"  ปีการศึกษา ",'01.ข้อมูลเบื้องต้น'!K2))</f>
        <v xml:space="preserve">  ชั้นประถมศึกษาปีที่ 1/  ปีการศึกษา 2568</v>
      </c>
      <c r="B6" s="1001"/>
      <c r="C6" s="1001"/>
      <c r="D6" s="1001"/>
      <c r="E6" s="1001"/>
      <c r="F6" s="1001"/>
      <c r="G6" s="1001"/>
      <c r="H6" s="1001"/>
      <c r="I6" s="1001"/>
      <c r="J6" s="1001"/>
      <c r="K6" s="1001"/>
      <c r="L6" s="1001"/>
      <c r="M6" s="1001"/>
      <c r="N6" s="1001"/>
      <c r="O6" s="1001"/>
      <c r="P6" s="1001"/>
      <c r="Q6" s="1001"/>
      <c r="R6" s="1001"/>
      <c r="S6" s="1001"/>
      <c r="T6" s="1001"/>
      <c r="U6" s="1001"/>
      <c r="V6" s="1001"/>
      <c r="W6" s="1001"/>
      <c r="X6" s="1001"/>
      <c r="Y6" s="1001"/>
      <c r="Z6" s="1001"/>
      <c r="AA6" s="1001"/>
      <c r="AB6" s="1001"/>
      <c r="AC6" s="1001"/>
      <c r="AD6" s="1001"/>
      <c r="AE6" s="1001"/>
      <c r="AF6" s="1001"/>
      <c r="AG6" s="1001"/>
      <c r="AH6" s="1001"/>
      <c r="AI6" s="1001"/>
      <c r="AJ6" s="1001"/>
      <c r="AK6" s="1001"/>
      <c r="AL6" s="1001"/>
      <c r="AM6" s="1001"/>
      <c r="AN6" s="1001"/>
      <c r="AO6" s="1001"/>
      <c r="AP6" s="1001"/>
      <c r="AQ6" s="1001"/>
      <c r="AR6" s="1001"/>
      <c r="AS6" s="1001"/>
      <c r="AT6" s="1001"/>
      <c r="AU6" s="1001"/>
      <c r="AV6" s="1001"/>
      <c r="AW6" s="1001"/>
      <c r="AX6" s="1001"/>
      <c r="AY6" s="1001"/>
      <c r="AZ6" s="1001"/>
      <c r="BA6" s="1001"/>
      <c r="BB6" s="1001"/>
      <c r="BC6" s="1001"/>
      <c r="BD6" s="1001"/>
      <c r="BE6" s="1001"/>
      <c r="BF6" s="1001"/>
      <c r="BG6" s="1001"/>
      <c r="BH6" s="1001"/>
      <c r="BI6" s="1001"/>
      <c r="BJ6" s="1001"/>
      <c r="BK6" s="1001"/>
      <c r="BL6" s="1001"/>
      <c r="BM6" s="1001"/>
      <c r="BN6" s="637"/>
      <c r="BO6" s="1045" t="str">
        <f>IF($AM$2="","ชั้น.........................................ปีการศึกษา....................",CONCATENATE("  ชั้น",'01.ข้อมูลเบื้องต้น'!H2,"  ปีการศึกษา ",'01.ข้อมูลเบื้องต้น'!K2))</f>
        <v xml:space="preserve">  ชั้น  ปีการศึกษา 2568</v>
      </c>
      <c r="BP6" s="1045"/>
      <c r="BQ6" s="1045"/>
      <c r="BR6" s="1045"/>
      <c r="BS6" s="1045"/>
      <c r="BT6" s="1045"/>
      <c r="BU6" s="1045"/>
      <c r="BV6" s="1045"/>
      <c r="BW6" s="1045"/>
      <c r="BX6" s="1045"/>
      <c r="BY6" s="1045"/>
      <c r="BZ6" s="1045"/>
      <c r="CA6" s="1045"/>
      <c r="CB6" s="1045"/>
      <c r="CC6" s="1045"/>
      <c r="CD6" s="1045"/>
      <c r="CE6" s="1045"/>
      <c r="CF6" s="1045"/>
      <c r="CG6" s="1045"/>
      <c r="CH6" s="1045"/>
      <c r="CI6" s="1045"/>
      <c r="CJ6" s="1045"/>
      <c r="CK6" s="1045"/>
      <c r="CL6" s="1045"/>
      <c r="CM6" s="1045"/>
      <c r="CN6" s="1045"/>
      <c r="CO6" s="1045"/>
      <c r="CP6" s="1045"/>
      <c r="CQ6" s="1045"/>
      <c r="CR6" s="1045"/>
      <c r="CS6" s="1045"/>
      <c r="CT6" s="1045"/>
      <c r="CU6" s="1045"/>
      <c r="CV6" s="1045"/>
      <c r="CW6" s="1045"/>
      <c r="CX6" s="1045"/>
      <c r="CY6" s="1045"/>
      <c r="CZ6" s="1045"/>
      <c r="DA6" s="1045"/>
      <c r="DB6" s="1045"/>
      <c r="DC6" s="1045"/>
      <c r="DD6" s="1045"/>
      <c r="DE6" s="1045"/>
      <c r="DF6" s="1045"/>
      <c r="DG6" s="1045"/>
      <c r="DH6" s="1045"/>
      <c r="DI6" s="1045"/>
      <c r="DJ6" s="1045"/>
      <c r="DK6" s="1045"/>
      <c r="DL6" s="1045"/>
      <c r="DM6" s="1045"/>
      <c r="DN6" s="1045"/>
      <c r="DO6" s="1045"/>
      <c r="DP6" s="1045"/>
      <c r="DQ6" s="1045"/>
      <c r="DR6" s="1045"/>
      <c r="DS6" s="1045"/>
      <c r="DT6" s="1045"/>
      <c r="DU6" s="1045"/>
      <c r="DV6" s="1045"/>
      <c r="DW6" s="1045"/>
      <c r="DX6" s="1045"/>
      <c r="DY6" s="1045"/>
      <c r="DZ6" s="1045"/>
      <c r="EA6" s="1045"/>
      <c r="EB6" s="1045"/>
      <c r="EC6" s="1045"/>
      <c r="ED6" s="1045"/>
      <c r="EE6" s="1045"/>
      <c r="EF6" s="1045"/>
      <c r="EG6" s="1045"/>
      <c r="EH6" s="1045"/>
      <c r="EI6" s="1001" t="str">
        <f>IF($AM$2="","ชั้น.........................................ปีการศึกษา....................",CONCATENATE("  ชั้นประถมศึกษาปีที่ 2/",'01.ข้อมูลเบื้องต้น'!N2,"  ปีการศึกษา ",'01.ข้อมูลเบื้องต้น'!K2))</f>
        <v xml:space="preserve">  ชั้นประถมศึกษาปีที่ 2/  ปีการศึกษา 2568</v>
      </c>
      <c r="EJ6" s="1001"/>
      <c r="EK6" s="1001"/>
      <c r="EL6" s="1001"/>
      <c r="EM6" s="1001"/>
      <c r="EN6" s="1001"/>
      <c r="EO6" s="1001"/>
      <c r="EP6" s="1001"/>
      <c r="EQ6" s="1001"/>
      <c r="ER6" s="1001"/>
      <c r="ES6" s="1001"/>
      <c r="ET6" s="1001"/>
      <c r="EU6" s="1001"/>
      <c r="EV6" s="1001"/>
      <c r="EW6" s="1001"/>
      <c r="EX6" s="1001"/>
      <c r="EY6" s="1001"/>
      <c r="EZ6" s="1001"/>
      <c r="FA6" s="1001"/>
      <c r="FB6" s="1001"/>
      <c r="FC6" s="1001"/>
      <c r="FD6" s="1001"/>
      <c r="FE6" s="1001"/>
      <c r="FF6" s="1001"/>
      <c r="FG6" s="1001"/>
      <c r="FH6" s="1001"/>
      <c r="FI6" s="1001"/>
      <c r="FJ6" s="1001"/>
      <c r="FK6" s="1001"/>
      <c r="FL6" s="1001"/>
      <c r="FM6" s="1001"/>
      <c r="FN6" s="1001"/>
      <c r="FO6" s="1001"/>
      <c r="FP6" s="1001"/>
      <c r="FQ6" s="1001"/>
      <c r="FR6" s="1001"/>
      <c r="FS6" s="1001"/>
      <c r="FT6" s="1001"/>
      <c r="FU6" s="1001"/>
      <c r="FV6" s="1001"/>
      <c r="FW6" s="1001"/>
      <c r="FX6" s="1001"/>
      <c r="FY6" s="1001"/>
      <c r="FZ6" s="1001"/>
      <c r="GA6" s="1001"/>
      <c r="GB6" s="1001"/>
      <c r="GC6" s="1001"/>
      <c r="GD6" s="1001"/>
      <c r="GE6" s="1001"/>
      <c r="GF6" s="1001"/>
      <c r="GG6" s="1001"/>
      <c r="GH6" s="1001"/>
      <c r="GI6" s="1001"/>
      <c r="GJ6" s="1001"/>
      <c r="GK6" s="1001"/>
      <c r="GL6" s="1001"/>
      <c r="GM6" s="1001"/>
      <c r="GN6" s="1001"/>
      <c r="GO6" s="1001"/>
      <c r="GP6" s="1001"/>
      <c r="GQ6" s="1001"/>
      <c r="GR6" s="1001"/>
      <c r="GS6" s="1001"/>
      <c r="GT6" s="1001"/>
      <c r="GU6" s="1001"/>
      <c r="GW6" s="1001" t="str">
        <f>IF($AM$2="","ชั้น.........................................ปีการศึกษา....................",CONCATENATE("  ชั้นประถมศึกษาปีที่ 3/",'01.ข้อมูลเบื้องต้น'!N2,"  ปีการศึกษา ",'01.ข้อมูลเบื้องต้น'!K2))</f>
        <v xml:space="preserve">  ชั้นประถมศึกษาปีที่ 3/  ปีการศึกษา 2568</v>
      </c>
      <c r="GX6" s="1001"/>
      <c r="GY6" s="1001"/>
      <c r="GZ6" s="1001"/>
      <c r="HA6" s="1001"/>
      <c r="HB6" s="1001"/>
      <c r="HC6" s="1001"/>
      <c r="HD6" s="1001"/>
      <c r="HE6" s="1001"/>
      <c r="HF6" s="1001"/>
      <c r="HG6" s="1001"/>
      <c r="HH6" s="1001"/>
      <c r="HI6" s="1001"/>
      <c r="HJ6" s="1001"/>
      <c r="HK6" s="1001"/>
      <c r="HL6" s="1001"/>
      <c r="HM6" s="1001"/>
      <c r="HN6" s="1001"/>
      <c r="HO6" s="1001"/>
      <c r="HP6" s="1001"/>
      <c r="HQ6" s="1001"/>
      <c r="HR6" s="1001"/>
      <c r="HS6" s="1001"/>
      <c r="HT6" s="1001"/>
      <c r="HU6" s="1001"/>
      <c r="HV6" s="1001"/>
      <c r="HW6" s="1001"/>
      <c r="HX6" s="1001"/>
      <c r="HY6" s="1001"/>
      <c r="HZ6" s="1001"/>
      <c r="IA6" s="1001"/>
      <c r="IB6" s="1001"/>
      <c r="IC6" s="1001"/>
      <c r="ID6" s="1001"/>
      <c r="IE6" s="1001"/>
      <c r="IF6" s="1001"/>
      <c r="IG6" s="1001"/>
      <c r="IH6" s="1001"/>
      <c r="II6" s="1001"/>
      <c r="IJ6" s="1001"/>
      <c r="IK6" s="1001"/>
      <c r="IL6" s="1001"/>
      <c r="IM6" s="1001"/>
      <c r="IN6" s="1001"/>
      <c r="IO6" s="1001"/>
      <c r="IP6" s="1001"/>
      <c r="IQ6" s="1001"/>
      <c r="IR6" s="1001"/>
      <c r="IS6" s="1001"/>
      <c r="IT6" s="1001"/>
      <c r="IU6" s="1001"/>
      <c r="IV6" s="1001"/>
      <c r="IW6" s="1001"/>
      <c r="IX6" s="1001"/>
      <c r="IY6" s="1001"/>
      <c r="IZ6" s="1001"/>
      <c r="JA6" s="1001"/>
      <c r="JB6" s="1001"/>
      <c r="JC6" s="1001"/>
      <c r="JD6" s="1001"/>
      <c r="JE6" s="1001"/>
      <c r="JF6" s="1001"/>
      <c r="JG6" s="1001"/>
      <c r="JH6" s="1001"/>
      <c r="JI6" s="1001"/>
    </row>
    <row r="7" spans="1:269" ht="7.2" customHeight="1">
      <c r="A7" s="636"/>
      <c r="B7" s="636"/>
      <c r="C7" s="636"/>
      <c r="D7" s="636"/>
      <c r="E7" s="636"/>
      <c r="F7" s="636"/>
      <c r="G7" s="636"/>
      <c r="H7" s="636"/>
      <c r="I7" s="636"/>
      <c r="J7" s="636"/>
      <c r="K7" s="636"/>
      <c r="L7" s="636"/>
      <c r="M7" s="636"/>
      <c r="N7" s="636"/>
      <c r="O7" s="636"/>
      <c r="P7" s="636"/>
      <c r="Q7" s="636"/>
      <c r="R7" s="636"/>
      <c r="S7" s="636"/>
      <c r="T7" s="636"/>
      <c r="U7" s="636"/>
      <c r="V7" s="636"/>
      <c r="W7" s="636"/>
      <c r="X7" s="636"/>
      <c r="Y7" s="636"/>
      <c r="Z7" s="636"/>
      <c r="AA7" s="636"/>
      <c r="AB7" s="636"/>
      <c r="AC7" s="636"/>
      <c r="AD7" s="636"/>
      <c r="AE7" s="636"/>
      <c r="AF7" s="636"/>
      <c r="AG7" s="636"/>
      <c r="AH7" s="636"/>
      <c r="AI7" s="636"/>
      <c r="AJ7" s="636"/>
      <c r="AK7" s="636"/>
      <c r="AL7" s="636"/>
      <c r="AM7" s="636"/>
      <c r="AN7" s="636"/>
      <c r="AO7" s="636"/>
      <c r="AP7" s="636"/>
      <c r="AQ7" s="636"/>
      <c r="AR7" s="636"/>
      <c r="AS7" s="636"/>
      <c r="AT7" s="636"/>
      <c r="AU7" s="636"/>
      <c r="AV7" s="636"/>
      <c r="AW7" s="636"/>
      <c r="AX7" s="636"/>
      <c r="AY7" s="636"/>
      <c r="AZ7" s="636"/>
      <c r="BA7" s="636"/>
      <c r="BB7" s="636"/>
      <c r="BC7" s="636"/>
      <c r="BD7" s="636"/>
      <c r="BE7" s="636"/>
      <c r="BF7" s="636"/>
      <c r="BG7" s="636"/>
      <c r="BH7" s="636"/>
      <c r="BI7" s="636"/>
      <c r="BJ7" s="636"/>
      <c r="BK7" s="636"/>
      <c r="BL7" s="636"/>
      <c r="BM7" s="636"/>
      <c r="BN7" s="637"/>
      <c r="BO7" s="1045"/>
      <c r="BP7" s="1045"/>
      <c r="BQ7" s="1045"/>
      <c r="BR7" s="1045"/>
      <c r="BS7" s="1045"/>
      <c r="BT7" s="1045"/>
      <c r="BU7" s="1045"/>
      <c r="BV7" s="1045"/>
      <c r="BW7" s="1045"/>
      <c r="BX7" s="1045"/>
      <c r="BY7" s="1045"/>
      <c r="BZ7" s="1045"/>
      <c r="CA7" s="1045"/>
      <c r="CB7" s="1045"/>
      <c r="CC7" s="1045"/>
      <c r="CD7" s="1045"/>
      <c r="CE7" s="1045"/>
      <c r="CF7" s="1045"/>
      <c r="CG7" s="1045"/>
      <c r="CH7" s="1045"/>
      <c r="CI7" s="1045"/>
      <c r="CJ7" s="1045"/>
      <c r="CK7" s="1045"/>
      <c r="CL7" s="1045"/>
      <c r="CM7" s="1045"/>
      <c r="CN7" s="1045"/>
      <c r="CO7" s="1045"/>
      <c r="CP7" s="1045"/>
      <c r="CQ7" s="1045"/>
      <c r="CR7" s="1045"/>
      <c r="CS7" s="1045"/>
      <c r="CT7" s="1045"/>
      <c r="CU7" s="1045"/>
      <c r="CV7" s="1045"/>
      <c r="CW7" s="1045"/>
      <c r="CX7" s="1045"/>
      <c r="CY7" s="1045"/>
      <c r="CZ7" s="1045"/>
      <c r="DA7" s="1045"/>
      <c r="DB7" s="1045"/>
      <c r="DC7" s="1045"/>
      <c r="DD7" s="1045"/>
      <c r="DE7" s="1045"/>
      <c r="DF7" s="1045"/>
      <c r="DG7" s="1045"/>
      <c r="DH7" s="1045"/>
      <c r="DI7" s="1045"/>
      <c r="DJ7" s="1045"/>
      <c r="DK7" s="1045"/>
      <c r="DL7" s="1045"/>
      <c r="DM7" s="1045"/>
      <c r="DN7" s="1045"/>
      <c r="DO7" s="1045"/>
      <c r="DP7" s="1045"/>
      <c r="DQ7" s="1045"/>
      <c r="DR7" s="1045"/>
      <c r="DS7" s="1045"/>
      <c r="DT7" s="1045"/>
      <c r="DU7" s="1045"/>
      <c r="DV7" s="1045"/>
      <c r="DW7" s="1045"/>
      <c r="DX7" s="1045"/>
      <c r="DY7" s="1045"/>
      <c r="DZ7" s="1045"/>
      <c r="EA7" s="1045"/>
      <c r="EB7" s="1045"/>
      <c r="EC7" s="1045"/>
      <c r="ED7" s="1045"/>
      <c r="EE7" s="1045"/>
      <c r="EF7" s="1045"/>
      <c r="EG7" s="1045"/>
      <c r="EH7" s="1045"/>
      <c r="EI7" s="636"/>
      <c r="EJ7" s="636"/>
      <c r="EK7" s="636"/>
      <c r="EL7" s="636"/>
      <c r="EM7" s="636"/>
      <c r="EN7" s="636"/>
      <c r="EO7" s="636"/>
      <c r="EP7" s="636"/>
      <c r="EQ7" s="636"/>
      <c r="ER7" s="636"/>
      <c r="ES7" s="636"/>
      <c r="ET7" s="636"/>
      <c r="EU7" s="636"/>
      <c r="EV7" s="636"/>
      <c r="EW7" s="636"/>
      <c r="EX7" s="636"/>
      <c r="EY7" s="636"/>
      <c r="EZ7" s="636"/>
      <c r="FA7" s="636"/>
      <c r="FB7" s="636"/>
      <c r="FC7" s="636"/>
      <c r="FD7" s="636"/>
      <c r="FE7" s="636"/>
      <c r="FF7" s="636"/>
      <c r="FG7" s="636"/>
      <c r="FH7" s="636"/>
      <c r="FI7" s="636"/>
      <c r="FJ7" s="636"/>
      <c r="FK7" s="636"/>
      <c r="FL7" s="636"/>
      <c r="FM7" s="636"/>
      <c r="FN7" s="636"/>
      <c r="FO7" s="636"/>
      <c r="FP7" s="636"/>
      <c r="FQ7" s="636"/>
      <c r="FR7" s="636"/>
      <c r="FS7" s="636"/>
      <c r="FT7" s="636"/>
      <c r="FU7" s="636"/>
      <c r="FV7" s="636"/>
      <c r="FW7" s="636"/>
      <c r="FX7" s="636"/>
      <c r="FY7" s="636"/>
      <c r="FZ7" s="636"/>
      <c r="GA7" s="636"/>
      <c r="GB7" s="636"/>
      <c r="GC7" s="636"/>
      <c r="GD7" s="636"/>
      <c r="GE7" s="636"/>
      <c r="GF7" s="636"/>
      <c r="GG7" s="636"/>
      <c r="GH7" s="636"/>
      <c r="GI7" s="636"/>
      <c r="GJ7" s="636"/>
      <c r="GK7" s="636"/>
      <c r="GL7" s="636"/>
      <c r="GM7" s="636"/>
      <c r="GN7" s="636"/>
      <c r="GO7" s="636"/>
      <c r="GP7" s="636"/>
      <c r="GQ7" s="636"/>
      <c r="GR7" s="636"/>
      <c r="GS7" s="636"/>
      <c r="GT7" s="636"/>
      <c r="GU7" s="636"/>
      <c r="GW7" s="636"/>
      <c r="GX7" s="636"/>
      <c r="GY7" s="636"/>
      <c r="GZ7" s="636"/>
      <c r="HA7" s="636"/>
      <c r="HB7" s="636"/>
      <c r="HC7" s="636"/>
      <c r="HD7" s="636"/>
      <c r="HE7" s="636"/>
      <c r="HF7" s="636"/>
      <c r="HG7" s="636"/>
      <c r="HH7" s="636"/>
      <c r="HI7" s="636"/>
      <c r="HJ7" s="636"/>
      <c r="HK7" s="636"/>
      <c r="HL7" s="636"/>
      <c r="HM7" s="636"/>
      <c r="HN7" s="636"/>
      <c r="HO7" s="636"/>
      <c r="HP7" s="636"/>
      <c r="HQ7" s="636"/>
      <c r="HR7" s="636"/>
      <c r="HS7" s="636"/>
      <c r="HT7" s="636"/>
      <c r="HU7" s="636"/>
      <c r="HV7" s="636"/>
      <c r="HW7" s="636"/>
      <c r="HX7" s="636"/>
      <c r="HY7" s="636"/>
      <c r="HZ7" s="636"/>
      <c r="IA7" s="636"/>
      <c r="IB7" s="636"/>
      <c r="IC7" s="636"/>
      <c r="ID7" s="636"/>
      <c r="IE7" s="636"/>
      <c r="IF7" s="636"/>
      <c r="IG7" s="636"/>
      <c r="IH7" s="636"/>
      <c r="II7" s="636"/>
      <c r="IJ7" s="636"/>
      <c r="IK7" s="636"/>
      <c r="IL7" s="636"/>
      <c r="IM7" s="636"/>
      <c r="IN7" s="636"/>
      <c r="IO7" s="636"/>
      <c r="IP7" s="636"/>
      <c r="IQ7" s="636"/>
      <c r="IR7" s="636"/>
      <c r="IS7" s="636"/>
      <c r="IT7" s="636"/>
      <c r="IU7" s="636"/>
      <c r="IV7" s="636"/>
      <c r="IW7" s="636"/>
      <c r="IX7" s="636"/>
      <c r="IY7" s="636"/>
      <c r="IZ7" s="636"/>
      <c r="JA7" s="636"/>
      <c r="JB7" s="636"/>
      <c r="JC7" s="636"/>
      <c r="JD7" s="636"/>
      <c r="JE7" s="636"/>
      <c r="JF7" s="636"/>
      <c r="JG7" s="636"/>
      <c r="JH7" s="636"/>
      <c r="JI7" s="636"/>
    </row>
    <row r="8" spans="1:269">
      <c r="A8" s="1001" t="str">
        <f>IF($AF$13="","ชื่อ.......................................................................เลขประจำตัว...................เลขที่.............",CONCATENATE("ชื่อ  ",VLOOKUP($AM$2,'2.ชื่อนักเรียน'!$A$11:$R$55,3),"   ",VLOOKUP($AM$2,'2.ชื่อนักเรียน'!$A$11:$R$55,4),"        เลขประจำตัว  ",VLOOKUP($AM$2,'2.ชื่อนักเรียน'!$A$11:$R$55,2),"       เลขที่  ",VLOOKUP($AM$2,'2.ชื่อนักเรียน'!$A$11:$R$55,1)))</f>
        <v>ชื่อ.......................................................................เลขประจำตัว...................เลขที่.............</v>
      </c>
      <c r="B8" s="1001"/>
      <c r="C8" s="1001"/>
      <c r="D8" s="1001"/>
      <c r="E8" s="1001"/>
      <c r="F8" s="1001"/>
      <c r="G8" s="1001"/>
      <c r="H8" s="1001"/>
      <c r="I8" s="1001"/>
      <c r="J8" s="1001"/>
      <c r="K8" s="1001"/>
      <c r="L8" s="1001"/>
      <c r="M8" s="1001"/>
      <c r="N8" s="1001"/>
      <c r="O8" s="1001"/>
      <c r="P8" s="1001"/>
      <c r="Q8" s="1001"/>
      <c r="R8" s="1001"/>
      <c r="S8" s="1001"/>
      <c r="T8" s="1001"/>
      <c r="U8" s="1001"/>
      <c r="V8" s="1001"/>
      <c r="W8" s="1001"/>
      <c r="X8" s="1001"/>
      <c r="Y8" s="1001"/>
      <c r="Z8" s="1001"/>
      <c r="AA8" s="1001"/>
      <c r="AB8" s="1001"/>
      <c r="AC8" s="1001"/>
      <c r="AD8" s="1001"/>
      <c r="AE8" s="1001"/>
      <c r="AF8" s="1001"/>
      <c r="AG8" s="1001"/>
      <c r="AH8" s="1001"/>
      <c r="AI8" s="1001"/>
      <c r="AJ8" s="1001"/>
      <c r="AK8" s="1001"/>
      <c r="AL8" s="1001"/>
      <c r="AM8" s="1001"/>
      <c r="AN8" s="1001"/>
      <c r="AO8" s="1001"/>
      <c r="AP8" s="1001"/>
      <c r="AQ8" s="1001"/>
      <c r="AR8" s="1001"/>
      <c r="AS8" s="1001"/>
      <c r="AT8" s="1001"/>
      <c r="AU8" s="1001"/>
      <c r="AV8" s="1001"/>
      <c r="AW8" s="1001"/>
      <c r="AX8" s="1001"/>
      <c r="AY8" s="1001"/>
      <c r="AZ8" s="1001"/>
      <c r="BA8" s="1001"/>
      <c r="BB8" s="1001"/>
      <c r="BC8" s="1001"/>
      <c r="BD8" s="1001"/>
      <c r="BE8" s="1001"/>
      <c r="BF8" s="1001"/>
      <c r="BG8" s="1001"/>
      <c r="BH8" s="1001"/>
      <c r="BI8" s="1001"/>
      <c r="BJ8" s="1001"/>
      <c r="BK8" s="1001"/>
      <c r="BL8" s="1001"/>
      <c r="BM8" s="1001"/>
      <c r="BN8" s="637"/>
      <c r="BO8" s="1045" t="str">
        <f>IF($AF$13="","ชื่อ.......................................................................เลขประจำตัว...................เลขที่.............",CONCATENATE("ชื่อ  ",VLOOKUP($AM$2,'2.ชื่อนักเรียน'!A11:R55,3),"   ",VLOOKUP($AM$2,'2.ชื่อนักเรียน'!A11:R55,4),"        เลขประจำตัว  ",VLOOKUP($AM$2,'2.ชื่อนักเรียน'!A11:R55,2),"       เลขที่  ",VLOOKUP($AM$2,'2.ชื่อนักเรียน'!A11:R55,1)))</f>
        <v>ชื่อ.......................................................................เลขประจำตัว...................เลขที่.............</v>
      </c>
      <c r="BP8" s="1045"/>
      <c r="BQ8" s="1045"/>
      <c r="BR8" s="1045"/>
      <c r="BS8" s="1045"/>
      <c r="BT8" s="1045"/>
      <c r="BU8" s="1045"/>
      <c r="BV8" s="1045"/>
      <c r="BW8" s="1045"/>
      <c r="BX8" s="1045"/>
      <c r="BY8" s="1045"/>
      <c r="BZ8" s="1045"/>
      <c r="CA8" s="1045"/>
      <c r="CB8" s="1045"/>
      <c r="CC8" s="1045"/>
      <c r="CD8" s="1045"/>
      <c r="CE8" s="1045"/>
      <c r="CF8" s="1045"/>
      <c r="CG8" s="1045"/>
      <c r="CH8" s="1045"/>
      <c r="CI8" s="1045"/>
      <c r="CJ8" s="1045"/>
      <c r="CK8" s="1045"/>
      <c r="CL8" s="1045"/>
      <c r="CM8" s="1045"/>
      <c r="CN8" s="1045"/>
      <c r="CO8" s="1045"/>
      <c r="CP8" s="1045"/>
      <c r="CQ8" s="1045"/>
      <c r="CR8" s="1045"/>
      <c r="CS8" s="1045"/>
      <c r="CT8" s="1045"/>
      <c r="CU8" s="1045"/>
      <c r="CV8" s="1045"/>
      <c r="CW8" s="1045"/>
      <c r="CX8" s="1045"/>
      <c r="CY8" s="1045"/>
      <c r="CZ8" s="1045"/>
      <c r="DA8" s="1045"/>
      <c r="DB8" s="1045"/>
      <c r="DC8" s="1045"/>
      <c r="DD8" s="1045"/>
      <c r="DE8" s="1045"/>
      <c r="DF8" s="1045"/>
      <c r="DG8" s="1045"/>
      <c r="DH8" s="1045"/>
      <c r="DI8" s="1045"/>
      <c r="DJ8" s="1045"/>
      <c r="DK8" s="1045"/>
      <c r="DL8" s="1045"/>
      <c r="DM8" s="1045"/>
      <c r="DN8" s="1045"/>
      <c r="DO8" s="1045"/>
      <c r="DP8" s="1045"/>
      <c r="DQ8" s="1045"/>
      <c r="DR8" s="1045"/>
      <c r="DS8" s="1045"/>
      <c r="DT8" s="1045"/>
      <c r="DU8" s="1045"/>
      <c r="DV8" s="1045"/>
      <c r="DW8" s="1045"/>
      <c r="DX8" s="1045"/>
      <c r="DY8" s="1045"/>
      <c r="DZ8" s="1045"/>
      <c r="EA8" s="1045"/>
      <c r="EB8" s="1045"/>
      <c r="EC8" s="1045"/>
      <c r="ED8" s="1045"/>
      <c r="EE8" s="1045"/>
      <c r="EF8" s="1045"/>
      <c r="EG8" s="1045"/>
      <c r="EH8" s="1045"/>
      <c r="EI8" s="1001" t="str">
        <f>IF($FN$13="","ชื่อ.......................................................................เลขประจำตัว...................เลขที่.............",CONCATENATE("ชื่อ  ",VLOOKUP($AM$2,'2.ชื่อนักเรียน'!$A$11:$R$55,3),"   ",VLOOKUP($AM$2,'2.ชื่อนักเรียน'!$A$11:$R$55,4),"        เลขประจำตัว  ",VLOOKUP($AM$2,'2.ชื่อนักเรียน'!$A$11:$R$55,2),"       เลขที่  ",VLOOKUP($AM$2,'2.ชื่อนักเรียน'!$A$11:$R$55,1)))</f>
        <v>ชื่อ.......................................................................เลขประจำตัว...................เลขที่.............</v>
      </c>
      <c r="EJ8" s="1001"/>
      <c r="EK8" s="1001"/>
      <c r="EL8" s="1001"/>
      <c r="EM8" s="1001"/>
      <c r="EN8" s="1001"/>
      <c r="EO8" s="1001"/>
      <c r="EP8" s="1001"/>
      <c r="EQ8" s="1001"/>
      <c r="ER8" s="1001"/>
      <c r="ES8" s="1001"/>
      <c r="ET8" s="1001"/>
      <c r="EU8" s="1001"/>
      <c r="EV8" s="1001"/>
      <c r="EW8" s="1001"/>
      <c r="EX8" s="1001"/>
      <c r="EY8" s="1001"/>
      <c r="EZ8" s="1001"/>
      <c r="FA8" s="1001"/>
      <c r="FB8" s="1001"/>
      <c r="FC8" s="1001"/>
      <c r="FD8" s="1001"/>
      <c r="FE8" s="1001"/>
      <c r="FF8" s="1001"/>
      <c r="FG8" s="1001"/>
      <c r="FH8" s="1001"/>
      <c r="FI8" s="1001"/>
      <c r="FJ8" s="1001"/>
      <c r="FK8" s="1001"/>
      <c r="FL8" s="1001"/>
      <c r="FM8" s="1001"/>
      <c r="FN8" s="1001"/>
      <c r="FO8" s="1001"/>
      <c r="FP8" s="1001"/>
      <c r="FQ8" s="1001"/>
      <c r="FR8" s="1001"/>
      <c r="FS8" s="1001"/>
      <c r="FT8" s="1001"/>
      <c r="FU8" s="1001"/>
      <c r="FV8" s="1001"/>
      <c r="FW8" s="1001"/>
      <c r="FX8" s="1001"/>
      <c r="FY8" s="1001"/>
      <c r="FZ8" s="1001"/>
      <c r="GA8" s="1001"/>
      <c r="GB8" s="1001"/>
      <c r="GC8" s="1001"/>
      <c r="GD8" s="1001"/>
      <c r="GE8" s="1001"/>
      <c r="GF8" s="1001"/>
      <c r="GG8" s="1001"/>
      <c r="GH8" s="1001"/>
      <c r="GI8" s="1001"/>
      <c r="GJ8" s="1001"/>
      <c r="GK8" s="1001"/>
      <c r="GL8" s="1001"/>
      <c r="GM8" s="1001"/>
      <c r="GN8" s="1001"/>
      <c r="GO8" s="1001"/>
      <c r="GP8" s="1001"/>
      <c r="GQ8" s="1001"/>
      <c r="GR8" s="1001"/>
      <c r="GS8" s="1001"/>
      <c r="GT8" s="1001"/>
      <c r="GU8" s="1001"/>
      <c r="GW8" s="1001" t="str">
        <f>IF($IB$13="","ชื่อ.......................................................................เลขประจำตัว...................เลขที่.............",CONCATENATE("ชื่อ  ",VLOOKUP($AM$2,'2.ชื่อนักเรียน'!$A$11:$R$55,3),"   ",VLOOKUP($AM$2,'2.ชื่อนักเรียน'!$A$11:$R$55,4),"        เลขประจำตัว  ",VLOOKUP($AM$2,'2.ชื่อนักเรียน'!$A$11:$R$55,2),"       เลขที่  ",VLOOKUP($AM$2,'2.ชื่อนักเรียน'!$A$11:$R$55,1)))</f>
        <v>ชื่อ.......................................................................เลขประจำตัว...................เลขที่.............</v>
      </c>
      <c r="GX8" s="1001"/>
      <c r="GY8" s="1001"/>
      <c r="GZ8" s="1001"/>
      <c r="HA8" s="1001"/>
      <c r="HB8" s="1001"/>
      <c r="HC8" s="1001"/>
      <c r="HD8" s="1001"/>
      <c r="HE8" s="1001"/>
      <c r="HF8" s="1001"/>
      <c r="HG8" s="1001"/>
      <c r="HH8" s="1001"/>
      <c r="HI8" s="1001"/>
      <c r="HJ8" s="1001"/>
      <c r="HK8" s="1001"/>
      <c r="HL8" s="1001"/>
      <c r="HM8" s="1001"/>
      <c r="HN8" s="1001"/>
      <c r="HO8" s="1001"/>
      <c r="HP8" s="1001"/>
      <c r="HQ8" s="1001"/>
      <c r="HR8" s="1001"/>
      <c r="HS8" s="1001"/>
      <c r="HT8" s="1001"/>
      <c r="HU8" s="1001"/>
      <c r="HV8" s="1001"/>
      <c r="HW8" s="1001"/>
      <c r="HX8" s="1001"/>
      <c r="HY8" s="1001"/>
      <c r="HZ8" s="1001"/>
      <c r="IA8" s="1001"/>
      <c r="IB8" s="1001"/>
      <c r="IC8" s="1001"/>
      <c r="ID8" s="1001"/>
      <c r="IE8" s="1001"/>
      <c r="IF8" s="1001"/>
      <c r="IG8" s="1001"/>
      <c r="IH8" s="1001"/>
      <c r="II8" s="1001"/>
      <c r="IJ8" s="1001"/>
      <c r="IK8" s="1001"/>
      <c r="IL8" s="1001"/>
      <c r="IM8" s="1001"/>
      <c r="IN8" s="1001"/>
      <c r="IO8" s="1001"/>
      <c r="IP8" s="1001"/>
      <c r="IQ8" s="1001"/>
      <c r="IR8" s="1001"/>
      <c r="IS8" s="1001"/>
      <c r="IT8" s="1001"/>
      <c r="IU8" s="1001"/>
      <c r="IV8" s="1001"/>
      <c r="IW8" s="1001"/>
      <c r="IX8" s="1001"/>
      <c r="IY8" s="1001"/>
      <c r="IZ8" s="1001"/>
      <c r="JA8" s="1001"/>
      <c r="JB8" s="1001"/>
      <c r="JC8" s="1001"/>
      <c r="JD8" s="1001"/>
      <c r="JE8" s="1001"/>
      <c r="JF8" s="1001"/>
      <c r="JG8" s="1001"/>
      <c r="JH8" s="1001"/>
      <c r="JI8" s="1001"/>
    </row>
    <row r="9" spans="1:269" ht="9" customHeight="1" thickBot="1">
      <c r="A9" s="640"/>
      <c r="B9" s="639"/>
      <c r="C9" s="638"/>
      <c r="D9" s="641"/>
      <c r="E9" s="641"/>
      <c r="F9" s="641"/>
      <c r="G9" s="641"/>
      <c r="H9" s="641"/>
      <c r="I9" s="641"/>
      <c r="J9" s="641"/>
      <c r="K9" s="641"/>
      <c r="L9" s="641"/>
      <c r="M9" s="641"/>
      <c r="N9" s="641"/>
      <c r="O9" s="641"/>
      <c r="P9" s="641"/>
      <c r="Q9" s="641"/>
      <c r="R9" s="641"/>
      <c r="S9" s="641"/>
      <c r="T9" s="641"/>
      <c r="U9" s="641"/>
      <c r="V9" s="641"/>
      <c r="W9" s="641"/>
      <c r="X9" s="641"/>
      <c r="Y9" s="641"/>
      <c r="Z9" s="641"/>
      <c r="AA9" s="641"/>
      <c r="AB9" s="641"/>
      <c r="AC9" s="641"/>
      <c r="AD9" s="641"/>
      <c r="AE9" s="641"/>
      <c r="AF9" s="641"/>
      <c r="AG9" s="641"/>
      <c r="AH9" s="641"/>
      <c r="AI9" s="641"/>
      <c r="AJ9" s="641"/>
      <c r="AK9" s="641"/>
      <c r="AL9" s="641"/>
      <c r="AM9" s="641"/>
      <c r="AN9" s="641"/>
      <c r="AO9" s="641"/>
      <c r="AP9" s="641"/>
      <c r="AQ9" s="641"/>
      <c r="AR9" s="641"/>
      <c r="AS9" s="641"/>
      <c r="AT9" s="641"/>
      <c r="AU9" s="641"/>
      <c r="AV9" s="641"/>
      <c r="AW9" s="641"/>
      <c r="AX9" s="641"/>
      <c r="AY9" s="641"/>
      <c r="AZ9" s="641"/>
      <c r="BA9" s="641"/>
      <c r="BB9" s="641"/>
      <c r="BC9" s="641"/>
      <c r="BD9" s="641"/>
      <c r="BE9" s="641"/>
      <c r="BF9" s="641"/>
      <c r="BG9" s="641"/>
      <c r="BH9" s="641"/>
      <c r="BI9" s="641"/>
      <c r="BJ9" s="641"/>
      <c r="BK9" s="641"/>
      <c r="BL9" s="641"/>
      <c r="BM9" s="641"/>
      <c r="BO9" s="637"/>
      <c r="BP9" s="637"/>
      <c r="BQ9" s="642"/>
      <c r="BR9" s="642"/>
      <c r="BS9" s="642"/>
      <c r="BT9" s="643"/>
      <c r="BU9" s="644"/>
      <c r="BV9" s="644"/>
      <c r="BW9" s="643"/>
      <c r="BX9" s="642"/>
      <c r="EI9" s="640"/>
      <c r="EJ9" s="639"/>
      <c r="EK9" s="638"/>
      <c r="EL9" s="641"/>
      <c r="EM9" s="641"/>
      <c r="EN9" s="641"/>
      <c r="EO9" s="641"/>
      <c r="EP9" s="641"/>
      <c r="EQ9" s="641"/>
      <c r="ER9" s="641"/>
      <c r="ES9" s="641"/>
      <c r="ET9" s="641"/>
      <c r="EU9" s="641"/>
      <c r="EV9" s="641"/>
      <c r="EW9" s="641"/>
      <c r="EX9" s="641"/>
      <c r="EY9" s="641"/>
      <c r="EZ9" s="641"/>
      <c r="FA9" s="641"/>
      <c r="FB9" s="641"/>
      <c r="FC9" s="641"/>
      <c r="FD9" s="641"/>
      <c r="FE9" s="641"/>
      <c r="FF9" s="641"/>
      <c r="FG9" s="641"/>
      <c r="FH9" s="641"/>
      <c r="FI9" s="641"/>
      <c r="FJ9" s="641"/>
      <c r="FK9" s="641"/>
      <c r="FL9" s="641"/>
      <c r="FM9" s="641"/>
      <c r="FN9" s="641"/>
      <c r="FO9" s="641"/>
      <c r="FP9" s="641"/>
      <c r="FQ9" s="641"/>
      <c r="FR9" s="641"/>
      <c r="FS9" s="641"/>
      <c r="FT9" s="641"/>
      <c r="FU9" s="641"/>
      <c r="FV9" s="641"/>
      <c r="FW9" s="641"/>
      <c r="FX9" s="641"/>
      <c r="FY9" s="641"/>
      <c r="FZ9" s="641"/>
      <c r="GA9" s="641"/>
      <c r="GB9" s="641"/>
      <c r="GC9" s="641"/>
      <c r="GD9" s="641"/>
      <c r="GE9" s="641"/>
      <c r="GF9" s="641"/>
      <c r="GG9" s="641"/>
      <c r="GH9" s="641"/>
      <c r="GI9" s="641"/>
      <c r="GJ9" s="641"/>
      <c r="GK9" s="641"/>
      <c r="GL9" s="641"/>
      <c r="GM9" s="641"/>
      <c r="GN9" s="641"/>
      <c r="GO9" s="641"/>
      <c r="GP9" s="641"/>
      <c r="GQ9" s="641"/>
      <c r="GR9" s="641"/>
      <c r="GS9" s="641"/>
      <c r="GT9" s="641"/>
      <c r="GU9" s="641"/>
      <c r="GW9" s="640"/>
      <c r="GX9" s="639"/>
      <c r="GY9" s="638"/>
      <c r="GZ9" s="641"/>
      <c r="HA9" s="641"/>
      <c r="HB9" s="641"/>
      <c r="HC9" s="641"/>
      <c r="HD9" s="641"/>
      <c r="HE9" s="641"/>
      <c r="HF9" s="641"/>
      <c r="HG9" s="641"/>
      <c r="HH9" s="641"/>
      <c r="HI9" s="641"/>
      <c r="HJ9" s="641"/>
      <c r="HK9" s="641"/>
      <c r="HL9" s="641"/>
      <c r="HM9" s="641"/>
      <c r="HN9" s="641"/>
      <c r="HO9" s="641"/>
      <c r="HP9" s="641"/>
      <c r="HQ9" s="641"/>
      <c r="HR9" s="641"/>
      <c r="HS9" s="641"/>
      <c r="HT9" s="641"/>
      <c r="HU9" s="641"/>
      <c r="HV9" s="641"/>
      <c r="HW9" s="641"/>
      <c r="HX9" s="641"/>
      <c r="HY9" s="641"/>
      <c r="HZ9" s="641"/>
      <c r="IA9" s="641"/>
      <c r="IB9" s="641"/>
      <c r="IC9" s="641"/>
      <c r="ID9" s="641"/>
      <c r="IE9" s="641"/>
      <c r="IF9" s="641"/>
      <c r="IG9" s="641"/>
      <c r="IH9" s="641"/>
      <c r="II9" s="641"/>
      <c r="IJ9" s="641"/>
      <c r="IK9" s="641"/>
      <c r="IL9" s="641"/>
      <c r="IM9" s="641"/>
      <c r="IN9" s="641"/>
      <c r="IO9" s="641"/>
      <c r="IP9" s="641"/>
      <c r="IQ9" s="641"/>
      <c r="IR9" s="641"/>
      <c r="IS9" s="641"/>
      <c r="IT9" s="641"/>
      <c r="IU9" s="641"/>
      <c r="IV9" s="641"/>
      <c r="IW9" s="641"/>
      <c r="IX9" s="641"/>
      <c r="IY9" s="641"/>
      <c r="IZ9" s="641"/>
      <c r="JA9" s="641"/>
      <c r="JB9" s="641"/>
      <c r="JC9" s="641"/>
      <c r="JD9" s="641"/>
      <c r="JE9" s="641"/>
      <c r="JF9" s="641"/>
      <c r="JG9" s="641"/>
      <c r="JH9" s="641"/>
      <c r="JI9" s="641"/>
    </row>
    <row r="10" spans="1:269" s="646" customFormat="1" ht="23.25" customHeight="1">
      <c r="A10" s="1472" t="s">
        <v>17</v>
      </c>
      <c r="B10" s="944"/>
      <c r="C10" s="944"/>
      <c r="D10" s="944"/>
      <c r="E10" s="944"/>
      <c r="F10" s="944"/>
      <c r="G10" s="944"/>
      <c r="H10" s="944"/>
      <c r="I10" s="944"/>
      <c r="J10" s="944"/>
      <c r="K10" s="944"/>
      <c r="L10" s="944"/>
      <c r="M10" s="944"/>
      <c r="N10" s="944"/>
      <c r="O10" s="944"/>
      <c r="P10" s="944"/>
      <c r="Q10" s="944"/>
      <c r="R10" s="944"/>
      <c r="S10" s="944"/>
      <c r="T10" s="944"/>
      <c r="U10" s="944"/>
      <c r="V10" s="944"/>
      <c r="W10" s="944"/>
      <c r="X10" s="944"/>
      <c r="Y10" s="944"/>
      <c r="Z10" s="944"/>
      <c r="AA10" s="944"/>
      <c r="AB10" s="944"/>
      <c r="AC10" s="944"/>
      <c r="AD10" s="944"/>
      <c r="AE10" s="944"/>
      <c r="AF10" s="946" t="s">
        <v>547</v>
      </c>
      <c r="AG10" s="947"/>
      <c r="AH10" s="947"/>
      <c r="AI10" s="947"/>
      <c r="AJ10" s="947"/>
      <c r="AK10" s="947"/>
      <c r="AL10" s="947"/>
      <c r="AM10" s="947"/>
      <c r="AN10" s="947"/>
      <c r="AO10" s="947"/>
      <c r="AP10" s="947"/>
      <c r="AQ10" s="947"/>
      <c r="AR10" s="947"/>
      <c r="AS10" s="947"/>
      <c r="AT10" s="947"/>
      <c r="AU10" s="947"/>
      <c r="AV10" s="947"/>
      <c r="AW10" s="947"/>
      <c r="AX10" s="947"/>
      <c r="AY10" s="947"/>
      <c r="AZ10" s="947"/>
      <c r="BA10" s="948"/>
      <c r="BB10" s="1078" t="s">
        <v>553</v>
      </c>
      <c r="BC10" s="1079"/>
      <c r="BD10" s="1079"/>
      <c r="BE10" s="1079"/>
      <c r="BF10" s="1079"/>
      <c r="BG10" s="1079"/>
      <c r="BH10" s="1079"/>
      <c r="BI10" s="1079"/>
      <c r="BJ10" s="1079"/>
      <c r="BK10" s="1079"/>
      <c r="BL10" s="1079"/>
      <c r="BM10" s="1473"/>
      <c r="BN10" s="645"/>
      <c r="BO10" s="1046" t="s">
        <v>16</v>
      </c>
      <c r="BP10" s="1047"/>
      <c r="BQ10" s="1047"/>
      <c r="BR10" s="1047"/>
      <c r="BS10" s="1047"/>
      <c r="BT10" s="1047"/>
      <c r="BU10" s="1048"/>
      <c r="BV10" s="1052" t="s">
        <v>17</v>
      </c>
      <c r="BW10" s="1047"/>
      <c r="BX10" s="1047"/>
      <c r="BY10" s="1047"/>
      <c r="BZ10" s="1047"/>
      <c r="CA10" s="1047"/>
      <c r="CB10" s="1047"/>
      <c r="CC10" s="1047"/>
      <c r="CD10" s="1047"/>
      <c r="CE10" s="1047"/>
      <c r="CF10" s="1047"/>
      <c r="CG10" s="1047"/>
      <c r="CH10" s="1047"/>
      <c r="CI10" s="1047"/>
      <c r="CJ10" s="1047"/>
      <c r="CK10" s="1047"/>
      <c r="CL10" s="1047"/>
      <c r="CM10" s="1047"/>
      <c r="CN10" s="1048"/>
      <c r="CO10" s="1054" t="s">
        <v>90</v>
      </c>
      <c r="CP10" s="1055"/>
      <c r="CQ10" s="1055"/>
      <c r="CR10" s="1055"/>
      <c r="CS10" s="1055"/>
      <c r="CT10" s="1055"/>
      <c r="CU10" s="1056"/>
      <c r="CV10" s="1060" t="s">
        <v>93</v>
      </c>
      <c r="CW10" s="1061"/>
      <c r="CX10" s="1061"/>
      <c r="CY10" s="1061"/>
      <c r="CZ10" s="1061"/>
      <c r="DA10" s="1061"/>
      <c r="DB10" s="1061"/>
      <c r="DC10" s="1061"/>
      <c r="DD10" s="1061"/>
      <c r="DE10" s="1061"/>
      <c r="DF10" s="1061"/>
      <c r="DG10" s="1061"/>
      <c r="DH10" s="1061"/>
      <c r="DI10" s="1061"/>
      <c r="DJ10" s="1061"/>
      <c r="DK10" s="1061"/>
      <c r="DL10" s="1061"/>
      <c r="DM10" s="1061"/>
      <c r="DN10" s="1061"/>
      <c r="DO10" s="1061"/>
      <c r="DP10" s="1062"/>
      <c r="DQ10" s="1063" t="s">
        <v>45</v>
      </c>
      <c r="DR10" s="1064"/>
      <c r="DS10" s="1064"/>
      <c r="DT10" s="1064"/>
      <c r="DU10" s="1064"/>
      <c r="DV10" s="1065"/>
      <c r="DW10" s="940" t="s">
        <v>66</v>
      </c>
      <c r="DX10" s="940"/>
      <c r="DY10" s="940"/>
      <c r="DZ10" s="940"/>
      <c r="EA10" s="940"/>
      <c r="EB10" s="940"/>
      <c r="EC10" s="940" t="s">
        <v>108</v>
      </c>
      <c r="ED10" s="940"/>
      <c r="EE10" s="940"/>
      <c r="EF10" s="940"/>
      <c r="EG10" s="940"/>
      <c r="EH10" s="1063"/>
      <c r="EI10" s="1472" t="s">
        <v>17</v>
      </c>
      <c r="EJ10" s="944"/>
      <c r="EK10" s="944"/>
      <c r="EL10" s="944"/>
      <c r="EM10" s="944"/>
      <c r="EN10" s="944"/>
      <c r="EO10" s="944"/>
      <c r="EP10" s="944"/>
      <c r="EQ10" s="944"/>
      <c r="ER10" s="944"/>
      <c r="ES10" s="944"/>
      <c r="ET10" s="944"/>
      <c r="EU10" s="944"/>
      <c r="EV10" s="944"/>
      <c r="EW10" s="944"/>
      <c r="EX10" s="944"/>
      <c r="EY10" s="944"/>
      <c r="EZ10" s="944"/>
      <c r="FA10" s="944"/>
      <c r="FB10" s="944"/>
      <c r="FC10" s="944"/>
      <c r="FD10" s="944"/>
      <c r="FE10" s="944"/>
      <c r="FF10" s="944"/>
      <c r="FG10" s="944"/>
      <c r="FH10" s="944"/>
      <c r="FI10" s="944"/>
      <c r="FJ10" s="944"/>
      <c r="FK10" s="944"/>
      <c r="FL10" s="944"/>
      <c r="FM10" s="944"/>
      <c r="FN10" s="946" t="s">
        <v>547</v>
      </c>
      <c r="FO10" s="947"/>
      <c r="FP10" s="947"/>
      <c r="FQ10" s="947"/>
      <c r="FR10" s="947"/>
      <c r="FS10" s="947"/>
      <c r="FT10" s="947"/>
      <c r="FU10" s="947"/>
      <c r="FV10" s="947"/>
      <c r="FW10" s="947"/>
      <c r="FX10" s="947"/>
      <c r="FY10" s="947"/>
      <c r="FZ10" s="947"/>
      <c r="GA10" s="947"/>
      <c r="GB10" s="947"/>
      <c r="GC10" s="947"/>
      <c r="GD10" s="947"/>
      <c r="GE10" s="947"/>
      <c r="GF10" s="947"/>
      <c r="GG10" s="947"/>
      <c r="GH10" s="947"/>
      <c r="GI10" s="948"/>
      <c r="GJ10" s="1078" t="s">
        <v>553</v>
      </c>
      <c r="GK10" s="1079"/>
      <c r="GL10" s="1079"/>
      <c r="GM10" s="1079"/>
      <c r="GN10" s="1079"/>
      <c r="GO10" s="1079"/>
      <c r="GP10" s="1079"/>
      <c r="GQ10" s="1079"/>
      <c r="GR10" s="1079"/>
      <c r="GS10" s="1079"/>
      <c r="GT10" s="1079"/>
      <c r="GU10" s="1473"/>
      <c r="GW10" s="1472" t="s">
        <v>17</v>
      </c>
      <c r="GX10" s="944"/>
      <c r="GY10" s="944"/>
      <c r="GZ10" s="944"/>
      <c r="HA10" s="944"/>
      <c r="HB10" s="944"/>
      <c r="HC10" s="944"/>
      <c r="HD10" s="944"/>
      <c r="HE10" s="944"/>
      <c r="HF10" s="944"/>
      <c r="HG10" s="944"/>
      <c r="HH10" s="944"/>
      <c r="HI10" s="944"/>
      <c r="HJ10" s="944"/>
      <c r="HK10" s="944"/>
      <c r="HL10" s="944"/>
      <c r="HM10" s="944"/>
      <c r="HN10" s="944"/>
      <c r="HO10" s="944"/>
      <c r="HP10" s="944"/>
      <c r="HQ10" s="944"/>
      <c r="HR10" s="944"/>
      <c r="HS10" s="944"/>
      <c r="HT10" s="944"/>
      <c r="HU10" s="944"/>
      <c r="HV10" s="944"/>
      <c r="HW10" s="944"/>
      <c r="HX10" s="944"/>
      <c r="HY10" s="944"/>
      <c r="HZ10" s="944"/>
      <c r="IA10" s="944"/>
      <c r="IB10" s="946" t="s">
        <v>547</v>
      </c>
      <c r="IC10" s="947"/>
      <c r="ID10" s="947"/>
      <c r="IE10" s="947"/>
      <c r="IF10" s="947"/>
      <c r="IG10" s="947"/>
      <c r="IH10" s="947"/>
      <c r="II10" s="947"/>
      <c r="IJ10" s="947"/>
      <c r="IK10" s="947"/>
      <c r="IL10" s="947"/>
      <c r="IM10" s="947"/>
      <c r="IN10" s="947"/>
      <c r="IO10" s="947"/>
      <c r="IP10" s="947"/>
      <c r="IQ10" s="947"/>
      <c r="IR10" s="947"/>
      <c r="IS10" s="947"/>
      <c r="IT10" s="947"/>
      <c r="IU10" s="947"/>
      <c r="IV10" s="947"/>
      <c r="IW10" s="948"/>
      <c r="IX10" s="1078" t="s">
        <v>553</v>
      </c>
      <c r="IY10" s="1079"/>
      <c r="IZ10" s="1079"/>
      <c r="JA10" s="1079"/>
      <c r="JB10" s="1079"/>
      <c r="JC10" s="1079"/>
      <c r="JD10" s="1079"/>
      <c r="JE10" s="1079"/>
      <c r="JF10" s="1079"/>
      <c r="JG10" s="1079"/>
      <c r="JH10" s="1079"/>
      <c r="JI10" s="1473"/>
    </row>
    <row r="11" spans="1:269" s="646" customFormat="1" ht="23.25" customHeight="1" thickBot="1">
      <c r="A11" s="1474"/>
      <c r="B11" s="1475"/>
      <c r="C11" s="1475"/>
      <c r="D11" s="1475"/>
      <c r="E11" s="1475"/>
      <c r="F11" s="1475"/>
      <c r="G11" s="1475"/>
      <c r="H11" s="1475"/>
      <c r="I11" s="1475"/>
      <c r="J11" s="1475"/>
      <c r="K11" s="1475"/>
      <c r="L11" s="1475"/>
      <c r="M11" s="1475"/>
      <c r="N11" s="1475"/>
      <c r="O11" s="1475"/>
      <c r="P11" s="1475"/>
      <c r="Q11" s="1475"/>
      <c r="R11" s="1475"/>
      <c r="S11" s="1475"/>
      <c r="T11" s="1475"/>
      <c r="U11" s="1475"/>
      <c r="V11" s="1475"/>
      <c r="W11" s="1475"/>
      <c r="X11" s="1475"/>
      <c r="Y11" s="1475"/>
      <c r="Z11" s="1475"/>
      <c r="AA11" s="1475"/>
      <c r="AB11" s="1475"/>
      <c r="AC11" s="1475"/>
      <c r="AD11" s="1475"/>
      <c r="AE11" s="1475"/>
      <c r="AF11" s="1476" t="s">
        <v>88</v>
      </c>
      <c r="AG11" s="1477"/>
      <c r="AH11" s="1477"/>
      <c r="AI11" s="1477"/>
      <c r="AJ11" s="1477"/>
      <c r="AK11" s="1477"/>
      <c r="AL11" s="1477"/>
      <c r="AM11" s="1477"/>
      <c r="AN11" s="1477"/>
      <c r="AO11" s="1477"/>
      <c r="AP11" s="1478"/>
      <c r="AQ11" s="1476" t="s">
        <v>89</v>
      </c>
      <c r="AR11" s="1477"/>
      <c r="AS11" s="1477"/>
      <c r="AT11" s="1477"/>
      <c r="AU11" s="1477"/>
      <c r="AV11" s="1477"/>
      <c r="AW11" s="1477"/>
      <c r="AX11" s="1477"/>
      <c r="AY11" s="1477"/>
      <c r="AZ11" s="1477"/>
      <c r="BA11" s="1478"/>
      <c r="BB11" s="1479"/>
      <c r="BC11" s="1480"/>
      <c r="BD11" s="1480"/>
      <c r="BE11" s="1480"/>
      <c r="BF11" s="1480"/>
      <c r="BG11" s="1480"/>
      <c r="BH11" s="1480"/>
      <c r="BI11" s="1480"/>
      <c r="BJ11" s="1480"/>
      <c r="BK11" s="1480"/>
      <c r="BL11" s="1480"/>
      <c r="BM11" s="1481"/>
      <c r="BN11" s="645"/>
      <c r="BO11" s="1049"/>
      <c r="BP11" s="1050"/>
      <c r="BQ11" s="1050"/>
      <c r="BR11" s="1050"/>
      <c r="BS11" s="1050"/>
      <c r="BT11" s="1050"/>
      <c r="BU11" s="1051"/>
      <c r="BV11" s="1053"/>
      <c r="BW11" s="1050"/>
      <c r="BX11" s="1050"/>
      <c r="BY11" s="1050"/>
      <c r="BZ11" s="1050"/>
      <c r="CA11" s="1050"/>
      <c r="CB11" s="1050"/>
      <c r="CC11" s="1050"/>
      <c r="CD11" s="1050"/>
      <c r="CE11" s="1050"/>
      <c r="CF11" s="1050"/>
      <c r="CG11" s="1050"/>
      <c r="CH11" s="1050"/>
      <c r="CI11" s="1050"/>
      <c r="CJ11" s="1050"/>
      <c r="CK11" s="1050"/>
      <c r="CL11" s="1050"/>
      <c r="CM11" s="1050"/>
      <c r="CN11" s="1051"/>
      <c r="CO11" s="1057"/>
      <c r="CP11" s="1058"/>
      <c r="CQ11" s="1058"/>
      <c r="CR11" s="1058"/>
      <c r="CS11" s="1058"/>
      <c r="CT11" s="1058"/>
      <c r="CU11" s="1059"/>
      <c r="CV11" s="1070" t="s">
        <v>88</v>
      </c>
      <c r="CW11" s="1071"/>
      <c r="CX11" s="1071"/>
      <c r="CY11" s="1071"/>
      <c r="CZ11" s="1071"/>
      <c r="DA11" s="1071"/>
      <c r="DB11" s="1071"/>
      <c r="DC11" s="1072"/>
      <c r="DD11" s="1070" t="s">
        <v>89</v>
      </c>
      <c r="DE11" s="1071"/>
      <c r="DF11" s="1071"/>
      <c r="DG11" s="1071"/>
      <c r="DH11" s="1071"/>
      <c r="DI11" s="1071"/>
      <c r="DJ11" s="1071"/>
      <c r="DK11" s="1072"/>
      <c r="DL11" s="1073" t="s">
        <v>55</v>
      </c>
      <c r="DM11" s="1074"/>
      <c r="DN11" s="1074"/>
      <c r="DO11" s="1074"/>
      <c r="DP11" s="1075"/>
      <c r="DQ11" s="1066"/>
      <c r="DR11" s="1067"/>
      <c r="DS11" s="1067"/>
      <c r="DT11" s="1067"/>
      <c r="DU11" s="1067"/>
      <c r="DV11" s="1068"/>
      <c r="DW11" s="942"/>
      <c r="DX11" s="942"/>
      <c r="DY11" s="942"/>
      <c r="DZ11" s="942"/>
      <c r="EA11" s="942"/>
      <c r="EB11" s="942"/>
      <c r="EC11" s="942"/>
      <c r="ED11" s="942"/>
      <c r="EE11" s="942"/>
      <c r="EF11" s="942"/>
      <c r="EG11" s="942"/>
      <c r="EH11" s="1069"/>
      <c r="EI11" s="1474"/>
      <c r="EJ11" s="1475"/>
      <c r="EK11" s="1475"/>
      <c r="EL11" s="1475"/>
      <c r="EM11" s="1475"/>
      <c r="EN11" s="1475"/>
      <c r="EO11" s="1475"/>
      <c r="EP11" s="1475"/>
      <c r="EQ11" s="1475"/>
      <c r="ER11" s="1475"/>
      <c r="ES11" s="1475"/>
      <c r="ET11" s="1475"/>
      <c r="EU11" s="1475"/>
      <c r="EV11" s="1475"/>
      <c r="EW11" s="1475"/>
      <c r="EX11" s="1475"/>
      <c r="EY11" s="1475"/>
      <c r="EZ11" s="1475"/>
      <c r="FA11" s="1475"/>
      <c r="FB11" s="1475"/>
      <c r="FC11" s="1475"/>
      <c r="FD11" s="1475"/>
      <c r="FE11" s="1475"/>
      <c r="FF11" s="1475"/>
      <c r="FG11" s="1475"/>
      <c r="FH11" s="1475"/>
      <c r="FI11" s="1475"/>
      <c r="FJ11" s="1475"/>
      <c r="FK11" s="1475"/>
      <c r="FL11" s="1475"/>
      <c r="FM11" s="1475"/>
      <c r="FN11" s="1476" t="s">
        <v>88</v>
      </c>
      <c r="FO11" s="1477"/>
      <c r="FP11" s="1477"/>
      <c r="FQ11" s="1477"/>
      <c r="FR11" s="1477"/>
      <c r="FS11" s="1477"/>
      <c r="FT11" s="1477"/>
      <c r="FU11" s="1477"/>
      <c r="FV11" s="1477"/>
      <c r="FW11" s="1477"/>
      <c r="FX11" s="1478"/>
      <c r="FY11" s="1476" t="s">
        <v>89</v>
      </c>
      <c r="FZ11" s="1477"/>
      <c r="GA11" s="1477"/>
      <c r="GB11" s="1477"/>
      <c r="GC11" s="1477"/>
      <c r="GD11" s="1477"/>
      <c r="GE11" s="1477"/>
      <c r="GF11" s="1477"/>
      <c r="GG11" s="1477"/>
      <c r="GH11" s="1477"/>
      <c r="GI11" s="1478"/>
      <c r="GJ11" s="1479"/>
      <c r="GK11" s="1480"/>
      <c r="GL11" s="1480"/>
      <c r="GM11" s="1480"/>
      <c r="GN11" s="1480"/>
      <c r="GO11" s="1480"/>
      <c r="GP11" s="1480"/>
      <c r="GQ11" s="1480"/>
      <c r="GR11" s="1480"/>
      <c r="GS11" s="1480"/>
      <c r="GT11" s="1480"/>
      <c r="GU11" s="1481"/>
      <c r="GW11" s="1474"/>
      <c r="GX11" s="1475"/>
      <c r="GY11" s="1475"/>
      <c r="GZ11" s="1475"/>
      <c r="HA11" s="1475"/>
      <c r="HB11" s="1475"/>
      <c r="HC11" s="1475"/>
      <c r="HD11" s="1475"/>
      <c r="HE11" s="1475"/>
      <c r="HF11" s="1475"/>
      <c r="HG11" s="1475"/>
      <c r="HH11" s="1475"/>
      <c r="HI11" s="1475"/>
      <c r="HJ11" s="1475"/>
      <c r="HK11" s="1475"/>
      <c r="HL11" s="1475"/>
      <c r="HM11" s="1475"/>
      <c r="HN11" s="1475"/>
      <c r="HO11" s="1475"/>
      <c r="HP11" s="1475"/>
      <c r="HQ11" s="1475"/>
      <c r="HR11" s="1475"/>
      <c r="HS11" s="1475"/>
      <c r="HT11" s="1475"/>
      <c r="HU11" s="1475"/>
      <c r="HV11" s="1475"/>
      <c r="HW11" s="1475"/>
      <c r="HX11" s="1475"/>
      <c r="HY11" s="1475"/>
      <c r="HZ11" s="1475"/>
      <c r="IA11" s="1475"/>
      <c r="IB11" s="1476" t="s">
        <v>88</v>
      </c>
      <c r="IC11" s="1477"/>
      <c r="ID11" s="1477"/>
      <c r="IE11" s="1477"/>
      <c r="IF11" s="1477"/>
      <c r="IG11" s="1477"/>
      <c r="IH11" s="1477"/>
      <c r="II11" s="1477"/>
      <c r="IJ11" s="1477"/>
      <c r="IK11" s="1477"/>
      <c r="IL11" s="1478"/>
      <c r="IM11" s="1476" t="s">
        <v>89</v>
      </c>
      <c r="IN11" s="1477"/>
      <c r="IO11" s="1477"/>
      <c r="IP11" s="1477"/>
      <c r="IQ11" s="1477"/>
      <c r="IR11" s="1477"/>
      <c r="IS11" s="1477"/>
      <c r="IT11" s="1477"/>
      <c r="IU11" s="1477"/>
      <c r="IV11" s="1477"/>
      <c r="IW11" s="1478"/>
      <c r="IX11" s="1479"/>
      <c r="IY11" s="1480"/>
      <c r="IZ11" s="1480"/>
      <c r="JA11" s="1480"/>
      <c r="JB11" s="1480"/>
      <c r="JC11" s="1480"/>
      <c r="JD11" s="1480"/>
      <c r="JE11" s="1480"/>
      <c r="JF11" s="1480"/>
      <c r="JG11" s="1480"/>
      <c r="JH11" s="1480"/>
      <c r="JI11" s="1481"/>
    </row>
    <row r="12" spans="1:269" ht="7.2" customHeight="1" thickBot="1">
      <c r="A12" s="1482"/>
      <c r="B12" s="1483"/>
      <c r="C12" s="1483"/>
      <c r="D12" s="1483"/>
      <c r="E12" s="1483"/>
      <c r="F12" s="1483"/>
      <c r="G12" s="1483"/>
      <c r="H12" s="1483"/>
      <c r="I12" s="1483"/>
      <c r="J12" s="1483"/>
      <c r="K12" s="1483"/>
      <c r="L12" s="1483"/>
      <c r="M12" s="1483"/>
      <c r="N12" s="1483"/>
      <c r="O12" s="1483"/>
      <c r="P12" s="1483"/>
      <c r="Q12" s="1483"/>
      <c r="R12" s="1483"/>
      <c r="S12" s="1483"/>
      <c r="T12" s="1483"/>
      <c r="U12" s="1483"/>
      <c r="V12" s="1483"/>
      <c r="W12" s="1483"/>
      <c r="X12" s="1483"/>
      <c r="Y12" s="1483"/>
      <c r="Z12" s="1483"/>
      <c r="AA12" s="1483"/>
      <c r="AB12" s="1483"/>
      <c r="AC12" s="1483"/>
      <c r="AD12" s="1483"/>
      <c r="AE12" s="1483"/>
      <c r="AF12" s="1483"/>
      <c r="AG12" s="1483"/>
      <c r="AH12" s="1483"/>
      <c r="AI12" s="1483"/>
      <c r="AJ12" s="1483"/>
      <c r="AK12" s="1483"/>
      <c r="AL12" s="1483"/>
      <c r="AM12" s="1483"/>
      <c r="AN12" s="1483"/>
      <c r="AO12" s="1483"/>
      <c r="AP12" s="1483"/>
      <c r="AQ12" s="1483"/>
      <c r="AR12" s="1483"/>
      <c r="AS12" s="1483"/>
      <c r="AT12" s="1483"/>
      <c r="AU12" s="1483"/>
      <c r="AV12" s="1483"/>
      <c r="AW12" s="1483"/>
      <c r="AX12" s="1483"/>
      <c r="AY12" s="1483"/>
      <c r="AZ12" s="1483"/>
      <c r="BA12" s="1483"/>
      <c r="BB12" s="1483"/>
      <c r="BC12" s="1483"/>
      <c r="BD12" s="1483"/>
      <c r="BE12" s="1483"/>
      <c r="BF12" s="1483"/>
      <c r="BG12" s="1483"/>
      <c r="BH12" s="1483"/>
      <c r="BI12" s="1483"/>
      <c r="BJ12" s="1483"/>
      <c r="BK12" s="1483"/>
      <c r="BL12" s="1483"/>
      <c r="BM12" s="1484"/>
      <c r="BN12" s="647"/>
      <c r="BO12" s="949" t="s">
        <v>35</v>
      </c>
      <c r="BP12" s="950"/>
      <c r="BQ12" s="950"/>
      <c r="BR12" s="950"/>
      <c r="BS12" s="950"/>
      <c r="BT12" s="950"/>
      <c r="BU12" s="950"/>
      <c r="BV12" s="950"/>
      <c r="BW12" s="950"/>
      <c r="BX12" s="950"/>
      <c r="BY12" s="950"/>
      <c r="BZ12" s="950"/>
      <c r="CA12" s="950"/>
      <c r="CB12" s="950"/>
      <c r="CC12" s="950"/>
      <c r="CD12" s="950"/>
      <c r="CE12" s="950"/>
      <c r="CF12" s="950"/>
      <c r="CG12" s="950"/>
      <c r="CH12" s="950"/>
      <c r="CI12" s="950"/>
      <c r="CJ12" s="950"/>
      <c r="CK12" s="950"/>
      <c r="CL12" s="950"/>
      <c r="CM12" s="950"/>
      <c r="CN12" s="950"/>
      <c r="CO12" s="950"/>
      <c r="CP12" s="950"/>
      <c r="CQ12" s="950"/>
      <c r="CR12" s="950"/>
      <c r="CS12" s="950"/>
      <c r="CT12" s="950"/>
      <c r="CU12" s="950"/>
      <c r="CV12" s="950"/>
      <c r="CW12" s="950"/>
      <c r="CX12" s="950"/>
      <c r="CY12" s="950"/>
      <c r="CZ12" s="950"/>
      <c r="DA12" s="950"/>
      <c r="DB12" s="950"/>
      <c r="DC12" s="950"/>
      <c r="DD12" s="950"/>
      <c r="DE12" s="950"/>
      <c r="DF12" s="950"/>
      <c r="DG12" s="950"/>
      <c r="DH12" s="950"/>
      <c r="DI12" s="950"/>
      <c r="DJ12" s="950"/>
      <c r="DK12" s="950"/>
      <c r="DL12" s="950"/>
      <c r="DM12" s="950"/>
      <c r="DN12" s="950"/>
      <c r="DO12" s="950"/>
      <c r="DP12" s="950"/>
      <c r="DQ12" s="950"/>
      <c r="DR12" s="950"/>
      <c r="DS12" s="950"/>
      <c r="DT12" s="950"/>
      <c r="DU12" s="950"/>
      <c r="DV12" s="950"/>
      <c r="DW12" s="950"/>
      <c r="DX12" s="950"/>
      <c r="DY12" s="950"/>
      <c r="DZ12" s="950"/>
      <c r="EA12" s="950"/>
      <c r="EB12" s="950"/>
      <c r="EC12" s="950"/>
      <c r="ED12" s="950"/>
      <c r="EE12" s="950"/>
      <c r="EF12" s="950"/>
      <c r="EG12" s="950"/>
      <c r="EH12" s="950"/>
      <c r="EI12" s="1482"/>
      <c r="EJ12" s="1483"/>
      <c r="EK12" s="1483"/>
      <c r="EL12" s="1483"/>
      <c r="EM12" s="1483"/>
      <c r="EN12" s="1483"/>
      <c r="EO12" s="1483"/>
      <c r="EP12" s="1483"/>
      <c r="EQ12" s="1483"/>
      <c r="ER12" s="1483"/>
      <c r="ES12" s="1483"/>
      <c r="ET12" s="1483"/>
      <c r="EU12" s="1483"/>
      <c r="EV12" s="1483"/>
      <c r="EW12" s="1483"/>
      <c r="EX12" s="1483"/>
      <c r="EY12" s="1483"/>
      <c r="EZ12" s="1483"/>
      <c r="FA12" s="1483"/>
      <c r="FB12" s="1483"/>
      <c r="FC12" s="1483"/>
      <c r="FD12" s="1483"/>
      <c r="FE12" s="1483"/>
      <c r="FF12" s="1483"/>
      <c r="FG12" s="1483"/>
      <c r="FH12" s="1483"/>
      <c r="FI12" s="1483"/>
      <c r="FJ12" s="1483"/>
      <c r="FK12" s="1483"/>
      <c r="FL12" s="1483"/>
      <c r="FM12" s="1483"/>
      <c r="FN12" s="1483"/>
      <c r="FO12" s="1483"/>
      <c r="FP12" s="1483"/>
      <c r="FQ12" s="1483"/>
      <c r="FR12" s="1483"/>
      <c r="FS12" s="1483"/>
      <c r="FT12" s="1483"/>
      <c r="FU12" s="1483"/>
      <c r="FV12" s="1483"/>
      <c r="FW12" s="1483"/>
      <c r="FX12" s="1483"/>
      <c r="FY12" s="1483"/>
      <c r="FZ12" s="1483"/>
      <c r="GA12" s="1483"/>
      <c r="GB12" s="1483"/>
      <c r="GC12" s="1483"/>
      <c r="GD12" s="1483"/>
      <c r="GE12" s="1483"/>
      <c r="GF12" s="1483"/>
      <c r="GG12" s="1483"/>
      <c r="GH12" s="1483"/>
      <c r="GI12" s="1483"/>
      <c r="GJ12" s="1483"/>
      <c r="GK12" s="1483"/>
      <c r="GL12" s="1483"/>
      <c r="GM12" s="1483"/>
      <c r="GN12" s="1483"/>
      <c r="GO12" s="1483"/>
      <c r="GP12" s="1483"/>
      <c r="GQ12" s="1483"/>
      <c r="GR12" s="1483"/>
      <c r="GS12" s="1483"/>
      <c r="GT12" s="1483"/>
      <c r="GU12" s="1484"/>
      <c r="GW12" s="1482"/>
      <c r="GX12" s="1483"/>
      <c r="GY12" s="1483"/>
      <c r="GZ12" s="1483"/>
      <c r="HA12" s="1483"/>
      <c r="HB12" s="1483"/>
      <c r="HC12" s="1483"/>
      <c r="HD12" s="1483"/>
      <c r="HE12" s="1483"/>
      <c r="HF12" s="1483"/>
      <c r="HG12" s="1483"/>
      <c r="HH12" s="1483"/>
      <c r="HI12" s="1483"/>
      <c r="HJ12" s="1483"/>
      <c r="HK12" s="1483"/>
      <c r="HL12" s="1483"/>
      <c r="HM12" s="1483"/>
      <c r="HN12" s="1483"/>
      <c r="HO12" s="1483"/>
      <c r="HP12" s="1483"/>
      <c r="HQ12" s="1483"/>
      <c r="HR12" s="1483"/>
      <c r="HS12" s="1483"/>
      <c r="HT12" s="1483"/>
      <c r="HU12" s="1483"/>
      <c r="HV12" s="1483"/>
      <c r="HW12" s="1483"/>
      <c r="HX12" s="1483"/>
      <c r="HY12" s="1483"/>
      <c r="HZ12" s="1483"/>
      <c r="IA12" s="1483"/>
      <c r="IB12" s="1483"/>
      <c r="IC12" s="1483"/>
      <c r="ID12" s="1483"/>
      <c r="IE12" s="1483"/>
      <c r="IF12" s="1483"/>
      <c r="IG12" s="1483"/>
      <c r="IH12" s="1483"/>
      <c r="II12" s="1483"/>
      <c r="IJ12" s="1483"/>
      <c r="IK12" s="1483"/>
      <c r="IL12" s="1483"/>
      <c r="IM12" s="1483"/>
      <c r="IN12" s="1483"/>
      <c r="IO12" s="1483"/>
      <c r="IP12" s="1483"/>
      <c r="IQ12" s="1483"/>
      <c r="IR12" s="1483"/>
      <c r="IS12" s="1483"/>
      <c r="IT12" s="1483"/>
      <c r="IU12" s="1483"/>
      <c r="IV12" s="1483"/>
      <c r="IW12" s="1483"/>
      <c r="IX12" s="1483"/>
      <c r="IY12" s="1483"/>
      <c r="IZ12" s="1483"/>
      <c r="JA12" s="1483"/>
      <c r="JB12" s="1483"/>
      <c r="JC12" s="1483"/>
      <c r="JD12" s="1483"/>
      <c r="JE12" s="1483"/>
      <c r="JF12" s="1483"/>
      <c r="JG12" s="1483"/>
      <c r="JH12" s="1483"/>
      <c r="JI12" s="1484"/>
    </row>
    <row r="13" spans="1:269" ht="85.95" customHeight="1">
      <c r="A13" s="1487" t="str">
        <f>IF(ข้อมูล1!F3="","",ข้อมูล1!F3)</f>
        <v>เข้าใจความหมายของคำ ข้อความ ภาพ สัญลักษณ์ที่พบเห็น พร้อมทั้งสรุปสาระสำคัญ เพื่อนำไปใช้ในชีวิต ประจำวัน และสื่อสารให้ผู้อื่นเข้าใจได้ ด้วยการพูดเป็นประโยคง่าย ๆ อย่างเหมาะสม</v>
      </c>
      <c r="B13" s="1488"/>
      <c r="C13" s="1488"/>
      <c r="D13" s="1488"/>
      <c r="E13" s="1488"/>
      <c r="F13" s="1488"/>
      <c r="G13" s="1488"/>
      <c r="H13" s="1488"/>
      <c r="I13" s="1488"/>
      <c r="J13" s="1488"/>
      <c r="K13" s="1488"/>
      <c r="L13" s="1488"/>
      <c r="M13" s="1488"/>
      <c r="N13" s="1488"/>
      <c r="O13" s="1488"/>
      <c r="P13" s="1488"/>
      <c r="Q13" s="1488"/>
      <c r="R13" s="1488"/>
      <c r="S13" s="1488"/>
      <c r="T13" s="1488"/>
      <c r="U13" s="1488"/>
      <c r="V13" s="1488"/>
      <c r="W13" s="1488"/>
      <c r="X13" s="1488"/>
      <c r="Y13" s="1488"/>
      <c r="Z13" s="1488"/>
      <c r="AA13" s="1488"/>
      <c r="AB13" s="1488"/>
      <c r="AC13" s="1488"/>
      <c r="AD13" s="1488"/>
      <c r="AE13" s="1489"/>
      <c r="AF13" s="1490" t="str">
        <f>IF($A$3&lt;&gt;"ชั้น"&amp;'01.ข้อมูลเบื้องต้น'!$H$2,"",IF(VLOOKUP($AM$2,'02.คีย์เทอม1'!$A$10:$GL$54,190,FALSE)="","",VLOOKUP($AM$2,'02.คีย์เทอม1'!$A$10:$GL$54,190,FALSE)))</f>
        <v/>
      </c>
      <c r="AG13" s="1491"/>
      <c r="AH13" s="1491"/>
      <c r="AI13" s="1491"/>
      <c r="AJ13" s="1491"/>
      <c r="AK13" s="1491"/>
      <c r="AL13" s="1491"/>
      <c r="AM13" s="1491"/>
      <c r="AN13" s="1491"/>
      <c r="AO13" s="1491"/>
      <c r="AP13" s="1492"/>
      <c r="AQ13" s="1490" t="str">
        <f>IF($A$3&lt;&gt;"ชั้น"&amp;'01.ข้อมูลเบื้องต้น'!$H$2,"",IF(VLOOKUP($AM$2,'03.คีย์เทอม2'!$A$10:$GL$54,190,FALSE)="","",VLOOKUP($AM$2,'03.คีย์เทอม2'!$A$10:$GL$54,190,FALSE)))</f>
        <v/>
      </c>
      <c r="AR13" s="1491"/>
      <c r="AS13" s="1491"/>
      <c r="AT13" s="1491"/>
      <c r="AU13" s="1491"/>
      <c r="AV13" s="1491"/>
      <c r="AW13" s="1491"/>
      <c r="AX13" s="1491"/>
      <c r="AY13" s="1491"/>
      <c r="AZ13" s="1491"/>
      <c r="BA13" s="1492"/>
      <c r="BB13" s="1493" t="str">
        <f>IF($A$3&lt;&gt;"ชั้น"&amp;'01.ข้อมูลเบื้องต้น'!$H$2,"",IF(VLOOKUP($AM$2,'6ประกาศปลายภาค'!$A$10:$AC$63,4,FALSE)="","",VLOOKUP($AM$2,'6ประกาศปลายภาค'!$A$10:$AC$63,4,FALSE)))</f>
        <v/>
      </c>
      <c r="BC13" s="1494"/>
      <c r="BD13" s="1494"/>
      <c r="BE13" s="1494"/>
      <c r="BF13" s="1494"/>
      <c r="BG13" s="1494"/>
      <c r="BH13" s="1494"/>
      <c r="BI13" s="1494"/>
      <c r="BJ13" s="1494"/>
      <c r="BK13" s="1494"/>
      <c r="BL13" s="1494"/>
      <c r="BM13" s="1495"/>
      <c r="BN13" s="648"/>
      <c r="BO13" s="1039" t="e">
        <f>IF('01.ข้อมูลเบื้องต้น'!#REF!="","",'01.ข้อมูลเบื้องต้น'!#REF!)</f>
        <v>#REF!</v>
      </c>
      <c r="BP13" s="1009"/>
      <c r="BQ13" s="1009"/>
      <c r="BR13" s="1009"/>
      <c r="BS13" s="1009"/>
      <c r="BT13" s="1009"/>
      <c r="BU13" s="1010"/>
      <c r="BV13" s="1040" t="str">
        <f>IF('01.ข้อมูลเบื้องต้น'!B8="","",'01.ข้อมูลเบื้องต้น'!B8)</f>
        <v/>
      </c>
      <c r="BW13" s="1017"/>
      <c r="BX13" s="1017"/>
      <c r="BY13" s="1017"/>
      <c r="BZ13" s="1017"/>
      <c r="CA13" s="1017"/>
      <c r="CB13" s="1017"/>
      <c r="CC13" s="1017"/>
      <c r="CD13" s="1017"/>
      <c r="CE13" s="1017"/>
      <c r="CF13" s="1017"/>
      <c r="CG13" s="1017"/>
      <c r="CH13" s="1017"/>
      <c r="CI13" s="1017"/>
      <c r="CJ13" s="1017"/>
      <c r="CK13" s="1017"/>
      <c r="CL13" s="1017"/>
      <c r="CM13" s="1017"/>
      <c r="CN13" s="1018"/>
      <c r="CO13" s="1041" t="str">
        <f>IF('01.ข้อมูลเบื้องต้น'!D8="","",'01.ข้อมูลเบื้องต้น'!D8)</f>
        <v/>
      </c>
      <c r="CP13" s="1042"/>
      <c r="CQ13" s="1042"/>
      <c r="CR13" s="1042"/>
      <c r="CS13" s="1042"/>
      <c r="CT13" s="1042"/>
      <c r="CU13" s="1043"/>
      <c r="CV13" s="952" t="str">
        <f>IF(VLOOKUP($AM$2,'02.คีย์เทอม1'!$A$10:$GL$54,10,FALSE)="","",VLOOKUP($AM$2,'02.คีย์เทอม1'!$A$10:$GL$54,10,FALSE))</f>
        <v/>
      </c>
      <c r="CW13" s="953"/>
      <c r="CX13" s="953"/>
      <c r="CY13" s="954"/>
      <c r="CZ13" s="952" t="str">
        <f>IF(VLOOKUP($AM$2,'02.คีย์เทอม1'!$A$10:$GL$54,11,FALSE)="","",VLOOKUP($AM$2,'02.คีย์เทอม1'!$A$10:$GL$54,11,FALSE))</f>
        <v/>
      </c>
      <c r="DA13" s="953"/>
      <c r="DB13" s="953"/>
      <c r="DC13" s="954"/>
      <c r="DD13" s="952" t="e">
        <f>IF(VLOOKUP($AM$2,#REF!,10,FALSE)="","",VLOOKUP($AM$2,#REF!,10,FALSE))</f>
        <v>#REF!</v>
      </c>
      <c r="DE13" s="953"/>
      <c r="DF13" s="953"/>
      <c r="DG13" s="954"/>
      <c r="DH13" s="952" t="e">
        <f>IF(VLOOKUP($AM$2,#REF!,11,FALSE)="","",VLOOKUP($AM$2,#REF!,11,FALSE))</f>
        <v>#REF!</v>
      </c>
      <c r="DI13" s="953"/>
      <c r="DJ13" s="953"/>
      <c r="DK13" s="954"/>
      <c r="DL13" s="955" t="e">
        <f>IF(OR(CV13="",DD13=""),"",IF(COUNT(CZ13)=1,CZ13,CV13)+IF(COUNT(DH13)=1,DH13,DD13))</f>
        <v>#REF!</v>
      </c>
      <c r="DM13" s="956"/>
      <c r="DN13" s="956"/>
      <c r="DO13" s="956"/>
      <c r="DP13" s="957"/>
      <c r="DQ13" s="958" t="e">
        <f>IF(DL13="","",DL13*100/200)</f>
        <v>#REF!</v>
      </c>
      <c r="DR13" s="959"/>
      <c r="DS13" s="959"/>
      <c r="DT13" s="959"/>
      <c r="DU13" s="959"/>
      <c r="DV13" s="960"/>
      <c r="DW13" s="955" t="e">
        <f>IF(DQ13="","",IF(DQ13&gt;=80,4,IF(DQ13&gt;=75,3.5,IF(DQ13&gt;=70,3,IF(DQ13&gt;=65,2.5,IF(DQ13&gt;=60,2,IF(DQ13&gt;=55,1.5,IF(DQ13&gt;=50,1,0))))))))</f>
        <v>#REF!</v>
      </c>
      <c r="DX13" s="956"/>
      <c r="DY13" s="956"/>
      <c r="DZ13" s="956"/>
      <c r="EA13" s="956"/>
      <c r="EB13" s="957"/>
      <c r="EC13" s="955" t="e">
        <f>IF(DQ13&lt;50,0,IF(DQ13="ร",0,IF(DQ13="มส",0,IF(DQ13="","",CO13))))</f>
        <v>#REF!</v>
      </c>
      <c r="ED13" s="956"/>
      <c r="EE13" s="956"/>
      <c r="EF13" s="956"/>
      <c r="EG13" s="956"/>
      <c r="EH13" s="956"/>
      <c r="EI13" s="1487" t="str">
        <f>IF(ข้อมูล1!G3="","",ข้อมูล1!G3)</f>
        <v xml:space="preserve">เข้าใจความหมายของคำ ข้อความ ภาพ สัญลักษณ์ แผนภูมิ แผนภาพ แผนผัง เรื่องสั้น ๆ พร้อมทั้งสรุปสาระสำคัญ เพื่อนำไปใช้ ในชีวิต ประจำวัน และสื่อสารให้ผู้อื่นเข้าใจ ด้วยการพูดเป็นประโยคง่าย ๆ อย่างเหมาะสม </v>
      </c>
      <c r="EJ13" s="1488"/>
      <c r="EK13" s="1488"/>
      <c r="EL13" s="1488"/>
      <c r="EM13" s="1488"/>
      <c r="EN13" s="1488"/>
      <c r="EO13" s="1488"/>
      <c r="EP13" s="1488"/>
      <c r="EQ13" s="1488"/>
      <c r="ER13" s="1488"/>
      <c r="ES13" s="1488"/>
      <c r="ET13" s="1488"/>
      <c r="EU13" s="1488"/>
      <c r="EV13" s="1488"/>
      <c r="EW13" s="1488"/>
      <c r="EX13" s="1488"/>
      <c r="EY13" s="1488"/>
      <c r="EZ13" s="1488"/>
      <c r="FA13" s="1488"/>
      <c r="FB13" s="1488"/>
      <c r="FC13" s="1488"/>
      <c r="FD13" s="1488"/>
      <c r="FE13" s="1488"/>
      <c r="FF13" s="1488"/>
      <c r="FG13" s="1488"/>
      <c r="FH13" s="1488"/>
      <c r="FI13" s="1488"/>
      <c r="FJ13" s="1488"/>
      <c r="FK13" s="1488"/>
      <c r="FL13" s="1488"/>
      <c r="FM13" s="1489"/>
      <c r="FN13" s="1490" t="str">
        <f>IF($BN$3&lt;&gt;"ชั้น"&amp;'01.ข้อมูลเบื้องต้น'!$H$2,"",IF(VLOOKUP($AM$2,'02.คีย์เทอม1'!$A$10:$GL$54,190,FALSE)="","",VLOOKUP($AM$2,'02.คีย์เทอม1'!$A$10:$GL$54,190,FALSE)))</f>
        <v/>
      </c>
      <c r="FO13" s="1491"/>
      <c r="FP13" s="1491"/>
      <c r="FQ13" s="1491"/>
      <c r="FR13" s="1491"/>
      <c r="FS13" s="1491"/>
      <c r="FT13" s="1491"/>
      <c r="FU13" s="1491"/>
      <c r="FV13" s="1491"/>
      <c r="FW13" s="1491"/>
      <c r="FX13" s="1492"/>
      <c r="FY13" s="1490" t="str">
        <f>IF($BN$3&lt;&gt;"ชั้น"&amp;'01.ข้อมูลเบื้องต้น'!$H$2,"",IF(VLOOKUP($AM$2,'03.คีย์เทอม2'!$A$10:$GL$54,190,FALSE)="","",VLOOKUP($AM$2,'03.คีย์เทอม2'!$A$10:$GL$54,190,FALSE)))</f>
        <v/>
      </c>
      <c r="FZ13" s="1491"/>
      <c r="GA13" s="1491"/>
      <c r="GB13" s="1491"/>
      <c r="GC13" s="1491"/>
      <c r="GD13" s="1491"/>
      <c r="GE13" s="1491"/>
      <c r="GF13" s="1491"/>
      <c r="GG13" s="1491"/>
      <c r="GH13" s="1491"/>
      <c r="GI13" s="1492"/>
      <c r="GJ13" s="1493" t="str">
        <f>IF($BN$3&lt;&gt;"ชั้น"&amp;'01.ข้อมูลเบื้องต้น'!$H$2,"",IF(VLOOKUP($AM$2,'6ประกาศปลายภาค'!$A$79:$AC$131,4,FALSE)="","",VLOOKUP($AM$2,'6ประกาศปลายภาค'!$A$79:$AC$131,4,FALSE)))</f>
        <v/>
      </c>
      <c r="GK13" s="1494"/>
      <c r="GL13" s="1494"/>
      <c r="GM13" s="1494"/>
      <c r="GN13" s="1494"/>
      <c r="GO13" s="1494"/>
      <c r="GP13" s="1494"/>
      <c r="GQ13" s="1494"/>
      <c r="GR13" s="1494"/>
      <c r="GS13" s="1494"/>
      <c r="GT13" s="1494"/>
      <c r="GU13" s="1495"/>
      <c r="GW13" s="1487" t="str">
        <f>IF(ข้อมูล1!H3="","",ข้อมูล1!H3)</f>
        <v>เข้าใจความหมายของคำ ข้อความ ภาพ สัญลักษณ์ แผนภูมิ แผนภาพ แผนผัง เรื่องราวพร้อมทั้งสรุปสาระสำคัญ เพื่อนำไปใช้ในชีวิต ประจำวัน และสื่อสารให้ผู้อื่นเข้าใจ ด้วยวิธีการต่าง ๆ อย่างเหมาะสม มีประสิทธิภาพและรับผิดชอบ</v>
      </c>
      <c r="GX13" s="1488"/>
      <c r="GY13" s="1488"/>
      <c r="GZ13" s="1488"/>
      <c r="HA13" s="1488"/>
      <c r="HB13" s="1488"/>
      <c r="HC13" s="1488"/>
      <c r="HD13" s="1488"/>
      <c r="HE13" s="1488"/>
      <c r="HF13" s="1488"/>
      <c r="HG13" s="1488"/>
      <c r="HH13" s="1488"/>
      <c r="HI13" s="1488"/>
      <c r="HJ13" s="1488"/>
      <c r="HK13" s="1488"/>
      <c r="HL13" s="1488"/>
      <c r="HM13" s="1488"/>
      <c r="HN13" s="1488"/>
      <c r="HO13" s="1488"/>
      <c r="HP13" s="1488"/>
      <c r="HQ13" s="1488"/>
      <c r="HR13" s="1488"/>
      <c r="HS13" s="1488"/>
      <c r="HT13" s="1488"/>
      <c r="HU13" s="1488"/>
      <c r="HV13" s="1488"/>
      <c r="HW13" s="1488"/>
      <c r="HX13" s="1488"/>
      <c r="HY13" s="1488"/>
      <c r="HZ13" s="1488"/>
      <c r="IA13" s="1489"/>
      <c r="IB13" s="1490" t="str">
        <f>IF($GV$3&lt;&gt;"ชั้น"&amp;'01.ข้อมูลเบื้องต้น'!$H$2,"",IF(VLOOKUP($AM$2,'02.คีย์เทอม1'!$A$10:$GL$54,190,FALSE)="","",VLOOKUP($AM$2,'02.คีย์เทอม1'!$A$10:$GL$54,190,FALSE)))</f>
        <v/>
      </c>
      <c r="IC13" s="1491"/>
      <c r="ID13" s="1491"/>
      <c r="IE13" s="1491"/>
      <c r="IF13" s="1491"/>
      <c r="IG13" s="1491"/>
      <c r="IH13" s="1491"/>
      <c r="II13" s="1491"/>
      <c r="IJ13" s="1491"/>
      <c r="IK13" s="1491"/>
      <c r="IL13" s="1492"/>
      <c r="IM13" s="1490" t="str">
        <f>IF($GV$3&lt;&gt;"ชั้น"&amp;'01.ข้อมูลเบื้องต้น'!$H$2,"",IF(VLOOKUP($AM$2,'03.คีย์เทอม2'!$A$10:$GL$54,190,FALSE)="","",VLOOKUP($AM$2,'03.คีย์เทอม2'!$A$10:$GL$54,190,FALSE)))</f>
        <v/>
      </c>
      <c r="IN13" s="1491"/>
      <c r="IO13" s="1491"/>
      <c r="IP13" s="1491"/>
      <c r="IQ13" s="1491"/>
      <c r="IR13" s="1491"/>
      <c r="IS13" s="1491"/>
      <c r="IT13" s="1491"/>
      <c r="IU13" s="1491"/>
      <c r="IV13" s="1491"/>
      <c r="IW13" s="1492"/>
      <c r="IX13" s="1493" t="str">
        <f>IF($GV$3&lt;&gt;"ชั้น"&amp;'01.ข้อมูลเบื้องต้น'!$H$2,"",IF(VLOOKUP($AM$2,'6ประกาศปลายภาค'!$A$146:$AC$198,4,FALSE)="","",VLOOKUP($AM$2,'6ประกาศปลายภาค'!$A$146:$AC$198,4,FALSE)))</f>
        <v/>
      </c>
      <c r="IY13" s="1494"/>
      <c r="IZ13" s="1494"/>
      <c r="JA13" s="1494"/>
      <c r="JB13" s="1494"/>
      <c r="JC13" s="1494"/>
      <c r="JD13" s="1494"/>
      <c r="JE13" s="1494"/>
      <c r="JF13" s="1494"/>
      <c r="JG13" s="1494"/>
      <c r="JH13" s="1494"/>
      <c r="JI13" s="1495"/>
    </row>
    <row r="14" spans="1:269" ht="85.95" customHeight="1">
      <c r="A14" s="1081" t="str">
        <f>IF(ข้อมูล1!F4="","",ข้อมูล1!F4)</f>
        <v>เขียนประโยคง่าย ๆ ที่เกี่ยวข้องกับชีวิตประจำวันและสิ่งรอบตัว โดยใช้คำพื้นฐาน เพื่อถ่ายทอดความคิดและความรู้สึก</v>
      </c>
      <c r="B14" s="963"/>
      <c r="C14" s="963"/>
      <c r="D14" s="963"/>
      <c r="E14" s="963"/>
      <c r="F14" s="963"/>
      <c r="G14" s="963"/>
      <c r="H14" s="963"/>
      <c r="I14" s="963"/>
      <c r="J14" s="963"/>
      <c r="K14" s="963"/>
      <c r="L14" s="963"/>
      <c r="M14" s="963"/>
      <c r="N14" s="963"/>
      <c r="O14" s="963"/>
      <c r="P14" s="963"/>
      <c r="Q14" s="963"/>
      <c r="R14" s="963"/>
      <c r="S14" s="963"/>
      <c r="T14" s="963"/>
      <c r="U14" s="963"/>
      <c r="V14" s="963"/>
      <c r="W14" s="963"/>
      <c r="X14" s="963"/>
      <c r="Y14" s="963"/>
      <c r="Z14" s="963"/>
      <c r="AA14" s="963"/>
      <c r="AB14" s="963"/>
      <c r="AC14" s="963"/>
      <c r="AD14" s="963"/>
      <c r="AE14" s="964"/>
      <c r="AF14" s="965" t="str">
        <f>IF($A$3&lt;&gt;"ชั้น"&amp;'01.ข้อมูลเบื้องต้น'!$H$2,"",IF(VLOOKUP($AM$2,'02.คีย์เทอม1'!$A$10:$GL$54,194,FALSE)="","",VLOOKUP($AM$2,'02.คีย์เทอม1'!$A$10:$GL$54,194,FALSE)))</f>
        <v/>
      </c>
      <c r="AG14" s="966"/>
      <c r="AH14" s="966"/>
      <c r="AI14" s="966"/>
      <c r="AJ14" s="966"/>
      <c r="AK14" s="966"/>
      <c r="AL14" s="966"/>
      <c r="AM14" s="966"/>
      <c r="AN14" s="966"/>
      <c r="AO14" s="966"/>
      <c r="AP14" s="967"/>
      <c r="AQ14" s="965" t="str">
        <f>IF($A$3&lt;&gt;"ชั้น"&amp;'01.ข้อมูลเบื้องต้น'!$H$2,"",IF(VLOOKUP($AM$2,'03.คีย์เทอม2'!$A$10:$GL$54,194,FALSE)="","",VLOOKUP($AM$2,'03.คีย์เทอม2'!$A$10:$GL$54,194,FALSE)))</f>
        <v/>
      </c>
      <c r="AR14" s="966"/>
      <c r="AS14" s="966"/>
      <c r="AT14" s="966"/>
      <c r="AU14" s="966"/>
      <c r="AV14" s="966"/>
      <c r="AW14" s="966"/>
      <c r="AX14" s="966"/>
      <c r="AY14" s="966"/>
      <c r="AZ14" s="966"/>
      <c r="BA14" s="967"/>
      <c r="BB14" s="968" t="str">
        <f>IF($A$3&lt;&gt;"ชั้น"&amp;'01.ข้อมูลเบื้องต้น'!$H$2,"",IF(VLOOKUP($AM$2,'6ประกาศปลายภาค'!$A$10:$AC$63,5,FALSE)="","",VLOOKUP($AM$2,'6ประกาศปลายภาค'!$A$10:$AC$63,5,FALSE)))</f>
        <v/>
      </c>
      <c r="BC14" s="969"/>
      <c r="BD14" s="969"/>
      <c r="BE14" s="969"/>
      <c r="BF14" s="969"/>
      <c r="BG14" s="969"/>
      <c r="BH14" s="969"/>
      <c r="BI14" s="969"/>
      <c r="BJ14" s="969"/>
      <c r="BK14" s="969"/>
      <c r="BL14" s="969"/>
      <c r="BM14" s="1496"/>
      <c r="BN14" s="648"/>
      <c r="BO14" s="1039" t="e">
        <f>IF('01.ข้อมูลเบื้องต้น'!#REF!="","",'01.ข้อมูลเบื้องต้น'!#REF!)</f>
        <v>#REF!</v>
      </c>
      <c r="BP14" s="1009"/>
      <c r="BQ14" s="1009"/>
      <c r="BR14" s="1009"/>
      <c r="BS14" s="1009"/>
      <c r="BT14" s="1009"/>
      <c r="BU14" s="1010"/>
      <c r="BV14" s="1040" t="str">
        <f>IF('01.ข้อมูลเบื้องต้น'!B9="","",'01.ข้อมูลเบื้องต้น'!B9)</f>
        <v/>
      </c>
      <c r="BW14" s="1017"/>
      <c r="BX14" s="1017"/>
      <c r="BY14" s="1017"/>
      <c r="BZ14" s="1017"/>
      <c r="CA14" s="1017"/>
      <c r="CB14" s="1017"/>
      <c r="CC14" s="1017"/>
      <c r="CD14" s="1017"/>
      <c r="CE14" s="1017"/>
      <c r="CF14" s="1017"/>
      <c r="CG14" s="1017"/>
      <c r="CH14" s="1017"/>
      <c r="CI14" s="1017"/>
      <c r="CJ14" s="1017"/>
      <c r="CK14" s="1017"/>
      <c r="CL14" s="1017"/>
      <c r="CM14" s="1017"/>
      <c r="CN14" s="1018"/>
      <c r="CO14" s="1041" t="str">
        <f>IF('01.ข้อมูลเบื้องต้น'!D9="","",'01.ข้อมูลเบื้องต้น'!D9)</f>
        <v/>
      </c>
      <c r="CP14" s="1042"/>
      <c r="CQ14" s="1042"/>
      <c r="CR14" s="1042"/>
      <c r="CS14" s="1042"/>
      <c r="CT14" s="1042"/>
      <c r="CU14" s="1043"/>
      <c r="CV14" s="952" t="str">
        <f>IF(VLOOKUP($AM$2,'02.คีย์เทอม1'!$A$10:$GL$54,15,FALSE)="","",VLOOKUP($AM$2,'02.คีย์เทอม1'!$A$10:$GL$54,15,FALSE))</f>
        <v/>
      </c>
      <c r="CW14" s="953"/>
      <c r="CX14" s="953"/>
      <c r="CY14" s="954"/>
      <c r="CZ14" s="952" t="str">
        <f>IF(VLOOKUP($AM$2,'02.คีย์เทอม1'!$A$10:$GL$54,16,FALSE)="","",VLOOKUP($AM$2,'02.คีย์เทอม1'!$A$10:$GL$54,16,FALSE))</f>
        <v/>
      </c>
      <c r="DA14" s="953"/>
      <c r="DB14" s="953"/>
      <c r="DC14" s="954"/>
      <c r="DD14" s="952" t="e">
        <f>IF(VLOOKUP($AM$2,#REF!,15,FALSE)="","",VLOOKUP($AM$2,#REF!,15,FALSE))</f>
        <v>#REF!</v>
      </c>
      <c r="DE14" s="953"/>
      <c r="DF14" s="953"/>
      <c r="DG14" s="954"/>
      <c r="DH14" s="952" t="e">
        <f>IF(VLOOKUP($AM$2,#REF!,16,FALSE)="","",VLOOKUP($AM$2,#REF!,16,FALSE))</f>
        <v>#REF!</v>
      </c>
      <c r="DI14" s="953"/>
      <c r="DJ14" s="953"/>
      <c r="DK14" s="954"/>
      <c r="DL14" s="955" t="e">
        <f t="shared" ref="DL14:DL20" si="0">IF(OR(CV14="",DD14=""),"",IF(COUNT(CZ14)=1,CZ14,CV14)+IF(COUNT(DH14)=1,DH14,DD14))</f>
        <v>#REF!</v>
      </c>
      <c r="DM14" s="956"/>
      <c r="DN14" s="956"/>
      <c r="DO14" s="956"/>
      <c r="DP14" s="957"/>
      <c r="DQ14" s="958" t="e">
        <f t="shared" ref="DQ14:DQ20" si="1">IF(DL14="","",DL14*100/200)</f>
        <v>#REF!</v>
      </c>
      <c r="DR14" s="959"/>
      <c r="DS14" s="959"/>
      <c r="DT14" s="959"/>
      <c r="DU14" s="959"/>
      <c r="DV14" s="960"/>
      <c r="DW14" s="955" t="e">
        <f t="shared" ref="DW14:DW20" si="2">IF(DQ14="","",IF(DQ14&gt;=80,4,IF(DQ14&gt;=75,3.5,IF(DQ14&gt;=70,3,IF(DQ14&gt;=65,2.5,IF(DQ14&gt;=60,2,IF(DQ14&gt;=55,1.5,IF(DQ14&gt;=50,1,0))))))))</f>
        <v>#REF!</v>
      </c>
      <c r="DX14" s="956"/>
      <c r="DY14" s="956"/>
      <c r="DZ14" s="956"/>
      <c r="EA14" s="956"/>
      <c r="EB14" s="957"/>
      <c r="EC14" s="955" t="e">
        <f t="shared" ref="EC14:EC20" si="3">IF(DQ14&lt;50,0,IF(DQ14="ร",0,IF(DQ14="มส",0,IF(DQ14="","",CO14))))</f>
        <v>#REF!</v>
      </c>
      <c r="ED14" s="956"/>
      <c r="EE14" s="956"/>
      <c r="EF14" s="956"/>
      <c r="EG14" s="956"/>
      <c r="EH14" s="956"/>
      <c r="EI14" s="1081" t="str">
        <f>IF(ข้อมูล1!G4="","",ข้อมูล1!G4)</f>
        <v>เขียนประโยคที่ซับซ้อนโดยใช้คำพื้นฐานที่หลากหลาย และจัดเรียงเนื้อหาให้สื่อความหมายได้ชัดเจนและถูกต้อง เพื่อถ่ายทอดข้อมูล ความคิดและความรู้สึก</v>
      </c>
      <c r="EJ14" s="963"/>
      <c r="EK14" s="963"/>
      <c r="EL14" s="963"/>
      <c r="EM14" s="963"/>
      <c r="EN14" s="963"/>
      <c r="EO14" s="963"/>
      <c r="EP14" s="963"/>
      <c r="EQ14" s="963"/>
      <c r="ER14" s="963"/>
      <c r="ES14" s="963"/>
      <c r="ET14" s="963"/>
      <c r="EU14" s="963"/>
      <c r="EV14" s="963"/>
      <c r="EW14" s="963"/>
      <c r="EX14" s="963"/>
      <c r="EY14" s="963"/>
      <c r="EZ14" s="963"/>
      <c r="FA14" s="963"/>
      <c r="FB14" s="963"/>
      <c r="FC14" s="963"/>
      <c r="FD14" s="963"/>
      <c r="FE14" s="963"/>
      <c r="FF14" s="963"/>
      <c r="FG14" s="963"/>
      <c r="FH14" s="963"/>
      <c r="FI14" s="963"/>
      <c r="FJ14" s="963"/>
      <c r="FK14" s="963"/>
      <c r="FL14" s="963"/>
      <c r="FM14" s="964"/>
      <c r="FN14" s="965" t="str">
        <f>IF($BN$3&lt;&gt;"ชั้น"&amp;'01.ข้อมูลเบื้องต้น'!$H$2,"",IF(VLOOKUP($AM$2,'02.คีย์เทอม1'!$A$10:$GL$54,194,FALSE)="","",VLOOKUP($AM$2,'02.คีย์เทอม1'!$A$10:$GL$54,194,FALSE)))</f>
        <v/>
      </c>
      <c r="FO14" s="966"/>
      <c r="FP14" s="966"/>
      <c r="FQ14" s="966"/>
      <c r="FR14" s="966"/>
      <c r="FS14" s="966"/>
      <c r="FT14" s="966"/>
      <c r="FU14" s="966"/>
      <c r="FV14" s="966"/>
      <c r="FW14" s="966"/>
      <c r="FX14" s="967"/>
      <c r="FY14" s="965" t="str">
        <f>IF($BN$3&lt;&gt;"ชั้น"&amp;'01.ข้อมูลเบื้องต้น'!$H$2,"",IF(VLOOKUP($AM$2,'03.คีย์เทอม2'!$A$10:$GL$54,194,FALSE)="","",VLOOKUP($AM$2,'03.คีย์เทอม2'!$A$10:$GL$54,194,FALSE)))</f>
        <v/>
      </c>
      <c r="FZ14" s="966"/>
      <c r="GA14" s="966"/>
      <c r="GB14" s="966"/>
      <c r="GC14" s="966"/>
      <c r="GD14" s="966"/>
      <c r="GE14" s="966"/>
      <c r="GF14" s="966"/>
      <c r="GG14" s="966"/>
      <c r="GH14" s="966"/>
      <c r="GI14" s="967"/>
      <c r="GJ14" s="968" t="str">
        <f>IF($BN$3&lt;&gt;"ชั้น"&amp;'01.ข้อมูลเบื้องต้น'!$H$2,"",IF(VLOOKUP($AM$2,'6ประกาศปลายภาค'!$A$79:$AC$131,5,FALSE)="","",VLOOKUP($AM$2,'6ประกาศปลายภาค'!$A$79:$AC$131,5,FALSE)))</f>
        <v/>
      </c>
      <c r="GK14" s="969"/>
      <c r="GL14" s="969"/>
      <c r="GM14" s="969"/>
      <c r="GN14" s="969"/>
      <c r="GO14" s="969"/>
      <c r="GP14" s="969"/>
      <c r="GQ14" s="969"/>
      <c r="GR14" s="969"/>
      <c r="GS14" s="969"/>
      <c r="GT14" s="969"/>
      <c r="GU14" s="1496"/>
      <c r="GW14" s="1081" t="str">
        <f>IF(ข้อมูล1!H4="","",ข้อมูล1!H4)</f>
        <v>เขียนเล่าเรื่องโดยจัดเรียงเนื้อหาให้สื่อความหมายได้ชัดเจนและถูกต้อง เพื่อถ่ายทอดข้อมูล ความคิดและความรู้สึก เหมาะสมกับสถานการณ์และกาลเทศะ</v>
      </c>
      <c r="GX14" s="963"/>
      <c r="GY14" s="963"/>
      <c r="GZ14" s="963"/>
      <c r="HA14" s="963"/>
      <c r="HB14" s="963"/>
      <c r="HC14" s="963"/>
      <c r="HD14" s="963"/>
      <c r="HE14" s="963"/>
      <c r="HF14" s="963"/>
      <c r="HG14" s="963"/>
      <c r="HH14" s="963"/>
      <c r="HI14" s="963"/>
      <c r="HJ14" s="963"/>
      <c r="HK14" s="963"/>
      <c r="HL14" s="963"/>
      <c r="HM14" s="963"/>
      <c r="HN14" s="963"/>
      <c r="HO14" s="963"/>
      <c r="HP14" s="963"/>
      <c r="HQ14" s="963"/>
      <c r="HR14" s="963"/>
      <c r="HS14" s="963"/>
      <c r="HT14" s="963"/>
      <c r="HU14" s="963"/>
      <c r="HV14" s="963"/>
      <c r="HW14" s="963"/>
      <c r="HX14" s="963"/>
      <c r="HY14" s="963"/>
      <c r="HZ14" s="963"/>
      <c r="IA14" s="964"/>
      <c r="IB14" s="965" t="str">
        <f>IF($GV$3&lt;&gt;"ชั้น"&amp;'01.ข้อมูลเบื้องต้น'!$H$2,"",IF(VLOOKUP($AM$2,'02.คีย์เทอม1'!$A$10:$GL$54,194,FALSE)="","",VLOOKUP($AM$2,'02.คีย์เทอม1'!$A$10:$GL$54,194,FALSE)))</f>
        <v/>
      </c>
      <c r="IC14" s="966"/>
      <c r="ID14" s="966"/>
      <c r="IE14" s="966"/>
      <c r="IF14" s="966"/>
      <c r="IG14" s="966"/>
      <c r="IH14" s="966"/>
      <c r="II14" s="966"/>
      <c r="IJ14" s="966"/>
      <c r="IK14" s="966"/>
      <c r="IL14" s="967"/>
      <c r="IM14" s="965" t="str">
        <f>IF($GV$3&lt;&gt;"ชั้น"&amp;'01.ข้อมูลเบื้องต้น'!$H$2,"",IF(VLOOKUP($AM$2,'03.คีย์เทอม2'!$A$10:$GL$54,194,FALSE)="","",VLOOKUP($AM$2,'03.คีย์เทอม2'!$A$10:$GL$54,194,FALSE)))</f>
        <v/>
      </c>
      <c r="IN14" s="966"/>
      <c r="IO14" s="966"/>
      <c r="IP14" s="966"/>
      <c r="IQ14" s="966"/>
      <c r="IR14" s="966"/>
      <c r="IS14" s="966"/>
      <c r="IT14" s="966"/>
      <c r="IU14" s="966"/>
      <c r="IV14" s="966"/>
      <c r="IW14" s="967"/>
      <c r="IX14" s="968" t="str">
        <f>IF($GV$3&lt;&gt;"ชั้น"&amp;'01.ข้อมูลเบื้องต้น'!$H$2,"",IF(VLOOKUP($AM$2,'6ประกาศปลายภาค'!$A$146:$AC$198,5,FALSE)="","",VLOOKUP($AM$2,'6ประกาศปลายภาค'!$A$146:$AC$198,5,FALSE)))</f>
        <v/>
      </c>
      <c r="IY14" s="969"/>
      <c r="IZ14" s="969"/>
      <c r="JA14" s="969"/>
      <c r="JB14" s="969"/>
      <c r="JC14" s="969"/>
      <c r="JD14" s="969"/>
      <c r="JE14" s="969"/>
      <c r="JF14" s="969"/>
      <c r="JG14" s="969"/>
      <c r="JH14" s="969"/>
      <c r="JI14" s="1496"/>
    </row>
    <row r="15" spans="1:269" ht="85.95" customHeight="1">
      <c r="A15" s="1081" t="str">
        <f>IF(ข้อมูล1!F5="","",ข้อมูล1!F5)</f>
        <v>ใช้แนวคิดพื้นฐานทางคณิตศาสตร์เพื่อแก้ปัญหาในชีวิต ประจำวันด้วย ความเชื่อมั่น และสื่อสารด้วยภาษาและสัญลักษณ์ทางคณิตศาสตร์อย่างสมเหตุสมผล</v>
      </c>
      <c r="B15" s="963"/>
      <c r="C15" s="963"/>
      <c r="D15" s="963"/>
      <c r="E15" s="963"/>
      <c r="F15" s="963"/>
      <c r="G15" s="963"/>
      <c r="H15" s="963"/>
      <c r="I15" s="963"/>
      <c r="J15" s="963"/>
      <c r="K15" s="963"/>
      <c r="L15" s="963"/>
      <c r="M15" s="963"/>
      <c r="N15" s="963"/>
      <c r="O15" s="963"/>
      <c r="P15" s="963"/>
      <c r="Q15" s="963"/>
      <c r="R15" s="963"/>
      <c r="S15" s="963"/>
      <c r="T15" s="963"/>
      <c r="U15" s="963"/>
      <c r="V15" s="963"/>
      <c r="W15" s="963"/>
      <c r="X15" s="963"/>
      <c r="Y15" s="963"/>
      <c r="Z15" s="963"/>
      <c r="AA15" s="963"/>
      <c r="AB15" s="963"/>
      <c r="AC15" s="963"/>
      <c r="AD15" s="963"/>
      <c r="AE15" s="964"/>
      <c r="AF15" s="965" t="str">
        <f>IF($A$3&lt;&gt;"ชั้น"&amp;'01.ข้อมูลเบื้องต้น'!$H$2,"",IF(VLOOKUP($AM$2,'02.คีย์เทอม1'!$A$10:$GL$54,31,FALSE)="","",VLOOKUP($AM$2,'02.คีย์เทอม1'!$A$10:$GL$54,31,FALSE)))</f>
        <v/>
      </c>
      <c r="AG15" s="966"/>
      <c r="AH15" s="966"/>
      <c r="AI15" s="966"/>
      <c r="AJ15" s="966"/>
      <c r="AK15" s="966"/>
      <c r="AL15" s="966"/>
      <c r="AM15" s="966"/>
      <c r="AN15" s="966"/>
      <c r="AO15" s="966"/>
      <c r="AP15" s="967"/>
      <c r="AQ15" s="965" t="str">
        <f>IF($A$3&lt;&gt;"ชั้น"&amp;'01.ข้อมูลเบื้องต้น'!$H$2,"",IF(VLOOKUP($AM$2,'03.คีย์เทอม2'!$A$10:$GL$54,31,FALSE)="","",VLOOKUP($AM$2,'03.คีย์เทอม2'!$A$10:$GL$54,31,FALSE)))</f>
        <v/>
      </c>
      <c r="AR15" s="966"/>
      <c r="AS15" s="966"/>
      <c r="AT15" s="966"/>
      <c r="AU15" s="966"/>
      <c r="AV15" s="966"/>
      <c r="AW15" s="966"/>
      <c r="AX15" s="966"/>
      <c r="AY15" s="966"/>
      <c r="AZ15" s="966"/>
      <c r="BA15" s="967"/>
      <c r="BB15" s="968" t="str">
        <f>IF($A$3&lt;&gt;"ชั้น"&amp;'01.ข้อมูลเบื้องต้น'!$H$2,"",IF(VLOOKUP($AM$2,'6ประกาศปลายภาค'!$A$10:$AC$63,6,FALSE)="","",VLOOKUP($AM$2,'6ประกาศปลายภาค'!$A$10:$AC$63,6,FALSE)))</f>
        <v/>
      </c>
      <c r="BC15" s="969"/>
      <c r="BD15" s="969"/>
      <c r="BE15" s="969"/>
      <c r="BF15" s="969"/>
      <c r="BG15" s="969"/>
      <c r="BH15" s="969"/>
      <c r="BI15" s="969"/>
      <c r="BJ15" s="969"/>
      <c r="BK15" s="969"/>
      <c r="BL15" s="969"/>
      <c r="BM15" s="1496"/>
      <c r="BN15" s="648"/>
      <c r="BO15" s="1039" t="e">
        <f>IF('01.ข้อมูลเบื้องต้น'!#REF!="","",'01.ข้อมูลเบื้องต้น'!#REF!)</f>
        <v>#REF!</v>
      </c>
      <c r="BP15" s="1009"/>
      <c r="BQ15" s="1009"/>
      <c r="BR15" s="1009"/>
      <c r="BS15" s="1009"/>
      <c r="BT15" s="1009"/>
      <c r="BU15" s="1010"/>
      <c r="BV15" s="1040" t="str">
        <f>IF('01.ข้อมูลเบื้องต้น'!B10="","",'01.ข้อมูลเบื้องต้น'!B10)</f>
        <v/>
      </c>
      <c r="BW15" s="1017"/>
      <c r="BX15" s="1017"/>
      <c r="BY15" s="1017"/>
      <c r="BZ15" s="1017"/>
      <c r="CA15" s="1017"/>
      <c r="CB15" s="1017"/>
      <c r="CC15" s="1017"/>
      <c r="CD15" s="1017"/>
      <c r="CE15" s="1017"/>
      <c r="CF15" s="1017"/>
      <c r="CG15" s="1017"/>
      <c r="CH15" s="1017"/>
      <c r="CI15" s="1017"/>
      <c r="CJ15" s="1017"/>
      <c r="CK15" s="1017"/>
      <c r="CL15" s="1017"/>
      <c r="CM15" s="1017"/>
      <c r="CN15" s="1018"/>
      <c r="CO15" s="1041" t="str">
        <f>IF('01.ข้อมูลเบื้องต้น'!D10="","",'01.ข้อมูลเบื้องต้น'!D10)</f>
        <v/>
      </c>
      <c r="CP15" s="1042"/>
      <c r="CQ15" s="1042"/>
      <c r="CR15" s="1042"/>
      <c r="CS15" s="1042"/>
      <c r="CT15" s="1042"/>
      <c r="CU15" s="1043"/>
      <c r="CV15" s="952" t="str">
        <f>IF(VLOOKUP($AM$2,'02.คีย์เทอม1'!$A$10:$GL$54,20,FALSE)="","",VLOOKUP($AM$2,'02.คีย์เทอม1'!$A$10:$GL$54,20,FALSE))</f>
        <v/>
      </c>
      <c r="CW15" s="953"/>
      <c r="CX15" s="953"/>
      <c r="CY15" s="954"/>
      <c r="CZ15" s="952" t="str">
        <f>IF(VLOOKUP($AM$2,'02.คีย์เทอม1'!$A$10:$GL$54,21,FALSE)="","",VLOOKUP($AM$2,'02.คีย์เทอม1'!$A$10:$GL$54,21,FALSE))</f>
        <v/>
      </c>
      <c r="DA15" s="953"/>
      <c r="DB15" s="953"/>
      <c r="DC15" s="954"/>
      <c r="DD15" s="952" t="e">
        <f>IF(VLOOKUP($AM$2,#REF!,20,FALSE)="","",VLOOKUP($AM$2,#REF!,20,FALSE))</f>
        <v>#REF!</v>
      </c>
      <c r="DE15" s="953"/>
      <c r="DF15" s="953"/>
      <c r="DG15" s="954"/>
      <c r="DH15" s="952" t="e">
        <f>IF(VLOOKUP($AM$2,#REF!,21,FALSE)="","",VLOOKUP($AM$2,#REF!,21,FALSE))</f>
        <v>#REF!</v>
      </c>
      <c r="DI15" s="953"/>
      <c r="DJ15" s="953"/>
      <c r="DK15" s="954"/>
      <c r="DL15" s="955" t="e">
        <f t="shared" si="0"/>
        <v>#REF!</v>
      </c>
      <c r="DM15" s="956"/>
      <c r="DN15" s="956"/>
      <c r="DO15" s="956"/>
      <c r="DP15" s="957"/>
      <c r="DQ15" s="958" t="e">
        <f t="shared" si="1"/>
        <v>#REF!</v>
      </c>
      <c r="DR15" s="959"/>
      <c r="DS15" s="959"/>
      <c r="DT15" s="959"/>
      <c r="DU15" s="959"/>
      <c r="DV15" s="960"/>
      <c r="DW15" s="955" t="e">
        <f t="shared" si="2"/>
        <v>#REF!</v>
      </c>
      <c r="DX15" s="956"/>
      <c r="DY15" s="956"/>
      <c r="DZ15" s="956"/>
      <c r="EA15" s="956"/>
      <c r="EB15" s="957"/>
      <c r="EC15" s="955" t="e">
        <f t="shared" si="3"/>
        <v>#REF!</v>
      </c>
      <c r="ED15" s="956"/>
      <c r="EE15" s="956"/>
      <c r="EF15" s="956"/>
      <c r="EG15" s="956"/>
      <c r="EH15" s="956"/>
      <c r="EI15" s="1081" t="str">
        <f>IF(ข้อมูล1!G5="","",ข้อมูล1!G5)</f>
        <v>ประยุกต์ใช้แนวคิดพื้นฐานทางคณิตศาสตร์เพื่อแก้ปัญหาที่ซับซ้อนด้วยความเชื่อมั่น และสื่อสารด้วยภาษาและสัญลักษณ์ทางคณิตศาสตร์อย่างสมเหตุสมผล</v>
      </c>
      <c r="EJ15" s="963"/>
      <c r="EK15" s="963"/>
      <c r="EL15" s="963"/>
      <c r="EM15" s="963"/>
      <c r="EN15" s="963"/>
      <c r="EO15" s="963"/>
      <c r="EP15" s="963"/>
      <c r="EQ15" s="963"/>
      <c r="ER15" s="963"/>
      <c r="ES15" s="963"/>
      <c r="ET15" s="963"/>
      <c r="EU15" s="963"/>
      <c r="EV15" s="963"/>
      <c r="EW15" s="963"/>
      <c r="EX15" s="963"/>
      <c r="EY15" s="963"/>
      <c r="EZ15" s="963"/>
      <c r="FA15" s="963"/>
      <c r="FB15" s="963"/>
      <c r="FC15" s="963"/>
      <c r="FD15" s="963"/>
      <c r="FE15" s="963"/>
      <c r="FF15" s="963"/>
      <c r="FG15" s="963"/>
      <c r="FH15" s="963"/>
      <c r="FI15" s="963"/>
      <c r="FJ15" s="963"/>
      <c r="FK15" s="963"/>
      <c r="FL15" s="963"/>
      <c r="FM15" s="964"/>
      <c r="FN15" s="965" t="str">
        <f>IF($BN$3&lt;&gt;"ชั้น"&amp;'01.ข้อมูลเบื้องต้น'!$H$2,"",IF(VLOOKUP($AM$2,'02.คีย์เทอม1'!$A$10:$GL$54,31,FALSE)="","",VLOOKUP($AM$2,'02.คีย์เทอม1'!$A$10:$GL$54,31,FALSE)))</f>
        <v/>
      </c>
      <c r="FO15" s="966"/>
      <c r="FP15" s="966"/>
      <c r="FQ15" s="966"/>
      <c r="FR15" s="966"/>
      <c r="FS15" s="966"/>
      <c r="FT15" s="966"/>
      <c r="FU15" s="966"/>
      <c r="FV15" s="966"/>
      <c r="FW15" s="966"/>
      <c r="FX15" s="967"/>
      <c r="FY15" s="965" t="str">
        <f>IF($BN$3&lt;&gt;"ชั้น"&amp;'01.ข้อมูลเบื้องต้น'!$H$2,"",IF(VLOOKUP($AM$2,'03.คีย์เทอม2'!$A$10:$GL$54,31,FALSE)="","",VLOOKUP($AM$2,'03.คีย์เทอม2'!$A$10:$GL$54,31,FALSE)))</f>
        <v/>
      </c>
      <c r="FZ15" s="966"/>
      <c r="GA15" s="966"/>
      <c r="GB15" s="966"/>
      <c r="GC15" s="966"/>
      <c r="GD15" s="966"/>
      <c r="GE15" s="966"/>
      <c r="GF15" s="966"/>
      <c r="GG15" s="966"/>
      <c r="GH15" s="966"/>
      <c r="GI15" s="967"/>
      <c r="GJ15" s="968" t="str">
        <f>IF($BN$3&lt;&gt;"ชั้น"&amp;'01.ข้อมูลเบื้องต้น'!$H$2,"",IF(VLOOKUP($AM$2,'6ประกาศปลายภาค'!$A$79:$AC$131,6,FALSE)="","",VLOOKUP($AM$2,'6ประกาศปลายภาค'!$A$79:$AC$131,6,FALSE)))</f>
        <v/>
      </c>
      <c r="GK15" s="969"/>
      <c r="GL15" s="969"/>
      <c r="GM15" s="969"/>
      <c r="GN15" s="969"/>
      <c r="GO15" s="969"/>
      <c r="GP15" s="969"/>
      <c r="GQ15" s="969"/>
      <c r="GR15" s="969"/>
      <c r="GS15" s="969"/>
      <c r="GT15" s="969"/>
      <c r="GU15" s="1496"/>
      <c r="GW15" s="1081" t="str">
        <f>IF(ข้อมูล1!H5="","",ข้อมูล1!H5)</f>
        <v>ประยุกต์ใช้แนวคิดพื้นฐานทางคณิตศาสตร์เพื่อแก้ปัญหาที่ไม่คุ้นเคย สถานการณ์ใหม่ ด้วยความเชื่อมั่น และสื่อสารด้วยภาษาและสัญลักษณ์ ทางคณิตศาสตร์อย่างสมเหตุสมผล</v>
      </c>
      <c r="GX15" s="963"/>
      <c r="GY15" s="963"/>
      <c r="GZ15" s="963"/>
      <c r="HA15" s="963"/>
      <c r="HB15" s="963"/>
      <c r="HC15" s="963"/>
      <c r="HD15" s="963"/>
      <c r="HE15" s="963"/>
      <c r="HF15" s="963"/>
      <c r="HG15" s="963"/>
      <c r="HH15" s="963"/>
      <c r="HI15" s="963"/>
      <c r="HJ15" s="963"/>
      <c r="HK15" s="963"/>
      <c r="HL15" s="963"/>
      <c r="HM15" s="963"/>
      <c r="HN15" s="963"/>
      <c r="HO15" s="963"/>
      <c r="HP15" s="963"/>
      <c r="HQ15" s="963"/>
      <c r="HR15" s="963"/>
      <c r="HS15" s="963"/>
      <c r="HT15" s="963"/>
      <c r="HU15" s="963"/>
      <c r="HV15" s="963"/>
      <c r="HW15" s="963"/>
      <c r="HX15" s="963"/>
      <c r="HY15" s="963"/>
      <c r="HZ15" s="963"/>
      <c r="IA15" s="964"/>
      <c r="IB15" s="965" t="str">
        <f>IF($GV$3&lt;&gt;"ชั้น"&amp;'01.ข้อมูลเบื้องต้น'!$H$2,"",IF(VLOOKUP($AM$2,'02.คีย์เทอม1'!$A$10:$GL$54,31,FALSE)="","",VLOOKUP($AM$2,'02.คีย์เทอม1'!$A$10:$GL$54,31,FALSE)))</f>
        <v/>
      </c>
      <c r="IC15" s="966"/>
      <c r="ID15" s="966"/>
      <c r="IE15" s="966"/>
      <c r="IF15" s="966"/>
      <c r="IG15" s="966"/>
      <c r="IH15" s="966"/>
      <c r="II15" s="966"/>
      <c r="IJ15" s="966"/>
      <c r="IK15" s="966"/>
      <c r="IL15" s="967"/>
      <c r="IM15" s="965" t="str">
        <f>IF($GV$3&lt;&gt;"ชั้น"&amp;'01.ข้อมูลเบื้องต้น'!$H$2,"",IF(VLOOKUP($AM$2,'03.คีย์เทอม2'!$A$10:$GL$54,31,FALSE)="","",VLOOKUP($AM$2,'03.คีย์เทอม2'!$A$10:$GL$54,31,FALSE)))</f>
        <v/>
      </c>
      <c r="IN15" s="966"/>
      <c r="IO15" s="966"/>
      <c r="IP15" s="966"/>
      <c r="IQ15" s="966"/>
      <c r="IR15" s="966"/>
      <c r="IS15" s="966"/>
      <c r="IT15" s="966"/>
      <c r="IU15" s="966"/>
      <c r="IV15" s="966"/>
      <c r="IW15" s="967"/>
      <c r="IX15" s="968" t="str">
        <f>IF($GV$3&lt;&gt;"ชั้น"&amp;'01.ข้อมูลเบื้องต้น'!$H$2,"",IF(VLOOKUP($AM$2,'6ประกาศปลายภาค'!$A$146:$AC$198,6,FALSE)="","",VLOOKUP($AM$2,'6ประกาศปลายภาค'!$A$146:$AC$198,6,FALSE)))</f>
        <v/>
      </c>
      <c r="IY15" s="969"/>
      <c r="IZ15" s="969"/>
      <c r="JA15" s="969"/>
      <c r="JB15" s="969"/>
      <c r="JC15" s="969"/>
      <c r="JD15" s="969"/>
      <c r="JE15" s="969"/>
      <c r="JF15" s="969"/>
      <c r="JG15" s="969"/>
      <c r="JH15" s="969"/>
      <c r="JI15" s="1496"/>
    </row>
    <row r="16" spans="1:269" ht="85.95" customHeight="1">
      <c r="A16" s="1081" t="str">
        <f>IF(ข้อมูล1!F6="","",ข้อมูล1!F6)</f>
        <v xml:space="preserve">เข้าใจแนวคิดพื้นฐานของปรากฏการณ์ทางธรรมชาติ สิ่งแวดล้อม และนำเทคโนโลยีไปใช้ในชีวิตประจำวันด้วยความรับผิดชอบ </v>
      </c>
      <c r="B16" s="963"/>
      <c r="C16" s="963"/>
      <c r="D16" s="963"/>
      <c r="E16" s="963"/>
      <c r="F16" s="963"/>
      <c r="G16" s="963"/>
      <c r="H16" s="963"/>
      <c r="I16" s="963"/>
      <c r="J16" s="963"/>
      <c r="K16" s="963"/>
      <c r="L16" s="963"/>
      <c r="M16" s="963"/>
      <c r="N16" s="963"/>
      <c r="O16" s="963"/>
      <c r="P16" s="963"/>
      <c r="Q16" s="963"/>
      <c r="R16" s="963"/>
      <c r="S16" s="963"/>
      <c r="T16" s="963"/>
      <c r="U16" s="963"/>
      <c r="V16" s="963"/>
      <c r="W16" s="963"/>
      <c r="X16" s="963"/>
      <c r="Y16" s="963"/>
      <c r="Z16" s="963"/>
      <c r="AA16" s="963"/>
      <c r="AB16" s="963"/>
      <c r="AC16" s="963"/>
      <c r="AD16" s="963"/>
      <c r="AE16" s="964"/>
      <c r="AF16" s="965" t="str">
        <f>IF($A$3&lt;&gt;"ชั้น"&amp;'01.ข้อมูลเบื้องต้น'!$H$2,"",IF(VLOOKUP($AM$2,'02.คีย์เทอม1'!$A$10:$GL$54,61,FALSE)="","",VLOOKUP($AM$2,'02.คีย์เทอม1'!$A$10:$GL$54,61,FALSE)))</f>
        <v/>
      </c>
      <c r="AG16" s="966"/>
      <c r="AH16" s="966"/>
      <c r="AI16" s="966"/>
      <c r="AJ16" s="966"/>
      <c r="AK16" s="966"/>
      <c r="AL16" s="966"/>
      <c r="AM16" s="966"/>
      <c r="AN16" s="966"/>
      <c r="AO16" s="966"/>
      <c r="AP16" s="967"/>
      <c r="AQ16" s="965" t="str">
        <f>IF($A$3&lt;&gt;"ชั้น"&amp;'01.ข้อมูลเบื้องต้น'!$H$2,"",IF(VLOOKUP($AM$2,'03.คีย์เทอม2'!$A$10:$GL$54,61,FALSE)="","",VLOOKUP($AM$2,'03.คีย์เทอม2'!$A$10:$GL$54,61,FALSE)))</f>
        <v/>
      </c>
      <c r="AR16" s="966"/>
      <c r="AS16" s="966"/>
      <c r="AT16" s="966"/>
      <c r="AU16" s="966"/>
      <c r="AV16" s="966"/>
      <c r="AW16" s="966"/>
      <c r="AX16" s="966"/>
      <c r="AY16" s="966"/>
      <c r="AZ16" s="966"/>
      <c r="BA16" s="967"/>
      <c r="BB16" s="968" t="str">
        <f>IF($A$3&lt;&gt;"ชั้น"&amp;'01.ข้อมูลเบื้องต้น'!$H$2,"",IF(VLOOKUP($AM$2,'6ประกาศปลายภาค'!$A$10:$AC$63,7,FALSE)="","",VLOOKUP($AM$2,'6ประกาศปลายภาค'!$A$10:$AC$63,7,FALSE)))</f>
        <v/>
      </c>
      <c r="BC16" s="969"/>
      <c r="BD16" s="969"/>
      <c r="BE16" s="969"/>
      <c r="BF16" s="969"/>
      <c r="BG16" s="969"/>
      <c r="BH16" s="969"/>
      <c r="BI16" s="969"/>
      <c r="BJ16" s="969"/>
      <c r="BK16" s="969"/>
      <c r="BL16" s="969"/>
      <c r="BM16" s="1496"/>
      <c r="BN16" s="648"/>
      <c r="BO16" s="1039" t="e">
        <f>IF('01.ข้อมูลเบื้องต้น'!#REF!="","",'01.ข้อมูลเบื้องต้น'!#REF!)</f>
        <v>#REF!</v>
      </c>
      <c r="BP16" s="1009"/>
      <c r="BQ16" s="1009"/>
      <c r="BR16" s="1009"/>
      <c r="BS16" s="1009"/>
      <c r="BT16" s="1009"/>
      <c r="BU16" s="1010"/>
      <c r="BV16" s="1040" t="str">
        <f>IF('01.ข้อมูลเบื้องต้น'!B11="","",'01.ข้อมูลเบื้องต้น'!B11)</f>
        <v/>
      </c>
      <c r="BW16" s="1017"/>
      <c r="BX16" s="1017"/>
      <c r="BY16" s="1017"/>
      <c r="BZ16" s="1017"/>
      <c r="CA16" s="1017"/>
      <c r="CB16" s="1017"/>
      <c r="CC16" s="1017"/>
      <c r="CD16" s="1017"/>
      <c r="CE16" s="1017"/>
      <c r="CF16" s="1017"/>
      <c r="CG16" s="1017"/>
      <c r="CH16" s="1017"/>
      <c r="CI16" s="1017"/>
      <c r="CJ16" s="1017"/>
      <c r="CK16" s="1017"/>
      <c r="CL16" s="1017"/>
      <c r="CM16" s="1017"/>
      <c r="CN16" s="1018"/>
      <c r="CO16" s="1041" t="str">
        <f>IF('01.ข้อมูลเบื้องต้น'!D11="","",'01.ข้อมูลเบื้องต้น'!D11)</f>
        <v/>
      </c>
      <c r="CP16" s="1042"/>
      <c r="CQ16" s="1042"/>
      <c r="CR16" s="1042"/>
      <c r="CS16" s="1042"/>
      <c r="CT16" s="1042"/>
      <c r="CU16" s="1043"/>
      <c r="CV16" s="952" t="str">
        <f>IF(VLOOKUP($AM$2,'02.คีย์เทอม1'!$A$10:$GL$54,25,FALSE)="","",VLOOKUP($AM$2,'02.คีย์เทอม1'!$A$10:$GL$54,25,FALSE))</f>
        <v/>
      </c>
      <c r="CW16" s="953"/>
      <c r="CX16" s="953"/>
      <c r="CY16" s="954"/>
      <c r="CZ16" s="952" t="str">
        <f>IF(VLOOKUP($AM$2,'02.คีย์เทอม1'!$A$10:$GL$54,26,FALSE)="","",VLOOKUP($AM$2,'02.คีย์เทอม1'!$A$10:$GL$54,26,FALSE))</f>
        <v/>
      </c>
      <c r="DA16" s="953"/>
      <c r="DB16" s="953"/>
      <c r="DC16" s="954"/>
      <c r="DD16" s="952" t="e">
        <f>IF(VLOOKUP($AM$2,#REF!,25,FALSE)="","",VLOOKUP($AM$2,#REF!,25,FALSE))</f>
        <v>#REF!</v>
      </c>
      <c r="DE16" s="953"/>
      <c r="DF16" s="953"/>
      <c r="DG16" s="954"/>
      <c r="DH16" s="952" t="e">
        <f>IF(VLOOKUP($AM$2,#REF!,26,FALSE)="","",VLOOKUP($AM$2,#REF!,26,FALSE))</f>
        <v>#REF!</v>
      </c>
      <c r="DI16" s="953"/>
      <c r="DJ16" s="953"/>
      <c r="DK16" s="954"/>
      <c r="DL16" s="955" t="e">
        <f t="shared" si="0"/>
        <v>#REF!</v>
      </c>
      <c r="DM16" s="956"/>
      <c r="DN16" s="956"/>
      <c r="DO16" s="956"/>
      <c r="DP16" s="957"/>
      <c r="DQ16" s="958" t="e">
        <f t="shared" si="1"/>
        <v>#REF!</v>
      </c>
      <c r="DR16" s="959"/>
      <c r="DS16" s="959"/>
      <c r="DT16" s="959"/>
      <c r="DU16" s="959"/>
      <c r="DV16" s="960"/>
      <c r="DW16" s="955" t="e">
        <f t="shared" si="2"/>
        <v>#REF!</v>
      </c>
      <c r="DX16" s="956"/>
      <c r="DY16" s="956"/>
      <c r="DZ16" s="956"/>
      <c r="EA16" s="956"/>
      <c r="EB16" s="957"/>
      <c r="EC16" s="955" t="e">
        <f t="shared" si="3"/>
        <v>#REF!</v>
      </c>
      <c r="ED16" s="956"/>
      <c r="EE16" s="956"/>
      <c r="EF16" s="956"/>
      <c r="EG16" s="956"/>
      <c r="EH16" s="956"/>
      <c r="EI16" s="1081" t="str">
        <f>IF(ข้อมูล1!G6="","",ข้อมูล1!G6)</f>
        <v xml:space="preserve">เข้าใจแนวคิดพื้นฐานของปรากฏการณ์ทางธรรมชาติสิ่งแวดล้อม รู้จักการใช้เครื่องมือพื้นฐานและประยุกต์ใช้เทคโนโลยีในชีวิต ประจำวันตามบริบทแลสภาพแวดล้อมด้วยความรับผิดชอบ และคำนึงถึงผลกระทบ
ที่เกิดขึ้น </v>
      </c>
      <c r="EJ16" s="963"/>
      <c r="EK16" s="963"/>
      <c r="EL16" s="963"/>
      <c r="EM16" s="963"/>
      <c r="EN16" s="963"/>
      <c r="EO16" s="963"/>
      <c r="EP16" s="963"/>
      <c r="EQ16" s="963"/>
      <c r="ER16" s="963"/>
      <c r="ES16" s="963"/>
      <c r="ET16" s="963"/>
      <c r="EU16" s="963"/>
      <c r="EV16" s="963"/>
      <c r="EW16" s="963"/>
      <c r="EX16" s="963"/>
      <c r="EY16" s="963"/>
      <c r="EZ16" s="963"/>
      <c r="FA16" s="963"/>
      <c r="FB16" s="963"/>
      <c r="FC16" s="963"/>
      <c r="FD16" s="963"/>
      <c r="FE16" s="963"/>
      <c r="FF16" s="963"/>
      <c r="FG16" s="963"/>
      <c r="FH16" s="963"/>
      <c r="FI16" s="963"/>
      <c r="FJ16" s="963"/>
      <c r="FK16" s="963"/>
      <c r="FL16" s="963"/>
      <c r="FM16" s="964"/>
      <c r="FN16" s="965" t="str">
        <f>IF($BN$3&lt;&gt;"ชั้น"&amp;'01.ข้อมูลเบื้องต้น'!$H$2,"",IF(VLOOKUP($AM$2,'02.คีย์เทอม1'!$A$10:$GL$54,61,FALSE)="","",VLOOKUP($AM$2,'02.คีย์เทอม1'!$A$10:$GL$54,61,FALSE)))</f>
        <v/>
      </c>
      <c r="FO16" s="966"/>
      <c r="FP16" s="966"/>
      <c r="FQ16" s="966"/>
      <c r="FR16" s="966"/>
      <c r="FS16" s="966"/>
      <c r="FT16" s="966"/>
      <c r="FU16" s="966"/>
      <c r="FV16" s="966"/>
      <c r="FW16" s="966"/>
      <c r="FX16" s="967"/>
      <c r="FY16" s="965" t="str">
        <f>IF($BN$3&lt;&gt;"ชั้น"&amp;'01.ข้อมูลเบื้องต้น'!$H$2,"",IF(VLOOKUP($AM$2,'03.คีย์เทอม2'!$A$10:$GL$54,61,FALSE)="","",VLOOKUP($AM$2,'03.คีย์เทอม2'!$A$10:$GL$54,61,FALSE)))</f>
        <v/>
      </c>
      <c r="FZ16" s="966"/>
      <c r="GA16" s="966"/>
      <c r="GB16" s="966"/>
      <c r="GC16" s="966"/>
      <c r="GD16" s="966"/>
      <c r="GE16" s="966"/>
      <c r="GF16" s="966"/>
      <c r="GG16" s="966"/>
      <c r="GH16" s="966"/>
      <c r="GI16" s="967"/>
      <c r="GJ16" s="968" t="str">
        <f>IF($BN$3&lt;&gt;"ชั้น"&amp;'01.ข้อมูลเบื้องต้น'!$H$2,"",IF(VLOOKUP($AM$2,'6ประกาศปลายภาค'!$A$79:$AC$131,7,FALSE)="","",VLOOKUP($AM$2,'6ประกาศปลายภาค'!$A$79:$AC$131,7,FALSE)))</f>
        <v/>
      </c>
      <c r="GK16" s="969"/>
      <c r="GL16" s="969"/>
      <c r="GM16" s="969"/>
      <c r="GN16" s="969"/>
      <c r="GO16" s="969"/>
      <c r="GP16" s="969"/>
      <c r="GQ16" s="969"/>
      <c r="GR16" s="969"/>
      <c r="GS16" s="969"/>
      <c r="GT16" s="969"/>
      <c r="GU16" s="1496"/>
      <c r="GW16" s="1081" t="str">
        <f>IF(ข้อมูล1!H6="","",ข้อมูล1!H6)</f>
        <v>เข้าใจแนวคิดพื้นฐานของปรากฏการณ์ทางธรรมชาติสิ่งแวดล้อม รู้จักการใช้เครื่องมือพื้นฐานและประยุกต์ใช้เทคโนโลยีในการแก้ปัญหาและสร้างสรรค์สิ่งใหม่อย่างเหมาะสมตามบริบทและสภาพแวดล้อม 
ด้วยความรับผิดชอบ และคำนึงถึงผลกระทบ
ที่เกิดขึ้น</v>
      </c>
      <c r="GX16" s="963"/>
      <c r="GY16" s="963"/>
      <c r="GZ16" s="963"/>
      <c r="HA16" s="963"/>
      <c r="HB16" s="963"/>
      <c r="HC16" s="963"/>
      <c r="HD16" s="963"/>
      <c r="HE16" s="963"/>
      <c r="HF16" s="963"/>
      <c r="HG16" s="963"/>
      <c r="HH16" s="963"/>
      <c r="HI16" s="963"/>
      <c r="HJ16" s="963"/>
      <c r="HK16" s="963"/>
      <c r="HL16" s="963"/>
      <c r="HM16" s="963"/>
      <c r="HN16" s="963"/>
      <c r="HO16" s="963"/>
      <c r="HP16" s="963"/>
      <c r="HQ16" s="963"/>
      <c r="HR16" s="963"/>
      <c r="HS16" s="963"/>
      <c r="HT16" s="963"/>
      <c r="HU16" s="963"/>
      <c r="HV16" s="963"/>
      <c r="HW16" s="963"/>
      <c r="HX16" s="963"/>
      <c r="HY16" s="963"/>
      <c r="HZ16" s="963"/>
      <c r="IA16" s="964"/>
      <c r="IB16" s="965" t="str">
        <f>IF($GV$3&lt;&gt;"ชั้น"&amp;'01.ข้อมูลเบื้องต้น'!$H$2,"",IF(VLOOKUP($AM$2,'02.คีย์เทอม1'!$A$10:$GL$54,61,FALSE)="","",VLOOKUP($AM$2,'02.คีย์เทอม1'!$A$10:$GL$54,61,FALSE)))</f>
        <v/>
      </c>
      <c r="IC16" s="966"/>
      <c r="ID16" s="966"/>
      <c r="IE16" s="966"/>
      <c r="IF16" s="966"/>
      <c r="IG16" s="966"/>
      <c r="IH16" s="966"/>
      <c r="II16" s="966"/>
      <c r="IJ16" s="966"/>
      <c r="IK16" s="966"/>
      <c r="IL16" s="967"/>
      <c r="IM16" s="965" t="str">
        <f>IF($GV$3&lt;&gt;"ชั้น"&amp;'01.ข้อมูลเบื้องต้น'!$H$2,"",IF(VLOOKUP($AM$2,'03.คีย์เทอม2'!$A$10:$GL$54,61,FALSE)="","",VLOOKUP($AM$2,'03.คีย์เทอม2'!$A$10:$GL$54,61,FALSE)))</f>
        <v/>
      </c>
      <c r="IN16" s="966"/>
      <c r="IO16" s="966"/>
      <c r="IP16" s="966"/>
      <c r="IQ16" s="966"/>
      <c r="IR16" s="966"/>
      <c r="IS16" s="966"/>
      <c r="IT16" s="966"/>
      <c r="IU16" s="966"/>
      <c r="IV16" s="966"/>
      <c r="IW16" s="967"/>
      <c r="IX16" s="968" t="str">
        <f>IF($GV$3&lt;&gt;"ชั้น"&amp;'01.ข้อมูลเบื้องต้น'!$H$2,"",IF(VLOOKUP($AM$2,'6ประกาศปลายภาค'!$A$146:$AC$198,7,FALSE)="","",VLOOKUP($AM$2,'6ประกาศปลายภาค'!$A$146:$AC$198,7,FALSE)))</f>
        <v/>
      </c>
      <c r="IY16" s="969"/>
      <c r="IZ16" s="969"/>
      <c r="JA16" s="969"/>
      <c r="JB16" s="969"/>
      <c r="JC16" s="969"/>
      <c r="JD16" s="969"/>
      <c r="JE16" s="969"/>
      <c r="JF16" s="969"/>
      <c r="JG16" s="969"/>
      <c r="JH16" s="969"/>
      <c r="JI16" s="1496"/>
    </row>
    <row r="17" spans="1:269" ht="85.95" customHeight="1">
      <c r="A17" s="1081" t="str">
        <f>IF(ข้อมูล1!F7="","",ข้อมูล1!F7)</f>
        <v>ปฏิบัติตนในฐานะสมาชิกที่ดีของครอบครัวและโรงเรียน ด้วยความรับผิดชอบ ทำงานร่วมกับผู้อื่นอย่างมีประสิทธิภาพ และมีส่วนร่วมในกิจกรรมทางวัฒนธรรมและประเพณีของโรงเรียน</v>
      </c>
      <c r="B17" s="963"/>
      <c r="C17" s="963"/>
      <c r="D17" s="963"/>
      <c r="E17" s="963"/>
      <c r="F17" s="963"/>
      <c r="G17" s="963"/>
      <c r="H17" s="963"/>
      <c r="I17" s="963"/>
      <c r="J17" s="963"/>
      <c r="K17" s="963"/>
      <c r="L17" s="963"/>
      <c r="M17" s="963"/>
      <c r="N17" s="963"/>
      <c r="O17" s="963"/>
      <c r="P17" s="963"/>
      <c r="Q17" s="963"/>
      <c r="R17" s="963"/>
      <c r="S17" s="963"/>
      <c r="T17" s="963"/>
      <c r="U17" s="963"/>
      <c r="V17" s="963"/>
      <c r="W17" s="963"/>
      <c r="X17" s="963"/>
      <c r="Y17" s="963"/>
      <c r="Z17" s="963"/>
      <c r="AA17" s="963"/>
      <c r="AB17" s="963"/>
      <c r="AC17" s="963"/>
      <c r="AD17" s="963"/>
      <c r="AE17" s="964"/>
      <c r="AF17" s="965" t="str">
        <f>IF($A$3&lt;&gt;"ชั้น"&amp;'01.ข้อมูลเบื้องต้น'!$H$2,"",IF(VLOOKUP($AM$2,'02.คีย์เทอม1'!$A$10:$GL$54,66,FALSE)="","",VLOOKUP($AM$2,'02.คีย์เทอม1'!$A$10:$GL$54,66,FALSE)))</f>
        <v/>
      </c>
      <c r="AG17" s="966"/>
      <c r="AH17" s="966"/>
      <c r="AI17" s="966"/>
      <c r="AJ17" s="966"/>
      <c r="AK17" s="966"/>
      <c r="AL17" s="966"/>
      <c r="AM17" s="966"/>
      <c r="AN17" s="966"/>
      <c r="AO17" s="966"/>
      <c r="AP17" s="967"/>
      <c r="AQ17" s="965" t="str">
        <f>IF($A$3&lt;&gt;"ชั้น"&amp;'01.ข้อมูลเบื้องต้น'!$H$2,"",IF(VLOOKUP($AM$2,'03.คีย์เทอม2'!$A$10:$GL$54,66,FALSE)="","",VLOOKUP($AM$2,'03.คีย์เทอม2'!$A$10:$GL$54,66,FALSE)))</f>
        <v/>
      </c>
      <c r="AR17" s="966"/>
      <c r="AS17" s="966"/>
      <c r="AT17" s="966"/>
      <c r="AU17" s="966"/>
      <c r="AV17" s="966"/>
      <c r="AW17" s="966"/>
      <c r="AX17" s="966"/>
      <c r="AY17" s="966"/>
      <c r="AZ17" s="966"/>
      <c r="BA17" s="967"/>
      <c r="BB17" s="968" t="str">
        <f>IF($A$3&lt;&gt;"ชั้น"&amp;'01.ข้อมูลเบื้องต้น'!$H$2,"",IF(VLOOKUP($AM$2,'6ประกาศปลายภาค'!$A$10:$AC$63,8,FALSE)="","",VLOOKUP($AM$2,'6ประกาศปลายภาค'!$A$10:$AC$63,8,FALSE)))</f>
        <v/>
      </c>
      <c r="BC17" s="969"/>
      <c r="BD17" s="969"/>
      <c r="BE17" s="969"/>
      <c r="BF17" s="969"/>
      <c r="BG17" s="969"/>
      <c r="BH17" s="969"/>
      <c r="BI17" s="969"/>
      <c r="BJ17" s="969"/>
      <c r="BK17" s="969"/>
      <c r="BL17" s="969"/>
      <c r="BM17" s="1496"/>
      <c r="BN17" s="648"/>
      <c r="BO17" s="1039" t="e">
        <f>IF('01.ข้อมูลเบื้องต้น'!#REF!="","",'01.ข้อมูลเบื้องต้น'!#REF!)</f>
        <v>#REF!</v>
      </c>
      <c r="BP17" s="1009"/>
      <c r="BQ17" s="1009"/>
      <c r="BR17" s="1009"/>
      <c r="BS17" s="1009"/>
      <c r="BT17" s="1009"/>
      <c r="BU17" s="1010"/>
      <c r="BV17" s="1040" t="str">
        <f>IF('01.ข้อมูลเบื้องต้น'!B12="","",'01.ข้อมูลเบื้องต้น'!B12)</f>
        <v/>
      </c>
      <c r="BW17" s="1017"/>
      <c r="BX17" s="1017"/>
      <c r="BY17" s="1017"/>
      <c r="BZ17" s="1017"/>
      <c r="CA17" s="1017"/>
      <c r="CB17" s="1017"/>
      <c r="CC17" s="1017"/>
      <c r="CD17" s="1017"/>
      <c r="CE17" s="1017"/>
      <c r="CF17" s="1017"/>
      <c r="CG17" s="1017"/>
      <c r="CH17" s="1017"/>
      <c r="CI17" s="1017"/>
      <c r="CJ17" s="1017"/>
      <c r="CK17" s="1017"/>
      <c r="CL17" s="1017"/>
      <c r="CM17" s="1017"/>
      <c r="CN17" s="1018"/>
      <c r="CO17" s="1041" t="str">
        <f>IF('01.ข้อมูลเบื้องต้น'!D12="","",'01.ข้อมูลเบื้องต้น'!D12)</f>
        <v/>
      </c>
      <c r="CP17" s="1042"/>
      <c r="CQ17" s="1042"/>
      <c r="CR17" s="1042"/>
      <c r="CS17" s="1042"/>
      <c r="CT17" s="1042"/>
      <c r="CU17" s="1043"/>
      <c r="CV17" s="952" t="str">
        <f>IF(VLOOKUP($AM$2,'02.คีย์เทอม1'!$A$10:$GL$54,30,FALSE)="","",VLOOKUP($AM$2,'02.คีย์เทอม1'!$A$10:$GL$54,30,FALSE))</f>
        <v/>
      </c>
      <c r="CW17" s="953"/>
      <c r="CX17" s="953"/>
      <c r="CY17" s="954"/>
      <c r="CZ17" s="952" t="str">
        <f>IF(VLOOKUP($AM$2,'02.คีย์เทอม1'!$A$10:$GL$54,31,FALSE)="","",VLOOKUP($AM$2,'02.คีย์เทอม1'!$A$10:$GL$54,31,FALSE))</f>
        <v/>
      </c>
      <c r="DA17" s="953"/>
      <c r="DB17" s="953"/>
      <c r="DC17" s="954"/>
      <c r="DD17" s="952" t="e">
        <f>IF(VLOOKUP($AM$2,#REF!,30,FALSE)="","",VLOOKUP($AM$2,#REF!,30,FALSE))</f>
        <v>#REF!</v>
      </c>
      <c r="DE17" s="953"/>
      <c r="DF17" s="953"/>
      <c r="DG17" s="954"/>
      <c r="DH17" s="952" t="e">
        <f>IF(VLOOKUP($AM$2,#REF!,31,FALSE)="","",VLOOKUP($AM$2,#REF!,31,FALSE))</f>
        <v>#REF!</v>
      </c>
      <c r="DI17" s="953"/>
      <c r="DJ17" s="953"/>
      <c r="DK17" s="954"/>
      <c r="DL17" s="955" t="e">
        <f t="shared" si="0"/>
        <v>#REF!</v>
      </c>
      <c r="DM17" s="956"/>
      <c r="DN17" s="956"/>
      <c r="DO17" s="956"/>
      <c r="DP17" s="957"/>
      <c r="DQ17" s="958" t="e">
        <f t="shared" si="1"/>
        <v>#REF!</v>
      </c>
      <c r="DR17" s="959"/>
      <c r="DS17" s="959"/>
      <c r="DT17" s="959"/>
      <c r="DU17" s="959"/>
      <c r="DV17" s="960"/>
      <c r="DW17" s="955" t="e">
        <f t="shared" si="2"/>
        <v>#REF!</v>
      </c>
      <c r="DX17" s="956"/>
      <c r="DY17" s="956"/>
      <c r="DZ17" s="956"/>
      <c r="EA17" s="956"/>
      <c r="EB17" s="957"/>
      <c r="EC17" s="955" t="e">
        <f t="shared" si="3"/>
        <v>#REF!</v>
      </c>
      <c r="ED17" s="956"/>
      <c r="EE17" s="956"/>
      <c r="EF17" s="956"/>
      <c r="EG17" s="956"/>
      <c r="EH17" s="956"/>
      <c r="EI17" s="1081" t="str">
        <f>IF(ข้อมูล1!G7="","",ข้อมูล1!G7)</f>
        <v>ปฏิบัติตนในฐานะสมาชิกที่ดีของโรงเรียนและชุมชน ด้วยความรับผิดชอบ ทำงานร่วมกับผู้อื่นอย่างมีประสิทธิภาพ และมีส่วนร่วมในกิจกรรมทางวัฒนธรรมและประเพณีของชุมชน</v>
      </c>
      <c r="EJ17" s="963"/>
      <c r="EK17" s="963"/>
      <c r="EL17" s="963"/>
      <c r="EM17" s="963"/>
      <c r="EN17" s="963"/>
      <c r="EO17" s="963"/>
      <c r="EP17" s="963"/>
      <c r="EQ17" s="963"/>
      <c r="ER17" s="963"/>
      <c r="ES17" s="963"/>
      <c r="ET17" s="963"/>
      <c r="EU17" s="963"/>
      <c r="EV17" s="963"/>
      <c r="EW17" s="963"/>
      <c r="EX17" s="963"/>
      <c r="EY17" s="963"/>
      <c r="EZ17" s="963"/>
      <c r="FA17" s="963"/>
      <c r="FB17" s="963"/>
      <c r="FC17" s="963"/>
      <c r="FD17" s="963"/>
      <c r="FE17" s="963"/>
      <c r="FF17" s="963"/>
      <c r="FG17" s="963"/>
      <c r="FH17" s="963"/>
      <c r="FI17" s="963"/>
      <c r="FJ17" s="963"/>
      <c r="FK17" s="963"/>
      <c r="FL17" s="963"/>
      <c r="FM17" s="964"/>
      <c r="FN17" s="965" t="str">
        <f>IF($BN$3&lt;&gt;"ชั้น"&amp;'01.ข้อมูลเบื้องต้น'!$H$2,"",IF(VLOOKUP($AM$2,'02.คีย์เทอม1'!$A$10:$GL$54,66,FALSE)="","",VLOOKUP($AM$2,'02.คีย์เทอม1'!$A$10:$GL$54,66,FALSE)))</f>
        <v/>
      </c>
      <c r="FO17" s="966"/>
      <c r="FP17" s="966"/>
      <c r="FQ17" s="966"/>
      <c r="FR17" s="966"/>
      <c r="FS17" s="966"/>
      <c r="FT17" s="966"/>
      <c r="FU17" s="966"/>
      <c r="FV17" s="966"/>
      <c r="FW17" s="966"/>
      <c r="FX17" s="967"/>
      <c r="FY17" s="965" t="str">
        <f>IF($BN$3&lt;&gt;"ชั้น"&amp;'01.ข้อมูลเบื้องต้น'!$H$2,"",IF(VLOOKUP($AM$2,'03.คีย์เทอม2'!$A$10:$GL$54,66,FALSE)="","",VLOOKUP($AM$2,'03.คีย์เทอม2'!$A$10:$GL$54,66,FALSE)))</f>
        <v/>
      </c>
      <c r="FZ17" s="966"/>
      <c r="GA17" s="966"/>
      <c r="GB17" s="966"/>
      <c r="GC17" s="966"/>
      <c r="GD17" s="966"/>
      <c r="GE17" s="966"/>
      <c r="GF17" s="966"/>
      <c r="GG17" s="966"/>
      <c r="GH17" s="966"/>
      <c r="GI17" s="967"/>
      <c r="GJ17" s="968" t="str">
        <f>IF($BN$3&lt;&gt;"ชั้น"&amp;'01.ข้อมูลเบื้องต้น'!$H$2,"",IF(VLOOKUP($AM$2,'6ประกาศปลายภาค'!$A$79:$AC$131,8,FALSE)="","",VLOOKUP($AM$2,'6ประกาศปลายภาค'!$A$79:$AC$131,8,FALSE)))</f>
        <v/>
      </c>
      <c r="GK17" s="969"/>
      <c r="GL17" s="969"/>
      <c r="GM17" s="969"/>
      <c r="GN17" s="969"/>
      <c r="GO17" s="969"/>
      <c r="GP17" s="969"/>
      <c r="GQ17" s="969"/>
      <c r="GR17" s="969"/>
      <c r="GS17" s="969"/>
      <c r="GT17" s="969"/>
      <c r="GU17" s="1496"/>
      <c r="GW17" s="1081" t="str">
        <f>IF(ข้อมูล1!H7="","",ข้อมูล1!H7)</f>
        <v>ปฏิบัติตนในฐานะสมาชิกที่ดีของชุมชนและสังคม ด้วยความรับผิดชอบ ทำงานร่วมกับผู้อื่นอย่างมีประสิทธิภาพ และมีส่วนร่วมในกิจกรรมทางวัฒนธรรมและประเพณีของสังคม</v>
      </c>
      <c r="GX17" s="963"/>
      <c r="GY17" s="963"/>
      <c r="GZ17" s="963"/>
      <c r="HA17" s="963"/>
      <c r="HB17" s="963"/>
      <c r="HC17" s="963"/>
      <c r="HD17" s="963"/>
      <c r="HE17" s="963"/>
      <c r="HF17" s="963"/>
      <c r="HG17" s="963"/>
      <c r="HH17" s="963"/>
      <c r="HI17" s="963"/>
      <c r="HJ17" s="963"/>
      <c r="HK17" s="963"/>
      <c r="HL17" s="963"/>
      <c r="HM17" s="963"/>
      <c r="HN17" s="963"/>
      <c r="HO17" s="963"/>
      <c r="HP17" s="963"/>
      <c r="HQ17" s="963"/>
      <c r="HR17" s="963"/>
      <c r="HS17" s="963"/>
      <c r="HT17" s="963"/>
      <c r="HU17" s="963"/>
      <c r="HV17" s="963"/>
      <c r="HW17" s="963"/>
      <c r="HX17" s="963"/>
      <c r="HY17" s="963"/>
      <c r="HZ17" s="963"/>
      <c r="IA17" s="964"/>
      <c r="IB17" s="965" t="str">
        <f>IF($GV$3&lt;&gt;"ชั้น"&amp;'01.ข้อมูลเบื้องต้น'!$H$2,"",IF(VLOOKUP($AM$2,'02.คีย์เทอม1'!$A$10:$GL$54,66,FALSE)="","",VLOOKUP($AM$2,'02.คีย์เทอม1'!$A$10:$GL$54,66,FALSE)))</f>
        <v/>
      </c>
      <c r="IC17" s="966"/>
      <c r="ID17" s="966"/>
      <c r="IE17" s="966"/>
      <c r="IF17" s="966"/>
      <c r="IG17" s="966"/>
      <c r="IH17" s="966"/>
      <c r="II17" s="966"/>
      <c r="IJ17" s="966"/>
      <c r="IK17" s="966"/>
      <c r="IL17" s="967"/>
      <c r="IM17" s="965" t="str">
        <f>IF($GV$3&lt;&gt;"ชั้น"&amp;'01.ข้อมูลเบื้องต้น'!$H$2,"",IF(VLOOKUP($AM$2,'03.คีย์เทอม2'!$A$10:$GL$54,66,FALSE)="","",VLOOKUP($AM$2,'03.คีย์เทอม2'!$A$10:$GL$54,66,FALSE)))</f>
        <v/>
      </c>
      <c r="IN17" s="966"/>
      <c r="IO17" s="966"/>
      <c r="IP17" s="966"/>
      <c r="IQ17" s="966"/>
      <c r="IR17" s="966"/>
      <c r="IS17" s="966"/>
      <c r="IT17" s="966"/>
      <c r="IU17" s="966"/>
      <c r="IV17" s="966"/>
      <c r="IW17" s="967"/>
      <c r="IX17" s="968" t="str">
        <f>IF($GV$3&lt;&gt;"ชั้น"&amp;'01.ข้อมูลเบื้องต้น'!$H$2,"",IF(VLOOKUP($AM$2,'6ประกาศปลายภาค'!$A$146:$AC$198,8,FALSE)="","",VLOOKUP($AM$2,'6ประกาศปลายภาค'!$A$146:$AC$198,8,FALSE)))</f>
        <v/>
      </c>
      <c r="IY17" s="969"/>
      <c r="IZ17" s="969"/>
      <c r="JA17" s="969"/>
      <c r="JB17" s="969"/>
      <c r="JC17" s="969"/>
      <c r="JD17" s="969"/>
      <c r="JE17" s="969"/>
      <c r="JF17" s="969"/>
      <c r="JG17" s="969"/>
      <c r="JH17" s="969"/>
      <c r="JI17" s="1496"/>
    </row>
    <row r="18" spans="1:269" ht="85.95" customHeight="1">
      <c r="A18" s="1081" t="str">
        <f>IF(ข้อมูล1!F8="","",ข้อมูล1!F8)</f>
        <v>รู้ที่มาของรายรับรายจ่ายของตนเองในชีวิตประจำวันและใช้จ่ายอย่างพอเพียง มีทัศนคติที่ดีต่อการทำงานและการช่วยเหลือครอบครัว</v>
      </c>
      <c r="B18" s="963"/>
      <c r="C18" s="963"/>
      <c r="D18" s="963"/>
      <c r="E18" s="963"/>
      <c r="F18" s="963"/>
      <c r="G18" s="963"/>
      <c r="H18" s="963"/>
      <c r="I18" s="963"/>
      <c r="J18" s="963"/>
      <c r="K18" s="963"/>
      <c r="L18" s="963"/>
      <c r="M18" s="963"/>
      <c r="N18" s="963"/>
      <c r="O18" s="963"/>
      <c r="P18" s="963"/>
      <c r="Q18" s="963"/>
      <c r="R18" s="963"/>
      <c r="S18" s="963"/>
      <c r="T18" s="963"/>
      <c r="U18" s="963"/>
      <c r="V18" s="963"/>
      <c r="W18" s="963"/>
      <c r="X18" s="963"/>
      <c r="Y18" s="963"/>
      <c r="Z18" s="963"/>
      <c r="AA18" s="963"/>
      <c r="AB18" s="963"/>
      <c r="AC18" s="963"/>
      <c r="AD18" s="963"/>
      <c r="AE18" s="964"/>
      <c r="AF18" s="965" t="str">
        <f>IF($A$3&lt;&gt;"ชั้น"&amp;'01.ข้อมูลเบื้องต้น'!$H$2,"",IF(VLOOKUP($AM$2,'02.คีย์เทอม1'!$A$10:$GL$54,71,FALSE)="","",VLOOKUP($AM$2,'02.คีย์เทอม1'!$A$10:$GL$54,71,FALSE)))</f>
        <v/>
      </c>
      <c r="AG18" s="966"/>
      <c r="AH18" s="966"/>
      <c r="AI18" s="966"/>
      <c r="AJ18" s="966"/>
      <c r="AK18" s="966"/>
      <c r="AL18" s="966"/>
      <c r="AM18" s="966"/>
      <c r="AN18" s="966"/>
      <c r="AO18" s="966"/>
      <c r="AP18" s="967"/>
      <c r="AQ18" s="965" t="str">
        <f>IF($A$3&lt;&gt;"ชั้น"&amp;'01.ข้อมูลเบื้องต้น'!$H$2,"",IF(VLOOKUP($AM$2,'03.คีย์เทอม2'!$A$10:$GL$54,71,FALSE)="","",VLOOKUP($AM$2,'03.คีย์เทอม2'!$A$10:$GL$54,71,FALSE)))</f>
        <v/>
      </c>
      <c r="AR18" s="966"/>
      <c r="AS18" s="966"/>
      <c r="AT18" s="966"/>
      <c r="AU18" s="966"/>
      <c r="AV18" s="966"/>
      <c r="AW18" s="966"/>
      <c r="AX18" s="966"/>
      <c r="AY18" s="966"/>
      <c r="AZ18" s="966"/>
      <c r="BA18" s="967"/>
      <c r="BB18" s="968" t="str">
        <f>IF($A$3&lt;&gt;"ชั้น"&amp;'01.ข้อมูลเบื้องต้น'!$H$2,"",IF(VLOOKUP($AM$2,'6ประกาศปลายภาค'!$A$10:$AC$63,9,FALSE)="","",VLOOKUP($AM$2,'6ประกาศปลายภาค'!$A$10:$AC$63,9,FALSE)))</f>
        <v/>
      </c>
      <c r="BC18" s="969"/>
      <c r="BD18" s="969"/>
      <c r="BE18" s="969"/>
      <c r="BF18" s="969"/>
      <c r="BG18" s="969"/>
      <c r="BH18" s="969"/>
      <c r="BI18" s="969"/>
      <c r="BJ18" s="969"/>
      <c r="BK18" s="969"/>
      <c r="BL18" s="969"/>
      <c r="BM18" s="1496"/>
      <c r="BN18" s="648"/>
      <c r="BO18" s="1039" t="e">
        <f>IF('01.ข้อมูลเบื้องต้น'!#REF!="","",'01.ข้อมูลเบื้องต้น'!#REF!)</f>
        <v>#REF!</v>
      </c>
      <c r="BP18" s="1009"/>
      <c r="BQ18" s="1009"/>
      <c r="BR18" s="1009"/>
      <c r="BS18" s="1009"/>
      <c r="BT18" s="1009"/>
      <c r="BU18" s="1010"/>
      <c r="BV18" s="1040" t="str">
        <f>IF('01.ข้อมูลเบื้องต้น'!B13="","",'01.ข้อมูลเบื้องต้น'!B13)</f>
        <v/>
      </c>
      <c r="BW18" s="1017"/>
      <c r="BX18" s="1017"/>
      <c r="BY18" s="1017"/>
      <c r="BZ18" s="1017"/>
      <c r="CA18" s="1017"/>
      <c r="CB18" s="1017"/>
      <c r="CC18" s="1017"/>
      <c r="CD18" s="1017"/>
      <c r="CE18" s="1017"/>
      <c r="CF18" s="1017"/>
      <c r="CG18" s="1017"/>
      <c r="CH18" s="1017"/>
      <c r="CI18" s="1017"/>
      <c r="CJ18" s="1017"/>
      <c r="CK18" s="1017"/>
      <c r="CL18" s="1017"/>
      <c r="CM18" s="1017"/>
      <c r="CN18" s="1018"/>
      <c r="CO18" s="1041" t="str">
        <f>IF('01.ข้อมูลเบื้องต้น'!D13="","",'01.ข้อมูลเบื้องต้น'!D13)</f>
        <v/>
      </c>
      <c r="CP18" s="1042"/>
      <c r="CQ18" s="1042"/>
      <c r="CR18" s="1042"/>
      <c r="CS18" s="1042"/>
      <c r="CT18" s="1042"/>
      <c r="CU18" s="1043"/>
      <c r="CV18" s="952" t="str">
        <f>IF(VLOOKUP($AM$2,'02.คีย์เทอม1'!$A$10:$GL$54,35,FALSE)="","",VLOOKUP($AM$2,'02.คีย์เทอม1'!$A$10:$GL$54,35,FALSE))</f>
        <v/>
      </c>
      <c r="CW18" s="953"/>
      <c r="CX18" s="953"/>
      <c r="CY18" s="954"/>
      <c r="CZ18" s="952" t="str">
        <f>IF(VLOOKUP($AM$2,'02.คีย์เทอม1'!$A$10:$GL$54,36,FALSE)="","",VLOOKUP($AM$2,'02.คีย์เทอม1'!$A$10:$GL$54,36,FALSE))</f>
        <v/>
      </c>
      <c r="DA18" s="953"/>
      <c r="DB18" s="953"/>
      <c r="DC18" s="954"/>
      <c r="DD18" s="952" t="e">
        <f>IF(VLOOKUP($AM$2,#REF!,35,FALSE)="","",VLOOKUP($AM$2,#REF!,35,FALSE))</f>
        <v>#REF!</v>
      </c>
      <c r="DE18" s="953"/>
      <c r="DF18" s="953"/>
      <c r="DG18" s="954"/>
      <c r="DH18" s="952" t="e">
        <f>IF(VLOOKUP($AM$2,#REF!,36,FALSE)="","",VLOOKUP($AM$2,#REF!,36,FALSE))</f>
        <v>#REF!</v>
      </c>
      <c r="DI18" s="953"/>
      <c r="DJ18" s="953"/>
      <c r="DK18" s="954"/>
      <c r="DL18" s="955" t="e">
        <f t="shared" si="0"/>
        <v>#REF!</v>
      </c>
      <c r="DM18" s="956"/>
      <c r="DN18" s="956"/>
      <c r="DO18" s="956"/>
      <c r="DP18" s="957"/>
      <c r="DQ18" s="958" t="e">
        <f t="shared" si="1"/>
        <v>#REF!</v>
      </c>
      <c r="DR18" s="959"/>
      <c r="DS18" s="959"/>
      <c r="DT18" s="959"/>
      <c r="DU18" s="959"/>
      <c r="DV18" s="960"/>
      <c r="DW18" s="955" t="e">
        <f t="shared" si="2"/>
        <v>#REF!</v>
      </c>
      <c r="DX18" s="956"/>
      <c r="DY18" s="956"/>
      <c r="DZ18" s="956"/>
      <c r="EA18" s="956"/>
      <c r="EB18" s="957"/>
      <c r="EC18" s="955" t="e">
        <f t="shared" si="3"/>
        <v>#REF!</v>
      </c>
      <c r="ED18" s="956"/>
      <c r="EE18" s="956"/>
      <c r="EF18" s="956"/>
      <c r="EG18" s="956"/>
      <c r="EH18" s="956"/>
      <c r="EI18" s="1081" t="str">
        <f>IF(ข้อมูล1!G8="","",ข้อมูล1!G8)</f>
        <v xml:space="preserve">รู้ที่มาของรายรับรายจ่าย และวางแผนใช้จ่ายเงิน   ให้สอดคล้องกับสภาพเศรษฐกิจของตนเองและครอบครัว เข้าใจกระบวนการทำงานที่ทำให้เกิดรายได้ เห็นความสำคัญของการประกอบอาชีพสุจริต </v>
      </c>
      <c r="EJ18" s="963"/>
      <c r="EK18" s="963"/>
      <c r="EL18" s="963"/>
      <c r="EM18" s="963"/>
      <c r="EN18" s="963"/>
      <c r="EO18" s="963"/>
      <c r="EP18" s="963"/>
      <c r="EQ18" s="963"/>
      <c r="ER18" s="963"/>
      <c r="ES18" s="963"/>
      <c r="ET18" s="963"/>
      <c r="EU18" s="963"/>
      <c r="EV18" s="963"/>
      <c r="EW18" s="963"/>
      <c r="EX18" s="963"/>
      <c r="EY18" s="963"/>
      <c r="EZ18" s="963"/>
      <c r="FA18" s="963"/>
      <c r="FB18" s="963"/>
      <c r="FC18" s="963"/>
      <c r="FD18" s="963"/>
      <c r="FE18" s="963"/>
      <c r="FF18" s="963"/>
      <c r="FG18" s="963"/>
      <c r="FH18" s="963"/>
      <c r="FI18" s="963"/>
      <c r="FJ18" s="963"/>
      <c r="FK18" s="963"/>
      <c r="FL18" s="963"/>
      <c r="FM18" s="964"/>
      <c r="FN18" s="965" t="str">
        <f>IF($BN$3&lt;&gt;"ชั้น"&amp;'01.ข้อมูลเบื้องต้น'!$H$2,"",IF(VLOOKUP($AM$2,'02.คีย์เทอม1'!$A$10:$GL$54,71,FALSE)="","",VLOOKUP($AM$2,'02.คีย์เทอม1'!$A$10:$GL$54,71,FALSE)))</f>
        <v/>
      </c>
      <c r="FO18" s="966"/>
      <c r="FP18" s="966"/>
      <c r="FQ18" s="966"/>
      <c r="FR18" s="966"/>
      <c r="FS18" s="966"/>
      <c r="FT18" s="966"/>
      <c r="FU18" s="966"/>
      <c r="FV18" s="966"/>
      <c r="FW18" s="966"/>
      <c r="FX18" s="967"/>
      <c r="FY18" s="965" t="str">
        <f>IF($BN$3&lt;&gt;"ชั้น"&amp;'01.ข้อมูลเบื้องต้น'!$H$2,"",IF(VLOOKUP($AM$2,'03.คีย์เทอม2'!$A$10:$GL$54,71,FALSE)="","",VLOOKUP($AM$2,'03.คีย์เทอม2'!$A$10:$GL$54,71,FALSE)))</f>
        <v/>
      </c>
      <c r="FZ18" s="966"/>
      <c r="GA18" s="966"/>
      <c r="GB18" s="966"/>
      <c r="GC18" s="966"/>
      <c r="GD18" s="966"/>
      <c r="GE18" s="966"/>
      <c r="GF18" s="966"/>
      <c r="GG18" s="966"/>
      <c r="GH18" s="966"/>
      <c r="GI18" s="967"/>
      <c r="GJ18" s="968" t="str">
        <f>IF($BN$3&lt;&gt;"ชั้น"&amp;'01.ข้อมูลเบื้องต้น'!$H$2,"",IF(VLOOKUP($AM$2,'6ประกาศปลายภาค'!$A$79:$AC$131,9,FALSE)="","",VLOOKUP($AM$2,'6ประกาศปลายภาค'!$A$79:$AC$131,9,FALSE)))</f>
        <v/>
      </c>
      <c r="GK18" s="969"/>
      <c r="GL18" s="969"/>
      <c r="GM18" s="969"/>
      <c r="GN18" s="969"/>
      <c r="GO18" s="969"/>
      <c r="GP18" s="969"/>
      <c r="GQ18" s="969"/>
      <c r="GR18" s="969"/>
      <c r="GS18" s="969"/>
      <c r="GT18" s="969"/>
      <c r="GU18" s="1496"/>
      <c r="GW18" s="1081" t="str">
        <f>IF(ข้อมูล1!H8="","",ข้อมูล1!H8)</f>
        <v xml:space="preserve">รู้ที่มาของรายรับ รายจ่าย และวางแผนใช้จ่ายเงินอย่างเห็นคุณค่าและรู้วิธีสร้างรายได้เสริมให้ครอบครัว เข้าใจกระบวนการทำงานที่ทำให้เกิดรายได้ เห็นความสำคัญของการประกอบอาชีพสุจริต และรู้จักอาชีพที่สนใจ มีทัศนคติที่ดีต่อการทำงาน </v>
      </c>
      <c r="GX18" s="963"/>
      <c r="GY18" s="963"/>
      <c r="GZ18" s="963"/>
      <c r="HA18" s="963"/>
      <c r="HB18" s="963"/>
      <c r="HC18" s="963"/>
      <c r="HD18" s="963"/>
      <c r="HE18" s="963"/>
      <c r="HF18" s="963"/>
      <c r="HG18" s="963"/>
      <c r="HH18" s="963"/>
      <c r="HI18" s="963"/>
      <c r="HJ18" s="963"/>
      <c r="HK18" s="963"/>
      <c r="HL18" s="963"/>
      <c r="HM18" s="963"/>
      <c r="HN18" s="963"/>
      <c r="HO18" s="963"/>
      <c r="HP18" s="963"/>
      <c r="HQ18" s="963"/>
      <c r="HR18" s="963"/>
      <c r="HS18" s="963"/>
      <c r="HT18" s="963"/>
      <c r="HU18" s="963"/>
      <c r="HV18" s="963"/>
      <c r="HW18" s="963"/>
      <c r="HX18" s="963"/>
      <c r="HY18" s="963"/>
      <c r="HZ18" s="963"/>
      <c r="IA18" s="964"/>
      <c r="IB18" s="965" t="str">
        <f>IF($GV$3&lt;&gt;"ชั้น"&amp;'01.ข้อมูลเบื้องต้น'!$H$2,"",IF(VLOOKUP($AM$2,'02.คีย์เทอม1'!$A$10:$GL$54,71,FALSE)="","",VLOOKUP($AM$2,'02.คีย์เทอม1'!$A$10:$GL$54,71,FALSE)))</f>
        <v/>
      </c>
      <c r="IC18" s="966"/>
      <c r="ID18" s="966"/>
      <c r="IE18" s="966"/>
      <c r="IF18" s="966"/>
      <c r="IG18" s="966"/>
      <c r="IH18" s="966"/>
      <c r="II18" s="966"/>
      <c r="IJ18" s="966"/>
      <c r="IK18" s="966"/>
      <c r="IL18" s="967"/>
      <c r="IM18" s="965" t="str">
        <f>IF($GV$3&lt;&gt;"ชั้น"&amp;'01.ข้อมูลเบื้องต้น'!$H$2,"",IF(VLOOKUP($AM$2,'03.คีย์เทอม2'!$A$10:$GL$54,71,FALSE)="","",VLOOKUP($AM$2,'03.คีย์เทอม2'!$A$10:$GL$54,71,FALSE)))</f>
        <v/>
      </c>
      <c r="IN18" s="966"/>
      <c r="IO18" s="966"/>
      <c r="IP18" s="966"/>
      <c r="IQ18" s="966"/>
      <c r="IR18" s="966"/>
      <c r="IS18" s="966"/>
      <c r="IT18" s="966"/>
      <c r="IU18" s="966"/>
      <c r="IV18" s="966"/>
      <c r="IW18" s="967"/>
      <c r="IX18" s="968" t="str">
        <f>IF($GV$3&lt;&gt;"ชั้น"&amp;'01.ข้อมูลเบื้องต้น'!$H$2,"",IF(VLOOKUP($AM$2,'6ประกาศปลายภาค'!$A$146:$AC$198,9,FALSE)="","",VLOOKUP($AM$2,'6ประกาศปลายภาค'!$A$146:$AC$198,9,FALSE)))</f>
        <v/>
      </c>
      <c r="IY18" s="969"/>
      <c r="IZ18" s="969"/>
      <c r="JA18" s="969"/>
      <c r="JB18" s="969"/>
      <c r="JC18" s="969"/>
      <c r="JD18" s="969"/>
      <c r="JE18" s="969"/>
      <c r="JF18" s="969"/>
      <c r="JG18" s="969"/>
      <c r="JH18" s="969"/>
      <c r="JI18" s="1496"/>
    </row>
    <row r="19" spans="1:269" ht="85.95" customHeight="1">
      <c r="A19" s="1081" t="str">
        <f>IF(ข้อมูล1!F9="","",ข้อมูล1!F9)</f>
        <v>ดูแลรักษาสุขภาพกายโดยเลือกรับประทานอาหารและออกกำลังกาย อย่างเหมาะสม ควบคุมอารมณ์ของตนเองได้ และรู้จักขอความช่วยเหลือ เมื่อเกิดเหตุร้ายกับตนเองหรือผู้อื่น</v>
      </c>
      <c r="B19" s="963"/>
      <c r="C19" s="963"/>
      <c r="D19" s="963"/>
      <c r="E19" s="963"/>
      <c r="F19" s="963"/>
      <c r="G19" s="963"/>
      <c r="H19" s="963"/>
      <c r="I19" s="963"/>
      <c r="J19" s="963"/>
      <c r="K19" s="963"/>
      <c r="L19" s="963"/>
      <c r="M19" s="963"/>
      <c r="N19" s="963"/>
      <c r="O19" s="963"/>
      <c r="P19" s="963"/>
      <c r="Q19" s="963"/>
      <c r="R19" s="963"/>
      <c r="S19" s="963"/>
      <c r="T19" s="963"/>
      <c r="U19" s="963"/>
      <c r="V19" s="963"/>
      <c r="W19" s="963"/>
      <c r="X19" s="963"/>
      <c r="Y19" s="963"/>
      <c r="Z19" s="963"/>
      <c r="AA19" s="963"/>
      <c r="AB19" s="963"/>
      <c r="AC19" s="963"/>
      <c r="AD19" s="963"/>
      <c r="AE19" s="964"/>
      <c r="AF19" s="965" t="str">
        <f>IF($A$3&lt;&gt;"ชั้น"&amp;'01.ข้อมูลเบื้องต้น'!$H$2,"",IF(VLOOKUP($AM$2,'02.คีย์เทอม1'!$A$10:$GL$54,76,FALSE)="","",VLOOKUP($AM$2,'02.คีย์เทอม1'!$A$10:$GL$54,76,FALSE)))</f>
        <v/>
      </c>
      <c r="AG19" s="966"/>
      <c r="AH19" s="966"/>
      <c r="AI19" s="966"/>
      <c r="AJ19" s="966"/>
      <c r="AK19" s="966"/>
      <c r="AL19" s="966"/>
      <c r="AM19" s="966"/>
      <c r="AN19" s="966"/>
      <c r="AO19" s="966"/>
      <c r="AP19" s="967"/>
      <c r="AQ19" s="965" t="str">
        <f>IF($A$3&lt;&gt;"ชั้น"&amp;'01.ข้อมูลเบื้องต้น'!$H$2,"",IF(VLOOKUP($AM$2,'03.คีย์เทอม2'!$A$10:$GL$54,76,FALSE)="","",VLOOKUP($AM$2,'03.คีย์เทอม2'!$A$10:$GL$54,76,FALSE)))</f>
        <v/>
      </c>
      <c r="AR19" s="966"/>
      <c r="AS19" s="966"/>
      <c r="AT19" s="966"/>
      <c r="AU19" s="966"/>
      <c r="AV19" s="966"/>
      <c r="AW19" s="966"/>
      <c r="AX19" s="966"/>
      <c r="AY19" s="966"/>
      <c r="AZ19" s="966"/>
      <c r="BA19" s="967"/>
      <c r="BB19" s="968" t="str">
        <f>IF($A$3&lt;&gt;"ชั้น"&amp;'01.ข้อมูลเบื้องต้น'!$H$2,"",IF(VLOOKUP($AM$2,'6ประกาศปลายภาค'!$A$10:$AC$63,10,FALSE)="","",VLOOKUP($AM$2,'6ประกาศปลายภาค'!$A$10:$AC$63,10,FALSE)))</f>
        <v/>
      </c>
      <c r="BC19" s="969"/>
      <c r="BD19" s="969"/>
      <c r="BE19" s="969"/>
      <c r="BF19" s="969"/>
      <c r="BG19" s="969"/>
      <c r="BH19" s="969"/>
      <c r="BI19" s="969"/>
      <c r="BJ19" s="969"/>
      <c r="BK19" s="969"/>
      <c r="BL19" s="969"/>
      <c r="BM19" s="1496"/>
      <c r="BN19" s="648"/>
      <c r="BO19" s="1039" t="e">
        <f>IF('01.ข้อมูลเบื้องต้น'!#REF!="","",'01.ข้อมูลเบื้องต้น'!#REF!)</f>
        <v>#REF!</v>
      </c>
      <c r="BP19" s="1009"/>
      <c r="BQ19" s="1009"/>
      <c r="BR19" s="1009"/>
      <c r="BS19" s="1009"/>
      <c r="BT19" s="1009"/>
      <c r="BU19" s="1010"/>
      <c r="BV19" s="1040" t="str">
        <f>IF('01.ข้อมูลเบื้องต้น'!B14="","",'01.ข้อมูลเบื้องต้น'!B14)</f>
        <v/>
      </c>
      <c r="BW19" s="1017"/>
      <c r="BX19" s="1017"/>
      <c r="BY19" s="1017"/>
      <c r="BZ19" s="1017"/>
      <c r="CA19" s="1017"/>
      <c r="CB19" s="1017"/>
      <c r="CC19" s="1017"/>
      <c r="CD19" s="1017"/>
      <c r="CE19" s="1017"/>
      <c r="CF19" s="1017"/>
      <c r="CG19" s="1017"/>
      <c r="CH19" s="1017"/>
      <c r="CI19" s="1017"/>
      <c r="CJ19" s="1017"/>
      <c r="CK19" s="1017"/>
      <c r="CL19" s="1017"/>
      <c r="CM19" s="1017"/>
      <c r="CN19" s="1018"/>
      <c r="CO19" s="1041" t="str">
        <f>IF('01.ข้อมูลเบื้องต้น'!D14="","",'01.ข้อมูลเบื้องต้น'!D14)</f>
        <v/>
      </c>
      <c r="CP19" s="1042"/>
      <c r="CQ19" s="1042"/>
      <c r="CR19" s="1042"/>
      <c r="CS19" s="1042"/>
      <c r="CT19" s="1042"/>
      <c r="CU19" s="1043"/>
      <c r="CV19" s="952" t="str">
        <f>IF(VLOOKUP($AM$2,'02.คีย์เทอม1'!$A$10:$GL$54,40,FALSE)="","",VLOOKUP($AM$2,'02.คีย์เทอม1'!$A$10:$GL$54,40,FALSE))</f>
        <v/>
      </c>
      <c r="CW19" s="953"/>
      <c r="CX19" s="953"/>
      <c r="CY19" s="954"/>
      <c r="CZ19" s="952" t="str">
        <f>IF(VLOOKUP($AM$2,'02.คีย์เทอม1'!$A$10:$GL$54,41,FALSE)="","",VLOOKUP($AM$2,'02.คีย์เทอม1'!$A$10:$GL$54,41,FALSE))</f>
        <v/>
      </c>
      <c r="DA19" s="953"/>
      <c r="DB19" s="953"/>
      <c r="DC19" s="954"/>
      <c r="DD19" s="952" t="e">
        <f>IF(VLOOKUP($AM$2,#REF!,40,FALSE)="","",VLOOKUP($AM$2,#REF!,40,FALSE))</f>
        <v>#REF!</v>
      </c>
      <c r="DE19" s="953"/>
      <c r="DF19" s="953"/>
      <c r="DG19" s="954"/>
      <c r="DH19" s="952" t="e">
        <f>IF(VLOOKUP($AM$2,#REF!,41,FALSE)="","",VLOOKUP($AM$2,#REF!,41,FALSE))</f>
        <v>#REF!</v>
      </c>
      <c r="DI19" s="953"/>
      <c r="DJ19" s="953"/>
      <c r="DK19" s="954"/>
      <c r="DL19" s="955" t="e">
        <f t="shared" si="0"/>
        <v>#REF!</v>
      </c>
      <c r="DM19" s="956"/>
      <c r="DN19" s="956"/>
      <c r="DO19" s="956"/>
      <c r="DP19" s="957"/>
      <c r="DQ19" s="958" t="e">
        <f t="shared" si="1"/>
        <v>#REF!</v>
      </c>
      <c r="DR19" s="959"/>
      <c r="DS19" s="959"/>
      <c r="DT19" s="959"/>
      <c r="DU19" s="959"/>
      <c r="DV19" s="960"/>
      <c r="DW19" s="955" t="e">
        <f t="shared" si="2"/>
        <v>#REF!</v>
      </c>
      <c r="DX19" s="956"/>
      <c r="DY19" s="956"/>
      <c r="DZ19" s="956"/>
      <c r="EA19" s="956"/>
      <c r="EB19" s="957"/>
      <c r="EC19" s="955" t="e">
        <f t="shared" si="3"/>
        <v>#REF!</v>
      </c>
      <c r="ED19" s="956"/>
      <c r="EE19" s="956"/>
      <c r="EF19" s="956"/>
      <c r="EG19" s="956"/>
      <c r="EH19" s="956"/>
      <c r="EI19" s="1081" t="str">
        <f>IF(ข้อมูล1!G9="","",ข้อมูล1!G9)</f>
        <v>ดูแลรักษาสุขภาพกายโดยเลือกรับประทานอาหารและออกกำลังกาย อย่างสม่ำเสมอ ควบคุมอารมณ์ของตนเองและรับรู้อารมณ์ของผู้อื่น รู้จักหลีกเลี่ยงภาวะเสี่ยงและป้องกันอันตรายที่อาจเกิดขึ้นกับตนเอง</v>
      </c>
      <c r="EJ19" s="963"/>
      <c r="EK19" s="963"/>
      <c r="EL19" s="963"/>
      <c r="EM19" s="963"/>
      <c r="EN19" s="963"/>
      <c r="EO19" s="963"/>
      <c r="EP19" s="963"/>
      <c r="EQ19" s="963"/>
      <c r="ER19" s="963"/>
      <c r="ES19" s="963"/>
      <c r="ET19" s="963"/>
      <c r="EU19" s="963"/>
      <c r="EV19" s="963"/>
      <c r="EW19" s="963"/>
      <c r="EX19" s="963"/>
      <c r="EY19" s="963"/>
      <c r="EZ19" s="963"/>
      <c r="FA19" s="963"/>
      <c r="FB19" s="963"/>
      <c r="FC19" s="963"/>
      <c r="FD19" s="963"/>
      <c r="FE19" s="963"/>
      <c r="FF19" s="963"/>
      <c r="FG19" s="963"/>
      <c r="FH19" s="963"/>
      <c r="FI19" s="963"/>
      <c r="FJ19" s="963"/>
      <c r="FK19" s="963"/>
      <c r="FL19" s="963"/>
      <c r="FM19" s="964"/>
      <c r="FN19" s="965" t="str">
        <f>IF($BN$3&lt;&gt;"ชั้น"&amp;'01.ข้อมูลเบื้องต้น'!$H$2,"",IF(VLOOKUP($AM$2,'02.คีย์เทอม1'!$A$10:$GL$54,76,FALSE)="","",VLOOKUP($AM$2,'02.คีย์เทอม1'!$A$10:$GL$54,76,FALSE)))</f>
        <v/>
      </c>
      <c r="FO19" s="966"/>
      <c r="FP19" s="966"/>
      <c r="FQ19" s="966"/>
      <c r="FR19" s="966"/>
      <c r="FS19" s="966"/>
      <c r="FT19" s="966"/>
      <c r="FU19" s="966"/>
      <c r="FV19" s="966"/>
      <c r="FW19" s="966"/>
      <c r="FX19" s="967"/>
      <c r="FY19" s="965" t="str">
        <f>IF($BN$3&lt;&gt;"ชั้น"&amp;'01.ข้อมูลเบื้องต้น'!$H$2,"",IF(VLOOKUP($AM$2,'03.คีย์เทอม2'!$A$10:$GL$54,76,FALSE)="","",VLOOKUP($AM$2,'03.คีย์เทอม2'!$A$10:$GL$54,76,FALSE)))</f>
        <v/>
      </c>
      <c r="FZ19" s="966"/>
      <c r="GA19" s="966"/>
      <c r="GB19" s="966"/>
      <c r="GC19" s="966"/>
      <c r="GD19" s="966"/>
      <c r="GE19" s="966"/>
      <c r="GF19" s="966"/>
      <c r="GG19" s="966"/>
      <c r="GH19" s="966"/>
      <c r="GI19" s="967"/>
      <c r="GJ19" s="968" t="str">
        <f>IF($BN$3&lt;&gt;"ชั้น"&amp;'01.ข้อมูลเบื้องต้น'!$H$2,"",IF(VLOOKUP($AM$2,'6ประกาศปลายภาค'!$A$79:$AC$131,10,FALSE)="","",VLOOKUP($AM$2,'6ประกาศปลายภาค'!$A$79:$AC$131,10,FALSE)))</f>
        <v/>
      </c>
      <c r="GK19" s="969"/>
      <c r="GL19" s="969"/>
      <c r="GM19" s="969"/>
      <c r="GN19" s="969"/>
      <c r="GO19" s="969"/>
      <c r="GP19" s="969"/>
      <c r="GQ19" s="969"/>
      <c r="GR19" s="969"/>
      <c r="GS19" s="969"/>
      <c r="GT19" s="969"/>
      <c r="GU19" s="1496"/>
      <c r="GW19" s="1081" t="str">
        <f>IF(ข้อมูล1!H9="","",ข้อมูล1!H9)</f>
        <v xml:space="preserve">ปฏิบัติตนเป็นผู้มีสุขนิสัยที่ดี จัดการอารมณ์และความเครียด และนำพาตนเองออกจากภาวะเสี่ยงหรืออันตรายรอบด้านอย่างรู้เท่าทัน </v>
      </c>
      <c r="GX19" s="963"/>
      <c r="GY19" s="963"/>
      <c r="GZ19" s="963"/>
      <c r="HA19" s="963"/>
      <c r="HB19" s="963"/>
      <c r="HC19" s="963"/>
      <c r="HD19" s="963"/>
      <c r="HE19" s="963"/>
      <c r="HF19" s="963"/>
      <c r="HG19" s="963"/>
      <c r="HH19" s="963"/>
      <c r="HI19" s="963"/>
      <c r="HJ19" s="963"/>
      <c r="HK19" s="963"/>
      <c r="HL19" s="963"/>
      <c r="HM19" s="963"/>
      <c r="HN19" s="963"/>
      <c r="HO19" s="963"/>
      <c r="HP19" s="963"/>
      <c r="HQ19" s="963"/>
      <c r="HR19" s="963"/>
      <c r="HS19" s="963"/>
      <c r="HT19" s="963"/>
      <c r="HU19" s="963"/>
      <c r="HV19" s="963"/>
      <c r="HW19" s="963"/>
      <c r="HX19" s="963"/>
      <c r="HY19" s="963"/>
      <c r="HZ19" s="963"/>
      <c r="IA19" s="964"/>
      <c r="IB19" s="965" t="str">
        <f>IF($GV$3&lt;&gt;"ชั้น"&amp;'01.ข้อมูลเบื้องต้น'!$H$2,"",IF(VLOOKUP($AM$2,'02.คีย์เทอม1'!$A$10:$GL$54,76,FALSE)="","",VLOOKUP($AM$2,'02.คีย์เทอม1'!$A$10:$GL$54,76,FALSE)))</f>
        <v/>
      </c>
      <c r="IC19" s="966"/>
      <c r="ID19" s="966"/>
      <c r="IE19" s="966"/>
      <c r="IF19" s="966"/>
      <c r="IG19" s="966"/>
      <c r="IH19" s="966"/>
      <c r="II19" s="966"/>
      <c r="IJ19" s="966"/>
      <c r="IK19" s="966"/>
      <c r="IL19" s="967"/>
      <c r="IM19" s="965" t="str">
        <f>IF($GV$3&lt;&gt;"ชั้น"&amp;'01.ข้อมูลเบื้องต้น'!$H$2,"",IF(VLOOKUP($AM$2,'03.คีย์เทอม2'!$A$10:$GL$54,76,FALSE)="","",VLOOKUP($AM$2,'03.คีย์เทอม2'!$A$10:$GL$54,76,FALSE)))</f>
        <v/>
      </c>
      <c r="IN19" s="966"/>
      <c r="IO19" s="966"/>
      <c r="IP19" s="966"/>
      <c r="IQ19" s="966"/>
      <c r="IR19" s="966"/>
      <c r="IS19" s="966"/>
      <c r="IT19" s="966"/>
      <c r="IU19" s="966"/>
      <c r="IV19" s="966"/>
      <c r="IW19" s="967"/>
      <c r="IX19" s="968" t="str">
        <f>IF($GV$3&lt;&gt;"ชั้น"&amp;'01.ข้อมูลเบื้องต้น'!$H$2,"",IF(VLOOKUP($AM$2,'6ประกาศปลายภาค'!$A$146:$AC$198,10,FALSE)="","",VLOOKUP($AM$2,'6ประกาศปลายภาค'!$A$146:$AC$198,10,FALSE)))</f>
        <v/>
      </c>
      <c r="IY19" s="969"/>
      <c r="IZ19" s="969"/>
      <c r="JA19" s="969"/>
      <c r="JB19" s="969"/>
      <c r="JC19" s="969"/>
      <c r="JD19" s="969"/>
      <c r="JE19" s="969"/>
      <c r="JF19" s="969"/>
      <c r="JG19" s="969"/>
      <c r="JH19" s="969"/>
      <c r="JI19" s="1496"/>
    </row>
    <row r="20" spans="1:269" ht="85.95" customHeight="1" thickBot="1">
      <c r="A20" s="1497" t="str">
        <f>IF(ข้อมูล1!F10="","",ข้อมูล1!F10)</f>
        <v xml:space="preserve">ปฏิบัติกิจกรรมทางศิลปะ และวัฒนธรรมท้องถิ่น ด้วยความกระตือรือร้น </v>
      </c>
      <c r="B20" s="1498"/>
      <c r="C20" s="1498"/>
      <c r="D20" s="1498"/>
      <c r="E20" s="1498"/>
      <c r="F20" s="1498"/>
      <c r="G20" s="1498"/>
      <c r="H20" s="1498"/>
      <c r="I20" s="1498"/>
      <c r="J20" s="1498"/>
      <c r="K20" s="1498"/>
      <c r="L20" s="1498"/>
      <c r="M20" s="1498"/>
      <c r="N20" s="1498"/>
      <c r="O20" s="1498"/>
      <c r="P20" s="1498"/>
      <c r="Q20" s="1498"/>
      <c r="R20" s="1498"/>
      <c r="S20" s="1498"/>
      <c r="T20" s="1498"/>
      <c r="U20" s="1498"/>
      <c r="V20" s="1498"/>
      <c r="W20" s="1498"/>
      <c r="X20" s="1498"/>
      <c r="Y20" s="1498"/>
      <c r="Z20" s="1498"/>
      <c r="AA20" s="1498"/>
      <c r="AB20" s="1498"/>
      <c r="AC20" s="1498"/>
      <c r="AD20" s="1498"/>
      <c r="AE20" s="1499"/>
      <c r="AF20" s="1500" t="str">
        <f>IF($A$3&lt;&gt;"ชั้น"&amp;'01.ข้อมูลเบื้องต้น'!$H$2,"",IF(VLOOKUP($AM$2,'02.คีย์เทอม1'!$A$10:$GL$54,81,FALSE)="","",VLOOKUP($AM$2,'02.คีย์เทอม1'!$A$10:$GL$54,81,FALSE)))</f>
        <v/>
      </c>
      <c r="AG20" s="1501"/>
      <c r="AH20" s="1501"/>
      <c r="AI20" s="1501"/>
      <c r="AJ20" s="1501"/>
      <c r="AK20" s="1501"/>
      <c r="AL20" s="1501"/>
      <c r="AM20" s="1501"/>
      <c r="AN20" s="1501"/>
      <c r="AO20" s="1501"/>
      <c r="AP20" s="1502"/>
      <c r="AQ20" s="1500" t="str">
        <f>IF($A$3&lt;&gt;"ชั้น"&amp;'01.ข้อมูลเบื้องต้น'!$H$2,"",IF(VLOOKUP($AM$2,'03.คีย์เทอม2'!$A$10:$GL$54,81,FALSE)="","",VLOOKUP($AM$2,'03.คีย์เทอม2'!$A$10:$GL$54,81,FALSE)))</f>
        <v/>
      </c>
      <c r="AR20" s="1501"/>
      <c r="AS20" s="1501"/>
      <c r="AT20" s="1501"/>
      <c r="AU20" s="1501"/>
      <c r="AV20" s="1501"/>
      <c r="AW20" s="1501"/>
      <c r="AX20" s="1501"/>
      <c r="AY20" s="1501"/>
      <c r="AZ20" s="1501"/>
      <c r="BA20" s="1502"/>
      <c r="BB20" s="1503" t="str">
        <f>IF($A$3&lt;&gt;"ชั้น"&amp;'01.ข้อมูลเบื้องต้น'!$H$2,"",IF(VLOOKUP($AM$2,'6ประกาศปลายภาค'!$A$10:$AC$63,11,FALSE)="","",VLOOKUP($AM$2,'6ประกาศปลายภาค'!$A$10:$AC$63,11,FALSE)))</f>
        <v/>
      </c>
      <c r="BC20" s="1504"/>
      <c r="BD20" s="1504"/>
      <c r="BE20" s="1504"/>
      <c r="BF20" s="1504"/>
      <c r="BG20" s="1504"/>
      <c r="BH20" s="1504"/>
      <c r="BI20" s="1504"/>
      <c r="BJ20" s="1504"/>
      <c r="BK20" s="1504"/>
      <c r="BL20" s="1504"/>
      <c r="BM20" s="1505"/>
      <c r="BN20" s="648"/>
      <c r="BO20" s="1039" t="e">
        <f>IF('01.ข้อมูลเบื้องต้น'!#REF!="","",'01.ข้อมูลเบื้องต้น'!#REF!)</f>
        <v>#REF!</v>
      </c>
      <c r="BP20" s="1009"/>
      <c r="BQ20" s="1009"/>
      <c r="BR20" s="1009"/>
      <c r="BS20" s="1009"/>
      <c r="BT20" s="1009"/>
      <c r="BU20" s="1010"/>
      <c r="BV20" s="1040" t="str">
        <f>IF('01.ข้อมูลเบื้องต้น'!B15="","",'01.ข้อมูลเบื้องต้น'!B15)</f>
        <v/>
      </c>
      <c r="BW20" s="1017"/>
      <c r="BX20" s="1017"/>
      <c r="BY20" s="1017"/>
      <c r="BZ20" s="1017"/>
      <c r="CA20" s="1017"/>
      <c r="CB20" s="1017"/>
      <c r="CC20" s="1017"/>
      <c r="CD20" s="1017"/>
      <c r="CE20" s="1017"/>
      <c r="CF20" s="1017"/>
      <c r="CG20" s="1017"/>
      <c r="CH20" s="1017"/>
      <c r="CI20" s="1017"/>
      <c r="CJ20" s="1017"/>
      <c r="CK20" s="1017"/>
      <c r="CL20" s="1017"/>
      <c r="CM20" s="1017"/>
      <c r="CN20" s="1018"/>
      <c r="CO20" s="1041" t="str">
        <f>IF('01.ข้อมูลเบื้องต้น'!D15="","",'01.ข้อมูลเบื้องต้น'!D15)</f>
        <v/>
      </c>
      <c r="CP20" s="1042"/>
      <c r="CQ20" s="1042"/>
      <c r="CR20" s="1042"/>
      <c r="CS20" s="1042"/>
      <c r="CT20" s="1042"/>
      <c r="CU20" s="1043"/>
      <c r="CV20" s="952" t="str">
        <f>IF(VLOOKUP($AM$2,'02.คีย์เทอม1'!$A$10:$GL$54,45,FALSE)="","",VLOOKUP($AM$2,'02.คีย์เทอม1'!$A$10:$GL$54,45,FALSE))</f>
        <v/>
      </c>
      <c r="CW20" s="953"/>
      <c r="CX20" s="953"/>
      <c r="CY20" s="954"/>
      <c r="CZ20" s="952" t="str">
        <f>IF(VLOOKUP($AM$2,'02.คีย์เทอม1'!$A$10:$GL$54,46,FALSE)="","",VLOOKUP($AM$2,'02.คีย์เทอม1'!$A$10:$GL$54,46,FALSE))</f>
        <v/>
      </c>
      <c r="DA20" s="953"/>
      <c r="DB20" s="953"/>
      <c r="DC20" s="954"/>
      <c r="DD20" s="952" t="e">
        <f>IF(VLOOKUP($AM$2,#REF!,45,FALSE)="","",VLOOKUP($AM$2,#REF!,45,FALSE))</f>
        <v>#REF!</v>
      </c>
      <c r="DE20" s="953"/>
      <c r="DF20" s="953"/>
      <c r="DG20" s="954"/>
      <c r="DH20" s="952" t="e">
        <f>IF(VLOOKUP($AM$2,#REF!,46,FALSE)="","",VLOOKUP($AM$2,#REF!,46,FALSE))</f>
        <v>#REF!</v>
      </c>
      <c r="DI20" s="953"/>
      <c r="DJ20" s="953"/>
      <c r="DK20" s="954"/>
      <c r="DL20" s="955" t="e">
        <f t="shared" si="0"/>
        <v>#REF!</v>
      </c>
      <c r="DM20" s="956"/>
      <c r="DN20" s="956"/>
      <c r="DO20" s="956"/>
      <c r="DP20" s="957"/>
      <c r="DQ20" s="958" t="e">
        <f t="shared" si="1"/>
        <v>#REF!</v>
      </c>
      <c r="DR20" s="959"/>
      <c r="DS20" s="959"/>
      <c r="DT20" s="959"/>
      <c r="DU20" s="959"/>
      <c r="DV20" s="960"/>
      <c r="DW20" s="955" t="e">
        <f t="shared" si="2"/>
        <v>#REF!</v>
      </c>
      <c r="DX20" s="956"/>
      <c r="DY20" s="956"/>
      <c r="DZ20" s="956"/>
      <c r="EA20" s="956"/>
      <c r="EB20" s="957"/>
      <c r="EC20" s="955" t="e">
        <f t="shared" si="3"/>
        <v>#REF!</v>
      </c>
      <c r="ED20" s="956"/>
      <c r="EE20" s="956"/>
      <c r="EF20" s="956"/>
      <c r="EG20" s="956"/>
      <c r="EH20" s="956"/>
      <c r="EI20" s="1497" t="str">
        <f>IF(ข้อมูล1!G10="","",ข้อมูล1!G10)</f>
        <v>ปฏิบัติกิจกรรมทางศิลปะ และวัฒนธรรมในท้องถิ่นอย่างเห็นคุณค่า และแสดงความชื่นชมต่องานศิลปะอย่างสร้างสรรค์</v>
      </c>
      <c r="EJ20" s="1498"/>
      <c r="EK20" s="1498"/>
      <c r="EL20" s="1498"/>
      <c r="EM20" s="1498"/>
      <c r="EN20" s="1498"/>
      <c r="EO20" s="1498"/>
      <c r="EP20" s="1498"/>
      <c r="EQ20" s="1498"/>
      <c r="ER20" s="1498"/>
      <c r="ES20" s="1498"/>
      <c r="ET20" s="1498"/>
      <c r="EU20" s="1498"/>
      <c r="EV20" s="1498"/>
      <c r="EW20" s="1498"/>
      <c r="EX20" s="1498"/>
      <c r="EY20" s="1498"/>
      <c r="EZ20" s="1498"/>
      <c r="FA20" s="1498"/>
      <c r="FB20" s="1498"/>
      <c r="FC20" s="1498"/>
      <c r="FD20" s="1498"/>
      <c r="FE20" s="1498"/>
      <c r="FF20" s="1498"/>
      <c r="FG20" s="1498"/>
      <c r="FH20" s="1498"/>
      <c r="FI20" s="1498"/>
      <c r="FJ20" s="1498"/>
      <c r="FK20" s="1498"/>
      <c r="FL20" s="1498"/>
      <c r="FM20" s="1499"/>
      <c r="FN20" s="1500" t="str">
        <f>IF($BN$3&lt;&gt;"ชั้น"&amp;'01.ข้อมูลเบื้องต้น'!$H$2,"",IF(VLOOKUP($AM$2,'02.คีย์เทอม1'!$A$10:$GL$54,81,FALSE)="","",VLOOKUP($AM$2,'02.คีย์เทอม1'!$A$10:$GL$54,81,FALSE)))</f>
        <v/>
      </c>
      <c r="FO20" s="1501"/>
      <c r="FP20" s="1501"/>
      <c r="FQ20" s="1501"/>
      <c r="FR20" s="1501"/>
      <c r="FS20" s="1501"/>
      <c r="FT20" s="1501"/>
      <c r="FU20" s="1501"/>
      <c r="FV20" s="1501"/>
      <c r="FW20" s="1501"/>
      <c r="FX20" s="1502"/>
      <c r="FY20" s="1500" t="str">
        <f>IF($BN$3&lt;&gt;"ชั้น"&amp;'01.ข้อมูลเบื้องต้น'!$H$2,"",IF(VLOOKUP($AM$2,'03.คีย์เทอม2'!$A$10:$GL$54,81,FALSE)="","",VLOOKUP($AM$2,'03.คีย์เทอม2'!$A$10:$GL$54,81,FALSE)))</f>
        <v/>
      </c>
      <c r="FZ20" s="1501"/>
      <c r="GA20" s="1501"/>
      <c r="GB20" s="1501"/>
      <c r="GC20" s="1501"/>
      <c r="GD20" s="1501"/>
      <c r="GE20" s="1501"/>
      <c r="GF20" s="1501"/>
      <c r="GG20" s="1501"/>
      <c r="GH20" s="1501"/>
      <c r="GI20" s="1502"/>
      <c r="GJ20" s="1503" t="str">
        <f>IF($BN$3&lt;&gt;"ชั้น"&amp;'01.ข้อมูลเบื้องต้น'!$H$2,"",IF(VLOOKUP($AM$2,'6ประกาศปลายภาค'!$A$79:$AC$131,11,FALSE)="","",VLOOKUP($AM$2,'6ประกาศปลายภาค'!$A$79:$AC$131,11,FALSE)))</f>
        <v/>
      </c>
      <c r="GK20" s="1504"/>
      <c r="GL20" s="1504"/>
      <c r="GM20" s="1504"/>
      <c r="GN20" s="1504"/>
      <c r="GO20" s="1504"/>
      <c r="GP20" s="1504"/>
      <c r="GQ20" s="1504"/>
      <c r="GR20" s="1504"/>
      <c r="GS20" s="1504"/>
      <c r="GT20" s="1504"/>
      <c r="GU20" s="1505"/>
      <c r="GW20" s="1497" t="str">
        <f>IF(ข้อมูล1!H10="","",ข้อมูล1!H10)</f>
        <v>ปฏิบัติกิจกรรมทางศิลปะ และวัฒนธรรมในท้องถิ่น อย่างเห็นคุณค่าและ ถ่ายทอดเรื่องราวผ่านงานศิลปะอย่างสร้างสรรค์ด้วยความภาคภูมิใจ</v>
      </c>
      <c r="GX20" s="1498"/>
      <c r="GY20" s="1498"/>
      <c r="GZ20" s="1498"/>
      <c r="HA20" s="1498"/>
      <c r="HB20" s="1498"/>
      <c r="HC20" s="1498"/>
      <c r="HD20" s="1498"/>
      <c r="HE20" s="1498"/>
      <c r="HF20" s="1498"/>
      <c r="HG20" s="1498"/>
      <c r="HH20" s="1498"/>
      <c r="HI20" s="1498"/>
      <c r="HJ20" s="1498"/>
      <c r="HK20" s="1498"/>
      <c r="HL20" s="1498"/>
      <c r="HM20" s="1498"/>
      <c r="HN20" s="1498"/>
      <c r="HO20" s="1498"/>
      <c r="HP20" s="1498"/>
      <c r="HQ20" s="1498"/>
      <c r="HR20" s="1498"/>
      <c r="HS20" s="1498"/>
      <c r="HT20" s="1498"/>
      <c r="HU20" s="1498"/>
      <c r="HV20" s="1498"/>
      <c r="HW20" s="1498"/>
      <c r="HX20" s="1498"/>
      <c r="HY20" s="1498"/>
      <c r="HZ20" s="1498"/>
      <c r="IA20" s="1499"/>
      <c r="IB20" s="1500" t="str">
        <f>IF($GV$3&lt;&gt;"ชั้น"&amp;'01.ข้อมูลเบื้องต้น'!$H$2,"",IF(VLOOKUP($AM$2,'02.คีย์เทอม1'!$A$10:$GL$54,81,FALSE)="","",VLOOKUP($AM$2,'02.คีย์เทอม1'!$A$10:$GL$54,81,FALSE)))</f>
        <v/>
      </c>
      <c r="IC20" s="1501"/>
      <c r="ID20" s="1501"/>
      <c r="IE20" s="1501"/>
      <c r="IF20" s="1501"/>
      <c r="IG20" s="1501"/>
      <c r="IH20" s="1501"/>
      <c r="II20" s="1501"/>
      <c r="IJ20" s="1501"/>
      <c r="IK20" s="1501"/>
      <c r="IL20" s="1502"/>
      <c r="IM20" s="1500" t="str">
        <f>IF($GV$3&lt;&gt;"ชั้น"&amp;'01.ข้อมูลเบื้องต้น'!$H$2,"",IF(VLOOKUP($AM$2,'03.คีย์เทอม2'!$A$10:$GL$54,81,FALSE)="","",VLOOKUP($AM$2,'03.คีย์เทอม2'!$A$10:$GL$54,81,FALSE)))</f>
        <v/>
      </c>
      <c r="IN20" s="1501"/>
      <c r="IO20" s="1501"/>
      <c r="IP20" s="1501"/>
      <c r="IQ20" s="1501"/>
      <c r="IR20" s="1501"/>
      <c r="IS20" s="1501"/>
      <c r="IT20" s="1501"/>
      <c r="IU20" s="1501"/>
      <c r="IV20" s="1501"/>
      <c r="IW20" s="1502"/>
      <c r="IX20" s="1503" t="str">
        <f>IF($GV$3&lt;&gt;"ชั้น"&amp;'01.ข้อมูลเบื้องต้น'!$H$2,"",IF(VLOOKUP($AM$2,'6ประกาศปลายภาค'!$A$146:$AC$198,11,FALSE)="","",VLOOKUP($AM$2,'6ประกาศปลายภาค'!$A$146:$AC$198,11,FALSE)))</f>
        <v/>
      </c>
      <c r="IY20" s="1504"/>
      <c r="IZ20" s="1504"/>
      <c r="JA20" s="1504"/>
      <c r="JB20" s="1504"/>
      <c r="JC20" s="1504"/>
      <c r="JD20" s="1504"/>
      <c r="JE20" s="1504"/>
      <c r="JF20" s="1504"/>
      <c r="JG20" s="1504"/>
      <c r="JH20" s="1504"/>
      <c r="JI20" s="1505"/>
    </row>
    <row r="21" spans="1:269" ht="10.8" customHeight="1">
      <c r="A21" s="1485"/>
      <c r="B21" s="1485"/>
      <c r="C21" s="1485"/>
      <c r="D21" s="1485"/>
      <c r="E21" s="1485"/>
      <c r="F21" s="1485"/>
      <c r="G21" s="1485"/>
      <c r="H21" s="1485"/>
      <c r="I21" s="1485"/>
      <c r="J21" s="1485"/>
      <c r="K21" s="1485"/>
      <c r="L21" s="1485"/>
      <c r="M21" s="1485"/>
      <c r="N21" s="1485"/>
      <c r="O21" s="1485"/>
      <c r="P21" s="1485"/>
      <c r="Q21" s="1485"/>
      <c r="R21" s="1485"/>
      <c r="S21" s="1485"/>
      <c r="T21" s="1485"/>
      <c r="U21" s="1485"/>
      <c r="V21" s="1485"/>
      <c r="W21" s="1485"/>
      <c r="X21" s="1485"/>
      <c r="Y21" s="1485"/>
      <c r="Z21" s="1485"/>
      <c r="AA21" s="1485"/>
      <c r="AB21" s="1485"/>
      <c r="AC21" s="1485"/>
      <c r="AD21" s="1485"/>
      <c r="AE21" s="1485"/>
      <c r="AF21" s="1486"/>
      <c r="AG21" s="1486"/>
      <c r="AH21" s="1486"/>
      <c r="AI21" s="1486"/>
      <c r="AJ21" s="1486"/>
      <c r="AK21" s="1486"/>
      <c r="AL21" s="1486"/>
      <c r="AM21" s="1486"/>
      <c r="AN21" s="1486"/>
      <c r="AO21" s="1486"/>
      <c r="AP21" s="1486"/>
      <c r="AQ21" s="1486"/>
      <c r="AR21" s="1486"/>
      <c r="AS21" s="1486"/>
      <c r="AT21" s="1486"/>
      <c r="AU21" s="1486"/>
      <c r="AV21" s="1486"/>
      <c r="AW21" s="1486"/>
      <c r="AX21" s="1486"/>
      <c r="AY21" s="1486"/>
      <c r="AZ21" s="1486"/>
      <c r="BA21" s="1486"/>
      <c r="BB21" s="1486"/>
      <c r="BC21" s="1486"/>
      <c r="BD21" s="1486"/>
      <c r="BE21" s="1486"/>
      <c r="BF21" s="1486"/>
      <c r="BG21" s="1486"/>
      <c r="BH21" s="1486"/>
      <c r="BI21" s="1486"/>
      <c r="BJ21" s="1486"/>
      <c r="BK21" s="1486"/>
      <c r="BL21" s="1486"/>
      <c r="BM21" s="1486"/>
      <c r="BN21" s="647"/>
      <c r="BO21" s="949" t="s">
        <v>38</v>
      </c>
      <c r="BP21" s="950"/>
      <c r="BQ21" s="950"/>
      <c r="BR21" s="950"/>
      <c r="BS21" s="950"/>
      <c r="BT21" s="950"/>
      <c r="BU21" s="950"/>
      <c r="BV21" s="950"/>
      <c r="BW21" s="950"/>
      <c r="BX21" s="950"/>
      <c r="BY21" s="950"/>
      <c r="BZ21" s="950"/>
      <c r="CA21" s="950"/>
      <c r="CB21" s="950"/>
      <c r="CC21" s="950"/>
      <c r="CD21" s="950"/>
      <c r="CE21" s="950"/>
      <c r="CF21" s="950"/>
      <c r="CG21" s="950"/>
      <c r="CH21" s="950"/>
      <c r="CI21" s="950"/>
      <c r="CJ21" s="950"/>
      <c r="CK21" s="950"/>
      <c r="CL21" s="950"/>
      <c r="CM21" s="950"/>
      <c r="CN21" s="950"/>
      <c r="CO21" s="950"/>
      <c r="CP21" s="950"/>
      <c r="CQ21" s="950"/>
      <c r="CR21" s="950"/>
      <c r="CS21" s="950"/>
      <c r="CT21" s="950"/>
      <c r="CU21" s="950"/>
      <c r="CV21" s="950"/>
      <c r="CW21" s="950"/>
      <c r="CX21" s="950"/>
      <c r="CY21" s="950"/>
      <c r="CZ21" s="950"/>
      <c r="DA21" s="950"/>
      <c r="DB21" s="950"/>
      <c r="DC21" s="950"/>
      <c r="DD21" s="950"/>
      <c r="DE21" s="950"/>
      <c r="DF21" s="950"/>
      <c r="DG21" s="950"/>
      <c r="DH21" s="950"/>
      <c r="DI21" s="950"/>
      <c r="DJ21" s="950"/>
      <c r="DK21" s="950"/>
      <c r="DL21" s="950"/>
      <c r="DM21" s="950"/>
      <c r="DN21" s="950"/>
      <c r="DO21" s="950"/>
      <c r="DP21" s="950"/>
      <c r="DQ21" s="950"/>
      <c r="DR21" s="950"/>
      <c r="DS21" s="950"/>
      <c r="DT21" s="950"/>
      <c r="DU21" s="950"/>
      <c r="DV21" s="950"/>
      <c r="DW21" s="950"/>
      <c r="DX21" s="950"/>
      <c r="DY21" s="950"/>
      <c r="DZ21" s="950"/>
      <c r="EA21" s="950"/>
      <c r="EB21" s="950"/>
      <c r="EC21" s="950"/>
      <c r="ED21" s="950"/>
      <c r="EE21" s="950"/>
      <c r="EF21" s="950"/>
      <c r="EG21" s="950"/>
      <c r="EH21" s="951"/>
      <c r="EI21" s="1486"/>
      <c r="EJ21" s="1486"/>
      <c r="EK21" s="1486"/>
      <c r="EL21" s="1486"/>
      <c r="EM21" s="1486"/>
      <c r="EN21" s="1486"/>
      <c r="EO21" s="1486"/>
      <c r="EP21" s="1486"/>
      <c r="EQ21" s="1486"/>
      <c r="ER21" s="1486"/>
      <c r="ES21" s="1486"/>
      <c r="ET21" s="1486"/>
      <c r="EU21" s="1486"/>
      <c r="EV21" s="1486"/>
      <c r="EW21" s="1486"/>
      <c r="EX21" s="1486"/>
      <c r="EY21" s="1486"/>
      <c r="EZ21" s="1486"/>
      <c r="FA21" s="1486"/>
      <c r="FB21" s="1486"/>
      <c r="FC21" s="1486"/>
      <c r="FD21" s="1486"/>
      <c r="FE21" s="1486"/>
      <c r="FF21" s="1486"/>
      <c r="FG21" s="1486"/>
      <c r="FH21" s="1486"/>
      <c r="FI21" s="1486"/>
      <c r="FJ21" s="1486"/>
      <c r="FK21" s="1486"/>
      <c r="FL21" s="1486"/>
      <c r="FM21" s="1486"/>
      <c r="FN21" s="1486"/>
      <c r="FO21" s="1486"/>
      <c r="FP21" s="1486"/>
      <c r="FQ21" s="1486"/>
      <c r="FR21" s="1486"/>
      <c r="FS21" s="1486"/>
      <c r="FT21" s="1486"/>
      <c r="FU21" s="1486"/>
      <c r="FV21" s="1486"/>
      <c r="FW21" s="1486"/>
      <c r="FX21" s="1486"/>
      <c r="FY21" s="1486"/>
      <c r="FZ21" s="1486"/>
      <c r="GA21" s="1486"/>
      <c r="GB21" s="1486"/>
      <c r="GC21" s="1486"/>
      <c r="GD21" s="1486"/>
      <c r="GE21" s="1486"/>
      <c r="GF21" s="1486"/>
      <c r="GG21" s="1486"/>
      <c r="GH21" s="1486"/>
      <c r="GI21" s="1486"/>
      <c r="GJ21" s="1486"/>
      <c r="GK21" s="1486"/>
      <c r="GL21" s="1486"/>
      <c r="GM21" s="1486"/>
      <c r="GN21" s="1486"/>
      <c r="GO21" s="1486"/>
      <c r="GP21" s="1486"/>
      <c r="GQ21" s="1486"/>
      <c r="GR21" s="1486"/>
      <c r="GS21" s="1486"/>
      <c r="GT21" s="1486"/>
      <c r="GU21" s="1486"/>
      <c r="GW21" s="1486"/>
      <c r="GX21" s="1486"/>
      <c r="GY21" s="1486"/>
      <c r="GZ21" s="1486"/>
      <c r="HA21" s="1486"/>
      <c r="HB21" s="1486"/>
      <c r="HC21" s="1486"/>
      <c r="HD21" s="1486"/>
      <c r="HE21" s="1486"/>
      <c r="HF21" s="1486"/>
      <c r="HG21" s="1486"/>
      <c r="HH21" s="1486"/>
      <c r="HI21" s="1486"/>
      <c r="HJ21" s="1486"/>
      <c r="HK21" s="1486"/>
      <c r="HL21" s="1486"/>
      <c r="HM21" s="1486"/>
      <c r="HN21" s="1486"/>
      <c r="HO21" s="1486"/>
      <c r="HP21" s="1486"/>
      <c r="HQ21" s="1486"/>
      <c r="HR21" s="1486"/>
      <c r="HS21" s="1486"/>
      <c r="HT21" s="1486"/>
      <c r="HU21" s="1486"/>
      <c r="HV21" s="1486"/>
      <c r="HW21" s="1486"/>
      <c r="HX21" s="1486"/>
      <c r="HY21" s="1486"/>
      <c r="HZ21" s="1486"/>
      <c r="IA21" s="1486"/>
      <c r="IB21" s="1486"/>
      <c r="IC21" s="1486"/>
      <c r="ID21" s="1486"/>
      <c r="IE21" s="1486"/>
      <c r="IF21" s="1486"/>
      <c r="IG21" s="1486"/>
      <c r="IH21" s="1486"/>
      <c r="II21" s="1486"/>
      <c r="IJ21" s="1486"/>
      <c r="IK21" s="1486"/>
      <c r="IL21" s="1486"/>
      <c r="IM21" s="1486"/>
      <c r="IN21" s="1486"/>
      <c r="IO21" s="1486"/>
      <c r="IP21" s="1486"/>
      <c r="IQ21" s="1486"/>
      <c r="IR21" s="1486"/>
      <c r="IS21" s="1486"/>
      <c r="IT21" s="1486"/>
      <c r="IU21" s="1486"/>
      <c r="IV21" s="1486"/>
      <c r="IW21" s="1486"/>
      <c r="IX21" s="1486"/>
      <c r="IY21" s="1486"/>
      <c r="IZ21" s="1486"/>
      <c r="JA21" s="1486"/>
      <c r="JB21" s="1486"/>
      <c r="JC21" s="1486"/>
      <c r="JD21" s="1486"/>
      <c r="JE21" s="1486"/>
      <c r="JF21" s="1486"/>
      <c r="JG21" s="1486"/>
      <c r="JH21" s="1486"/>
      <c r="JI21" s="1486"/>
    </row>
    <row r="22" spans="1:269" ht="19.5" customHeight="1">
      <c r="A22" s="1471" t="s">
        <v>38</v>
      </c>
      <c r="B22" s="1471"/>
      <c r="C22" s="1471"/>
      <c r="D22" s="1471"/>
      <c r="E22" s="1471"/>
      <c r="F22" s="1471"/>
      <c r="G22" s="1471"/>
      <c r="H22" s="1471"/>
      <c r="I22" s="1471"/>
      <c r="J22" s="1471"/>
      <c r="K22" s="1471"/>
      <c r="L22" s="1471"/>
      <c r="M22" s="1471"/>
      <c r="N22" s="1471"/>
      <c r="O22" s="1471"/>
      <c r="P22" s="1471"/>
      <c r="Q22" s="1471"/>
      <c r="R22" s="1471"/>
      <c r="S22" s="1471"/>
      <c r="T22" s="1471"/>
      <c r="U22" s="1471"/>
      <c r="V22" s="1471"/>
      <c r="W22" s="1471"/>
      <c r="X22" s="1471"/>
      <c r="Y22" s="1471"/>
      <c r="Z22" s="1471"/>
      <c r="AA22" s="1471"/>
      <c r="AB22" s="1471"/>
      <c r="AC22" s="1471"/>
      <c r="AD22" s="1471"/>
      <c r="AE22" s="1471"/>
      <c r="AF22" s="694"/>
      <c r="AG22" s="694"/>
      <c r="AH22" s="694"/>
      <c r="AI22" s="694"/>
      <c r="AJ22" s="993" t="str">
        <f>IF($A$3&lt;&gt;"ชั้น"&amp;'01.ข้อมูลเบื้องต้น'!$H$2,"",IF(VLOOKUP($AM$2,'7.พัฒนาผู้เรียน'!$A$8:$G$60,7,FALSE)="ผ่าน","P",""))</f>
        <v/>
      </c>
      <c r="AK22" s="993"/>
      <c r="AL22" s="993"/>
      <c r="AM22" s="694"/>
      <c r="AN22" s="694" t="s">
        <v>137</v>
      </c>
      <c r="AO22" s="694"/>
      <c r="AP22" s="694"/>
      <c r="AQ22" s="694"/>
      <c r="AR22" s="936" t="str">
        <f>IF($A$3&lt;&gt;"ชั้น"&amp;'01.ข้อมูลเบื้องต้น'!$H$2,"",IF(VLOOKUP($AM$2,'7.พัฒนาผู้เรียน'!$A$8:$G$60,7,FALSE)="ไม่ผ่าน","P",""))</f>
        <v/>
      </c>
      <c r="AS22" s="937"/>
      <c r="AT22" s="938"/>
      <c r="AU22" s="694"/>
      <c r="AV22" s="694" t="s">
        <v>138</v>
      </c>
      <c r="AW22" s="694"/>
      <c r="AX22" s="694"/>
      <c r="AY22" s="694"/>
      <c r="AZ22" s="694"/>
      <c r="BA22" s="694"/>
      <c r="BB22" s="694"/>
      <c r="BC22" s="694"/>
      <c r="BD22" s="694"/>
      <c r="BE22" s="694"/>
      <c r="BF22" s="694"/>
      <c r="BG22" s="694"/>
      <c r="BH22" s="694"/>
      <c r="BI22" s="694"/>
      <c r="BJ22" s="694"/>
      <c r="BK22" s="694"/>
      <c r="BL22" s="694"/>
      <c r="BM22" s="694"/>
      <c r="BN22" s="648"/>
      <c r="BO22" s="1016" t="str">
        <f>IF('01.ข้อมูลเบื้องต้น'!B30="","",'01.ข้อมูลเบื้องต้น'!B30)</f>
        <v xml:space="preserve">กิจกรรมแนะแนว </v>
      </c>
      <c r="BP22" s="1017"/>
      <c r="BQ22" s="1017"/>
      <c r="BR22" s="1017"/>
      <c r="BS22" s="1017"/>
      <c r="BT22" s="1017"/>
      <c r="BU22" s="1017"/>
      <c r="BV22" s="1017"/>
      <c r="BW22" s="1017"/>
      <c r="BX22" s="1017"/>
      <c r="BY22" s="1017"/>
      <c r="BZ22" s="1017"/>
      <c r="CA22" s="1017"/>
      <c r="CB22" s="1017"/>
      <c r="CC22" s="1017"/>
      <c r="CD22" s="1017"/>
      <c r="CE22" s="1017"/>
      <c r="CF22" s="1017"/>
      <c r="CG22" s="1017"/>
      <c r="CH22" s="1017"/>
      <c r="CI22" s="1017"/>
      <c r="CJ22" s="1017"/>
      <c r="CK22" s="1017"/>
      <c r="CL22" s="1017"/>
      <c r="CM22" s="1017"/>
      <c r="CN22" s="1018"/>
      <c r="CO22" s="1008">
        <f>IF('01.ข้อมูลเบื้องต้น'!D30="","",'01.ข้อมูลเบื้องต้น'!D30)</f>
        <v>10</v>
      </c>
      <c r="CP22" s="1009"/>
      <c r="CQ22" s="1009"/>
      <c r="CR22" s="1009"/>
      <c r="CS22" s="1009"/>
      <c r="CT22" s="1009"/>
      <c r="CU22" s="1010"/>
      <c r="CV22" s="1011"/>
      <c r="CW22" s="1012"/>
      <c r="CX22" s="1012"/>
      <c r="CY22" s="1012"/>
      <c r="CZ22" s="1012"/>
      <c r="DA22" s="1012"/>
      <c r="DB22" s="1013"/>
      <c r="DC22" s="1011"/>
      <c r="DD22" s="1012"/>
      <c r="DE22" s="1012"/>
      <c r="DF22" s="1012"/>
      <c r="DG22" s="1012"/>
      <c r="DH22" s="1012"/>
      <c r="DI22" s="1013"/>
      <c r="DJ22" s="1011"/>
      <c r="DK22" s="1012"/>
      <c r="DL22" s="1012"/>
      <c r="DM22" s="1012"/>
      <c r="DN22" s="1012"/>
      <c r="DO22" s="1012"/>
      <c r="DP22" s="1013"/>
      <c r="DQ22" s="1011"/>
      <c r="DR22" s="1012"/>
      <c r="DS22" s="1012"/>
      <c r="DT22" s="1012"/>
      <c r="DU22" s="1012"/>
      <c r="DV22" s="1013"/>
      <c r="DW22" s="955" t="str">
        <f>IF(VLOOKUP($AM$2,'7.พัฒนาผู้เรียน'!$A$11:$G$55,4)="","",VLOOKUP($AM$2,'7.พัฒนาผู้เรียน'!$A$11:$G$55,4))</f>
        <v/>
      </c>
      <c r="DX22" s="956"/>
      <c r="DY22" s="956"/>
      <c r="DZ22" s="956"/>
      <c r="EA22" s="956"/>
      <c r="EB22" s="957"/>
      <c r="EC22" s="956"/>
      <c r="ED22" s="956"/>
      <c r="EE22" s="956"/>
      <c r="EF22" s="956"/>
      <c r="EG22" s="956"/>
      <c r="EH22" s="956"/>
      <c r="EI22" s="1471" t="s">
        <v>38</v>
      </c>
      <c r="EJ22" s="1471"/>
      <c r="EK22" s="1471"/>
      <c r="EL22" s="1471"/>
      <c r="EM22" s="1471"/>
      <c r="EN22" s="1471"/>
      <c r="EO22" s="1471"/>
      <c r="EP22" s="1471"/>
      <c r="EQ22" s="1471"/>
      <c r="ER22" s="1471"/>
      <c r="ES22" s="1471"/>
      <c r="ET22" s="1471"/>
      <c r="EU22" s="1471"/>
      <c r="EV22" s="1471"/>
      <c r="EW22" s="1471"/>
      <c r="EX22" s="1471"/>
      <c r="EY22" s="1471"/>
      <c r="EZ22" s="1471"/>
      <c r="FA22" s="1471"/>
      <c r="FB22" s="1471"/>
      <c r="FC22" s="1471"/>
      <c r="FD22" s="1471"/>
      <c r="FE22" s="1471"/>
      <c r="FF22" s="1471"/>
      <c r="FG22" s="1471"/>
      <c r="FH22" s="1471"/>
      <c r="FI22" s="1471"/>
      <c r="FJ22" s="1471"/>
      <c r="FK22" s="1471"/>
      <c r="FL22" s="1471"/>
      <c r="FM22" s="1471"/>
      <c r="FN22" s="694"/>
      <c r="FO22" s="694"/>
      <c r="FP22" s="694"/>
      <c r="FQ22" s="694"/>
      <c r="FR22" s="993" t="str">
        <f>IF($BN$3&lt;&gt;"ชั้น"&amp;'01.ข้อมูลเบื้องต้น'!$H$2,"",IF(VLOOKUP($AM$2,'7.พัฒนาผู้เรียน'!$A$8:$G$60,7,FALSE)="ผ่าน","P",""))</f>
        <v/>
      </c>
      <c r="FS22" s="993"/>
      <c r="FT22" s="993"/>
      <c r="FU22" s="694"/>
      <c r="FV22" s="694" t="s">
        <v>137</v>
      </c>
      <c r="FW22" s="694"/>
      <c r="FX22" s="694"/>
      <c r="FY22" s="694"/>
      <c r="FZ22" s="936" t="str">
        <f>IF($BN$3&lt;&gt;"ชั้น"&amp;'01.ข้อมูลเบื้องต้น'!$H$2,"",IF(VLOOKUP($AM$2,'7.พัฒนาผู้เรียน'!$A$8:$G$60,7,FALSE)="ไม่ผ่าน","P",""))</f>
        <v/>
      </c>
      <c r="GA22" s="937"/>
      <c r="GB22" s="938"/>
      <c r="GC22" s="694"/>
      <c r="GD22" s="694" t="s">
        <v>138</v>
      </c>
      <c r="GE22" s="694"/>
      <c r="GF22" s="694"/>
      <c r="GG22" s="694"/>
      <c r="GH22" s="694"/>
      <c r="GI22" s="694"/>
      <c r="GJ22" s="694"/>
      <c r="GK22" s="694"/>
      <c r="GL22" s="694"/>
      <c r="GM22" s="694"/>
      <c r="GN22" s="694"/>
      <c r="GO22" s="694"/>
      <c r="GP22" s="694"/>
      <c r="GQ22" s="694"/>
      <c r="GR22" s="694"/>
      <c r="GS22" s="694"/>
      <c r="GT22" s="694"/>
      <c r="GU22" s="694"/>
      <c r="GW22" s="1471" t="s">
        <v>38</v>
      </c>
      <c r="GX22" s="1471"/>
      <c r="GY22" s="1471"/>
      <c r="GZ22" s="1471"/>
      <c r="HA22" s="1471"/>
      <c r="HB22" s="1471"/>
      <c r="HC22" s="1471"/>
      <c r="HD22" s="1471"/>
      <c r="HE22" s="1471"/>
      <c r="HF22" s="1471"/>
      <c r="HG22" s="1471"/>
      <c r="HH22" s="1471"/>
      <c r="HI22" s="1471"/>
      <c r="HJ22" s="1471"/>
      <c r="HK22" s="1471"/>
      <c r="HL22" s="1471"/>
      <c r="HM22" s="1471"/>
      <c r="HN22" s="1471"/>
      <c r="HO22" s="1471"/>
      <c r="HP22" s="1471"/>
      <c r="HQ22" s="1471"/>
      <c r="HR22" s="1471"/>
      <c r="HS22" s="1471"/>
      <c r="HT22" s="1471"/>
      <c r="HU22" s="1471"/>
      <c r="HV22" s="1471"/>
      <c r="HW22" s="1471"/>
      <c r="HX22" s="1471"/>
      <c r="HY22" s="1471"/>
      <c r="HZ22" s="1471"/>
      <c r="IA22" s="1471"/>
      <c r="IB22" s="694"/>
      <c r="IC22" s="694"/>
      <c r="ID22" s="694"/>
      <c r="IE22" s="694"/>
      <c r="IF22" s="993" t="str">
        <f>IF($GV$3&lt;&gt;"ชั้น"&amp;'01.ข้อมูลเบื้องต้น'!$H$2,"",IF(VLOOKUP($AM$2,'7.พัฒนาผู้เรียน'!$A$8:$G$60,7,FALSE)="ผ่าน","P",""))</f>
        <v/>
      </c>
      <c r="IG22" s="993"/>
      <c r="IH22" s="993"/>
      <c r="II22" s="694"/>
      <c r="IJ22" s="694" t="s">
        <v>137</v>
      </c>
      <c r="IK22" s="694"/>
      <c r="IL22" s="694"/>
      <c r="IM22" s="694"/>
      <c r="IN22" s="936" t="str">
        <f>IF($GV$3&lt;&gt;"ชั้น"&amp;'01.ข้อมูลเบื้องต้น'!$H$2,"",IF(VLOOKUP($AM$2,'7.พัฒนาผู้เรียน'!$A$8:$G$60,7,FALSE)="ไม่ผ่าน","P",""))</f>
        <v/>
      </c>
      <c r="IO22" s="937"/>
      <c r="IP22" s="938"/>
      <c r="IQ22" s="694"/>
      <c r="IR22" s="694" t="s">
        <v>138</v>
      </c>
      <c r="IS22" s="694"/>
      <c r="IT22" s="694"/>
      <c r="IU22" s="694"/>
      <c r="IV22" s="694"/>
      <c r="IW22" s="694"/>
      <c r="IX22" s="694"/>
      <c r="IY22" s="694"/>
      <c r="IZ22" s="694"/>
      <c r="JA22" s="694"/>
      <c r="JB22" s="694"/>
      <c r="JC22" s="694"/>
      <c r="JD22" s="694"/>
      <c r="JE22" s="694"/>
      <c r="JF22" s="694"/>
      <c r="JG22" s="694"/>
      <c r="JH22" s="694"/>
      <c r="JI22" s="694"/>
    </row>
    <row r="23" spans="1:269" ht="5.4" customHeight="1">
      <c r="A23" s="652"/>
      <c r="B23" s="652"/>
      <c r="C23" s="652"/>
      <c r="D23" s="652"/>
      <c r="E23" s="652"/>
      <c r="F23" s="652"/>
      <c r="G23" s="652"/>
      <c r="H23" s="652"/>
      <c r="I23" s="652"/>
      <c r="J23" s="652"/>
      <c r="K23" s="652"/>
      <c r="L23" s="652"/>
      <c r="M23" s="652"/>
      <c r="N23" s="652"/>
      <c r="O23" s="652"/>
      <c r="P23" s="652"/>
      <c r="Q23" s="652"/>
      <c r="R23" s="652"/>
      <c r="S23" s="652"/>
      <c r="T23" s="652"/>
      <c r="U23" s="652"/>
      <c r="V23" s="652"/>
      <c r="W23" s="652"/>
      <c r="X23" s="652"/>
      <c r="Y23" s="652"/>
      <c r="Z23" s="652"/>
      <c r="AA23" s="652"/>
      <c r="AB23" s="652"/>
      <c r="AC23" s="652"/>
      <c r="AD23" s="652"/>
      <c r="AE23" s="652"/>
      <c r="AF23" s="694"/>
      <c r="AG23" s="694"/>
      <c r="AH23" s="694"/>
      <c r="AI23" s="694"/>
      <c r="AJ23" s="695"/>
      <c r="AK23" s="695"/>
      <c r="AL23" s="695"/>
      <c r="AM23" s="694"/>
      <c r="AN23" s="694"/>
      <c r="AO23" s="694"/>
      <c r="AP23" s="694"/>
      <c r="AQ23" s="694"/>
      <c r="AR23" s="694"/>
      <c r="AS23" s="694"/>
      <c r="AT23" s="694"/>
      <c r="AU23" s="694"/>
      <c r="AV23" s="694"/>
      <c r="AW23" s="694"/>
      <c r="AX23" s="694"/>
      <c r="AY23" s="694"/>
      <c r="AZ23" s="694"/>
      <c r="BA23" s="694"/>
      <c r="BB23" s="694"/>
      <c r="BC23" s="694"/>
      <c r="BD23" s="694"/>
      <c r="BE23" s="694"/>
      <c r="BF23" s="694"/>
      <c r="BG23" s="694"/>
      <c r="BH23" s="694"/>
      <c r="BI23" s="694"/>
      <c r="BJ23" s="694"/>
      <c r="BK23" s="694"/>
      <c r="BL23" s="694"/>
      <c r="BM23" s="694"/>
      <c r="BN23" s="648"/>
      <c r="BO23" s="686"/>
      <c r="BP23" s="679"/>
      <c r="BQ23" s="679"/>
      <c r="BR23" s="679"/>
      <c r="BS23" s="679"/>
      <c r="BT23" s="679"/>
      <c r="BU23" s="679"/>
      <c r="BV23" s="679"/>
      <c r="BW23" s="679"/>
      <c r="BX23" s="679"/>
      <c r="BY23" s="679"/>
      <c r="BZ23" s="679"/>
      <c r="CA23" s="679"/>
      <c r="CB23" s="679"/>
      <c r="CC23" s="679"/>
      <c r="CD23" s="679"/>
      <c r="CE23" s="679"/>
      <c r="CF23" s="679"/>
      <c r="CG23" s="679"/>
      <c r="CH23" s="679"/>
      <c r="CI23" s="679"/>
      <c r="CJ23" s="679"/>
      <c r="CK23" s="679"/>
      <c r="CL23" s="679"/>
      <c r="CM23" s="679"/>
      <c r="CN23" s="680"/>
      <c r="CO23" s="682"/>
      <c r="CP23" s="683"/>
      <c r="CQ23" s="683"/>
      <c r="CR23" s="683"/>
      <c r="CS23" s="683"/>
      <c r="CT23" s="683"/>
      <c r="CU23" s="684"/>
      <c r="CV23" s="685"/>
      <c r="CW23" s="685"/>
      <c r="CX23" s="685"/>
      <c r="CY23" s="685"/>
      <c r="CZ23" s="685"/>
      <c r="DA23" s="685"/>
      <c r="DB23" s="685"/>
      <c r="DC23" s="685"/>
      <c r="DD23" s="685"/>
      <c r="DE23" s="685"/>
      <c r="DF23" s="685"/>
      <c r="DG23" s="685"/>
      <c r="DH23" s="685"/>
      <c r="DI23" s="685"/>
      <c r="DJ23" s="685"/>
      <c r="DK23" s="685"/>
      <c r="DL23" s="685"/>
      <c r="DM23" s="685"/>
      <c r="DN23" s="685"/>
      <c r="DO23" s="685"/>
      <c r="DP23" s="685"/>
      <c r="DQ23" s="687"/>
      <c r="DR23" s="688"/>
      <c r="DS23" s="688"/>
      <c r="DT23" s="688"/>
      <c r="DU23" s="688"/>
      <c r="DV23" s="688"/>
      <c r="DW23" s="676"/>
      <c r="DX23" s="677"/>
      <c r="DY23" s="677"/>
      <c r="DZ23" s="677"/>
      <c r="EA23" s="677"/>
      <c r="EB23" s="678"/>
      <c r="EC23" s="677"/>
      <c r="ED23" s="677"/>
      <c r="EE23" s="677"/>
      <c r="EF23" s="677"/>
      <c r="EG23" s="677"/>
      <c r="EH23" s="681"/>
      <c r="EI23" s="652"/>
      <c r="EJ23" s="652"/>
      <c r="EK23" s="652"/>
      <c r="EL23" s="652"/>
      <c r="EM23" s="652"/>
      <c r="EN23" s="652"/>
      <c r="EO23" s="652"/>
      <c r="EP23" s="652"/>
      <c r="EQ23" s="652"/>
      <c r="ER23" s="652"/>
      <c r="ES23" s="652"/>
      <c r="ET23" s="652"/>
      <c r="EU23" s="652"/>
      <c r="EV23" s="652"/>
      <c r="EW23" s="652"/>
      <c r="EX23" s="652"/>
      <c r="EY23" s="652"/>
      <c r="EZ23" s="652"/>
      <c r="FA23" s="652"/>
      <c r="FB23" s="652"/>
      <c r="FC23" s="652"/>
      <c r="FD23" s="652"/>
      <c r="FE23" s="652"/>
      <c r="FF23" s="652"/>
      <c r="FG23" s="652"/>
      <c r="FH23" s="652"/>
      <c r="FI23" s="652"/>
      <c r="FJ23" s="652"/>
      <c r="FK23" s="652"/>
      <c r="FL23" s="652"/>
      <c r="FM23" s="652"/>
      <c r="FN23" s="694"/>
      <c r="FO23" s="694"/>
      <c r="FP23" s="694"/>
      <c r="FQ23" s="694"/>
      <c r="FR23" s="695"/>
      <c r="FS23" s="695"/>
      <c r="FT23" s="695"/>
      <c r="FU23" s="694"/>
      <c r="FV23" s="694"/>
      <c r="FW23" s="694"/>
      <c r="FX23" s="694"/>
      <c r="FY23" s="694"/>
      <c r="FZ23" s="694"/>
      <c r="GA23" s="694"/>
      <c r="GB23" s="694"/>
      <c r="GC23" s="694"/>
      <c r="GD23" s="694"/>
      <c r="GE23" s="694"/>
      <c r="GF23" s="694"/>
      <c r="GG23" s="694"/>
      <c r="GH23" s="694"/>
      <c r="GI23" s="694"/>
      <c r="GJ23" s="694"/>
      <c r="GK23" s="694"/>
      <c r="GL23" s="694"/>
      <c r="GM23" s="694"/>
      <c r="GN23" s="694"/>
      <c r="GO23" s="694"/>
      <c r="GP23" s="694"/>
      <c r="GQ23" s="694"/>
      <c r="GR23" s="694"/>
      <c r="GS23" s="694"/>
      <c r="GT23" s="694"/>
      <c r="GU23" s="694"/>
      <c r="GW23" s="652"/>
      <c r="GX23" s="652"/>
      <c r="GY23" s="652"/>
      <c r="GZ23" s="652"/>
      <c r="HA23" s="652"/>
      <c r="HB23" s="652"/>
      <c r="HC23" s="652"/>
      <c r="HD23" s="652"/>
      <c r="HE23" s="652"/>
      <c r="HF23" s="652"/>
      <c r="HG23" s="652"/>
      <c r="HH23" s="652"/>
      <c r="HI23" s="652"/>
      <c r="HJ23" s="652"/>
      <c r="HK23" s="652"/>
      <c r="HL23" s="652"/>
      <c r="HM23" s="652"/>
      <c r="HN23" s="652"/>
      <c r="HO23" s="652"/>
      <c r="HP23" s="652"/>
      <c r="HQ23" s="652"/>
      <c r="HR23" s="652"/>
      <c r="HS23" s="652"/>
      <c r="HT23" s="652"/>
      <c r="HU23" s="652"/>
      <c r="HV23" s="652"/>
      <c r="HW23" s="652"/>
      <c r="HX23" s="652"/>
      <c r="HY23" s="652"/>
      <c r="HZ23" s="652"/>
      <c r="IA23" s="652"/>
      <c r="IB23" s="694"/>
      <c r="IC23" s="694"/>
      <c r="ID23" s="694"/>
      <c r="IE23" s="694"/>
      <c r="IF23" s="695"/>
      <c r="IG23" s="695"/>
      <c r="IH23" s="695"/>
      <c r="II23" s="694"/>
      <c r="IJ23" s="694"/>
      <c r="IK23" s="694"/>
      <c r="IL23" s="694"/>
      <c r="IM23" s="694"/>
      <c r="IN23" s="694"/>
      <c r="IO23" s="694"/>
      <c r="IP23" s="694"/>
      <c r="IQ23" s="694"/>
      <c r="IR23" s="694"/>
      <c r="IS23" s="694"/>
      <c r="IT23" s="694"/>
      <c r="IU23" s="694"/>
      <c r="IV23" s="694"/>
      <c r="IW23" s="694"/>
      <c r="IX23" s="694"/>
      <c r="IY23" s="694"/>
      <c r="IZ23" s="694"/>
      <c r="JA23" s="694"/>
      <c r="JB23" s="694"/>
      <c r="JC23" s="694"/>
      <c r="JD23" s="694"/>
      <c r="JE23" s="694"/>
      <c r="JF23" s="694"/>
      <c r="JG23" s="694"/>
      <c r="JH23" s="694"/>
      <c r="JI23" s="694"/>
    </row>
    <row r="24" spans="1:269" ht="19.5" customHeight="1">
      <c r="A24" s="1471" t="s">
        <v>548</v>
      </c>
      <c r="B24" s="1471"/>
      <c r="C24" s="1471"/>
      <c r="D24" s="1471"/>
      <c r="E24" s="1471"/>
      <c r="F24" s="1471"/>
      <c r="G24" s="1471"/>
      <c r="H24" s="1471"/>
      <c r="I24" s="1471"/>
      <c r="J24" s="1471"/>
      <c r="K24" s="1471"/>
      <c r="L24" s="1471"/>
      <c r="M24" s="1471"/>
      <c r="N24" s="1471"/>
      <c r="O24" s="1471"/>
      <c r="P24" s="1471"/>
      <c r="Q24" s="1471"/>
      <c r="R24" s="1471"/>
      <c r="S24" s="1471"/>
      <c r="T24" s="1471"/>
      <c r="U24" s="1471"/>
      <c r="V24" s="1471"/>
      <c r="W24" s="1471"/>
      <c r="X24" s="1471"/>
      <c r="Y24" s="1471"/>
      <c r="Z24" s="1471"/>
      <c r="AA24" s="1471"/>
      <c r="AB24" s="1471"/>
      <c r="AC24" s="1471"/>
      <c r="AD24" s="1471"/>
      <c r="AE24" s="1471"/>
      <c r="AF24" s="694"/>
      <c r="AG24" s="694"/>
      <c r="AH24" s="694"/>
      <c r="AI24" s="694"/>
      <c r="AJ24" s="936" t="str">
        <f>IF($A$3&lt;&gt;"ชั้น"&amp;'01.ข้อมูลเบื้องต้น'!$H$2,"",IF(VLOOKUP($AM$2,'9.คุณลักษณะ'!$A$10:$I$60,9,FALSE)="ผ่าน","P",""))</f>
        <v/>
      </c>
      <c r="AK24" s="937"/>
      <c r="AL24" s="938"/>
      <c r="AM24" s="694"/>
      <c r="AN24" s="694" t="s">
        <v>137</v>
      </c>
      <c r="AO24" s="694"/>
      <c r="AP24" s="694"/>
      <c r="AQ24" s="694"/>
      <c r="AR24" s="936" t="str">
        <f>IF($A$3&lt;&gt;"ชั้น"&amp;'01.ข้อมูลเบื้องต้น'!$H$2,"",IF(VLOOKUP($AM$2,'9.คุณลักษณะ'!$A$10:$I$60,9,FALSE)="ไม่ผ่าน","P",""))</f>
        <v/>
      </c>
      <c r="AS24" s="937"/>
      <c r="AT24" s="938"/>
      <c r="AU24" s="694"/>
      <c r="AV24" s="694" t="s">
        <v>138</v>
      </c>
      <c r="AW24" s="694"/>
      <c r="AX24" s="694"/>
      <c r="AY24" s="694"/>
      <c r="AZ24" s="694"/>
      <c r="BA24" s="694"/>
      <c r="BB24" s="694"/>
      <c r="BC24" s="694"/>
      <c r="BD24" s="694"/>
      <c r="BE24" s="694"/>
      <c r="BF24" s="694"/>
      <c r="BG24" s="694"/>
      <c r="BH24" s="694"/>
      <c r="BI24" s="694"/>
      <c r="BJ24" s="694"/>
      <c r="BK24" s="694"/>
      <c r="BL24" s="694"/>
      <c r="BM24" s="694"/>
      <c r="BN24" s="648"/>
      <c r="BO24" s="1016" t="str">
        <f>IF('01.ข้อมูลเบื้องต้น'!B31="","",'01.ข้อมูลเบื้องต้น'!B31)</f>
        <v>กิจกรรมนักเรียน</v>
      </c>
      <c r="BP24" s="1017"/>
      <c r="BQ24" s="1017"/>
      <c r="BR24" s="1017"/>
      <c r="BS24" s="1017"/>
      <c r="BT24" s="1017"/>
      <c r="BU24" s="1017"/>
      <c r="BV24" s="1017"/>
      <c r="BW24" s="1017"/>
      <c r="BX24" s="1017"/>
      <c r="BY24" s="1017"/>
      <c r="BZ24" s="1017"/>
      <c r="CA24" s="1017"/>
      <c r="CB24" s="1017"/>
      <c r="CC24" s="1017"/>
      <c r="CD24" s="1017"/>
      <c r="CE24" s="1017"/>
      <c r="CF24" s="1017"/>
      <c r="CG24" s="1017"/>
      <c r="CH24" s="1017"/>
      <c r="CI24" s="1017"/>
      <c r="CJ24" s="1017"/>
      <c r="CK24" s="1017"/>
      <c r="CL24" s="1017"/>
      <c r="CM24" s="1017"/>
      <c r="CN24" s="1018"/>
      <c r="CO24" s="1008">
        <f>IF('01.ข้อมูลเบื้องต้น'!D31="","",'01.ข้อมูลเบื้องต้น'!D31)</f>
        <v>15</v>
      </c>
      <c r="CP24" s="1009"/>
      <c r="CQ24" s="1009"/>
      <c r="CR24" s="1009"/>
      <c r="CS24" s="1009"/>
      <c r="CT24" s="1009"/>
      <c r="CU24" s="1010"/>
      <c r="CV24" s="1011"/>
      <c r="CW24" s="1012"/>
      <c r="CX24" s="1012"/>
      <c r="CY24" s="1012"/>
      <c r="CZ24" s="1012"/>
      <c r="DA24" s="1012"/>
      <c r="DB24" s="1013"/>
      <c r="DC24" s="1011"/>
      <c r="DD24" s="1012"/>
      <c r="DE24" s="1012"/>
      <c r="DF24" s="1012"/>
      <c r="DG24" s="1012"/>
      <c r="DH24" s="1012"/>
      <c r="DI24" s="1013"/>
      <c r="DJ24" s="1011"/>
      <c r="DK24" s="1012"/>
      <c r="DL24" s="1012"/>
      <c r="DM24" s="1012"/>
      <c r="DN24" s="1012"/>
      <c r="DO24" s="1012"/>
      <c r="DP24" s="1013"/>
      <c r="DQ24" s="1011"/>
      <c r="DR24" s="1012"/>
      <c r="DS24" s="1012"/>
      <c r="DT24" s="1012"/>
      <c r="DU24" s="1012"/>
      <c r="DV24" s="1013"/>
      <c r="DW24" s="955" t="str">
        <f>IF(VLOOKUP($AM$2,'7.พัฒนาผู้เรียน'!$A$11:$G$55,5)="","",VLOOKUP($AM$2,'7.พัฒนาผู้เรียน'!$A$11:$G$55,5))</f>
        <v/>
      </c>
      <c r="DX24" s="956"/>
      <c r="DY24" s="956"/>
      <c r="DZ24" s="956"/>
      <c r="EA24" s="956"/>
      <c r="EB24" s="957"/>
      <c r="EC24" s="956"/>
      <c r="ED24" s="956"/>
      <c r="EE24" s="956"/>
      <c r="EF24" s="956"/>
      <c r="EG24" s="956"/>
      <c r="EH24" s="956"/>
      <c r="EI24" s="1471" t="s">
        <v>548</v>
      </c>
      <c r="EJ24" s="1471"/>
      <c r="EK24" s="1471"/>
      <c r="EL24" s="1471"/>
      <c r="EM24" s="1471"/>
      <c r="EN24" s="1471"/>
      <c r="EO24" s="1471"/>
      <c r="EP24" s="1471"/>
      <c r="EQ24" s="1471"/>
      <c r="ER24" s="1471"/>
      <c r="ES24" s="1471"/>
      <c r="ET24" s="1471"/>
      <c r="EU24" s="1471"/>
      <c r="EV24" s="1471"/>
      <c r="EW24" s="1471"/>
      <c r="EX24" s="1471"/>
      <c r="EY24" s="1471"/>
      <c r="EZ24" s="1471"/>
      <c r="FA24" s="1471"/>
      <c r="FB24" s="1471"/>
      <c r="FC24" s="1471"/>
      <c r="FD24" s="1471"/>
      <c r="FE24" s="1471"/>
      <c r="FF24" s="1471"/>
      <c r="FG24" s="1471"/>
      <c r="FH24" s="1471"/>
      <c r="FI24" s="1471"/>
      <c r="FJ24" s="1471"/>
      <c r="FK24" s="1471"/>
      <c r="FL24" s="1471"/>
      <c r="FM24" s="1471"/>
      <c r="FN24" s="694"/>
      <c r="FO24" s="694"/>
      <c r="FP24" s="694"/>
      <c r="FQ24" s="694"/>
      <c r="FR24" s="936" t="str">
        <f>IF($BN$3&lt;&gt;"ชั้น"&amp;'01.ข้อมูลเบื้องต้น'!$H$2,"",IF(VLOOKUP($AM$2,'9.คุณลักษณะ'!$A$10:$I$60,9,FALSE)="ผ่าน","P",""))</f>
        <v/>
      </c>
      <c r="FS24" s="937"/>
      <c r="FT24" s="938"/>
      <c r="FU24" s="694"/>
      <c r="FV24" s="694" t="s">
        <v>137</v>
      </c>
      <c r="FW24" s="694"/>
      <c r="FX24" s="694"/>
      <c r="FY24" s="694"/>
      <c r="FZ24" s="936" t="str">
        <f>IF($BN$3&lt;&gt;"ชั้น"&amp;'01.ข้อมูลเบื้องต้น'!$H$2,"",IF(VLOOKUP($AM$2,'9.คุณลักษณะ'!$A$10:$I$60,9,FALSE)="ไม่ผ่าน","P",""))</f>
        <v/>
      </c>
      <c r="GA24" s="937"/>
      <c r="GB24" s="938"/>
      <c r="GC24" s="694"/>
      <c r="GD24" s="694" t="s">
        <v>138</v>
      </c>
      <c r="GE24" s="694"/>
      <c r="GF24" s="694"/>
      <c r="GG24" s="694"/>
      <c r="GH24" s="694"/>
      <c r="GI24" s="694"/>
      <c r="GJ24" s="694"/>
      <c r="GK24" s="694"/>
      <c r="GL24" s="694"/>
      <c r="GM24" s="694"/>
      <c r="GN24" s="694"/>
      <c r="GO24" s="694"/>
      <c r="GP24" s="694"/>
      <c r="GQ24" s="694"/>
      <c r="GR24" s="694"/>
      <c r="GS24" s="694"/>
      <c r="GT24" s="694"/>
      <c r="GU24" s="694"/>
      <c r="GW24" s="1471" t="s">
        <v>548</v>
      </c>
      <c r="GX24" s="1471"/>
      <c r="GY24" s="1471"/>
      <c r="GZ24" s="1471"/>
      <c r="HA24" s="1471"/>
      <c r="HB24" s="1471"/>
      <c r="HC24" s="1471"/>
      <c r="HD24" s="1471"/>
      <c r="HE24" s="1471"/>
      <c r="HF24" s="1471"/>
      <c r="HG24" s="1471"/>
      <c r="HH24" s="1471"/>
      <c r="HI24" s="1471"/>
      <c r="HJ24" s="1471"/>
      <c r="HK24" s="1471"/>
      <c r="HL24" s="1471"/>
      <c r="HM24" s="1471"/>
      <c r="HN24" s="1471"/>
      <c r="HO24" s="1471"/>
      <c r="HP24" s="1471"/>
      <c r="HQ24" s="1471"/>
      <c r="HR24" s="1471"/>
      <c r="HS24" s="1471"/>
      <c r="HT24" s="1471"/>
      <c r="HU24" s="1471"/>
      <c r="HV24" s="1471"/>
      <c r="HW24" s="1471"/>
      <c r="HX24" s="1471"/>
      <c r="HY24" s="1471"/>
      <c r="HZ24" s="1471"/>
      <c r="IA24" s="1471"/>
      <c r="IB24" s="694"/>
      <c r="IC24" s="694"/>
      <c r="ID24" s="694"/>
      <c r="IE24" s="694"/>
      <c r="IF24" s="936" t="str">
        <f>IF($GV$3&lt;&gt;"ชั้น"&amp;'01.ข้อมูลเบื้องต้น'!$H$2,"",IF(VLOOKUP($AM$2,'9.คุณลักษณะ'!$A$10:$I$60,9,FALSE)="ผ่าน","P",""))</f>
        <v/>
      </c>
      <c r="IG24" s="937"/>
      <c r="IH24" s="938"/>
      <c r="II24" s="694"/>
      <c r="IJ24" s="694" t="s">
        <v>137</v>
      </c>
      <c r="IK24" s="694"/>
      <c r="IL24" s="694"/>
      <c r="IM24" s="694"/>
      <c r="IN24" s="936" t="str">
        <f>IF($GV$3&lt;&gt;"ชั้น"&amp;'01.ข้อมูลเบื้องต้น'!$H$2,"",IF(VLOOKUP($AM$2,'9.คุณลักษณะ'!$A$10:$I$60,9,FALSE)="ไม่ผ่าน","P",""))</f>
        <v/>
      </c>
      <c r="IO24" s="937"/>
      <c r="IP24" s="938"/>
      <c r="IQ24" s="694"/>
      <c r="IR24" s="694" t="s">
        <v>138</v>
      </c>
      <c r="IS24" s="694"/>
      <c r="IT24" s="694"/>
      <c r="IU24" s="694"/>
      <c r="IV24" s="694"/>
      <c r="IW24" s="694"/>
      <c r="IX24" s="694"/>
      <c r="IY24" s="694"/>
      <c r="IZ24" s="694"/>
      <c r="JA24" s="694"/>
      <c r="JB24" s="694"/>
      <c r="JC24" s="694"/>
      <c r="JD24" s="694"/>
      <c r="JE24" s="694"/>
      <c r="JF24" s="694"/>
      <c r="JG24" s="694"/>
      <c r="JH24" s="694"/>
      <c r="JI24" s="694"/>
    </row>
    <row r="25" spans="1:269" ht="19.5" customHeight="1">
      <c r="A25" s="652"/>
      <c r="B25" s="652"/>
      <c r="C25" s="652"/>
      <c r="D25" s="652"/>
      <c r="E25" s="652"/>
      <c r="F25" s="652"/>
      <c r="G25" s="652"/>
      <c r="H25" s="652"/>
      <c r="I25" s="652"/>
      <c r="J25" s="652"/>
      <c r="K25" s="652"/>
      <c r="L25" s="652"/>
      <c r="M25" s="652"/>
      <c r="N25" s="652"/>
      <c r="O25" s="652"/>
      <c r="P25" s="652"/>
      <c r="Q25" s="652"/>
      <c r="R25" s="652"/>
      <c r="S25" s="652"/>
      <c r="T25" s="652"/>
      <c r="U25" s="652"/>
      <c r="V25" s="652"/>
      <c r="W25" s="652"/>
      <c r="X25" s="652"/>
      <c r="Y25" s="652"/>
      <c r="Z25" s="652"/>
      <c r="AA25" s="652"/>
      <c r="AB25" s="652"/>
      <c r="AC25" s="652"/>
      <c r="AD25" s="652"/>
      <c r="AE25" s="652"/>
      <c r="AF25" s="694"/>
      <c r="AG25" s="694"/>
      <c r="AH25" s="694"/>
      <c r="AI25" s="694"/>
      <c r="AJ25" s="695"/>
      <c r="AK25" s="695"/>
      <c r="AL25" s="695"/>
      <c r="AM25" s="694"/>
      <c r="AN25" s="694"/>
      <c r="AO25" s="694"/>
      <c r="AP25" s="694"/>
      <c r="AQ25" s="694"/>
      <c r="AR25" s="695"/>
      <c r="AS25" s="695"/>
      <c r="AT25" s="695"/>
      <c r="AU25" s="694"/>
      <c r="AV25" s="694"/>
      <c r="AW25" s="694"/>
      <c r="AX25" s="694"/>
      <c r="AY25" s="694"/>
      <c r="AZ25" s="694"/>
      <c r="BA25" s="694"/>
      <c r="BB25" s="694"/>
      <c r="BC25" s="694"/>
      <c r="BD25" s="694"/>
      <c r="BE25" s="694"/>
      <c r="BF25" s="694"/>
      <c r="BG25" s="694"/>
      <c r="BH25" s="694"/>
      <c r="BI25" s="694"/>
      <c r="BJ25" s="694"/>
      <c r="BK25" s="694"/>
      <c r="BL25" s="694"/>
      <c r="BM25" s="694"/>
      <c r="BN25" s="648"/>
      <c r="BO25" s="697"/>
      <c r="BP25" s="697"/>
      <c r="BQ25" s="697"/>
      <c r="BR25" s="697"/>
      <c r="BS25" s="697"/>
      <c r="BT25" s="697"/>
      <c r="BU25" s="697"/>
      <c r="BV25" s="697"/>
      <c r="BW25" s="697"/>
      <c r="BX25" s="697"/>
      <c r="BY25" s="697"/>
      <c r="BZ25" s="697"/>
      <c r="CA25" s="697"/>
      <c r="CB25" s="697"/>
      <c r="CC25" s="697"/>
      <c r="CD25" s="697"/>
      <c r="CE25" s="697"/>
      <c r="CF25" s="697"/>
      <c r="CG25" s="697"/>
      <c r="CH25" s="697"/>
      <c r="CI25" s="697"/>
      <c r="CJ25" s="697"/>
      <c r="CK25" s="697"/>
      <c r="CL25" s="697"/>
      <c r="CM25" s="697"/>
      <c r="CN25" s="697"/>
      <c r="CO25" s="698"/>
      <c r="CP25" s="698"/>
      <c r="CQ25" s="698"/>
      <c r="CR25" s="698"/>
      <c r="CS25" s="698"/>
      <c r="CT25" s="698"/>
      <c r="CU25" s="698"/>
      <c r="CV25" s="699"/>
      <c r="CW25" s="699"/>
      <c r="CX25" s="699"/>
      <c r="CY25" s="699"/>
      <c r="CZ25" s="699"/>
      <c r="DA25" s="699"/>
      <c r="DB25" s="699"/>
      <c r="DC25" s="699"/>
      <c r="DD25" s="699"/>
      <c r="DE25" s="699"/>
      <c r="DF25" s="699"/>
      <c r="DG25" s="699"/>
      <c r="DH25" s="699"/>
      <c r="DI25" s="699"/>
      <c r="DJ25" s="699"/>
      <c r="DK25" s="699"/>
      <c r="DL25" s="699"/>
      <c r="DM25" s="699"/>
      <c r="DN25" s="699"/>
      <c r="DO25" s="699"/>
      <c r="DP25" s="699"/>
      <c r="DQ25" s="699"/>
      <c r="DR25" s="699"/>
      <c r="DS25" s="699"/>
      <c r="DT25" s="699"/>
      <c r="DU25" s="699"/>
      <c r="DV25" s="699"/>
      <c r="DW25" s="648"/>
      <c r="DX25" s="648"/>
      <c r="DY25" s="648"/>
      <c r="DZ25" s="648"/>
      <c r="EA25" s="648"/>
      <c r="EB25" s="648"/>
      <c r="EC25" s="648"/>
      <c r="ED25" s="648"/>
      <c r="EE25" s="648"/>
      <c r="EF25" s="648"/>
      <c r="EG25" s="648"/>
      <c r="EH25" s="648"/>
      <c r="EI25" s="652"/>
      <c r="EJ25" s="652"/>
      <c r="EK25" s="652"/>
      <c r="EL25" s="652"/>
      <c r="EM25" s="652"/>
      <c r="EN25" s="652"/>
      <c r="EO25" s="652"/>
      <c r="EP25" s="652"/>
      <c r="EQ25" s="652"/>
      <c r="ER25" s="652"/>
      <c r="ES25" s="652"/>
      <c r="ET25" s="652"/>
      <c r="EU25" s="652"/>
      <c r="EV25" s="652"/>
      <c r="EW25" s="652"/>
      <c r="EX25" s="652"/>
      <c r="EY25" s="652"/>
      <c r="EZ25" s="652"/>
      <c r="FA25" s="652"/>
      <c r="FB25" s="652"/>
      <c r="FC25" s="652"/>
      <c r="FD25" s="652"/>
      <c r="FE25" s="652"/>
      <c r="FF25" s="652"/>
      <c r="FG25" s="652"/>
      <c r="FH25" s="652"/>
      <c r="FI25" s="652"/>
      <c r="FJ25" s="652"/>
      <c r="FK25" s="652"/>
      <c r="FL25" s="652"/>
      <c r="FM25" s="652"/>
      <c r="FN25" s="694"/>
      <c r="FO25" s="694"/>
      <c r="FP25" s="694"/>
      <c r="FQ25" s="694"/>
      <c r="FR25" s="695"/>
      <c r="FS25" s="695"/>
      <c r="FT25" s="695"/>
      <c r="FU25" s="694"/>
      <c r="FV25" s="694"/>
      <c r="FW25" s="694"/>
      <c r="FX25" s="694"/>
      <c r="FY25" s="694"/>
      <c r="FZ25" s="695"/>
      <c r="GA25" s="695"/>
      <c r="GB25" s="695"/>
      <c r="GC25" s="694"/>
      <c r="GD25" s="694"/>
      <c r="GE25" s="694"/>
      <c r="GF25" s="694"/>
      <c r="GG25" s="694"/>
      <c r="GH25" s="694"/>
      <c r="GI25" s="694"/>
      <c r="GJ25" s="694"/>
      <c r="GK25" s="694"/>
      <c r="GL25" s="694"/>
      <c r="GM25" s="694"/>
      <c r="GN25" s="694"/>
      <c r="GO25" s="694"/>
      <c r="GP25" s="694"/>
      <c r="GQ25" s="694"/>
      <c r="GR25" s="694"/>
      <c r="GS25" s="694"/>
      <c r="GT25" s="694"/>
      <c r="GU25" s="694"/>
      <c r="GW25" s="652"/>
      <c r="GX25" s="652"/>
      <c r="GY25" s="652"/>
      <c r="GZ25" s="652"/>
      <c r="HA25" s="652"/>
      <c r="HB25" s="652"/>
      <c r="HC25" s="652"/>
      <c r="HD25" s="652"/>
      <c r="HE25" s="652"/>
      <c r="HF25" s="652"/>
      <c r="HG25" s="652"/>
      <c r="HH25" s="652"/>
      <c r="HI25" s="652"/>
      <c r="HJ25" s="652"/>
      <c r="HK25" s="652"/>
      <c r="HL25" s="652"/>
      <c r="HM25" s="652"/>
      <c r="HN25" s="652"/>
      <c r="HO25" s="652"/>
      <c r="HP25" s="652"/>
      <c r="HQ25" s="652"/>
      <c r="HR25" s="652"/>
      <c r="HS25" s="652"/>
      <c r="HT25" s="652"/>
      <c r="HU25" s="652"/>
      <c r="HV25" s="652"/>
      <c r="HW25" s="652"/>
      <c r="HX25" s="652"/>
      <c r="HY25" s="652"/>
      <c r="HZ25" s="652"/>
      <c r="IA25" s="652"/>
      <c r="IB25" s="694"/>
      <c r="IC25" s="694"/>
      <c r="ID25" s="694"/>
      <c r="IE25" s="694"/>
      <c r="IF25" s="695"/>
      <c r="IG25" s="695"/>
      <c r="IH25" s="695"/>
      <c r="II25" s="694"/>
      <c r="IJ25" s="694"/>
      <c r="IK25" s="694"/>
      <c r="IL25" s="694"/>
      <c r="IM25" s="694"/>
      <c r="IN25" s="695"/>
      <c r="IO25" s="695"/>
      <c r="IP25" s="695"/>
      <c r="IQ25" s="694"/>
      <c r="IR25" s="694"/>
      <c r="IS25" s="694"/>
      <c r="IT25" s="694"/>
      <c r="IU25" s="694"/>
      <c r="IV25" s="694"/>
      <c r="IW25" s="694"/>
      <c r="IX25" s="694"/>
      <c r="IY25" s="694"/>
      <c r="IZ25" s="694"/>
      <c r="JA25" s="694"/>
      <c r="JB25" s="694"/>
      <c r="JC25" s="694"/>
      <c r="JD25" s="694"/>
      <c r="JE25" s="694"/>
      <c r="JF25" s="694"/>
      <c r="JG25" s="694"/>
      <c r="JH25" s="694"/>
      <c r="JI25" s="694"/>
    </row>
    <row r="26" spans="1:269" ht="9" customHeight="1" thickBot="1">
      <c r="A26" s="649"/>
      <c r="B26" s="649"/>
      <c r="C26" s="649"/>
      <c r="D26" s="641"/>
      <c r="E26" s="641"/>
      <c r="F26" s="641"/>
      <c r="G26" s="641"/>
      <c r="H26" s="641"/>
      <c r="I26" s="641"/>
      <c r="J26" s="641"/>
      <c r="K26" s="641"/>
      <c r="L26" s="641"/>
      <c r="M26" s="641"/>
      <c r="N26" s="641"/>
      <c r="O26" s="641"/>
      <c r="P26" s="641"/>
      <c r="Q26" s="641"/>
      <c r="R26" s="641"/>
      <c r="S26" s="641"/>
      <c r="T26" s="641"/>
      <c r="U26" s="641"/>
      <c r="V26" s="641"/>
      <c r="W26" s="641"/>
      <c r="X26" s="641"/>
      <c r="Y26" s="641"/>
      <c r="Z26" s="641"/>
      <c r="AA26" s="641"/>
      <c r="AB26" s="641"/>
      <c r="AC26" s="641"/>
      <c r="AD26" s="641"/>
      <c r="AE26" s="641"/>
      <c r="AF26" s="641"/>
      <c r="AG26" s="641"/>
      <c r="AH26" s="641"/>
      <c r="AI26" s="641"/>
      <c r="AJ26" s="641"/>
      <c r="AK26" s="641"/>
      <c r="AL26" s="641"/>
      <c r="AM26" s="641"/>
      <c r="AN26" s="641"/>
      <c r="AO26" s="641"/>
      <c r="AP26" s="641"/>
      <c r="AQ26" s="641"/>
      <c r="AR26" s="641"/>
      <c r="AS26" s="641"/>
      <c r="AT26" s="641"/>
      <c r="AU26" s="641"/>
      <c r="AV26" s="641"/>
      <c r="AW26" s="641"/>
      <c r="AX26" s="641"/>
      <c r="AY26" s="641"/>
      <c r="AZ26" s="641"/>
      <c r="BA26" s="641"/>
      <c r="BB26" s="641"/>
      <c r="BC26" s="641"/>
      <c r="BD26" s="641"/>
      <c r="BE26" s="641"/>
      <c r="BF26" s="641"/>
      <c r="BG26" s="641"/>
      <c r="BH26" s="641"/>
      <c r="BI26" s="641"/>
      <c r="BJ26" s="641"/>
      <c r="BK26" s="641"/>
      <c r="BL26" s="641"/>
      <c r="BM26" s="641"/>
      <c r="BO26" s="650"/>
      <c r="BP26" s="650"/>
      <c r="BQ26" s="650"/>
      <c r="BR26" s="650"/>
      <c r="BS26" s="650"/>
      <c r="BT26" s="650"/>
      <c r="BU26" s="650"/>
      <c r="BV26" s="650"/>
      <c r="BW26" s="650"/>
      <c r="BX26" s="650"/>
      <c r="EI26" s="649"/>
      <c r="EJ26" s="649"/>
      <c r="EK26" s="649"/>
      <c r="EL26" s="641"/>
      <c r="EM26" s="641"/>
      <c r="EN26" s="641"/>
      <c r="EO26" s="641"/>
      <c r="EP26" s="641"/>
      <c r="EQ26" s="641"/>
      <c r="ER26" s="641"/>
      <c r="ES26" s="641"/>
      <c r="ET26" s="641"/>
      <c r="EU26" s="641"/>
      <c r="EV26" s="641"/>
      <c r="EW26" s="641"/>
      <c r="EX26" s="641"/>
      <c r="EY26" s="641"/>
      <c r="EZ26" s="641"/>
      <c r="FA26" s="641"/>
      <c r="FB26" s="641"/>
      <c r="FC26" s="641"/>
      <c r="FD26" s="641"/>
      <c r="FE26" s="641"/>
      <c r="FF26" s="641"/>
      <c r="FG26" s="641"/>
      <c r="FH26" s="641"/>
      <c r="FI26" s="641"/>
      <c r="FJ26" s="641"/>
      <c r="FK26" s="641"/>
      <c r="FL26" s="641"/>
      <c r="FM26" s="641"/>
      <c r="FN26" s="641"/>
      <c r="FO26" s="641"/>
      <c r="FP26" s="641"/>
      <c r="FQ26" s="641"/>
      <c r="FR26" s="641"/>
      <c r="FS26" s="641"/>
      <c r="FT26" s="641"/>
      <c r="FU26" s="641"/>
      <c r="FV26" s="641"/>
      <c r="FW26" s="641"/>
      <c r="FX26" s="641"/>
      <c r="FY26" s="641"/>
      <c r="FZ26" s="641"/>
      <c r="GA26" s="641"/>
      <c r="GB26" s="641"/>
      <c r="GC26" s="641"/>
      <c r="GD26" s="641"/>
      <c r="GE26" s="641"/>
      <c r="GF26" s="641"/>
      <c r="GG26" s="641"/>
      <c r="GH26" s="641"/>
      <c r="GI26" s="641"/>
      <c r="GJ26" s="641"/>
      <c r="GK26" s="641"/>
      <c r="GL26" s="641"/>
      <c r="GM26" s="641"/>
      <c r="GN26" s="641"/>
      <c r="GO26" s="641"/>
      <c r="GP26" s="641"/>
      <c r="GQ26" s="641"/>
      <c r="GR26" s="641"/>
      <c r="GS26" s="641"/>
      <c r="GT26" s="641"/>
      <c r="GU26" s="641"/>
      <c r="GW26" s="649"/>
      <c r="GX26" s="649"/>
      <c r="GY26" s="649"/>
      <c r="GZ26" s="641"/>
      <c r="HA26" s="641"/>
      <c r="HB26" s="641"/>
      <c r="HC26" s="641"/>
      <c r="HD26" s="641"/>
      <c r="HE26" s="641"/>
      <c r="HF26" s="641"/>
      <c r="HG26" s="641"/>
      <c r="HH26" s="641"/>
      <c r="HI26" s="641"/>
      <c r="HJ26" s="641"/>
      <c r="HK26" s="641"/>
      <c r="HL26" s="641"/>
      <c r="HM26" s="641"/>
      <c r="HN26" s="641"/>
      <c r="HO26" s="641"/>
      <c r="HP26" s="641"/>
      <c r="HQ26" s="641"/>
      <c r="HR26" s="641"/>
      <c r="HS26" s="641"/>
      <c r="HT26" s="641"/>
      <c r="HU26" s="641"/>
      <c r="HV26" s="641"/>
      <c r="HW26" s="641"/>
      <c r="HX26" s="641"/>
      <c r="HY26" s="641"/>
      <c r="HZ26" s="641"/>
      <c r="IA26" s="641"/>
      <c r="IB26" s="641"/>
      <c r="IC26" s="641"/>
      <c r="ID26" s="641"/>
      <c r="IE26" s="641"/>
      <c r="IF26" s="641"/>
      <c r="IG26" s="641"/>
      <c r="IH26" s="641"/>
      <c r="II26" s="641"/>
      <c r="IJ26" s="641"/>
      <c r="IK26" s="641"/>
      <c r="IL26" s="641"/>
      <c r="IM26" s="641"/>
      <c r="IN26" s="641"/>
      <c r="IO26" s="641"/>
      <c r="IP26" s="641"/>
      <c r="IQ26" s="641"/>
      <c r="IR26" s="641"/>
      <c r="IS26" s="641"/>
      <c r="IT26" s="641"/>
      <c r="IU26" s="641"/>
      <c r="IV26" s="641"/>
      <c r="IW26" s="641"/>
      <c r="IX26" s="641"/>
      <c r="IY26" s="641"/>
      <c r="IZ26" s="641"/>
      <c r="JA26" s="641"/>
      <c r="JB26" s="641"/>
      <c r="JC26" s="641"/>
      <c r="JD26" s="641"/>
      <c r="JE26" s="641"/>
      <c r="JF26" s="641"/>
      <c r="JG26" s="641"/>
      <c r="JH26" s="641"/>
      <c r="JI26" s="641"/>
    </row>
    <row r="27" spans="1:269" ht="19.5" customHeight="1">
      <c r="A27" s="651"/>
      <c r="B27" s="651"/>
      <c r="C27" s="651"/>
      <c r="D27" s="651"/>
      <c r="E27" s="939" t="s">
        <v>6</v>
      </c>
      <c r="F27" s="939"/>
      <c r="G27" s="939"/>
      <c r="H27" s="651"/>
      <c r="I27" s="651"/>
      <c r="J27" s="651"/>
      <c r="K27" s="651"/>
      <c r="L27" s="651"/>
      <c r="M27" s="651"/>
      <c r="N27" s="651"/>
      <c r="O27" s="651"/>
      <c r="P27" s="651"/>
      <c r="Q27" s="651"/>
      <c r="R27" s="651"/>
      <c r="S27" s="651"/>
      <c r="T27" s="651"/>
      <c r="U27" s="651"/>
      <c r="V27" s="651"/>
      <c r="W27" s="651"/>
      <c r="X27" s="651"/>
      <c r="Y27" s="651"/>
      <c r="Z27" s="651"/>
      <c r="AA27" s="651"/>
      <c r="AB27" s="651"/>
      <c r="AC27" s="651"/>
      <c r="AD27" s="651"/>
      <c r="AE27" s="651"/>
      <c r="AI27" s="939" t="s">
        <v>6</v>
      </c>
      <c r="AJ27" s="939"/>
      <c r="AK27" s="939"/>
      <c r="AL27" s="651"/>
      <c r="AM27" s="651"/>
      <c r="AN27" s="651"/>
      <c r="AO27" s="651"/>
      <c r="AP27" s="641"/>
      <c r="AQ27" s="641"/>
      <c r="AR27" s="641"/>
      <c r="AS27" s="641"/>
      <c r="AT27" s="641"/>
      <c r="AU27" s="641"/>
      <c r="AV27" s="641"/>
      <c r="AW27" s="641"/>
      <c r="AX27" s="641"/>
      <c r="AY27" s="641"/>
      <c r="AZ27" s="651"/>
      <c r="BA27" s="641"/>
      <c r="BB27" s="641"/>
      <c r="BC27" s="641"/>
      <c r="BD27" s="641"/>
      <c r="BE27" s="641"/>
      <c r="BF27" s="641"/>
      <c r="BG27" s="641"/>
      <c r="BH27" s="641"/>
      <c r="BI27" s="641"/>
      <c r="BJ27" s="641"/>
      <c r="BK27" s="641"/>
      <c r="BL27" s="641"/>
      <c r="BM27" s="641"/>
      <c r="BO27" s="1019" t="s">
        <v>12</v>
      </c>
      <c r="BP27" s="1020"/>
      <c r="BQ27" s="1020"/>
      <c r="BR27" s="1020"/>
      <c r="BS27" s="1020"/>
      <c r="BT27" s="1020"/>
      <c r="BU27" s="1020"/>
      <c r="BV27" s="1020"/>
      <c r="BW27" s="1020"/>
      <c r="BX27" s="1020"/>
      <c r="BY27" s="1020"/>
      <c r="BZ27" s="1020"/>
      <c r="CA27" s="1020"/>
      <c r="CB27" s="1020"/>
      <c r="CC27" s="1020"/>
      <c r="CD27" s="1020"/>
      <c r="CE27" s="1020"/>
      <c r="CF27" s="1020"/>
      <c r="CG27" s="1020"/>
      <c r="CH27" s="1020"/>
      <c r="CI27" s="1020"/>
      <c r="CJ27" s="1020"/>
      <c r="CK27" s="1020"/>
      <c r="CL27" s="1020"/>
      <c r="CM27" s="1020"/>
      <c r="CN27" s="1021"/>
      <c r="CO27" s="1028" t="s">
        <v>66</v>
      </c>
      <c r="CP27" s="1020"/>
      <c r="CQ27" s="1020"/>
      <c r="CR27" s="1020"/>
      <c r="CS27" s="1020"/>
      <c r="CT27" s="1020"/>
      <c r="CU27" s="1020"/>
      <c r="CV27" s="1020"/>
      <c r="CW27" s="1020"/>
      <c r="CX27" s="1020"/>
      <c r="CY27" s="1020"/>
      <c r="CZ27" s="1020"/>
      <c r="DA27" s="1020"/>
      <c r="DB27" s="1029"/>
      <c r="DJ27" s="635" t="s">
        <v>87</v>
      </c>
      <c r="EI27" s="651"/>
      <c r="EJ27" s="651"/>
      <c r="EK27" s="651"/>
      <c r="EL27" s="651"/>
      <c r="EM27" s="939" t="s">
        <v>6</v>
      </c>
      <c r="EN27" s="939"/>
      <c r="EO27" s="939"/>
      <c r="EP27" s="651"/>
      <c r="EQ27" s="651"/>
      <c r="ER27" s="651"/>
      <c r="ES27" s="651"/>
      <c r="ET27" s="651"/>
      <c r="EU27" s="651"/>
      <c r="EV27" s="651"/>
      <c r="EW27" s="651"/>
      <c r="EX27" s="651"/>
      <c r="EY27" s="651"/>
      <c r="EZ27" s="651"/>
      <c r="FA27" s="651"/>
      <c r="FB27" s="651"/>
      <c r="FC27" s="651"/>
      <c r="FD27" s="651"/>
      <c r="FE27" s="651"/>
      <c r="FF27" s="651"/>
      <c r="FG27" s="651"/>
      <c r="FH27" s="651"/>
      <c r="FI27" s="651"/>
      <c r="FJ27" s="651"/>
      <c r="FK27" s="651"/>
      <c r="FL27" s="651"/>
      <c r="FM27" s="651"/>
      <c r="FQ27" s="939" t="s">
        <v>6</v>
      </c>
      <c r="FR27" s="939"/>
      <c r="FS27" s="939"/>
      <c r="FT27" s="651"/>
      <c r="FU27" s="651"/>
      <c r="FV27" s="651"/>
      <c r="FW27" s="651"/>
      <c r="FX27" s="641"/>
      <c r="FY27" s="641"/>
      <c r="FZ27" s="641"/>
      <c r="GA27" s="641"/>
      <c r="GB27" s="641"/>
      <c r="GC27" s="641"/>
      <c r="GD27" s="641"/>
      <c r="GE27" s="641"/>
      <c r="GF27" s="641"/>
      <c r="GG27" s="641"/>
      <c r="GH27" s="651"/>
      <c r="GI27" s="641"/>
      <c r="GJ27" s="641"/>
      <c r="GK27" s="641"/>
      <c r="GL27" s="641"/>
      <c r="GM27" s="641"/>
      <c r="GN27" s="641"/>
      <c r="GO27" s="641"/>
      <c r="GP27" s="641"/>
      <c r="GQ27" s="641"/>
      <c r="GR27" s="641"/>
      <c r="GS27" s="641"/>
      <c r="GT27" s="641"/>
      <c r="GU27" s="641"/>
      <c r="GW27" s="651"/>
      <c r="GX27" s="651"/>
      <c r="GY27" s="651"/>
      <c r="GZ27" s="651"/>
      <c r="HA27" s="939" t="s">
        <v>6</v>
      </c>
      <c r="HB27" s="939"/>
      <c r="HC27" s="939"/>
      <c r="HD27" s="651"/>
      <c r="HE27" s="651"/>
      <c r="HF27" s="651"/>
      <c r="HG27" s="651"/>
      <c r="HH27" s="651"/>
      <c r="HI27" s="651"/>
      <c r="HJ27" s="651"/>
      <c r="HK27" s="651"/>
      <c r="HL27" s="651"/>
      <c r="HM27" s="651"/>
      <c r="HN27" s="651"/>
      <c r="HO27" s="651"/>
      <c r="HP27" s="651"/>
      <c r="HQ27" s="651"/>
      <c r="HR27" s="651"/>
      <c r="HS27" s="651"/>
      <c r="HT27" s="651"/>
      <c r="HU27" s="651"/>
      <c r="HV27" s="651"/>
      <c r="HW27" s="651"/>
      <c r="HX27" s="651"/>
      <c r="HY27" s="651"/>
      <c r="HZ27" s="651"/>
      <c r="IA27" s="651"/>
      <c r="IE27" s="939" t="s">
        <v>6</v>
      </c>
      <c r="IF27" s="939"/>
      <c r="IG27" s="939"/>
      <c r="IH27" s="651"/>
      <c r="II27" s="651"/>
      <c r="IJ27" s="651"/>
      <c r="IK27" s="651"/>
      <c r="IL27" s="641"/>
      <c r="IM27" s="641"/>
      <c r="IN27" s="641"/>
      <c r="IO27" s="641"/>
      <c r="IP27" s="641"/>
      <c r="IQ27" s="641"/>
      <c r="IR27" s="641"/>
      <c r="IS27" s="641"/>
      <c r="IT27" s="641"/>
      <c r="IU27" s="641"/>
      <c r="IV27" s="651"/>
      <c r="IW27" s="641"/>
      <c r="IX27" s="641"/>
      <c r="IY27" s="641"/>
      <c r="IZ27" s="641"/>
      <c r="JA27" s="641"/>
      <c r="JB27" s="641"/>
      <c r="JC27" s="641"/>
      <c r="JD27" s="641"/>
      <c r="JE27" s="641"/>
      <c r="JF27" s="641"/>
      <c r="JG27" s="641"/>
      <c r="JH27" s="641"/>
      <c r="JI27" s="641"/>
    </row>
    <row r="28" spans="1:269" ht="18" customHeight="1">
      <c r="A28" s="651"/>
      <c r="B28" s="651"/>
      <c r="C28" s="651"/>
      <c r="D28" s="651"/>
      <c r="H28" s="935" t="s">
        <v>7</v>
      </c>
      <c r="I28" s="935"/>
      <c r="J28" s="935"/>
      <c r="K28" s="935"/>
      <c r="L28" s="935"/>
      <c r="M28" s="935"/>
      <c r="N28" s="935"/>
      <c r="O28" s="935"/>
      <c r="P28" s="935"/>
      <c r="Q28" s="935"/>
      <c r="R28" s="935"/>
      <c r="S28" s="935"/>
      <c r="T28" s="935"/>
      <c r="U28" s="935"/>
      <c r="V28" s="651"/>
      <c r="W28" s="651"/>
      <c r="X28" s="651"/>
      <c r="Y28" s="651"/>
      <c r="Z28" s="651"/>
      <c r="AA28" s="651"/>
      <c r="AB28" s="651"/>
      <c r="AC28" s="651"/>
      <c r="AD28" s="651"/>
      <c r="AE28" s="651"/>
      <c r="AK28" s="935" t="str">
        <f>IF('01.ข้อมูลเบื้องต้น'!$I$10='01.ข้อมูลเบื้องต้น'!$I$8,"รองผู้อำนวยการสถานศึกษา","ผู้อำนวยการสถานศึกษา")</f>
        <v>ผู้อำนวยการสถานศึกษา</v>
      </c>
      <c r="AL28" s="935"/>
      <c r="AM28" s="935"/>
      <c r="AN28" s="935"/>
      <c r="AO28" s="935"/>
      <c r="AP28" s="935"/>
      <c r="AQ28" s="935"/>
      <c r="AR28" s="935"/>
      <c r="AS28" s="935"/>
      <c r="AT28" s="935"/>
      <c r="AU28" s="935"/>
      <c r="AV28" s="935"/>
      <c r="AW28" s="935"/>
      <c r="AX28" s="935"/>
      <c r="AY28" s="641"/>
      <c r="AZ28" s="651"/>
      <c r="BA28" s="641"/>
      <c r="BB28" s="641"/>
      <c r="BC28" s="641"/>
      <c r="BD28" s="641"/>
      <c r="BE28" s="641"/>
      <c r="BF28" s="641"/>
      <c r="BG28" s="641"/>
      <c r="BH28" s="641"/>
      <c r="BI28" s="641"/>
      <c r="BJ28" s="641"/>
      <c r="BK28" s="641"/>
      <c r="BL28" s="641"/>
      <c r="BM28" s="641"/>
      <c r="BO28" s="1022"/>
      <c r="BP28" s="1023"/>
      <c r="BQ28" s="1023"/>
      <c r="BR28" s="1023"/>
      <c r="BS28" s="1023"/>
      <c r="BT28" s="1023"/>
      <c r="BU28" s="1023"/>
      <c r="BV28" s="1023"/>
      <c r="BW28" s="1023"/>
      <c r="BX28" s="1023"/>
      <c r="BY28" s="1023"/>
      <c r="BZ28" s="1023"/>
      <c r="CA28" s="1023"/>
      <c r="CB28" s="1023"/>
      <c r="CC28" s="1023"/>
      <c r="CD28" s="1023"/>
      <c r="CE28" s="1023"/>
      <c r="CF28" s="1023"/>
      <c r="CG28" s="1023"/>
      <c r="CH28" s="1023"/>
      <c r="CI28" s="1023"/>
      <c r="CJ28" s="1023"/>
      <c r="CK28" s="1023"/>
      <c r="CL28" s="1023"/>
      <c r="CM28" s="1023"/>
      <c r="CN28" s="1024"/>
      <c r="CO28" s="1030"/>
      <c r="CP28" s="1031"/>
      <c r="CQ28" s="1031"/>
      <c r="CR28" s="1031"/>
      <c r="CS28" s="1031"/>
      <c r="CT28" s="1031"/>
      <c r="CU28" s="1031"/>
      <c r="CV28" s="1031"/>
      <c r="CW28" s="1031"/>
      <c r="CX28" s="1031"/>
      <c r="CY28" s="1031"/>
      <c r="CZ28" s="1031"/>
      <c r="DA28" s="1031"/>
      <c r="DB28" s="1032"/>
      <c r="DJ28" s="635"/>
      <c r="EI28" s="651"/>
      <c r="EJ28" s="651"/>
      <c r="EK28" s="651"/>
      <c r="EL28" s="651"/>
      <c r="EP28" s="935" t="s">
        <v>7</v>
      </c>
      <c r="EQ28" s="935"/>
      <c r="ER28" s="935"/>
      <c r="ES28" s="935"/>
      <c r="ET28" s="935"/>
      <c r="EU28" s="935"/>
      <c r="EV28" s="935"/>
      <c r="EW28" s="935"/>
      <c r="EX28" s="935"/>
      <c r="EY28" s="935"/>
      <c r="EZ28" s="935"/>
      <c r="FA28" s="935"/>
      <c r="FB28" s="935"/>
      <c r="FC28" s="935"/>
      <c r="FD28" s="651"/>
      <c r="FE28" s="651"/>
      <c r="FF28" s="651"/>
      <c r="FG28" s="651"/>
      <c r="FH28" s="651"/>
      <c r="FI28" s="651"/>
      <c r="FJ28" s="651"/>
      <c r="FK28" s="651"/>
      <c r="FL28" s="651"/>
      <c r="FM28" s="651"/>
      <c r="FS28" s="935" t="str">
        <f>IF('01.ข้อมูลเบื้องต้น'!$I$10='01.ข้อมูลเบื้องต้น'!$I$8,"รองผู้อำนวยการสถานศึกษา","ผู้อำนวยการสถานศึกษา")</f>
        <v>ผู้อำนวยการสถานศึกษา</v>
      </c>
      <c r="FT28" s="935"/>
      <c r="FU28" s="935"/>
      <c r="FV28" s="935"/>
      <c r="FW28" s="935"/>
      <c r="FX28" s="935"/>
      <c r="FY28" s="935"/>
      <c r="FZ28" s="935"/>
      <c r="GA28" s="935"/>
      <c r="GB28" s="935"/>
      <c r="GC28" s="935"/>
      <c r="GD28" s="935"/>
      <c r="GE28" s="935"/>
      <c r="GF28" s="935"/>
      <c r="GG28" s="641"/>
      <c r="GH28" s="651"/>
      <c r="GI28" s="641"/>
      <c r="GJ28" s="641"/>
      <c r="GK28" s="641"/>
      <c r="GL28" s="641"/>
      <c r="GM28" s="641"/>
      <c r="GN28" s="641"/>
      <c r="GO28" s="641"/>
      <c r="GP28" s="641"/>
      <c r="GQ28" s="641"/>
      <c r="GR28" s="641"/>
      <c r="GS28" s="641"/>
      <c r="GT28" s="641"/>
      <c r="GU28" s="641"/>
      <c r="GW28" s="651"/>
      <c r="GX28" s="651"/>
      <c r="GY28" s="651"/>
      <c r="GZ28" s="651"/>
      <c r="HD28" s="935" t="s">
        <v>7</v>
      </c>
      <c r="HE28" s="935"/>
      <c r="HF28" s="935"/>
      <c r="HG28" s="935"/>
      <c r="HH28" s="935"/>
      <c r="HI28" s="935"/>
      <c r="HJ28" s="935"/>
      <c r="HK28" s="935"/>
      <c r="HL28" s="935"/>
      <c r="HM28" s="935"/>
      <c r="HN28" s="935"/>
      <c r="HO28" s="935"/>
      <c r="HP28" s="935"/>
      <c r="HQ28" s="935"/>
      <c r="HR28" s="651"/>
      <c r="HS28" s="651"/>
      <c r="HT28" s="651"/>
      <c r="HU28" s="651"/>
      <c r="HV28" s="651"/>
      <c r="HW28" s="651"/>
      <c r="HX28" s="651"/>
      <c r="HY28" s="651"/>
      <c r="HZ28" s="651"/>
      <c r="IA28" s="651"/>
      <c r="IG28" s="935" t="str">
        <f>IF('01.ข้อมูลเบื้องต้น'!$I$10='01.ข้อมูลเบื้องต้น'!$I$8,"รองผู้อำนวยการสถานศึกษา","ผู้อำนวยการสถานศึกษา")</f>
        <v>ผู้อำนวยการสถานศึกษา</v>
      </c>
      <c r="IH28" s="935"/>
      <c r="II28" s="935"/>
      <c r="IJ28" s="935"/>
      <c r="IK28" s="935"/>
      <c r="IL28" s="935"/>
      <c r="IM28" s="935"/>
      <c r="IN28" s="935"/>
      <c r="IO28" s="935"/>
      <c r="IP28" s="935"/>
      <c r="IQ28" s="935"/>
      <c r="IR28" s="935"/>
      <c r="IS28" s="935"/>
      <c r="IT28" s="935"/>
      <c r="IU28" s="641"/>
      <c r="IV28" s="651"/>
      <c r="IW28" s="641"/>
      <c r="IX28" s="641"/>
      <c r="IY28" s="641"/>
      <c r="IZ28" s="641"/>
      <c r="JA28" s="641"/>
      <c r="JB28" s="641"/>
      <c r="JC28" s="641"/>
      <c r="JD28" s="641"/>
      <c r="JE28" s="641"/>
      <c r="JF28" s="641"/>
      <c r="JG28" s="641"/>
      <c r="JH28" s="641"/>
      <c r="JI28" s="641"/>
    </row>
    <row r="29" spans="1:269" ht="19.5" customHeight="1" thickBot="1">
      <c r="A29" s="651"/>
      <c r="B29" s="651"/>
      <c r="C29" s="651"/>
      <c r="D29" s="651"/>
      <c r="E29" s="651"/>
      <c r="F29" s="651"/>
      <c r="U29" s="651"/>
      <c r="V29" s="651"/>
      <c r="W29" s="651"/>
      <c r="X29" s="651"/>
      <c r="Y29" s="651"/>
      <c r="Z29" s="651"/>
      <c r="AA29" s="651"/>
      <c r="AB29" s="651"/>
      <c r="AC29" s="651"/>
      <c r="AD29" s="651"/>
      <c r="AE29" s="651"/>
      <c r="AY29" s="641"/>
      <c r="AZ29" s="641"/>
      <c r="BA29" s="641"/>
      <c r="BB29" s="641"/>
      <c r="BC29" s="641"/>
      <c r="BD29" s="641"/>
      <c r="BE29" s="641"/>
      <c r="BF29" s="641"/>
      <c r="BG29" s="641"/>
      <c r="BH29" s="641"/>
      <c r="BI29" s="696"/>
      <c r="BJ29" s="696"/>
      <c r="BK29" s="696"/>
      <c r="BL29" s="696"/>
      <c r="BM29" s="641"/>
      <c r="BO29" s="1025"/>
      <c r="BP29" s="1026"/>
      <c r="BQ29" s="1026"/>
      <c r="BR29" s="1026"/>
      <c r="BS29" s="1026"/>
      <c r="BT29" s="1026"/>
      <c r="BU29" s="1026"/>
      <c r="BV29" s="1026"/>
      <c r="BW29" s="1026"/>
      <c r="BX29" s="1026"/>
      <c r="BY29" s="1026"/>
      <c r="BZ29" s="1026"/>
      <c r="CA29" s="1026"/>
      <c r="CB29" s="1026"/>
      <c r="CC29" s="1026"/>
      <c r="CD29" s="1026"/>
      <c r="CE29" s="1026"/>
      <c r="CF29" s="1026"/>
      <c r="CG29" s="1026"/>
      <c r="CH29" s="1026"/>
      <c r="CI29" s="1026"/>
      <c r="CJ29" s="1026"/>
      <c r="CK29" s="1026"/>
      <c r="CL29" s="1026"/>
      <c r="CM29" s="1026"/>
      <c r="CN29" s="1027"/>
      <c r="CO29" s="1033" t="s">
        <v>67</v>
      </c>
      <c r="CP29" s="1034"/>
      <c r="CQ29" s="1034"/>
      <c r="CR29" s="1034"/>
      <c r="CS29" s="1034"/>
      <c r="CT29" s="1034"/>
      <c r="CU29" s="1035"/>
      <c r="CV29" s="1036" t="s">
        <v>68</v>
      </c>
      <c r="CW29" s="1037"/>
      <c r="CX29" s="1037"/>
      <c r="CY29" s="1037"/>
      <c r="CZ29" s="1037"/>
      <c r="DA29" s="1037"/>
      <c r="DB29" s="1038"/>
      <c r="DM29" s="989" t="e">
        <f>IF(OR(#REF!=0,#REF!=0,#REF!=0,#REF!=0,#REF!=0,#REF!=0,#REF!=0,#REF!=0,#REF!=0,#REF!=0,#REF!=0,#REF!=0,#REF!=0,#REF!=0,#REF!=0,#REF!=0),"ü","")</f>
        <v>#REF!</v>
      </c>
      <c r="DN29" s="990"/>
      <c r="DO29" s="991"/>
      <c r="DQ29" s="630" t="s">
        <v>91</v>
      </c>
      <c r="DW29" s="989" t="e">
        <f>IF(OR(#REF!=0,#REF!=0,#REF!=0,#REF!=0,#REF!=0,#REF!=0,#REF!=0,#REF!=0,#REF!=0,#REF!=0,#REF!=0,#REF!=0,#REF!=0,#REF!=0,#REF!=0,#REF!=0),"","ü")</f>
        <v>#REF!</v>
      </c>
      <c r="DX29" s="990"/>
      <c r="DY29" s="991"/>
      <c r="EA29" s="630" t="s">
        <v>92</v>
      </c>
      <c r="EI29" s="651"/>
      <c r="EJ29" s="651"/>
      <c r="EK29" s="651"/>
      <c r="EL29" s="651"/>
      <c r="EM29" s="651"/>
      <c r="EN29" s="651"/>
      <c r="FC29" s="651"/>
      <c r="FD29" s="651"/>
      <c r="FE29" s="651"/>
      <c r="FF29" s="651"/>
      <c r="FG29" s="651"/>
      <c r="FH29" s="651"/>
      <c r="FI29" s="651"/>
      <c r="FJ29" s="651"/>
      <c r="FK29" s="651"/>
      <c r="FL29" s="651"/>
      <c r="FM29" s="651"/>
      <c r="GG29" s="641"/>
      <c r="GH29" s="641"/>
      <c r="GI29" s="641"/>
      <c r="GJ29" s="641"/>
      <c r="GK29" s="641"/>
      <c r="GL29" s="641"/>
      <c r="GM29" s="641"/>
      <c r="GN29" s="641"/>
      <c r="GO29" s="641"/>
      <c r="GP29" s="641"/>
      <c r="GQ29" s="696"/>
      <c r="GR29" s="696"/>
      <c r="GS29" s="696"/>
      <c r="GT29" s="696"/>
      <c r="GU29" s="641"/>
      <c r="GW29" s="651"/>
      <c r="GX29" s="651"/>
      <c r="GY29" s="651"/>
      <c r="GZ29" s="651"/>
      <c r="HA29" s="651"/>
      <c r="HB29" s="651"/>
      <c r="HQ29" s="651"/>
      <c r="HR29" s="651"/>
      <c r="HS29" s="651"/>
      <c r="HT29" s="651"/>
      <c r="HU29" s="651"/>
      <c r="HV29" s="651"/>
      <c r="HW29" s="651"/>
      <c r="HX29" s="651"/>
      <c r="HY29" s="651"/>
      <c r="HZ29" s="651"/>
      <c r="IA29" s="651"/>
      <c r="IU29" s="641"/>
      <c r="IV29" s="641"/>
      <c r="IW29" s="641"/>
      <c r="IX29" s="641"/>
      <c r="IY29" s="641"/>
      <c r="IZ29" s="641"/>
      <c r="JA29" s="641"/>
      <c r="JB29" s="641"/>
      <c r="JC29" s="641"/>
      <c r="JD29" s="641"/>
      <c r="JE29" s="696"/>
      <c r="JF29" s="696"/>
      <c r="JG29" s="696"/>
      <c r="JH29" s="696"/>
      <c r="JI29" s="641"/>
    </row>
    <row r="31" spans="1:269">
      <c r="A31" s="992" t="s">
        <v>63</v>
      </c>
      <c r="B31" s="992"/>
      <c r="C31" s="992"/>
      <c r="D31" s="992"/>
      <c r="E31" s="992"/>
      <c r="F31" s="992"/>
      <c r="G31" s="992"/>
      <c r="H31" s="992"/>
      <c r="I31" s="992"/>
      <c r="J31" s="992"/>
      <c r="K31" s="992"/>
      <c r="L31" s="992"/>
      <c r="M31" s="992"/>
      <c r="N31" s="992"/>
      <c r="O31" s="992"/>
      <c r="P31" s="992"/>
      <c r="Q31" s="992"/>
      <c r="R31" s="992"/>
      <c r="S31" s="992"/>
      <c r="T31" s="992"/>
      <c r="U31" s="992"/>
      <c r="V31" s="992"/>
      <c r="W31" s="992"/>
      <c r="X31" s="992"/>
      <c r="Y31" s="992"/>
      <c r="Z31" s="992"/>
      <c r="AA31" s="992"/>
      <c r="AB31" s="992"/>
      <c r="AC31" s="992"/>
      <c r="AD31" s="992"/>
      <c r="AE31" s="992"/>
      <c r="AF31" s="992"/>
      <c r="AG31" s="992"/>
      <c r="AH31" s="992"/>
      <c r="AI31" s="992"/>
      <c r="AJ31" s="992"/>
      <c r="AK31" s="992"/>
      <c r="AL31" s="992"/>
      <c r="AM31" s="992"/>
      <c r="AN31" s="992"/>
      <c r="AO31" s="992"/>
      <c r="AP31" s="992"/>
      <c r="AQ31" s="992"/>
      <c r="AR31" s="992"/>
      <c r="AS31" s="992"/>
      <c r="AT31" s="992"/>
      <c r="AU31" s="992"/>
      <c r="AV31" s="992"/>
      <c r="AW31" s="992"/>
      <c r="AX31" s="992"/>
      <c r="AY31" s="992"/>
      <c r="AZ31" s="992"/>
      <c r="BA31" s="992"/>
      <c r="BB31" s="992"/>
      <c r="BC31" s="992"/>
      <c r="BD31" s="992"/>
      <c r="BE31" s="992"/>
      <c r="BF31" s="992"/>
      <c r="BG31" s="992"/>
      <c r="BH31" s="992"/>
      <c r="BI31" s="992"/>
      <c r="BJ31" s="992"/>
      <c r="BK31" s="992"/>
      <c r="BL31" s="992"/>
      <c r="BM31" s="992"/>
      <c r="EI31" s="992" t="s">
        <v>63</v>
      </c>
      <c r="EJ31" s="992"/>
      <c r="EK31" s="992"/>
      <c r="EL31" s="992"/>
      <c r="EM31" s="992"/>
      <c r="EN31" s="992"/>
      <c r="EO31" s="992"/>
      <c r="EP31" s="992"/>
      <c r="EQ31" s="992"/>
      <c r="ER31" s="992"/>
      <c r="ES31" s="992"/>
      <c r="ET31" s="992"/>
      <c r="EU31" s="992"/>
      <c r="EV31" s="992"/>
      <c r="EW31" s="992"/>
      <c r="EX31" s="992"/>
      <c r="EY31" s="992"/>
      <c r="EZ31" s="992"/>
      <c r="FA31" s="992"/>
      <c r="FB31" s="992"/>
      <c r="FC31" s="992"/>
      <c r="FD31" s="992"/>
      <c r="FE31" s="992"/>
      <c r="FF31" s="992"/>
      <c r="FG31" s="992"/>
      <c r="FH31" s="992"/>
      <c r="FI31" s="992"/>
      <c r="FJ31" s="992"/>
      <c r="FK31" s="992"/>
      <c r="FL31" s="992"/>
      <c r="FM31" s="992"/>
      <c r="FN31" s="992"/>
      <c r="FO31" s="992"/>
      <c r="FP31" s="992"/>
      <c r="FQ31" s="992"/>
      <c r="FR31" s="992"/>
      <c r="FS31" s="992"/>
      <c r="FT31" s="992"/>
      <c r="FU31" s="992"/>
      <c r="FV31" s="992"/>
      <c r="FW31" s="992"/>
      <c r="FX31" s="992"/>
      <c r="FY31" s="992"/>
      <c r="FZ31" s="992"/>
      <c r="GA31" s="992"/>
      <c r="GB31" s="992"/>
      <c r="GC31" s="992"/>
      <c r="GD31" s="992"/>
      <c r="GE31" s="992"/>
      <c r="GF31" s="992"/>
      <c r="GG31" s="992"/>
      <c r="GH31" s="992"/>
      <c r="GI31" s="992"/>
      <c r="GJ31" s="992"/>
      <c r="GK31" s="992"/>
      <c r="GL31" s="992"/>
      <c r="GM31" s="992"/>
      <c r="GN31" s="992"/>
      <c r="GO31" s="992"/>
      <c r="GP31" s="992"/>
      <c r="GQ31" s="992"/>
      <c r="GR31" s="992"/>
      <c r="GS31" s="992"/>
      <c r="GT31" s="992"/>
      <c r="GU31" s="992"/>
      <c r="GW31" s="992" t="s">
        <v>63</v>
      </c>
      <c r="GX31" s="992"/>
      <c r="GY31" s="992"/>
      <c r="GZ31" s="992"/>
      <c r="HA31" s="992"/>
      <c r="HB31" s="992"/>
      <c r="HC31" s="992"/>
      <c r="HD31" s="992"/>
      <c r="HE31" s="992"/>
      <c r="HF31" s="992"/>
      <c r="HG31" s="992"/>
      <c r="HH31" s="992"/>
      <c r="HI31" s="992"/>
      <c r="HJ31" s="992"/>
      <c r="HK31" s="992"/>
      <c r="HL31" s="992"/>
      <c r="HM31" s="992"/>
      <c r="HN31" s="992"/>
      <c r="HO31" s="992"/>
      <c r="HP31" s="992"/>
      <c r="HQ31" s="992"/>
      <c r="HR31" s="992"/>
      <c r="HS31" s="992"/>
      <c r="HT31" s="992"/>
      <c r="HU31" s="992"/>
      <c r="HV31" s="992"/>
      <c r="HW31" s="992"/>
      <c r="HX31" s="992"/>
      <c r="HY31" s="992"/>
      <c r="HZ31" s="992"/>
      <c r="IA31" s="992"/>
      <c r="IB31" s="992"/>
      <c r="IC31" s="992"/>
      <c r="ID31" s="992"/>
      <c r="IE31" s="992"/>
      <c r="IF31" s="992"/>
      <c r="IG31" s="992"/>
      <c r="IH31" s="992"/>
      <c r="II31" s="992"/>
      <c r="IJ31" s="992"/>
      <c r="IK31" s="992"/>
      <c r="IL31" s="992"/>
      <c r="IM31" s="992"/>
      <c r="IN31" s="992"/>
      <c r="IO31" s="992"/>
      <c r="IP31" s="992"/>
      <c r="IQ31" s="992"/>
      <c r="IR31" s="992"/>
      <c r="IS31" s="992"/>
      <c r="IT31" s="992"/>
      <c r="IU31" s="992"/>
      <c r="IV31" s="992"/>
      <c r="IW31" s="992"/>
      <c r="IX31" s="992"/>
      <c r="IY31" s="992"/>
      <c r="IZ31" s="992"/>
      <c r="JA31" s="992"/>
      <c r="JB31" s="992"/>
      <c r="JC31" s="992"/>
      <c r="JD31" s="992"/>
      <c r="JE31" s="992"/>
      <c r="JF31" s="992"/>
      <c r="JG31" s="992"/>
      <c r="JH31" s="992"/>
      <c r="JI31" s="992"/>
    </row>
    <row r="32" spans="1:269">
      <c r="A32" s="992" t="s">
        <v>223</v>
      </c>
      <c r="B32" s="992"/>
      <c r="C32" s="992"/>
      <c r="D32" s="992"/>
      <c r="E32" s="992"/>
      <c r="F32" s="992"/>
      <c r="G32" s="992"/>
      <c r="H32" s="992"/>
      <c r="I32" s="992"/>
      <c r="J32" s="992"/>
      <c r="K32" s="992"/>
      <c r="L32" s="992"/>
      <c r="M32" s="992"/>
      <c r="N32" s="992"/>
      <c r="O32" s="992"/>
      <c r="P32" s="992"/>
      <c r="Q32" s="992"/>
      <c r="R32" s="992"/>
      <c r="S32" s="992"/>
      <c r="T32" s="992"/>
      <c r="U32" s="992"/>
      <c r="V32" s="992"/>
      <c r="W32" s="992"/>
      <c r="X32" s="992"/>
      <c r="Y32" s="992"/>
      <c r="Z32" s="992"/>
      <c r="AA32" s="992"/>
      <c r="AB32" s="992"/>
      <c r="AC32" s="992"/>
      <c r="AD32" s="992"/>
      <c r="AE32" s="992"/>
      <c r="AF32" s="992"/>
      <c r="AG32" s="992"/>
      <c r="AH32" s="992"/>
      <c r="AI32" s="992"/>
      <c r="AJ32" s="992"/>
      <c r="AK32" s="992"/>
      <c r="AL32" s="992"/>
      <c r="AM32" s="992"/>
      <c r="AN32" s="992"/>
      <c r="AO32" s="992"/>
      <c r="AP32" s="992"/>
      <c r="AQ32" s="992"/>
      <c r="AR32" s="992"/>
      <c r="AS32" s="992"/>
      <c r="AT32" s="992"/>
      <c r="AU32" s="992"/>
      <c r="AV32" s="992"/>
      <c r="AW32" s="992"/>
      <c r="AX32" s="992"/>
      <c r="AY32" s="992"/>
      <c r="AZ32" s="992"/>
      <c r="BA32" s="992"/>
      <c r="BB32" s="992"/>
      <c r="BC32" s="992"/>
      <c r="BD32" s="992"/>
      <c r="BE32" s="992"/>
      <c r="BF32" s="992"/>
      <c r="BG32" s="992"/>
      <c r="BH32" s="992"/>
      <c r="BI32" s="992"/>
      <c r="BJ32" s="992"/>
      <c r="BK32" s="992"/>
      <c r="BL32" s="992"/>
      <c r="BM32" s="992"/>
      <c r="EI32" s="992" t="s">
        <v>223</v>
      </c>
      <c r="EJ32" s="992"/>
      <c r="EK32" s="992"/>
      <c r="EL32" s="992"/>
      <c r="EM32" s="992"/>
      <c r="EN32" s="992"/>
      <c r="EO32" s="992"/>
      <c r="EP32" s="992"/>
      <c r="EQ32" s="992"/>
      <c r="ER32" s="992"/>
      <c r="ES32" s="992"/>
      <c r="ET32" s="992"/>
      <c r="EU32" s="992"/>
      <c r="EV32" s="992"/>
      <c r="EW32" s="992"/>
      <c r="EX32" s="992"/>
      <c r="EY32" s="992"/>
      <c r="EZ32" s="992"/>
      <c r="FA32" s="992"/>
      <c r="FB32" s="992"/>
      <c r="FC32" s="992"/>
      <c r="FD32" s="992"/>
      <c r="FE32" s="992"/>
      <c r="FF32" s="992"/>
      <c r="FG32" s="992"/>
      <c r="FH32" s="992"/>
      <c r="FI32" s="992"/>
      <c r="FJ32" s="992"/>
      <c r="FK32" s="992"/>
      <c r="FL32" s="992"/>
      <c r="FM32" s="992"/>
      <c r="FN32" s="992"/>
      <c r="FO32" s="992"/>
      <c r="FP32" s="992"/>
      <c r="FQ32" s="992"/>
      <c r="FR32" s="992"/>
      <c r="FS32" s="992"/>
      <c r="FT32" s="992"/>
      <c r="FU32" s="992"/>
      <c r="FV32" s="992"/>
      <c r="FW32" s="992"/>
      <c r="FX32" s="992"/>
      <c r="FY32" s="992"/>
      <c r="FZ32" s="992"/>
      <c r="GA32" s="992"/>
      <c r="GB32" s="992"/>
      <c r="GC32" s="992"/>
      <c r="GD32" s="992"/>
      <c r="GE32" s="992"/>
      <c r="GF32" s="992"/>
      <c r="GG32" s="992"/>
      <c r="GH32" s="992"/>
      <c r="GI32" s="992"/>
      <c r="GJ32" s="992"/>
      <c r="GK32" s="992"/>
      <c r="GL32" s="992"/>
      <c r="GM32" s="992"/>
      <c r="GN32" s="992"/>
      <c r="GO32" s="992"/>
      <c r="GP32" s="992"/>
      <c r="GQ32" s="992"/>
      <c r="GR32" s="992"/>
      <c r="GS32" s="992"/>
      <c r="GT32" s="992"/>
      <c r="GU32" s="992"/>
      <c r="GW32" s="992" t="s">
        <v>223</v>
      </c>
      <c r="GX32" s="992"/>
      <c r="GY32" s="992"/>
      <c r="GZ32" s="992"/>
      <c r="HA32" s="992"/>
      <c r="HB32" s="992"/>
      <c r="HC32" s="992"/>
      <c r="HD32" s="992"/>
      <c r="HE32" s="992"/>
      <c r="HF32" s="992"/>
      <c r="HG32" s="992"/>
      <c r="HH32" s="992"/>
      <c r="HI32" s="992"/>
      <c r="HJ32" s="992"/>
      <c r="HK32" s="992"/>
      <c r="HL32" s="992"/>
      <c r="HM32" s="992"/>
      <c r="HN32" s="992"/>
      <c r="HO32" s="992"/>
      <c r="HP32" s="992"/>
      <c r="HQ32" s="992"/>
      <c r="HR32" s="992"/>
      <c r="HS32" s="992"/>
      <c r="HT32" s="992"/>
      <c r="HU32" s="992"/>
      <c r="HV32" s="992"/>
      <c r="HW32" s="992"/>
      <c r="HX32" s="992"/>
      <c r="HY32" s="992"/>
      <c r="HZ32" s="992"/>
      <c r="IA32" s="992"/>
      <c r="IB32" s="992"/>
      <c r="IC32" s="992"/>
      <c r="ID32" s="992"/>
      <c r="IE32" s="992"/>
      <c r="IF32" s="992"/>
      <c r="IG32" s="992"/>
      <c r="IH32" s="992"/>
      <c r="II32" s="992"/>
      <c r="IJ32" s="992"/>
      <c r="IK32" s="992"/>
      <c r="IL32" s="992"/>
      <c r="IM32" s="992"/>
      <c r="IN32" s="992"/>
      <c r="IO32" s="992"/>
      <c r="IP32" s="992"/>
      <c r="IQ32" s="992"/>
      <c r="IR32" s="992"/>
      <c r="IS32" s="992"/>
      <c r="IT32" s="992"/>
      <c r="IU32" s="992"/>
      <c r="IV32" s="992"/>
      <c r="IW32" s="992"/>
      <c r="IX32" s="992"/>
      <c r="IY32" s="992"/>
      <c r="IZ32" s="992"/>
      <c r="JA32" s="992"/>
      <c r="JB32" s="992"/>
      <c r="JC32" s="992"/>
      <c r="JD32" s="992"/>
      <c r="JE32" s="992"/>
      <c r="JF32" s="992"/>
      <c r="JG32" s="992"/>
      <c r="JH32" s="992"/>
      <c r="JI32" s="992"/>
    </row>
    <row r="33" spans="1:269">
      <c r="A33" s="992" t="str">
        <f>IF($AM$2="","ชั้น.........................................ปีการศึกษา....................",CONCATENATE("  ชั้น",'01.ข้อมูลเบื้องต้น'!H2,"  ปีการศึกษา ",'01.ข้อมูลเบื้องต้น'!K2))</f>
        <v xml:space="preserve">  ชั้น  ปีการศึกษา 2568</v>
      </c>
      <c r="B33" s="992"/>
      <c r="C33" s="992"/>
      <c r="D33" s="992"/>
      <c r="E33" s="992"/>
      <c r="F33" s="992"/>
      <c r="G33" s="992"/>
      <c r="H33" s="992"/>
      <c r="I33" s="992"/>
      <c r="J33" s="992"/>
      <c r="K33" s="992"/>
      <c r="L33" s="992"/>
      <c r="M33" s="992"/>
      <c r="N33" s="992"/>
      <c r="O33" s="992"/>
      <c r="P33" s="992"/>
      <c r="Q33" s="992"/>
      <c r="R33" s="992"/>
      <c r="S33" s="992"/>
      <c r="T33" s="992"/>
      <c r="U33" s="992"/>
      <c r="V33" s="992"/>
      <c r="W33" s="992"/>
      <c r="X33" s="992"/>
      <c r="Y33" s="992"/>
      <c r="Z33" s="992"/>
      <c r="AA33" s="992"/>
      <c r="AB33" s="992"/>
      <c r="AC33" s="992"/>
      <c r="AD33" s="992"/>
      <c r="AE33" s="992"/>
      <c r="AF33" s="992"/>
      <c r="AG33" s="992"/>
      <c r="AH33" s="992"/>
      <c r="AI33" s="992"/>
      <c r="AJ33" s="992"/>
      <c r="AK33" s="992"/>
      <c r="AL33" s="992"/>
      <c r="AM33" s="992"/>
      <c r="AN33" s="992"/>
      <c r="AO33" s="992"/>
      <c r="AP33" s="992"/>
      <c r="AQ33" s="992"/>
      <c r="AR33" s="992"/>
      <c r="AS33" s="992"/>
      <c r="AT33" s="992"/>
      <c r="AU33" s="992"/>
      <c r="AV33" s="992"/>
      <c r="AW33" s="992"/>
      <c r="AX33" s="992"/>
      <c r="AY33" s="992"/>
      <c r="AZ33" s="992"/>
      <c r="BA33" s="992"/>
      <c r="BB33" s="992"/>
      <c r="BC33" s="992"/>
      <c r="BD33" s="992"/>
      <c r="BE33" s="992"/>
      <c r="BF33" s="992"/>
      <c r="BG33" s="992"/>
      <c r="BH33" s="992"/>
      <c r="BI33" s="992"/>
      <c r="BJ33" s="992"/>
      <c r="BK33" s="992"/>
      <c r="BL33" s="992"/>
      <c r="BM33" s="992"/>
      <c r="EI33" s="992" t="str">
        <f>IF($AM$2="","ชั้น.........................................ปีการศึกษา....................",CONCATENATE("  ชั้น",'01.ข้อมูลเบื้องต้น'!EP2,"  ปีการศึกษา ",'01.ข้อมูลเบื้องต้น'!ES2))</f>
        <v xml:space="preserve">  ชั้น  ปีการศึกษา </v>
      </c>
      <c r="EJ33" s="992"/>
      <c r="EK33" s="992"/>
      <c r="EL33" s="992"/>
      <c r="EM33" s="992"/>
      <c r="EN33" s="992"/>
      <c r="EO33" s="992"/>
      <c r="EP33" s="992"/>
      <c r="EQ33" s="992"/>
      <c r="ER33" s="992"/>
      <c r="ES33" s="992"/>
      <c r="ET33" s="992"/>
      <c r="EU33" s="992"/>
      <c r="EV33" s="992"/>
      <c r="EW33" s="992"/>
      <c r="EX33" s="992"/>
      <c r="EY33" s="992"/>
      <c r="EZ33" s="992"/>
      <c r="FA33" s="992"/>
      <c r="FB33" s="992"/>
      <c r="FC33" s="992"/>
      <c r="FD33" s="992"/>
      <c r="FE33" s="992"/>
      <c r="FF33" s="992"/>
      <c r="FG33" s="992"/>
      <c r="FH33" s="992"/>
      <c r="FI33" s="992"/>
      <c r="FJ33" s="992"/>
      <c r="FK33" s="992"/>
      <c r="FL33" s="992"/>
      <c r="FM33" s="992"/>
      <c r="FN33" s="992"/>
      <c r="FO33" s="992"/>
      <c r="FP33" s="992"/>
      <c r="FQ33" s="992"/>
      <c r="FR33" s="992"/>
      <c r="FS33" s="992"/>
      <c r="FT33" s="992"/>
      <c r="FU33" s="992"/>
      <c r="FV33" s="992"/>
      <c r="FW33" s="992"/>
      <c r="FX33" s="992"/>
      <c r="FY33" s="992"/>
      <c r="FZ33" s="992"/>
      <c r="GA33" s="992"/>
      <c r="GB33" s="992"/>
      <c r="GC33" s="992"/>
      <c r="GD33" s="992"/>
      <c r="GE33" s="992"/>
      <c r="GF33" s="992"/>
      <c r="GG33" s="992"/>
      <c r="GH33" s="992"/>
      <c r="GI33" s="992"/>
      <c r="GJ33" s="992"/>
      <c r="GK33" s="992"/>
      <c r="GL33" s="992"/>
      <c r="GM33" s="992"/>
      <c r="GN33" s="992"/>
      <c r="GO33" s="992"/>
      <c r="GP33" s="992"/>
      <c r="GQ33" s="992"/>
      <c r="GR33" s="992"/>
      <c r="GS33" s="992"/>
      <c r="GT33" s="992"/>
      <c r="GU33" s="992"/>
      <c r="GW33" s="992" t="str">
        <f>IF($AM$2="","ชั้น.........................................ปีการศึกษา....................",CONCATENATE("  ชั้น",'01.ข้อมูลเบื้องต้น'!HD2,"  ปีการศึกษา ",'01.ข้อมูลเบื้องต้น'!HG2))</f>
        <v xml:space="preserve">  ชั้น  ปีการศึกษา </v>
      </c>
      <c r="GX33" s="992"/>
      <c r="GY33" s="992"/>
      <c r="GZ33" s="992"/>
      <c r="HA33" s="992"/>
      <c r="HB33" s="992"/>
      <c r="HC33" s="992"/>
      <c r="HD33" s="992"/>
      <c r="HE33" s="992"/>
      <c r="HF33" s="992"/>
      <c r="HG33" s="992"/>
      <c r="HH33" s="992"/>
      <c r="HI33" s="992"/>
      <c r="HJ33" s="992"/>
      <c r="HK33" s="992"/>
      <c r="HL33" s="992"/>
      <c r="HM33" s="992"/>
      <c r="HN33" s="992"/>
      <c r="HO33" s="992"/>
      <c r="HP33" s="992"/>
      <c r="HQ33" s="992"/>
      <c r="HR33" s="992"/>
      <c r="HS33" s="992"/>
      <c r="HT33" s="992"/>
      <c r="HU33" s="992"/>
      <c r="HV33" s="992"/>
      <c r="HW33" s="992"/>
      <c r="HX33" s="992"/>
      <c r="HY33" s="992"/>
      <c r="HZ33" s="992"/>
      <c r="IA33" s="992"/>
      <c r="IB33" s="992"/>
      <c r="IC33" s="992"/>
      <c r="ID33" s="992"/>
      <c r="IE33" s="992"/>
      <c r="IF33" s="992"/>
      <c r="IG33" s="992"/>
      <c r="IH33" s="992"/>
      <c r="II33" s="992"/>
      <c r="IJ33" s="992"/>
      <c r="IK33" s="992"/>
      <c r="IL33" s="992"/>
      <c r="IM33" s="992"/>
      <c r="IN33" s="992"/>
      <c r="IO33" s="992"/>
      <c r="IP33" s="992"/>
      <c r="IQ33" s="992"/>
      <c r="IR33" s="992"/>
      <c r="IS33" s="992"/>
      <c r="IT33" s="992"/>
      <c r="IU33" s="992"/>
      <c r="IV33" s="992"/>
      <c r="IW33" s="992"/>
      <c r="IX33" s="992"/>
      <c r="IY33" s="992"/>
      <c r="IZ33" s="992"/>
      <c r="JA33" s="992"/>
      <c r="JB33" s="992"/>
      <c r="JC33" s="992"/>
      <c r="JD33" s="992"/>
      <c r="JE33" s="992"/>
      <c r="JF33" s="992"/>
      <c r="JG33" s="992"/>
      <c r="JH33" s="992"/>
      <c r="JI33" s="992"/>
    </row>
    <row r="34" spans="1:269" ht="15" customHeight="1"/>
    <row r="35" spans="1:269">
      <c r="A35" s="992" t="str">
        <f>IF($AF$13="","ชื่อ.......................................................................เลขประจำตัว...................เลขที่.............",CONCATENATE("ชื่อ  ",VLOOKUP($AM$2,'2.ชื่อนักเรียน'!$A$11:$R$55,3),"   ",VLOOKUP($AM$2,'2.ชื่อนักเรียน'!$A$11:$R$55,4),"        เลขประจำตัว  ",VLOOKUP($AM$2,'2.ชื่อนักเรียน'!$A$11:$R$55,2),"       เลขที่  ",VLOOKUP($AM$2,'2.ชื่อนักเรียน'!$A$11:$R$55,1)))</f>
        <v>ชื่อ.......................................................................เลขประจำตัว...................เลขที่.............</v>
      </c>
      <c r="B35" s="992"/>
      <c r="C35" s="992"/>
      <c r="D35" s="992"/>
      <c r="E35" s="992"/>
      <c r="F35" s="992"/>
      <c r="G35" s="992"/>
      <c r="H35" s="992"/>
      <c r="I35" s="992"/>
      <c r="J35" s="992"/>
      <c r="K35" s="992"/>
      <c r="L35" s="992"/>
      <c r="M35" s="992"/>
      <c r="N35" s="992"/>
      <c r="O35" s="992"/>
      <c r="P35" s="992"/>
      <c r="Q35" s="992"/>
      <c r="R35" s="992"/>
      <c r="S35" s="992"/>
      <c r="T35" s="992"/>
      <c r="U35" s="992"/>
      <c r="V35" s="992"/>
      <c r="W35" s="992"/>
      <c r="X35" s="992"/>
      <c r="Y35" s="992"/>
      <c r="Z35" s="992"/>
      <c r="AA35" s="992"/>
      <c r="AB35" s="992"/>
      <c r="AC35" s="992"/>
      <c r="AD35" s="992"/>
      <c r="AE35" s="992"/>
      <c r="AF35" s="992"/>
      <c r="AG35" s="992"/>
      <c r="AH35" s="992"/>
      <c r="AI35" s="992"/>
      <c r="AJ35" s="992"/>
      <c r="AK35" s="992"/>
      <c r="AL35" s="992"/>
      <c r="AM35" s="992"/>
      <c r="AN35" s="992"/>
      <c r="AO35" s="992"/>
      <c r="AP35" s="992"/>
      <c r="AQ35" s="992"/>
      <c r="AR35" s="992"/>
      <c r="AS35" s="992"/>
      <c r="AT35" s="992"/>
      <c r="AU35" s="992"/>
      <c r="AV35" s="992"/>
      <c r="AW35" s="992"/>
      <c r="AX35" s="992"/>
      <c r="AY35" s="992"/>
      <c r="AZ35" s="992"/>
      <c r="BA35" s="992"/>
      <c r="BB35" s="992"/>
      <c r="BC35" s="992"/>
      <c r="BD35" s="992"/>
      <c r="BE35" s="992"/>
      <c r="BF35" s="992"/>
      <c r="BG35" s="992"/>
      <c r="BH35" s="992"/>
      <c r="BI35" s="992"/>
      <c r="BJ35" s="992"/>
      <c r="BK35" s="992"/>
      <c r="BL35" s="992"/>
      <c r="BM35" s="992"/>
      <c r="EI35" s="992" t="str">
        <f>IF($FN$13="","ชื่อ.......................................................................เลขประจำตัว...................เลขที่.............",CONCATENATE("ชื่อ  ",VLOOKUP($AM$2,'2.ชื่อนักเรียน'!$A$11:$R$55,3),"   ",VLOOKUP($AM$2,'2.ชื่อนักเรียน'!$A$11:$R$55,4),"        เลขประจำตัว  ",VLOOKUP($AM$2,'2.ชื่อนักเรียน'!$A$11:$R$55,2),"       เลขที่  ",VLOOKUP($AM$2,'2.ชื่อนักเรียน'!$A$11:$R$55,1)))</f>
        <v>ชื่อ.......................................................................เลขประจำตัว...................เลขที่.............</v>
      </c>
      <c r="EJ35" s="992"/>
      <c r="EK35" s="992"/>
      <c r="EL35" s="992"/>
      <c r="EM35" s="992"/>
      <c r="EN35" s="992"/>
      <c r="EO35" s="992"/>
      <c r="EP35" s="992"/>
      <c r="EQ35" s="992"/>
      <c r="ER35" s="992"/>
      <c r="ES35" s="992"/>
      <c r="ET35" s="992"/>
      <c r="EU35" s="992"/>
      <c r="EV35" s="992"/>
      <c r="EW35" s="992"/>
      <c r="EX35" s="992"/>
      <c r="EY35" s="992"/>
      <c r="EZ35" s="992"/>
      <c r="FA35" s="992"/>
      <c r="FB35" s="992"/>
      <c r="FC35" s="992"/>
      <c r="FD35" s="992"/>
      <c r="FE35" s="992"/>
      <c r="FF35" s="992"/>
      <c r="FG35" s="992"/>
      <c r="FH35" s="992"/>
      <c r="FI35" s="992"/>
      <c r="FJ35" s="992"/>
      <c r="FK35" s="992"/>
      <c r="FL35" s="992"/>
      <c r="FM35" s="992"/>
      <c r="FN35" s="992"/>
      <c r="FO35" s="992"/>
      <c r="FP35" s="992"/>
      <c r="FQ35" s="992"/>
      <c r="FR35" s="992"/>
      <c r="FS35" s="992"/>
      <c r="FT35" s="992"/>
      <c r="FU35" s="992"/>
      <c r="FV35" s="992"/>
      <c r="FW35" s="992"/>
      <c r="FX35" s="992"/>
      <c r="FY35" s="992"/>
      <c r="FZ35" s="992"/>
      <c r="GA35" s="992"/>
      <c r="GB35" s="992"/>
      <c r="GC35" s="992"/>
      <c r="GD35" s="992"/>
      <c r="GE35" s="992"/>
      <c r="GF35" s="992"/>
      <c r="GG35" s="992"/>
      <c r="GH35" s="992"/>
      <c r="GI35" s="992"/>
      <c r="GJ35" s="992"/>
      <c r="GK35" s="992"/>
      <c r="GL35" s="992"/>
      <c r="GM35" s="992"/>
      <c r="GN35" s="992"/>
      <c r="GO35" s="992"/>
      <c r="GP35" s="992"/>
      <c r="GQ35" s="992"/>
      <c r="GR35" s="992"/>
      <c r="GS35" s="992"/>
      <c r="GT35" s="992"/>
      <c r="GU35" s="992"/>
      <c r="GW35" s="992" t="str">
        <f>IF($IB$13="","ชื่อ.......................................................................เลขประจำตัว...................เลขที่.............",CONCATENATE("ชื่อ  ",VLOOKUP($AM$2,'2.ชื่อนักเรียน'!$A$11:$R$55,3),"   ",VLOOKUP($AM$2,'2.ชื่อนักเรียน'!$A$11:$R$55,4),"        เลขประจำตัว  ",VLOOKUP($AM$2,'2.ชื่อนักเรียน'!$A$11:$R$55,2),"       เลขที่  ",VLOOKUP($AM$2,'2.ชื่อนักเรียน'!$A$11:$R$55,1)))</f>
        <v>ชื่อ.......................................................................เลขประจำตัว...................เลขที่.............</v>
      </c>
      <c r="GX35" s="992"/>
      <c r="GY35" s="992"/>
      <c r="GZ35" s="992"/>
      <c r="HA35" s="992"/>
      <c r="HB35" s="992"/>
      <c r="HC35" s="992"/>
      <c r="HD35" s="992"/>
      <c r="HE35" s="992"/>
      <c r="HF35" s="992"/>
      <c r="HG35" s="992"/>
      <c r="HH35" s="992"/>
      <c r="HI35" s="992"/>
      <c r="HJ35" s="992"/>
      <c r="HK35" s="992"/>
      <c r="HL35" s="992"/>
      <c r="HM35" s="992"/>
      <c r="HN35" s="992"/>
      <c r="HO35" s="992"/>
      <c r="HP35" s="992"/>
      <c r="HQ35" s="992"/>
      <c r="HR35" s="992"/>
      <c r="HS35" s="992"/>
      <c r="HT35" s="992"/>
      <c r="HU35" s="992"/>
      <c r="HV35" s="992"/>
      <c r="HW35" s="992"/>
      <c r="HX35" s="992"/>
      <c r="HY35" s="992"/>
      <c r="HZ35" s="992"/>
      <c r="IA35" s="992"/>
      <c r="IB35" s="992"/>
      <c r="IC35" s="992"/>
      <c r="ID35" s="992"/>
      <c r="IE35" s="992"/>
      <c r="IF35" s="992"/>
      <c r="IG35" s="992"/>
      <c r="IH35" s="992"/>
      <c r="II35" s="992"/>
      <c r="IJ35" s="992"/>
      <c r="IK35" s="992"/>
      <c r="IL35" s="992"/>
      <c r="IM35" s="992"/>
      <c r="IN35" s="992"/>
      <c r="IO35" s="992"/>
      <c r="IP35" s="992"/>
      <c r="IQ35" s="992"/>
      <c r="IR35" s="992"/>
      <c r="IS35" s="992"/>
      <c r="IT35" s="992"/>
      <c r="IU35" s="992"/>
      <c r="IV35" s="992"/>
      <c r="IW35" s="992"/>
      <c r="IX35" s="992"/>
      <c r="IY35" s="992"/>
      <c r="IZ35" s="992"/>
      <c r="JA35" s="992"/>
      <c r="JB35" s="992"/>
      <c r="JC35" s="992"/>
      <c r="JD35" s="992"/>
      <c r="JE35" s="992"/>
      <c r="JF35" s="992"/>
      <c r="JG35" s="992"/>
      <c r="JH35" s="992"/>
      <c r="JI35" s="992"/>
    </row>
    <row r="36" spans="1:269" ht="9.6" customHeight="1"/>
    <row r="37" spans="1:269" ht="24.6" customHeight="1">
      <c r="A37" s="977" t="s">
        <v>556</v>
      </c>
      <c r="B37" s="978"/>
      <c r="C37" s="978"/>
      <c r="D37" s="978"/>
      <c r="E37" s="978"/>
      <c r="F37" s="978"/>
      <c r="G37" s="978"/>
      <c r="H37" s="978"/>
      <c r="I37" s="978"/>
      <c r="J37" s="978"/>
      <c r="K37" s="978"/>
      <c r="L37" s="978"/>
      <c r="M37" s="978"/>
      <c r="N37" s="978"/>
      <c r="O37" s="978"/>
      <c r="P37" s="978"/>
      <c r="Q37" s="978"/>
      <c r="R37" s="978"/>
      <c r="S37" s="978"/>
      <c r="T37" s="978"/>
      <c r="U37" s="978"/>
      <c r="V37" s="978"/>
      <c r="W37" s="978"/>
      <c r="X37" s="978"/>
      <c r="Y37" s="978"/>
      <c r="Z37" s="978"/>
      <c r="AA37" s="978"/>
      <c r="AB37" s="978"/>
      <c r="AC37" s="978"/>
      <c r="AD37" s="978"/>
      <c r="AE37" s="978"/>
      <c r="AF37" s="978"/>
      <c r="AG37" s="978"/>
      <c r="AH37" s="978"/>
      <c r="AI37" s="978"/>
      <c r="AJ37" s="978"/>
      <c r="AK37" s="979"/>
      <c r="AL37" s="994" t="s">
        <v>586</v>
      </c>
      <c r="AM37" s="995"/>
      <c r="AN37" s="995"/>
      <c r="AO37" s="995"/>
      <c r="AP37" s="995"/>
      <c r="AQ37" s="995"/>
      <c r="AR37" s="995"/>
      <c r="AS37" s="995"/>
      <c r="AT37" s="995"/>
      <c r="AU37" s="995"/>
      <c r="AV37" s="995"/>
      <c r="AW37" s="995"/>
      <c r="AX37" s="995"/>
      <c r="AY37" s="995"/>
      <c r="AZ37" s="995"/>
      <c r="BA37" s="995"/>
      <c r="BB37" s="995"/>
      <c r="BC37" s="995"/>
      <c r="BD37" s="995"/>
      <c r="BE37" s="995"/>
      <c r="BF37" s="995"/>
      <c r="BG37" s="995"/>
      <c r="BH37" s="995"/>
      <c r="BI37" s="995"/>
      <c r="BJ37" s="995"/>
      <c r="BK37" s="995"/>
      <c r="BL37" s="995"/>
      <c r="BM37" s="996"/>
      <c r="EI37" s="977" t="s">
        <v>556</v>
      </c>
      <c r="EJ37" s="978"/>
      <c r="EK37" s="978"/>
      <c r="EL37" s="978"/>
      <c r="EM37" s="978"/>
      <c r="EN37" s="978"/>
      <c r="EO37" s="978"/>
      <c r="EP37" s="978"/>
      <c r="EQ37" s="978"/>
      <c r="ER37" s="978"/>
      <c r="ES37" s="978"/>
      <c r="ET37" s="978"/>
      <c r="EU37" s="978"/>
      <c r="EV37" s="978"/>
      <c r="EW37" s="978"/>
      <c r="EX37" s="978"/>
      <c r="EY37" s="978"/>
      <c r="EZ37" s="978"/>
      <c r="FA37" s="978"/>
      <c r="FB37" s="978"/>
      <c r="FC37" s="978"/>
      <c r="FD37" s="978"/>
      <c r="FE37" s="978"/>
      <c r="FF37" s="978"/>
      <c r="FG37" s="978"/>
      <c r="FH37" s="978"/>
      <c r="FI37" s="978"/>
      <c r="FJ37" s="978"/>
      <c r="FK37" s="978"/>
      <c r="FL37" s="978"/>
      <c r="FM37" s="978"/>
      <c r="FN37" s="978"/>
      <c r="FO37" s="978"/>
      <c r="FP37" s="978"/>
      <c r="FQ37" s="978"/>
      <c r="FR37" s="978"/>
      <c r="FS37" s="979"/>
      <c r="FT37" s="994" t="s">
        <v>586</v>
      </c>
      <c r="FU37" s="995"/>
      <c r="FV37" s="995"/>
      <c r="FW37" s="995"/>
      <c r="FX37" s="995"/>
      <c r="FY37" s="995"/>
      <c r="FZ37" s="995"/>
      <c r="GA37" s="995"/>
      <c r="GB37" s="995"/>
      <c r="GC37" s="995"/>
      <c r="GD37" s="995"/>
      <c r="GE37" s="995"/>
      <c r="GF37" s="995"/>
      <c r="GG37" s="995"/>
      <c r="GH37" s="995"/>
      <c r="GI37" s="995"/>
      <c r="GJ37" s="995"/>
      <c r="GK37" s="995"/>
      <c r="GL37" s="995"/>
      <c r="GM37" s="995"/>
      <c r="GN37" s="995"/>
      <c r="GO37" s="995"/>
      <c r="GP37" s="995"/>
      <c r="GQ37" s="995"/>
      <c r="GR37" s="995"/>
      <c r="GS37" s="995"/>
      <c r="GT37" s="995"/>
      <c r="GU37" s="996"/>
      <c r="GW37" s="977" t="s">
        <v>556</v>
      </c>
      <c r="GX37" s="978"/>
      <c r="GY37" s="978"/>
      <c r="GZ37" s="978"/>
      <c r="HA37" s="978"/>
      <c r="HB37" s="978"/>
      <c r="HC37" s="978"/>
      <c r="HD37" s="978"/>
      <c r="HE37" s="978"/>
      <c r="HF37" s="978"/>
      <c r="HG37" s="978"/>
      <c r="HH37" s="978"/>
      <c r="HI37" s="978"/>
      <c r="HJ37" s="978"/>
      <c r="HK37" s="978"/>
      <c r="HL37" s="978"/>
      <c r="HM37" s="978"/>
      <c r="HN37" s="978"/>
      <c r="HO37" s="978"/>
      <c r="HP37" s="978"/>
      <c r="HQ37" s="978"/>
      <c r="HR37" s="978"/>
      <c r="HS37" s="978"/>
      <c r="HT37" s="978"/>
      <c r="HU37" s="978"/>
      <c r="HV37" s="978"/>
      <c r="HW37" s="978"/>
      <c r="HX37" s="978"/>
      <c r="HY37" s="978"/>
      <c r="HZ37" s="978"/>
      <c r="IA37" s="978"/>
      <c r="IB37" s="978"/>
      <c r="IC37" s="978"/>
      <c r="ID37" s="978"/>
      <c r="IE37" s="978"/>
      <c r="IF37" s="978"/>
      <c r="IG37" s="979"/>
      <c r="IH37" s="994" t="s">
        <v>586</v>
      </c>
      <c r="II37" s="995"/>
      <c r="IJ37" s="995"/>
      <c r="IK37" s="995"/>
      <c r="IL37" s="995"/>
      <c r="IM37" s="995"/>
      <c r="IN37" s="995"/>
      <c r="IO37" s="995"/>
      <c r="IP37" s="995"/>
      <c r="IQ37" s="995"/>
      <c r="IR37" s="995"/>
      <c r="IS37" s="995"/>
      <c r="IT37" s="995"/>
      <c r="IU37" s="995"/>
      <c r="IV37" s="995"/>
      <c r="IW37" s="995"/>
      <c r="IX37" s="995"/>
      <c r="IY37" s="995"/>
      <c r="IZ37" s="995"/>
      <c r="JA37" s="995"/>
      <c r="JB37" s="995"/>
      <c r="JC37" s="995"/>
      <c r="JD37" s="995"/>
      <c r="JE37" s="995"/>
      <c r="JF37" s="995"/>
      <c r="JG37" s="995"/>
      <c r="JH37" s="995"/>
      <c r="JI37" s="996"/>
    </row>
    <row r="38" spans="1:269">
      <c r="A38" s="980"/>
      <c r="B38" s="981"/>
      <c r="C38" s="981"/>
      <c r="D38" s="981"/>
      <c r="E38" s="981"/>
      <c r="F38" s="981"/>
      <c r="G38" s="981"/>
      <c r="H38" s="981"/>
      <c r="I38" s="981"/>
      <c r="J38" s="981"/>
      <c r="K38" s="981"/>
      <c r="L38" s="981"/>
      <c r="M38" s="981"/>
      <c r="N38" s="981"/>
      <c r="O38" s="981"/>
      <c r="P38" s="981"/>
      <c r="Q38" s="981"/>
      <c r="R38" s="981"/>
      <c r="S38" s="981"/>
      <c r="T38" s="981"/>
      <c r="U38" s="981"/>
      <c r="V38" s="981"/>
      <c r="W38" s="981"/>
      <c r="X38" s="981"/>
      <c r="Y38" s="981"/>
      <c r="Z38" s="981"/>
      <c r="AA38" s="981"/>
      <c r="AB38" s="981"/>
      <c r="AC38" s="981"/>
      <c r="AD38" s="981"/>
      <c r="AE38" s="981"/>
      <c r="AF38" s="981"/>
      <c r="AG38" s="981"/>
      <c r="AH38" s="981"/>
      <c r="AI38" s="981"/>
      <c r="AJ38" s="981"/>
      <c r="AK38" s="982"/>
      <c r="AL38" s="997"/>
      <c r="AM38" s="998"/>
      <c r="AN38" s="998"/>
      <c r="AO38" s="998"/>
      <c r="AP38" s="998"/>
      <c r="AQ38" s="998"/>
      <c r="AR38" s="998"/>
      <c r="AS38" s="998"/>
      <c r="AT38" s="998"/>
      <c r="AU38" s="998"/>
      <c r="AV38" s="998"/>
      <c r="AW38" s="998"/>
      <c r="AX38" s="998"/>
      <c r="AY38" s="998"/>
      <c r="AZ38" s="998"/>
      <c r="BA38" s="998"/>
      <c r="BB38" s="998"/>
      <c r="BC38" s="998"/>
      <c r="BD38" s="998"/>
      <c r="BE38" s="998"/>
      <c r="BF38" s="998"/>
      <c r="BG38" s="998"/>
      <c r="BH38" s="998"/>
      <c r="BI38" s="998"/>
      <c r="BJ38" s="998"/>
      <c r="BK38" s="998"/>
      <c r="BL38" s="998"/>
      <c r="BM38" s="999"/>
      <c r="EI38" s="980"/>
      <c r="EJ38" s="981"/>
      <c r="EK38" s="981"/>
      <c r="EL38" s="981"/>
      <c r="EM38" s="981"/>
      <c r="EN38" s="981"/>
      <c r="EO38" s="981"/>
      <c r="EP38" s="981"/>
      <c r="EQ38" s="981"/>
      <c r="ER38" s="981"/>
      <c r="ES38" s="981"/>
      <c r="ET38" s="981"/>
      <c r="EU38" s="981"/>
      <c r="EV38" s="981"/>
      <c r="EW38" s="981"/>
      <c r="EX38" s="981"/>
      <c r="EY38" s="981"/>
      <c r="EZ38" s="981"/>
      <c r="FA38" s="981"/>
      <c r="FB38" s="981"/>
      <c r="FC38" s="981"/>
      <c r="FD38" s="981"/>
      <c r="FE38" s="981"/>
      <c r="FF38" s="981"/>
      <c r="FG38" s="981"/>
      <c r="FH38" s="981"/>
      <c r="FI38" s="981"/>
      <c r="FJ38" s="981"/>
      <c r="FK38" s="981"/>
      <c r="FL38" s="981"/>
      <c r="FM38" s="981"/>
      <c r="FN38" s="981"/>
      <c r="FO38" s="981"/>
      <c r="FP38" s="981"/>
      <c r="FQ38" s="981"/>
      <c r="FR38" s="981"/>
      <c r="FS38" s="982"/>
      <c r="FT38" s="997"/>
      <c r="FU38" s="998"/>
      <c r="FV38" s="998"/>
      <c r="FW38" s="998"/>
      <c r="FX38" s="998"/>
      <c r="FY38" s="998"/>
      <c r="FZ38" s="998"/>
      <c r="GA38" s="998"/>
      <c r="GB38" s="998"/>
      <c r="GC38" s="998"/>
      <c r="GD38" s="998"/>
      <c r="GE38" s="998"/>
      <c r="GF38" s="998"/>
      <c r="GG38" s="998"/>
      <c r="GH38" s="998"/>
      <c r="GI38" s="998"/>
      <c r="GJ38" s="998"/>
      <c r="GK38" s="998"/>
      <c r="GL38" s="998"/>
      <c r="GM38" s="998"/>
      <c r="GN38" s="998"/>
      <c r="GO38" s="998"/>
      <c r="GP38" s="998"/>
      <c r="GQ38" s="998"/>
      <c r="GR38" s="998"/>
      <c r="GS38" s="998"/>
      <c r="GT38" s="998"/>
      <c r="GU38" s="999"/>
      <c r="GW38" s="980"/>
      <c r="GX38" s="981"/>
      <c r="GY38" s="981"/>
      <c r="GZ38" s="981"/>
      <c r="HA38" s="981"/>
      <c r="HB38" s="981"/>
      <c r="HC38" s="981"/>
      <c r="HD38" s="981"/>
      <c r="HE38" s="981"/>
      <c r="HF38" s="981"/>
      <c r="HG38" s="981"/>
      <c r="HH38" s="981"/>
      <c r="HI38" s="981"/>
      <c r="HJ38" s="981"/>
      <c r="HK38" s="981"/>
      <c r="HL38" s="981"/>
      <c r="HM38" s="981"/>
      <c r="HN38" s="981"/>
      <c r="HO38" s="981"/>
      <c r="HP38" s="981"/>
      <c r="HQ38" s="981"/>
      <c r="HR38" s="981"/>
      <c r="HS38" s="981"/>
      <c r="HT38" s="981"/>
      <c r="HU38" s="981"/>
      <c r="HV38" s="981"/>
      <c r="HW38" s="981"/>
      <c r="HX38" s="981"/>
      <c r="HY38" s="981"/>
      <c r="HZ38" s="981"/>
      <c r="IA38" s="981"/>
      <c r="IB38" s="981"/>
      <c r="IC38" s="981"/>
      <c r="ID38" s="981"/>
      <c r="IE38" s="981"/>
      <c r="IF38" s="981"/>
      <c r="IG38" s="982"/>
      <c r="IH38" s="997"/>
      <c r="II38" s="998"/>
      <c r="IJ38" s="998"/>
      <c r="IK38" s="998"/>
      <c r="IL38" s="998"/>
      <c r="IM38" s="998"/>
      <c r="IN38" s="998"/>
      <c r="IO38" s="998"/>
      <c r="IP38" s="998"/>
      <c r="IQ38" s="998"/>
      <c r="IR38" s="998"/>
      <c r="IS38" s="998"/>
      <c r="IT38" s="998"/>
      <c r="IU38" s="998"/>
      <c r="IV38" s="998"/>
      <c r="IW38" s="998"/>
      <c r="IX38" s="998"/>
      <c r="IY38" s="998"/>
      <c r="IZ38" s="998"/>
      <c r="JA38" s="998"/>
      <c r="JB38" s="998"/>
      <c r="JC38" s="998"/>
      <c r="JD38" s="998"/>
      <c r="JE38" s="998"/>
      <c r="JF38" s="998"/>
      <c r="JG38" s="998"/>
      <c r="JH38" s="998"/>
      <c r="JI38" s="999"/>
    </row>
    <row r="39" spans="1:269" ht="40.950000000000003" customHeight="1">
      <c r="A39" s="971" t="s">
        <v>451</v>
      </c>
      <c r="B39" s="972"/>
      <c r="C39" s="972"/>
      <c r="D39" s="972"/>
      <c r="E39" s="972"/>
      <c r="F39" s="972"/>
      <c r="G39" s="972"/>
      <c r="H39" s="972"/>
      <c r="I39" s="972"/>
      <c r="J39" s="972"/>
      <c r="K39" s="972"/>
      <c r="L39" s="972"/>
      <c r="M39" s="972"/>
      <c r="N39" s="972"/>
      <c r="O39" s="972"/>
      <c r="P39" s="972"/>
      <c r="Q39" s="972"/>
      <c r="R39" s="972"/>
      <c r="S39" s="972"/>
      <c r="T39" s="972"/>
      <c r="U39" s="972"/>
      <c r="V39" s="972"/>
      <c r="W39" s="973"/>
      <c r="X39" s="986" t="s">
        <v>514</v>
      </c>
      <c r="Y39" s="987"/>
      <c r="Z39" s="987"/>
      <c r="AA39" s="987"/>
      <c r="AB39" s="987"/>
      <c r="AC39" s="987"/>
      <c r="AD39" s="987"/>
      <c r="AE39" s="987"/>
      <c r="AF39" s="987"/>
      <c r="AG39" s="987"/>
      <c r="AH39" s="987"/>
      <c r="AI39" s="987"/>
      <c r="AJ39" s="987"/>
      <c r="AK39" s="988"/>
      <c r="AL39" s="989" t="str">
        <f>IF($A$3&lt;&gt;"ชั้น"&amp;'01.ข้อมูลเบื้องต้น'!$H$2,"",IF(VLOOKUP($AM$2,'6ประกาศปลายภาค'!$A$10:$AC$63,4,FALSE)="","",VLOOKUP($AM$2,'6ประกาศปลายภาค'!$A$10:$AC$63,4,FALSE)))</f>
        <v/>
      </c>
      <c r="AM39" s="990"/>
      <c r="AN39" s="990"/>
      <c r="AO39" s="990"/>
      <c r="AP39" s="990"/>
      <c r="AQ39" s="990"/>
      <c r="AR39" s="990"/>
      <c r="AS39" s="990"/>
      <c r="AT39" s="990"/>
      <c r="AU39" s="990"/>
      <c r="AV39" s="990"/>
      <c r="AW39" s="990"/>
      <c r="AX39" s="990"/>
      <c r="AY39" s="990"/>
      <c r="AZ39" s="990"/>
      <c r="BA39" s="990"/>
      <c r="BB39" s="990"/>
      <c r="BC39" s="990"/>
      <c r="BD39" s="990"/>
      <c r="BE39" s="990"/>
      <c r="BF39" s="990"/>
      <c r="BG39" s="990"/>
      <c r="BH39" s="990"/>
      <c r="BI39" s="990"/>
      <c r="BJ39" s="990"/>
      <c r="BK39" s="990"/>
      <c r="BL39" s="990"/>
      <c r="BM39" s="991"/>
      <c r="EI39" s="971" t="s">
        <v>451</v>
      </c>
      <c r="EJ39" s="972"/>
      <c r="EK39" s="972"/>
      <c r="EL39" s="972"/>
      <c r="EM39" s="972"/>
      <c r="EN39" s="972"/>
      <c r="EO39" s="972"/>
      <c r="EP39" s="972"/>
      <c r="EQ39" s="972"/>
      <c r="ER39" s="972"/>
      <c r="ES39" s="972"/>
      <c r="ET39" s="972"/>
      <c r="EU39" s="972"/>
      <c r="EV39" s="972"/>
      <c r="EW39" s="972"/>
      <c r="EX39" s="972"/>
      <c r="EY39" s="972"/>
      <c r="EZ39" s="972"/>
      <c r="FA39" s="972"/>
      <c r="FB39" s="972"/>
      <c r="FC39" s="972"/>
      <c r="FD39" s="972"/>
      <c r="FE39" s="973"/>
      <c r="FF39" s="986" t="s">
        <v>514</v>
      </c>
      <c r="FG39" s="987"/>
      <c r="FH39" s="987"/>
      <c r="FI39" s="987"/>
      <c r="FJ39" s="987"/>
      <c r="FK39" s="987"/>
      <c r="FL39" s="987"/>
      <c r="FM39" s="987"/>
      <c r="FN39" s="987"/>
      <c r="FO39" s="987"/>
      <c r="FP39" s="987"/>
      <c r="FQ39" s="987"/>
      <c r="FR39" s="987"/>
      <c r="FS39" s="988"/>
      <c r="FT39" s="989" t="str">
        <f>IF($BN$3&lt;&gt;"ชั้น"&amp;'01.ข้อมูลเบื้องต้น'!$H$2,"",IF(VLOOKUP($AM$2,'6ประกาศปลายภาค'!$A$79:$AC$131,4,FALSE)="","",VLOOKUP($AM$2,'6ประกาศปลายภาค'!$A$79:$AC$131,4,FALSE)))</f>
        <v/>
      </c>
      <c r="FU39" s="990"/>
      <c r="FV39" s="990"/>
      <c r="FW39" s="990"/>
      <c r="FX39" s="990"/>
      <c r="FY39" s="990"/>
      <c r="FZ39" s="990"/>
      <c r="GA39" s="990"/>
      <c r="GB39" s="990"/>
      <c r="GC39" s="990"/>
      <c r="GD39" s="990"/>
      <c r="GE39" s="990"/>
      <c r="GF39" s="990"/>
      <c r="GG39" s="990"/>
      <c r="GH39" s="990"/>
      <c r="GI39" s="990"/>
      <c r="GJ39" s="990"/>
      <c r="GK39" s="990"/>
      <c r="GL39" s="990"/>
      <c r="GM39" s="990"/>
      <c r="GN39" s="990"/>
      <c r="GO39" s="990"/>
      <c r="GP39" s="990"/>
      <c r="GQ39" s="990"/>
      <c r="GR39" s="990"/>
      <c r="GS39" s="990"/>
      <c r="GT39" s="990"/>
      <c r="GU39" s="991"/>
      <c r="GW39" s="971" t="s">
        <v>451</v>
      </c>
      <c r="GX39" s="972"/>
      <c r="GY39" s="972"/>
      <c r="GZ39" s="972"/>
      <c r="HA39" s="972"/>
      <c r="HB39" s="972"/>
      <c r="HC39" s="972"/>
      <c r="HD39" s="972"/>
      <c r="HE39" s="972"/>
      <c r="HF39" s="972"/>
      <c r="HG39" s="972"/>
      <c r="HH39" s="972"/>
      <c r="HI39" s="972"/>
      <c r="HJ39" s="972"/>
      <c r="HK39" s="972"/>
      <c r="HL39" s="972"/>
      <c r="HM39" s="972"/>
      <c r="HN39" s="972"/>
      <c r="HO39" s="972"/>
      <c r="HP39" s="972"/>
      <c r="HQ39" s="972"/>
      <c r="HR39" s="972"/>
      <c r="HS39" s="973"/>
      <c r="HT39" s="986" t="s">
        <v>514</v>
      </c>
      <c r="HU39" s="987"/>
      <c r="HV39" s="987"/>
      <c r="HW39" s="987"/>
      <c r="HX39" s="987"/>
      <c r="HY39" s="987"/>
      <c r="HZ39" s="987"/>
      <c r="IA39" s="987"/>
      <c r="IB39" s="987"/>
      <c r="IC39" s="987"/>
      <c r="ID39" s="987"/>
      <c r="IE39" s="987"/>
      <c r="IF39" s="987"/>
      <c r="IG39" s="988"/>
      <c r="IH39" s="989" t="str">
        <f>IF($GV$3&lt;&gt;"ชั้น"&amp;'01.ข้อมูลเบื้องต้น'!$H$2,"",IF(VLOOKUP($AM$2,'6ประกาศปลายภาค'!$A$146:$AC$198,4,FALSE)="","",VLOOKUP($AM$2,'6ประกาศปลายภาค'!$A$146:$AC$198,4,FALSE)))</f>
        <v/>
      </c>
      <c r="II39" s="990"/>
      <c r="IJ39" s="990"/>
      <c r="IK39" s="990"/>
      <c r="IL39" s="990"/>
      <c r="IM39" s="990"/>
      <c r="IN39" s="990"/>
      <c r="IO39" s="990"/>
      <c r="IP39" s="990"/>
      <c r="IQ39" s="990"/>
      <c r="IR39" s="990"/>
      <c r="IS39" s="990"/>
      <c r="IT39" s="990"/>
      <c r="IU39" s="990"/>
      <c r="IV39" s="990"/>
      <c r="IW39" s="990"/>
      <c r="IX39" s="990"/>
      <c r="IY39" s="990"/>
      <c r="IZ39" s="990"/>
      <c r="JA39" s="990"/>
      <c r="JB39" s="990"/>
      <c r="JC39" s="990"/>
      <c r="JD39" s="990"/>
      <c r="JE39" s="990"/>
      <c r="JF39" s="990"/>
      <c r="JG39" s="990"/>
      <c r="JH39" s="990"/>
      <c r="JI39" s="991"/>
    </row>
    <row r="40" spans="1:269" ht="40.950000000000003" customHeight="1">
      <c r="A40" s="983"/>
      <c r="B40" s="984"/>
      <c r="C40" s="984"/>
      <c r="D40" s="984"/>
      <c r="E40" s="984"/>
      <c r="F40" s="984"/>
      <c r="G40" s="984"/>
      <c r="H40" s="984"/>
      <c r="I40" s="984"/>
      <c r="J40" s="984"/>
      <c r="K40" s="984"/>
      <c r="L40" s="984"/>
      <c r="M40" s="984"/>
      <c r="N40" s="984"/>
      <c r="O40" s="984"/>
      <c r="P40" s="984"/>
      <c r="Q40" s="984"/>
      <c r="R40" s="984"/>
      <c r="S40" s="984"/>
      <c r="T40" s="984"/>
      <c r="U40" s="984"/>
      <c r="V40" s="984"/>
      <c r="W40" s="985"/>
      <c r="X40" s="986" t="s">
        <v>521</v>
      </c>
      <c r="Y40" s="987"/>
      <c r="Z40" s="987"/>
      <c r="AA40" s="987"/>
      <c r="AB40" s="987"/>
      <c r="AC40" s="987"/>
      <c r="AD40" s="987"/>
      <c r="AE40" s="987"/>
      <c r="AF40" s="987"/>
      <c r="AG40" s="987"/>
      <c r="AH40" s="987"/>
      <c r="AI40" s="987"/>
      <c r="AJ40" s="987"/>
      <c r="AK40" s="988"/>
      <c r="AL40" s="989" t="str">
        <f>IF($A$3&lt;&gt;"ชั้น"&amp;'01.ข้อมูลเบื้องต้น'!$H$2,"",IF(VLOOKUP($AM$2,'6ประกาศปลายภาค'!$A$10:$AC$63,5,FALSE)="","",VLOOKUP($AM$2,'6ประกาศปลายภาค'!$A$10:$AC$63,5,FALSE)))</f>
        <v/>
      </c>
      <c r="AM40" s="990"/>
      <c r="AN40" s="990"/>
      <c r="AO40" s="990"/>
      <c r="AP40" s="990"/>
      <c r="AQ40" s="990"/>
      <c r="AR40" s="990"/>
      <c r="AS40" s="990"/>
      <c r="AT40" s="990"/>
      <c r="AU40" s="990"/>
      <c r="AV40" s="990"/>
      <c r="AW40" s="990"/>
      <c r="AX40" s="990"/>
      <c r="AY40" s="990"/>
      <c r="AZ40" s="990"/>
      <c r="BA40" s="990"/>
      <c r="BB40" s="990"/>
      <c r="BC40" s="990"/>
      <c r="BD40" s="990"/>
      <c r="BE40" s="990"/>
      <c r="BF40" s="990"/>
      <c r="BG40" s="990"/>
      <c r="BH40" s="990"/>
      <c r="BI40" s="990"/>
      <c r="BJ40" s="990"/>
      <c r="BK40" s="990"/>
      <c r="BL40" s="990"/>
      <c r="BM40" s="991"/>
      <c r="EI40" s="983"/>
      <c r="EJ40" s="984"/>
      <c r="EK40" s="984"/>
      <c r="EL40" s="984"/>
      <c r="EM40" s="984"/>
      <c r="EN40" s="984"/>
      <c r="EO40" s="984"/>
      <c r="EP40" s="984"/>
      <c r="EQ40" s="984"/>
      <c r="ER40" s="984"/>
      <c r="ES40" s="984"/>
      <c r="ET40" s="984"/>
      <c r="EU40" s="984"/>
      <c r="EV40" s="984"/>
      <c r="EW40" s="984"/>
      <c r="EX40" s="984"/>
      <c r="EY40" s="984"/>
      <c r="EZ40" s="984"/>
      <c r="FA40" s="984"/>
      <c r="FB40" s="984"/>
      <c r="FC40" s="984"/>
      <c r="FD40" s="984"/>
      <c r="FE40" s="985"/>
      <c r="FF40" s="986" t="s">
        <v>521</v>
      </c>
      <c r="FG40" s="987"/>
      <c r="FH40" s="987"/>
      <c r="FI40" s="987"/>
      <c r="FJ40" s="987"/>
      <c r="FK40" s="987"/>
      <c r="FL40" s="987"/>
      <c r="FM40" s="987"/>
      <c r="FN40" s="987"/>
      <c r="FO40" s="987"/>
      <c r="FP40" s="987"/>
      <c r="FQ40" s="987"/>
      <c r="FR40" s="987"/>
      <c r="FS40" s="988"/>
      <c r="FT40" s="989" t="str">
        <f>IF($BN$3&lt;&gt;"ชั้น"&amp;'01.ข้อมูลเบื้องต้น'!$H$2,"",IF(VLOOKUP($AM$2,'6ประกาศปลายภาค'!$A$79:$AC$131,5,FALSE)="","",VLOOKUP($AM$2,'6ประกาศปลายภาค'!$A$79:$AC$131,5,FALSE)))</f>
        <v/>
      </c>
      <c r="FU40" s="990"/>
      <c r="FV40" s="990"/>
      <c r="FW40" s="990"/>
      <c r="FX40" s="990"/>
      <c r="FY40" s="990"/>
      <c r="FZ40" s="990"/>
      <c r="GA40" s="990"/>
      <c r="GB40" s="990"/>
      <c r="GC40" s="990"/>
      <c r="GD40" s="990"/>
      <c r="GE40" s="990"/>
      <c r="GF40" s="990"/>
      <c r="GG40" s="990"/>
      <c r="GH40" s="990"/>
      <c r="GI40" s="990"/>
      <c r="GJ40" s="990"/>
      <c r="GK40" s="990"/>
      <c r="GL40" s="990"/>
      <c r="GM40" s="990"/>
      <c r="GN40" s="990"/>
      <c r="GO40" s="990"/>
      <c r="GP40" s="990"/>
      <c r="GQ40" s="990"/>
      <c r="GR40" s="990"/>
      <c r="GS40" s="990"/>
      <c r="GT40" s="990"/>
      <c r="GU40" s="991"/>
      <c r="GW40" s="983"/>
      <c r="GX40" s="984"/>
      <c r="GY40" s="984"/>
      <c r="GZ40" s="984"/>
      <c r="HA40" s="984"/>
      <c r="HB40" s="984"/>
      <c r="HC40" s="984"/>
      <c r="HD40" s="984"/>
      <c r="HE40" s="984"/>
      <c r="HF40" s="984"/>
      <c r="HG40" s="984"/>
      <c r="HH40" s="984"/>
      <c r="HI40" s="984"/>
      <c r="HJ40" s="984"/>
      <c r="HK40" s="984"/>
      <c r="HL40" s="984"/>
      <c r="HM40" s="984"/>
      <c r="HN40" s="984"/>
      <c r="HO40" s="984"/>
      <c r="HP40" s="984"/>
      <c r="HQ40" s="984"/>
      <c r="HR40" s="984"/>
      <c r="HS40" s="985"/>
      <c r="HT40" s="986" t="s">
        <v>521</v>
      </c>
      <c r="HU40" s="987"/>
      <c r="HV40" s="987"/>
      <c r="HW40" s="987"/>
      <c r="HX40" s="987"/>
      <c r="HY40" s="987"/>
      <c r="HZ40" s="987"/>
      <c r="IA40" s="987"/>
      <c r="IB40" s="987"/>
      <c r="IC40" s="987"/>
      <c r="ID40" s="987"/>
      <c r="IE40" s="987"/>
      <c r="IF40" s="987"/>
      <c r="IG40" s="988"/>
      <c r="IH40" s="989" t="str">
        <f>IF($GV$3&lt;&gt;"ชั้น"&amp;'01.ข้อมูลเบื้องต้น'!$H$2,"",IF(VLOOKUP($AM$2,'6ประกาศปลายภาค'!$A$146:$AC$198,5,FALSE)="","",VLOOKUP($AM$2,'6ประกาศปลายภาค'!$A$146:$AC$198,5,FALSE)))</f>
        <v/>
      </c>
      <c r="II40" s="990"/>
      <c r="IJ40" s="990"/>
      <c r="IK40" s="990"/>
      <c r="IL40" s="990"/>
      <c r="IM40" s="990"/>
      <c r="IN40" s="990"/>
      <c r="IO40" s="990"/>
      <c r="IP40" s="990"/>
      <c r="IQ40" s="990"/>
      <c r="IR40" s="990"/>
      <c r="IS40" s="990"/>
      <c r="IT40" s="990"/>
      <c r="IU40" s="990"/>
      <c r="IV40" s="990"/>
      <c r="IW40" s="990"/>
      <c r="IX40" s="990"/>
      <c r="IY40" s="990"/>
      <c r="IZ40" s="990"/>
      <c r="JA40" s="990"/>
      <c r="JB40" s="990"/>
      <c r="JC40" s="990"/>
      <c r="JD40" s="990"/>
      <c r="JE40" s="990"/>
      <c r="JF40" s="990"/>
      <c r="JG40" s="990"/>
      <c r="JH40" s="990"/>
      <c r="JI40" s="991"/>
    </row>
    <row r="41" spans="1:269" ht="40.950000000000003" customHeight="1">
      <c r="A41" s="974"/>
      <c r="B41" s="975"/>
      <c r="C41" s="975"/>
      <c r="D41" s="975"/>
      <c r="E41" s="975"/>
      <c r="F41" s="975"/>
      <c r="G41" s="975"/>
      <c r="H41" s="975"/>
      <c r="I41" s="975"/>
      <c r="J41" s="975"/>
      <c r="K41" s="975"/>
      <c r="L41" s="975"/>
      <c r="M41" s="975"/>
      <c r="N41" s="975"/>
      <c r="O41" s="975"/>
      <c r="P41" s="975"/>
      <c r="Q41" s="975"/>
      <c r="R41" s="975"/>
      <c r="S41" s="975"/>
      <c r="T41" s="975"/>
      <c r="U41" s="975"/>
      <c r="V41" s="975"/>
      <c r="W41" s="976"/>
      <c r="X41" s="986" t="s">
        <v>557</v>
      </c>
      <c r="Y41" s="987"/>
      <c r="Z41" s="987"/>
      <c r="AA41" s="987"/>
      <c r="AB41" s="987"/>
      <c r="AC41" s="987"/>
      <c r="AD41" s="987"/>
      <c r="AE41" s="987"/>
      <c r="AF41" s="987"/>
      <c r="AG41" s="987"/>
      <c r="AH41" s="987"/>
      <c r="AI41" s="987"/>
      <c r="AJ41" s="987"/>
      <c r="AK41" s="988"/>
      <c r="AL41" s="989" t="str">
        <f>IF($A$3&lt;&gt;"ชั้น"&amp;'01.ข้อมูลเบื้องต้น'!$H$2,"",IF(VLOOKUP($AM$2,'6ประกาศปลายภาค'!$A$10:$AC$63,6,FALSE)="","",VLOOKUP($AM$2,'6ประกาศปลายภาค'!$A$10:$AC$63,6,FALSE)))</f>
        <v/>
      </c>
      <c r="AM41" s="990"/>
      <c r="AN41" s="990"/>
      <c r="AO41" s="990"/>
      <c r="AP41" s="990"/>
      <c r="AQ41" s="990"/>
      <c r="AR41" s="990"/>
      <c r="AS41" s="990"/>
      <c r="AT41" s="990"/>
      <c r="AU41" s="990"/>
      <c r="AV41" s="990"/>
      <c r="AW41" s="990"/>
      <c r="AX41" s="990"/>
      <c r="AY41" s="990"/>
      <c r="AZ41" s="990"/>
      <c r="BA41" s="990"/>
      <c r="BB41" s="990"/>
      <c r="BC41" s="990"/>
      <c r="BD41" s="990"/>
      <c r="BE41" s="990"/>
      <c r="BF41" s="990"/>
      <c r="BG41" s="990"/>
      <c r="BH41" s="990"/>
      <c r="BI41" s="990"/>
      <c r="BJ41" s="990"/>
      <c r="BK41" s="990"/>
      <c r="BL41" s="990"/>
      <c r="BM41" s="991"/>
      <c r="EI41" s="974"/>
      <c r="EJ41" s="975"/>
      <c r="EK41" s="975"/>
      <c r="EL41" s="975"/>
      <c r="EM41" s="975"/>
      <c r="EN41" s="975"/>
      <c r="EO41" s="975"/>
      <c r="EP41" s="975"/>
      <c r="EQ41" s="975"/>
      <c r="ER41" s="975"/>
      <c r="ES41" s="975"/>
      <c r="ET41" s="975"/>
      <c r="EU41" s="975"/>
      <c r="EV41" s="975"/>
      <c r="EW41" s="975"/>
      <c r="EX41" s="975"/>
      <c r="EY41" s="975"/>
      <c r="EZ41" s="975"/>
      <c r="FA41" s="975"/>
      <c r="FB41" s="975"/>
      <c r="FC41" s="975"/>
      <c r="FD41" s="975"/>
      <c r="FE41" s="976"/>
      <c r="FF41" s="986" t="s">
        <v>557</v>
      </c>
      <c r="FG41" s="987"/>
      <c r="FH41" s="987"/>
      <c r="FI41" s="987"/>
      <c r="FJ41" s="987"/>
      <c r="FK41" s="987"/>
      <c r="FL41" s="987"/>
      <c r="FM41" s="987"/>
      <c r="FN41" s="987"/>
      <c r="FO41" s="987"/>
      <c r="FP41" s="987"/>
      <c r="FQ41" s="987"/>
      <c r="FR41" s="987"/>
      <c r="FS41" s="988"/>
      <c r="FT41" s="989" t="str">
        <f>IF($BN$3&lt;&gt;"ชั้น"&amp;'01.ข้อมูลเบื้องต้น'!$H$2,"",IF(VLOOKUP($AM$2,'6ประกาศปลายภาค'!$A$79:$AC$131,6,FALSE)="","",VLOOKUP($AM$2,'6ประกาศปลายภาค'!$A$79:$AC$131,6,FALSE)))</f>
        <v/>
      </c>
      <c r="FU41" s="990"/>
      <c r="FV41" s="990"/>
      <c r="FW41" s="990"/>
      <c r="FX41" s="990"/>
      <c r="FY41" s="990"/>
      <c r="FZ41" s="990"/>
      <c r="GA41" s="990"/>
      <c r="GB41" s="990"/>
      <c r="GC41" s="990"/>
      <c r="GD41" s="990"/>
      <c r="GE41" s="990"/>
      <c r="GF41" s="990"/>
      <c r="GG41" s="990"/>
      <c r="GH41" s="990"/>
      <c r="GI41" s="990"/>
      <c r="GJ41" s="990"/>
      <c r="GK41" s="990"/>
      <c r="GL41" s="990"/>
      <c r="GM41" s="990"/>
      <c r="GN41" s="990"/>
      <c r="GO41" s="990"/>
      <c r="GP41" s="990"/>
      <c r="GQ41" s="990"/>
      <c r="GR41" s="990"/>
      <c r="GS41" s="990"/>
      <c r="GT41" s="990"/>
      <c r="GU41" s="991"/>
      <c r="GW41" s="974"/>
      <c r="GX41" s="975"/>
      <c r="GY41" s="975"/>
      <c r="GZ41" s="975"/>
      <c r="HA41" s="975"/>
      <c r="HB41" s="975"/>
      <c r="HC41" s="975"/>
      <c r="HD41" s="975"/>
      <c r="HE41" s="975"/>
      <c r="HF41" s="975"/>
      <c r="HG41" s="975"/>
      <c r="HH41" s="975"/>
      <c r="HI41" s="975"/>
      <c r="HJ41" s="975"/>
      <c r="HK41" s="975"/>
      <c r="HL41" s="975"/>
      <c r="HM41" s="975"/>
      <c r="HN41" s="975"/>
      <c r="HO41" s="975"/>
      <c r="HP41" s="975"/>
      <c r="HQ41" s="975"/>
      <c r="HR41" s="975"/>
      <c r="HS41" s="976"/>
      <c r="HT41" s="986" t="s">
        <v>557</v>
      </c>
      <c r="HU41" s="987"/>
      <c r="HV41" s="987"/>
      <c r="HW41" s="987"/>
      <c r="HX41" s="987"/>
      <c r="HY41" s="987"/>
      <c r="HZ41" s="987"/>
      <c r="IA41" s="987"/>
      <c r="IB41" s="987"/>
      <c r="IC41" s="987"/>
      <c r="ID41" s="987"/>
      <c r="IE41" s="987"/>
      <c r="IF41" s="987"/>
      <c r="IG41" s="988"/>
      <c r="IH41" s="989" t="str">
        <f>IF($GV$3&lt;&gt;"ชั้น"&amp;'01.ข้อมูลเบื้องต้น'!$H$2,"",IF(VLOOKUP($AM$2,'6ประกาศปลายภาค'!$A$146:$AC$198,6,FALSE)="","",VLOOKUP($AM$2,'6ประกาศปลายภาค'!$A$146:$AC$198,6,FALSE)))</f>
        <v/>
      </c>
      <c r="II41" s="990"/>
      <c r="IJ41" s="990"/>
      <c r="IK41" s="990"/>
      <c r="IL41" s="990"/>
      <c r="IM41" s="990"/>
      <c r="IN41" s="990"/>
      <c r="IO41" s="990"/>
      <c r="IP41" s="990"/>
      <c r="IQ41" s="990"/>
      <c r="IR41" s="990"/>
      <c r="IS41" s="990"/>
      <c r="IT41" s="990"/>
      <c r="IU41" s="990"/>
      <c r="IV41" s="990"/>
      <c r="IW41" s="990"/>
      <c r="IX41" s="990"/>
      <c r="IY41" s="990"/>
      <c r="IZ41" s="990"/>
      <c r="JA41" s="990"/>
      <c r="JB41" s="990"/>
      <c r="JC41" s="990"/>
      <c r="JD41" s="990"/>
      <c r="JE41" s="990"/>
      <c r="JF41" s="990"/>
      <c r="JG41" s="990"/>
      <c r="JH41" s="990"/>
      <c r="JI41" s="991"/>
    </row>
    <row r="42" spans="1:269" ht="19.95" customHeight="1">
      <c r="A42" s="971" t="s">
        <v>545</v>
      </c>
      <c r="B42" s="972"/>
      <c r="C42" s="972"/>
      <c r="D42" s="972"/>
      <c r="E42" s="972"/>
      <c r="F42" s="972"/>
      <c r="G42" s="972"/>
      <c r="H42" s="972"/>
      <c r="I42" s="972"/>
      <c r="J42" s="972"/>
      <c r="K42" s="972"/>
      <c r="L42" s="972"/>
      <c r="M42" s="972"/>
      <c r="N42" s="972"/>
      <c r="O42" s="972"/>
      <c r="P42" s="972"/>
      <c r="Q42" s="972"/>
      <c r="R42" s="972"/>
      <c r="S42" s="972"/>
      <c r="T42" s="972"/>
      <c r="U42" s="972"/>
      <c r="V42" s="972"/>
      <c r="W42" s="972"/>
      <c r="X42" s="972"/>
      <c r="Y42" s="972"/>
      <c r="Z42" s="972"/>
      <c r="AA42" s="972"/>
      <c r="AB42" s="972"/>
      <c r="AC42" s="972"/>
      <c r="AD42" s="972"/>
      <c r="AE42" s="972"/>
      <c r="AF42" s="972"/>
      <c r="AG42" s="972"/>
      <c r="AH42" s="972"/>
      <c r="AI42" s="972"/>
      <c r="AJ42" s="972"/>
      <c r="AK42" s="973"/>
      <c r="AL42" s="977" t="str">
        <f>IF($A$3&lt;&gt;"ชั้น"&amp;'01.ข้อมูลเบื้องต้น'!$H$2,"",IF(VLOOKUP($AM$2,'6ประกาศปลายภาค'!$A$10:$AC$63,12,FALSE)="","",VLOOKUP($AM$2,'6ประกาศปลายภาค'!$A$10:$AC$63,12,FALSE)))</f>
        <v/>
      </c>
      <c r="AM42" s="978"/>
      <c r="AN42" s="978"/>
      <c r="AO42" s="978"/>
      <c r="AP42" s="978"/>
      <c r="AQ42" s="978"/>
      <c r="AR42" s="978"/>
      <c r="AS42" s="978"/>
      <c r="AT42" s="978"/>
      <c r="AU42" s="978"/>
      <c r="AV42" s="978"/>
      <c r="AW42" s="978"/>
      <c r="AX42" s="978"/>
      <c r="AY42" s="978"/>
      <c r="AZ42" s="978"/>
      <c r="BA42" s="978"/>
      <c r="BB42" s="978"/>
      <c r="BC42" s="978"/>
      <c r="BD42" s="978"/>
      <c r="BE42" s="978"/>
      <c r="BF42" s="978"/>
      <c r="BG42" s="978"/>
      <c r="BH42" s="978"/>
      <c r="BI42" s="978"/>
      <c r="BJ42" s="978"/>
      <c r="BK42" s="978"/>
      <c r="BL42" s="978"/>
      <c r="BM42" s="979"/>
      <c r="EI42" s="971" t="s">
        <v>545</v>
      </c>
      <c r="EJ42" s="972"/>
      <c r="EK42" s="972"/>
      <c r="EL42" s="972"/>
      <c r="EM42" s="972"/>
      <c r="EN42" s="972"/>
      <c r="EO42" s="972"/>
      <c r="EP42" s="972"/>
      <c r="EQ42" s="972"/>
      <c r="ER42" s="972"/>
      <c r="ES42" s="972"/>
      <c r="ET42" s="972"/>
      <c r="EU42" s="972"/>
      <c r="EV42" s="972"/>
      <c r="EW42" s="972"/>
      <c r="EX42" s="972"/>
      <c r="EY42" s="972"/>
      <c r="EZ42" s="972"/>
      <c r="FA42" s="972"/>
      <c r="FB42" s="972"/>
      <c r="FC42" s="972"/>
      <c r="FD42" s="972"/>
      <c r="FE42" s="972"/>
      <c r="FF42" s="972"/>
      <c r="FG42" s="972"/>
      <c r="FH42" s="972"/>
      <c r="FI42" s="972"/>
      <c r="FJ42" s="972"/>
      <c r="FK42" s="972"/>
      <c r="FL42" s="972"/>
      <c r="FM42" s="972"/>
      <c r="FN42" s="972"/>
      <c r="FO42" s="972"/>
      <c r="FP42" s="972"/>
      <c r="FQ42" s="972"/>
      <c r="FR42" s="972"/>
      <c r="FS42" s="973"/>
      <c r="FT42" s="977" t="str">
        <f>IF($BN$3&lt;&gt;"ชั้น"&amp;'01.ข้อมูลเบื้องต้น'!$H$2,"",IF(VLOOKUP($AM$2,'6ประกาศปลายภาค'!$A$79:$AC$131,12,FALSE)="","",VLOOKUP($AM$2,'6ประกาศปลายภาค'!$A$79:$AC$131,12,FALSE)))</f>
        <v/>
      </c>
      <c r="FU42" s="978"/>
      <c r="FV42" s="978"/>
      <c r="FW42" s="978"/>
      <c r="FX42" s="978"/>
      <c r="FY42" s="978"/>
      <c r="FZ42" s="978"/>
      <c r="GA42" s="978"/>
      <c r="GB42" s="978"/>
      <c r="GC42" s="978"/>
      <c r="GD42" s="978"/>
      <c r="GE42" s="978"/>
      <c r="GF42" s="978"/>
      <c r="GG42" s="978"/>
      <c r="GH42" s="978"/>
      <c r="GI42" s="978"/>
      <c r="GJ42" s="978"/>
      <c r="GK42" s="978"/>
      <c r="GL42" s="978"/>
      <c r="GM42" s="978"/>
      <c r="GN42" s="978"/>
      <c r="GO42" s="978"/>
      <c r="GP42" s="978"/>
      <c r="GQ42" s="978"/>
      <c r="GR42" s="978"/>
      <c r="GS42" s="978"/>
      <c r="GT42" s="978"/>
      <c r="GU42" s="979"/>
      <c r="GW42" s="971" t="s">
        <v>545</v>
      </c>
      <c r="GX42" s="972"/>
      <c r="GY42" s="972"/>
      <c r="GZ42" s="972"/>
      <c r="HA42" s="972"/>
      <c r="HB42" s="972"/>
      <c r="HC42" s="972"/>
      <c r="HD42" s="972"/>
      <c r="HE42" s="972"/>
      <c r="HF42" s="972"/>
      <c r="HG42" s="972"/>
      <c r="HH42" s="972"/>
      <c r="HI42" s="972"/>
      <c r="HJ42" s="972"/>
      <c r="HK42" s="972"/>
      <c r="HL42" s="972"/>
      <c r="HM42" s="972"/>
      <c r="HN42" s="972"/>
      <c r="HO42" s="972"/>
      <c r="HP42" s="972"/>
      <c r="HQ42" s="972"/>
      <c r="HR42" s="972"/>
      <c r="HS42" s="972"/>
      <c r="HT42" s="972"/>
      <c r="HU42" s="972"/>
      <c r="HV42" s="972"/>
      <c r="HW42" s="972"/>
      <c r="HX42" s="972"/>
      <c r="HY42" s="972"/>
      <c r="HZ42" s="972"/>
      <c r="IA42" s="972"/>
      <c r="IB42" s="972"/>
      <c r="IC42" s="972"/>
      <c r="ID42" s="972"/>
      <c r="IE42" s="972"/>
      <c r="IF42" s="972"/>
      <c r="IG42" s="973"/>
      <c r="IH42" s="977" t="str">
        <f>IF($GV$3&lt;&gt;"ชั้น"&amp;'01.ข้อมูลเบื้องต้น'!$H$2,"",IF(VLOOKUP($AM$2,'6ประกาศปลายภาค'!$A$146:$AC$198,12,FALSE)="","",VLOOKUP($AM$2,'6ประกาศปลายภาค'!$A$146:$AC$198,12,FALSE)))</f>
        <v/>
      </c>
      <c r="II42" s="978"/>
      <c r="IJ42" s="978"/>
      <c r="IK42" s="978"/>
      <c r="IL42" s="978"/>
      <c r="IM42" s="978"/>
      <c r="IN42" s="978"/>
      <c r="IO42" s="978"/>
      <c r="IP42" s="978"/>
      <c r="IQ42" s="978"/>
      <c r="IR42" s="978"/>
      <c r="IS42" s="978"/>
      <c r="IT42" s="978"/>
      <c r="IU42" s="978"/>
      <c r="IV42" s="978"/>
      <c r="IW42" s="978"/>
      <c r="IX42" s="978"/>
      <c r="IY42" s="978"/>
      <c r="IZ42" s="978"/>
      <c r="JA42" s="978"/>
      <c r="JB42" s="978"/>
      <c r="JC42" s="978"/>
      <c r="JD42" s="978"/>
      <c r="JE42" s="978"/>
      <c r="JF42" s="978"/>
      <c r="JG42" s="978"/>
      <c r="JH42" s="978"/>
      <c r="JI42" s="979"/>
    </row>
    <row r="43" spans="1:269" ht="19.95" customHeight="1">
      <c r="A43" s="974"/>
      <c r="B43" s="975"/>
      <c r="C43" s="975"/>
      <c r="D43" s="975"/>
      <c r="E43" s="975"/>
      <c r="F43" s="975"/>
      <c r="G43" s="975"/>
      <c r="H43" s="975"/>
      <c r="I43" s="975"/>
      <c r="J43" s="975"/>
      <c r="K43" s="975"/>
      <c r="L43" s="975"/>
      <c r="M43" s="975"/>
      <c r="N43" s="975"/>
      <c r="O43" s="975"/>
      <c r="P43" s="975"/>
      <c r="Q43" s="975"/>
      <c r="R43" s="975"/>
      <c r="S43" s="975"/>
      <c r="T43" s="975"/>
      <c r="U43" s="975"/>
      <c r="V43" s="975"/>
      <c r="W43" s="975"/>
      <c r="X43" s="975"/>
      <c r="Y43" s="975"/>
      <c r="Z43" s="975"/>
      <c r="AA43" s="975"/>
      <c r="AB43" s="975"/>
      <c r="AC43" s="975"/>
      <c r="AD43" s="975"/>
      <c r="AE43" s="975"/>
      <c r="AF43" s="975"/>
      <c r="AG43" s="975"/>
      <c r="AH43" s="975"/>
      <c r="AI43" s="975"/>
      <c r="AJ43" s="975"/>
      <c r="AK43" s="976"/>
      <c r="AL43" s="980"/>
      <c r="AM43" s="981"/>
      <c r="AN43" s="981"/>
      <c r="AO43" s="981"/>
      <c r="AP43" s="981"/>
      <c r="AQ43" s="981"/>
      <c r="AR43" s="981"/>
      <c r="AS43" s="981"/>
      <c r="AT43" s="981"/>
      <c r="AU43" s="981"/>
      <c r="AV43" s="981"/>
      <c r="AW43" s="981"/>
      <c r="AX43" s="981"/>
      <c r="AY43" s="981"/>
      <c r="AZ43" s="981"/>
      <c r="BA43" s="981"/>
      <c r="BB43" s="981"/>
      <c r="BC43" s="981"/>
      <c r="BD43" s="981"/>
      <c r="BE43" s="981"/>
      <c r="BF43" s="981"/>
      <c r="BG43" s="981"/>
      <c r="BH43" s="981"/>
      <c r="BI43" s="981"/>
      <c r="BJ43" s="981"/>
      <c r="BK43" s="981"/>
      <c r="BL43" s="981"/>
      <c r="BM43" s="982"/>
      <c r="EI43" s="974"/>
      <c r="EJ43" s="975"/>
      <c r="EK43" s="975"/>
      <c r="EL43" s="975"/>
      <c r="EM43" s="975"/>
      <c r="EN43" s="975"/>
      <c r="EO43" s="975"/>
      <c r="EP43" s="975"/>
      <c r="EQ43" s="975"/>
      <c r="ER43" s="975"/>
      <c r="ES43" s="975"/>
      <c r="ET43" s="975"/>
      <c r="EU43" s="975"/>
      <c r="EV43" s="975"/>
      <c r="EW43" s="975"/>
      <c r="EX43" s="975"/>
      <c r="EY43" s="975"/>
      <c r="EZ43" s="975"/>
      <c r="FA43" s="975"/>
      <c r="FB43" s="975"/>
      <c r="FC43" s="975"/>
      <c r="FD43" s="975"/>
      <c r="FE43" s="975"/>
      <c r="FF43" s="975"/>
      <c r="FG43" s="975"/>
      <c r="FH43" s="975"/>
      <c r="FI43" s="975"/>
      <c r="FJ43" s="975"/>
      <c r="FK43" s="975"/>
      <c r="FL43" s="975"/>
      <c r="FM43" s="975"/>
      <c r="FN43" s="975"/>
      <c r="FO43" s="975"/>
      <c r="FP43" s="975"/>
      <c r="FQ43" s="975"/>
      <c r="FR43" s="975"/>
      <c r="FS43" s="976"/>
      <c r="FT43" s="980"/>
      <c r="FU43" s="981"/>
      <c r="FV43" s="981"/>
      <c r="FW43" s="981"/>
      <c r="FX43" s="981"/>
      <c r="FY43" s="981"/>
      <c r="FZ43" s="981"/>
      <c r="GA43" s="981"/>
      <c r="GB43" s="981"/>
      <c r="GC43" s="981"/>
      <c r="GD43" s="981"/>
      <c r="GE43" s="981"/>
      <c r="GF43" s="981"/>
      <c r="GG43" s="981"/>
      <c r="GH43" s="981"/>
      <c r="GI43" s="981"/>
      <c r="GJ43" s="981"/>
      <c r="GK43" s="981"/>
      <c r="GL43" s="981"/>
      <c r="GM43" s="981"/>
      <c r="GN43" s="981"/>
      <c r="GO43" s="981"/>
      <c r="GP43" s="981"/>
      <c r="GQ43" s="981"/>
      <c r="GR43" s="981"/>
      <c r="GS43" s="981"/>
      <c r="GT43" s="981"/>
      <c r="GU43" s="982"/>
      <c r="GW43" s="974"/>
      <c r="GX43" s="975"/>
      <c r="GY43" s="975"/>
      <c r="GZ43" s="975"/>
      <c r="HA43" s="975"/>
      <c r="HB43" s="975"/>
      <c r="HC43" s="975"/>
      <c r="HD43" s="975"/>
      <c r="HE43" s="975"/>
      <c r="HF43" s="975"/>
      <c r="HG43" s="975"/>
      <c r="HH43" s="975"/>
      <c r="HI43" s="975"/>
      <c r="HJ43" s="975"/>
      <c r="HK43" s="975"/>
      <c r="HL43" s="975"/>
      <c r="HM43" s="975"/>
      <c r="HN43" s="975"/>
      <c r="HO43" s="975"/>
      <c r="HP43" s="975"/>
      <c r="HQ43" s="975"/>
      <c r="HR43" s="975"/>
      <c r="HS43" s="975"/>
      <c r="HT43" s="975"/>
      <c r="HU43" s="975"/>
      <c r="HV43" s="975"/>
      <c r="HW43" s="975"/>
      <c r="HX43" s="975"/>
      <c r="HY43" s="975"/>
      <c r="HZ43" s="975"/>
      <c r="IA43" s="975"/>
      <c r="IB43" s="975"/>
      <c r="IC43" s="975"/>
      <c r="ID43" s="975"/>
      <c r="IE43" s="975"/>
      <c r="IF43" s="975"/>
      <c r="IG43" s="976"/>
      <c r="IH43" s="980"/>
      <c r="II43" s="981"/>
      <c r="IJ43" s="981"/>
      <c r="IK43" s="981"/>
      <c r="IL43" s="981"/>
      <c r="IM43" s="981"/>
      <c r="IN43" s="981"/>
      <c r="IO43" s="981"/>
      <c r="IP43" s="981"/>
      <c r="IQ43" s="981"/>
      <c r="IR43" s="981"/>
      <c r="IS43" s="981"/>
      <c r="IT43" s="981"/>
      <c r="IU43" s="981"/>
      <c r="IV43" s="981"/>
      <c r="IW43" s="981"/>
      <c r="IX43" s="981"/>
      <c r="IY43" s="981"/>
      <c r="IZ43" s="981"/>
      <c r="JA43" s="981"/>
      <c r="JB43" s="981"/>
      <c r="JC43" s="981"/>
      <c r="JD43" s="981"/>
      <c r="JE43" s="981"/>
      <c r="JF43" s="981"/>
      <c r="JG43" s="981"/>
      <c r="JH43" s="981"/>
      <c r="JI43" s="982"/>
    </row>
    <row r="44" spans="1:269" ht="19.95" customHeight="1">
      <c r="A44" s="971" t="s">
        <v>38</v>
      </c>
      <c r="B44" s="972"/>
      <c r="C44" s="972"/>
      <c r="D44" s="972"/>
      <c r="E44" s="972"/>
      <c r="F44" s="972"/>
      <c r="G44" s="972"/>
      <c r="H44" s="972"/>
      <c r="I44" s="972"/>
      <c r="J44" s="972"/>
      <c r="K44" s="972"/>
      <c r="L44" s="972"/>
      <c r="M44" s="972"/>
      <c r="N44" s="972"/>
      <c r="O44" s="972"/>
      <c r="P44" s="972"/>
      <c r="Q44" s="972"/>
      <c r="R44" s="972"/>
      <c r="S44" s="972"/>
      <c r="T44" s="972"/>
      <c r="U44" s="972"/>
      <c r="V44" s="972"/>
      <c r="W44" s="972"/>
      <c r="X44" s="972"/>
      <c r="Y44" s="972"/>
      <c r="Z44" s="972"/>
      <c r="AA44" s="972"/>
      <c r="AB44" s="972"/>
      <c r="AC44" s="972"/>
      <c r="AD44" s="972"/>
      <c r="AE44" s="972"/>
      <c r="AF44" s="972"/>
      <c r="AG44" s="972"/>
      <c r="AH44" s="972"/>
      <c r="AI44" s="972"/>
      <c r="AJ44" s="972"/>
      <c r="AK44" s="973"/>
      <c r="EI44" s="971" t="s">
        <v>38</v>
      </c>
      <c r="EJ44" s="972"/>
      <c r="EK44" s="972"/>
      <c r="EL44" s="972"/>
      <c r="EM44" s="972"/>
      <c r="EN44" s="972"/>
      <c r="EO44" s="972"/>
      <c r="EP44" s="972"/>
      <c r="EQ44" s="972"/>
      <c r="ER44" s="972"/>
      <c r="ES44" s="972"/>
      <c r="ET44" s="972"/>
      <c r="EU44" s="972"/>
      <c r="EV44" s="972"/>
      <c r="EW44" s="972"/>
      <c r="EX44" s="972"/>
      <c r="EY44" s="972"/>
      <c r="EZ44" s="972"/>
      <c r="FA44" s="972"/>
      <c r="FB44" s="972"/>
      <c r="FC44" s="972"/>
      <c r="FD44" s="972"/>
      <c r="FE44" s="972"/>
      <c r="FF44" s="972"/>
      <c r="FG44" s="972"/>
      <c r="FH44" s="972"/>
      <c r="FI44" s="972"/>
      <c r="FJ44" s="972"/>
      <c r="FK44" s="972"/>
      <c r="FL44" s="972"/>
      <c r="FM44" s="972"/>
      <c r="FN44" s="972"/>
      <c r="FO44" s="972"/>
      <c r="FP44" s="972"/>
      <c r="FQ44" s="972"/>
      <c r="FR44" s="972"/>
      <c r="FS44" s="973"/>
      <c r="GW44" s="971" t="s">
        <v>38</v>
      </c>
      <c r="GX44" s="972"/>
      <c r="GY44" s="972"/>
      <c r="GZ44" s="972"/>
      <c r="HA44" s="972"/>
      <c r="HB44" s="972"/>
      <c r="HC44" s="972"/>
      <c r="HD44" s="972"/>
      <c r="HE44" s="972"/>
      <c r="HF44" s="972"/>
      <c r="HG44" s="972"/>
      <c r="HH44" s="972"/>
      <c r="HI44" s="972"/>
      <c r="HJ44" s="972"/>
      <c r="HK44" s="972"/>
      <c r="HL44" s="972"/>
      <c r="HM44" s="972"/>
      <c r="HN44" s="972"/>
      <c r="HO44" s="972"/>
      <c r="HP44" s="972"/>
      <c r="HQ44" s="972"/>
      <c r="HR44" s="972"/>
      <c r="HS44" s="972"/>
      <c r="HT44" s="972"/>
      <c r="HU44" s="972"/>
      <c r="HV44" s="972"/>
      <c r="HW44" s="972"/>
      <c r="HX44" s="972"/>
      <c r="HY44" s="972"/>
      <c r="HZ44" s="972"/>
      <c r="IA44" s="972"/>
      <c r="IB44" s="972"/>
      <c r="IC44" s="972"/>
      <c r="ID44" s="972"/>
      <c r="IE44" s="972"/>
      <c r="IF44" s="972"/>
      <c r="IG44" s="973"/>
    </row>
    <row r="45" spans="1:269" ht="19.95" customHeight="1">
      <c r="A45" s="974"/>
      <c r="B45" s="975"/>
      <c r="C45" s="975"/>
      <c r="D45" s="975"/>
      <c r="E45" s="975"/>
      <c r="F45" s="975"/>
      <c r="G45" s="975"/>
      <c r="H45" s="975"/>
      <c r="I45" s="975"/>
      <c r="J45" s="975"/>
      <c r="K45" s="975"/>
      <c r="L45" s="975"/>
      <c r="M45" s="975"/>
      <c r="N45" s="975"/>
      <c r="O45" s="975"/>
      <c r="P45" s="975"/>
      <c r="Q45" s="975"/>
      <c r="R45" s="975"/>
      <c r="S45" s="975"/>
      <c r="T45" s="975"/>
      <c r="U45" s="975"/>
      <c r="V45" s="975"/>
      <c r="W45" s="975"/>
      <c r="X45" s="975"/>
      <c r="Y45" s="975"/>
      <c r="Z45" s="975"/>
      <c r="AA45" s="975"/>
      <c r="AB45" s="975"/>
      <c r="AC45" s="975"/>
      <c r="AD45" s="975"/>
      <c r="AE45" s="975"/>
      <c r="AF45" s="975"/>
      <c r="AG45" s="975"/>
      <c r="AH45" s="975"/>
      <c r="AI45" s="975"/>
      <c r="AJ45" s="975"/>
      <c r="AK45" s="976"/>
      <c r="AO45" s="936" t="str">
        <f>IF($A$3&lt;&gt;"ชั้น"&amp;'01.ข้อมูลเบื้องต้น'!$H$2,"",IF(VLOOKUP($AM$2,'7.พัฒนาผู้เรียน'!$A$8:$G$60,7,FALSE)="ผ่าน","P",""))</f>
        <v/>
      </c>
      <c r="AP45" s="937"/>
      <c r="AQ45" s="938"/>
      <c r="AR45" s="694"/>
      <c r="AS45" s="694" t="s">
        <v>137</v>
      </c>
      <c r="AT45" s="694"/>
      <c r="AU45" s="694"/>
      <c r="AV45" s="694"/>
      <c r="AW45" s="936" t="str">
        <f>IF($A$3&lt;&gt;"ชั้น"&amp;'01.ข้อมูลเบื้องต้น'!$H$2,"",IF(VLOOKUP($AM$2,'7.พัฒนาผู้เรียน'!$A$8:$G$60,7,FALSE)="ไม่ผ่าน","P",""))</f>
        <v/>
      </c>
      <c r="AX45" s="937"/>
      <c r="AY45" s="938"/>
      <c r="AZ45" s="694"/>
      <c r="BA45" s="694" t="s">
        <v>138</v>
      </c>
      <c r="BB45" s="694"/>
      <c r="BC45" s="694"/>
      <c r="BD45" s="694"/>
      <c r="BE45" s="694"/>
      <c r="EI45" s="974"/>
      <c r="EJ45" s="975"/>
      <c r="EK45" s="975"/>
      <c r="EL45" s="975"/>
      <c r="EM45" s="975"/>
      <c r="EN45" s="975"/>
      <c r="EO45" s="975"/>
      <c r="EP45" s="975"/>
      <c r="EQ45" s="975"/>
      <c r="ER45" s="975"/>
      <c r="ES45" s="975"/>
      <c r="ET45" s="975"/>
      <c r="EU45" s="975"/>
      <c r="EV45" s="975"/>
      <c r="EW45" s="975"/>
      <c r="EX45" s="975"/>
      <c r="EY45" s="975"/>
      <c r="EZ45" s="975"/>
      <c r="FA45" s="975"/>
      <c r="FB45" s="975"/>
      <c r="FC45" s="975"/>
      <c r="FD45" s="975"/>
      <c r="FE45" s="975"/>
      <c r="FF45" s="975"/>
      <c r="FG45" s="975"/>
      <c r="FH45" s="975"/>
      <c r="FI45" s="975"/>
      <c r="FJ45" s="975"/>
      <c r="FK45" s="975"/>
      <c r="FL45" s="975"/>
      <c r="FM45" s="975"/>
      <c r="FN45" s="975"/>
      <c r="FO45" s="975"/>
      <c r="FP45" s="975"/>
      <c r="FQ45" s="975"/>
      <c r="FR45" s="975"/>
      <c r="FS45" s="976"/>
      <c r="FW45" s="936" t="str">
        <f>IF($BN$3&lt;&gt;"ชั้น"&amp;'01.ข้อมูลเบื้องต้น'!$H$2,"",IF(VLOOKUP($AM$2,'7.พัฒนาผู้เรียน'!$A$8:$G$60,7,FALSE)="ผ่าน","P",""))</f>
        <v/>
      </c>
      <c r="FX45" s="937"/>
      <c r="FY45" s="938"/>
      <c r="FZ45" s="694"/>
      <c r="GA45" s="694" t="s">
        <v>137</v>
      </c>
      <c r="GB45" s="694"/>
      <c r="GC45" s="694"/>
      <c r="GD45" s="694"/>
      <c r="GE45" s="936" t="str">
        <f>IF($BN$3&lt;&gt;"ชั้น"&amp;'01.ข้อมูลเบื้องต้น'!$H$2,"",IF(VLOOKUP($AM$2,'7.พัฒนาผู้เรียน'!$A$8:$G$60,7,FALSE)="ไม่ผ่าน","P",""))</f>
        <v/>
      </c>
      <c r="GF45" s="937"/>
      <c r="GG45" s="938"/>
      <c r="GH45" s="694"/>
      <c r="GI45" s="694" t="s">
        <v>138</v>
      </c>
      <c r="GJ45" s="694"/>
      <c r="GK45" s="694"/>
      <c r="GL45" s="694"/>
      <c r="GM45" s="694"/>
      <c r="GW45" s="974"/>
      <c r="GX45" s="975"/>
      <c r="GY45" s="975"/>
      <c r="GZ45" s="975"/>
      <c r="HA45" s="975"/>
      <c r="HB45" s="975"/>
      <c r="HC45" s="975"/>
      <c r="HD45" s="975"/>
      <c r="HE45" s="975"/>
      <c r="HF45" s="975"/>
      <c r="HG45" s="975"/>
      <c r="HH45" s="975"/>
      <c r="HI45" s="975"/>
      <c r="HJ45" s="975"/>
      <c r="HK45" s="975"/>
      <c r="HL45" s="975"/>
      <c r="HM45" s="975"/>
      <c r="HN45" s="975"/>
      <c r="HO45" s="975"/>
      <c r="HP45" s="975"/>
      <c r="HQ45" s="975"/>
      <c r="HR45" s="975"/>
      <c r="HS45" s="975"/>
      <c r="HT45" s="975"/>
      <c r="HU45" s="975"/>
      <c r="HV45" s="975"/>
      <c r="HW45" s="975"/>
      <c r="HX45" s="975"/>
      <c r="HY45" s="975"/>
      <c r="HZ45" s="975"/>
      <c r="IA45" s="975"/>
      <c r="IB45" s="975"/>
      <c r="IC45" s="975"/>
      <c r="ID45" s="975"/>
      <c r="IE45" s="975"/>
      <c r="IF45" s="975"/>
      <c r="IG45" s="976"/>
      <c r="IK45" s="936" t="str">
        <f>IF($GV$3&lt;&gt;"ชั้น"&amp;'01.ข้อมูลเบื้องต้น'!$H$2,"",IF(VLOOKUP($AM$2,'7.พัฒนาผู้เรียน'!$A$8:$G$60,7,FALSE)="ผ่าน","P",""))</f>
        <v/>
      </c>
      <c r="IL45" s="937"/>
      <c r="IM45" s="938"/>
      <c r="IN45" s="694"/>
      <c r="IO45" s="694" t="s">
        <v>137</v>
      </c>
      <c r="IP45" s="694"/>
      <c r="IQ45" s="694"/>
      <c r="IR45" s="694"/>
      <c r="IS45" s="936" t="str">
        <f>IF($GV$3&lt;&gt;"ชั้น"&amp;'01.ข้อมูลเบื้องต้น'!$H$2,"",IF(VLOOKUP($AM$2,'7.พัฒนาผู้เรียน'!$A$8:$G$60,7,FALSE)="ไม่ผ่าน","P",""))</f>
        <v/>
      </c>
      <c r="IT45" s="937"/>
      <c r="IU45" s="938"/>
      <c r="IV45" s="694"/>
      <c r="IW45" s="694" t="s">
        <v>138</v>
      </c>
      <c r="IX45" s="694"/>
      <c r="IY45" s="694"/>
      <c r="IZ45" s="694"/>
      <c r="JA45" s="694"/>
    </row>
    <row r="46" spans="1:269" ht="19.95" customHeight="1">
      <c r="A46" s="971" t="s">
        <v>548</v>
      </c>
      <c r="B46" s="972"/>
      <c r="C46" s="972"/>
      <c r="D46" s="972"/>
      <c r="E46" s="972"/>
      <c r="F46" s="972"/>
      <c r="G46" s="972"/>
      <c r="H46" s="972"/>
      <c r="I46" s="972"/>
      <c r="J46" s="972"/>
      <c r="K46" s="972"/>
      <c r="L46" s="972"/>
      <c r="M46" s="972"/>
      <c r="N46" s="972"/>
      <c r="O46" s="972"/>
      <c r="P46" s="972"/>
      <c r="Q46" s="972"/>
      <c r="R46" s="972"/>
      <c r="S46" s="972"/>
      <c r="T46" s="972"/>
      <c r="U46" s="972"/>
      <c r="V46" s="972"/>
      <c r="W46" s="972"/>
      <c r="X46" s="972"/>
      <c r="Y46" s="972"/>
      <c r="Z46" s="972"/>
      <c r="AA46" s="972"/>
      <c r="AB46" s="972"/>
      <c r="AC46" s="972"/>
      <c r="AD46" s="972"/>
      <c r="AE46" s="972"/>
      <c r="AF46" s="972"/>
      <c r="AG46" s="972"/>
      <c r="AH46" s="972"/>
      <c r="AI46" s="972"/>
      <c r="AJ46" s="972"/>
      <c r="AK46" s="973"/>
      <c r="EI46" s="971" t="s">
        <v>548</v>
      </c>
      <c r="EJ46" s="972"/>
      <c r="EK46" s="972"/>
      <c r="EL46" s="972"/>
      <c r="EM46" s="972"/>
      <c r="EN46" s="972"/>
      <c r="EO46" s="972"/>
      <c r="EP46" s="972"/>
      <c r="EQ46" s="972"/>
      <c r="ER46" s="972"/>
      <c r="ES46" s="972"/>
      <c r="ET46" s="972"/>
      <c r="EU46" s="972"/>
      <c r="EV46" s="972"/>
      <c r="EW46" s="972"/>
      <c r="EX46" s="972"/>
      <c r="EY46" s="972"/>
      <c r="EZ46" s="972"/>
      <c r="FA46" s="972"/>
      <c r="FB46" s="972"/>
      <c r="FC46" s="972"/>
      <c r="FD46" s="972"/>
      <c r="FE46" s="972"/>
      <c r="FF46" s="972"/>
      <c r="FG46" s="972"/>
      <c r="FH46" s="972"/>
      <c r="FI46" s="972"/>
      <c r="FJ46" s="972"/>
      <c r="FK46" s="972"/>
      <c r="FL46" s="972"/>
      <c r="FM46" s="972"/>
      <c r="FN46" s="972"/>
      <c r="FO46" s="972"/>
      <c r="FP46" s="972"/>
      <c r="FQ46" s="972"/>
      <c r="FR46" s="972"/>
      <c r="FS46" s="973"/>
      <c r="GW46" s="971" t="s">
        <v>548</v>
      </c>
      <c r="GX46" s="972"/>
      <c r="GY46" s="972"/>
      <c r="GZ46" s="972"/>
      <c r="HA46" s="972"/>
      <c r="HB46" s="972"/>
      <c r="HC46" s="972"/>
      <c r="HD46" s="972"/>
      <c r="HE46" s="972"/>
      <c r="HF46" s="972"/>
      <c r="HG46" s="972"/>
      <c r="HH46" s="972"/>
      <c r="HI46" s="972"/>
      <c r="HJ46" s="972"/>
      <c r="HK46" s="972"/>
      <c r="HL46" s="972"/>
      <c r="HM46" s="972"/>
      <c r="HN46" s="972"/>
      <c r="HO46" s="972"/>
      <c r="HP46" s="972"/>
      <c r="HQ46" s="972"/>
      <c r="HR46" s="972"/>
      <c r="HS46" s="972"/>
      <c r="HT46" s="972"/>
      <c r="HU46" s="972"/>
      <c r="HV46" s="972"/>
      <c r="HW46" s="972"/>
      <c r="HX46" s="972"/>
      <c r="HY46" s="972"/>
      <c r="HZ46" s="972"/>
      <c r="IA46" s="972"/>
      <c r="IB46" s="972"/>
      <c r="IC46" s="972"/>
      <c r="ID46" s="972"/>
      <c r="IE46" s="972"/>
      <c r="IF46" s="972"/>
      <c r="IG46" s="973"/>
    </row>
    <row r="47" spans="1:269" ht="19.95" customHeight="1">
      <c r="A47" s="974"/>
      <c r="B47" s="975"/>
      <c r="C47" s="975"/>
      <c r="D47" s="975"/>
      <c r="E47" s="975"/>
      <c r="F47" s="975"/>
      <c r="G47" s="975"/>
      <c r="H47" s="975"/>
      <c r="I47" s="975"/>
      <c r="J47" s="975"/>
      <c r="K47" s="975"/>
      <c r="L47" s="975"/>
      <c r="M47" s="975"/>
      <c r="N47" s="975"/>
      <c r="O47" s="975"/>
      <c r="P47" s="975"/>
      <c r="Q47" s="975"/>
      <c r="R47" s="975"/>
      <c r="S47" s="975"/>
      <c r="T47" s="975"/>
      <c r="U47" s="975"/>
      <c r="V47" s="975"/>
      <c r="W47" s="975"/>
      <c r="X47" s="975"/>
      <c r="Y47" s="975"/>
      <c r="Z47" s="975"/>
      <c r="AA47" s="975"/>
      <c r="AB47" s="975"/>
      <c r="AC47" s="975"/>
      <c r="AD47" s="975"/>
      <c r="AE47" s="975"/>
      <c r="AF47" s="975"/>
      <c r="AG47" s="975"/>
      <c r="AH47" s="975"/>
      <c r="AI47" s="975"/>
      <c r="AJ47" s="975"/>
      <c r="AK47" s="976"/>
      <c r="AO47" s="936" t="str">
        <f>IF($A$3&lt;&gt;"ชั้น"&amp;'01.ข้อมูลเบื้องต้น'!$H$2,"",IF(VLOOKUP($AM$2,'9.คุณลักษณะ'!$A$10:$I$60,9,FALSE)="ผ่าน","P",""))</f>
        <v/>
      </c>
      <c r="AP47" s="937"/>
      <c r="AQ47" s="938"/>
      <c r="AR47" s="694"/>
      <c r="AS47" s="694" t="s">
        <v>137</v>
      </c>
      <c r="AT47" s="694"/>
      <c r="AU47" s="694"/>
      <c r="AV47" s="694"/>
      <c r="AW47" s="936" t="str">
        <f>IF($A$3&lt;&gt;"ชั้น"&amp;'01.ข้อมูลเบื้องต้น'!$H$2,"",IF(VLOOKUP($AM$2,'9.คุณลักษณะ'!$A$10:$I$60,9,FALSE)="ไม่ผ่าน","P",""))</f>
        <v/>
      </c>
      <c r="AX47" s="937"/>
      <c r="AY47" s="938"/>
      <c r="AZ47" s="694"/>
      <c r="BA47" s="694" t="s">
        <v>138</v>
      </c>
      <c r="BB47" s="694"/>
      <c r="BC47" s="694"/>
      <c r="BD47" s="694"/>
      <c r="BE47" s="694"/>
      <c r="EI47" s="974"/>
      <c r="EJ47" s="975"/>
      <c r="EK47" s="975"/>
      <c r="EL47" s="975"/>
      <c r="EM47" s="975"/>
      <c r="EN47" s="975"/>
      <c r="EO47" s="975"/>
      <c r="EP47" s="975"/>
      <c r="EQ47" s="975"/>
      <c r="ER47" s="975"/>
      <c r="ES47" s="975"/>
      <c r="ET47" s="975"/>
      <c r="EU47" s="975"/>
      <c r="EV47" s="975"/>
      <c r="EW47" s="975"/>
      <c r="EX47" s="975"/>
      <c r="EY47" s="975"/>
      <c r="EZ47" s="975"/>
      <c r="FA47" s="975"/>
      <c r="FB47" s="975"/>
      <c r="FC47" s="975"/>
      <c r="FD47" s="975"/>
      <c r="FE47" s="975"/>
      <c r="FF47" s="975"/>
      <c r="FG47" s="975"/>
      <c r="FH47" s="975"/>
      <c r="FI47" s="975"/>
      <c r="FJ47" s="975"/>
      <c r="FK47" s="975"/>
      <c r="FL47" s="975"/>
      <c r="FM47" s="975"/>
      <c r="FN47" s="975"/>
      <c r="FO47" s="975"/>
      <c r="FP47" s="975"/>
      <c r="FQ47" s="975"/>
      <c r="FR47" s="975"/>
      <c r="FS47" s="976"/>
      <c r="FW47" s="936" t="str">
        <f>IF($BN$3&lt;&gt;"ชั้น"&amp;'01.ข้อมูลเบื้องต้น'!$H$2,"",IF(VLOOKUP($AM$2,'9.คุณลักษณะ'!$A$10:$I$60,9,FALSE)="ผ่าน","P",""))</f>
        <v/>
      </c>
      <c r="FX47" s="937"/>
      <c r="FY47" s="938"/>
      <c r="FZ47" s="694"/>
      <c r="GA47" s="694" t="s">
        <v>137</v>
      </c>
      <c r="GB47" s="694"/>
      <c r="GC47" s="694"/>
      <c r="GD47" s="694"/>
      <c r="GE47" s="936" t="str">
        <f>IF($BN$3&lt;&gt;"ชั้น"&amp;'01.ข้อมูลเบื้องต้น'!$H$2,"",IF(VLOOKUP($AM$2,'9.คุณลักษณะ'!$A$10:$I$60,9,FALSE)="ไม่ผ่าน","P",""))</f>
        <v/>
      </c>
      <c r="GF47" s="937"/>
      <c r="GG47" s="938"/>
      <c r="GH47" s="694"/>
      <c r="GI47" s="694" t="s">
        <v>138</v>
      </c>
      <c r="GJ47" s="694"/>
      <c r="GK47" s="694"/>
      <c r="GL47" s="694"/>
      <c r="GM47" s="694"/>
      <c r="GW47" s="974"/>
      <c r="GX47" s="975"/>
      <c r="GY47" s="975"/>
      <c r="GZ47" s="975"/>
      <c r="HA47" s="975"/>
      <c r="HB47" s="975"/>
      <c r="HC47" s="975"/>
      <c r="HD47" s="975"/>
      <c r="HE47" s="975"/>
      <c r="HF47" s="975"/>
      <c r="HG47" s="975"/>
      <c r="HH47" s="975"/>
      <c r="HI47" s="975"/>
      <c r="HJ47" s="975"/>
      <c r="HK47" s="975"/>
      <c r="HL47" s="975"/>
      <c r="HM47" s="975"/>
      <c r="HN47" s="975"/>
      <c r="HO47" s="975"/>
      <c r="HP47" s="975"/>
      <c r="HQ47" s="975"/>
      <c r="HR47" s="975"/>
      <c r="HS47" s="975"/>
      <c r="HT47" s="975"/>
      <c r="HU47" s="975"/>
      <c r="HV47" s="975"/>
      <c r="HW47" s="975"/>
      <c r="HX47" s="975"/>
      <c r="HY47" s="975"/>
      <c r="HZ47" s="975"/>
      <c r="IA47" s="975"/>
      <c r="IB47" s="975"/>
      <c r="IC47" s="975"/>
      <c r="ID47" s="975"/>
      <c r="IE47" s="975"/>
      <c r="IF47" s="975"/>
      <c r="IG47" s="976"/>
      <c r="IK47" s="936" t="str">
        <f>IF($GV$3&lt;&gt;"ชั้น"&amp;'01.ข้อมูลเบื้องต้น'!$H$2,"",IF(VLOOKUP($AM$2,'9.คุณลักษณะ'!$A$10:$I$60,9,FALSE)="ผ่าน","P",""))</f>
        <v/>
      </c>
      <c r="IL47" s="937"/>
      <c r="IM47" s="938"/>
      <c r="IN47" s="694"/>
      <c r="IO47" s="694" t="s">
        <v>137</v>
      </c>
      <c r="IP47" s="694"/>
      <c r="IQ47" s="694"/>
      <c r="IR47" s="694"/>
      <c r="IS47" s="936" t="str">
        <f>IF($GV$3&lt;&gt;"ชั้น"&amp;'01.ข้อมูลเบื้องต้น'!$H$2,"",IF(VLOOKUP($AM$2,'9.คุณลักษณะ'!$A$10:$I$60,9,FALSE)="ไม่ผ่าน","P",""))</f>
        <v/>
      </c>
      <c r="IT47" s="937"/>
      <c r="IU47" s="938"/>
      <c r="IV47" s="694"/>
      <c r="IW47" s="694" t="s">
        <v>138</v>
      </c>
      <c r="IX47" s="694"/>
      <c r="IY47" s="694"/>
      <c r="IZ47" s="694"/>
      <c r="JA47" s="694"/>
    </row>
    <row r="49" spans="1:269">
      <c r="A49" s="651"/>
      <c r="B49" s="651"/>
      <c r="C49" s="651"/>
      <c r="D49" s="651"/>
      <c r="E49" s="939" t="s">
        <v>6</v>
      </c>
      <c r="F49" s="939"/>
      <c r="G49" s="939"/>
      <c r="H49" s="1506"/>
      <c r="I49" s="1506"/>
      <c r="J49" s="1506"/>
      <c r="K49" s="1506"/>
      <c r="L49" s="1506"/>
      <c r="M49" s="1506"/>
      <c r="N49" s="1506"/>
      <c r="O49" s="1506"/>
      <c r="P49" s="1506"/>
      <c r="Q49" s="1506"/>
      <c r="R49" s="1506"/>
      <c r="S49" s="1506"/>
      <c r="T49" s="1506"/>
      <c r="U49" s="1506"/>
      <c r="V49" s="1506"/>
      <c r="W49" s="1506"/>
      <c r="X49" s="651"/>
      <c r="Y49" s="651"/>
      <c r="Z49" s="651"/>
      <c r="AA49" s="651"/>
      <c r="AB49" s="651"/>
      <c r="AC49" s="651"/>
      <c r="AD49" s="651"/>
      <c r="AE49" s="651"/>
      <c r="AI49" s="939" t="s">
        <v>6</v>
      </c>
      <c r="AJ49" s="939"/>
      <c r="AK49" s="939"/>
      <c r="AL49" s="1506"/>
      <c r="AM49" s="1506"/>
      <c r="AN49" s="1506"/>
      <c r="AO49" s="1506"/>
      <c r="AP49" s="1507"/>
      <c r="AQ49" s="1507"/>
      <c r="AR49" s="1507"/>
      <c r="AS49" s="1507"/>
      <c r="AT49" s="1507"/>
      <c r="AU49" s="1507"/>
      <c r="AV49" s="1507"/>
      <c r="AW49" s="1507"/>
      <c r="AX49" s="1507"/>
      <c r="AY49" s="1507"/>
      <c r="AZ49" s="1506"/>
      <c r="BA49" s="1507"/>
      <c r="BB49" s="641"/>
      <c r="BC49" s="641"/>
      <c r="BD49" s="641"/>
      <c r="BE49" s="641"/>
      <c r="BF49" s="641"/>
      <c r="BG49" s="641"/>
      <c r="BH49" s="641"/>
      <c r="BI49" s="641"/>
      <c r="BJ49" s="641"/>
      <c r="BK49" s="641"/>
      <c r="BL49" s="641"/>
      <c r="BM49" s="641"/>
      <c r="EI49" s="651"/>
      <c r="EJ49" s="651"/>
      <c r="EK49" s="651"/>
      <c r="EL49" s="651"/>
      <c r="EM49" s="939" t="s">
        <v>6</v>
      </c>
      <c r="EN49" s="939"/>
      <c r="EO49" s="939"/>
      <c r="EP49" s="1506"/>
      <c r="EQ49" s="1506"/>
      <c r="ER49" s="1506"/>
      <c r="ES49" s="1506"/>
      <c r="ET49" s="1506"/>
      <c r="EU49" s="1506"/>
      <c r="EV49" s="1506"/>
      <c r="EW49" s="1506"/>
      <c r="EX49" s="1506"/>
      <c r="EY49" s="1506"/>
      <c r="EZ49" s="1506"/>
      <c r="FA49" s="1506"/>
      <c r="FB49" s="1506"/>
      <c r="FC49" s="1506"/>
      <c r="FD49" s="651"/>
      <c r="FE49" s="651"/>
      <c r="FF49" s="651"/>
      <c r="FG49" s="651"/>
      <c r="FH49" s="651"/>
      <c r="FI49" s="651"/>
      <c r="FJ49" s="651"/>
      <c r="FK49" s="651"/>
      <c r="FL49" s="651"/>
      <c r="FM49" s="651"/>
      <c r="FQ49" s="939" t="s">
        <v>6</v>
      </c>
      <c r="FR49" s="939"/>
      <c r="FS49" s="939"/>
      <c r="FT49" s="1506"/>
      <c r="FU49" s="1506"/>
      <c r="FV49" s="1506"/>
      <c r="FW49" s="1506"/>
      <c r="FX49" s="1507"/>
      <c r="FY49" s="1507"/>
      <c r="FZ49" s="1507"/>
      <c r="GA49" s="1507"/>
      <c r="GB49" s="1507"/>
      <c r="GC49" s="1507"/>
      <c r="GD49" s="1507"/>
      <c r="GE49" s="1507"/>
      <c r="GF49" s="1507"/>
      <c r="GG49" s="1507"/>
      <c r="GH49" s="1506"/>
      <c r="GI49" s="641"/>
      <c r="GJ49" s="641"/>
      <c r="GK49" s="641"/>
      <c r="GL49" s="641"/>
      <c r="GM49" s="641"/>
      <c r="GN49" s="641"/>
      <c r="GO49" s="641"/>
      <c r="GP49" s="641"/>
      <c r="GQ49" s="641"/>
      <c r="GR49" s="641"/>
      <c r="GS49" s="641"/>
      <c r="GT49" s="641"/>
      <c r="GU49" s="641"/>
      <c r="GW49" s="651"/>
      <c r="GX49" s="651"/>
      <c r="GY49" s="651"/>
      <c r="GZ49" s="651"/>
      <c r="HA49" s="939" t="s">
        <v>6</v>
      </c>
      <c r="HB49" s="939"/>
      <c r="HC49" s="939"/>
      <c r="HD49" s="1506"/>
      <c r="HE49" s="1506"/>
      <c r="HF49" s="1506"/>
      <c r="HG49" s="1506"/>
      <c r="HH49" s="1506"/>
      <c r="HI49" s="1506"/>
      <c r="HJ49" s="1506"/>
      <c r="HK49" s="1506"/>
      <c r="HL49" s="1506"/>
      <c r="HM49" s="1506"/>
      <c r="HN49" s="1506"/>
      <c r="HO49" s="1506"/>
      <c r="HP49" s="1506"/>
      <c r="HQ49" s="651"/>
      <c r="HR49" s="651"/>
      <c r="HS49" s="651"/>
      <c r="HT49" s="651"/>
      <c r="HU49" s="651"/>
      <c r="HV49" s="651"/>
      <c r="HW49" s="651"/>
      <c r="HX49" s="651"/>
      <c r="HY49" s="651"/>
      <c r="HZ49" s="651"/>
      <c r="IA49" s="651"/>
      <c r="IE49" s="939" t="s">
        <v>6</v>
      </c>
      <c r="IF49" s="939"/>
      <c r="IG49" s="939"/>
      <c r="IH49" s="1506"/>
      <c r="II49" s="1506"/>
      <c r="IJ49" s="1506"/>
      <c r="IK49" s="1506"/>
      <c r="IL49" s="1507"/>
      <c r="IM49" s="1507"/>
      <c r="IN49" s="1507"/>
      <c r="IO49" s="1507"/>
      <c r="IP49" s="1507"/>
      <c r="IQ49" s="1507"/>
      <c r="IR49" s="1507"/>
      <c r="IS49" s="1507"/>
      <c r="IT49" s="1507"/>
      <c r="IU49" s="1507"/>
      <c r="IV49" s="651"/>
      <c r="IW49" s="641"/>
      <c r="IX49" s="641"/>
      <c r="IY49" s="641"/>
      <c r="IZ49" s="641"/>
      <c r="JA49" s="641"/>
      <c r="JB49" s="641"/>
      <c r="JC49" s="641"/>
      <c r="JD49" s="641"/>
      <c r="JE49" s="641"/>
      <c r="JF49" s="641"/>
      <c r="JG49" s="641"/>
      <c r="JH49" s="641"/>
      <c r="JI49" s="641"/>
    </row>
    <row r="50" spans="1:269">
      <c r="A50" s="651"/>
      <c r="B50" s="651"/>
      <c r="C50" s="651"/>
      <c r="D50" s="651"/>
      <c r="H50" s="935" t="s">
        <v>7</v>
      </c>
      <c r="I50" s="935"/>
      <c r="J50" s="935"/>
      <c r="K50" s="935"/>
      <c r="L50" s="935"/>
      <c r="M50" s="935"/>
      <c r="N50" s="935"/>
      <c r="O50" s="935"/>
      <c r="P50" s="935"/>
      <c r="Q50" s="935"/>
      <c r="R50" s="935"/>
      <c r="S50" s="935"/>
      <c r="T50" s="935"/>
      <c r="U50" s="935"/>
      <c r="V50" s="651"/>
      <c r="W50" s="651"/>
      <c r="X50" s="651"/>
      <c r="Y50" s="651"/>
      <c r="Z50" s="651"/>
      <c r="AA50" s="651"/>
      <c r="AB50" s="651"/>
      <c r="AC50" s="651"/>
      <c r="AD50" s="651"/>
      <c r="AE50" s="651"/>
      <c r="AK50" s="935" t="str">
        <f>IF('01.ข้อมูลเบื้องต้น'!$I$10='01.ข้อมูลเบื้องต้น'!$I$8,"รองผู้อำนวยการสถานศึกษา","ผู้อำนวยการสถานศึกษา")</f>
        <v>ผู้อำนวยการสถานศึกษา</v>
      </c>
      <c r="AL50" s="935"/>
      <c r="AM50" s="935"/>
      <c r="AN50" s="935"/>
      <c r="AO50" s="935"/>
      <c r="AP50" s="935"/>
      <c r="AQ50" s="935"/>
      <c r="AR50" s="935"/>
      <c r="AS50" s="935"/>
      <c r="AT50" s="935"/>
      <c r="AU50" s="935"/>
      <c r="AV50" s="935"/>
      <c r="AW50" s="935"/>
      <c r="AX50" s="935"/>
      <c r="AY50" s="641"/>
      <c r="AZ50" s="651"/>
      <c r="BA50" s="641"/>
      <c r="BB50" s="641"/>
      <c r="BC50" s="641"/>
      <c r="BD50" s="641"/>
      <c r="BE50" s="641"/>
      <c r="BF50" s="641"/>
      <c r="BG50" s="641"/>
      <c r="BH50" s="641"/>
      <c r="BI50" s="641"/>
      <c r="BJ50" s="641"/>
      <c r="BK50" s="641"/>
      <c r="BL50" s="641"/>
      <c r="BM50" s="641"/>
      <c r="EI50" s="651"/>
      <c r="EJ50" s="651"/>
      <c r="EK50" s="651"/>
      <c r="EL50" s="651"/>
      <c r="EP50" s="935" t="s">
        <v>7</v>
      </c>
      <c r="EQ50" s="935"/>
      <c r="ER50" s="935"/>
      <c r="ES50" s="935"/>
      <c r="ET50" s="935"/>
      <c r="EU50" s="935"/>
      <c r="EV50" s="935"/>
      <c r="EW50" s="935"/>
      <c r="EX50" s="935"/>
      <c r="EY50" s="935"/>
      <c r="EZ50" s="935"/>
      <c r="FA50" s="935"/>
      <c r="FB50" s="935"/>
      <c r="FC50" s="935"/>
      <c r="FD50" s="651"/>
      <c r="FE50" s="651"/>
      <c r="FF50" s="651"/>
      <c r="FG50" s="651"/>
      <c r="FH50" s="651"/>
      <c r="FI50" s="651"/>
      <c r="FJ50" s="651"/>
      <c r="FK50" s="651"/>
      <c r="FL50" s="651"/>
      <c r="FM50" s="651"/>
      <c r="FS50" s="935" t="str">
        <f>IF('01.ข้อมูลเบื้องต้น'!$I$10='01.ข้อมูลเบื้องต้น'!$I$8,"รองผู้อำนวยการสถานศึกษา","ผู้อำนวยการสถานศึกษา")</f>
        <v>ผู้อำนวยการสถานศึกษา</v>
      </c>
      <c r="FT50" s="935"/>
      <c r="FU50" s="935"/>
      <c r="FV50" s="935"/>
      <c r="FW50" s="935"/>
      <c r="FX50" s="935"/>
      <c r="FY50" s="935"/>
      <c r="FZ50" s="935"/>
      <c r="GA50" s="935"/>
      <c r="GB50" s="935"/>
      <c r="GC50" s="935"/>
      <c r="GD50" s="935"/>
      <c r="GE50" s="935"/>
      <c r="GF50" s="935"/>
      <c r="GG50" s="641"/>
      <c r="GH50" s="651"/>
      <c r="GI50" s="641"/>
      <c r="GJ50" s="641"/>
      <c r="GK50" s="641"/>
      <c r="GL50" s="641"/>
      <c r="GM50" s="641"/>
      <c r="GN50" s="641"/>
      <c r="GO50" s="641"/>
      <c r="GP50" s="641"/>
      <c r="GQ50" s="641"/>
      <c r="GR50" s="641"/>
      <c r="GS50" s="641"/>
      <c r="GT50" s="641"/>
      <c r="GU50" s="641"/>
      <c r="GW50" s="651"/>
      <c r="GX50" s="651"/>
      <c r="GY50" s="651"/>
      <c r="GZ50" s="651"/>
      <c r="HD50" s="935" t="s">
        <v>7</v>
      </c>
      <c r="HE50" s="935"/>
      <c r="HF50" s="935"/>
      <c r="HG50" s="935"/>
      <c r="HH50" s="935"/>
      <c r="HI50" s="935"/>
      <c r="HJ50" s="935"/>
      <c r="HK50" s="935"/>
      <c r="HL50" s="935"/>
      <c r="HM50" s="935"/>
      <c r="HN50" s="935"/>
      <c r="HO50" s="935"/>
      <c r="HP50" s="935"/>
      <c r="HQ50" s="935"/>
      <c r="HR50" s="651"/>
      <c r="HS50" s="651"/>
      <c r="HT50" s="651"/>
      <c r="HU50" s="651"/>
      <c r="HV50" s="651"/>
      <c r="HW50" s="651"/>
      <c r="HX50" s="651"/>
      <c r="HY50" s="651"/>
      <c r="HZ50" s="651"/>
      <c r="IA50" s="651"/>
      <c r="IG50" s="935" t="str">
        <f>IF('01.ข้อมูลเบื้องต้น'!$I$10='01.ข้อมูลเบื้องต้น'!$I$8,"รองผู้อำนวยการสถานศึกษา","ผู้อำนวยการสถานศึกษา")</f>
        <v>ผู้อำนวยการสถานศึกษา</v>
      </c>
      <c r="IH50" s="935"/>
      <c r="II50" s="935"/>
      <c r="IJ50" s="935"/>
      <c r="IK50" s="935"/>
      <c r="IL50" s="935"/>
      <c r="IM50" s="935"/>
      <c r="IN50" s="935"/>
      <c r="IO50" s="935"/>
      <c r="IP50" s="935"/>
      <c r="IQ50" s="935"/>
      <c r="IR50" s="935"/>
      <c r="IS50" s="935"/>
      <c r="IT50" s="935"/>
      <c r="IU50" s="641"/>
      <c r="IV50" s="651"/>
      <c r="IW50" s="641"/>
      <c r="IX50" s="641"/>
      <c r="IY50" s="641"/>
      <c r="IZ50" s="641"/>
      <c r="JA50" s="641"/>
      <c r="JB50" s="641"/>
      <c r="JC50" s="641"/>
      <c r="JD50" s="641"/>
      <c r="JE50" s="641"/>
      <c r="JF50" s="641"/>
      <c r="JG50" s="641"/>
      <c r="JH50" s="641"/>
      <c r="JI50" s="641"/>
    </row>
    <row r="51" spans="1:269">
      <c r="A51" s="651"/>
      <c r="B51" s="651"/>
      <c r="C51" s="651"/>
      <c r="D51" s="651"/>
      <c r="H51" s="731"/>
      <c r="I51" s="731"/>
      <c r="J51" s="731"/>
      <c r="K51" s="731"/>
      <c r="L51" s="731"/>
      <c r="M51" s="731"/>
      <c r="N51" s="731"/>
      <c r="O51" s="731"/>
      <c r="P51" s="731"/>
      <c r="Q51" s="731"/>
      <c r="R51" s="731"/>
      <c r="S51" s="731"/>
      <c r="T51" s="731"/>
      <c r="U51" s="731"/>
      <c r="V51" s="651"/>
      <c r="W51" s="651"/>
      <c r="X51" s="651"/>
      <c r="Y51" s="651"/>
      <c r="Z51" s="651"/>
      <c r="AA51" s="651"/>
      <c r="AB51" s="651"/>
      <c r="AC51" s="651"/>
      <c r="AD51" s="651"/>
      <c r="AE51" s="651"/>
      <c r="AK51" s="731"/>
      <c r="AL51" s="731"/>
      <c r="AM51" s="731"/>
      <c r="AN51" s="731"/>
      <c r="AO51" s="731"/>
      <c r="AP51" s="731"/>
      <c r="AQ51" s="731"/>
      <c r="AR51" s="731"/>
      <c r="AS51" s="731"/>
      <c r="AT51" s="731"/>
      <c r="AU51" s="731"/>
      <c r="AV51" s="731"/>
      <c r="AW51" s="731"/>
      <c r="AX51" s="731"/>
      <c r="AY51" s="641"/>
      <c r="AZ51" s="651"/>
      <c r="BA51" s="641"/>
      <c r="BB51" s="641"/>
      <c r="BC51" s="641"/>
      <c r="BD51" s="641"/>
      <c r="BE51" s="641"/>
      <c r="BF51" s="641"/>
      <c r="BG51" s="641"/>
      <c r="BH51" s="641"/>
      <c r="BI51" s="641"/>
      <c r="BJ51" s="641"/>
      <c r="BK51" s="641"/>
      <c r="BL51" s="641"/>
      <c r="BM51" s="641"/>
      <c r="EI51" s="651"/>
      <c r="EJ51" s="651"/>
      <c r="EK51" s="651"/>
      <c r="EL51" s="65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651"/>
      <c r="FE51" s="651"/>
      <c r="FF51" s="651"/>
      <c r="FG51" s="651"/>
      <c r="FH51" s="651"/>
      <c r="FI51" s="651"/>
      <c r="FJ51" s="651"/>
      <c r="FK51" s="651"/>
      <c r="FL51" s="651"/>
      <c r="FM51" s="651"/>
      <c r="FS51" s="731"/>
      <c r="FT51" s="731"/>
      <c r="FU51" s="731"/>
      <c r="FV51" s="731"/>
      <c r="FW51" s="731"/>
      <c r="FX51" s="731"/>
      <c r="FY51" s="731"/>
      <c r="FZ51" s="731"/>
      <c r="GA51" s="731"/>
      <c r="GB51" s="731"/>
      <c r="GC51" s="731"/>
      <c r="GD51" s="731"/>
      <c r="GE51" s="731"/>
      <c r="GF51" s="731"/>
      <c r="GG51" s="641"/>
      <c r="GH51" s="651"/>
      <c r="GI51" s="641"/>
      <c r="GJ51" s="641"/>
      <c r="GK51" s="641"/>
      <c r="GL51" s="641"/>
      <c r="GM51" s="641"/>
      <c r="GN51" s="641"/>
      <c r="GO51" s="641"/>
      <c r="GP51" s="641"/>
      <c r="GQ51" s="641"/>
      <c r="GR51" s="641"/>
      <c r="GS51" s="641"/>
      <c r="GT51" s="641"/>
      <c r="GU51" s="641"/>
      <c r="GW51" s="651"/>
      <c r="GX51" s="651"/>
      <c r="GY51" s="651"/>
      <c r="GZ51" s="651"/>
      <c r="HD51" s="731"/>
      <c r="HE51" s="731"/>
      <c r="HF51" s="731"/>
      <c r="HG51" s="731"/>
      <c r="HH51" s="731"/>
      <c r="HI51" s="731"/>
      <c r="HJ51" s="731"/>
      <c r="HK51" s="731"/>
      <c r="HL51" s="731"/>
      <c r="HM51" s="731"/>
      <c r="HN51" s="731"/>
      <c r="HO51" s="731"/>
      <c r="HP51" s="731"/>
      <c r="HQ51" s="731"/>
      <c r="HR51" s="651"/>
      <c r="HS51" s="651"/>
      <c r="HT51" s="651"/>
      <c r="HU51" s="651"/>
      <c r="HV51" s="651"/>
      <c r="HW51" s="651"/>
      <c r="HX51" s="651"/>
      <c r="HY51" s="651"/>
      <c r="HZ51" s="651"/>
      <c r="IA51" s="651"/>
      <c r="IG51" s="731"/>
      <c r="IH51" s="731"/>
      <c r="II51" s="731"/>
      <c r="IJ51" s="731"/>
      <c r="IK51" s="731"/>
      <c r="IL51" s="731"/>
      <c r="IM51" s="731"/>
      <c r="IN51" s="731"/>
      <c r="IO51" s="731"/>
      <c r="IP51" s="731"/>
      <c r="IQ51" s="731"/>
      <c r="IR51" s="731"/>
      <c r="IS51" s="731"/>
      <c r="IT51" s="731"/>
      <c r="IU51" s="641"/>
      <c r="IV51" s="651"/>
      <c r="IW51" s="641"/>
      <c r="IX51" s="641"/>
      <c r="IY51" s="641"/>
      <c r="IZ51" s="641"/>
      <c r="JA51" s="641"/>
      <c r="JB51" s="641"/>
      <c r="JC51" s="641"/>
      <c r="JD51" s="641"/>
      <c r="JE51" s="641"/>
      <c r="JF51" s="641"/>
      <c r="JG51" s="641"/>
      <c r="JH51" s="641"/>
      <c r="JI51" s="641"/>
    </row>
    <row r="52" spans="1:269">
      <c r="A52" s="1523"/>
      <c r="B52" s="1523"/>
      <c r="C52" s="1524" t="s">
        <v>611</v>
      </c>
      <c r="D52" s="1524"/>
      <c r="E52" s="1524"/>
      <c r="F52" s="1524"/>
      <c r="G52" s="1524"/>
      <c r="H52" s="1524"/>
      <c r="I52" s="1524"/>
      <c r="J52" s="1524"/>
      <c r="K52" s="1524"/>
      <c r="L52" s="1524"/>
      <c r="M52" s="1524"/>
      <c r="N52" s="1524"/>
      <c r="O52" s="1524"/>
      <c r="P52" s="1524"/>
      <c r="Q52" s="1524"/>
      <c r="R52" s="1524"/>
      <c r="S52" s="1524"/>
      <c r="T52" s="1524"/>
      <c r="U52" s="1524"/>
      <c r="V52" s="1524"/>
      <c r="W52" s="1524"/>
      <c r="X52" s="1524"/>
      <c r="Y52" s="1523"/>
      <c r="Z52" s="1523"/>
      <c r="AA52" s="1523"/>
      <c r="AB52" s="1523"/>
      <c r="AC52" s="1523"/>
      <c r="AD52" s="1523"/>
      <c r="AE52" s="1523"/>
      <c r="AF52" s="1525"/>
      <c r="AG52" s="1525"/>
      <c r="AH52" s="1525"/>
      <c r="AI52" s="1525"/>
      <c r="AJ52" s="1525"/>
      <c r="AK52" s="1526"/>
      <c r="AL52" s="1526"/>
      <c r="AM52" s="1526"/>
      <c r="AN52" s="1526"/>
      <c r="AO52" s="1526"/>
      <c r="AP52" s="1526"/>
      <c r="AQ52" s="1526"/>
      <c r="AR52" s="1526"/>
      <c r="AS52" s="1526"/>
      <c r="AT52" s="1526"/>
      <c r="AU52" s="1526"/>
      <c r="AV52" s="1526"/>
      <c r="AW52" s="1526"/>
      <c r="AX52" s="1526"/>
      <c r="AY52" s="1527"/>
      <c r="AZ52" s="1523"/>
      <c r="BA52" s="1527"/>
      <c r="BB52" s="1527"/>
      <c r="BC52" s="1527"/>
      <c r="BD52" s="1527"/>
      <c r="BE52" s="1527"/>
      <c r="BF52" s="1527"/>
      <c r="BG52" s="1527"/>
      <c r="BH52" s="1527"/>
      <c r="BI52" s="1527"/>
      <c r="BJ52" s="1527"/>
      <c r="BK52" s="1527"/>
      <c r="BL52" s="1527"/>
      <c r="BM52" s="1527"/>
      <c r="BN52" s="1525"/>
      <c r="BO52" s="1525"/>
      <c r="BP52" s="1525"/>
      <c r="BQ52" s="1525"/>
      <c r="BR52" s="1525"/>
      <c r="BS52" s="1525"/>
      <c r="BT52" s="1525"/>
      <c r="BU52" s="1525"/>
      <c r="BV52" s="1525"/>
      <c r="BW52" s="1525"/>
      <c r="BX52" s="1525"/>
      <c r="BY52" s="1525"/>
      <c r="BZ52" s="1525"/>
      <c r="CA52" s="1525"/>
      <c r="CB52" s="1525"/>
      <c r="CC52" s="1525"/>
      <c r="CD52" s="1525"/>
      <c r="CE52" s="1525"/>
      <c r="CF52" s="1525"/>
      <c r="CG52" s="1525"/>
      <c r="CH52" s="1525"/>
      <c r="CI52" s="1525"/>
      <c r="CJ52" s="1525"/>
      <c r="CK52" s="1525"/>
      <c r="CL52" s="1525"/>
      <c r="CM52" s="1525"/>
      <c r="CN52" s="1525"/>
      <c r="CO52" s="1525"/>
      <c r="CP52" s="1525"/>
      <c r="CQ52" s="1525"/>
      <c r="CR52" s="1525"/>
      <c r="CS52" s="1525"/>
      <c r="CT52" s="1525"/>
      <c r="CU52" s="1525"/>
      <c r="CV52" s="1525"/>
      <c r="CW52" s="1525"/>
      <c r="CX52" s="1525"/>
      <c r="CY52" s="1525"/>
      <c r="CZ52" s="1525"/>
      <c r="DA52" s="1525"/>
      <c r="DB52" s="1525"/>
      <c r="DC52" s="1525"/>
      <c r="DD52" s="1525"/>
      <c r="DE52" s="1525"/>
      <c r="DF52" s="1525"/>
      <c r="DG52" s="1525"/>
      <c r="DH52" s="1525"/>
      <c r="DI52" s="1525"/>
      <c r="DJ52" s="1525"/>
      <c r="DK52" s="1525"/>
      <c r="DL52" s="1525"/>
      <c r="DM52" s="1525"/>
      <c r="DN52" s="1525"/>
      <c r="DO52" s="1525"/>
      <c r="DP52" s="1525"/>
      <c r="DQ52" s="1525"/>
      <c r="DR52" s="1525"/>
      <c r="DS52" s="1525"/>
      <c r="DT52" s="1525"/>
      <c r="DU52" s="1525"/>
      <c r="DV52" s="1525"/>
      <c r="DW52" s="1525"/>
      <c r="DX52" s="1525"/>
      <c r="DY52" s="1525"/>
      <c r="DZ52" s="1525"/>
      <c r="EA52" s="1525"/>
      <c r="EB52" s="1525"/>
      <c r="EC52" s="1525"/>
      <c r="ED52" s="1525"/>
      <c r="EE52" s="1525"/>
      <c r="EF52" s="1525"/>
      <c r="EG52" s="1525"/>
      <c r="EH52" s="1525"/>
      <c r="EI52" s="1524" t="s">
        <v>611</v>
      </c>
      <c r="EJ52" s="1524"/>
      <c r="EK52" s="1524"/>
      <c r="EL52" s="1524"/>
      <c r="EM52" s="1524"/>
      <c r="EN52" s="1524"/>
      <c r="EO52" s="1524"/>
      <c r="EP52" s="1524"/>
      <c r="EQ52" s="1524"/>
      <c r="ER52" s="1524"/>
      <c r="ES52" s="1524"/>
      <c r="ET52" s="1524"/>
      <c r="EU52" s="1524"/>
      <c r="EV52" s="1524"/>
      <c r="EW52" s="1524"/>
      <c r="EX52" s="1524"/>
      <c r="EY52" s="1524"/>
      <c r="EZ52" s="1524"/>
      <c r="FA52" s="1524"/>
      <c r="FB52" s="1524"/>
      <c r="FC52" s="1524"/>
      <c r="FD52" s="1524"/>
      <c r="FE52" s="1523"/>
      <c r="FF52" s="1523"/>
      <c r="FG52" s="1523"/>
      <c r="FH52" s="1523"/>
      <c r="FI52" s="1523"/>
      <c r="FJ52" s="1523"/>
      <c r="FK52" s="1523"/>
      <c r="FL52" s="1523"/>
      <c r="FM52" s="1523"/>
      <c r="FN52" s="1525"/>
      <c r="FO52" s="1525"/>
      <c r="FP52" s="1525"/>
      <c r="FQ52" s="1525"/>
      <c r="FR52" s="1525"/>
      <c r="FS52" s="1526"/>
      <c r="FT52" s="1526"/>
      <c r="FU52" s="1526"/>
      <c r="FV52" s="1526"/>
      <c r="FW52" s="1526"/>
      <c r="FX52" s="1526"/>
      <c r="FY52" s="1526"/>
      <c r="FZ52" s="1526"/>
      <c r="GA52" s="1526"/>
      <c r="GB52" s="1526"/>
      <c r="GC52" s="1526"/>
      <c r="GD52" s="1526"/>
      <c r="GE52" s="1526"/>
      <c r="GF52" s="1526"/>
      <c r="GG52" s="1527"/>
      <c r="GH52" s="1523"/>
      <c r="GI52" s="1527"/>
      <c r="GJ52" s="1527"/>
      <c r="GK52" s="1527"/>
      <c r="GL52" s="1527"/>
      <c r="GM52" s="1527"/>
      <c r="GN52" s="1527"/>
      <c r="GO52" s="1527"/>
      <c r="GP52" s="1527"/>
      <c r="GQ52" s="1527"/>
      <c r="GR52" s="1527"/>
      <c r="GS52" s="1527"/>
      <c r="GT52" s="1527"/>
      <c r="GU52" s="1527"/>
      <c r="GV52" s="1525"/>
      <c r="GW52" s="1524" t="s">
        <v>611</v>
      </c>
      <c r="GX52" s="1524"/>
      <c r="GY52" s="1524"/>
      <c r="GZ52" s="1524"/>
      <c r="HA52" s="1524"/>
      <c r="HB52" s="1524"/>
      <c r="HC52" s="1524"/>
      <c r="HD52" s="1524"/>
      <c r="HE52" s="1524"/>
      <c r="HF52" s="1524"/>
      <c r="HG52" s="1524"/>
      <c r="HH52" s="1524"/>
      <c r="HI52" s="1524"/>
      <c r="HJ52" s="1524"/>
      <c r="HK52" s="1524"/>
      <c r="HL52" s="1524"/>
      <c r="HM52" s="1524"/>
      <c r="HN52" s="1524"/>
      <c r="HO52" s="1524"/>
      <c r="HP52" s="1524"/>
      <c r="HQ52" s="1524"/>
      <c r="HR52" s="1524"/>
      <c r="HS52" s="1523"/>
      <c r="HT52" s="1523"/>
      <c r="HU52" s="1523"/>
      <c r="HV52" s="1523"/>
      <c r="HW52" s="1523"/>
      <c r="HX52" s="1523"/>
      <c r="HY52" s="1523"/>
      <c r="HZ52" s="1523"/>
      <c r="IA52" s="1523"/>
      <c r="IB52" s="1525"/>
      <c r="IC52" s="1525"/>
      <c r="ID52" s="1525"/>
      <c r="IE52" s="1525"/>
      <c r="IF52" s="1525"/>
      <c r="IG52" s="1526"/>
      <c r="IH52" s="1526"/>
      <c r="II52" s="1526"/>
      <c r="IJ52" s="1526"/>
      <c r="IK52" s="1526"/>
      <c r="IL52" s="1526"/>
      <c r="IM52" s="1526"/>
      <c r="IN52" s="1526"/>
      <c r="IO52" s="1526"/>
      <c r="IP52" s="1526"/>
      <c r="IQ52" s="1526"/>
      <c r="IR52" s="1526"/>
      <c r="IS52" s="1526"/>
      <c r="IT52" s="1526"/>
      <c r="IU52" s="1527"/>
      <c r="IV52" s="1523"/>
      <c r="IW52" s="1527"/>
      <c r="IX52" s="1527"/>
      <c r="IY52" s="1527"/>
      <c r="IZ52" s="1527"/>
      <c r="JA52" s="1527"/>
      <c r="JB52" s="1527"/>
      <c r="JC52" s="1527"/>
      <c r="JD52" s="1527"/>
      <c r="JE52" s="1527"/>
      <c r="JF52" s="1527"/>
      <c r="JG52" s="1527"/>
      <c r="JH52" s="1527"/>
      <c r="JI52" s="1527"/>
    </row>
    <row r="53" spans="1:269">
      <c r="A53" s="1523"/>
      <c r="B53" s="1523"/>
      <c r="C53" s="1528"/>
      <c r="D53" s="1528"/>
      <c r="E53" s="1529"/>
      <c r="F53" s="1529"/>
      <c r="G53" s="1529"/>
      <c r="H53" s="1530"/>
      <c r="I53" s="1530"/>
      <c r="J53" s="1530"/>
      <c r="K53" s="1530"/>
      <c r="L53" s="1530"/>
      <c r="M53" s="1530"/>
      <c r="N53" s="1530"/>
      <c r="O53" s="1530"/>
      <c r="P53" s="1530"/>
      <c r="Q53" s="1530"/>
      <c r="R53" s="1530"/>
      <c r="S53" s="1530"/>
      <c r="T53" s="1530"/>
      <c r="U53" s="1530"/>
      <c r="V53" s="1528"/>
      <c r="W53" s="1528"/>
      <c r="X53" s="1528"/>
      <c r="Y53" s="1528"/>
      <c r="Z53" s="1528"/>
      <c r="AA53" s="1528"/>
      <c r="AB53" s="1528"/>
      <c r="AC53" s="1528"/>
      <c r="AD53" s="1528"/>
      <c r="AE53" s="1528"/>
      <c r="AF53" s="1529"/>
      <c r="AG53" s="1529"/>
      <c r="AH53" s="1529"/>
      <c r="AI53" s="1529"/>
      <c r="AJ53" s="1529"/>
      <c r="AK53" s="1530"/>
      <c r="AL53" s="1530"/>
      <c r="AM53" s="1530"/>
      <c r="AN53" s="1530"/>
      <c r="AO53" s="1530"/>
      <c r="AP53" s="1530"/>
      <c r="AQ53" s="1530"/>
      <c r="AR53" s="1530"/>
      <c r="AS53" s="1530"/>
      <c r="AT53" s="1530"/>
      <c r="AU53" s="1530"/>
      <c r="AV53" s="1530"/>
      <c r="AW53" s="1530"/>
      <c r="AX53" s="1530"/>
      <c r="AY53" s="1531"/>
      <c r="AZ53" s="1528"/>
      <c r="BA53" s="1531"/>
      <c r="BB53" s="1531"/>
      <c r="BC53" s="1531"/>
      <c r="BD53" s="1531"/>
      <c r="BE53" s="1531"/>
      <c r="BF53" s="1531"/>
      <c r="BG53" s="1531"/>
      <c r="BH53" s="1531"/>
      <c r="BI53" s="1531"/>
      <c r="BJ53" s="1531"/>
      <c r="BK53" s="1531"/>
      <c r="BL53" s="1527"/>
      <c r="BM53" s="1527"/>
      <c r="BN53" s="1525"/>
      <c r="BO53" s="1525"/>
      <c r="BP53" s="1525"/>
      <c r="BQ53" s="1525"/>
      <c r="BR53" s="1525"/>
      <c r="BS53" s="1525"/>
      <c r="BT53" s="1525"/>
      <c r="BU53" s="1525"/>
      <c r="BV53" s="1525"/>
      <c r="BW53" s="1525"/>
      <c r="BX53" s="1525"/>
      <c r="BY53" s="1525"/>
      <c r="BZ53" s="1525"/>
      <c r="CA53" s="1525"/>
      <c r="CB53" s="1525"/>
      <c r="CC53" s="1525"/>
      <c r="CD53" s="1525"/>
      <c r="CE53" s="1525"/>
      <c r="CF53" s="1525"/>
      <c r="CG53" s="1525"/>
      <c r="CH53" s="1525"/>
      <c r="CI53" s="1525"/>
      <c r="CJ53" s="1525"/>
      <c r="CK53" s="1525"/>
      <c r="CL53" s="1525"/>
      <c r="CM53" s="1525"/>
      <c r="CN53" s="1525"/>
      <c r="CO53" s="1525"/>
      <c r="CP53" s="1525"/>
      <c r="CQ53" s="1525"/>
      <c r="CR53" s="1525"/>
      <c r="CS53" s="1525"/>
      <c r="CT53" s="1525"/>
      <c r="CU53" s="1525"/>
      <c r="CV53" s="1525"/>
      <c r="CW53" s="1525"/>
      <c r="CX53" s="1525"/>
      <c r="CY53" s="1525"/>
      <c r="CZ53" s="1525"/>
      <c r="DA53" s="1525"/>
      <c r="DB53" s="1525"/>
      <c r="DC53" s="1525"/>
      <c r="DD53" s="1525"/>
      <c r="DE53" s="1525"/>
      <c r="DF53" s="1525"/>
      <c r="DG53" s="1525"/>
      <c r="DH53" s="1525"/>
      <c r="DI53" s="1525"/>
      <c r="DJ53" s="1525"/>
      <c r="DK53" s="1525"/>
      <c r="DL53" s="1525"/>
      <c r="DM53" s="1525"/>
      <c r="DN53" s="1525"/>
      <c r="DO53" s="1525"/>
      <c r="DP53" s="1525"/>
      <c r="DQ53" s="1525"/>
      <c r="DR53" s="1525"/>
      <c r="DS53" s="1525"/>
      <c r="DT53" s="1525"/>
      <c r="DU53" s="1525"/>
      <c r="DV53" s="1525"/>
      <c r="DW53" s="1525"/>
      <c r="DX53" s="1525"/>
      <c r="DY53" s="1525"/>
      <c r="DZ53" s="1525"/>
      <c r="EA53" s="1525"/>
      <c r="EB53" s="1525"/>
      <c r="EC53" s="1525"/>
      <c r="ED53" s="1525"/>
      <c r="EE53" s="1525"/>
      <c r="EF53" s="1525"/>
      <c r="EG53" s="1525"/>
      <c r="EH53" s="1525"/>
      <c r="EI53" s="1523"/>
      <c r="EJ53" s="1528"/>
      <c r="EK53" s="1528"/>
      <c r="EL53" s="1528"/>
      <c r="EM53" s="1529"/>
      <c r="EN53" s="1529"/>
      <c r="EO53" s="1529"/>
      <c r="EP53" s="1530"/>
      <c r="EQ53" s="1530"/>
      <c r="ER53" s="1530"/>
      <c r="ES53" s="1530"/>
      <c r="ET53" s="1530"/>
      <c r="EU53" s="1530"/>
      <c r="EV53" s="1530"/>
      <c r="EW53" s="1530"/>
      <c r="EX53" s="1530"/>
      <c r="EY53" s="1530"/>
      <c r="EZ53" s="1530"/>
      <c r="FA53" s="1530"/>
      <c r="FB53" s="1530"/>
      <c r="FC53" s="1530"/>
      <c r="FD53" s="1528"/>
      <c r="FE53" s="1528"/>
      <c r="FF53" s="1528"/>
      <c r="FG53" s="1528"/>
      <c r="FH53" s="1528"/>
      <c r="FI53" s="1528"/>
      <c r="FJ53" s="1528"/>
      <c r="FK53" s="1528"/>
      <c r="FL53" s="1528"/>
      <c r="FM53" s="1528"/>
      <c r="FN53" s="1529"/>
      <c r="FO53" s="1529"/>
      <c r="FP53" s="1529"/>
      <c r="FQ53" s="1529"/>
      <c r="FR53" s="1529"/>
      <c r="FS53" s="1530"/>
      <c r="FT53" s="1530"/>
      <c r="FU53" s="1530"/>
      <c r="FV53" s="1530"/>
      <c r="FW53" s="1530"/>
      <c r="FX53" s="1530"/>
      <c r="FY53" s="1530"/>
      <c r="FZ53" s="1530"/>
      <c r="GA53" s="1530"/>
      <c r="GB53" s="1530"/>
      <c r="GC53" s="1530"/>
      <c r="GD53" s="1530"/>
      <c r="GE53" s="1530"/>
      <c r="GF53" s="1530"/>
      <c r="GG53" s="1531"/>
      <c r="GH53" s="1528"/>
      <c r="GI53" s="1531"/>
      <c r="GJ53" s="1531"/>
      <c r="GK53" s="1531"/>
      <c r="GL53" s="1531"/>
      <c r="GM53" s="1531"/>
      <c r="GN53" s="1531"/>
      <c r="GO53" s="1531"/>
      <c r="GP53" s="1531"/>
      <c r="GQ53" s="1531"/>
      <c r="GR53" s="1531"/>
      <c r="GS53" s="1531"/>
      <c r="GT53" s="1527"/>
      <c r="GU53" s="1527"/>
      <c r="GV53" s="1525"/>
      <c r="GW53" s="1523"/>
      <c r="GX53" s="1528"/>
      <c r="GY53" s="1528"/>
      <c r="GZ53" s="1528"/>
      <c r="HA53" s="1529"/>
      <c r="HB53" s="1529"/>
      <c r="HC53" s="1529"/>
      <c r="HD53" s="1530"/>
      <c r="HE53" s="1530"/>
      <c r="HF53" s="1530"/>
      <c r="HG53" s="1530"/>
      <c r="HH53" s="1530"/>
      <c r="HI53" s="1530"/>
      <c r="HJ53" s="1530"/>
      <c r="HK53" s="1530"/>
      <c r="HL53" s="1530"/>
      <c r="HM53" s="1530"/>
      <c r="HN53" s="1530"/>
      <c r="HO53" s="1530"/>
      <c r="HP53" s="1530"/>
      <c r="HQ53" s="1530"/>
      <c r="HR53" s="1528"/>
      <c r="HS53" s="1528"/>
      <c r="HT53" s="1528"/>
      <c r="HU53" s="1528"/>
      <c r="HV53" s="1528"/>
      <c r="HW53" s="1528"/>
      <c r="HX53" s="1528"/>
      <c r="HY53" s="1528"/>
      <c r="HZ53" s="1528"/>
      <c r="IA53" s="1528"/>
      <c r="IB53" s="1529"/>
      <c r="IC53" s="1529"/>
      <c r="ID53" s="1529"/>
      <c r="IE53" s="1529"/>
      <c r="IF53" s="1529"/>
      <c r="IG53" s="1530"/>
      <c r="IH53" s="1530"/>
      <c r="II53" s="1530"/>
      <c r="IJ53" s="1530"/>
      <c r="IK53" s="1530"/>
      <c r="IL53" s="1530"/>
      <c r="IM53" s="1530"/>
      <c r="IN53" s="1530"/>
      <c r="IO53" s="1530"/>
      <c r="IP53" s="1530"/>
      <c r="IQ53" s="1530"/>
      <c r="IR53" s="1530"/>
      <c r="IS53" s="1530"/>
      <c r="IT53" s="1530"/>
      <c r="IU53" s="1531"/>
      <c r="IV53" s="1528"/>
      <c r="IW53" s="1531"/>
      <c r="IX53" s="1531"/>
      <c r="IY53" s="1531"/>
      <c r="IZ53" s="1531"/>
      <c r="JA53" s="1531"/>
      <c r="JB53" s="1531"/>
      <c r="JC53" s="1531"/>
      <c r="JD53" s="1531"/>
      <c r="JE53" s="1531"/>
      <c r="JF53" s="1531"/>
      <c r="JG53" s="1531"/>
      <c r="JH53" s="1527"/>
      <c r="JI53" s="1527"/>
    </row>
    <row r="54" spans="1:269">
      <c r="A54" s="1523"/>
      <c r="B54" s="1523"/>
      <c r="C54" s="1532"/>
      <c r="D54" s="1532"/>
      <c r="E54" s="1533"/>
      <c r="F54" s="1533"/>
      <c r="G54" s="1533"/>
      <c r="H54" s="1534"/>
      <c r="I54" s="1534"/>
      <c r="J54" s="1534"/>
      <c r="K54" s="1534"/>
      <c r="L54" s="1534"/>
      <c r="M54" s="1534"/>
      <c r="N54" s="1534"/>
      <c r="O54" s="1534"/>
      <c r="P54" s="1534"/>
      <c r="Q54" s="1534"/>
      <c r="R54" s="1534"/>
      <c r="S54" s="1534"/>
      <c r="T54" s="1534"/>
      <c r="U54" s="1534"/>
      <c r="V54" s="1532"/>
      <c r="W54" s="1532"/>
      <c r="X54" s="1532"/>
      <c r="Y54" s="1532"/>
      <c r="Z54" s="1532"/>
      <c r="AA54" s="1532"/>
      <c r="AB54" s="1532"/>
      <c r="AC54" s="1532"/>
      <c r="AD54" s="1532"/>
      <c r="AE54" s="1532"/>
      <c r="AF54" s="1533"/>
      <c r="AG54" s="1533"/>
      <c r="AH54" s="1533"/>
      <c r="AI54" s="1533"/>
      <c r="AJ54" s="1533"/>
      <c r="AK54" s="1534"/>
      <c r="AL54" s="1534"/>
      <c r="AM54" s="1534"/>
      <c r="AN54" s="1534"/>
      <c r="AO54" s="1534"/>
      <c r="AP54" s="1534"/>
      <c r="AQ54" s="1534"/>
      <c r="AR54" s="1534"/>
      <c r="AS54" s="1534"/>
      <c r="AT54" s="1534"/>
      <c r="AU54" s="1534"/>
      <c r="AV54" s="1534"/>
      <c r="AW54" s="1534"/>
      <c r="AX54" s="1534"/>
      <c r="AY54" s="1535"/>
      <c r="AZ54" s="1532"/>
      <c r="BA54" s="1535"/>
      <c r="BB54" s="1535"/>
      <c r="BC54" s="1535"/>
      <c r="BD54" s="1535"/>
      <c r="BE54" s="1535"/>
      <c r="BF54" s="1535"/>
      <c r="BG54" s="1535"/>
      <c r="BH54" s="1535"/>
      <c r="BI54" s="1535"/>
      <c r="BJ54" s="1535"/>
      <c r="BK54" s="1535"/>
      <c r="BL54" s="1527"/>
      <c r="BM54" s="1527"/>
      <c r="BN54" s="1525"/>
      <c r="BO54" s="1525"/>
      <c r="BP54" s="1525"/>
      <c r="BQ54" s="1525"/>
      <c r="BR54" s="1525"/>
      <c r="BS54" s="1525"/>
      <c r="BT54" s="1525"/>
      <c r="BU54" s="1525"/>
      <c r="BV54" s="1525"/>
      <c r="BW54" s="1525"/>
      <c r="BX54" s="1525"/>
      <c r="BY54" s="1525"/>
      <c r="BZ54" s="1525"/>
      <c r="CA54" s="1525"/>
      <c r="CB54" s="1525"/>
      <c r="CC54" s="1525"/>
      <c r="CD54" s="1525"/>
      <c r="CE54" s="1525"/>
      <c r="CF54" s="1525"/>
      <c r="CG54" s="1525"/>
      <c r="CH54" s="1525"/>
      <c r="CI54" s="1525"/>
      <c r="CJ54" s="1525"/>
      <c r="CK54" s="1525"/>
      <c r="CL54" s="1525"/>
      <c r="CM54" s="1525"/>
      <c r="CN54" s="1525"/>
      <c r="CO54" s="1525"/>
      <c r="CP54" s="1525"/>
      <c r="CQ54" s="1525"/>
      <c r="CR54" s="1525"/>
      <c r="CS54" s="1525"/>
      <c r="CT54" s="1525"/>
      <c r="CU54" s="1525"/>
      <c r="CV54" s="1525"/>
      <c r="CW54" s="1525"/>
      <c r="CX54" s="1525"/>
      <c r="CY54" s="1525"/>
      <c r="CZ54" s="1525"/>
      <c r="DA54" s="1525"/>
      <c r="DB54" s="1525"/>
      <c r="DC54" s="1525"/>
      <c r="DD54" s="1525"/>
      <c r="DE54" s="1525"/>
      <c r="DF54" s="1525"/>
      <c r="DG54" s="1525"/>
      <c r="DH54" s="1525"/>
      <c r="DI54" s="1525"/>
      <c r="DJ54" s="1525"/>
      <c r="DK54" s="1525"/>
      <c r="DL54" s="1525"/>
      <c r="DM54" s="1525"/>
      <c r="DN54" s="1525"/>
      <c r="DO54" s="1525"/>
      <c r="DP54" s="1525"/>
      <c r="DQ54" s="1525"/>
      <c r="DR54" s="1525"/>
      <c r="DS54" s="1525"/>
      <c r="DT54" s="1525"/>
      <c r="DU54" s="1525"/>
      <c r="DV54" s="1525"/>
      <c r="DW54" s="1525"/>
      <c r="DX54" s="1525"/>
      <c r="DY54" s="1525"/>
      <c r="DZ54" s="1525"/>
      <c r="EA54" s="1525"/>
      <c r="EB54" s="1525"/>
      <c r="EC54" s="1525"/>
      <c r="ED54" s="1525"/>
      <c r="EE54" s="1525"/>
      <c r="EF54" s="1525"/>
      <c r="EG54" s="1525"/>
      <c r="EH54" s="1525"/>
      <c r="EI54" s="1523"/>
      <c r="EJ54" s="1532"/>
      <c r="EK54" s="1532"/>
      <c r="EL54" s="1532"/>
      <c r="EM54" s="1533"/>
      <c r="EN54" s="1533"/>
      <c r="EO54" s="1533"/>
      <c r="EP54" s="1534"/>
      <c r="EQ54" s="1534"/>
      <c r="ER54" s="1534"/>
      <c r="ES54" s="1534"/>
      <c r="ET54" s="1534"/>
      <c r="EU54" s="1534"/>
      <c r="EV54" s="1534"/>
      <c r="EW54" s="1534"/>
      <c r="EX54" s="1534"/>
      <c r="EY54" s="1534"/>
      <c r="EZ54" s="1534"/>
      <c r="FA54" s="1534"/>
      <c r="FB54" s="1534"/>
      <c r="FC54" s="1534"/>
      <c r="FD54" s="1532"/>
      <c r="FE54" s="1532"/>
      <c r="FF54" s="1532"/>
      <c r="FG54" s="1532"/>
      <c r="FH54" s="1532"/>
      <c r="FI54" s="1532"/>
      <c r="FJ54" s="1532"/>
      <c r="FK54" s="1532"/>
      <c r="FL54" s="1532"/>
      <c r="FM54" s="1532"/>
      <c r="FN54" s="1533"/>
      <c r="FO54" s="1533"/>
      <c r="FP54" s="1533"/>
      <c r="FQ54" s="1533"/>
      <c r="FR54" s="1533"/>
      <c r="FS54" s="1534"/>
      <c r="FT54" s="1534"/>
      <c r="FU54" s="1534"/>
      <c r="FV54" s="1534"/>
      <c r="FW54" s="1534"/>
      <c r="FX54" s="1534"/>
      <c r="FY54" s="1534"/>
      <c r="FZ54" s="1534"/>
      <c r="GA54" s="1534"/>
      <c r="GB54" s="1534"/>
      <c r="GC54" s="1534"/>
      <c r="GD54" s="1534"/>
      <c r="GE54" s="1534"/>
      <c r="GF54" s="1534"/>
      <c r="GG54" s="1535"/>
      <c r="GH54" s="1532"/>
      <c r="GI54" s="1535"/>
      <c r="GJ54" s="1535"/>
      <c r="GK54" s="1535"/>
      <c r="GL54" s="1535"/>
      <c r="GM54" s="1535"/>
      <c r="GN54" s="1535"/>
      <c r="GO54" s="1535"/>
      <c r="GP54" s="1535"/>
      <c r="GQ54" s="1535"/>
      <c r="GR54" s="1535"/>
      <c r="GS54" s="1535"/>
      <c r="GT54" s="1527"/>
      <c r="GU54" s="1527"/>
      <c r="GV54" s="1525"/>
      <c r="GW54" s="1523"/>
      <c r="GX54" s="1532"/>
      <c r="GY54" s="1532"/>
      <c r="GZ54" s="1532"/>
      <c r="HA54" s="1533"/>
      <c r="HB54" s="1533"/>
      <c r="HC54" s="1533"/>
      <c r="HD54" s="1534"/>
      <c r="HE54" s="1534"/>
      <c r="HF54" s="1534"/>
      <c r="HG54" s="1534"/>
      <c r="HH54" s="1534"/>
      <c r="HI54" s="1534"/>
      <c r="HJ54" s="1534"/>
      <c r="HK54" s="1534"/>
      <c r="HL54" s="1534"/>
      <c r="HM54" s="1534"/>
      <c r="HN54" s="1534"/>
      <c r="HO54" s="1534"/>
      <c r="HP54" s="1534"/>
      <c r="HQ54" s="1534"/>
      <c r="HR54" s="1532"/>
      <c r="HS54" s="1532"/>
      <c r="HT54" s="1532"/>
      <c r="HU54" s="1532"/>
      <c r="HV54" s="1532"/>
      <c r="HW54" s="1532"/>
      <c r="HX54" s="1532"/>
      <c r="HY54" s="1532"/>
      <c r="HZ54" s="1532"/>
      <c r="IA54" s="1532"/>
      <c r="IB54" s="1533"/>
      <c r="IC54" s="1533"/>
      <c r="ID54" s="1533"/>
      <c r="IE54" s="1533"/>
      <c r="IF54" s="1533"/>
      <c r="IG54" s="1534"/>
      <c r="IH54" s="1534"/>
      <c r="II54" s="1534"/>
      <c r="IJ54" s="1534"/>
      <c r="IK54" s="1534"/>
      <c r="IL54" s="1534"/>
      <c r="IM54" s="1534"/>
      <c r="IN54" s="1534"/>
      <c r="IO54" s="1534"/>
      <c r="IP54" s="1534"/>
      <c r="IQ54" s="1534"/>
      <c r="IR54" s="1534"/>
      <c r="IS54" s="1534"/>
      <c r="IT54" s="1534"/>
      <c r="IU54" s="1535"/>
      <c r="IV54" s="1532"/>
      <c r="IW54" s="1535"/>
      <c r="IX54" s="1535"/>
      <c r="IY54" s="1535"/>
      <c r="IZ54" s="1535"/>
      <c r="JA54" s="1535"/>
      <c r="JB54" s="1535"/>
      <c r="JC54" s="1535"/>
      <c r="JD54" s="1535"/>
      <c r="JE54" s="1535"/>
      <c r="JF54" s="1535"/>
      <c r="JG54" s="1535"/>
      <c r="JH54" s="1527"/>
      <c r="JI54" s="1527"/>
    </row>
    <row r="55" spans="1:269">
      <c r="A55" s="1523"/>
      <c r="B55" s="1523"/>
      <c r="C55" s="1532"/>
      <c r="D55" s="1532"/>
      <c r="E55" s="1533"/>
      <c r="F55" s="1533"/>
      <c r="G55" s="1533"/>
      <c r="H55" s="1534"/>
      <c r="I55" s="1534"/>
      <c r="J55" s="1534"/>
      <c r="K55" s="1534"/>
      <c r="L55" s="1534"/>
      <c r="M55" s="1534"/>
      <c r="N55" s="1534"/>
      <c r="O55" s="1534"/>
      <c r="P55" s="1534"/>
      <c r="Q55" s="1534"/>
      <c r="R55" s="1534"/>
      <c r="S55" s="1534"/>
      <c r="T55" s="1534"/>
      <c r="U55" s="1534"/>
      <c r="V55" s="1532"/>
      <c r="W55" s="1532"/>
      <c r="X55" s="1532"/>
      <c r="Y55" s="1532"/>
      <c r="Z55" s="1532"/>
      <c r="AA55" s="1532"/>
      <c r="AB55" s="1532"/>
      <c r="AC55" s="1532"/>
      <c r="AD55" s="1532"/>
      <c r="AE55" s="1532"/>
      <c r="AF55" s="1533"/>
      <c r="AG55" s="1533"/>
      <c r="AH55" s="1533"/>
      <c r="AI55" s="1533"/>
      <c r="AJ55" s="1533"/>
      <c r="AK55" s="1534"/>
      <c r="AL55" s="1534"/>
      <c r="AM55" s="1534"/>
      <c r="AN55" s="1534"/>
      <c r="AO55" s="1534"/>
      <c r="AP55" s="1534"/>
      <c r="AQ55" s="1534"/>
      <c r="AR55" s="1534"/>
      <c r="AS55" s="1534"/>
      <c r="AT55" s="1534"/>
      <c r="AU55" s="1534"/>
      <c r="AV55" s="1534"/>
      <c r="AW55" s="1534"/>
      <c r="AX55" s="1534"/>
      <c r="AY55" s="1535"/>
      <c r="AZ55" s="1532"/>
      <c r="BA55" s="1535"/>
      <c r="BB55" s="1535"/>
      <c r="BC55" s="1535"/>
      <c r="BD55" s="1535"/>
      <c r="BE55" s="1535"/>
      <c r="BF55" s="1535"/>
      <c r="BG55" s="1535"/>
      <c r="BH55" s="1535"/>
      <c r="BI55" s="1535"/>
      <c r="BJ55" s="1535"/>
      <c r="BK55" s="1535"/>
      <c r="BL55" s="1527"/>
      <c r="BM55" s="1527"/>
      <c r="BN55" s="1525"/>
      <c r="BO55" s="1525"/>
      <c r="BP55" s="1525"/>
      <c r="BQ55" s="1525"/>
      <c r="BR55" s="1525"/>
      <c r="BS55" s="1525"/>
      <c r="BT55" s="1525"/>
      <c r="BU55" s="1525"/>
      <c r="BV55" s="1525"/>
      <c r="BW55" s="1525"/>
      <c r="BX55" s="1525"/>
      <c r="BY55" s="1525"/>
      <c r="BZ55" s="1525"/>
      <c r="CA55" s="1525"/>
      <c r="CB55" s="1525"/>
      <c r="CC55" s="1525"/>
      <c r="CD55" s="1525"/>
      <c r="CE55" s="1525"/>
      <c r="CF55" s="1525"/>
      <c r="CG55" s="1525"/>
      <c r="CH55" s="1525"/>
      <c r="CI55" s="1525"/>
      <c r="CJ55" s="1525"/>
      <c r="CK55" s="1525"/>
      <c r="CL55" s="1525"/>
      <c r="CM55" s="1525"/>
      <c r="CN55" s="1525"/>
      <c r="CO55" s="1525"/>
      <c r="CP55" s="1525"/>
      <c r="CQ55" s="1525"/>
      <c r="CR55" s="1525"/>
      <c r="CS55" s="1525"/>
      <c r="CT55" s="1525"/>
      <c r="CU55" s="1525"/>
      <c r="CV55" s="1525"/>
      <c r="CW55" s="1525"/>
      <c r="CX55" s="1525"/>
      <c r="CY55" s="1525"/>
      <c r="CZ55" s="1525"/>
      <c r="DA55" s="1525"/>
      <c r="DB55" s="1525"/>
      <c r="DC55" s="1525"/>
      <c r="DD55" s="1525"/>
      <c r="DE55" s="1525"/>
      <c r="DF55" s="1525"/>
      <c r="DG55" s="1525"/>
      <c r="DH55" s="1525"/>
      <c r="DI55" s="1525"/>
      <c r="DJ55" s="1525"/>
      <c r="DK55" s="1525"/>
      <c r="DL55" s="1525"/>
      <c r="DM55" s="1525"/>
      <c r="DN55" s="1525"/>
      <c r="DO55" s="1525"/>
      <c r="DP55" s="1525"/>
      <c r="DQ55" s="1525"/>
      <c r="DR55" s="1525"/>
      <c r="DS55" s="1525"/>
      <c r="DT55" s="1525"/>
      <c r="DU55" s="1525"/>
      <c r="DV55" s="1525"/>
      <c r="DW55" s="1525"/>
      <c r="DX55" s="1525"/>
      <c r="DY55" s="1525"/>
      <c r="DZ55" s="1525"/>
      <c r="EA55" s="1525"/>
      <c r="EB55" s="1525"/>
      <c r="EC55" s="1525"/>
      <c r="ED55" s="1525"/>
      <c r="EE55" s="1525"/>
      <c r="EF55" s="1525"/>
      <c r="EG55" s="1525"/>
      <c r="EH55" s="1525"/>
      <c r="EI55" s="1523"/>
      <c r="EJ55" s="1532"/>
      <c r="EK55" s="1532"/>
      <c r="EL55" s="1532"/>
      <c r="EM55" s="1533"/>
      <c r="EN55" s="1533"/>
      <c r="EO55" s="1533"/>
      <c r="EP55" s="1534"/>
      <c r="EQ55" s="1534"/>
      <c r="ER55" s="1534"/>
      <c r="ES55" s="1534"/>
      <c r="ET55" s="1534"/>
      <c r="EU55" s="1534"/>
      <c r="EV55" s="1534"/>
      <c r="EW55" s="1534"/>
      <c r="EX55" s="1534"/>
      <c r="EY55" s="1534"/>
      <c r="EZ55" s="1534"/>
      <c r="FA55" s="1534"/>
      <c r="FB55" s="1534"/>
      <c r="FC55" s="1534"/>
      <c r="FD55" s="1532"/>
      <c r="FE55" s="1532"/>
      <c r="FF55" s="1532"/>
      <c r="FG55" s="1532"/>
      <c r="FH55" s="1532"/>
      <c r="FI55" s="1532"/>
      <c r="FJ55" s="1532"/>
      <c r="FK55" s="1532"/>
      <c r="FL55" s="1532"/>
      <c r="FM55" s="1532"/>
      <c r="FN55" s="1533"/>
      <c r="FO55" s="1533"/>
      <c r="FP55" s="1533"/>
      <c r="FQ55" s="1533"/>
      <c r="FR55" s="1533"/>
      <c r="FS55" s="1534"/>
      <c r="FT55" s="1534"/>
      <c r="FU55" s="1534"/>
      <c r="FV55" s="1534"/>
      <c r="FW55" s="1534"/>
      <c r="FX55" s="1534"/>
      <c r="FY55" s="1534"/>
      <c r="FZ55" s="1534"/>
      <c r="GA55" s="1534"/>
      <c r="GB55" s="1534"/>
      <c r="GC55" s="1534"/>
      <c r="GD55" s="1534"/>
      <c r="GE55" s="1534"/>
      <c r="GF55" s="1534"/>
      <c r="GG55" s="1535"/>
      <c r="GH55" s="1532"/>
      <c r="GI55" s="1535"/>
      <c r="GJ55" s="1535"/>
      <c r="GK55" s="1535"/>
      <c r="GL55" s="1535"/>
      <c r="GM55" s="1535"/>
      <c r="GN55" s="1535"/>
      <c r="GO55" s="1535"/>
      <c r="GP55" s="1535"/>
      <c r="GQ55" s="1535"/>
      <c r="GR55" s="1535"/>
      <c r="GS55" s="1535"/>
      <c r="GT55" s="1527"/>
      <c r="GU55" s="1527"/>
      <c r="GV55" s="1525"/>
      <c r="GW55" s="1523"/>
      <c r="GX55" s="1532"/>
      <c r="GY55" s="1532"/>
      <c r="GZ55" s="1532"/>
      <c r="HA55" s="1533"/>
      <c r="HB55" s="1533"/>
      <c r="HC55" s="1533"/>
      <c r="HD55" s="1534"/>
      <c r="HE55" s="1534"/>
      <c r="HF55" s="1534"/>
      <c r="HG55" s="1534"/>
      <c r="HH55" s="1534"/>
      <c r="HI55" s="1534"/>
      <c r="HJ55" s="1534"/>
      <c r="HK55" s="1534"/>
      <c r="HL55" s="1534"/>
      <c r="HM55" s="1534"/>
      <c r="HN55" s="1534"/>
      <c r="HO55" s="1534"/>
      <c r="HP55" s="1534"/>
      <c r="HQ55" s="1534"/>
      <c r="HR55" s="1532"/>
      <c r="HS55" s="1532"/>
      <c r="HT55" s="1532"/>
      <c r="HU55" s="1532"/>
      <c r="HV55" s="1532"/>
      <c r="HW55" s="1532"/>
      <c r="HX55" s="1532"/>
      <c r="HY55" s="1532"/>
      <c r="HZ55" s="1532"/>
      <c r="IA55" s="1532"/>
      <c r="IB55" s="1533"/>
      <c r="IC55" s="1533"/>
      <c r="ID55" s="1533"/>
      <c r="IE55" s="1533"/>
      <c r="IF55" s="1533"/>
      <c r="IG55" s="1534"/>
      <c r="IH55" s="1534"/>
      <c r="II55" s="1534"/>
      <c r="IJ55" s="1534"/>
      <c r="IK55" s="1534"/>
      <c r="IL55" s="1534"/>
      <c r="IM55" s="1534"/>
      <c r="IN55" s="1534"/>
      <c r="IO55" s="1534"/>
      <c r="IP55" s="1534"/>
      <c r="IQ55" s="1534"/>
      <c r="IR55" s="1534"/>
      <c r="IS55" s="1534"/>
      <c r="IT55" s="1534"/>
      <c r="IU55" s="1535"/>
      <c r="IV55" s="1532"/>
      <c r="IW55" s="1535"/>
      <c r="IX55" s="1535"/>
      <c r="IY55" s="1535"/>
      <c r="IZ55" s="1535"/>
      <c r="JA55" s="1535"/>
      <c r="JB55" s="1535"/>
      <c r="JC55" s="1535"/>
      <c r="JD55" s="1535"/>
      <c r="JE55" s="1535"/>
      <c r="JF55" s="1535"/>
      <c r="JG55" s="1535"/>
      <c r="JH55" s="1527"/>
      <c r="JI55" s="1527"/>
    </row>
    <row r="56" spans="1:269">
      <c r="A56" s="1523"/>
      <c r="B56" s="1523"/>
      <c r="C56" s="1532"/>
      <c r="D56" s="1532"/>
      <c r="E56" s="1533"/>
      <c r="F56" s="1533"/>
      <c r="G56" s="1533"/>
      <c r="H56" s="1534"/>
      <c r="I56" s="1534"/>
      <c r="J56" s="1534"/>
      <c r="K56" s="1534"/>
      <c r="L56" s="1534"/>
      <c r="M56" s="1534"/>
      <c r="N56" s="1534"/>
      <c r="O56" s="1534"/>
      <c r="P56" s="1534"/>
      <c r="Q56" s="1534"/>
      <c r="R56" s="1534"/>
      <c r="S56" s="1534"/>
      <c r="T56" s="1534"/>
      <c r="U56" s="1534"/>
      <c r="V56" s="1532"/>
      <c r="W56" s="1532"/>
      <c r="X56" s="1532"/>
      <c r="Y56" s="1532"/>
      <c r="Z56" s="1532"/>
      <c r="AA56" s="1532"/>
      <c r="AB56" s="1532"/>
      <c r="AC56" s="1532"/>
      <c r="AD56" s="1532"/>
      <c r="AE56" s="1532"/>
      <c r="AF56" s="1533"/>
      <c r="AG56" s="1533"/>
      <c r="AH56" s="1533"/>
      <c r="AI56" s="1533"/>
      <c r="AJ56" s="1533"/>
      <c r="AK56" s="1534"/>
      <c r="AL56" s="1534"/>
      <c r="AM56" s="1534"/>
      <c r="AN56" s="1534"/>
      <c r="AO56" s="1534"/>
      <c r="AP56" s="1534"/>
      <c r="AQ56" s="1534"/>
      <c r="AR56" s="1534"/>
      <c r="AS56" s="1534"/>
      <c r="AT56" s="1534"/>
      <c r="AU56" s="1534"/>
      <c r="AV56" s="1534"/>
      <c r="AW56" s="1534"/>
      <c r="AX56" s="1534"/>
      <c r="AY56" s="1535"/>
      <c r="AZ56" s="1532"/>
      <c r="BA56" s="1535"/>
      <c r="BB56" s="1535"/>
      <c r="BC56" s="1535"/>
      <c r="BD56" s="1535"/>
      <c r="BE56" s="1535"/>
      <c r="BF56" s="1535"/>
      <c r="BG56" s="1535"/>
      <c r="BH56" s="1535"/>
      <c r="BI56" s="1535"/>
      <c r="BJ56" s="1535"/>
      <c r="BK56" s="1535"/>
      <c r="BL56" s="1527"/>
      <c r="BM56" s="1527"/>
      <c r="BN56" s="1525"/>
      <c r="BO56" s="1525"/>
      <c r="BP56" s="1525"/>
      <c r="BQ56" s="1525"/>
      <c r="BR56" s="1525"/>
      <c r="BS56" s="1525"/>
      <c r="BT56" s="1525"/>
      <c r="BU56" s="1525"/>
      <c r="BV56" s="1525"/>
      <c r="BW56" s="1525"/>
      <c r="BX56" s="1525"/>
      <c r="BY56" s="1525"/>
      <c r="BZ56" s="1525"/>
      <c r="CA56" s="1525"/>
      <c r="CB56" s="1525"/>
      <c r="CC56" s="1525"/>
      <c r="CD56" s="1525"/>
      <c r="CE56" s="1525"/>
      <c r="CF56" s="1525"/>
      <c r="CG56" s="1525"/>
      <c r="CH56" s="1525"/>
      <c r="CI56" s="1525"/>
      <c r="CJ56" s="1525"/>
      <c r="CK56" s="1525"/>
      <c r="CL56" s="1525"/>
      <c r="CM56" s="1525"/>
      <c r="CN56" s="1525"/>
      <c r="CO56" s="1525"/>
      <c r="CP56" s="1525"/>
      <c r="CQ56" s="1525"/>
      <c r="CR56" s="1525"/>
      <c r="CS56" s="1525"/>
      <c r="CT56" s="1525"/>
      <c r="CU56" s="1525"/>
      <c r="CV56" s="1525"/>
      <c r="CW56" s="1525"/>
      <c r="CX56" s="1525"/>
      <c r="CY56" s="1525"/>
      <c r="CZ56" s="1525"/>
      <c r="DA56" s="1525"/>
      <c r="DB56" s="1525"/>
      <c r="DC56" s="1525"/>
      <c r="DD56" s="1525"/>
      <c r="DE56" s="1525"/>
      <c r="DF56" s="1525"/>
      <c r="DG56" s="1525"/>
      <c r="DH56" s="1525"/>
      <c r="DI56" s="1525"/>
      <c r="DJ56" s="1525"/>
      <c r="DK56" s="1525"/>
      <c r="DL56" s="1525"/>
      <c r="DM56" s="1525"/>
      <c r="DN56" s="1525"/>
      <c r="DO56" s="1525"/>
      <c r="DP56" s="1525"/>
      <c r="DQ56" s="1525"/>
      <c r="DR56" s="1525"/>
      <c r="DS56" s="1525"/>
      <c r="DT56" s="1525"/>
      <c r="DU56" s="1525"/>
      <c r="DV56" s="1525"/>
      <c r="DW56" s="1525"/>
      <c r="DX56" s="1525"/>
      <c r="DY56" s="1525"/>
      <c r="DZ56" s="1525"/>
      <c r="EA56" s="1525"/>
      <c r="EB56" s="1525"/>
      <c r="EC56" s="1525"/>
      <c r="ED56" s="1525"/>
      <c r="EE56" s="1525"/>
      <c r="EF56" s="1525"/>
      <c r="EG56" s="1525"/>
      <c r="EH56" s="1525"/>
      <c r="EI56" s="1523"/>
      <c r="EJ56" s="1532"/>
      <c r="EK56" s="1532"/>
      <c r="EL56" s="1532"/>
      <c r="EM56" s="1533"/>
      <c r="EN56" s="1533"/>
      <c r="EO56" s="1533"/>
      <c r="EP56" s="1534"/>
      <c r="EQ56" s="1534"/>
      <c r="ER56" s="1534"/>
      <c r="ES56" s="1534"/>
      <c r="ET56" s="1534"/>
      <c r="EU56" s="1534"/>
      <c r="EV56" s="1534"/>
      <c r="EW56" s="1534"/>
      <c r="EX56" s="1534"/>
      <c r="EY56" s="1534"/>
      <c r="EZ56" s="1534"/>
      <c r="FA56" s="1534"/>
      <c r="FB56" s="1534"/>
      <c r="FC56" s="1534"/>
      <c r="FD56" s="1532"/>
      <c r="FE56" s="1532"/>
      <c r="FF56" s="1532"/>
      <c r="FG56" s="1532"/>
      <c r="FH56" s="1532"/>
      <c r="FI56" s="1532"/>
      <c r="FJ56" s="1532"/>
      <c r="FK56" s="1532"/>
      <c r="FL56" s="1532"/>
      <c r="FM56" s="1532"/>
      <c r="FN56" s="1533"/>
      <c r="FO56" s="1533"/>
      <c r="FP56" s="1533"/>
      <c r="FQ56" s="1533"/>
      <c r="FR56" s="1533"/>
      <c r="FS56" s="1534"/>
      <c r="FT56" s="1534"/>
      <c r="FU56" s="1534"/>
      <c r="FV56" s="1534"/>
      <c r="FW56" s="1534"/>
      <c r="FX56" s="1534"/>
      <c r="FY56" s="1534"/>
      <c r="FZ56" s="1534"/>
      <c r="GA56" s="1534"/>
      <c r="GB56" s="1534"/>
      <c r="GC56" s="1534"/>
      <c r="GD56" s="1534"/>
      <c r="GE56" s="1534"/>
      <c r="GF56" s="1534"/>
      <c r="GG56" s="1535"/>
      <c r="GH56" s="1532"/>
      <c r="GI56" s="1535"/>
      <c r="GJ56" s="1535"/>
      <c r="GK56" s="1535"/>
      <c r="GL56" s="1535"/>
      <c r="GM56" s="1535"/>
      <c r="GN56" s="1535"/>
      <c r="GO56" s="1535"/>
      <c r="GP56" s="1535"/>
      <c r="GQ56" s="1535"/>
      <c r="GR56" s="1535"/>
      <c r="GS56" s="1535"/>
      <c r="GT56" s="1527"/>
      <c r="GU56" s="1527"/>
      <c r="GV56" s="1525"/>
      <c r="GW56" s="1523"/>
      <c r="GX56" s="1532"/>
      <c r="GY56" s="1532"/>
      <c r="GZ56" s="1532"/>
      <c r="HA56" s="1533"/>
      <c r="HB56" s="1533"/>
      <c r="HC56" s="1533"/>
      <c r="HD56" s="1534"/>
      <c r="HE56" s="1534"/>
      <c r="HF56" s="1534"/>
      <c r="HG56" s="1534"/>
      <c r="HH56" s="1534"/>
      <c r="HI56" s="1534"/>
      <c r="HJ56" s="1534"/>
      <c r="HK56" s="1534"/>
      <c r="HL56" s="1534"/>
      <c r="HM56" s="1534"/>
      <c r="HN56" s="1534"/>
      <c r="HO56" s="1534"/>
      <c r="HP56" s="1534"/>
      <c r="HQ56" s="1534"/>
      <c r="HR56" s="1532"/>
      <c r="HS56" s="1532"/>
      <c r="HT56" s="1532"/>
      <c r="HU56" s="1532"/>
      <c r="HV56" s="1532"/>
      <c r="HW56" s="1532"/>
      <c r="HX56" s="1532"/>
      <c r="HY56" s="1532"/>
      <c r="HZ56" s="1532"/>
      <c r="IA56" s="1532"/>
      <c r="IB56" s="1533"/>
      <c r="IC56" s="1533"/>
      <c r="ID56" s="1533"/>
      <c r="IE56" s="1533"/>
      <c r="IF56" s="1533"/>
      <c r="IG56" s="1534"/>
      <c r="IH56" s="1534"/>
      <c r="II56" s="1534"/>
      <c r="IJ56" s="1534"/>
      <c r="IK56" s="1534"/>
      <c r="IL56" s="1534"/>
      <c r="IM56" s="1534"/>
      <c r="IN56" s="1534"/>
      <c r="IO56" s="1534"/>
      <c r="IP56" s="1534"/>
      <c r="IQ56" s="1534"/>
      <c r="IR56" s="1534"/>
      <c r="IS56" s="1534"/>
      <c r="IT56" s="1534"/>
      <c r="IU56" s="1535"/>
      <c r="IV56" s="1532"/>
      <c r="IW56" s="1535"/>
      <c r="IX56" s="1535"/>
      <c r="IY56" s="1535"/>
      <c r="IZ56" s="1535"/>
      <c r="JA56" s="1535"/>
      <c r="JB56" s="1535"/>
      <c r="JC56" s="1535"/>
      <c r="JD56" s="1535"/>
      <c r="JE56" s="1535"/>
      <c r="JF56" s="1535"/>
      <c r="JG56" s="1535"/>
      <c r="JH56" s="1527"/>
      <c r="JI56" s="1527"/>
    </row>
    <row r="57" spans="1:269" ht="34.799999999999997" customHeight="1">
      <c r="A57" s="1523"/>
      <c r="B57" s="1523"/>
      <c r="C57" s="1523"/>
      <c r="D57" s="1523"/>
      <c r="E57" s="1525"/>
      <c r="F57" s="1525"/>
      <c r="G57" s="1525"/>
      <c r="H57" s="1526"/>
      <c r="I57" s="1526"/>
      <c r="J57" s="1526"/>
      <c r="K57" s="1526"/>
      <c r="L57" s="1526"/>
      <c r="M57" s="1526"/>
      <c r="N57" s="1526"/>
      <c r="O57" s="1526"/>
      <c r="P57" s="1526"/>
      <c r="Q57" s="1526"/>
      <c r="R57" s="1526"/>
      <c r="S57" s="1526"/>
      <c r="T57" s="1526"/>
      <c r="U57" s="1526"/>
      <c r="V57" s="1523"/>
      <c r="W57" s="1523"/>
      <c r="X57" s="1523"/>
      <c r="Y57" s="1523"/>
      <c r="Z57" s="1523"/>
      <c r="AA57" s="1523"/>
      <c r="AB57" s="1523"/>
      <c r="AC57" s="1523"/>
      <c r="AD57" s="1523"/>
      <c r="AE57" s="1523"/>
      <c r="AF57" s="1525"/>
      <c r="AG57" s="1525"/>
      <c r="AH57" s="1525"/>
      <c r="AI57" s="1525"/>
      <c r="AJ57" s="1525"/>
      <c r="AK57" s="1526"/>
      <c r="AL57" s="1526"/>
      <c r="AM57" s="1526"/>
      <c r="AN57" s="1526"/>
      <c r="AO57" s="1526"/>
      <c r="AP57" s="1526"/>
      <c r="AQ57" s="1526"/>
      <c r="AR57" s="1526"/>
      <c r="AS57" s="1526"/>
      <c r="AT57" s="1526"/>
      <c r="AU57" s="1526"/>
      <c r="AV57" s="1526"/>
      <c r="AW57" s="1526"/>
      <c r="AX57" s="1526"/>
      <c r="AY57" s="1527"/>
      <c r="AZ57" s="1523"/>
      <c r="BA57" s="1527"/>
      <c r="BB57" s="1527"/>
      <c r="BC57" s="1527"/>
      <c r="BD57" s="1527"/>
      <c r="BE57" s="1527"/>
      <c r="BF57" s="1527"/>
      <c r="BG57" s="1527"/>
      <c r="BH57" s="1527"/>
      <c r="BI57" s="1527"/>
      <c r="BJ57" s="1527"/>
      <c r="BK57" s="1527"/>
      <c r="BL57" s="1527"/>
      <c r="BM57" s="1527"/>
      <c r="BN57" s="1525"/>
      <c r="BO57" s="1525"/>
      <c r="BP57" s="1525"/>
      <c r="BQ57" s="1525"/>
      <c r="BR57" s="1525"/>
      <c r="BS57" s="1525"/>
      <c r="BT57" s="1525"/>
      <c r="BU57" s="1525"/>
      <c r="BV57" s="1525"/>
      <c r="BW57" s="1525"/>
      <c r="BX57" s="1525"/>
      <c r="BY57" s="1525"/>
      <c r="BZ57" s="1525"/>
      <c r="CA57" s="1525"/>
      <c r="CB57" s="1525"/>
      <c r="CC57" s="1525"/>
      <c r="CD57" s="1525"/>
      <c r="CE57" s="1525"/>
      <c r="CF57" s="1525"/>
      <c r="CG57" s="1525"/>
      <c r="CH57" s="1525"/>
      <c r="CI57" s="1525"/>
      <c r="CJ57" s="1525"/>
      <c r="CK57" s="1525"/>
      <c r="CL57" s="1525"/>
      <c r="CM57" s="1525"/>
      <c r="CN57" s="1525"/>
      <c r="CO57" s="1525"/>
      <c r="CP57" s="1525"/>
      <c r="CQ57" s="1525"/>
      <c r="CR57" s="1525"/>
      <c r="CS57" s="1525"/>
      <c r="CT57" s="1525"/>
      <c r="CU57" s="1525"/>
      <c r="CV57" s="1525"/>
      <c r="CW57" s="1525"/>
      <c r="CX57" s="1525"/>
      <c r="CY57" s="1525"/>
      <c r="CZ57" s="1525"/>
      <c r="DA57" s="1525"/>
      <c r="DB57" s="1525"/>
      <c r="DC57" s="1525"/>
      <c r="DD57" s="1525"/>
      <c r="DE57" s="1525"/>
      <c r="DF57" s="1525"/>
      <c r="DG57" s="1525"/>
      <c r="DH57" s="1525"/>
      <c r="DI57" s="1525"/>
      <c r="DJ57" s="1525"/>
      <c r="DK57" s="1525"/>
      <c r="DL57" s="1525"/>
      <c r="DM57" s="1525"/>
      <c r="DN57" s="1525"/>
      <c r="DO57" s="1525"/>
      <c r="DP57" s="1525"/>
      <c r="DQ57" s="1525"/>
      <c r="DR57" s="1525"/>
      <c r="DS57" s="1525"/>
      <c r="DT57" s="1525"/>
      <c r="DU57" s="1525"/>
      <c r="DV57" s="1525"/>
      <c r="DW57" s="1525"/>
      <c r="DX57" s="1525"/>
      <c r="DY57" s="1525"/>
      <c r="DZ57" s="1525"/>
      <c r="EA57" s="1525"/>
      <c r="EB57" s="1525"/>
      <c r="EC57" s="1525"/>
      <c r="ED57" s="1525"/>
      <c r="EE57" s="1525"/>
      <c r="EF57" s="1525"/>
      <c r="EG57" s="1525"/>
      <c r="EH57" s="1525"/>
      <c r="EI57" s="1523"/>
      <c r="EJ57" s="1523"/>
      <c r="EK57" s="1523"/>
      <c r="EL57" s="1523"/>
      <c r="EM57" s="1525"/>
      <c r="EN57" s="1525"/>
      <c r="EO57" s="1525"/>
      <c r="EP57" s="1526"/>
      <c r="EQ57" s="1526"/>
      <c r="ER57" s="1526"/>
      <c r="ES57" s="1526"/>
      <c r="ET57" s="1526"/>
      <c r="EU57" s="1526"/>
      <c r="EV57" s="1526"/>
      <c r="EW57" s="1526"/>
      <c r="EX57" s="1526"/>
      <c r="EY57" s="1526"/>
      <c r="EZ57" s="1526"/>
      <c r="FA57" s="1526"/>
      <c r="FB57" s="1526"/>
      <c r="FC57" s="1526"/>
      <c r="FD57" s="1523"/>
      <c r="FE57" s="1523"/>
      <c r="FF57" s="1523"/>
      <c r="FG57" s="1523"/>
      <c r="FH57" s="1523"/>
      <c r="FI57" s="1523"/>
      <c r="FJ57" s="1523"/>
      <c r="FK57" s="1523"/>
      <c r="FL57" s="1523"/>
      <c r="FM57" s="1523"/>
      <c r="FN57" s="1525"/>
      <c r="FO57" s="1525"/>
      <c r="FP57" s="1525"/>
      <c r="FQ57" s="1525"/>
      <c r="FR57" s="1525"/>
      <c r="FS57" s="1526"/>
      <c r="FT57" s="1526"/>
      <c r="FU57" s="1526"/>
      <c r="FV57" s="1526"/>
      <c r="FW57" s="1526"/>
      <c r="FX57" s="1526"/>
      <c r="FY57" s="1526"/>
      <c r="FZ57" s="1526"/>
      <c r="GA57" s="1526"/>
      <c r="GB57" s="1526"/>
      <c r="GC57" s="1526"/>
      <c r="GD57" s="1526"/>
      <c r="GE57" s="1526"/>
      <c r="GF57" s="1526"/>
      <c r="GG57" s="1527"/>
      <c r="GH57" s="1523"/>
      <c r="GI57" s="1527"/>
      <c r="GJ57" s="1527"/>
      <c r="GK57" s="1527"/>
      <c r="GL57" s="1527"/>
      <c r="GM57" s="1527"/>
      <c r="GN57" s="1527"/>
      <c r="GO57" s="1527"/>
      <c r="GP57" s="1527"/>
      <c r="GQ57" s="1527"/>
      <c r="GR57" s="1527"/>
      <c r="GS57" s="1527"/>
      <c r="GT57" s="1527"/>
      <c r="GU57" s="1527"/>
      <c r="GV57" s="1525"/>
      <c r="GW57" s="1523"/>
      <c r="GX57" s="1523"/>
      <c r="GY57" s="1523"/>
      <c r="GZ57" s="1523"/>
      <c r="HA57" s="1525"/>
      <c r="HB57" s="1525"/>
      <c r="HC57" s="1525"/>
      <c r="HD57" s="1526"/>
      <c r="HE57" s="1526"/>
      <c r="HF57" s="1526"/>
      <c r="HG57" s="1526"/>
      <c r="HH57" s="1526"/>
      <c r="HI57" s="1526"/>
      <c r="HJ57" s="1526"/>
      <c r="HK57" s="1526"/>
      <c r="HL57" s="1526"/>
      <c r="HM57" s="1526"/>
      <c r="HN57" s="1526"/>
      <c r="HO57" s="1526"/>
      <c r="HP57" s="1526"/>
      <c r="HQ57" s="1526"/>
      <c r="HR57" s="1523"/>
      <c r="HS57" s="1523"/>
      <c r="HT57" s="1523"/>
      <c r="HU57" s="1523"/>
      <c r="HV57" s="1523"/>
      <c r="HW57" s="1523"/>
      <c r="HX57" s="1523"/>
      <c r="HY57" s="1523"/>
      <c r="HZ57" s="1523"/>
      <c r="IA57" s="1523"/>
      <c r="IB57" s="1525"/>
      <c r="IC57" s="1525"/>
      <c r="ID57" s="1525"/>
      <c r="IE57" s="1525"/>
      <c r="IF57" s="1525"/>
      <c r="IG57" s="1526"/>
      <c r="IH57" s="1526"/>
      <c r="II57" s="1526"/>
      <c r="IJ57" s="1526"/>
      <c r="IK57" s="1526"/>
      <c r="IL57" s="1526"/>
      <c r="IM57" s="1526"/>
      <c r="IN57" s="1526"/>
      <c r="IO57" s="1526"/>
      <c r="IP57" s="1526"/>
      <c r="IQ57" s="1526"/>
      <c r="IR57" s="1526"/>
      <c r="IS57" s="1526"/>
      <c r="IT57" s="1526"/>
      <c r="IU57" s="1527"/>
      <c r="IV57" s="1523"/>
      <c r="IW57" s="1527"/>
      <c r="IX57" s="1527"/>
      <c r="IY57" s="1527"/>
      <c r="IZ57" s="1527"/>
      <c r="JA57" s="1527"/>
      <c r="JB57" s="1527"/>
      <c r="JC57" s="1527"/>
      <c r="JD57" s="1527"/>
      <c r="JE57" s="1527"/>
      <c r="JF57" s="1527"/>
      <c r="JG57" s="1527"/>
      <c r="JH57" s="1527"/>
      <c r="JI57" s="1527"/>
    </row>
    <row r="58" spans="1:269">
      <c r="A58" s="1523"/>
      <c r="B58" s="1523"/>
      <c r="C58" s="1524" t="s">
        <v>612</v>
      </c>
      <c r="D58" s="1524"/>
      <c r="E58" s="1524"/>
      <c r="F58" s="1524"/>
      <c r="G58" s="1524"/>
      <c r="H58" s="1524"/>
      <c r="I58" s="1524"/>
      <c r="J58" s="1524"/>
      <c r="K58" s="1524"/>
      <c r="L58" s="1524"/>
      <c r="M58" s="1524"/>
      <c r="N58" s="1524"/>
      <c r="O58" s="1524"/>
      <c r="P58" s="1524"/>
      <c r="Q58" s="1524"/>
      <c r="R58" s="1524"/>
      <c r="S58" s="1524"/>
      <c r="T58" s="1524"/>
      <c r="U58" s="1524"/>
      <c r="V58" s="1524"/>
      <c r="W58" s="1524"/>
      <c r="X58" s="1524"/>
      <c r="Y58" s="1523"/>
      <c r="Z58" s="1523"/>
      <c r="AA58" s="1523"/>
      <c r="AB58" s="1523"/>
      <c r="AC58" s="1523"/>
      <c r="AD58" s="1523"/>
      <c r="AE58" s="1523"/>
      <c r="AF58" s="1525"/>
      <c r="AG58" s="1525"/>
      <c r="AH58" s="1525"/>
      <c r="AI58" s="1525"/>
      <c r="AJ58" s="1525"/>
      <c r="AK58" s="1526"/>
      <c r="AL58" s="1526"/>
      <c r="AM58" s="1526"/>
      <c r="AN58" s="1526"/>
      <c r="AO58" s="1526"/>
      <c r="AP58" s="1526"/>
      <c r="AQ58" s="1526"/>
      <c r="AR58" s="1526"/>
      <c r="AS58" s="1526"/>
      <c r="AT58" s="1526"/>
      <c r="AU58" s="1526"/>
      <c r="AV58" s="1526"/>
      <c r="AW58" s="1526"/>
      <c r="AX58" s="1526"/>
      <c r="AY58" s="1527"/>
      <c r="AZ58" s="1523"/>
      <c r="BA58" s="1527"/>
      <c r="BB58" s="1527"/>
      <c r="BC58" s="1527"/>
      <c r="BD58" s="1527"/>
      <c r="BE58" s="1527"/>
      <c r="BF58" s="1527"/>
      <c r="BG58" s="1527"/>
      <c r="BH58" s="1527"/>
      <c r="BI58" s="1527"/>
      <c r="BJ58" s="1527"/>
      <c r="BK58" s="1527"/>
      <c r="BL58" s="1527"/>
      <c r="BM58" s="1527"/>
      <c r="BN58" s="1525"/>
      <c r="BO58" s="1525"/>
      <c r="BP58" s="1525"/>
      <c r="BQ58" s="1525"/>
      <c r="BR58" s="1525"/>
      <c r="BS58" s="1525"/>
      <c r="BT58" s="1525"/>
      <c r="BU58" s="1525"/>
      <c r="BV58" s="1525"/>
      <c r="BW58" s="1525"/>
      <c r="BX58" s="1525"/>
      <c r="BY58" s="1525"/>
      <c r="BZ58" s="1525"/>
      <c r="CA58" s="1525"/>
      <c r="CB58" s="1525"/>
      <c r="CC58" s="1525"/>
      <c r="CD58" s="1525"/>
      <c r="CE58" s="1525"/>
      <c r="CF58" s="1525"/>
      <c r="CG58" s="1525"/>
      <c r="CH58" s="1525"/>
      <c r="CI58" s="1525"/>
      <c r="CJ58" s="1525"/>
      <c r="CK58" s="1525"/>
      <c r="CL58" s="1525"/>
      <c r="CM58" s="1525"/>
      <c r="CN58" s="1525"/>
      <c r="CO58" s="1525"/>
      <c r="CP58" s="1525"/>
      <c r="CQ58" s="1525"/>
      <c r="CR58" s="1525"/>
      <c r="CS58" s="1525"/>
      <c r="CT58" s="1525"/>
      <c r="CU58" s="1525"/>
      <c r="CV58" s="1525"/>
      <c r="CW58" s="1525"/>
      <c r="CX58" s="1525"/>
      <c r="CY58" s="1525"/>
      <c r="CZ58" s="1525"/>
      <c r="DA58" s="1525"/>
      <c r="DB58" s="1525"/>
      <c r="DC58" s="1525"/>
      <c r="DD58" s="1525"/>
      <c r="DE58" s="1525"/>
      <c r="DF58" s="1525"/>
      <c r="DG58" s="1525"/>
      <c r="DH58" s="1525"/>
      <c r="DI58" s="1525"/>
      <c r="DJ58" s="1525"/>
      <c r="DK58" s="1525"/>
      <c r="DL58" s="1525"/>
      <c r="DM58" s="1525"/>
      <c r="DN58" s="1525"/>
      <c r="DO58" s="1525"/>
      <c r="DP58" s="1525"/>
      <c r="DQ58" s="1525"/>
      <c r="DR58" s="1525"/>
      <c r="DS58" s="1525"/>
      <c r="DT58" s="1525"/>
      <c r="DU58" s="1525"/>
      <c r="DV58" s="1525"/>
      <c r="DW58" s="1525"/>
      <c r="DX58" s="1525"/>
      <c r="DY58" s="1525"/>
      <c r="DZ58" s="1525"/>
      <c r="EA58" s="1525"/>
      <c r="EB58" s="1525"/>
      <c r="EC58" s="1525"/>
      <c r="ED58" s="1525"/>
      <c r="EE58" s="1525"/>
      <c r="EF58" s="1525"/>
      <c r="EG58" s="1525"/>
      <c r="EH58" s="1525"/>
      <c r="EI58" s="1523"/>
      <c r="EJ58" s="1524" t="s">
        <v>612</v>
      </c>
      <c r="EK58" s="1524"/>
      <c r="EL58" s="1524"/>
      <c r="EM58" s="1524"/>
      <c r="EN58" s="1524"/>
      <c r="EO58" s="1524"/>
      <c r="EP58" s="1524"/>
      <c r="EQ58" s="1524"/>
      <c r="ER58" s="1524"/>
      <c r="ES58" s="1524"/>
      <c r="ET58" s="1524"/>
      <c r="EU58" s="1524"/>
      <c r="EV58" s="1524"/>
      <c r="EW58" s="1524"/>
      <c r="EX58" s="1524"/>
      <c r="EY58" s="1524"/>
      <c r="EZ58" s="1524"/>
      <c r="FA58" s="1524"/>
      <c r="FB58" s="1524"/>
      <c r="FC58" s="1524"/>
      <c r="FD58" s="1524"/>
      <c r="FE58" s="1524"/>
      <c r="FF58" s="1523"/>
      <c r="FG58" s="1523"/>
      <c r="FH58" s="1523"/>
      <c r="FI58" s="1523"/>
      <c r="FJ58" s="1523"/>
      <c r="FK58" s="1523"/>
      <c r="FL58" s="1523"/>
      <c r="FM58" s="1525"/>
      <c r="FN58" s="1525"/>
      <c r="FO58" s="1525"/>
      <c r="FP58" s="1525"/>
      <c r="FQ58" s="1525"/>
      <c r="FR58" s="1526"/>
      <c r="FS58" s="1526"/>
      <c r="FT58" s="1526"/>
      <c r="FU58" s="1526"/>
      <c r="FV58" s="1526"/>
      <c r="FW58" s="1526"/>
      <c r="FX58" s="1526"/>
      <c r="FY58" s="1526"/>
      <c r="FZ58" s="1526"/>
      <c r="GA58" s="1526"/>
      <c r="GB58" s="1526"/>
      <c r="GC58" s="1526"/>
      <c r="GD58" s="1526"/>
      <c r="GE58" s="1526"/>
      <c r="GF58" s="1527"/>
      <c r="GG58" s="1523"/>
      <c r="GH58" s="1527"/>
      <c r="GI58" s="1527"/>
      <c r="GJ58" s="1527"/>
      <c r="GK58" s="1527"/>
      <c r="GL58" s="1527"/>
      <c r="GM58" s="1527"/>
      <c r="GN58" s="1527"/>
      <c r="GO58" s="1527"/>
      <c r="GP58" s="1527"/>
      <c r="GQ58" s="1527"/>
      <c r="GR58" s="1527"/>
      <c r="GS58" s="1527"/>
      <c r="GT58" s="1527"/>
      <c r="GU58" s="1527"/>
      <c r="GV58" s="1525"/>
      <c r="GW58" s="1523"/>
      <c r="GX58" s="1524" t="s">
        <v>612</v>
      </c>
      <c r="GY58" s="1524"/>
      <c r="GZ58" s="1524"/>
      <c r="HA58" s="1524"/>
      <c r="HB58" s="1524"/>
      <c r="HC58" s="1524"/>
      <c r="HD58" s="1524"/>
      <c r="HE58" s="1524"/>
      <c r="HF58" s="1524"/>
      <c r="HG58" s="1524"/>
      <c r="HH58" s="1524"/>
      <c r="HI58" s="1524"/>
      <c r="HJ58" s="1524"/>
      <c r="HK58" s="1524"/>
      <c r="HL58" s="1524"/>
      <c r="HM58" s="1524"/>
      <c r="HN58" s="1524"/>
      <c r="HO58" s="1524"/>
      <c r="HP58" s="1524"/>
      <c r="HQ58" s="1524"/>
      <c r="HR58" s="1524"/>
      <c r="HS58" s="1524"/>
      <c r="HT58" s="1523"/>
      <c r="HU58" s="1523"/>
      <c r="HV58" s="1523"/>
      <c r="HW58" s="1523"/>
      <c r="HX58" s="1523"/>
      <c r="HY58" s="1523"/>
      <c r="HZ58" s="1523"/>
      <c r="IA58" s="1525"/>
      <c r="IB58" s="1525"/>
      <c r="IC58" s="1525"/>
      <c r="ID58" s="1525"/>
      <c r="IE58" s="1525"/>
      <c r="IF58" s="1526"/>
      <c r="IG58" s="1526"/>
      <c r="IH58" s="1526"/>
      <c r="II58" s="1526"/>
      <c r="IJ58" s="1526"/>
      <c r="IK58" s="1526"/>
      <c r="IL58" s="1526"/>
      <c r="IM58" s="1526"/>
      <c r="IN58" s="1526"/>
      <c r="IO58" s="1526"/>
      <c r="IP58" s="1526"/>
      <c r="IQ58" s="1526"/>
      <c r="IR58" s="1526"/>
      <c r="IS58" s="1526"/>
      <c r="IT58" s="1527"/>
      <c r="IU58" s="1523"/>
      <c r="IV58" s="1527"/>
      <c r="IW58" s="1527"/>
      <c r="IX58" s="1527"/>
      <c r="IY58" s="1527"/>
      <c r="IZ58" s="1527"/>
      <c r="JA58" s="1527"/>
      <c r="JB58" s="1527"/>
      <c r="JC58" s="1527"/>
      <c r="JD58" s="1527"/>
      <c r="JE58" s="1527"/>
      <c r="JF58" s="1527"/>
      <c r="JG58" s="1527"/>
      <c r="JH58" s="1527"/>
      <c r="JI58" s="1527"/>
    </row>
    <row r="59" spans="1:269">
      <c r="A59" s="1523"/>
      <c r="B59" s="1523"/>
      <c r="C59" s="1528"/>
      <c r="D59" s="1528"/>
      <c r="E59" s="1529"/>
      <c r="F59" s="1529"/>
      <c r="G59" s="1529"/>
      <c r="H59" s="1530"/>
      <c r="I59" s="1530"/>
      <c r="J59" s="1530"/>
      <c r="K59" s="1530"/>
      <c r="L59" s="1530"/>
      <c r="M59" s="1530"/>
      <c r="N59" s="1530"/>
      <c r="O59" s="1530"/>
      <c r="P59" s="1530"/>
      <c r="Q59" s="1530"/>
      <c r="R59" s="1530"/>
      <c r="S59" s="1530"/>
      <c r="T59" s="1530"/>
      <c r="U59" s="1530"/>
      <c r="V59" s="1528"/>
      <c r="W59" s="1528"/>
      <c r="X59" s="1528"/>
      <c r="Y59" s="1528"/>
      <c r="Z59" s="1528"/>
      <c r="AA59" s="1528"/>
      <c r="AB59" s="1528"/>
      <c r="AC59" s="1528"/>
      <c r="AD59" s="1528"/>
      <c r="AE59" s="1528"/>
      <c r="AF59" s="1529"/>
      <c r="AG59" s="1529"/>
      <c r="AH59" s="1529"/>
      <c r="AI59" s="1529"/>
      <c r="AJ59" s="1529"/>
      <c r="AK59" s="1530"/>
      <c r="AL59" s="1530"/>
      <c r="AM59" s="1530"/>
      <c r="AN59" s="1530"/>
      <c r="AO59" s="1530"/>
      <c r="AP59" s="1530"/>
      <c r="AQ59" s="1530"/>
      <c r="AR59" s="1530"/>
      <c r="AS59" s="1530"/>
      <c r="AT59" s="1530"/>
      <c r="AU59" s="1530"/>
      <c r="AV59" s="1530"/>
      <c r="AW59" s="1530"/>
      <c r="AX59" s="1530"/>
      <c r="AY59" s="1531"/>
      <c r="AZ59" s="1528"/>
      <c r="BA59" s="1531"/>
      <c r="BB59" s="1531"/>
      <c r="BC59" s="1531"/>
      <c r="BD59" s="1531"/>
      <c r="BE59" s="1531"/>
      <c r="BF59" s="1531"/>
      <c r="BG59" s="1531"/>
      <c r="BH59" s="1531"/>
      <c r="BI59" s="1531"/>
      <c r="BJ59" s="1531"/>
      <c r="BK59" s="1531"/>
      <c r="BL59" s="1527"/>
      <c r="BM59" s="1527"/>
      <c r="BN59" s="1525"/>
      <c r="BO59" s="1525"/>
      <c r="BP59" s="1525"/>
      <c r="BQ59" s="1525"/>
      <c r="BR59" s="1525"/>
      <c r="BS59" s="1525"/>
      <c r="BT59" s="1525"/>
      <c r="BU59" s="1525"/>
      <c r="BV59" s="1525"/>
      <c r="BW59" s="1525"/>
      <c r="BX59" s="1525"/>
      <c r="BY59" s="1525"/>
      <c r="BZ59" s="1525"/>
      <c r="CA59" s="1525"/>
      <c r="CB59" s="1525"/>
      <c r="CC59" s="1525"/>
      <c r="CD59" s="1525"/>
      <c r="CE59" s="1525"/>
      <c r="CF59" s="1525"/>
      <c r="CG59" s="1525"/>
      <c r="CH59" s="1525"/>
      <c r="CI59" s="1525"/>
      <c r="CJ59" s="1525"/>
      <c r="CK59" s="1525"/>
      <c r="CL59" s="1525"/>
      <c r="CM59" s="1525"/>
      <c r="CN59" s="1525"/>
      <c r="CO59" s="1525"/>
      <c r="CP59" s="1525"/>
      <c r="CQ59" s="1525"/>
      <c r="CR59" s="1525"/>
      <c r="CS59" s="1525"/>
      <c r="CT59" s="1525"/>
      <c r="CU59" s="1525"/>
      <c r="CV59" s="1525"/>
      <c r="CW59" s="1525"/>
      <c r="CX59" s="1525"/>
      <c r="CY59" s="1525"/>
      <c r="CZ59" s="1525"/>
      <c r="DA59" s="1525"/>
      <c r="DB59" s="1525"/>
      <c r="DC59" s="1525"/>
      <c r="DD59" s="1525"/>
      <c r="DE59" s="1525"/>
      <c r="DF59" s="1525"/>
      <c r="DG59" s="1525"/>
      <c r="DH59" s="1525"/>
      <c r="DI59" s="1525"/>
      <c r="DJ59" s="1525"/>
      <c r="DK59" s="1525"/>
      <c r="DL59" s="1525"/>
      <c r="DM59" s="1525"/>
      <c r="DN59" s="1525"/>
      <c r="DO59" s="1525"/>
      <c r="DP59" s="1525"/>
      <c r="DQ59" s="1525"/>
      <c r="DR59" s="1525"/>
      <c r="DS59" s="1525"/>
      <c r="DT59" s="1525"/>
      <c r="DU59" s="1525"/>
      <c r="DV59" s="1525"/>
      <c r="DW59" s="1525"/>
      <c r="DX59" s="1525"/>
      <c r="DY59" s="1525"/>
      <c r="DZ59" s="1525"/>
      <c r="EA59" s="1525"/>
      <c r="EB59" s="1525"/>
      <c r="EC59" s="1525"/>
      <c r="ED59" s="1525"/>
      <c r="EE59" s="1525"/>
      <c r="EF59" s="1525"/>
      <c r="EG59" s="1525"/>
      <c r="EH59" s="1525"/>
      <c r="EI59" s="1523"/>
      <c r="EJ59" s="1528"/>
      <c r="EK59" s="1528"/>
      <c r="EL59" s="1529"/>
      <c r="EM59" s="1529"/>
      <c r="EN59" s="1529"/>
      <c r="EO59" s="1530"/>
      <c r="EP59" s="1530"/>
      <c r="EQ59" s="1530"/>
      <c r="ER59" s="1530"/>
      <c r="ES59" s="1530"/>
      <c r="ET59" s="1530"/>
      <c r="EU59" s="1530"/>
      <c r="EV59" s="1530"/>
      <c r="EW59" s="1530"/>
      <c r="EX59" s="1530"/>
      <c r="EY59" s="1530"/>
      <c r="EZ59" s="1530"/>
      <c r="FA59" s="1530"/>
      <c r="FB59" s="1530"/>
      <c r="FC59" s="1528"/>
      <c r="FD59" s="1528"/>
      <c r="FE59" s="1528"/>
      <c r="FF59" s="1528"/>
      <c r="FG59" s="1528"/>
      <c r="FH59" s="1528"/>
      <c r="FI59" s="1528"/>
      <c r="FJ59" s="1528"/>
      <c r="FK59" s="1528"/>
      <c r="FL59" s="1528"/>
      <c r="FM59" s="1529"/>
      <c r="FN59" s="1529"/>
      <c r="FO59" s="1529"/>
      <c r="FP59" s="1529"/>
      <c r="FQ59" s="1529"/>
      <c r="FR59" s="1530"/>
      <c r="FS59" s="1530"/>
      <c r="FT59" s="1530"/>
      <c r="FU59" s="1530"/>
      <c r="FV59" s="1530"/>
      <c r="FW59" s="1530"/>
      <c r="FX59" s="1530"/>
      <c r="FY59" s="1530"/>
      <c r="FZ59" s="1530"/>
      <c r="GA59" s="1530"/>
      <c r="GB59" s="1530"/>
      <c r="GC59" s="1530"/>
      <c r="GD59" s="1530"/>
      <c r="GE59" s="1530"/>
      <c r="GF59" s="1531"/>
      <c r="GG59" s="1528"/>
      <c r="GH59" s="1531"/>
      <c r="GI59" s="1531"/>
      <c r="GJ59" s="1531"/>
      <c r="GK59" s="1531"/>
      <c r="GL59" s="1531"/>
      <c r="GM59" s="1531"/>
      <c r="GN59" s="1531"/>
      <c r="GO59" s="1531"/>
      <c r="GP59" s="1531"/>
      <c r="GQ59" s="1531"/>
      <c r="GR59" s="1531"/>
      <c r="GS59" s="1527"/>
      <c r="GT59" s="1527"/>
      <c r="GU59" s="1527"/>
      <c r="GV59" s="1525"/>
      <c r="GW59" s="1523"/>
      <c r="GX59" s="1528"/>
      <c r="GY59" s="1528"/>
      <c r="GZ59" s="1529"/>
      <c r="HA59" s="1529"/>
      <c r="HB59" s="1529"/>
      <c r="HC59" s="1530"/>
      <c r="HD59" s="1530"/>
      <c r="HE59" s="1530"/>
      <c r="HF59" s="1530"/>
      <c r="HG59" s="1530"/>
      <c r="HH59" s="1530"/>
      <c r="HI59" s="1530"/>
      <c r="HJ59" s="1530"/>
      <c r="HK59" s="1530"/>
      <c r="HL59" s="1530"/>
      <c r="HM59" s="1530"/>
      <c r="HN59" s="1530"/>
      <c r="HO59" s="1530"/>
      <c r="HP59" s="1530"/>
      <c r="HQ59" s="1528"/>
      <c r="HR59" s="1528"/>
      <c r="HS59" s="1528"/>
      <c r="HT59" s="1528"/>
      <c r="HU59" s="1528"/>
      <c r="HV59" s="1528"/>
      <c r="HW59" s="1528"/>
      <c r="HX59" s="1528"/>
      <c r="HY59" s="1528"/>
      <c r="HZ59" s="1528"/>
      <c r="IA59" s="1529"/>
      <c r="IB59" s="1529"/>
      <c r="IC59" s="1529"/>
      <c r="ID59" s="1529"/>
      <c r="IE59" s="1529"/>
      <c r="IF59" s="1530"/>
      <c r="IG59" s="1530"/>
      <c r="IH59" s="1530"/>
      <c r="II59" s="1530"/>
      <c r="IJ59" s="1530"/>
      <c r="IK59" s="1530"/>
      <c r="IL59" s="1530"/>
      <c r="IM59" s="1530"/>
      <c r="IN59" s="1530"/>
      <c r="IO59" s="1530"/>
      <c r="IP59" s="1530"/>
      <c r="IQ59" s="1530"/>
      <c r="IR59" s="1530"/>
      <c r="IS59" s="1530"/>
      <c r="IT59" s="1531"/>
      <c r="IU59" s="1528"/>
      <c r="IV59" s="1531"/>
      <c r="IW59" s="1531"/>
      <c r="IX59" s="1531"/>
      <c r="IY59" s="1531"/>
      <c r="IZ59" s="1531"/>
      <c r="JA59" s="1531"/>
      <c r="JB59" s="1531"/>
      <c r="JC59" s="1531"/>
      <c r="JD59" s="1531"/>
      <c r="JE59" s="1531"/>
      <c r="JF59" s="1531"/>
      <c r="JG59" s="1527"/>
      <c r="JH59" s="1527"/>
      <c r="JI59" s="1527"/>
    </row>
    <row r="60" spans="1:269">
      <c r="A60" s="1523"/>
      <c r="B60" s="1523"/>
      <c r="C60" s="1528"/>
      <c r="D60" s="1528"/>
      <c r="E60" s="1529"/>
      <c r="F60" s="1529"/>
      <c r="G60" s="1529"/>
      <c r="H60" s="1530"/>
      <c r="I60" s="1530"/>
      <c r="J60" s="1530"/>
      <c r="K60" s="1530"/>
      <c r="L60" s="1530"/>
      <c r="M60" s="1530"/>
      <c r="N60" s="1530"/>
      <c r="O60" s="1530"/>
      <c r="P60" s="1530"/>
      <c r="Q60" s="1530"/>
      <c r="R60" s="1530"/>
      <c r="S60" s="1530"/>
      <c r="T60" s="1530"/>
      <c r="U60" s="1530"/>
      <c r="V60" s="1528"/>
      <c r="W60" s="1528"/>
      <c r="X60" s="1528"/>
      <c r="Y60" s="1528"/>
      <c r="Z60" s="1528"/>
      <c r="AA60" s="1528"/>
      <c r="AB60" s="1528"/>
      <c r="AC60" s="1528"/>
      <c r="AD60" s="1528"/>
      <c r="AE60" s="1528"/>
      <c r="AF60" s="1529"/>
      <c r="AG60" s="1529"/>
      <c r="AH60" s="1529"/>
      <c r="AI60" s="1529"/>
      <c r="AJ60" s="1529"/>
      <c r="AK60" s="1530"/>
      <c r="AL60" s="1530"/>
      <c r="AM60" s="1530"/>
      <c r="AN60" s="1530"/>
      <c r="AO60" s="1530"/>
      <c r="AP60" s="1530"/>
      <c r="AQ60" s="1530"/>
      <c r="AR60" s="1530"/>
      <c r="AS60" s="1530"/>
      <c r="AT60" s="1530"/>
      <c r="AU60" s="1530"/>
      <c r="AV60" s="1530"/>
      <c r="AW60" s="1530"/>
      <c r="AX60" s="1530"/>
      <c r="AY60" s="1531"/>
      <c r="AZ60" s="1528"/>
      <c r="BA60" s="1531"/>
      <c r="BB60" s="1531"/>
      <c r="BC60" s="1531"/>
      <c r="BD60" s="1531"/>
      <c r="BE60" s="1531"/>
      <c r="BF60" s="1531"/>
      <c r="BG60" s="1531"/>
      <c r="BH60" s="1531"/>
      <c r="BI60" s="1531"/>
      <c r="BJ60" s="1531"/>
      <c r="BK60" s="1531"/>
      <c r="BL60" s="1527"/>
      <c r="BM60" s="1527"/>
      <c r="BN60" s="1525"/>
      <c r="BO60" s="1525"/>
      <c r="BP60" s="1525"/>
      <c r="BQ60" s="1525"/>
      <c r="BR60" s="1525"/>
      <c r="BS60" s="1525"/>
      <c r="BT60" s="1525"/>
      <c r="BU60" s="1525"/>
      <c r="BV60" s="1525"/>
      <c r="BW60" s="1525"/>
      <c r="BX60" s="1525"/>
      <c r="BY60" s="1525"/>
      <c r="BZ60" s="1525"/>
      <c r="CA60" s="1525"/>
      <c r="CB60" s="1525"/>
      <c r="CC60" s="1525"/>
      <c r="CD60" s="1525"/>
      <c r="CE60" s="1525"/>
      <c r="CF60" s="1525"/>
      <c r="CG60" s="1525"/>
      <c r="CH60" s="1525"/>
      <c r="CI60" s="1525"/>
      <c r="CJ60" s="1525"/>
      <c r="CK60" s="1525"/>
      <c r="CL60" s="1525"/>
      <c r="CM60" s="1525"/>
      <c r="CN60" s="1525"/>
      <c r="CO60" s="1525"/>
      <c r="CP60" s="1525"/>
      <c r="CQ60" s="1525"/>
      <c r="CR60" s="1525"/>
      <c r="CS60" s="1525"/>
      <c r="CT60" s="1525"/>
      <c r="CU60" s="1525"/>
      <c r="CV60" s="1525"/>
      <c r="CW60" s="1525"/>
      <c r="CX60" s="1525"/>
      <c r="CY60" s="1525"/>
      <c r="CZ60" s="1525"/>
      <c r="DA60" s="1525"/>
      <c r="DB60" s="1525"/>
      <c r="DC60" s="1525"/>
      <c r="DD60" s="1525"/>
      <c r="DE60" s="1525"/>
      <c r="DF60" s="1525"/>
      <c r="DG60" s="1525"/>
      <c r="DH60" s="1525"/>
      <c r="DI60" s="1525"/>
      <c r="DJ60" s="1525"/>
      <c r="DK60" s="1525"/>
      <c r="DL60" s="1525"/>
      <c r="DM60" s="1525"/>
      <c r="DN60" s="1525"/>
      <c r="DO60" s="1525"/>
      <c r="DP60" s="1525"/>
      <c r="DQ60" s="1525"/>
      <c r="DR60" s="1525"/>
      <c r="DS60" s="1525"/>
      <c r="DT60" s="1525"/>
      <c r="DU60" s="1525"/>
      <c r="DV60" s="1525"/>
      <c r="DW60" s="1525"/>
      <c r="DX60" s="1525"/>
      <c r="DY60" s="1525"/>
      <c r="DZ60" s="1525"/>
      <c r="EA60" s="1525"/>
      <c r="EB60" s="1525"/>
      <c r="EC60" s="1525"/>
      <c r="ED60" s="1525"/>
      <c r="EE60" s="1525"/>
      <c r="EF60" s="1525"/>
      <c r="EG60" s="1525"/>
      <c r="EH60" s="1525"/>
      <c r="EI60" s="1523"/>
      <c r="EJ60" s="1528"/>
      <c r="EK60" s="1528"/>
      <c r="EL60" s="1529"/>
      <c r="EM60" s="1529"/>
      <c r="EN60" s="1529"/>
      <c r="EO60" s="1530"/>
      <c r="EP60" s="1530"/>
      <c r="EQ60" s="1530"/>
      <c r="ER60" s="1530"/>
      <c r="ES60" s="1530"/>
      <c r="ET60" s="1530"/>
      <c r="EU60" s="1530"/>
      <c r="EV60" s="1530"/>
      <c r="EW60" s="1530"/>
      <c r="EX60" s="1530"/>
      <c r="EY60" s="1530"/>
      <c r="EZ60" s="1530"/>
      <c r="FA60" s="1530"/>
      <c r="FB60" s="1530"/>
      <c r="FC60" s="1528"/>
      <c r="FD60" s="1528"/>
      <c r="FE60" s="1528"/>
      <c r="FF60" s="1528"/>
      <c r="FG60" s="1528"/>
      <c r="FH60" s="1528"/>
      <c r="FI60" s="1528"/>
      <c r="FJ60" s="1528"/>
      <c r="FK60" s="1528"/>
      <c r="FL60" s="1528"/>
      <c r="FM60" s="1529"/>
      <c r="FN60" s="1529"/>
      <c r="FO60" s="1529"/>
      <c r="FP60" s="1529"/>
      <c r="FQ60" s="1529"/>
      <c r="FR60" s="1530"/>
      <c r="FS60" s="1530"/>
      <c r="FT60" s="1530"/>
      <c r="FU60" s="1530"/>
      <c r="FV60" s="1530"/>
      <c r="FW60" s="1530"/>
      <c r="FX60" s="1530"/>
      <c r="FY60" s="1530"/>
      <c r="FZ60" s="1530"/>
      <c r="GA60" s="1530"/>
      <c r="GB60" s="1530"/>
      <c r="GC60" s="1530"/>
      <c r="GD60" s="1530"/>
      <c r="GE60" s="1530"/>
      <c r="GF60" s="1531"/>
      <c r="GG60" s="1528"/>
      <c r="GH60" s="1531"/>
      <c r="GI60" s="1531"/>
      <c r="GJ60" s="1531"/>
      <c r="GK60" s="1531"/>
      <c r="GL60" s="1531"/>
      <c r="GM60" s="1531"/>
      <c r="GN60" s="1531"/>
      <c r="GO60" s="1531"/>
      <c r="GP60" s="1531"/>
      <c r="GQ60" s="1531"/>
      <c r="GR60" s="1531"/>
      <c r="GS60" s="1527"/>
      <c r="GT60" s="1527"/>
      <c r="GU60" s="1527"/>
      <c r="GV60" s="1525"/>
      <c r="GW60" s="1523"/>
      <c r="GX60" s="1528"/>
      <c r="GY60" s="1528"/>
      <c r="GZ60" s="1529"/>
      <c r="HA60" s="1529"/>
      <c r="HB60" s="1529"/>
      <c r="HC60" s="1530"/>
      <c r="HD60" s="1530"/>
      <c r="HE60" s="1530"/>
      <c r="HF60" s="1530"/>
      <c r="HG60" s="1530"/>
      <c r="HH60" s="1530"/>
      <c r="HI60" s="1530"/>
      <c r="HJ60" s="1530"/>
      <c r="HK60" s="1530"/>
      <c r="HL60" s="1530"/>
      <c r="HM60" s="1530"/>
      <c r="HN60" s="1530"/>
      <c r="HO60" s="1530"/>
      <c r="HP60" s="1530"/>
      <c r="HQ60" s="1528"/>
      <c r="HR60" s="1528"/>
      <c r="HS60" s="1528"/>
      <c r="HT60" s="1528"/>
      <c r="HU60" s="1528"/>
      <c r="HV60" s="1528"/>
      <c r="HW60" s="1528"/>
      <c r="HX60" s="1528"/>
      <c r="HY60" s="1528"/>
      <c r="HZ60" s="1528"/>
      <c r="IA60" s="1529"/>
      <c r="IB60" s="1529"/>
      <c r="IC60" s="1529"/>
      <c r="ID60" s="1529"/>
      <c r="IE60" s="1529"/>
      <c r="IF60" s="1530"/>
      <c r="IG60" s="1530"/>
      <c r="IH60" s="1530"/>
      <c r="II60" s="1530"/>
      <c r="IJ60" s="1530"/>
      <c r="IK60" s="1530"/>
      <c r="IL60" s="1530"/>
      <c r="IM60" s="1530"/>
      <c r="IN60" s="1530"/>
      <c r="IO60" s="1530"/>
      <c r="IP60" s="1530"/>
      <c r="IQ60" s="1530"/>
      <c r="IR60" s="1530"/>
      <c r="IS60" s="1530"/>
      <c r="IT60" s="1531"/>
      <c r="IU60" s="1528"/>
      <c r="IV60" s="1531"/>
      <c r="IW60" s="1531"/>
      <c r="IX60" s="1531"/>
      <c r="IY60" s="1531"/>
      <c r="IZ60" s="1531"/>
      <c r="JA60" s="1531"/>
      <c r="JB60" s="1531"/>
      <c r="JC60" s="1531"/>
      <c r="JD60" s="1531"/>
      <c r="JE60" s="1531"/>
      <c r="JF60" s="1531"/>
      <c r="JG60" s="1527"/>
      <c r="JH60" s="1527"/>
      <c r="JI60" s="1527"/>
    </row>
    <row r="61" spans="1:269" ht="24" customHeight="1">
      <c r="A61" s="1523"/>
      <c r="B61" s="1523"/>
      <c r="C61" s="1532"/>
      <c r="D61" s="1532"/>
      <c r="E61" s="1533"/>
      <c r="F61" s="1533"/>
      <c r="G61" s="1533"/>
      <c r="H61" s="1534"/>
      <c r="I61" s="1534"/>
      <c r="J61" s="1534"/>
      <c r="K61" s="1534"/>
      <c r="L61" s="1534"/>
      <c r="M61" s="1534"/>
      <c r="N61" s="1534"/>
      <c r="O61" s="1534"/>
      <c r="P61" s="1534"/>
      <c r="Q61" s="1534"/>
      <c r="R61" s="1534"/>
      <c r="S61" s="1534"/>
      <c r="T61" s="1534"/>
      <c r="U61" s="1534"/>
      <c r="V61" s="1532"/>
      <c r="W61" s="1532"/>
      <c r="X61" s="1532"/>
      <c r="Y61" s="1532"/>
      <c r="Z61" s="1532"/>
      <c r="AA61" s="1532"/>
      <c r="AB61" s="1532"/>
      <c r="AC61" s="1532"/>
      <c r="AD61" s="1532"/>
      <c r="AE61" s="1532"/>
      <c r="AF61" s="1533"/>
      <c r="AG61" s="1533"/>
      <c r="AH61" s="1533"/>
      <c r="AI61" s="1533"/>
      <c r="AJ61" s="1533"/>
      <c r="AK61" s="1534"/>
      <c r="AL61" s="1534"/>
      <c r="AM61" s="1534"/>
      <c r="AN61" s="1534"/>
      <c r="AO61" s="1534"/>
      <c r="AP61" s="1534"/>
      <c r="AQ61" s="1534"/>
      <c r="AR61" s="1534"/>
      <c r="AS61" s="1534"/>
      <c r="AT61" s="1534"/>
      <c r="AU61" s="1534"/>
      <c r="AV61" s="1534"/>
      <c r="AW61" s="1534"/>
      <c r="AX61" s="1534"/>
      <c r="AY61" s="1535"/>
      <c r="AZ61" s="1532"/>
      <c r="BA61" s="1535"/>
      <c r="BB61" s="1535"/>
      <c r="BC61" s="1535"/>
      <c r="BD61" s="1535"/>
      <c r="BE61" s="1535"/>
      <c r="BF61" s="1535"/>
      <c r="BG61" s="1535"/>
      <c r="BH61" s="1535"/>
      <c r="BI61" s="1535"/>
      <c r="BJ61" s="1535"/>
      <c r="BK61" s="1535"/>
      <c r="BL61" s="1527"/>
      <c r="BM61" s="1527"/>
      <c r="BN61" s="1525"/>
      <c r="BO61" s="1525"/>
      <c r="BP61" s="1525"/>
      <c r="BQ61" s="1525"/>
      <c r="BR61" s="1525"/>
      <c r="BS61" s="1525"/>
      <c r="BT61" s="1525"/>
      <c r="BU61" s="1525"/>
      <c r="BV61" s="1525"/>
      <c r="BW61" s="1525"/>
      <c r="BX61" s="1525"/>
      <c r="BY61" s="1525"/>
      <c r="BZ61" s="1525"/>
      <c r="CA61" s="1525"/>
      <c r="CB61" s="1525"/>
      <c r="CC61" s="1525"/>
      <c r="CD61" s="1525"/>
      <c r="CE61" s="1525"/>
      <c r="CF61" s="1525"/>
      <c r="CG61" s="1525"/>
      <c r="CH61" s="1525"/>
      <c r="CI61" s="1525"/>
      <c r="CJ61" s="1525"/>
      <c r="CK61" s="1525"/>
      <c r="CL61" s="1525"/>
      <c r="CM61" s="1525"/>
      <c r="CN61" s="1525"/>
      <c r="CO61" s="1525"/>
      <c r="CP61" s="1525"/>
      <c r="CQ61" s="1525"/>
      <c r="CR61" s="1525"/>
      <c r="CS61" s="1525"/>
      <c r="CT61" s="1525"/>
      <c r="CU61" s="1525"/>
      <c r="CV61" s="1525"/>
      <c r="CW61" s="1525"/>
      <c r="CX61" s="1525"/>
      <c r="CY61" s="1525"/>
      <c r="CZ61" s="1525"/>
      <c r="DA61" s="1525"/>
      <c r="DB61" s="1525"/>
      <c r="DC61" s="1525"/>
      <c r="DD61" s="1525"/>
      <c r="DE61" s="1525"/>
      <c r="DF61" s="1525"/>
      <c r="DG61" s="1525"/>
      <c r="DH61" s="1525"/>
      <c r="DI61" s="1525"/>
      <c r="DJ61" s="1525"/>
      <c r="DK61" s="1525"/>
      <c r="DL61" s="1525"/>
      <c r="DM61" s="1525"/>
      <c r="DN61" s="1525"/>
      <c r="DO61" s="1525"/>
      <c r="DP61" s="1525"/>
      <c r="DQ61" s="1525"/>
      <c r="DR61" s="1525"/>
      <c r="DS61" s="1525"/>
      <c r="DT61" s="1525"/>
      <c r="DU61" s="1525"/>
      <c r="DV61" s="1525"/>
      <c r="DW61" s="1525"/>
      <c r="DX61" s="1525"/>
      <c r="DY61" s="1525"/>
      <c r="DZ61" s="1525"/>
      <c r="EA61" s="1525"/>
      <c r="EB61" s="1525"/>
      <c r="EC61" s="1525"/>
      <c r="ED61" s="1525"/>
      <c r="EE61" s="1525"/>
      <c r="EF61" s="1525"/>
      <c r="EG61" s="1525"/>
      <c r="EH61" s="1525"/>
      <c r="EI61" s="1523"/>
      <c r="EJ61" s="1532"/>
      <c r="EK61" s="1532"/>
      <c r="EL61" s="1533"/>
      <c r="EM61" s="1533"/>
      <c r="EN61" s="1533"/>
      <c r="EO61" s="1534"/>
      <c r="EP61" s="1534"/>
      <c r="EQ61" s="1534"/>
      <c r="ER61" s="1534"/>
      <c r="ES61" s="1534"/>
      <c r="ET61" s="1534"/>
      <c r="EU61" s="1534"/>
      <c r="EV61" s="1534"/>
      <c r="EW61" s="1534"/>
      <c r="EX61" s="1534"/>
      <c r="EY61" s="1534"/>
      <c r="EZ61" s="1534"/>
      <c r="FA61" s="1534"/>
      <c r="FB61" s="1534"/>
      <c r="FC61" s="1532"/>
      <c r="FD61" s="1532"/>
      <c r="FE61" s="1532"/>
      <c r="FF61" s="1532"/>
      <c r="FG61" s="1532"/>
      <c r="FH61" s="1532"/>
      <c r="FI61" s="1532"/>
      <c r="FJ61" s="1532"/>
      <c r="FK61" s="1532"/>
      <c r="FL61" s="1532"/>
      <c r="FM61" s="1533"/>
      <c r="FN61" s="1533"/>
      <c r="FO61" s="1533"/>
      <c r="FP61" s="1533"/>
      <c r="FQ61" s="1533"/>
      <c r="FR61" s="1534"/>
      <c r="FS61" s="1534"/>
      <c r="FT61" s="1534"/>
      <c r="FU61" s="1534"/>
      <c r="FV61" s="1534"/>
      <c r="FW61" s="1534"/>
      <c r="FX61" s="1534"/>
      <c r="FY61" s="1534"/>
      <c r="FZ61" s="1534"/>
      <c r="GA61" s="1534"/>
      <c r="GB61" s="1534"/>
      <c r="GC61" s="1534"/>
      <c r="GD61" s="1534"/>
      <c r="GE61" s="1534"/>
      <c r="GF61" s="1535"/>
      <c r="GG61" s="1532"/>
      <c r="GH61" s="1535"/>
      <c r="GI61" s="1535"/>
      <c r="GJ61" s="1535"/>
      <c r="GK61" s="1535"/>
      <c r="GL61" s="1535"/>
      <c r="GM61" s="1535"/>
      <c r="GN61" s="1535"/>
      <c r="GO61" s="1535"/>
      <c r="GP61" s="1535"/>
      <c r="GQ61" s="1535"/>
      <c r="GR61" s="1535"/>
      <c r="GS61" s="1527"/>
      <c r="GT61" s="1527"/>
      <c r="GU61" s="1527"/>
      <c r="GV61" s="1525"/>
      <c r="GW61" s="1523"/>
      <c r="GX61" s="1532"/>
      <c r="GY61" s="1532"/>
      <c r="GZ61" s="1533"/>
      <c r="HA61" s="1533"/>
      <c r="HB61" s="1533"/>
      <c r="HC61" s="1534"/>
      <c r="HD61" s="1534"/>
      <c r="HE61" s="1534"/>
      <c r="HF61" s="1534"/>
      <c r="HG61" s="1534"/>
      <c r="HH61" s="1534"/>
      <c r="HI61" s="1534"/>
      <c r="HJ61" s="1534"/>
      <c r="HK61" s="1534"/>
      <c r="HL61" s="1534"/>
      <c r="HM61" s="1534"/>
      <c r="HN61" s="1534"/>
      <c r="HO61" s="1534"/>
      <c r="HP61" s="1534"/>
      <c r="HQ61" s="1532"/>
      <c r="HR61" s="1532"/>
      <c r="HS61" s="1532"/>
      <c r="HT61" s="1532"/>
      <c r="HU61" s="1532"/>
      <c r="HV61" s="1532"/>
      <c r="HW61" s="1532"/>
      <c r="HX61" s="1532"/>
      <c r="HY61" s="1532"/>
      <c r="HZ61" s="1532"/>
      <c r="IA61" s="1533"/>
      <c r="IB61" s="1533"/>
      <c r="IC61" s="1533"/>
      <c r="ID61" s="1533"/>
      <c r="IE61" s="1533"/>
      <c r="IF61" s="1534"/>
      <c r="IG61" s="1534"/>
      <c r="IH61" s="1534"/>
      <c r="II61" s="1534"/>
      <c r="IJ61" s="1534"/>
      <c r="IK61" s="1534"/>
      <c r="IL61" s="1534"/>
      <c r="IM61" s="1534"/>
      <c r="IN61" s="1534"/>
      <c r="IO61" s="1534"/>
      <c r="IP61" s="1534"/>
      <c r="IQ61" s="1534"/>
      <c r="IR61" s="1534"/>
      <c r="IS61" s="1534"/>
      <c r="IT61" s="1535"/>
      <c r="IU61" s="1532"/>
      <c r="IV61" s="1535"/>
      <c r="IW61" s="1535"/>
      <c r="IX61" s="1535"/>
      <c r="IY61" s="1535"/>
      <c r="IZ61" s="1535"/>
      <c r="JA61" s="1535"/>
      <c r="JB61" s="1535"/>
      <c r="JC61" s="1535"/>
      <c r="JD61" s="1535"/>
      <c r="JE61" s="1535"/>
      <c r="JF61" s="1535"/>
      <c r="JG61" s="1527"/>
      <c r="JH61" s="1527"/>
      <c r="JI61" s="1527"/>
    </row>
    <row r="62" spans="1:269" ht="24" customHeight="1">
      <c r="A62" s="1525"/>
      <c r="B62" s="1525"/>
      <c r="C62" s="1532"/>
      <c r="D62" s="1532"/>
      <c r="E62" s="1533"/>
      <c r="F62" s="1533"/>
      <c r="G62" s="1533"/>
      <c r="H62" s="1534"/>
      <c r="I62" s="1534"/>
      <c r="J62" s="1534"/>
      <c r="K62" s="1534"/>
      <c r="L62" s="1534"/>
      <c r="M62" s="1534"/>
      <c r="N62" s="1534"/>
      <c r="O62" s="1534"/>
      <c r="P62" s="1534"/>
      <c r="Q62" s="1534"/>
      <c r="R62" s="1534"/>
      <c r="S62" s="1534"/>
      <c r="T62" s="1534"/>
      <c r="U62" s="1534"/>
      <c r="V62" s="1532"/>
      <c r="W62" s="1532"/>
      <c r="X62" s="1532"/>
      <c r="Y62" s="1532"/>
      <c r="Z62" s="1532"/>
      <c r="AA62" s="1532"/>
      <c r="AB62" s="1532"/>
      <c r="AC62" s="1532"/>
      <c r="AD62" s="1532"/>
      <c r="AE62" s="1532"/>
      <c r="AF62" s="1533"/>
      <c r="AG62" s="1533"/>
      <c r="AH62" s="1533"/>
      <c r="AI62" s="1533"/>
      <c r="AJ62" s="1533"/>
      <c r="AK62" s="1534"/>
      <c r="AL62" s="1534"/>
      <c r="AM62" s="1534"/>
      <c r="AN62" s="1534"/>
      <c r="AO62" s="1534"/>
      <c r="AP62" s="1534"/>
      <c r="AQ62" s="1534"/>
      <c r="AR62" s="1534"/>
      <c r="AS62" s="1534"/>
      <c r="AT62" s="1534"/>
      <c r="AU62" s="1534"/>
      <c r="AV62" s="1534"/>
      <c r="AW62" s="1534"/>
      <c r="AX62" s="1534"/>
      <c r="AY62" s="1535"/>
      <c r="AZ62" s="1532"/>
      <c r="BA62" s="1535"/>
      <c r="BB62" s="1535"/>
      <c r="BC62" s="1535"/>
      <c r="BD62" s="1535"/>
      <c r="BE62" s="1535"/>
      <c r="BF62" s="1535"/>
      <c r="BG62" s="1535"/>
      <c r="BH62" s="1535"/>
      <c r="BI62" s="1535"/>
      <c r="BJ62" s="1535"/>
      <c r="BK62" s="1535"/>
      <c r="BL62" s="1525"/>
      <c r="BM62" s="1525"/>
      <c r="BN62" s="1525"/>
      <c r="BO62" s="1525"/>
      <c r="BP62" s="1525"/>
      <c r="BQ62" s="1525"/>
      <c r="BR62" s="1525"/>
      <c r="BS62" s="1525"/>
      <c r="BT62" s="1525"/>
      <c r="BU62" s="1525"/>
      <c r="BV62" s="1525"/>
      <c r="BW62" s="1525"/>
      <c r="BX62" s="1525"/>
      <c r="BY62" s="1525"/>
      <c r="BZ62" s="1525"/>
      <c r="CA62" s="1525"/>
      <c r="CB62" s="1525"/>
      <c r="CC62" s="1525"/>
      <c r="CD62" s="1525"/>
      <c r="CE62" s="1525"/>
      <c r="CF62" s="1525"/>
      <c r="CG62" s="1525"/>
      <c r="CH62" s="1525"/>
      <c r="CI62" s="1525"/>
      <c r="CJ62" s="1525"/>
      <c r="CK62" s="1525"/>
      <c r="CL62" s="1525"/>
      <c r="CM62" s="1525"/>
      <c r="CN62" s="1525"/>
      <c r="CO62" s="1525"/>
      <c r="CP62" s="1525"/>
      <c r="CQ62" s="1525"/>
      <c r="CR62" s="1525"/>
      <c r="CS62" s="1525"/>
      <c r="CT62" s="1525"/>
      <c r="CU62" s="1525"/>
      <c r="CV62" s="1525"/>
      <c r="CW62" s="1525"/>
      <c r="CX62" s="1525"/>
      <c r="CY62" s="1525"/>
      <c r="CZ62" s="1525"/>
      <c r="DA62" s="1525"/>
      <c r="DB62" s="1525"/>
      <c r="DC62" s="1525"/>
      <c r="DD62" s="1525"/>
      <c r="DE62" s="1525"/>
      <c r="DF62" s="1525"/>
      <c r="DG62" s="1525"/>
      <c r="DH62" s="1525"/>
      <c r="DI62" s="1525"/>
      <c r="DJ62" s="1525"/>
      <c r="DK62" s="1525"/>
      <c r="DL62" s="1525"/>
      <c r="DM62" s="1525"/>
      <c r="DN62" s="1525"/>
      <c r="DO62" s="1525"/>
      <c r="DP62" s="1525"/>
      <c r="DQ62" s="1525"/>
      <c r="DR62" s="1525"/>
      <c r="DS62" s="1525"/>
      <c r="DT62" s="1525"/>
      <c r="DU62" s="1525"/>
      <c r="DV62" s="1525"/>
      <c r="DW62" s="1525"/>
      <c r="DX62" s="1525"/>
      <c r="DY62" s="1525"/>
      <c r="DZ62" s="1525"/>
      <c r="EA62" s="1525"/>
      <c r="EB62" s="1525"/>
      <c r="EC62" s="1525"/>
      <c r="ED62" s="1525"/>
      <c r="EE62" s="1525"/>
      <c r="EF62" s="1525"/>
      <c r="EG62" s="1525"/>
      <c r="EH62" s="1525"/>
      <c r="EI62" s="1525"/>
      <c r="EJ62" s="1532"/>
      <c r="EK62" s="1532"/>
      <c r="EL62" s="1533"/>
      <c r="EM62" s="1533"/>
      <c r="EN62" s="1533"/>
      <c r="EO62" s="1534"/>
      <c r="EP62" s="1534"/>
      <c r="EQ62" s="1534"/>
      <c r="ER62" s="1534"/>
      <c r="ES62" s="1534"/>
      <c r="ET62" s="1534"/>
      <c r="EU62" s="1534"/>
      <c r="EV62" s="1534"/>
      <c r="EW62" s="1534"/>
      <c r="EX62" s="1534"/>
      <c r="EY62" s="1534"/>
      <c r="EZ62" s="1534"/>
      <c r="FA62" s="1534"/>
      <c r="FB62" s="1534"/>
      <c r="FC62" s="1532"/>
      <c r="FD62" s="1532"/>
      <c r="FE62" s="1532"/>
      <c r="FF62" s="1532"/>
      <c r="FG62" s="1532"/>
      <c r="FH62" s="1532"/>
      <c r="FI62" s="1532"/>
      <c r="FJ62" s="1532"/>
      <c r="FK62" s="1532"/>
      <c r="FL62" s="1532"/>
      <c r="FM62" s="1533"/>
      <c r="FN62" s="1533"/>
      <c r="FO62" s="1533"/>
      <c r="FP62" s="1533"/>
      <c r="FQ62" s="1533"/>
      <c r="FR62" s="1534"/>
      <c r="FS62" s="1534"/>
      <c r="FT62" s="1534"/>
      <c r="FU62" s="1534"/>
      <c r="FV62" s="1534"/>
      <c r="FW62" s="1534"/>
      <c r="FX62" s="1534"/>
      <c r="FY62" s="1534"/>
      <c r="FZ62" s="1534"/>
      <c r="GA62" s="1534"/>
      <c r="GB62" s="1534"/>
      <c r="GC62" s="1534"/>
      <c r="GD62" s="1534"/>
      <c r="GE62" s="1534"/>
      <c r="GF62" s="1535"/>
      <c r="GG62" s="1532"/>
      <c r="GH62" s="1535"/>
      <c r="GI62" s="1535"/>
      <c r="GJ62" s="1535"/>
      <c r="GK62" s="1535"/>
      <c r="GL62" s="1535"/>
      <c r="GM62" s="1535"/>
      <c r="GN62" s="1535"/>
      <c r="GO62" s="1535"/>
      <c r="GP62" s="1535"/>
      <c r="GQ62" s="1535"/>
      <c r="GR62" s="1535"/>
      <c r="GS62" s="1525"/>
      <c r="GT62" s="1525"/>
      <c r="GU62" s="1525"/>
      <c r="GV62" s="1525"/>
      <c r="GW62" s="1525"/>
      <c r="GX62" s="1532"/>
      <c r="GY62" s="1532"/>
      <c r="GZ62" s="1533"/>
      <c r="HA62" s="1533"/>
      <c r="HB62" s="1533"/>
      <c r="HC62" s="1534"/>
      <c r="HD62" s="1534"/>
      <c r="HE62" s="1534"/>
      <c r="HF62" s="1534"/>
      <c r="HG62" s="1534"/>
      <c r="HH62" s="1534"/>
      <c r="HI62" s="1534"/>
      <c r="HJ62" s="1534"/>
      <c r="HK62" s="1534"/>
      <c r="HL62" s="1534"/>
      <c r="HM62" s="1534"/>
      <c r="HN62" s="1534"/>
      <c r="HO62" s="1534"/>
      <c r="HP62" s="1534"/>
      <c r="HQ62" s="1532"/>
      <c r="HR62" s="1532"/>
      <c r="HS62" s="1532"/>
      <c r="HT62" s="1532"/>
      <c r="HU62" s="1532"/>
      <c r="HV62" s="1532"/>
      <c r="HW62" s="1532"/>
      <c r="HX62" s="1532"/>
      <c r="HY62" s="1532"/>
      <c r="HZ62" s="1532"/>
      <c r="IA62" s="1533"/>
      <c r="IB62" s="1533"/>
      <c r="IC62" s="1533"/>
      <c r="ID62" s="1533"/>
      <c r="IE62" s="1533"/>
      <c r="IF62" s="1534"/>
      <c r="IG62" s="1534"/>
      <c r="IH62" s="1534"/>
      <c r="II62" s="1534"/>
      <c r="IJ62" s="1534"/>
      <c r="IK62" s="1534"/>
      <c r="IL62" s="1534"/>
      <c r="IM62" s="1534"/>
      <c r="IN62" s="1534"/>
      <c r="IO62" s="1534"/>
      <c r="IP62" s="1534"/>
      <c r="IQ62" s="1534"/>
      <c r="IR62" s="1534"/>
      <c r="IS62" s="1534"/>
      <c r="IT62" s="1535"/>
      <c r="IU62" s="1532"/>
      <c r="IV62" s="1535"/>
      <c r="IW62" s="1535"/>
      <c r="IX62" s="1535"/>
      <c r="IY62" s="1535"/>
      <c r="IZ62" s="1535"/>
      <c r="JA62" s="1535"/>
      <c r="JB62" s="1535"/>
      <c r="JC62" s="1535"/>
      <c r="JD62" s="1535"/>
      <c r="JE62" s="1535"/>
      <c r="JF62" s="1535"/>
      <c r="JG62" s="1525"/>
      <c r="JH62" s="1525"/>
      <c r="JI62" s="1525"/>
    </row>
    <row r="63" spans="1:269" hidden="1">
      <c r="A63" s="1525" t="s">
        <v>554</v>
      </c>
      <c r="B63" s="1525"/>
      <c r="C63" s="1532"/>
      <c r="D63" s="1532"/>
      <c r="E63" s="1533"/>
      <c r="F63" s="1533"/>
      <c r="G63" s="1533"/>
      <c r="H63" s="1534"/>
      <c r="I63" s="1534"/>
      <c r="J63" s="1534"/>
      <c r="K63" s="1534"/>
      <c r="L63" s="1534"/>
      <c r="M63" s="1534"/>
      <c r="N63" s="1534"/>
      <c r="O63" s="1534"/>
      <c r="P63" s="1534"/>
      <c r="Q63" s="1534"/>
      <c r="R63" s="1534"/>
      <c r="S63" s="1534"/>
      <c r="T63" s="1534"/>
      <c r="U63" s="1534"/>
      <c r="V63" s="1532"/>
      <c r="W63" s="1532"/>
      <c r="X63" s="1532"/>
      <c r="Y63" s="1532"/>
      <c r="Z63" s="1532"/>
      <c r="AA63" s="1532"/>
      <c r="AB63" s="1532"/>
      <c r="AC63" s="1532"/>
      <c r="AD63" s="1532"/>
      <c r="AE63" s="1532"/>
      <c r="AF63" s="1533"/>
      <c r="AG63" s="1533"/>
      <c r="AH63" s="1533"/>
      <c r="AI63" s="1533"/>
      <c r="AJ63" s="1533"/>
      <c r="AK63" s="1534"/>
      <c r="AL63" s="1534"/>
      <c r="AM63" s="1534"/>
      <c r="AN63" s="1534"/>
      <c r="AO63" s="1534"/>
      <c r="AP63" s="1534"/>
      <c r="AQ63" s="1534"/>
      <c r="AR63" s="1534"/>
      <c r="AS63" s="1534"/>
      <c r="AT63" s="1534"/>
      <c r="AU63" s="1534"/>
      <c r="AV63" s="1534"/>
      <c r="AW63" s="1534"/>
      <c r="AX63" s="1534"/>
      <c r="AY63" s="1535"/>
      <c r="AZ63" s="1532"/>
      <c r="BA63" s="1535"/>
      <c r="BB63" s="1535"/>
      <c r="BC63" s="1535"/>
      <c r="BD63" s="1535"/>
      <c r="BE63" s="1535"/>
      <c r="BF63" s="1535"/>
      <c r="BG63" s="1535"/>
      <c r="BH63" s="1535"/>
      <c r="BI63" s="1535"/>
      <c r="BJ63" s="1535"/>
      <c r="BK63" s="1535"/>
      <c r="BL63" s="1525"/>
      <c r="BM63" s="1525"/>
      <c r="BN63" s="1525"/>
      <c r="BO63" s="1525"/>
      <c r="BP63" s="1525"/>
      <c r="BQ63" s="1525"/>
      <c r="BR63" s="1525"/>
      <c r="BS63" s="1525"/>
      <c r="BT63" s="1525"/>
      <c r="BU63" s="1525"/>
      <c r="BV63" s="1525"/>
      <c r="BW63" s="1525"/>
      <c r="BX63" s="1525"/>
      <c r="BY63" s="1525"/>
      <c r="BZ63" s="1525"/>
      <c r="CA63" s="1525"/>
      <c r="CB63" s="1525"/>
      <c r="CC63" s="1525"/>
      <c r="CD63" s="1525"/>
      <c r="CE63" s="1525"/>
      <c r="CF63" s="1525"/>
      <c r="CG63" s="1525"/>
      <c r="CH63" s="1525"/>
      <c r="CI63" s="1525"/>
      <c r="CJ63" s="1525"/>
      <c r="CK63" s="1525"/>
      <c r="CL63" s="1525"/>
      <c r="CM63" s="1525"/>
      <c r="CN63" s="1525"/>
      <c r="CO63" s="1525"/>
      <c r="CP63" s="1525"/>
      <c r="CQ63" s="1525"/>
      <c r="CR63" s="1525"/>
      <c r="CS63" s="1525"/>
      <c r="CT63" s="1525"/>
      <c r="CU63" s="1525"/>
      <c r="CV63" s="1525"/>
      <c r="CW63" s="1525"/>
      <c r="CX63" s="1525"/>
      <c r="CY63" s="1525"/>
      <c r="CZ63" s="1525"/>
      <c r="DA63" s="1525"/>
      <c r="DB63" s="1525"/>
      <c r="DC63" s="1525"/>
      <c r="DD63" s="1525"/>
      <c r="DE63" s="1525"/>
      <c r="DF63" s="1525"/>
      <c r="DG63" s="1525"/>
      <c r="DH63" s="1525"/>
      <c r="DI63" s="1525"/>
      <c r="DJ63" s="1525"/>
      <c r="DK63" s="1525"/>
      <c r="DL63" s="1525"/>
      <c r="DM63" s="1525"/>
      <c r="DN63" s="1525"/>
      <c r="DO63" s="1525"/>
      <c r="DP63" s="1525"/>
      <c r="DQ63" s="1525"/>
      <c r="DR63" s="1525"/>
      <c r="DS63" s="1525"/>
      <c r="DT63" s="1525"/>
      <c r="DU63" s="1525"/>
      <c r="DV63" s="1525"/>
      <c r="DW63" s="1525"/>
      <c r="DX63" s="1525"/>
      <c r="DY63" s="1525"/>
      <c r="DZ63" s="1525"/>
      <c r="EA63" s="1525"/>
      <c r="EB63" s="1525"/>
      <c r="EC63" s="1525"/>
      <c r="ED63" s="1525"/>
      <c r="EE63" s="1525"/>
      <c r="EF63" s="1525"/>
      <c r="EG63" s="1525"/>
      <c r="EH63" s="1525"/>
      <c r="EI63" s="1525" t="s">
        <v>554</v>
      </c>
      <c r="EJ63" s="1525"/>
      <c r="EK63" s="1525"/>
      <c r="EL63" s="1525"/>
      <c r="EM63" s="1525"/>
      <c r="EN63" s="1525"/>
      <c r="EO63" s="1525"/>
      <c r="EP63" s="1525"/>
      <c r="EQ63" s="1525"/>
      <c r="ER63" s="1525"/>
      <c r="ES63" s="1525"/>
      <c r="ET63" s="1525"/>
      <c r="EU63" s="1525"/>
      <c r="EV63" s="1525"/>
      <c r="EW63" s="1525"/>
      <c r="EX63" s="1525"/>
      <c r="EY63" s="1525"/>
      <c r="EZ63" s="1525"/>
      <c r="FA63" s="1525"/>
      <c r="FB63" s="1525"/>
      <c r="FC63" s="1525"/>
      <c r="FD63" s="1525"/>
      <c r="FE63" s="1525"/>
      <c r="FF63" s="1525"/>
      <c r="FG63" s="1525"/>
      <c r="FH63" s="1525"/>
      <c r="FI63" s="1525"/>
      <c r="FJ63" s="1525"/>
      <c r="FK63" s="1525"/>
      <c r="FL63" s="1525"/>
      <c r="FM63" s="1525"/>
      <c r="FN63" s="1525"/>
      <c r="FO63" s="1525"/>
      <c r="FP63" s="1525"/>
      <c r="FQ63" s="1525"/>
      <c r="FR63" s="1525"/>
      <c r="FS63" s="1525"/>
      <c r="FT63" s="1525"/>
      <c r="FU63" s="1525"/>
      <c r="FV63" s="1525"/>
      <c r="FW63" s="1525"/>
      <c r="FX63" s="1525"/>
      <c r="FY63" s="1525"/>
      <c r="FZ63" s="1525"/>
      <c r="GA63" s="1525"/>
      <c r="GB63" s="1525"/>
      <c r="GC63" s="1525"/>
      <c r="GD63" s="1525"/>
      <c r="GE63" s="1525"/>
      <c r="GF63" s="1525"/>
      <c r="GG63" s="1525"/>
      <c r="GH63" s="1525"/>
      <c r="GI63" s="1525"/>
      <c r="GJ63" s="1525"/>
      <c r="GK63" s="1525"/>
      <c r="GL63" s="1525"/>
      <c r="GM63" s="1525"/>
      <c r="GN63" s="1525"/>
      <c r="GO63" s="1525"/>
      <c r="GP63" s="1525"/>
      <c r="GQ63" s="1525"/>
      <c r="GR63" s="1525"/>
      <c r="GS63" s="1525"/>
      <c r="GT63" s="1525"/>
      <c r="GU63" s="1525"/>
      <c r="GV63" s="1525"/>
      <c r="GW63" s="1525" t="s">
        <v>554</v>
      </c>
      <c r="GX63" s="1525"/>
      <c r="GY63" s="1525"/>
      <c r="GZ63" s="1525"/>
      <c r="HA63" s="1525"/>
      <c r="HB63" s="1525"/>
      <c r="HC63" s="1525"/>
      <c r="HD63" s="1525"/>
      <c r="HE63" s="1525"/>
      <c r="HF63" s="1525"/>
      <c r="HG63" s="1525"/>
      <c r="HH63" s="1525"/>
      <c r="HI63" s="1525"/>
      <c r="HJ63" s="1525"/>
      <c r="HK63" s="1525"/>
      <c r="HL63" s="1525"/>
      <c r="HM63" s="1525"/>
      <c r="HN63" s="1525"/>
      <c r="HO63" s="1525"/>
      <c r="HP63" s="1525"/>
      <c r="HQ63" s="1525"/>
      <c r="HR63" s="1525"/>
      <c r="HS63" s="1525"/>
      <c r="HT63" s="1525"/>
      <c r="HU63" s="1525"/>
      <c r="HV63" s="1525"/>
      <c r="HW63" s="1525"/>
      <c r="HX63" s="1525"/>
      <c r="HY63" s="1525"/>
      <c r="HZ63" s="1525"/>
      <c r="IA63" s="1525"/>
      <c r="IB63" s="1525"/>
      <c r="IC63" s="1525"/>
      <c r="ID63" s="1525"/>
      <c r="IE63" s="1525"/>
      <c r="IF63" s="1525"/>
      <c r="IG63" s="1525"/>
      <c r="IH63" s="1525"/>
      <c r="II63" s="1525"/>
      <c r="IJ63" s="1525"/>
      <c r="IK63" s="1525"/>
      <c r="IL63" s="1525"/>
      <c r="IM63" s="1525"/>
      <c r="IN63" s="1525"/>
      <c r="IO63" s="1525"/>
      <c r="IP63" s="1525"/>
      <c r="IQ63" s="1525"/>
      <c r="IR63" s="1525"/>
      <c r="IS63" s="1525"/>
      <c r="IT63" s="1525"/>
      <c r="IU63" s="1525"/>
      <c r="IV63" s="1525"/>
      <c r="IW63" s="1525"/>
      <c r="IX63" s="1525"/>
      <c r="IY63" s="1525"/>
      <c r="IZ63" s="1525"/>
      <c r="JA63" s="1525"/>
      <c r="JB63" s="1525"/>
      <c r="JC63" s="1525"/>
      <c r="JD63" s="1525"/>
      <c r="JE63" s="1525"/>
      <c r="JF63" s="1525"/>
      <c r="JG63" s="1525"/>
      <c r="JH63" s="1525"/>
      <c r="JI63" s="1525"/>
    </row>
    <row r="64" spans="1:269" ht="39" hidden="1" customHeight="1">
      <c r="A64" s="1536" t="s">
        <v>513</v>
      </c>
      <c r="B64" s="1537"/>
      <c r="C64" s="1537"/>
      <c r="D64" s="1537"/>
      <c r="E64" s="1537"/>
      <c r="F64" s="1537"/>
      <c r="G64" s="1537"/>
      <c r="H64" s="1538"/>
      <c r="I64" s="1536" t="s">
        <v>567</v>
      </c>
      <c r="J64" s="1537"/>
      <c r="K64" s="1537"/>
      <c r="L64" s="1537"/>
      <c r="M64" s="1537"/>
      <c r="N64" s="1537"/>
      <c r="O64" s="1537"/>
      <c r="P64" s="1537"/>
      <c r="Q64" s="1537"/>
      <c r="R64" s="1537"/>
      <c r="S64" s="1537"/>
      <c r="T64" s="1538"/>
      <c r="U64" s="1539" t="s">
        <v>555</v>
      </c>
      <c r="V64" s="1540"/>
      <c r="W64" s="1540"/>
      <c r="X64" s="1540"/>
      <c r="Y64" s="1540"/>
      <c r="Z64" s="1540"/>
      <c r="AA64" s="1540"/>
      <c r="AB64" s="1540"/>
      <c r="AC64" s="1540"/>
      <c r="AD64" s="1540"/>
      <c r="AE64" s="1540"/>
      <c r="AF64" s="1540"/>
      <c r="AG64" s="1540"/>
      <c r="AH64" s="1540"/>
      <c r="AI64" s="1540"/>
      <c r="AJ64" s="1540"/>
      <c r="AK64" s="1540"/>
      <c r="AL64" s="1540"/>
      <c r="AM64" s="1540"/>
      <c r="AN64" s="1540"/>
      <c r="AO64" s="1540"/>
      <c r="AP64" s="1540"/>
      <c r="AQ64" s="1540"/>
      <c r="AR64" s="1540"/>
      <c r="AS64" s="1540"/>
      <c r="AT64" s="1540"/>
      <c r="AU64" s="1540"/>
      <c r="AV64" s="1540"/>
      <c r="AW64" s="1540"/>
      <c r="AX64" s="1540"/>
      <c r="AY64" s="1540"/>
      <c r="AZ64" s="1540"/>
      <c r="BA64" s="1540"/>
      <c r="BB64" s="1540"/>
      <c r="BC64" s="1540"/>
      <c r="BD64" s="1540"/>
      <c r="BE64" s="1540"/>
      <c r="BF64" s="1540"/>
      <c r="BG64" s="1540"/>
      <c r="BH64" s="1540"/>
      <c r="BI64" s="1540"/>
      <c r="BJ64" s="1540"/>
      <c r="BK64" s="1540"/>
      <c r="BL64" s="1540"/>
      <c r="BM64" s="1541"/>
      <c r="BN64" s="1542"/>
      <c r="BO64" s="1542"/>
      <c r="BP64" s="1542"/>
      <c r="BQ64" s="1542"/>
      <c r="BR64" s="1542"/>
      <c r="BS64" s="1542"/>
      <c r="BT64" s="1542"/>
      <c r="BU64" s="1542"/>
      <c r="BV64" s="1542"/>
      <c r="BW64" s="1542"/>
      <c r="BX64" s="1542"/>
      <c r="BY64" s="1542"/>
      <c r="BZ64" s="1542"/>
      <c r="CA64" s="1542"/>
      <c r="CB64" s="1542"/>
      <c r="CC64" s="1542"/>
      <c r="CD64" s="1542"/>
      <c r="CE64" s="1542"/>
      <c r="CF64" s="1542"/>
      <c r="CG64" s="1542"/>
      <c r="CH64" s="1542"/>
      <c r="CI64" s="1542"/>
      <c r="CJ64" s="1542"/>
      <c r="CK64" s="1542"/>
      <c r="CL64" s="1542"/>
      <c r="CM64" s="1542"/>
      <c r="CN64" s="1542"/>
      <c r="CO64" s="1542"/>
      <c r="CP64" s="1542"/>
      <c r="CQ64" s="1542"/>
      <c r="CR64" s="1542"/>
      <c r="CS64" s="1542"/>
      <c r="CT64" s="1542"/>
      <c r="CU64" s="1542"/>
      <c r="CV64" s="1542"/>
      <c r="CW64" s="1542"/>
      <c r="CX64" s="1542"/>
      <c r="CY64" s="1542"/>
      <c r="CZ64" s="1542"/>
      <c r="DA64" s="1542"/>
      <c r="DB64" s="1542"/>
      <c r="DC64" s="1542"/>
      <c r="DD64" s="1542"/>
      <c r="DE64" s="1542"/>
      <c r="DF64" s="1542"/>
      <c r="DG64" s="1542"/>
      <c r="DH64" s="1542"/>
      <c r="DI64" s="1542"/>
      <c r="DJ64" s="1542"/>
      <c r="DK64" s="1542"/>
      <c r="DL64" s="1542"/>
      <c r="DM64" s="1542"/>
      <c r="DN64" s="1542"/>
      <c r="DO64" s="1542"/>
      <c r="DP64" s="1542"/>
      <c r="DQ64" s="1542"/>
      <c r="DR64" s="1542"/>
      <c r="DS64" s="1542"/>
      <c r="DT64" s="1542"/>
      <c r="DU64" s="1542"/>
      <c r="DV64" s="1542"/>
      <c r="DW64" s="1542"/>
      <c r="DX64" s="1542"/>
      <c r="DY64" s="1542"/>
      <c r="DZ64" s="1542"/>
      <c r="EA64" s="1542"/>
      <c r="EB64" s="1542"/>
      <c r="EC64" s="1542"/>
      <c r="ED64" s="1542"/>
      <c r="EE64" s="1542"/>
      <c r="EF64" s="1542"/>
      <c r="EG64" s="1542"/>
      <c r="EH64" s="1542"/>
      <c r="EI64" s="1536" t="s">
        <v>513</v>
      </c>
      <c r="EJ64" s="1537"/>
      <c r="EK64" s="1537"/>
      <c r="EL64" s="1537"/>
      <c r="EM64" s="1537"/>
      <c r="EN64" s="1537"/>
      <c r="EO64" s="1537"/>
      <c r="EP64" s="1538"/>
      <c r="EQ64" s="1536" t="s">
        <v>567</v>
      </c>
      <c r="ER64" s="1537"/>
      <c r="ES64" s="1537"/>
      <c r="ET64" s="1537"/>
      <c r="EU64" s="1537"/>
      <c r="EV64" s="1537"/>
      <c r="EW64" s="1537"/>
      <c r="EX64" s="1537"/>
      <c r="EY64" s="1537"/>
      <c r="EZ64" s="1537"/>
      <c r="FA64" s="1537"/>
      <c r="FB64" s="1538"/>
      <c r="FC64" s="1539" t="s">
        <v>555</v>
      </c>
      <c r="FD64" s="1540"/>
      <c r="FE64" s="1540"/>
      <c r="FF64" s="1540"/>
      <c r="FG64" s="1540"/>
      <c r="FH64" s="1540"/>
      <c r="FI64" s="1540"/>
      <c r="FJ64" s="1540"/>
      <c r="FK64" s="1540"/>
      <c r="FL64" s="1540"/>
      <c r="FM64" s="1540"/>
      <c r="FN64" s="1540"/>
      <c r="FO64" s="1540"/>
      <c r="FP64" s="1540"/>
      <c r="FQ64" s="1540"/>
      <c r="FR64" s="1540"/>
      <c r="FS64" s="1540"/>
      <c r="FT64" s="1540"/>
      <c r="FU64" s="1540"/>
      <c r="FV64" s="1540"/>
      <c r="FW64" s="1540"/>
      <c r="FX64" s="1540"/>
      <c r="FY64" s="1540"/>
      <c r="FZ64" s="1540"/>
      <c r="GA64" s="1540"/>
      <c r="GB64" s="1540"/>
      <c r="GC64" s="1540"/>
      <c r="GD64" s="1540"/>
      <c r="GE64" s="1540"/>
      <c r="GF64" s="1540"/>
      <c r="GG64" s="1540"/>
      <c r="GH64" s="1540"/>
      <c r="GI64" s="1540"/>
      <c r="GJ64" s="1540"/>
      <c r="GK64" s="1540"/>
      <c r="GL64" s="1540"/>
      <c r="GM64" s="1540"/>
      <c r="GN64" s="1540"/>
      <c r="GO64" s="1540"/>
      <c r="GP64" s="1540"/>
      <c r="GQ64" s="1540"/>
      <c r="GR64" s="1540"/>
      <c r="GS64" s="1540"/>
      <c r="GT64" s="1540"/>
      <c r="GU64" s="1541"/>
      <c r="GV64" s="1542"/>
      <c r="GW64" s="1536" t="s">
        <v>513</v>
      </c>
      <c r="GX64" s="1537"/>
      <c r="GY64" s="1537"/>
      <c r="GZ64" s="1537"/>
      <c r="HA64" s="1537"/>
      <c r="HB64" s="1537"/>
      <c r="HC64" s="1537"/>
      <c r="HD64" s="1538"/>
      <c r="HE64" s="1536" t="s">
        <v>567</v>
      </c>
      <c r="HF64" s="1537"/>
      <c r="HG64" s="1537"/>
      <c r="HH64" s="1537"/>
      <c r="HI64" s="1537"/>
      <c r="HJ64" s="1537"/>
      <c r="HK64" s="1537"/>
      <c r="HL64" s="1537"/>
      <c r="HM64" s="1537"/>
      <c r="HN64" s="1537"/>
      <c r="HO64" s="1537"/>
      <c r="HP64" s="1538"/>
      <c r="HQ64" s="1539" t="s">
        <v>555</v>
      </c>
      <c r="HR64" s="1540"/>
      <c r="HS64" s="1540"/>
      <c r="HT64" s="1540"/>
      <c r="HU64" s="1540"/>
      <c r="HV64" s="1540"/>
      <c r="HW64" s="1540"/>
      <c r="HX64" s="1540"/>
      <c r="HY64" s="1540"/>
      <c r="HZ64" s="1540"/>
      <c r="IA64" s="1540"/>
      <c r="IB64" s="1540"/>
      <c r="IC64" s="1540"/>
      <c r="ID64" s="1540"/>
      <c r="IE64" s="1540"/>
      <c r="IF64" s="1540"/>
      <c r="IG64" s="1540"/>
      <c r="IH64" s="1540"/>
      <c r="II64" s="1540"/>
      <c r="IJ64" s="1540"/>
      <c r="IK64" s="1540"/>
      <c r="IL64" s="1540"/>
      <c r="IM64" s="1540"/>
      <c r="IN64" s="1540"/>
      <c r="IO64" s="1540"/>
      <c r="IP64" s="1540"/>
      <c r="IQ64" s="1540"/>
      <c r="IR64" s="1540"/>
      <c r="IS64" s="1540"/>
      <c r="IT64" s="1540"/>
      <c r="IU64" s="1540"/>
      <c r="IV64" s="1540"/>
      <c r="IW64" s="1540"/>
      <c r="IX64" s="1540"/>
      <c r="IY64" s="1540"/>
      <c r="IZ64" s="1540"/>
      <c r="JA64" s="1540"/>
      <c r="JB64" s="1540"/>
      <c r="JC64" s="1540"/>
      <c r="JD64" s="1540"/>
      <c r="JE64" s="1540"/>
      <c r="JF64" s="1540"/>
      <c r="JG64" s="1540"/>
      <c r="JH64" s="1540"/>
      <c r="JI64" s="1541"/>
    </row>
    <row r="65" spans="1:269" ht="10.199999999999999" hidden="1" customHeight="1">
      <c r="A65" s="1543"/>
      <c r="B65" s="1544"/>
      <c r="C65" s="1544"/>
      <c r="D65" s="1544"/>
      <c r="E65" s="1544"/>
      <c r="F65" s="1544"/>
      <c r="G65" s="1544"/>
      <c r="H65" s="1545"/>
      <c r="I65" s="1543"/>
      <c r="J65" s="1544"/>
      <c r="K65" s="1544"/>
      <c r="L65" s="1544"/>
      <c r="M65" s="1544"/>
      <c r="N65" s="1544"/>
      <c r="O65" s="1544"/>
      <c r="P65" s="1544"/>
      <c r="Q65" s="1544"/>
      <c r="R65" s="1544"/>
      <c r="S65" s="1544"/>
      <c r="T65" s="1545"/>
      <c r="U65" s="1546"/>
      <c r="V65" s="1547"/>
      <c r="W65" s="1547"/>
      <c r="X65" s="1547"/>
      <c r="Y65" s="1547"/>
      <c r="Z65" s="1547"/>
      <c r="AA65" s="1547"/>
      <c r="AB65" s="1547"/>
      <c r="AC65" s="1547"/>
      <c r="AD65" s="1547"/>
      <c r="AE65" s="1547"/>
      <c r="AF65" s="1547"/>
      <c r="AG65" s="1547"/>
      <c r="AH65" s="1547"/>
      <c r="AI65" s="1547"/>
      <c r="AJ65" s="1547"/>
      <c r="AK65" s="1547"/>
      <c r="AL65" s="1547"/>
      <c r="AM65" s="1547"/>
      <c r="AN65" s="1547"/>
      <c r="AO65" s="1547"/>
      <c r="AP65" s="1547"/>
      <c r="AQ65" s="1547"/>
      <c r="AR65" s="1547"/>
      <c r="AS65" s="1547"/>
      <c r="AT65" s="1547"/>
      <c r="AU65" s="1547"/>
      <c r="AV65" s="1547"/>
      <c r="AW65" s="1547"/>
      <c r="AX65" s="1547"/>
      <c r="AY65" s="1547"/>
      <c r="AZ65" s="1547"/>
      <c r="BA65" s="1547"/>
      <c r="BB65" s="1547"/>
      <c r="BC65" s="1547"/>
      <c r="BD65" s="1547"/>
      <c r="BE65" s="1547"/>
      <c r="BF65" s="1547"/>
      <c r="BG65" s="1547"/>
      <c r="BH65" s="1547"/>
      <c r="BI65" s="1547"/>
      <c r="BJ65" s="1547"/>
      <c r="BK65" s="1547"/>
      <c r="BL65" s="1547"/>
      <c r="BM65" s="1548"/>
      <c r="BN65" s="1542"/>
      <c r="BO65" s="1542"/>
      <c r="BP65" s="1542"/>
      <c r="BQ65" s="1542"/>
      <c r="BR65" s="1542"/>
      <c r="BS65" s="1542"/>
      <c r="BT65" s="1542"/>
      <c r="BU65" s="1542"/>
      <c r="BV65" s="1542"/>
      <c r="BW65" s="1542"/>
      <c r="BX65" s="1542"/>
      <c r="BY65" s="1542"/>
      <c r="BZ65" s="1542"/>
      <c r="CA65" s="1542"/>
      <c r="CB65" s="1542"/>
      <c r="CC65" s="1542"/>
      <c r="CD65" s="1542"/>
      <c r="CE65" s="1542"/>
      <c r="CF65" s="1542"/>
      <c r="CG65" s="1542"/>
      <c r="CH65" s="1542"/>
      <c r="CI65" s="1542"/>
      <c r="CJ65" s="1542"/>
      <c r="CK65" s="1542"/>
      <c r="CL65" s="1542"/>
      <c r="CM65" s="1542"/>
      <c r="CN65" s="1542"/>
      <c r="CO65" s="1542"/>
      <c r="CP65" s="1542"/>
      <c r="CQ65" s="1542"/>
      <c r="CR65" s="1542"/>
      <c r="CS65" s="1542"/>
      <c r="CT65" s="1542"/>
      <c r="CU65" s="1542"/>
      <c r="CV65" s="1542"/>
      <c r="CW65" s="1542"/>
      <c r="CX65" s="1542"/>
      <c r="CY65" s="1542"/>
      <c r="CZ65" s="1542"/>
      <c r="DA65" s="1542"/>
      <c r="DB65" s="1542"/>
      <c r="DC65" s="1542"/>
      <c r="DD65" s="1542"/>
      <c r="DE65" s="1542"/>
      <c r="DF65" s="1542"/>
      <c r="DG65" s="1542"/>
      <c r="DH65" s="1542"/>
      <c r="DI65" s="1542"/>
      <c r="DJ65" s="1542"/>
      <c r="DK65" s="1542"/>
      <c r="DL65" s="1542"/>
      <c r="DM65" s="1542"/>
      <c r="DN65" s="1542"/>
      <c r="DO65" s="1542"/>
      <c r="DP65" s="1542"/>
      <c r="DQ65" s="1542"/>
      <c r="DR65" s="1542"/>
      <c r="DS65" s="1542"/>
      <c r="DT65" s="1542"/>
      <c r="DU65" s="1542"/>
      <c r="DV65" s="1542"/>
      <c r="DW65" s="1542"/>
      <c r="DX65" s="1542"/>
      <c r="DY65" s="1542"/>
      <c r="DZ65" s="1542"/>
      <c r="EA65" s="1542"/>
      <c r="EB65" s="1542"/>
      <c r="EC65" s="1542"/>
      <c r="ED65" s="1542"/>
      <c r="EE65" s="1542"/>
      <c r="EF65" s="1542"/>
      <c r="EG65" s="1542"/>
      <c r="EH65" s="1542"/>
      <c r="EI65" s="1543"/>
      <c r="EJ65" s="1544"/>
      <c r="EK65" s="1544"/>
      <c r="EL65" s="1544"/>
      <c r="EM65" s="1544"/>
      <c r="EN65" s="1544"/>
      <c r="EO65" s="1544"/>
      <c r="EP65" s="1545"/>
      <c r="EQ65" s="1543"/>
      <c r="ER65" s="1544"/>
      <c r="ES65" s="1544"/>
      <c r="ET65" s="1544"/>
      <c r="EU65" s="1544"/>
      <c r="EV65" s="1544"/>
      <c r="EW65" s="1544"/>
      <c r="EX65" s="1544"/>
      <c r="EY65" s="1544"/>
      <c r="EZ65" s="1544"/>
      <c r="FA65" s="1544"/>
      <c r="FB65" s="1545"/>
      <c r="FC65" s="1546"/>
      <c r="FD65" s="1547"/>
      <c r="FE65" s="1547"/>
      <c r="FF65" s="1547"/>
      <c r="FG65" s="1547"/>
      <c r="FH65" s="1547"/>
      <c r="FI65" s="1547"/>
      <c r="FJ65" s="1547"/>
      <c r="FK65" s="1547"/>
      <c r="FL65" s="1547"/>
      <c r="FM65" s="1547"/>
      <c r="FN65" s="1547"/>
      <c r="FO65" s="1547"/>
      <c r="FP65" s="1547"/>
      <c r="FQ65" s="1547"/>
      <c r="FR65" s="1547"/>
      <c r="FS65" s="1547"/>
      <c r="FT65" s="1547"/>
      <c r="FU65" s="1547"/>
      <c r="FV65" s="1547"/>
      <c r="FW65" s="1547"/>
      <c r="FX65" s="1547"/>
      <c r="FY65" s="1547"/>
      <c r="FZ65" s="1547"/>
      <c r="GA65" s="1547"/>
      <c r="GB65" s="1547"/>
      <c r="GC65" s="1547"/>
      <c r="GD65" s="1547"/>
      <c r="GE65" s="1547"/>
      <c r="GF65" s="1547"/>
      <c r="GG65" s="1547"/>
      <c r="GH65" s="1547"/>
      <c r="GI65" s="1547"/>
      <c r="GJ65" s="1547"/>
      <c r="GK65" s="1547"/>
      <c r="GL65" s="1547"/>
      <c r="GM65" s="1547"/>
      <c r="GN65" s="1547"/>
      <c r="GO65" s="1547"/>
      <c r="GP65" s="1547"/>
      <c r="GQ65" s="1547"/>
      <c r="GR65" s="1547"/>
      <c r="GS65" s="1547"/>
      <c r="GT65" s="1547"/>
      <c r="GU65" s="1548"/>
      <c r="GV65" s="1542"/>
      <c r="GW65" s="1543"/>
      <c r="GX65" s="1544"/>
      <c r="GY65" s="1544"/>
      <c r="GZ65" s="1544"/>
      <c r="HA65" s="1544"/>
      <c r="HB65" s="1544"/>
      <c r="HC65" s="1544"/>
      <c r="HD65" s="1545"/>
      <c r="HE65" s="1543"/>
      <c r="HF65" s="1544"/>
      <c r="HG65" s="1544"/>
      <c r="HH65" s="1544"/>
      <c r="HI65" s="1544"/>
      <c r="HJ65" s="1544"/>
      <c r="HK65" s="1544"/>
      <c r="HL65" s="1544"/>
      <c r="HM65" s="1544"/>
      <c r="HN65" s="1544"/>
      <c r="HO65" s="1544"/>
      <c r="HP65" s="1545"/>
      <c r="HQ65" s="1546"/>
      <c r="HR65" s="1547"/>
      <c r="HS65" s="1547"/>
      <c r="HT65" s="1547"/>
      <c r="HU65" s="1547"/>
      <c r="HV65" s="1547"/>
      <c r="HW65" s="1547"/>
      <c r="HX65" s="1547"/>
      <c r="HY65" s="1547"/>
      <c r="HZ65" s="1547"/>
      <c r="IA65" s="1547"/>
      <c r="IB65" s="1547"/>
      <c r="IC65" s="1547"/>
      <c r="ID65" s="1547"/>
      <c r="IE65" s="1547"/>
      <c r="IF65" s="1547"/>
      <c r="IG65" s="1547"/>
      <c r="IH65" s="1547"/>
      <c r="II65" s="1547"/>
      <c r="IJ65" s="1547"/>
      <c r="IK65" s="1547"/>
      <c r="IL65" s="1547"/>
      <c r="IM65" s="1547"/>
      <c r="IN65" s="1547"/>
      <c r="IO65" s="1547"/>
      <c r="IP65" s="1547"/>
      <c r="IQ65" s="1547"/>
      <c r="IR65" s="1547"/>
      <c r="IS65" s="1547"/>
      <c r="IT65" s="1547"/>
      <c r="IU65" s="1547"/>
      <c r="IV65" s="1547"/>
      <c r="IW65" s="1547"/>
      <c r="IX65" s="1547"/>
      <c r="IY65" s="1547"/>
      <c r="IZ65" s="1547"/>
      <c r="JA65" s="1547"/>
      <c r="JB65" s="1547"/>
      <c r="JC65" s="1547"/>
      <c r="JD65" s="1547"/>
      <c r="JE65" s="1547"/>
      <c r="JF65" s="1547"/>
      <c r="JG65" s="1547"/>
      <c r="JH65" s="1547"/>
      <c r="JI65" s="1548"/>
    </row>
    <row r="66" spans="1:269" ht="64.95" hidden="1" customHeight="1">
      <c r="A66" s="1549" t="s">
        <v>514</v>
      </c>
      <c r="B66" s="1550"/>
      <c r="C66" s="1550"/>
      <c r="D66" s="1550"/>
      <c r="E66" s="1550"/>
      <c r="F66" s="1550"/>
      <c r="G66" s="1550"/>
      <c r="H66" s="1551"/>
      <c r="I66" s="1552" t="str">
        <f>IF($A$3&lt;&gt;"ชั้น"&amp;'01.ข้อมูลเบื้องต้น'!$H$2,"",IF(VLOOKUP($AM$2,'6ประกาศปลายภาค'!$A$10:$AC$63,4,FALSE)="","",VLOOKUP($AM$2,'6ประกาศปลายภาค'!$A$10:$AC$63,4,FALSE)))</f>
        <v/>
      </c>
      <c r="J66" s="1553"/>
      <c r="K66" s="1553"/>
      <c r="L66" s="1553"/>
      <c r="M66" s="1553"/>
      <c r="N66" s="1553"/>
      <c r="O66" s="1553"/>
      <c r="P66" s="1553"/>
      <c r="Q66" s="1553"/>
      <c r="R66" s="1553"/>
      <c r="S66" s="1553"/>
      <c r="T66" s="1554"/>
      <c r="U66" s="1555" t="b">
        <f>IF(I66="เชี่ยวชาญ",IF(ข้อมูล1!N3="","",ข้อมูล1!N3),IF(I66="ชำนาญ",IF(ข้อมูล1!M3="","",ข้อมูล1!M3),IF(I66="พัฒนา",IF(ข้อมูล1!L3="","",ข้อมูล1!L3),IF(I66="เริ่มต้น",IF(ข้อมูล1!K3="","",ข้อมูล1!K3)))))</f>
        <v>0</v>
      </c>
      <c r="V66" s="1556"/>
      <c r="W66" s="1556"/>
      <c r="X66" s="1556"/>
      <c r="Y66" s="1556"/>
      <c r="Z66" s="1556"/>
      <c r="AA66" s="1556"/>
      <c r="AB66" s="1556"/>
      <c r="AC66" s="1556"/>
      <c r="AD66" s="1556"/>
      <c r="AE66" s="1556"/>
      <c r="AF66" s="1556"/>
      <c r="AG66" s="1556"/>
      <c r="AH66" s="1556"/>
      <c r="AI66" s="1556"/>
      <c r="AJ66" s="1556"/>
      <c r="AK66" s="1556"/>
      <c r="AL66" s="1556"/>
      <c r="AM66" s="1556"/>
      <c r="AN66" s="1556"/>
      <c r="AO66" s="1556"/>
      <c r="AP66" s="1556"/>
      <c r="AQ66" s="1556"/>
      <c r="AR66" s="1556"/>
      <c r="AS66" s="1556"/>
      <c r="AT66" s="1556"/>
      <c r="AU66" s="1556"/>
      <c r="AV66" s="1556"/>
      <c r="AW66" s="1556"/>
      <c r="AX66" s="1556"/>
      <c r="AY66" s="1556"/>
      <c r="AZ66" s="1556"/>
      <c r="BA66" s="1556"/>
      <c r="BB66" s="1556"/>
      <c r="BC66" s="1556"/>
      <c r="BD66" s="1556"/>
      <c r="BE66" s="1556"/>
      <c r="BF66" s="1556"/>
      <c r="BG66" s="1556"/>
      <c r="BH66" s="1556"/>
      <c r="BI66" s="1556"/>
      <c r="BJ66" s="1556"/>
      <c r="BK66" s="1556"/>
      <c r="BL66" s="1556"/>
      <c r="BM66" s="1557"/>
      <c r="BN66" s="1525"/>
      <c r="BO66" s="1525"/>
      <c r="BP66" s="1525"/>
      <c r="BQ66" s="1525"/>
      <c r="BR66" s="1525"/>
      <c r="BS66" s="1525"/>
      <c r="BT66" s="1525"/>
      <c r="BU66" s="1525"/>
      <c r="BV66" s="1525"/>
      <c r="BW66" s="1525"/>
      <c r="BX66" s="1525"/>
      <c r="BY66" s="1525"/>
      <c r="BZ66" s="1525"/>
      <c r="CA66" s="1525"/>
      <c r="CB66" s="1525"/>
      <c r="CC66" s="1525"/>
      <c r="CD66" s="1525"/>
      <c r="CE66" s="1525"/>
      <c r="CF66" s="1525"/>
      <c r="CG66" s="1525"/>
      <c r="CH66" s="1525"/>
      <c r="CI66" s="1525"/>
      <c r="CJ66" s="1525"/>
      <c r="CK66" s="1525"/>
      <c r="CL66" s="1525"/>
      <c r="CM66" s="1525"/>
      <c r="CN66" s="1525"/>
      <c r="CO66" s="1525"/>
      <c r="CP66" s="1525"/>
      <c r="CQ66" s="1525"/>
      <c r="CR66" s="1525"/>
      <c r="CS66" s="1525"/>
      <c r="CT66" s="1525"/>
      <c r="CU66" s="1525"/>
      <c r="CV66" s="1525"/>
      <c r="CW66" s="1525"/>
      <c r="CX66" s="1525"/>
      <c r="CY66" s="1525"/>
      <c r="CZ66" s="1525"/>
      <c r="DA66" s="1525"/>
      <c r="DB66" s="1525"/>
      <c r="DC66" s="1525"/>
      <c r="DD66" s="1525"/>
      <c r="DE66" s="1525"/>
      <c r="DF66" s="1525"/>
      <c r="DG66" s="1525"/>
      <c r="DH66" s="1525"/>
      <c r="DI66" s="1525"/>
      <c r="DJ66" s="1525"/>
      <c r="DK66" s="1525"/>
      <c r="DL66" s="1525"/>
      <c r="DM66" s="1525"/>
      <c r="DN66" s="1525"/>
      <c r="DO66" s="1525"/>
      <c r="DP66" s="1525"/>
      <c r="DQ66" s="1525"/>
      <c r="DR66" s="1525"/>
      <c r="DS66" s="1525"/>
      <c r="DT66" s="1525"/>
      <c r="DU66" s="1525"/>
      <c r="DV66" s="1525"/>
      <c r="DW66" s="1525"/>
      <c r="DX66" s="1525"/>
      <c r="DY66" s="1525"/>
      <c r="DZ66" s="1525"/>
      <c r="EA66" s="1525"/>
      <c r="EB66" s="1525"/>
      <c r="EC66" s="1525"/>
      <c r="ED66" s="1525"/>
      <c r="EE66" s="1525"/>
      <c r="EF66" s="1525"/>
      <c r="EG66" s="1525"/>
      <c r="EH66" s="1525"/>
      <c r="EI66" s="1549" t="s">
        <v>514</v>
      </c>
      <c r="EJ66" s="1550"/>
      <c r="EK66" s="1550"/>
      <c r="EL66" s="1550"/>
      <c r="EM66" s="1550"/>
      <c r="EN66" s="1550"/>
      <c r="EO66" s="1550"/>
      <c r="EP66" s="1551"/>
      <c r="EQ66" s="1552" t="str">
        <f>IF($BN$3&lt;&gt;"ชั้น"&amp;'01.ข้อมูลเบื้องต้น'!$H$2,"",IF(VLOOKUP($AM$2,'6ประกาศปลายภาค'!$A$79:$AC$131,4,FALSE)="","",VLOOKUP($AM$2,'6ประกาศปลายภาค'!$A$79:$AC$131,4,FALSE)))</f>
        <v/>
      </c>
      <c r="ER66" s="1553"/>
      <c r="ES66" s="1553"/>
      <c r="ET66" s="1553"/>
      <c r="EU66" s="1553"/>
      <c r="EV66" s="1553"/>
      <c r="EW66" s="1553"/>
      <c r="EX66" s="1553"/>
      <c r="EY66" s="1553"/>
      <c r="EZ66" s="1553"/>
      <c r="FA66" s="1553"/>
      <c r="FB66" s="1554"/>
      <c r="FC66" s="1555" t="str">
        <f>IF(ข้อมูล1!G3="","",ข้อมูล1!G3)</f>
        <v xml:space="preserve">เข้าใจความหมายของคำ ข้อความ ภาพ สัญลักษณ์ แผนภูมิ แผนภาพ แผนผัง เรื่องสั้น ๆ พร้อมทั้งสรุปสาระสำคัญ เพื่อนำไปใช้ ในชีวิต ประจำวัน และสื่อสารให้ผู้อื่นเข้าใจ ด้วยการพูดเป็นประโยคง่าย ๆ อย่างเหมาะสม </v>
      </c>
      <c r="FD66" s="1556"/>
      <c r="FE66" s="1556"/>
      <c r="FF66" s="1556"/>
      <c r="FG66" s="1556"/>
      <c r="FH66" s="1556"/>
      <c r="FI66" s="1556"/>
      <c r="FJ66" s="1556"/>
      <c r="FK66" s="1556"/>
      <c r="FL66" s="1556"/>
      <c r="FM66" s="1556"/>
      <c r="FN66" s="1556"/>
      <c r="FO66" s="1556"/>
      <c r="FP66" s="1556"/>
      <c r="FQ66" s="1556"/>
      <c r="FR66" s="1556"/>
      <c r="FS66" s="1556"/>
      <c r="FT66" s="1556"/>
      <c r="FU66" s="1556"/>
      <c r="FV66" s="1556"/>
      <c r="FW66" s="1556"/>
      <c r="FX66" s="1556"/>
      <c r="FY66" s="1556"/>
      <c r="FZ66" s="1556"/>
      <c r="GA66" s="1556"/>
      <c r="GB66" s="1556"/>
      <c r="GC66" s="1556"/>
      <c r="GD66" s="1556"/>
      <c r="GE66" s="1556"/>
      <c r="GF66" s="1556"/>
      <c r="GG66" s="1556"/>
      <c r="GH66" s="1556"/>
      <c r="GI66" s="1556"/>
      <c r="GJ66" s="1556"/>
      <c r="GK66" s="1556"/>
      <c r="GL66" s="1556"/>
      <c r="GM66" s="1556"/>
      <c r="GN66" s="1556"/>
      <c r="GO66" s="1556"/>
      <c r="GP66" s="1556"/>
      <c r="GQ66" s="1556"/>
      <c r="GR66" s="1556"/>
      <c r="GS66" s="1556"/>
      <c r="GT66" s="1556"/>
      <c r="GU66" s="1557"/>
      <c r="GV66" s="1525"/>
      <c r="GW66" s="1549" t="s">
        <v>514</v>
      </c>
      <c r="GX66" s="1550"/>
      <c r="GY66" s="1550"/>
      <c r="GZ66" s="1550"/>
      <c r="HA66" s="1550"/>
      <c r="HB66" s="1550"/>
      <c r="HC66" s="1550"/>
      <c r="HD66" s="1551"/>
      <c r="HE66" s="1552" t="str">
        <f>IF($GV$3&lt;&gt;"ชั้น"&amp;'01.ข้อมูลเบื้องต้น'!$H$2,"",IF(VLOOKUP($AM$2,'6ประกาศปลายภาค'!$A$146:$AC$198,4,FALSE)="","",VLOOKUP($AM$2,'6ประกาศปลายภาค'!$A$146:$AC$198,4,FALSE)))</f>
        <v/>
      </c>
      <c r="HF66" s="1553"/>
      <c r="HG66" s="1553"/>
      <c r="HH66" s="1553"/>
      <c r="HI66" s="1553"/>
      <c r="HJ66" s="1553"/>
      <c r="HK66" s="1553"/>
      <c r="HL66" s="1553"/>
      <c r="HM66" s="1553"/>
      <c r="HN66" s="1553"/>
      <c r="HO66" s="1553"/>
      <c r="HP66" s="1554"/>
      <c r="HQ66" s="1555" t="str">
        <f>IF(ข้อมูล1!H3="","",ข้อมูล1!H3)</f>
        <v>เข้าใจความหมายของคำ ข้อความ ภาพ สัญลักษณ์ แผนภูมิ แผนภาพ แผนผัง เรื่องราวพร้อมทั้งสรุปสาระสำคัญ เพื่อนำไปใช้ในชีวิต ประจำวัน และสื่อสารให้ผู้อื่นเข้าใจ ด้วยวิธีการต่าง ๆ อย่างเหมาะสม มีประสิทธิภาพและรับผิดชอบ</v>
      </c>
      <c r="HR66" s="1556"/>
      <c r="HS66" s="1556"/>
      <c r="HT66" s="1556"/>
      <c r="HU66" s="1556"/>
      <c r="HV66" s="1556"/>
      <c r="HW66" s="1556"/>
      <c r="HX66" s="1556"/>
      <c r="HY66" s="1556"/>
      <c r="HZ66" s="1556"/>
      <c r="IA66" s="1556"/>
      <c r="IB66" s="1556"/>
      <c r="IC66" s="1556"/>
      <c r="ID66" s="1556"/>
      <c r="IE66" s="1556"/>
      <c r="IF66" s="1556"/>
      <c r="IG66" s="1556"/>
      <c r="IH66" s="1556"/>
      <c r="II66" s="1556"/>
      <c r="IJ66" s="1556"/>
      <c r="IK66" s="1556"/>
      <c r="IL66" s="1556"/>
      <c r="IM66" s="1556"/>
      <c r="IN66" s="1556"/>
      <c r="IO66" s="1556"/>
      <c r="IP66" s="1556"/>
      <c r="IQ66" s="1556"/>
      <c r="IR66" s="1556"/>
      <c r="IS66" s="1556"/>
      <c r="IT66" s="1556"/>
      <c r="IU66" s="1556"/>
      <c r="IV66" s="1556"/>
      <c r="IW66" s="1556"/>
      <c r="IX66" s="1556"/>
      <c r="IY66" s="1556"/>
      <c r="IZ66" s="1556"/>
      <c r="JA66" s="1556"/>
      <c r="JB66" s="1556"/>
      <c r="JC66" s="1556"/>
      <c r="JD66" s="1556"/>
      <c r="JE66" s="1556"/>
      <c r="JF66" s="1556"/>
      <c r="JG66" s="1556"/>
      <c r="JH66" s="1556"/>
      <c r="JI66" s="1557"/>
    </row>
    <row r="67" spans="1:269" ht="64.95" hidden="1" customHeight="1">
      <c r="A67" s="1549" t="s">
        <v>521</v>
      </c>
      <c r="B67" s="1550"/>
      <c r="C67" s="1550"/>
      <c r="D67" s="1550"/>
      <c r="E67" s="1550"/>
      <c r="F67" s="1550"/>
      <c r="G67" s="1550"/>
      <c r="H67" s="1551"/>
      <c r="I67" s="1552" t="str">
        <f>IF($A$3&lt;&gt;"ชั้น"&amp;'01.ข้อมูลเบื้องต้น'!$H$2,"",IF(VLOOKUP($AM$2,'6ประกาศปลายภาค'!$A$10:$AC$63,5,FALSE)="","",VLOOKUP($AM$2,'6ประกาศปลายภาค'!$A$10:$AC$63,5,FALSE)))</f>
        <v/>
      </c>
      <c r="J67" s="1553"/>
      <c r="K67" s="1553"/>
      <c r="L67" s="1553"/>
      <c r="M67" s="1553"/>
      <c r="N67" s="1553"/>
      <c r="O67" s="1553"/>
      <c r="P67" s="1553"/>
      <c r="Q67" s="1553"/>
      <c r="R67" s="1553"/>
      <c r="S67" s="1553"/>
      <c r="T67" s="1554"/>
      <c r="U67" s="1558" t="b">
        <f>IF(I67="เชี่ยวชาญ",IF(ข้อมูล1!N4="","",ข้อมูล1!N4),IF(I67="ชำนาญ",IF(ข้อมูล1!M4="","",ข้อมูล1!M4),IF(I67="พัฒนา",IF(ข้อมูล1!L4="","",ข้อมูล1!L4),IF(I67="เริ่มต้น",IF(ข้อมูล1!K4="","",ข้อมูล1!K4)))))</f>
        <v>0</v>
      </c>
      <c r="V67" s="1559"/>
      <c r="W67" s="1559"/>
      <c r="X67" s="1559"/>
      <c r="Y67" s="1559"/>
      <c r="Z67" s="1559"/>
      <c r="AA67" s="1559"/>
      <c r="AB67" s="1559"/>
      <c r="AC67" s="1559"/>
      <c r="AD67" s="1559"/>
      <c r="AE67" s="1559"/>
      <c r="AF67" s="1559"/>
      <c r="AG67" s="1559"/>
      <c r="AH67" s="1559"/>
      <c r="AI67" s="1559"/>
      <c r="AJ67" s="1559"/>
      <c r="AK67" s="1559"/>
      <c r="AL67" s="1559"/>
      <c r="AM67" s="1559"/>
      <c r="AN67" s="1559"/>
      <c r="AO67" s="1559"/>
      <c r="AP67" s="1559"/>
      <c r="AQ67" s="1559"/>
      <c r="AR67" s="1559"/>
      <c r="AS67" s="1559"/>
      <c r="AT67" s="1559"/>
      <c r="AU67" s="1559"/>
      <c r="AV67" s="1559"/>
      <c r="AW67" s="1559"/>
      <c r="AX67" s="1559"/>
      <c r="AY67" s="1559"/>
      <c r="AZ67" s="1559"/>
      <c r="BA67" s="1559"/>
      <c r="BB67" s="1559"/>
      <c r="BC67" s="1559"/>
      <c r="BD67" s="1559"/>
      <c r="BE67" s="1559"/>
      <c r="BF67" s="1559"/>
      <c r="BG67" s="1559"/>
      <c r="BH67" s="1559"/>
      <c r="BI67" s="1559"/>
      <c r="BJ67" s="1559"/>
      <c r="BK67" s="1559"/>
      <c r="BL67" s="1559"/>
      <c r="BM67" s="1560"/>
      <c r="BN67" s="1525"/>
      <c r="BO67" s="1525"/>
      <c r="BP67" s="1525"/>
      <c r="BQ67" s="1525"/>
      <c r="BR67" s="1525"/>
      <c r="BS67" s="1525"/>
      <c r="BT67" s="1525"/>
      <c r="BU67" s="1525"/>
      <c r="BV67" s="1525"/>
      <c r="BW67" s="1525"/>
      <c r="BX67" s="1525"/>
      <c r="BY67" s="1525"/>
      <c r="BZ67" s="1525"/>
      <c r="CA67" s="1525"/>
      <c r="CB67" s="1525"/>
      <c r="CC67" s="1525"/>
      <c r="CD67" s="1525"/>
      <c r="CE67" s="1525"/>
      <c r="CF67" s="1525"/>
      <c r="CG67" s="1525"/>
      <c r="CH67" s="1525"/>
      <c r="CI67" s="1525"/>
      <c r="CJ67" s="1525"/>
      <c r="CK67" s="1525"/>
      <c r="CL67" s="1525"/>
      <c r="CM67" s="1525"/>
      <c r="CN67" s="1525"/>
      <c r="CO67" s="1525"/>
      <c r="CP67" s="1525"/>
      <c r="CQ67" s="1525"/>
      <c r="CR67" s="1525"/>
      <c r="CS67" s="1525"/>
      <c r="CT67" s="1525"/>
      <c r="CU67" s="1525"/>
      <c r="CV67" s="1525"/>
      <c r="CW67" s="1525"/>
      <c r="CX67" s="1525"/>
      <c r="CY67" s="1525"/>
      <c r="CZ67" s="1525"/>
      <c r="DA67" s="1525"/>
      <c r="DB67" s="1525"/>
      <c r="DC67" s="1525"/>
      <c r="DD67" s="1525"/>
      <c r="DE67" s="1525"/>
      <c r="DF67" s="1525"/>
      <c r="DG67" s="1525"/>
      <c r="DH67" s="1525"/>
      <c r="DI67" s="1525"/>
      <c r="DJ67" s="1525"/>
      <c r="DK67" s="1525"/>
      <c r="DL67" s="1525"/>
      <c r="DM67" s="1525"/>
      <c r="DN67" s="1525"/>
      <c r="DO67" s="1525"/>
      <c r="DP67" s="1525"/>
      <c r="DQ67" s="1525"/>
      <c r="DR67" s="1525"/>
      <c r="DS67" s="1525"/>
      <c r="DT67" s="1525"/>
      <c r="DU67" s="1525"/>
      <c r="DV67" s="1525"/>
      <c r="DW67" s="1525"/>
      <c r="DX67" s="1525"/>
      <c r="DY67" s="1525"/>
      <c r="DZ67" s="1525"/>
      <c r="EA67" s="1525"/>
      <c r="EB67" s="1525"/>
      <c r="EC67" s="1525"/>
      <c r="ED67" s="1525"/>
      <c r="EE67" s="1525"/>
      <c r="EF67" s="1525"/>
      <c r="EG67" s="1525"/>
      <c r="EH67" s="1525"/>
      <c r="EI67" s="1549" t="s">
        <v>521</v>
      </c>
      <c r="EJ67" s="1550"/>
      <c r="EK67" s="1550"/>
      <c r="EL67" s="1550"/>
      <c r="EM67" s="1550"/>
      <c r="EN67" s="1550"/>
      <c r="EO67" s="1550"/>
      <c r="EP67" s="1551"/>
      <c r="EQ67" s="1552" t="str">
        <f>IF($BN$3&lt;&gt;"ชั้น"&amp;'01.ข้อมูลเบื้องต้น'!$H$2,"",IF(VLOOKUP($AM$2,'6ประกาศปลายภาค'!$A$79:$AC$131,5,FALSE)="","",VLOOKUP($AM$2,'6ประกาศปลายภาค'!$A$79:$AC$131,5,FALSE)))</f>
        <v/>
      </c>
      <c r="ER67" s="1553"/>
      <c r="ES67" s="1553"/>
      <c r="ET67" s="1553"/>
      <c r="EU67" s="1553"/>
      <c r="EV67" s="1553"/>
      <c r="EW67" s="1553"/>
      <c r="EX67" s="1553"/>
      <c r="EY67" s="1553"/>
      <c r="EZ67" s="1553"/>
      <c r="FA67" s="1553"/>
      <c r="FB67" s="1554"/>
      <c r="FC67" s="1555" t="str">
        <f>IF(ข้อมูล1!G4="","",ข้อมูล1!G4)</f>
        <v>เขียนประโยคที่ซับซ้อนโดยใช้คำพื้นฐานที่หลากหลาย และจัดเรียงเนื้อหาให้สื่อความหมายได้ชัดเจนและถูกต้อง เพื่อถ่ายทอดข้อมูล ความคิดและความรู้สึก</v>
      </c>
      <c r="FD67" s="1556"/>
      <c r="FE67" s="1556"/>
      <c r="FF67" s="1556"/>
      <c r="FG67" s="1556"/>
      <c r="FH67" s="1556"/>
      <c r="FI67" s="1556"/>
      <c r="FJ67" s="1556"/>
      <c r="FK67" s="1556"/>
      <c r="FL67" s="1556"/>
      <c r="FM67" s="1556"/>
      <c r="FN67" s="1556"/>
      <c r="FO67" s="1556"/>
      <c r="FP67" s="1556"/>
      <c r="FQ67" s="1556"/>
      <c r="FR67" s="1556"/>
      <c r="FS67" s="1556"/>
      <c r="FT67" s="1556"/>
      <c r="FU67" s="1556"/>
      <c r="FV67" s="1556"/>
      <c r="FW67" s="1556"/>
      <c r="FX67" s="1556"/>
      <c r="FY67" s="1556"/>
      <c r="FZ67" s="1556"/>
      <c r="GA67" s="1556"/>
      <c r="GB67" s="1556"/>
      <c r="GC67" s="1556"/>
      <c r="GD67" s="1556"/>
      <c r="GE67" s="1556"/>
      <c r="GF67" s="1556"/>
      <c r="GG67" s="1556"/>
      <c r="GH67" s="1556"/>
      <c r="GI67" s="1556"/>
      <c r="GJ67" s="1556"/>
      <c r="GK67" s="1556"/>
      <c r="GL67" s="1556"/>
      <c r="GM67" s="1556"/>
      <c r="GN67" s="1556"/>
      <c r="GO67" s="1556"/>
      <c r="GP67" s="1556"/>
      <c r="GQ67" s="1556"/>
      <c r="GR67" s="1556"/>
      <c r="GS67" s="1556"/>
      <c r="GT67" s="1556"/>
      <c r="GU67" s="1557"/>
      <c r="GV67" s="1525"/>
      <c r="GW67" s="1549" t="s">
        <v>521</v>
      </c>
      <c r="GX67" s="1550"/>
      <c r="GY67" s="1550"/>
      <c r="GZ67" s="1550"/>
      <c r="HA67" s="1550"/>
      <c r="HB67" s="1550"/>
      <c r="HC67" s="1550"/>
      <c r="HD67" s="1551"/>
      <c r="HE67" s="1552" t="str">
        <f>IF($GV$3&lt;&gt;"ชั้น"&amp;'01.ข้อมูลเบื้องต้น'!$H$2,"",IF(VLOOKUP($AM$2,'6ประกาศปลายภาค'!$A$146:$AC$198,5,FALSE)="","",VLOOKUP($AM$2,'6ประกาศปลายภาค'!$A$146:$AC$198,5,FALSE)))</f>
        <v/>
      </c>
      <c r="HF67" s="1553"/>
      <c r="HG67" s="1553"/>
      <c r="HH67" s="1553"/>
      <c r="HI67" s="1553"/>
      <c r="HJ67" s="1553"/>
      <c r="HK67" s="1553"/>
      <c r="HL67" s="1553"/>
      <c r="HM67" s="1553"/>
      <c r="HN67" s="1553"/>
      <c r="HO67" s="1553"/>
      <c r="HP67" s="1554"/>
      <c r="HQ67" s="1555" t="str">
        <f>IF(ข้อมูล1!H4="","",ข้อมูล1!H4)</f>
        <v>เขียนเล่าเรื่องโดยจัดเรียงเนื้อหาให้สื่อความหมายได้ชัดเจนและถูกต้อง เพื่อถ่ายทอดข้อมูล ความคิดและความรู้สึก เหมาะสมกับสถานการณ์และกาลเทศะ</v>
      </c>
      <c r="HR67" s="1556"/>
      <c r="HS67" s="1556"/>
      <c r="HT67" s="1556"/>
      <c r="HU67" s="1556"/>
      <c r="HV67" s="1556"/>
      <c r="HW67" s="1556"/>
      <c r="HX67" s="1556"/>
      <c r="HY67" s="1556"/>
      <c r="HZ67" s="1556"/>
      <c r="IA67" s="1556"/>
      <c r="IB67" s="1556"/>
      <c r="IC67" s="1556"/>
      <c r="ID67" s="1556"/>
      <c r="IE67" s="1556"/>
      <c r="IF67" s="1556"/>
      <c r="IG67" s="1556"/>
      <c r="IH67" s="1556"/>
      <c r="II67" s="1556"/>
      <c r="IJ67" s="1556"/>
      <c r="IK67" s="1556"/>
      <c r="IL67" s="1556"/>
      <c r="IM67" s="1556"/>
      <c r="IN67" s="1556"/>
      <c r="IO67" s="1556"/>
      <c r="IP67" s="1556"/>
      <c r="IQ67" s="1556"/>
      <c r="IR67" s="1556"/>
      <c r="IS67" s="1556"/>
      <c r="IT67" s="1556"/>
      <c r="IU67" s="1556"/>
      <c r="IV67" s="1556"/>
      <c r="IW67" s="1556"/>
      <c r="IX67" s="1556"/>
      <c r="IY67" s="1556"/>
      <c r="IZ67" s="1556"/>
      <c r="JA67" s="1556"/>
      <c r="JB67" s="1556"/>
      <c r="JC67" s="1556"/>
      <c r="JD67" s="1556"/>
      <c r="JE67" s="1556"/>
      <c r="JF67" s="1556"/>
      <c r="JG67" s="1556"/>
      <c r="JH67" s="1556"/>
      <c r="JI67" s="1557"/>
    </row>
    <row r="68" spans="1:269" ht="64.95" hidden="1" customHeight="1">
      <c r="A68" s="1549" t="s">
        <v>557</v>
      </c>
      <c r="B68" s="1550"/>
      <c r="C68" s="1550"/>
      <c r="D68" s="1550"/>
      <c r="E68" s="1550"/>
      <c r="F68" s="1550"/>
      <c r="G68" s="1550"/>
      <c r="H68" s="1551"/>
      <c r="I68" s="1552" t="str">
        <f>IF($A$3&lt;&gt;"ชั้น"&amp;'01.ข้อมูลเบื้องต้น'!$H$2,"",IF(VLOOKUP($AM$2,'6ประกาศปลายภาค'!$A$10:$AC$63,6,FALSE)="","",VLOOKUP($AM$2,'6ประกาศปลายภาค'!$A$10:$AC$63,6,FALSE)))</f>
        <v/>
      </c>
      <c r="J68" s="1553"/>
      <c r="K68" s="1553"/>
      <c r="L68" s="1553"/>
      <c r="M68" s="1553"/>
      <c r="N68" s="1553"/>
      <c r="O68" s="1553"/>
      <c r="P68" s="1553"/>
      <c r="Q68" s="1553"/>
      <c r="R68" s="1553"/>
      <c r="S68" s="1553"/>
      <c r="T68" s="1554"/>
      <c r="U68" s="1555" t="b">
        <f>IF(I68="เชี่ยวชาญ",IF(ข้อมูล1!N5="","",ข้อมูล1!N5),IF(I68="ชำนาญ",IF(ข้อมูล1!M5="","",ข้อมูล1!M5),IF(I68="พัฒนา",IF(ข้อมูล1!L5="","",ข้อมูล1!L5),IF(I68="เริ่มต้น",IF(ข้อมูล1!K5="","",ข้อมูล1!K5)))))</f>
        <v>0</v>
      </c>
      <c r="V68" s="1556"/>
      <c r="W68" s="1556"/>
      <c r="X68" s="1556"/>
      <c r="Y68" s="1556"/>
      <c r="Z68" s="1556"/>
      <c r="AA68" s="1556"/>
      <c r="AB68" s="1556"/>
      <c r="AC68" s="1556"/>
      <c r="AD68" s="1556"/>
      <c r="AE68" s="1556"/>
      <c r="AF68" s="1556"/>
      <c r="AG68" s="1556"/>
      <c r="AH68" s="1556"/>
      <c r="AI68" s="1556"/>
      <c r="AJ68" s="1556"/>
      <c r="AK68" s="1556"/>
      <c r="AL68" s="1556"/>
      <c r="AM68" s="1556"/>
      <c r="AN68" s="1556"/>
      <c r="AO68" s="1556"/>
      <c r="AP68" s="1556"/>
      <c r="AQ68" s="1556"/>
      <c r="AR68" s="1556"/>
      <c r="AS68" s="1556"/>
      <c r="AT68" s="1556"/>
      <c r="AU68" s="1556"/>
      <c r="AV68" s="1556"/>
      <c r="AW68" s="1556"/>
      <c r="AX68" s="1556"/>
      <c r="AY68" s="1556"/>
      <c r="AZ68" s="1556"/>
      <c r="BA68" s="1556"/>
      <c r="BB68" s="1556"/>
      <c r="BC68" s="1556"/>
      <c r="BD68" s="1556"/>
      <c r="BE68" s="1556"/>
      <c r="BF68" s="1556"/>
      <c r="BG68" s="1556"/>
      <c r="BH68" s="1556"/>
      <c r="BI68" s="1556"/>
      <c r="BJ68" s="1556"/>
      <c r="BK68" s="1556"/>
      <c r="BL68" s="1556"/>
      <c r="BM68" s="1557"/>
      <c r="BN68" s="1525"/>
      <c r="BO68" s="1525"/>
      <c r="BP68" s="1525"/>
      <c r="BQ68" s="1525"/>
      <c r="BR68" s="1525"/>
      <c r="BS68" s="1525"/>
      <c r="BT68" s="1525"/>
      <c r="BU68" s="1525"/>
      <c r="BV68" s="1525"/>
      <c r="BW68" s="1525"/>
      <c r="BX68" s="1525"/>
      <c r="BY68" s="1525"/>
      <c r="BZ68" s="1525"/>
      <c r="CA68" s="1525"/>
      <c r="CB68" s="1525"/>
      <c r="CC68" s="1525"/>
      <c r="CD68" s="1525"/>
      <c r="CE68" s="1525"/>
      <c r="CF68" s="1525"/>
      <c r="CG68" s="1525"/>
      <c r="CH68" s="1525"/>
      <c r="CI68" s="1525"/>
      <c r="CJ68" s="1525"/>
      <c r="CK68" s="1525"/>
      <c r="CL68" s="1525"/>
      <c r="CM68" s="1525"/>
      <c r="CN68" s="1525"/>
      <c r="CO68" s="1525"/>
      <c r="CP68" s="1525"/>
      <c r="CQ68" s="1525"/>
      <c r="CR68" s="1525"/>
      <c r="CS68" s="1525"/>
      <c r="CT68" s="1525"/>
      <c r="CU68" s="1525"/>
      <c r="CV68" s="1525"/>
      <c r="CW68" s="1525"/>
      <c r="CX68" s="1525"/>
      <c r="CY68" s="1525"/>
      <c r="CZ68" s="1525"/>
      <c r="DA68" s="1525"/>
      <c r="DB68" s="1525"/>
      <c r="DC68" s="1525"/>
      <c r="DD68" s="1525"/>
      <c r="DE68" s="1525"/>
      <c r="DF68" s="1525"/>
      <c r="DG68" s="1525"/>
      <c r="DH68" s="1525"/>
      <c r="DI68" s="1525"/>
      <c r="DJ68" s="1525"/>
      <c r="DK68" s="1525"/>
      <c r="DL68" s="1525"/>
      <c r="DM68" s="1525"/>
      <c r="DN68" s="1525"/>
      <c r="DO68" s="1525"/>
      <c r="DP68" s="1525"/>
      <c r="DQ68" s="1525"/>
      <c r="DR68" s="1525"/>
      <c r="DS68" s="1525"/>
      <c r="DT68" s="1525"/>
      <c r="DU68" s="1525"/>
      <c r="DV68" s="1525"/>
      <c r="DW68" s="1525"/>
      <c r="DX68" s="1525"/>
      <c r="DY68" s="1525"/>
      <c r="DZ68" s="1525"/>
      <c r="EA68" s="1525"/>
      <c r="EB68" s="1525"/>
      <c r="EC68" s="1525"/>
      <c r="ED68" s="1525"/>
      <c r="EE68" s="1525"/>
      <c r="EF68" s="1525"/>
      <c r="EG68" s="1525"/>
      <c r="EH68" s="1525"/>
      <c r="EI68" s="1549" t="s">
        <v>557</v>
      </c>
      <c r="EJ68" s="1550"/>
      <c r="EK68" s="1550"/>
      <c r="EL68" s="1550"/>
      <c r="EM68" s="1550"/>
      <c r="EN68" s="1550"/>
      <c r="EO68" s="1550"/>
      <c r="EP68" s="1551"/>
      <c r="EQ68" s="1552" t="str">
        <f>IF($BN$3&lt;&gt;"ชั้น"&amp;'01.ข้อมูลเบื้องต้น'!$H$2,"",IF(VLOOKUP($AM$2,'6ประกาศปลายภาค'!$A$79:$AC$131,6,FALSE)="","",VLOOKUP($AM$2,'6ประกาศปลายภาค'!$A$79:$AC$131,6,FALSE)))</f>
        <v/>
      </c>
      <c r="ER68" s="1553"/>
      <c r="ES68" s="1553"/>
      <c r="ET68" s="1553"/>
      <c r="EU68" s="1553"/>
      <c r="EV68" s="1553"/>
      <c r="EW68" s="1553"/>
      <c r="EX68" s="1553"/>
      <c r="EY68" s="1553"/>
      <c r="EZ68" s="1553"/>
      <c r="FA68" s="1553"/>
      <c r="FB68" s="1554"/>
      <c r="FC68" s="1555" t="str">
        <f>IF(ข้อมูล1!G5="","",ข้อมูล1!G5)</f>
        <v>ประยุกต์ใช้แนวคิดพื้นฐานทางคณิตศาสตร์เพื่อแก้ปัญหาที่ซับซ้อนด้วยความเชื่อมั่น และสื่อสารด้วยภาษาและสัญลักษณ์ทางคณิตศาสตร์อย่างสมเหตุสมผล</v>
      </c>
      <c r="FD68" s="1556"/>
      <c r="FE68" s="1556"/>
      <c r="FF68" s="1556"/>
      <c r="FG68" s="1556"/>
      <c r="FH68" s="1556"/>
      <c r="FI68" s="1556"/>
      <c r="FJ68" s="1556"/>
      <c r="FK68" s="1556"/>
      <c r="FL68" s="1556"/>
      <c r="FM68" s="1556"/>
      <c r="FN68" s="1556"/>
      <c r="FO68" s="1556"/>
      <c r="FP68" s="1556"/>
      <c r="FQ68" s="1556"/>
      <c r="FR68" s="1556"/>
      <c r="FS68" s="1556"/>
      <c r="FT68" s="1556"/>
      <c r="FU68" s="1556"/>
      <c r="FV68" s="1556"/>
      <c r="FW68" s="1556"/>
      <c r="FX68" s="1556"/>
      <c r="FY68" s="1556"/>
      <c r="FZ68" s="1556"/>
      <c r="GA68" s="1556"/>
      <c r="GB68" s="1556"/>
      <c r="GC68" s="1556"/>
      <c r="GD68" s="1556"/>
      <c r="GE68" s="1556"/>
      <c r="GF68" s="1556"/>
      <c r="GG68" s="1556"/>
      <c r="GH68" s="1556"/>
      <c r="GI68" s="1556"/>
      <c r="GJ68" s="1556"/>
      <c r="GK68" s="1556"/>
      <c r="GL68" s="1556"/>
      <c r="GM68" s="1556"/>
      <c r="GN68" s="1556"/>
      <c r="GO68" s="1556"/>
      <c r="GP68" s="1556"/>
      <c r="GQ68" s="1556"/>
      <c r="GR68" s="1556"/>
      <c r="GS68" s="1556"/>
      <c r="GT68" s="1556"/>
      <c r="GU68" s="1557"/>
      <c r="GV68" s="1525"/>
      <c r="GW68" s="1549" t="s">
        <v>557</v>
      </c>
      <c r="GX68" s="1550"/>
      <c r="GY68" s="1550"/>
      <c r="GZ68" s="1550"/>
      <c r="HA68" s="1550"/>
      <c r="HB68" s="1550"/>
      <c r="HC68" s="1550"/>
      <c r="HD68" s="1551"/>
      <c r="HE68" s="1552" t="str">
        <f>IF($GV$3&lt;&gt;"ชั้น"&amp;'01.ข้อมูลเบื้องต้น'!$H$2,"",IF(VLOOKUP($AM$2,'6ประกาศปลายภาค'!$A$146:$AC$198,5,FALSE)="","",VLOOKUP($AM$2,'6ประกาศปลายภาค'!$A$146:$AC$198,5,FALSE)))</f>
        <v/>
      </c>
      <c r="HF68" s="1553"/>
      <c r="HG68" s="1553"/>
      <c r="HH68" s="1553"/>
      <c r="HI68" s="1553"/>
      <c r="HJ68" s="1553"/>
      <c r="HK68" s="1553"/>
      <c r="HL68" s="1553"/>
      <c r="HM68" s="1553"/>
      <c r="HN68" s="1553"/>
      <c r="HO68" s="1553"/>
      <c r="HP68" s="1554"/>
      <c r="HQ68" s="1555" t="str">
        <f>IF(ข้อมูล1!H5="","",ข้อมูล1!H5)</f>
        <v>ประยุกต์ใช้แนวคิดพื้นฐานทางคณิตศาสตร์เพื่อแก้ปัญหาที่ไม่คุ้นเคย สถานการณ์ใหม่ ด้วยความเชื่อมั่น และสื่อสารด้วยภาษาและสัญลักษณ์ ทางคณิตศาสตร์อย่างสมเหตุสมผล</v>
      </c>
      <c r="HR68" s="1556"/>
      <c r="HS68" s="1556"/>
      <c r="HT68" s="1556"/>
      <c r="HU68" s="1556"/>
      <c r="HV68" s="1556"/>
      <c r="HW68" s="1556"/>
      <c r="HX68" s="1556"/>
      <c r="HY68" s="1556"/>
      <c r="HZ68" s="1556"/>
      <c r="IA68" s="1556"/>
      <c r="IB68" s="1556"/>
      <c r="IC68" s="1556"/>
      <c r="ID68" s="1556"/>
      <c r="IE68" s="1556"/>
      <c r="IF68" s="1556"/>
      <c r="IG68" s="1556"/>
      <c r="IH68" s="1556"/>
      <c r="II68" s="1556"/>
      <c r="IJ68" s="1556"/>
      <c r="IK68" s="1556"/>
      <c r="IL68" s="1556"/>
      <c r="IM68" s="1556"/>
      <c r="IN68" s="1556"/>
      <c r="IO68" s="1556"/>
      <c r="IP68" s="1556"/>
      <c r="IQ68" s="1556"/>
      <c r="IR68" s="1556"/>
      <c r="IS68" s="1556"/>
      <c r="IT68" s="1556"/>
      <c r="IU68" s="1556"/>
      <c r="IV68" s="1556"/>
      <c r="IW68" s="1556"/>
      <c r="IX68" s="1556"/>
      <c r="IY68" s="1556"/>
      <c r="IZ68" s="1556"/>
      <c r="JA68" s="1556"/>
      <c r="JB68" s="1556"/>
      <c r="JC68" s="1556"/>
      <c r="JD68" s="1556"/>
      <c r="JE68" s="1556"/>
      <c r="JF68" s="1556"/>
      <c r="JG68" s="1556"/>
      <c r="JH68" s="1556"/>
      <c r="JI68" s="1557"/>
    </row>
    <row r="69" spans="1:269" ht="64.95" hidden="1" customHeight="1">
      <c r="A69" s="1561" t="s">
        <v>545</v>
      </c>
      <c r="B69" s="1562"/>
      <c r="C69" s="1562"/>
      <c r="D69" s="1562"/>
      <c r="E69" s="1562"/>
      <c r="F69" s="1562"/>
      <c r="G69" s="1562"/>
      <c r="H69" s="1563"/>
      <c r="I69" s="1552" t="str">
        <f>IF($A$3&lt;&gt;"ชั้น"&amp;'01.ข้อมูลเบื้องต้น'!$H$2,"",IF(VLOOKUP($AM$2,'6ประกาศปลายภาค'!$A$10:$AC$63,12,FALSE)="","",VLOOKUP($AM$2,'6ประกาศปลายภาค'!$A$10:$AC$63,12,FALSE)))</f>
        <v/>
      </c>
      <c r="J69" s="1553"/>
      <c r="K69" s="1553"/>
      <c r="L69" s="1553"/>
      <c r="M69" s="1553"/>
      <c r="N69" s="1553"/>
      <c r="O69" s="1553"/>
      <c r="P69" s="1553"/>
      <c r="Q69" s="1553"/>
      <c r="R69" s="1553"/>
      <c r="S69" s="1553"/>
      <c r="T69" s="1554"/>
      <c r="U69" s="1558" t="b">
        <f>IF(I69="เชี่ยวชาญ",IF(ข้อมูล1!N6="","",ข้อมูล1!N6),IF(I69="ชำนาญ",IF(ข้อมูล1!M6="","",ข้อมูล1!M6),IF(I69="พัฒนา",IF(ข้อมูล1!L6="","",ข้อมูล1!L6),IF(I69="เริ่มต้น",IF(ข้อมูล1!K6="","",ข้อมูล1!K6)))))</f>
        <v>0</v>
      </c>
      <c r="V69" s="1559"/>
      <c r="W69" s="1559"/>
      <c r="X69" s="1559"/>
      <c r="Y69" s="1559"/>
      <c r="Z69" s="1559"/>
      <c r="AA69" s="1559"/>
      <c r="AB69" s="1559"/>
      <c r="AC69" s="1559"/>
      <c r="AD69" s="1559"/>
      <c r="AE69" s="1559"/>
      <c r="AF69" s="1559"/>
      <c r="AG69" s="1559"/>
      <c r="AH69" s="1559"/>
      <c r="AI69" s="1559"/>
      <c r="AJ69" s="1559"/>
      <c r="AK69" s="1559"/>
      <c r="AL69" s="1559"/>
      <c r="AM69" s="1559"/>
      <c r="AN69" s="1559"/>
      <c r="AO69" s="1559"/>
      <c r="AP69" s="1559"/>
      <c r="AQ69" s="1559"/>
      <c r="AR69" s="1559"/>
      <c r="AS69" s="1559"/>
      <c r="AT69" s="1559"/>
      <c r="AU69" s="1559"/>
      <c r="AV69" s="1559"/>
      <c r="AW69" s="1559"/>
      <c r="AX69" s="1559"/>
      <c r="AY69" s="1559"/>
      <c r="AZ69" s="1559"/>
      <c r="BA69" s="1559"/>
      <c r="BB69" s="1559"/>
      <c r="BC69" s="1559"/>
      <c r="BD69" s="1559"/>
      <c r="BE69" s="1559"/>
      <c r="BF69" s="1559"/>
      <c r="BG69" s="1559"/>
      <c r="BH69" s="1559"/>
      <c r="BI69" s="1559"/>
      <c r="BJ69" s="1559"/>
      <c r="BK69" s="1559"/>
      <c r="BL69" s="1559"/>
      <c r="BM69" s="1560"/>
      <c r="BN69" s="1525"/>
      <c r="BO69" s="1525"/>
      <c r="BP69" s="1525"/>
      <c r="BQ69" s="1525"/>
      <c r="BR69" s="1525"/>
      <c r="BS69" s="1525"/>
      <c r="BT69" s="1525"/>
      <c r="BU69" s="1525"/>
      <c r="BV69" s="1525"/>
      <c r="BW69" s="1525"/>
      <c r="BX69" s="1525"/>
      <c r="BY69" s="1525"/>
      <c r="BZ69" s="1525"/>
      <c r="CA69" s="1525"/>
      <c r="CB69" s="1525"/>
      <c r="CC69" s="1525"/>
      <c r="CD69" s="1525"/>
      <c r="CE69" s="1525"/>
      <c r="CF69" s="1525"/>
      <c r="CG69" s="1525"/>
      <c r="CH69" s="1525"/>
      <c r="CI69" s="1525"/>
      <c r="CJ69" s="1525"/>
      <c r="CK69" s="1525"/>
      <c r="CL69" s="1525"/>
      <c r="CM69" s="1525"/>
      <c r="CN69" s="1525"/>
      <c r="CO69" s="1525"/>
      <c r="CP69" s="1525"/>
      <c r="CQ69" s="1525"/>
      <c r="CR69" s="1525"/>
      <c r="CS69" s="1525"/>
      <c r="CT69" s="1525"/>
      <c r="CU69" s="1525"/>
      <c r="CV69" s="1525"/>
      <c r="CW69" s="1525"/>
      <c r="CX69" s="1525"/>
      <c r="CY69" s="1525"/>
      <c r="CZ69" s="1525"/>
      <c r="DA69" s="1525"/>
      <c r="DB69" s="1525"/>
      <c r="DC69" s="1525"/>
      <c r="DD69" s="1525"/>
      <c r="DE69" s="1525"/>
      <c r="DF69" s="1525"/>
      <c r="DG69" s="1525"/>
      <c r="DH69" s="1525"/>
      <c r="DI69" s="1525"/>
      <c r="DJ69" s="1525"/>
      <c r="DK69" s="1525"/>
      <c r="DL69" s="1525"/>
      <c r="DM69" s="1525"/>
      <c r="DN69" s="1525"/>
      <c r="DO69" s="1525"/>
      <c r="DP69" s="1525"/>
      <c r="DQ69" s="1525"/>
      <c r="DR69" s="1525"/>
      <c r="DS69" s="1525"/>
      <c r="DT69" s="1525"/>
      <c r="DU69" s="1525"/>
      <c r="DV69" s="1525"/>
      <c r="DW69" s="1525"/>
      <c r="DX69" s="1525"/>
      <c r="DY69" s="1525"/>
      <c r="DZ69" s="1525"/>
      <c r="EA69" s="1525"/>
      <c r="EB69" s="1525"/>
      <c r="EC69" s="1525"/>
      <c r="ED69" s="1525"/>
      <c r="EE69" s="1525"/>
      <c r="EF69" s="1525"/>
      <c r="EG69" s="1525"/>
      <c r="EH69" s="1525"/>
      <c r="EI69" s="1561" t="s">
        <v>545</v>
      </c>
      <c r="EJ69" s="1562"/>
      <c r="EK69" s="1562"/>
      <c r="EL69" s="1562"/>
      <c r="EM69" s="1562"/>
      <c r="EN69" s="1562"/>
      <c r="EO69" s="1562"/>
      <c r="EP69" s="1563"/>
      <c r="EQ69" s="1552" t="str">
        <f>IF($BN$3&lt;&gt;"ชั้น"&amp;'01.ข้อมูลเบื้องต้น'!$H$2,"",IF(VLOOKUP($AM$2,'6ประกาศปลายภาค'!$A$79:$AC$131,12,FALSE)="","",VLOOKUP($AM$2,'6ประกาศปลายภาค'!$A$79:$AC$131,12,FALSE)))</f>
        <v/>
      </c>
      <c r="ER69" s="1553"/>
      <c r="ES69" s="1553"/>
      <c r="ET69" s="1553"/>
      <c r="EU69" s="1553"/>
      <c r="EV69" s="1553"/>
      <c r="EW69" s="1553"/>
      <c r="EX69" s="1553"/>
      <c r="EY69" s="1553"/>
      <c r="EZ69" s="1553"/>
      <c r="FA69" s="1553"/>
      <c r="FB69" s="1554"/>
      <c r="FC69" s="1552"/>
      <c r="FD69" s="1553"/>
      <c r="FE69" s="1553"/>
      <c r="FF69" s="1553"/>
      <c r="FG69" s="1553"/>
      <c r="FH69" s="1553"/>
      <c r="FI69" s="1553"/>
      <c r="FJ69" s="1553"/>
      <c r="FK69" s="1553"/>
      <c r="FL69" s="1553"/>
      <c r="FM69" s="1553"/>
      <c r="FN69" s="1553"/>
      <c r="FO69" s="1553"/>
      <c r="FP69" s="1553"/>
      <c r="FQ69" s="1553"/>
      <c r="FR69" s="1553"/>
      <c r="FS69" s="1553"/>
      <c r="FT69" s="1553"/>
      <c r="FU69" s="1553"/>
      <c r="FV69" s="1553"/>
      <c r="FW69" s="1553"/>
      <c r="FX69" s="1553"/>
      <c r="FY69" s="1553"/>
      <c r="FZ69" s="1553"/>
      <c r="GA69" s="1553"/>
      <c r="GB69" s="1553"/>
      <c r="GC69" s="1553"/>
      <c r="GD69" s="1553"/>
      <c r="GE69" s="1553"/>
      <c r="GF69" s="1553"/>
      <c r="GG69" s="1553"/>
      <c r="GH69" s="1553"/>
      <c r="GI69" s="1553"/>
      <c r="GJ69" s="1553"/>
      <c r="GK69" s="1553"/>
      <c r="GL69" s="1553"/>
      <c r="GM69" s="1553"/>
      <c r="GN69" s="1553"/>
      <c r="GO69" s="1553"/>
      <c r="GP69" s="1553"/>
      <c r="GQ69" s="1553"/>
      <c r="GR69" s="1553"/>
      <c r="GS69" s="1553"/>
      <c r="GT69" s="1553"/>
      <c r="GU69" s="1554"/>
      <c r="GV69" s="1525"/>
      <c r="GW69" s="1561" t="s">
        <v>545</v>
      </c>
      <c r="GX69" s="1562"/>
      <c r="GY69" s="1562"/>
      <c r="GZ69" s="1562"/>
      <c r="HA69" s="1562"/>
      <c r="HB69" s="1562"/>
      <c r="HC69" s="1562"/>
      <c r="HD69" s="1563"/>
      <c r="HE69" s="1552" t="str">
        <f>IF($GV$3&lt;&gt;"ชั้น"&amp;'01.ข้อมูลเบื้องต้น'!$H$2,"",IF(VLOOKUP($AM$2,'6ประกาศปลายภาค'!$A$146:$AC$198,12,FALSE)="","",VLOOKUP($AM$2,'6ประกาศปลายภาค'!$A$146:$AC$198,12,FALSE)))</f>
        <v/>
      </c>
      <c r="HF69" s="1553"/>
      <c r="HG69" s="1553"/>
      <c r="HH69" s="1553"/>
      <c r="HI69" s="1553"/>
      <c r="HJ69" s="1553"/>
      <c r="HK69" s="1553"/>
      <c r="HL69" s="1553"/>
      <c r="HM69" s="1553"/>
      <c r="HN69" s="1553"/>
      <c r="HO69" s="1553"/>
      <c r="HP69" s="1554"/>
      <c r="HQ69" s="1552"/>
      <c r="HR69" s="1553"/>
      <c r="HS69" s="1553"/>
      <c r="HT69" s="1553"/>
      <c r="HU69" s="1553"/>
      <c r="HV69" s="1553"/>
      <c r="HW69" s="1553"/>
      <c r="HX69" s="1553"/>
      <c r="HY69" s="1553"/>
      <c r="HZ69" s="1553"/>
      <c r="IA69" s="1553"/>
      <c r="IB69" s="1553"/>
      <c r="IC69" s="1553"/>
      <c r="ID69" s="1553"/>
      <c r="IE69" s="1553"/>
      <c r="IF69" s="1553"/>
      <c r="IG69" s="1553"/>
      <c r="IH69" s="1553"/>
      <c r="II69" s="1553"/>
      <c r="IJ69" s="1553"/>
      <c r="IK69" s="1553"/>
      <c r="IL69" s="1553"/>
      <c r="IM69" s="1553"/>
      <c r="IN69" s="1553"/>
      <c r="IO69" s="1553"/>
      <c r="IP69" s="1553"/>
      <c r="IQ69" s="1553"/>
      <c r="IR69" s="1553"/>
      <c r="IS69" s="1553"/>
      <c r="IT69" s="1553"/>
      <c r="IU69" s="1553"/>
      <c r="IV69" s="1553"/>
      <c r="IW69" s="1553"/>
      <c r="IX69" s="1553"/>
      <c r="IY69" s="1553"/>
      <c r="IZ69" s="1553"/>
      <c r="JA69" s="1553"/>
      <c r="JB69" s="1553"/>
      <c r="JC69" s="1553"/>
      <c r="JD69" s="1553"/>
      <c r="JE69" s="1553"/>
      <c r="JF69" s="1553"/>
      <c r="JG69" s="1553"/>
      <c r="JH69" s="1553"/>
      <c r="JI69" s="1554"/>
    </row>
    <row r="70" spans="1:269" ht="17.399999999999999" customHeight="1">
      <c r="A70" s="1564"/>
      <c r="B70" s="1526"/>
      <c r="C70" s="1526"/>
      <c r="D70" s="1526"/>
      <c r="E70" s="1526"/>
      <c r="F70" s="1526"/>
      <c r="G70" s="1526"/>
      <c r="H70" s="1526"/>
      <c r="I70" s="1526"/>
      <c r="J70" s="1526"/>
      <c r="K70" s="1526"/>
      <c r="L70" s="1526"/>
      <c r="M70" s="1526"/>
      <c r="N70" s="1526"/>
      <c r="O70" s="1526"/>
      <c r="P70" s="1526"/>
      <c r="Q70" s="1526"/>
      <c r="R70" s="1526"/>
      <c r="S70" s="1526"/>
      <c r="T70" s="1526"/>
      <c r="U70" s="1526"/>
      <c r="V70" s="1526"/>
      <c r="W70" s="1526"/>
      <c r="X70" s="1526"/>
      <c r="Y70" s="1526"/>
      <c r="Z70" s="1526"/>
      <c r="AA70" s="1526"/>
      <c r="AB70" s="1526"/>
      <c r="AC70" s="1526"/>
      <c r="AD70" s="1526"/>
      <c r="AE70" s="1526"/>
      <c r="AF70" s="1526"/>
      <c r="AG70" s="1526"/>
      <c r="AH70" s="1526"/>
      <c r="AI70" s="1526"/>
      <c r="AJ70" s="1526"/>
      <c r="AK70" s="1526"/>
      <c r="AL70" s="1526"/>
      <c r="AM70" s="1526"/>
      <c r="AN70" s="1526"/>
      <c r="AO70" s="1526"/>
      <c r="AP70" s="1526"/>
      <c r="AQ70" s="1526"/>
      <c r="AR70" s="1526"/>
      <c r="AS70" s="1526"/>
      <c r="AT70" s="1526"/>
      <c r="AU70" s="1526"/>
      <c r="AV70" s="1526"/>
      <c r="AW70" s="1526"/>
      <c r="AX70" s="1526"/>
      <c r="AY70" s="1526"/>
      <c r="AZ70" s="1526"/>
      <c r="BA70" s="1526"/>
      <c r="BB70" s="1526"/>
      <c r="BC70" s="1526"/>
      <c r="BD70" s="1526"/>
      <c r="BE70" s="1526"/>
      <c r="BF70" s="1526"/>
      <c r="BG70" s="1526"/>
      <c r="BH70" s="1526"/>
      <c r="BI70" s="1526"/>
      <c r="BJ70" s="1526"/>
      <c r="BK70" s="1526"/>
      <c r="BL70" s="1526"/>
      <c r="BM70" s="1526"/>
      <c r="BN70" s="1525"/>
      <c r="BO70" s="1525"/>
      <c r="BP70" s="1525"/>
      <c r="BQ70" s="1525"/>
      <c r="BR70" s="1525"/>
      <c r="BS70" s="1525"/>
      <c r="BT70" s="1525"/>
      <c r="BU70" s="1525"/>
      <c r="BV70" s="1525"/>
      <c r="BW70" s="1525"/>
      <c r="BX70" s="1525"/>
      <c r="BY70" s="1525"/>
      <c r="BZ70" s="1525"/>
      <c r="CA70" s="1525"/>
      <c r="CB70" s="1525"/>
      <c r="CC70" s="1525"/>
      <c r="CD70" s="1525"/>
      <c r="CE70" s="1525"/>
      <c r="CF70" s="1525"/>
      <c r="CG70" s="1525"/>
      <c r="CH70" s="1525"/>
      <c r="CI70" s="1525"/>
      <c r="CJ70" s="1525"/>
      <c r="CK70" s="1525"/>
      <c r="CL70" s="1525"/>
      <c r="CM70" s="1525"/>
      <c r="CN70" s="1525"/>
      <c r="CO70" s="1525"/>
      <c r="CP70" s="1525"/>
      <c r="CQ70" s="1525"/>
      <c r="CR70" s="1525"/>
      <c r="CS70" s="1525"/>
      <c r="CT70" s="1525"/>
      <c r="CU70" s="1525"/>
      <c r="CV70" s="1525"/>
      <c r="CW70" s="1525"/>
      <c r="CX70" s="1525"/>
      <c r="CY70" s="1525"/>
      <c r="CZ70" s="1525"/>
      <c r="DA70" s="1525"/>
      <c r="DB70" s="1525"/>
      <c r="DC70" s="1525"/>
      <c r="DD70" s="1525"/>
      <c r="DE70" s="1525"/>
      <c r="DF70" s="1525"/>
      <c r="DG70" s="1525"/>
      <c r="DH70" s="1525"/>
      <c r="DI70" s="1525"/>
      <c r="DJ70" s="1525"/>
      <c r="DK70" s="1525"/>
      <c r="DL70" s="1525"/>
      <c r="DM70" s="1525"/>
      <c r="DN70" s="1525"/>
      <c r="DO70" s="1525"/>
      <c r="DP70" s="1525"/>
      <c r="DQ70" s="1525"/>
      <c r="DR70" s="1525"/>
      <c r="DS70" s="1525"/>
      <c r="DT70" s="1525"/>
      <c r="DU70" s="1525"/>
      <c r="DV70" s="1525"/>
      <c r="DW70" s="1525"/>
      <c r="DX70" s="1525"/>
      <c r="DY70" s="1525"/>
      <c r="DZ70" s="1525"/>
      <c r="EA70" s="1525"/>
      <c r="EB70" s="1525"/>
      <c r="EC70" s="1525"/>
      <c r="ED70" s="1525"/>
      <c r="EE70" s="1525"/>
      <c r="EF70" s="1525"/>
      <c r="EG70" s="1525"/>
      <c r="EH70" s="1525"/>
      <c r="EI70" s="1564"/>
      <c r="EJ70" s="1526"/>
      <c r="EK70" s="1526"/>
      <c r="EL70" s="1526"/>
      <c r="EM70" s="1526"/>
      <c r="EN70" s="1526"/>
      <c r="EO70" s="1526"/>
      <c r="EP70" s="1526"/>
      <c r="EQ70" s="1526"/>
      <c r="ER70" s="1526"/>
      <c r="ES70" s="1526"/>
      <c r="ET70" s="1526"/>
      <c r="EU70" s="1526"/>
      <c r="EV70" s="1526"/>
      <c r="EW70" s="1526"/>
      <c r="EX70" s="1526"/>
      <c r="EY70" s="1526"/>
      <c r="EZ70" s="1526"/>
      <c r="FA70" s="1526"/>
      <c r="FB70" s="1526"/>
      <c r="FC70" s="1526"/>
      <c r="FD70" s="1526"/>
      <c r="FE70" s="1526"/>
      <c r="FF70" s="1526"/>
      <c r="FG70" s="1526"/>
      <c r="FH70" s="1526"/>
      <c r="FI70" s="1526"/>
      <c r="FJ70" s="1526"/>
      <c r="FK70" s="1526"/>
      <c r="FL70" s="1526"/>
      <c r="FM70" s="1526"/>
      <c r="FN70" s="1526"/>
      <c r="FO70" s="1526"/>
      <c r="FP70" s="1526"/>
      <c r="FQ70" s="1526"/>
      <c r="FR70" s="1526"/>
      <c r="FS70" s="1526"/>
      <c r="FT70" s="1526"/>
      <c r="FU70" s="1526"/>
      <c r="FV70" s="1526"/>
      <c r="FW70" s="1526"/>
      <c r="FX70" s="1526"/>
      <c r="FY70" s="1526"/>
      <c r="FZ70" s="1526"/>
      <c r="GA70" s="1526"/>
      <c r="GB70" s="1526"/>
      <c r="GC70" s="1526"/>
      <c r="GD70" s="1526"/>
      <c r="GE70" s="1526"/>
      <c r="GF70" s="1526"/>
      <c r="GG70" s="1526"/>
      <c r="GH70" s="1526"/>
      <c r="GI70" s="1526"/>
      <c r="GJ70" s="1526"/>
      <c r="GK70" s="1526"/>
      <c r="GL70" s="1526"/>
      <c r="GM70" s="1526"/>
      <c r="GN70" s="1526"/>
      <c r="GO70" s="1526"/>
      <c r="GP70" s="1526"/>
      <c r="GQ70" s="1526"/>
      <c r="GR70" s="1526"/>
      <c r="GS70" s="1526"/>
      <c r="GT70" s="1526"/>
      <c r="GU70" s="1526"/>
      <c r="GV70" s="1525"/>
      <c r="GW70" s="1564"/>
      <c r="GX70" s="1526"/>
      <c r="GY70" s="1526"/>
      <c r="GZ70" s="1526"/>
      <c r="HA70" s="1526"/>
      <c r="HB70" s="1526"/>
      <c r="HC70" s="1526"/>
      <c r="HD70" s="1526"/>
      <c r="HE70" s="1526"/>
      <c r="HF70" s="1526"/>
      <c r="HG70" s="1526"/>
      <c r="HH70" s="1526"/>
      <c r="HI70" s="1526"/>
      <c r="HJ70" s="1526"/>
      <c r="HK70" s="1526"/>
      <c r="HL70" s="1526"/>
      <c r="HM70" s="1526"/>
      <c r="HN70" s="1526"/>
      <c r="HO70" s="1526"/>
      <c r="HP70" s="1526"/>
      <c r="HQ70" s="1526"/>
      <c r="HR70" s="1526"/>
      <c r="HS70" s="1526"/>
      <c r="HT70" s="1526"/>
      <c r="HU70" s="1526"/>
      <c r="HV70" s="1526"/>
      <c r="HW70" s="1526"/>
      <c r="HX70" s="1526"/>
      <c r="HY70" s="1526"/>
      <c r="HZ70" s="1526"/>
      <c r="IA70" s="1526"/>
      <c r="IB70" s="1526"/>
      <c r="IC70" s="1526"/>
      <c r="ID70" s="1526"/>
      <c r="IE70" s="1526"/>
      <c r="IF70" s="1526"/>
      <c r="IG70" s="1526"/>
      <c r="IH70" s="1526"/>
      <c r="II70" s="1526"/>
      <c r="IJ70" s="1526"/>
      <c r="IK70" s="1526"/>
      <c r="IL70" s="1526"/>
      <c r="IM70" s="1526"/>
      <c r="IN70" s="1526"/>
      <c r="IO70" s="1526"/>
      <c r="IP70" s="1526"/>
      <c r="IQ70" s="1526"/>
      <c r="IR70" s="1526"/>
      <c r="IS70" s="1526"/>
      <c r="IT70" s="1526"/>
      <c r="IU70" s="1526"/>
      <c r="IV70" s="1526"/>
      <c r="IW70" s="1526"/>
      <c r="IX70" s="1526"/>
      <c r="IY70" s="1526"/>
      <c r="IZ70" s="1526"/>
      <c r="JA70" s="1526"/>
      <c r="JB70" s="1526"/>
      <c r="JC70" s="1526"/>
      <c r="JD70" s="1526"/>
      <c r="JE70" s="1526"/>
      <c r="JF70" s="1526"/>
      <c r="JG70" s="1526"/>
      <c r="JH70" s="1526"/>
      <c r="JI70" s="1526"/>
    </row>
    <row r="71" spans="1:269" ht="29.4" customHeight="1">
      <c r="A71" s="732"/>
      <c r="B71" s="731"/>
      <c r="C71" s="731"/>
      <c r="D71" s="731"/>
      <c r="E71" s="731"/>
      <c r="F71" s="731"/>
      <c r="G71" s="731"/>
      <c r="H71" s="731"/>
      <c r="I71" s="731"/>
      <c r="J71" s="731"/>
      <c r="K71" s="731"/>
      <c r="L71" s="731"/>
      <c r="M71" s="731"/>
      <c r="N71" s="731"/>
      <c r="O71" s="731"/>
      <c r="P71" s="731"/>
      <c r="Q71" s="731"/>
      <c r="R71" s="731"/>
      <c r="S71" s="731"/>
      <c r="T71" s="731"/>
      <c r="U71" s="731"/>
      <c r="V71" s="731"/>
      <c r="W71" s="731"/>
      <c r="X71" s="731"/>
      <c r="Y71" s="731"/>
      <c r="Z71" s="731"/>
      <c r="AA71" s="731"/>
      <c r="AB71" s="731"/>
      <c r="AC71" s="731"/>
      <c r="AD71" s="731"/>
      <c r="AE71" s="731"/>
      <c r="AF71" s="731"/>
      <c r="AG71" s="731"/>
      <c r="AH71" s="731"/>
      <c r="AI71" s="731"/>
      <c r="AJ71" s="731"/>
      <c r="AK71" s="731"/>
      <c r="AL71" s="731"/>
      <c r="AM71" s="731"/>
      <c r="AN71" s="731"/>
      <c r="AO71" s="731"/>
      <c r="AP71" s="731"/>
      <c r="AQ71" s="731"/>
      <c r="AR71" s="731"/>
      <c r="AS71" s="731"/>
      <c r="AT71" s="731"/>
      <c r="AU71" s="731"/>
      <c r="AV71" s="731"/>
      <c r="AW71" s="731"/>
      <c r="AX71" s="731"/>
      <c r="AY71" s="731"/>
      <c r="AZ71" s="731"/>
      <c r="BA71" s="731"/>
      <c r="BB71" s="731"/>
      <c r="BC71" s="731"/>
      <c r="BD71" s="731"/>
      <c r="BE71" s="731"/>
      <c r="BF71" s="731"/>
      <c r="BG71" s="731"/>
      <c r="BH71" s="731"/>
      <c r="BI71" s="731"/>
      <c r="BJ71" s="731"/>
      <c r="BK71" s="731"/>
      <c r="BL71" s="731"/>
      <c r="BM71" s="731"/>
      <c r="EI71" s="732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731"/>
      <c r="FM71" s="731"/>
      <c r="FN71" s="731"/>
      <c r="FO71" s="731"/>
      <c r="FP71" s="731"/>
      <c r="FQ71" s="731"/>
      <c r="FR71" s="731"/>
      <c r="FS71" s="731"/>
      <c r="FT71" s="731"/>
      <c r="FU71" s="731"/>
      <c r="FV71" s="731"/>
      <c r="FW71" s="731"/>
      <c r="FX71" s="731"/>
      <c r="FY71" s="731"/>
      <c r="FZ71" s="731"/>
      <c r="GA71" s="731"/>
      <c r="GB71" s="731"/>
      <c r="GC71" s="731"/>
      <c r="GD71" s="731"/>
      <c r="GE71" s="731"/>
      <c r="GF71" s="731"/>
      <c r="GG71" s="731"/>
      <c r="GH71" s="731"/>
      <c r="GI71" s="731"/>
      <c r="GJ71" s="731"/>
      <c r="GK71" s="731"/>
      <c r="GL71" s="731"/>
      <c r="GM71" s="731"/>
      <c r="GN71" s="731"/>
      <c r="GO71" s="731"/>
      <c r="GP71" s="731"/>
      <c r="GQ71" s="731"/>
      <c r="GR71" s="731"/>
      <c r="GS71" s="731"/>
      <c r="GT71" s="731"/>
      <c r="GU71" s="731"/>
      <c r="GW71" s="732"/>
      <c r="GX71" s="731"/>
      <c r="GY71" s="731"/>
      <c r="GZ71" s="731"/>
      <c r="HA71" s="731"/>
      <c r="HB71" s="731"/>
      <c r="HC71" s="731"/>
      <c r="HD71" s="731"/>
      <c r="HE71" s="731"/>
      <c r="HF71" s="731"/>
      <c r="HG71" s="731"/>
      <c r="HH71" s="731"/>
      <c r="HI71" s="731"/>
      <c r="HJ71" s="731"/>
      <c r="HK71" s="731"/>
      <c r="HL71" s="731"/>
      <c r="HM71" s="731"/>
      <c r="HN71" s="731"/>
      <c r="HO71" s="731"/>
      <c r="HP71" s="731"/>
      <c r="HQ71" s="731"/>
      <c r="HR71" s="731"/>
      <c r="HS71" s="731"/>
      <c r="HT71" s="731"/>
      <c r="HU71" s="731"/>
      <c r="HV71" s="731"/>
      <c r="HW71" s="731"/>
      <c r="HX71" s="731"/>
      <c r="HY71" s="731"/>
      <c r="HZ71" s="731"/>
      <c r="IA71" s="731"/>
      <c r="IB71" s="731"/>
      <c r="IC71" s="731"/>
      <c r="ID71" s="731"/>
      <c r="IE71" s="731"/>
      <c r="IF71" s="731"/>
      <c r="IG71" s="731"/>
      <c r="IH71" s="731"/>
      <c r="II71" s="731"/>
      <c r="IJ71" s="731"/>
      <c r="IK71" s="731"/>
      <c r="IL71" s="731"/>
      <c r="IM71" s="731"/>
      <c r="IN71" s="731"/>
      <c r="IO71" s="731"/>
      <c r="IP71" s="731"/>
      <c r="IQ71" s="731"/>
      <c r="IR71" s="731"/>
      <c r="IS71" s="731"/>
      <c r="IT71" s="731"/>
      <c r="IU71" s="731"/>
      <c r="IV71" s="731"/>
      <c r="IW71" s="731"/>
      <c r="IX71" s="731"/>
      <c r="IY71" s="731"/>
      <c r="IZ71" s="731"/>
      <c r="JA71" s="731"/>
      <c r="JB71" s="731"/>
      <c r="JC71" s="731"/>
      <c r="JD71" s="731"/>
      <c r="JE71" s="731"/>
      <c r="JF71" s="731"/>
      <c r="JG71" s="731"/>
      <c r="JH71" s="731"/>
      <c r="JI71" s="731"/>
    </row>
    <row r="72" spans="1:269" ht="30">
      <c r="A72" s="1000" t="s">
        <v>63</v>
      </c>
      <c r="B72" s="1000"/>
      <c r="C72" s="1000"/>
      <c r="D72" s="1000"/>
      <c r="E72" s="1000"/>
      <c r="F72" s="1000"/>
      <c r="G72" s="1000"/>
      <c r="H72" s="1000"/>
      <c r="I72" s="1000"/>
      <c r="J72" s="1000"/>
      <c r="K72" s="1000"/>
      <c r="L72" s="1000"/>
      <c r="M72" s="1000"/>
      <c r="N72" s="1000"/>
      <c r="O72" s="1000"/>
      <c r="P72" s="1000"/>
      <c r="Q72" s="1000"/>
      <c r="R72" s="1000"/>
      <c r="S72" s="1000"/>
      <c r="T72" s="1000"/>
      <c r="U72" s="1000"/>
      <c r="V72" s="1000"/>
      <c r="W72" s="1000"/>
      <c r="X72" s="1000"/>
      <c r="Y72" s="1000"/>
      <c r="Z72" s="1000"/>
      <c r="AA72" s="1000"/>
      <c r="AB72" s="1000"/>
      <c r="AC72" s="1000"/>
      <c r="AD72" s="1000"/>
      <c r="AE72" s="1000"/>
      <c r="AF72" s="1000"/>
      <c r="AG72" s="1000"/>
      <c r="AH72" s="1000"/>
      <c r="AI72" s="1000"/>
      <c r="AJ72" s="1000"/>
      <c r="AK72" s="1000"/>
      <c r="AL72" s="1000"/>
      <c r="AM72" s="1000"/>
      <c r="AN72" s="1000"/>
      <c r="AO72" s="1000"/>
      <c r="AP72" s="1000"/>
      <c r="AQ72" s="1000"/>
      <c r="AR72" s="1000"/>
      <c r="AS72" s="1000"/>
      <c r="AT72" s="1000"/>
      <c r="AU72" s="1000"/>
      <c r="AV72" s="1000"/>
      <c r="AW72" s="1000"/>
      <c r="AX72" s="1000"/>
      <c r="AY72" s="1000"/>
      <c r="AZ72" s="1000"/>
      <c r="BA72" s="1000"/>
      <c r="BB72" s="1000"/>
      <c r="BC72" s="1000"/>
      <c r="BD72" s="1000"/>
      <c r="BE72" s="1000"/>
      <c r="BF72" s="1000"/>
      <c r="BG72" s="1000"/>
      <c r="BH72" s="1000"/>
      <c r="BI72" s="1000"/>
      <c r="BJ72" s="1000"/>
      <c r="BK72" s="1000"/>
      <c r="BL72" s="1000"/>
      <c r="BM72" s="1000"/>
      <c r="BN72" s="634"/>
      <c r="BO72" s="1044" t="s">
        <v>63</v>
      </c>
      <c r="BP72" s="1044"/>
      <c r="BQ72" s="1044"/>
      <c r="BR72" s="1044"/>
      <c r="BS72" s="1044"/>
      <c r="BT72" s="1044"/>
      <c r="BU72" s="1044"/>
      <c r="BV72" s="1044"/>
      <c r="BW72" s="1044"/>
      <c r="BX72" s="1044"/>
      <c r="BY72" s="1044"/>
      <c r="BZ72" s="1044"/>
      <c r="CA72" s="1044"/>
      <c r="CB72" s="1044"/>
      <c r="CC72" s="1044"/>
      <c r="CD72" s="1044"/>
      <c r="CE72" s="1044"/>
      <c r="CF72" s="1044"/>
      <c r="CG72" s="1044"/>
      <c r="CH72" s="1044"/>
      <c r="CI72" s="1044"/>
      <c r="CJ72" s="1044"/>
      <c r="CK72" s="1044"/>
      <c r="CL72" s="1044"/>
      <c r="CM72" s="1044"/>
      <c r="CN72" s="1044"/>
      <c r="CO72" s="1044"/>
      <c r="CP72" s="1044"/>
      <c r="CQ72" s="1044"/>
      <c r="CR72" s="1044"/>
      <c r="CS72" s="1044"/>
      <c r="CT72" s="1044"/>
      <c r="CU72" s="1044"/>
      <c r="CV72" s="1044"/>
      <c r="CW72" s="1044"/>
      <c r="CX72" s="1044"/>
      <c r="CY72" s="1044"/>
      <c r="CZ72" s="1044"/>
      <c r="DA72" s="1044"/>
      <c r="DB72" s="1044"/>
      <c r="DC72" s="1044"/>
      <c r="DD72" s="1044"/>
      <c r="DE72" s="1044"/>
      <c r="DF72" s="1044"/>
      <c r="DG72" s="1044"/>
      <c r="DH72" s="1044"/>
      <c r="DI72" s="1044"/>
      <c r="DJ72" s="1044"/>
      <c r="DK72" s="1044"/>
      <c r="DL72" s="1044"/>
      <c r="DM72" s="1044"/>
      <c r="DN72" s="1044"/>
      <c r="DO72" s="1044"/>
      <c r="DP72" s="1044"/>
      <c r="DQ72" s="1044"/>
      <c r="DR72" s="1044"/>
      <c r="DS72" s="1044"/>
      <c r="DT72" s="1044"/>
      <c r="DU72" s="1044"/>
      <c r="DV72" s="1044"/>
      <c r="DW72" s="1044"/>
      <c r="DX72" s="1044"/>
      <c r="DY72" s="1044"/>
      <c r="DZ72" s="1044"/>
      <c r="EA72" s="1044"/>
      <c r="EB72" s="1044"/>
      <c r="EC72" s="1044"/>
      <c r="ED72" s="1044"/>
      <c r="EE72" s="1044"/>
      <c r="EF72" s="1044"/>
      <c r="EG72" s="1044"/>
      <c r="EH72" s="1044"/>
      <c r="EI72" s="1000" t="s">
        <v>63</v>
      </c>
      <c r="EJ72" s="1000"/>
      <c r="EK72" s="1000"/>
      <c r="EL72" s="1000"/>
      <c r="EM72" s="1000"/>
      <c r="EN72" s="1000"/>
      <c r="EO72" s="1000"/>
      <c r="EP72" s="1000"/>
      <c r="EQ72" s="1000"/>
      <c r="ER72" s="1000"/>
      <c r="ES72" s="1000"/>
      <c r="ET72" s="1000"/>
      <c r="EU72" s="1000"/>
      <c r="EV72" s="1000"/>
      <c r="EW72" s="1000"/>
      <c r="EX72" s="1000"/>
      <c r="EY72" s="1000"/>
      <c r="EZ72" s="1000"/>
      <c r="FA72" s="1000"/>
      <c r="FB72" s="1000"/>
      <c r="FC72" s="1000"/>
      <c r="FD72" s="1000"/>
      <c r="FE72" s="1000"/>
      <c r="FF72" s="1000"/>
      <c r="FG72" s="1000"/>
      <c r="FH72" s="1000"/>
      <c r="FI72" s="1000"/>
      <c r="FJ72" s="1000"/>
      <c r="FK72" s="1000"/>
      <c r="FL72" s="1000"/>
      <c r="FM72" s="1000"/>
      <c r="FN72" s="1000"/>
      <c r="FO72" s="1000"/>
      <c r="FP72" s="1000"/>
      <c r="FQ72" s="1000"/>
      <c r="FR72" s="1000"/>
      <c r="FS72" s="1000"/>
      <c r="FT72" s="1000"/>
      <c r="FU72" s="1000"/>
      <c r="FV72" s="1000"/>
      <c r="FW72" s="1000"/>
      <c r="FX72" s="1000"/>
      <c r="FY72" s="1000"/>
      <c r="FZ72" s="1000"/>
      <c r="GA72" s="1000"/>
      <c r="GB72" s="1000"/>
      <c r="GC72" s="1000"/>
      <c r="GD72" s="1000"/>
      <c r="GE72" s="1000"/>
      <c r="GF72" s="1000"/>
      <c r="GG72" s="1000"/>
      <c r="GH72" s="1000"/>
      <c r="GI72" s="1000"/>
      <c r="GJ72" s="1000"/>
      <c r="GK72" s="1000"/>
      <c r="GL72" s="1000"/>
      <c r="GM72" s="1000"/>
      <c r="GN72" s="1000"/>
      <c r="GO72" s="1000"/>
      <c r="GP72" s="1000"/>
      <c r="GQ72" s="1000"/>
      <c r="GR72" s="1000"/>
      <c r="GS72" s="1000"/>
      <c r="GT72" s="1000"/>
      <c r="GU72" s="1000"/>
      <c r="GV72" s="635"/>
      <c r="GW72" s="1000" t="s">
        <v>63</v>
      </c>
      <c r="GX72" s="1000"/>
      <c r="GY72" s="1000"/>
      <c r="GZ72" s="1000"/>
      <c r="HA72" s="1000"/>
      <c r="HB72" s="1000"/>
      <c r="HC72" s="1000"/>
      <c r="HD72" s="1000"/>
      <c r="HE72" s="1000"/>
      <c r="HF72" s="1000"/>
      <c r="HG72" s="1000"/>
      <c r="HH72" s="1000"/>
      <c r="HI72" s="1000"/>
      <c r="HJ72" s="1000"/>
      <c r="HK72" s="1000"/>
      <c r="HL72" s="1000"/>
      <c r="HM72" s="1000"/>
      <c r="HN72" s="1000"/>
      <c r="HO72" s="1000"/>
      <c r="HP72" s="1000"/>
      <c r="HQ72" s="1000"/>
      <c r="HR72" s="1000"/>
      <c r="HS72" s="1000"/>
      <c r="HT72" s="1000"/>
      <c r="HU72" s="1000"/>
      <c r="HV72" s="1000"/>
      <c r="HW72" s="1000"/>
      <c r="HX72" s="1000"/>
      <c r="HY72" s="1000"/>
      <c r="HZ72" s="1000"/>
      <c r="IA72" s="1000"/>
      <c r="IB72" s="1000"/>
      <c r="IC72" s="1000"/>
      <c r="ID72" s="1000"/>
      <c r="IE72" s="1000"/>
      <c r="IF72" s="1000"/>
      <c r="IG72" s="1000"/>
      <c r="IH72" s="1000"/>
      <c r="II72" s="1000"/>
      <c r="IJ72" s="1000"/>
      <c r="IK72" s="1000"/>
      <c r="IL72" s="1000"/>
      <c r="IM72" s="1000"/>
      <c r="IN72" s="1000"/>
      <c r="IO72" s="1000"/>
      <c r="IP72" s="1000"/>
      <c r="IQ72" s="1000"/>
      <c r="IR72" s="1000"/>
      <c r="IS72" s="1000"/>
      <c r="IT72" s="1000"/>
      <c r="IU72" s="1000"/>
      <c r="IV72" s="1000"/>
      <c r="IW72" s="1000"/>
      <c r="IX72" s="1000"/>
      <c r="IY72" s="1000"/>
      <c r="IZ72" s="1000"/>
      <c r="JA72" s="1000"/>
      <c r="JB72" s="1000"/>
      <c r="JC72" s="1000"/>
      <c r="JD72" s="1000"/>
      <c r="JE72" s="1000"/>
      <c r="JF72" s="1000"/>
      <c r="JG72" s="1000"/>
      <c r="JH72" s="1000"/>
      <c r="JI72" s="1000"/>
    </row>
    <row r="73" spans="1:269">
      <c r="A73" s="1001" t="s">
        <v>223</v>
      </c>
      <c r="B73" s="1001"/>
      <c r="C73" s="1001"/>
      <c r="D73" s="1001"/>
      <c r="E73" s="1001"/>
      <c r="F73" s="1001"/>
      <c r="G73" s="1001"/>
      <c r="H73" s="1001"/>
      <c r="I73" s="1001"/>
      <c r="J73" s="1001"/>
      <c r="K73" s="1001"/>
      <c r="L73" s="1001"/>
      <c r="M73" s="1001"/>
      <c r="N73" s="1001"/>
      <c r="O73" s="1001"/>
      <c r="P73" s="1001"/>
      <c r="Q73" s="1001"/>
      <c r="R73" s="1001"/>
      <c r="S73" s="1001"/>
      <c r="T73" s="1001"/>
      <c r="U73" s="1001"/>
      <c r="V73" s="1001"/>
      <c r="W73" s="1001"/>
      <c r="X73" s="1001"/>
      <c r="Y73" s="1001"/>
      <c r="Z73" s="1001"/>
      <c r="AA73" s="1001"/>
      <c r="AB73" s="1001"/>
      <c r="AC73" s="1001"/>
      <c r="AD73" s="1001"/>
      <c r="AE73" s="1001"/>
      <c r="AF73" s="1001"/>
      <c r="AG73" s="1001"/>
      <c r="AH73" s="1001"/>
      <c r="AI73" s="1001"/>
      <c r="AJ73" s="1001"/>
      <c r="AK73" s="1001"/>
      <c r="AL73" s="1001"/>
      <c r="AM73" s="1001"/>
      <c r="AN73" s="1001"/>
      <c r="AO73" s="1001"/>
      <c r="AP73" s="1001"/>
      <c r="AQ73" s="1001"/>
      <c r="AR73" s="1001"/>
      <c r="AS73" s="1001"/>
      <c r="AT73" s="1001"/>
      <c r="AU73" s="1001"/>
      <c r="AV73" s="1001"/>
      <c r="AW73" s="1001"/>
      <c r="AX73" s="1001"/>
      <c r="AY73" s="1001"/>
      <c r="AZ73" s="1001"/>
      <c r="BA73" s="1001"/>
      <c r="BB73" s="1001"/>
      <c r="BC73" s="1001"/>
      <c r="BD73" s="1001"/>
      <c r="BE73" s="1001"/>
      <c r="BF73" s="1001"/>
      <c r="BG73" s="1001"/>
      <c r="BH73" s="1001"/>
      <c r="BI73" s="1001"/>
      <c r="BJ73" s="1001"/>
      <c r="BK73" s="1001"/>
      <c r="BL73" s="1001"/>
      <c r="BM73" s="1001"/>
      <c r="BN73" s="637"/>
      <c r="BO73" s="1045" t="s">
        <v>64</v>
      </c>
      <c r="BP73" s="1045"/>
      <c r="BQ73" s="1045"/>
      <c r="BR73" s="1045"/>
      <c r="BS73" s="1045"/>
      <c r="BT73" s="1045"/>
      <c r="BU73" s="1045"/>
      <c r="BV73" s="1045"/>
      <c r="BW73" s="1045"/>
      <c r="BX73" s="1045"/>
      <c r="BY73" s="1045"/>
      <c r="BZ73" s="1045"/>
      <c r="CA73" s="1045"/>
      <c r="CB73" s="1045"/>
      <c r="CC73" s="1045"/>
      <c r="CD73" s="1045"/>
      <c r="CE73" s="1045"/>
      <c r="CF73" s="1045"/>
      <c r="CG73" s="1045"/>
      <c r="CH73" s="1045"/>
      <c r="CI73" s="1045"/>
      <c r="CJ73" s="1045"/>
      <c r="CK73" s="1045"/>
      <c r="CL73" s="1045"/>
      <c r="CM73" s="1045"/>
      <c r="CN73" s="1045"/>
      <c r="CO73" s="1045"/>
      <c r="CP73" s="1045"/>
      <c r="CQ73" s="1045"/>
      <c r="CR73" s="1045"/>
      <c r="CS73" s="1045"/>
      <c r="CT73" s="1045"/>
      <c r="CU73" s="1045"/>
      <c r="CV73" s="1045"/>
      <c r="CW73" s="1045"/>
      <c r="CX73" s="1045"/>
      <c r="CY73" s="1045"/>
      <c r="CZ73" s="1045"/>
      <c r="DA73" s="1045"/>
      <c r="DB73" s="1045"/>
      <c r="DC73" s="1045"/>
      <c r="DD73" s="1045"/>
      <c r="DE73" s="1045"/>
      <c r="DF73" s="1045"/>
      <c r="DG73" s="1045"/>
      <c r="DH73" s="1045"/>
      <c r="DI73" s="1045"/>
      <c r="DJ73" s="1045"/>
      <c r="DK73" s="1045"/>
      <c r="DL73" s="1045"/>
      <c r="DM73" s="1045"/>
      <c r="DN73" s="1045"/>
      <c r="DO73" s="1045"/>
      <c r="DP73" s="1045"/>
      <c r="DQ73" s="1045"/>
      <c r="DR73" s="1045"/>
      <c r="DS73" s="1045"/>
      <c r="DT73" s="1045"/>
      <c r="DU73" s="1045"/>
      <c r="DV73" s="1045"/>
      <c r="DW73" s="1045"/>
      <c r="DX73" s="1045"/>
      <c r="DY73" s="1045"/>
      <c r="DZ73" s="1045"/>
      <c r="EA73" s="1045"/>
      <c r="EB73" s="1045"/>
      <c r="EC73" s="1045"/>
      <c r="ED73" s="1045"/>
      <c r="EE73" s="1045"/>
      <c r="EF73" s="1045"/>
      <c r="EG73" s="1045"/>
      <c r="EH73" s="1045"/>
      <c r="EI73" s="1001" t="s">
        <v>223</v>
      </c>
      <c r="EJ73" s="1001"/>
      <c r="EK73" s="1001"/>
      <c r="EL73" s="1001"/>
      <c r="EM73" s="1001"/>
      <c r="EN73" s="1001"/>
      <c r="EO73" s="1001"/>
      <c r="EP73" s="1001"/>
      <c r="EQ73" s="1001"/>
      <c r="ER73" s="1001"/>
      <c r="ES73" s="1001"/>
      <c r="ET73" s="1001"/>
      <c r="EU73" s="1001"/>
      <c r="EV73" s="1001"/>
      <c r="EW73" s="1001"/>
      <c r="EX73" s="1001"/>
      <c r="EY73" s="1001"/>
      <c r="EZ73" s="1001"/>
      <c r="FA73" s="1001"/>
      <c r="FB73" s="1001"/>
      <c r="FC73" s="1001"/>
      <c r="FD73" s="1001"/>
      <c r="FE73" s="1001"/>
      <c r="FF73" s="1001"/>
      <c r="FG73" s="1001"/>
      <c r="FH73" s="1001"/>
      <c r="FI73" s="1001"/>
      <c r="FJ73" s="1001"/>
      <c r="FK73" s="1001"/>
      <c r="FL73" s="1001"/>
      <c r="FM73" s="1001"/>
      <c r="FN73" s="1001"/>
      <c r="FO73" s="1001"/>
      <c r="FP73" s="1001"/>
      <c r="FQ73" s="1001"/>
      <c r="FR73" s="1001"/>
      <c r="FS73" s="1001"/>
      <c r="FT73" s="1001"/>
      <c r="FU73" s="1001"/>
      <c r="FV73" s="1001"/>
      <c r="FW73" s="1001"/>
      <c r="FX73" s="1001"/>
      <c r="FY73" s="1001"/>
      <c r="FZ73" s="1001"/>
      <c r="GA73" s="1001"/>
      <c r="GB73" s="1001"/>
      <c r="GC73" s="1001"/>
      <c r="GD73" s="1001"/>
      <c r="GE73" s="1001"/>
      <c r="GF73" s="1001"/>
      <c r="GG73" s="1001"/>
      <c r="GH73" s="1001"/>
      <c r="GI73" s="1001"/>
      <c r="GJ73" s="1001"/>
      <c r="GK73" s="1001"/>
      <c r="GL73" s="1001"/>
      <c r="GM73" s="1001"/>
      <c r="GN73" s="1001"/>
      <c r="GO73" s="1001"/>
      <c r="GP73" s="1001"/>
      <c r="GQ73" s="1001"/>
      <c r="GR73" s="1001"/>
      <c r="GS73" s="1001"/>
      <c r="GT73" s="1001"/>
      <c r="GU73" s="1001"/>
      <c r="GW73" s="1001" t="s">
        <v>223</v>
      </c>
      <c r="GX73" s="1001"/>
      <c r="GY73" s="1001"/>
      <c r="GZ73" s="1001"/>
      <c r="HA73" s="1001"/>
      <c r="HB73" s="1001"/>
      <c r="HC73" s="1001"/>
      <c r="HD73" s="1001"/>
      <c r="HE73" s="1001"/>
      <c r="HF73" s="1001"/>
      <c r="HG73" s="1001"/>
      <c r="HH73" s="1001"/>
      <c r="HI73" s="1001"/>
      <c r="HJ73" s="1001"/>
      <c r="HK73" s="1001"/>
      <c r="HL73" s="1001"/>
      <c r="HM73" s="1001"/>
      <c r="HN73" s="1001"/>
      <c r="HO73" s="1001"/>
      <c r="HP73" s="1001"/>
      <c r="HQ73" s="1001"/>
      <c r="HR73" s="1001"/>
      <c r="HS73" s="1001"/>
      <c r="HT73" s="1001"/>
      <c r="HU73" s="1001"/>
      <c r="HV73" s="1001"/>
      <c r="HW73" s="1001"/>
      <c r="HX73" s="1001"/>
      <c r="HY73" s="1001"/>
      <c r="HZ73" s="1001"/>
      <c r="IA73" s="1001"/>
      <c r="IB73" s="1001"/>
      <c r="IC73" s="1001"/>
      <c r="ID73" s="1001"/>
      <c r="IE73" s="1001"/>
      <c r="IF73" s="1001"/>
      <c r="IG73" s="1001"/>
      <c r="IH73" s="1001"/>
      <c r="II73" s="1001"/>
      <c r="IJ73" s="1001"/>
      <c r="IK73" s="1001"/>
      <c r="IL73" s="1001"/>
      <c r="IM73" s="1001"/>
      <c r="IN73" s="1001"/>
      <c r="IO73" s="1001"/>
      <c r="IP73" s="1001"/>
      <c r="IQ73" s="1001"/>
      <c r="IR73" s="1001"/>
      <c r="IS73" s="1001"/>
      <c r="IT73" s="1001"/>
      <c r="IU73" s="1001"/>
      <c r="IV73" s="1001"/>
      <c r="IW73" s="1001"/>
      <c r="IX73" s="1001"/>
      <c r="IY73" s="1001"/>
      <c r="IZ73" s="1001"/>
      <c r="JA73" s="1001"/>
      <c r="JB73" s="1001"/>
      <c r="JC73" s="1001"/>
      <c r="JD73" s="1001"/>
      <c r="JE73" s="1001"/>
      <c r="JF73" s="1001"/>
      <c r="JG73" s="1001"/>
      <c r="JH73" s="1001"/>
      <c r="JI73" s="1001"/>
    </row>
    <row r="74" spans="1:269">
      <c r="A74" s="1001" t="str">
        <f>IF($AM$2="","ชั้น.........................................ปีการศึกษา....................",CONCATENATE("  ชั้นประถมศึกษาปีที่ 1/",'01.ข้อมูลเบื้องต้น'!N2,"  ปีการศึกษา ",'01.ข้อมูลเบื้องต้น'!K2))</f>
        <v xml:space="preserve">  ชั้นประถมศึกษาปีที่ 1/  ปีการศึกษา 2568</v>
      </c>
      <c r="B74" s="1001"/>
      <c r="C74" s="1001"/>
      <c r="D74" s="1001"/>
      <c r="E74" s="1001"/>
      <c r="F74" s="1001"/>
      <c r="G74" s="1001"/>
      <c r="H74" s="1001"/>
      <c r="I74" s="1001"/>
      <c r="J74" s="1001"/>
      <c r="K74" s="1001"/>
      <c r="L74" s="1001"/>
      <c r="M74" s="1001"/>
      <c r="N74" s="1001"/>
      <c r="O74" s="1001"/>
      <c r="P74" s="1001"/>
      <c r="Q74" s="1001"/>
      <c r="R74" s="1001"/>
      <c r="S74" s="1001"/>
      <c r="T74" s="1001"/>
      <c r="U74" s="1001"/>
      <c r="V74" s="1001"/>
      <c r="W74" s="1001"/>
      <c r="X74" s="1001"/>
      <c r="Y74" s="1001"/>
      <c r="Z74" s="1001"/>
      <c r="AA74" s="1001"/>
      <c r="AB74" s="1001"/>
      <c r="AC74" s="1001"/>
      <c r="AD74" s="1001"/>
      <c r="AE74" s="1001"/>
      <c r="AF74" s="1001"/>
      <c r="AG74" s="1001"/>
      <c r="AH74" s="1001"/>
      <c r="AI74" s="1001"/>
      <c r="AJ74" s="1001"/>
      <c r="AK74" s="1001"/>
      <c r="AL74" s="1001"/>
      <c r="AM74" s="1001"/>
      <c r="AN74" s="1001"/>
      <c r="AO74" s="1001"/>
      <c r="AP74" s="1001"/>
      <c r="AQ74" s="1001"/>
      <c r="AR74" s="1001"/>
      <c r="AS74" s="1001"/>
      <c r="AT74" s="1001"/>
      <c r="AU74" s="1001"/>
      <c r="AV74" s="1001"/>
      <c r="AW74" s="1001"/>
      <c r="AX74" s="1001"/>
      <c r="AY74" s="1001"/>
      <c r="AZ74" s="1001"/>
      <c r="BA74" s="1001"/>
      <c r="BB74" s="1001"/>
      <c r="BC74" s="1001"/>
      <c r="BD74" s="1001"/>
      <c r="BE74" s="1001"/>
      <c r="BF74" s="1001"/>
      <c r="BG74" s="1001"/>
      <c r="BH74" s="1001"/>
      <c r="BI74" s="1001"/>
      <c r="BJ74" s="1001"/>
      <c r="BK74" s="1001"/>
      <c r="BL74" s="1001"/>
      <c r="BM74" s="1001"/>
      <c r="BN74" s="637"/>
      <c r="BO74" s="1045" t="str">
        <f>IF($AM$2="","ชั้น.........................................ปีการศึกษา....................",CONCATENATE("  ชั้น",'01.ข้อมูลเบื้องต้น'!H187,"  ปีการศึกษา ",'01.ข้อมูลเบื้องต้น'!K187))</f>
        <v xml:space="preserve">  ชั้น  ปีการศึกษา </v>
      </c>
      <c r="BP74" s="1045"/>
      <c r="BQ74" s="1045"/>
      <c r="BR74" s="1045"/>
      <c r="BS74" s="1045"/>
      <c r="BT74" s="1045"/>
      <c r="BU74" s="1045"/>
      <c r="BV74" s="1045"/>
      <c r="BW74" s="1045"/>
      <c r="BX74" s="1045"/>
      <c r="BY74" s="1045"/>
      <c r="BZ74" s="1045"/>
      <c r="CA74" s="1045"/>
      <c r="CB74" s="1045"/>
      <c r="CC74" s="1045"/>
      <c r="CD74" s="1045"/>
      <c r="CE74" s="1045"/>
      <c r="CF74" s="1045"/>
      <c r="CG74" s="1045"/>
      <c r="CH74" s="1045"/>
      <c r="CI74" s="1045"/>
      <c r="CJ74" s="1045"/>
      <c r="CK74" s="1045"/>
      <c r="CL74" s="1045"/>
      <c r="CM74" s="1045"/>
      <c r="CN74" s="1045"/>
      <c r="CO74" s="1045"/>
      <c r="CP74" s="1045"/>
      <c r="CQ74" s="1045"/>
      <c r="CR74" s="1045"/>
      <c r="CS74" s="1045"/>
      <c r="CT74" s="1045"/>
      <c r="CU74" s="1045"/>
      <c r="CV74" s="1045"/>
      <c r="CW74" s="1045"/>
      <c r="CX74" s="1045"/>
      <c r="CY74" s="1045"/>
      <c r="CZ74" s="1045"/>
      <c r="DA74" s="1045"/>
      <c r="DB74" s="1045"/>
      <c r="DC74" s="1045"/>
      <c r="DD74" s="1045"/>
      <c r="DE74" s="1045"/>
      <c r="DF74" s="1045"/>
      <c r="DG74" s="1045"/>
      <c r="DH74" s="1045"/>
      <c r="DI74" s="1045"/>
      <c r="DJ74" s="1045"/>
      <c r="DK74" s="1045"/>
      <c r="DL74" s="1045"/>
      <c r="DM74" s="1045"/>
      <c r="DN74" s="1045"/>
      <c r="DO74" s="1045"/>
      <c r="DP74" s="1045"/>
      <c r="DQ74" s="1045"/>
      <c r="DR74" s="1045"/>
      <c r="DS74" s="1045"/>
      <c r="DT74" s="1045"/>
      <c r="DU74" s="1045"/>
      <c r="DV74" s="1045"/>
      <c r="DW74" s="1045"/>
      <c r="DX74" s="1045"/>
      <c r="DY74" s="1045"/>
      <c r="DZ74" s="1045"/>
      <c r="EA74" s="1045"/>
      <c r="EB74" s="1045"/>
      <c r="EC74" s="1045"/>
      <c r="ED74" s="1045"/>
      <c r="EE74" s="1045"/>
      <c r="EF74" s="1045"/>
      <c r="EG74" s="1045"/>
      <c r="EH74" s="1045"/>
      <c r="EI74" s="1001" t="str">
        <f>IF($AM$2="","ชั้น.........................................ปีการศึกษา....................",CONCATENATE("  ชั้นประถมศึกษาปีที่ 2/",'01.ข้อมูลเบื้องต้น'!N2,"  ปีการศึกษา ",'01.ข้อมูลเบื้องต้น'!K2))</f>
        <v xml:space="preserve">  ชั้นประถมศึกษาปีที่ 2/  ปีการศึกษา 2568</v>
      </c>
      <c r="EJ74" s="1001"/>
      <c r="EK74" s="1001"/>
      <c r="EL74" s="1001"/>
      <c r="EM74" s="1001"/>
      <c r="EN74" s="1001"/>
      <c r="EO74" s="1001"/>
      <c r="EP74" s="1001"/>
      <c r="EQ74" s="1001"/>
      <c r="ER74" s="1001"/>
      <c r="ES74" s="1001"/>
      <c r="ET74" s="1001"/>
      <c r="EU74" s="1001"/>
      <c r="EV74" s="1001"/>
      <c r="EW74" s="1001"/>
      <c r="EX74" s="1001"/>
      <c r="EY74" s="1001"/>
      <c r="EZ74" s="1001"/>
      <c r="FA74" s="1001"/>
      <c r="FB74" s="1001"/>
      <c r="FC74" s="1001"/>
      <c r="FD74" s="1001"/>
      <c r="FE74" s="1001"/>
      <c r="FF74" s="1001"/>
      <c r="FG74" s="1001"/>
      <c r="FH74" s="1001"/>
      <c r="FI74" s="1001"/>
      <c r="FJ74" s="1001"/>
      <c r="FK74" s="1001"/>
      <c r="FL74" s="1001"/>
      <c r="FM74" s="1001"/>
      <c r="FN74" s="1001"/>
      <c r="FO74" s="1001"/>
      <c r="FP74" s="1001"/>
      <c r="FQ74" s="1001"/>
      <c r="FR74" s="1001"/>
      <c r="FS74" s="1001"/>
      <c r="FT74" s="1001"/>
      <c r="FU74" s="1001"/>
      <c r="FV74" s="1001"/>
      <c r="FW74" s="1001"/>
      <c r="FX74" s="1001"/>
      <c r="FY74" s="1001"/>
      <c r="FZ74" s="1001"/>
      <c r="GA74" s="1001"/>
      <c r="GB74" s="1001"/>
      <c r="GC74" s="1001"/>
      <c r="GD74" s="1001"/>
      <c r="GE74" s="1001"/>
      <c r="GF74" s="1001"/>
      <c r="GG74" s="1001"/>
      <c r="GH74" s="1001"/>
      <c r="GI74" s="1001"/>
      <c r="GJ74" s="1001"/>
      <c r="GK74" s="1001"/>
      <c r="GL74" s="1001"/>
      <c r="GM74" s="1001"/>
      <c r="GN74" s="1001"/>
      <c r="GO74" s="1001"/>
      <c r="GP74" s="1001"/>
      <c r="GQ74" s="1001"/>
      <c r="GR74" s="1001"/>
      <c r="GS74" s="1001"/>
      <c r="GT74" s="1001"/>
      <c r="GU74" s="1001"/>
      <c r="GW74" s="1001" t="str">
        <f>IF($AM$2="","ชั้น.........................................ปีการศึกษา....................",CONCATENATE("  ชั้นประถมศึกษาปีที่ 3/",'01.ข้อมูลเบื้องต้น'!N2,"  ปีการศึกษา ",'01.ข้อมูลเบื้องต้น'!K2))</f>
        <v xml:space="preserve">  ชั้นประถมศึกษาปีที่ 3/  ปีการศึกษา 2568</v>
      </c>
      <c r="GX74" s="1001"/>
      <c r="GY74" s="1001"/>
      <c r="GZ74" s="1001"/>
      <c r="HA74" s="1001"/>
      <c r="HB74" s="1001"/>
      <c r="HC74" s="1001"/>
      <c r="HD74" s="1001"/>
      <c r="HE74" s="1001"/>
      <c r="HF74" s="1001"/>
      <c r="HG74" s="1001"/>
      <c r="HH74" s="1001"/>
      <c r="HI74" s="1001"/>
      <c r="HJ74" s="1001"/>
      <c r="HK74" s="1001"/>
      <c r="HL74" s="1001"/>
      <c r="HM74" s="1001"/>
      <c r="HN74" s="1001"/>
      <c r="HO74" s="1001"/>
      <c r="HP74" s="1001"/>
      <c r="HQ74" s="1001"/>
      <c r="HR74" s="1001"/>
      <c r="HS74" s="1001"/>
      <c r="HT74" s="1001"/>
      <c r="HU74" s="1001"/>
      <c r="HV74" s="1001"/>
      <c r="HW74" s="1001"/>
      <c r="HX74" s="1001"/>
      <c r="HY74" s="1001"/>
      <c r="HZ74" s="1001"/>
      <c r="IA74" s="1001"/>
      <c r="IB74" s="1001"/>
      <c r="IC74" s="1001"/>
      <c r="ID74" s="1001"/>
      <c r="IE74" s="1001"/>
      <c r="IF74" s="1001"/>
      <c r="IG74" s="1001"/>
      <c r="IH74" s="1001"/>
      <c r="II74" s="1001"/>
      <c r="IJ74" s="1001"/>
      <c r="IK74" s="1001"/>
      <c r="IL74" s="1001"/>
      <c r="IM74" s="1001"/>
      <c r="IN74" s="1001"/>
      <c r="IO74" s="1001"/>
      <c r="IP74" s="1001"/>
      <c r="IQ74" s="1001"/>
      <c r="IR74" s="1001"/>
      <c r="IS74" s="1001"/>
      <c r="IT74" s="1001"/>
      <c r="IU74" s="1001"/>
      <c r="IV74" s="1001"/>
      <c r="IW74" s="1001"/>
      <c r="IX74" s="1001"/>
      <c r="IY74" s="1001"/>
      <c r="IZ74" s="1001"/>
      <c r="JA74" s="1001"/>
      <c r="JB74" s="1001"/>
      <c r="JC74" s="1001"/>
      <c r="JD74" s="1001"/>
      <c r="JE74" s="1001"/>
      <c r="JF74" s="1001"/>
      <c r="JG74" s="1001"/>
      <c r="JH74" s="1001"/>
      <c r="JI74" s="1001"/>
    </row>
    <row r="75" spans="1:269" ht="6.6" customHeight="1">
      <c r="A75" s="636"/>
      <c r="B75" s="636"/>
      <c r="C75" s="636"/>
      <c r="D75" s="636"/>
      <c r="E75" s="636"/>
      <c r="F75" s="636"/>
      <c r="G75" s="636"/>
      <c r="H75" s="636"/>
      <c r="I75" s="636"/>
      <c r="J75" s="636"/>
      <c r="K75" s="636"/>
      <c r="L75" s="636"/>
      <c r="M75" s="636"/>
      <c r="N75" s="636"/>
      <c r="O75" s="636"/>
      <c r="P75" s="636"/>
      <c r="Q75" s="636"/>
      <c r="R75" s="636"/>
      <c r="S75" s="636"/>
      <c r="T75" s="636"/>
      <c r="U75" s="636"/>
      <c r="V75" s="636"/>
      <c r="W75" s="636"/>
      <c r="X75" s="636"/>
      <c r="Y75" s="636"/>
      <c r="Z75" s="636"/>
      <c r="AA75" s="636"/>
      <c r="AB75" s="636"/>
      <c r="AC75" s="636"/>
      <c r="AD75" s="636"/>
      <c r="AE75" s="636"/>
      <c r="AF75" s="636"/>
      <c r="AG75" s="636"/>
      <c r="AH75" s="636"/>
      <c r="AI75" s="636"/>
      <c r="AJ75" s="636"/>
      <c r="AK75" s="636"/>
      <c r="AL75" s="636"/>
      <c r="AM75" s="636"/>
      <c r="AN75" s="636"/>
      <c r="AO75" s="636"/>
      <c r="AP75" s="636"/>
      <c r="AQ75" s="636"/>
      <c r="AR75" s="636"/>
      <c r="AS75" s="636"/>
      <c r="AT75" s="636"/>
      <c r="AU75" s="636"/>
      <c r="AV75" s="636"/>
      <c r="AW75" s="636"/>
      <c r="AX75" s="636"/>
      <c r="AY75" s="636"/>
      <c r="AZ75" s="636"/>
      <c r="BA75" s="636"/>
      <c r="BB75" s="636"/>
      <c r="BC75" s="636"/>
      <c r="BD75" s="636"/>
      <c r="BE75" s="636"/>
      <c r="BF75" s="636"/>
      <c r="BG75" s="636"/>
      <c r="BH75" s="636"/>
      <c r="BI75" s="636"/>
      <c r="BJ75" s="636"/>
      <c r="BK75" s="636"/>
      <c r="BL75" s="636"/>
      <c r="BM75" s="636"/>
      <c r="BN75" s="637"/>
      <c r="BO75" s="1045"/>
      <c r="BP75" s="1045"/>
      <c r="BQ75" s="1045"/>
      <c r="BR75" s="1045"/>
      <c r="BS75" s="1045"/>
      <c r="BT75" s="1045"/>
      <c r="BU75" s="1045"/>
      <c r="BV75" s="1045"/>
      <c r="BW75" s="1045"/>
      <c r="BX75" s="1045"/>
      <c r="BY75" s="1045"/>
      <c r="BZ75" s="1045"/>
      <c r="CA75" s="1045"/>
      <c r="CB75" s="1045"/>
      <c r="CC75" s="1045"/>
      <c r="CD75" s="1045"/>
      <c r="CE75" s="1045"/>
      <c r="CF75" s="1045"/>
      <c r="CG75" s="1045"/>
      <c r="CH75" s="1045"/>
      <c r="CI75" s="1045"/>
      <c r="CJ75" s="1045"/>
      <c r="CK75" s="1045"/>
      <c r="CL75" s="1045"/>
      <c r="CM75" s="1045"/>
      <c r="CN75" s="1045"/>
      <c r="CO75" s="1045"/>
      <c r="CP75" s="1045"/>
      <c r="CQ75" s="1045"/>
      <c r="CR75" s="1045"/>
      <c r="CS75" s="1045"/>
      <c r="CT75" s="1045"/>
      <c r="CU75" s="1045"/>
      <c r="CV75" s="1045"/>
      <c r="CW75" s="1045"/>
      <c r="CX75" s="1045"/>
      <c r="CY75" s="1045"/>
      <c r="CZ75" s="1045"/>
      <c r="DA75" s="1045"/>
      <c r="DB75" s="1045"/>
      <c r="DC75" s="1045"/>
      <c r="DD75" s="1045"/>
      <c r="DE75" s="1045"/>
      <c r="DF75" s="1045"/>
      <c r="DG75" s="1045"/>
      <c r="DH75" s="1045"/>
      <c r="DI75" s="1045"/>
      <c r="DJ75" s="1045"/>
      <c r="DK75" s="1045"/>
      <c r="DL75" s="1045"/>
      <c r="DM75" s="1045"/>
      <c r="DN75" s="1045"/>
      <c r="DO75" s="1045"/>
      <c r="DP75" s="1045"/>
      <c r="DQ75" s="1045"/>
      <c r="DR75" s="1045"/>
      <c r="DS75" s="1045"/>
      <c r="DT75" s="1045"/>
      <c r="DU75" s="1045"/>
      <c r="DV75" s="1045"/>
      <c r="DW75" s="1045"/>
      <c r="DX75" s="1045"/>
      <c r="DY75" s="1045"/>
      <c r="DZ75" s="1045"/>
      <c r="EA75" s="1045"/>
      <c r="EB75" s="1045"/>
      <c r="EC75" s="1045"/>
      <c r="ED75" s="1045"/>
      <c r="EE75" s="1045"/>
      <c r="EF75" s="1045"/>
      <c r="EG75" s="1045"/>
      <c r="EH75" s="1045"/>
      <c r="EI75" s="636"/>
      <c r="EJ75" s="636"/>
      <c r="EK75" s="636"/>
      <c r="EL75" s="636"/>
      <c r="EM75" s="636"/>
      <c r="EN75" s="636"/>
      <c r="EO75" s="636"/>
      <c r="EP75" s="636"/>
      <c r="EQ75" s="636"/>
      <c r="ER75" s="636"/>
      <c r="ES75" s="636"/>
      <c r="ET75" s="636"/>
      <c r="EU75" s="636"/>
      <c r="EV75" s="636"/>
      <c r="EW75" s="636"/>
      <c r="EX75" s="636"/>
      <c r="EY75" s="636"/>
      <c r="EZ75" s="636"/>
      <c r="FA75" s="636"/>
      <c r="FB75" s="636"/>
      <c r="FC75" s="636"/>
      <c r="FD75" s="636"/>
      <c r="FE75" s="636"/>
      <c r="FF75" s="636"/>
      <c r="FG75" s="636"/>
      <c r="FH75" s="636"/>
      <c r="FI75" s="636"/>
      <c r="FJ75" s="636"/>
      <c r="FK75" s="636"/>
      <c r="FL75" s="636"/>
      <c r="FM75" s="636"/>
      <c r="FN75" s="636"/>
      <c r="FO75" s="636"/>
      <c r="FP75" s="636"/>
      <c r="FQ75" s="636"/>
      <c r="FR75" s="636"/>
      <c r="FS75" s="636"/>
      <c r="FT75" s="636"/>
      <c r="FU75" s="636"/>
      <c r="FV75" s="636"/>
      <c r="FW75" s="636"/>
      <c r="FX75" s="636"/>
      <c r="FY75" s="636"/>
      <c r="FZ75" s="636"/>
      <c r="GA75" s="636"/>
      <c r="GB75" s="636"/>
      <c r="GC75" s="636"/>
      <c r="GD75" s="636"/>
      <c r="GE75" s="636"/>
      <c r="GF75" s="636"/>
      <c r="GG75" s="636"/>
      <c r="GH75" s="636"/>
      <c r="GI75" s="636"/>
      <c r="GJ75" s="636"/>
      <c r="GK75" s="636"/>
      <c r="GL75" s="636"/>
      <c r="GM75" s="636"/>
      <c r="GN75" s="636"/>
      <c r="GO75" s="636"/>
      <c r="GP75" s="636"/>
      <c r="GQ75" s="636"/>
      <c r="GR75" s="636"/>
      <c r="GS75" s="636"/>
      <c r="GT75" s="636"/>
      <c r="GU75" s="636"/>
      <c r="GW75" s="636"/>
      <c r="GX75" s="636"/>
      <c r="GY75" s="636"/>
      <c r="GZ75" s="636"/>
      <c r="HA75" s="636"/>
      <c r="HB75" s="636"/>
      <c r="HC75" s="636"/>
      <c r="HD75" s="636"/>
      <c r="HE75" s="636"/>
      <c r="HF75" s="636"/>
      <c r="HG75" s="636"/>
      <c r="HH75" s="636"/>
      <c r="HI75" s="636"/>
      <c r="HJ75" s="636"/>
      <c r="HK75" s="636"/>
      <c r="HL75" s="636"/>
      <c r="HM75" s="636"/>
      <c r="HN75" s="636"/>
      <c r="HO75" s="636"/>
      <c r="HP75" s="636"/>
      <c r="HQ75" s="636"/>
      <c r="HR75" s="636"/>
      <c r="HS75" s="636"/>
      <c r="HT75" s="636"/>
      <c r="HU75" s="636"/>
      <c r="HV75" s="636"/>
      <c r="HW75" s="636"/>
      <c r="HX75" s="636"/>
      <c r="HY75" s="636"/>
      <c r="HZ75" s="636"/>
      <c r="IA75" s="636"/>
      <c r="IB75" s="636"/>
      <c r="IC75" s="636"/>
      <c r="ID75" s="636"/>
      <c r="IE75" s="636"/>
      <c r="IF75" s="636"/>
      <c r="IG75" s="636"/>
      <c r="IH75" s="636"/>
      <c r="II75" s="636"/>
      <c r="IJ75" s="636"/>
      <c r="IK75" s="636"/>
      <c r="IL75" s="636"/>
      <c r="IM75" s="636"/>
      <c r="IN75" s="636"/>
      <c r="IO75" s="636"/>
      <c r="IP75" s="636"/>
      <c r="IQ75" s="636"/>
      <c r="IR75" s="636"/>
      <c r="IS75" s="636"/>
      <c r="IT75" s="636"/>
      <c r="IU75" s="636"/>
      <c r="IV75" s="636"/>
      <c r="IW75" s="636"/>
      <c r="IX75" s="636"/>
      <c r="IY75" s="636"/>
      <c r="IZ75" s="636"/>
      <c r="JA75" s="636"/>
      <c r="JB75" s="636"/>
      <c r="JC75" s="636"/>
      <c r="JD75" s="636"/>
      <c r="JE75" s="636"/>
      <c r="JF75" s="636"/>
      <c r="JG75" s="636"/>
      <c r="JH75" s="636"/>
      <c r="JI75" s="636"/>
    </row>
    <row r="76" spans="1:269">
      <c r="A76" s="1001" t="str">
        <f>IF($AF$13="","ชื่อ.......................................................................เลขประจำตัว...................เลขที่.............",CONCATENATE("ชื่อ  ",VLOOKUP($AM$2,'2.ชื่อนักเรียน'!$A$11:$R$55,3),"   ",VLOOKUP($AM$2,'2.ชื่อนักเรียน'!$A$11:$R$55,4),"        เลขประจำตัว  ",VLOOKUP($AM$2,'2.ชื่อนักเรียน'!$A$11:$R$55,2),"       เลขที่  ",VLOOKUP($AM$2,'2.ชื่อนักเรียน'!$A$11:$R$55,1)))</f>
        <v>ชื่อ.......................................................................เลขประจำตัว...................เลขที่.............</v>
      </c>
      <c r="B76" s="1001"/>
      <c r="C76" s="1001"/>
      <c r="D76" s="1001"/>
      <c r="E76" s="1001"/>
      <c r="F76" s="1001"/>
      <c r="G76" s="1001"/>
      <c r="H76" s="1001"/>
      <c r="I76" s="1001"/>
      <c r="J76" s="1001"/>
      <c r="K76" s="1001"/>
      <c r="L76" s="1001"/>
      <c r="M76" s="1001"/>
      <c r="N76" s="1001"/>
      <c r="O76" s="1001"/>
      <c r="P76" s="1001"/>
      <c r="Q76" s="1001"/>
      <c r="R76" s="1001"/>
      <c r="S76" s="1001"/>
      <c r="T76" s="1001"/>
      <c r="U76" s="1001"/>
      <c r="V76" s="1001"/>
      <c r="W76" s="1001"/>
      <c r="X76" s="1001"/>
      <c r="Y76" s="1001"/>
      <c r="Z76" s="1001"/>
      <c r="AA76" s="1001"/>
      <c r="AB76" s="1001"/>
      <c r="AC76" s="1001"/>
      <c r="AD76" s="1001"/>
      <c r="AE76" s="1001"/>
      <c r="AF76" s="1001"/>
      <c r="AG76" s="1001"/>
      <c r="AH76" s="1001"/>
      <c r="AI76" s="1001"/>
      <c r="AJ76" s="1001"/>
      <c r="AK76" s="1001"/>
      <c r="AL76" s="1001"/>
      <c r="AM76" s="1001"/>
      <c r="AN76" s="1001"/>
      <c r="AO76" s="1001"/>
      <c r="AP76" s="1001"/>
      <c r="AQ76" s="1001"/>
      <c r="AR76" s="1001"/>
      <c r="AS76" s="1001"/>
      <c r="AT76" s="1001"/>
      <c r="AU76" s="1001"/>
      <c r="AV76" s="1001"/>
      <c r="AW76" s="1001"/>
      <c r="AX76" s="1001"/>
      <c r="AY76" s="1001"/>
      <c r="AZ76" s="1001"/>
      <c r="BA76" s="1001"/>
      <c r="BB76" s="1001"/>
      <c r="BC76" s="1001"/>
      <c r="BD76" s="1001"/>
      <c r="BE76" s="1001"/>
      <c r="BF76" s="1001"/>
      <c r="BG76" s="1001"/>
      <c r="BH76" s="1001"/>
      <c r="BI76" s="1001"/>
      <c r="BJ76" s="1001"/>
      <c r="BK76" s="1001"/>
      <c r="BL76" s="1001"/>
      <c r="BM76" s="1001"/>
      <c r="BN76" s="637"/>
      <c r="BO76" s="1045" t="str">
        <f>IF($AF$13="","ชื่อ.......................................................................เลขประจำตัว...................เลขที่.............",CONCATENATE("ชื่อ  ",VLOOKUP($AM$2,'2.ชื่อนักเรียน'!A196:R240,3),"   ",VLOOKUP($AM$2,'2.ชื่อนักเรียน'!A196:R240,4),"        เลขประจำตัว  ",VLOOKUP($AM$2,'2.ชื่อนักเรียน'!A196:R240,2),"       เลขที่  ",VLOOKUP($AM$2,'2.ชื่อนักเรียน'!A196:R240,1)))</f>
        <v>ชื่อ.......................................................................เลขประจำตัว...................เลขที่.............</v>
      </c>
      <c r="BP76" s="1045"/>
      <c r="BQ76" s="1045"/>
      <c r="BR76" s="1045"/>
      <c r="BS76" s="1045"/>
      <c r="BT76" s="1045"/>
      <c r="BU76" s="1045"/>
      <c r="BV76" s="1045"/>
      <c r="BW76" s="1045"/>
      <c r="BX76" s="1045"/>
      <c r="BY76" s="1045"/>
      <c r="BZ76" s="1045"/>
      <c r="CA76" s="1045"/>
      <c r="CB76" s="1045"/>
      <c r="CC76" s="1045"/>
      <c r="CD76" s="1045"/>
      <c r="CE76" s="1045"/>
      <c r="CF76" s="1045"/>
      <c r="CG76" s="1045"/>
      <c r="CH76" s="1045"/>
      <c r="CI76" s="1045"/>
      <c r="CJ76" s="1045"/>
      <c r="CK76" s="1045"/>
      <c r="CL76" s="1045"/>
      <c r="CM76" s="1045"/>
      <c r="CN76" s="1045"/>
      <c r="CO76" s="1045"/>
      <c r="CP76" s="1045"/>
      <c r="CQ76" s="1045"/>
      <c r="CR76" s="1045"/>
      <c r="CS76" s="1045"/>
      <c r="CT76" s="1045"/>
      <c r="CU76" s="1045"/>
      <c r="CV76" s="1045"/>
      <c r="CW76" s="1045"/>
      <c r="CX76" s="1045"/>
      <c r="CY76" s="1045"/>
      <c r="CZ76" s="1045"/>
      <c r="DA76" s="1045"/>
      <c r="DB76" s="1045"/>
      <c r="DC76" s="1045"/>
      <c r="DD76" s="1045"/>
      <c r="DE76" s="1045"/>
      <c r="DF76" s="1045"/>
      <c r="DG76" s="1045"/>
      <c r="DH76" s="1045"/>
      <c r="DI76" s="1045"/>
      <c r="DJ76" s="1045"/>
      <c r="DK76" s="1045"/>
      <c r="DL76" s="1045"/>
      <c r="DM76" s="1045"/>
      <c r="DN76" s="1045"/>
      <c r="DO76" s="1045"/>
      <c r="DP76" s="1045"/>
      <c r="DQ76" s="1045"/>
      <c r="DR76" s="1045"/>
      <c r="DS76" s="1045"/>
      <c r="DT76" s="1045"/>
      <c r="DU76" s="1045"/>
      <c r="DV76" s="1045"/>
      <c r="DW76" s="1045"/>
      <c r="DX76" s="1045"/>
      <c r="DY76" s="1045"/>
      <c r="DZ76" s="1045"/>
      <c r="EA76" s="1045"/>
      <c r="EB76" s="1045"/>
      <c r="EC76" s="1045"/>
      <c r="ED76" s="1045"/>
      <c r="EE76" s="1045"/>
      <c r="EF76" s="1045"/>
      <c r="EG76" s="1045"/>
      <c r="EH76" s="1045"/>
      <c r="EI76" s="1001" t="str">
        <f>IF($FN$13="","ชื่อ.......................................................................เลขประจำตัว...................เลขที่.............",CONCATENATE("ชื่อ  ",VLOOKUP($AM$2,'2.ชื่อนักเรียน'!$A$11:$R$55,3),"   ",VLOOKUP($AM$2,'2.ชื่อนักเรียน'!$A$11:$R$55,4),"        เลขประจำตัว  ",VLOOKUP($AM$2,'2.ชื่อนักเรียน'!$A$11:$R$55,2),"       เลขที่  ",VLOOKUP($AM$2,'2.ชื่อนักเรียน'!$A$11:$R$55,1)))</f>
        <v>ชื่อ.......................................................................เลขประจำตัว...................เลขที่.............</v>
      </c>
      <c r="EJ76" s="1001"/>
      <c r="EK76" s="1001"/>
      <c r="EL76" s="1001"/>
      <c r="EM76" s="1001"/>
      <c r="EN76" s="1001"/>
      <c r="EO76" s="1001"/>
      <c r="EP76" s="1001"/>
      <c r="EQ76" s="1001"/>
      <c r="ER76" s="1001"/>
      <c r="ES76" s="1001"/>
      <c r="ET76" s="1001"/>
      <c r="EU76" s="1001"/>
      <c r="EV76" s="1001"/>
      <c r="EW76" s="1001"/>
      <c r="EX76" s="1001"/>
      <c r="EY76" s="1001"/>
      <c r="EZ76" s="1001"/>
      <c r="FA76" s="1001"/>
      <c r="FB76" s="1001"/>
      <c r="FC76" s="1001"/>
      <c r="FD76" s="1001"/>
      <c r="FE76" s="1001"/>
      <c r="FF76" s="1001"/>
      <c r="FG76" s="1001"/>
      <c r="FH76" s="1001"/>
      <c r="FI76" s="1001"/>
      <c r="FJ76" s="1001"/>
      <c r="FK76" s="1001"/>
      <c r="FL76" s="1001"/>
      <c r="FM76" s="1001"/>
      <c r="FN76" s="1001"/>
      <c r="FO76" s="1001"/>
      <c r="FP76" s="1001"/>
      <c r="FQ76" s="1001"/>
      <c r="FR76" s="1001"/>
      <c r="FS76" s="1001"/>
      <c r="FT76" s="1001"/>
      <c r="FU76" s="1001"/>
      <c r="FV76" s="1001"/>
      <c r="FW76" s="1001"/>
      <c r="FX76" s="1001"/>
      <c r="FY76" s="1001"/>
      <c r="FZ76" s="1001"/>
      <c r="GA76" s="1001"/>
      <c r="GB76" s="1001"/>
      <c r="GC76" s="1001"/>
      <c r="GD76" s="1001"/>
      <c r="GE76" s="1001"/>
      <c r="GF76" s="1001"/>
      <c r="GG76" s="1001"/>
      <c r="GH76" s="1001"/>
      <c r="GI76" s="1001"/>
      <c r="GJ76" s="1001"/>
      <c r="GK76" s="1001"/>
      <c r="GL76" s="1001"/>
      <c r="GM76" s="1001"/>
      <c r="GN76" s="1001"/>
      <c r="GO76" s="1001"/>
      <c r="GP76" s="1001"/>
      <c r="GQ76" s="1001"/>
      <c r="GR76" s="1001"/>
      <c r="GS76" s="1001"/>
      <c r="GT76" s="1001"/>
      <c r="GU76" s="1001"/>
      <c r="GW76" s="1001" t="str">
        <f>IF($IB$13="","ชื่อ.......................................................................เลขประจำตัว...................เลขที่.............",CONCATENATE("ชื่อ  ",VLOOKUP($AM$2,'2.ชื่อนักเรียน'!$A$11:$R$55,3),"   ",VLOOKUP($AM$2,'2.ชื่อนักเรียน'!$A$11:$R$55,4),"        เลขประจำตัว  ",VLOOKUP($AM$2,'2.ชื่อนักเรียน'!$A$11:$R$55,2),"       เลขที่  ",VLOOKUP($AM$2,'2.ชื่อนักเรียน'!$A$11:$R$55,1)))</f>
        <v>ชื่อ.......................................................................เลขประจำตัว...................เลขที่.............</v>
      </c>
      <c r="GX76" s="1001"/>
      <c r="GY76" s="1001"/>
      <c r="GZ76" s="1001"/>
      <c r="HA76" s="1001"/>
      <c r="HB76" s="1001"/>
      <c r="HC76" s="1001"/>
      <c r="HD76" s="1001"/>
      <c r="HE76" s="1001"/>
      <c r="HF76" s="1001"/>
      <c r="HG76" s="1001"/>
      <c r="HH76" s="1001"/>
      <c r="HI76" s="1001"/>
      <c r="HJ76" s="1001"/>
      <c r="HK76" s="1001"/>
      <c r="HL76" s="1001"/>
      <c r="HM76" s="1001"/>
      <c r="HN76" s="1001"/>
      <c r="HO76" s="1001"/>
      <c r="HP76" s="1001"/>
      <c r="HQ76" s="1001"/>
      <c r="HR76" s="1001"/>
      <c r="HS76" s="1001"/>
      <c r="HT76" s="1001"/>
      <c r="HU76" s="1001"/>
      <c r="HV76" s="1001"/>
      <c r="HW76" s="1001"/>
      <c r="HX76" s="1001"/>
      <c r="HY76" s="1001"/>
      <c r="HZ76" s="1001"/>
      <c r="IA76" s="1001"/>
      <c r="IB76" s="1001"/>
      <c r="IC76" s="1001"/>
      <c r="ID76" s="1001"/>
      <c r="IE76" s="1001"/>
      <c r="IF76" s="1001"/>
      <c r="IG76" s="1001"/>
      <c r="IH76" s="1001"/>
      <c r="II76" s="1001"/>
      <c r="IJ76" s="1001"/>
      <c r="IK76" s="1001"/>
      <c r="IL76" s="1001"/>
      <c r="IM76" s="1001"/>
      <c r="IN76" s="1001"/>
      <c r="IO76" s="1001"/>
      <c r="IP76" s="1001"/>
      <c r="IQ76" s="1001"/>
      <c r="IR76" s="1001"/>
      <c r="IS76" s="1001"/>
      <c r="IT76" s="1001"/>
      <c r="IU76" s="1001"/>
      <c r="IV76" s="1001"/>
      <c r="IW76" s="1001"/>
      <c r="IX76" s="1001"/>
      <c r="IY76" s="1001"/>
      <c r="IZ76" s="1001"/>
      <c r="JA76" s="1001"/>
      <c r="JB76" s="1001"/>
      <c r="JC76" s="1001"/>
      <c r="JD76" s="1001"/>
      <c r="JE76" s="1001"/>
      <c r="JF76" s="1001"/>
      <c r="JG76" s="1001"/>
      <c r="JH76" s="1001"/>
      <c r="JI76" s="1001"/>
    </row>
    <row r="77" spans="1:269" ht="9" customHeight="1" thickBot="1">
      <c r="A77" s="640"/>
      <c r="B77" s="639"/>
      <c r="C77" s="638"/>
      <c r="D77" s="641"/>
      <c r="E77" s="641"/>
      <c r="F77" s="641"/>
      <c r="G77" s="641"/>
      <c r="H77" s="641"/>
      <c r="I77" s="641"/>
      <c r="J77" s="641"/>
      <c r="K77" s="641"/>
      <c r="L77" s="641"/>
      <c r="M77" s="641"/>
      <c r="N77" s="641"/>
      <c r="O77" s="641"/>
      <c r="P77" s="641"/>
      <c r="Q77" s="641"/>
      <c r="R77" s="641"/>
      <c r="S77" s="641"/>
      <c r="T77" s="641"/>
      <c r="U77" s="641"/>
      <c r="V77" s="641"/>
      <c r="W77" s="641"/>
      <c r="X77" s="641"/>
      <c r="Y77" s="641"/>
      <c r="Z77" s="641"/>
      <c r="AA77" s="641"/>
      <c r="AB77" s="641"/>
      <c r="AC77" s="641"/>
      <c r="AD77" s="641"/>
      <c r="AE77" s="641"/>
      <c r="AF77" s="641"/>
      <c r="AG77" s="641"/>
      <c r="AH77" s="641"/>
      <c r="AI77" s="641"/>
      <c r="AJ77" s="641"/>
      <c r="AK77" s="641"/>
      <c r="AL77" s="641"/>
      <c r="AM77" s="641"/>
      <c r="AN77" s="641"/>
      <c r="AO77" s="641"/>
      <c r="AP77" s="641"/>
      <c r="AQ77" s="641"/>
      <c r="AR77" s="641"/>
      <c r="AS77" s="641"/>
      <c r="AT77" s="641"/>
      <c r="AU77" s="641"/>
      <c r="AV77" s="641"/>
      <c r="AW77" s="641"/>
      <c r="AX77" s="641"/>
      <c r="AY77" s="641"/>
      <c r="AZ77" s="641"/>
      <c r="BA77" s="641"/>
      <c r="BB77" s="641"/>
      <c r="BC77" s="641"/>
      <c r="BD77" s="641"/>
      <c r="BE77" s="641"/>
      <c r="BF77" s="641"/>
      <c r="BG77" s="641"/>
      <c r="BH77" s="641"/>
      <c r="BI77" s="641"/>
      <c r="BJ77" s="641"/>
      <c r="BK77" s="641"/>
      <c r="BL77" s="641"/>
      <c r="BM77" s="641"/>
      <c r="BO77" s="637"/>
      <c r="BP77" s="637"/>
      <c r="BQ77" s="642"/>
      <c r="BR77" s="642"/>
      <c r="BS77" s="642"/>
      <c r="BT77" s="643"/>
      <c r="BU77" s="644"/>
      <c r="BV77" s="644"/>
      <c r="BW77" s="643"/>
      <c r="BX77" s="642"/>
      <c r="EI77" s="640"/>
      <c r="EJ77" s="639"/>
      <c r="EK77" s="638"/>
      <c r="EL77" s="641"/>
      <c r="EM77" s="641"/>
      <c r="EN77" s="641"/>
      <c r="EO77" s="641"/>
      <c r="EP77" s="641"/>
      <c r="EQ77" s="641"/>
      <c r="ER77" s="641"/>
      <c r="ES77" s="641"/>
      <c r="ET77" s="641"/>
      <c r="EU77" s="641"/>
      <c r="EV77" s="641"/>
      <c r="EW77" s="641"/>
      <c r="EX77" s="641"/>
      <c r="EY77" s="641"/>
      <c r="EZ77" s="641"/>
      <c r="FA77" s="641"/>
      <c r="FB77" s="641"/>
      <c r="FC77" s="641"/>
      <c r="FD77" s="641"/>
      <c r="FE77" s="641"/>
      <c r="FF77" s="641"/>
      <c r="FG77" s="641"/>
      <c r="FH77" s="641"/>
      <c r="FI77" s="641"/>
      <c r="FJ77" s="641"/>
      <c r="FK77" s="641"/>
      <c r="FL77" s="641"/>
      <c r="FM77" s="641"/>
      <c r="FN77" s="641"/>
      <c r="FO77" s="641"/>
      <c r="FP77" s="641"/>
      <c r="FQ77" s="641"/>
      <c r="FR77" s="641"/>
      <c r="FS77" s="641"/>
      <c r="FT77" s="641"/>
      <c r="FU77" s="641"/>
      <c r="FV77" s="641"/>
      <c r="FW77" s="641"/>
      <c r="FX77" s="641"/>
      <c r="FY77" s="641"/>
      <c r="FZ77" s="641"/>
      <c r="GA77" s="641"/>
      <c r="GB77" s="641"/>
      <c r="GC77" s="641"/>
      <c r="GD77" s="641"/>
      <c r="GE77" s="641"/>
      <c r="GF77" s="641"/>
      <c r="GG77" s="641"/>
      <c r="GH77" s="641"/>
      <c r="GI77" s="641"/>
      <c r="GJ77" s="641"/>
      <c r="GK77" s="641"/>
      <c r="GL77" s="641"/>
      <c r="GM77" s="641"/>
      <c r="GN77" s="641"/>
      <c r="GO77" s="641"/>
      <c r="GP77" s="641"/>
      <c r="GQ77" s="641"/>
      <c r="GR77" s="641"/>
      <c r="GS77" s="641"/>
      <c r="GT77" s="641"/>
      <c r="GU77" s="641"/>
      <c r="GW77" s="640"/>
      <c r="GX77" s="639"/>
      <c r="GY77" s="638"/>
      <c r="GZ77" s="641"/>
      <c r="HA77" s="641"/>
      <c r="HB77" s="641"/>
      <c r="HC77" s="641"/>
      <c r="HD77" s="641"/>
      <c r="HE77" s="641"/>
      <c r="HF77" s="641"/>
      <c r="HG77" s="641"/>
      <c r="HH77" s="641"/>
      <c r="HI77" s="641"/>
      <c r="HJ77" s="641"/>
      <c r="HK77" s="641"/>
      <c r="HL77" s="641"/>
      <c r="HM77" s="641"/>
      <c r="HN77" s="641"/>
      <c r="HO77" s="641"/>
      <c r="HP77" s="641"/>
      <c r="HQ77" s="641"/>
      <c r="HR77" s="641"/>
      <c r="HS77" s="641"/>
      <c r="HT77" s="641"/>
      <c r="HU77" s="641"/>
      <c r="HV77" s="641"/>
      <c r="HW77" s="641"/>
      <c r="HX77" s="641"/>
      <c r="HY77" s="641"/>
      <c r="HZ77" s="641"/>
      <c r="IA77" s="641"/>
      <c r="IB77" s="641"/>
      <c r="IC77" s="641"/>
      <c r="ID77" s="641"/>
      <c r="IE77" s="641"/>
      <c r="IF77" s="641"/>
      <c r="IG77" s="641"/>
      <c r="IH77" s="641"/>
      <c r="II77" s="641"/>
      <c r="IJ77" s="641"/>
      <c r="IK77" s="641"/>
      <c r="IL77" s="641"/>
      <c r="IM77" s="641"/>
      <c r="IN77" s="641"/>
      <c r="IO77" s="641"/>
      <c r="IP77" s="641"/>
      <c r="IQ77" s="641"/>
      <c r="IR77" s="641"/>
      <c r="IS77" s="641"/>
      <c r="IT77" s="641"/>
      <c r="IU77" s="641"/>
      <c r="IV77" s="641"/>
      <c r="IW77" s="641"/>
      <c r="IX77" s="641"/>
      <c r="IY77" s="641"/>
      <c r="IZ77" s="641"/>
      <c r="JA77" s="641"/>
      <c r="JB77" s="641"/>
      <c r="JC77" s="641"/>
      <c r="JD77" s="641"/>
      <c r="JE77" s="641"/>
      <c r="JF77" s="641"/>
      <c r="JG77" s="641"/>
      <c r="JH77" s="641"/>
      <c r="JI77" s="641"/>
    </row>
    <row r="78" spans="1:269" ht="24.6" customHeight="1">
      <c r="A78" s="944" t="s">
        <v>17</v>
      </c>
      <c r="B78" s="944"/>
      <c r="C78" s="944"/>
      <c r="D78" s="944"/>
      <c r="E78" s="944"/>
      <c r="F78" s="944"/>
      <c r="G78" s="944"/>
      <c r="H78" s="944"/>
      <c r="I78" s="944"/>
      <c r="J78" s="944"/>
      <c r="K78" s="944"/>
      <c r="L78" s="944"/>
      <c r="M78" s="944"/>
      <c r="N78" s="944"/>
      <c r="O78" s="944"/>
      <c r="P78" s="944"/>
      <c r="Q78" s="944"/>
      <c r="R78" s="944"/>
      <c r="S78" s="944"/>
      <c r="T78" s="944"/>
      <c r="U78" s="944"/>
      <c r="V78" s="944"/>
      <c r="W78" s="944"/>
      <c r="X78" s="944"/>
      <c r="Y78" s="944"/>
      <c r="Z78" s="944"/>
      <c r="AA78" s="944"/>
      <c r="AB78" s="944"/>
      <c r="AC78" s="944"/>
      <c r="AD78" s="944"/>
      <c r="AE78" s="944"/>
      <c r="AF78" s="946" t="s">
        <v>547</v>
      </c>
      <c r="AG78" s="947"/>
      <c r="AH78" s="947"/>
      <c r="AI78" s="947"/>
      <c r="AJ78" s="947"/>
      <c r="AK78" s="947"/>
      <c r="AL78" s="947"/>
      <c r="AM78" s="947"/>
      <c r="AN78" s="947"/>
      <c r="AO78" s="947"/>
      <c r="AP78" s="947"/>
      <c r="AQ78" s="947"/>
      <c r="AR78" s="947"/>
      <c r="AS78" s="947"/>
      <c r="AT78" s="947"/>
      <c r="AU78" s="947"/>
      <c r="AV78" s="947"/>
      <c r="AW78" s="947"/>
      <c r="AX78" s="947"/>
      <c r="AY78" s="947"/>
      <c r="AZ78" s="947"/>
      <c r="BA78" s="948"/>
      <c r="BB78" s="1078" t="s">
        <v>588</v>
      </c>
      <c r="BC78" s="1079"/>
      <c r="BD78" s="1079"/>
      <c r="BE78" s="1079"/>
      <c r="BF78" s="1079"/>
      <c r="BG78" s="1079"/>
      <c r="BH78" s="1079"/>
      <c r="BI78" s="1079"/>
      <c r="BJ78" s="1079"/>
      <c r="BK78" s="1079"/>
      <c r="BL78" s="1079"/>
      <c r="BM78" s="1080"/>
      <c r="BN78" s="645"/>
      <c r="BO78" s="1046" t="s">
        <v>16</v>
      </c>
      <c r="BP78" s="1047"/>
      <c r="BQ78" s="1047"/>
      <c r="BR78" s="1047"/>
      <c r="BS78" s="1047"/>
      <c r="BT78" s="1047"/>
      <c r="BU78" s="1048"/>
      <c r="BV78" s="1052" t="s">
        <v>17</v>
      </c>
      <c r="BW78" s="1047"/>
      <c r="BX78" s="1047"/>
      <c r="BY78" s="1047"/>
      <c r="BZ78" s="1047"/>
      <c r="CA78" s="1047"/>
      <c r="CB78" s="1047"/>
      <c r="CC78" s="1047"/>
      <c r="CD78" s="1047"/>
      <c r="CE78" s="1047"/>
      <c r="CF78" s="1047"/>
      <c r="CG78" s="1047"/>
      <c r="CH78" s="1047"/>
      <c r="CI78" s="1047"/>
      <c r="CJ78" s="1047"/>
      <c r="CK78" s="1047"/>
      <c r="CL78" s="1047"/>
      <c r="CM78" s="1047"/>
      <c r="CN78" s="1048"/>
      <c r="CO78" s="1054" t="s">
        <v>90</v>
      </c>
      <c r="CP78" s="1055"/>
      <c r="CQ78" s="1055"/>
      <c r="CR78" s="1055"/>
      <c r="CS78" s="1055"/>
      <c r="CT78" s="1055"/>
      <c r="CU78" s="1056"/>
      <c r="CV78" s="1060" t="s">
        <v>93</v>
      </c>
      <c r="CW78" s="1061"/>
      <c r="CX78" s="1061"/>
      <c r="CY78" s="1061"/>
      <c r="CZ78" s="1061"/>
      <c r="DA78" s="1061"/>
      <c r="DB78" s="1061"/>
      <c r="DC78" s="1061"/>
      <c r="DD78" s="1061"/>
      <c r="DE78" s="1061"/>
      <c r="DF78" s="1061"/>
      <c r="DG78" s="1061"/>
      <c r="DH78" s="1061"/>
      <c r="DI78" s="1061"/>
      <c r="DJ78" s="1061"/>
      <c r="DK78" s="1061"/>
      <c r="DL78" s="1061"/>
      <c r="DM78" s="1061"/>
      <c r="DN78" s="1061"/>
      <c r="DO78" s="1061"/>
      <c r="DP78" s="1062"/>
      <c r="DQ78" s="1063" t="s">
        <v>45</v>
      </c>
      <c r="DR78" s="1064"/>
      <c r="DS78" s="1064"/>
      <c r="DT78" s="1064"/>
      <c r="DU78" s="1064"/>
      <c r="DV78" s="1065"/>
      <c r="DW78" s="940" t="s">
        <v>66</v>
      </c>
      <c r="DX78" s="940"/>
      <c r="DY78" s="940"/>
      <c r="DZ78" s="940"/>
      <c r="EA78" s="940"/>
      <c r="EB78" s="940"/>
      <c r="EC78" s="940" t="s">
        <v>108</v>
      </c>
      <c r="ED78" s="940"/>
      <c r="EE78" s="940"/>
      <c r="EF78" s="940"/>
      <c r="EG78" s="940"/>
      <c r="EH78" s="941"/>
      <c r="EI78" s="944" t="s">
        <v>17</v>
      </c>
      <c r="EJ78" s="944"/>
      <c r="EK78" s="944"/>
      <c r="EL78" s="944"/>
      <c r="EM78" s="944"/>
      <c r="EN78" s="944"/>
      <c r="EO78" s="944"/>
      <c r="EP78" s="944"/>
      <c r="EQ78" s="944"/>
      <c r="ER78" s="944"/>
      <c r="ES78" s="944"/>
      <c r="ET78" s="944"/>
      <c r="EU78" s="944"/>
      <c r="EV78" s="944"/>
      <c r="EW78" s="944"/>
      <c r="EX78" s="944"/>
      <c r="EY78" s="944"/>
      <c r="EZ78" s="944"/>
      <c r="FA78" s="944"/>
      <c r="FB78" s="944"/>
      <c r="FC78" s="944"/>
      <c r="FD78" s="944"/>
      <c r="FE78" s="944"/>
      <c r="FF78" s="944"/>
      <c r="FG78" s="944"/>
      <c r="FH78" s="944"/>
      <c r="FI78" s="944"/>
      <c r="FJ78" s="944"/>
      <c r="FK78" s="944"/>
      <c r="FL78" s="944"/>
      <c r="FM78" s="944"/>
      <c r="FN78" s="946" t="s">
        <v>547</v>
      </c>
      <c r="FO78" s="947"/>
      <c r="FP78" s="947"/>
      <c r="FQ78" s="947"/>
      <c r="FR78" s="947"/>
      <c r="FS78" s="947"/>
      <c r="FT78" s="947"/>
      <c r="FU78" s="947"/>
      <c r="FV78" s="947"/>
      <c r="FW78" s="947"/>
      <c r="FX78" s="947"/>
      <c r="FY78" s="947"/>
      <c r="FZ78" s="947"/>
      <c r="GA78" s="947"/>
      <c r="GB78" s="947"/>
      <c r="GC78" s="947"/>
      <c r="GD78" s="947"/>
      <c r="GE78" s="947"/>
      <c r="GF78" s="947"/>
      <c r="GG78" s="947"/>
      <c r="GH78" s="947"/>
      <c r="GI78" s="948"/>
      <c r="GJ78" s="1078" t="s">
        <v>588</v>
      </c>
      <c r="GK78" s="1079"/>
      <c r="GL78" s="1079"/>
      <c r="GM78" s="1079"/>
      <c r="GN78" s="1079"/>
      <c r="GO78" s="1079"/>
      <c r="GP78" s="1079"/>
      <c r="GQ78" s="1079"/>
      <c r="GR78" s="1079"/>
      <c r="GS78" s="1079"/>
      <c r="GT78" s="1079"/>
      <c r="GU78" s="1080"/>
      <c r="GV78" s="646"/>
      <c r="GW78" s="944" t="s">
        <v>17</v>
      </c>
      <c r="GX78" s="944"/>
      <c r="GY78" s="944"/>
      <c r="GZ78" s="944"/>
      <c r="HA78" s="944"/>
      <c r="HB78" s="944"/>
      <c r="HC78" s="944"/>
      <c r="HD78" s="944"/>
      <c r="HE78" s="944"/>
      <c r="HF78" s="944"/>
      <c r="HG78" s="944"/>
      <c r="HH78" s="944"/>
      <c r="HI78" s="944"/>
      <c r="HJ78" s="944"/>
      <c r="HK78" s="944"/>
      <c r="HL78" s="944"/>
      <c r="HM78" s="944"/>
      <c r="HN78" s="944"/>
      <c r="HO78" s="944"/>
      <c r="HP78" s="944"/>
      <c r="HQ78" s="944"/>
      <c r="HR78" s="944"/>
      <c r="HS78" s="944"/>
      <c r="HT78" s="944"/>
      <c r="HU78" s="944"/>
      <c r="HV78" s="944"/>
      <c r="HW78" s="944"/>
      <c r="HX78" s="944"/>
      <c r="HY78" s="944"/>
      <c r="HZ78" s="944"/>
      <c r="IA78" s="944"/>
      <c r="IB78" s="946" t="s">
        <v>547</v>
      </c>
      <c r="IC78" s="947"/>
      <c r="ID78" s="947"/>
      <c r="IE78" s="947"/>
      <c r="IF78" s="947"/>
      <c r="IG78" s="947"/>
      <c r="IH78" s="947"/>
      <c r="II78" s="947"/>
      <c r="IJ78" s="947"/>
      <c r="IK78" s="947"/>
      <c r="IL78" s="947"/>
      <c r="IM78" s="947"/>
      <c r="IN78" s="947"/>
      <c r="IO78" s="947"/>
      <c r="IP78" s="947"/>
      <c r="IQ78" s="947"/>
      <c r="IR78" s="947"/>
      <c r="IS78" s="947"/>
      <c r="IT78" s="947"/>
      <c r="IU78" s="947"/>
      <c r="IV78" s="947"/>
      <c r="IW78" s="948"/>
      <c r="IX78" s="1078" t="s">
        <v>588</v>
      </c>
      <c r="IY78" s="1079"/>
      <c r="IZ78" s="1079"/>
      <c r="JA78" s="1079"/>
      <c r="JB78" s="1079"/>
      <c r="JC78" s="1079"/>
      <c r="JD78" s="1079"/>
      <c r="JE78" s="1079"/>
      <c r="JF78" s="1079"/>
      <c r="JG78" s="1079"/>
      <c r="JH78" s="1079"/>
      <c r="JI78" s="1080"/>
    </row>
    <row r="79" spans="1:269">
      <c r="A79" s="945"/>
      <c r="B79" s="945"/>
      <c r="C79" s="945"/>
      <c r="D79" s="945"/>
      <c r="E79" s="945"/>
      <c r="F79" s="945"/>
      <c r="G79" s="945"/>
      <c r="H79" s="945"/>
      <c r="I79" s="945"/>
      <c r="J79" s="945"/>
      <c r="K79" s="945"/>
      <c r="L79" s="945"/>
      <c r="M79" s="945"/>
      <c r="N79" s="945"/>
      <c r="O79" s="945"/>
      <c r="P79" s="945"/>
      <c r="Q79" s="945"/>
      <c r="R79" s="945"/>
      <c r="S79" s="945"/>
      <c r="T79" s="945"/>
      <c r="U79" s="945"/>
      <c r="V79" s="945"/>
      <c r="W79" s="945"/>
      <c r="X79" s="945"/>
      <c r="Y79" s="945"/>
      <c r="Z79" s="945"/>
      <c r="AA79" s="945"/>
      <c r="AB79" s="945"/>
      <c r="AC79" s="945"/>
      <c r="AD79" s="945"/>
      <c r="AE79" s="945"/>
      <c r="AF79" s="1005" t="s">
        <v>88</v>
      </c>
      <c r="AG79" s="1006"/>
      <c r="AH79" s="1006"/>
      <c r="AI79" s="1006"/>
      <c r="AJ79" s="1006"/>
      <c r="AK79" s="1006"/>
      <c r="AL79" s="1006"/>
      <c r="AM79" s="1006"/>
      <c r="AN79" s="1006"/>
      <c r="AO79" s="1006"/>
      <c r="AP79" s="1007"/>
      <c r="AQ79" s="1005" t="s">
        <v>89</v>
      </c>
      <c r="AR79" s="1006"/>
      <c r="AS79" s="1006"/>
      <c r="AT79" s="1006"/>
      <c r="AU79" s="1006"/>
      <c r="AV79" s="1006"/>
      <c r="AW79" s="1006"/>
      <c r="AX79" s="1006"/>
      <c r="AY79" s="1006"/>
      <c r="AZ79" s="1006"/>
      <c r="BA79" s="1007"/>
      <c r="BB79" s="1002"/>
      <c r="BC79" s="1003"/>
      <c r="BD79" s="1003"/>
      <c r="BE79" s="1003"/>
      <c r="BF79" s="1003"/>
      <c r="BG79" s="1003"/>
      <c r="BH79" s="1003"/>
      <c r="BI79" s="1003"/>
      <c r="BJ79" s="1003"/>
      <c r="BK79" s="1003"/>
      <c r="BL79" s="1003"/>
      <c r="BM79" s="1004"/>
      <c r="BN79" s="645"/>
      <c r="BO79" s="1049"/>
      <c r="BP79" s="1050"/>
      <c r="BQ79" s="1050"/>
      <c r="BR79" s="1050"/>
      <c r="BS79" s="1050"/>
      <c r="BT79" s="1050"/>
      <c r="BU79" s="1051"/>
      <c r="BV79" s="1053"/>
      <c r="BW79" s="1050"/>
      <c r="BX79" s="1050"/>
      <c r="BY79" s="1050"/>
      <c r="BZ79" s="1050"/>
      <c r="CA79" s="1050"/>
      <c r="CB79" s="1050"/>
      <c r="CC79" s="1050"/>
      <c r="CD79" s="1050"/>
      <c r="CE79" s="1050"/>
      <c r="CF79" s="1050"/>
      <c r="CG79" s="1050"/>
      <c r="CH79" s="1050"/>
      <c r="CI79" s="1050"/>
      <c r="CJ79" s="1050"/>
      <c r="CK79" s="1050"/>
      <c r="CL79" s="1050"/>
      <c r="CM79" s="1050"/>
      <c r="CN79" s="1051"/>
      <c r="CO79" s="1057"/>
      <c r="CP79" s="1058"/>
      <c r="CQ79" s="1058"/>
      <c r="CR79" s="1058"/>
      <c r="CS79" s="1058"/>
      <c r="CT79" s="1058"/>
      <c r="CU79" s="1059"/>
      <c r="CV79" s="1070" t="s">
        <v>88</v>
      </c>
      <c r="CW79" s="1071"/>
      <c r="CX79" s="1071"/>
      <c r="CY79" s="1071"/>
      <c r="CZ79" s="1071"/>
      <c r="DA79" s="1071"/>
      <c r="DB79" s="1071"/>
      <c r="DC79" s="1072"/>
      <c r="DD79" s="1070" t="s">
        <v>89</v>
      </c>
      <c r="DE79" s="1071"/>
      <c r="DF79" s="1071"/>
      <c r="DG79" s="1071"/>
      <c r="DH79" s="1071"/>
      <c r="DI79" s="1071"/>
      <c r="DJ79" s="1071"/>
      <c r="DK79" s="1072"/>
      <c r="DL79" s="1073" t="s">
        <v>55</v>
      </c>
      <c r="DM79" s="1074"/>
      <c r="DN79" s="1074"/>
      <c r="DO79" s="1074"/>
      <c r="DP79" s="1075"/>
      <c r="DQ79" s="1066"/>
      <c r="DR79" s="1067"/>
      <c r="DS79" s="1067"/>
      <c r="DT79" s="1067"/>
      <c r="DU79" s="1067"/>
      <c r="DV79" s="1068"/>
      <c r="DW79" s="942"/>
      <c r="DX79" s="942"/>
      <c r="DY79" s="942"/>
      <c r="DZ79" s="942"/>
      <c r="EA79" s="942"/>
      <c r="EB79" s="942"/>
      <c r="EC79" s="942"/>
      <c r="ED79" s="942"/>
      <c r="EE79" s="942"/>
      <c r="EF79" s="942"/>
      <c r="EG79" s="942"/>
      <c r="EH79" s="943"/>
      <c r="EI79" s="945"/>
      <c r="EJ79" s="945"/>
      <c r="EK79" s="945"/>
      <c r="EL79" s="945"/>
      <c r="EM79" s="945"/>
      <c r="EN79" s="945"/>
      <c r="EO79" s="945"/>
      <c r="EP79" s="945"/>
      <c r="EQ79" s="945"/>
      <c r="ER79" s="945"/>
      <c r="ES79" s="945"/>
      <c r="ET79" s="945"/>
      <c r="EU79" s="945"/>
      <c r="EV79" s="945"/>
      <c r="EW79" s="945"/>
      <c r="EX79" s="945"/>
      <c r="EY79" s="945"/>
      <c r="EZ79" s="945"/>
      <c r="FA79" s="945"/>
      <c r="FB79" s="945"/>
      <c r="FC79" s="945"/>
      <c r="FD79" s="945"/>
      <c r="FE79" s="945"/>
      <c r="FF79" s="945"/>
      <c r="FG79" s="945"/>
      <c r="FH79" s="945"/>
      <c r="FI79" s="945"/>
      <c r="FJ79" s="945"/>
      <c r="FK79" s="945"/>
      <c r="FL79" s="945"/>
      <c r="FM79" s="945"/>
      <c r="FN79" s="1005" t="s">
        <v>88</v>
      </c>
      <c r="FO79" s="1006"/>
      <c r="FP79" s="1006"/>
      <c r="FQ79" s="1006"/>
      <c r="FR79" s="1006"/>
      <c r="FS79" s="1006"/>
      <c r="FT79" s="1006"/>
      <c r="FU79" s="1006"/>
      <c r="FV79" s="1006"/>
      <c r="FW79" s="1006"/>
      <c r="FX79" s="1007"/>
      <c r="FY79" s="1005" t="s">
        <v>89</v>
      </c>
      <c r="FZ79" s="1006"/>
      <c r="GA79" s="1006"/>
      <c r="GB79" s="1006"/>
      <c r="GC79" s="1006"/>
      <c r="GD79" s="1006"/>
      <c r="GE79" s="1006"/>
      <c r="GF79" s="1006"/>
      <c r="GG79" s="1006"/>
      <c r="GH79" s="1006"/>
      <c r="GI79" s="1007"/>
      <c r="GJ79" s="1002"/>
      <c r="GK79" s="1003"/>
      <c r="GL79" s="1003"/>
      <c r="GM79" s="1003"/>
      <c r="GN79" s="1003"/>
      <c r="GO79" s="1003"/>
      <c r="GP79" s="1003"/>
      <c r="GQ79" s="1003"/>
      <c r="GR79" s="1003"/>
      <c r="GS79" s="1003"/>
      <c r="GT79" s="1003"/>
      <c r="GU79" s="1004"/>
      <c r="GV79" s="646"/>
      <c r="GW79" s="945"/>
      <c r="GX79" s="945"/>
      <c r="GY79" s="945"/>
      <c r="GZ79" s="945"/>
      <c r="HA79" s="945"/>
      <c r="HB79" s="945"/>
      <c r="HC79" s="945"/>
      <c r="HD79" s="945"/>
      <c r="HE79" s="945"/>
      <c r="HF79" s="945"/>
      <c r="HG79" s="945"/>
      <c r="HH79" s="945"/>
      <c r="HI79" s="945"/>
      <c r="HJ79" s="945"/>
      <c r="HK79" s="945"/>
      <c r="HL79" s="945"/>
      <c r="HM79" s="945"/>
      <c r="HN79" s="945"/>
      <c r="HO79" s="945"/>
      <c r="HP79" s="945"/>
      <c r="HQ79" s="945"/>
      <c r="HR79" s="945"/>
      <c r="HS79" s="945"/>
      <c r="HT79" s="945"/>
      <c r="HU79" s="945"/>
      <c r="HV79" s="945"/>
      <c r="HW79" s="945"/>
      <c r="HX79" s="945"/>
      <c r="HY79" s="945"/>
      <c r="HZ79" s="945"/>
      <c r="IA79" s="945"/>
      <c r="IB79" s="1005" t="s">
        <v>88</v>
      </c>
      <c r="IC79" s="1006"/>
      <c r="ID79" s="1006"/>
      <c r="IE79" s="1006"/>
      <c r="IF79" s="1006"/>
      <c r="IG79" s="1006"/>
      <c r="IH79" s="1006"/>
      <c r="II79" s="1006"/>
      <c r="IJ79" s="1006"/>
      <c r="IK79" s="1006"/>
      <c r="IL79" s="1007"/>
      <c r="IM79" s="1005" t="s">
        <v>89</v>
      </c>
      <c r="IN79" s="1006"/>
      <c r="IO79" s="1006"/>
      <c r="IP79" s="1006"/>
      <c r="IQ79" s="1006"/>
      <c r="IR79" s="1006"/>
      <c r="IS79" s="1006"/>
      <c r="IT79" s="1006"/>
      <c r="IU79" s="1006"/>
      <c r="IV79" s="1006"/>
      <c r="IW79" s="1007"/>
      <c r="IX79" s="1002"/>
      <c r="IY79" s="1003"/>
      <c r="IZ79" s="1003"/>
      <c r="JA79" s="1003"/>
      <c r="JB79" s="1003"/>
      <c r="JC79" s="1003"/>
      <c r="JD79" s="1003"/>
      <c r="JE79" s="1003"/>
      <c r="JF79" s="1003"/>
      <c r="JG79" s="1003"/>
      <c r="JH79" s="1003"/>
      <c r="JI79" s="1004"/>
    </row>
    <row r="80" spans="1:269" ht="26.4" customHeight="1">
      <c r="A80" s="1085" t="str">
        <f>'01.ข้อมูลเบื้องต้น'!B6</f>
        <v>ความสามารถพื้นฐานด้านการเรียนรู้</v>
      </c>
      <c r="B80" s="1085"/>
      <c r="C80" s="1085"/>
      <c r="D80" s="1085"/>
      <c r="E80" s="1085"/>
      <c r="F80" s="1085"/>
      <c r="G80" s="1085"/>
      <c r="H80" s="1085"/>
      <c r="I80" s="1085"/>
      <c r="J80" s="1085"/>
      <c r="K80" s="1085"/>
      <c r="L80" s="1085"/>
      <c r="M80" s="1085"/>
      <c r="N80" s="1085"/>
      <c r="O80" s="1085"/>
      <c r="P80" s="1085"/>
      <c r="Q80" s="1085"/>
      <c r="R80" s="1085"/>
      <c r="S80" s="1085"/>
      <c r="T80" s="1085"/>
      <c r="U80" s="1085"/>
      <c r="V80" s="1085"/>
      <c r="W80" s="1085"/>
      <c r="X80" s="1085"/>
      <c r="Y80" s="1085"/>
      <c r="Z80" s="1085"/>
      <c r="AA80" s="1085"/>
      <c r="AB80" s="1085"/>
      <c r="AC80" s="1085"/>
      <c r="AD80" s="1085"/>
      <c r="AE80" s="1085"/>
      <c r="AF80" s="1085"/>
      <c r="AG80" s="1085"/>
      <c r="AH80" s="1085"/>
      <c r="AI80" s="1085"/>
      <c r="AJ80" s="1085"/>
      <c r="AK80" s="1085"/>
      <c r="AL80" s="1085"/>
      <c r="AM80" s="1085"/>
      <c r="AN80" s="1085"/>
      <c r="AO80" s="1085"/>
      <c r="AP80" s="1085"/>
      <c r="AQ80" s="1085"/>
      <c r="AR80" s="1085"/>
      <c r="AS80" s="1085"/>
      <c r="AT80" s="1085"/>
      <c r="AU80" s="1085"/>
      <c r="AV80" s="1085"/>
      <c r="AW80" s="1085"/>
      <c r="AX80" s="1085"/>
      <c r="AY80" s="1085"/>
      <c r="AZ80" s="1085"/>
      <c r="BA80" s="1085"/>
      <c r="BB80" s="1085"/>
      <c r="BC80" s="1085"/>
      <c r="BD80" s="1085"/>
      <c r="BE80" s="1085"/>
      <c r="BF80" s="1085"/>
      <c r="BG80" s="1085"/>
      <c r="BH80" s="1085"/>
      <c r="BI80" s="1085"/>
      <c r="BJ80" s="1085"/>
      <c r="BK80" s="1085"/>
      <c r="BL80" s="1085"/>
      <c r="BM80" s="1085"/>
      <c r="BN80" s="647"/>
      <c r="BO80" s="949" t="s">
        <v>35</v>
      </c>
      <c r="BP80" s="950"/>
      <c r="BQ80" s="950"/>
      <c r="BR80" s="950"/>
      <c r="BS80" s="950"/>
      <c r="BT80" s="950"/>
      <c r="BU80" s="950"/>
      <c r="BV80" s="950"/>
      <c r="BW80" s="950"/>
      <c r="BX80" s="950"/>
      <c r="BY80" s="950"/>
      <c r="BZ80" s="950"/>
      <c r="CA80" s="950"/>
      <c r="CB80" s="950"/>
      <c r="CC80" s="950"/>
      <c r="CD80" s="950"/>
      <c r="CE80" s="950"/>
      <c r="CF80" s="950"/>
      <c r="CG80" s="950"/>
      <c r="CH80" s="950"/>
      <c r="CI80" s="950"/>
      <c r="CJ80" s="950"/>
      <c r="CK80" s="950"/>
      <c r="CL80" s="950"/>
      <c r="CM80" s="950"/>
      <c r="CN80" s="950"/>
      <c r="CO80" s="950"/>
      <c r="CP80" s="950"/>
      <c r="CQ80" s="950"/>
      <c r="CR80" s="950"/>
      <c r="CS80" s="950"/>
      <c r="CT80" s="950"/>
      <c r="CU80" s="950"/>
      <c r="CV80" s="950"/>
      <c r="CW80" s="950"/>
      <c r="CX80" s="950"/>
      <c r="CY80" s="950"/>
      <c r="CZ80" s="950"/>
      <c r="DA80" s="950"/>
      <c r="DB80" s="950"/>
      <c r="DC80" s="950"/>
      <c r="DD80" s="950"/>
      <c r="DE80" s="950"/>
      <c r="DF80" s="950"/>
      <c r="DG80" s="950"/>
      <c r="DH80" s="950"/>
      <c r="DI80" s="950"/>
      <c r="DJ80" s="950"/>
      <c r="DK80" s="950"/>
      <c r="DL80" s="950"/>
      <c r="DM80" s="950"/>
      <c r="DN80" s="950"/>
      <c r="DO80" s="950"/>
      <c r="DP80" s="950"/>
      <c r="DQ80" s="950"/>
      <c r="DR80" s="950"/>
      <c r="DS80" s="950"/>
      <c r="DT80" s="950"/>
      <c r="DU80" s="950"/>
      <c r="DV80" s="950"/>
      <c r="DW80" s="950"/>
      <c r="DX80" s="950"/>
      <c r="DY80" s="950"/>
      <c r="DZ80" s="950"/>
      <c r="EA80" s="950"/>
      <c r="EB80" s="950"/>
      <c r="EC80" s="950"/>
      <c r="ED80" s="950"/>
      <c r="EE80" s="950"/>
      <c r="EF80" s="950"/>
      <c r="EG80" s="950"/>
      <c r="EH80" s="951"/>
      <c r="EI80" s="1086" t="str">
        <f>'01.ข้อมูลเบื้องต้น'!B6</f>
        <v>ความสามารถพื้นฐานด้านการเรียนรู้</v>
      </c>
      <c r="EJ80" s="1087"/>
      <c r="EK80" s="1087"/>
      <c r="EL80" s="1087"/>
      <c r="EM80" s="1087"/>
      <c r="EN80" s="1087"/>
      <c r="EO80" s="1087"/>
      <c r="EP80" s="1087"/>
      <c r="EQ80" s="1087"/>
      <c r="ER80" s="1087"/>
      <c r="ES80" s="1087"/>
      <c r="ET80" s="1087"/>
      <c r="EU80" s="1087"/>
      <c r="EV80" s="1087"/>
      <c r="EW80" s="1087"/>
      <c r="EX80" s="1087"/>
      <c r="EY80" s="1087"/>
      <c r="EZ80" s="1087"/>
      <c r="FA80" s="1087"/>
      <c r="FB80" s="1087"/>
      <c r="FC80" s="1087"/>
      <c r="FD80" s="1087"/>
      <c r="FE80" s="1087"/>
      <c r="FF80" s="1087"/>
      <c r="FG80" s="1087"/>
      <c r="FH80" s="1087"/>
      <c r="FI80" s="1087"/>
      <c r="FJ80" s="1087"/>
      <c r="FK80" s="1087"/>
      <c r="FL80" s="1087"/>
      <c r="FM80" s="1087"/>
      <c r="FN80" s="1087"/>
      <c r="FO80" s="1087"/>
      <c r="FP80" s="1087"/>
      <c r="FQ80" s="1087"/>
      <c r="FR80" s="1087"/>
      <c r="FS80" s="1087"/>
      <c r="FT80" s="1087"/>
      <c r="FU80" s="1087"/>
      <c r="FV80" s="1087"/>
      <c r="FW80" s="1087"/>
      <c r="FX80" s="1087"/>
      <c r="FY80" s="1087"/>
      <c r="FZ80" s="1087"/>
      <c r="GA80" s="1087"/>
      <c r="GB80" s="1087"/>
      <c r="GC80" s="1087"/>
      <c r="GD80" s="1087"/>
      <c r="GE80" s="1087"/>
      <c r="GF80" s="1087"/>
      <c r="GG80" s="1087"/>
      <c r="GH80" s="1087"/>
      <c r="GI80" s="1087"/>
      <c r="GJ80" s="1087"/>
      <c r="GK80" s="1087"/>
      <c r="GL80" s="1087"/>
      <c r="GM80" s="1087"/>
      <c r="GN80" s="1087"/>
      <c r="GO80" s="1087"/>
      <c r="GP80" s="1087"/>
      <c r="GQ80" s="1087"/>
      <c r="GR80" s="1087"/>
      <c r="GS80" s="1087"/>
      <c r="GT80" s="1087"/>
      <c r="GU80" s="1087"/>
      <c r="GV80" s="744"/>
      <c r="GW80" s="1087" t="str">
        <f>'01.ข้อมูลเบื้องต้น'!B6</f>
        <v>ความสามารถพื้นฐานด้านการเรียนรู้</v>
      </c>
      <c r="GX80" s="1087"/>
      <c r="GY80" s="1087"/>
      <c r="GZ80" s="1087"/>
      <c r="HA80" s="1087"/>
      <c r="HB80" s="1087"/>
      <c r="HC80" s="1087"/>
      <c r="HD80" s="1087"/>
      <c r="HE80" s="1087"/>
      <c r="HF80" s="1087"/>
      <c r="HG80" s="1087"/>
      <c r="HH80" s="1087"/>
      <c r="HI80" s="1087"/>
      <c r="HJ80" s="1087"/>
      <c r="HK80" s="1087"/>
      <c r="HL80" s="1087"/>
      <c r="HM80" s="1087"/>
      <c r="HN80" s="1087"/>
      <c r="HO80" s="1087"/>
      <c r="HP80" s="1087"/>
      <c r="HQ80" s="1087"/>
      <c r="HR80" s="1087"/>
      <c r="HS80" s="1087"/>
      <c r="HT80" s="1087"/>
      <c r="HU80" s="1087"/>
      <c r="HV80" s="1087"/>
      <c r="HW80" s="1087"/>
      <c r="HX80" s="1087"/>
      <c r="HY80" s="1087"/>
      <c r="HZ80" s="1087"/>
      <c r="IA80" s="1087"/>
      <c r="IB80" s="1087"/>
      <c r="IC80" s="1087"/>
      <c r="ID80" s="1087"/>
      <c r="IE80" s="1087"/>
      <c r="IF80" s="1087"/>
      <c r="IG80" s="1087"/>
      <c r="IH80" s="1087"/>
      <c r="II80" s="1087"/>
      <c r="IJ80" s="1087"/>
      <c r="IK80" s="1087"/>
      <c r="IL80" s="1087"/>
      <c r="IM80" s="1087"/>
      <c r="IN80" s="1087"/>
      <c r="IO80" s="1087"/>
      <c r="IP80" s="1087"/>
      <c r="IQ80" s="1087"/>
      <c r="IR80" s="1087"/>
      <c r="IS80" s="1087"/>
      <c r="IT80" s="1087"/>
      <c r="IU80" s="1087"/>
      <c r="IV80" s="1087"/>
      <c r="IW80" s="1087"/>
      <c r="IX80" s="1087"/>
      <c r="IY80" s="1087"/>
      <c r="IZ80" s="1087"/>
      <c r="JA80" s="1087"/>
      <c r="JB80" s="1087"/>
      <c r="JC80" s="1087"/>
      <c r="JD80" s="1087"/>
      <c r="JE80" s="1087"/>
      <c r="JF80" s="1087"/>
      <c r="JG80" s="1087"/>
      <c r="JH80" s="1087"/>
      <c r="JI80" s="1087"/>
    </row>
    <row r="81" spans="1:269" ht="25.05" customHeight="1">
      <c r="A81" s="962" t="str">
        <f>IF('01.ข้อมูลเบื้องต้น'!B8="","",'01.ข้อมูลเบื้องต้น'!B8)</f>
        <v/>
      </c>
      <c r="B81" s="963"/>
      <c r="C81" s="963"/>
      <c r="D81" s="963"/>
      <c r="E81" s="963"/>
      <c r="F81" s="963"/>
      <c r="G81" s="963"/>
      <c r="H81" s="963"/>
      <c r="I81" s="963"/>
      <c r="J81" s="963"/>
      <c r="K81" s="963"/>
      <c r="L81" s="963"/>
      <c r="M81" s="963"/>
      <c r="N81" s="963"/>
      <c r="O81" s="963"/>
      <c r="P81" s="963"/>
      <c r="Q81" s="963"/>
      <c r="R81" s="963"/>
      <c r="S81" s="963"/>
      <c r="T81" s="963"/>
      <c r="U81" s="963"/>
      <c r="V81" s="963"/>
      <c r="W81" s="963"/>
      <c r="X81" s="963"/>
      <c r="Y81" s="963"/>
      <c r="Z81" s="963"/>
      <c r="AA81" s="963"/>
      <c r="AB81" s="963"/>
      <c r="AC81" s="963"/>
      <c r="AD81" s="963"/>
      <c r="AE81" s="964"/>
      <c r="AF81" s="965" t="str">
        <f>IF($A$3&lt;&gt;"ชั้น"&amp;'01.ข้อมูลเบื้องต้น'!$H$2,"",IF(VLOOKUP($AM$2,'02.คีย์เทอม1'!$A$10:$GS$59,187,FALSE)="","",VLOOKUP($AM$2,'02.คีย์เทอม1'!$A$10:$GS$59,187,FALSE)))</f>
        <v/>
      </c>
      <c r="AG81" s="966"/>
      <c r="AH81" s="966"/>
      <c r="AI81" s="966"/>
      <c r="AJ81" s="966"/>
      <c r="AK81" s="966"/>
      <c r="AL81" s="966"/>
      <c r="AM81" s="966"/>
      <c r="AN81" s="966"/>
      <c r="AO81" s="966"/>
      <c r="AP81" s="967"/>
      <c r="AQ81" s="965" t="str">
        <f>IF($A$3&lt;&gt;"ชั้น"&amp;'01.ข้อมูลเบื้องต้น'!$H$2,"",IF(VLOOKUP($AM$2,'03.คีย์เทอม2'!$A$10:$GS$59,187,FALSE)="","",VLOOKUP($AM$2,'03.คีย์เทอม2'!$A$10:$GS$59,187,FALSE)))</f>
        <v/>
      </c>
      <c r="AR81" s="966"/>
      <c r="AS81" s="966"/>
      <c r="AT81" s="966"/>
      <c r="AU81" s="966"/>
      <c r="AV81" s="966"/>
      <c r="AW81" s="966"/>
      <c r="AX81" s="966"/>
      <c r="AY81" s="966"/>
      <c r="AZ81" s="966"/>
      <c r="BA81" s="967"/>
      <c r="BB81" s="968" t="str">
        <f>IF(OR(AF81="",AQ81=""),"",AVERAGE(AF81:BA81))</f>
        <v/>
      </c>
      <c r="BC81" s="969"/>
      <c r="BD81" s="969"/>
      <c r="BE81" s="969"/>
      <c r="BF81" s="969"/>
      <c r="BG81" s="969"/>
      <c r="BH81" s="969"/>
      <c r="BI81" s="969"/>
      <c r="BJ81" s="969"/>
      <c r="BK81" s="969"/>
      <c r="BL81" s="969"/>
      <c r="BM81" s="970"/>
      <c r="BN81" s="648"/>
      <c r="BO81" s="1039" t="e">
        <f>IF('01.ข้อมูลเบื้องต้น'!#REF!="","",'01.ข้อมูลเบื้องต้น'!#REF!)</f>
        <v>#REF!</v>
      </c>
      <c r="BP81" s="1009"/>
      <c r="BQ81" s="1009"/>
      <c r="BR81" s="1009"/>
      <c r="BS81" s="1009"/>
      <c r="BT81" s="1009"/>
      <c r="BU81" s="1010"/>
      <c r="BV81" s="1040" t="str">
        <f>IF('01.ข้อมูลเบื้องต้น'!B193="","",'01.ข้อมูลเบื้องต้น'!B193)</f>
        <v/>
      </c>
      <c r="BW81" s="1017"/>
      <c r="BX81" s="1017"/>
      <c r="BY81" s="1017"/>
      <c r="BZ81" s="1017"/>
      <c r="CA81" s="1017"/>
      <c r="CB81" s="1017"/>
      <c r="CC81" s="1017"/>
      <c r="CD81" s="1017"/>
      <c r="CE81" s="1017"/>
      <c r="CF81" s="1017"/>
      <c r="CG81" s="1017"/>
      <c r="CH81" s="1017"/>
      <c r="CI81" s="1017"/>
      <c r="CJ81" s="1017"/>
      <c r="CK81" s="1017"/>
      <c r="CL81" s="1017"/>
      <c r="CM81" s="1017"/>
      <c r="CN81" s="1018"/>
      <c r="CO81" s="1041" t="str">
        <f>IF('01.ข้อมูลเบื้องต้น'!D193="","",'01.ข้อมูลเบื้องต้น'!D193)</f>
        <v/>
      </c>
      <c r="CP81" s="1042"/>
      <c r="CQ81" s="1042"/>
      <c r="CR81" s="1042"/>
      <c r="CS81" s="1042"/>
      <c r="CT81" s="1042"/>
      <c r="CU81" s="1043"/>
      <c r="CV81" s="952" t="str">
        <f>IF(VLOOKUP($AM$2,'02.คีย์เทอม1'!$A$10:$GL$54,10,FALSE)="","",VLOOKUP($AM$2,'02.คีย์เทอม1'!$A$10:$GL$54,10,FALSE))</f>
        <v/>
      </c>
      <c r="CW81" s="953"/>
      <c r="CX81" s="953"/>
      <c r="CY81" s="954"/>
      <c r="CZ81" s="952" t="str">
        <f>IF(VLOOKUP($AM$2,'02.คีย์เทอม1'!$A$10:$GL$54,11,FALSE)="","",VLOOKUP($AM$2,'02.คีย์เทอม1'!$A$10:$GL$54,11,FALSE))</f>
        <v/>
      </c>
      <c r="DA81" s="953"/>
      <c r="DB81" s="953"/>
      <c r="DC81" s="954"/>
      <c r="DD81" s="952" t="e">
        <f>IF(VLOOKUP($AM$2,#REF!,10,FALSE)="","",VLOOKUP($AM$2,#REF!,10,FALSE))</f>
        <v>#REF!</v>
      </c>
      <c r="DE81" s="953"/>
      <c r="DF81" s="953"/>
      <c r="DG81" s="954"/>
      <c r="DH81" s="952" t="e">
        <f>IF(VLOOKUP($AM$2,#REF!,11,FALSE)="","",VLOOKUP($AM$2,#REF!,11,FALSE))</f>
        <v>#REF!</v>
      </c>
      <c r="DI81" s="953"/>
      <c r="DJ81" s="953"/>
      <c r="DK81" s="954"/>
      <c r="DL81" s="955" t="e">
        <f>IF(OR(CV81="",DD81=""),"",IF(COUNT(CZ81)=1,CZ81,CV81)+IF(COUNT(DH81)=1,DH81,DD81))</f>
        <v>#REF!</v>
      </c>
      <c r="DM81" s="956"/>
      <c r="DN81" s="956"/>
      <c r="DO81" s="956"/>
      <c r="DP81" s="957"/>
      <c r="DQ81" s="958" t="e">
        <f>IF(DL81="","",DL81*100/200)</f>
        <v>#REF!</v>
      </c>
      <c r="DR81" s="959"/>
      <c r="DS81" s="959"/>
      <c r="DT81" s="959"/>
      <c r="DU81" s="959"/>
      <c r="DV81" s="960"/>
      <c r="DW81" s="955" t="e">
        <f>IF(DQ81="","",IF(DQ81&gt;=80,4,IF(DQ81&gt;=75,3.5,IF(DQ81&gt;=70,3,IF(DQ81&gt;=65,2.5,IF(DQ81&gt;=60,2,IF(DQ81&gt;=55,1.5,IF(DQ81&gt;=50,1,0))))))))</f>
        <v>#REF!</v>
      </c>
      <c r="DX81" s="956"/>
      <c r="DY81" s="956"/>
      <c r="DZ81" s="956"/>
      <c r="EA81" s="956"/>
      <c r="EB81" s="957"/>
      <c r="EC81" s="955" t="e">
        <f>IF(DQ81&lt;50,0,IF(DQ81="ร",0,IF(DQ81="มส",0,IF(DQ81="","",CO81))))</f>
        <v>#REF!</v>
      </c>
      <c r="ED81" s="956"/>
      <c r="EE81" s="956"/>
      <c r="EF81" s="956"/>
      <c r="EG81" s="956"/>
      <c r="EH81" s="961"/>
      <c r="EI81" s="962" t="str">
        <f>IF('01.ข้อมูลเบื้องต้น'!B8="","",'01.ข้อมูลเบื้องต้น'!B8)</f>
        <v/>
      </c>
      <c r="EJ81" s="963"/>
      <c r="EK81" s="963"/>
      <c r="EL81" s="963"/>
      <c r="EM81" s="963"/>
      <c r="EN81" s="963"/>
      <c r="EO81" s="963"/>
      <c r="EP81" s="963"/>
      <c r="EQ81" s="963"/>
      <c r="ER81" s="963"/>
      <c r="ES81" s="963"/>
      <c r="ET81" s="963"/>
      <c r="EU81" s="963"/>
      <c r="EV81" s="963"/>
      <c r="EW81" s="963"/>
      <c r="EX81" s="963"/>
      <c r="EY81" s="963"/>
      <c r="EZ81" s="963"/>
      <c r="FA81" s="963"/>
      <c r="FB81" s="963"/>
      <c r="FC81" s="963"/>
      <c r="FD81" s="963"/>
      <c r="FE81" s="963"/>
      <c r="FF81" s="963"/>
      <c r="FG81" s="963"/>
      <c r="FH81" s="963"/>
      <c r="FI81" s="963"/>
      <c r="FJ81" s="963"/>
      <c r="FK81" s="963"/>
      <c r="FL81" s="963"/>
      <c r="FM81" s="964"/>
      <c r="FN81" s="965" t="str">
        <f>IF($A$3&lt;&gt;"ชั้น"&amp;'01.ข้อมูลเบื้องต้น'!$H$2,"",IF(VLOOKUP($AM$2,'02.คีย์เทอม1'!$A$10:$GS$59,187,FALSE)="","",VLOOKUP($AM$2,'02.คีย์เทอม1'!$A$10:$GS$59,187,FALSE)))</f>
        <v/>
      </c>
      <c r="FO81" s="966"/>
      <c r="FP81" s="966"/>
      <c r="FQ81" s="966"/>
      <c r="FR81" s="966"/>
      <c r="FS81" s="966"/>
      <c r="FT81" s="966"/>
      <c r="FU81" s="966"/>
      <c r="FV81" s="966"/>
      <c r="FW81" s="966"/>
      <c r="FX81" s="967"/>
      <c r="FY81" s="965" t="str">
        <f>IF($A$3&lt;&gt;"ชั้น"&amp;'01.ข้อมูลเบื้องต้น'!$H$2,"",IF(VLOOKUP($AM$2,'03.คีย์เทอม2'!$A$10:$GS$59,187,FALSE)="","",VLOOKUP($AM$2,'03.คีย์เทอม2'!$A$10:$GS$59,187,FALSE)))</f>
        <v/>
      </c>
      <c r="FZ81" s="966"/>
      <c r="GA81" s="966"/>
      <c r="GB81" s="966"/>
      <c r="GC81" s="966"/>
      <c r="GD81" s="966"/>
      <c r="GE81" s="966"/>
      <c r="GF81" s="966"/>
      <c r="GG81" s="966"/>
      <c r="GH81" s="966"/>
      <c r="GI81" s="967"/>
      <c r="GJ81" s="968" t="str">
        <f>IF(OR(FN81="",FY81=""),"",AVERAGE(FN81:GI81))</f>
        <v/>
      </c>
      <c r="GK81" s="969"/>
      <c r="GL81" s="969"/>
      <c r="GM81" s="969"/>
      <c r="GN81" s="969"/>
      <c r="GO81" s="969"/>
      <c r="GP81" s="969"/>
      <c r="GQ81" s="969"/>
      <c r="GR81" s="969"/>
      <c r="GS81" s="969"/>
      <c r="GT81" s="969"/>
      <c r="GU81" s="970"/>
      <c r="GW81" s="962" t="str">
        <f>IF('01.ข้อมูลเบื้องต้น'!B8="","",'01.ข้อมูลเบื้องต้น'!B8)</f>
        <v/>
      </c>
      <c r="GX81" s="963"/>
      <c r="GY81" s="963"/>
      <c r="GZ81" s="963"/>
      <c r="HA81" s="963"/>
      <c r="HB81" s="963"/>
      <c r="HC81" s="963"/>
      <c r="HD81" s="963"/>
      <c r="HE81" s="963"/>
      <c r="HF81" s="963"/>
      <c r="HG81" s="963"/>
      <c r="HH81" s="963"/>
      <c r="HI81" s="963"/>
      <c r="HJ81" s="963"/>
      <c r="HK81" s="963"/>
      <c r="HL81" s="963"/>
      <c r="HM81" s="963"/>
      <c r="HN81" s="963"/>
      <c r="HO81" s="963"/>
      <c r="HP81" s="963"/>
      <c r="HQ81" s="963"/>
      <c r="HR81" s="963"/>
      <c r="HS81" s="963"/>
      <c r="HT81" s="963"/>
      <c r="HU81" s="963"/>
      <c r="HV81" s="963"/>
      <c r="HW81" s="963"/>
      <c r="HX81" s="963"/>
      <c r="HY81" s="963"/>
      <c r="HZ81" s="963"/>
      <c r="IA81" s="964"/>
      <c r="IB81" s="965" t="str">
        <f>IF($A$3&lt;&gt;"ชั้น"&amp;'01.ข้อมูลเบื้องต้น'!$H$2,"",IF(VLOOKUP($AM$2,'02.คีย์เทอม1'!$A$10:$GS$59,187,FALSE)="","",VLOOKUP($AM$2,'02.คีย์เทอม1'!$A$10:$GS$59,187,FALSE)))</f>
        <v/>
      </c>
      <c r="IC81" s="966"/>
      <c r="ID81" s="966"/>
      <c r="IE81" s="966"/>
      <c r="IF81" s="966"/>
      <c r="IG81" s="966"/>
      <c r="IH81" s="966"/>
      <c r="II81" s="966"/>
      <c r="IJ81" s="966"/>
      <c r="IK81" s="966"/>
      <c r="IL81" s="967"/>
      <c r="IM81" s="965" t="str">
        <f>IF($A$3&lt;&gt;"ชั้น"&amp;'01.ข้อมูลเบื้องต้น'!$H$2,"",IF(VLOOKUP($AM$2,'03.คีย์เทอม2'!$A$10:$GS$59,187,FALSE)="","",VLOOKUP($AM$2,'03.คีย์เทอม2'!$A$10:$GS$59,187,FALSE)))</f>
        <v/>
      </c>
      <c r="IN81" s="966"/>
      <c r="IO81" s="966"/>
      <c r="IP81" s="966"/>
      <c r="IQ81" s="966"/>
      <c r="IR81" s="966"/>
      <c r="IS81" s="966"/>
      <c r="IT81" s="966"/>
      <c r="IU81" s="966"/>
      <c r="IV81" s="966"/>
      <c r="IW81" s="967"/>
      <c r="IX81" s="968" t="str">
        <f>IF(OR(IB81="",IM81=""),"",AVERAGE(IB81:IW81))</f>
        <v/>
      </c>
      <c r="IY81" s="969"/>
      <c r="IZ81" s="969"/>
      <c r="JA81" s="969"/>
      <c r="JB81" s="969"/>
      <c r="JC81" s="969"/>
      <c r="JD81" s="969"/>
      <c r="JE81" s="969"/>
      <c r="JF81" s="969"/>
      <c r="JG81" s="969"/>
      <c r="JH81" s="969"/>
      <c r="JI81" s="970"/>
    </row>
    <row r="82" spans="1:269" ht="25.05" customHeight="1">
      <c r="A82" s="962" t="str">
        <f>IF('01.ข้อมูลเบื้องต้น'!B9="","",'01.ข้อมูลเบื้องต้น'!B9)</f>
        <v/>
      </c>
      <c r="B82" s="963"/>
      <c r="C82" s="963"/>
      <c r="D82" s="963"/>
      <c r="E82" s="963"/>
      <c r="F82" s="963"/>
      <c r="G82" s="963"/>
      <c r="H82" s="963"/>
      <c r="I82" s="963"/>
      <c r="J82" s="963"/>
      <c r="K82" s="963"/>
      <c r="L82" s="963"/>
      <c r="M82" s="963"/>
      <c r="N82" s="963"/>
      <c r="O82" s="963"/>
      <c r="P82" s="963"/>
      <c r="Q82" s="963"/>
      <c r="R82" s="963"/>
      <c r="S82" s="963"/>
      <c r="T82" s="963"/>
      <c r="U82" s="963"/>
      <c r="V82" s="963"/>
      <c r="W82" s="963"/>
      <c r="X82" s="963"/>
      <c r="Y82" s="963"/>
      <c r="Z82" s="963"/>
      <c r="AA82" s="963"/>
      <c r="AB82" s="963"/>
      <c r="AC82" s="963"/>
      <c r="AD82" s="963"/>
      <c r="AE82" s="964"/>
      <c r="AF82" s="965" t="str">
        <f>IF($A$3&lt;&gt;"ชั้น"&amp;'01.ข้อมูลเบื้องต้น'!$H$2,"",IF(VLOOKUP($AM$2,'02.คีย์เทอม1'!$A$10:$GS$59,188,FALSE)="","",VLOOKUP($AM$2,'02.คีย์เทอม1'!$A$10:$GS$59,188,FALSE)))</f>
        <v/>
      </c>
      <c r="AG82" s="966"/>
      <c r="AH82" s="966"/>
      <c r="AI82" s="966"/>
      <c r="AJ82" s="966"/>
      <c r="AK82" s="966"/>
      <c r="AL82" s="966"/>
      <c r="AM82" s="966"/>
      <c r="AN82" s="966"/>
      <c r="AO82" s="966"/>
      <c r="AP82" s="967"/>
      <c r="AQ82" s="965" t="str">
        <f>IF($A$3&lt;&gt;"ชั้น"&amp;'01.ข้อมูลเบื้องต้น'!$H$2,"",IF(VLOOKUP($AM$2,'03.คีย์เทอม2'!$A$10:$GS$59,188,FALSE)="","",VLOOKUP($AM$2,'03.คีย์เทอม2'!$A$10:$GS$59,188,FALSE)))</f>
        <v/>
      </c>
      <c r="AR82" s="966"/>
      <c r="AS82" s="966"/>
      <c r="AT82" s="966"/>
      <c r="AU82" s="966"/>
      <c r="AV82" s="966"/>
      <c r="AW82" s="966"/>
      <c r="AX82" s="966"/>
      <c r="AY82" s="966"/>
      <c r="AZ82" s="966"/>
      <c r="BA82" s="967"/>
      <c r="BB82" s="968" t="str">
        <f>IF(OR(AF82="",AQ82=""),"",AVERAGE(AF82:BA82))</f>
        <v/>
      </c>
      <c r="BC82" s="969"/>
      <c r="BD82" s="969"/>
      <c r="BE82" s="969"/>
      <c r="BF82" s="969"/>
      <c r="BG82" s="969"/>
      <c r="BH82" s="969"/>
      <c r="BI82" s="969"/>
      <c r="BJ82" s="969"/>
      <c r="BK82" s="969"/>
      <c r="BL82" s="969"/>
      <c r="BM82" s="970"/>
      <c r="BN82" s="648"/>
      <c r="BO82" s="1039" t="e">
        <f>IF('01.ข้อมูลเบื้องต้น'!#REF!="","",'01.ข้อมูลเบื้องต้น'!#REF!)</f>
        <v>#REF!</v>
      </c>
      <c r="BP82" s="1009"/>
      <c r="BQ82" s="1009"/>
      <c r="BR82" s="1009"/>
      <c r="BS82" s="1009"/>
      <c r="BT82" s="1009"/>
      <c r="BU82" s="1010"/>
      <c r="BV82" s="1040" t="str">
        <f>IF('01.ข้อมูลเบื้องต้น'!B194="","",'01.ข้อมูลเบื้องต้น'!B194)</f>
        <v/>
      </c>
      <c r="BW82" s="1017"/>
      <c r="BX82" s="1017"/>
      <c r="BY82" s="1017"/>
      <c r="BZ82" s="1017"/>
      <c r="CA82" s="1017"/>
      <c r="CB82" s="1017"/>
      <c r="CC82" s="1017"/>
      <c r="CD82" s="1017"/>
      <c r="CE82" s="1017"/>
      <c r="CF82" s="1017"/>
      <c r="CG82" s="1017"/>
      <c r="CH82" s="1017"/>
      <c r="CI82" s="1017"/>
      <c r="CJ82" s="1017"/>
      <c r="CK82" s="1017"/>
      <c r="CL82" s="1017"/>
      <c r="CM82" s="1017"/>
      <c r="CN82" s="1018"/>
      <c r="CO82" s="1041" t="str">
        <f>IF('01.ข้อมูลเบื้องต้น'!D194="","",'01.ข้อมูลเบื้องต้น'!D194)</f>
        <v/>
      </c>
      <c r="CP82" s="1042"/>
      <c r="CQ82" s="1042"/>
      <c r="CR82" s="1042"/>
      <c r="CS82" s="1042"/>
      <c r="CT82" s="1042"/>
      <c r="CU82" s="1043"/>
      <c r="CV82" s="952" t="str">
        <f>IF(VLOOKUP($AM$2,'02.คีย์เทอม1'!$A$10:$GL$54,15,FALSE)="","",VLOOKUP($AM$2,'02.คีย์เทอม1'!$A$10:$GL$54,15,FALSE))</f>
        <v/>
      </c>
      <c r="CW82" s="953"/>
      <c r="CX82" s="953"/>
      <c r="CY82" s="954"/>
      <c r="CZ82" s="952" t="str">
        <f>IF(VLOOKUP($AM$2,'02.คีย์เทอม1'!$A$10:$GL$54,16,FALSE)="","",VLOOKUP($AM$2,'02.คีย์เทอม1'!$A$10:$GL$54,16,FALSE))</f>
        <v/>
      </c>
      <c r="DA82" s="953"/>
      <c r="DB82" s="953"/>
      <c r="DC82" s="954"/>
      <c r="DD82" s="952" t="e">
        <f>IF(VLOOKUP($AM$2,#REF!,15,FALSE)="","",VLOOKUP($AM$2,#REF!,15,FALSE))</f>
        <v>#REF!</v>
      </c>
      <c r="DE82" s="953"/>
      <c r="DF82" s="953"/>
      <c r="DG82" s="954"/>
      <c r="DH82" s="952" t="e">
        <f>IF(VLOOKUP($AM$2,#REF!,16,FALSE)="","",VLOOKUP($AM$2,#REF!,16,FALSE))</f>
        <v>#REF!</v>
      </c>
      <c r="DI82" s="953"/>
      <c r="DJ82" s="953"/>
      <c r="DK82" s="954"/>
      <c r="DL82" s="955" t="e">
        <f t="shared" ref="DL82:DL88" si="4">IF(OR(CV82="",DD82=""),"",IF(COUNT(CZ82)=1,CZ82,CV82)+IF(COUNT(DH82)=1,DH82,DD82))</f>
        <v>#REF!</v>
      </c>
      <c r="DM82" s="956"/>
      <c r="DN82" s="956"/>
      <c r="DO82" s="956"/>
      <c r="DP82" s="957"/>
      <c r="DQ82" s="958" t="e">
        <f t="shared" ref="DQ82:DQ88" si="5">IF(DL82="","",DL82*100/200)</f>
        <v>#REF!</v>
      </c>
      <c r="DR82" s="959"/>
      <c r="DS82" s="959"/>
      <c r="DT82" s="959"/>
      <c r="DU82" s="959"/>
      <c r="DV82" s="960"/>
      <c r="DW82" s="955" t="e">
        <f t="shared" ref="DW82:DW88" si="6">IF(DQ82="","",IF(DQ82&gt;=80,4,IF(DQ82&gt;=75,3.5,IF(DQ82&gt;=70,3,IF(DQ82&gt;=65,2.5,IF(DQ82&gt;=60,2,IF(DQ82&gt;=55,1.5,IF(DQ82&gt;=50,1,0))))))))</f>
        <v>#REF!</v>
      </c>
      <c r="DX82" s="956"/>
      <c r="DY82" s="956"/>
      <c r="DZ82" s="956"/>
      <c r="EA82" s="956"/>
      <c r="EB82" s="957"/>
      <c r="EC82" s="955" t="e">
        <f t="shared" ref="EC82:EC88" si="7">IF(DQ82&lt;50,0,IF(DQ82="ร",0,IF(DQ82="มส",0,IF(DQ82="","",CO82))))</f>
        <v>#REF!</v>
      </c>
      <c r="ED82" s="956"/>
      <c r="EE82" s="956"/>
      <c r="EF82" s="956"/>
      <c r="EG82" s="956"/>
      <c r="EH82" s="961"/>
      <c r="EI82" s="962" t="str">
        <f>IF('01.ข้อมูลเบื้องต้น'!B9="","",'01.ข้อมูลเบื้องต้น'!B9)</f>
        <v/>
      </c>
      <c r="EJ82" s="963"/>
      <c r="EK82" s="963"/>
      <c r="EL82" s="963"/>
      <c r="EM82" s="963"/>
      <c r="EN82" s="963"/>
      <c r="EO82" s="963"/>
      <c r="EP82" s="963"/>
      <c r="EQ82" s="963"/>
      <c r="ER82" s="963"/>
      <c r="ES82" s="963"/>
      <c r="ET82" s="963"/>
      <c r="EU82" s="963"/>
      <c r="EV82" s="963"/>
      <c r="EW82" s="963"/>
      <c r="EX82" s="963"/>
      <c r="EY82" s="963"/>
      <c r="EZ82" s="963"/>
      <c r="FA82" s="963"/>
      <c r="FB82" s="963"/>
      <c r="FC82" s="963"/>
      <c r="FD82" s="963"/>
      <c r="FE82" s="963"/>
      <c r="FF82" s="963"/>
      <c r="FG82" s="963"/>
      <c r="FH82" s="963"/>
      <c r="FI82" s="963"/>
      <c r="FJ82" s="963"/>
      <c r="FK82" s="963"/>
      <c r="FL82" s="963"/>
      <c r="FM82" s="964"/>
      <c r="FN82" s="965" t="str">
        <f>IF($A$3&lt;&gt;"ชั้น"&amp;'01.ข้อมูลเบื้องต้น'!$H$2,"",IF(VLOOKUP($AM$2,'02.คีย์เทอม1'!$A$10:$GS$59,188,FALSE)="","",VLOOKUP($AM$2,'02.คีย์เทอม1'!$A$10:$GS$59,188,FALSE)))</f>
        <v/>
      </c>
      <c r="FO82" s="966"/>
      <c r="FP82" s="966"/>
      <c r="FQ82" s="966"/>
      <c r="FR82" s="966"/>
      <c r="FS82" s="966"/>
      <c r="FT82" s="966"/>
      <c r="FU82" s="966"/>
      <c r="FV82" s="966"/>
      <c r="FW82" s="966"/>
      <c r="FX82" s="967"/>
      <c r="FY82" s="965" t="str">
        <f>IF($A$3&lt;&gt;"ชั้น"&amp;'01.ข้อมูลเบื้องต้น'!$H$2,"",IF(VLOOKUP($AM$2,'03.คีย์เทอม2'!$A$10:$GS$59,188,FALSE)="","",VLOOKUP($AM$2,'03.คีย์เทอม2'!$A$10:$GS$59,188,FALSE)))</f>
        <v/>
      </c>
      <c r="FZ82" s="966"/>
      <c r="GA82" s="966"/>
      <c r="GB82" s="966"/>
      <c r="GC82" s="966"/>
      <c r="GD82" s="966"/>
      <c r="GE82" s="966"/>
      <c r="GF82" s="966"/>
      <c r="GG82" s="966"/>
      <c r="GH82" s="966"/>
      <c r="GI82" s="967"/>
      <c r="GJ82" s="968" t="str">
        <f>IF(OR(FN82="",FY82=""),"",AVERAGE(FN82:GI82))</f>
        <v/>
      </c>
      <c r="GK82" s="969"/>
      <c r="GL82" s="969"/>
      <c r="GM82" s="969"/>
      <c r="GN82" s="969"/>
      <c r="GO82" s="969"/>
      <c r="GP82" s="969"/>
      <c r="GQ82" s="969"/>
      <c r="GR82" s="969"/>
      <c r="GS82" s="969"/>
      <c r="GT82" s="969"/>
      <c r="GU82" s="970"/>
      <c r="GW82" s="962" t="str">
        <f>IF('01.ข้อมูลเบื้องต้น'!B9="","",'01.ข้อมูลเบื้องต้น'!B9)</f>
        <v/>
      </c>
      <c r="GX82" s="963"/>
      <c r="GY82" s="963"/>
      <c r="GZ82" s="963"/>
      <c r="HA82" s="963"/>
      <c r="HB82" s="963"/>
      <c r="HC82" s="963"/>
      <c r="HD82" s="963"/>
      <c r="HE82" s="963"/>
      <c r="HF82" s="963"/>
      <c r="HG82" s="963"/>
      <c r="HH82" s="963"/>
      <c r="HI82" s="963"/>
      <c r="HJ82" s="963"/>
      <c r="HK82" s="963"/>
      <c r="HL82" s="963"/>
      <c r="HM82" s="963"/>
      <c r="HN82" s="963"/>
      <c r="HO82" s="963"/>
      <c r="HP82" s="963"/>
      <c r="HQ82" s="963"/>
      <c r="HR82" s="963"/>
      <c r="HS82" s="963"/>
      <c r="HT82" s="963"/>
      <c r="HU82" s="963"/>
      <c r="HV82" s="963"/>
      <c r="HW82" s="963"/>
      <c r="HX82" s="963"/>
      <c r="HY82" s="963"/>
      <c r="HZ82" s="963"/>
      <c r="IA82" s="964"/>
      <c r="IB82" s="965" t="str">
        <f>IF($A$3&lt;&gt;"ชั้น"&amp;'01.ข้อมูลเบื้องต้น'!$H$2,"",IF(VLOOKUP($AM$2,'02.คีย์เทอม1'!$A$10:$GS$59,188,FALSE)="","",VLOOKUP($AM$2,'02.คีย์เทอม1'!$A$10:$GS$59,188,FALSE)))</f>
        <v/>
      </c>
      <c r="IC82" s="966"/>
      <c r="ID82" s="966"/>
      <c r="IE82" s="966"/>
      <c r="IF82" s="966"/>
      <c r="IG82" s="966"/>
      <c r="IH82" s="966"/>
      <c r="II82" s="966"/>
      <c r="IJ82" s="966"/>
      <c r="IK82" s="966"/>
      <c r="IL82" s="967"/>
      <c r="IM82" s="965" t="str">
        <f>IF($A$3&lt;&gt;"ชั้น"&amp;'01.ข้อมูลเบื้องต้น'!$H$2,"",IF(VLOOKUP($AM$2,'03.คีย์เทอม2'!$A$10:$GS$59,188,FALSE)="","",VLOOKUP($AM$2,'03.คีย์เทอม2'!$A$10:$GS$59,188,FALSE)))</f>
        <v/>
      </c>
      <c r="IN82" s="966"/>
      <c r="IO82" s="966"/>
      <c r="IP82" s="966"/>
      <c r="IQ82" s="966"/>
      <c r="IR82" s="966"/>
      <c r="IS82" s="966"/>
      <c r="IT82" s="966"/>
      <c r="IU82" s="966"/>
      <c r="IV82" s="966"/>
      <c r="IW82" s="967"/>
      <c r="IX82" s="968" t="str">
        <f>IF(OR(IB82="",IM82=""),"",AVERAGE(IB82:IW82))</f>
        <v/>
      </c>
      <c r="IY82" s="969"/>
      <c r="IZ82" s="969"/>
      <c r="JA82" s="969"/>
      <c r="JB82" s="969"/>
      <c r="JC82" s="969"/>
      <c r="JD82" s="969"/>
      <c r="JE82" s="969"/>
      <c r="JF82" s="969"/>
      <c r="JG82" s="969"/>
      <c r="JH82" s="969"/>
      <c r="JI82" s="970"/>
    </row>
    <row r="83" spans="1:269" ht="25.05" customHeight="1">
      <c r="A83" s="962" t="str">
        <f>IF('01.ข้อมูลเบื้องต้น'!B10="","",'01.ข้อมูลเบื้องต้น'!B10)</f>
        <v/>
      </c>
      <c r="B83" s="963"/>
      <c r="C83" s="963"/>
      <c r="D83" s="963"/>
      <c r="E83" s="963"/>
      <c r="F83" s="963"/>
      <c r="G83" s="963"/>
      <c r="H83" s="963"/>
      <c r="I83" s="963"/>
      <c r="J83" s="963"/>
      <c r="K83" s="963"/>
      <c r="L83" s="963"/>
      <c r="M83" s="963"/>
      <c r="N83" s="963"/>
      <c r="O83" s="963"/>
      <c r="P83" s="963"/>
      <c r="Q83" s="963"/>
      <c r="R83" s="963"/>
      <c r="S83" s="963"/>
      <c r="T83" s="963"/>
      <c r="U83" s="963"/>
      <c r="V83" s="963"/>
      <c r="W83" s="963"/>
      <c r="X83" s="963"/>
      <c r="Y83" s="963"/>
      <c r="Z83" s="963"/>
      <c r="AA83" s="963"/>
      <c r="AB83" s="963"/>
      <c r="AC83" s="963"/>
      <c r="AD83" s="963"/>
      <c r="AE83" s="964"/>
      <c r="AF83" s="965" t="str">
        <f>IF($A$3&lt;&gt;"ชั้น"&amp;'01.ข้อมูลเบื้องต้น'!$H$2,"",IF(VLOOKUP($AM$2,'02.คีย์เทอม1'!$A$10:$GS$59,191,FALSE)="","",VLOOKUP($AM$2,'02.คีย์เทอม1'!$A$10:$GS$59,191,FALSE)))</f>
        <v/>
      </c>
      <c r="AG83" s="966"/>
      <c r="AH83" s="966"/>
      <c r="AI83" s="966"/>
      <c r="AJ83" s="966"/>
      <c r="AK83" s="966"/>
      <c r="AL83" s="966"/>
      <c r="AM83" s="966"/>
      <c r="AN83" s="966"/>
      <c r="AO83" s="966"/>
      <c r="AP83" s="967"/>
      <c r="AQ83" s="965" t="str">
        <f>IF($A$3&lt;&gt;"ชั้น"&amp;'01.ข้อมูลเบื้องต้น'!$H$2,"",IF(VLOOKUP($AM$2,'03.คีย์เทอม2'!$A$10:$GS$59,191,FALSE)="","",VLOOKUP($AM$2,'03.คีย์เทอม2'!$A$10:$GS$59,191,FALSE)))</f>
        <v/>
      </c>
      <c r="AR83" s="966"/>
      <c r="AS83" s="966"/>
      <c r="AT83" s="966"/>
      <c r="AU83" s="966"/>
      <c r="AV83" s="966"/>
      <c r="AW83" s="966"/>
      <c r="AX83" s="966"/>
      <c r="AY83" s="966"/>
      <c r="AZ83" s="966"/>
      <c r="BA83" s="967"/>
      <c r="BB83" s="968" t="str">
        <f>IF(OR(AF83="",AQ83=""),"",AVERAGE(AF83:BA83))</f>
        <v/>
      </c>
      <c r="BC83" s="969"/>
      <c r="BD83" s="969"/>
      <c r="BE83" s="969"/>
      <c r="BF83" s="969"/>
      <c r="BG83" s="969"/>
      <c r="BH83" s="969"/>
      <c r="BI83" s="969"/>
      <c r="BJ83" s="969"/>
      <c r="BK83" s="969"/>
      <c r="BL83" s="969"/>
      <c r="BM83" s="970"/>
      <c r="BN83" s="648"/>
      <c r="BO83" s="1039" t="e">
        <f>IF('01.ข้อมูลเบื้องต้น'!#REF!="","",'01.ข้อมูลเบื้องต้น'!#REF!)</f>
        <v>#REF!</v>
      </c>
      <c r="BP83" s="1009"/>
      <c r="BQ83" s="1009"/>
      <c r="BR83" s="1009"/>
      <c r="BS83" s="1009"/>
      <c r="BT83" s="1009"/>
      <c r="BU83" s="1010"/>
      <c r="BV83" s="1040" t="str">
        <f>IF('01.ข้อมูลเบื้องต้น'!B195="","",'01.ข้อมูลเบื้องต้น'!B195)</f>
        <v/>
      </c>
      <c r="BW83" s="1017"/>
      <c r="BX83" s="1017"/>
      <c r="BY83" s="1017"/>
      <c r="BZ83" s="1017"/>
      <c r="CA83" s="1017"/>
      <c r="CB83" s="1017"/>
      <c r="CC83" s="1017"/>
      <c r="CD83" s="1017"/>
      <c r="CE83" s="1017"/>
      <c r="CF83" s="1017"/>
      <c r="CG83" s="1017"/>
      <c r="CH83" s="1017"/>
      <c r="CI83" s="1017"/>
      <c r="CJ83" s="1017"/>
      <c r="CK83" s="1017"/>
      <c r="CL83" s="1017"/>
      <c r="CM83" s="1017"/>
      <c r="CN83" s="1018"/>
      <c r="CO83" s="1041" t="str">
        <f>IF('01.ข้อมูลเบื้องต้น'!D195="","",'01.ข้อมูลเบื้องต้น'!D195)</f>
        <v/>
      </c>
      <c r="CP83" s="1042"/>
      <c r="CQ83" s="1042"/>
      <c r="CR83" s="1042"/>
      <c r="CS83" s="1042"/>
      <c r="CT83" s="1042"/>
      <c r="CU83" s="1043"/>
      <c r="CV83" s="952" t="str">
        <f>IF(VLOOKUP($AM$2,'02.คีย์เทอม1'!$A$10:$GL$54,20,FALSE)="","",VLOOKUP($AM$2,'02.คีย์เทอม1'!$A$10:$GL$54,20,FALSE))</f>
        <v/>
      </c>
      <c r="CW83" s="953"/>
      <c r="CX83" s="953"/>
      <c r="CY83" s="954"/>
      <c r="CZ83" s="952" t="str">
        <f>IF(VLOOKUP($AM$2,'02.คีย์เทอม1'!$A$10:$GL$54,21,FALSE)="","",VLOOKUP($AM$2,'02.คีย์เทอม1'!$A$10:$GL$54,21,FALSE))</f>
        <v/>
      </c>
      <c r="DA83" s="953"/>
      <c r="DB83" s="953"/>
      <c r="DC83" s="954"/>
      <c r="DD83" s="952" t="e">
        <f>IF(VLOOKUP($AM$2,#REF!,20,FALSE)="","",VLOOKUP($AM$2,#REF!,20,FALSE))</f>
        <v>#REF!</v>
      </c>
      <c r="DE83" s="953"/>
      <c r="DF83" s="953"/>
      <c r="DG83" s="954"/>
      <c r="DH83" s="952" t="e">
        <f>IF(VLOOKUP($AM$2,#REF!,21,FALSE)="","",VLOOKUP($AM$2,#REF!,21,FALSE))</f>
        <v>#REF!</v>
      </c>
      <c r="DI83" s="953"/>
      <c r="DJ83" s="953"/>
      <c r="DK83" s="954"/>
      <c r="DL83" s="955" t="e">
        <f t="shared" si="4"/>
        <v>#REF!</v>
      </c>
      <c r="DM83" s="956"/>
      <c r="DN83" s="956"/>
      <c r="DO83" s="956"/>
      <c r="DP83" s="957"/>
      <c r="DQ83" s="958" t="e">
        <f t="shared" si="5"/>
        <v>#REF!</v>
      </c>
      <c r="DR83" s="959"/>
      <c r="DS83" s="959"/>
      <c r="DT83" s="959"/>
      <c r="DU83" s="959"/>
      <c r="DV83" s="960"/>
      <c r="DW83" s="955" t="e">
        <f t="shared" si="6"/>
        <v>#REF!</v>
      </c>
      <c r="DX83" s="956"/>
      <c r="DY83" s="956"/>
      <c r="DZ83" s="956"/>
      <c r="EA83" s="956"/>
      <c r="EB83" s="957"/>
      <c r="EC83" s="955" t="e">
        <f t="shared" si="7"/>
        <v>#REF!</v>
      </c>
      <c r="ED83" s="956"/>
      <c r="EE83" s="956"/>
      <c r="EF83" s="956"/>
      <c r="EG83" s="956"/>
      <c r="EH83" s="961"/>
      <c r="EI83" s="962" t="str">
        <f>IF('01.ข้อมูลเบื้องต้น'!B10="","",'01.ข้อมูลเบื้องต้น'!B10)</f>
        <v/>
      </c>
      <c r="EJ83" s="963"/>
      <c r="EK83" s="963"/>
      <c r="EL83" s="963"/>
      <c r="EM83" s="963"/>
      <c r="EN83" s="963"/>
      <c r="EO83" s="963"/>
      <c r="EP83" s="963"/>
      <c r="EQ83" s="963"/>
      <c r="ER83" s="963"/>
      <c r="ES83" s="963"/>
      <c r="ET83" s="963"/>
      <c r="EU83" s="963"/>
      <c r="EV83" s="963"/>
      <c r="EW83" s="963"/>
      <c r="EX83" s="963"/>
      <c r="EY83" s="963"/>
      <c r="EZ83" s="963"/>
      <c r="FA83" s="963"/>
      <c r="FB83" s="963"/>
      <c r="FC83" s="963"/>
      <c r="FD83" s="963"/>
      <c r="FE83" s="963"/>
      <c r="FF83" s="963"/>
      <c r="FG83" s="963"/>
      <c r="FH83" s="963"/>
      <c r="FI83" s="963"/>
      <c r="FJ83" s="963"/>
      <c r="FK83" s="963"/>
      <c r="FL83" s="963"/>
      <c r="FM83" s="964"/>
      <c r="FN83" s="965" t="str">
        <f>IF($A$3&lt;&gt;"ชั้น"&amp;'01.ข้อมูลเบื้องต้น'!$H$2,"",IF(VLOOKUP($AM$2,'02.คีย์เทอม1'!$A$10:$GS$59,191,FALSE)="","",VLOOKUP($AM$2,'02.คีย์เทอม1'!$A$10:$GS$59,191,FALSE)))</f>
        <v/>
      </c>
      <c r="FO83" s="966"/>
      <c r="FP83" s="966"/>
      <c r="FQ83" s="966"/>
      <c r="FR83" s="966"/>
      <c r="FS83" s="966"/>
      <c r="FT83" s="966"/>
      <c r="FU83" s="966"/>
      <c r="FV83" s="966"/>
      <c r="FW83" s="966"/>
      <c r="FX83" s="967"/>
      <c r="FY83" s="965" t="str">
        <f>IF($A$3&lt;&gt;"ชั้น"&amp;'01.ข้อมูลเบื้องต้น'!$H$2,"",IF(VLOOKUP($AM$2,'03.คีย์เทอม2'!$A$10:$GS$59,191,FALSE)="","",VLOOKUP($AM$2,'03.คีย์เทอม2'!$A$10:$GS$59,191,FALSE)))</f>
        <v/>
      </c>
      <c r="FZ83" s="966"/>
      <c r="GA83" s="966"/>
      <c r="GB83" s="966"/>
      <c r="GC83" s="966"/>
      <c r="GD83" s="966"/>
      <c r="GE83" s="966"/>
      <c r="GF83" s="966"/>
      <c r="GG83" s="966"/>
      <c r="GH83" s="966"/>
      <c r="GI83" s="967"/>
      <c r="GJ83" s="968" t="str">
        <f>IF(OR(FN83="",FY83=""),"",AVERAGE(FN83:GI83))</f>
        <v/>
      </c>
      <c r="GK83" s="969"/>
      <c r="GL83" s="969"/>
      <c r="GM83" s="969"/>
      <c r="GN83" s="969"/>
      <c r="GO83" s="969"/>
      <c r="GP83" s="969"/>
      <c r="GQ83" s="969"/>
      <c r="GR83" s="969"/>
      <c r="GS83" s="969"/>
      <c r="GT83" s="969"/>
      <c r="GU83" s="970"/>
      <c r="GW83" s="962" t="str">
        <f>IF('01.ข้อมูลเบื้องต้น'!B10="","",'01.ข้อมูลเบื้องต้น'!B10)</f>
        <v/>
      </c>
      <c r="GX83" s="963"/>
      <c r="GY83" s="963"/>
      <c r="GZ83" s="963"/>
      <c r="HA83" s="963"/>
      <c r="HB83" s="963"/>
      <c r="HC83" s="963"/>
      <c r="HD83" s="963"/>
      <c r="HE83" s="963"/>
      <c r="HF83" s="963"/>
      <c r="HG83" s="963"/>
      <c r="HH83" s="963"/>
      <c r="HI83" s="963"/>
      <c r="HJ83" s="963"/>
      <c r="HK83" s="963"/>
      <c r="HL83" s="963"/>
      <c r="HM83" s="963"/>
      <c r="HN83" s="963"/>
      <c r="HO83" s="963"/>
      <c r="HP83" s="963"/>
      <c r="HQ83" s="963"/>
      <c r="HR83" s="963"/>
      <c r="HS83" s="963"/>
      <c r="HT83" s="963"/>
      <c r="HU83" s="963"/>
      <c r="HV83" s="963"/>
      <c r="HW83" s="963"/>
      <c r="HX83" s="963"/>
      <c r="HY83" s="963"/>
      <c r="HZ83" s="963"/>
      <c r="IA83" s="964"/>
      <c r="IB83" s="965" t="str">
        <f>IF($A$3&lt;&gt;"ชั้น"&amp;'01.ข้อมูลเบื้องต้น'!$H$2,"",IF(VLOOKUP($AM$2,'02.คีย์เทอม1'!$A$10:$GS$59,191,FALSE)="","",VLOOKUP($AM$2,'02.คีย์เทอม1'!$A$10:$GS$59,191,FALSE)))</f>
        <v/>
      </c>
      <c r="IC83" s="966"/>
      <c r="ID83" s="966"/>
      <c r="IE83" s="966"/>
      <c r="IF83" s="966"/>
      <c r="IG83" s="966"/>
      <c r="IH83" s="966"/>
      <c r="II83" s="966"/>
      <c r="IJ83" s="966"/>
      <c r="IK83" s="966"/>
      <c r="IL83" s="967"/>
      <c r="IM83" s="965" t="str">
        <f>IF($A$3&lt;&gt;"ชั้น"&amp;'01.ข้อมูลเบื้องต้น'!$H$2,"",IF(VLOOKUP($AM$2,'03.คีย์เทอม2'!$A$10:$GS$59,191,FALSE)="","",VLOOKUP($AM$2,'03.คีย์เทอม2'!$A$10:$GS$59,191,FALSE)))</f>
        <v/>
      </c>
      <c r="IN83" s="966"/>
      <c r="IO83" s="966"/>
      <c r="IP83" s="966"/>
      <c r="IQ83" s="966"/>
      <c r="IR83" s="966"/>
      <c r="IS83" s="966"/>
      <c r="IT83" s="966"/>
      <c r="IU83" s="966"/>
      <c r="IV83" s="966"/>
      <c r="IW83" s="967"/>
      <c r="IX83" s="968" t="str">
        <f>IF(OR(IB83="",IM83=""),"",AVERAGE(IB83:IW83))</f>
        <v/>
      </c>
      <c r="IY83" s="969"/>
      <c r="IZ83" s="969"/>
      <c r="JA83" s="969"/>
      <c r="JB83" s="969"/>
      <c r="JC83" s="969"/>
      <c r="JD83" s="969"/>
      <c r="JE83" s="969"/>
      <c r="JF83" s="969"/>
      <c r="JG83" s="969"/>
      <c r="JH83" s="969"/>
      <c r="JI83" s="970"/>
    </row>
    <row r="84" spans="1:269" ht="25.05" customHeight="1">
      <c r="A84" s="962" t="str">
        <f>IF('01.ข้อมูลเบื้องต้น'!B11="","",'01.ข้อมูลเบื้องต้น'!B11)</f>
        <v/>
      </c>
      <c r="B84" s="963"/>
      <c r="C84" s="963"/>
      <c r="D84" s="963"/>
      <c r="E84" s="963"/>
      <c r="F84" s="963"/>
      <c r="G84" s="963"/>
      <c r="H84" s="963"/>
      <c r="I84" s="963"/>
      <c r="J84" s="963"/>
      <c r="K84" s="963"/>
      <c r="L84" s="963"/>
      <c r="M84" s="963"/>
      <c r="N84" s="963"/>
      <c r="O84" s="963"/>
      <c r="P84" s="963"/>
      <c r="Q84" s="963"/>
      <c r="R84" s="963"/>
      <c r="S84" s="963"/>
      <c r="T84" s="963"/>
      <c r="U84" s="963"/>
      <c r="V84" s="963"/>
      <c r="W84" s="963"/>
      <c r="X84" s="963"/>
      <c r="Y84" s="963"/>
      <c r="Z84" s="963"/>
      <c r="AA84" s="963"/>
      <c r="AB84" s="963"/>
      <c r="AC84" s="963"/>
      <c r="AD84" s="963"/>
      <c r="AE84" s="964"/>
      <c r="AF84" s="965" t="str">
        <f>IF($A$3&lt;&gt;"ชั้น"&amp;'01.ข้อมูลเบื้องต้น'!$H$2,"",IF(VLOOKUP($AM$2,'02.คีย์เทอม1'!$A$10:$GS$59,192,FALSE)="","",VLOOKUP($AM$2,'02.คีย์เทอม1'!$A$10:$GS$59,192,FALSE)))</f>
        <v/>
      </c>
      <c r="AG84" s="966"/>
      <c r="AH84" s="966"/>
      <c r="AI84" s="966"/>
      <c r="AJ84" s="966"/>
      <c r="AK84" s="966"/>
      <c r="AL84" s="966"/>
      <c r="AM84" s="966"/>
      <c r="AN84" s="966"/>
      <c r="AO84" s="966"/>
      <c r="AP84" s="967"/>
      <c r="AQ84" s="965" t="str">
        <f>IF($A$3&lt;&gt;"ชั้น"&amp;'01.ข้อมูลเบื้องต้น'!$H$2,"",IF(VLOOKUP($AM$2,'03.คีย์เทอม2'!$A$10:$GS$59,192,FALSE)="","",VLOOKUP($AM$2,'03.คีย์เทอม2'!$A$10:$GS$59,192,FALSE)))</f>
        <v/>
      </c>
      <c r="AR84" s="966"/>
      <c r="AS84" s="966"/>
      <c r="AT84" s="966"/>
      <c r="AU84" s="966"/>
      <c r="AV84" s="966"/>
      <c r="AW84" s="966"/>
      <c r="AX84" s="966"/>
      <c r="AY84" s="966"/>
      <c r="AZ84" s="966"/>
      <c r="BA84" s="967"/>
      <c r="BB84" s="968" t="str">
        <f>IF(OR(AF84="",AQ84=""),"",AVERAGE(AF84:BA84))</f>
        <v/>
      </c>
      <c r="BC84" s="969"/>
      <c r="BD84" s="969"/>
      <c r="BE84" s="969"/>
      <c r="BF84" s="969"/>
      <c r="BG84" s="969"/>
      <c r="BH84" s="969"/>
      <c r="BI84" s="969"/>
      <c r="BJ84" s="969"/>
      <c r="BK84" s="969"/>
      <c r="BL84" s="969"/>
      <c r="BM84" s="970"/>
      <c r="BN84" s="648"/>
      <c r="BO84" s="1039" t="e">
        <f>IF('01.ข้อมูลเบื้องต้น'!#REF!="","",'01.ข้อมูลเบื้องต้น'!#REF!)</f>
        <v>#REF!</v>
      </c>
      <c r="BP84" s="1009"/>
      <c r="BQ84" s="1009"/>
      <c r="BR84" s="1009"/>
      <c r="BS84" s="1009"/>
      <c r="BT84" s="1009"/>
      <c r="BU84" s="1010"/>
      <c r="BV84" s="1040" t="str">
        <f>IF('01.ข้อมูลเบื้องต้น'!B196="","",'01.ข้อมูลเบื้องต้น'!B196)</f>
        <v/>
      </c>
      <c r="BW84" s="1017"/>
      <c r="BX84" s="1017"/>
      <c r="BY84" s="1017"/>
      <c r="BZ84" s="1017"/>
      <c r="CA84" s="1017"/>
      <c r="CB84" s="1017"/>
      <c r="CC84" s="1017"/>
      <c r="CD84" s="1017"/>
      <c r="CE84" s="1017"/>
      <c r="CF84" s="1017"/>
      <c r="CG84" s="1017"/>
      <c r="CH84" s="1017"/>
      <c r="CI84" s="1017"/>
      <c r="CJ84" s="1017"/>
      <c r="CK84" s="1017"/>
      <c r="CL84" s="1017"/>
      <c r="CM84" s="1017"/>
      <c r="CN84" s="1018"/>
      <c r="CO84" s="1041" t="str">
        <f>IF('01.ข้อมูลเบื้องต้น'!D196="","",'01.ข้อมูลเบื้องต้น'!D196)</f>
        <v/>
      </c>
      <c r="CP84" s="1042"/>
      <c r="CQ84" s="1042"/>
      <c r="CR84" s="1042"/>
      <c r="CS84" s="1042"/>
      <c r="CT84" s="1042"/>
      <c r="CU84" s="1043"/>
      <c r="CV84" s="952" t="str">
        <f>IF(VLOOKUP($AM$2,'02.คีย์เทอม1'!$A$10:$GL$54,25,FALSE)="","",VLOOKUP($AM$2,'02.คีย์เทอม1'!$A$10:$GL$54,25,FALSE))</f>
        <v/>
      </c>
      <c r="CW84" s="953"/>
      <c r="CX84" s="953"/>
      <c r="CY84" s="954"/>
      <c r="CZ84" s="952" t="str">
        <f>IF(VLOOKUP($AM$2,'02.คีย์เทอม1'!$A$10:$GL$54,26,FALSE)="","",VLOOKUP($AM$2,'02.คีย์เทอม1'!$A$10:$GL$54,26,FALSE))</f>
        <v/>
      </c>
      <c r="DA84" s="953"/>
      <c r="DB84" s="953"/>
      <c r="DC84" s="954"/>
      <c r="DD84" s="952" t="e">
        <f>IF(VLOOKUP($AM$2,#REF!,25,FALSE)="","",VLOOKUP($AM$2,#REF!,25,FALSE))</f>
        <v>#REF!</v>
      </c>
      <c r="DE84" s="953"/>
      <c r="DF84" s="953"/>
      <c r="DG84" s="954"/>
      <c r="DH84" s="952" t="e">
        <f>IF(VLOOKUP($AM$2,#REF!,26,FALSE)="","",VLOOKUP($AM$2,#REF!,26,FALSE))</f>
        <v>#REF!</v>
      </c>
      <c r="DI84" s="953"/>
      <c r="DJ84" s="953"/>
      <c r="DK84" s="954"/>
      <c r="DL84" s="955" t="e">
        <f t="shared" si="4"/>
        <v>#REF!</v>
      </c>
      <c r="DM84" s="956"/>
      <c r="DN84" s="956"/>
      <c r="DO84" s="956"/>
      <c r="DP84" s="957"/>
      <c r="DQ84" s="958" t="e">
        <f t="shared" si="5"/>
        <v>#REF!</v>
      </c>
      <c r="DR84" s="959"/>
      <c r="DS84" s="959"/>
      <c r="DT84" s="959"/>
      <c r="DU84" s="959"/>
      <c r="DV84" s="960"/>
      <c r="DW84" s="955" t="e">
        <f t="shared" si="6"/>
        <v>#REF!</v>
      </c>
      <c r="DX84" s="956"/>
      <c r="DY84" s="956"/>
      <c r="DZ84" s="956"/>
      <c r="EA84" s="956"/>
      <c r="EB84" s="957"/>
      <c r="EC84" s="955" t="e">
        <f t="shared" si="7"/>
        <v>#REF!</v>
      </c>
      <c r="ED84" s="956"/>
      <c r="EE84" s="956"/>
      <c r="EF84" s="956"/>
      <c r="EG84" s="956"/>
      <c r="EH84" s="961"/>
      <c r="EI84" s="962" t="str">
        <f>IF('01.ข้อมูลเบื้องต้น'!B11="","",'01.ข้อมูลเบื้องต้น'!B11)</f>
        <v/>
      </c>
      <c r="EJ84" s="963"/>
      <c r="EK84" s="963"/>
      <c r="EL84" s="963"/>
      <c r="EM84" s="963"/>
      <c r="EN84" s="963"/>
      <c r="EO84" s="963"/>
      <c r="EP84" s="963"/>
      <c r="EQ84" s="963"/>
      <c r="ER84" s="963"/>
      <c r="ES84" s="963"/>
      <c r="ET84" s="963"/>
      <c r="EU84" s="963"/>
      <c r="EV84" s="963"/>
      <c r="EW84" s="963"/>
      <c r="EX84" s="963"/>
      <c r="EY84" s="963"/>
      <c r="EZ84" s="963"/>
      <c r="FA84" s="963"/>
      <c r="FB84" s="963"/>
      <c r="FC84" s="963"/>
      <c r="FD84" s="963"/>
      <c r="FE84" s="963"/>
      <c r="FF84" s="963"/>
      <c r="FG84" s="963"/>
      <c r="FH84" s="963"/>
      <c r="FI84" s="963"/>
      <c r="FJ84" s="963"/>
      <c r="FK84" s="963"/>
      <c r="FL84" s="963"/>
      <c r="FM84" s="964"/>
      <c r="FN84" s="965" t="str">
        <f>IF($A$3&lt;&gt;"ชั้น"&amp;'01.ข้อมูลเบื้องต้น'!$H$2,"",IF(VLOOKUP($AM$2,'02.คีย์เทอม1'!$A$10:$GS$59,192,FALSE)="","",VLOOKUP($AM$2,'02.คีย์เทอม1'!$A$10:$GS$59,192,FALSE)))</f>
        <v/>
      </c>
      <c r="FO84" s="966"/>
      <c r="FP84" s="966"/>
      <c r="FQ84" s="966"/>
      <c r="FR84" s="966"/>
      <c r="FS84" s="966"/>
      <c r="FT84" s="966"/>
      <c r="FU84" s="966"/>
      <c r="FV84" s="966"/>
      <c r="FW84" s="966"/>
      <c r="FX84" s="967"/>
      <c r="FY84" s="965" t="str">
        <f>IF($A$3&lt;&gt;"ชั้น"&amp;'01.ข้อมูลเบื้องต้น'!$H$2,"",IF(VLOOKUP($AM$2,'03.คีย์เทอม2'!$A$10:$GS$59,192,FALSE)="","",VLOOKUP($AM$2,'03.คีย์เทอม2'!$A$10:$GS$59,192,FALSE)))</f>
        <v/>
      </c>
      <c r="FZ84" s="966"/>
      <c r="GA84" s="966"/>
      <c r="GB84" s="966"/>
      <c r="GC84" s="966"/>
      <c r="GD84" s="966"/>
      <c r="GE84" s="966"/>
      <c r="GF84" s="966"/>
      <c r="GG84" s="966"/>
      <c r="GH84" s="966"/>
      <c r="GI84" s="967"/>
      <c r="GJ84" s="968" t="str">
        <f>IF(OR(FN84="",FY84=""),"",AVERAGE(FN84:GI84))</f>
        <v/>
      </c>
      <c r="GK84" s="969"/>
      <c r="GL84" s="969"/>
      <c r="GM84" s="969"/>
      <c r="GN84" s="969"/>
      <c r="GO84" s="969"/>
      <c r="GP84" s="969"/>
      <c r="GQ84" s="969"/>
      <c r="GR84" s="969"/>
      <c r="GS84" s="969"/>
      <c r="GT84" s="969"/>
      <c r="GU84" s="970"/>
      <c r="GW84" s="962" t="str">
        <f>IF('01.ข้อมูลเบื้องต้น'!B11="","",'01.ข้อมูลเบื้องต้น'!B11)</f>
        <v/>
      </c>
      <c r="GX84" s="963"/>
      <c r="GY84" s="963"/>
      <c r="GZ84" s="963"/>
      <c r="HA84" s="963"/>
      <c r="HB84" s="963"/>
      <c r="HC84" s="963"/>
      <c r="HD84" s="963"/>
      <c r="HE84" s="963"/>
      <c r="HF84" s="963"/>
      <c r="HG84" s="963"/>
      <c r="HH84" s="963"/>
      <c r="HI84" s="963"/>
      <c r="HJ84" s="963"/>
      <c r="HK84" s="963"/>
      <c r="HL84" s="963"/>
      <c r="HM84" s="963"/>
      <c r="HN84" s="963"/>
      <c r="HO84" s="963"/>
      <c r="HP84" s="963"/>
      <c r="HQ84" s="963"/>
      <c r="HR84" s="963"/>
      <c r="HS84" s="963"/>
      <c r="HT84" s="963"/>
      <c r="HU84" s="963"/>
      <c r="HV84" s="963"/>
      <c r="HW84" s="963"/>
      <c r="HX84" s="963"/>
      <c r="HY84" s="963"/>
      <c r="HZ84" s="963"/>
      <c r="IA84" s="964"/>
      <c r="IB84" s="965" t="str">
        <f>IF($A$3&lt;&gt;"ชั้น"&amp;'01.ข้อมูลเบื้องต้น'!$H$2,"",IF(VLOOKUP($AM$2,'02.คีย์เทอม1'!$A$10:$GS$59,192,FALSE)="","",VLOOKUP($AM$2,'02.คีย์เทอม1'!$A$10:$GS$59,192,FALSE)))</f>
        <v/>
      </c>
      <c r="IC84" s="966"/>
      <c r="ID84" s="966"/>
      <c r="IE84" s="966"/>
      <c r="IF84" s="966"/>
      <c r="IG84" s="966"/>
      <c r="IH84" s="966"/>
      <c r="II84" s="966"/>
      <c r="IJ84" s="966"/>
      <c r="IK84" s="966"/>
      <c r="IL84" s="967"/>
      <c r="IM84" s="965" t="str">
        <f>IF($A$3&lt;&gt;"ชั้น"&amp;'01.ข้อมูลเบื้องต้น'!$H$2,"",IF(VLOOKUP($AM$2,'03.คีย์เทอม2'!$A$10:$GS$59,192,FALSE)="","",VLOOKUP($AM$2,'03.คีย์เทอม2'!$A$10:$GS$59,192,FALSE)))</f>
        <v/>
      </c>
      <c r="IN84" s="966"/>
      <c r="IO84" s="966"/>
      <c r="IP84" s="966"/>
      <c r="IQ84" s="966"/>
      <c r="IR84" s="966"/>
      <c r="IS84" s="966"/>
      <c r="IT84" s="966"/>
      <c r="IU84" s="966"/>
      <c r="IV84" s="966"/>
      <c r="IW84" s="967"/>
      <c r="IX84" s="968" t="str">
        <f>IF(OR(IB84="",IM84=""),"",AVERAGE(IB84:IW84))</f>
        <v/>
      </c>
      <c r="IY84" s="969"/>
      <c r="IZ84" s="969"/>
      <c r="JA84" s="969"/>
      <c r="JB84" s="969"/>
      <c r="JC84" s="969"/>
      <c r="JD84" s="969"/>
      <c r="JE84" s="969"/>
      <c r="JF84" s="969"/>
      <c r="JG84" s="969"/>
      <c r="JH84" s="969"/>
      <c r="JI84" s="970"/>
    </row>
    <row r="85" spans="1:269" ht="25.05" customHeight="1">
      <c r="A85" s="962" t="str">
        <f>IF('01.ข้อมูลเบื้องต้น'!B12="","",'01.ข้อมูลเบื้องต้น'!B12)</f>
        <v/>
      </c>
      <c r="B85" s="963"/>
      <c r="C85" s="963"/>
      <c r="D85" s="963"/>
      <c r="E85" s="963"/>
      <c r="F85" s="963"/>
      <c r="G85" s="963"/>
      <c r="H85" s="963"/>
      <c r="I85" s="963"/>
      <c r="J85" s="963"/>
      <c r="K85" s="963"/>
      <c r="L85" s="963"/>
      <c r="M85" s="963"/>
      <c r="N85" s="963"/>
      <c r="O85" s="963"/>
      <c r="P85" s="963"/>
      <c r="Q85" s="963"/>
      <c r="R85" s="963"/>
      <c r="S85" s="963"/>
      <c r="T85" s="963"/>
      <c r="U85" s="963"/>
      <c r="V85" s="963"/>
      <c r="W85" s="963"/>
      <c r="X85" s="963"/>
      <c r="Y85" s="963"/>
      <c r="Z85" s="963"/>
      <c r="AA85" s="963"/>
      <c r="AB85" s="963"/>
      <c r="AC85" s="963"/>
      <c r="AD85" s="963"/>
      <c r="AE85" s="964"/>
      <c r="AF85" s="965" t="str">
        <f>IF($A$3&lt;&gt;"ชั้น"&amp;'01.ข้อมูลเบื้องต้น'!$H$2,"",IF(VLOOKUP($AM$2,'02.คีย์เทอม1'!$A$10:$GS$59,195,FALSE)="","",VLOOKUP($AM$2,'02.คีย์เทอม1'!$A$10:$GS$59,195,FALSE)))</f>
        <v/>
      </c>
      <c r="AG85" s="966"/>
      <c r="AH85" s="966"/>
      <c r="AI85" s="966"/>
      <c r="AJ85" s="966"/>
      <c r="AK85" s="966"/>
      <c r="AL85" s="966"/>
      <c r="AM85" s="966"/>
      <c r="AN85" s="966"/>
      <c r="AO85" s="966"/>
      <c r="AP85" s="967"/>
      <c r="AQ85" s="965" t="str">
        <f>IF($A$3&lt;&gt;"ชั้น"&amp;'01.ข้อมูลเบื้องต้น'!$H$2,"",IF(VLOOKUP($AM$2,'03.คีย์เทอม2'!$A$10:$GS$59,195,FALSE)="","",VLOOKUP($AM$2,'03.คีย์เทอม2'!$A$10:$GS$59,195,FALSE)))</f>
        <v/>
      </c>
      <c r="AR85" s="966"/>
      <c r="AS85" s="966"/>
      <c r="AT85" s="966"/>
      <c r="AU85" s="966"/>
      <c r="AV85" s="966"/>
      <c r="AW85" s="966"/>
      <c r="AX85" s="966"/>
      <c r="AY85" s="966"/>
      <c r="AZ85" s="966"/>
      <c r="BA85" s="967"/>
      <c r="BB85" s="968" t="str">
        <f>IF(OR(AF85="",AQ85=""),"",AVERAGE(AF85:BA85))</f>
        <v/>
      </c>
      <c r="BC85" s="969"/>
      <c r="BD85" s="969"/>
      <c r="BE85" s="969"/>
      <c r="BF85" s="969"/>
      <c r="BG85" s="969"/>
      <c r="BH85" s="969"/>
      <c r="BI85" s="969"/>
      <c r="BJ85" s="969"/>
      <c r="BK85" s="969"/>
      <c r="BL85" s="969"/>
      <c r="BM85" s="970"/>
      <c r="BN85" s="648"/>
      <c r="BO85" s="1039" t="e">
        <f>IF('01.ข้อมูลเบื้องต้น'!#REF!="","",'01.ข้อมูลเบื้องต้น'!#REF!)</f>
        <v>#REF!</v>
      </c>
      <c r="BP85" s="1009"/>
      <c r="BQ85" s="1009"/>
      <c r="BR85" s="1009"/>
      <c r="BS85" s="1009"/>
      <c r="BT85" s="1009"/>
      <c r="BU85" s="1010"/>
      <c r="BV85" s="1040" t="str">
        <f>IF('01.ข้อมูลเบื้องต้น'!B197="","",'01.ข้อมูลเบื้องต้น'!B197)</f>
        <v/>
      </c>
      <c r="BW85" s="1017"/>
      <c r="BX85" s="1017"/>
      <c r="BY85" s="1017"/>
      <c r="BZ85" s="1017"/>
      <c r="CA85" s="1017"/>
      <c r="CB85" s="1017"/>
      <c r="CC85" s="1017"/>
      <c r="CD85" s="1017"/>
      <c r="CE85" s="1017"/>
      <c r="CF85" s="1017"/>
      <c r="CG85" s="1017"/>
      <c r="CH85" s="1017"/>
      <c r="CI85" s="1017"/>
      <c r="CJ85" s="1017"/>
      <c r="CK85" s="1017"/>
      <c r="CL85" s="1017"/>
      <c r="CM85" s="1017"/>
      <c r="CN85" s="1018"/>
      <c r="CO85" s="1041" t="str">
        <f>IF('01.ข้อมูลเบื้องต้น'!D197="","",'01.ข้อมูลเบื้องต้น'!D197)</f>
        <v/>
      </c>
      <c r="CP85" s="1042"/>
      <c r="CQ85" s="1042"/>
      <c r="CR85" s="1042"/>
      <c r="CS85" s="1042"/>
      <c r="CT85" s="1042"/>
      <c r="CU85" s="1043"/>
      <c r="CV85" s="952" t="str">
        <f>IF(VLOOKUP($AM$2,'02.คีย์เทอม1'!$A$10:$GL$54,30,FALSE)="","",VLOOKUP($AM$2,'02.คีย์เทอม1'!$A$10:$GL$54,30,FALSE))</f>
        <v/>
      </c>
      <c r="CW85" s="953"/>
      <c r="CX85" s="953"/>
      <c r="CY85" s="954"/>
      <c r="CZ85" s="952" t="str">
        <f>IF(VLOOKUP($AM$2,'02.คีย์เทอม1'!$A$10:$GL$54,31,FALSE)="","",VLOOKUP($AM$2,'02.คีย์เทอม1'!$A$10:$GL$54,31,FALSE))</f>
        <v/>
      </c>
      <c r="DA85" s="953"/>
      <c r="DB85" s="953"/>
      <c r="DC85" s="954"/>
      <c r="DD85" s="952" t="e">
        <f>IF(VLOOKUP($AM$2,#REF!,30,FALSE)="","",VLOOKUP($AM$2,#REF!,30,FALSE))</f>
        <v>#REF!</v>
      </c>
      <c r="DE85" s="953"/>
      <c r="DF85" s="953"/>
      <c r="DG85" s="954"/>
      <c r="DH85" s="952" t="e">
        <f>IF(VLOOKUP($AM$2,#REF!,31,FALSE)="","",VLOOKUP($AM$2,#REF!,31,FALSE))</f>
        <v>#REF!</v>
      </c>
      <c r="DI85" s="953"/>
      <c r="DJ85" s="953"/>
      <c r="DK85" s="954"/>
      <c r="DL85" s="955" t="e">
        <f t="shared" si="4"/>
        <v>#REF!</v>
      </c>
      <c r="DM85" s="956"/>
      <c r="DN85" s="956"/>
      <c r="DO85" s="956"/>
      <c r="DP85" s="957"/>
      <c r="DQ85" s="958" t="e">
        <f t="shared" si="5"/>
        <v>#REF!</v>
      </c>
      <c r="DR85" s="959"/>
      <c r="DS85" s="959"/>
      <c r="DT85" s="959"/>
      <c r="DU85" s="959"/>
      <c r="DV85" s="960"/>
      <c r="DW85" s="955" t="e">
        <f t="shared" si="6"/>
        <v>#REF!</v>
      </c>
      <c r="DX85" s="956"/>
      <c r="DY85" s="956"/>
      <c r="DZ85" s="956"/>
      <c r="EA85" s="956"/>
      <c r="EB85" s="957"/>
      <c r="EC85" s="955" t="e">
        <f t="shared" si="7"/>
        <v>#REF!</v>
      </c>
      <c r="ED85" s="956"/>
      <c r="EE85" s="956"/>
      <c r="EF85" s="956"/>
      <c r="EG85" s="956"/>
      <c r="EH85" s="961"/>
      <c r="EI85" s="962" t="str">
        <f>IF('01.ข้อมูลเบื้องต้น'!B12="","",'01.ข้อมูลเบื้องต้น'!B12)</f>
        <v/>
      </c>
      <c r="EJ85" s="963"/>
      <c r="EK85" s="963"/>
      <c r="EL85" s="963"/>
      <c r="EM85" s="963"/>
      <c r="EN85" s="963"/>
      <c r="EO85" s="963"/>
      <c r="EP85" s="963"/>
      <c r="EQ85" s="963"/>
      <c r="ER85" s="963"/>
      <c r="ES85" s="963"/>
      <c r="ET85" s="963"/>
      <c r="EU85" s="963"/>
      <c r="EV85" s="963"/>
      <c r="EW85" s="963"/>
      <c r="EX85" s="963"/>
      <c r="EY85" s="963"/>
      <c r="EZ85" s="963"/>
      <c r="FA85" s="963"/>
      <c r="FB85" s="963"/>
      <c r="FC85" s="963"/>
      <c r="FD85" s="963"/>
      <c r="FE85" s="963"/>
      <c r="FF85" s="963"/>
      <c r="FG85" s="963"/>
      <c r="FH85" s="963"/>
      <c r="FI85" s="963"/>
      <c r="FJ85" s="963"/>
      <c r="FK85" s="963"/>
      <c r="FL85" s="963"/>
      <c r="FM85" s="964"/>
      <c r="FN85" s="965" t="str">
        <f>IF($A$3&lt;&gt;"ชั้น"&amp;'01.ข้อมูลเบื้องต้น'!$H$2,"",IF(VLOOKUP($AM$2,'02.คีย์เทอม1'!$A$10:$GS$59,195,FALSE)="","",VLOOKUP($AM$2,'02.คีย์เทอม1'!$A$10:$GS$59,195,FALSE)))</f>
        <v/>
      </c>
      <c r="FO85" s="966"/>
      <c r="FP85" s="966"/>
      <c r="FQ85" s="966"/>
      <c r="FR85" s="966"/>
      <c r="FS85" s="966"/>
      <c r="FT85" s="966"/>
      <c r="FU85" s="966"/>
      <c r="FV85" s="966"/>
      <c r="FW85" s="966"/>
      <c r="FX85" s="967"/>
      <c r="FY85" s="965" t="str">
        <f>IF($A$3&lt;&gt;"ชั้น"&amp;'01.ข้อมูลเบื้องต้น'!$H$2,"",IF(VLOOKUP($AM$2,'03.คีย์เทอม2'!$A$10:$GS$59,195,FALSE)="","",VLOOKUP($AM$2,'03.คีย์เทอม2'!$A$10:$GS$59,195,FALSE)))</f>
        <v/>
      </c>
      <c r="FZ85" s="966"/>
      <c r="GA85" s="966"/>
      <c r="GB85" s="966"/>
      <c r="GC85" s="966"/>
      <c r="GD85" s="966"/>
      <c r="GE85" s="966"/>
      <c r="GF85" s="966"/>
      <c r="GG85" s="966"/>
      <c r="GH85" s="966"/>
      <c r="GI85" s="967"/>
      <c r="GJ85" s="968" t="str">
        <f>IF(OR(FN85="",FY85=""),"",AVERAGE(FN85:GI85))</f>
        <v/>
      </c>
      <c r="GK85" s="969"/>
      <c r="GL85" s="969"/>
      <c r="GM85" s="969"/>
      <c r="GN85" s="969"/>
      <c r="GO85" s="969"/>
      <c r="GP85" s="969"/>
      <c r="GQ85" s="969"/>
      <c r="GR85" s="969"/>
      <c r="GS85" s="969"/>
      <c r="GT85" s="969"/>
      <c r="GU85" s="970"/>
      <c r="GW85" s="962" t="str">
        <f>IF('01.ข้อมูลเบื้องต้น'!B12="","",'01.ข้อมูลเบื้องต้น'!B12)</f>
        <v/>
      </c>
      <c r="GX85" s="963"/>
      <c r="GY85" s="963"/>
      <c r="GZ85" s="963"/>
      <c r="HA85" s="963"/>
      <c r="HB85" s="963"/>
      <c r="HC85" s="963"/>
      <c r="HD85" s="963"/>
      <c r="HE85" s="963"/>
      <c r="HF85" s="963"/>
      <c r="HG85" s="963"/>
      <c r="HH85" s="963"/>
      <c r="HI85" s="963"/>
      <c r="HJ85" s="963"/>
      <c r="HK85" s="963"/>
      <c r="HL85" s="963"/>
      <c r="HM85" s="963"/>
      <c r="HN85" s="963"/>
      <c r="HO85" s="963"/>
      <c r="HP85" s="963"/>
      <c r="HQ85" s="963"/>
      <c r="HR85" s="963"/>
      <c r="HS85" s="963"/>
      <c r="HT85" s="963"/>
      <c r="HU85" s="963"/>
      <c r="HV85" s="963"/>
      <c r="HW85" s="963"/>
      <c r="HX85" s="963"/>
      <c r="HY85" s="963"/>
      <c r="HZ85" s="963"/>
      <c r="IA85" s="964"/>
      <c r="IB85" s="965" t="str">
        <f>IF($A$3&lt;&gt;"ชั้น"&amp;'01.ข้อมูลเบื้องต้น'!$H$2,"",IF(VLOOKUP($AM$2,'02.คีย์เทอม1'!$A$10:$GS$59,195,FALSE)="","",VLOOKUP($AM$2,'02.คีย์เทอม1'!$A$10:$GS$59,195,FALSE)))</f>
        <v/>
      </c>
      <c r="IC85" s="966"/>
      <c r="ID85" s="966"/>
      <c r="IE85" s="966"/>
      <c r="IF85" s="966"/>
      <c r="IG85" s="966"/>
      <c r="IH85" s="966"/>
      <c r="II85" s="966"/>
      <c r="IJ85" s="966"/>
      <c r="IK85" s="966"/>
      <c r="IL85" s="967"/>
      <c r="IM85" s="965" t="str">
        <f>IF($A$3&lt;&gt;"ชั้น"&amp;'01.ข้อมูลเบื้องต้น'!$H$2,"",IF(VLOOKUP($AM$2,'03.คีย์เทอม2'!$A$10:$GS$59,195,FALSE)="","",VLOOKUP($AM$2,'03.คีย์เทอม2'!$A$10:$GS$59,195,FALSE)))</f>
        <v/>
      </c>
      <c r="IN85" s="966"/>
      <c r="IO85" s="966"/>
      <c r="IP85" s="966"/>
      <c r="IQ85" s="966"/>
      <c r="IR85" s="966"/>
      <c r="IS85" s="966"/>
      <c r="IT85" s="966"/>
      <c r="IU85" s="966"/>
      <c r="IV85" s="966"/>
      <c r="IW85" s="967"/>
      <c r="IX85" s="968" t="str">
        <f>IF(OR(IB85="",IM85=""),"",AVERAGE(IB85:IW85))</f>
        <v/>
      </c>
      <c r="IY85" s="969"/>
      <c r="IZ85" s="969"/>
      <c r="JA85" s="969"/>
      <c r="JB85" s="969"/>
      <c r="JC85" s="969"/>
      <c r="JD85" s="969"/>
      <c r="JE85" s="969"/>
      <c r="JF85" s="969"/>
      <c r="JG85" s="969"/>
      <c r="JH85" s="969"/>
      <c r="JI85" s="970"/>
    </row>
    <row r="86" spans="1:269" ht="25.05" customHeight="1">
      <c r="A86" s="962" t="str">
        <f>IF('01.ข้อมูลเบื้องต้น'!B13="","",'01.ข้อมูลเบื้องต้น'!B13)</f>
        <v/>
      </c>
      <c r="B86" s="963"/>
      <c r="C86" s="963"/>
      <c r="D86" s="963"/>
      <c r="E86" s="963"/>
      <c r="F86" s="963"/>
      <c r="G86" s="963"/>
      <c r="H86" s="963"/>
      <c r="I86" s="963"/>
      <c r="J86" s="963"/>
      <c r="K86" s="963"/>
      <c r="L86" s="963"/>
      <c r="M86" s="963"/>
      <c r="N86" s="963"/>
      <c r="O86" s="963"/>
      <c r="P86" s="963"/>
      <c r="Q86" s="963"/>
      <c r="R86" s="963"/>
      <c r="S86" s="963"/>
      <c r="T86" s="963"/>
      <c r="U86" s="963"/>
      <c r="V86" s="963"/>
      <c r="W86" s="963"/>
      <c r="X86" s="963"/>
      <c r="Y86" s="963"/>
      <c r="Z86" s="963"/>
      <c r="AA86" s="963"/>
      <c r="AB86" s="963"/>
      <c r="AC86" s="963"/>
      <c r="AD86" s="963"/>
      <c r="AE86" s="964"/>
      <c r="AF86" s="965" t="str">
        <f>IF($A$3&lt;&gt;"ชั้น"&amp;'01.ข้อมูลเบื้องต้น'!$H$2,"",IF(VLOOKUP($AM$2,'02.คีย์เทอม1'!$A$10:$GS$59,35,FALSE)="","",VLOOKUP($AM$2,'02.คีย์เทอม1'!$A$10:$GS$59,35,FALSE)))</f>
        <v/>
      </c>
      <c r="AG86" s="966"/>
      <c r="AH86" s="966"/>
      <c r="AI86" s="966"/>
      <c r="AJ86" s="966"/>
      <c r="AK86" s="966"/>
      <c r="AL86" s="966"/>
      <c r="AM86" s="966"/>
      <c r="AN86" s="966"/>
      <c r="AO86" s="966"/>
      <c r="AP86" s="967"/>
      <c r="AQ86" s="965" t="str">
        <f>IF($A$3&lt;&gt;"ชั้น"&amp;'01.ข้อมูลเบื้องต้น'!$H$2,"",IF(VLOOKUP($AM$2,'03.คีย์เทอม2'!$A$10:$GS$59,35,FALSE)="","",VLOOKUP($AM$2,'03.คีย์เทอม2'!$A$10:$GS$59,35,FALSE)))</f>
        <v/>
      </c>
      <c r="AR86" s="966"/>
      <c r="AS86" s="966"/>
      <c r="AT86" s="966"/>
      <c r="AU86" s="966"/>
      <c r="AV86" s="966"/>
      <c r="AW86" s="966"/>
      <c r="AX86" s="966"/>
      <c r="AY86" s="966"/>
      <c r="AZ86" s="966"/>
      <c r="BA86" s="967"/>
      <c r="BB86" s="968" t="str">
        <f t="shared" ref="BB86:BB88" si="8">IF(OR(AF86="",AQ86=""),"",AVERAGE(AF86:BA86))</f>
        <v/>
      </c>
      <c r="BC86" s="969"/>
      <c r="BD86" s="969"/>
      <c r="BE86" s="969"/>
      <c r="BF86" s="969"/>
      <c r="BG86" s="969"/>
      <c r="BH86" s="969"/>
      <c r="BI86" s="969"/>
      <c r="BJ86" s="969"/>
      <c r="BK86" s="969"/>
      <c r="BL86" s="969"/>
      <c r="BM86" s="970"/>
      <c r="BN86" s="648"/>
      <c r="BO86" s="1039" t="e">
        <f>IF('01.ข้อมูลเบื้องต้น'!#REF!="","",'01.ข้อมูลเบื้องต้น'!#REF!)</f>
        <v>#REF!</v>
      </c>
      <c r="BP86" s="1009"/>
      <c r="BQ86" s="1009"/>
      <c r="BR86" s="1009"/>
      <c r="BS86" s="1009"/>
      <c r="BT86" s="1009"/>
      <c r="BU86" s="1010"/>
      <c r="BV86" s="1040" t="str">
        <f>IF('01.ข้อมูลเบื้องต้น'!B198="","",'01.ข้อมูลเบื้องต้น'!B198)</f>
        <v/>
      </c>
      <c r="BW86" s="1017"/>
      <c r="BX86" s="1017"/>
      <c r="BY86" s="1017"/>
      <c r="BZ86" s="1017"/>
      <c r="CA86" s="1017"/>
      <c r="CB86" s="1017"/>
      <c r="CC86" s="1017"/>
      <c r="CD86" s="1017"/>
      <c r="CE86" s="1017"/>
      <c r="CF86" s="1017"/>
      <c r="CG86" s="1017"/>
      <c r="CH86" s="1017"/>
      <c r="CI86" s="1017"/>
      <c r="CJ86" s="1017"/>
      <c r="CK86" s="1017"/>
      <c r="CL86" s="1017"/>
      <c r="CM86" s="1017"/>
      <c r="CN86" s="1018"/>
      <c r="CO86" s="1041" t="str">
        <f>IF('01.ข้อมูลเบื้องต้น'!D198="","",'01.ข้อมูลเบื้องต้น'!D198)</f>
        <v/>
      </c>
      <c r="CP86" s="1042"/>
      <c r="CQ86" s="1042"/>
      <c r="CR86" s="1042"/>
      <c r="CS86" s="1042"/>
      <c r="CT86" s="1042"/>
      <c r="CU86" s="1043"/>
      <c r="CV86" s="952" t="str">
        <f>IF(VLOOKUP($AM$2,'02.คีย์เทอม1'!$A$10:$GL$54,35,FALSE)="","",VLOOKUP($AM$2,'02.คีย์เทอม1'!$A$10:$GL$54,35,FALSE))</f>
        <v/>
      </c>
      <c r="CW86" s="953"/>
      <c r="CX86" s="953"/>
      <c r="CY86" s="954"/>
      <c r="CZ86" s="952" t="str">
        <f>IF(VLOOKUP($AM$2,'02.คีย์เทอม1'!$A$10:$GL$54,36,FALSE)="","",VLOOKUP($AM$2,'02.คีย์เทอม1'!$A$10:$GL$54,36,FALSE))</f>
        <v/>
      </c>
      <c r="DA86" s="953"/>
      <c r="DB86" s="953"/>
      <c r="DC86" s="954"/>
      <c r="DD86" s="952" t="e">
        <f>IF(VLOOKUP($AM$2,#REF!,35,FALSE)="","",VLOOKUP($AM$2,#REF!,35,FALSE))</f>
        <v>#REF!</v>
      </c>
      <c r="DE86" s="953"/>
      <c r="DF86" s="953"/>
      <c r="DG86" s="954"/>
      <c r="DH86" s="952" t="e">
        <f>IF(VLOOKUP($AM$2,#REF!,36,FALSE)="","",VLOOKUP($AM$2,#REF!,36,FALSE))</f>
        <v>#REF!</v>
      </c>
      <c r="DI86" s="953"/>
      <c r="DJ86" s="953"/>
      <c r="DK86" s="954"/>
      <c r="DL86" s="955" t="e">
        <f t="shared" si="4"/>
        <v>#REF!</v>
      </c>
      <c r="DM86" s="956"/>
      <c r="DN86" s="956"/>
      <c r="DO86" s="956"/>
      <c r="DP86" s="957"/>
      <c r="DQ86" s="958" t="e">
        <f t="shared" si="5"/>
        <v>#REF!</v>
      </c>
      <c r="DR86" s="959"/>
      <c r="DS86" s="959"/>
      <c r="DT86" s="959"/>
      <c r="DU86" s="959"/>
      <c r="DV86" s="960"/>
      <c r="DW86" s="955" t="e">
        <f t="shared" si="6"/>
        <v>#REF!</v>
      </c>
      <c r="DX86" s="956"/>
      <c r="DY86" s="956"/>
      <c r="DZ86" s="956"/>
      <c r="EA86" s="956"/>
      <c r="EB86" s="957"/>
      <c r="EC86" s="955" t="e">
        <f t="shared" si="7"/>
        <v>#REF!</v>
      </c>
      <c r="ED86" s="956"/>
      <c r="EE86" s="956"/>
      <c r="EF86" s="956"/>
      <c r="EG86" s="956"/>
      <c r="EH86" s="961"/>
      <c r="EI86" s="962" t="str">
        <f>IF('01.ข้อมูลเบื้องต้น'!B13="","",'01.ข้อมูลเบื้องต้น'!B13)</f>
        <v/>
      </c>
      <c r="EJ86" s="963"/>
      <c r="EK86" s="963"/>
      <c r="EL86" s="963"/>
      <c r="EM86" s="963"/>
      <c r="EN86" s="963"/>
      <c r="EO86" s="963"/>
      <c r="EP86" s="963"/>
      <c r="EQ86" s="963"/>
      <c r="ER86" s="963"/>
      <c r="ES86" s="963"/>
      <c r="ET86" s="963"/>
      <c r="EU86" s="963"/>
      <c r="EV86" s="963"/>
      <c r="EW86" s="963"/>
      <c r="EX86" s="963"/>
      <c r="EY86" s="963"/>
      <c r="EZ86" s="963"/>
      <c r="FA86" s="963"/>
      <c r="FB86" s="963"/>
      <c r="FC86" s="963"/>
      <c r="FD86" s="963"/>
      <c r="FE86" s="963"/>
      <c r="FF86" s="963"/>
      <c r="FG86" s="963"/>
      <c r="FH86" s="963"/>
      <c r="FI86" s="963"/>
      <c r="FJ86" s="963"/>
      <c r="FK86" s="963"/>
      <c r="FL86" s="963"/>
      <c r="FM86" s="964"/>
      <c r="FN86" s="965" t="str">
        <f>IF($A$3&lt;&gt;"ชั้น"&amp;'01.ข้อมูลเบื้องต้น'!$H$2,"",IF(VLOOKUP($AM$2,'02.คีย์เทอม1'!$A$10:$GS$59,35,FALSE)="","",VLOOKUP($AM$2,'02.คีย์เทอม1'!$A$10:$GS$59,35,FALSE)))</f>
        <v/>
      </c>
      <c r="FO86" s="966"/>
      <c r="FP86" s="966"/>
      <c r="FQ86" s="966"/>
      <c r="FR86" s="966"/>
      <c r="FS86" s="966"/>
      <c r="FT86" s="966"/>
      <c r="FU86" s="966"/>
      <c r="FV86" s="966"/>
      <c r="FW86" s="966"/>
      <c r="FX86" s="967"/>
      <c r="FY86" s="965" t="str">
        <f>IF($A$3&lt;&gt;"ชั้น"&amp;'01.ข้อมูลเบื้องต้น'!$H$2,"",IF(VLOOKUP($AM$2,'03.คีย์เทอม2'!$A$10:$GS$59,35,FALSE)="","",VLOOKUP($AM$2,'03.คีย์เทอม2'!$A$10:$GS$59,35,FALSE)))</f>
        <v/>
      </c>
      <c r="FZ86" s="966"/>
      <c r="GA86" s="966"/>
      <c r="GB86" s="966"/>
      <c r="GC86" s="966"/>
      <c r="GD86" s="966"/>
      <c r="GE86" s="966"/>
      <c r="GF86" s="966"/>
      <c r="GG86" s="966"/>
      <c r="GH86" s="966"/>
      <c r="GI86" s="967"/>
      <c r="GJ86" s="968" t="str">
        <f t="shared" ref="GJ86:GJ88" si="9">IF(OR(FN86="",FY86=""),"",AVERAGE(FN86:GI86))</f>
        <v/>
      </c>
      <c r="GK86" s="969"/>
      <c r="GL86" s="969"/>
      <c r="GM86" s="969"/>
      <c r="GN86" s="969"/>
      <c r="GO86" s="969"/>
      <c r="GP86" s="969"/>
      <c r="GQ86" s="969"/>
      <c r="GR86" s="969"/>
      <c r="GS86" s="969"/>
      <c r="GT86" s="969"/>
      <c r="GU86" s="970"/>
      <c r="GW86" s="962" t="str">
        <f>IF('01.ข้อมูลเบื้องต้น'!B13="","",'01.ข้อมูลเบื้องต้น'!B13)</f>
        <v/>
      </c>
      <c r="GX86" s="963"/>
      <c r="GY86" s="963"/>
      <c r="GZ86" s="963"/>
      <c r="HA86" s="963"/>
      <c r="HB86" s="963"/>
      <c r="HC86" s="963"/>
      <c r="HD86" s="963"/>
      <c r="HE86" s="963"/>
      <c r="HF86" s="963"/>
      <c r="HG86" s="963"/>
      <c r="HH86" s="963"/>
      <c r="HI86" s="963"/>
      <c r="HJ86" s="963"/>
      <c r="HK86" s="963"/>
      <c r="HL86" s="963"/>
      <c r="HM86" s="963"/>
      <c r="HN86" s="963"/>
      <c r="HO86" s="963"/>
      <c r="HP86" s="963"/>
      <c r="HQ86" s="963"/>
      <c r="HR86" s="963"/>
      <c r="HS86" s="963"/>
      <c r="HT86" s="963"/>
      <c r="HU86" s="963"/>
      <c r="HV86" s="963"/>
      <c r="HW86" s="963"/>
      <c r="HX86" s="963"/>
      <c r="HY86" s="963"/>
      <c r="HZ86" s="963"/>
      <c r="IA86" s="964"/>
      <c r="IB86" s="965" t="str">
        <f>IF($A$3&lt;&gt;"ชั้น"&amp;'01.ข้อมูลเบื้องต้น'!$H$2,"",IF(VLOOKUP($AM$2,'02.คีย์เทอม1'!$A$10:$GS$59,35,FALSE)="","",VLOOKUP($AM$2,'02.คีย์เทอม1'!$A$10:$GS$59,35,FALSE)))</f>
        <v/>
      </c>
      <c r="IC86" s="966"/>
      <c r="ID86" s="966"/>
      <c r="IE86" s="966"/>
      <c r="IF86" s="966"/>
      <c r="IG86" s="966"/>
      <c r="IH86" s="966"/>
      <c r="II86" s="966"/>
      <c r="IJ86" s="966"/>
      <c r="IK86" s="966"/>
      <c r="IL86" s="967"/>
      <c r="IM86" s="965" t="str">
        <f>IF($A$3&lt;&gt;"ชั้น"&amp;'01.ข้อมูลเบื้องต้น'!$H$2,"",IF(VLOOKUP($AM$2,'03.คีย์เทอม2'!$A$10:$GS$59,35,FALSE)="","",VLOOKUP($AM$2,'03.คีย์เทอม2'!$A$10:$GS$59,35,FALSE)))</f>
        <v/>
      </c>
      <c r="IN86" s="966"/>
      <c r="IO86" s="966"/>
      <c r="IP86" s="966"/>
      <c r="IQ86" s="966"/>
      <c r="IR86" s="966"/>
      <c r="IS86" s="966"/>
      <c r="IT86" s="966"/>
      <c r="IU86" s="966"/>
      <c r="IV86" s="966"/>
      <c r="IW86" s="967"/>
      <c r="IX86" s="968" t="str">
        <f t="shared" ref="IX86:IX88" si="10">IF(OR(IB86="",IM86=""),"",AVERAGE(IB86:IW86))</f>
        <v/>
      </c>
      <c r="IY86" s="969"/>
      <c r="IZ86" s="969"/>
      <c r="JA86" s="969"/>
      <c r="JB86" s="969"/>
      <c r="JC86" s="969"/>
      <c r="JD86" s="969"/>
      <c r="JE86" s="969"/>
      <c r="JF86" s="969"/>
      <c r="JG86" s="969"/>
      <c r="JH86" s="969"/>
      <c r="JI86" s="970"/>
    </row>
    <row r="87" spans="1:269" ht="25.05" customHeight="1">
      <c r="A87" s="962" t="str">
        <f>IF('01.ข้อมูลเบื้องต้น'!B14="","",'01.ข้อมูลเบื้องต้น'!B14)</f>
        <v/>
      </c>
      <c r="B87" s="963"/>
      <c r="C87" s="963"/>
      <c r="D87" s="963"/>
      <c r="E87" s="963"/>
      <c r="F87" s="963"/>
      <c r="G87" s="963"/>
      <c r="H87" s="963"/>
      <c r="I87" s="963"/>
      <c r="J87" s="963"/>
      <c r="K87" s="963"/>
      <c r="L87" s="963"/>
      <c r="M87" s="963"/>
      <c r="N87" s="963"/>
      <c r="O87" s="963"/>
      <c r="P87" s="963"/>
      <c r="Q87" s="963"/>
      <c r="R87" s="963"/>
      <c r="S87" s="963"/>
      <c r="T87" s="963"/>
      <c r="U87" s="963"/>
      <c r="V87" s="963"/>
      <c r="W87" s="963"/>
      <c r="X87" s="963"/>
      <c r="Y87" s="963"/>
      <c r="Z87" s="963"/>
      <c r="AA87" s="963"/>
      <c r="AB87" s="963"/>
      <c r="AC87" s="963"/>
      <c r="AD87" s="963"/>
      <c r="AE87" s="964"/>
      <c r="AF87" s="965" t="str">
        <f>IF($A$3&lt;&gt;"ชั้น"&amp;'01.ข้อมูลเบื้องต้น'!$H$2,"",IF(VLOOKUP($AM$2,'02.คีย์เทอม1'!$A$10:$GS$59,40,FALSE)="","",VLOOKUP($AM$2,'02.คีย์เทอม1'!$A$10:$GS$59,40,FALSE)))</f>
        <v/>
      </c>
      <c r="AG87" s="966"/>
      <c r="AH87" s="966"/>
      <c r="AI87" s="966"/>
      <c r="AJ87" s="966"/>
      <c r="AK87" s="966"/>
      <c r="AL87" s="966"/>
      <c r="AM87" s="966"/>
      <c r="AN87" s="966"/>
      <c r="AO87" s="966"/>
      <c r="AP87" s="967"/>
      <c r="AQ87" s="965" t="str">
        <f>IF($A$3&lt;&gt;"ชั้น"&amp;'01.ข้อมูลเบื้องต้น'!$H$2,"",IF(VLOOKUP($AM$2,'03.คีย์เทอม2'!$A$10:$GS$59,40,FALSE)="","",VLOOKUP($AM$2,'03.คีย์เทอม2'!$A$10:$GS$59,40,FALSE)))</f>
        <v/>
      </c>
      <c r="AR87" s="966"/>
      <c r="AS87" s="966"/>
      <c r="AT87" s="966"/>
      <c r="AU87" s="966"/>
      <c r="AV87" s="966"/>
      <c r="AW87" s="966"/>
      <c r="AX87" s="966"/>
      <c r="AY87" s="966"/>
      <c r="AZ87" s="966"/>
      <c r="BA87" s="967"/>
      <c r="BB87" s="968" t="str">
        <f t="shared" si="8"/>
        <v/>
      </c>
      <c r="BC87" s="969"/>
      <c r="BD87" s="969"/>
      <c r="BE87" s="969"/>
      <c r="BF87" s="969"/>
      <c r="BG87" s="969"/>
      <c r="BH87" s="969"/>
      <c r="BI87" s="969"/>
      <c r="BJ87" s="969"/>
      <c r="BK87" s="969"/>
      <c r="BL87" s="969"/>
      <c r="BM87" s="970"/>
      <c r="BN87" s="648"/>
      <c r="BO87" s="1039" t="e">
        <f>IF('01.ข้อมูลเบื้องต้น'!#REF!="","",'01.ข้อมูลเบื้องต้น'!#REF!)</f>
        <v>#REF!</v>
      </c>
      <c r="BP87" s="1009"/>
      <c r="BQ87" s="1009"/>
      <c r="BR87" s="1009"/>
      <c r="BS87" s="1009"/>
      <c r="BT87" s="1009"/>
      <c r="BU87" s="1010"/>
      <c r="BV87" s="1040" t="str">
        <f>IF('01.ข้อมูลเบื้องต้น'!B199="","",'01.ข้อมูลเบื้องต้น'!B199)</f>
        <v/>
      </c>
      <c r="BW87" s="1017"/>
      <c r="BX87" s="1017"/>
      <c r="BY87" s="1017"/>
      <c r="BZ87" s="1017"/>
      <c r="CA87" s="1017"/>
      <c r="CB87" s="1017"/>
      <c r="CC87" s="1017"/>
      <c r="CD87" s="1017"/>
      <c r="CE87" s="1017"/>
      <c r="CF87" s="1017"/>
      <c r="CG87" s="1017"/>
      <c r="CH87" s="1017"/>
      <c r="CI87" s="1017"/>
      <c r="CJ87" s="1017"/>
      <c r="CK87" s="1017"/>
      <c r="CL87" s="1017"/>
      <c r="CM87" s="1017"/>
      <c r="CN87" s="1018"/>
      <c r="CO87" s="1041" t="str">
        <f>IF('01.ข้อมูลเบื้องต้น'!D199="","",'01.ข้อมูลเบื้องต้น'!D199)</f>
        <v/>
      </c>
      <c r="CP87" s="1042"/>
      <c r="CQ87" s="1042"/>
      <c r="CR87" s="1042"/>
      <c r="CS87" s="1042"/>
      <c r="CT87" s="1042"/>
      <c r="CU87" s="1043"/>
      <c r="CV87" s="952" t="str">
        <f>IF(VLOOKUP($AM$2,'02.คีย์เทอม1'!$A$10:$GL$54,40,FALSE)="","",VLOOKUP($AM$2,'02.คีย์เทอม1'!$A$10:$GL$54,40,FALSE))</f>
        <v/>
      </c>
      <c r="CW87" s="953"/>
      <c r="CX87" s="953"/>
      <c r="CY87" s="954"/>
      <c r="CZ87" s="952" t="str">
        <f>IF(VLOOKUP($AM$2,'02.คีย์เทอม1'!$A$10:$GL$54,41,FALSE)="","",VLOOKUP($AM$2,'02.คีย์เทอม1'!$A$10:$GL$54,41,FALSE))</f>
        <v/>
      </c>
      <c r="DA87" s="953"/>
      <c r="DB87" s="953"/>
      <c r="DC87" s="954"/>
      <c r="DD87" s="952" t="e">
        <f>IF(VLOOKUP($AM$2,#REF!,40,FALSE)="","",VLOOKUP($AM$2,#REF!,40,FALSE))</f>
        <v>#REF!</v>
      </c>
      <c r="DE87" s="953"/>
      <c r="DF87" s="953"/>
      <c r="DG87" s="954"/>
      <c r="DH87" s="952" t="e">
        <f>IF(VLOOKUP($AM$2,#REF!,41,FALSE)="","",VLOOKUP($AM$2,#REF!,41,FALSE))</f>
        <v>#REF!</v>
      </c>
      <c r="DI87" s="953"/>
      <c r="DJ87" s="953"/>
      <c r="DK87" s="954"/>
      <c r="DL87" s="955" t="e">
        <f t="shared" si="4"/>
        <v>#REF!</v>
      </c>
      <c r="DM87" s="956"/>
      <c r="DN87" s="956"/>
      <c r="DO87" s="956"/>
      <c r="DP87" s="957"/>
      <c r="DQ87" s="958" t="e">
        <f t="shared" si="5"/>
        <v>#REF!</v>
      </c>
      <c r="DR87" s="959"/>
      <c r="DS87" s="959"/>
      <c r="DT87" s="959"/>
      <c r="DU87" s="959"/>
      <c r="DV87" s="960"/>
      <c r="DW87" s="955" t="e">
        <f t="shared" si="6"/>
        <v>#REF!</v>
      </c>
      <c r="DX87" s="956"/>
      <c r="DY87" s="956"/>
      <c r="DZ87" s="956"/>
      <c r="EA87" s="956"/>
      <c r="EB87" s="957"/>
      <c r="EC87" s="955" t="e">
        <f t="shared" si="7"/>
        <v>#REF!</v>
      </c>
      <c r="ED87" s="956"/>
      <c r="EE87" s="956"/>
      <c r="EF87" s="956"/>
      <c r="EG87" s="956"/>
      <c r="EH87" s="961"/>
      <c r="EI87" s="962" t="str">
        <f>IF('01.ข้อมูลเบื้องต้น'!B14="","",'01.ข้อมูลเบื้องต้น'!B14)</f>
        <v/>
      </c>
      <c r="EJ87" s="963"/>
      <c r="EK87" s="963"/>
      <c r="EL87" s="963"/>
      <c r="EM87" s="963"/>
      <c r="EN87" s="963"/>
      <c r="EO87" s="963"/>
      <c r="EP87" s="963"/>
      <c r="EQ87" s="963"/>
      <c r="ER87" s="963"/>
      <c r="ES87" s="963"/>
      <c r="ET87" s="963"/>
      <c r="EU87" s="963"/>
      <c r="EV87" s="963"/>
      <c r="EW87" s="963"/>
      <c r="EX87" s="963"/>
      <c r="EY87" s="963"/>
      <c r="EZ87" s="963"/>
      <c r="FA87" s="963"/>
      <c r="FB87" s="963"/>
      <c r="FC87" s="963"/>
      <c r="FD87" s="963"/>
      <c r="FE87" s="963"/>
      <c r="FF87" s="963"/>
      <c r="FG87" s="963"/>
      <c r="FH87" s="963"/>
      <c r="FI87" s="963"/>
      <c r="FJ87" s="963"/>
      <c r="FK87" s="963"/>
      <c r="FL87" s="963"/>
      <c r="FM87" s="964"/>
      <c r="FN87" s="965" t="str">
        <f>IF($A$3&lt;&gt;"ชั้น"&amp;'01.ข้อมูลเบื้องต้น'!$H$2,"",IF(VLOOKUP($AM$2,'02.คีย์เทอม1'!$A$10:$GS$59,40,FALSE)="","",VLOOKUP($AM$2,'02.คีย์เทอม1'!$A$10:$GS$59,40,FALSE)))</f>
        <v/>
      </c>
      <c r="FO87" s="966"/>
      <c r="FP87" s="966"/>
      <c r="FQ87" s="966"/>
      <c r="FR87" s="966"/>
      <c r="FS87" s="966"/>
      <c r="FT87" s="966"/>
      <c r="FU87" s="966"/>
      <c r="FV87" s="966"/>
      <c r="FW87" s="966"/>
      <c r="FX87" s="967"/>
      <c r="FY87" s="965" t="str">
        <f>IF($A$3&lt;&gt;"ชั้น"&amp;'01.ข้อมูลเบื้องต้น'!$H$2,"",IF(VLOOKUP($AM$2,'03.คีย์เทอม2'!$A$10:$GS$59,40,FALSE)="","",VLOOKUP($AM$2,'03.คีย์เทอม2'!$A$10:$GS$59,40,FALSE)))</f>
        <v/>
      </c>
      <c r="FZ87" s="966"/>
      <c r="GA87" s="966"/>
      <c r="GB87" s="966"/>
      <c r="GC87" s="966"/>
      <c r="GD87" s="966"/>
      <c r="GE87" s="966"/>
      <c r="GF87" s="966"/>
      <c r="GG87" s="966"/>
      <c r="GH87" s="966"/>
      <c r="GI87" s="967"/>
      <c r="GJ87" s="968" t="str">
        <f t="shared" si="9"/>
        <v/>
      </c>
      <c r="GK87" s="969"/>
      <c r="GL87" s="969"/>
      <c r="GM87" s="969"/>
      <c r="GN87" s="969"/>
      <c r="GO87" s="969"/>
      <c r="GP87" s="969"/>
      <c r="GQ87" s="969"/>
      <c r="GR87" s="969"/>
      <c r="GS87" s="969"/>
      <c r="GT87" s="969"/>
      <c r="GU87" s="970"/>
      <c r="GW87" s="962" t="str">
        <f>IF('01.ข้อมูลเบื้องต้น'!B14="","",'01.ข้อมูลเบื้องต้น'!B14)</f>
        <v/>
      </c>
      <c r="GX87" s="963"/>
      <c r="GY87" s="963"/>
      <c r="GZ87" s="963"/>
      <c r="HA87" s="963"/>
      <c r="HB87" s="963"/>
      <c r="HC87" s="963"/>
      <c r="HD87" s="963"/>
      <c r="HE87" s="963"/>
      <c r="HF87" s="963"/>
      <c r="HG87" s="963"/>
      <c r="HH87" s="963"/>
      <c r="HI87" s="963"/>
      <c r="HJ87" s="963"/>
      <c r="HK87" s="963"/>
      <c r="HL87" s="963"/>
      <c r="HM87" s="963"/>
      <c r="HN87" s="963"/>
      <c r="HO87" s="963"/>
      <c r="HP87" s="963"/>
      <c r="HQ87" s="963"/>
      <c r="HR87" s="963"/>
      <c r="HS87" s="963"/>
      <c r="HT87" s="963"/>
      <c r="HU87" s="963"/>
      <c r="HV87" s="963"/>
      <c r="HW87" s="963"/>
      <c r="HX87" s="963"/>
      <c r="HY87" s="963"/>
      <c r="HZ87" s="963"/>
      <c r="IA87" s="964"/>
      <c r="IB87" s="965" t="str">
        <f>IF($A$3&lt;&gt;"ชั้น"&amp;'01.ข้อมูลเบื้องต้น'!$H$2,"",IF(VLOOKUP($AM$2,'02.คีย์เทอม1'!$A$10:$GS$59,40,FALSE)="","",VLOOKUP($AM$2,'02.คีย์เทอม1'!$A$10:$GS$59,40,FALSE)))</f>
        <v/>
      </c>
      <c r="IC87" s="966"/>
      <c r="ID87" s="966"/>
      <c r="IE87" s="966"/>
      <c r="IF87" s="966"/>
      <c r="IG87" s="966"/>
      <c r="IH87" s="966"/>
      <c r="II87" s="966"/>
      <c r="IJ87" s="966"/>
      <c r="IK87" s="966"/>
      <c r="IL87" s="967"/>
      <c r="IM87" s="965" t="str">
        <f>IF($A$3&lt;&gt;"ชั้น"&amp;'01.ข้อมูลเบื้องต้น'!$H$2,"",IF(VLOOKUP($AM$2,'03.คีย์เทอม2'!$A$10:$GS$59,40,FALSE)="","",VLOOKUP($AM$2,'03.คีย์เทอม2'!$A$10:$GS$59,40,FALSE)))</f>
        <v/>
      </c>
      <c r="IN87" s="966"/>
      <c r="IO87" s="966"/>
      <c r="IP87" s="966"/>
      <c r="IQ87" s="966"/>
      <c r="IR87" s="966"/>
      <c r="IS87" s="966"/>
      <c r="IT87" s="966"/>
      <c r="IU87" s="966"/>
      <c r="IV87" s="966"/>
      <c r="IW87" s="967"/>
      <c r="IX87" s="968" t="str">
        <f t="shared" si="10"/>
        <v/>
      </c>
      <c r="IY87" s="969"/>
      <c r="IZ87" s="969"/>
      <c r="JA87" s="969"/>
      <c r="JB87" s="969"/>
      <c r="JC87" s="969"/>
      <c r="JD87" s="969"/>
      <c r="JE87" s="969"/>
      <c r="JF87" s="969"/>
      <c r="JG87" s="969"/>
      <c r="JH87" s="969"/>
      <c r="JI87" s="970"/>
    </row>
    <row r="88" spans="1:269" ht="25.05" customHeight="1">
      <c r="A88" s="962" t="str">
        <f>IF('01.ข้อมูลเบื้องต้น'!B15="","",'01.ข้อมูลเบื้องต้น'!B15)</f>
        <v/>
      </c>
      <c r="B88" s="963"/>
      <c r="C88" s="963"/>
      <c r="D88" s="963"/>
      <c r="E88" s="963"/>
      <c r="F88" s="963"/>
      <c r="G88" s="963"/>
      <c r="H88" s="963"/>
      <c r="I88" s="963"/>
      <c r="J88" s="963"/>
      <c r="K88" s="963"/>
      <c r="L88" s="963"/>
      <c r="M88" s="963"/>
      <c r="N88" s="963"/>
      <c r="O88" s="963"/>
      <c r="P88" s="963"/>
      <c r="Q88" s="963"/>
      <c r="R88" s="963"/>
      <c r="S88" s="963"/>
      <c r="T88" s="963"/>
      <c r="U88" s="963"/>
      <c r="V88" s="963"/>
      <c r="W88" s="963"/>
      <c r="X88" s="963"/>
      <c r="Y88" s="963"/>
      <c r="Z88" s="963"/>
      <c r="AA88" s="963"/>
      <c r="AB88" s="963"/>
      <c r="AC88" s="963"/>
      <c r="AD88" s="963"/>
      <c r="AE88" s="964"/>
      <c r="AF88" s="965" t="str">
        <f>IF($A$3&lt;&gt;"ชั้น"&amp;'01.ข้อมูลเบื้องต้น'!$H$2,"",IF(VLOOKUP($AM$2,'02.คีย์เทอม1'!$A$10:$GS$59,45,FALSE)="","",VLOOKUP($AM$2,'02.คีย์เทอม1'!$A$10:$GS$59,45,FALSE)))</f>
        <v/>
      </c>
      <c r="AG88" s="966"/>
      <c r="AH88" s="966"/>
      <c r="AI88" s="966"/>
      <c r="AJ88" s="966"/>
      <c r="AK88" s="966"/>
      <c r="AL88" s="966"/>
      <c r="AM88" s="966"/>
      <c r="AN88" s="966"/>
      <c r="AO88" s="966"/>
      <c r="AP88" s="967"/>
      <c r="AQ88" s="965" t="str">
        <f>IF($A$3&lt;&gt;"ชั้น"&amp;'01.ข้อมูลเบื้องต้น'!$H$2,"",IF(VLOOKUP($AM$2,'03.คีย์เทอม2'!$A$10:$GS$59,45,FALSE)="","",VLOOKUP($AM$2,'03.คีย์เทอม2'!$A$10:$GS$59,45,FALSE)))</f>
        <v/>
      </c>
      <c r="AR88" s="966"/>
      <c r="AS88" s="966"/>
      <c r="AT88" s="966"/>
      <c r="AU88" s="966"/>
      <c r="AV88" s="966"/>
      <c r="AW88" s="966"/>
      <c r="AX88" s="966"/>
      <c r="AY88" s="966"/>
      <c r="AZ88" s="966"/>
      <c r="BA88" s="967"/>
      <c r="BB88" s="968" t="str">
        <f t="shared" si="8"/>
        <v/>
      </c>
      <c r="BC88" s="969"/>
      <c r="BD88" s="969"/>
      <c r="BE88" s="969"/>
      <c r="BF88" s="969"/>
      <c r="BG88" s="969"/>
      <c r="BH88" s="969"/>
      <c r="BI88" s="969"/>
      <c r="BJ88" s="969"/>
      <c r="BK88" s="969"/>
      <c r="BL88" s="969"/>
      <c r="BM88" s="970"/>
      <c r="BN88" s="648"/>
      <c r="BO88" s="1039" t="e">
        <f>IF('01.ข้อมูลเบื้องต้น'!#REF!="","",'01.ข้อมูลเบื้องต้น'!#REF!)</f>
        <v>#REF!</v>
      </c>
      <c r="BP88" s="1009"/>
      <c r="BQ88" s="1009"/>
      <c r="BR88" s="1009"/>
      <c r="BS88" s="1009"/>
      <c r="BT88" s="1009"/>
      <c r="BU88" s="1010"/>
      <c r="BV88" s="1040" t="str">
        <f>IF('01.ข้อมูลเบื้องต้น'!B200="","",'01.ข้อมูลเบื้องต้น'!B200)</f>
        <v/>
      </c>
      <c r="BW88" s="1017"/>
      <c r="BX88" s="1017"/>
      <c r="BY88" s="1017"/>
      <c r="BZ88" s="1017"/>
      <c r="CA88" s="1017"/>
      <c r="CB88" s="1017"/>
      <c r="CC88" s="1017"/>
      <c r="CD88" s="1017"/>
      <c r="CE88" s="1017"/>
      <c r="CF88" s="1017"/>
      <c r="CG88" s="1017"/>
      <c r="CH88" s="1017"/>
      <c r="CI88" s="1017"/>
      <c r="CJ88" s="1017"/>
      <c r="CK88" s="1017"/>
      <c r="CL88" s="1017"/>
      <c r="CM88" s="1017"/>
      <c r="CN88" s="1018"/>
      <c r="CO88" s="1041" t="str">
        <f>IF('01.ข้อมูลเบื้องต้น'!D200="","",'01.ข้อมูลเบื้องต้น'!D200)</f>
        <v/>
      </c>
      <c r="CP88" s="1042"/>
      <c r="CQ88" s="1042"/>
      <c r="CR88" s="1042"/>
      <c r="CS88" s="1042"/>
      <c r="CT88" s="1042"/>
      <c r="CU88" s="1043"/>
      <c r="CV88" s="952" t="str">
        <f>IF(VLOOKUP($AM$2,'02.คีย์เทอม1'!$A$10:$GL$54,45,FALSE)="","",VLOOKUP($AM$2,'02.คีย์เทอม1'!$A$10:$GL$54,45,FALSE))</f>
        <v/>
      </c>
      <c r="CW88" s="953"/>
      <c r="CX88" s="953"/>
      <c r="CY88" s="954"/>
      <c r="CZ88" s="952" t="str">
        <f>IF(VLOOKUP($AM$2,'02.คีย์เทอม1'!$A$10:$GL$54,46,FALSE)="","",VLOOKUP($AM$2,'02.คีย์เทอม1'!$A$10:$GL$54,46,FALSE))</f>
        <v/>
      </c>
      <c r="DA88" s="953"/>
      <c r="DB88" s="953"/>
      <c r="DC88" s="954"/>
      <c r="DD88" s="952" t="e">
        <f>IF(VLOOKUP($AM$2,#REF!,45,FALSE)="","",VLOOKUP($AM$2,#REF!,45,FALSE))</f>
        <v>#REF!</v>
      </c>
      <c r="DE88" s="953"/>
      <c r="DF88" s="953"/>
      <c r="DG88" s="954"/>
      <c r="DH88" s="952" t="e">
        <f>IF(VLOOKUP($AM$2,#REF!,46,FALSE)="","",VLOOKUP($AM$2,#REF!,46,FALSE))</f>
        <v>#REF!</v>
      </c>
      <c r="DI88" s="953"/>
      <c r="DJ88" s="953"/>
      <c r="DK88" s="954"/>
      <c r="DL88" s="955" t="e">
        <f t="shared" si="4"/>
        <v>#REF!</v>
      </c>
      <c r="DM88" s="956"/>
      <c r="DN88" s="956"/>
      <c r="DO88" s="956"/>
      <c r="DP88" s="957"/>
      <c r="DQ88" s="958" t="e">
        <f t="shared" si="5"/>
        <v>#REF!</v>
      </c>
      <c r="DR88" s="959"/>
      <c r="DS88" s="959"/>
      <c r="DT88" s="959"/>
      <c r="DU88" s="959"/>
      <c r="DV88" s="960"/>
      <c r="DW88" s="955" t="e">
        <f t="shared" si="6"/>
        <v>#REF!</v>
      </c>
      <c r="DX88" s="956"/>
      <c r="DY88" s="956"/>
      <c r="DZ88" s="956"/>
      <c r="EA88" s="956"/>
      <c r="EB88" s="957"/>
      <c r="EC88" s="955" t="e">
        <f t="shared" si="7"/>
        <v>#REF!</v>
      </c>
      <c r="ED88" s="956"/>
      <c r="EE88" s="956"/>
      <c r="EF88" s="956"/>
      <c r="EG88" s="956"/>
      <c r="EH88" s="961"/>
      <c r="EI88" s="962" t="str">
        <f>IF('01.ข้อมูลเบื้องต้น'!B15="","",'01.ข้อมูลเบื้องต้น'!B15)</f>
        <v/>
      </c>
      <c r="EJ88" s="963"/>
      <c r="EK88" s="963"/>
      <c r="EL88" s="963"/>
      <c r="EM88" s="963"/>
      <c r="EN88" s="963"/>
      <c r="EO88" s="963"/>
      <c r="EP88" s="963"/>
      <c r="EQ88" s="963"/>
      <c r="ER88" s="963"/>
      <c r="ES88" s="963"/>
      <c r="ET88" s="963"/>
      <c r="EU88" s="963"/>
      <c r="EV88" s="963"/>
      <c r="EW88" s="963"/>
      <c r="EX88" s="963"/>
      <c r="EY88" s="963"/>
      <c r="EZ88" s="963"/>
      <c r="FA88" s="963"/>
      <c r="FB88" s="963"/>
      <c r="FC88" s="963"/>
      <c r="FD88" s="963"/>
      <c r="FE88" s="963"/>
      <c r="FF88" s="963"/>
      <c r="FG88" s="963"/>
      <c r="FH88" s="963"/>
      <c r="FI88" s="963"/>
      <c r="FJ88" s="963"/>
      <c r="FK88" s="963"/>
      <c r="FL88" s="963"/>
      <c r="FM88" s="964"/>
      <c r="FN88" s="965" t="str">
        <f>IF($A$3&lt;&gt;"ชั้น"&amp;'01.ข้อมูลเบื้องต้น'!$H$2,"",IF(VLOOKUP($AM$2,'02.คีย์เทอม1'!$A$10:$GS$59,45,FALSE)="","",VLOOKUP($AM$2,'02.คีย์เทอม1'!$A$10:$GS$59,45,FALSE)))</f>
        <v/>
      </c>
      <c r="FO88" s="966"/>
      <c r="FP88" s="966"/>
      <c r="FQ88" s="966"/>
      <c r="FR88" s="966"/>
      <c r="FS88" s="966"/>
      <c r="FT88" s="966"/>
      <c r="FU88" s="966"/>
      <c r="FV88" s="966"/>
      <c r="FW88" s="966"/>
      <c r="FX88" s="967"/>
      <c r="FY88" s="965" t="str">
        <f>IF($A$3&lt;&gt;"ชั้น"&amp;'01.ข้อมูลเบื้องต้น'!$H$2,"",IF(VLOOKUP($AM$2,'03.คีย์เทอม2'!$A$10:$GS$59,45,FALSE)="","",VLOOKUP($AM$2,'03.คีย์เทอม2'!$A$10:$GS$59,45,FALSE)))</f>
        <v/>
      </c>
      <c r="FZ88" s="966"/>
      <c r="GA88" s="966"/>
      <c r="GB88" s="966"/>
      <c r="GC88" s="966"/>
      <c r="GD88" s="966"/>
      <c r="GE88" s="966"/>
      <c r="GF88" s="966"/>
      <c r="GG88" s="966"/>
      <c r="GH88" s="966"/>
      <c r="GI88" s="967"/>
      <c r="GJ88" s="968" t="str">
        <f t="shared" si="9"/>
        <v/>
      </c>
      <c r="GK88" s="969"/>
      <c r="GL88" s="969"/>
      <c r="GM88" s="969"/>
      <c r="GN88" s="969"/>
      <c r="GO88" s="969"/>
      <c r="GP88" s="969"/>
      <c r="GQ88" s="969"/>
      <c r="GR88" s="969"/>
      <c r="GS88" s="969"/>
      <c r="GT88" s="969"/>
      <c r="GU88" s="970"/>
      <c r="GW88" s="962" t="str">
        <f>IF('01.ข้อมูลเบื้องต้น'!B15="","",'01.ข้อมูลเบื้องต้น'!B15)</f>
        <v/>
      </c>
      <c r="GX88" s="963"/>
      <c r="GY88" s="963"/>
      <c r="GZ88" s="963"/>
      <c r="HA88" s="963"/>
      <c r="HB88" s="963"/>
      <c r="HC88" s="963"/>
      <c r="HD88" s="963"/>
      <c r="HE88" s="963"/>
      <c r="HF88" s="963"/>
      <c r="HG88" s="963"/>
      <c r="HH88" s="963"/>
      <c r="HI88" s="963"/>
      <c r="HJ88" s="963"/>
      <c r="HK88" s="963"/>
      <c r="HL88" s="963"/>
      <c r="HM88" s="963"/>
      <c r="HN88" s="963"/>
      <c r="HO88" s="963"/>
      <c r="HP88" s="963"/>
      <c r="HQ88" s="963"/>
      <c r="HR88" s="963"/>
      <c r="HS88" s="963"/>
      <c r="HT88" s="963"/>
      <c r="HU88" s="963"/>
      <c r="HV88" s="963"/>
      <c r="HW88" s="963"/>
      <c r="HX88" s="963"/>
      <c r="HY88" s="963"/>
      <c r="HZ88" s="963"/>
      <c r="IA88" s="964"/>
      <c r="IB88" s="965" t="str">
        <f>IF($A$3&lt;&gt;"ชั้น"&amp;'01.ข้อมูลเบื้องต้น'!$H$2,"",IF(VLOOKUP($AM$2,'02.คีย์เทอม1'!$A$10:$GS$59,45,FALSE)="","",VLOOKUP($AM$2,'02.คีย์เทอม1'!$A$10:$GS$59,45,FALSE)))</f>
        <v/>
      </c>
      <c r="IC88" s="966"/>
      <c r="ID88" s="966"/>
      <c r="IE88" s="966"/>
      <c r="IF88" s="966"/>
      <c r="IG88" s="966"/>
      <c r="IH88" s="966"/>
      <c r="II88" s="966"/>
      <c r="IJ88" s="966"/>
      <c r="IK88" s="966"/>
      <c r="IL88" s="967"/>
      <c r="IM88" s="965" t="str">
        <f>IF($A$3&lt;&gt;"ชั้น"&amp;'01.ข้อมูลเบื้องต้น'!$H$2,"",IF(VLOOKUP($AM$2,'03.คีย์เทอม2'!$A$10:$GS$59,45,FALSE)="","",VLOOKUP($AM$2,'03.คีย์เทอม2'!$A$10:$GS$59,45,FALSE)))</f>
        <v/>
      </c>
      <c r="IN88" s="966"/>
      <c r="IO88" s="966"/>
      <c r="IP88" s="966"/>
      <c r="IQ88" s="966"/>
      <c r="IR88" s="966"/>
      <c r="IS88" s="966"/>
      <c r="IT88" s="966"/>
      <c r="IU88" s="966"/>
      <c r="IV88" s="966"/>
      <c r="IW88" s="967"/>
      <c r="IX88" s="968" t="str">
        <f t="shared" si="10"/>
        <v/>
      </c>
      <c r="IY88" s="969"/>
      <c r="IZ88" s="969"/>
      <c r="JA88" s="969"/>
      <c r="JB88" s="969"/>
      <c r="JC88" s="969"/>
      <c r="JD88" s="969"/>
      <c r="JE88" s="969"/>
      <c r="JF88" s="969"/>
      <c r="JG88" s="969"/>
      <c r="JH88" s="969"/>
      <c r="JI88" s="970"/>
    </row>
    <row r="89" spans="1:269" ht="25.05" customHeight="1">
      <c r="A89" s="1082" t="str">
        <f>'01.ข้อมูลเบื้องต้น'!B18</f>
        <v>ความสามารถด้านประยุกต์ใช้ในชีวิตประจำวัน</v>
      </c>
      <c r="B89" s="1083"/>
      <c r="C89" s="1083"/>
      <c r="D89" s="1083"/>
      <c r="E89" s="1083"/>
      <c r="F89" s="1083"/>
      <c r="G89" s="1083"/>
      <c r="H89" s="1083"/>
      <c r="I89" s="1083"/>
      <c r="J89" s="1083"/>
      <c r="K89" s="1083"/>
      <c r="L89" s="1083"/>
      <c r="M89" s="1083"/>
      <c r="N89" s="1083"/>
      <c r="O89" s="1083"/>
      <c r="P89" s="1083"/>
      <c r="Q89" s="1083"/>
      <c r="R89" s="1083"/>
      <c r="S89" s="1083"/>
      <c r="T89" s="1083"/>
      <c r="U89" s="1083"/>
      <c r="V89" s="1083"/>
      <c r="W89" s="1083"/>
      <c r="X89" s="1083"/>
      <c r="Y89" s="1083"/>
      <c r="Z89" s="1083"/>
      <c r="AA89" s="1083"/>
      <c r="AB89" s="1083"/>
      <c r="AC89" s="1083"/>
      <c r="AD89" s="1083"/>
      <c r="AE89" s="1083"/>
      <c r="AF89" s="1083"/>
      <c r="AG89" s="1083"/>
      <c r="AH89" s="1083"/>
      <c r="AI89" s="1083"/>
      <c r="AJ89" s="1083"/>
      <c r="AK89" s="1083"/>
      <c r="AL89" s="1083"/>
      <c r="AM89" s="1083"/>
      <c r="AN89" s="1083"/>
      <c r="AO89" s="1083"/>
      <c r="AP89" s="1083"/>
      <c r="AQ89" s="1083"/>
      <c r="AR89" s="1083"/>
      <c r="AS89" s="1083"/>
      <c r="AT89" s="1083"/>
      <c r="AU89" s="1083"/>
      <c r="AV89" s="1083"/>
      <c r="AW89" s="1083"/>
      <c r="AX89" s="1083"/>
      <c r="AY89" s="1083"/>
      <c r="AZ89" s="1083"/>
      <c r="BA89" s="1083"/>
      <c r="BB89" s="1083"/>
      <c r="BC89" s="1083"/>
      <c r="BD89" s="1083"/>
      <c r="BE89" s="1083"/>
      <c r="BF89" s="1083"/>
      <c r="BG89" s="1083"/>
      <c r="BH89" s="1083"/>
      <c r="BI89" s="1083"/>
      <c r="BJ89" s="1083"/>
      <c r="BK89" s="1083"/>
      <c r="BL89" s="1083"/>
      <c r="BM89" s="1084"/>
      <c r="BN89" s="648"/>
      <c r="BO89" s="733"/>
      <c r="BP89" s="683"/>
      <c r="BQ89" s="683"/>
      <c r="BR89" s="683"/>
      <c r="BS89" s="683"/>
      <c r="BT89" s="683"/>
      <c r="BU89" s="684"/>
      <c r="BV89" s="734"/>
      <c r="BW89" s="679"/>
      <c r="BX89" s="679"/>
      <c r="BY89" s="679"/>
      <c r="BZ89" s="679"/>
      <c r="CA89" s="679"/>
      <c r="CB89" s="679"/>
      <c r="CC89" s="679"/>
      <c r="CD89" s="679"/>
      <c r="CE89" s="679"/>
      <c r="CF89" s="679"/>
      <c r="CG89" s="679"/>
      <c r="CH89" s="679"/>
      <c r="CI89" s="679"/>
      <c r="CJ89" s="679"/>
      <c r="CK89" s="679"/>
      <c r="CL89" s="679"/>
      <c r="CM89" s="679"/>
      <c r="CN89" s="680"/>
      <c r="CO89" s="735"/>
      <c r="CP89" s="736"/>
      <c r="CQ89" s="736"/>
      <c r="CR89" s="736"/>
      <c r="CS89" s="736"/>
      <c r="CT89" s="736"/>
      <c r="CU89" s="737"/>
      <c r="CV89" s="738"/>
      <c r="CW89" s="739"/>
      <c r="CX89" s="739"/>
      <c r="CY89" s="740"/>
      <c r="CZ89" s="738"/>
      <c r="DA89" s="739"/>
      <c r="DB89" s="739"/>
      <c r="DC89" s="740"/>
      <c r="DD89" s="738"/>
      <c r="DE89" s="739"/>
      <c r="DF89" s="739"/>
      <c r="DG89" s="740"/>
      <c r="DH89" s="738"/>
      <c r="DI89" s="739"/>
      <c r="DJ89" s="739"/>
      <c r="DK89" s="740"/>
      <c r="DL89" s="676"/>
      <c r="DM89" s="677"/>
      <c r="DN89" s="677"/>
      <c r="DO89" s="677"/>
      <c r="DP89" s="678"/>
      <c r="DQ89" s="741"/>
      <c r="DR89" s="742"/>
      <c r="DS89" s="742"/>
      <c r="DT89" s="742"/>
      <c r="DU89" s="742"/>
      <c r="DV89" s="743"/>
      <c r="DW89" s="676"/>
      <c r="DX89" s="677"/>
      <c r="DY89" s="677"/>
      <c r="DZ89" s="677"/>
      <c r="EA89" s="677"/>
      <c r="EB89" s="678"/>
      <c r="EC89" s="676"/>
      <c r="ED89" s="677"/>
      <c r="EE89" s="677"/>
      <c r="EF89" s="677"/>
      <c r="EG89" s="677"/>
      <c r="EH89" s="681"/>
      <c r="EI89" s="1088" t="str">
        <f>'01.ข้อมูลเบื้องต้น'!B18</f>
        <v>ความสามารถด้านประยุกต์ใช้ในชีวิตประจำวัน</v>
      </c>
      <c r="EJ89" s="1083"/>
      <c r="EK89" s="1083"/>
      <c r="EL89" s="1083"/>
      <c r="EM89" s="1083"/>
      <c r="EN89" s="1083"/>
      <c r="EO89" s="1083"/>
      <c r="EP89" s="1083"/>
      <c r="EQ89" s="1083"/>
      <c r="ER89" s="1083"/>
      <c r="ES89" s="1083"/>
      <c r="ET89" s="1083"/>
      <c r="EU89" s="1083"/>
      <c r="EV89" s="1083"/>
      <c r="EW89" s="1083"/>
      <c r="EX89" s="1083"/>
      <c r="EY89" s="1083"/>
      <c r="EZ89" s="1083"/>
      <c r="FA89" s="1083"/>
      <c r="FB89" s="1083"/>
      <c r="FC89" s="1083"/>
      <c r="FD89" s="1083"/>
      <c r="FE89" s="1083"/>
      <c r="FF89" s="1083"/>
      <c r="FG89" s="1083"/>
      <c r="FH89" s="1083"/>
      <c r="FI89" s="1083"/>
      <c r="FJ89" s="1083"/>
      <c r="FK89" s="1083"/>
      <c r="FL89" s="1083"/>
      <c r="FM89" s="1083"/>
      <c r="FN89" s="1083"/>
      <c r="FO89" s="1083"/>
      <c r="FP89" s="1083"/>
      <c r="FQ89" s="1083"/>
      <c r="FR89" s="1083"/>
      <c r="FS89" s="1083"/>
      <c r="FT89" s="1083"/>
      <c r="FU89" s="1083"/>
      <c r="FV89" s="1083"/>
      <c r="FW89" s="1083"/>
      <c r="FX89" s="1083"/>
      <c r="FY89" s="1083"/>
      <c r="FZ89" s="1083"/>
      <c r="GA89" s="1083"/>
      <c r="GB89" s="1083"/>
      <c r="GC89" s="1083"/>
      <c r="GD89" s="1083"/>
      <c r="GE89" s="1083"/>
      <c r="GF89" s="1083"/>
      <c r="GG89" s="1083"/>
      <c r="GH89" s="1083"/>
      <c r="GI89" s="1083"/>
      <c r="GJ89" s="1083"/>
      <c r="GK89" s="1083"/>
      <c r="GL89" s="1083"/>
      <c r="GM89" s="1083"/>
      <c r="GN89" s="1083"/>
      <c r="GO89" s="1083"/>
      <c r="GP89" s="1083"/>
      <c r="GQ89" s="1083"/>
      <c r="GR89" s="1083"/>
      <c r="GS89" s="1083"/>
      <c r="GT89" s="1083"/>
      <c r="GU89" s="1084"/>
      <c r="GW89" s="1082" t="str">
        <f>'01.ข้อมูลเบื้องต้น'!B18</f>
        <v>ความสามารถด้านประยุกต์ใช้ในชีวิตประจำวัน</v>
      </c>
      <c r="GX89" s="1083"/>
      <c r="GY89" s="1083"/>
      <c r="GZ89" s="1083"/>
      <c r="HA89" s="1083"/>
      <c r="HB89" s="1083"/>
      <c r="HC89" s="1083"/>
      <c r="HD89" s="1083"/>
      <c r="HE89" s="1083"/>
      <c r="HF89" s="1083"/>
      <c r="HG89" s="1083"/>
      <c r="HH89" s="1083"/>
      <c r="HI89" s="1083"/>
      <c r="HJ89" s="1083"/>
      <c r="HK89" s="1083"/>
      <c r="HL89" s="1083"/>
      <c r="HM89" s="1083"/>
      <c r="HN89" s="1083"/>
      <c r="HO89" s="1083"/>
      <c r="HP89" s="1083"/>
      <c r="HQ89" s="1083"/>
      <c r="HR89" s="1083"/>
      <c r="HS89" s="1083"/>
      <c r="HT89" s="1083"/>
      <c r="HU89" s="1083"/>
      <c r="HV89" s="1083"/>
      <c r="HW89" s="1083"/>
      <c r="HX89" s="1083"/>
      <c r="HY89" s="1083"/>
      <c r="HZ89" s="1083"/>
      <c r="IA89" s="1083"/>
      <c r="IB89" s="1083"/>
      <c r="IC89" s="1083"/>
      <c r="ID89" s="1083"/>
      <c r="IE89" s="1083"/>
      <c r="IF89" s="1083"/>
      <c r="IG89" s="1083"/>
      <c r="IH89" s="1083"/>
      <c r="II89" s="1083"/>
      <c r="IJ89" s="1083"/>
      <c r="IK89" s="1083"/>
      <c r="IL89" s="1083"/>
      <c r="IM89" s="1083"/>
      <c r="IN89" s="1083"/>
      <c r="IO89" s="1083"/>
      <c r="IP89" s="1083"/>
      <c r="IQ89" s="1083"/>
      <c r="IR89" s="1083"/>
      <c r="IS89" s="1083"/>
      <c r="IT89" s="1083"/>
      <c r="IU89" s="1083"/>
      <c r="IV89" s="1083"/>
      <c r="IW89" s="1083"/>
      <c r="IX89" s="1083"/>
      <c r="IY89" s="1083"/>
      <c r="IZ89" s="1083"/>
      <c r="JA89" s="1083"/>
      <c r="JB89" s="1083"/>
      <c r="JC89" s="1083"/>
      <c r="JD89" s="1083"/>
      <c r="JE89" s="1083"/>
      <c r="JF89" s="1083"/>
      <c r="JG89" s="1083"/>
      <c r="JH89" s="1083"/>
      <c r="JI89" s="1084"/>
    </row>
    <row r="90" spans="1:269" ht="25.05" customHeight="1">
      <c r="A90" s="962" t="str">
        <f>IF('01.ข้อมูลเบื้องต้น'!B19="","",'01.ข้อมูลเบื้องต้น'!B19)</f>
        <v/>
      </c>
      <c r="B90" s="963"/>
      <c r="C90" s="963"/>
      <c r="D90" s="963"/>
      <c r="E90" s="963"/>
      <c r="F90" s="963"/>
      <c r="G90" s="963"/>
      <c r="H90" s="963"/>
      <c r="I90" s="963"/>
      <c r="J90" s="963"/>
      <c r="K90" s="963"/>
      <c r="L90" s="963"/>
      <c r="M90" s="963"/>
      <c r="N90" s="963"/>
      <c r="O90" s="963"/>
      <c r="P90" s="963"/>
      <c r="Q90" s="963"/>
      <c r="R90" s="963"/>
      <c r="S90" s="963"/>
      <c r="T90" s="963"/>
      <c r="U90" s="963"/>
      <c r="V90" s="963"/>
      <c r="W90" s="963"/>
      <c r="X90" s="963"/>
      <c r="Y90" s="963"/>
      <c r="Z90" s="963"/>
      <c r="AA90" s="963"/>
      <c r="AB90" s="963"/>
      <c r="AC90" s="963"/>
      <c r="AD90" s="963"/>
      <c r="AE90" s="964"/>
      <c r="AF90" s="965" t="str">
        <f>IF($A$3&lt;&gt;"ชั้น"&amp;'01.ข้อมูลเบื้องต้น'!$H$2,"",IF(VLOOKUP($AM$2,'02.คีย์เทอม1'!$A$10:$GS$59,196,FALSE)="","",VLOOKUP($AM$2,'02.คีย์เทอม1'!$A$10:$GS$59,196,FALSE)))</f>
        <v/>
      </c>
      <c r="AG90" s="966"/>
      <c r="AH90" s="966"/>
      <c r="AI90" s="966"/>
      <c r="AJ90" s="966"/>
      <c r="AK90" s="966"/>
      <c r="AL90" s="966"/>
      <c r="AM90" s="966"/>
      <c r="AN90" s="966"/>
      <c r="AO90" s="966"/>
      <c r="AP90" s="967"/>
      <c r="AQ90" s="965" t="str">
        <f>IF($A$3&lt;&gt;"ชั้น"&amp;'01.ข้อมูลเบื้องต้น'!$H$2,"",IF(VLOOKUP($AM$2,'03.คีย์เทอม2'!$A$10:$GS$59,196,FALSE)="","",VLOOKUP($AM$2,'03.คีย์เทอม2'!$A$10:$GS$59,196,FALSE)))</f>
        <v/>
      </c>
      <c r="AR90" s="966"/>
      <c r="AS90" s="966"/>
      <c r="AT90" s="966"/>
      <c r="AU90" s="966"/>
      <c r="AV90" s="966"/>
      <c r="AW90" s="966"/>
      <c r="AX90" s="966"/>
      <c r="AY90" s="966"/>
      <c r="AZ90" s="966"/>
      <c r="BA90" s="967"/>
      <c r="BB90" s="968" t="str">
        <f>IF(OR(AF90="",AQ90=""),"",AVERAGE(AF90:BA90))</f>
        <v/>
      </c>
      <c r="BC90" s="969"/>
      <c r="BD90" s="969"/>
      <c r="BE90" s="969"/>
      <c r="BF90" s="969"/>
      <c r="BG90" s="969"/>
      <c r="BH90" s="969"/>
      <c r="BI90" s="969"/>
      <c r="BJ90" s="969"/>
      <c r="BK90" s="969"/>
      <c r="BL90" s="969"/>
      <c r="BM90" s="970"/>
      <c r="BN90" s="648"/>
      <c r="BO90" s="1039" t="e">
        <f>IF('01.ข้อมูลเบื้องต้น'!#REF!="","",'01.ข้อมูลเบื้องต้น'!#REF!)</f>
        <v>#REF!</v>
      </c>
      <c r="BP90" s="1009"/>
      <c r="BQ90" s="1009"/>
      <c r="BR90" s="1009"/>
      <c r="BS90" s="1009"/>
      <c r="BT90" s="1009"/>
      <c r="BU90" s="1010"/>
      <c r="BV90" s="1040" t="str">
        <f>IF('01.ข้อมูลเบื้องต้น'!B201="","",'01.ข้อมูลเบื้องต้น'!B201)</f>
        <v/>
      </c>
      <c r="BW90" s="1017"/>
      <c r="BX90" s="1017"/>
      <c r="BY90" s="1017"/>
      <c r="BZ90" s="1017"/>
      <c r="CA90" s="1017"/>
      <c r="CB90" s="1017"/>
      <c r="CC90" s="1017"/>
      <c r="CD90" s="1017"/>
      <c r="CE90" s="1017"/>
      <c r="CF90" s="1017"/>
      <c r="CG90" s="1017"/>
      <c r="CH90" s="1017"/>
      <c r="CI90" s="1017"/>
      <c r="CJ90" s="1017"/>
      <c r="CK90" s="1017"/>
      <c r="CL90" s="1017"/>
      <c r="CM90" s="1017"/>
      <c r="CN90" s="1018"/>
      <c r="CO90" s="1041" t="str">
        <f>IF('01.ข้อมูลเบื้องต้น'!D201="","",'01.ข้อมูลเบื้องต้น'!D201)</f>
        <v/>
      </c>
      <c r="CP90" s="1042"/>
      <c r="CQ90" s="1042"/>
      <c r="CR90" s="1042"/>
      <c r="CS90" s="1042"/>
      <c r="CT90" s="1042"/>
      <c r="CU90" s="1043"/>
      <c r="CV90" s="952" t="str">
        <f>IF(VLOOKUP($AM$2,'02.คีย์เทอม1'!$A$10:$GL$54,10,FALSE)="","",VLOOKUP($AM$2,'02.คีย์เทอม1'!$A$10:$GL$54,10,FALSE))</f>
        <v/>
      </c>
      <c r="CW90" s="953"/>
      <c r="CX90" s="953"/>
      <c r="CY90" s="954"/>
      <c r="CZ90" s="952" t="str">
        <f>IF(VLOOKUP($AM$2,'02.คีย์เทอม1'!$A$10:$GL$54,11,FALSE)="","",VLOOKUP($AM$2,'02.คีย์เทอม1'!$A$10:$GL$54,11,FALSE))</f>
        <v/>
      </c>
      <c r="DA90" s="953"/>
      <c r="DB90" s="953"/>
      <c r="DC90" s="954"/>
      <c r="DD90" s="952" t="e">
        <f>IF(VLOOKUP($AM$2,#REF!,10,FALSE)="","",VLOOKUP($AM$2,#REF!,10,FALSE))</f>
        <v>#REF!</v>
      </c>
      <c r="DE90" s="953"/>
      <c r="DF90" s="953"/>
      <c r="DG90" s="954"/>
      <c r="DH90" s="952" t="e">
        <f>IF(VLOOKUP($AM$2,#REF!,11,FALSE)="","",VLOOKUP($AM$2,#REF!,11,FALSE))</f>
        <v>#REF!</v>
      </c>
      <c r="DI90" s="953"/>
      <c r="DJ90" s="953"/>
      <c r="DK90" s="954"/>
      <c r="DL90" s="955" t="e">
        <f>IF(OR(CV90="",DD90=""),"",IF(COUNT(CZ90)=1,CZ90,CV90)+IF(COUNT(DH90)=1,DH90,DD90))</f>
        <v>#REF!</v>
      </c>
      <c r="DM90" s="956"/>
      <c r="DN90" s="956"/>
      <c r="DO90" s="956"/>
      <c r="DP90" s="957"/>
      <c r="DQ90" s="958" t="e">
        <f>IF(DL90="","",DL90*100/200)</f>
        <v>#REF!</v>
      </c>
      <c r="DR90" s="959"/>
      <c r="DS90" s="959"/>
      <c r="DT90" s="959"/>
      <c r="DU90" s="959"/>
      <c r="DV90" s="960"/>
      <c r="DW90" s="955" t="e">
        <f>IF(DQ90="","",IF(DQ90&gt;=80,4,IF(DQ90&gt;=75,3.5,IF(DQ90&gt;=70,3,IF(DQ90&gt;=65,2.5,IF(DQ90&gt;=60,2,IF(DQ90&gt;=55,1.5,IF(DQ90&gt;=50,1,0))))))))</f>
        <v>#REF!</v>
      </c>
      <c r="DX90" s="956"/>
      <c r="DY90" s="956"/>
      <c r="DZ90" s="956"/>
      <c r="EA90" s="956"/>
      <c r="EB90" s="957"/>
      <c r="EC90" s="955" t="e">
        <f>IF(DQ90&lt;50,0,IF(DQ90="ร",0,IF(DQ90="มส",0,IF(DQ90="","",CO90))))</f>
        <v>#REF!</v>
      </c>
      <c r="ED90" s="956"/>
      <c r="EE90" s="956"/>
      <c r="EF90" s="956"/>
      <c r="EG90" s="956"/>
      <c r="EH90" s="961"/>
      <c r="EI90" s="1081" t="str">
        <f>IF('01.ข้อมูลเบื้องต้น'!B19="","",'01.ข้อมูลเบื้องต้น'!B19)</f>
        <v/>
      </c>
      <c r="EJ90" s="963"/>
      <c r="EK90" s="963"/>
      <c r="EL90" s="963"/>
      <c r="EM90" s="963"/>
      <c r="EN90" s="963"/>
      <c r="EO90" s="963"/>
      <c r="EP90" s="963"/>
      <c r="EQ90" s="963"/>
      <c r="ER90" s="963"/>
      <c r="ES90" s="963"/>
      <c r="ET90" s="963"/>
      <c r="EU90" s="963"/>
      <c r="EV90" s="963"/>
      <c r="EW90" s="963"/>
      <c r="EX90" s="963"/>
      <c r="EY90" s="963"/>
      <c r="EZ90" s="963"/>
      <c r="FA90" s="963"/>
      <c r="FB90" s="963"/>
      <c r="FC90" s="963"/>
      <c r="FD90" s="963"/>
      <c r="FE90" s="963"/>
      <c r="FF90" s="963"/>
      <c r="FG90" s="963"/>
      <c r="FH90" s="963"/>
      <c r="FI90" s="963"/>
      <c r="FJ90" s="963"/>
      <c r="FK90" s="963"/>
      <c r="FL90" s="963"/>
      <c r="FM90" s="964"/>
      <c r="FN90" s="965" t="str">
        <f>IF($A$3&lt;&gt;"ชั้น"&amp;'01.ข้อมูลเบื้องต้น'!$H$2,"",IF(VLOOKUP($AM$2,'02.คีย์เทอม1'!$A$10:$GS$59,196,FALSE)="","",VLOOKUP($AM$2,'02.คีย์เทอม1'!$A$10:$GS$59,196,FALSE)))</f>
        <v/>
      </c>
      <c r="FO90" s="966"/>
      <c r="FP90" s="966"/>
      <c r="FQ90" s="966"/>
      <c r="FR90" s="966"/>
      <c r="FS90" s="966"/>
      <c r="FT90" s="966"/>
      <c r="FU90" s="966"/>
      <c r="FV90" s="966"/>
      <c r="FW90" s="966"/>
      <c r="FX90" s="967"/>
      <c r="FY90" s="965" t="str">
        <f>IF($A$3&lt;&gt;"ชั้น"&amp;'01.ข้อมูลเบื้องต้น'!$H$2,"",IF(VLOOKUP($AM$2,'03.คีย์เทอม2'!$A$10:$GS$59,196,FALSE)="","",VLOOKUP($AM$2,'03.คีย์เทอม2'!$A$10:$GS$59,196,FALSE)))</f>
        <v/>
      </c>
      <c r="FZ90" s="966"/>
      <c r="GA90" s="966"/>
      <c r="GB90" s="966"/>
      <c r="GC90" s="966"/>
      <c r="GD90" s="966"/>
      <c r="GE90" s="966"/>
      <c r="GF90" s="966"/>
      <c r="GG90" s="966"/>
      <c r="GH90" s="966"/>
      <c r="GI90" s="967"/>
      <c r="GJ90" s="968" t="str">
        <f>IF(OR(FN90="",FY90=""),"",AVERAGE(FN90:GI90))</f>
        <v/>
      </c>
      <c r="GK90" s="969"/>
      <c r="GL90" s="969"/>
      <c r="GM90" s="969"/>
      <c r="GN90" s="969"/>
      <c r="GO90" s="969"/>
      <c r="GP90" s="969"/>
      <c r="GQ90" s="969"/>
      <c r="GR90" s="969"/>
      <c r="GS90" s="969"/>
      <c r="GT90" s="969"/>
      <c r="GU90" s="970"/>
      <c r="GW90" s="962" t="str">
        <f>IF('01.ข้อมูลเบื้องต้น'!B19="","",'01.ข้อมูลเบื้องต้น'!B19)</f>
        <v/>
      </c>
      <c r="GX90" s="963"/>
      <c r="GY90" s="963"/>
      <c r="GZ90" s="963"/>
      <c r="HA90" s="963"/>
      <c r="HB90" s="963"/>
      <c r="HC90" s="963"/>
      <c r="HD90" s="963"/>
      <c r="HE90" s="963"/>
      <c r="HF90" s="963"/>
      <c r="HG90" s="963"/>
      <c r="HH90" s="963"/>
      <c r="HI90" s="963"/>
      <c r="HJ90" s="963"/>
      <c r="HK90" s="963"/>
      <c r="HL90" s="963"/>
      <c r="HM90" s="963"/>
      <c r="HN90" s="963"/>
      <c r="HO90" s="963"/>
      <c r="HP90" s="963"/>
      <c r="HQ90" s="963"/>
      <c r="HR90" s="963"/>
      <c r="HS90" s="963"/>
      <c r="HT90" s="963"/>
      <c r="HU90" s="963"/>
      <c r="HV90" s="963"/>
      <c r="HW90" s="963"/>
      <c r="HX90" s="963"/>
      <c r="HY90" s="963"/>
      <c r="HZ90" s="963"/>
      <c r="IA90" s="964"/>
      <c r="IB90" s="965" t="str">
        <f>IF($A$3&lt;&gt;"ชั้น"&amp;'01.ข้อมูลเบื้องต้น'!$H$2,"",IF(VLOOKUP($AM$2,'02.คีย์เทอม1'!$A$10:$GS$59,196,FALSE)="","",VLOOKUP($AM$2,'02.คีย์เทอม1'!$A$10:$GS$59,196,FALSE)))</f>
        <v/>
      </c>
      <c r="IC90" s="966"/>
      <c r="ID90" s="966"/>
      <c r="IE90" s="966"/>
      <c r="IF90" s="966"/>
      <c r="IG90" s="966"/>
      <c r="IH90" s="966"/>
      <c r="II90" s="966"/>
      <c r="IJ90" s="966"/>
      <c r="IK90" s="966"/>
      <c r="IL90" s="967"/>
      <c r="IM90" s="965" t="str">
        <f>IF($A$3&lt;&gt;"ชั้น"&amp;'01.ข้อมูลเบื้องต้น'!$H$2,"",IF(VLOOKUP($AM$2,'03.คีย์เทอม2'!$A$10:$GS$59,196,FALSE)="","",VLOOKUP($AM$2,'03.คีย์เทอม2'!$A$10:$GS$59,196,FALSE)))</f>
        <v/>
      </c>
      <c r="IN90" s="966"/>
      <c r="IO90" s="966"/>
      <c r="IP90" s="966"/>
      <c r="IQ90" s="966"/>
      <c r="IR90" s="966"/>
      <c r="IS90" s="966"/>
      <c r="IT90" s="966"/>
      <c r="IU90" s="966"/>
      <c r="IV90" s="966"/>
      <c r="IW90" s="967"/>
      <c r="IX90" s="968" t="str">
        <f>IF(OR(IB90="",IM90=""),"",AVERAGE(IB90:IW90))</f>
        <v/>
      </c>
      <c r="IY90" s="969"/>
      <c r="IZ90" s="969"/>
      <c r="JA90" s="969"/>
      <c r="JB90" s="969"/>
      <c r="JC90" s="969"/>
      <c r="JD90" s="969"/>
      <c r="JE90" s="969"/>
      <c r="JF90" s="969"/>
      <c r="JG90" s="969"/>
      <c r="JH90" s="969"/>
      <c r="JI90" s="970"/>
    </row>
    <row r="91" spans="1:269" ht="25.05" customHeight="1">
      <c r="A91" s="962" t="str">
        <f>IF('01.ข้อมูลเบื้องต้น'!B20="","",'01.ข้อมูลเบื้องต้น'!B20)</f>
        <v/>
      </c>
      <c r="B91" s="963"/>
      <c r="C91" s="963"/>
      <c r="D91" s="963"/>
      <c r="E91" s="963"/>
      <c r="F91" s="963"/>
      <c r="G91" s="963"/>
      <c r="H91" s="963"/>
      <c r="I91" s="963"/>
      <c r="J91" s="963"/>
      <c r="K91" s="963"/>
      <c r="L91" s="963"/>
      <c r="M91" s="963"/>
      <c r="N91" s="963"/>
      <c r="O91" s="963"/>
      <c r="P91" s="963"/>
      <c r="Q91" s="963"/>
      <c r="R91" s="963"/>
      <c r="S91" s="963"/>
      <c r="T91" s="963"/>
      <c r="U91" s="963"/>
      <c r="V91" s="963"/>
      <c r="W91" s="963"/>
      <c r="X91" s="963"/>
      <c r="Y91" s="963"/>
      <c r="Z91" s="963"/>
      <c r="AA91" s="963"/>
      <c r="AB91" s="963"/>
      <c r="AC91" s="963"/>
      <c r="AD91" s="963"/>
      <c r="AE91" s="964"/>
      <c r="AF91" s="965" t="str">
        <f>IF($A$3&lt;&gt;"ชั้น"&amp;'01.ข้อมูลเบื้องต้น'!$H$2,"",IF(VLOOKUP($AM$2,'02.คีย์เทอม1'!$A$10:$GS$59,197,FALSE)="","",VLOOKUP($AM$2,'02.คีย์เทอม1'!$A$10:$GS$59,197,FALSE)))</f>
        <v/>
      </c>
      <c r="AG91" s="966"/>
      <c r="AH91" s="966"/>
      <c r="AI91" s="966"/>
      <c r="AJ91" s="966"/>
      <c r="AK91" s="966"/>
      <c r="AL91" s="966"/>
      <c r="AM91" s="966"/>
      <c r="AN91" s="966"/>
      <c r="AO91" s="966"/>
      <c r="AP91" s="967"/>
      <c r="AQ91" s="965" t="str">
        <f>IF($A$3&lt;&gt;"ชั้น"&amp;'01.ข้อมูลเบื้องต้น'!$H$2,"",IF(VLOOKUP($AM$2,'03.คีย์เทอม2'!$A$10:$GS$59,197,FALSE)="","",VLOOKUP($AM$2,'03.คีย์เทอม2'!$A$10:$GS$59,197,FALSE)))</f>
        <v/>
      </c>
      <c r="AR91" s="966"/>
      <c r="AS91" s="966"/>
      <c r="AT91" s="966"/>
      <c r="AU91" s="966"/>
      <c r="AV91" s="966"/>
      <c r="AW91" s="966"/>
      <c r="AX91" s="966"/>
      <c r="AY91" s="966"/>
      <c r="AZ91" s="966"/>
      <c r="BA91" s="967"/>
      <c r="BB91" s="968" t="str">
        <f t="shared" ref="BB91:BB97" si="11">IF(OR(AF91="",AQ91=""),"",AVERAGE(AF91:BA91))</f>
        <v/>
      </c>
      <c r="BC91" s="969"/>
      <c r="BD91" s="969"/>
      <c r="BE91" s="969"/>
      <c r="BF91" s="969"/>
      <c r="BG91" s="969"/>
      <c r="BH91" s="969"/>
      <c r="BI91" s="969"/>
      <c r="BJ91" s="969"/>
      <c r="BK91" s="969"/>
      <c r="BL91" s="969"/>
      <c r="BM91" s="970"/>
      <c r="BN91" s="648"/>
      <c r="BO91" s="1039" t="e">
        <f>IF('01.ข้อมูลเบื้องต้น'!#REF!="","",'01.ข้อมูลเบื้องต้น'!#REF!)</f>
        <v>#REF!</v>
      </c>
      <c r="BP91" s="1009"/>
      <c r="BQ91" s="1009"/>
      <c r="BR91" s="1009"/>
      <c r="BS91" s="1009"/>
      <c r="BT91" s="1009"/>
      <c r="BU91" s="1010"/>
      <c r="BV91" s="1040" t="str">
        <f>IF('01.ข้อมูลเบื้องต้น'!B202="","",'01.ข้อมูลเบื้องต้น'!B202)</f>
        <v/>
      </c>
      <c r="BW91" s="1017"/>
      <c r="BX91" s="1017"/>
      <c r="BY91" s="1017"/>
      <c r="BZ91" s="1017"/>
      <c r="CA91" s="1017"/>
      <c r="CB91" s="1017"/>
      <c r="CC91" s="1017"/>
      <c r="CD91" s="1017"/>
      <c r="CE91" s="1017"/>
      <c r="CF91" s="1017"/>
      <c r="CG91" s="1017"/>
      <c r="CH91" s="1017"/>
      <c r="CI91" s="1017"/>
      <c r="CJ91" s="1017"/>
      <c r="CK91" s="1017"/>
      <c r="CL91" s="1017"/>
      <c r="CM91" s="1017"/>
      <c r="CN91" s="1018"/>
      <c r="CO91" s="1041" t="str">
        <f>IF('01.ข้อมูลเบื้องต้น'!D202="","",'01.ข้อมูลเบื้องต้น'!D202)</f>
        <v/>
      </c>
      <c r="CP91" s="1042"/>
      <c r="CQ91" s="1042"/>
      <c r="CR91" s="1042"/>
      <c r="CS91" s="1042"/>
      <c r="CT91" s="1042"/>
      <c r="CU91" s="1043"/>
      <c r="CV91" s="952" t="str">
        <f>IF(VLOOKUP($AM$2,'02.คีย์เทอม1'!$A$10:$GL$54,15,FALSE)="","",VLOOKUP($AM$2,'02.คีย์เทอม1'!$A$10:$GL$54,15,FALSE))</f>
        <v/>
      </c>
      <c r="CW91" s="953"/>
      <c r="CX91" s="953"/>
      <c r="CY91" s="954"/>
      <c r="CZ91" s="952" t="str">
        <f>IF(VLOOKUP($AM$2,'02.คีย์เทอม1'!$A$10:$GL$54,16,FALSE)="","",VLOOKUP($AM$2,'02.คีย์เทอม1'!$A$10:$GL$54,16,FALSE))</f>
        <v/>
      </c>
      <c r="DA91" s="953"/>
      <c r="DB91" s="953"/>
      <c r="DC91" s="954"/>
      <c r="DD91" s="952" t="e">
        <f>IF(VLOOKUP($AM$2,#REF!,15,FALSE)="","",VLOOKUP($AM$2,#REF!,15,FALSE))</f>
        <v>#REF!</v>
      </c>
      <c r="DE91" s="953"/>
      <c r="DF91" s="953"/>
      <c r="DG91" s="954"/>
      <c r="DH91" s="952" t="e">
        <f>IF(VLOOKUP($AM$2,#REF!,16,FALSE)="","",VLOOKUP($AM$2,#REF!,16,FALSE))</f>
        <v>#REF!</v>
      </c>
      <c r="DI91" s="953"/>
      <c r="DJ91" s="953"/>
      <c r="DK91" s="954"/>
      <c r="DL91" s="955" t="e">
        <f t="shared" ref="DL91:DL97" si="12">IF(OR(CV91="",DD91=""),"",IF(COUNT(CZ91)=1,CZ91,CV91)+IF(COUNT(DH91)=1,DH91,DD91))</f>
        <v>#REF!</v>
      </c>
      <c r="DM91" s="956"/>
      <c r="DN91" s="956"/>
      <c r="DO91" s="956"/>
      <c r="DP91" s="957"/>
      <c r="DQ91" s="958" t="e">
        <f t="shared" ref="DQ91:DQ97" si="13">IF(DL91="","",DL91*100/200)</f>
        <v>#REF!</v>
      </c>
      <c r="DR91" s="959"/>
      <c r="DS91" s="959"/>
      <c r="DT91" s="959"/>
      <c r="DU91" s="959"/>
      <c r="DV91" s="960"/>
      <c r="DW91" s="955" t="e">
        <f t="shared" ref="DW91:DW97" si="14">IF(DQ91="","",IF(DQ91&gt;=80,4,IF(DQ91&gt;=75,3.5,IF(DQ91&gt;=70,3,IF(DQ91&gt;=65,2.5,IF(DQ91&gt;=60,2,IF(DQ91&gt;=55,1.5,IF(DQ91&gt;=50,1,0))))))))</f>
        <v>#REF!</v>
      </c>
      <c r="DX91" s="956"/>
      <c r="DY91" s="956"/>
      <c r="DZ91" s="956"/>
      <c r="EA91" s="956"/>
      <c r="EB91" s="957"/>
      <c r="EC91" s="955" t="e">
        <f t="shared" ref="EC91:EC97" si="15">IF(DQ91&lt;50,0,IF(DQ91="ร",0,IF(DQ91="มส",0,IF(DQ91="","",CO91))))</f>
        <v>#REF!</v>
      </c>
      <c r="ED91" s="956"/>
      <c r="EE91" s="956"/>
      <c r="EF91" s="956"/>
      <c r="EG91" s="956"/>
      <c r="EH91" s="961"/>
      <c r="EI91" s="1081" t="str">
        <f>IF('01.ข้อมูลเบื้องต้น'!B20="","",'01.ข้อมูลเบื้องต้น'!B20)</f>
        <v/>
      </c>
      <c r="EJ91" s="963"/>
      <c r="EK91" s="963"/>
      <c r="EL91" s="963"/>
      <c r="EM91" s="963"/>
      <c r="EN91" s="963"/>
      <c r="EO91" s="963"/>
      <c r="EP91" s="963"/>
      <c r="EQ91" s="963"/>
      <c r="ER91" s="963"/>
      <c r="ES91" s="963"/>
      <c r="ET91" s="963"/>
      <c r="EU91" s="963"/>
      <c r="EV91" s="963"/>
      <c r="EW91" s="963"/>
      <c r="EX91" s="963"/>
      <c r="EY91" s="963"/>
      <c r="EZ91" s="963"/>
      <c r="FA91" s="963"/>
      <c r="FB91" s="963"/>
      <c r="FC91" s="963"/>
      <c r="FD91" s="963"/>
      <c r="FE91" s="963"/>
      <c r="FF91" s="963"/>
      <c r="FG91" s="963"/>
      <c r="FH91" s="963"/>
      <c r="FI91" s="963"/>
      <c r="FJ91" s="963"/>
      <c r="FK91" s="963"/>
      <c r="FL91" s="963"/>
      <c r="FM91" s="964"/>
      <c r="FN91" s="965" t="str">
        <f>IF($A$3&lt;&gt;"ชั้น"&amp;'01.ข้อมูลเบื้องต้น'!$H$2,"",IF(VLOOKUP($AM$2,'02.คีย์เทอม1'!$A$10:$GS$59,197,FALSE)="","",VLOOKUP($AM$2,'02.คีย์เทอม1'!$A$10:$GS$59,197,FALSE)))</f>
        <v/>
      </c>
      <c r="FO91" s="966"/>
      <c r="FP91" s="966"/>
      <c r="FQ91" s="966"/>
      <c r="FR91" s="966"/>
      <c r="FS91" s="966"/>
      <c r="FT91" s="966"/>
      <c r="FU91" s="966"/>
      <c r="FV91" s="966"/>
      <c r="FW91" s="966"/>
      <c r="FX91" s="967"/>
      <c r="FY91" s="965" t="str">
        <f>IF($A$3&lt;&gt;"ชั้น"&amp;'01.ข้อมูลเบื้องต้น'!$H$2,"",IF(VLOOKUP($AM$2,'03.คีย์เทอม2'!$A$10:$GS$59,197,FALSE)="","",VLOOKUP($AM$2,'03.คีย์เทอม2'!$A$10:$GS$59,197,FALSE)))</f>
        <v/>
      </c>
      <c r="FZ91" s="966"/>
      <c r="GA91" s="966"/>
      <c r="GB91" s="966"/>
      <c r="GC91" s="966"/>
      <c r="GD91" s="966"/>
      <c r="GE91" s="966"/>
      <c r="GF91" s="966"/>
      <c r="GG91" s="966"/>
      <c r="GH91" s="966"/>
      <c r="GI91" s="967"/>
      <c r="GJ91" s="968" t="str">
        <f t="shared" ref="GJ91:GJ97" si="16">IF(OR(FN91="",FY91=""),"",AVERAGE(FN91:GI91))</f>
        <v/>
      </c>
      <c r="GK91" s="969"/>
      <c r="GL91" s="969"/>
      <c r="GM91" s="969"/>
      <c r="GN91" s="969"/>
      <c r="GO91" s="969"/>
      <c r="GP91" s="969"/>
      <c r="GQ91" s="969"/>
      <c r="GR91" s="969"/>
      <c r="GS91" s="969"/>
      <c r="GT91" s="969"/>
      <c r="GU91" s="970"/>
      <c r="GW91" s="962" t="str">
        <f>IF('01.ข้อมูลเบื้องต้น'!B20="","",'01.ข้อมูลเบื้องต้น'!B20)</f>
        <v/>
      </c>
      <c r="GX91" s="963"/>
      <c r="GY91" s="963"/>
      <c r="GZ91" s="963"/>
      <c r="HA91" s="963"/>
      <c r="HB91" s="963"/>
      <c r="HC91" s="963"/>
      <c r="HD91" s="963"/>
      <c r="HE91" s="963"/>
      <c r="HF91" s="963"/>
      <c r="HG91" s="963"/>
      <c r="HH91" s="963"/>
      <c r="HI91" s="963"/>
      <c r="HJ91" s="963"/>
      <c r="HK91" s="963"/>
      <c r="HL91" s="963"/>
      <c r="HM91" s="963"/>
      <c r="HN91" s="963"/>
      <c r="HO91" s="963"/>
      <c r="HP91" s="963"/>
      <c r="HQ91" s="963"/>
      <c r="HR91" s="963"/>
      <c r="HS91" s="963"/>
      <c r="HT91" s="963"/>
      <c r="HU91" s="963"/>
      <c r="HV91" s="963"/>
      <c r="HW91" s="963"/>
      <c r="HX91" s="963"/>
      <c r="HY91" s="963"/>
      <c r="HZ91" s="963"/>
      <c r="IA91" s="964"/>
      <c r="IB91" s="965" t="str">
        <f>IF($A$3&lt;&gt;"ชั้น"&amp;'01.ข้อมูลเบื้องต้น'!$H$2,"",IF(VLOOKUP($AM$2,'02.คีย์เทอม1'!$A$10:$GS$59,197,FALSE)="","",VLOOKUP($AM$2,'02.คีย์เทอม1'!$A$10:$GS$59,197,FALSE)))</f>
        <v/>
      </c>
      <c r="IC91" s="966"/>
      <c r="ID91" s="966"/>
      <c r="IE91" s="966"/>
      <c r="IF91" s="966"/>
      <c r="IG91" s="966"/>
      <c r="IH91" s="966"/>
      <c r="II91" s="966"/>
      <c r="IJ91" s="966"/>
      <c r="IK91" s="966"/>
      <c r="IL91" s="967"/>
      <c r="IM91" s="965" t="str">
        <f>IF($A$3&lt;&gt;"ชั้น"&amp;'01.ข้อมูลเบื้องต้น'!$H$2,"",IF(VLOOKUP($AM$2,'03.คีย์เทอม2'!$A$10:$GS$59,197,FALSE)="","",VLOOKUP($AM$2,'03.คีย์เทอม2'!$A$10:$GS$59,197,FALSE)))</f>
        <v/>
      </c>
      <c r="IN91" s="966"/>
      <c r="IO91" s="966"/>
      <c r="IP91" s="966"/>
      <c r="IQ91" s="966"/>
      <c r="IR91" s="966"/>
      <c r="IS91" s="966"/>
      <c r="IT91" s="966"/>
      <c r="IU91" s="966"/>
      <c r="IV91" s="966"/>
      <c r="IW91" s="967"/>
      <c r="IX91" s="968" t="str">
        <f t="shared" ref="IX91:IX97" si="17">IF(OR(IB91="",IM91=""),"",AVERAGE(IB91:IW91))</f>
        <v/>
      </c>
      <c r="IY91" s="969"/>
      <c r="IZ91" s="969"/>
      <c r="JA91" s="969"/>
      <c r="JB91" s="969"/>
      <c r="JC91" s="969"/>
      <c r="JD91" s="969"/>
      <c r="JE91" s="969"/>
      <c r="JF91" s="969"/>
      <c r="JG91" s="969"/>
      <c r="JH91" s="969"/>
      <c r="JI91" s="970"/>
    </row>
    <row r="92" spans="1:269" ht="25.05" customHeight="1">
      <c r="A92" s="962" t="str">
        <f>IF('01.ข้อมูลเบื้องต้น'!B21="","",'01.ข้อมูลเบื้องต้น'!B21)</f>
        <v/>
      </c>
      <c r="B92" s="963"/>
      <c r="C92" s="963"/>
      <c r="D92" s="963"/>
      <c r="E92" s="963"/>
      <c r="F92" s="963"/>
      <c r="G92" s="963"/>
      <c r="H92" s="963"/>
      <c r="I92" s="963"/>
      <c r="J92" s="963"/>
      <c r="K92" s="963"/>
      <c r="L92" s="963"/>
      <c r="M92" s="963"/>
      <c r="N92" s="963"/>
      <c r="O92" s="963"/>
      <c r="P92" s="963"/>
      <c r="Q92" s="963"/>
      <c r="R92" s="963"/>
      <c r="S92" s="963"/>
      <c r="T92" s="963"/>
      <c r="U92" s="963"/>
      <c r="V92" s="963"/>
      <c r="W92" s="963"/>
      <c r="X92" s="963"/>
      <c r="Y92" s="963"/>
      <c r="Z92" s="963"/>
      <c r="AA92" s="963"/>
      <c r="AB92" s="963"/>
      <c r="AC92" s="963"/>
      <c r="AD92" s="963"/>
      <c r="AE92" s="964"/>
      <c r="AF92" s="965" t="str">
        <f>IF($A$3&lt;&gt;"ชั้น"&amp;'01.ข้อมูลเบื้องต้น'!$H$2,"",IF(VLOOKUP($AM$2,'02.คีย์เทอม1'!$A$10:$GS$59,198,FALSE)="","",VLOOKUP($AM$2,'02.คีย์เทอม1'!$A$10:$GS$59,198,FALSE)))</f>
        <v/>
      </c>
      <c r="AG92" s="966"/>
      <c r="AH92" s="966"/>
      <c r="AI92" s="966"/>
      <c r="AJ92" s="966"/>
      <c r="AK92" s="966"/>
      <c r="AL92" s="966"/>
      <c r="AM92" s="966"/>
      <c r="AN92" s="966"/>
      <c r="AO92" s="966"/>
      <c r="AP92" s="967"/>
      <c r="AQ92" s="965" t="str">
        <f>IF($A$3&lt;&gt;"ชั้น"&amp;'01.ข้อมูลเบื้องต้น'!$H$2,"",IF(VLOOKUP($AM$2,'03.คีย์เทอม2'!$A$10:$GS$59,198,FALSE)="","",VLOOKUP($AM$2,'03.คีย์เทอม2'!$A$10:$GS$59,198,FALSE)))</f>
        <v/>
      </c>
      <c r="AR92" s="966"/>
      <c r="AS92" s="966"/>
      <c r="AT92" s="966"/>
      <c r="AU92" s="966"/>
      <c r="AV92" s="966"/>
      <c r="AW92" s="966"/>
      <c r="AX92" s="966"/>
      <c r="AY92" s="966"/>
      <c r="AZ92" s="966"/>
      <c r="BA92" s="967"/>
      <c r="BB92" s="968" t="str">
        <f t="shared" si="11"/>
        <v/>
      </c>
      <c r="BC92" s="969"/>
      <c r="BD92" s="969"/>
      <c r="BE92" s="969"/>
      <c r="BF92" s="969"/>
      <c r="BG92" s="969"/>
      <c r="BH92" s="969"/>
      <c r="BI92" s="969"/>
      <c r="BJ92" s="969"/>
      <c r="BK92" s="969"/>
      <c r="BL92" s="969"/>
      <c r="BM92" s="970"/>
      <c r="BN92" s="648"/>
      <c r="BO92" s="1039" t="e">
        <f>IF('01.ข้อมูลเบื้องต้น'!#REF!="","",'01.ข้อมูลเบื้องต้น'!#REF!)</f>
        <v>#REF!</v>
      </c>
      <c r="BP92" s="1009"/>
      <c r="BQ92" s="1009"/>
      <c r="BR92" s="1009"/>
      <c r="BS92" s="1009"/>
      <c r="BT92" s="1009"/>
      <c r="BU92" s="1010"/>
      <c r="BV92" s="1040" t="str">
        <f>IF('01.ข้อมูลเบื้องต้น'!B203="","",'01.ข้อมูลเบื้องต้น'!B203)</f>
        <v/>
      </c>
      <c r="BW92" s="1017"/>
      <c r="BX92" s="1017"/>
      <c r="BY92" s="1017"/>
      <c r="BZ92" s="1017"/>
      <c r="CA92" s="1017"/>
      <c r="CB92" s="1017"/>
      <c r="CC92" s="1017"/>
      <c r="CD92" s="1017"/>
      <c r="CE92" s="1017"/>
      <c r="CF92" s="1017"/>
      <c r="CG92" s="1017"/>
      <c r="CH92" s="1017"/>
      <c r="CI92" s="1017"/>
      <c r="CJ92" s="1017"/>
      <c r="CK92" s="1017"/>
      <c r="CL92" s="1017"/>
      <c r="CM92" s="1017"/>
      <c r="CN92" s="1018"/>
      <c r="CO92" s="1041" t="str">
        <f>IF('01.ข้อมูลเบื้องต้น'!D203="","",'01.ข้อมูลเบื้องต้น'!D203)</f>
        <v/>
      </c>
      <c r="CP92" s="1042"/>
      <c r="CQ92" s="1042"/>
      <c r="CR92" s="1042"/>
      <c r="CS92" s="1042"/>
      <c r="CT92" s="1042"/>
      <c r="CU92" s="1043"/>
      <c r="CV92" s="952" t="str">
        <f>IF(VLOOKUP($AM$2,'02.คีย์เทอม1'!$A$10:$GL$54,20,FALSE)="","",VLOOKUP($AM$2,'02.คีย์เทอม1'!$A$10:$GL$54,20,FALSE))</f>
        <v/>
      </c>
      <c r="CW92" s="953"/>
      <c r="CX92" s="953"/>
      <c r="CY92" s="954"/>
      <c r="CZ92" s="952" t="str">
        <f>IF(VLOOKUP($AM$2,'02.คีย์เทอม1'!$A$10:$GL$54,21,FALSE)="","",VLOOKUP($AM$2,'02.คีย์เทอม1'!$A$10:$GL$54,21,FALSE))</f>
        <v/>
      </c>
      <c r="DA92" s="953"/>
      <c r="DB92" s="953"/>
      <c r="DC92" s="954"/>
      <c r="DD92" s="952" t="e">
        <f>IF(VLOOKUP($AM$2,#REF!,20,FALSE)="","",VLOOKUP($AM$2,#REF!,20,FALSE))</f>
        <v>#REF!</v>
      </c>
      <c r="DE92" s="953"/>
      <c r="DF92" s="953"/>
      <c r="DG92" s="954"/>
      <c r="DH92" s="952" t="e">
        <f>IF(VLOOKUP($AM$2,#REF!,21,FALSE)="","",VLOOKUP($AM$2,#REF!,21,FALSE))</f>
        <v>#REF!</v>
      </c>
      <c r="DI92" s="953"/>
      <c r="DJ92" s="953"/>
      <c r="DK92" s="954"/>
      <c r="DL92" s="955" t="e">
        <f t="shared" si="12"/>
        <v>#REF!</v>
      </c>
      <c r="DM92" s="956"/>
      <c r="DN92" s="956"/>
      <c r="DO92" s="956"/>
      <c r="DP92" s="957"/>
      <c r="DQ92" s="958" t="e">
        <f t="shared" si="13"/>
        <v>#REF!</v>
      </c>
      <c r="DR92" s="959"/>
      <c r="DS92" s="959"/>
      <c r="DT92" s="959"/>
      <c r="DU92" s="959"/>
      <c r="DV92" s="960"/>
      <c r="DW92" s="955" t="e">
        <f t="shared" si="14"/>
        <v>#REF!</v>
      </c>
      <c r="DX92" s="956"/>
      <c r="DY92" s="956"/>
      <c r="DZ92" s="956"/>
      <c r="EA92" s="956"/>
      <c r="EB92" s="957"/>
      <c r="EC92" s="955" t="e">
        <f t="shared" si="15"/>
        <v>#REF!</v>
      </c>
      <c r="ED92" s="956"/>
      <c r="EE92" s="956"/>
      <c r="EF92" s="956"/>
      <c r="EG92" s="956"/>
      <c r="EH92" s="961"/>
      <c r="EI92" s="1081" t="str">
        <f>IF('01.ข้อมูลเบื้องต้น'!B21="","",'01.ข้อมูลเบื้องต้น'!B21)</f>
        <v/>
      </c>
      <c r="EJ92" s="963"/>
      <c r="EK92" s="963"/>
      <c r="EL92" s="963"/>
      <c r="EM92" s="963"/>
      <c r="EN92" s="963"/>
      <c r="EO92" s="963"/>
      <c r="EP92" s="963"/>
      <c r="EQ92" s="963"/>
      <c r="ER92" s="963"/>
      <c r="ES92" s="963"/>
      <c r="ET92" s="963"/>
      <c r="EU92" s="963"/>
      <c r="EV92" s="963"/>
      <c r="EW92" s="963"/>
      <c r="EX92" s="963"/>
      <c r="EY92" s="963"/>
      <c r="EZ92" s="963"/>
      <c r="FA92" s="963"/>
      <c r="FB92" s="963"/>
      <c r="FC92" s="963"/>
      <c r="FD92" s="963"/>
      <c r="FE92" s="963"/>
      <c r="FF92" s="963"/>
      <c r="FG92" s="963"/>
      <c r="FH92" s="963"/>
      <c r="FI92" s="963"/>
      <c r="FJ92" s="963"/>
      <c r="FK92" s="963"/>
      <c r="FL92" s="963"/>
      <c r="FM92" s="964"/>
      <c r="FN92" s="965" t="str">
        <f>IF($A$3&lt;&gt;"ชั้น"&amp;'01.ข้อมูลเบื้องต้น'!$H$2,"",IF(VLOOKUP($AM$2,'02.คีย์เทอม1'!$A$10:$GS$59,198,FALSE)="","",VLOOKUP($AM$2,'02.คีย์เทอม1'!$A$10:$GS$59,198,FALSE)))</f>
        <v/>
      </c>
      <c r="FO92" s="966"/>
      <c r="FP92" s="966"/>
      <c r="FQ92" s="966"/>
      <c r="FR92" s="966"/>
      <c r="FS92" s="966"/>
      <c r="FT92" s="966"/>
      <c r="FU92" s="966"/>
      <c r="FV92" s="966"/>
      <c r="FW92" s="966"/>
      <c r="FX92" s="967"/>
      <c r="FY92" s="965" t="str">
        <f>IF($A$3&lt;&gt;"ชั้น"&amp;'01.ข้อมูลเบื้องต้น'!$H$2,"",IF(VLOOKUP($AM$2,'03.คีย์เทอม2'!$A$10:$GS$59,198,FALSE)="","",VLOOKUP($AM$2,'03.คีย์เทอม2'!$A$10:$GS$59,198,FALSE)))</f>
        <v/>
      </c>
      <c r="FZ92" s="966"/>
      <c r="GA92" s="966"/>
      <c r="GB92" s="966"/>
      <c r="GC92" s="966"/>
      <c r="GD92" s="966"/>
      <c r="GE92" s="966"/>
      <c r="GF92" s="966"/>
      <c r="GG92" s="966"/>
      <c r="GH92" s="966"/>
      <c r="GI92" s="967"/>
      <c r="GJ92" s="968" t="str">
        <f t="shared" si="16"/>
        <v/>
      </c>
      <c r="GK92" s="969"/>
      <c r="GL92" s="969"/>
      <c r="GM92" s="969"/>
      <c r="GN92" s="969"/>
      <c r="GO92" s="969"/>
      <c r="GP92" s="969"/>
      <c r="GQ92" s="969"/>
      <c r="GR92" s="969"/>
      <c r="GS92" s="969"/>
      <c r="GT92" s="969"/>
      <c r="GU92" s="970"/>
      <c r="GW92" s="962" t="str">
        <f>IF('01.ข้อมูลเบื้องต้น'!B21="","",'01.ข้อมูลเบื้องต้น'!B21)</f>
        <v/>
      </c>
      <c r="GX92" s="963"/>
      <c r="GY92" s="963"/>
      <c r="GZ92" s="963"/>
      <c r="HA92" s="963"/>
      <c r="HB92" s="963"/>
      <c r="HC92" s="963"/>
      <c r="HD92" s="963"/>
      <c r="HE92" s="963"/>
      <c r="HF92" s="963"/>
      <c r="HG92" s="963"/>
      <c r="HH92" s="963"/>
      <c r="HI92" s="963"/>
      <c r="HJ92" s="963"/>
      <c r="HK92" s="963"/>
      <c r="HL92" s="963"/>
      <c r="HM92" s="963"/>
      <c r="HN92" s="963"/>
      <c r="HO92" s="963"/>
      <c r="HP92" s="963"/>
      <c r="HQ92" s="963"/>
      <c r="HR92" s="963"/>
      <c r="HS92" s="963"/>
      <c r="HT92" s="963"/>
      <c r="HU92" s="963"/>
      <c r="HV92" s="963"/>
      <c r="HW92" s="963"/>
      <c r="HX92" s="963"/>
      <c r="HY92" s="963"/>
      <c r="HZ92" s="963"/>
      <c r="IA92" s="964"/>
      <c r="IB92" s="965" t="str">
        <f>IF($A$3&lt;&gt;"ชั้น"&amp;'01.ข้อมูลเบื้องต้น'!$H$2,"",IF(VLOOKUP($AM$2,'02.คีย์เทอม1'!$A$10:$GS$59,198,FALSE)="","",VLOOKUP($AM$2,'02.คีย์เทอม1'!$A$10:$GS$59,198,FALSE)))</f>
        <v/>
      </c>
      <c r="IC92" s="966"/>
      <c r="ID92" s="966"/>
      <c r="IE92" s="966"/>
      <c r="IF92" s="966"/>
      <c r="IG92" s="966"/>
      <c r="IH92" s="966"/>
      <c r="II92" s="966"/>
      <c r="IJ92" s="966"/>
      <c r="IK92" s="966"/>
      <c r="IL92" s="967"/>
      <c r="IM92" s="965" t="str">
        <f>IF($A$3&lt;&gt;"ชั้น"&amp;'01.ข้อมูลเบื้องต้น'!$H$2,"",IF(VLOOKUP($AM$2,'03.คีย์เทอม2'!$A$10:$GS$59,198,FALSE)="","",VLOOKUP($AM$2,'03.คีย์เทอม2'!$A$10:$GS$59,198,FALSE)))</f>
        <v/>
      </c>
      <c r="IN92" s="966"/>
      <c r="IO92" s="966"/>
      <c r="IP92" s="966"/>
      <c r="IQ92" s="966"/>
      <c r="IR92" s="966"/>
      <c r="IS92" s="966"/>
      <c r="IT92" s="966"/>
      <c r="IU92" s="966"/>
      <c r="IV92" s="966"/>
      <c r="IW92" s="967"/>
      <c r="IX92" s="968" t="str">
        <f t="shared" si="17"/>
        <v/>
      </c>
      <c r="IY92" s="969"/>
      <c r="IZ92" s="969"/>
      <c r="JA92" s="969"/>
      <c r="JB92" s="969"/>
      <c r="JC92" s="969"/>
      <c r="JD92" s="969"/>
      <c r="JE92" s="969"/>
      <c r="JF92" s="969"/>
      <c r="JG92" s="969"/>
      <c r="JH92" s="969"/>
      <c r="JI92" s="970"/>
    </row>
    <row r="93" spans="1:269" ht="25.05" customHeight="1">
      <c r="A93" s="962" t="str">
        <f>IF('01.ข้อมูลเบื้องต้น'!B22="","",'01.ข้อมูลเบื้องต้น'!B22)</f>
        <v/>
      </c>
      <c r="B93" s="963"/>
      <c r="C93" s="963"/>
      <c r="D93" s="963"/>
      <c r="E93" s="963"/>
      <c r="F93" s="963"/>
      <c r="G93" s="963"/>
      <c r="H93" s="963"/>
      <c r="I93" s="963"/>
      <c r="J93" s="963"/>
      <c r="K93" s="963"/>
      <c r="L93" s="963"/>
      <c r="M93" s="963"/>
      <c r="N93" s="963"/>
      <c r="O93" s="963"/>
      <c r="P93" s="963"/>
      <c r="Q93" s="963"/>
      <c r="R93" s="963"/>
      <c r="S93" s="963"/>
      <c r="T93" s="963"/>
      <c r="U93" s="963"/>
      <c r="V93" s="963"/>
      <c r="W93" s="963"/>
      <c r="X93" s="963"/>
      <c r="Y93" s="963"/>
      <c r="Z93" s="963"/>
      <c r="AA93" s="963"/>
      <c r="AB93" s="963"/>
      <c r="AC93" s="963"/>
      <c r="AD93" s="963"/>
      <c r="AE93" s="964"/>
      <c r="AF93" s="965" t="str">
        <f>IF($A$3&lt;&gt;"ชั้น"&amp;'01.ข้อมูลเบื้องต้น'!$H$2,"",IF(VLOOKUP($AM$2,'02.คีย์เทอม1'!$A$10:$GS$59,199,FALSE)="","",VLOOKUP($AM$2,'02.คีย์เทอม1'!$A$10:$GS$59,199,FALSE)))</f>
        <v/>
      </c>
      <c r="AG93" s="966"/>
      <c r="AH93" s="966"/>
      <c r="AI93" s="966"/>
      <c r="AJ93" s="966"/>
      <c r="AK93" s="966"/>
      <c r="AL93" s="966"/>
      <c r="AM93" s="966"/>
      <c r="AN93" s="966"/>
      <c r="AO93" s="966"/>
      <c r="AP93" s="967"/>
      <c r="AQ93" s="965" t="str">
        <f>IF($A$3&lt;&gt;"ชั้น"&amp;'01.ข้อมูลเบื้องต้น'!$H$2,"",IF(VLOOKUP($AM$2,'03.คีย์เทอม2'!$A$10:$GS$59,199,FALSE)="","",VLOOKUP($AM$2,'03.คีย์เทอม2'!$A$10:$GS$59,199,FALSE)))</f>
        <v/>
      </c>
      <c r="AR93" s="966"/>
      <c r="AS93" s="966"/>
      <c r="AT93" s="966"/>
      <c r="AU93" s="966"/>
      <c r="AV93" s="966"/>
      <c r="AW93" s="966"/>
      <c r="AX93" s="966"/>
      <c r="AY93" s="966"/>
      <c r="AZ93" s="966"/>
      <c r="BA93" s="967"/>
      <c r="BB93" s="968" t="str">
        <f t="shared" si="11"/>
        <v/>
      </c>
      <c r="BC93" s="969"/>
      <c r="BD93" s="969"/>
      <c r="BE93" s="969"/>
      <c r="BF93" s="969"/>
      <c r="BG93" s="969"/>
      <c r="BH93" s="969"/>
      <c r="BI93" s="969"/>
      <c r="BJ93" s="969"/>
      <c r="BK93" s="969"/>
      <c r="BL93" s="969"/>
      <c r="BM93" s="970"/>
      <c r="BN93" s="648"/>
      <c r="BO93" s="1039" t="e">
        <f>IF('01.ข้อมูลเบื้องต้น'!#REF!="","",'01.ข้อมูลเบื้องต้น'!#REF!)</f>
        <v>#REF!</v>
      </c>
      <c r="BP93" s="1009"/>
      <c r="BQ93" s="1009"/>
      <c r="BR93" s="1009"/>
      <c r="BS93" s="1009"/>
      <c r="BT93" s="1009"/>
      <c r="BU93" s="1010"/>
      <c r="BV93" s="1040" t="str">
        <f>IF('01.ข้อมูลเบื้องต้น'!B204="","",'01.ข้อมูลเบื้องต้น'!B204)</f>
        <v/>
      </c>
      <c r="BW93" s="1017"/>
      <c r="BX93" s="1017"/>
      <c r="BY93" s="1017"/>
      <c r="BZ93" s="1017"/>
      <c r="CA93" s="1017"/>
      <c r="CB93" s="1017"/>
      <c r="CC93" s="1017"/>
      <c r="CD93" s="1017"/>
      <c r="CE93" s="1017"/>
      <c r="CF93" s="1017"/>
      <c r="CG93" s="1017"/>
      <c r="CH93" s="1017"/>
      <c r="CI93" s="1017"/>
      <c r="CJ93" s="1017"/>
      <c r="CK93" s="1017"/>
      <c r="CL93" s="1017"/>
      <c r="CM93" s="1017"/>
      <c r="CN93" s="1018"/>
      <c r="CO93" s="1041" t="str">
        <f>IF('01.ข้อมูลเบื้องต้น'!D204="","",'01.ข้อมูลเบื้องต้น'!D204)</f>
        <v/>
      </c>
      <c r="CP93" s="1042"/>
      <c r="CQ93" s="1042"/>
      <c r="CR93" s="1042"/>
      <c r="CS93" s="1042"/>
      <c r="CT93" s="1042"/>
      <c r="CU93" s="1043"/>
      <c r="CV93" s="952" t="str">
        <f>IF(VLOOKUP($AM$2,'02.คีย์เทอม1'!$A$10:$GL$54,25,FALSE)="","",VLOOKUP($AM$2,'02.คีย์เทอม1'!$A$10:$GL$54,25,FALSE))</f>
        <v/>
      </c>
      <c r="CW93" s="953"/>
      <c r="CX93" s="953"/>
      <c r="CY93" s="954"/>
      <c r="CZ93" s="952" t="str">
        <f>IF(VLOOKUP($AM$2,'02.คีย์เทอม1'!$A$10:$GL$54,26,FALSE)="","",VLOOKUP($AM$2,'02.คีย์เทอม1'!$A$10:$GL$54,26,FALSE))</f>
        <v/>
      </c>
      <c r="DA93" s="953"/>
      <c r="DB93" s="953"/>
      <c r="DC93" s="954"/>
      <c r="DD93" s="952" t="e">
        <f>IF(VLOOKUP($AM$2,#REF!,25,FALSE)="","",VLOOKUP($AM$2,#REF!,25,FALSE))</f>
        <v>#REF!</v>
      </c>
      <c r="DE93" s="953"/>
      <c r="DF93" s="953"/>
      <c r="DG93" s="954"/>
      <c r="DH93" s="952" t="e">
        <f>IF(VLOOKUP($AM$2,#REF!,26,FALSE)="","",VLOOKUP($AM$2,#REF!,26,FALSE))</f>
        <v>#REF!</v>
      </c>
      <c r="DI93" s="953"/>
      <c r="DJ93" s="953"/>
      <c r="DK93" s="954"/>
      <c r="DL93" s="955" t="e">
        <f t="shared" si="12"/>
        <v>#REF!</v>
      </c>
      <c r="DM93" s="956"/>
      <c r="DN93" s="956"/>
      <c r="DO93" s="956"/>
      <c r="DP93" s="957"/>
      <c r="DQ93" s="958" t="e">
        <f t="shared" si="13"/>
        <v>#REF!</v>
      </c>
      <c r="DR93" s="959"/>
      <c r="DS93" s="959"/>
      <c r="DT93" s="959"/>
      <c r="DU93" s="959"/>
      <c r="DV93" s="960"/>
      <c r="DW93" s="955" t="e">
        <f t="shared" si="14"/>
        <v>#REF!</v>
      </c>
      <c r="DX93" s="956"/>
      <c r="DY93" s="956"/>
      <c r="DZ93" s="956"/>
      <c r="EA93" s="956"/>
      <c r="EB93" s="957"/>
      <c r="EC93" s="955" t="e">
        <f t="shared" si="15"/>
        <v>#REF!</v>
      </c>
      <c r="ED93" s="956"/>
      <c r="EE93" s="956"/>
      <c r="EF93" s="956"/>
      <c r="EG93" s="956"/>
      <c r="EH93" s="961"/>
      <c r="EI93" s="1081" t="str">
        <f>IF('01.ข้อมูลเบื้องต้น'!B22="","",'01.ข้อมูลเบื้องต้น'!B22)</f>
        <v/>
      </c>
      <c r="EJ93" s="963"/>
      <c r="EK93" s="963"/>
      <c r="EL93" s="963"/>
      <c r="EM93" s="963"/>
      <c r="EN93" s="963"/>
      <c r="EO93" s="963"/>
      <c r="EP93" s="963"/>
      <c r="EQ93" s="963"/>
      <c r="ER93" s="963"/>
      <c r="ES93" s="963"/>
      <c r="ET93" s="963"/>
      <c r="EU93" s="963"/>
      <c r="EV93" s="963"/>
      <c r="EW93" s="963"/>
      <c r="EX93" s="963"/>
      <c r="EY93" s="963"/>
      <c r="EZ93" s="963"/>
      <c r="FA93" s="963"/>
      <c r="FB93" s="963"/>
      <c r="FC93" s="963"/>
      <c r="FD93" s="963"/>
      <c r="FE93" s="963"/>
      <c r="FF93" s="963"/>
      <c r="FG93" s="963"/>
      <c r="FH93" s="963"/>
      <c r="FI93" s="963"/>
      <c r="FJ93" s="963"/>
      <c r="FK93" s="963"/>
      <c r="FL93" s="963"/>
      <c r="FM93" s="964"/>
      <c r="FN93" s="965" t="str">
        <f>IF($A$3&lt;&gt;"ชั้น"&amp;'01.ข้อมูลเบื้องต้น'!$H$2,"",IF(VLOOKUP($AM$2,'02.คีย์เทอม1'!$A$10:$GS$59,199,FALSE)="","",VLOOKUP($AM$2,'02.คีย์เทอม1'!$A$10:$GS$59,199,FALSE)))</f>
        <v/>
      </c>
      <c r="FO93" s="966"/>
      <c r="FP93" s="966"/>
      <c r="FQ93" s="966"/>
      <c r="FR93" s="966"/>
      <c r="FS93" s="966"/>
      <c r="FT93" s="966"/>
      <c r="FU93" s="966"/>
      <c r="FV93" s="966"/>
      <c r="FW93" s="966"/>
      <c r="FX93" s="967"/>
      <c r="FY93" s="965" t="str">
        <f>IF($A$3&lt;&gt;"ชั้น"&amp;'01.ข้อมูลเบื้องต้น'!$H$2,"",IF(VLOOKUP($AM$2,'03.คีย์เทอม2'!$A$10:$GS$59,199,FALSE)="","",VLOOKUP($AM$2,'03.คีย์เทอม2'!$A$10:$GS$59,199,FALSE)))</f>
        <v/>
      </c>
      <c r="FZ93" s="966"/>
      <c r="GA93" s="966"/>
      <c r="GB93" s="966"/>
      <c r="GC93" s="966"/>
      <c r="GD93" s="966"/>
      <c r="GE93" s="966"/>
      <c r="GF93" s="966"/>
      <c r="GG93" s="966"/>
      <c r="GH93" s="966"/>
      <c r="GI93" s="967"/>
      <c r="GJ93" s="968" t="str">
        <f t="shared" si="16"/>
        <v/>
      </c>
      <c r="GK93" s="969"/>
      <c r="GL93" s="969"/>
      <c r="GM93" s="969"/>
      <c r="GN93" s="969"/>
      <c r="GO93" s="969"/>
      <c r="GP93" s="969"/>
      <c r="GQ93" s="969"/>
      <c r="GR93" s="969"/>
      <c r="GS93" s="969"/>
      <c r="GT93" s="969"/>
      <c r="GU93" s="970"/>
      <c r="GW93" s="962" t="str">
        <f>IF('01.ข้อมูลเบื้องต้น'!B22="","",'01.ข้อมูลเบื้องต้น'!B22)</f>
        <v/>
      </c>
      <c r="GX93" s="963"/>
      <c r="GY93" s="963"/>
      <c r="GZ93" s="963"/>
      <c r="HA93" s="963"/>
      <c r="HB93" s="963"/>
      <c r="HC93" s="963"/>
      <c r="HD93" s="963"/>
      <c r="HE93" s="963"/>
      <c r="HF93" s="963"/>
      <c r="HG93" s="963"/>
      <c r="HH93" s="963"/>
      <c r="HI93" s="963"/>
      <c r="HJ93" s="963"/>
      <c r="HK93" s="963"/>
      <c r="HL93" s="963"/>
      <c r="HM93" s="963"/>
      <c r="HN93" s="963"/>
      <c r="HO93" s="963"/>
      <c r="HP93" s="963"/>
      <c r="HQ93" s="963"/>
      <c r="HR93" s="963"/>
      <c r="HS93" s="963"/>
      <c r="HT93" s="963"/>
      <c r="HU93" s="963"/>
      <c r="HV93" s="963"/>
      <c r="HW93" s="963"/>
      <c r="HX93" s="963"/>
      <c r="HY93" s="963"/>
      <c r="HZ93" s="963"/>
      <c r="IA93" s="964"/>
      <c r="IB93" s="965" t="str">
        <f>IF($A$3&lt;&gt;"ชั้น"&amp;'01.ข้อมูลเบื้องต้น'!$H$2,"",IF(VLOOKUP($AM$2,'02.คีย์เทอม1'!$A$10:$GS$59,199,FALSE)="","",VLOOKUP($AM$2,'02.คีย์เทอม1'!$A$10:$GS$59,199,FALSE)))</f>
        <v/>
      </c>
      <c r="IC93" s="966"/>
      <c r="ID93" s="966"/>
      <c r="IE93" s="966"/>
      <c r="IF93" s="966"/>
      <c r="IG93" s="966"/>
      <c r="IH93" s="966"/>
      <c r="II93" s="966"/>
      <c r="IJ93" s="966"/>
      <c r="IK93" s="966"/>
      <c r="IL93" s="967"/>
      <c r="IM93" s="965" t="str">
        <f>IF($A$3&lt;&gt;"ชั้น"&amp;'01.ข้อมูลเบื้องต้น'!$H$2,"",IF(VLOOKUP($AM$2,'03.คีย์เทอม2'!$A$10:$GS$59,199,FALSE)="","",VLOOKUP($AM$2,'03.คีย์เทอม2'!$A$10:$GS$59,199,FALSE)))</f>
        <v/>
      </c>
      <c r="IN93" s="966"/>
      <c r="IO93" s="966"/>
      <c r="IP93" s="966"/>
      <c r="IQ93" s="966"/>
      <c r="IR93" s="966"/>
      <c r="IS93" s="966"/>
      <c r="IT93" s="966"/>
      <c r="IU93" s="966"/>
      <c r="IV93" s="966"/>
      <c r="IW93" s="967"/>
      <c r="IX93" s="968" t="str">
        <f t="shared" si="17"/>
        <v/>
      </c>
      <c r="IY93" s="969"/>
      <c r="IZ93" s="969"/>
      <c r="JA93" s="969"/>
      <c r="JB93" s="969"/>
      <c r="JC93" s="969"/>
      <c r="JD93" s="969"/>
      <c r="JE93" s="969"/>
      <c r="JF93" s="969"/>
      <c r="JG93" s="969"/>
      <c r="JH93" s="969"/>
      <c r="JI93" s="970"/>
    </row>
    <row r="94" spans="1:269" ht="25.05" customHeight="1">
      <c r="A94" s="962" t="str">
        <f>IF('01.ข้อมูลเบื้องต้น'!B23="","",'01.ข้อมูลเบื้องต้น'!B23)</f>
        <v/>
      </c>
      <c r="B94" s="963"/>
      <c r="C94" s="963"/>
      <c r="D94" s="963"/>
      <c r="E94" s="963"/>
      <c r="F94" s="963"/>
      <c r="G94" s="963"/>
      <c r="H94" s="963"/>
      <c r="I94" s="963"/>
      <c r="J94" s="963"/>
      <c r="K94" s="963"/>
      <c r="L94" s="963"/>
      <c r="M94" s="963"/>
      <c r="N94" s="963"/>
      <c r="O94" s="963"/>
      <c r="P94" s="963"/>
      <c r="Q94" s="963"/>
      <c r="R94" s="963"/>
      <c r="S94" s="963"/>
      <c r="T94" s="963"/>
      <c r="U94" s="963"/>
      <c r="V94" s="963"/>
      <c r="W94" s="963"/>
      <c r="X94" s="963"/>
      <c r="Y94" s="963"/>
      <c r="Z94" s="963"/>
      <c r="AA94" s="963"/>
      <c r="AB94" s="963"/>
      <c r="AC94" s="963"/>
      <c r="AD94" s="963"/>
      <c r="AE94" s="964"/>
      <c r="AF94" s="965" t="str">
        <f>IF($A$3&lt;&gt;"ชั้น"&amp;'01.ข้อมูลเบื้องต้น'!$H$2,"",IF(VLOOKUP($AM$2,'02.คีย์เทอม1'!$A$10:$GS$59,200,FALSE)="","",VLOOKUP($AM$2,'02.คีย์เทอม1'!$A$10:$GS$59,200,FALSE)))</f>
        <v/>
      </c>
      <c r="AG94" s="966"/>
      <c r="AH94" s="966"/>
      <c r="AI94" s="966"/>
      <c r="AJ94" s="966"/>
      <c r="AK94" s="966"/>
      <c r="AL94" s="966"/>
      <c r="AM94" s="966"/>
      <c r="AN94" s="966"/>
      <c r="AO94" s="966"/>
      <c r="AP94" s="967"/>
      <c r="AQ94" s="965" t="str">
        <f>IF($A$3&lt;&gt;"ชั้น"&amp;'01.ข้อมูลเบื้องต้น'!$H$2,"",IF(VLOOKUP($AM$2,'03.คีย์เทอม2'!$A$10:$GS$59,200,FALSE)="","",VLOOKUP($AM$2,'03.คีย์เทอม2'!$A$10:$GS$59,200,FALSE)))</f>
        <v/>
      </c>
      <c r="AR94" s="966"/>
      <c r="AS94" s="966"/>
      <c r="AT94" s="966"/>
      <c r="AU94" s="966"/>
      <c r="AV94" s="966"/>
      <c r="AW94" s="966"/>
      <c r="AX94" s="966"/>
      <c r="AY94" s="966"/>
      <c r="AZ94" s="966"/>
      <c r="BA94" s="967"/>
      <c r="BB94" s="968" t="str">
        <f t="shared" si="11"/>
        <v/>
      </c>
      <c r="BC94" s="969"/>
      <c r="BD94" s="969"/>
      <c r="BE94" s="969"/>
      <c r="BF94" s="969"/>
      <c r="BG94" s="969"/>
      <c r="BH94" s="969"/>
      <c r="BI94" s="969"/>
      <c r="BJ94" s="969"/>
      <c r="BK94" s="969"/>
      <c r="BL94" s="969"/>
      <c r="BM94" s="970"/>
      <c r="BN94" s="648"/>
      <c r="BO94" s="1039" t="e">
        <f>IF('01.ข้อมูลเบื้องต้น'!#REF!="","",'01.ข้อมูลเบื้องต้น'!#REF!)</f>
        <v>#REF!</v>
      </c>
      <c r="BP94" s="1009"/>
      <c r="BQ94" s="1009"/>
      <c r="BR94" s="1009"/>
      <c r="BS94" s="1009"/>
      <c r="BT94" s="1009"/>
      <c r="BU94" s="1010"/>
      <c r="BV94" s="1040" t="str">
        <f>IF('01.ข้อมูลเบื้องต้น'!B205="","",'01.ข้อมูลเบื้องต้น'!B205)</f>
        <v/>
      </c>
      <c r="BW94" s="1017"/>
      <c r="BX94" s="1017"/>
      <c r="BY94" s="1017"/>
      <c r="BZ94" s="1017"/>
      <c r="CA94" s="1017"/>
      <c r="CB94" s="1017"/>
      <c r="CC94" s="1017"/>
      <c r="CD94" s="1017"/>
      <c r="CE94" s="1017"/>
      <c r="CF94" s="1017"/>
      <c r="CG94" s="1017"/>
      <c r="CH94" s="1017"/>
      <c r="CI94" s="1017"/>
      <c r="CJ94" s="1017"/>
      <c r="CK94" s="1017"/>
      <c r="CL94" s="1017"/>
      <c r="CM94" s="1017"/>
      <c r="CN94" s="1018"/>
      <c r="CO94" s="1041" t="str">
        <f>IF('01.ข้อมูลเบื้องต้น'!D205="","",'01.ข้อมูลเบื้องต้น'!D205)</f>
        <v/>
      </c>
      <c r="CP94" s="1042"/>
      <c r="CQ94" s="1042"/>
      <c r="CR94" s="1042"/>
      <c r="CS94" s="1042"/>
      <c r="CT94" s="1042"/>
      <c r="CU94" s="1043"/>
      <c r="CV94" s="952" t="str">
        <f>IF(VLOOKUP($AM$2,'02.คีย์เทอม1'!$A$10:$GL$54,30,FALSE)="","",VLOOKUP($AM$2,'02.คีย์เทอม1'!$A$10:$GL$54,30,FALSE))</f>
        <v/>
      </c>
      <c r="CW94" s="953"/>
      <c r="CX94" s="953"/>
      <c r="CY94" s="954"/>
      <c r="CZ94" s="952" t="str">
        <f>IF(VLOOKUP($AM$2,'02.คีย์เทอม1'!$A$10:$GL$54,31,FALSE)="","",VLOOKUP($AM$2,'02.คีย์เทอม1'!$A$10:$GL$54,31,FALSE))</f>
        <v/>
      </c>
      <c r="DA94" s="953"/>
      <c r="DB94" s="953"/>
      <c r="DC94" s="954"/>
      <c r="DD94" s="952" t="e">
        <f>IF(VLOOKUP($AM$2,#REF!,30,FALSE)="","",VLOOKUP($AM$2,#REF!,30,FALSE))</f>
        <v>#REF!</v>
      </c>
      <c r="DE94" s="953"/>
      <c r="DF94" s="953"/>
      <c r="DG94" s="954"/>
      <c r="DH94" s="952" t="e">
        <f>IF(VLOOKUP($AM$2,#REF!,31,FALSE)="","",VLOOKUP($AM$2,#REF!,31,FALSE))</f>
        <v>#REF!</v>
      </c>
      <c r="DI94" s="953"/>
      <c r="DJ94" s="953"/>
      <c r="DK94" s="954"/>
      <c r="DL94" s="955" t="e">
        <f t="shared" si="12"/>
        <v>#REF!</v>
      </c>
      <c r="DM94" s="956"/>
      <c r="DN94" s="956"/>
      <c r="DO94" s="956"/>
      <c r="DP94" s="957"/>
      <c r="DQ94" s="958" t="e">
        <f t="shared" si="13"/>
        <v>#REF!</v>
      </c>
      <c r="DR94" s="959"/>
      <c r="DS94" s="959"/>
      <c r="DT94" s="959"/>
      <c r="DU94" s="959"/>
      <c r="DV94" s="960"/>
      <c r="DW94" s="955" t="e">
        <f t="shared" si="14"/>
        <v>#REF!</v>
      </c>
      <c r="DX94" s="956"/>
      <c r="DY94" s="956"/>
      <c r="DZ94" s="956"/>
      <c r="EA94" s="956"/>
      <c r="EB94" s="957"/>
      <c r="EC94" s="955" t="e">
        <f t="shared" si="15"/>
        <v>#REF!</v>
      </c>
      <c r="ED94" s="956"/>
      <c r="EE94" s="956"/>
      <c r="EF94" s="956"/>
      <c r="EG94" s="956"/>
      <c r="EH94" s="961"/>
      <c r="EI94" s="1081" t="str">
        <f>IF('01.ข้อมูลเบื้องต้น'!B23="","",'01.ข้อมูลเบื้องต้น'!B23)</f>
        <v/>
      </c>
      <c r="EJ94" s="963"/>
      <c r="EK94" s="963"/>
      <c r="EL94" s="963"/>
      <c r="EM94" s="963"/>
      <c r="EN94" s="963"/>
      <c r="EO94" s="963"/>
      <c r="EP94" s="963"/>
      <c r="EQ94" s="963"/>
      <c r="ER94" s="963"/>
      <c r="ES94" s="963"/>
      <c r="ET94" s="963"/>
      <c r="EU94" s="963"/>
      <c r="EV94" s="963"/>
      <c r="EW94" s="963"/>
      <c r="EX94" s="963"/>
      <c r="EY94" s="963"/>
      <c r="EZ94" s="963"/>
      <c r="FA94" s="963"/>
      <c r="FB94" s="963"/>
      <c r="FC94" s="963"/>
      <c r="FD94" s="963"/>
      <c r="FE94" s="963"/>
      <c r="FF94" s="963"/>
      <c r="FG94" s="963"/>
      <c r="FH94" s="963"/>
      <c r="FI94" s="963"/>
      <c r="FJ94" s="963"/>
      <c r="FK94" s="963"/>
      <c r="FL94" s="963"/>
      <c r="FM94" s="964"/>
      <c r="FN94" s="965" t="str">
        <f>IF($A$3&lt;&gt;"ชั้น"&amp;'01.ข้อมูลเบื้องต้น'!$H$2,"",IF(VLOOKUP($AM$2,'02.คีย์เทอม1'!$A$10:$GS$59,200,FALSE)="","",VLOOKUP($AM$2,'02.คีย์เทอม1'!$A$10:$GS$59,200,FALSE)))</f>
        <v/>
      </c>
      <c r="FO94" s="966"/>
      <c r="FP94" s="966"/>
      <c r="FQ94" s="966"/>
      <c r="FR94" s="966"/>
      <c r="FS94" s="966"/>
      <c r="FT94" s="966"/>
      <c r="FU94" s="966"/>
      <c r="FV94" s="966"/>
      <c r="FW94" s="966"/>
      <c r="FX94" s="967"/>
      <c r="FY94" s="965" t="str">
        <f>IF($A$3&lt;&gt;"ชั้น"&amp;'01.ข้อมูลเบื้องต้น'!$H$2,"",IF(VLOOKUP($AM$2,'03.คีย์เทอม2'!$A$10:$GS$59,200,FALSE)="","",VLOOKUP($AM$2,'03.คีย์เทอม2'!$A$10:$GS$59,200,FALSE)))</f>
        <v/>
      </c>
      <c r="FZ94" s="966"/>
      <c r="GA94" s="966"/>
      <c r="GB94" s="966"/>
      <c r="GC94" s="966"/>
      <c r="GD94" s="966"/>
      <c r="GE94" s="966"/>
      <c r="GF94" s="966"/>
      <c r="GG94" s="966"/>
      <c r="GH94" s="966"/>
      <c r="GI94" s="967"/>
      <c r="GJ94" s="968" t="str">
        <f t="shared" si="16"/>
        <v/>
      </c>
      <c r="GK94" s="969"/>
      <c r="GL94" s="969"/>
      <c r="GM94" s="969"/>
      <c r="GN94" s="969"/>
      <c r="GO94" s="969"/>
      <c r="GP94" s="969"/>
      <c r="GQ94" s="969"/>
      <c r="GR94" s="969"/>
      <c r="GS94" s="969"/>
      <c r="GT94" s="969"/>
      <c r="GU94" s="970"/>
      <c r="GW94" s="962" t="str">
        <f>IF('01.ข้อมูลเบื้องต้น'!B23="","",'01.ข้อมูลเบื้องต้น'!B23)</f>
        <v/>
      </c>
      <c r="GX94" s="963"/>
      <c r="GY94" s="963"/>
      <c r="GZ94" s="963"/>
      <c r="HA94" s="963"/>
      <c r="HB94" s="963"/>
      <c r="HC94" s="963"/>
      <c r="HD94" s="963"/>
      <c r="HE94" s="963"/>
      <c r="HF94" s="963"/>
      <c r="HG94" s="963"/>
      <c r="HH94" s="963"/>
      <c r="HI94" s="963"/>
      <c r="HJ94" s="963"/>
      <c r="HK94" s="963"/>
      <c r="HL94" s="963"/>
      <c r="HM94" s="963"/>
      <c r="HN94" s="963"/>
      <c r="HO94" s="963"/>
      <c r="HP94" s="963"/>
      <c r="HQ94" s="963"/>
      <c r="HR94" s="963"/>
      <c r="HS94" s="963"/>
      <c r="HT94" s="963"/>
      <c r="HU94" s="963"/>
      <c r="HV94" s="963"/>
      <c r="HW94" s="963"/>
      <c r="HX94" s="963"/>
      <c r="HY94" s="963"/>
      <c r="HZ94" s="963"/>
      <c r="IA94" s="964"/>
      <c r="IB94" s="965" t="str">
        <f>IF($A$3&lt;&gt;"ชั้น"&amp;'01.ข้อมูลเบื้องต้น'!$H$2,"",IF(VLOOKUP($AM$2,'02.คีย์เทอม1'!$A$10:$GS$59,200,FALSE)="","",VLOOKUP($AM$2,'02.คีย์เทอม1'!$A$10:$GS$59,200,FALSE)))</f>
        <v/>
      </c>
      <c r="IC94" s="966"/>
      <c r="ID94" s="966"/>
      <c r="IE94" s="966"/>
      <c r="IF94" s="966"/>
      <c r="IG94" s="966"/>
      <c r="IH94" s="966"/>
      <c r="II94" s="966"/>
      <c r="IJ94" s="966"/>
      <c r="IK94" s="966"/>
      <c r="IL94" s="967"/>
      <c r="IM94" s="965" t="str">
        <f>IF($A$3&lt;&gt;"ชั้น"&amp;'01.ข้อมูลเบื้องต้น'!$H$2,"",IF(VLOOKUP($AM$2,'03.คีย์เทอม2'!$A$10:$GS$59,200,FALSE)="","",VLOOKUP($AM$2,'03.คีย์เทอม2'!$A$10:$GS$59,200,FALSE)))</f>
        <v/>
      </c>
      <c r="IN94" s="966"/>
      <c r="IO94" s="966"/>
      <c r="IP94" s="966"/>
      <c r="IQ94" s="966"/>
      <c r="IR94" s="966"/>
      <c r="IS94" s="966"/>
      <c r="IT94" s="966"/>
      <c r="IU94" s="966"/>
      <c r="IV94" s="966"/>
      <c r="IW94" s="967"/>
      <c r="IX94" s="968" t="str">
        <f t="shared" si="17"/>
        <v/>
      </c>
      <c r="IY94" s="969"/>
      <c r="IZ94" s="969"/>
      <c r="JA94" s="969"/>
      <c r="JB94" s="969"/>
      <c r="JC94" s="969"/>
      <c r="JD94" s="969"/>
      <c r="JE94" s="969"/>
      <c r="JF94" s="969"/>
      <c r="JG94" s="969"/>
      <c r="JH94" s="969"/>
      <c r="JI94" s="970"/>
    </row>
    <row r="95" spans="1:269" ht="25.05" customHeight="1">
      <c r="A95" s="962" t="str">
        <f>IF('01.ข้อมูลเบื้องต้น'!B24="","",'01.ข้อมูลเบื้องต้น'!B24)</f>
        <v/>
      </c>
      <c r="B95" s="963"/>
      <c r="C95" s="963"/>
      <c r="D95" s="963"/>
      <c r="E95" s="963"/>
      <c r="F95" s="963"/>
      <c r="G95" s="963"/>
      <c r="H95" s="963"/>
      <c r="I95" s="963"/>
      <c r="J95" s="963"/>
      <c r="K95" s="963"/>
      <c r="L95" s="963"/>
      <c r="M95" s="963"/>
      <c r="N95" s="963"/>
      <c r="O95" s="963"/>
      <c r="P95" s="963"/>
      <c r="Q95" s="963"/>
      <c r="R95" s="963"/>
      <c r="S95" s="963"/>
      <c r="T95" s="963"/>
      <c r="U95" s="963"/>
      <c r="V95" s="963"/>
      <c r="W95" s="963"/>
      <c r="X95" s="963"/>
      <c r="Y95" s="963"/>
      <c r="Z95" s="963"/>
      <c r="AA95" s="963"/>
      <c r="AB95" s="963"/>
      <c r="AC95" s="963"/>
      <c r="AD95" s="963"/>
      <c r="AE95" s="964"/>
      <c r="AF95" s="965" t="str">
        <f>IF($A$3&lt;&gt;"ชั้น"&amp;'01.ข้อมูลเบื้องต้น'!$H$2,"",IF(VLOOKUP($AM$2,'02.คีย์เทอม1'!$A$10:$GS$59,85,FALSE)="","",VLOOKUP($AM$2,'02.คีย์เทอม1'!$A$10:$GS$59,85,FALSE)))</f>
        <v/>
      </c>
      <c r="AG95" s="966"/>
      <c r="AH95" s="966"/>
      <c r="AI95" s="966"/>
      <c r="AJ95" s="966"/>
      <c r="AK95" s="966"/>
      <c r="AL95" s="966"/>
      <c r="AM95" s="966"/>
      <c r="AN95" s="966"/>
      <c r="AO95" s="966"/>
      <c r="AP95" s="967"/>
      <c r="AQ95" s="965" t="str">
        <f>IF($A$3&lt;&gt;"ชั้น"&amp;'01.ข้อมูลเบื้องต้น'!$H$2,"",IF(VLOOKUP($AM$2,'03.คีย์เทอม2'!$A$10:$GS$59,85,FALSE)="","",VLOOKUP($AM$2,'03.คีย์เทอม2'!$A$10:$GS$59,85,FALSE)))</f>
        <v/>
      </c>
      <c r="AR95" s="966"/>
      <c r="AS95" s="966"/>
      <c r="AT95" s="966"/>
      <c r="AU95" s="966"/>
      <c r="AV95" s="966"/>
      <c r="AW95" s="966"/>
      <c r="AX95" s="966"/>
      <c r="AY95" s="966"/>
      <c r="AZ95" s="966"/>
      <c r="BA95" s="967"/>
      <c r="BB95" s="968" t="str">
        <f t="shared" si="11"/>
        <v/>
      </c>
      <c r="BC95" s="969"/>
      <c r="BD95" s="969"/>
      <c r="BE95" s="969"/>
      <c r="BF95" s="969"/>
      <c r="BG95" s="969"/>
      <c r="BH95" s="969"/>
      <c r="BI95" s="969"/>
      <c r="BJ95" s="969"/>
      <c r="BK95" s="969"/>
      <c r="BL95" s="969"/>
      <c r="BM95" s="970"/>
      <c r="BN95" s="648"/>
      <c r="BO95" s="1039" t="e">
        <f>IF('01.ข้อมูลเบื้องต้น'!#REF!="","",'01.ข้อมูลเบื้องต้น'!#REF!)</f>
        <v>#REF!</v>
      </c>
      <c r="BP95" s="1009"/>
      <c r="BQ95" s="1009"/>
      <c r="BR95" s="1009"/>
      <c r="BS95" s="1009"/>
      <c r="BT95" s="1009"/>
      <c r="BU95" s="1010"/>
      <c r="BV95" s="1040" t="str">
        <f>IF('01.ข้อมูลเบื้องต้น'!B206="","",'01.ข้อมูลเบื้องต้น'!B206)</f>
        <v/>
      </c>
      <c r="BW95" s="1017"/>
      <c r="BX95" s="1017"/>
      <c r="BY95" s="1017"/>
      <c r="BZ95" s="1017"/>
      <c r="CA95" s="1017"/>
      <c r="CB95" s="1017"/>
      <c r="CC95" s="1017"/>
      <c r="CD95" s="1017"/>
      <c r="CE95" s="1017"/>
      <c r="CF95" s="1017"/>
      <c r="CG95" s="1017"/>
      <c r="CH95" s="1017"/>
      <c r="CI95" s="1017"/>
      <c r="CJ95" s="1017"/>
      <c r="CK95" s="1017"/>
      <c r="CL95" s="1017"/>
      <c r="CM95" s="1017"/>
      <c r="CN95" s="1018"/>
      <c r="CO95" s="1041" t="str">
        <f>IF('01.ข้อมูลเบื้องต้น'!D206="","",'01.ข้อมูลเบื้องต้น'!D206)</f>
        <v/>
      </c>
      <c r="CP95" s="1042"/>
      <c r="CQ95" s="1042"/>
      <c r="CR95" s="1042"/>
      <c r="CS95" s="1042"/>
      <c r="CT95" s="1042"/>
      <c r="CU95" s="1043"/>
      <c r="CV95" s="952" t="str">
        <f>IF(VLOOKUP($AM$2,'02.คีย์เทอม1'!$A$10:$GL$54,35,FALSE)="","",VLOOKUP($AM$2,'02.คีย์เทอม1'!$A$10:$GL$54,35,FALSE))</f>
        <v/>
      </c>
      <c r="CW95" s="953"/>
      <c r="CX95" s="953"/>
      <c r="CY95" s="954"/>
      <c r="CZ95" s="952" t="str">
        <f>IF(VLOOKUP($AM$2,'02.คีย์เทอม1'!$A$10:$GL$54,36,FALSE)="","",VLOOKUP($AM$2,'02.คีย์เทอม1'!$A$10:$GL$54,36,FALSE))</f>
        <v/>
      </c>
      <c r="DA95" s="953"/>
      <c r="DB95" s="953"/>
      <c r="DC95" s="954"/>
      <c r="DD95" s="952" t="e">
        <f>IF(VLOOKUP($AM$2,#REF!,35,FALSE)="","",VLOOKUP($AM$2,#REF!,35,FALSE))</f>
        <v>#REF!</v>
      </c>
      <c r="DE95" s="953"/>
      <c r="DF95" s="953"/>
      <c r="DG95" s="954"/>
      <c r="DH95" s="952" t="e">
        <f>IF(VLOOKUP($AM$2,#REF!,36,FALSE)="","",VLOOKUP($AM$2,#REF!,36,FALSE))</f>
        <v>#REF!</v>
      </c>
      <c r="DI95" s="953"/>
      <c r="DJ95" s="953"/>
      <c r="DK95" s="954"/>
      <c r="DL95" s="955" t="e">
        <f t="shared" si="12"/>
        <v>#REF!</v>
      </c>
      <c r="DM95" s="956"/>
      <c r="DN95" s="956"/>
      <c r="DO95" s="956"/>
      <c r="DP95" s="957"/>
      <c r="DQ95" s="958" t="e">
        <f t="shared" si="13"/>
        <v>#REF!</v>
      </c>
      <c r="DR95" s="959"/>
      <c r="DS95" s="959"/>
      <c r="DT95" s="959"/>
      <c r="DU95" s="959"/>
      <c r="DV95" s="960"/>
      <c r="DW95" s="955" t="e">
        <f t="shared" si="14"/>
        <v>#REF!</v>
      </c>
      <c r="DX95" s="956"/>
      <c r="DY95" s="956"/>
      <c r="DZ95" s="956"/>
      <c r="EA95" s="956"/>
      <c r="EB95" s="957"/>
      <c r="EC95" s="955" t="e">
        <f t="shared" si="15"/>
        <v>#REF!</v>
      </c>
      <c r="ED95" s="956"/>
      <c r="EE95" s="956"/>
      <c r="EF95" s="956"/>
      <c r="EG95" s="956"/>
      <c r="EH95" s="961"/>
      <c r="EI95" s="1081" t="str">
        <f>IF('01.ข้อมูลเบื้องต้น'!B24="","",'01.ข้อมูลเบื้องต้น'!B24)</f>
        <v/>
      </c>
      <c r="EJ95" s="963"/>
      <c r="EK95" s="963"/>
      <c r="EL95" s="963"/>
      <c r="EM95" s="963"/>
      <c r="EN95" s="963"/>
      <c r="EO95" s="963"/>
      <c r="EP95" s="963"/>
      <c r="EQ95" s="963"/>
      <c r="ER95" s="963"/>
      <c r="ES95" s="963"/>
      <c r="ET95" s="963"/>
      <c r="EU95" s="963"/>
      <c r="EV95" s="963"/>
      <c r="EW95" s="963"/>
      <c r="EX95" s="963"/>
      <c r="EY95" s="963"/>
      <c r="EZ95" s="963"/>
      <c r="FA95" s="963"/>
      <c r="FB95" s="963"/>
      <c r="FC95" s="963"/>
      <c r="FD95" s="963"/>
      <c r="FE95" s="963"/>
      <c r="FF95" s="963"/>
      <c r="FG95" s="963"/>
      <c r="FH95" s="963"/>
      <c r="FI95" s="963"/>
      <c r="FJ95" s="963"/>
      <c r="FK95" s="963"/>
      <c r="FL95" s="963"/>
      <c r="FM95" s="964"/>
      <c r="FN95" s="965" t="str">
        <f>IF($A$3&lt;&gt;"ชั้น"&amp;'01.ข้อมูลเบื้องต้น'!$H$2,"",IF(VLOOKUP($AM$2,'02.คีย์เทอม1'!$A$10:$GS$59,85,FALSE)="","",VLOOKUP($AM$2,'02.คีย์เทอม1'!$A$10:$GS$59,85,FALSE)))</f>
        <v/>
      </c>
      <c r="FO95" s="966"/>
      <c r="FP95" s="966"/>
      <c r="FQ95" s="966"/>
      <c r="FR95" s="966"/>
      <c r="FS95" s="966"/>
      <c r="FT95" s="966"/>
      <c r="FU95" s="966"/>
      <c r="FV95" s="966"/>
      <c r="FW95" s="966"/>
      <c r="FX95" s="967"/>
      <c r="FY95" s="965" t="str">
        <f>IF($A$3&lt;&gt;"ชั้น"&amp;'01.ข้อมูลเบื้องต้น'!$H$2,"",IF(VLOOKUP($AM$2,'03.คีย์เทอม2'!$A$10:$GS$59,85,FALSE)="","",VLOOKUP($AM$2,'03.คีย์เทอม2'!$A$10:$GS$59,85,FALSE)))</f>
        <v/>
      </c>
      <c r="FZ95" s="966"/>
      <c r="GA95" s="966"/>
      <c r="GB95" s="966"/>
      <c r="GC95" s="966"/>
      <c r="GD95" s="966"/>
      <c r="GE95" s="966"/>
      <c r="GF95" s="966"/>
      <c r="GG95" s="966"/>
      <c r="GH95" s="966"/>
      <c r="GI95" s="967"/>
      <c r="GJ95" s="968" t="str">
        <f t="shared" si="16"/>
        <v/>
      </c>
      <c r="GK95" s="969"/>
      <c r="GL95" s="969"/>
      <c r="GM95" s="969"/>
      <c r="GN95" s="969"/>
      <c r="GO95" s="969"/>
      <c r="GP95" s="969"/>
      <c r="GQ95" s="969"/>
      <c r="GR95" s="969"/>
      <c r="GS95" s="969"/>
      <c r="GT95" s="969"/>
      <c r="GU95" s="970"/>
      <c r="GW95" s="962" t="str">
        <f>IF('01.ข้อมูลเบื้องต้น'!B24="","",'01.ข้อมูลเบื้องต้น'!B24)</f>
        <v/>
      </c>
      <c r="GX95" s="963"/>
      <c r="GY95" s="963"/>
      <c r="GZ95" s="963"/>
      <c r="HA95" s="963"/>
      <c r="HB95" s="963"/>
      <c r="HC95" s="963"/>
      <c r="HD95" s="963"/>
      <c r="HE95" s="963"/>
      <c r="HF95" s="963"/>
      <c r="HG95" s="963"/>
      <c r="HH95" s="963"/>
      <c r="HI95" s="963"/>
      <c r="HJ95" s="963"/>
      <c r="HK95" s="963"/>
      <c r="HL95" s="963"/>
      <c r="HM95" s="963"/>
      <c r="HN95" s="963"/>
      <c r="HO95" s="963"/>
      <c r="HP95" s="963"/>
      <c r="HQ95" s="963"/>
      <c r="HR95" s="963"/>
      <c r="HS95" s="963"/>
      <c r="HT95" s="963"/>
      <c r="HU95" s="963"/>
      <c r="HV95" s="963"/>
      <c r="HW95" s="963"/>
      <c r="HX95" s="963"/>
      <c r="HY95" s="963"/>
      <c r="HZ95" s="963"/>
      <c r="IA95" s="964"/>
      <c r="IB95" s="965" t="str">
        <f>IF($A$3&lt;&gt;"ชั้น"&amp;'01.ข้อมูลเบื้องต้น'!$H$2,"",IF(VLOOKUP($AM$2,'02.คีย์เทอม1'!$A$10:$GS$59,85,FALSE)="","",VLOOKUP($AM$2,'02.คีย์เทอม1'!$A$10:$GS$59,85,FALSE)))</f>
        <v/>
      </c>
      <c r="IC95" s="966"/>
      <c r="ID95" s="966"/>
      <c r="IE95" s="966"/>
      <c r="IF95" s="966"/>
      <c r="IG95" s="966"/>
      <c r="IH95" s="966"/>
      <c r="II95" s="966"/>
      <c r="IJ95" s="966"/>
      <c r="IK95" s="966"/>
      <c r="IL95" s="967"/>
      <c r="IM95" s="965" t="str">
        <f>IF($A$3&lt;&gt;"ชั้น"&amp;'01.ข้อมูลเบื้องต้น'!$H$2,"",IF(VLOOKUP($AM$2,'03.คีย์เทอม2'!$A$10:$GS$59,85,FALSE)="","",VLOOKUP($AM$2,'03.คีย์เทอม2'!$A$10:$GS$59,85,FALSE)))</f>
        <v/>
      </c>
      <c r="IN95" s="966"/>
      <c r="IO95" s="966"/>
      <c r="IP95" s="966"/>
      <c r="IQ95" s="966"/>
      <c r="IR95" s="966"/>
      <c r="IS95" s="966"/>
      <c r="IT95" s="966"/>
      <c r="IU95" s="966"/>
      <c r="IV95" s="966"/>
      <c r="IW95" s="967"/>
      <c r="IX95" s="968" t="str">
        <f t="shared" si="17"/>
        <v/>
      </c>
      <c r="IY95" s="969"/>
      <c r="IZ95" s="969"/>
      <c r="JA95" s="969"/>
      <c r="JB95" s="969"/>
      <c r="JC95" s="969"/>
      <c r="JD95" s="969"/>
      <c r="JE95" s="969"/>
      <c r="JF95" s="969"/>
      <c r="JG95" s="969"/>
      <c r="JH95" s="969"/>
      <c r="JI95" s="970"/>
    </row>
    <row r="96" spans="1:269" ht="25.05" customHeight="1">
      <c r="A96" s="962" t="str">
        <f>IF('01.ข้อมูลเบื้องต้น'!B25="","",'01.ข้อมูลเบื้องต้น'!B25)</f>
        <v/>
      </c>
      <c r="B96" s="963"/>
      <c r="C96" s="963"/>
      <c r="D96" s="963"/>
      <c r="E96" s="963"/>
      <c r="F96" s="963"/>
      <c r="G96" s="963"/>
      <c r="H96" s="963"/>
      <c r="I96" s="963"/>
      <c r="J96" s="963"/>
      <c r="K96" s="963"/>
      <c r="L96" s="963"/>
      <c r="M96" s="963"/>
      <c r="N96" s="963"/>
      <c r="O96" s="963"/>
      <c r="P96" s="963"/>
      <c r="Q96" s="963"/>
      <c r="R96" s="963"/>
      <c r="S96" s="963"/>
      <c r="T96" s="963"/>
      <c r="U96" s="963"/>
      <c r="V96" s="963"/>
      <c r="W96" s="963"/>
      <c r="X96" s="963"/>
      <c r="Y96" s="963"/>
      <c r="Z96" s="963"/>
      <c r="AA96" s="963"/>
      <c r="AB96" s="963"/>
      <c r="AC96" s="963"/>
      <c r="AD96" s="963"/>
      <c r="AE96" s="964"/>
      <c r="AF96" s="965" t="str">
        <f>IF($A$3&lt;&gt;"ชั้น"&amp;'01.ข้อมูลเบื้องต้น'!$H$2,"",IF(VLOOKUP($AM$2,'02.คีย์เทอม1'!$A$10:$GS$59,90,FALSE)="","",VLOOKUP($AM$2,'02.คีย์เทอม1'!$A$10:$GS$59,90,FALSE)))</f>
        <v/>
      </c>
      <c r="AG96" s="966"/>
      <c r="AH96" s="966"/>
      <c r="AI96" s="966"/>
      <c r="AJ96" s="966"/>
      <c r="AK96" s="966"/>
      <c r="AL96" s="966"/>
      <c r="AM96" s="966"/>
      <c r="AN96" s="966"/>
      <c r="AO96" s="966"/>
      <c r="AP96" s="967"/>
      <c r="AQ96" s="965" t="str">
        <f>IF($A$3&lt;&gt;"ชั้น"&amp;'01.ข้อมูลเบื้องต้น'!$H$2,"",IF(VLOOKUP($AM$2,'03.คีย์เทอม2'!$A$10:$GS$59,90,FALSE)="","",VLOOKUP($AM$2,'03.คีย์เทอม2'!$A$10:$GS$59,90,FALSE)))</f>
        <v/>
      </c>
      <c r="AR96" s="966"/>
      <c r="AS96" s="966"/>
      <c r="AT96" s="966"/>
      <c r="AU96" s="966"/>
      <c r="AV96" s="966"/>
      <c r="AW96" s="966"/>
      <c r="AX96" s="966"/>
      <c r="AY96" s="966"/>
      <c r="AZ96" s="966"/>
      <c r="BA96" s="967"/>
      <c r="BB96" s="968" t="str">
        <f t="shared" si="11"/>
        <v/>
      </c>
      <c r="BC96" s="969"/>
      <c r="BD96" s="969"/>
      <c r="BE96" s="969"/>
      <c r="BF96" s="969"/>
      <c r="BG96" s="969"/>
      <c r="BH96" s="969"/>
      <c r="BI96" s="969"/>
      <c r="BJ96" s="969"/>
      <c r="BK96" s="969"/>
      <c r="BL96" s="969"/>
      <c r="BM96" s="970"/>
      <c r="BN96" s="648"/>
      <c r="BO96" s="1039" t="e">
        <f>IF('01.ข้อมูลเบื้องต้น'!#REF!="","",'01.ข้อมูลเบื้องต้น'!#REF!)</f>
        <v>#REF!</v>
      </c>
      <c r="BP96" s="1009"/>
      <c r="BQ96" s="1009"/>
      <c r="BR96" s="1009"/>
      <c r="BS96" s="1009"/>
      <c r="BT96" s="1009"/>
      <c r="BU96" s="1010"/>
      <c r="BV96" s="1040" t="str">
        <f>IF('01.ข้อมูลเบื้องต้น'!B207="","",'01.ข้อมูลเบื้องต้น'!B207)</f>
        <v/>
      </c>
      <c r="BW96" s="1017"/>
      <c r="BX96" s="1017"/>
      <c r="BY96" s="1017"/>
      <c r="BZ96" s="1017"/>
      <c r="CA96" s="1017"/>
      <c r="CB96" s="1017"/>
      <c r="CC96" s="1017"/>
      <c r="CD96" s="1017"/>
      <c r="CE96" s="1017"/>
      <c r="CF96" s="1017"/>
      <c r="CG96" s="1017"/>
      <c r="CH96" s="1017"/>
      <c r="CI96" s="1017"/>
      <c r="CJ96" s="1017"/>
      <c r="CK96" s="1017"/>
      <c r="CL96" s="1017"/>
      <c r="CM96" s="1017"/>
      <c r="CN96" s="1018"/>
      <c r="CO96" s="1041" t="str">
        <f>IF('01.ข้อมูลเบื้องต้น'!D207="","",'01.ข้อมูลเบื้องต้น'!D207)</f>
        <v/>
      </c>
      <c r="CP96" s="1042"/>
      <c r="CQ96" s="1042"/>
      <c r="CR96" s="1042"/>
      <c r="CS96" s="1042"/>
      <c r="CT96" s="1042"/>
      <c r="CU96" s="1043"/>
      <c r="CV96" s="952" t="str">
        <f>IF(VLOOKUP($AM$2,'02.คีย์เทอม1'!$A$10:$GL$54,40,FALSE)="","",VLOOKUP($AM$2,'02.คีย์เทอม1'!$A$10:$GL$54,40,FALSE))</f>
        <v/>
      </c>
      <c r="CW96" s="953"/>
      <c r="CX96" s="953"/>
      <c r="CY96" s="954"/>
      <c r="CZ96" s="952" t="str">
        <f>IF(VLOOKUP($AM$2,'02.คีย์เทอม1'!$A$10:$GL$54,41,FALSE)="","",VLOOKUP($AM$2,'02.คีย์เทอม1'!$A$10:$GL$54,41,FALSE))</f>
        <v/>
      </c>
      <c r="DA96" s="953"/>
      <c r="DB96" s="953"/>
      <c r="DC96" s="954"/>
      <c r="DD96" s="952" t="e">
        <f>IF(VLOOKUP($AM$2,#REF!,40,FALSE)="","",VLOOKUP($AM$2,#REF!,40,FALSE))</f>
        <v>#REF!</v>
      </c>
      <c r="DE96" s="953"/>
      <c r="DF96" s="953"/>
      <c r="DG96" s="954"/>
      <c r="DH96" s="952" t="e">
        <f>IF(VLOOKUP($AM$2,#REF!,41,FALSE)="","",VLOOKUP($AM$2,#REF!,41,FALSE))</f>
        <v>#REF!</v>
      </c>
      <c r="DI96" s="953"/>
      <c r="DJ96" s="953"/>
      <c r="DK96" s="954"/>
      <c r="DL96" s="955" t="e">
        <f t="shared" si="12"/>
        <v>#REF!</v>
      </c>
      <c r="DM96" s="956"/>
      <c r="DN96" s="956"/>
      <c r="DO96" s="956"/>
      <c r="DP96" s="957"/>
      <c r="DQ96" s="958" t="e">
        <f t="shared" si="13"/>
        <v>#REF!</v>
      </c>
      <c r="DR96" s="959"/>
      <c r="DS96" s="959"/>
      <c r="DT96" s="959"/>
      <c r="DU96" s="959"/>
      <c r="DV96" s="960"/>
      <c r="DW96" s="955" t="e">
        <f t="shared" si="14"/>
        <v>#REF!</v>
      </c>
      <c r="DX96" s="956"/>
      <c r="DY96" s="956"/>
      <c r="DZ96" s="956"/>
      <c r="EA96" s="956"/>
      <c r="EB96" s="957"/>
      <c r="EC96" s="955" t="e">
        <f t="shared" si="15"/>
        <v>#REF!</v>
      </c>
      <c r="ED96" s="956"/>
      <c r="EE96" s="956"/>
      <c r="EF96" s="956"/>
      <c r="EG96" s="956"/>
      <c r="EH96" s="961"/>
      <c r="EI96" s="1081" t="str">
        <f>IF('01.ข้อมูลเบื้องต้น'!B25="","",'01.ข้อมูลเบื้องต้น'!B25)</f>
        <v/>
      </c>
      <c r="EJ96" s="963"/>
      <c r="EK96" s="963"/>
      <c r="EL96" s="963"/>
      <c r="EM96" s="963"/>
      <c r="EN96" s="963"/>
      <c r="EO96" s="963"/>
      <c r="EP96" s="963"/>
      <c r="EQ96" s="963"/>
      <c r="ER96" s="963"/>
      <c r="ES96" s="963"/>
      <c r="ET96" s="963"/>
      <c r="EU96" s="963"/>
      <c r="EV96" s="963"/>
      <c r="EW96" s="963"/>
      <c r="EX96" s="963"/>
      <c r="EY96" s="963"/>
      <c r="EZ96" s="963"/>
      <c r="FA96" s="963"/>
      <c r="FB96" s="963"/>
      <c r="FC96" s="963"/>
      <c r="FD96" s="963"/>
      <c r="FE96" s="963"/>
      <c r="FF96" s="963"/>
      <c r="FG96" s="963"/>
      <c r="FH96" s="963"/>
      <c r="FI96" s="963"/>
      <c r="FJ96" s="963"/>
      <c r="FK96" s="963"/>
      <c r="FL96" s="963"/>
      <c r="FM96" s="964"/>
      <c r="FN96" s="965" t="str">
        <f>IF($A$3&lt;&gt;"ชั้น"&amp;'01.ข้อมูลเบื้องต้น'!$H$2,"",IF(VLOOKUP($AM$2,'02.คีย์เทอม1'!$A$10:$GS$59,90,FALSE)="","",VLOOKUP($AM$2,'02.คีย์เทอม1'!$A$10:$GS$59,90,FALSE)))</f>
        <v/>
      </c>
      <c r="FO96" s="966"/>
      <c r="FP96" s="966"/>
      <c r="FQ96" s="966"/>
      <c r="FR96" s="966"/>
      <c r="FS96" s="966"/>
      <c r="FT96" s="966"/>
      <c r="FU96" s="966"/>
      <c r="FV96" s="966"/>
      <c r="FW96" s="966"/>
      <c r="FX96" s="967"/>
      <c r="FY96" s="965" t="str">
        <f>IF($A$3&lt;&gt;"ชั้น"&amp;'01.ข้อมูลเบื้องต้น'!$H$2,"",IF(VLOOKUP($AM$2,'03.คีย์เทอม2'!$A$10:$GS$59,90,FALSE)="","",VLOOKUP($AM$2,'03.คีย์เทอม2'!$A$10:$GS$59,90,FALSE)))</f>
        <v/>
      </c>
      <c r="FZ96" s="966"/>
      <c r="GA96" s="966"/>
      <c r="GB96" s="966"/>
      <c r="GC96" s="966"/>
      <c r="GD96" s="966"/>
      <c r="GE96" s="966"/>
      <c r="GF96" s="966"/>
      <c r="GG96" s="966"/>
      <c r="GH96" s="966"/>
      <c r="GI96" s="967"/>
      <c r="GJ96" s="968" t="str">
        <f t="shared" si="16"/>
        <v/>
      </c>
      <c r="GK96" s="969"/>
      <c r="GL96" s="969"/>
      <c r="GM96" s="969"/>
      <c r="GN96" s="969"/>
      <c r="GO96" s="969"/>
      <c r="GP96" s="969"/>
      <c r="GQ96" s="969"/>
      <c r="GR96" s="969"/>
      <c r="GS96" s="969"/>
      <c r="GT96" s="969"/>
      <c r="GU96" s="970"/>
      <c r="GW96" s="962" t="str">
        <f>IF('01.ข้อมูลเบื้องต้น'!B25="","",'01.ข้อมูลเบื้องต้น'!B25)</f>
        <v/>
      </c>
      <c r="GX96" s="963"/>
      <c r="GY96" s="963"/>
      <c r="GZ96" s="963"/>
      <c r="HA96" s="963"/>
      <c r="HB96" s="963"/>
      <c r="HC96" s="963"/>
      <c r="HD96" s="963"/>
      <c r="HE96" s="963"/>
      <c r="HF96" s="963"/>
      <c r="HG96" s="963"/>
      <c r="HH96" s="963"/>
      <c r="HI96" s="963"/>
      <c r="HJ96" s="963"/>
      <c r="HK96" s="963"/>
      <c r="HL96" s="963"/>
      <c r="HM96" s="963"/>
      <c r="HN96" s="963"/>
      <c r="HO96" s="963"/>
      <c r="HP96" s="963"/>
      <c r="HQ96" s="963"/>
      <c r="HR96" s="963"/>
      <c r="HS96" s="963"/>
      <c r="HT96" s="963"/>
      <c r="HU96" s="963"/>
      <c r="HV96" s="963"/>
      <c r="HW96" s="963"/>
      <c r="HX96" s="963"/>
      <c r="HY96" s="963"/>
      <c r="HZ96" s="963"/>
      <c r="IA96" s="964"/>
      <c r="IB96" s="965" t="str">
        <f>IF($A$3&lt;&gt;"ชั้น"&amp;'01.ข้อมูลเบื้องต้น'!$H$2,"",IF(VLOOKUP($AM$2,'02.คีย์เทอม1'!$A$10:$GS$59,90,FALSE)="","",VLOOKUP($AM$2,'02.คีย์เทอม1'!$A$10:$GS$59,90,FALSE)))</f>
        <v/>
      </c>
      <c r="IC96" s="966"/>
      <c r="ID96" s="966"/>
      <c r="IE96" s="966"/>
      <c r="IF96" s="966"/>
      <c r="IG96" s="966"/>
      <c r="IH96" s="966"/>
      <c r="II96" s="966"/>
      <c r="IJ96" s="966"/>
      <c r="IK96" s="966"/>
      <c r="IL96" s="967"/>
      <c r="IM96" s="965" t="str">
        <f>IF($A$3&lt;&gt;"ชั้น"&amp;'01.ข้อมูลเบื้องต้น'!$H$2,"",IF(VLOOKUP($AM$2,'03.คีย์เทอม2'!$A$10:$GS$59,90,FALSE)="","",VLOOKUP($AM$2,'03.คีย์เทอม2'!$A$10:$GS$59,90,FALSE)))</f>
        <v/>
      </c>
      <c r="IN96" s="966"/>
      <c r="IO96" s="966"/>
      <c r="IP96" s="966"/>
      <c r="IQ96" s="966"/>
      <c r="IR96" s="966"/>
      <c r="IS96" s="966"/>
      <c r="IT96" s="966"/>
      <c r="IU96" s="966"/>
      <c r="IV96" s="966"/>
      <c r="IW96" s="967"/>
      <c r="IX96" s="968" t="str">
        <f t="shared" si="17"/>
        <v/>
      </c>
      <c r="IY96" s="969"/>
      <c r="IZ96" s="969"/>
      <c r="JA96" s="969"/>
      <c r="JB96" s="969"/>
      <c r="JC96" s="969"/>
      <c r="JD96" s="969"/>
      <c r="JE96" s="969"/>
      <c r="JF96" s="969"/>
      <c r="JG96" s="969"/>
      <c r="JH96" s="969"/>
      <c r="JI96" s="970"/>
    </row>
    <row r="97" spans="1:269" ht="25.05" customHeight="1">
      <c r="A97" s="962" t="str">
        <f>IF('01.ข้อมูลเบื้องต้น'!B26="","",'01.ข้อมูลเบื้องต้น'!B26)</f>
        <v/>
      </c>
      <c r="B97" s="963"/>
      <c r="C97" s="963"/>
      <c r="D97" s="963"/>
      <c r="E97" s="963"/>
      <c r="F97" s="963"/>
      <c r="G97" s="963"/>
      <c r="H97" s="963"/>
      <c r="I97" s="963"/>
      <c r="J97" s="963"/>
      <c r="K97" s="963"/>
      <c r="L97" s="963"/>
      <c r="M97" s="963"/>
      <c r="N97" s="963"/>
      <c r="O97" s="963"/>
      <c r="P97" s="963"/>
      <c r="Q97" s="963"/>
      <c r="R97" s="963"/>
      <c r="S97" s="963"/>
      <c r="T97" s="963"/>
      <c r="U97" s="963"/>
      <c r="V97" s="963"/>
      <c r="W97" s="963"/>
      <c r="X97" s="963"/>
      <c r="Y97" s="963"/>
      <c r="Z97" s="963"/>
      <c r="AA97" s="963"/>
      <c r="AB97" s="963"/>
      <c r="AC97" s="963"/>
      <c r="AD97" s="963"/>
      <c r="AE97" s="964"/>
      <c r="AF97" s="965" t="str">
        <f>IF($A$3&lt;&gt;"ชั้น"&amp;'01.ข้อมูลเบื้องต้น'!$H$2,"",IF(VLOOKUP($AM$2,'02.คีย์เทอม1'!$A$10:$GS$59,95,FALSE)="","",VLOOKUP($AM$2,'02.คีย์เทอม1'!$A$10:$GS$59,95,FALSE)))</f>
        <v/>
      </c>
      <c r="AG97" s="966"/>
      <c r="AH97" s="966"/>
      <c r="AI97" s="966"/>
      <c r="AJ97" s="966"/>
      <c r="AK97" s="966"/>
      <c r="AL97" s="966"/>
      <c r="AM97" s="966"/>
      <c r="AN97" s="966"/>
      <c r="AO97" s="966"/>
      <c r="AP97" s="967"/>
      <c r="AQ97" s="965" t="str">
        <f>IF($A$3&lt;&gt;"ชั้น"&amp;'01.ข้อมูลเบื้องต้น'!$H$2,"",IF(VLOOKUP($AM$2,'03.คีย์เทอม2'!$A$10:$GS$59,95,FALSE)="","",VLOOKUP($AM$2,'03.คีย์เทอม2'!$A$10:$GS$59,95,FALSE)))</f>
        <v/>
      </c>
      <c r="AR97" s="966"/>
      <c r="AS97" s="966"/>
      <c r="AT97" s="966"/>
      <c r="AU97" s="966"/>
      <c r="AV97" s="966"/>
      <c r="AW97" s="966"/>
      <c r="AX97" s="966"/>
      <c r="AY97" s="966"/>
      <c r="AZ97" s="966"/>
      <c r="BA97" s="967"/>
      <c r="BB97" s="968" t="str">
        <f t="shared" si="11"/>
        <v/>
      </c>
      <c r="BC97" s="969"/>
      <c r="BD97" s="969"/>
      <c r="BE97" s="969"/>
      <c r="BF97" s="969"/>
      <c r="BG97" s="969"/>
      <c r="BH97" s="969"/>
      <c r="BI97" s="969"/>
      <c r="BJ97" s="969"/>
      <c r="BK97" s="969"/>
      <c r="BL97" s="969"/>
      <c r="BM97" s="970"/>
      <c r="BN97" s="648"/>
      <c r="BO97" s="1039" t="e">
        <f>IF('01.ข้อมูลเบื้องต้น'!#REF!="","",'01.ข้อมูลเบื้องต้น'!#REF!)</f>
        <v>#REF!</v>
      </c>
      <c r="BP97" s="1009"/>
      <c r="BQ97" s="1009"/>
      <c r="BR97" s="1009"/>
      <c r="BS97" s="1009"/>
      <c r="BT97" s="1009"/>
      <c r="BU97" s="1010"/>
      <c r="BV97" s="1040" t="str">
        <f>IF('01.ข้อมูลเบื้องต้น'!B208="","",'01.ข้อมูลเบื้องต้น'!B208)</f>
        <v/>
      </c>
      <c r="BW97" s="1017"/>
      <c r="BX97" s="1017"/>
      <c r="BY97" s="1017"/>
      <c r="BZ97" s="1017"/>
      <c r="CA97" s="1017"/>
      <c r="CB97" s="1017"/>
      <c r="CC97" s="1017"/>
      <c r="CD97" s="1017"/>
      <c r="CE97" s="1017"/>
      <c r="CF97" s="1017"/>
      <c r="CG97" s="1017"/>
      <c r="CH97" s="1017"/>
      <c r="CI97" s="1017"/>
      <c r="CJ97" s="1017"/>
      <c r="CK97" s="1017"/>
      <c r="CL97" s="1017"/>
      <c r="CM97" s="1017"/>
      <c r="CN97" s="1018"/>
      <c r="CO97" s="1041" t="str">
        <f>IF('01.ข้อมูลเบื้องต้น'!D208="","",'01.ข้อมูลเบื้องต้น'!D208)</f>
        <v/>
      </c>
      <c r="CP97" s="1042"/>
      <c r="CQ97" s="1042"/>
      <c r="CR97" s="1042"/>
      <c r="CS97" s="1042"/>
      <c r="CT97" s="1042"/>
      <c r="CU97" s="1043"/>
      <c r="CV97" s="952" t="str">
        <f>IF(VLOOKUP($AM$2,'02.คีย์เทอม1'!$A$10:$GL$54,45,FALSE)="","",VLOOKUP($AM$2,'02.คีย์เทอม1'!$A$10:$GL$54,45,FALSE))</f>
        <v/>
      </c>
      <c r="CW97" s="953"/>
      <c r="CX97" s="953"/>
      <c r="CY97" s="954"/>
      <c r="CZ97" s="952" t="str">
        <f>IF(VLOOKUP($AM$2,'02.คีย์เทอม1'!$A$10:$GL$54,46,FALSE)="","",VLOOKUP($AM$2,'02.คีย์เทอม1'!$A$10:$GL$54,46,FALSE))</f>
        <v/>
      </c>
      <c r="DA97" s="953"/>
      <c r="DB97" s="953"/>
      <c r="DC97" s="954"/>
      <c r="DD97" s="952" t="e">
        <f>IF(VLOOKUP($AM$2,#REF!,45,FALSE)="","",VLOOKUP($AM$2,#REF!,45,FALSE))</f>
        <v>#REF!</v>
      </c>
      <c r="DE97" s="953"/>
      <c r="DF97" s="953"/>
      <c r="DG97" s="954"/>
      <c r="DH97" s="952" t="e">
        <f>IF(VLOOKUP($AM$2,#REF!,46,FALSE)="","",VLOOKUP($AM$2,#REF!,46,FALSE))</f>
        <v>#REF!</v>
      </c>
      <c r="DI97" s="953"/>
      <c r="DJ97" s="953"/>
      <c r="DK97" s="954"/>
      <c r="DL97" s="955" t="e">
        <f t="shared" si="12"/>
        <v>#REF!</v>
      </c>
      <c r="DM97" s="956"/>
      <c r="DN97" s="956"/>
      <c r="DO97" s="956"/>
      <c r="DP97" s="957"/>
      <c r="DQ97" s="958" t="e">
        <f t="shared" si="13"/>
        <v>#REF!</v>
      </c>
      <c r="DR97" s="959"/>
      <c r="DS97" s="959"/>
      <c r="DT97" s="959"/>
      <c r="DU97" s="959"/>
      <c r="DV97" s="960"/>
      <c r="DW97" s="955" t="e">
        <f t="shared" si="14"/>
        <v>#REF!</v>
      </c>
      <c r="DX97" s="956"/>
      <c r="DY97" s="956"/>
      <c r="DZ97" s="956"/>
      <c r="EA97" s="956"/>
      <c r="EB97" s="957"/>
      <c r="EC97" s="955" t="e">
        <f t="shared" si="15"/>
        <v>#REF!</v>
      </c>
      <c r="ED97" s="956"/>
      <c r="EE97" s="956"/>
      <c r="EF97" s="956"/>
      <c r="EG97" s="956"/>
      <c r="EH97" s="961"/>
      <c r="EI97" s="1081" t="str">
        <f>IF('01.ข้อมูลเบื้องต้น'!B26="","",'01.ข้อมูลเบื้องต้น'!B26)</f>
        <v/>
      </c>
      <c r="EJ97" s="963"/>
      <c r="EK97" s="963"/>
      <c r="EL97" s="963"/>
      <c r="EM97" s="963"/>
      <c r="EN97" s="963"/>
      <c r="EO97" s="963"/>
      <c r="EP97" s="963"/>
      <c r="EQ97" s="963"/>
      <c r="ER97" s="963"/>
      <c r="ES97" s="963"/>
      <c r="ET97" s="963"/>
      <c r="EU97" s="963"/>
      <c r="EV97" s="963"/>
      <c r="EW97" s="963"/>
      <c r="EX97" s="963"/>
      <c r="EY97" s="963"/>
      <c r="EZ97" s="963"/>
      <c r="FA97" s="963"/>
      <c r="FB97" s="963"/>
      <c r="FC97" s="963"/>
      <c r="FD97" s="963"/>
      <c r="FE97" s="963"/>
      <c r="FF97" s="963"/>
      <c r="FG97" s="963"/>
      <c r="FH97" s="963"/>
      <c r="FI97" s="963"/>
      <c r="FJ97" s="963"/>
      <c r="FK97" s="963"/>
      <c r="FL97" s="963"/>
      <c r="FM97" s="964"/>
      <c r="FN97" s="965" t="str">
        <f>IF($A$3&lt;&gt;"ชั้น"&amp;'01.ข้อมูลเบื้องต้น'!$H$2,"",IF(VLOOKUP($AM$2,'02.คีย์เทอม1'!$A$10:$GS$59,95,FALSE)="","",VLOOKUP($AM$2,'02.คีย์เทอม1'!$A$10:$GS$59,95,FALSE)))</f>
        <v/>
      </c>
      <c r="FO97" s="966"/>
      <c r="FP97" s="966"/>
      <c r="FQ97" s="966"/>
      <c r="FR97" s="966"/>
      <c r="FS97" s="966"/>
      <c r="FT97" s="966"/>
      <c r="FU97" s="966"/>
      <c r="FV97" s="966"/>
      <c r="FW97" s="966"/>
      <c r="FX97" s="967"/>
      <c r="FY97" s="965" t="str">
        <f>IF($A$3&lt;&gt;"ชั้น"&amp;'01.ข้อมูลเบื้องต้น'!$H$2,"",IF(VLOOKUP($AM$2,'03.คีย์เทอม2'!$A$10:$GS$59,95,FALSE)="","",VLOOKUP($AM$2,'03.คีย์เทอม2'!$A$10:$GS$59,95,FALSE)))</f>
        <v/>
      </c>
      <c r="FZ97" s="966"/>
      <c r="GA97" s="966"/>
      <c r="GB97" s="966"/>
      <c r="GC97" s="966"/>
      <c r="GD97" s="966"/>
      <c r="GE97" s="966"/>
      <c r="GF97" s="966"/>
      <c r="GG97" s="966"/>
      <c r="GH97" s="966"/>
      <c r="GI97" s="967"/>
      <c r="GJ97" s="968" t="str">
        <f t="shared" si="16"/>
        <v/>
      </c>
      <c r="GK97" s="969"/>
      <c r="GL97" s="969"/>
      <c r="GM97" s="969"/>
      <c r="GN97" s="969"/>
      <c r="GO97" s="969"/>
      <c r="GP97" s="969"/>
      <c r="GQ97" s="969"/>
      <c r="GR97" s="969"/>
      <c r="GS97" s="969"/>
      <c r="GT97" s="969"/>
      <c r="GU97" s="970"/>
      <c r="GW97" s="962" t="str">
        <f>IF('01.ข้อมูลเบื้องต้น'!B26="","",'01.ข้อมูลเบื้องต้น'!B26)</f>
        <v/>
      </c>
      <c r="GX97" s="963"/>
      <c r="GY97" s="963"/>
      <c r="GZ97" s="963"/>
      <c r="HA97" s="963"/>
      <c r="HB97" s="963"/>
      <c r="HC97" s="963"/>
      <c r="HD97" s="963"/>
      <c r="HE97" s="963"/>
      <c r="HF97" s="963"/>
      <c r="HG97" s="963"/>
      <c r="HH97" s="963"/>
      <c r="HI97" s="963"/>
      <c r="HJ97" s="963"/>
      <c r="HK97" s="963"/>
      <c r="HL97" s="963"/>
      <c r="HM97" s="963"/>
      <c r="HN97" s="963"/>
      <c r="HO97" s="963"/>
      <c r="HP97" s="963"/>
      <c r="HQ97" s="963"/>
      <c r="HR97" s="963"/>
      <c r="HS97" s="963"/>
      <c r="HT97" s="963"/>
      <c r="HU97" s="963"/>
      <c r="HV97" s="963"/>
      <c r="HW97" s="963"/>
      <c r="HX97" s="963"/>
      <c r="HY97" s="963"/>
      <c r="HZ97" s="963"/>
      <c r="IA97" s="964"/>
      <c r="IB97" s="965" t="str">
        <f>IF($A$3&lt;&gt;"ชั้น"&amp;'01.ข้อมูลเบื้องต้น'!$H$2,"",IF(VLOOKUP($AM$2,'02.คีย์เทอม1'!$A$10:$GS$59,95,FALSE)="","",VLOOKUP($AM$2,'02.คีย์เทอม1'!$A$10:$GS$59,95,FALSE)))</f>
        <v/>
      </c>
      <c r="IC97" s="966"/>
      <c r="ID97" s="966"/>
      <c r="IE97" s="966"/>
      <c r="IF97" s="966"/>
      <c r="IG97" s="966"/>
      <c r="IH97" s="966"/>
      <c r="II97" s="966"/>
      <c r="IJ97" s="966"/>
      <c r="IK97" s="966"/>
      <c r="IL97" s="967"/>
      <c r="IM97" s="965" t="str">
        <f>IF($A$3&lt;&gt;"ชั้น"&amp;'01.ข้อมูลเบื้องต้น'!$H$2,"",IF(VLOOKUP($AM$2,'03.คีย์เทอม2'!$A$10:$GS$59,95,FALSE)="","",VLOOKUP($AM$2,'03.คีย์เทอม2'!$A$10:$GS$59,95,FALSE)))</f>
        <v/>
      </c>
      <c r="IN97" s="966"/>
      <c r="IO97" s="966"/>
      <c r="IP97" s="966"/>
      <c r="IQ97" s="966"/>
      <c r="IR97" s="966"/>
      <c r="IS97" s="966"/>
      <c r="IT97" s="966"/>
      <c r="IU97" s="966"/>
      <c r="IV97" s="966"/>
      <c r="IW97" s="967"/>
      <c r="IX97" s="968" t="str">
        <f t="shared" si="17"/>
        <v/>
      </c>
      <c r="IY97" s="969"/>
      <c r="IZ97" s="969"/>
      <c r="JA97" s="969"/>
      <c r="JB97" s="969"/>
      <c r="JC97" s="969"/>
      <c r="JD97" s="969"/>
      <c r="JE97" s="969"/>
      <c r="JF97" s="969"/>
      <c r="JG97" s="969"/>
      <c r="JH97" s="969"/>
      <c r="JI97" s="970"/>
    </row>
    <row r="98" spans="1:269" ht="14.4" customHeight="1"/>
    <row r="99" spans="1:269">
      <c r="A99" s="1508" t="s">
        <v>38</v>
      </c>
      <c r="B99" s="1509"/>
      <c r="C99" s="1509"/>
      <c r="D99" s="1509"/>
      <c r="E99" s="1509"/>
      <c r="F99" s="1509"/>
      <c r="G99" s="1509"/>
      <c r="H99" s="1509"/>
      <c r="I99" s="1509"/>
      <c r="J99" s="1509"/>
      <c r="K99" s="1509"/>
      <c r="L99" s="1509"/>
      <c r="M99" s="1509"/>
      <c r="N99" s="1509"/>
      <c r="O99" s="1509"/>
      <c r="P99" s="1509"/>
      <c r="Q99" s="1509"/>
      <c r="R99" s="1509"/>
      <c r="S99" s="1509"/>
      <c r="T99" s="1509"/>
      <c r="U99" s="1509"/>
      <c r="V99" s="1509"/>
      <c r="W99" s="1509"/>
      <c r="X99" s="1509"/>
      <c r="Y99" s="1509"/>
      <c r="Z99" s="1509"/>
      <c r="AA99" s="1509"/>
      <c r="AB99" s="1509"/>
      <c r="AC99" s="1509"/>
      <c r="AD99" s="1509"/>
      <c r="AE99" s="1510"/>
      <c r="AF99" s="694"/>
      <c r="AG99" s="694"/>
      <c r="AH99" s="694"/>
      <c r="AI99" s="694"/>
      <c r="AJ99" s="936" t="str">
        <f>IF($A$3&lt;&gt;"ชั้น"&amp;'01.ข้อมูลเบื้องต้น'!$H$2,"",IF(VLOOKUP($AM$2,'7.พัฒนาผู้เรียน'!$A$8:$G$60,7,FALSE)="ผ่าน","P",""))</f>
        <v/>
      </c>
      <c r="AK99" s="937"/>
      <c r="AL99" s="938"/>
      <c r="AM99" s="694"/>
      <c r="AN99" s="694" t="s">
        <v>137</v>
      </c>
      <c r="AO99" s="694"/>
      <c r="AP99" s="694"/>
      <c r="AQ99" s="694"/>
      <c r="AR99" s="936" t="str">
        <f>IF($A$3&lt;&gt;"ชั้น"&amp;'01.ข้อมูลเบื้องต้น'!$H$2,"",IF(VLOOKUP($AM$2,'7.พัฒนาผู้เรียน'!$A$8:$G$60,7,FALSE)="ไม่ผ่าน","P",""))</f>
        <v/>
      </c>
      <c r="AS99" s="937"/>
      <c r="AT99" s="938"/>
      <c r="AU99" s="694"/>
      <c r="AV99" s="694" t="s">
        <v>138</v>
      </c>
      <c r="AW99" s="694"/>
      <c r="AX99" s="694"/>
      <c r="AY99" s="694"/>
      <c r="AZ99" s="694"/>
      <c r="BA99" s="694"/>
      <c r="BB99" s="694"/>
      <c r="BC99" s="694"/>
      <c r="BD99" s="694"/>
      <c r="BE99" s="694"/>
      <c r="BF99" s="694"/>
      <c r="BG99" s="694"/>
      <c r="BH99" s="694"/>
      <c r="BI99" s="694"/>
      <c r="BJ99" s="694"/>
      <c r="BK99" s="694"/>
      <c r="BL99" s="694"/>
      <c r="BM99" s="694"/>
      <c r="EI99" s="1508" t="s">
        <v>38</v>
      </c>
      <c r="EJ99" s="1509"/>
      <c r="EK99" s="1509"/>
      <c r="EL99" s="1509"/>
      <c r="EM99" s="1509"/>
      <c r="EN99" s="1509"/>
      <c r="EO99" s="1509"/>
      <c r="EP99" s="1509"/>
      <c r="EQ99" s="1509"/>
      <c r="ER99" s="1509"/>
      <c r="ES99" s="1509"/>
      <c r="ET99" s="1509"/>
      <c r="EU99" s="1509"/>
      <c r="EV99" s="1509"/>
      <c r="EW99" s="1509"/>
      <c r="EX99" s="1509"/>
      <c r="EY99" s="1509"/>
      <c r="EZ99" s="1509"/>
      <c r="FA99" s="1509"/>
      <c r="FB99" s="1509"/>
      <c r="FC99" s="1509"/>
      <c r="FD99" s="1509"/>
      <c r="FE99" s="1509"/>
      <c r="FF99" s="1509"/>
      <c r="FG99" s="1509"/>
      <c r="FH99" s="1509"/>
      <c r="FI99" s="1509"/>
      <c r="FJ99" s="1509"/>
      <c r="FK99" s="1509"/>
      <c r="FL99" s="1509"/>
      <c r="FM99" s="1510"/>
      <c r="FN99" s="694"/>
      <c r="FO99" s="694"/>
      <c r="FP99" s="694"/>
      <c r="FQ99" s="694"/>
      <c r="FR99" s="936" t="str">
        <f>IF($BN$3&lt;&gt;"ชั้น"&amp;'01.ข้อมูลเบื้องต้น'!$H$2,"",IF(VLOOKUP($AM$2,'7.พัฒนาผู้เรียน'!$A$8:$G$60,7,FALSE)="ผ่าน","P",""))</f>
        <v/>
      </c>
      <c r="FS99" s="937"/>
      <c r="FT99" s="938"/>
      <c r="FU99" s="694"/>
      <c r="FV99" s="694" t="s">
        <v>137</v>
      </c>
      <c r="FW99" s="694"/>
      <c r="FX99" s="694"/>
      <c r="FY99" s="694"/>
      <c r="FZ99" s="936" t="str">
        <f>IF($BN$3&lt;&gt;"ชั้น"&amp;'01.ข้อมูลเบื้องต้น'!$H$2,"",IF(VLOOKUP($AM$2,'7.พัฒนาผู้เรียน'!$A$8:$G$60,7,FALSE)="ไม่ผ่าน","P",""))</f>
        <v/>
      </c>
      <c r="GA99" s="937"/>
      <c r="GB99" s="938"/>
      <c r="GC99" s="694"/>
      <c r="GD99" s="694" t="s">
        <v>138</v>
      </c>
      <c r="GE99" s="694"/>
      <c r="GF99" s="694"/>
      <c r="GG99" s="694"/>
      <c r="GH99" s="694"/>
      <c r="GI99" s="694"/>
      <c r="GW99" s="1508" t="s">
        <v>38</v>
      </c>
      <c r="GX99" s="1509"/>
      <c r="GY99" s="1509"/>
      <c r="GZ99" s="1509"/>
      <c r="HA99" s="1509"/>
      <c r="HB99" s="1509"/>
      <c r="HC99" s="1509"/>
      <c r="HD99" s="1509"/>
      <c r="HE99" s="1509"/>
      <c r="HF99" s="1509"/>
      <c r="HG99" s="1509"/>
      <c r="HH99" s="1509"/>
      <c r="HI99" s="1509"/>
      <c r="HJ99" s="1509"/>
      <c r="HK99" s="1509"/>
      <c r="HL99" s="1509"/>
      <c r="HM99" s="1509"/>
      <c r="HN99" s="1509"/>
      <c r="HO99" s="1509"/>
      <c r="HP99" s="1509"/>
      <c r="HQ99" s="1509"/>
      <c r="HR99" s="1509"/>
      <c r="HS99" s="1509"/>
      <c r="HT99" s="1509"/>
      <c r="HU99" s="1509"/>
      <c r="HV99" s="1509"/>
      <c r="HW99" s="1509"/>
      <c r="HX99" s="1509"/>
      <c r="HY99" s="1509"/>
      <c r="HZ99" s="1509"/>
      <c r="IA99" s="1510"/>
      <c r="IB99" s="694"/>
      <c r="IC99" s="694"/>
      <c r="ID99" s="694"/>
      <c r="IE99" s="694"/>
      <c r="IF99" s="936" t="str">
        <f>IF($GV$3&lt;&gt;"ชั้น"&amp;'01.ข้อมูลเบื้องต้น'!$H$2,"",IF(VLOOKUP($AM$2,'7.พัฒนาผู้เรียน'!$A$8:$G$60,7,FALSE)="ผ่าน","P",""))</f>
        <v/>
      </c>
      <c r="IG99" s="937"/>
      <c r="IH99" s="938"/>
      <c r="II99" s="694"/>
      <c r="IJ99" s="694" t="s">
        <v>137</v>
      </c>
      <c r="IK99" s="694"/>
      <c r="IL99" s="694"/>
      <c r="IM99" s="694"/>
      <c r="IN99" s="936" t="str">
        <f>IF($GV$3&lt;&gt;"ชั้น"&amp;'01.ข้อมูลเบื้องต้น'!$H$2,"",IF(VLOOKUP($AM$2,'7.พัฒนาผู้เรียน'!$A$8:$G$60,7,FALSE)="ไม่ผ่าน","P",""))</f>
        <v/>
      </c>
      <c r="IO99" s="937"/>
      <c r="IP99" s="938"/>
      <c r="IQ99" s="694"/>
      <c r="IR99" s="694" t="s">
        <v>138</v>
      </c>
      <c r="IS99" s="694"/>
      <c r="IT99" s="694"/>
      <c r="IU99" s="694"/>
      <c r="IV99" s="694"/>
      <c r="IW99" s="694"/>
    </row>
    <row r="100" spans="1:269" ht="7.8" customHeight="1">
      <c r="A100" s="652"/>
      <c r="B100" s="652"/>
      <c r="C100" s="652"/>
      <c r="D100" s="652"/>
      <c r="E100" s="652"/>
      <c r="F100" s="652"/>
      <c r="G100" s="652"/>
      <c r="H100" s="652"/>
      <c r="I100" s="652"/>
      <c r="J100" s="652"/>
      <c r="K100" s="652"/>
      <c r="L100" s="652"/>
      <c r="M100" s="652"/>
      <c r="N100" s="652"/>
      <c r="O100" s="652"/>
      <c r="P100" s="652"/>
      <c r="Q100" s="652"/>
      <c r="R100" s="652"/>
      <c r="S100" s="652"/>
      <c r="T100" s="652"/>
      <c r="U100" s="652"/>
      <c r="V100" s="652"/>
      <c r="W100" s="652"/>
      <c r="X100" s="652"/>
      <c r="Y100" s="652"/>
      <c r="Z100" s="652"/>
      <c r="AA100" s="652"/>
      <c r="AB100" s="652"/>
      <c r="AC100" s="652"/>
      <c r="AD100" s="652"/>
      <c r="AE100" s="652"/>
      <c r="AF100" s="694"/>
      <c r="AG100" s="694"/>
      <c r="AH100" s="694"/>
      <c r="AI100" s="694"/>
      <c r="AJ100" s="695"/>
      <c r="AK100" s="695"/>
      <c r="AL100" s="695"/>
      <c r="AM100" s="694"/>
      <c r="AN100" s="694"/>
      <c r="AO100" s="694"/>
      <c r="AP100" s="694"/>
      <c r="AQ100" s="694"/>
      <c r="AR100" s="694"/>
      <c r="AS100" s="694"/>
      <c r="AT100" s="694"/>
      <c r="AU100" s="694"/>
      <c r="AV100" s="694"/>
      <c r="AW100" s="694"/>
      <c r="AX100" s="694"/>
      <c r="AY100" s="694"/>
      <c r="AZ100" s="694"/>
      <c r="BA100" s="694"/>
      <c r="BB100" s="694"/>
      <c r="BC100" s="694"/>
      <c r="BD100" s="694"/>
      <c r="BE100" s="694"/>
      <c r="BF100" s="694"/>
      <c r="BG100" s="694"/>
      <c r="BH100" s="694"/>
      <c r="BI100" s="694"/>
      <c r="BJ100" s="694"/>
      <c r="BK100" s="694"/>
      <c r="BL100" s="694"/>
      <c r="BM100" s="694"/>
      <c r="EI100" s="652"/>
      <c r="EJ100" s="652"/>
      <c r="EK100" s="652"/>
      <c r="EL100" s="652"/>
      <c r="EM100" s="652"/>
      <c r="EN100" s="652"/>
      <c r="EO100" s="652"/>
      <c r="EP100" s="652"/>
      <c r="EQ100" s="652"/>
      <c r="ER100" s="652"/>
      <c r="ES100" s="652"/>
      <c r="ET100" s="652"/>
      <c r="EU100" s="652"/>
      <c r="EV100" s="652"/>
      <c r="EW100" s="652"/>
      <c r="EX100" s="652"/>
      <c r="EY100" s="652"/>
      <c r="EZ100" s="652"/>
      <c r="FA100" s="652"/>
      <c r="FB100" s="652"/>
      <c r="FC100" s="652"/>
      <c r="FD100" s="652"/>
      <c r="FE100" s="652"/>
      <c r="FF100" s="652"/>
      <c r="FG100" s="652"/>
      <c r="FH100" s="652"/>
      <c r="FI100" s="652"/>
      <c r="FJ100" s="652"/>
      <c r="FK100" s="652"/>
      <c r="FL100" s="652"/>
      <c r="FM100" s="652"/>
      <c r="FN100" s="694"/>
      <c r="FO100" s="694"/>
      <c r="FP100" s="694"/>
      <c r="FQ100" s="694"/>
      <c r="FR100" s="695"/>
      <c r="FS100" s="695"/>
      <c r="FT100" s="695"/>
      <c r="FU100" s="694"/>
      <c r="FV100" s="694"/>
      <c r="FW100" s="694"/>
      <c r="FX100" s="694"/>
      <c r="FY100" s="694"/>
      <c r="FZ100" s="694"/>
      <c r="GA100" s="694"/>
      <c r="GB100" s="694"/>
      <c r="GC100" s="694"/>
      <c r="GD100" s="694"/>
      <c r="GE100" s="694"/>
      <c r="GF100" s="694"/>
      <c r="GG100" s="694"/>
      <c r="GH100" s="694"/>
      <c r="GI100" s="694"/>
      <c r="GW100" s="652"/>
      <c r="GX100" s="652"/>
      <c r="GY100" s="652"/>
      <c r="GZ100" s="652"/>
      <c r="HA100" s="652"/>
      <c r="HB100" s="652"/>
      <c r="HC100" s="652"/>
      <c r="HD100" s="652"/>
      <c r="HE100" s="652"/>
      <c r="HF100" s="652"/>
      <c r="HG100" s="652"/>
      <c r="HH100" s="652"/>
      <c r="HI100" s="652"/>
      <c r="HJ100" s="652"/>
      <c r="HK100" s="652"/>
      <c r="HL100" s="652"/>
      <c r="HM100" s="652"/>
      <c r="HN100" s="652"/>
      <c r="HO100" s="652"/>
      <c r="HP100" s="652"/>
      <c r="HQ100" s="652"/>
      <c r="HR100" s="652"/>
      <c r="HS100" s="652"/>
      <c r="HT100" s="652"/>
      <c r="HU100" s="652"/>
      <c r="HV100" s="652"/>
      <c r="HW100" s="652"/>
      <c r="HX100" s="652"/>
      <c r="HY100" s="652"/>
      <c r="HZ100" s="652"/>
      <c r="IA100" s="652"/>
      <c r="IB100" s="694"/>
      <c r="IC100" s="694"/>
      <c r="ID100" s="694"/>
      <c r="IE100" s="694"/>
      <c r="IF100" s="695"/>
      <c r="IG100" s="695"/>
      <c r="IH100" s="695"/>
      <c r="II100" s="694"/>
      <c r="IJ100" s="694"/>
      <c r="IK100" s="694"/>
      <c r="IL100" s="694"/>
      <c r="IM100" s="694"/>
      <c r="IN100" s="694"/>
      <c r="IO100" s="694"/>
      <c r="IP100" s="694"/>
      <c r="IQ100" s="694"/>
      <c r="IR100" s="694"/>
      <c r="IS100" s="694"/>
      <c r="IT100" s="694"/>
      <c r="IU100" s="694"/>
      <c r="IV100" s="694"/>
      <c r="IW100" s="694"/>
    </row>
    <row r="101" spans="1:269">
      <c r="A101" s="1508" t="s">
        <v>548</v>
      </c>
      <c r="B101" s="1509"/>
      <c r="C101" s="1509"/>
      <c r="D101" s="1509"/>
      <c r="E101" s="1509"/>
      <c r="F101" s="1509"/>
      <c r="G101" s="1509"/>
      <c r="H101" s="1509"/>
      <c r="I101" s="1509"/>
      <c r="J101" s="1509"/>
      <c r="K101" s="1509"/>
      <c r="L101" s="1509"/>
      <c r="M101" s="1509"/>
      <c r="N101" s="1509"/>
      <c r="O101" s="1509"/>
      <c r="P101" s="1509"/>
      <c r="Q101" s="1509"/>
      <c r="R101" s="1509"/>
      <c r="S101" s="1509"/>
      <c r="T101" s="1509"/>
      <c r="U101" s="1509"/>
      <c r="V101" s="1509"/>
      <c r="W101" s="1509"/>
      <c r="X101" s="1509"/>
      <c r="Y101" s="1509"/>
      <c r="Z101" s="1509"/>
      <c r="AA101" s="1509"/>
      <c r="AB101" s="1509"/>
      <c r="AC101" s="1509"/>
      <c r="AD101" s="1509"/>
      <c r="AE101" s="1510"/>
      <c r="AF101" s="694"/>
      <c r="AG101" s="694"/>
      <c r="AH101" s="694"/>
      <c r="AI101" s="694"/>
      <c r="AJ101" s="936" t="str">
        <f>IF($A$3&lt;&gt;"ชั้น"&amp;'01.ข้อมูลเบื้องต้น'!$H$2,"",IF(VLOOKUP($AM$2,'9.คุณลักษณะ'!$A$10:$I$60,9,FALSE)="ผ่าน","P",""))</f>
        <v/>
      </c>
      <c r="AK101" s="937"/>
      <c r="AL101" s="938"/>
      <c r="AM101" s="694"/>
      <c r="AN101" s="694" t="s">
        <v>137</v>
      </c>
      <c r="AO101" s="694"/>
      <c r="AP101" s="694"/>
      <c r="AQ101" s="694"/>
      <c r="AR101" s="936" t="str">
        <f>IF($A$3&lt;&gt;"ชั้น"&amp;'01.ข้อมูลเบื้องต้น'!$H$2,"",IF(VLOOKUP($AM$2,'9.คุณลักษณะ'!$A$10:$I$60,9,FALSE)="ไม่ผ่าน","P",""))</f>
        <v/>
      </c>
      <c r="AS101" s="937"/>
      <c r="AT101" s="938"/>
      <c r="AU101" s="694"/>
      <c r="AV101" s="694" t="s">
        <v>138</v>
      </c>
      <c r="AW101" s="694"/>
      <c r="AX101" s="694"/>
      <c r="AY101" s="694"/>
      <c r="AZ101" s="694"/>
      <c r="BA101" s="694"/>
      <c r="BB101" s="694"/>
      <c r="BC101" s="694"/>
      <c r="BD101" s="694"/>
      <c r="BE101" s="694"/>
      <c r="BF101" s="694"/>
      <c r="BG101" s="694"/>
      <c r="BH101" s="694"/>
      <c r="BI101" s="694"/>
      <c r="BJ101" s="694"/>
      <c r="BK101" s="694"/>
      <c r="BL101" s="694"/>
      <c r="BM101" s="694"/>
      <c r="EI101" s="1508" t="s">
        <v>548</v>
      </c>
      <c r="EJ101" s="1509"/>
      <c r="EK101" s="1509"/>
      <c r="EL101" s="1509"/>
      <c r="EM101" s="1509"/>
      <c r="EN101" s="1509"/>
      <c r="EO101" s="1509"/>
      <c r="EP101" s="1509"/>
      <c r="EQ101" s="1509"/>
      <c r="ER101" s="1509"/>
      <c r="ES101" s="1509"/>
      <c r="ET101" s="1509"/>
      <c r="EU101" s="1509"/>
      <c r="EV101" s="1509"/>
      <c r="EW101" s="1509"/>
      <c r="EX101" s="1509"/>
      <c r="EY101" s="1509"/>
      <c r="EZ101" s="1509"/>
      <c r="FA101" s="1509"/>
      <c r="FB101" s="1509"/>
      <c r="FC101" s="1509"/>
      <c r="FD101" s="1509"/>
      <c r="FE101" s="1509"/>
      <c r="FF101" s="1509"/>
      <c r="FG101" s="1509"/>
      <c r="FH101" s="1509"/>
      <c r="FI101" s="1509"/>
      <c r="FJ101" s="1509"/>
      <c r="FK101" s="1509"/>
      <c r="FL101" s="1509"/>
      <c r="FM101" s="1510"/>
      <c r="FN101" s="694"/>
      <c r="FO101" s="694"/>
      <c r="FP101" s="694"/>
      <c r="FQ101" s="694"/>
      <c r="FR101" s="936" t="str">
        <f>IF($BN$3&lt;&gt;"ชั้น"&amp;'01.ข้อมูลเบื้องต้น'!$H$2,"",IF(VLOOKUP($AM$2,'9.คุณลักษณะ'!$A$10:$I$60,9,FALSE)="ผ่าน","P",""))</f>
        <v/>
      </c>
      <c r="FS101" s="937"/>
      <c r="FT101" s="938"/>
      <c r="FU101" s="694"/>
      <c r="FV101" s="694" t="s">
        <v>137</v>
      </c>
      <c r="FW101" s="694"/>
      <c r="FX101" s="694"/>
      <c r="FY101" s="694"/>
      <c r="FZ101" s="936" t="str">
        <f>IF($BN$3&lt;&gt;"ชั้น"&amp;'01.ข้อมูลเบื้องต้น'!$H$2,"",IF(VLOOKUP($AM$2,'9.คุณลักษณะ'!$A$10:$I$60,9,FALSE)="ไม่ผ่าน","P",""))</f>
        <v/>
      </c>
      <c r="GA101" s="937"/>
      <c r="GB101" s="938"/>
      <c r="GC101" s="694"/>
      <c r="GD101" s="694" t="s">
        <v>138</v>
      </c>
      <c r="GE101" s="694"/>
      <c r="GF101" s="694"/>
      <c r="GG101" s="694"/>
      <c r="GH101" s="694"/>
      <c r="GI101" s="694"/>
      <c r="GW101" s="1508" t="s">
        <v>548</v>
      </c>
      <c r="GX101" s="1509"/>
      <c r="GY101" s="1509"/>
      <c r="GZ101" s="1509"/>
      <c r="HA101" s="1509"/>
      <c r="HB101" s="1509"/>
      <c r="HC101" s="1509"/>
      <c r="HD101" s="1509"/>
      <c r="HE101" s="1509"/>
      <c r="HF101" s="1509"/>
      <c r="HG101" s="1509"/>
      <c r="HH101" s="1509"/>
      <c r="HI101" s="1509"/>
      <c r="HJ101" s="1509"/>
      <c r="HK101" s="1509"/>
      <c r="HL101" s="1509"/>
      <c r="HM101" s="1509"/>
      <c r="HN101" s="1509"/>
      <c r="HO101" s="1509"/>
      <c r="HP101" s="1509"/>
      <c r="HQ101" s="1509"/>
      <c r="HR101" s="1509"/>
      <c r="HS101" s="1509"/>
      <c r="HT101" s="1509"/>
      <c r="HU101" s="1509"/>
      <c r="HV101" s="1509"/>
      <c r="HW101" s="1509"/>
      <c r="HX101" s="1509"/>
      <c r="HY101" s="1509"/>
      <c r="HZ101" s="1509"/>
      <c r="IA101" s="1510"/>
      <c r="IB101" s="694"/>
      <c r="IC101" s="694"/>
      <c r="ID101" s="694"/>
      <c r="IE101" s="694"/>
      <c r="IF101" s="936" t="str">
        <f>IF($GV$3&lt;&gt;"ชั้น"&amp;'01.ข้อมูลเบื้องต้น'!$H$2,"",IF(VLOOKUP($AM$2,'9.คุณลักษณะ'!$A$10:$I$60,9,FALSE)="ผ่าน","P",""))</f>
        <v/>
      </c>
      <c r="IG101" s="937"/>
      <c r="IH101" s="938"/>
      <c r="II101" s="694"/>
      <c r="IJ101" s="694" t="s">
        <v>137</v>
      </c>
      <c r="IK101" s="694"/>
      <c r="IL101" s="694"/>
      <c r="IM101" s="694"/>
      <c r="IN101" s="936" t="str">
        <f>IF($GV$3&lt;&gt;"ชั้น"&amp;'01.ข้อมูลเบื้องต้น'!$H$2,"",IF(VLOOKUP($AM$2,'9.คุณลักษณะ'!$A$10:$I$60,9,FALSE)="ไม่ผ่าน","P",""))</f>
        <v/>
      </c>
      <c r="IO101" s="937"/>
      <c r="IP101" s="938"/>
      <c r="IQ101" s="694"/>
      <c r="IR101" s="694" t="s">
        <v>138</v>
      </c>
      <c r="IS101" s="694"/>
      <c r="IT101" s="694"/>
      <c r="IU101" s="694"/>
      <c r="IV101" s="694"/>
      <c r="IW101" s="694"/>
    </row>
    <row r="102" spans="1:269" ht="9.6" customHeight="1">
      <c r="A102" s="652"/>
      <c r="B102" s="652"/>
      <c r="C102" s="652"/>
      <c r="D102" s="652"/>
      <c r="E102" s="652"/>
      <c r="F102" s="652"/>
      <c r="G102" s="652"/>
      <c r="H102" s="652"/>
      <c r="I102" s="652"/>
      <c r="J102" s="652"/>
      <c r="K102" s="652"/>
      <c r="L102" s="652"/>
      <c r="M102" s="652"/>
      <c r="N102" s="652"/>
      <c r="O102" s="652"/>
      <c r="P102" s="652"/>
      <c r="Q102" s="652"/>
      <c r="R102" s="652"/>
      <c r="S102" s="652"/>
      <c r="T102" s="652"/>
      <c r="U102" s="652"/>
      <c r="V102" s="652"/>
      <c r="W102" s="652"/>
      <c r="X102" s="652"/>
      <c r="Y102" s="652"/>
      <c r="Z102" s="652"/>
      <c r="AA102" s="652"/>
      <c r="AB102" s="652"/>
      <c r="AC102" s="652"/>
      <c r="AD102" s="652"/>
      <c r="AE102" s="652"/>
      <c r="AF102" s="694"/>
      <c r="AG102" s="694"/>
      <c r="AH102" s="694"/>
      <c r="AI102" s="694"/>
      <c r="AJ102" s="695"/>
      <c r="AK102" s="695"/>
      <c r="AL102" s="695"/>
      <c r="AM102" s="694"/>
      <c r="AN102" s="694"/>
      <c r="AO102" s="694"/>
      <c r="AP102" s="694"/>
      <c r="AQ102" s="694"/>
      <c r="AR102" s="695"/>
      <c r="AS102" s="695"/>
      <c r="AT102" s="695"/>
      <c r="AU102" s="694"/>
      <c r="AV102" s="694"/>
      <c r="AW102" s="694"/>
      <c r="AX102" s="694"/>
      <c r="AY102" s="694"/>
      <c r="AZ102" s="694"/>
      <c r="BA102" s="694"/>
      <c r="BB102" s="694"/>
      <c r="BC102" s="694"/>
      <c r="BD102" s="694"/>
      <c r="BE102" s="694"/>
      <c r="BF102" s="694"/>
      <c r="BG102" s="694"/>
      <c r="BH102" s="694"/>
      <c r="BI102" s="694"/>
      <c r="BJ102" s="694"/>
      <c r="BK102" s="694"/>
      <c r="BL102" s="694"/>
      <c r="BM102" s="694"/>
      <c r="EI102" s="652"/>
      <c r="EJ102" s="652"/>
      <c r="EK102" s="652"/>
      <c r="EL102" s="652"/>
      <c r="EM102" s="652"/>
      <c r="EN102" s="652"/>
      <c r="EO102" s="652"/>
      <c r="EP102" s="652"/>
      <c r="EQ102" s="652"/>
      <c r="ER102" s="652"/>
      <c r="ES102" s="652"/>
      <c r="ET102" s="652"/>
      <c r="EU102" s="652"/>
      <c r="EV102" s="652"/>
      <c r="EW102" s="652"/>
      <c r="EX102" s="652"/>
      <c r="EY102" s="652"/>
      <c r="EZ102" s="652"/>
      <c r="FA102" s="652"/>
      <c r="FB102" s="1511"/>
      <c r="FC102" s="652"/>
      <c r="FD102" s="652"/>
      <c r="FE102" s="652"/>
      <c r="FF102" s="652"/>
      <c r="FG102" s="652"/>
      <c r="FH102" s="652"/>
      <c r="FI102" s="652"/>
      <c r="FJ102" s="652"/>
      <c r="FK102" s="652"/>
      <c r="FL102" s="652"/>
      <c r="FM102" s="652"/>
      <c r="FN102" s="694"/>
      <c r="FO102" s="694"/>
      <c r="FP102" s="694"/>
      <c r="FQ102" s="694"/>
      <c r="FR102" s="695"/>
      <c r="FS102" s="695"/>
      <c r="FT102" s="695"/>
      <c r="FU102" s="694"/>
      <c r="FV102" s="694"/>
      <c r="FW102" s="694"/>
      <c r="FX102" s="694"/>
      <c r="FY102" s="694"/>
      <c r="FZ102" s="695"/>
      <c r="GA102" s="695"/>
      <c r="GB102" s="695"/>
      <c r="GC102" s="694"/>
      <c r="GD102" s="694"/>
      <c r="GE102" s="694"/>
      <c r="GF102" s="694"/>
      <c r="GG102" s="694"/>
      <c r="GH102" s="694"/>
      <c r="GI102" s="694"/>
      <c r="GW102" s="652"/>
      <c r="GX102" s="652"/>
      <c r="GY102" s="652"/>
      <c r="GZ102" s="652"/>
      <c r="HA102" s="652"/>
      <c r="HB102" s="652"/>
      <c r="HC102" s="652"/>
      <c r="HD102" s="652"/>
      <c r="HE102" s="652"/>
      <c r="HF102" s="652"/>
      <c r="HG102" s="652"/>
      <c r="HH102" s="652"/>
      <c r="HI102" s="652"/>
      <c r="HJ102" s="652"/>
      <c r="HK102" s="652"/>
      <c r="HL102" s="652"/>
      <c r="HM102" s="652"/>
      <c r="HN102" s="652"/>
      <c r="HO102" s="652"/>
      <c r="HP102" s="652"/>
      <c r="HQ102" s="652"/>
      <c r="HR102" s="652"/>
      <c r="HS102" s="652"/>
      <c r="HT102" s="652"/>
      <c r="HU102" s="652"/>
      <c r="HV102" s="652"/>
      <c r="HW102" s="652"/>
      <c r="HX102" s="652"/>
      <c r="HY102" s="652"/>
      <c r="HZ102" s="652"/>
      <c r="IA102" s="652"/>
      <c r="IB102" s="694"/>
      <c r="IC102" s="694"/>
      <c r="ID102" s="694"/>
      <c r="IE102" s="694"/>
      <c r="IF102" s="695"/>
      <c r="IG102" s="695"/>
      <c r="IH102" s="695"/>
      <c r="II102" s="694"/>
      <c r="IJ102" s="694"/>
      <c r="IK102" s="694"/>
      <c r="IL102" s="694"/>
      <c r="IM102" s="694"/>
      <c r="IN102" s="695"/>
      <c r="IO102" s="695"/>
      <c r="IP102" s="695"/>
      <c r="IQ102" s="694"/>
      <c r="IR102" s="694"/>
      <c r="IS102" s="694"/>
      <c r="IT102" s="694"/>
      <c r="IU102" s="694"/>
      <c r="IV102" s="694"/>
      <c r="IW102" s="694"/>
    </row>
    <row r="103" spans="1:269" ht="7.8" customHeight="1">
      <c r="A103" s="649"/>
      <c r="B103" s="649"/>
      <c r="C103" s="649"/>
      <c r="D103" s="641"/>
      <c r="E103" s="641"/>
      <c r="F103" s="641"/>
      <c r="G103" s="641"/>
      <c r="H103" s="641"/>
      <c r="I103" s="641"/>
      <c r="J103" s="641"/>
      <c r="K103" s="641"/>
      <c r="L103" s="641"/>
      <c r="M103" s="641"/>
      <c r="N103" s="641"/>
      <c r="O103" s="641"/>
      <c r="P103" s="641"/>
      <c r="Q103" s="641"/>
      <c r="R103" s="641"/>
      <c r="S103" s="641"/>
      <c r="T103" s="641"/>
      <c r="U103" s="641"/>
      <c r="V103" s="641"/>
      <c r="W103" s="641"/>
      <c r="X103" s="641"/>
      <c r="Y103" s="641"/>
      <c r="Z103" s="641"/>
      <c r="AA103" s="641"/>
      <c r="AB103" s="641"/>
      <c r="AC103" s="641"/>
      <c r="AD103" s="641"/>
      <c r="AE103" s="641"/>
      <c r="AF103" s="641"/>
      <c r="AG103" s="641"/>
      <c r="AH103" s="641"/>
      <c r="AI103" s="641"/>
      <c r="AJ103" s="641"/>
      <c r="AK103" s="641"/>
      <c r="AL103" s="641"/>
      <c r="AM103" s="641"/>
      <c r="AN103" s="641"/>
      <c r="AO103" s="641"/>
      <c r="AP103" s="641"/>
      <c r="AQ103" s="641"/>
      <c r="AR103" s="641"/>
      <c r="AS103" s="641"/>
      <c r="AT103" s="641"/>
      <c r="AU103" s="641"/>
      <c r="AV103" s="641"/>
      <c r="AW103" s="641"/>
      <c r="AX103" s="641"/>
      <c r="AY103" s="641"/>
      <c r="AZ103" s="641"/>
      <c r="BA103" s="641"/>
      <c r="BB103" s="641"/>
      <c r="BC103" s="641"/>
      <c r="BD103" s="641"/>
      <c r="BE103" s="641"/>
      <c r="BF103" s="641"/>
      <c r="BG103" s="641"/>
      <c r="BH103" s="641"/>
      <c r="BI103" s="641"/>
      <c r="BJ103" s="641"/>
      <c r="BK103" s="641"/>
      <c r="BL103" s="641"/>
      <c r="BM103" s="641"/>
      <c r="EI103" s="649"/>
      <c r="EJ103" s="649"/>
      <c r="EK103" s="649"/>
      <c r="EL103" s="641"/>
      <c r="EM103" s="641"/>
      <c r="EN103" s="641"/>
      <c r="EO103" s="641"/>
      <c r="EP103" s="641"/>
      <c r="EQ103" s="641"/>
      <c r="ER103" s="641"/>
      <c r="ES103" s="641"/>
      <c r="ET103" s="641"/>
      <c r="EU103" s="641"/>
      <c r="EV103" s="641"/>
      <c r="EW103" s="641"/>
      <c r="EX103" s="641"/>
      <c r="EY103" s="641"/>
      <c r="EZ103" s="641"/>
      <c r="FA103" s="641"/>
      <c r="FB103" s="641"/>
      <c r="FC103" s="641"/>
      <c r="FD103" s="641"/>
      <c r="FE103" s="641"/>
      <c r="FF103" s="641"/>
      <c r="FG103" s="641"/>
      <c r="FH103" s="641"/>
      <c r="FI103" s="641"/>
      <c r="FJ103" s="641"/>
      <c r="FK103" s="641"/>
      <c r="FL103" s="641"/>
      <c r="FM103" s="641"/>
      <c r="FN103" s="641"/>
      <c r="FO103" s="641"/>
      <c r="FP103" s="641"/>
      <c r="FQ103" s="641"/>
      <c r="FR103" s="641"/>
      <c r="FS103" s="641"/>
      <c r="FT103" s="641"/>
      <c r="FU103" s="641"/>
      <c r="FV103" s="641"/>
      <c r="FW103" s="641"/>
      <c r="FX103" s="641"/>
      <c r="FY103" s="641"/>
      <c r="FZ103" s="641"/>
      <c r="GA103" s="641"/>
      <c r="GB103" s="641"/>
      <c r="GC103" s="641"/>
      <c r="GD103" s="641"/>
      <c r="GE103" s="641"/>
      <c r="GF103" s="641"/>
      <c r="GG103" s="641"/>
      <c r="GH103" s="641"/>
      <c r="GI103" s="641"/>
      <c r="GW103" s="649"/>
      <c r="GX103" s="649"/>
      <c r="GY103" s="649"/>
      <c r="GZ103" s="641"/>
      <c r="HA103" s="641"/>
      <c r="HB103" s="641"/>
      <c r="HC103" s="641"/>
      <c r="HD103" s="641"/>
      <c r="HE103" s="641"/>
      <c r="HF103" s="641"/>
      <c r="HG103" s="641"/>
      <c r="HH103" s="641"/>
      <c r="HI103" s="641"/>
      <c r="HJ103" s="641"/>
      <c r="HK103" s="641"/>
      <c r="HL103" s="641"/>
      <c r="HM103" s="641"/>
      <c r="HN103" s="641"/>
      <c r="HO103" s="641"/>
      <c r="HP103" s="641"/>
      <c r="HQ103" s="641"/>
      <c r="HR103" s="641"/>
      <c r="HS103" s="641"/>
      <c r="HT103" s="641"/>
      <c r="HU103" s="641"/>
      <c r="HV103" s="641"/>
      <c r="HW103" s="641"/>
      <c r="HX103" s="641"/>
      <c r="HY103" s="641"/>
      <c r="HZ103" s="641"/>
      <c r="IA103" s="641"/>
      <c r="IB103" s="641"/>
      <c r="IC103" s="641"/>
      <c r="ID103" s="641"/>
      <c r="IE103" s="641"/>
      <c r="IF103" s="641"/>
      <c r="IG103" s="641"/>
      <c r="IH103" s="641"/>
      <c r="II103" s="641"/>
      <c r="IJ103" s="641"/>
      <c r="IK103" s="641"/>
      <c r="IL103" s="641"/>
      <c r="IM103" s="641"/>
      <c r="IN103" s="641"/>
      <c r="IO103" s="641"/>
      <c r="IP103" s="641"/>
      <c r="IQ103" s="641"/>
      <c r="IR103" s="641"/>
      <c r="IS103" s="641"/>
      <c r="IT103" s="641"/>
      <c r="IU103" s="641"/>
      <c r="IV103" s="641"/>
      <c r="IW103" s="641"/>
    </row>
    <row r="104" spans="1:269">
      <c r="A104" s="651"/>
      <c r="B104" s="651"/>
      <c r="C104" s="651"/>
      <c r="D104" s="651"/>
      <c r="E104" s="939" t="s">
        <v>6</v>
      </c>
      <c r="F104" s="939"/>
      <c r="G104" s="939"/>
      <c r="H104" s="1506"/>
      <c r="I104" s="1506"/>
      <c r="J104" s="1506"/>
      <c r="K104" s="1506"/>
      <c r="L104" s="1506"/>
      <c r="M104" s="1506"/>
      <c r="N104" s="1506"/>
      <c r="O104" s="1506"/>
      <c r="P104" s="1506"/>
      <c r="Q104" s="1506"/>
      <c r="R104" s="1506"/>
      <c r="S104" s="1506"/>
      <c r="T104" s="1506"/>
      <c r="U104" s="1506"/>
      <c r="V104" s="1506"/>
      <c r="W104" s="1506"/>
      <c r="X104" s="651"/>
      <c r="Y104" s="651"/>
      <c r="Z104" s="651"/>
      <c r="AA104" s="651"/>
      <c r="AB104" s="651"/>
      <c r="AC104" s="651"/>
      <c r="AD104" s="651"/>
      <c r="AE104" s="651"/>
      <c r="AI104" s="939" t="s">
        <v>6</v>
      </c>
      <c r="AJ104" s="939"/>
      <c r="AK104" s="939"/>
      <c r="AL104" s="1506"/>
      <c r="AM104" s="1506"/>
      <c r="AN104" s="1506"/>
      <c r="AO104" s="1506"/>
      <c r="AP104" s="1507"/>
      <c r="AQ104" s="1507"/>
      <c r="AR104" s="1507"/>
      <c r="AS104" s="1507"/>
      <c r="AT104" s="1507"/>
      <c r="AU104" s="1507"/>
      <c r="AV104" s="1507"/>
      <c r="AW104" s="1507"/>
      <c r="AX104" s="1507"/>
      <c r="AY104" s="1507"/>
      <c r="AZ104" s="1506"/>
      <c r="BA104" s="1507"/>
      <c r="BB104" s="641"/>
      <c r="BC104" s="641"/>
      <c r="BD104" s="641"/>
      <c r="BE104" s="641"/>
      <c r="BF104" s="641"/>
      <c r="BG104" s="641"/>
      <c r="BH104" s="641"/>
      <c r="BI104" s="641"/>
      <c r="BJ104" s="641"/>
      <c r="BK104" s="641"/>
      <c r="BL104" s="641"/>
      <c r="BM104" s="641"/>
      <c r="EI104" s="651"/>
      <c r="EJ104" s="651"/>
      <c r="EK104" s="651"/>
      <c r="EL104" s="651"/>
      <c r="EM104" s="939" t="s">
        <v>6</v>
      </c>
      <c r="EN104" s="939"/>
      <c r="EO104" s="939"/>
      <c r="EP104" s="1506"/>
      <c r="EQ104" s="1506"/>
      <c r="ER104" s="1506"/>
      <c r="ES104" s="1506"/>
      <c r="ET104" s="1506"/>
      <c r="EU104" s="1506"/>
      <c r="EV104" s="1506"/>
      <c r="EW104" s="1506"/>
      <c r="EX104" s="1506"/>
      <c r="EY104" s="1506"/>
      <c r="EZ104" s="1506"/>
      <c r="FA104" s="1506"/>
      <c r="FB104" s="1506"/>
      <c r="FC104" s="1506"/>
      <c r="FD104" s="1506"/>
      <c r="FE104" s="1506"/>
      <c r="FF104" s="651"/>
      <c r="FG104" s="651"/>
      <c r="FH104" s="651"/>
      <c r="FI104" s="651"/>
      <c r="FJ104" s="651"/>
      <c r="FK104" s="651"/>
      <c r="FL104" s="651"/>
      <c r="FM104" s="651"/>
      <c r="FQ104" s="939" t="s">
        <v>6</v>
      </c>
      <c r="FR104" s="939"/>
      <c r="FS104" s="939"/>
      <c r="FT104" s="1506"/>
      <c r="FU104" s="1506"/>
      <c r="FV104" s="1506"/>
      <c r="FW104" s="1506"/>
      <c r="FX104" s="1507"/>
      <c r="FY104" s="1507"/>
      <c r="FZ104" s="1507"/>
      <c r="GA104" s="1507"/>
      <c r="GB104" s="1507"/>
      <c r="GC104" s="1507"/>
      <c r="GD104" s="1507"/>
      <c r="GE104" s="1507"/>
      <c r="GF104" s="1507"/>
      <c r="GG104" s="1507"/>
      <c r="GH104" s="1506"/>
      <c r="GI104" s="1507"/>
      <c r="GW104" s="651"/>
      <c r="GX104" s="651"/>
      <c r="GY104" s="651"/>
      <c r="GZ104" s="651"/>
      <c r="HA104" s="939" t="s">
        <v>6</v>
      </c>
      <c r="HB104" s="939"/>
      <c r="HC104" s="939"/>
      <c r="HD104" s="1506"/>
      <c r="HE104" s="1506"/>
      <c r="HF104" s="1506"/>
      <c r="HG104" s="1506"/>
      <c r="HH104" s="1506"/>
      <c r="HI104" s="1506"/>
      <c r="HJ104" s="1506"/>
      <c r="HK104" s="1506"/>
      <c r="HL104" s="1506"/>
      <c r="HM104" s="1506"/>
      <c r="HN104" s="1506"/>
      <c r="HO104" s="1506"/>
      <c r="HP104" s="1506"/>
      <c r="HQ104" s="1506"/>
      <c r="HR104" s="1506"/>
      <c r="HS104" s="1506"/>
      <c r="HT104" s="1506"/>
      <c r="HU104" s="651"/>
      <c r="HV104" s="651"/>
      <c r="HW104" s="651"/>
      <c r="HX104" s="651"/>
      <c r="HY104" s="651"/>
      <c r="HZ104" s="651"/>
      <c r="IA104" s="651"/>
      <c r="IE104" s="939" t="s">
        <v>6</v>
      </c>
      <c r="IF104" s="939"/>
      <c r="IG104" s="939"/>
      <c r="IH104" s="1506"/>
      <c r="II104" s="1506"/>
      <c r="IJ104" s="1506"/>
      <c r="IK104" s="1506"/>
      <c r="IL104" s="1507"/>
      <c r="IM104" s="1507"/>
      <c r="IN104" s="1507"/>
      <c r="IO104" s="1507"/>
      <c r="IP104" s="1507"/>
      <c r="IQ104" s="1507"/>
      <c r="IR104" s="1507"/>
      <c r="IS104" s="1507"/>
      <c r="IT104" s="1507"/>
      <c r="IU104" s="1507"/>
      <c r="IV104" s="1506"/>
      <c r="IW104" s="1507"/>
    </row>
    <row r="105" spans="1:269">
      <c r="A105" s="651"/>
      <c r="B105" s="651"/>
      <c r="C105" s="651"/>
      <c r="D105" s="651"/>
      <c r="H105" s="935" t="s">
        <v>7</v>
      </c>
      <c r="I105" s="935"/>
      <c r="J105" s="935"/>
      <c r="K105" s="935"/>
      <c r="L105" s="935"/>
      <c r="M105" s="935"/>
      <c r="N105" s="935"/>
      <c r="O105" s="935"/>
      <c r="P105" s="935"/>
      <c r="Q105" s="935"/>
      <c r="R105" s="935"/>
      <c r="S105" s="935"/>
      <c r="T105" s="935"/>
      <c r="U105" s="935"/>
      <c r="V105" s="651"/>
      <c r="W105" s="651"/>
      <c r="X105" s="651"/>
      <c r="Y105" s="651"/>
      <c r="Z105" s="651"/>
      <c r="AA105" s="651"/>
      <c r="AB105" s="651"/>
      <c r="AC105" s="651"/>
      <c r="AD105" s="651"/>
      <c r="AE105" s="651"/>
      <c r="AK105" s="935" t="str">
        <f>IF('01.ข้อมูลเบื้องต้น'!$I$10='01.ข้อมูลเบื้องต้น'!$I$8,"รองผู้อำนวยการสถานศึกษา","ผู้อำนวยการสถานศึกษา")</f>
        <v>ผู้อำนวยการสถานศึกษา</v>
      </c>
      <c r="AL105" s="935"/>
      <c r="AM105" s="935"/>
      <c r="AN105" s="935"/>
      <c r="AO105" s="935"/>
      <c r="AP105" s="935"/>
      <c r="AQ105" s="935"/>
      <c r="AR105" s="935"/>
      <c r="AS105" s="935"/>
      <c r="AT105" s="935"/>
      <c r="AU105" s="935"/>
      <c r="AV105" s="935"/>
      <c r="AW105" s="935"/>
      <c r="AX105" s="935"/>
      <c r="AY105" s="641"/>
      <c r="AZ105" s="651"/>
      <c r="BA105" s="641"/>
      <c r="BB105" s="641"/>
      <c r="BC105" s="641"/>
      <c r="BD105" s="641"/>
      <c r="BE105" s="641"/>
      <c r="BF105" s="641"/>
      <c r="BG105" s="641"/>
      <c r="BH105" s="641"/>
      <c r="BI105" s="641"/>
      <c r="BJ105" s="641"/>
      <c r="BK105" s="641"/>
      <c r="BL105" s="641"/>
      <c r="BM105" s="641"/>
      <c r="EI105" s="651"/>
      <c r="EJ105" s="651"/>
      <c r="EK105" s="651"/>
      <c r="EL105" s="651"/>
      <c r="EP105" s="935" t="s">
        <v>7</v>
      </c>
      <c r="EQ105" s="935"/>
      <c r="ER105" s="935"/>
      <c r="ES105" s="935"/>
      <c r="ET105" s="935"/>
      <c r="EU105" s="935"/>
      <c r="EV105" s="935"/>
      <c r="EW105" s="935"/>
      <c r="EX105" s="935"/>
      <c r="EY105" s="935"/>
      <c r="EZ105" s="935"/>
      <c r="FA105" s="935"/>
      <c r="FB105" s="935"/>
      <c r="FC105" s="935"/>
      <c r="FD105" s="651"/>
      <c r="FE105" s="651"/>
      <c r="FF105" s="651"/>
      <c r="FG105" s="651"/>
      <c r="FH105" s="651"/>
      <c r="FI105" s="651"/>
      <c r="FJ105" s="651"/>
      <c r="FK105" s="651"/>
      <c r="FL105" s="651"/>
      <c r="FM105" s="651"/>
      <c r="FS105" s="935" t="str">
        <f>IF('01.ข้อมูลเบื้องต้น'!$I$10='01.ข้อมูลเบื้องต้น'!$I$8,"รองผู้อำนวยการสถานศึกษา","ผู้อำนวยการสถานศึกษา")</f>
        <v>ผู้อำนวยการสถานศึกษา</v>
      </c>
      <c r="FT105" s="935"/>
      <c r="FU105" s="935"/>
      <c r="FV105" s="935"/>
      <c r="FW105" s="935"/>
      <c r="FX105" s="935"/>
      <c r="FY105" s="935"/>
      <c r="FZ105" s="935"/>
      <c r="GA105" s="935"/>
      <c r="GB105" s="935"/>
      <c r="GC105" s="935"/>
      <c r="GD105" s="935"/>
      <c r="GE105" s="935"/>
      <c r="GF105" s="935"/>
      <c r="GG105" s="641"/>
      <c r="GH105" s="651"/>
      <c r="GI105" s="641"/>
      <c r="GW105" s="651"/>
      <c r="GX105" s="651"/>
      <c r="GY105" s="651"/>
      <c r="GZ105" s="651"/>
      <c r="HD105" s="935" t="s">
        <v>7</v>
      </c>
      <c r="HE105" s="935"/>
      <c r="HF105" s="935"/>
      <c r="HG105" s="935"/>
      <c r="HH105" s="935"/>
      <c r="HI105" s="935"/>
      <c r="HJ105" s="935"/>
      <c r="HK105" s="935"/>
      <c r="HL105" s="935"/>
      <c r="HM105" s="935"/>
      <c r="HN105" s="935"/>
      <c r="HO105" s="935"/>
      <c r="HP105" s="935"/>
      <c r="HQ105" s="935"/>
      <c r="HR105" s="651"/>
      <c r="HS105" s="651"/>
      <c r="HT105" s="651"/>
      <c r="HU105" s="651"/>
      <c r="HV105" s="651"/>
      <c r="HW105" s="651"/>
      <c r="HX105" s="651"/>
      <c r="HY105" s="651"/>
      <c r="HZ105" s="651"/>
      <c r="IA105" s="651"/>
      <c r="IG105" s="935" t="str">
        <f>IF('01.ข้อมูลเบื้องต้น'!$I$10='01.ข้อมูลเบื้องต้น'!$I$8,"รองผู้อำนวยการสถานศึกษา","ผู้อำนวยการสถานศึกษา")</f>
        <v>ผู้อำนวยการสถานศึกษา</v>
      </c>
      <c r="IH105" s="935"/>
      <c r="II105" s="935"/>
      <c r="IJ105" s="935"/>
      <c r="IK105" s="935"/>
      <c r="IL105" s="935"/>
      <c r="IM105" s="935"/>
      <c r="IN105" s="935"/>
      <c r="IO105" s="935"/>
      <c r="IP105" s="935"/>
      <c r="IQ105" s="935"/>
      <c r="IR105" s="935"/>
      <c r="IS105" s="935"/>
      <c r="IT105" s="935"/>
      <c r="IU105" s="641"/>
      <c r="IV105" s="651"/>
      <c r="IW105" s="641"/>
    </row>
  </sheetData>
  <sheetProtection algorithmName="SHA-512" hashValue="6HpOB20p3GNyUgkO0eyKg5abZpOOwXm5fsyqVbvOzUqck0hs9D80cllX5eQIx2G0NvMQFu6paCh6gfmLp4ZSAA==" saltValue="Lh3uel5u7soRYxndQvJYhQ==" spinCount="100000" sheet="1"/>
  <mergeCells count="860">
    <mergeCell ref="A80:BM80"/>
    <mergeCell ref="EI80:GU80"/>
    <mergeCell ref="EI89:GU89"/>
    <mergeCell ref="GW80:JI80"/>
    <mergeCell ref="GW89:JI89"/>
    <mergeCell ref="A95:AE95"/>
    <mergeCell ref="AF95:AP95"/>
    <mergeCell ref="AQ95:BA95"/>
    <mergeCell ref="IM95:IW95"/>
    <mergeCell ref="IX90:JI90"/>
    <mergeCell ref="CO91:CU91"/>
    <mergeCell ref="CV91:CY91"/>
    <mergeCell ref="DD90:DG90"/>
    <mergeCell ref="DH90:DK90"/>
    <mergeCell ref="DL90:DP90"/>
    <mergeCell ref="DQ90:DV90"/>
    <mergeCell ref="DW90:EB90"/>
    <mergeCell ref="EC90:EH90"/>
    <mergeCell ref="EI90:FM90"/>
    <mergeCell ref="FN90:FX90"/>
    <mergeCell ref="FY90:GI90"/>
    <mergeCell ref="A90:AE90"/>
    <mergeCell ref="AF90:AP90"/>
    <mergeCell ref="AQ90:BA90"/>
    <mergeCell ref="A97:AE97"/>
    <mergeCell ref="AF97:AP97"/>
    <mergeCell ref="AQ97:BA97"/>
    <mergeCell ref="IM97:IW97"/>
    <mergeCell ref="A89:BM89"/>
    <mergeCell ref="A92:AE92"/>
    <mergeCell ref="EI92:FM92"/>
    <mergeCell ref="GW92:IA92"/>
    <mergeCell ref="IM92:IW92"/>
    <mergeCell ref="A94:AE94"/>
    <mergeCell ref="AF94:AP94"/>
    <mergeCell ref="AQ94:BA94"/>
    <mergeCell ref="EI94:FM94"/>
    <mergeCell ref="GW94:IA94"/>
    <mergeCell ref="GJ90:GU90"/>
    <mergeCell ref="GW90:IA90"/>
    <mergeCell ref="IB90:IL90"/>
    <mergeCell ref="IM90:IW90"/>
    <mergeCell ref="A91:AE91"/>
    <mergeCell ref="AF91:AP91"/>
    <mergeCell ref="AQ91:BA91"/>
    <mergeCell ref="BB91:BM91"/>
    <mergeCell ref="BO91:BU91"/>
    <mergeCell ref="BV91:CN91"/>
    <mergeCell ref="BB90:BM90"/>
    <mergeCell ref="BO90:BU90"/>
    <mergeCell ref="BV90:CN90"/>
    <mergeCell ref="CO90:CU90"/>
    <mergeCell ref="CV90:CY90"/>
    <mergeCell ref="CZ90:DC90"/>
    <mergeCell ref="IX97:JI97"/>
    <mergeCell ref="DQ97:DV97"/>
    <mergeCell ref="DW97:EB97"/>
    <mergeCell ref="EC97:EH97"/>
    <mergeCell ref="EI97:FM97"/>
    <mergeCell ref="FN97:FX97"/>
    <mergeCell ref="FY97:GI97"/>
    <mergeCell ref="GJ97:GU97"/>
    <mergeCell ref="GW97:IA97"/>
    <mergeCell ref="IB97:IL97"/>
    <mergeCell ref="BB97:BM97"/>
    <mergeCell ref="BO97:BU97"/>
    <mergeCell ref="BV97:CN97"/>
    <mergeCell ref="CO97:CU97"/>
    <mergeCell ref="CV97:CY97"/>
    <mergeCell ref="CZ97:DC97"/>
    <mergeCell ref="DD97:DG97"/>
    <mergeCell ref="DH97:DK97"/>
    <mergeCell ref="DL97:DP97"/>
    <mergeCell ref="IX95:JI95"/>
    <mergeCell ref="A96:AE96"/>
    <mergeCell ref="AF96:AP96"/>
    <mergeCell ref="AQ96:BA96"/>
    <mergeCell ref="BB96:BM96"/>
    <mergeCell ref="BO96:BU96"/>
    <mergeCell ref="BV96:CN96"/>
    <mergeCell ref="CO96:CU96"/>
    <mergeCell ref="CV96:CY96"/>
    <mergeCell ref="CZ96:DC96"/>
    <mergeCell ref="DD96:DG96"/>
    <mergeCell ref="DH96:DK96"/>
    <mergeCell ref="DL96:DP96"/>
    <mergeCell ref="DQ96:DV96"/>
    <mergeCell ref="DW96:EB96"/>
    <mergeCell ref="EC96:EH96"/>
    <mergeCell ref="EI96:FM96"/>
    <mergeCell ref="FN96:FX96"/>
    <mergeCell ref="FY96:GI96"/>
    <mergeCell ref="GJ96:GU96"/>
    <mergeCell ref="GW96:IA96"/>
    <mergeCell ref="IB96:IL96"/>
    <mergeCell ref="IM96:IW96"/>
    <mergeCell ref="IX96:JI96"/>
    <mergeCell ref="DQ95:DV95"/>
    <mergeCell ref="DW95:EB95"/>
    <mergeCell ref="EC95:EH95"/>
    <mergeCell ref="EI95:FM95"/>
    <mergeCell ref="FN95:FX95"/>
    <mergeCell ref="FY95:GI95"/>
    <mergeCell ref="GJ95:GU95"/>
    <mergeCell ref="GW95:IA95"/>
    <mergeCell ref="IB95:IL95"/>
    <mergeCell ref="BB95:BM95"/>
    <mergeCell ref="BO95:BU95"/>
    <mergeCell ref="BV95:CN95"/>
    <mergeCell ref="CO95:CU95"/>
    <mergeCell ref="CV95:CY95"/>
    <mergeCell ref="CZ95:DC95"/>
    <mergeCell ref="DD95:DG95"/>
    <mergeCell ref="DH95:DK95"/>
    <mergeCell ref="DL95:DP95"/>
    <mergeCell ref="DQ94:DV94"/>
    <mergeCell ref="DW94:EB94"/>
    <mergeCell ref="EC94:EH94"/>
    <mergeCell ref="FN94:FX94"/>
    <mergeCell ref="FY94:GI94"/>
    <mergeCell ref="GJ94:GU94"/>
    <mergeCell ref="IB94:IL94"/>
    <mergeCell ref="IM94:IW94"/>
    <mergeCell ref="IX94:JI94"/>
    <mergeCell ref="BB94:BM94"/>
    <mergeCell ref="BO94:BU94"/>
    <mergeCell ref="BV94:CN94"/>
    <mergeCell ref="CO94:CU94"/>
    <mergeCell ref="CV94:CY94"/>
    <mergeCell ref="CZ94:DC94"/>
    <mergeCell ref="DD94:DG94"/>
    <mergeCell ref="DH94:DK94"/>
    <mergeCell ref="DL94:DP94"/>
    <mergeCell ref="IX92:JI92"/>
    <mergeCell ref="A93:AE93"/>
    <mergeCell ref="AF93:AP93"/>
    <mergeCell ref="AQ93:BA93"/>
    <mergeCell ref="BB93:BM93"/>
    <mergeCell ref="BO93:BU93"/>
    <mergeCell ref="BV93:CN93"/>
    <mergeCell ref="CO93:CU93"/>
    <mergeCell ref="CV93:CY93"/>
    <mergeCell ref="CZ93:DC93"/>
    <mergeCell ref="DD93:DG93"/>
    <mergeCell ref="DH93:DK93"/>
    <mergeCell ref="DL93:DP93"/>
    <mergeCell ref="DQ93:DV93"/>
    <mergeCell ref="DW93:EB93"/>
    <mergeCell ref="EC93:EH93"/>
    <mergeCell ref="EI93:FM93"/>
    <mergeCell ref="FN93:FX93"/>
    <mergeCell ref="FY93:GI93"/>
    <mergeCell ref="GJ93:GU93"/>
    <mergeCell ref="GW93:IA93"/>
    <mergeCell ref="IB93:IL93"/>
    <mergeCell ref="IM93:IW93"/>
    <mergeCell ref="IX93:JI93"/>
    <mergeCell ref="FY91:GI91"/>
    <mergeCell ref="GJ91:GU91"/>
    <mergeCell ref="GW91:IA91"/>
    <mergeCell ref="IB91:IL91"/>
    <mergeCell ref="IM91:IW91"/>
    <mergeCell ref="IX91:JI91"/>
    <mergeCell ref="AF92:AP92"/>
    <mergeCell ref="AQ92:BA92"/>
    <mergeCell ref="BB92:BM92"/>
    <mergeCell ref="BO92:BU92"/>
    <mergeCell ref="BV92:CN92"/>
    <mergeCell ref="CO92:CU92"/>
    <mergeCell ref="CV92:CY92"/>
    <mergeCell ref="CZ92:DC92"/>
    <mergeCell ref="DD92:DG92"/>
    <mergeCell ref="DH92:DK92"/>
    <mergeCell ref="DL92:DP92"/>
    <mergeCell ref="DQ92:DV92"/>
    <mergeCell ref="DW92:EB92"/>
    <mergeCell ref="EC92:EH92"/>
    <mergeCell ref="FN92:FX92"/>
    <mergeCell ref="FY92:GI92"/>
    <mergeCell ref="GJ92:GU92"/>
    <mergeCell ref="IB92:IL92"/>
    <mergeCell ref="CZ91:DC91"/>
    <mergeCell ref="DD91:DG91"/>
    <mergeCell ref="DH91:DK91"/>
    <mergeCell ref="DL91:DP91"/>
    <mergeCell ref="DQ91:DV91"/>
    <mergeCell ref="DW91:EB91"/>
    <mergeCell ref="EC91:EH91"/>
    <mergeCell ref="EI91:FM91"/>
    <mergeCell ref="FN91:FX91"/>
    <mergeCell ref="IM88:IW88"/>
    <mergeCell ref="IX88:JI88"/>
    <mergeCell ref="A87:AE87"/>
    <mergeCell ref="AF87:AP87"/>
    <mergeCell ref="AQ87:BA87"/>
    <mergeCell ref="IB87:IL87"/>
    <mergeCell ref="IM87:IW87"/>
    <mergeCell ref="IX87:JI87"/>
    <mergeCell ref="A88:AE88"/>
    <mergeCell ref="AF88:AP88"/>
    <mergeCell ref="AQ88:BA88"/>
    <mergeCell ref="BB88:BM88"/>
    <mergeCell ref="BO88:BU88"/>
    <mergeCell ref="BV88:CN88"/>
    <mergeCell ref="CO88:CU88"/>
    <mergeCell ref="CV88:CY88"/>
    <mergeCell ref="CZ88:DC88"/>
    <mergeCell ref="DD88:DG88"/>
    <mergeCell ref="DH88:DK88"/>
    <mergeCell ref="DL88:DP88"/>
    <mergeCell ref="DQ88:DV88"/>
    <mergeCell ref="DW88:EB88"/>
    <mergeCell ref="EC88:EH88"/>
    <mergeCell ref="EI88:FM88"/>
    <mergeCell ref="FN88:FX88"/>
    <mergeCell ref="FY88:GI88"/>
    <mergeCell ref="GJ88:GU88"/>
    <mergeCell ref="GW88:IA88"/>
    <mergeCell ref="IB88:IL88"/>
    <mergeCell ref="DQ87:DV87"/>
    <mergeCell ref="DW87:EB87"/>
    <mergeCell ref="EC87:EH87"/>
    <mergeCell ref="EI87:FM87"/>
    <mergeCell ref="FN87:FX87"/>
    <mergeCell ref="FY87:GI87"/>
    <mergeCell ref="GJ87:GU87"/>
    <mergeCell ref="GW87:IA87"/>
    <mergeCell ref="BB87:BM87"/>
    <mergeCell ref="BO87:BU87"/>
    <mergeCell ref="BV87:CN87"/>
    <mergeCell ref="CO87:CU87"/>
    <mergeCell ref="CV87:CY87"/>
    <mergeCell ref="CZ87:DC87"/>
    <mergeCell ref="DD87:DG87"/>
    <mergeCell ref="DH87:DK87"/>
    <mergeCell ref="DL87:DP87"/>
    <mergeCell ref="IX86:JI86"/>
    <mergeCell ref="A85:AE85"/>
    <mergeCell ref="AF85:AP85"/>
    <mergeCell ref="AQ85:BA85"/>
    <mergeCell ref="BB85:BM85"/>
    <mergeCell ref="BO85:BU85"/>
    <mergeCell ref="BV85:CN85"/>
    <mergeCell ref="DD86:DG86"/>
    <mergeCell ref="DH86:DK86"/>
    <mergeCell ref="DL86:DP86"/>
    <mergeCell ref="DQ86:DV86"/>
    <mergeCell ref="DW86:EB86"/>
    <mergeCell ref="EC86:EH86"/>
    <mergeCell ref="EI86:FM86"/>
    <mergeCell ref="FN86:FX86"/>
    <mergeCell ref="FY86:GI86"/>
    <mergeCell ref="A86:AE86"/>
    <mergeCell ref="AF86:AP86"/>
    <mergeCell ref="AQ86:BA86"/>
    <mergeCell ref="BB86:BM86"/>
    <mergeCell ref="FY85:GI85"/>
    <mergeCell ref="GJ85:GU85"/>
    <mergeCell ref="GW85:IA85"/>
    <mergeCell ref="CO85:CU85"/>
    <mergeCell ref="IM86:IW86"/>
    <mergeCell ref="CZ85:DC85"/>
    <mergeCell ref="DD85:DG85"/>
    <mergeCell ref="DH85:DK85"/>
    <mergeCell ref="DL85:DP85"/>
    <mergeCell ref="DQ85:DV85"/>
    <mergeCell ref="DW85:EB85"/>
    <mergeCell ref="EC85:EH85"/>
    <mergeCell ref="EI85:FM85"/>
    <mergeCell ref="FN85:FX85"/>
    <mergeCell ref="BO86:BU86"/>
    <mergeCell ref="BV86:CN86"/>
    <mergeCell ref="CO86:CU86"/>
    <mergeCell ref="CV86:CY86"/>
    <mergeCell ref="CZ86:DC86"/>
    <mergeCell ref="CV85:CY85"/>
    <mergeCell ref="GJ84:GU84"/>
    <mergeCell ref="GW84:IA84"/>
    <mergeCell ref="IB84:IL84"/>
    <mergeCell ref="CZ84:DC84"/>
    <mergeCell ref="GJ86:GU86"/>
    <mergeCell ref="GW86:IA86"/>
    <mergeCell ref="IB86:IL86"/>
    <mergeCell ref="A83:AE83"/>
    <mergeCell ref="AF83:AP83"/>
    <mergeCell ref="AQ83:BA83"/>
    <mergeCell ref="IB85:IL85"/>
    <mergeCell ref="IM85:IW85"/>
    <mergeCell ref="IX85:JI85"/>
    <mergeCell ref="DD84:DG84"/>
    <mergeCell ref="DH84:DK84"/>
    <mergeCell ref="DL84:DP84"/>
    <mergeCell ref="DQ84:DV84"/>
    <mergeCell ref="DW84:EB84"/>
    <mergeCell ref="EC84:EH84"/>
    <mergeCell ref="EI84:FM84"/>
    <mergeCell ref="FN84:FX84"/>
    <mergeCell ref="FY84:GI84"/>
    <mergeCell ref="A84:AE84"/>
    <mergeCell ref="AF84:AP84"/>
    <mergeCell ref="AQ84:BA84"/>
    <mergeCell ref="BB84:BM84"/>
    <mergeCell ref="BO84:BU84"/>
    <mergeCell ref="BV84:CN84"/>
    <mergeCell ref="CO84:CU84"/>
    <mergeCell ref="CV84:CY84"/>
    <mergeCell ref="IM84:IW84"/>
    <mergeCell ref="CZ83:DC83"/>
    <mergeCell ref="DD83:DG83"/>
    <mergeCell ref="DH83:DK83"/>
    <mergeCell ref="DL83:DP83"/>
    <mergeCell ref="GJ82:GU82"/>
    <mergeCell ref="GW82:IA82"/>
    <mergeCell ref="IB82:IL82"/>
    <mergeCell ref="IM82:IW82"/>
    <mergeCell ref="IX84:JI84"/>
    <mergeCell ref="IB81:IL81"/>
    <mergeCell ref="DQ83:DV83"/>
    <mergeCell ref="DW83:EB83"/>
    <mergeCell ref="EC83:EH83"/>
    <mergeCell ref="EI83:FM83"/>
    <mergeCell ref="FN83:FX83"/>
    <mergeCell ref="IM81:IW81"/>
    <mergeCell ref="IX81:JI81"/>
    <mergeCell ref="DQ82:DV82"/>
    <mergeCell ref="DW82:EB82"/>
    <mergeCell ref="EC82:EH82"/>
    <mergeCell ref="EI82:FM82"/>
    <mergeCell ref="FN82:FX82"/>
    <mergeCell ref="FN81:FX81"/>
    <mergeCell ref="FY81:GI81"/>
    <mergeCell ref="GJ81:GU81"/>
    <mergeCell ref="FY83:GI83"/>
    <mergeCell ref="GJ83:GU83"/>
    <mergeCell ref="GW83:IA83"/>
    <mergeCell ref="IB83:IL83"/>
    <mergeCell ref="IM83:IW83"/>
    <mergeCell ref="IX83:JI83"/>
    <mergeCell ref="IX82:JI82"/>
    <mergeCell ref="AF81:AP81"/>
    <mergeCell ref="AQ81:BA81"/>
    <mergeCell ref="BB81:BM81"/>
    <mergeCell ref="BO81:BU81"/>
    <mergeCell ref="BV81:CN81"/>
    <mergeCell ref="CO81:CU81"/>
    <mergeCell ref="CV81:CY81"/>
    <mergeCell ref="CZ81:DC81"/>
    <mergeCell ref="GW81:IA81"/>
    <mergeCell ref="GW78:IA79"/>
    <mergeCell ref="IB78:IW78"/>
    <mergeCell ref="IX78:JI79"/>
    <mergeCell ref="AF79:AP79"/>
    <mergeCell ref="AQ79:BA79"/>
    <mergeCell ref="CV79:DC79"/>
    <mergeCell ref="DD79:DK79"/>
    <mergeCell ref="DL79:DP79"/>
    <mergeCell ref="FN79:FX79"/>
    <mergeCell ref="FY79:GI79"/>
    <mergeCell ref="IB79:IL79"/>
    <mergeCell ref="IM79:IW79"/>
    <mergeCell ref="GW73:JI73"/>
    <mergeCell ref="A74:BM74"/>
    <mergeCell ref="BO74:EH74"/>
    <mergeCell ref="EI74:GU74"/>
    <mergeCell ref="GW74:JI74"/>
    <mergeCell ref="A76:BM76"/>
    <mergeCell ref="BO76:EH76"/>
    <mergeCell ref="EI76:GU76"/>
    <mergeCell ref="GW76:JI76"/>
    <mergeCell ref="BO75:EH75"/>
    <mergeCell ref="GV3:IF3"/>
    <mergeCell ref="BN3:FS3"/>
    <mergeCell ref="A4:BM4"/>
    <mergeCell ref="A5:BM5"/>
    <mergeCell ref="A6:BM6"/>
    <mergeCell ref="A8:BM8"/>
    <mergeCell ref="A3:AK3"/>
    <mergeCell ref="A72:BM72"/>
    <mergeCell ref="BO72:EH72"/>
    <mergeCell ref="EI72:GU72"/>
    <mergeCell ref="GW72:JI72"/>
    <mergeCell ref="DL13:DP13"/>
    <mergeCell ref="E27:G27"/>
    <mergeCell ref="H28:U28"/>
    <mergeCell ref="AK28:AX28"/>
    <mergeCell ref="AF19:AP19"/>
    <mergeCell ref="AQ19:BA19"/>
    <mergeCell ref="AF20:AP20"/>
    <mergeCell ref="AQ20:BA20"/>
    <mergeCell ref="BB10:BM11"/>
    <mergeCell ref="AF10:BA10"/>
    <mergeCell ref="AF13:AP13"/>
    <mergeCell ref="AQ13:BA13"/>
    <mergeCell ref="AF14:AP14"/>
    <mergeCell ref="AQ14:BA14"/>
    <mergeCell ref="AF15:AP15"/>
    <mergeCell ref="AQ15:BA15"/>
    <mergeCell ref="AF16:AP16"/>
    <mergeCell ref="AQ16:BA16"/>
    <mergeCell ref="BB14:BM14"/>
    <mergeCell ref="BB15:BM15"/>
    <mergeCell ref="BB16:BM16"/>
    <mergeCell ref="BB17:BM17"/>
    <mergeCell ref="BB18:BM18"/>
    <mergeCell ref="BB19:BM19"/>
    <mergeCell ref="DQ13:DV13"/>
    <mergeCell ref="BO4:EH4"/>
    <mergeCell ref="BO5:EH5"/>
    <mergeCell ref="BO6:EH6"/>
    <mergeCell ref="BO7:EH7"/>
    <mergeCell ref="BO8:EH8"/>
    <mergeCell ref="BO10:BU11"/>
    <mergeCell ref="BV10:CN11"/>
    <mergeCell ref="CO10:CU11"/>
    <mergeCell ref="CV10:DP10"/>
    <mergeCell ref="DQ10:DV11"/>
    <mergeCell ref="DW10:EB11"/>
    <mergeCell ref="EC10:EH11"/>
    <mergeCell ref="CV11:DC11"/>
    <mergeCell ref="DD11:DK11"/>
    <mergeCell ref="DL11:DP11"/>
    <mergeCell ref="BO12:EH12"/>
    <mergeCell ref="DW13:EB13"/>
    <mergeCell ref="EC13:EH13"/>
    <mergeCell ref="BO13:BU13"/>
    <mergeCell ref="BV13:CN13"/>
    <mergeCell ref="CO13:CU13"/>
    <mergeCell ref="DW14:EB14"/>
    <mergeCell ref="EC14:EH14"/>
    <mergeCell ref="BO15:BU15"/>
    <mergeCell ref="BV15:CN15"/>
    <mergeCell ref="CO15:CU15"/>
    <mergeCell ref="CV15:CY15"/>
    <mergeCell ref="CZ15:DC15"/>
    <mergeCell ref="DD15:DG15"/>
    <mergeCell ref="DH15:DK15"/>
    <mergeCell ref="DL15:DP15"/>
    <mergeCell ref="DQ15:DV15"/>
    <mergeCell ref="DW15:EB15"/>
    <mergeCell ref="EC15:EH15"/>
    <mergeCell ref="BO14:BU14"/>
    <mergeCell ref="BV14:CN14"/>
    <mergeCell ref="CO14:CU14"/>
    <mergeCell ref="CV14:CY14"/>
    <mergeCell ref="CZ14:DC14"/>
    <mergeCell ref="DD14:DG14"/>
    <mergeCell ref="DH14:DK14"/>
    <mergeCell ref="DL14:DP14"/>
    <mergeCell ref="DQ14:DV14"/>
    <mergeCell ref="DW16:EB16"/>
    <mergeCell ref="EC16:EH16"/>
    <mergeCell ref="BO17:BU17"/>
    <mergeCell ref="BV17:CN17"/>
    <mergeCell ref="CO17:CU17"/>
    <mergeCell ref="CV17:CY17"/>
    <mergeCell ref="CZ17:DC17"/>
    <mergeCell ref="DD17:DG17"/>
    <mergeCell ref="DH17:DK17"/>
    <mergeCell ref="DL17:DP17"/>
    <mergeCell ref="DQ17:DV17"/>
    <mergeCell ref="DW17:EB17"/>
    <mergeCell ref="EC17:EH17"/>
    <mergeCell ref="BO16:BU16"/>
    <mergeCell ref="BV16:CN16"/>
    <mergeCell ref="CO16:CU16"/>
    <mergeCell ref="CV16:CY16"/>
    <mergeCell ref="CZ16:DC16"/>
    <mergeCell ref="DD16:DG16"/>
    <mergeCell ref="DH16:DK16"/>
    <mergeCell ref="DL16:DP16"/>
    <mergeCell ref="DQ16:DV16"/>
    <mergeCell ref="DW18:EB18"/>
    <mergeCell ref="EC18:EH18"/>
    <mergeCell ref="BO19:BU19"/>
    <mergeCell ref="BV19:CN19"/>
    <mergeCell ref="CO19:CU19"/>
    <mergeCell ref="CV19:CY19"/>
    <mergeCell ref="CZ19:DC19"/>
    <mergeCell ref="DD19:DG19"/>
    <mergeCell ref="DH19:DK19"/>
    <mergeCell ref="DL19:DP19"/>
    <mergeCell ref="DQ19:DV19"/>
    <mergeCell ref="DW19:EB19"/>
    <mergeCell ref="EC19:EH19"/>
    <mergeCell ref="BO18:BU18"/>
    <mergeCell ref="BV18:CN18"/>
    <mergeCell ref="CO18:CU18"/>
    <mergeCell ref="CV18:CY18"/>
    <mergeCell ref="CZ18:DC18"/>
    <mergeCell ref="DD18:DG18"/>
    <mergeCell ref="DH18:DK18"/>
    <mergeCell ref="DL18:DP18"/>
    <mergeCell ref="DQ18:DV18"/>
    <mergeCell ref="EC24:EH24"/>
    <mergeCell ref="BO21:EH21"/>
    <mergeCell ref="BO22:CN22"/>
    <mergeCell ref="CO22:CU22"/>
    <mergeCell ref="AQ17:BA17"/>
    <mergeCell ref="AF18:AP18"/>
    <mergeCell ref="AQ18:BA18"/>
    <mergeCell ref="CV22:DB22"/>
    <mergeCell ref="DC22:DI22"/>
    <mergeCell ref="DJ22:DP22"/>
    <mergeCell ref="DQ22:DV22"/>
    <mergeCell ref="DW22:EB22"/>
    <mergeCell ref="EC22:EH22"/>
    <mergeCell ref="DW20:EB20"/>
    <mergeCell ref="EC20:EH20"/>
    <mergeCell ref="BO20:BU20"/>
    <mergeCell ref="BV20:CN20"/>
    <mergeCell ref="CO20:CU20"/>
    <mergeCell ref="CV20:CY20"/>
    <mergeCell ref="CZ20:DC20"/>
    <mergeCell ref="DD20:DG20"/>
    <mergeCell ref="DH20:DK20"/>
    <mergeCell ref="DL20:DP20"/>
    <mergeCell ref="DQ20:DV20"/>
    <mergeCell ref="BO27:CN29"/>
    <mergeCell ref="CO27:DB28"/>
    <mergeCell ref="CO29:CU29"/>
    <mergeCell ref="CV29:DB29"/>
    <mergeCell ref="DM29:DO29"/>
    <mergeCell ref="DW29:DY29"/>
    <mergeCell ref="DJ24:DP24"/>
    <mergeCell ref="DQ24:DV24"/>
    <mergeCell ref="DW24:EB24"/>
    <mergeCell ref="A21:BM21"/>
    <mergeCell ref="A10:AE11"/>
    <mergeCell ref="AF11:AP11"/>
    <mergeCell ref="A20:AE20"/>
    <mergeCell ref="CO24:CU24"/>
    <mergeCell ref="CV24:DB24"/>
    <mergeCell ref="DC24:DI24"/>
    <mergeCell ref="AM2:BM2"/>
    <mergeCell ref="BO24:CN24"/>
    <mergeCell ref="DD13:DG13"/>
    <mergeCell ref="DH13:DK13"/>
    <mergeCell ref="BB20:BM20"/>
    <mergeCell ref="BB13:BM13"/>
    <mergeCell ref="AQ11:BA11"/>
    <mergeCell ref="A13:AE13"/>
    <mergeCell ref="A14:AE14"/>
    <mergeCell ref="A15:AE15"/>
    <mergeCell ref="A16:AE16"/>
    <mergeCell ref="A17:AE17"/>
    <mergeCell ref="A18:AE18"/>
    <mergeCell ref="A19:AE19"/>
    <mergeCell ref="AF17:AP17"/>
    <mergeCell ref="CV13:CY13"/>
    <mergeCell ref="CZ13:DC13"/>
    <mergeCell ref="A31:BM31"/>
    <mergeCell ref="A32:BM32"/>
    <mergeCell ref="A33:BM33"/>
    <mergeCell ref="A35:BM35"/>
    <mergeCell ref="AJ22:AL22"/>
    <mergeCell ref="AJ24:AL24"/>
    <mergeCell ref="AR22:AT22"/>
    <mergeCell ref="AR24:AT24"/>
    <mergeCell ref="AI27:AK27"/>
    <mergeCell ref="A22:AE22"/>
    <mergeCell ref="A24:AE24"/>
    <mergeCell ref="AO45:AQ45"/>
    <mergeCell ref="AW45:AY45"/>
    <mergeCell ref="AO47:AQ47"/>
    <mergeCell ref="AW47:AY47"/>
    <mergeCell ref="A42:AK43"/>
    <mergeCell ref="A44:AK45"/>
    <mergeCell ref="A46:AK47"/>
    <mergeCell ref="AL42:BM43"/>
    <mergeCell ref="A37:AK38"/>
    <mergeCell ref="X39:AK39"/>
    <mergeCell ref="X40:AK40"/>
    <mergeCell ref="X41:AK41"/>
    <mergeCell ref="A39:W41"/>
    <mergeCell ref="AL37:BM38"/>
    <mergeCell ref="AL39:BM39"/>
    <mergeCell ref="AL40:BM40"/>
    <mergeCell ref="AL41:BM41"/>
    <mergeCell ref="E49:G49"/>
    <mergeCell ref="AI49:AK49"/>
    <mergeCell ref="H50:U50"/>
    <mergeCell ref="AK50:AX50"/>
    <mergeCell ref="A64:H65"/>
    <mergeCell ref="I64:T65"/>
    <mergeCell ref="U64:BM65"/>
    <mergeCell ref="A66:H66"/>
    <mergeCell ref="I66:T66"/>
    <mergeCell ref="U66:BM66"/>
    <mergeCell ref="C52:X52"/>
    <mergeCell ref="C58:X58"/>
    <mergeCell ref="A67:H67"/>
    <mergeCell ref="I67:T67"/>
    <mergeCell ref="U67:BM67"/>
    <mergeCell ref="A68:H68"/>
    <mergeCell ref="I68:T68"/>
    <mergeCell ref="U68:BM68"/>
    <mergeCell ref="A69:H69"/>
    <mergeCell ref="I69:T69"/>
    <mergeCell ref="U69:BM69"/>
    <mergeCell ref="EI4:GU4"/>
    <mergeCell ref="EI5:GU5"/>
    <mergeCell ref="EI6:GU6"/>
    <mergeCell ref="EI8:GU8"/>
    <mergeCell ref="EI10:FM11"/>
    <mergeCell ref="FN10:GI10"/>
    <mergeCell ref="GJ10:GU11"/>
    <mergeCell ref="FN11:FX11"/>
    <mergeCell ref="FY11:GI11"/>
    <mergeCell ref="EI13:FM13"/>
    <mergeCell ref="FN13:FX13"/>
    <mergeCell ref="FY13:GI13"/>
    <mergeCell ref="GJ13:GU13"/>
    <mergeCell ref="EI14:FM14"/>
    <mergeCell ref="FN14:FX14"/>
    <mergeCell ref="FY14:GI14"/>
    <mergeCell ref="GJ14:GU14"/>
    <mergeCell ref="EI15:FM15"/>
    <mergeCell ref="FN15:FX15"/>
    <mergeCell ref="FY15:GI15"/>
    <mergeCell ref="GJ15:GU15"/>
    <mergeCell ref="EI16:FM16"/>
    <mergeCell ref="FN16:FX16"/>
    <mergeCell ref="FY16:GI16"/>
    <mergeCell ref="GJ16:GU16"/>
    <mergeCell ref="EI17:FM17"/>
    <mergeCell ref="FN17:FX17"/>
    <mergeCell ref="FY17:GI17"/>
    <mergeCell ref="GJ17:GU17"/>
    <mergeCell ref="EI18:FM18"/>
    <mergeCell ref="FN18:FX18"/>
    <mergeCell ref="FY18:GI18"/>
    <mergeCell ref="GJ18:GU18"/>
    <mergeCell ref="EI19:FM19"/>
    <mergeCell ref="FN19:FX19"/>
    <mergeCell ref="FY19:GI19"/>
    <mergeCell ref="GJ19:GU19"/>
    <mergeCell ref="EI20:FM20"/>
    <mergeCell ref="FN20:FX20"/>
    <mergeCell ref="FY20:GI20"/>
    <mergeCell ref="GJ20:GU20"/>
    <mergeCell ref="EI21:GU21"/>
    <mergeCell ref="FR22:FT22"/>
    <mergeCell ref="FZ22:GB22"/>
    <mergeCell ref="EI24:FM24"/>
    <mergeCell ref="FR24:FT24"/>
    <mergeCell ref="FZ24:GB24"/>
    <mergeCell ref="EM27:EO27"/>
    <mergeCell ref="FQ27:FS27"/>
    <mergeCell ref="EP28:FC28"/>
    <mergeCell ref="FS28:GF28"/>
    <mergeCell ref="EI22:FM22"/>
    <mergeCell ref="EI39:FE41"/>
    <mergeCell ref="FF39:FS39"/>
    <mergeCell ref="FF40:FS40"/>
    <mergeCell ref="FF41:FS41"/>
    <mergeCell ref="FT39:GU39"/>
    <mergeCell ref="FT40:GU40"/>
    <mergeCell ref="FT41:GU41"/>
    <mergeCell ref="EI31:GU31"/>
    <mergeCell ref="EI32:GU32"/>
    <mergeCell ref="EI33:GU33"/>
    <mergeCell ref="EI35:GU35"/>
    <mergeCell ref="EI37:FS38"/>
    <mergeCell ref="FT37:GU38"/>
    <mergeCell ref="GW4:JI4"/>
    <mergeCell ref="GW5:JI5"/>
    <mergeCell ref="GW6:JI6"/>
    <mergeCell ref="GW8:JI8"/>
    <mergeCell ref="GW10:IA11"/>
    <mergeCell ref="IB10:IW10"/>
    <mergeCell ref="IX10:JI11"/>
    <mergeCell ref="IB11:IL11"/>
    <mergeCell ref="IM11:IW11"/>
    <mergeCell ref="GW13:IA13"/>
    <mergeCell ref="IB13:IL13"/>
    <mergeCell ref="IM13:IW13"/>
    <mergeCell ref="IX13:JI13"/>
    <mergeCell ref="GW14:IA14"/>
    <mergeCell ref="IB14:IL14"/>
    <mergeCell ref="IM14:IW14"/>
    <mergeCell ref="IX14:JI14"/>
    <mergeCell ref="GW15:IA15"/>
    <mergeCell ref="IB15:IL15"/>
    <mergeCell ref="IM15:IW15"/>
    <mergeCell ref="IX15:JI15"/>
    <mergeCell ref="GW16:IA16"/>
    <mergeCell ref="IB16:IL16"/>
    <mergeCell ref="IM16:IW16"/>
    <mergeCell ref="IX16:JI16"/>
    <mergeCell ref="GW17:IA17"/>
    <mergeCell ref="IB17:IL17"/>
    <mergeCell ref="IM17:IW17"/>
    <mergeCell ref="IX17:JI17"/>
    <mergeCell ref="GW18:IA18"/>
    <mergeCell ref="IB18:IL18"/>
    <mergeCell ref="IM18:IW18"/>
    <mergeCell ref="IX18:JI18"/>
    <mergeCell ref="GW19:IA19"/>
    <mergeCell ref="IB19:IL19"/>
    <mergeCell ref="IM19:IW19"/>
    <mergeCell ref="IX19:JI19"/>
    <mergeCell ref="GW20:IA20"/>
    <mergeCell ref="IB20:IL20"/>
    <mergeCell ref="IM20:IW20"/>
    <mergeCell ref="IX20:JI20"/>
    <mergeCell ref="GW21:JI21"/>
    <mergeCell ref="GW31:JI31"/>
    <mergeCell ref="GW32:JI32"/>
    <mergeCell ref="GW33:JI33"/>
    <mergeCell ref="GW35:JI35"/>
    <mergeCell ref="GW37:IG38"/>
    <mergeCell ref="GW22:IA22"/>
    <mergeCell ref="IF22:IH22"/>
    <mergeCell ref="IN22:IP22"/>
    <mergeCell ref="GW24:IA24"/>
    <mergeCell ref="IF24:IH24"/>
    <mergeCell ref="IN24:IP24"/>
    <mergeCell ref="HA27:HC27"/>
    <mergeCell ref="IE27:IG27"/>
    <mergeCell ref="HD28:HQ28"/>
    <mergeCell ref="IG28:IT28"/>
    <mergeCell ref="IH37:JI38"/>
    <mergeCell ref="GW42:IG43"/>
    <mergeCell ref="GW44:IG45"/>
    <mergeCell ref="IK45:IM45"/>
    <mergeCell ref="IS45:IU45"/>
    <mergeCell ref="GW46:IG47"/>
    <mergeCell ref="IK47:IM47"/>
    <mergeCell ref="IS47:IU47"/>
    <mergeCell ref="IH42:JI43"/>
    <mergeCell ref="GW39:HS41"/>
    <mergeCell ref="HT39:IG39"/>
    <mergeCell ref="HT40:IG40"/>
    <mergeCell ref="HT41:IG41"/>
    <mergeCell ref="IH39:JI39"/>
    <mergeCell ref="IH40:JI40"/>
    <mergeCell ref="IH41:JI41"/>
    <mergeCell ref="HA49:HC49"/>
    <mergeCell ref="IE49:IG49"/>
    <mergeCell ref="HD50:HQ50"/>
    <mergeCell ref="IG50:IT50"/>
    <mergeCell ref="GW64:HD65"/>
    <mergeCell ref="HE64:HP65"/>
    <mergeCell ref="HQ64:JI65"/>
    <mergeCell ref="GW66:HD66"/>
    <mergeCell ref="HE66:HP66"/>
    <mergeCell ref="HQ66:JI66"/>
    <mergeCell ref="GW52:HR52"/>
    <mergeCell ref="GX58:HS58"/>
    <mergeCell ref="GW67:HD67"/>
    <mergeCell ref="HE67:HP67"/>
    <mergeCell ref="HQ67:JI67"/>
    <mergeCell ref="GW68:HD68"/>
    <mergeCell ref="HE68:HP68"/>
    <mergeCell ref="HQ68:JI68"/>
    <mergeCell ref="GW69:HD69"/>
    <mergeCell ref="HE69:HP69"/>
    <mergeCell ref="HQ69:JI69"/>
    <mergeCell ref="FC67:GU67"/>
    <mergeCell ref="EQ67:FB67"/>
    <mergeCell ref="EI67:EP67"/>
    <mergeCell ref="FS50:GF50"/>
    <mergeCell ref="EP50:FC50"/>
    <mergeCell ref="FQ49:FS49"/>
    <mergeCell ref="EM49:EO49"/>
    <mergeCell ref="EI44:FS45"/>
    <mergeCell ref="EI42:FS43"/>
    <mergeCell ref="FC66:GU66"/>
    <mergeCell ref="EQ66:FB66"/>
    <mergeCell ref="EI66:EP66"/>
    <mergeCell ref="FC64:GU65"/>
    <mergeCell ref="EQ64:FB65"/>
    <mergeCell ref="EI64:EP65"/>
    <mergeCell ref="FW45:FY45"/>
    <mergeCell ref="GE45:GG45"/>
    <mergeCell ref="EI46:FS47"/>
    <mergeCell ref="FW47:FY47"/>
    <mergeCell ref="GE47:GG47"/>
    <mergeCell ref="FT42:GU43"/>
    <mergeCell ref="EI52:FD52"/>
    <mergeCell ref="EJ58:FE58"/>
    <mergeCell ref="E104:G104"/>
    <mergeCell ref="AI104:AK104"/>
    <mergeCell ref="H105:U105"/>
    <mergeCell ref="AK105:AX105"/>
    <mergeCell ref="FC69:GU69"/>
    <mergeCell ref="EQ69:FB69"/>
    <mergeCell ref="EI69:EP69"/>
    <mergeCell ref="FC68:GU68"/>
    <mergeCell ref="EQ68:FB68"/>
    <mergeCell ref="EI68:EP68"/>
    <mergeCell ref="A73:BM73"/>
    <mergeCell ref="BO73:EH73"/>
    <mergeCell ref="EI73:GU73"/>
    <mergeCell ref="A78:AE79"/>
    <mergeCell ref="AF78:BA78"/>
    <mergeCell ref="BB78:BM79"/>
    <mergeCell ref="BO78:BU79"/>
    <mergeCell ref="BV78:CN79"/>
    <mergeCell ref="CO78:CU79"/>
    <mergeCell ref="CV78:DP78"/>
    <mergeCell ref="DQ78:DV79"/>
    <mergeCell ref="DW78:EB79"/>
    <mergeCell ref="GJ78:GU79"/>
    <mergeCell ref="A81:AE81"/>
    <mergeCell ref="DD82:DG82"/>
    <mergeCell ref="DH82:DK82"/>
    <mergeCell ref="DL82:DP82"/>
    <mergeCell ref="FY82:GI82"/>
    <mergeCell ref="A99:AE99"/>
    <mergeCell ref="AJ99:AL99"/>
    <mergeCell ref="AR99:AT99"/>
    <mergeCell ref="A101:AE101"/>
    <mergeCell ref="AJ101:AL101"/>
    <mergeCell ref="AR101:AT101"/>
    <mergeCell ref="A82:AE82"/>
    <mergeCell ref="AF82:AP82"/>
    <mergeCell ref="AQ82:BA82"/>
    <mergeCell ref="BB82:BM82"/>
    <mergeCell ref="BO82:BU82"/>
    <mergeCell ref="BV82:CN82"/>
    <mergeCell ref="CO82:CU82"/>
    <mergeCell ref="CV82:CY82"/>
    <mergeCell ref="CZ82:DC82"/>
    <mergeCell ref="BB83:BM83"/>
    <mergeCell ref="BO83:BU83"/>
    <mergeCell ref="BV83:CN83"/>
    <mergeCell ref="CO83:CU83"/>
    <mergeCell ref="CV83:CY83"/>
    <mergeCell ref="EC78:EH79"/>
    <mergeCell ref="EI78:FM79"/>
    <mergeCell ref="FN78:GI78"/>
    <mergeCell ref="BO80:EH80"/>
    <mergeCell ref="DD81:DG81"/>
    <mergeCell ref="DH81:DK81"/>
    <mergeCell ref="DL81:DP81"/>
    <mergeCell ref="DQ81:DV81"/>
    <mergeCell ref="DW81:EB81"/>
    <mergeCell ref="EC81:EH81"/>
    <mergeCell ref="EI81:FM81"/>
    <mergeCell ref="EP105:FC105"/>
    <mergeCell ref="FS105:GF105"/>
    <mergeCell ref="GW99:IA99"/>
    <mergeCell ref="IF99:IH99"/>
    <mergeCell ref="IN99:IP99"/>
    <mergeCell ref="GW101:IA101"/>
    <mergeCell ref="IF101:IH101"/>
    <mergeCell ref="IN101:IP101"/>
    <mergeCell ref="HA104:HC104"/>
    <mergeCell ref="IE104:IG104"/>
    <mergeCell ref="HD105:HQ105"/>
    <mergeCell ref="IG105:IT105"/>
    <mergeCell ref="EI99:FM99"/>
    <mergeCell ref="FR99:FT99"/>
    <mergeCell ref="FZ99:GB99"/>
    <mergeCell ref="EI101:FM101"/>
    <mergeCell ref="FR101:FT101"/>
    <mergeCell ref="FZ101:GB101"/>
    <mergeCell ref="EM104:EO104"/>
    <mergeCell ref="FQ104:FS104"/>
  </mergeCells>
  <printOptions verticalCentered="1"/>
  <pageMargins left="0.59055118110236227" right="0.19685039370078741" top="0.19685039370078741" bottom="0.19685039370078741" header="0.31496062992125984" footer="0.31496062992125984"/>
  <pageSetup paperSize="9" scale="87" orientation="portrait" r:id="rId1"/>
  <rowBreaks count="2" manualBreakCount="2">
    <brk id="29" max="268" man="1"/>
    <brk id="71" max="268" man="1"/>
  </rowBreaks>
  <colBreaks count="2" manualBreakCount="2">
    <brk id="65" min="3" max="84" man="1"/>
    <brk id="203" min="3" max="84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F87643-86F7-4DC1-AE5C-0B28A1340A7F}">
  <dimension ref="A1:N35"/>
  <sheetViews>
    <sheetView zoomScale="40" zoomScaleNormal="40" workbookViewId="0">
      <selection activeCell="M4" sqref="M4"/>
    </sheetView>
  </sheetViews>
  <sheetFormatPr defaultColWidth="8.88671875" defaultRowHeight="24.6"/>
  <cols>
    <col min="1" max="1" width="24.33203125" style="314" customWidth="1"/>
    <col min="2" max="2" width="8.88671875" style="314"/>
    <col min="3" max="3" width="16.109375" style="314" customWidth="1"/>
    <col min="4" max="4" width="8.88671875" style="314"/>
    <col min="5" max="5" width="16" style="668" customWidth="1"/>
    <col min="6" max="6" width="64.88671875" style="668" customWidth="1"/>
    <col min="7" max="7" width="57.6640625" style="668" customWidth="1"/>
    <col min="8" max="8" width="53.5546875" style="314" customWidth="1"/>
    <col min="9" max="9" width="8.88671875" style="314"/>
    <col min="10" max="10" width="23.88671875" style="314" customWidth="1"/>
    <col min="11" max="11" width="58" style="314" customWidth="1"/>
    <col min="12" max="12" width="60.21875" style="314" customWidth="1"/>
    <col min="13" max="13" width="58.33203125" style="314" customWidth="1"/>
    <col min="14" max="15" width="50.77734375" style="314" customWidth="1"/>
    <col min="16" max="16384" width="8.88671875" style="314"/>
  </cols>
  <sheetData>
    <row r="1" spans="1:14" ht="53.4">
      <c r="A1" s="314" t="s">
        <v>14</v>
      </c>
      <c r="B1" s="314" t="s">
        <v>59</v>
      </c>
      <c r="C1" s="314" t="s">
        <v>60</v>
      </c>
      <c r="D1" s="314" t="s">
        <v>61</v>
      </c>
      <c r="F1" s="1516" t="s">
        <v>513</v>
      </c>
      <c r="G1" s="1516"/>
      <c r="H1" s="1516"/>
      <c r="K1" s="1521" t="s">
        <v>589</v>
      </c>
      <c r="L1" s="1521"/>
      <c r="M1" s="1521"/>
      <c r="N1" s="1521"/>
    </row>
    <row r="2" spans="1:14" ht="42">
      <c r="A2" s="314" t="s">
        <v>295</v>
      </c>
      <c r="B2" s="314">
        <v>1</v>
      </c>
      <c r="C2" s="314" t="s">
        <v>247</v>
      </c>
      <c r="D2" s="314">
        <v>2567</v>
      </c>
      <c r="F2" s="1517" t="s">
        <v>517</v>
      </c>
      <c r="G2" s="1517" t="s">
        <v>519</v>
      </c>
      <c r="H2" s="1518" t="s">
        <v>518</v>
      </c>
      <c r="K2" s="1519" t="s">
        <v>590</v>
      </c>
      <c r="L2" s="1519" t="s">
        <v>591</v>
      </c>
      <c r="M2" s="1519" t="s">
        <v>592</v>
      </c>
      <c r="N2" s="1519" t="s">
        <v>593</v>
      </c>
    </row>
    <row r="3" spans="1:14" ht="172.2">
      <c r="A3" s="314" t="s">
        <v>296</v>
      </c>
      <c r="B3" s="314">
        <v>2</v>
      </c>
      <c r="C3" s="314" t="s">
        <v>249</v>
      </c>
      <c r="D3" s="314">
        <v>2568</v>
      </c>
      <c r="E3" s="1514" t="s">
        <v>514</v>
      </c>
      <c r="F3" s="1512" t="s">
        <v>515</v>
      </c>
      <c r="G3" s="1512" t="s">
        <v>516</v>
      </c>
      <c r="H3" s="1512" t="s">
        <v>520</v>
      </c>
      <c r="J3" s="1520" t="s">
        <v>576</v>
      </c>
      <c r="K3" s="1522" t="s">
        <v>595</v>
      </c>
      <c r="L3" s="1522" t="s">
        <v>596</v>
      </c>
      <c r="M3" s="1522" t="s">
        <v>597</v>
      </c>
      <c r="N3" s="1522" t="s">
        <v>598</v>
      </c>
    </row>
    <row r="4" spans="1:14" ht="196.8">
      <c r="A4" s="314" t="s">
        <v>297</v>
      </c>
      <c r="B4" s="314">
        <v>3</v>
      </c>
      <c r="C4" s="314" t="s">
        <v>251</v>
      </c>
      <c r="D4" s="314">
        <v>2569</v>
      </c>
      <c r="E4" s="1515" t="s">
        <v>521</v>
      </c>
      <c r="F4" s="1513" t="s">
        <v>522</v>
      </c>
      <c r="G4" s="1512" t="s">
        <v>584</v>
      </c>
      <c r="H4" s="1512" t="s">
        <v>523</v>
      </c>
      <c r="J4" s="1520" t="s">
        <v>577</v>
      </c>
      <c r="K4" s="1522" t="s">
        <v>599</v>
      </c>
      <c r="L4" s="1522" t="s">
        <v>600</v>
      </c>
      <c r="M4" s="1522" t="s">
        <v>601</v>
      </c>
      <c r="N4" s="1522" t="s">
        <v>602</v>
      </c>
    </row>
    <row r="5" spans="1:14" ht="270.60000000000002">
      <c r="A5" s="314" t="s">
        <v>298</v>
      </c>
      <c r="B5" s="314">
        <v>4</v>
      </c>
      <c r="C5" s="314" t="s">
        <v>299</v>
      </c>
      <c r="D5" s="314">
        <v>2570</v>
      </c>
      <c r="E5" s="1515" t="s">
        <v>524</v>
      </c>
      <c r="F5" s="1513" t="s">
        <v>525</v>
      </c>
      <c r="G5" s="1512" t="s">
        <v>585</v>
      </c>
      <c r="H5" s="1512" t="s">
        <v>526</v>
      </c>
      <c r="J5" s="1520" t="s">
        <v>578</v>
      </c>
      <c r="K5" s="1522" t="s">
        <v>603</v>
      </c>
      <c r="L5" s="1522" t="s">
        <v>604</v>
      </c>
      <c r="M5" s="1522" t="s">
        <v>605</v>
      </c>
      <c r="N5" s="1522" t="s">
        <v>606</v>
      </c>
    </row>
    <row r="6" spans="1:14" ht="319.8">
      <c r="A6" s="314" t="s">
        <v>300</v>
      </c>
      <c r="B6" s="314">
        <v>5</v>
      </c>
      <c r="C6" s="314" t="s">
        <v>242</v>
      </c>
      <c r="D6" s="314">
        <v>2571</v>
      </c>
      <c r="E6" s="1515" t="s">
        <v>527</v>
      </c>
      <c r="F6" s="1513" t="s">
        <v>528</v>
      </c>
      <c r="G6" s="1512" t="s">
        <v>529</v>
      </c>
      <c r="H6" s="1512" t="s">
        <v>530</v>
      </c>
      <c r="J6" s="1520" t="s">
        <v>594</v>
      </c>
      <c r="K6" s="1522" t="s">
        <v>607</v>
      </c>
      <c r="L6" s="1522" t="s">
        <v>608</v>
      </c>
      <c r="M6" s="1522" t="s">
        <v>609</v>
      </c>
      <c r="N6" s="1522" t="s">
        <v>610</v>
      </c>
    </row>
    <row r="7" spans="1:14" ht="108">
      <c r="A7" s="314" t="s">
        <v>301</v>
      </c>
      <c r="B7" s="314">
        <v>6</v>
      </c>
      <c r="C7" s="314" t="s">
        <v>244</v>
      </c>
      <c r="D7" s="314">
        <v>2572</v>
      </c>
      <c r="E7" s="1515" t="s">
        <v>531</v>
      </c>
      <c r="F7" s="1512" t="s">
        <v>535</v>
      </c>
      <c r="G7" s="1512" t="s">
        <v>536</v>
      </c>
      <c r="H7" s="1512" t="s">
        <v>537</v>
      </c>
    </row>
    <row r="8" spans="1:14" ht="135">
      <c r="A8" s="314" t="s">
        <v>302</v>
      </c>
      <c r="B8" s="314">
        <v>7</v>
      </c>
      <c r="C8" s="314" t="s">
        <v>246</v>
      </c>
      <c r="D8" s="314">
        <v>2573</v>
      </c>
      <c r="E8" s="1515" t="s">
        <v>532</v>
      </c>
      <c r="F8" s="1512" t="s">
        <v>551</v>
      </c>
      <c r="G8" s="1512" t="s">
        <v>538</v>
      </c>
      <c r="H8" s="1512" t="s">
        <v>539</v>
      </c>
    </row>
    <row r="9" spans="1:14" ht="108">
      <c r="A9" s="314" t="s">
        <v>262</v>
      </c>
      <c r="B9" s="314">
        <v>8</v>
      </c>
      <c r="C9" s="314" t="s">
        <v>248</v>
      </c>
      <c r="D9" s="314">
        <v>2574</v>
      </c>
      <c r="E9" s="1515" t="s">
        <v>533</v>
      </c>
      <c r="F9" s="1512" t="s">
        <v>552</v>
      </c>
      <c r="G9" s="1512" t="s">
        <v>540</v>
      </c>
      <c r="H9" s="1512" t="s">
        <v>541</v>
      </c>
    </row>
    <row r="10" spans="1:14" ht="81">
      <c r="A10" s="314" t="s">
        <v>303</v>
      </c>
      <c r="B10" s="314">
        <v>9</v>
      </c>
      <c r="C10" s="314" t="s">
        <v>250</v>
      </c>
      <c r="D10" s="314">
        <v>2575</v>
      </c>
      <c r="E10" s="1515" t="s">
        <v>534</v>
      </c>
      <c r="F10" s="1512" t="s">
        <v>542</v>
      </c>
      <c r="G10" s="1512" t="s">
        <v>543</v>
      </c>
      <c r="H10" s="1512" t="s">
        <v>544</v>
      </c>
    </row>
    <row r="11" spans="1:14" ht="27">
      <c r="A11" s="314" t="s">
        <v>304</v>
      </c>
      <c r="B11" s="314">
        <v>10</v>
      </c>
      <c r="C11" s="314" t="s">
        <v>252</v>
      </c>
      <c r="D11" s="314">
        <v>2576</v>
      </c>
      <c r="F11" s="672"/>
      <c r="G11" s="672"/>
      <c r="H11" s="672"/>
    </row>
    <row r="12" spans="1:14" ht="27">
      <c r="A12" s="314" t="s">
        <v>305</v>
      </c>
      <c r="B12" s="314">
        <v>11</v>
      </c>
      <c r="C12" s="314" t="s">
        <v>243</v>
      </c>
      <c r="D12" s="314">
        <v>2577</v>
      </c>
      <c r="F12" s="672"/>
      <c r="G12" s="672"/>
      <c r="H12" s="672"/>
    </row>
    <row r="13" spans="1:14" ht="27">
      <c r="A13" s="314" t="s">
        <v>306</v>
      </c>
      <c r="B13" s="314">
        <v>12</v>
      </c>
      <c r="C13" s="314" t="s">
        <v>245</v>
      </c>
      <c r="D13" s="314">
        <v>2578</v>
      </c>
      <c r="F13" s="672"/>
      <c r="G13" s="672"/>
      <c r="H13" s="672"/>
    </row>
    <row r="14" spans="1:14" ht="27">
      <c r="A14" s="314" t="s">
        <v>307</v>
      </c>
      <c r="B14" s="314">
        <v>13</v>
      </c>
      <c r="D14" s="314">
        <v>2579</v>
      </c>
      <c r="F14" s="672"/>
      <c r="G14" s="672"/>
      <c r="H14" s="672"/>
    </row>
    <row r="15" spans="1:14" ht="27">
      <c r="A15" s="314" t="s">
        <v>308</v>
      </c>
      <c r="B15" s="314">
        <v>14</v>
      </c>
      <c r="D15" s="314">
        <v>2580</v>
      </c>
      <c r="F15" s="672"/>
      <c r="G15" s="672"/>
      <c r="H15" s="672"/>
    </row>
    <row r="16" spans="1:14" ht="27">
      <c r="A16" s="314" t="s">
        <v>309</v>
      </c>
      <c r="B16" s="314">
        <v>15</v>
      </c>
      <c r="D16" s="314">
        <v>2581</v>
      </c>
      <c r="F16" s="672"/>
      <c r="G16" s="672"/>
      <c r="H16" s="672"/>
    </row>
    <row r="17" spans="1:8" ht="27">
      <c r="A17" s="314" t="s">
        <v>310</v>
      </c>
      <c r="B17" s="314">
        <v>16</v>
      </c>
      <c r="D17" s="314">
        <v>2582</v>
      </c>
      <c r="F17" s="672"/>
      <c r="G17" s="672"/>
      <c r="H17" s="672"/>
    </row>
    <row r="18" spans="1:8">
      <c r="A18" s="314" t="s">
        <v>311</v>
      </c>
      <c r="B18" s="314">
        <v>17</v>
      </c>
      <c r="D18" s="314">
        <v>2583</v>
      </c>
      <c r="F18" s="670"/>
      <c r="G18" s="670"/>
      <c r="H18" s="673"/>
    </row>
    <row r="19" spans="1:8">
      <c r="A19" s="314" t="s">
        <v>312</v>
      </c>
      <c r="B19" s="314">
        <v>18</v>
      </c>
      <c r="D19" s="314">
        <v>2584</v>
      </c>
      <c r="F19" s="670"/>
      <c r="G19" s="670"/>
      <c r="H19" s="673"/>
    </row>
    <row r="20" spans="1:8">
      <c r="A20" s="314" t="s">
        <v>313</v>
      </c>
      <c r="B20" s="314">
        <v>19</v>
      </c>
      <c r="D20" s="314">
        <v>2585</v>
      </c>
      <c r="F20" s="670"/>
      <c r="G20" s="670"/>
      <c r="H20" s="673"/>
    </row>
    <row r="21" spans="1:8">
      <c r="A21" s="314" t="s">
        <v>314</v>
      </c>
      <c r="B21" s="314">
        <v>20</v>
      </c>
      <c r="D21" s="314">
        <v>2586</v>
      </c>
      <c r="F21" s="670"/>
      <c r="G21" s="670"/>
      <c r="H21" s="673"/>
    </row>
    <row r="22" spans="1:8">
      <c r="A22" s="314" t="s">
        <v>315</v>
      </c>
      <c r="B22" s="314">
        <v>21</v>
      </c>
      <c r="D22" s="314">
        <v>2587</v>
      </c>
      <c r="F22" s="669"/>
      <c r="G22" s="669"/>
      <c r="H22" s="671"/>
    </row>
    <row r="23" spans="1:8">
      <c r="A23" s="314" t="s">
        <v>316</v>
      </c>
      <c r="B23" s="314">
        <v>22</v>
      </c>
      <c r="D23" s="314">
        <v>2588</v>
      </c>
      <c r="F23" s="669"/>
      <c r="G23" s="669"/>
      <c r="H23" s="671"/>
    </row>
    <row r="24" spans="1:8">
      <c r="A24" s="314" t="s">
        <v>317</v>
      </c>
      <c r="B24" s="314">
        <v>23</v>
      </c>
      <c r="D24" s="314">
        <v>2589</v>
      </c>
      <c r="F24" s="669"/>
      <c r="G24" s="669"/>
      <c r="H24" s="671"/>
    </row>
    <row r="25" spans="1:8">
      <c r="A25" s="314" t="s">
        <v>318</v>
      </c>
      <c r="B25" s="314">
        <v>24</v>
      </c>
      <c r="D25" s="314">
        <v>2590</v>
      </c>
      <c r="F25" s="669"/>
      <c r="G25" s="669"/>
      <c r="H25" s="671"/>
    </row>
    <row r="26" spans="1:8">
      <c r="A26" s="314" t="s">
        <v>319</v>
      </c>
      <c r="B26" s="314">
        <v>25</v>
      </c>
      <c r="D26" s="314">
        <v>2591</v>
      </c>
      <c r="F26" s="669"/>
      <c r="G26" s="669"/>
      <c r="H26" s="671"/>
    </row>
    <row r="27" spans="1:8">
      <c r="A27" s="314" t="s">
        <v>320</v>
      </c>
      <c r="B27" s="314">
        <v>26</v>
      </c>
      <c r="D27" s="314">
        <v>2592</v>
      </c>
      <c r="F27" s="669"/>
      <c r="G27" s="669"/>
      <c r="H27" s="671"/>
    </row>
    <row r="28" spans="1:8">
      <c r="A28" s="314" t="s">
        <v>321</v>
      </c>
      <c r="B28" s="314">
        <v>27</v>
      </c>
      <c r="D28" s="314">
        <v>2593</v>
      </c>
      <c r="F28" s="669"/>
      <c r="G28" s="669"/>
      <c r="H28" s="671"/>
    </row>
    <row r="29" spans="1:8">
      <c r="A29" s="314" t="s">
        <v>322</v>
      </c>
      <c r="B29" s="314">
        <v>28</v>
      </c>
      <c r="D29" s="314">
        <v>2594</v>
      </c>
      <c r="F29" s="669"/>
      <c r="G29" s="669"/>
      <c r="H29" s="671"/>
    </row>
    <row r="30" spans="1:8">
      <c r="A30" s="314" t="s">
        <v>323</v>
      </c>
      <c r="B30" s="314">
        <v>29</v>
      </c>
      <c r="D30" s="314">
        <v>2595</v>
      </c>
      <c r="F30" s="669"/>
      <c r="G30" s="669"/>
      <c r="H30" s="671"/>
    </row>
    <row r="31" spans="1:8">
      <c r="A31" s="314" t="s">
        <v>324</v>
      </c>
      <c r="B31" s="314">
        <v>30</v>
      </c>
      <c r="D31" s="314">
        <v>2596</v>
      </c>
    </row>
    <row r="32" spans="1:8">
      <c r="B32" s="314">
        <v>31</v>
      </c>
      <c r="D32" s="314">
        <v>2597</v>
      </c>
    </row>
    <row r="33" spans="4:4">
      <c r="D33" s="314">
        <v>2598</v>
      </c>
    </row>
    <row r="34" spans="4:4">
      <c r="D34" s="314">
        <v>2599</v>
      </c>
    </row>
    <row r="35" spans="4:4">
      <c r="D35" s="314">
        <v>2600</v>
      </c>
    </row>
  </sheetData>
  <sheetProtection algorithmName="SHA-512" hashValue="BeBjUwLu0F7Ub6/6JOJdwInQoS6GaSrXMcHRl3sCBrDRxUN0fwuFCly7/hE+Ulog3sEIaixuSMK3lpPSDxmqNg==" saltValue="FMXSELvNnxHIEIRmUyP3vw==" spinCount="100000" sheet="1" objects="1" scenarios="1"/>
  <mergeCells count="2">
    <mergeCell ref="F1:H1"/>
    <mergeCell ref="K1:N1"/>
  </mergeCells>
  <phoneticPr fontId="18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1"/>
  </sheetPr>
  <dimension ref="A1:Z682"/>
  <sheetViews>
    <sheetView view="pageBreakPreview" topLeftCell="A4" zoomScale="70" zoomScaleNormal="100" zoomScaleSheetLayoutView="70" workbookViewId="0">
      <selection activeCell="B135" sqref="B135"/>
    </sheetView>
  </sheetViews>
  <sheetFormatPr defaultColWidth="14.44140625" defaultRowHeight="15.6"/>
  <cols>
    <col min="1" max="1" width="12.5546875" style="256" customWidth="1"/>
    <col min="2" max="2" width="36.44140625" style="256" customWidth="1"/>
    <col min="3" max="3" width="10.5546875" style="256" customWidth="1"/>
    <col min="4" max="5" width="8.5546875" style="256" customWidth="1"/>
    <col min="6" max="6" width="26" style="256" customWidth="1"/>
    <col min="7" max="7" width="15.5546875" style="256" customWidth="1"/>
    <col min="8" max="26" width="8.5546875" style="256" customWidth="1"/>
    <col min="27" max="16384" width="14.44140625" style="256"/>
  </cols>
  <sheetData>
    <row r="1" spans="1:26" ht="24" customHeight="1">
      <c r="A1" s="1089" t="s">
        <v>117</v>
      </c>
      <c r="B1" s="1090"/>
      <c r="C1" s="1090"/>
      <c r="D1" s="1090"/>
      <c r="E1" s="1090"/>
      <c r="F1" s="1090"/>
      <c r="G1" s="1090"/>
      <c r="H1" s="255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4" customHeight="1">
      <c r="A2" s="257" t="s">
        <v>16</v>
      </c>
      <c r="B2" s="258" t="s">
        <v>113</v>
      </c>
      <c r="C2" s="259" t="s">
        <v>36</v>
      </c>
      <c r="D2" s="1091" t="s">
        <v>118</v>
      </c>
      <c r="E2" s="1092"/>
      <c r="F2" s="257" t="s">
        <v>17</v>
      </c>
      <c r="G2" s="257" t="s">
        <v>14</v>
      </c>
      <c r="H2" s="257" t="s">
        <v>114</v>
      </c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4" customHeight="1">
      <c r="A3" s="260" t="s">
        <v>111</v>
      </c>
      <c r="B3" s="261" t="s">
        <v>111</v>
      </c>
      <c r="C3" s="262">
        <v>1</v>
      </c>
      <c r="D3" s="263">
        <v>40</v>
      </c>
      <c r="E3" s="260" t="s">
        <v>118</v>
      </c>
      <c r="F3" s="260" t="s">
        <v>115</v>
      </c>
      <c r="G3" s="260" t="s">
        <v>116</v>
      </c>
      <c r="H3" s="260" t="s">
        <v>111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4" customHeight="1">
      <c r="A4" s="665" t="s">
        <v>449</v>
      </c>
      <c r="B4" s="666" t="s">
        <v>450</v>
      </c>
      <c r="C4" s="667">
        <v>3</v>
      </c>
      <c r="D4" s="665">
        <v>120</v>
      </c>
      <c r="E4" s="665" t="s">
        <v>118</v>
      </c>
      <c r="F4" s="665" t="s">
        <v>451</v>
      </c>
      <c r="G4" s="665" t="s">
        <v>119</v>
      </c>
      <c r="H4" s="255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24" customHeight="1">
      <c r="A5" s="665" t="s">
        <v>452</v>
      </c>
      <c r="B5" s="666" t="s">
        <v>453</v>
      </c>
      <c r="C5" s="667">
        <v>3</v>
      </c>
      <c r="D5" s="665">
        <v>120</v>
      </c>
      <c r="E5" s="665" t="s">
        <v>118</v>
      </c>
      <c r="F5" s="665" t="s">
        <v>451</v>
      </c>
      <c r="G5" s="665" t="s">
        <v>120</v>
      </c>
      <c r="H5" s="255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24" customHeight="1">
      <c r="A6" s="665" t="s">
        <v>454</v>
      </c>
      <c r="B6" s="666" t="s">
        <v>455</v>
      </c>
      <c r="C6" s="667">
        <v>3</v>
      </c>
      <c r="D6" s="665">
        <v>120</v>
      </c>
      <c r="E6" s="665" t="s">
        <v>118</v>
      </c>
      <c r="F6" s="665" t="s">
        <v>451</v>
      </c>
      <c r="G6" s="665" t="s">
        <v>121</v>
      </c>
      <c r="H6" s="255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24" customHeight="1">
      <c r="A7" s="665" t="s">
        <v>456</v>
      </c>
      <c r="B7" s="666" t="s">
        <v>457</v>
      </c>
      <c r="C7" s="667">
        <v>3</v>
      </c>
      <c r="D7" s="665">
        <v>120</v>
      </c>
      <c r="E7" s="665" t="s">
        <v>118</v>
      </c>
      <c r="F7" s="665" t="s">
        <v>451</v>
      </c>
      <c r="G7" s="665" t="s">
        <v>119</v>
      </c>
      <c r="H7" s="255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24" customHeight="1">
      <c r="A8" s="665" t="s">
        <v>458</v>
      </c>
      <c r="B8" s="666" t="s">
        <v>459</v>
      </c>
      <c r="C8" s="667">
        <v>3</v>
      </c>
      <c r="D8" s="665">
        <v>120</v>
      </c>
      <c r="E8" s="665" t="s">
        <v>118</v>
      </c>
      <c r="F8" s="665" t="s">
        <v>451</v>
      </c>
      <c r="G8" s="665" t="s">
        <v>120</v>
      </c>
      <c r="H8" s="255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24" customHeight="1">
      <c r="A9" s="665" t="s">
        <v>460</v>
      </c>
      <c r="B9" s="666" t="s">
        <v>461</v>
      </c>
      <c r="C9" s="667">
        <v>3</v>
      </c>
      <c r="D9" s="665">
        <v>120</v>
      </c>
      <c r="E9" s="665" t="s">
        <v>118</v>
      </c>
      <c r="F9" s="665" t="s">
        <v>451</v>
      </c>
      <c r="G9" s="665" t="s">
        <v>121</v>
      </c>
      <c r="H9" s="255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24" customHeight="1">
      <c r="A10" s="665" t="s">
        <v>462</v>
      </c>
      <c r="B10" s="666" t="s">
        <v>463</v>
      </c>
      <c r="C10" s="667">
        <v>1</v>
      </c>
      <c r="D10" s="665">
        <v>40</v>
      </c>
      <c r="E10" s="665" t="s">
        <v>118</v>
      </c>
      <c r="F10" s="665" t="s">
        <v>451</v>
      </c>
      <c r="G10" s="665" t="s">
        <v>119</v>
      </c>
      <c r="H10" s="255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24" customHeight="1">
      <c r="A11" s="665" t="s">
        <v>464</v>
      </c>
      <c r="B11" s="666" t="s">
        <v>465</v>
      </c>
      <c r="C11" s="667">
        <v>1</v>
      </c>
      <c r="D11" s="665">
        <v>40</v>
      </c>
      <c r="E11" s="665" t="s">
        <v>118</v>
      </c>
      <c r="F11" s="665" t="s">
        <v>451</v>
      </c>
      <c r="G11" s="665" t="s">
        <v>120</v>
      </c>
      <c r="H11" s="255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24" customHeight="1">
      <c r="A12" s="665" t="s">
        <v>466</v>
      </c>
      <c r="B12" s="666" t="s">
        <v>467</v>
      </c>
      <c r="C12" s="667">
        <v>1</v>
      </c>
      <c r="D12" s="665">
        <v>40</v>
      </c>
      <c r="E12" s="665" t="s">
        <v>118</v>
      </c>
      <c r="F12" s="665" t="s">
        <v>451</v>
      </c>
      <c r="G12" s="665" t="s">
        <v>121</v>
      </c>
      <c r="H12" s="255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24" customHeight="1">
      <c r="A13" s="665" t="s">
        <v>468</v>
      </c>
      <c r="B13" s="666" t="s">
        <v>469</v>
      </c>
      <c r="C13" s="667">
        <v>2</v>
      </c>
      <c r="D13" s="665">
        <v>80</v>
      </c>
      <c r="E13" s="665" t="s">
        <v>118</v>
      </c>
      <c r="F13" s="665" t="s">
        <v>451</v>
      </c>
      <c r="G13" s="665" t="s">
        <v>119</v>
      </c>
      <c r="H13" s="255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24" customHeight="1">
      <c r="A14" s="665" t="s">
        <v>470</v>
      </c>
      <c r="B14" s="666" t="s">
        <v>471</v>
      </c>
      <c r="C14" s="667">
        <v>2</v>
      </c>
      <c r="D14" s="665">
        <v>80</v>
      </c>
      <c r="E14" s="665" t="s">
        <v>118</v>
      </c>
      <c r="F14" s="665" t="s">
        <v>451</v>
      </c>
      <c r="G14" s="665" t="s">
        <v>120</v>
      </c>
      <c r="H14" s="255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24" customHeight="1">
      <c r="A15" s="665" t="s">
        <v>472</v>
      </c>
      <c r="B15" s="666" t="s">
        <v>473</v>
      </c>
      <c r="C15" s="667">
        <v>2</v>
      </c>
      <c r="D15" s="665">
        <v>80</v>
      </c>
      <c r="E15" s="665" t="s">
        <v>118</v>
      </c>
      <c r="F15" s="665" t="s">
        <v>451</v>
      </c>
      <c r="G15" s="665" t="s">
        <v>121</v>
      </c>
      <c r="H15" s="255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24" customHeight="1">
      <c r="A16" s="665" t="s">
        <v>474</v>
      </c>
      <c r="B16" s="666" t="s">
        <v>475</v>
      </c>
      <c r="C16" s="667">
        <v>5</v>
      </c>
      <c r="D16" s="665">
        <v>200</v>
      </c>
      <c r="E16" s="665" t="s">
        <v>118</v>
      </c>
      <c r="F16" s="665" t="s">
        <v>451</v>
      </c>
      <c r="G16" s="665" t="s">
        <v>119</v>
      </c>
      <c r="H16" s="255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24" customHeight="1">
      <c r="A17" s="665" t="s">
        <v>476</v>
      </c>
      <c r="B17" s="666" t="s">
        <v>477</v>
      </c>
      <c r="C17" s="667">
        <v>5</v>
      </c>
      <c r="D17" s="665">
        <v>200</v>
      </c>
      <c r="E17" s="665" t="s">
        <v>118</v>
      </c>
      <c r="F17" s="665" t="s">
        <v>451</v>
      </c>
      <c r="G17" s="665" t="s">
        <v>120</v>
      </c>
      <c r="H17" s="255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24" customHeight="1">
      <c r="A18" s="665" t="s">
        <v>478</v>
      </c>
      <c r="B18" s="666" t="s">
        <v>479</v>
      </c>
      <c r="C18" s="667">
        <v>5</v>
      </c>
      <c r="D18" s="665">
        <v>200</v>
      </c>
      <c r="E18" s="665" t="s">
        <v>118</v>
      </c>
      <c r="F18" s="665" t="s">
        <v>451</v>
      </c>
      <c r="G18" s="665" t="s">
        <v>121</v>
      </c>
      <c r="H18" s="255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24" customHeight="1">
      <c r="A19" s="665" t="s">
        <v>480</v>
      </c>
      <c r="B19" s="666" t="s">
        <v>481</v>
      </c>
      <c r="C19" s="667">
        <v>1</v>
      </c>
      <c r="D19" s="665">
        <v>40</v>
      </c>
      <c r="E19" s="665" t="s">
        <v>118</v>
      </c>
      <c r="F19" s="665" t="s">
        <v>482</v>
      </c>
      <c r="G19" s="665" t="s">
        <v>119</v>
      </c>
      <c r="H19" s="255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24" customHeight="1">
      <c r="A20" s="665" t="s">
        <v>483</v>
      </c>
      <c r="B20" s="666" t="s">
        <v>484</v>
      </c>
      <c r="C20" s="667">
        <v>1</v>
      </c>
      <c r="D20" s="665">
        <v>40</v>
      </c>
      <c r="E20" s="665" t="s">
        <v>118</v>
      </c>
      <c r="F20" s="665" t="s">
        <v>482</v>
      </c>
      <c r="G20" s="665" t="s">
        <v>120</v>
      </c>
      <c r="H20" s="255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24" customHeight="1">
      <c r="A21" s="665" t="s">
        <v>485</v>
      </c>
      <c r="B21" s="666" t="s">
        <v>486</v>
      </c>
      <c r="C21" s="667">
        <v>1</v>
      </c>
      <c r="D21" s="665">
        <v>40</v>
      </c>
      <c r="E21" s="665" t="s">
        <v>118</v>
      </c>
      <c r="F21" s="665" t="s">
        <v>482</v>
      </c>
      <c r="G21" s="665" t="s">
        <v>121</v>
      </c>
      <c r="H21" s="255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24" customHeight="1">
      <c r="A22" s="665" t="s">
        <v>487</v>
      </c>
      <c r="B22" s="666" t="s">
        <v>488</v>
      </c>
      <c r="C22" s="667">
        <v>1</v>
      </c>
      <c r="D22" s="665">
        <v>40</v>
      </c>
      <c r="E22" s="665" t="s">
        <v>118</v>
      </c>
      <c r="F22" s="665" t="s">
        <v>482</v>
      </c>
      <c r="G22" s="665" t="s">
        <v>119</v>
      </c>
      <c r="H22" s="255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24" customHeight="1">
      <c r="A23" s="665" t="s">
        <v>489</v>
      </c>
      <c r="B23" s="666" t="s">
        <v>490</v>
      </c>
      <c r="C23" s="667">
        <v>1</v>
      </c>
      <c r="D23" s="665">
        <v>40</v>
      </c>
      <c r="E23" s="665" t="s">
        <v>118</v>
      </c>
      <c r="F23" s="665" t="s">
        <v>482</v>
      </c>
      <c r="G23" s="665" t="s">
        <v>120</v>
      </c>
      <c r="H23" s="255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24" customHeight="1">
      <c r="A24" s="665" t="s">
        <v>491</v>
      </c>
      <c r="B24" s="666" t="s">
        <v>492</v>
      </c>
      <c r="C24" s="667">
        <v>1</v>
      </c>
      <c r="D24" s="665">
        <v>40</v>
      </c>
      <c r="E24" s="665" t="s">
        <v>118</v>
      </c>
      <c r="F24" s="665" t="s">
        <v>482</v>
      </c>
      <c r="G24" s="665" t="s">
        <v>121</v>
      </c>
      <c r="H24" s="255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24" customHeight="1">
      <c r="A25" s="665" t="s">
        <v>493</v>
      </c>
      <c r="B25" s="666" t="s">
        <v>494</v>
      </c>
      <c r="C25" s="667">
        <v>1</v>
      </c>
      <c r="D25" s="665">
        <v>40</v>
      </c>
      <c r="E25" s="665" t="s">
        <v>118</v>
      </c>
      <c r="F25" s="665" t="s">
        <v>482</v>
      </c>
      <c r="G25" s="665" t="s">
        <v>119</v>
      </c>
      <c r="H25" s="255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24" customHeight="1">
      <c r="A26" s="665" t="s">
        <v>495</v>
      </c>
      <c r="B26" s="666" t="s">
        <v>496</v>
      </c>
      <c r="C26" s="667">
        <v>1</v>
      </c>
      <c r="D26" s="665">
        <v>40</v>
      </c>
      <c r="E26" s="665" t="s">
        <v>118</v>
      </c>
      <c r="F26" s="665" t="s">
        <v>482</v>
      </c>
      <c r="G26" s="665" t="s">
        <v>120</v>
      </c>
      <c r="H26" s="255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24" customHeight="1">
      <c r="A27" s="665" t="s">
        <v>497</v>
      </c>
      <c r="B27" s="666" t="s">
        <v>498</v>
      </c>
      <c r="C27" s="667">
        <v>1</v>
      </c>
      <c r="D27" s="665">
        <v>40</v>
      </c>
      <c r="E27" s="665" t="s">
        <v>118</v>
      </c>
      <c r="F27" s="665" t="s">
        <v>482</v>
      </c>
      <c r="G27" s="665" t="s">
        <v>121</v>
      </c>
      <c r="H27" s="255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24" customHeight="1">
      <c r="A28" s="665" t="s">
        <v>499</v>
      </c>
      <c r="B28" s="666" t="s">
        <v>500</v>
      </c>
      <c r="C28" s="667">
        <v>1</v>
      </c>
      <c r="D28" s="665">
        <v>40</v>
      </c>
      <c r="E28" s="665" t="s">
        <v>118</v>
      </c>
      <c r="F28" s="665" t="s">
        <v>482</v>
      </c>
      <c r="G28" s="665" t="s">
        <v>119</v>
      </c>
      <c r="H28" s="255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24" customHeight="1">
      <c r="A29" s="665" t="s">
        <v>501</v>
      </c>
      <c r="B29" s="666" t="s">
        <v>502</v>
      </c>
      <c r="C29" s="667">
        <v>1</v>
      </c>
      <c r="D29" s="665">
        <v>40</v>
      </c>
      <c r="E29" s="665" t="s">
        <v>118</v>
      </c>
      <c r="F29" s="665" t="s">
        <v>482</v>
      </c>
      <c r="G29" s="665" t="s">
        <v>120</v>
      </c>
      <c r="H29" s="255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24" customHeight="1">
      <c r="A30" s="665" t="s">
        <v>503</v>
      </c>
      <c r="B30" s="666" t="s">
        <v>504</v>
      </c>
      <c r="C30" s="667">
        <v>1</v>
      </c>
      <c r="D30" s="665">
        <v>40</v>
      </c>
      <c r="E30" s="665" t="s">
        <v>118</v>
      </c>
      <c r="F30" s="665" t="s">
        <v>482</v>
      </c>
      <c r="G30" s="665" t="s">
        <v>121</v>
      </c>
      <c r="H30" s="255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24" customHeight="1">
      <c r="A31" s="665" t="s">
        <v>505</v>
      </c>
      <c r="B31" s="666" t="s">
        <v>506</v>
      </c>
      <c r="C31" s="667">
        <v>1</v>
      </c>
      <c r="D31" s="665">
        <v>40</v>
      </c>
      <c r="E31" s="665" t="s">
        <v>118</v>
      </c>
      <c r="F31" s="665" t="s">
        <v>482</v>
      </c>
      <c r="G31" s="665" t="s">
        <v>119</v>
      </c>
      <c r="H31" s="255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24" customHeight="1">
      <c r="A32" s="665" t="s">
        <v>507</v>
      </c>
      <c r="B32" s="666" t="s">
        <v>508</v>
      </c>
      <c r="C32" s="667">
        <v>1</v>
      </c>
      <c r="D32" s="665">
        <v>40</v>
      </c>
      <c r="E32" s="665" t="s">
        <v>118</v>
      </c>
      <c r="F32" s="665" t="s">
        <v>482</v>
      </c>
      <c r="G32" s="665" t="s">
        <v>120</v>
      </c>
      <c r="H32" s="255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24" customHeight="1">
      <c r="A33" s="665" t="s">
        <v>509</v>
      </c>
      <c r="B33" s="666" t="s">
        <v>510</v>
      </c>
      <c r="C33" s="667">
        <v>1</v>
      </c>
      <c r="D33" s="665">
        <v>40</v>
      </c>
      <c r="E33" s="665" t="s">
        <v>118</v>
      </c>
      <c r="F33" s="665" t="s">
        <v>482</v>
      </c>
      <c r="G33" s="665" t="s">
        <v>121</v>
      </c>
      <c r="H33" s="255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24" customHeight="1">
      <c r="A34" s="172" t="s">
        <v>145</v>
      </c>
      <c r="B34" s="173" t="s">
        <v>146</v>
      </c>
      <c r="C34" s="653">
        <v>2</v>
      </c>
      <c r="D34" s="172">
        <v>80</v>
      </c>
      <c r="E34" s="172" t="s">
        <v>147</v>
      </c>
      <c r="F34" s="172" t="s">
        <v>148</v>
      </c>
      <c r="G34" s="172" t="s">
        <v>195</v>
      </c>
      <c r="H34" s="270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24" customHeight="1">
      <c r="A35" s="172" t="s">
        <v>149</v>
      </c>
      <c r="B35" s="173" t="s">
        <v>150</v>
      </c>
      <c r="C35" s="653">
        <v>2</v>
      </c>
      <c r="D35" s="172">
        <v>80</v>
      </c>
      <c r="E35" s="172" t="s">
        <v>147</v>
      </c>
      <c r="F35" s="172" t="s">
        <v>148</v>
      </c>
      <c r="G35" s="172" t="s">
        <v>196</v>
      </c>
      <c r="H35" s="270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24" customHeight="1">
      <c r="A36" s="172" t="s">
        <v>151</v>
      </c>
      <c r="B36" s="173" t="s">
        <v>152</v>
      </c>
      <c r="C36" s="653">
        <v>2</v>
      </c>
      <c r="D36" s="172">
        <v>80</v>
      </c>
      <c r="E36" s="172" t="s">
        <v>147</v>
      </c>
      <c r="F36" s="172" t="s">
        <v>148</v>
      </c>
      <c r="G36" s="172" t="s">
        <v>197</v>
      </c>
      <c r="H36" s="270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24" customHeight="1">
      <c r="A37" s="172" t="s">
        <v>153</v>
      </c>
      <c r="B37" s="173" t="s">
        <v>154</v>
      </c>
      <c r="C37" s="653">
        <v>3</v>
      </c>
      <c r="D37" s="172">
        <v>120</v>
      </c>
      <c r="E37" s="172" t="s">
        <v>147</v>
      </c>
      <c r="F37" s="172" t="s">
        <v>148</v>
      </c>
      <c r="G37" s="172" t="s">
        <v>198</v>
      </c>
      <c r="H37" s="270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24" customHeight="1">
      <c r="A38" s="172" t="s">
        <v>155</v>
      </c>
      <c r="B38" s="173" t="s">
        <v>156</v>
      </c>
      <c r="C38" s="653">
        <v>3</v>
      </c>
      <c r="D38" s="172">
        <v>120</v>
      </c>
      <c r="E38" s="172" t="s">
        <v>147</v>
      </c>
      <c r="F38" s="172" t="s">
        <v>148</v>
      </c>
      <c r="G38" s="172" t="s">
        <v>199</v>
      </c>
      <c r="H38" s="270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24" customHeight="1">
      <c r="A39" s="172" t="s">
        <v>157</v>
      </c>
      <c r="B39" s="173" t="s">
        <v>158</v>
      </c>
      <c r="C39" s="653">
        <v>3</v>
      </c>
      <c r="D39" s="172">
        <v>120</v>
      </c>
      <c r="E39" s="172" t="s">
        <v>147</v>
      </c>
      <c r="F39" s="172" t="s">
        <v>148</v>
      </c>
      <c r="G39" s="172" t="s">
        <v>200</v>
      </c>
      <c r="H39" s="270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24" customHeight="1">
      <c r="A40" s="172" t="s">
        <v>159</v>
      </c>
      <c r="B40" s="174" t="s">
        <v>160</v>
      </c>
      <c r="C40" s="653">
        <v>1</v>
      </c>
      <c r="D40" s="172">
        <v>40</v>
      </c>
      <c r="E40" s="172" t="s">
        <v>147</v>
      </c>
      <c r="F40" s="172" t="s">
        <v>148</v>
      </c>
      <c r="G40" s="172" t="s">
        <v>195</v>
      </c>
      <c r="H40" s="270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24" customHeight="1">
      <c r="A41" s="172" t="s">
        <v>161</v>
      </c>
      <c r="B41" s="174" t="s">
        <v>162</v>
      </c>
      <c r="C41" s="653">
        <v>1</v>
      </c>
      <c r="D41" s="172">
        <v>40</v>
      </c>
      <c r="E41" s="172" t="s">
        <v>147</v>
      </c>
      <c r="F41" s="172" t="s">
        <v>148</v>
      </c>
      <c r="G41" s="172" t="s">
        <v>196</v>
      </c>
      <c r="H41" s="270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24" customHeight="1">
      <c r="A42" s="172" t="s">
        <v>163</v>
      </c>
      <c r="B42" s="174" t="s">
        <v>164</v>
      </c>
      <c r="C42" s="653">
        <v>1</v>
      </c>
      <c r="D42" s="172">
        <v>40</v>
      </c>
      <c r="E42" s="172" t="s">
        <v>147</v>
      </c>
      <c r="F42" s="172" t="s">
        <v>148</v>
      </c>
      <c r="G42" s="172" t="s">
        <v>197</v>
      </c>
      <c r="H42" s="270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24" customHeight="1">
      <c r="A43" s="172" t="s">
        <v>165</v>
      </c>
      <c r="B43" s="174" t="s">
        <v>166</v>
      </c>
      <c r="C43" s="653">
        <v>1</v>
      </c>
      <c r="D43" s="172">
        <v>40</v>
      </c>
      <c r="E43" s="172" t="s">
        <v>147</v>
      </c>
      <c r="F43" s="172" t="s">
        <v>148</v>
      </c>
      <c r="G43" s="172" t="s">
        <v>198</v>
      </c>
      <c r="H43" s="270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24" customHeight="1">
      <c r="A44" s="172" t="s">
        <v>167</v>
      </c>
      <c r="B44" s="174" t="s">
        <v>168</v>
      </c>
      <c r="C44" s="653">
        <v>1</v>
      </c>
      <c r="D44" s="172">
        <v>40</v>
      </c>
      <c r="E44" s="172" t="s">
        <v>147</v>
      </c>
      <c r="F44" s="172" t="s">
        <v>148</v>
      </c>
      <c r="G44" s="172" t="s">
        <v>199</v>
      </c>
      <c r="H44" s="270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24" customHeight="1">
      <c r="A45" s="172" t="s">
        <v>169</v>
      </c>
      <c r="B45" s="174" t="s">
        <v>170</v>
      </c>
      <c r="C45" s="653">
        <v>1</v>
      </c>
      <c r="D45" s="172">
        <v>40</v>
      </c>
      <c r="E45" s="172" t="s">
        <v>147</v>
      </c>
      <c r="F45" s="172" t="s">
        <v>148</v>
      </c>
      <c r="G45" s="172" t="s">
        <v>200</v>
      </c>
      <c r="H45" s="270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24" customHeight="1">
      <c r="A46" s="172" t="s">
        <v>171</v>
      </c>
      <c r="B46" s="174" t="s">
        <v>172</v>
      </c>
      <c r="C46" s="653">
        <v>1</v>
      </c>
      <c r="D46" s="172">
        <v>40</v>
      </c>
      <c r="E46" s="172" t="s">
        <v>147</v>
      </c>
      <c r="F46" s="172" t="s">
        <v>148</v>
      </c>
      <c r="G46" s="172" t="s">
        <v>195</v>
      </c>
      <c r="H46" s="270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24" customHeight="1">
      <c r="A47" s="172" t="s">
        <v>173</v>
      </c>
      <c r="B47" s="174" t="s">
        <v>174</v>
      </c>
      <c r="C47" s="653">
        <v>1</v>
      </c>
      <c r="D47" s="172">
        <v>40</v>
      </c>
      <c r="E47" s="172" t="s">
        <v>147</v>
      </c>
      <c r="F47" s="172" t="s">
        <v>148</v>
      </c>
      <c r="G47" s="172" t="s">
        <v>196</v>
      </c>
      <c r="H47" s="270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24" customHeight="1">
      <c r="A48" s="172" t="s">
        <v>175</v>
      </c>
      <c r="B48" s="174" t="s">
        <v>176</v>
      </c>
      <c r="C48" s="653">
        <v>1</v>
      </c>
      <c r="D48" s="172">
        <v>40</v>
      </c>
      <c r="E48" s="172" t="s">
        <v>147</v>
      </c>
      <c r="F48" s="172" t="s">
        <v>148</v>
      </c>
      <c r="G48" s="172" t="s">
        <v>197</v>
      </c>
      <c r="H48" s="270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24" customHeight="1">
      <c r="A49" s="172" t="s">
        <v>177</v>
      </c>
      <c r="B49" s="174" t="s">
        <v>178</v>
      </c>
      <c r="C49" s="653">
        <v>1</v>
      </c>
      <c r="D49" s="172">
        <v>40</v>
      </c>
      <c r="E49" s="172" t="s">
        <v>147</v>
      </c>
      <c r="F49" s="172" t="s">
        <v>148</v>
      </c>
      <c r="G49" s="172" t="s">
        <v>198</v>
      </c>
      <c r="H49" s="270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24" customHeight="1">
      <c r="A50" s="172" t="s">
        <v>179</v>
      </c>
      <c r="B50" s="174" t="s">
        <v>180</v>
      </c>
      <c r="C50" s="653">
        <v>1</v>
      </c>
      <c r="D50" s="172">
        <v>40</v>
      </c>
      <c r="E50" s="172" t="s">
        <v>147</v>
      </c>
      <c r="F50" s="172" t="s">
        <v>148</v>
      </c>
      <c r="G50" s="172" t="s">
        <v>199</v>
      </c>
      <c r="H50" s="270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24" customHeight="1">
      <c r="A51" s="172" t="s">
        <v>181</v>
      </c>
      <c r="B51" s="174" t="s">
        <v>182</v>
      </c>
      <c r="C51" s="653">
        <v>1</v>
      </c>
      <c r="D51" s="172">
        <v>40</v>
      </c>
      <c r="E51" s="172" t="s">
        <v>147</v>
      </c>
      <c r="F51" s="172" t="s">
        <v>148</v>
      </c>
      <c r="G51" s="172" t="s">
        <v>200</v>
      </c>
      <c r="H51" s="270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24" customHeight="1">
      <c r="A52" s="172" t="s">
        <v>183</v>
      </c>
      <c r="B52" s="174" t="s">
        <v>184</v>
      </c>
      <c r="C52" s="653">
        <v>1</v>
      </c>
      <c r="D52" s="172">
        <v>40</v>
      </c>
      <c r="E52" s="172" t="s">
        <v>147</v>
      </c>
      <c r="F52" s="172" t="s">
        <v>148</v>
      </c>
      <c r="G52" s="172" t="s">
        <v>195</v>
      </c>
      <c r="H52" s="270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24" customHeight="1">
      <c r="A53" s="172" t="s">
        <v>185</v>
      </c>
      <c r="B53" s="174" t="s">
        <v>186</v>
      </c>
      <c r="C53" s="653">
        <v>1</v>
      </c>
      <c r="D53" s="172">
        <v>40</v>
      </c>
      <c r="E53" s="172" t="s">
        <v>147</v>
      </c>
      <c r="F53" s="172" t="s">
        <v>148</v>
      </c>
      <c r="G53" s="172" t="s">
        <v>196</v>
      </c>
      <c r="H53" s="270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24" customHeight="1">
      <c r="A54" s="172" t="s">
        <v>187</v>
      </c>
      <c r="B54" s="174" t="s">
        <v>188</v>
      </c>
      <c r="C54" s="653">
        <v>1</v>
      </c>
      <c r="D54" s="172">
        <v>40</v>
      </c>
      <c r="E54" s="172" t="s">
        <v>147</v>
      </c>
      <c r="F54" s="172" t="s">
        <v>148</v>
      </c>
      <c r="G54" s="172" t="s">
        <v>197</v>
      </c>
      <c r="H54" s="270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24" customHeight="1">
      <c r="A55" s="172" t="s">
        <v>189</v>
      </c>
      <c r="B55" s="174" t="s">
        <v>190</v>
      </c>
      <c r="C55" s="653">
        <v>1</v>
      </c>
      <c r="D55" s="172">
        <v>40</v>
      </c>
      <c r="E55" s="172" t="s">
        <v>147</v>
      </c>
      <c r="F55" s="172" t="s">
        <v>148</v>
      </c>
      <c r="G55" s="172" t="s">
        <v>198</v>
      </c>
      <c r="H55" s="270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24" customHeight="1">
      <c r="A56" s="172" t="s">
        <v>191</v>
      </c>
      <c r="B56" s="174" t="s">
        <v>192</v>
      </c>
      <c r="C56" s="653">
        <v>1</v>
      </c>
      <c r="D56" s="172">
        <v>40</v>
      </c>
      <c r="E56" s="172" t="s">
        <v>147</v>
      </c>
      <c r="F56" s="172" t="s">
        <v>148</v>
      </c>
      <c r="G56" s="172" t="s">
        <v>199</v>
      </c>
      <c r="H56" s="270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24" customHeight="1">
      <c r="A57" s="172" t="s">
        <v>193</v>
      </c>
      <c r="B57" s="174" t="s">
        <v>194</v>
      </c>
      <c r="C57" s="653">
        <v>1</v>
      </c>
      <c r="D57" s="172">
        <v>40</v>
      </c>
      <c r="E57" s="172" t="s">
        <v>147</v>
      </c>
      <c r="F57" s="172" t="s">
        <v>148</v>
      </c>
      <c r="G57" s="172" t="s">
        <v>200</v>
      </c>
      <c r="H57" s="270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24" customHeight="1">
      <c r="A58" s="270" t="s">
        <v>329</v>
      </c>
      <c r="B58" s="271" t="s">
        <v>330</v>
      </c>
      <c r="C58" s="272">
        <v>2</v>
      </c>
      <c r="D58" s="270">
        <v>80</v>
      </c>
      <c r="E58" s="270" t="s">
        <v>147</v>
      </c>
      <c r="F58" s="270" t="s">
        <v>148</v>
      </c>
      <c r="G58" s="270" t="s">
        <v>195</v>
      </c>
      <c r="H58" s="270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24" customHeight="1">
      <c r="A59" s="270" t="s">
        <v>280</v>
      </c>
      <c r="B59" s="271" t="s">
        <v>265</v>
      </c>
      <c r="C59" s="272">
        <v>2</v>
      </c>
      <c r="D59" s="270">
        <v>80</v>
      </c>
      <c r="E59" s="270" t="s">
        <v>147</v>
      </c>
      <c r="F59" s="270" t="s">
        <v>148</v>
      </c>
      <c r="G59" s="270" t="s">
        <v>196</v>
      </c>
      <c r="H59" s="270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24" customHeight="1">
      <c r="A60" s="270" t="s">
        <v>282</v>
      </c>
      <c r="B60" s="271" t="s">
        <v>266</v>
      </c>
      <c r="C60" s="272">
        <v>2</v>
      </c>
      <c r="D60" s="270">
        <v>80</v>
      </c>
      <c r="E60" s="270" t="s">
        <v>147</v>
      </c>
      <c r="F60" s="270" t="s">
        <v>148</v>
      </c>
      <c r="G60" s="270" t="s">
        <v>197</v>
      </c>
      <c r="H60" s="270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24" customHeight="1">
      <c r="A61" s="270" t="s">
        <v>287</v>
      </c>
      <c r="B61" s="271" t="s">
        <v>267</v>
      </c>
      <c r="C61" s="272">
        <v>2</v>
      </c>
      <c r="D61" s="270">
        <v>80</v>
      </c>
      <c r="E61" s="270" t="s">
        <v>147</v>
      </c>
      <c r="F61" s="270" t="s">
        <v>148</v>
      </c>
      <c r="G61" s="270" t="s">
        <v>198</v>
      </c>
      <c r="H61" s="270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24" customHeight="1">
      <c r="A62" s="270" t="s">
        <v>288</v>
      </c>
      <c r="B62" s="271" t="s">
        <v>268</v>
      </c>
      <c r="C62" s="272">
        <v>2</v>
      </c>
      <c r="D62" s="270">
        <v>80</v>
      </c>
      <c r="E62" s="270" t="s">
        <v>147</v>
      </c>
      <c r="F62" s="270" t="s">
        <v>148</v>
      </c>
      <c r="G62" s="270" t="s">
        <v>199</v>
      </c>
      <c r="H62" s="270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24" customHeight="1">
      <c r="A63" s="270" t="s">
        <v>289</v>
      </c>
      <c r="B63" s="271" t="s">
        <v>269</v>
      </c>
      <c r="C63" s="272">
        <v>2</v>
      </c>
      <c r="D63" s="270">
        <v>80</v>
      </c>
      <c r="E63" s="270" t="s">
        <v>147</v>
      </c>
      <c r="F63" s="270" t="s">
        <v>148</v>
      </c>
      <c r="G63" s="270" t="s">
        <v>200</v>
      </c>
      <c r="H63" s="270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24" customHeight="1">
      <c r="A64" s="270" t="s">
        <v>331</v>
      </c>
      <c r="B64" s="271" t="s">
        <v>332</v>
      </c>
      <c r="C64" s="272">
        <v>1</v>
      </c>
      <c r="D64" s="270">
        <v>40</v>
      </c>
      <c r="E64" s="270" t="s">
        <v>147</v>
      </c>
      <c r="F64" s="270" t="s">
        <v>148</v>
      </c>
      <c r="G64" s="270" t="s">
        <v>195</v>
      </c>
      <c r="H64" s="255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24" customHeight="1">
      <c r="A65" s="270" t="s">
        <v>281</v>
      </c>
      <c r="B65" s="271" t="s">
        <v>270</v>
      </c>
      <c r="C65" s="272">
        <v>1</v>
      </c>
      <c r="D65" s="270">
        <v>40</v>
      </c>
      <c r="E65" s="270" t="s">
        <v>147</v>
      </c>
      <c r="F65" s="270" t="s">
        <v>148</v>
      </c>
      <c r="G65" s="270" t="s">
        <v>196</v>
      </c>
      <c r="H65" s="255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24" customHeight="1">
      <c r="A66" s="270" t="s">
        <v>283</v>
      </c>
      <c r="B66" s="271" t="s">
        <v>271</v>
      </c>
      <c r="C66" s="272">
        <v>1</v>
      </c>
      <c r="D66" s="270">
        <v>40</v>
      </c>
      <c r="E66" s="270" t="s">
        <v>147</v>
      </c>
      <c r="F66" s="270" t="s">
        <v>148</v>
      </c>
      <c r="G66" s="270" t="s">
        <v>197</v>
      </c>
      <c r="H66" s="255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24" customHeight="1">
      <c r="A67" s="270" t="s">
        <v>284</v>
      </c>
      <c r="B67" s="271" t="s">
        <v>272</v>
      </c>
      <c r="C67" s="272">
        <v>1</v>
      </c>
      <c r="D67" s="270">
        <v>40</v>
      </c>
      <c r="E67" s="270" t="s">
        <v>147</v>
      </c>
      <c r="F67" s="270" t="s">
        <v>148</v>
      </c>
      <c r="G67" s="270" t="s">
        <v>198</v>
      </c>
      <c r="H67" s="255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24" customHeight="1">
      <c r="A68" s="270" t="s">
        <v>285</v>
      </c>
      <c r="B68" s="271" t="s">
        <v>273</v>
      </c>
      <c r="C68" s="272">
        <v>1</v>
      </c>
      <c r="D68" s="270">
        <v>40</v>
      </c>
      <c r="E68" s="270" t="s">
        <v>147</v>
      </c>
      <c r="F68" s="270" t="s">
        <v>148</v>
      </c>
      <c r="G68" s="270" t="s">
        <v>199</v>
      </c>
      <c r="H68" s="255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24" customHeight="1">
      <c r="A69" s="270" t="s">
        <v>286</v>
      </c>
      <c r="B69" s="271" t="s">
        <v>274</v>
      </c>
      <c r="C69" s="272">
        <v>1</v>
      </c>
      <c r="D69" s="270">
        <v>40</v>
      </c>
      <c r="E69" s="270" t="s">
        <v>147</v>
      </c>
      <c r="F69" s="270" t="s">
        <v>148</v>
      </c>
      <c r="G69" s="270" t="s">
        <v>200</v>
      </c>
      <c r="H69" s="255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24" customHeight="1">
      <c r="A70" s="654" t="s">
        <v>333</v>
      </c>
      <c r="B70" s="655" t="s">
        <v>334</v>
      </c>
      <c r="C70" s="656">
        <v>1</v>
      </c>
      <c r="D70" s="654">
        <v>40</v>
      </c>
      <c r="E70" s="654" t="s">
        <v>147</v>
      </c>
      <c r="F70" s="654" t="s">
        <v>148</v>
      </c>
      <c r="G70" s="654" t="s">
        <v>195</v>
      </c>
      <c r="H70" s="255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24" customHeight="1">
      <c r="A71" s="654" t="s">
        <v>290</v>
      </c>
      <c r="B71" s="655" t="s">
        <v>275</v>
      </c>
      <c r="C71" s="656">
        <v>1</v>
      </c>
      <c r="D71" s="654">
        <v>40</v>
      </c>
      <c r="E71" s="654" t="s">
        <v>147</v>
      </c>
      <c r="F71" s="654" t="s">
        <v>148</v>
      </c>
      <c r="G71" s="654" t="s">
        <v>196</v>
      </c>
      <c r="H71" s="255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24" customHeight="1">
      <c r="A72" s="654" t="s">
        <v>291</v>
      </c>
      <c r="B72" s="655" t="s">
        <v>276</v>
      </c>
      <c r="C72" s="656">
        <v>1</v>
      </c>
      <c r="D72" s="654">
        <v>40</v>
      </c>
      <c r="E72" s="654" t="s">
        <v>147</v>
      </c>
      <c r="F72" s="654" t="s">
        <v>148</v>
      </c>
      <c r="G72" s="654" t="s">
        <v>197</v>
      </c>
      <c r="H72" s="255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24" customHeight="1">
      <c r="A73" s="654" t="s">
        <v>292</v>
      </c>
      <c r="B73" s="655" t="s">
        <v>277</v>
      </c>
      <c r="C73" s="656">
        <v>1</v>
      </c>
      <c r="D73" s="654">
        <v>40</v>
      </c>
      <c r="E73" s="654" t="s">
        <v>147</v>
      </c>
      <c r="F73" s="654" t="s">
        <v>148</v>
      </c>
      <c r="G73" s="654" t="s">
        <v>198</v>
      </c>
      <c r="H73" s="255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24" customHeight="1">
      <c r="A74" s="654" t="s">
        <v>293</v>
      </c>
      <c r="B74" s="655" t="s">
        <v>278</v>
      </c>
      <c r="C74" s="656">
        <v>1</v>
      </c>
      <c r="D74" s="654">
        <v>40</v>
      </c>
      <c r="E74" s="654" t="s">
        <v>147</v>
      </c>
      <c r="F74" s="654" t="s">
        <v>148</v>
      </c>
      <c r="G74" s="654" t="s">
        <v>199</v>
      </c>
      <c r="H74" s="255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24" customHeight="1">
      <c r="A75" s="654" t="s">
        <v>294</v>
      </c>
      <c r="B75" s="655" t="s">
        <v>279</v>
      </c>
      <c r="C75" s="656">
        <v>1</v>
      </c>
      <c r="D75" s="654">
        <v>40</v>
      </c>
      <c r="E75" s="654" t="s">
        <v>147</v>
      </c>
      <c r="F75" s="654" t="s">
        <v>148</v>
      </c>
      <c r="G75" s="654" t="s">
        <v>200</v>
      </c>
      <c r="H75" s="255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24" customHeight="1">
      <c r="A76" s="657" t="s">
        <v>224</v>
      </c>
      <c r="B76" s="658" t="s">
        <v>335</v>
      </c>
      <c r="C76" s="659">
        <v>2</v>
      </c>
      <c r="D76" s="660">
        <v>80</v>
      </c>
      <c r="E76" s="660" t="s">
        <v>147</v>
      </c>
      <c r="F76" s="660" t="s">
        <v>148</v>
      </c>
      <c r="G76" s="660" t="s">
        <v>195</v>
      </c>
      <c r="H76" s="255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24" customHeight="1">
      <c r="A77" s="660" t="s">
        <v>225</v>
      </c>
      <c r="B77" s="661" t="s">
        <v>336</v>
      </c>
      <c r="C77" s="662">
        <v>2</v>
      </c>
      <c r="D77" s="660">
        <v>80</v>
      </c>
      <c r="E77" s="660" t="s">
        <v>147</v>
      </c>
      <c r="F77" s="660" t="s">
        <v>148</v>
      </c>
      <c r="G77" s="660" t="s">
        <v>196</v>
      </c>
      <c r="H77" s="255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24" customHeight="1">
      <c r="A78" s="660" t="s">
        <v>226</v>
      </c>
      <c r="B78" s="661" t="s">
        <v>337</v>
      </c>
      <c r="C78" s="662">
        <v>2</v>
      </c>
      <c r="D78" s="660">
        <v>80</v>
      </c>
      <c r="E78" s="660" t="s">
        <v>147</v>
      </c>
      <c r="F78" s="660" t="s">
        <v>148</v>
      </c>
      <c r="G78" s="660" t="s">
        <v>197</v>
      </c>
      <c r="H78" s="255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24" customHeight="1">
      <c r="A79" s="660" t="s">
        <v>227</v>
      </c>
      <c r="B79" s="661" t="s">
        <v>230</v>
      </c>
      <c r="C79" s="662">
        <v>2</v>
      </c>
      <c r="D79" s="660">
        <v>80</v>
      </c>
      <c r="E79" s="660" t="s">
        <v>147</v>
      </c>
      <c r="F79" s="660" t="s">
        <v>148</v>
      </c>
      <c r="G79" s="660" t="s">
        <v>198</v>
      </c>
      <c r="H79" s="255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24" customHeight="1">
      <c r="A80" s="660" t="s">
        <v>228</v>
      </c>
      <c r="B80" s="661" t="s">
        <v>231</v>
      </c>
      <c r="C80" s="662">
        <v>2</v>
      </c>
      <c r="D80" s="660">
        <v>80</v>
      </c>
      <c r="E80" s="660" t="s">
        <v>147</v>
      </c>
      <c r="F80" s="660" t="s">
        <v>148</v>
      </c>
      <c r="G80" s="660" t="s">
        <v>199</v>
      </c>
      <c r="H80" s="255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24" customHeight="1">
      <c r="A81" s="660" t="s">
        <v>229</v>
      </c>
      <c r="B81" s="661" t="s">
        <v>338</v>
      </c>
      <c r="C81" s="662">
        <v>2</v>
      </c>
      <c r="D81" s="660">
        <v>80</v>
      </c>
      <c r="E81" s="660" t="s">
        <v>147</v>
      </c>
      <c r="F81" s="660" t="s">
        <v>148</v>
      </c>
      <c r="G81" s="660" t="s">
        <v>200</v>
      </c>
      <c r="H81" s="255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24" customHeight="1">
      <c r="A82" s="663" t="s">
        <v>339</v>
      </c>
      <c r="B82" s="663" t="s">
        <v>340</v>
      </c>
      <c r="C82" s="656">
        <v>1</v>
      </c>
      <c r="D82" s="664">
        <v>40</v>
      </c>
      <c r="E82" s="660" t="s">
        <v>147</v>
      </c>
      <c r="F82" s="660" t="s">
        <v>148</v>
      </c>
      <c r="G82" s="660" t="s">
        <v>195</v>
      </c>
      <c r="H82" s="255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24" customHeight="1">
      <c r="A83" s="663" t="s">
        <v>341</v>
      </c>
      <c r="B83" s="663" t="s">
        <v>342</v>
      </c>
      <c r="C83" s="656">
        <v>1</v>
      </c>
      <c r="D83" s="664">
        <v>40</v>
      </c>
      <c r="E83" s="660" t="s">
        <v>147</v>
      </c>
      <c r="F83" s="660" t="s">
        <v>148</v>
      </c>
      <c r="G83" s="660" t="s">
        <v>196</v>
      </c>
      <c r="H83" s="255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24" customHeight="1">
      <c r="A84" s="663" t="s">
        <v>343</v>
      </c>
      <c r="B84" s="663" t="s">
        <v>344</v>
      </c>
      <c r="C84" s="656">
        <v>1</v>
      </c>
      <c r="D84" s="664">
        <v>40</v>
      </c>
      <c r="E84" s="660" t="s">
        <v>147</v>
      </c>
      <c r="F84" s="660" t="s">
        <v>148</v>
      </c>
      <c r="G84" s="660" t="s">
        <v>197</v>
      </c>
      <c r="H84" s="255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24" customHeight="1">
      <c r="A85" s="663" t="s">
        <v>345</v>
      </c>
      <c r="B85" s="663" t="s">
        <v>346</v>
      </c>
      <c r="C85" s="656">
        <v>1</v>
      </c>
      <c r="D85" s="664">
        <v>40</v>
      </c>
      <c r="E85" s="660" t="s">
        <v>147</v>
      </c>
      <c r="F85" s="660" t="s">
        <v>148</v>
      </c>
      <c r="G85" s="660" t="s">
        <v>198</v>
      </c>
      <c r="H85" s="255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24" customHeight="1">
      <c r="A86" s="663" t="s">
        <v>347</v>
      </c>
      <c r="B86" s="663" t="s">
        <v>348</v>
      </c>
      <c r="C86" s="656">
        <v>1</v>
      </c>
      <c r="D86" s="664">
        <v>40</v>
      </c>
      <c r="E86" s="660" t="s">
        <v>147</v>
      </c>
      <c r="F86" s="660" t="s">
        <v>148</v>
      </c>
      <c r="G86" s="660" t="s">
        <v>199</v>
      </c>
      <c r="H86" s="255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24" customHeight="1">
      <c r="A87" s="663" t="s">
        <v>349</v>
      </c>
      <c r="B87" s="663" t="s">
        <v>350</v>
      </c>
      <c r="C87" s="656">
        <v>1</v>
      </c>
      <c r="D87" s="664">
        <v>40</v>
      </c>
      <c r="E87" s="660" t="s">
        <v>147</v>
      </c>
      <c r="F87" s="660" t="s">
        <v>148</v>
      </c>
      <c r="G87" s="660" t="s">
        <v>200</v>
      </c>
      <c r="H87" s="255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24" customHeight="1">
      <c r="A88" s="665" t="s">
        <v>351</v>
      </c>
      <c r="B88" s="666" t="s">
        <v>352</v>
      </c>
      <c r="C88" s="667">
        <v>1</v>
      </c>
      <c r="D88" s="665">
        <v>40</v>
      </c>
      <c r="E88" s="665" t="s">
        <v>353</v>
      </c>
      <c r="F88" s="665" t="s">
        <v>354</v>
      </c>
      <c r="G88" s="665" t="s">
        <v>119</v>
      </c>
      <c r="H88" s="255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24" customHeight="1">
      <c r="A89" s="665" t="s">
        <v>355</v>
      </c>
      <c r="B89" s="666" t="s">
        <v>356</v>
      </c>
      <c r="C89" s="667">
        <v>1</v>
      </c>
      <c r="D89" s="665">
        <v>40</v>
      </c>
      <c r="E89" s="665" t="s">
        <v>118</v>
      </c>
      <c r="F89" s="665" t="s">
        <v>354</v>
      </c>
      <c r="G89" s="665" t="s">
        <v>120</v>
      </c>
      <c r="H89" s="255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24" customHeight="1">
      <c r="A90" s="665" t="s">
        <v>357</v>
      </c>
      <c r="B90" s="666" t="s">
        <v>358</v>
      </c>
      <c r="C90" s="667">
        <v>1</v>
      </c>
      <c r="D90" s="665">
        <v>40</v>
      </c>
      <c r="E90" s="665" t="s">
        <v>118</v>
      </c>
      <c r="F90" s="665" t="s">
        <v>354</v>
      </c>
      <c r="G90" s="665" t="s">
        <v>121</v>
      </c>
      <c r="H90" s="255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24" customHeight="1">
      <c r="A91" s="665" t="s">
        <v>359</v>
      </c>
      <c r="B91" s="666" t="s">
        <v>360</v>
      </c>
      <c r="C91" s="667">
        <v>1</v>
      </c>
      <c r="D91" s="665">
        <v>40</v>
      </c>
      <c r="E91" s="665" t="s">
        <v>118</v>
      </c>
      <c r="F91" s="665" t="s">
        <v>354</v>
      </c>
      <c r="G91" s="665" t="s">
        <v>119</v>
      </c>
      <c r="H91" s="255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24" customHeight="1">
      <c r="A92" s="665" t="s">
        <v>361</v>
      </c>
      <c r="B92" s="666" t="s">
        <v>362</v>
      </c>
      <c r="C92" s="667">
        <v>1</v>
      </c>
      <c r="D92" s="665">
        <v>40</v>
      </c>
      <c r="E92" s="665" t="s">
        <v>118</v>
      </c>
      <c r="F92" s="665" t="s">
        <v>354</v>
      </c>
      <c r="G92" s="665" t="s">
        <v>120</v>
      </c>
      <c r="H92" s="255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24" customHeight="1">
      <c r="A93" s="665" t="s">
        <v>363</v>
      </c>
      <c r="B93" s="666" t="s">
        <v>364</v>
      </c>
      <c r="C93" s="667">
        <v>1</v>
      </c>
      <c r="D93" s="665">
        <v>40</v>
      </c>
      <c r="E93" s="665" t="s">
        <v>118</v>
      </c>
      <c r="F93" s="665" t="s">
        <v>354</v>
      </c>
      <c r="G93" s="665" t="s">
        <v>121</v>
      </c>
      <c r="H93" s="255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24" customHeight="1">
      <c r="A94" s="665" t="s">
        <v>365</v>
      </c>
      <c r="B94" s="666" t="s">
        <v>366</v>
      </c>
      <c r="C94" s="667">
        <v>1</v>
      </c>
      <c r="D94" s="665">
        <v>40</v>
      </c>
      <c r="E94" s="665" t="s">
        <v>118</v>
      </c>
      <c r="F94" s="665" t="s">
        <v>354</v>
      </c>
      <c r="G94" s="665" t="s">
        <v>119</v>
      </c>
      <c r="H94" s="255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24" customHeight="1">
      <c r="A95" s="665" t="s">
        <v>367</v>
      </c>
      <c r="B95" s="666" t="s">
        <v>368</v>
      </c>
      <c r="C95" s="667">
        <v>1</v>
      </c>
      <c r="D95" s="665">
        <v>40</v>
      </c>
      <c r="E95" s="665" t="s">
        <v>118</v>
      </c>
      <c r="F95" s="665" t="s">
        <v>354</v>
      </c>
      <c r="G95" s="665" t="s">
        <v>120</v>
      </c>
      <c r="H95" s="255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24" customHeight="1">
      <c r="A96" s="665" t="s">
        <v>369</v>
      </c>
      <c r="B96" s="666" t="s">
        <v>370</v>
      </c>
      <c r="C96" s="667">
        <v>1</v>
      </c>
      <c r="D96" s="665">
        <v>40</v>
      </c>
      <c r="E96" s="665" t="s">
        <v>118</v>
      </c>
      <c r="F96" s="665" t="s">
        <v>354</v>
      </c>
      <c r="G96" s="665" t="s">
        <v>121</v>
      </c>
      <c r="H96" s="255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24" customHeight="1">
      <c r="A97" s="665" t="s">
        <v>371</v>
      </c>
      <c r="B97" s="666" t="s">
        <v>372</v>
      </c>
      <c r="C97" s="667">
        <v>1</v>
      </c>
      <c r="D97" s="665">
        <v>40</v>
      </c>
      <c r="E97" s="665" t="s">
        <v>118</v>
      </c>
      <c r="F97" s="665" t="s">
        <v>354</v>
      </c>
      <c r="G97" s="665" t="s">
        <v>119</v>
      </c>
      <c r="H97" s="255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24" customHeight="1">
      <c r="A98" s="665" t="s">
        <v>373</v>
      </c>
      <c r="B98" s="666" t="s">
        <v>374</v>
      </c>
      <c r="C98" s="667">
        <v>1</v>
      </c>
      <c r="D98" s="665">
        <v>40</v>
      </c>
      <c r="E98" s="665" t="s">
        <v>118</v>
      </c>
      <c r="F98" s="665" t="s">
        <v>354</v>
      </c>
      <c r="G98" s="665" t="s">
        <v>120</v>
      </c>
      <c r="H98" s="255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24" customHeight="1">
      <c r="A99" s="665" t="s">
        <v>375</v>
      </c>
      <c r="B99" s="666" t="s">
        <v>376</v>
      </c>
      <c r="C99" s="667">
        <v>1</v>
      </c>
      <c r="D99" s="665">
        <v>40</v>
      </c>
      <c r="E99" s="665" t="s">
        <v>118</v>
      </c>
      <c r="F99" s="665" t="s">
        <v>354</v>
      </c>
      <c r="G99" s="665" t="s">
        <v>121</v>
      </c>
      <c r="H99" s="255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24" customHeight="1">
      <c r="A100" s="665" t="s">
        <v>377</v>
      </c>
      <c r="B100" s="666" t="s">
        <v>378</v>
      </c>
      <c r="C100" s="667">
        <v>1</v>
      </c>
      <c r="D100" s="665">
        <v>40</v>
      </c>
      <c r="E100" s="665" t="s">
        <v>118</v>
      </c>
      <c r="F100" s="665" t="s">
        <v>354</v>
      </c>
      <c r="G100" s="665" t="s">
        <v>119</v>
      </c>
      <c r="H100" s="255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24" customHeight="1">
      <c r="A101" s="665" t="s">
        <v>379</v>
      </c>
      <c r="B101" s="666" t="s">
        <v>380</v>
      </c>
      <c r="C101" s="667">
        <v>1</v>
      </c>
      <c r="D101" s="665">
        <v>40</v>
      </c>
      <c r="E101" s="665" t="s">
        <v>118</v>
      </c>
      <c r="F101" s="665" t="s">
        <v>354</v>
      </c>
      <c r="G101" s="665" t="s">
        <v>120</v>
      </c>
      <c r="H101" s="255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24" customHeight="1">
      <c r="A102" s="665" t="s">
        <v>381</v>
      </c>
      <c r="B102" s="666" t="s">
        <v>382</v>
      </c>
      <c r="C102" s="667">
        <v>1</v>
      </c>
      <c r="D102" s="665">
        <v>40</v>
      </c>
      <c r="E102" s="665" t="s">
        <v>118</v>
      </c>
      <c r="F102" s="665" t="s">
        <v>354</v>
      </c>
      <c r="G102" s="665" t="s">
        <v>121</v>
      </c>
      <c r="H102" s="255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24" customHeight="1">
      <c r="A103" s="665" t="s">
        <v>383</v>
      </c>
      <c r="B103" s="666" t="s">
        <v>384</v>
      </c>
      <c r="C103" s="667">
        <v>1</v>
      </c>
      <c r="D103" s="665">
        <v>40</v>
      </c>
      <c r="E103" s="665" t="s">
        <v>118</v>
      </c>
      <c r="F103" s="665" t="s">
        <v>354</v>
      </c>
      <c r="G103" s="665" t="s">
        <v>119</v>
      </c>
      <c r="H103" s="255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24" customHeight="1">
      <c r="A104" s="665" t="s">
        <v>385</v>
      </c>
      <c r="B104" s="666" t="s">
        <v>386</v>
      </c>
      <c r="C104" s="667">
        <v>1</v>
      </c>
      <c r="D104" s="665">
        <v>40</v>
      </c>
      <c r="E104" s="665" t="s">
        <v>118</v>
      </c>
      <c r="F104" s="665" t="s">
        <v>354</v>
      </c>
      <c r="G104" s="665" t="s">
        <v>120</v>
      </c>
      <c r="H104" s="255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24" customHeight="1">
      <c r="A105" s="665" t="s">
        <v>387</v>
      </c>
      <c r="B105" s="666" t="s">
        <v>388</v>
      </c>
      <c r="C105" s="667">
        <v>1</v>
      </c>
      <c r="D105" s="665">
        <v>40</v>
      </c>
      <c r="E105" s="665" t="s">
        <v>118</v>
      </c>
      <c r="F105" s="665" t="s">
        <v>354</v>
      </c>
      <c r="G105" s="665" t="s">
        <v>121</v>
      </c>
      <c r="H105" s="255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24" customHeight="1">
      <c r="A106" s="665" t="s">
        <v>389</v>
      </c>
      <c r="B106" s="666" t="s">
        <v>390</v>
      </c>
      <c r="C106" s="667">
        <v>1</v>
      </c>
      <c r="D106" s="665">
        <v>40</v>
      </c>
      <c r="E106" s="665" t="s">
        <v>118</v>
      </c>
      <c r="F106" s="665" t="s">
        <v>354</v>
      </c>
      <c r="G106" s="665" t="s">
        <v>119</v>
      </c>
      <c r="H106" s="255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24" customHeight="1">
      <c r="A107" s="665" t="s">
        <v>391</v>
      </c>
      <c r="B107" s="666" t="s">
        <v>392</v>
      </c>
      <c r="C107" s="667">
        <v>1</v>
      </c>
      <c r="D107" s="665">
        <v>40</v>
      </c>
      <c r="E107" s="665" t="s">
        <v>118</v>
      </c>
      <c r="F107" s="665" t="s">
        <v>354</v>
      </c>
      <c r="G107" s="665" t="s">
        <v>120</v>
      </c>
      <c r="H107" s="255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24" customHeight="1">
      <c r="A108" s="665" t="s">
        <v>393</v>
      </c>
      <c r="B108" s="666" t="s">
        <v>394</v>
      </c>
      <c r="C108" s="667">
        <v>1</v>
      </c>
      <c r="D108" s="665">
        <v>40</v>
      </c>
      <c r="E108" s="665" t="s">
        <v>118</v>
      </c>
      <c r="F108" s="665" t="s">
        <v>354</v>
      </c>
      <c r="G108" s="665" t="s">
        <v>121</v>
      </c>
      <c r="H108" s="255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24" customHeight="1">
      <c r="A109" s="665" t="s">
        <v>395</v>
      </c>
      <c r="B109" s="666" t="s">
        <v>396</v>
      </c>
      <c r="C109" s="667">
        <v>1</v>
      </c>
      <c r="D109" s="665">
        <v>40</v>
      </c>
      <c r="E109" s="665" t="s">
        <v>118</v>
      </c>
      <c r="F109" s="665" t="s">
        <v>354</v>
      </c>
      <c r="G109" s="665" t="s">
        <v>119</v>
      </c>
      <c r="H109" s="255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24" customHeight="1">
      <c r="A110" s="665" t="s">
        <v>397</v>
      </c>
      <c r="B110" s="666" t="s">
        <v>398</v>
      </c>
      <c r="C110" s="667">
        <v>1</v>
      </c>
      <c r="D110" s="665">
        <v>40</v>
      </c>
      <c r="E110" s="665" t="s">
        <v>118</v>
      </c>
      <c r="F110" s="665" t="s">
        <v>354</v>
      </c>
      <c r="G110" s="665" t="s">
        <v>120</v>
      </c>
      <c r="H110" s="255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24" customHeight="1">
      <c r="A111" s="665" t="s">
        <v>399</v>
      </c>
      <c r="B111" s="666" t="s">
        <v>400</v>
      </c>
      <c r="C111" s="667">
        <v>1</v>
      </c>
      <c r="D111" s="665">
        <v>40</v>
      </c>
      <c r="E111" s="665" t="s">
        <v>118</v>
      </c>
      <c r="F111" s="665" t="s">
        <v>354</v>
      </c>
      <c r="G111" s="665" t="s">
        <v>121</v>
      </c>
      <c r="H111" s="255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24" customHeight="1">
      <c r="A112" s="665" t="s">
        <v>401</v>
      </c>
      <c r="B112" s="666" t="s">
        <v>402</v>
      </c>
      <c r="C112" s="667">
        <v>1</v>
      </c>
      <c r="D112" s="665">
        <v>40</v>
      </c>
      <c r="E112" s="665" t="s">
        <v>118</v>
      </c>
      <c r="F112" s="665" t="s">
        <v>354</v>
      </c>
      <c r="G112" s="665" t="s">
        <v>119</v>
      </c>
      <c r="H112" s="255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24" customHeight="1">
      <c r="A113" s="665" t="s">
        <v>403</v>
      </c>
      <c r="B113" s="666" t="s">
        <v>404</v>
      </c>
      <c r="C113" s="667">
        <v>1</v>
      </c>
      <c r="D113" s="665">
        <v>40</v>
      </c>
      <c r="E113" s="665" t="s">
        <v>118</v>
      </c>
      <c r="F113" s="665" t="s">
        <v>354</v>
      </c>
      <c r="G113" s="665" t="s">
        <v>120</v>
      </c>
      <c r="H113" s="255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24" customHeight="1">
      <c r="A114" s="665" t="s">
        <v>405</v>
      </c>
      <c r="B114" s="666" t="s">
        <v>406</v>
      </c>
      <c r="C114" s="667">
        <v>1</v>
      </c>
      <c r="D114" s="665">
        <v>40</v>
      </c>
      <c r="E114" s="665" t="s">
        <v>118</v>
      </c>
      <c r="F114" s="665" t="s">
        <v>354</v>
      </c>
      <c r="G114" s="665" t="s">
        <v>121</v>
      </c>
      <c r="H114" s="255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24" customHeight="1">
      <c r="A115" s="665" t="s">
        <v>407</v>
      </c>
      <c r="B115" s="666" t="s">
        <v>408</v>
      </c>
      <c r="C115" s="667">
        <v>1</v>
      </c>
      <c r="D115" s="665">
        <v>40</v>
      </c>
      <c r="E115" s="665" t="s">
        <v>118</v>
      </c>
      <c r="F115" s="665" t="s">
        <v>354</v>
      </c>
      <c r="G115" s="665" t="s">
        <v>119</v>
      </c>
      <c r="H115" s="255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24" customHeight="1">
      <c r="A116" s="665" t="s">
        <v>409</v>
      </c>
      <c r="B116" s="666" t="s">
        <v>410</v>
      </c>
      <c r="C116" s="667">
        <v>1</v>
      </c>
      <c r="D116" s="665">
        <v>40</v>
      </c>
      <c r="E116" s="665" t="s">
        <v>118</v>
      </c>
      <c r="F116" s="665" t="s">
        <v>354</v>
      </c>
      <c r="G116" s="665" t="s">
        <v>120</v>
      </c>
      <c r="H116" s="255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24" customHeight="1">
      <c r="A117" s="665" t="s">
        <v>411</v>
      </c>
      <c r="B117" s="666" t="s">
        <v>412</v>
      </c>
      <c r="C117" s="667">
        <v>1</v>
      </c>
      <c r="D117" s="665">
        <v>40</v>
      </c>
      <c r="E117" s="665" t="s">
        <v>118</v>
      </c>
      <c r="F117" s="665" t="s">
        <v>354</v>
      </c>
      <c r="G117" s="665" t="s">
        <v>121</v>
      </c>
      <c r="H117" s="255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24" customHeight="1">
      <c r="A118" s="665" t="s">
        <v>413</v>
      </c>
      <c r="B118" s="666" t="s">
        <v>414</v>
      </c>
      <c r="C118" s="667">
        <v>1</v>
      </c>
      <c r="D118" s="665">
        <v>40</v>
      </c>
      <c r="E118" s="665" t="s">
        <v>118</v>
      </c>
      <c r="F118" s="665" t="s">
        <v>354</v>
      </c>
      <c r="G118" s="665" t="s">
        <v>119</v>
      </c>
      <c r="H118" s="255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24" customHeight="1">
      <c r="A119" s="665" t="s">
        <v>415</v>
      </c>
      <c r="B119" s="666" t="s">
        <v>416</v>
      </c>
      <c r="C119" s="667">
        <v>1</v>
      </c>
      <c r="D119" s="665">
        <v>40</v>
      </c>
      <c r="E119" s="665" t="s">
        <v>118</v>
      </c>
      <c r="F119" s="665" t="s">
        <v>354</v>
      </c>
      <c r="G119" s="665" t="s">
        <v>120</v>
      </c>
      <c r="H119" s="255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24" customHeight="1">
      <c r="A120" s="665" t="s">
        <v>417</v>
      </c>
      <c r="B120" s="666" t="s">
        <v>418</v>
      </c>
      <c r="C120" s="667">
        <v>1</v>
      </c>
      <c r="D120" s="665">
        <v>40</v>
      </c>
      <c r="E120" s="665" t="s">
        <v>118</v>
      </c>
      <c r="F120" s="665" t="s">
        <v>354</v>
      </c>
      <c r="G120" s="665" t="s">
        <v>121</v>
      </c>
      <c r="H120" s="255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24" customHeight="1">
      <c r="A121" s="665" t="s">
        <v>419</v>
      </c>
      <c r="B121" s="666" t="s">
        <v>420</v>
      </c>
      <c r="C121" s="667">
        <v>1</v>
      </c>
      <c r="D121" s="665">
        <v>40</v>
      </c>
      <c r="E121" s="665" t="s">
        <v>118</v>
      </c>
      <c r="F121" s="665" t="s">
        <v>354</v>
      </c>
      <c r="G121" s="665" t="s">
        <v>119</v>
      </c>
      <c r="H121" s="255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24" customHeight="1">
      <c r="A122" s="665" t="s">
        <v>421</v>
      </c>
      <c r="B122" s="666" t="s">
        <v>422</v>
      </c>
      <c r="C122" s="667">
        <v>1</v>
      </c>
      <c r="D122" s="665">
        <v>40</v>
      </c>
      <c r="E122" s="665" t="s">
        <v>118</v>
      </c>
      <c r="F122" s="665" t="s">
        <v>354</v>
      </c>
      <c r="G122" s="665" t="s">
        <v>120</v>
      </c>
      <c r="H122" s="255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24" customHeight="1">
      <c r="A123" s="665" t="s">
        <v>423</v>
      </c>
      <c r="B123" s="666" t="s">
        <v>424</v>
      </c>
      <c r="C123" s="667">
        <v>1</v>
      </c>
      <c r="D123" s="665">
        <v>40</v>
      </c>
      <c r="E123" s="665" t="s">
        <v>118</v>
      </c>
      <c r="F123" s="665" t="s">
        <v>354</v>
      </c>
      <c r="G123" s="665" t="s">
        <v>121</v>
      </c>
      <c r="H123" s="255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24" customHeight="1">
      <c r="A124" s="665" t="s">
        <v>425</v>
      </c>
      <c r="B124" s="666" t="s">
        <v>426</v>
      </c>
      <c r="C124" s="667">
        <v>1</v>
      </c>
      <c r="D124" s="665">
        <v>40</v>
      </c>
      <c r="E124" s="665" t="s">
        <v>118</v>
      </c>
      <c r="F124" s="665" t="s">
        <v>354</v>
      </c>
      <c r="G124" s="665" t="s">
        <v>119</v>
      </c>
      <c r="H124" s="255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24" customHeight="1">
      <c r="A125" s="665" t="s">
        <v>427</v>
      </c>
      <c r="B125" s="666" t="s">
        <v>428</v>
      </c>
      <c r="C125" s="667">
        <v>1</v>
      </c>
      <c r="D125" s="665">
        <v>40</v>
      </c>
      <c r="E125" s="665" t="s">
        <v>118</v>
      </c>
      <c r="F125" s="665" t="s">
        <v>354</v>
      </c>
      <c r="G125" s="665" t="s">
        <v>120</v>
      </c>
      <c r="H125" s="255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24" customHeight="1">
      <c r="A126" s="665" t="s">
        <v>429</v>
      </c>
      <c r="B126" s="666" t="s">
        <v>430</v>
      </c>
      <c r="C126" s="667">
        <v>1</v>
      </c>
      <c r="D126" s="665">
        <v>40</v>
      </c>
      <c r="E126" s="665" t="s">
        <v>118</v>
      </c>
      <c r="F126" s="665" t="s">
        <v>354</v>
      </c>
      <c r="G126" s="665" t="s">
        <v>121</v>
      </c>
      <c r="H126" s="255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24" customHeight="1">
      <c r="A127" s="665" t="s">
        <v>431</v>
      </c>
      <c r="B127" s="666" t="s">
        <v>432</v>
      </c>
      <c r="C127" s="667">
        <v>1</v>
      </c>
      <c r="D127" s="665">
        <v>40</v>
      </c>
      <c r="E127" s="665" t="s">
        <v>118</v>
      </c>
      <c r="F127" s="665" t="s">
        <v>354</v>
      </c>
      <c r="G127" s="665" t="s">
        <v>119</v>
      </c>
      <c r="H127" s="255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24" customHeight="1">
      <c r="A128" s="665" t="s">
        <v>433</v>
      </c>
      <c r="B128" s="666" t="s">
        <v>434</v>
      </c>
      <c r="C128" s="667">
        <v>1</v>
      </c>
      <c r="D128" s="665">
        <v>40</v>
      </c>
      <c r="E128" s="665" t="s">
        <v>118</v>
      </c>
      <c r="F128" s="665" t="s">
        <v>354</v>
      </c>
      <c r="G128" s="665" t="s">
        <v>120</v>
      </c>
      <c r="H128" s="255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24" customHeight="1">
      <c r="A129" s="665" t="s">
        <v>435</v>
      </c>
      <c r="B129" s="666" t="s">
        <v>436</v>
      </c>
      <c r="C129" s="667">
        <v>1</v>
      </c>
      <c r="D129" s="665">
        <v>40</v>
      </c>
      <c r="E129" s="665" t="s">
        <v>118</v>
      </c>
      <c r="F129" s="665" t="s">
        <v>354</v>
      </c>
      <c r="G129" s="665" t="s">
        <v>121</v>
      </c>
      <c r="H129" s="255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24" customHeight="1">
      <c r="A130" s="665" t="s">
        <v>437</v>
      </c>
      <c r="B130" s="666" t="s">
        <v>438</v>
      </c>
      <c r="C130" s="667">
        <v>1</v>
      </c>
      <c r="D130" s="665">
        <v>40</v>
      </c>
      <c r="E130" s="665" t="s">
        <v>118</v>
      </c>
      <c r="F130" s="665" t="s">
        <v>354</v>
      </c>
      <c r="G130" s="665" t="s">
        <v>119</v>
      </c>
      <c r="H130" s="255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24" customHeight="1">
      <c r="A131" s="665" t="s">
        <v>439</v>
      </c>
      <c r="B131" s="666" t="s">
        <v>440</v>
      </c>
      <c r="C131" s="667">
        <v>1</v>
      </c>
      <c r="D131" s="665">
        <v>40</v>
      </c>
      <c r="E131" s="665" t="s">
        <v>118</v>
      </c>
      <c r="F131" s="665" t="s">
        <v>354</v>
      </c>
      <c r="G131" s="665" t="s">
        <v>120</v>
      </c>
      <c r="H131" s="255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24" customHeight="1">
      <c r="A132" s="665" t="s">
        <v>441</v>
      </c>
      <c r="B132" s="666" t="s">
        <v>442</v>
      </c>
      <c r="C132" s="667">
        <v>1</v>
      </c>
      <c r="D132" s="665">
        <v>40</v>
      </c>
      <c r="E132" s="665" t="s">
        <v>118</v>
      </c>
      <c r="F132" s="665" t="s">
        <v>354</v>
      </c>
      <c r="G132" s="665" t="s">
        <v>121</v>
      </c>
      <c r="H132" s="255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24" customHeight="1">
      <c r="A133" s="665" t="s">
        <v>443</v>
      </c>
      <c r="B133" s="666" t="s">
        <v>444</v>
      </c>
      <c r="C133" s="667">
        <v>1</v>
      </c>
      <c r="D133" s="665">
        <v>40</v>
      </c>
      <c r="E133" s="665" t="s">
        <v>118</v>
      </c>
      <c r="F133" s="665" t="s">
        <v>354</v>
      </c>
      <c r="G133" s="665" t="s">
        <v>119</v>
      </c>
      <c r="H133" s="255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24" customHeight="1">
      <c r="A134" s="665" t="s">
        <v>445</v>
      </c>
      <c r="B134" s="666" t="s">
        <v>446</v>
      </c>
      <c r="C134" s="667">
        <v>1</v>
      </c>
      <c r="D134" s="665">
        <v>40</v>
      </c>
      <c r="E134" s="665" t="s">
        <v>118</v>
      </c>
      <c r="F134" s="665" t="s">
        <v>354</v>
      </c>
      <c r="G134" s="665" t="s">
        <v>120</v>
      </c>
      <c r="H134" s="255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24" customHeight="1">
      <c r="A135" s="665" t="s">
        <v>447</v>
      </c>
      <c r="B135" s="666" t="s">
        <v>448</v>
      </c>
      <c r="C135" s="667">
        <v>1</v>
      </c>
      <c r="D135" s="665">
        <v>40</v>
      </c>
      <c r="E135" s="665" t="s">
        <v>118</v>
      </c>
      <c r="F135" s="665" t="s">
        <v>354</v>
      </c>
      <c r="G135" s="665" t="s">
        <v>121</v>
      </c>
      <c r="H135" s="255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24" customHeight="1">
      <c r="A136" s="255"/>
      <c r="B136" s="1"/>
      <c r="C136" s="264"/>
      <c r="D136" s="255"/>
      <c r="E136" s="255"/>
      <c r="F136" s="255"/>
      <c r="G136" s="255"/>
      <c r="H136" s="255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24" customHeight="1">
      <c r="A137" s="255"/>
      <c r="B137" s="1"/>
      <c r="C137" s="264"/>
      <c r="D137" s="255"/>
      <c r="E137" s="255"/>
      <c r="F137" s="255"/>
      <c r="G137" s="255"/>
      <c r="H137" s="255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24" customHeight="1">
      <c r="A138" s="255"/>
      <c r="B138" s="1"/>
      <c r="C138" s="264"/>
      <c r="D138" s="255"/>
      <c r="E138" s="255"/>
      <c r="F138" s="255"/>
      <c r="G138" s="255"/>
      <c r="H138" s="255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24" customHeight="1">
      <c r="A139" s="255"/>
      <c r="B139" s="1"/>
      <c r="C139" s="264"/>
      <c r="D139" s="255"/>
      <c r="E139" s="255"/>
      <c r="F139" s="255"/>
      <c r="G139" s="255"/>
      <c r="H139" s="255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24" customHeight="1">
      <c r="A140" s="255"/>
      <c r="B140" s="1"/>
      <c r="C140" s="264"/>
      <c r="D140" s="255"/>
      <c r="E140" s="255"/>
      <c r="F140" s="255"/>
      <c r="G140" s="255"/>
      <c r="H140" s="255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24" customHeight="1">
      <c r="A141" s="255"/>
      <c r="B141" s="1"/>
      <c r="C141" s="264"/>
      <c r="D141" s="255"/>
      <c r="E141" s="255"/>
      <c r="F141" s="255"/>
      <c r="G141" s="255"/>
      <c r="H141" s="255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24" customHeight="1">
      <c r="A142" s="255"/>
      <c r="B142" s="1"/>
      <c r="C142" s="264"/>
      <c r="D142" s="255"/>
      <c r="E142" s="255"/>
      <c r="F142" s="255"/>
      <c r="G142" s="255"/>
      <c r="H142" s="255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24" customHeight="1">
      <c r="A143" s="255"/>
      <c r="B143" s="1"/>
      <c r="C143" s="264"/>
      <c r="D143" s="255"/>
      <c r="E143" s="255"/>
      <c r="F143" s="255"/>
      <c r="G143" s="255"/>
      <c r="H143" s="255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24" customHeight="1">
      <c r="A144" s="255"/>
      <c r="B144" s="1"/>
      <c r="C144" s="264"/>
      <c r="D144" s="255"/>
      <c r="E144" s="255"/>
      <c r="F144" s="255"/>
      <c r="G144" s="255"/>
      <c r="H144" s="255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24" customHeight="1">
      <c r="A145" s="255"/>
      <c r="B145" s="1"/>
      <c r="C145" s="264"/>
      <c r="D145" s="255"/>
      <c r="E145" s="255"/>
      <c r="F145" s="255"/>
      <c r="G145" s="255"/>
      <c r="H145" s="255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24" customHeight="1">
      <c r="A146" s="255"/>
      <c r="B146" s="1"/>
      <c r="C146" s="264"/>
      <c r="D146" s="255"/>
      <c r="E146" s="255"/>
      <c r="F146" s="255"/>
      <c r="G146" s="255"/>
      <c r="H146" s="255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24" customHeight="1">
      <c r="A147" s="255"/>
      <c r="B147" s="1"/>
      <c r="C147" s="264"/>
      <c r="D147" s="255"/>
      <c r="E147" s="255"/>
      <c r="F147" s="255"/>
      <c r="G147" s="255"/>
      <c r="H147" s="255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24" customHeight="1">
      <c r="A148" s="255"/>
      <c r="B148" s="1"/>
      <c r="C148" s="264"/>
      <c r="D148" s="255"/>
      <c r="E148" s="255"/>
      <c r="F148" s="255"/>
      <c r="G148" s="255"/>
      <c r="H148" s="255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24" customHeight="1">
      <c r="A149" s="255"/>
      <c r="B149" s="1"/>
      <c r="C149" s="264"/>
      <c r="D149" s="255"/>
      <c r="E149" s="255"/>
      <c r="F149" s="255"/>
      <c r="G149" s="255"/>
      <c r="H149" s="255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24" customHeight="1">
      <c r="A150" s="255"/>
      <c r="B150" s="1"/>
      <c r="C150" s="264"/>
      <c r="D150" s="255"/>
      <c r="E150" s="255"/>
      <c r="F150" s="255"/>
      <c r="G150" s="255"/>
      <c r="H150" s="255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24" customHeight="1">
      <c r="A151" s="255"/>
      <c r="B151" s="1"/>
      <c r="C151" s="264"/>
      <c r="D151" s="255"/>
      <c r="E151" s="255"/>
      <c r="F151" s="255"/>
      <c r="G151" s="255"/>
      <c r="H151" s="255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24" customHeight="1">
      <c r="A152" s="255"/>
      <c r="B152" s="1"/>
      <c r="C152" s="264"/>
      <c r="D152" s="255"/>
      <c r="E152" s="255"/>
      <c r="F152" s="255"/>
      <c r="G152" s="255"/>
      <c r="H152" s="255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24" customHeight="1">
      <c r="A153" s="255"/>
      <c r="B153" s="1"/>
      <c r="C153" s="264"/>
      <c r="D153" s="255"/>
      <c r="E153" s="255"/>
      <c r="F153" s="255"/>
      <c r="G153" s="255"/>
      <c r="H153" s="255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24" customHeight="1">
      <c r="A154" s="255"/>
      <c r="B154" s="1"/>
      <c r="C154" s="264"/>
      <c r="D154" s="255"/>
      <c r="E154" s="255"/>
      <c r="F154" s="255"/>
      <c r="G154" s="255"/>
      <c r="H154" s="255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24" customHeight="1">
      <c r="A155" s="255"/>
      <c r="B155" s="1"/>
      <c r="C155" s="264"/>
      <c r="D155" s="255"/>
      <c r="E155" s="255"/>
      <c r="F155" s="255"/>
      <c r="G155" s="255"/>
      <c r="H155" s="255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24" customHeight="1">
      <c r="A156" s="255"/>
      <c r="B156" s="1"/>
      <c r="C156" s="264"/>
      <c r="D156" s="255"/>
      <c r="E156" s="255"/>
      <c r="F156" s="255"/>
      <c r="G156" s="255"/>
      <c r="H156" s="255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24" customHeight="1">
      <c r="A157" s="255"/>
      <c r="B157" s="1"/>
      <c r="C157" s="264"/>
      <c r="D157" s="255"/>
      <c r="E157" s="255"/>
      <c r="F157" s="255"/>
      <c r="G157" s="255"/>
      <c r="H157" s="255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24" customHeight="1">
      <c r="A158" s="255"/>
      <c r="B158" s="1"/>
      <c r="C158" s="264"/>
      <c r="D158" s="255"/>
      <c r="E158" s="255"/>
      <c r="F158" s="255"/>
      <c r="G158" s="255"/>
      <c r="H158" s="255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24" customHeight="1">
      <c r="A159" s="255"/>
      <c r="B159" s="1"/>
      <c r="C159" s="264"/>
      <c r="D159" s="255"/>
      <c r="E159" s="255"/>
      <c r="F159" s="255"/>
      <c r="G159" s="255"/>
      <c r="H159" s="255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24" customHeight="1">
      <c r="A160" s="255"/>
      <c r="B160" s="1"/>
      <c r="C160" s="264"/>
      <c r="D160" s="255"/>
      <c r="E160" s="255"/>
      <c r="F160" s="255"/>
      <c r="G160" s="255"/>
      <c r="H160" s="255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24" customHeight="1">
      <c r="A161" s="255"/>
      <c r="B161" s="1"/>
      <c r="C161" s="264"/>
      <c r="D161" s="255"/>
      <c r="E161" s="255"/>
      <c r="F161" s="255"/>
      <c r="G161" s="255"/>
      <c r="H161" s="255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24" customHeight="1">
      <c r="A162" s="255"/>
      <c r="B162" s="1"/>
      <c r="C162" s="264"/>
      <c r="D162" s="255"/>
      <c r="E162" s="255"/>
      <c r="F162" s="255"/>
      <c r="G162" s="255"/>
      <c r="H162" s="255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24" customHeight="1">
      <c r="A163" s="255"/>
      <c r="B163" s="1"/>
      <c r="C163" s="264"/>
      <c r="D163" s="255"/>
      <c r="E163" s="255"/>
      <c r="F163" s="255"/>
      <c r="G163" s="255"/>
      <c r="H163" s="255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24" customHeight="1">
      <c r="A164" s="255"/>
      <c r="B164" s="1"/>
      <c r="C164" s="264"/>
      <c r="D164" s="255"/>
      <c r="E164" s="255"/>
      <c r="F164" s="255"/>
      <c r="G164" s="255"/>
      <c r="H164" s="255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24" customHeight="1">
      <c r="A165" s="255"/>
      <c r="B165" s="1"/>
      <c r="C165" s="264"/>
      <c r="D165" s="255"/>
      <c r="E165" s="255"/>
      <c r="F165" s="255"/>
      <c r="G165" s="255"/>
      <c r="H165" s="255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24" customHeight="1">
      <c r="A166" s="255"/>
      <c r="B166" s="1"/>
      <c r="C166" s="264"/>
      <c r="D166" s="255"/>
      <c r="E166" s="255"/>
      <c r="F166" s="255"/>
      <c r="G166" s="255"/>
      <c r="H166" s="255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24" customHeight="1">
      <c r="A167" s="255"/>
      <c r="B167" s="1"/>
      <c r="C167" s="264"/>
      <c r="D167" s="255"/>
      <c r="E167" s="255"/>
      <c r="F167" s="255"/>
      <c r="G167" s="255"/>
      <c r="H167" s="255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24" customHeight="1">
      <c r="A168" s="255"/>
      <c r="B168" s="1"/>
      <c r="C168" s="264"/>
      <c r="D168" s="255"/>
      <c r="E168" s="255"/>
      <c r="F168" s="255"/>
      <c r="G168" s="255"/>
      <c r="H168" s="255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24" customHeight="1">
      <c r="A169" s="255"/>
      <c r="B169" s="1"/>
      <c r="C169" s="264"/>
      <c r="D169" s="255"/>
      <c r="E169" s="255"/>
      <c r="F169" s="255"/>
      <c r="G169" s="255"/>
      <c r="H169" s="255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24" customHeight="1">
      <c r="A170" s="255"/>
      <c r="B170" s="1"/>
      <c r="C170" s="264"/>
      <c r="D170" s="255"/>
      <c r="E170" s="255"/>
      <c r="F170" s="255"/>
      <c r="G170" s="255"/>
      <c r="H170" s="255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24" customHeight="1">
      <c r="A171" s="255"/>
      <c r="B171" s="1"/>
      <c r="C171" s="264"/>
      <c r="D171" s="255"/>
      <c r="E171" s="255"/>
      <c r="F171" s="255"/>
      <c r="G171" s="255"/>
      <c r="H171" s="255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24" customHeight="1">
      <c r="A172" s="255"/>
      <c r="B172" s="1"/>
      <c r="C172" s="264"/>
      <c r="D172" s="255"/>
      <c r="E172" s="255"/>
      <c r="F172" s="255"/>
      <c r="G172" s="255"/>
      <c r="H172" s="255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24" customHeight="1">
      <c r="A173" s="255"/>
      <c r="B173" s="1"/>
      <c r="C173" s="264"/>
      <c r="D173" s="255"/>
      <c r="E173" s="255"/>
      <c r="F173" s="255"/>
      <c r="G173" s="255"/>
      <c r="H173" s="255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24" customHeight="1">
      <c r="A174" s="255"/>
      <c r="B174" s="1"/>
      <c r="C174" s="264"/>
      <c r="D174" s="255"/>
      <c r="E174" s="255"/>
      <c r="F174" s="255"/>
      <c r="G174" s="255"/>
      <c r="H174" s="255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24" customHeight="1">
      <c r="A175" s="255"/>
      <c r="B175" s="1"/>
      <c r="C175" s="264"/>
      <c r="D175" s="255"/>
      <c r="E175" s="255"/>
      <c r="F175" s="255"/>
      <c r="G175" s="255"/>
      <c r="H175" s="255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24" customHeight="1">
      <c r="A176" s="255"/>
      <c r="B176" s="1"/>
      <c r="C176" s="264"/>
      <c r="D176" s="255"/>
      <c r="E176" s="255"/>
      <c r="F176" s="255"/>
      <c r="G176" s="255"/>
      <c r="H176" s="255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24" customHeight="1">
      <c r="A177" s="255"/>
      <c r="B177" s="1"/>
      <c r="C177" s="264"/>
      <c r="D177" s="255"/>
      <c r="E177" s="255"/>
      <c r="F177" s="255"/>
      <c r="G177" s="255"/>
      <c r="H177" s="255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24" customHeight="1">
      <c r="A178" s="255"/>
      <c r="B178" s="1"/>
      <c r="C178" s="264"/>
      <c r="D178" s="255"/>
      <c r="E178" s="255"/>
      <c r="F178" s="255"/>
      <c r="G178" s="255"/>
      <c r="H178" s="255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24" customHeight="1">
      <c r="A179" s="255"/>
      <c r="B179" s="1"/>
      <c r="C179" s="264"/>
      <c r="D179" s="255"/>
      <c r="E179" s="255"/>
      <c r="F179" s="255"/>
      <c r="G179" s="255"/>
      <c r="H179" s="255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24" customHeight="1">
      <c r="A180" s="255"/>
      <c r="B180" s="1"/>
      <c r="C180" s="264"/>
      <c r="D180" s="255"/>
      <c r="E180" s="255"/>
      <c r="F180" s="255"/>
      <c r="G180" s="255"/>
      <c r="H180" s="255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24" customHeight="1">
      <c r="A181" s="255"/>
      <c r="B181" s="1"/>
      <c r="C181" s="264"/>
      <c r="D181" s="255"/>
      <c r="E181" s="255"/>
      <c r="F181" s="255"/>
      <c r="G181" s="255"/>
      <c r="H181" s="255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24" customHeight="1">
      <c r="A182" s="255"/>
      <c r="B182" s="1"/>
      <c r="C182" s="264"/>
      <c r="D182" s="255"/>
      <c r="E182" s="255"/>
      <c r="F182" s="255"/>
      <c r="G182" s="255"/>
      <c r="H182" s="255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24" customHeight="1">
      <c r="A183" s="255"/>
      <c r="B183" s="1"/>
      <c r="C183" s="264"/>
      <c r="D183" s="255"/>
      <c r="E183" s="255"/>
      <c r="F183" s="255"/>
      <c r="G183" s="255"/>
      <c r="H183" s="255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24" customHeight="1">
      <c r="A184" s="255"/>
      <c r="B184" s="1"/>
      <c r="C184" s="264"/>
      <c r="D184" s="255"/>
      <c r="E184" s="255"/>
      <c r="F184" s="255"/>
      <c r="G184" s="255"/>
      <c r="H184" s="255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24" customHeight="1">
      <c r="A185" s="255"/>
      <c r="B185" s="1"/>
      <c r="C185" s="264"/>
      <c r="D185" s="255"/>
      <c r="E185" s="255"/>
      <c r="F185" s="255"/>
      <c r="G185" s="255"/>
      <c r="H185" s="255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24" customHeight="1">
      <c r="A186" s="255"/>
      <c r="B186" s="1"/>
      <c r="C186" s="264"/>
      <c r="D186" s="255"/>
      <c r="E186" s="255"/>
      <c r="F186" s="255"/>
      <c r="G186" s="255"/>
      <c r="H186" s="255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24" customHeight="1">
      <c r="A187" s="255"/>
      <c r="B187" s="1"/>
      <c r="C187" s="264"/>
      <c r="D187" s="255"/>
      <c r="E187" s="255"/>
      <c r="F187" s="255"/>
      <c r="G187" s="255"/>
      <c r="H187" s="255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24" customHeight="1">
      <c r="A188" s="255"/>
      <c r="B188" s="1"/>
      <c r="C188" s="264"/>
      <c r="D188" s="255"/>
      <c r="E188" s="255"/>
      <c r="F188" s="255"/>
      <c r="G188" s="255"/>
      <c r="H188" s="255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24" customHeight="1">
      <c r="A189" s="255"/>
      <c r="B189" s="1"/>
      <c r="C189" s="264"/>
      <c r="D189" s="255"/>
      <c r="E189" s="255"/>
      <c r="F189" s="255"/>
      <c r="G189" s="255"/>
      <c r="H189" s="255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24" customHeight="1">
      <c r="A190" s="255"/>
      <c r="B190" s="1"/>
      <c r="C190" s="264"/>
      <c r="D190" s="255"/>
      <c r="E190" s="255"/>
      <c r="F190" s="255"/>
      <c r="G190" s="255"/>
      <c r="H190" s="255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24" customHeight="1">
      <c r="A191" s="255"/>
      <c r="B191" s="1"/>
      <c r="C191" s="264"/>
      <c r="D191" s="255"/>
      <c r="E191" s="255"/>
      <c r="F191" s="255"/>
      <c r="G191" s="255"/>
      <c r="H191" s="255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24" customHeight="1">
      <c r="A192" s="255"/>
      <c r="B192" s="1"/>
      <c r="C192" s="264"/>
      <c r="D192" s="255"/>
      <c r="E192" s="255"/>
      <c r="F192" s="255"/>
      <c r="G192" s="255"/>
      <c r="H192" s="255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24" customHeight="1">
      <c r="A193" s="255"/>
      <c r="B193" s="1"/>
      <c r="C193" s="264"/>
      <c r="D193" s="255"/>
      <c r="E193" s="255"/>
      <c r="F193" s="255"/>
      <c r="G193" s="255"/>
      <c r="H193" s="255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24" customHeight="1">
      <c r="A194" s="255"/>
      <c r="B194" s="1"/>
      <c r="C194" s="264"/>
      <c r="D194" s="255"/>
      <c r="E194" s="255"/>
      <c r="F194" s="255"/>
      <c r="G194" s="255"/>
      <c r="H194" s="255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24" customHeight="1">
      <c r="A195" s="255"/>
      <c r="B195" s="1"/>
      <c r="C195" s="264"/>
      <c r="D195" s="255"/>
      <c r="E195" s="255"/>
      <c r="F195" s="255"/>
      <c r="G195" s="255"/>
      <c r="H195" s="255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24" customHeight="1">
      <c r="A196" s="255"/>
      <c r="B196" s="1"/>
      <c r="C196" s="264"/>
      <c r="D196" s="255"/>
      <c r="E196" s="255"/>
      <c r="F196" s="255"/>
      <c r="G196" s="255"/>
      <c r="H196" s="255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24" customHeight="1">
      <c r="A197" s="255"/>
      <c r="B197" s="1"/>
      <c r="C197" s="264"/>
      <c r="D197" s="255"/>
      <c r="E197" s="255"/>
      <c r="F197" s="255"/>
      <c r="G197" s="255"/>
      <c r="H197" s="255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24" customHeight="1">
      <c r="A198" s="255"/>
      <c r="B198" s="1"/>
      <c r="C198" s="264"/>
      <c r="D198" s="255"/>
      <c r="E198" s="255"/>
      <c r="F198" s="255"/>
      <c r="G198" s="255"/>
      <c r="H198" s="255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24" customHeight="1">
      <c r="A199" s="255"/>
      <c r="B199" s="1"/>
      <c r="C199" s="264"/>
      <c r="D199" s="255"/>
      <c r="E199" s="255"/>
      <c r="F199" s="255"/>
      <c r="G199" s="255"/>
      <c r="H199" s="255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24" customHeight="1">
      <c r="A200" s="255"/>
      <c r="B200" s="1"/>
      <c r="C200" s="264"/>
      <c r="D200" s="255"/>
      <c r="E200" s="255"/>
      <c r="F200" s="255"/>
      <c r="G200" s="255"/>
      <c r="H200" s="255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24" customHeight="1">
      <c r="A201" s="255"/>
      <c r="B201" s="1"/>
      <c r="C201" s="264"/>
      <c r="D201" s="255"/>
      <c r="E201" s="255"/>
      <c r="F201" s="255"/>
      <c r="G201" s="255"/>
      <c r="H201" s="255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24" customHeight="1">
      <c r="A202" s="255"/>
      <c r="B202" s="1"/>
      <c r="C202" s="264"/>
      <c r="D202" s="255"/>
      <c r="E202" s="255"/>
      <c r="F202" s="255"/>
      <c r="G202" s="255"/>
      <c r="H202" s="255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24" customHeight="1">
      <c r="A203" s="255"/>
      <c r="B203" s="1"/>
      <c r="C203" s="264"/>
      <c r="D203" s="255"/>
      <c r="E203" s="255"/>
      <c r="F203" s="255"/>
      <c r="G203" s="255"/>
      <c r="H203" s="255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24" customHeight="1">
      <c r="A204" s="255"/>
      <c r="B204" s="1"/>
      <c r="C204" s="264"/>
      <c r="D204" s="255"/>
      <c r="E204" s="255"/>
      <c r="F204" s="255"/>
      <c r="G204" s="255"/>
      <c r="H204" s="255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24" customHeight="1">
      <c r="A205" s="255"/>
      <c r="B205" s="1"/>
      <c r="C205" s="264"/>
      <c r="D205" s="255"/>
      <c r="E205" s="255"/>
      <c r="F205" s="255"/>
      <c r="G205" s="255"/>
      <c r="H205" s="255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24" customHeight="1">
      <c r="A206" s="255"/>
      <c r="B206" s="1"/>
      <c r="C206" s="264"/>
      <c r="D206" s="255"/>
      <c r="E206" s="255"/>
      <c r="F206" s="255"/>
      <c r="G206" s="255"/>
      <c r="H206" s="255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24" customHeight="1">
      <c r="A207" s="255"/>
      <c r="B207" s="1"/>
      <c r="C207" s="264"/>
      <c r="D207" s="255"/>
      <c r="E207" s="255"/>
      <c r="F207" s="255"/>
      <c r="G207" s="255"/>
      <c r="H207" s="255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24" customHeight="1">
      <c r="A208" s="255"/>
      <c r="B208" s="1"/>
      <c r="C208" s="264"/>
      <c r="D208" s="255"/>
      <c r="E208" s="255"/>
      <c r="F208" s="255"/>
      <c r="G208" s="255"/>
      <c r="H208" s="255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24" customHeight="1">
      <c r="A209" s="255"/>
      <c r="B209" s="1"/>
      <c r="C209" s="264"/>
      <c r="D209" s="255"/>
      <c r="E209" s="255"/>
      <c r="F209" s="255"/>
      <c r="G209" s="255"/>
      <c r="H209" s="255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24" customHeight="1">
      <c r="A210" s="255"/>
      <c r="B210" s="1"/>
      <c r="C210" s="264"/>
      <c r="D210" s="255"/>
      <c r="E210" s="255"/>
      <c r="F210" s="255"/>
      <c r="G210" s="255"/>
      <c r="H210" s="255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24" customHeight="1">
      <c r="A211" s="255"/>
      <c r="B211" s="1"/>
      <c r="C211" s="264"/>
      <c r="D211" s="255"/>
      <c r="E211" s="255"/>
      <c r="F211" s="255"/>
      <c r="G211" s="255"/>
      <c r="H211" s="255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24" customHeight="1">
      <c r="A212" s="255"/>
      <c r="B212" s="1"/>
      <c r="C212" s="264"/>
      <c r="D212" s="255"/>
      <c r="E212" s="255"/>
      <c r="F212" s="255"/>
      <c r="G212" s="255"/>
      <c r="H212" s="255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24" customHeight="1">
      <c r="A213" s="255"/>
      <c r="B213" s="1"/>
      <c r="C213" s="264"/>
      <c r="D213" s="255"/>
      <c r="E213" s="255"/>
      <c r="F213" s="255"/>
      <c r="G213" s="255"/>
      <c r="H213" s="255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24" customHeight="1">
      <c r="A214" s="255"/>
      <c r="B214" s="1"/>
      <c r="C214" s="264"/>
      <c r="D214" s="255"/>
      <c r="E214" s="255"/>
      <c r="F214" s="255"/>
      <c r="G214" s="255"/>
      <c r="H214" s="255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24" customHeight="1">
      <c r="A215" s="255"/>
      <c r="B215" s="1"/>
      <c r="C215" s="264"/>
      <c r="D215" s="255"/>
      <c r="E215" s="255"/>
      <c r="F215" s="255"/>
      <c r="G215" s="255"/>
      <c r="H215" s="255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24" customHeight="1">
      <c r="A216" s="255"/>
      <c r="B216" s="1"/>
      <c r="C216" s="264"/>
      <c r="D216" s="255"/>
      <c r="E216" s="255"/>
      <c r="F216" s="255"/>
      <c r="G216" s="255"/>
      <c r="H216" s="255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24" customHeight="1">
      <c r="A217" s="255"/>
      <c r="B217" s="1"/>
      <c r="C217" s="264"/>
      <c r="D217" s="255"/>
      <c r="E217" s="255"/>
      <c r="F217" s="255"/>
      <c r="G217" s="255"/>
      <c r="H217" s="255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24" customHeight="1">
      <c r="A218" s="255"/>
      <c r="B218" s="1"/>
      <c r="C218" s="264"/>
      <c r="D218" s="255"/>
      <c r="E218" s="255"/>
      <c r="F218" s="255"/>
      <c r="G218" s="255"/>
      <c r="H218" s="255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24" customHeight="1">
      <c r="A219" s="255"/>
      <c r="B219" s="1"/>
      <c r="C219" s="264"/>
      <c r="D219" s="255"/>
      <c r="E219" s="255"/>
      <c r="F219" s="255"/>
      <c r="G219" s="255"/>
      <c r="H219" s="255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24" customHeight="1">
      <c r="A220" s="255"/>
      <c r="B220" s="1"/>
      <c r="C220" s="264"/>
      <c r="D220" s="255"/>
      <c r="E220" s="255"/>
      <c r="F220" s="255"/>
      <c r="G220" s="255"/>
      <c r="H220" s="255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24" customHeight="1">
      <c r="A221" s="255"/>
      <c r="B221" s="1"/>
      <c r="C221" s="264"/>
      <c r="D221" s="255"/>
      <c r="E221" s="255"/>
      <c r="F221" s="255"/>
      <c r="G221" s="255"/>
      <c r="H221" s="255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24" customHeight="1">
      <c r="A222" s="255"/>
      <c r="B222" s="1"/>
      <c r="C222" s="264"/>
      <c r="D222" s="255"/>
      <c r="E222" s="255"/>
      <c r="F222" s="255"/>
      <c r="G222" s="255"/>
      <c r="H222" s="255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24" customHeight="1">
      <c r="A223" s="255"/>
      <c r="B223" s="1"/>
      <c r="C223" s="264"/>
      <c r="D223" s="255"/>
      <c r="E223" s="255"/>
      <c r="F223" s="255"/>
      <c r="G223" s="255"/>
      <c r="H223" s="255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24" customHeight="1">
      <c r="A224" s="255"/>
      <c r="B224" s="1"/>
      <c r="C224" s="264"/>
      <c r="D224" s="255"/>
      <c r="E224" s="255"/>
      <c r="F224" s="255"/>
      <c r="G224" s="255"/>
      <c r="H224" s="255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24" customHeight="1">
      <c r="A225" s="255"/>
      <c r="B225" s="1"/>
      <c r="C225" s="264"/>
      <c r="D225" s="255"/>
      <c r="E225" s="255"/>
      <c r="F225" s="255"/>
      <c r="G225" s="255"/>
      <c r="H225" s="255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24" customHeight="1">
      <c r="A226" s="255"/>
      <c r="B226" s="1"/>
      <c r="C226" s="264"/>
      <c r="D226" s="255"/>
      <c r="E226" s="255"/>
      <c r="F226" s="255"/>
      <c r="G226" s="255"/>
      <c r="H226" s="255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24" customHeight="1">
      <c r="A227" s="255"/>
      <c r="B227" s="1"/>
      <c r="C227" s="264"/>
      <c r="D227" s="255"/>
      <c r="E227" s="255"/>
      <c r="F227" s="255"/>
      <c r="G227" s="255"/>
      <c r="H227" s="255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24" customHeight="1">
      <c r="A228" s="255"/>
      <c r="B228" s="1"/>
      <c r="C228" s="264"/>
      <c r="D228" s="255"/>
      <c r="E228" s="255"/>
      <c r="F228" s="255"/>
      <c r="G228" s="255"/>
      <c r="H228" s="255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24" customHeight="1">
      <c r="A229" s="255"/>
      <c r="B229" s="1"/>
      <c r="C229" s="264"/>
      <c r="D229" s="255"/>
      <c r="E229" s="255"/>
      <c r="F229" s="255"/>
      <c r="G229" s="255"/>
      <c r="H229" s="255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24" customHeight="1">
      <c r="A230" s="255"/>
      <c r="B230" s="1"/>
      <c r="C230" s="264"/>
      <c r="D230" s="255"/>
      <c r="E230" s="255"/>
      <c r="F230" s="255"/>
      <c r="G230" s="255"/>
      <c r="H230" s="255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24" customHeight="1">
      <c r="A231" s="255"/>
      <c r="B231" s="1"/>
      <c r="C231" s="264"/>
      <c r="D231" s="255"/>
      <c r="E231" s="255"/>
      <c r="F231" s="255"/>
      <c r="G231" s="255"/>
      <c r="H231" s="255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24" customHeight="1">
      <c r="A232" s="255"/>
      <c r="B232" s="1"/>
      <c r="C232" s="264"/>
      <c r="D232" s="255"/>
      <c r="E232" s="255"/>
      <c r="F232" s="255"/>
      <c r="G232" s="255"/>
      <c r="H232" s="255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24" customHeight="1">
      <c r="A233" s="255"/>
      <c r="B233" s="1"/>
      <c r="C233" s="264"/>
      <c r="D233" s="255"/>
      <c r="E233" s="255"/>
      <c r="F233" s="255"/>
      <c r="G233" s="255"/>
      <c r="H233" s="255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24" customHeight="1">
      <c r="A234" s="255"/>
      <c r="B234" s="1"/>
      <c r="C234" s="264"/>
      <c r="D234" s="255"/>
      <c r="E234" s="255"/>
      <c r="F234" s="255"/>
      <c r="G234" s="255"/>
      <c r="H234" s="255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24" customHeight="1">
      <c r="A235" s="255"/>
      <c r="B235" s="1"/>
      <c r="C235" s="264"/>
      <c r="D235" s="255"/>
      <c r="E235" s="255"/>
      <c r="F235" s="255"/>
      <c r="G235" s="255"/>
      <c r="H235" s="255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24" customHeight="1">
      <c r="A236" s="255"/>
      <c r="B236" s="1"/>
      <c r="C236" s="264"/>
      <c r="D236" s="255"/>
      <c r="E236" s="255"/>
      <c r="F236" s="255"/>
      <c r="G236" s="255"/>
      <c r="H236" s="255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24" customHeight="1">
      <c r="A237" s="255"/>
      <c r="B237" s="1"/>
      <c r="C237" s="264"/>
      <c r="D237" s="255"/>
      <c r="E237" s="255"/>
      <c r="F237" s="255"/>
      <c r="G237" s="255"/>
      <c r="H237" s="255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24" customHeight="1">
      <c r="A238" s="255"/>
      <c r="B238" s="1"/>
      <c r="C238" s="264"/>
      <c r="D238" s="255"/>
      <c r="E238" s="255"/>
      <c r="F238" s="255"/>
      <c r="G238" s="255"/>
      <c r="H238" s="255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24" customHeight="1">
      <c r="A239" s="255"/>
      <c r="B239" s="1"/>
      <c r="C239" s="264"/>
      <c r="D239" s="255"/>
      <c r="E239" s="255"/>
      <c r="F239" s="255"/>
      <c r="G239" s="255"/>
      <c r="H239" s="255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24" customHeight="1">
      <c r="A240" s="255"/>
      <c r="B240" s="1"/>
      <c r="C240" s="264"/>
      <c r="D240" s="255"/>
      <c r="E240" s="255"/>
      <c r="F240" s="255"/>
      <c r="G240" s="255"/>
      <c r="H240" s="255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24" customHeight="1">
      <c r="A241" s="255"/>
      <c r="B241" s="1"/>
      <c r="C241" s="264"/>
      <c r="D241" s="255"/>
      <c r="E241" s="255"/>
      <c r="F241" s="255"/>
      <c r="G241" s="255"/>
      <c r="H241" s="255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24" customHeight="1">
      <c r="A242" s="255"/>
      <c r="B242" s="1"/>
      <c r="C242" s="264"/>
      <c r="D242" s="255"/>
      <c r="E242" s="255"/>
      <c r="F242" s="255"/>
      <c r="G242" s="255"/>
      <c r="H242" s="255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24" customHeight="1">
      <c r="A243" s="255"/>
      <c r="B243" s="1"/>
      <c r="C243" s="264"/>
      <c r="D243" s="255"/>
      <c r="E243" s="255"/>
      <c r="F243" s="255"/>
      <c r="G243" s="255"/>
      <c r="H243" s="255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24" customHeight="1">
      <c r="A244" s="255"/>
      <c r="B244" s="1"/>
      <c r="C244" s="264"/>
      <c r="D244" s="255"/>
      <c r="E244" s="255"/>
      <c r="F244" s="255"/>
      <c r="G244" s="255"/>
      <c r="H244" s="255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24" customHeight="1">
      <c r="A245" s="255"/>
      <c r="B245" s="1"/>
      <c r="C245" s="264"/>
      <c r="D245" s="255"/>
      <c r="E245" s="255"/>
      <c r="F245" s="255"/>
      <c r="G245" s="255"/>
      <c r="H245" s="255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24" customHeight="1">
      <c r="A246" s="255"/>
      <c r="B246" s="1"/>
      <c r="C246" s="264"/>
      <c r="D246" s="255"/>
      <c r="E246" s="255"/>
      <c r="F246" s="255"/>
      <c r="G246" s="255"/>
      <c r="H246" s="255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24" customHeight="1">
      <c r="A247" s="255"/>
      <c r="B247" s="1"/>
      <c r="C247" s="264"/>
      <c r="D247" s="255"/>
      <c r="E247" s="255"/>
      <c r="F247" s="255"/>
      <c r="G247" s="255"/>
      <c r="H247" s="255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24" customHeight="1">
      <c r="A248" s="255"/>
      <c r="B248" s="1"/>
      <c r="C248" s="264"/>
      <c r="D248" s="255"/>
      <c r="E248" s="255"/>
      <c r="F248" s="255"/>
      <c r="G248" s="255"/>
      <c r="H248" s="255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24" customHeight="1">
      <c r="A249" s="255"/>
      <c r="B249" s="1"/>
      <c r="C249" s="264"/>
      <c r="D249" s="255"/>
      <c r="E249" s="255"/>
      <c r="F249" s="255"/>
      <c r="G249" s="255"/>
      <c r="H249" s="255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24" customHeight="1">
      <c r="A250" s="255"/>
      <c r="B250" s="1"/>
      <c r="C250" s="264"/>
      <c r="D250" s="255"/>
      <c r="E250" s="255"/>
      <c r="F250" s="255"/>
      <c r="G250" s="255"/>
      <c r="H250" s="255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24" customHeight="1">
      <c r="A251" s="255"/>
      <c r="B251" s="1"/>
      <c r="C251" s="264"/>
      <c r="D251" s="255"/>
      <c r="E251" s="255"/>
      <c r="F251" s="255"/>
      <c r="G251" s="255"/>
      <c r="H251" s="255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24" customHeight="1">
      <c r="A252" s="255"/>
      <c r="B252" s="1"/>
      <c r="C252" s="264"/>
      <c r="D252" s="255"/>
      <c r="E252" s="255"/>
      <c r="F252" s="255"/>
      <c r="G252" s="255"/>
      <c r="H252" s="255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24" customHeight="1">
      <c r="A253" s="255"/>
      <c r="B253" s="1"/>
      <c r="C253" s="264"/>
      <c r="D253" s="255"/>
      <c r="E253" s="255"/>
      <c r="F253" s="255"/>
      <c r="G253" s="255"/>
      <c r="H253" s="255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24" customHeight="1">
      <c r="A254" s="255"/>
      <c r="B254" s="1"/>
      <c r="C254" s="264"/>
      <c r="D254" s="255"/>
      <c r="E254" s="255"/>
      <c r="F254" s="255"/>
      <c r="G254" s="255"/>
      <c r="H254" s="255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24" customHeight="1">
      <c r="A255" s="255"/>
      <c r="B255" s="1"/>
      <c r="C255" s="264"/>
      <c r="D255" s="255"/>
      <c r="E255" s="255"/>
      <c r="F255" s="255"/>
      <c r="G255" s="255"/>
      <c r="H255" s="255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24" customHeight="1">
      <c r="A256" s="255"/>
      <c r="B256" s="1"/>
      <c r="C256" s="264"/>
      <c r="D256" s="255"/>
      <c r="E256" s="255"/>
      <c r="F256" s="255"/>
      <c r="G256" s="255"/>
      <c r="H256" s="255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24" customHeight="1">
      <c r="A257" s="255"/>
      <c r="B257" s="1"/>
      <c r="C257" s="264"/>
      <c r="D257" s="255"/>
      <c r="E257" s="255"/>
      <c r="F257" s="255"/>
      <c r="G257" s="255"/>
      <c r="H257" s="255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24" customHeight="1">
      <c r="A258" s="255"/>
      <c r="B258" s="1"/>
      <c r="C258" s="264"/>
      <c r="D258" s="255"/>
      <c r="E258" s="255"/>
      <c r="F258" s="255"/>
      <c r="G258" s="255"/>
      <c r="H258" s="255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24" customHeight="1">
      <c r="A259" s="255"/>
      <c r="B259" s="1"/>
      <c r="C259" s="264"/>
      <c r="D259" s="255"/>
      <c r="E259" s="255"/>
      <c r="F259" s="255"/>
      <c r="G259" s="255"/>
      <c r="H259" s="255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24" customHeight="1">
      <c r="A260" s="255"/>
      <c r="B260" s="1"/>
      <c r="C260" s="264"/>
      <c r="D260" s="255"/>
      <c r="E260" s="255"/>
      <c r="F260" s="255"/>
      <c r="G260" s="255"/>
      <c r="H260" s="255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24" customHeight="1">
      <c r="A261" s="255"/>
      <c r="B261" s="1"/>
      <c r="C261" s="264"/>
      <c r="D261" s="255"/>
      <c r="E261" s="255"/>
      <c r="F261" s="255"/>
      <c r="G261" s="255"/>
      <c r="H261" s="255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24" customHeight="1">
      <c r="A262" s="255"/>
      <c r="B262" s="1"/>
      <c r="C262" s="264"/>
      <c r="D262" s="255"/>
      <c r="E262" s="255"/>
      <c r="F262" s="255"/>
      <c r="G262" s="255"/>
      <c r="H262" s="255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24" customHeight="1">
      <c r="A263" s="255"/>
      <c r="B263" s="1"/>
      <c r="C263" s="264"/>
      <c r="D263" s="255"/>
      <c r="E263" s="255"/>
      <c r="F263" s="255"/>
      <c r="G263" s="255"/>
      <c r="H263" s="255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24" customHeight="1">
      <c r="A264" s="255"/>
      <c r="B264" s="1"/>
      <c r="C264" s="264"/>
      <c r="D264" s="255"/>
      <c r="E264" s="255"/>
      <c r="F264" s="255"/>
      <c r="G264" s="255"/>
      <c r="H264" s="255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24" customHeight="1">
      <c r="A265" s="255"/>
      <c r="B265" s="1"/>
      <c r="C265" s="264"/>
      <c r="D265" s="255"/>
      <c r="E265" s="255"/>
      <c r="F265" s="255"/>
      <c r="G265" s="255"/>
      <c r="H265" s="255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24" customHeight="1">
      <c r="A266" s="255"/>
      <c r="B266" s="1"/>
      <c r="C266" s="264"/>
      <c r="D266" s="255"/>
      <c r="E266" s="255"/>
      <c r="F266" s="255"/>
      <c r="G266" s="255"/>
      <c r="H266" s="255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24" customHeight="1">
      <c r="A267" s="255"/>
      <c r="B267" s="1"/>
      <c r="C267" s="264"/>
      <c r="D267" s="255"/>
      <c r="E267" s="255"/>
      <c r="F267" s="255"/>
      <c r="G267" s="255"/>
      <c r="H267" s="255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24" customHeight="1">
      <c r="A268" s="255"/>
      <c r="B268" s="1"/>
      <c r="C268" s="264"/>
      <c r="D268" s="255"/>
      <c r="E268" s="255"/>
      <c r="F268" s="255"/>
      <c r="G268" s="255"/>
      <c r="H268" s="255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24" customHeight="1">
      <c r="A269" s="255"/>
      <c r="B269" s="1"/>
      <c r="C269" s="264"/>
      <c r="D269" s="255"/>
      <c r="E269" s="255"/>
      <c r="F269" s="255"/>
      <c r="G269" s="255"/>
      <c r="H269" s="255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24" customHeight="1">
      <c r="A270" s="255"/>
      <c r="B270" s="1"/>
      <c r="C270" s="264"/>
      <c r="D270" s="255"/>
      <c r="E270" s="255"/>
      <c r="F270" s="255"/>
      <c r="G270" s="255"/>
      <c r="H270" s="255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24" customHeight="1">
      <c r="A271" s="255"/>
      <c r="B271" s="1"/>
      <c r="C271" s="264"/>
      <c r="D271" s="255"/>
      <c r="E271" s="255"/>
      <c r="F271" s="255"/>
      <c r="G271" s="255"/>
      <c r="H271" s="255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24" customHeight="1">
      <c r="A272" s="255"/>
      <c r="B272" s="1"/>
      <c r="C272" s="264"/>
      <c r="D272" s="255"/>
      <c r="E272" s="255"/>
      <c r="F272" s="255"/>
      <c r="G272" s="255"/>
      <c r="H272" s="255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24" customHeight="1">
      <c r="A273" s="255"/>
      <c r="B273" s="1"/>
      <c r="C273" s="264"/>
      <c r="D273" s="255"/>
      <c r="E273" s="255"/>
      <c r="F273" s="255"/>
      <c r="G273" s="255"/>
      <c r="H273" s="255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24" customHeight="1">
      <c r="A274" s="255"/>
      <c r="B274" s="1"/>
      <c r="C274" s="264"/>
      <c r="D274" s="255"/>
      <c r="E274" s="255"/>
      <c r="F274" s="255"/>
      <c r="G274" s="255"/>
      <c r="H274" s="255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24" customHeight="1">
      <c r="A275" s="255"/>
      <c r="B275" s="1"/>
      <c r="C275" s="264"/>
      <c r="D275" s="255"/>
      <c r="E275" s="255"/>
      <c r="F275" s="255"/>
      <c r="G275" s="255"/>
      <c r="H275" s="255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24" customHeight="1">
      <c r="A276" s="255"/>
      <c r="B276" s="1"/>
      <c r="C276" s="264"/>
      <c r="D276" s="255"/>
      <c r="E276" s="255"/>
      <c r="F276" s="255"/>
      <c r="G276" s="255"/>
      <c r="H276" s="255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24" customHeight="1">
      <c r="A277" s="255"/>
      <c r="B277" s="1"/>
      <c r="C277" s="264"/>
      <c r="D277" s="255"/>
      <c r="E277" s="255"/>
      <c r="F277" s="255"/>
      <c r="G277" s="255"/>
      <c r="H277" s="255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24" customHeight="1">
      <c r="A278" s="255"/>
      <c r="B278" s="1"/>
      <c r="C278" s="264"/>
      <c r="D278" s="255"/>
      <c r="E278" s="255"/>
      <c r="F278" s="255"/>
      <c r="G278" s="255"/>
      <c r="H278" s="255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24" customHeight="1">
      <c r="A279" s="255"/>
      <c r="B279" s="1"/>
      <c r="C279" s="264"/>
      <c r="D279" s="255"/>
      <c r="E279" s="255"/>
      <c r="F279" s="255"/>
      <c r="G279" s="255"/>
      <c r="H279" s="255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24" customHeight="1">
      <c r="A280" s="255"/>
      <c r="B280" s="1"/>
      <c r="C280" s="264"/>
      <c r="D280" s="255"/>
      <c r="E280" s="255"/>
      <c r="F280" s="255"/>
      <c r="G280" s="255"/>
      <c r="H280" s="255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24" customHeight="1">
      <c r="A281" s="255"/>
      <c r="B281" s="1"/>
      <c r="C281" s="264"/>
      <c r="D281" s="255"/>
      <c r="E281" s="255"/>
      <c r="F281" s="255"/>
      <c r="G281" s="255"/>
      <c r="H281" s="255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24" customHeight="1">
      <c r="A282" s="255"/>
      <c r="B282" s="1"/>
      <c r="C282" s="264"/>
      <c r="D282" s="255"/>
      <c r="E282" s="255"/>
      <c r="F282" s="255"/>
      <c r="G282" s="255"/>
      <c r="H282" s="255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24" customHeight="1">
      <c r="A283" s="255"/>
      <c r="B283" s="1"/>
      <c r="C283" s="264"/>
      <c r="D283" s="255"/>
      <c r="E283" s="255"/>
      <c r="F283" s="255"/>
      <c r="G283" s="255"/>
      <c r="H283" s="255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24" customHeight="1">
      <c r="A284" s="255"/>
      <c r="B284" s="1"/>
      <c r="C284" s="264"/>
      <c r="D284" s="255"/>
      <c r="E284" s="255"/>
      <c r="F284" s="255"/>
      <c r="G284" s="255"/>
      <c r="H284" s="255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24" customHeight="1">
      <c r="A285" s="255"/>
      <c r="B285" s="1"/>
      <c r="C285" s="264"/>
      <c r="D285" s="255"/>
      <c r="E285" s="255"/>
      <c r="F285" s="255"/>
      <c r="G285" s="255"/>
      <c r="H285" s="255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24" customHeight="1">
      <c r="A286" s="255"/>
      <c r="B286" s="1"/>
      <c r="C286" s="264"/>
      <c r="D286" s="255"/>
      <c r="E286" s="255"/>
      <c r="F286" s="255"/>
      <c r="G286" s="255"/>
      <c r="H286" s="255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24" customHeight="1">
      <c r="A287" s="255"/>
      <c r="B287" s="1"/>
      <c r="C287" s="264"/>
      <c r="D287" s="255"/>
      <c r="E287" s="255"/>
      <c r="F287" s="255"/>
      <c r="G287" s="255"/>
      <c r="H287" s="255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24" customHeight="1">
      <c r="A288" s="255"/>
      <c r="B288" s="1"/>
      <c r="C288" s="264"/>
      <c r="D288" s="255"/>
      <c r="E288" s="255"/>
      <c r="F288" s="255"/>
      <c r="G288" s="255"/>
      <c r="H288" s="255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24" customHeight="1">
      <c r="A289" s="255"/>
      <c r="B289" s="1"/>
      <c r="C289" s="264"/>
      <c r="D289" s="255"/>
      <c r="E289" s="255"/>
      <c r="F289" s="255"/>
      <c r="G289" s="255"/>
      <c r="H289" s="255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24" customHeight="1">
      <c r="A290" s="255"/>
      <c r="B290" s="1"/>
      <c r="C290" s="264"/>
      <c r="D290" s="255"/>
      <c r="E290" s="255"/>
      <c r="F290" s="255"/>
      <c r="G290" s="255"/>
      <c r="H290" s="255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24" customHeight="1">
      <c r="A291" s="255"/>
      <c r="B291" s="1"/>
      <c r="C291" s="264"/>
      <c r="D291" s="255"/>
      <c r="E291" s="255"/>
      <c r="F291" s="255"/>
      <c r="G291" s="255"/>
      <c r="H291" s="255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24" customHeight="1">
      <c r="A292" s="255"/>
      <c r="B292" s="1"/>
      <c r="C292" s="264"/>
      <c r="D292" s="255"/>
      <c r="E292" s="255"/>
      <c r="F292" s="255"/>
      <c r="G292" s="255"/>
      <c r="H292" s="255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24" customHeight="1">
      <c r="A293" s="255"/>
      <c r="B293" s="1"/>
      <c r="C293" s="264"/>
      <c r="D293" s="255"/>
      <c r="E293" s="255"/>
      <c r="F293" s="255"/>
      <c r="G293" s="255"/>
      <c r="H293" s="255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24" customHeight="1">
      <c r="A294" s="255"/>
      <c r="B294" s="1"/>
      <c r="C294" s="264"/>
      <c r="D294" s="255"/>
      <c r="E294" s="255"/>
      <c r="F294" s="255"/>
      <c r="G294" s="255"/>
      <c r="H294" s="255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24" customHeight="1">
      <c r="A295" s="255"/>
      <c r="B295" s="1"/>
      <c r="C295" s="264"/>
      <c r="D295" s="255"/>
      <c r="E295" s="255"/>
      <c r="F295" s="255"/>
      <c r="G295" s="255"/>
      <c r="H295" s="255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24" customHeight="1">
      <c r="A296" s="255"/>
      <c r="B296" s="1"/>
      <c r="C296" s="264"/>
      <c r="D296" s="255"/>
      <c r="E296" s="255"/>
      <c r="F296" s="255"/>
      <c r="G296" s="255"/>
      <c r="H296" s="255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24" customHeight="1">
      <c r="A297" s="255"/>
      <c r="B297" s="1"/>
      <c r="C297" s="264"/>
      <c r="D297" s="255"/>
      <c r="E297" s="255"/>
      <c r="F297" s="255"/>
      <c r="G297" s="255"/>
      <c r="H297" s="255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24" customHeight="1">
      <c r="A298" s="255"/>
      <c r="B298" s="1"/>
      <c r="C298" s="264"/>
      <c r="D298" s="255"/>
      <c r="E298" s="255"/>
      <c r="F298" s="255"/>
      <c r="G298" s="255"/>
      <c r="H298" s="255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24" customHeight="1">
      <c r="A299" s="255"/>
      <c r="B299" s="1"/>
      <c r="C299" s="264"/>
      <c r="D299" s="255"/>
      <c r="E299" s="255"/>
      <c r="F299" s="255"/>
      <c r="G299" s="255"/>
      <c r="H299" s="255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24" customHeight="1">
      <c r="A300" s="255"/>
      <c r="B300" s="1"/>
      <c r="C300" s="264"/>
      <c r="D300" s="255"/>
      <c r="E300" s="255"/>
      <c r="F300" s="255"/>
      <c r="G300" s="255"/>
      <c r="H300" s="255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24" customHeight="1">
      <c r="A301" s="255"/>
      <c r="B301" s="1"/>
      <c r="C301" s="264"/>
      <c r="D301" s="255"/>
      <c r="E301" s="255"/>
      <c r="F301" s="255"/>
      <c r="G301" s="255"/>
      <c r="H301" s="255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24" customHeight="1">
      <c r="A302" s="255"/>
      <c r="B302" s="1"/>
      <c r="C302" s="264"/>
      <c r="D302" s="255"/>
      <c r="E302" s="255"/>
      <c r="F302" s="255"/>
      <c r="G302" s="255"/>
      <c r="H302" s="255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24" customHeight="1">
      <c r="A303" s="255"/>
      <c r="B303" s="1"/>
      <c r="C303" s="264"/>
      <c r="D303" s="255"/>
      <c r="E303" s="255"/>
      <c r="F303" s="255"/>
      <c r="G303" s="255"/>
      <c r="H303" s="255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24" customHeight="1">
      <c r="A304" s="255"/>
      <c r="B304" s="1"/>
      <c r="C304" s="264"/>
      <c r="D304" s="255"/>
      <c r="E304" s="255"/>
      <c r="F304" s="255"/>
      <c r="G304" s="255"/>
      <c r="H304" s="255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24" customHeight="1">
      <c r="A305" s="255"/>
      <c r="B305" s="1"/>
      <c r="C305" s="264"/>
      <c r="D305" s="255"/>
      <c r="E305" s="255"/>
      <c r="F305" s="255"/>
      <c r="G305" s="255"/>
      <c r="H305" s="255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24" customHeight="1">
      <c r="A306" s="255"/>
      <c r="B306" s="1"/>
      <c r="C306" s="264"/>
      <c r="D306" s="255"/>
      <c r="E306" s="255"/>
      <c r="F306" s="255"/>
      <c r="G306" s="255"/>
      <c r="H306" s="255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24" customHeight="1">
      <c r="A307" s="255"/>
      <c r="B307" s="1"/>
      <c r="C307" s="264"/>
      <c r="D307" s="255"/>
      <c r="E307" s="255"/>
      <c r="F307" s="255"/>
      <c r="G307" s="255"/>
      <c r="H307" s="255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24" customHeight="1">
      <c r="A308" s="255"/>
      <c r="B308" s="1"/>
      <c r="C308" s="264"/>
      <c r="D308" s="255"/>
      <c r="E308" s="255"/>
      <c r="F308" s="255"/>
      <c r="G308" s="255"/>
      <c r="H308" s="255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24" customHeight="1">
      <c r="A309" s="255"/>
      <c r="B309" s="1"/>
      <c r="C309" s="264"/>
      <c r="D309" s="255"/>
      <c r="E309" s="255"/>
      <c r="F309" s="255"/>
      <c r="G309" s="255"/>
      <c r="H309" s="255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24" customHeight="1">
      <c r="A310" s="255"/>
      <c r="B310" s="1"/>
      <c r="C310" s="264"/>
      <c r="D310" s="255"/>
      <c r="E310" s="255"/>
      <c r="F310" s="255"/>
      <c r="G310" s="255"/>
      <c r="H310" s="255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24" customHeight="1">
      <c r="A311" s="255"/>
      <c r="B311" s="1"/>
      <c r="C311" s="264"/>
      <c r="D311" s="255"/>
      <c r="E311" s="255"/>
      <c r="F311" s="255"/>
      <c r="G311" s="255"/>
      <c r="H311" s="255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24" customHeight="1">
      <c r="A312" s="255"/>
      <c r="B312" s="1"/>
      <c r="C312" s="264"/>
      <c r="D312" s="255"/>
      <c r="E312" s="255"/>
      <c r="F312" s="255"/>
      <c r="G312" s="255"/>
      <c r="H312" s="255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24" customHeight="1">
      <c r="A313" s="255"/>
      <c r="B313" s="1"/>
      <c r="C313" s="264"/>
      <c r="D313" s="255"/>
      <c r="E313" s="255"/>
      <c r="F313" s="255"/>
      <c r="G313" s="255"/>
      <c r="H313" s="255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24" customHeight="1">
      <c r="A314" s="255"/>
      <c r="B314" s="1"/>
      <c r="C314" s="264"/>
      <c r="D314" s="255"/>
      <c r="E314" s="255"/>
      <c r="F314" s="255"/>
      <c r="G314" s="255"/>
      <c r="H314" s="255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24" customHeight="1">
      <c r="A315" s="255"/>
      <c r="B315" s="1"/>
      <c r="C315" s="264"/>
      <c r="D315" s="255"/>
      <c r="E315" s="255"/>
      <c r="F315" s="255"/>
      <c r="G315" s="255"/>
      <c r="H315" s="255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24" customHeight="1">
      <c r="A316" s="255"/>
      <c r="B316" s="1"/>
      <c r="C316" s="264"/>
      <c r="D316" s="255"/>
      <c r="E316" s="255"/>
      <c r="F316" s="255"/>
      <c r="G316" s="255"/>
      <c r="H316" s="255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24" customHeight="1">
      <c r="A317" s="255"/>
      <c r="B317" s="1"/>
      <c r="C317" s="264"/>
      <c r="D317" s="255"/>
      <c r="E317" s="255"/>
      <c r="F317" s="255"/>
      <c r="G317" s="255"/>
      <c r="H317" s="255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24" customHeight="1">
      <c r="A318" s="255"/>
      <c r="B318" s="1"/>
      <c r="C318" s="264"/>
      <c r="D318" s="255"/>
      <c r="E318" s="255"/>
      <c r="F318" s="255"/>
      <c r="G318" s="255"/>
      <c r="H318" s="255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24" customHeight="1">
      <c r="A319" s="255"/>
      <c r="B319" s="1"/>
      <c r="C319" s="264"/>
      <c r="D319" s="255"/>
      <c r="E319" s="255"/>
      <c r="F319" s="255"/>
      <c r="G319" s="255"/>
      <c r="H319" s="255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24" customHeight="1">
      <c r="A320" s="255"/>
      <c r="B320" s="1"/>
      <c r="C320" s="264"/>
      <c r="D320" s="255"/>
      <c r="E320" s="255"/>
      <c r="F320" s="255"/>
      <c r="G320" s="255"/>
      <c r="H320" s="255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24" customHeight="1">
      <c r="A321" s="255"/>
      <c r="B321" s="1"/>
      <c r="C321" s="264"/>
      <c r="D321" s="255"/>
      <c r="E321" s="255"/>
      <c r="F321" s="255"/>
      <c r="G321" s="255"/>
      <c r="H321" s="255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24" customHeight="1">
      <c r="A322" s="255"/>
      <c r="B322" s="1"/>
      <c r="C322" s="264"/>
      <c r="D322" s="255"/>
      <c r="E322" s="255"/>
      <c r="F322" s="255"/>
      <c r="G322" s="255"/>
      <c r="H322" s="255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24" customHeight="1">
      <c r="A323" s="255"/>
      <c r="B323" s="1"/>
      <c r="C323" s="264"/>
      <c r="D323" s="255"/>
      <c r="E323" s="255"/>
      <c r="F323" s="255"/>
      <c r="G323" s="255"/>
      <c r="H323" s="255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24" customHeight="1">
      <c r="A324" s="255"/>
      <c r="B324" s="1"/>
      <c r="C324" s="264"/>
      <c r="D324" s="255"/>
      <c r="E324" s="255"/>
      <c r="F324" s="255"/>
      <c r="G324" s="255"/>
      <c r="H324" s="255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24" customHeight="1">
      <c r="A325" s="255"/>
      <c r="B325" s="1"/>
      <c r="C325" s="264"/>
      <c r="D325" s="255"/>
      <c r="E325" s="255"/>
      <c r="F325" s="255"/>
      <c r="G325" s="255"/>
      <c r="H325" s="255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24" customHeight="1">
      <c r="A326" s="255"/>
      <c r="B326" s="1"/>
      <c r="C326" s="264"/>
      <c r="D326" s="255"/>
      <c r="E326" s="255"/>
      <c r="F326" s="255"/>
      <c r="G326" s="255"/>
      <c r="H326" s="255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24" customHeight="1">
      <c r="A327" s="255"/>
      <c r="B327" s="1"/>
      <c r="C327" s="264"/>
      <c r="D327" s="255"/>
      <c r="E327" s="255"/>
      <c r="F327" s="255"/>
      <c r="G327" s="255"/>
      <c r="H327" s="255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24" customHeight="1">
      <c r="A328" s="255"/>
      <c r="B328" s="1"/>
      <c r="C328" s="264"/>
      <c r="D328" s="255"/>
      <c r="E328" s="255"/>
      <c r="F328" s="255"/>
      <c r="G328" s="255"/>
      <c r="H328" s="255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24" customHeight="1">
      <c r="A329" s="255"/>
      <c r="B329" s="1"/>
      <c r="C329" s="264"/>
      <c r="D329" s="255"/>
      <c r="E329" s="255"/>
      <c r="F329" s="255"/>
      <c r="G329" s="255"/>
      <c r="H329" s="255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24" customHeight="1">
      <c r="A330" s="255"/>
      <c r="B330" s="1"/>
      <c r="C330" s="264"/>
      <c r="D330" s="255"/>
      <c r="E330" s="255"/>
      <c r="F330" s="255"/>
      <c r="G330" s="255"/>
      <c r="H330" s="255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24" customHeight="1">
      <c r="A331" s="255"/>
      <c r="B331" s="1"/>
      <c r="C331" s="264"/>
      <c r="D331" s="255"/>
      <c r="E331" s="255"/>
      <c r="F331" s="255"/>
      <c r="G331" s="255"/>
      <c r="H331" s="255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24" customHeight="1">
      <c r="A332" s="255"/>
      <c r="B332" s="1"/>
      <c r="C332" s="264"/>
      <c r="D332" s="255"/>
      <c r="E332" s="255"/>
      <c r="F332" s="255"/>
      <c r="G332" s="255"/>
      <c r="H332" s="255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24" customHeight="1">
      <c r="A333" s="255"/>
      <c r="B333" s="1"/>
      <c r="C333" s="264"/>
      <c r="D333" s="255"/>
      <c r="E333" s="255"/>
      <c r="F333" s="255"/>
      <c r="G333" s="255"/>
      <c r="H333" s="255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24" customHeight="1">
      <c r="A334" s="255"/>
      <c r="B334" s="1"/>
      <c r="C334" s="264"/>
      <c r="D334" s="255"/>
      <c r="E334" s="255"/>
      <c r="F334" s="255"/>
      <c r="G334" s="255"/>
      <c r="H334" s="255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24" customHeight="1">
      <c r="A335" s="255"/>
      <c r="B335" s="1"/>
      <c r="C335" s="264"/>
      <c r="D335" s="255"/>
      <c r="E335" s="255"/>
      <c r="F335" s="255"/>
      <c r="G335" s="255"/>
      <c r="H335" s="255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24" customHeight="1">
      <c r="A336" s="255"/>
      <c r="B336" s="1"/>
      <c r="C336" s="264"/>
      <c r="D336" s="255"/>
      <c r="E336" s="255"/>
      <c r="F336" s="255"/>
      <c r="G336" s="255"/>
      <c r="H336" s="255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24" customHeight="1">
      <c r="A337" s="255"/>
      <c r="B337" s="1"/>
      <c r="C337" s="264"/>
      <c r="D337" s="255"/>
      <c r="E337" s="255"/>
      <c r="F337" s="255"/>
      <c r="G337" s="255"/>
      <c r="H337" s="255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24" customHeight="1">
      <c r="A338" s="255"/>
      <c r="B338" s="1"/>
      <c r="C338" s="264"/>
      <c r="D338" s="255"/>
      <c r="E338" s="255"/>
      <c r="F338" s="255"/>
      <c r="G338" s="255"/>
      <c r="H338" s="255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24" customHeight="1">
      <c r="A339" s="255"/>
      <c r="B339" s="1"/>
      <c r="C339" s="264"/>
      <c r="D339" s="255"/>
      <c r="E339" s="255"/>
      <c r="F339" s="255"/>
      <c r="G339" s="255"/>
      <c r="H339" s="255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24" customHeight="1">
      <c r="A340" s="255"/>
      <c r="B340" s="1"/>
      <c r="C340" s="264"/>
      <c r="D340" s="255"/>
      <c r="E340" s="255"/>
      <c r="F340" s="255"/>
      <c r="G340" s="255"/>
      <c r="H340" s="255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24" customHeight="1">
      <c r="A341" s="255"/>
      <c r="B341" s="1"/>
      <c r="C341" s="264"/>
      <c r="D341" s="255"/>
      <c r="E341" s="255"/>
      <c r="F341" s="255"/>
      <c r="G341" s="255"/>
      <c r="H341" s="255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24" customHeight="1">
      <c r="A342" s="255"/>
      <c r="B342" s="1"/>
      <c r="C342" s="264"/>
      <c r="D342" s="255"/>
      <c r="E342" s="255"/>
      <c r="F342" s="255"/>
      <c r="G342" s="255"/>
      <c r="H342" s="255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24" customHeight="1">
      <c r="A343" s="255"/>
      <c r="B343" s="1"/>
      <c r="C343" s="264"/>
      <c r="D343" s="255"/>
      <c r="E343" s="255"/>
      <c r="F343" s="255"/>
      <c r="G343" s="255"/>
      <c r="H343" s="255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24" customHeight="1">
      <c r="A344" s="255"/>
      <c r="B344" s="1"/>
      <c r="C344" s="264"/>
      <c r="D344" s="255"/>
      <c r="E344" s="255"/>
      <c r="F344" s="255"/>
      <c r="G344" s="255"/>
      <c r="H344" s="255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24" customHeight="1">
      <c r="A345" s="255"/>
      <c r="B345" s="1"/>
      <c r="C345" s="264"/>
      <c r="D345" s="255"/>
      <c r="E345" s="255"/>
      <c r="F345" s="255"/>
      <c r="G345" s="255"/>
      <c r="H345" s="255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24" customHeight="1">
      <c r="A346" s="255"/>
      <c r="B346" s="1"/>
      <c r="C346" s="264"/>
      <c r="D346" s="255"/>
      <c r="E346" s="255"/>
      <c r="F346" s="255"/>
      <c r="G346" s="255"/>
      <c r="H346" s="255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24" customHeight="1">
      <c r="A347" s="255"/>
      <c r="B347" s="1"/>
      <c r="C347" s="264"/>
      <c r="D347" s="255"/>
      <c r="E347" s="255"/>
      <c r="F347" s="255"/>
      <c r="G347" s="255"/>
      <c r="H347" s="255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24" customHeight="1">
      <c r="A348" s="255"/>
      <c r="B348" s="1"/>
      <c r="C348" s="264"/>
      <c r="D348" s="255"/>
      <c r="E348" s="255"/>
      <c r="F348" s="255"/>
      <c r="G348" s="255"/>
      <c r="H348" s="255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24" customHeight="1">
      <c r="A349" s="255"/>
      <c r="B349" s="1"/>
      <c r="C349" s="264"/>
      <c r="D349" s="255"/>
      <c r="E349" s="255"/>
      <c r="F349" s="255"/>
      <c r="G349" s="255"/>
      <c r="H349" s="255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24" customHeight="1">
      <c r="A350" s="255"/>
      <c r="B350" s="1"/>
      <c r="C350" s="264"/>
      <c r="D350" s="255"/>
      <c r="E350" s="255"/>
      <c r="F350" s="255"/>
      <c r="G350" s="255"/>
      <c r="H350" s="255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24" customHeight="1">
      <c r="A351" s="255"/>
      <c r="B351" s="1"/>
      <c r="C351" s="264"/>
      <c r="D351" s="255"/>
      <c r="E351" s="255"/>
      <c r="F351" s="255"/>
      <c r="G351" s="255"/>
      <c r="H351" s="255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24" customHeight="1">
      <c r="A352" s="255"/>
      <c r="B352" s="1"/>
      <c r="C352" s="264"/>
      <c r="D352" s="255"/>
      <c r="E352" s="255"/>
      <c r="F352" s="255"/>
      <c r="G352" s="255"/>
      <c r="H352" s="255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24" customHeight="1">
      <c r="A353" s="255"/>
      <c r="B353" s="1"/>
      <c r="C353" s="264"/>
      <c r="D353" s="255"/>
      <c r="E353" s="255"/>
      <c r="F353" s="255"/>
      <c r="G353" s="255"/>
      <c r="H353" s="255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24" customHeight="1">
      <c r="A354" s="255"/>
      <c r="B354" s="1"/>
      <c r="C354" s="264"/>
      <c r="D354" s="255"/>
      <c r="E354" s="255"/>
      <c r="F354" s="255"/>
      <c r="G354" s="255"/>
      <c r="H354" s="255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24" customHeight="1">
      <c r="A355" s="255"/>
      <c r="B355" s="1"/>
      <c r="C355" s="264"/>
      <c r="D355" s="255"/>
      <c r="E355" s="255"/>
      <c r="F355" s="255"/>
      <c r="G355" s="255"/>
      <c r="H355" s="255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24" customHeight="1">
      <c r="A356" s="255"/>
      <c r="B356" s="1"/>
      <c r="C356" s="264"/>
      <c r="D356" s="255"/>
      <c r="E356" s="255"/>
      <c r="F356" s="255"/>
      <c r="G356" s="255"/>
      <c r="H356" s="255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24" customHeight="1">
      <c r="A357" s="255"/>
      <c r="B357" s="1"/>
      <c r="C357" s="264"/>
      <c r="D357" s="255"/>
      <c r="E357" s="255"/>
      <c r="F357" s="255"/>
      <c r="G357" s="255"/>
      <c r="H357" s="255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24" customHeight="1">
      <c r="A358" s="255"/>
      <c r="B358" s="1"/>
      <c r="C358" s="264"/>
      <c r="D358" s="255"/>
      <c r="E358" s="255"/>
      <c r="F358" s="255"/>
      <c r="G358" s="255"/>
      <c r="H358" s="255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24" customHeight="1">
      <c r="A359" s="255"/>
      <c r="B359" s="1"/>
      <c r="C359" s="264"/>
      <c r="D359" s="255"/>
      <c r="E359" s="255"/>
      <c r="F359" s="255"/>
      <c r="G359" s="255"/>
      <c r="H359" s="255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24" customHeight="1">
      <c r="A360" s="255"/>
      <c r="B360" s="1"/>
      <c r="C360" s="264"/>
      <c r="D360" s="255"/>
      <c r="E360" s="255"/>
      <c r="F360" s="255"/>
      <c r="G360" s="255"/>
      <c r="H360" s="255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24" customHeight="1">
      <c r="A361" s="255"/>
      <c r="B361" s="1"/>
      <c r="C361" s="264"/>
      <c r="D361" s="255"/>
      <c r="E361" s="255"/>
      <c r="F361" s="255"/>
      <c r="G361" s="255"/>
      <c r="H361" s="255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24" customHeight="1">
      <c r="A362" s="255"/>
      <c r="B362" s="1"/>
      <c r="C362" s="264"/>
      <c r="D362" s="255"/>
      <c r="E362" s="255"/>
      <c r="F362" s="255"/>
      <c r="G362" s="255"/>
      <c r="H362" s="255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24" customHeight="1">
      <c r="A363" s="255"/>
      <c r="B363" s="1"/>
      <c r="C363" s="264"/>
      <c r="D363" s="255"/>
      <c r="E363" s="255"/>
      <c r="F363" s="255"/>
      <c r="G363" s="255"/>
      <c r="H363" s="255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24" customHeight="1">
      <c r="A364" s="255"/>
      <c r="B364" s="1"/>
      <c r="C364" s="264"/>
      <c r="D364" s="255"/>
      <c r="E364" s="255"/>
      <c r="F364" s="255"/>
      <c r="G364" s="255"/>
      <c r="H364" s="255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24" customHeight="1">
      <c r="A365" s="255"/>
      <c r="B365" s="1"/>
      <c r="C365" s="264"/>
      <c r="D365" s="255"/>
      <c r="E365" s="255"/>
      <c r="F365" s="255"/>
      <c r="G365" s="255"/>
      <c r="H365" s="255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24" customHeight="1">
      <c r="A366" s="255"/>
      <c r="B366" s="1"/>
      <c r="C366" s="264"/>
      <c r="D366" s="255"/>
      <c r="E366" s="255"/>
      <c r="F366" s="255"/>
      <c r="G366" s="255"/>
      <c r="H366" s="255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24" customHeight="1">
      <c r="A367" s="255"/>
      <c r="B367" s="1"/>
      <c r="C367" s="264"/>
      <c r="D367" s="255"/>
      <c r="E367" s="255"/>
      <c r="F367" s="255"/>
      <c r="G367" s="255"/>
      <c r="H367" s="255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24" customHeight="1">
      <c r="A368" s="255"/>
      <c r="B368" s="1"/>
      <c r="C368" s="264"/>
      <c r="D368" s="255"/>
      <c r="E368" s="255"/>
      <c r="F368" s="255"/>
      <c r="G368" s="255"/>
      <c r="H368" s="255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24" customHeight="1">
      <c r="A369" s="255"/>
      <c r="B369" s="1"/>
      <c r="C369" s="264"/>
      <c r="D369" s="255"/>
      <c r="E369" s="255"/>
      <c r="F369" s="255"/>
      <c r="G369" s="255"/>
      <c r="H369" s="255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24" customHeight="1">
      <c r="A370" s="255"/>
      <c r="B370" s="1"/>
      <c r="C370" s="264"/>
      <c r="D370" s="255"/>
      <c r="E370" s="255"/>
      <c r="F370" s="255"/>
      <c r="G370" s="255"/>
      <c r="H370" s="255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24" customHeight="1">
      <c r="A371" s="255"/>
      <c r="B371" s="1"/>
      <c r="C371" s="264"/>
      <c r="D371" s="255"/>
      <c r="E371" s="255"/>
      <c r="F371" s="255"/>
      <c r="G371" s="255"/>
      <c r="H371" s="255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24" customHeight="1">
      <c r="A372" s="255"/>
      <c r="B372" s="1"/>
      <c r="C372" s="264"/>
      <c r="D372" s="255"/>
      <c r="E372" s="255"/>
      <c r="F372" s="255"/>
      <c r="G372" s="255"/>
      <c r="H372" s="255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24" customHeight="1">
      <c r="A373" s="255"/>
      <c r="B373" s="1"/>
      <c r="C373" s="264"/>
      <c r="D373" s="255"/>
      <c r="E373" s="255"/>
      <c r="F373" s="255"/>
      <c r="G373" s="255"/>
      <c r="H373" s="255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24" customHeight="1">
      <c r="A374" s="255"/>
      <c r="B374" s="1"/>
      <c r="C374" s="264"/>
      <c r="D374" s="255"/>
      <c r="E374" s="255"/>
      <c r="F374" s="255"/>
      <c r="G374" s="255"/>
      <c r="H374" s="255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24" customHeight="1">
      <c r="A375" s="255"/>
      <c r="B375" s="1"/>
      <c r="C375" s="264"/>
      <c r="D375" s="255"/>
      <c r="E375" s="255"/>
      <c r="F375" s="255"/>
      <c r="G375" s="255"/>
      <c r="H375" s="255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24" customHeight="1">
      <c r="A376" s="255"/>
      <c r="B376" s="1"/>
      <c r="C376" s="264"/>
      <c r="D376" s="255"/>
      <c r="E376" s="255"/>
      <c r="F376" s="255"/>
      <c r="G376" s="255"/>
      <c r="H376" s="255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24" customHeight="1">
      <c r="A377" s="255"/>
      <c r="B377" s="1"/>
      <c r="C377" s="264"/>
      <c r="D377" s="255"/>
      <c r="E377" s="255"/>
      <c r="F377" s="255"/>
      <c r="G377" s="255"/>
      <c r="H377" s="255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24" customHeight="1">
      <c r="A378" s="255"/>
      <c r="B378" s="1"/>
      <c r="C378" s="264"/>
      <c r="D378" s="255"/>
      <c r="E378" s="255"/>
      <c r="F378" s="255"/>
      <c r="G378" s="255"/>
      <c r="H378" s="255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24" customHeight="1">
      <c r="A379" s="255"/>
      <c r="B379" s="1"/>
      <c r="C379" s="264"/>
      <c r="D379" s="255"/>
      <c r="E379" s="255"/>
      <c r="F379" s="255"/>
      <c r="G379" s="255"/>
      <c r="H379" s="255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24" customHeight="1">
      <c r="A380" s="255"/>
      <c r="B380" s="1"/>
      <c r="C380" s="264"/>
      <c r="D380" s="255"/>
      <c r="E380" s="255"/>
      <c r="F380" s="255"/>
      <c r="G380" s="255"/>
      <c r="H380" s="255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24" customHeight="1">
      <c r="A381" s="255"/>
      <c r="B381" s="1"/>
      <c r="C381" s="264"/>
      <c r="D381" s="255"/>
      <c r="E381" s="255"/>
      <c r="F381" s="255"/>
      <c r="G381" s="255"/>
      <c r="H381" s="255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24" customHeight="1">
      <c r="A382" s="255"/>
      <c r="B382" s="1"/>
      <c r="C382" s="264"/>
      <c r="D382" s="255"/>
      <c r="E382" s="255"/>
      <c r="F382" s="255"/>
      <c r="G382" s="255"/>
      <c r="H382" s="255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24" customHeight="1">
      <c r="A383" s="255"/>
      <c r="B383" s="1"/>
      <c r="C383" s="264"/>
      <c r="D383" s="255"/>
      <c r="E383" s="255"/>
      <c r="F383" s="255"/>
      <c r="G383" s="255"/>
      <c r="H383" s="255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24" customHeight="1">
      <c r="A384" s="255"/>
      <c r="B384" s="1"/>
      <c r="C384" s="264"/>
      <c r="D384" s="255"/>
      <c r="E384" s="255"/>
      <c r="F384" s="255"/>
      <c r="G384" s="255"/>
      <c r="H384" s="255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24" customHeight="1">
      <c r="A385" s="255"/>
      <c r="B385" s="1"/>
      <c r="C385" s="264"/>
      <c r="D385" s="255"/>
      <c r="E385" s="255"/>
      <c r="F385" s="255"/>
      <c r="G385" s="255"/>
      <c r="H385" s="255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24" customHeight="1">
      <c r="A386" s="255"/>
      <c r="B386" s="1"/>
      <c r="C386" s="264"/>
      <c r="D386" s="255"/>
      <c r="E386" s="255"/>
      <c r="F386" s="255"/>
      <c r="G386" s="255"/>
      <c r="H386" s="255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24" customHeight="1">
      <c r="A387" s="255"/>
      <c r="B387" s="1"/>
      <c r="C387" s="264"/>
      <c r="D387" s="255"/>
      <c r="E387" s="255"/>
      <c r="F387" s="255"/>
      <c r="G387" s="255"/>
      <c r="H387" s="255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24" customHeight="1">
      <c r="A388" s="255"/>
      <c r="B388" s="1"/>
      <c r="C388" s="264"/>
      <c r="D388" s="255"/>
      <c r="E388" s="255"/>
      <c r="F388" s="255"/>
      <c r="G388" s="255"/>
      <c r="H388" s="255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24" customHeight="1">
      <c r="A389" s="255"/>
      <c r="B389" s="1"/>
      <c r="C389" s="264"/>
      <c r="D389" s="255"/>
      <c r="E389" s="255"/>
      <c r="F389" s="255"/>
      <c r="G389" s="255"/>
      <c r="H389" s="255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24" customHeight="1">
      <c r="A390" s="255"/>
      <c r="B390" s="1"/>
      <c r="C390" s="264"/>
      <c r="D390" s="255"/>
      <c r="E390" s="255"/>
      <c r="F390" s="255"/>
      <c r="G390" s="255"/>
      <c r="H390" s="255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24" customHeight="1">
      <c r="A391" s="255"/>
      <c r="B391" s="1"/>
      <c r="C391" s="264"/>
      <c r="D391" s="255"/>
      <c r="E391" s="255"/>
      <c r="F391" s="255"/>
      <c r="G391" s="255"/>
      <c r="H391" s="255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24" customHeight="1">
      <c r="A392" s="255"/>
      <c r="B392" s="1"/>
      <c r="C392" s="264"/>
      <c r="D392" s="255"/>
      <c r="E392" s="255"/>
      <c r="F392" s="255"/>
      <c r="G392" s="255"/>
      <c r="H392" s="255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24" customHeight="1">
      <c r="A393" s="255"/>
      <c r="B393" s="1"/>
      <c r="C393" s="264"/>
      <c r="D393" s="255"/>
      <c r="E393" s="255"/>
      <c r="F393" s="255"/>
      <c r="G393" s="255"/>
      <c r="H393" s="255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24" customHeight="1">
      <c r="A394" s="255"/>
      <c r="B394" s="1"/>
      <c r="C394" s="264"/>
      <c r="D394" s="255"/>
      <c r="E394" s="255"/>
      <c r="F394" s="255"/>
      <c r="G394" s="255"/>
      <c r="H394" s="255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24" customHeight="1">
      <c r="A395" s="255"/>
      <c r="B395" s="1"/>
      <c r="C395" s="264"/>
      <c r="D395" s="255"/>
      <c r="E395" s="255"/>
      <c r="F395" s="255"/>
      <c r="G395" s="255"/>
      <c r="H395" s="255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24" customHeight="1">
      <c r="A396" s="255"/>
      <c r="B396" s="1"/>
      <c r="C396" s="264"/>
      <c r="D396" s="255"/>
      <c r="E396" s="255"/>
      <c r="F396" s="255"/>
      <c r="G396" s="255"/>
      <c r="H396" s="255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24" customHeight="1">
      <c r="A397" s="255"/>
      <c r="B397" s="1"/>
      <c r="C397" s="264"/>
      <c r="D397" s="255"/>
      <c r="E397" s="255"/>
      <c r="F397" s="255"/>
      <c r="G397" s="255"/>
      <c r="H397" s="255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24" customHeight="1">
      <c r="A398" s="255"/>
      <c r="B398" s="1"/>
      <c r="C398" s="264"/>
      <c r="D398" s="255"/>
      <c r="E398" s="255"/>
      <c r="F398" s="255"/>
      <c r="G398" s="255"/>
      <c r="H398" s="255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24" customHeight="1">
      <c r="A399" s="255"/>
      <c r="B399" s="1"/>
      <c r="C399" s="264"/>
      <c r="D399" s="255"/>
      <c r="E399" s="255"/>
      <c r="F399" s="255"/>
      <c r="G399" s="255"/>
      <c r="H399" s="255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24" customHeight="1">
      <c r="A400" s="255"/>
      <c r="B400" s="1"/>
      <c r="C400" s="264"/>
      <c r="D400" s="255"/>
      <c r="E400" s="255"/>
      <c r="F400" s="255"/>
      <c r="G400" s="255"/>
      <c r="H400" s="255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24" customHeight="1">
      <c r="A401" s="255"/>
      <c r="B401" s="1"/>
      <c r="C401" s="264"/>
      <c r="D401" s="255"/>
      <c r="E401" s="255"/>
      <c r="F401" s="255"/>
      <c r="G401" s="255"/>
      <c r="H401" s="255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24" customHeight="1">
      <c r="A402" s="255"/>
      <c r="B402" s="1"/>
      <c r="C402" s="264"/>
      <c r="D402" s="255"/>
      <c r="E402" s="255"/>
      <c r="F402" s="255"/>
      <c r="G402" s="255"/>
      <c r="H402" s="255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24" customHeight="1">
      <c r="A403" s="255"/>
      <c r="B403" s="1"/>
      <c r="C403" s="264"/>
      <c r="D403" s="255"/>
      <c r="E403" s="255"/>
      <c r="F403" s="255"/>
      <c r="G403" s="255"/>
      <c r="H403" s="255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24" customHeight="1">
      <c r="A404" s="255"/>
      <c r="B404" s="1"/>
      <c r="C404" s="264"/>
      <c r="D404" s="255"/>
      <c r="E404" s="255"/>
      <c r="F404" s="255"/>
      <c r="G404" s="255"/>
      <c r="H404" s="255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24" customHeight="1">
      <c r="A405" s="255"/>
      <c r="B405" s="1"/>
      <c r="C405" s="264"/>
      <c r="D405" s="255"/>
      <c r="E405" s="255"/>
      <c r="F405" s="255"/>
      <c r="G405" s="255"/>
      <c r="H405" s="255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24" customHeight="1">
      <c r="A406" s="255"/>
      <c r="B406" s="1"/>
      <c r="C406" s="264"/>
      <c r="D406" s="255"/>
      <c r="E406" s="255"/>
      <c r="F406" s="255"/>
      <c r="G406" s="255"/>
      <c r="H406" s="255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24" customHeight="1">
      <c r="A407" s="255"/>
      <c r="B407" s="1"/>
      <c r="C407" s="264"/>
      <c r="D407" s="255"/>
      <c r="E407" s="255"/>
      <c r="F407" s="255"/>
      <c r="G407" s="255"/>
      <c r="H407" s="255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24" customHeight="1">
      <c r="A408" s="255"/>
      <c r="B408" s="1"/>
      <c r="C408" s="264"/>
      <c r="D408" s="255"/>
      <c r="E408" s="255"/>
      <c r="F408" s="255"/>
      <c r="G408" s="255"/>
      <c r="H408" s="255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24" customHeight="1">
      <c r="A409" s="255"/>
      <c r="B409" s="1"/>
      <c r="C409" s="264"/>
      <c r="D409" s="255"/>
      <c r="E409" s="255"/>
      <c r="F409" s="255"/>
      <c r="G409" s="255"/>
      <c r="H409" s="255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24" customHeight="1">
      <c r="A410" s="255"/>
      <c r="B410" s="1"/>
      <c r="C410" s="264"/>
      <c r="D410" s="255"/>
      <c r="E410" s="255"/>
      <c r="F410" s="255"/>
      <c r="G410" s="255"/>
      <c r="H410" s="255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24" customHeight="1">
      <c r="A411" s="255"/>
      <c r="B411" s="1"/>
      <c r="C411" s="264"/>
      <c r="D411" s="255"/>
      <c r="E411" s="255"/>
      <c r="F411" s="255"/>
      <c r="G411" s="255"/>
      <c r="H411" s="255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24" customHeight="1">
      <c r="A412" s="255"/>
      <c r="B412" s="1"/>
      <c r="C412" s="264"/>
      <c r="D412" s="255"/>
      <c r="E412" s="255"/>
      <c r="F412" s="255"/>
      <c r="G412" s="255"/>
      <c r="H412" s="255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24" customHeight="1">
      <c r="A413" s="255"/>
      <c r="B413" s="1"/>
      <c r="C413" s="264"/>
      <c r="D413" s="255"/>
      <c r="E413" s="255"/>
      <c r="F413" s="255"/>
      <c r="G413" s="255"/>
      <c r="H413" s="255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24" customHeight="1">
      <c r="A414" s="255"/>
      <c r="B414" s="1"/>
      <c r="C414" s="264"/>
      <c r="D414" s="255"/>
      <c r="E414" s="255"/>
      <c r="F414" s="255"/>
      <c r="G414" s="255"/>
      <c r="H414" s="255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24" customHeight="1">
      <c r="A415" s="255"/>
      <c r="B415" s="1"/>
      <c r="C415" s="264"/>
      <c r="D415" s="255"/>
      <c r="E415" s="255"/>
      <c r="F415" s="255"/>
      <c r="G415" s="255"/>
      <c r="H415" s="255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24" customHeight="1">
      <c r="A416" s="255"/>
      <c r="B416" s="1"/>
      <c r="C416" s="264"/>
      <c r="D416" s="255"/>
      <c r="E416" s="255"/>
      <c r="F416" s="255"/>
      <c r="G416" s="255"/>
      <c r="H416" s="255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24" customHeight="1">
      <c r="A417" s="255"/>
      <c r="B417" s="1"/>
      <c r="C417" s="264"/>
      <c r="D417" s="255"/>
      <c r="E417" s="255"/>
      <c r="F417" s="255"/>
      <c r="G417" s="255"/>
      <c r="H417" s="255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24" customHeight="1">
      <c r="A418" s="255"/>
      <c r="B418" s="1"/>
      <c r="C418" s="264"/>
      <c r="D418" s="255"/>
      <c r="E418" s="255"/>
      <c r="F418" s="255"/>
      <c r="G418" s="255"/>
      <c r="H418" s="255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24" customHeight="1">
      <c r="A419" s="255"/>
      <c r="B419" s="1"/>
      <c r="C419" s="264"/>
      <c r="D419" s="255"/>
      <c r="E419" s="255"/>
      <c r="F419" s="255"/>
      <c r="G419" s="255"/>
      <c r="H419" s="255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24" customHeight="1">
      <c r="A420" s="255"/>
      <c r="B420" s="1"/>
      <c r="C420" s="264"/>
      <c r="D420" s="255"/>
      <c r="E420" s="255"/>
      <c r="F420" s="255"/>
      <c r="G420" s="255"/>
      <c r="H420" s="255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24" customHeight="1">
      <c r="A421" s="255"/>
      <c r="B421" s="1"/>
      <c r="C421" s="264"/>
      <c r="D421" s="255"/>
      <c r="E421" s="255"/>
      <c r="F421" s="255"/>
      <c r="G421" s="255"/>
      <c r="H421" s="255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24" customHeight="1">
      <c r="A422" s="255"/>
      <c r="B422" s="1"/>
      <c r="C422" s="264"/>
      <c r="D422" s="255"/>
      <c r="E422" s="255"/>
      <c r="F422" s="255"/>
      <c r="G422" s="255"/>
      <c r="H422" s="255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24" customHeight="1">
      <c r="A423" s="255"/>
      <c r="B423" s="1"/>
      <c r="C423" s="264"/>
      <c r="D423" s="255"/>
      <c r="E423" s="255"/>
      <c r="F423" s="255"/>
      <c r="G423" s="255"/>
      <c r="H423" s="255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24" customHeight="1">
      <c r="A424" s="255"/>
      <c r="B424" s="1"/>
      <c r="C424" s="264"/>
      <c r="D424" s="255"/>
      <c r="E424" s="255"/>
      <c r="F424" s="255"/>
      <c r="G424" s="255"/>
      <c r="H424" s="255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24" customHeight="1">
      <c r="A425" s="255"/>
      <c r="B425" s="1"/>
      <c r="C425" s="264"/>
      <c r="D425" s="255"/>
      <c r="E425" s="255"/>
      <c r="F425" s="255"/>
      <c r="G425" s="255"/>
      <c r="H425" s="255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24" customHeight="1">
      <c r="A426" s="255"/>
      <c r="B426" s="1"/>
      <c r="C426" s="264"/>
      <c r="D426" s="255"/>
      <c r="E426" s="255"/>
      <c r="F426" s="255"/>
      <c r="G426" s="255"/>
      <c r="H426" s="255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24" customHeight="1">
      <c r="A427" s="255"/>
      <c r="B427" s="1"/>
      <c r="C427" s="264"/>
      <c r="D427" s="255"/>
      <c r="E427" s="255"/>
      <c r="F427" s="255"/>
      <c r="G427" s="255"/>
      <c r="H427" s="255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24" customHeight="1">
      <c r="A428" s="255"/>
      <c r="B428" s="1"/>
      <c r="C428" s="264"/>
      <c r="D428" s="255"/>
      <c r="E428" s="255"/>
      <c r="F428" s="255"/>
      <c r="G428" s="255"/>
      <c r="H428" s="255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24" customHeight="1">
      <c r="A429" s="255"/>
      <c r="B429" s="1"/>
      <c r="C429" s="264"/>
      <c r="D429" s="255"/>
      <c r="E429" s="255"/>
      <c r="F429" s="255"/>
      <c r="G429" s="255"/>
      <c r="H429" s="255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24" customHeight="1">
      <c r="A430" s="255"/>
      <c r="B430" s="1"/>
      <c r="C430" s="264"/>
      <c r="D430" s="255"/>
      <c r="E430" s="255"/>
      <c r="F430" s="255"/>
      <c r="G430" s="255"/>
      <c r="H430" s="255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24" customHeight="1">
      <c r="A431" s="255"/>
      <c r="B431" s="1"/>
      <c r="C431" s="264"/>
      <c r="D431" s="255"/>
      <c r="E431" s="255"/>
      <c r="F431" s="255"/>
      <c r="G431" s="255"/>
      <c r="H431" s="255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24" customHeight="1">
      <c r="A432" s="255"/>
      <c r="B432" s="1"/>
      <c r="C432" s="264"/>
      <c r="D432" s="255"/>
      <c r="E432" s="255"/>
      <c r="F432" s="255"/>
      <c r="G432" s="255"/>
      <c r="H432" s="255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24" customHeight="1">
      <c r="A433" s="255"/>
      <c r="B433" s="1"/>
      <c r="C433" s="264"/>
      <c r="D433" s="255"/>
      <c r="E433" s="255"/>
      <c r="F433" s="255"/>
      <c r="G433" s="255"/>
      <c r="H433" s="255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24" customHeight="1">
      <c r="A434" s="255"/>
      <c r="B434" s="1"/>
      <c r="C434" s="264"/>
      <c r="D434" s="255"/>
      <c r="E434" s="255"/>
      <c r="F434" s="255"/>
      <c r="G434" s="255"/>
      <c r="H434" s="255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24" customHeight="1">
      <c r="A435" s="255"/>
      <c r="B435" s="1"/>
      <c r="C435" s="264"/>
      <c r="D435" s="255"/>
      <c r="E435" s="255"/>
      <c r="F435" s="255"/>
      <c r="G435" s="255"/>
      <c r="H435" s="255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24" customHeight="1">
      <c r="A436" s="255"/>
      <c r="B436" s="1"/>
      <c r="C436" s="264"/>
      <c r="D436" s="255"/>
      <c r="E436" s="255"/>
      <c r="F436" s="255"/>
      <c r="G436" s="255"/>
      <c r="H436" s="255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24" customHeight="1">
      <c r="A437" s="255"/>
      <c r="B437" s="1"/>
      <c r="C437" s="264"/>
      <c r="D437" s="255"/>
      <c r="E437" s="255"/>
      <c r="F437" s="255"/>
      <c r="G437" s="255"/>
      <c r="H437" s="255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24" customHeight="1">
      <c r="A438" s="255"/>
      <c r="B438" s="1"/>
      <c r="C438" s="264"/>
      <c r="D438" s="255"/>
      <c r="E438" s="255"/>
      <c r="F438" s="255"/>
      <c r="G438" s="255"/>
      <c r="H438" s="255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24" customHeight="1">
      <c r="A439" s="255"/>
      <c r="B439" s="1"/>
      <c r="C439" s="264"/>
      <c r="D439" s="255"/>
      <c r="E439" s="255"/>
      <c r="F439" s="255"/>
      <c r="G439" s="255"/>
      <c r="H439" s="255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24" customHeight="1">
      <c r="A440" s="255"/>
      <c r="B440" s="1"/>
      <c r="C440" s="264"/>
      <c r="D440" s="255"/>
      <c r="E440" s="255"/>
      <c r="F440" s="255"/>
      <c r="G440" s="255"/>
      <c r="H440" s="255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24" customHeight="1">
      <c r="A441" s="255"/>
      <c r="B441" s="1"/>
      <c r="C441" s="264"/>
      <c r="D441" s="255"/>
      <c r="E441" s="255"/>
      <c r="F441" s="255"/>
      <c r="G441" s="255"/>
      <c r="H441" s="255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24" customHeight="1">
      <c r="A442" s="255"/>
      <c r="B442" s="1"/>
      <c r="C442" s="264"/>
      <c r="D442" s="255"/>
      <c r="E442" s="255"/>
      <c r="F442" s="255"/>
      <c r="G442" s="255"/>
      <c r="H442" s="255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24" customHeight="1">
      <c r="A443" s="255"/>
      <c r="B443" s="1"/>
      <c r="C443" s="264"/>
      <c r="D443" s="255"/>
      <c r="E443" s="255"/>
      <c r="F443" s="255"/>
      <c r="G443" s="255"/>
      <c r="H443" s="255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24" customHeight="1">
      <c r="A444" s="255"/>
      <c r="B444" s="1"/>
      <c r="C444" s="264"/>
      <c r="D444" s="255"/>
      <c r="E444" s="255"/>
      <c r="F444" s="255"/>
      <c r="G444" s="255"/>
      <c r="H444" s="255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24" customHeight="1">
      <c r="A445" s="255"/>
      <c r="B445" s="1"/>
      <c r="C445" s="264"/>
      <c r="D445" s="255"/>
      <c r="E445" s="255"/>
      <c r="F445" s="255"/>
      <c r="G445" s="255"/>
      <c r="H445" s="255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24" customHeight="1">
      <c r="A446" s="255"/>
      <c r="B446" s="1"/>
      <c r="C446" s="264"/>
      <c r="D446" s="255"/>
      <c r="E446" s="255"/>
      <c r="F446" s="255"/>
      <c r="G446" s="255"/>
      <c r="H446" s="255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24" customHeight="1">
      <c r="A447" s="255"/>
      <c r="B447" s="1"/>
      <c r="C447" s="264"/>
      <c r="D447" s="255"/>
      <c r="E447" s="255"/>
      <c r="F447" s="255"/>
      <c r="G447" s="255"/>
      <c r="H447" s="255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24" customHeight="1">
      <c r="A448" s="255"/>
      <c r="B448" s="1"/>
      <c r="C448" s="264"/>
      <c r="D448" s="255"/>
      <c r="E448" s="255"/>
      <c r="F448" s="255"/>
      <c r="G448" s="255"/>
      <c r="H448" s="255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24" customHeight="1">
      <c r="A449" s="255"/>
      <c r="B449" s="1"/>
      <c r="C449" s="264"/>
      <c r="D449" s="255"/>
      <c r="E449" s="255"/>
      <c r="F449" s="255"/>
      <c r="G449" s="255"/>
      <c r="H449" s="255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24" customHeight="1">
      <c r="A450" s="255"/>
      <c r="B450" s="1"/>
      <c r="C450" s="264"/>
      <c r="D450" s="255"/>
      <c r="E450" s="255"/>
      <c r="F450" s="255"/>
      <c r="G450" s="255"/>
      <c r="H450" s="255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24" customHeight="1">
      <c r="A451" s="255"/>
      <c r="B451" s="1"/>
      <c r="C451" s="264"/>
      <c r="D451" s="255"/>
      <c r="E451" s="255"/>
      <c r="F451" s="255"/>
      <c r="G451" s="255"/>
      <c r="H451" s="255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24" customHeight="1">
      <c r="A452" s="255"/>
      <c r="B452" s="1"/>
      <c r="C452" s="264"/>
      <c r="D452" s="255"/>
      <c r="E452" s="255"/>
      <c r="F452" s="255"/>
      <c r="G452" s="255"/>
      <c r="H452" s="255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24" customHeight="1">
      <c r="A453" s="255"/>
      <c r="B453" s="1"/>
      <c r="C453" s="264"/>
      <c r="D453" s="255"/>
      <c r="E453" s="255"/>
      <c r="F453" s="255"/>
      <c r="G453" s="255"/>
      <c r="H453" s="255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24" customHeight="1">
      <c r="A454" s="255"/>
      <c r="B454" s="1"/>
      <c r="C454" s="264"/>
      <c r="D454" s="255"/>
      <c r="E454" s="255"/>
      <c r="F454" s="255"/>
      <c r="G454" s="255"/>
      <c r="H454" s="255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24" customHeight="1">
      <c r="A455" s="255"/>
      <c r="B455" s="1"/>
      <c r="C455" s="264"/>
      <c r="D455" s="255"/>
      <c r="E455" s="255"/>
      <c r="F455" s="255"/>
      <c r="G455" s="255"/>
      <c r="H455" s="255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24" customHeight="1">
      <c r="A456" s="255"/>
      <c r="B456" s="1"/>
      <c r="C456" s="264"/>
      <c r="D456" s="255"/>
      <c r="E456" s="255"/>
      <c r="F456" s="255"/>
      <c r="G456" s="255"/>
      <c r="H456" s="255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24" customHeight="1">
      <c r="A457" s="255"/>
      <c r="B457" s="1"/>
      <c r="C457" s="264"/>
      <c r="D457" s="255"/>
      <c r="E457" s="255"/>
      <c r="F457" s="255"/>
      <c r="G457" s="255"/>
      <c r="H457" s="255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24" customHeight="1">
      <c r="A458" s="255"/>
      <c r="B458" s="1"/>
      <c r="C458" s="264"/>
      <c r="D458" s="255"/>
      <c r="E458" s="255"/>
      <c r="F458" s="255"/>
      <c r="G458" s="255"/>
      <c r="H458" s="255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24" customHeight="1">
      <c r="A459" s="255"/>
      <c r="B459" s="1"/>
      <c r="C459" s="264"/>
      <c r="D459" s="255"/>
      <c r="E459" s="255"/>
      <c r="F459" s="255"/>
      <c r="G459" s="255"/>
      <c r="H459" s="255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24" customHeight="1">
      <c r="A460" s="255"/>
      <c r="B460" s="1"/>
      <c r="C460" s="264"/>
      <c r="D460" s="255"/>
      <c r="E460" s="255"/>
      <c r="F460" s="255"/>
      <c r="G460" s="255"/>
      <c r="H460" s="255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24" customHeight="1">
      <c r="A461" s="255"/>
      <c r="B461" s="1"/>
      <c r="C461" s="264"/>
      <c r="D461" s="255"/>
      <c r="E461" s="255"/>
      <c r="F461" s="255"/>
      <c r="G461" s="255"/>
      <c r="H461" s="255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24" customHeight="1">
      <c r="A462" s="255"/>
      <c r="B462" s="1"/>
      <c r="C462" s="264"/>
      <c r="D462" s="255"/>
      <c r="E462" s="255"/>
      <c r="F462" s="255"/>
      <c r="G462" s="255"/>
      <c r="H462" s="255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24" customHeight="1">
      <c r="A463" s="255"/>
      <c r="B463" s="1"/>
      <c r="C463" s="264"/>
      <c r="D463" s="255"/>
      <c r="E463" s="255"/>
      <c r="F463" s="255"/>
      <c r="G463" s="255"/>
      <c r="H463" s="255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24" customHeight="1">
      <c r="A464" s="255"/>
      <c r="B464" s="1"/>
      <c r="C464" s="264"/>
      <c r="D464" s="255"/>
      <c r="E464" s="255"/>
      <c r="F464" s="255"/>
      <c r="G464" s="255"/>
      <c r="H464" s="255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24" customHeight="1">
      <c r="A465" s="255"/>
      <c r="B465" s="1"/>
      <c r="C465" s="264"/>
      <c r="D465" s="255"/>
      <c r="E465" s="255"/>
      <c r="F465" s="255"/>
      <c r="G465" s="255"/>
      <c r="H465" s="255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24" customHeight="1">
      <c r="A466" s="255"/>
      <c r="B466" s="1"/>
      <c r="C466" s="264"/>
      <c r="D466" s="255"/>
      <c r="E466" s="255"/>
      <c r="F466" s="255"/>
      <c r="G466" s="255"/>
      <c r="H466" s="255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24" customHeight="1">
      <c r="A467" s="255"/>
      <c r="B467" s="1"/>
      <c r="C467" s="264"/>
      <c r="D467" s="255"/>
      <c r="E467" s="255"/>
      <c r="F467" s="255"/>
      <c r="G467" s="255"/>
      <c r="H467" s="255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24" customHeight="1">
      <c r="A468" s="255"/>
      <c r="B468" s="1"/>
      <c r="C468" s="264"/>
      <c r="D468" s="255"/>
      <c r="E468" s="255"/>
      <c r="F468" s="255"/>
      <c r="G468" s="255"/>
      <c r="H468" s="255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24" customHeight="1">
      <c r="A469" s="255"/>
      <c r="B469" s="1"/>
      <c r="C469" s="264"/>
      <c r="D469" s="255"/>
      <c r="E469" s="255"/>
      <c r="F469" s="255"/>
      <c r="G469" s="255"/>
      <c r="H469" s="255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24" customHeight="1">
      <c r="A470" s="255"/>
      <c r="B470" s="1"/>
      <c r="C470" s="264"/>
      <c r="D470" s="255"/>
      <c r="E470" s="255"/>
      <c r="F470" s="255"/>
      <c r="G470" s="255"/>
      <c r="H470" s="255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24" customHeight="1">
      <c r="A471" s="255"/>
      <c r="B471" s="1"/>
      <c r="C471" s="264"/>
      <c r="D471" s="255"/>
      <c r="E471" s="255"/>
      <c r="F471" s="255"/>
      <c r="G471" s="255"/>
      <c r="H471" s="255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24" customHeight="1">
      <c r="A472" s="255"/>
      <c r="B472" s="1"/>
      <c r="C472" s="264"/>
      <c r="D472" s="255"/>
      <c r="E472" s="255"/>
      <c r="F472" s="255"/>
      <c r="G472" s="255"/>
      <c r="H472" s="255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24" customHeight="1">
      <c r="A473" s="255"/>
      <c r="B473" s="1"/>
      <c r="C473" s="264"/>
      <c r="D473" s="255"/>
      <c r="E473" s="255"/>
      <c r="F473" s="255"/>
      <c r="G473" s="255"/>
      <c r="H473" s="255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24" customHeight="1">
      <c r="A474" s="255"/>
      <c r="B474" s="1"/>
      <c r="C474" s="264"/>
      <c r="D474" s="255"/>
      <c r="E474" s="255"/>
      <c r="F474" s="255"/>
      <c r="G474" s="255"/>
      <c r="H474" s="255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24" customHeight="1">
      <c r="A475" s="255"/>
      <c r="B475" s="1"/>
      <c r="C475" s="264"/>
      <c r="D475" s="255"/>
      <c r="E475" s="255"/>
      <c r="F475" s="255"/>
      <c r="G475" s="255"/>
      <c r="H475" s="255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24" customHeight="1">
      <c r="A476" s="255"/>
      <c r="B476" s="1"/>
      <c r="C476" s="264"/>
      <c r="D476" s="255"/>
      <c r="E476" s="255"/>
      <c r="F476" s="255"/>
      <c r="G476" s="255"/>
      <c r="H476" s="255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24" customHeight="1">
      <c r="A477" s="255"/>
      <c r="B477" s="1"/>
      <c r="C477" s="264"/>
      <c r="D477" s="255"/>
      <c r="E477" s="255"/>
      <c r="F477" s="255"/>
      <c r="G477" s="255"/>
      <c r="H477" s="255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24" customHeight="1">
      <c r="A478" s="255"/>
      <c r="B478" s="1"/>
      <c r="C478" s="264"/>
      <c r="D478" s="255"/>
      <c r="E478" s="255"/>
      <c r="F478" s="255"/>
      <c r="G478" s="255"/>
      <c r="H478" s="255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24" customHeight="1">
      <c r="A479" s="255"/>
      <c r="B479" s="1"/>
      <c r="C479" s="264"/>
      <c r="D479" s="255"/>
      <c r="E479" s="255"/>
      <c r="F479" s="255"/>
      <c r="G479" s="255"/>
      <c r="H479" s="255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24" customHeight="1">
      <c r="A480" s="255"/>
      <c r="B480" s="1"/>
      <c r="C480" s="264"/>
      <c r="D480" s="255"/>
      <c r="E480" s="255"/>
      <c r="F480" s="255"/>
      <c r="G480" s="255"/>
      <c r="H480" s="255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24" customHeight="1">
      <c r="A481" s="255"/>
      <c r="B481" s="1"/>
      <c r="C481" s="264"/>
      <c r="D481" s="255"/>
      <c r="E481" s="255"/>
      <c r="F481" s="255"/>
      <c r="G481" s="255"/>
      <c r="H481" s="255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24" customHeight="1">
      <c r="A482" s="255"/>
      <c r="B482" s="1"/>
      <c r="C482" s="264"/>
      <c r="D482" s="255"/>
      <c r="E482" s="255"/>
      <c r="F482" s="255"/>
      <c r="G482" s="255"/>
      <c r="H482" s="255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24" customHeight="1">
      <c r="A483" s="255"/>
      <c r="B483" s="1"/>
      <c r="C483" s="264"/>
      <c r="D483" s="255"/>
      <c r="E483" s="255"/>
      <c r="F483" s="255"/>
      <c r="G483" s="255"/>
      <c r="H483" s="255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24" customHeight="1">
      <c r="A484" s="255"/>
      <c r="B484" s="1"/>
      <c r="C484" s="264"/>
      <c r="D484" s="255"/>
      <c r="E484" s="255"/>
      <c r="F484" s="255"/>
      <c r="G484" s="255"/>
      <c r="H484" s="255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24" customHeight="1">
      <c r="A485" s="255"/>
      <c r="B485" s="1"/>
      <c r="C485" s="264"/>
      <c r="D485" s="255"/>
      <c r="E485" s="255"/>
      <c r="F485" s="255"/>
      <c r="G485" s="255"/>
      <c r="H485" s="255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24" customHeight="1">
      <c r="A486" s="255"/>
      <c r="B486" s="1"/>
      <c r="C486" s="264"/>
      <c r="D486" s="255"/>
      <c r="E486" s="255"/>
      <c r="F486" s="255"/>
      <c r="G486" s="255"/>
      <c r="H486" s="255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24" customHeight="1">
      <c r="A487" s="255"/>
      <c r="B487" s="1"/>
      <c r="C487" s="264"/>
      <c r="D487" s="255"/>
      <c r="E487" s="255"/>
      <c r="F487" s="255"/>
      <c r="G487" s="255"/>
      <c r="H487" s="255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24" customHeight="1">
      <c r="A488" s="255"/>
      <c r="B488" s="1"/>
      <c r="C488" s="264"/>
      <c r="D488" s="255"/>
      <c r="E488" s="255"/>
      <c r="F488" s="255"/>
      <c r="G488" s="255"/>
      <c r="H488" s="255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24" customHeight="1">
      <c r="A489" s="255"/>
      <c r="B489" s="1"/>
      <c r="C489" s="264"/>
      <c r="D489" s="255"/>
      <c r="E489" s="255"/>
      <c r="F489" s="255"/>
      <c r="G489" s="255"/>
      <c r="H489" s="255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24" customHeight="1">
      <c r="A490" s="255"/>
      <c r="B490" s="1"/>
      <c r="C490" s="264"/>
      <c r="D490" s="255"/>
      <c r="E490" s="255"/>
      <c r="F490" s="255"/>
      <c r="G490" s="255"/>
      <c r="H490" s="255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24" customHeight="1">
      <c r="A491" s="255"/>
      <c r="B491" s="1"/>
      <c r="C491" s="264"/>
      <c r="D491" s="255"/>
      <c r="E491" s="255"/>
      <c r="F491" s="255"/>
      <c r="G491" s="255"/>
      <c r="H491" s="255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24" customHeight="1">
      <c r="A492" s="255"/>
      <c r="B492" s="1"/>
      <c r="C492" s="264"/>
      <c r="D492" s="255"/>
      <c r="E492" s="255"/>
      <c r="F492" s="255"/>
      <c r="G492" s="255"/>
      <c r="H492" s="255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24" customHeight="1">
      <c r="A493" s="255"/>
      <c r="B493" s="1"/>
      <c r="C493" s="264"/>
      <c r="D493" s="255"/>
      <c r="E493" s="255"/>
      <c r="F493" s="255"/>
      <c r="G493" s="255"/>
      <c r="H493" s="255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24" customHeight="1">
      <c r="A494" s="255"/>
      <c r="B494" s="1"/>
      <c r="C494" s="264"/>
      <c r="D494" s="255"/>
      <c r="E494" s="255"/>
      <c r="F494" s="255"/>
      <c r="G494" s="255"/>
      <c r="H494" s="255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24" customHeight="1">
      <c r="A495" s="255"/>
      <c r="B495" s="1"/>
      <c r="C495" s="264"/>
      <c r="D495" s="255"/>
      <c r="E495" s="255"/>
      <c r="F495" s="255"/>
      <c r="G495" s="255"/>
      <c r="H495" s="255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24" customHeight="1">
      <c r="A496" s="255"/>
      <c r="B496" s="1"/>
      <c r="C496" s="264"/>
      <c r="D496" s="255"/>
      <c r="E496" s="255"/>
      <c r="F496" s="255"/>
      <c r="G496" s="255"/>
      <c r="H496" s="255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24" customHeight="1">
      <c r="A497" s="255"/>
      <c r="B497" s="1"/>
      <c r="C497" s="264"/>
      <c r="D497" s="255"/>
      <c r="E497" s="255"/>
      <c r="F497" s="255"/>
      <c r="G497" s="255"/>
      <c r="H497" s="255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24" customHeight="1">
      <c r="A498" s="255"/>
      <c r="B498" s="1"/>
      <c r="C498" s="264"/>
      <c r="D498" s="255"/>
      <c r="E498" s="255"/>
      <c r="F498" s="255"/>
      <c r="G498" s="255"/>
      <c r="H498" s="255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24" customHeight="1">
      <c r="A499" s="255"/>
      <c r="B499" s="1"/>
      <c r="C499" s="264"/>
      <c r="D499" s="255"/>
      <c r="E499" s="255"/>
      <c r="F499" s="255"/>
      <c r="G499" s="255"/>
      <c r="H499" s="255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24" customHeight="1">
      <c r="A500" s="255"/>
      <c r="B500" s="1"/>
      <c r="C500" s="264"/>
      <c r="D500" s="255"/>
      <c r="E500" s="255"/>
      <c r="F500" s="255"/>
      <c r="G500" s="255"/>
      <c r="H500" s="255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24" customHeight="1">
      <c r="A501" s="255"/>
      <c r="B501" s="1"/>
      <c r="C501" s="264"/>
      <c r="D501" s="255"/>
      <c r="E501" s="255"/>
      <c r="F501" s="255"/>
      <c r="G501" s="255"/>
      <c r="H501" s="255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24" customHeight="1">
      <c r="A502" s="255"/>
      <c r="B502" s="1"/>
      <c r="C502" s="264"/>
      <c r="D502" s="255"/>
      <c r="E502" s="255"/>
      <c r="F502" s="255"/>
      <c r="G502" s="255"/>
      <c r="H502" s="255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24" customHeight="1">
      <c r="A503" s="255"/>
      <c r="B503" s="1"/>
      <c r="C503" s="264"/>
      <c r="D503" s="255"/>
      <c r="E503" s="255"/>
      <c r="F503" s="255"/>
      <c r="G503" s="255"/>
      <c r="H503" s="255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24" customHeight="1">
      <c r="A504" s="255"/>
      <c r="B504" s="1"/>
      <c r="C504" s="264"/>
      <c r="D504" s="255"/>
      <c r="E504" s="255"/>
      <c r="F504" s="255"/>
      <c r="G504" s="255"/>
      <c r="H504" s="255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24" customHeight="1">
      <c r="A505" s="255"/>
      <c r="B505" s="1"/>
      <c r="C505" s="264"/>
      <c r="D505" s="255"/>
      <c r="E505" s="255"/>
      <c r="F505" s="255"/>
      <c r="G505" s="255"/>
      <c r="H505" s="255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24" customHeight="1">
      <c r="A506" s="255"/>
      <c r="B506" s="1"/>
      <c r="C506" s="264"/>
      <c r="D506" s="255"/>
      <c r="E506" s="255"/>
      <c r="F506" s="255"/>
      <c r="G506" s="255"/>
      <c r="H506" s="255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24" customHeight="1">
      <c r="A507" s="255"/>
      <c r="B507" s="1"/>
      <c r="C507" s="264"/>
      <c r="D507" s="255"/>
      <c r="E507" s="255"/>
      <c r="F507" s="255"/>
      <c r="G507" s="255"/>
      <c r="H507" s="255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24" customHeight="1">
      <c r="A508" s="255"/>
      <c r="B508" s="1"/>
      <c r="C508" s="264"/>
      <c r="D508" s="255"/>
      <c r="E508" s="255"/>
      <c r="F508" s="255"/>
      <c r="G508" s="255"/>
      <c r="H508" s="255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24" customHeight="1">
      <c r="A509" s="255"/>
      <c r="B509" s="1"/>
      <c r="C509" s="264"/>
      <c r="D509" s="255"/>
      <c r="E509" s="255"/>
      <c r="F509" s="255"/>
      <c r="G509" s="255"/>
      <c r="H509" s="255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24" customHeight="1">
      <c r="A510" s="255"/>
      <c r="B510" s="1"/>
      <c r="C510" s="264"/>
      <c r="D510" s="255"/>
      <c r="E510" s="255"/>
      <c r="F510" s="255"/>
      <c r="G510" s="255"/>
      <c r="H510" s="255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24" customHeight="1">
      <c r="A511" s="255"/>
      <c r="B511" s="1"/>
      <c r="C511" s="264"/>
      <c r="D511" s="255"/>
      <c r="E511" s="255"/>
      <c r="F511" s="255"/>
      <c r="G511" s="255"/>
      <c r="H511" s="255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24" customHeight="1">
      <c r="A512" s="255"/>
      <c r="B512" s="1"/>
      <c r="C512" s="264"/>
      <c r="D512" s="255"/>
      <c r="E512" s="255"/>
      <c r="F512" s="255"/>
      <c r="G512" s="255"/>
      <c r="H512" s="255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24" customHeight="1">
      <c r="A513" s="255"/>
      <c r="B513" s="1"/>
      <c r="C513" s="264"/>
      <c r="D513" s="255"/>
      <c r="E513" s="255"/>
      <c r="F513" s="255"/>
      <c r="G513" s="255"/>
      <c r="H513" s="255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24" customHeight="1">
      <c r="A514" s="255"/>
      <c r="B514" s="1"/>
      <c r="C514" s="264"/>
      <c r="D514" s="255"/>
      <c r="E514" s="255"/>
      <c r="F514" s="255"/>
      <c r="G514" s="255"/>
      <c r="H514" s="255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24" customHeight="1">
      <c r="A515" s="255"/>
      <c r="B515" s="1"/>
      <c r="C515" s="264"/>
      <c r="D515" s="255"/>
      <c r="E515" s="255"/>
      <c r="F515" s="255"/>
      <c r="G515" s="255"/>
      <c r="H515" s="255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24" customHeight="1">
      <c r="A516" s="255"/>
      <c r="B516" s="1"/>
      <c r="C516" s="264"/>
      <c r="D516" s="255"/>
      <c r="E516" s="255"/>
      <c r="F516" s="255"/>
      <c r="G516" s="255"/>
      <c r="H516" s="255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24" customHeight="1">
      <c r="A517" s="255"/>
      <c r="B517" s="1"/>
      <c r="C517" s="264"/>
      <c r="D517" s="255"/>
      <c r="E517" s="255"/>
      <c r="F517" s="255"/>
      <c r="G517" s="255"/>
      <c r="H517" s="255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24" customHeight="1">
      <c r="A518" s="255"/>
      <c r="B518" s="1"/>
      <c r="C518" s="264"/>
      <c r="D518" s="255"/>
      <c r="E518" s="255"/>
      <c r="F518" s="255"/>
      <c r="G518" s="255"/>
      <c r="H518" s="255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24" customHeight="1">
      <c r="A519" s="255"/>
      <c r="B519" s="1"/>
      <c r="C519" s="264"/>
      <c r="D519" s="255"/>
      <c r="E519" s="255"/>
      <c r="F519" s="255"/>
      <c r="G519" s="255"/>
      <c r="H519" s="255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24" customHeight="1">
      <c r="A520" s="255"/>
      <c r="B520" s="1"/>
      <c r="C520" s="264"/>
      <c r="D520" s="255"/>
      <c r="E520" s="255"/>
      <c r="F520" s="255"/>
      <c r="G520" s="255"/>
      <c r="H520" s="255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24" customHeight="1">
      <c r="A521" s="255"/>
      <c r="B521" s="1"/>
      <c r="C521" s="264"/>
      <c r="D521" s="255"/>
      <c r="E521" s="255"/>
      <c r="F521" s="255"/>
      <c r="G521" s="255"/>
      <c r="H521" s="255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24" customHeight="1">
      <c r="A522" s="255"/>
      <c r="B522" s="1"/>
      <c r="C522" s="264"/>
      <c r="D522" s="255"/>
      <c r="E522" s="255"/>
      <c r="F522" s="255"/>
      <c r="G522" s="255"/>
      <c r="H522" s="255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24" customHeight="1">
      <c r="A523" s="255"/>
      <c r="B523" s="1"/>
      <c r="C523" s="264"/>
      <c r="D523" s="255"/>
      <c r="E523" s="255"/>
      <c r="F523" s="255"/>
      <c r="G523" s="255"/>
      <c r="H523" s="255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24" customHeight="1">
      <c r="A524" s="255"/>
      <c r="B524" s="1"/>
      <c r="C524" s="264"/>
      <c r="D524" s="255"/>
      <c r="E524" s="255"/>
      <c r="F524" s="255"/>
      <c r="G524" s="255"/>
      <c r="H524" s="255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24" customHeight="1">
      <c r="A525" s="255"/>
      <c r="B525" s="1"/>
      <c r="C525" s="264"/>
      <c r="D525" s="255"/>
      <c r="E525" s="255"/>
      <c r="F525" s="255"/>
      <c r="G525" s="255"/>
      <c r="H525" s="255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24" customHeight="1">
      <c r="A526" s="255"/>
      <c r="B526" s="1"/>
      <c r="C526" s="264"/>
      <c r="D526" s="255"/>
      <c r="E526" s="255"/>
      <c r="F526" s="255"/>
      <c r="G526" s="255"/>
      <c r="H526" s="255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24" customHeight="1">
      <c r="A527" s="255"/>
      <c r="B527" s="1"/>
      <c r="C527" s="264"/>
      <c r="D527" s="255"/>
      <c r="E527" s="255"/>
      <c r="F527" s="255"/>
      <c r="G527" s="255"/>
      <c r="H527" s="255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24" customHeight="1">
      <c r="A528" s="255"/>
      <c r="B528" s="1"/>
      <c r="C528" s="264"/>
      <c r="D528" s="255"/>
      <c r="E528" s="255"/>
      <c r="F528" s="255"/>
      <c r="G528" s="255"/>
      <c r="H528" s="255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24" customHeight="1">
      <c r="A529" s="255"/>
      <c r="B529" s="1"/>
      <c r="C529" s="264"/>
      <c r="D529" s="255"/>
      <c r="E529" s="255"/>
      <c r="F529" s="255"/>
      <c r="G529" s="255"/>
      <c r="H529" s="255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24" customHeight="1">
      <c r="A530" s="255"/>
      <c r="B530" s="1"/>
      <c r="C530" s="264"/>
      <c r="D530" s="255"/>
      <c r="E530" s="255"/>
      <c r="F530" s="255"/>
      <c r="G530" s="255"/>
      <c r="H530" s="255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24" customHeight="1">
      <c r="A531" s="255"/>
      <c r="B531" s="1"/>
      <c r="C531" s="264"/>
      <c r="D531" s="255"/>
      <c r="E531" s="255"/>
      <c r="F531" s="255"/>
      <c r="G531" s="255"/>
      <c r="H531" s="255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24" customHeight="1">
      <c r="A532" s="255"/>
      <c r="B532" s="1"/>
      <c r="C532" s="264"/>
      <c r="D532" s="255"/>
      <c r="E532" s="255"/>
      <c r="F532" s="255"/>
      <c r="G532" s="255"/>
      <c r="H532" s="255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24" customHeight="1">
      <c r="A533" s="255"/>
      <c r="B533" s="1"/>
      <c r="C533" s="264"/>
      <c r="D533" s="255"/>
      <c r="E533" s="255"/>
      <c r="F533" s="255"/>
      <c r="G533" s="255"/>
      <c r="H533" s="255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24" customHeight="1">
      <c r="A534" s="255"/>
      <c r="B534" s="1"/>
      <c r="C534" s="264"/>
      <c r="D534" s="255"/>
      <c r="E534" s="255"/>
      <c r="F534" s="255"/>
      <c r="G534" s="255"/>
      <c r="H534" s="255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24" customHeight="1">
      <c r="A535" s="255"/>
      <c r="B535" s="1"/>
      <c r="C535" s="264"/>
      <c r="D535" s="255"/>
      <c r="E535" s="255"/>
      <c r="F535" s="255"/>
      <c r="G535" s="255"/>
      <c r="H535" s="255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24" customHeight="1">
      <c r="A536" s="255"/>
      <c r="B536" s="1"/>
      <c r="C536" s="264"/>
      <c r="D536" s="255"/>
      <c r="E536" s="255"/>
      <c r="F536" s="255"/>
      <c r="G536" s="255"/>
      <c r="H536" s="255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24" customHeight="1">
      <c r="A537" s="255"/>
      <c r="B537" s="1"/>
      <c r="C537" s="264"/>
      <c r="D537" s="255"/>
      <c r="E537" s="255"/>
      <c r="F537" s="255"/>
      <c r="G537" s="255"/>
      <c r="H537" s="255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24" customHeight="1">
      <c r="A538" s="255"/>
      <c r="B538" s="1"/>
      <c r="C538" s="264"/>
      <c r="D538" s="255"/>
      <c r="E538" s="255"/>
      <c r="F538" s="255"/>
      <c r="G538" s="255"/>
      <c r="H538" s="255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24" customHeight="1">
      <c r="A539" s="255"/>
      <c r="B539" s="1"/>
      <c r="C539" s="264"/>
      <c r="D539" s="255"/>
      <c r="E539" s="255"/>
      <c r="F539" s="255"/>
      <c r="G539" s="255"/>
      <c r="H539" s="255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24" customHeight="1">
      <c r="A540" s="255"/>
      <c r="B540" s="1"/>
      <c r="C540" s="264"/>
      <c r="D540" s="255"/>
      <c r="E540" s="255"/>
      <c r="F540" s="255"/>
      <c r="G540" s="255"/>
      <c r="H540" s="255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24" customHeight="1">
      <c r="A541" s="255"/>
      <c r="B541" s="1"/>
      <c r="C541" s="264"/>
      <c r="D541" s="255"/>
      <c r="E541" s="255"/>
      <c r="F541" s="255"/>
      <c r="G541" s="255"/>
      <c r="H541" s="255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24" customHeight="1">
      <c r="A542" s="255"/>
      <c r="B542" s="1"/>
      <c r="C542" s="264"/>
      <c r="D542" s="255"/>
      <c r="E542" s="255"/>
      <c r="F542" s="255"/>
      <c r="G542" s="255"/>
      <c r="H542" s="255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24" customHeight="1">
      <c r="A543" s="255"/>
      <c r="B543" s="1"/>
      <c r="C543" s="264"/>
      <c r="D543" s="255"/>
      <c r="E543" s="255"/>
      <c r="F543" s="255"/>
      <c r="G543" s="255"/>
      <c r="H543" s="255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24" customHeight="1">
      <c r="A544" s="255"/>
      <c r="B544" s="1"/>
      <c r="C544" s="264"/>
      <c r="D544" s="255"/>
      <c r="E544" s="255"/>
      <c r="F544" s="255"/>
      <c r="G544" s="255"/>
      <c r="H544" s="255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24" customHeight="1">
      <c r="A545" s="255"/>
      <c r="B545" s="1"/>
      <c r="C545" s="264"/>
      <c r="D545" s="255"/>
      <c r="E545" s="255"/>
      <c r="F545" s="255"/>
      <c r="G545" s="255"/>
      <c r="H545" s="255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24" customHeight="1">
      <c r="A546" s="255"/>
      <c r="B546" s="1"/>
      <c r="C546" s="264"/>
      <c r="D546" s="255"/>
      <c r="E546" s="255"/>
      <c r="F546" s="255"/>
      <c r="G546" s="255"/>
      <c r="H546" s="255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24" customHeight="1">
      <c r="A547" s="255"/>
      <c r="B547" s="1"/>
      <c r="C547" s="264"/>
      <c r="D547" s="255"/>
      <c r="E547" s="255"/>
      <c r="F547" s="255"/>
      <c r="G547" s="255"/>
      <c r="H547" s="255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24" customHeight="1">
      <c r="A548" s="255"/>
      <c r="B548" s="1"/>
      <c r="C548" s="264"/>
      <c r="D548" s="255"/>
      <c r="E548" s="255"/>
      <c r="F548" s="255"/>
      <c r="G548" s="255"/>
      <c r="H548" s="255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24" customHeight="1">
      <c r="A549" s="255"/>
      <c r="B549" s="1"/>
      <c r="C549" s="264"/>
      <c r="D549" s="255"/>
      <c r="E549" s="255"/>
      <c r="F549" s="255"/>
      <c r="G549" s="255"/>
      <c r="H549" s="255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24" customHeight="1">
      <c r="A550" s="255"/>
      <c r="B550" s="1"/>
      <c r="C550" s="264"/>
      <c r="D550" s="255"/>
      <c r="E550" s="255"/>
      <c r="F550" s="255"/>
      <c r="G550" s="255"/>
      <c r="H550" s="255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24" customHeight="1">
      <c r="A551" s="255"/>
      <c r="B551" s="1"/>
      <c r="C551" s="264"/>
      <c r="D551" s="255"/>
      <c r="E551" s="255"/>
      <c r="F551" s="255"/>
      <c r="G551" s="255"/>
      <c r="H551" s="255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24" customHeight="1">
      <c r="A552" s="255"/>
      <c r="B552" s="1"/>
      <c r="C552" s="264"/>
      <c r="D552" s="255"/>
      <c r="E552" s="255"/>
      <c r="F552" s="255"/>
      <c r="G552" s="255"/>
      <c r="H552" s="255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24" customHeight="1">
      <c r="A553" s="255"/>
      <c r="B553" s="1"/>
      <c r="C553" s="264"/>
      <c r="D553" s="255"/>
      <c r="E553" s="255"/>
      <c r="F553" s="255"/>
      <c r="G553" s="255"/>
      <c r="H553" s="255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24" customHeight="1">
      <c r="A554" s="255"/>
      <c r="B554" s="1"/>
      <c r="C554" s="264"/>
      <c r="D554" s="255"/>
      <c r="E554" s="255"/>
      <c r="F554" s="255"/>
      <c r="G554" s="255"/>
      <c r="H554" s="255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24" customHeight="1">
      <c r="A555" s="255"/>
      <c r="B555" s="1"/>
      <c r="C555" s="264"/>
      <c r="D555" s="255"/>
      <c r="E555" s="255"/>
      <c r="F555" s="255"/>
      <c r="G555" s="255"/>
      <c r="H555" s="255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24" customHeight="1">
      <c r="A556" s="255"/>
      <c r="B556" s="1"/>
      <c r="C556" s="264"/>
      <c r="D556" s="255"/>
      <c r="E556" s="255"/>
      <c r="F556" s="255"/>
      <c r="G556" s="255"/>
      <c r="H556" s="255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24" customHeight="1">
      <c r="A557" s="255"/>
      <c r="B557" s="1"/>
      <c r="C557" s="264"/>
      <c r="D557" s="255"/>
      <c r="E557" s="255"/>
      <c r="F557" s="255"/>
      <c r="G557" s="255"/>
      <c r="H557" s="255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24" customHeight="1">
      <c r="A558" s="255"/>
      <c r="B558" s="1"/>
      <c r="C558" s="264"/>
      <c r="D558" s="255"/>
      <c r="E558" s="255"/>
      <c r="F558" s="255"/>
      <c r="G558" s="255"/>
      <c r="H558" s="255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24" customHeight="1">
      <c r="A559" s="255"/>
      <c r="B559" s="1"/>
      <c r="C559" s="264"/>
      <c r="D559" s="255"/>
      <c r="E559" s="255"/>
      <c r="F559" s="255"/>
      <c r="G559" s="255"/>
      <c r="H559" s="255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24" customHeight="1">
      <c r="A560" s="255"/>
      <c r="B560" s="1"/>
      <c r="C560" s="264"/>
      <c r="D560" s="255"/>
      <c r="E560" s="255"/>
      <c r="F560" s="255"/>
      <c r="G560" s="255"/>
      <c r="H560" s="255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24" customHeight="1">
      <c r="A561" s="255"/>
      <c r="B561" s="1"/>
      <c r="C561" s="264"/>
      <c r="D561" s="255"/>
      <c r="E561" s="255"/>
      <c r="F561" s="255"/>
      <c r="G561" s="255"/>
      <c r="H561" s="255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24" customHeight="1">
      <c r="A562" s="255"/>
      <c r="B562" s="1"/>
      <c r="C562" s="264"/>
      <c r="D562" s="255"/>
      <c r="E562" s="255"/>
      <c r="F562" s="255"/>
      <c r="G562" s="255"/>
      <c r="H562" s="255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24" customHeight="1">
      <c r="A563" s="255"/>
      <c r="B563" s="1"/>
      <c r="C563" s="264"/>
      <c r="D563" s="255"/>
      <c r="E563" s="255"/>
      <c r="F563" s="255"/>
      <c r="G563" s="255"/>
      <c r="H563" s="255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24" customHeight="1">
      <c r="A564" s="255"/>
      <c r="B564" s="1"/>
      <c r="C564" s="264"/>
      <c r="D564" s="255"/>
      <c r="E564" s="255"/>
      <c r="F564" s="255"/>
      <c r="G564" s="255"/>
      <c r="H564" s="255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24" customHeight="1">
      <c r="A565" s="255"/>
      <c r="B565" s="1"/>
      <c r="C565" s="264"/>
      <c r="D565" s="255"/>
      <c r="E565" s="255"/>
      <c r="F565" s="255"/>
      <c r="G565" s="255"/>
      <c r="H565" s="255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24" customHeight="1">
      <c r="A566" s="255"/>
      <c r="B566" s="1"/>
      <c r="C566" s="264"/>
      <c r="D566" s="255"/>
      <c r="E566" s="255"/>
      <c r="F566" s="255"/>
      <c r="G566" s="255"/>
      <c r="H566" s="255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24" customHeight="1">
      <c r="A567" s="255"/>
      <c r="B567" s="1"/>
      <c r="C567" s="264"/>
      <c r="D567" s="255"/>
      <c r="E567" s="255"/>
      <c r="F567" s="255"/>
      <c r="G567" s="255"/>
      <c r="H567" s="255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24" customHeight="1">
      <c r="A568" s="255"/>
      <c r="B568" s="1"/>
      <c r="C568" s="264"/>
      <c r="D568" s="255"/>
      <c r="E568" s="255"/>
      <c r="F568" s="255"/>
      <c r="G568" s="255"/>
      <c r="H568" s="255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24" customHeight="1">
      <c r="A569" s="255"/>
      <c r="B569" s="1"/>
      <c r="C569" s="264"/>
      <c r="D569" s="255"/>
      <c r="E569" s="255"/>
      <c r="F569" s="255"/>
      <c r="G569" s="255"/>
      <c r="H569" s="255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24" customHeight="1">
      <c r="A570" s="255"/>
      <c r="B570" s="1"/>
      <c r="C570" s="264"/>
      <c r="D570" s="255"/>
      <c r="E570" s="255"/>
      <c r="F570" s="255"/>
      <c r="G570" s="255"/>
      <c r="H570" s="255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24" customHeight="1">
      <c r="A571" s="255"/>
      <c r="B571" s="1"/>
      <c r="C571" s="264"/>
      <c r="D571" s="255"/>
      <c r="E571" s="255"/>
      <c r="F571" s="255"/>
      <c r="G571" s="255"/>
      <c r="H571" s="255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24" customHeight="1">
      <c r="A572" s="255"/>
      <c r="B572" s="1"/>
      <c r="C572" s="264"/>
      <c r="D572" s="255"/>
      <c r="E572" s="255"/>
      <c r="F572" s="255"/>
      <c r="G572" s="255"/>
      <c r="H572" s="255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24" customHeight="1">
      <c r="A573" s="255"/>
      <c r="B573" s="1"/>
      <c r="C573" s="264"/>
      <c r="D573" s="255"/>
      <c r="E573" s="255"/>
      <c r="F573" s="255"/>
      <c r="G573" s="255"/>
      <c r="H573" s="255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24" customHeight="1">
      <c r="A574" s="255"/>
      <c r="B574" s="1"/>
      <c r="C574" s="264"/>
      <c r="D574" s="255"/>
      <c r="E574" s="255"/>
      <c r="F574" s="255"/>
      <c r="G574" s="255"/>
      <c r="H574" s="255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24" customHeight="1">
      <c r="A575" s="255"/>
      <c r="B575" s="1"/>
      <c r="C575" s="264"/>
      <c r="D575" s="255"/>
      <c r="E575" s="255"/>
      <c r="F575" s="255"/>
      <c r="G575" s="255"/>
      <c r="H575" s="255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24" customHeight="1">
      <c r="A576" s="255"/>
      <c r="B576" s="1"/>
      <c r="C576" s="264"/>
      <c r="D576" s="255"/>
      <c r="E576" s="255"/>
      <c r="F576" s="255"/>
      <c r="G576" s="255"/>
      <c r="H576" s="255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24" customHeight="1">
      <c r="A577" s="255"/>
      <c r="B577" s="1"/>
      <c r="C577" s="264"/>
      <c r="D577" s="255"/>
      <c r="E577" s="255"/>
      <c r="F577" s="255"/>
      <c r="G577" s="255"/>
      <c r="H577" s="255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24" customHeight="1">
      <c r="A578" s="255"/>
      <c r="B578" s="1"/>
      <c r="C578" s="264"/>
      <c r="D578" s="255"/>
      <c r="E578" s="255"/>
      <c r="F578" s="255"/>
      <c r="G578" s="255"/>
      <c r="H578" s="255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24" customHeight="1">
      <c r="A579" s="255"/>
      <c r="B579" s="1"/>
      <c r="C579" s="264"/>
      <c r="D579" s="255"/>
      <c r="E579" s="255"/>
      <c r="F579" s="255"/>
      <c r="G579" s="255"/>
      <c r="H579" s="255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24" customHeight="1">
      <c r="A580" s="255"/>
      <c r="B580" s="1"/>
      <c r="C580" s="264"/>
      <c r="D580" s="255"/>
      <c r="E580" s="255"/>
      <c r="F580" s="255"/>
      <c r="G580" s="255"/>
      <c r="H580" s="255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24" customHeight="1">
      <c r="A581" s="255"/>
      <c r="B581" s="1"/>
      <c r="C581" s="264"/>
      <c r="D581" s="255"/>
      <c r="E581" s="255"/>
      <c r="F581" s="255"/>
      <c r="G581" s="255"/>
      <c r="H581" s="255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24" customHeight="1">
      <c r="A582" s="255"/>
      <c r="B582" s="1"/>
      <c r="C582" s="264"/>
      <c r="D582" s="255"/>
      <c r="E582" s="255"/>
      <c r="F582" s="255"/>
      <c r="G582" s="255"/>
      <c r="H582" s="255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24" customHeight="1">
      <c r="A583" s="255"/>
      <c r="B583" s="1"/>
      <c r="C583" s="264"/>
      <c r="D583" s="255"/>
      <c r="E583" s="255"/>
      <c r="F583" s="255"/>
      <c r="G583" s="255"/>
      <c r="H583" s="255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24" customHeight="1">
      <c r="A584" s="255"/>
      <c r="B584" s="1"/>
      <c r="C584" s="264"/>
      <c r="D584" s="255"/>
      <c r="E584" s="255"/>
      <c r="F584" s="255"/>
      <c r="G584" s="255"/>
      <c r="H584" s="255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24" customHeight="1">
      <c r="A585" s="255"/>
      <c r="B585" s="1"/>
      <c r="C585" s="264"/>
      <c r="D585" s="255"/>
      <c r="E585" s="255"/>
      <c r="F585" s="255"/>
      <c r="G585" s="255"/>
      <c r="H585" s="255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24" customHeight="1">
      <c r="A586" s="255"/>
      <c r="B586" s="1"/>
      <c r="C586" s="264"/>
      <c r="D586" s="255"/>
      <c r="E586" s="255"/>
      <c r="F586" s="255"/>
      <c r="G586" s="255"/>
      <c r="H586" s="255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24" customHeight="1">
      <c r="A587" s="255"/>
      <c r="B587" s="1"/>
      <c r="C587" s="264"/>
      <c r="D587" s="255"/>
      <c r="E587" s="255"/>
      <c r="F587" s="255"/>
      <c r="G587" s="255"/>
      <c r="H587" s="255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24" customHeight="1">
      <c r="A588" s="255"/>
      <c r="B588" s="1"/>
      <c r="C588" s="264"/>
      <c r="D588" s="255"/>
      <c r="E588" s="255"/>
      <c r="F588" s="255"/>
      <c r="G588" s="255"/>
      <c r="H588" s="255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24" customHeight="1">
      <c r="A589" s="255"/>
      <c r="B589" s="1"/>
      <c r="C589" s="264"/>
      <c r="D589" s="255"/>
      <c r="E589" s="255"/>
      <c r="F589" s="255"/>
      <c r="G589" s="255"/>
      <c r="H589" s="255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24" customHeight="1">
      <c r="A590" s="255"/>
      <c r="B590" s="1"/>
      <c r="C590" s="264"/>
      <c r="D590" s="255"/>
      <c r="E590" s="255"/>
      <c r="F590" s="255"/>
      <c r="G590" s="255"/>
      <c r="H590" s="255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24" customHeight="1">
      <c r="A591" s="255"/>
      <c r="B591" s="1"/>
      <c r="C591" s="264"/>
      <c r="D591" s="255"/>
      <c r="E591" s="255"/>
      <c r="F591" s="255"/>
      <c r="G591" s="255"/>
      <c r="H591" s="255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24" customHeight="1">
      <c r="A592" s="255"/>
      <c r="B592" s="1"/>
      <c r="C592" s="264"/>
      <c r="D592" s="255"/>
      <c r="E592" s="255"/>
      <c r="F592" s="255"/>
      <c r="G592" s="255"/>
      <c r="H592" s="255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24" customHeight="1">
      <c r="A593" s="255"/>
      <c r="B593" s="1"/>
      <c r="C593" s="264"/>
      <c r="D593" s="255"/>
      <c r="E593" s="255"/>
      <c r="F593" s="255"/>
      <c r="G593" s="255"/>
      <c r="H593" s="255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24" customHeight="1">
      <c r="A594" s="255"/>
      <c r="B594" s="1"/>
      <c r="C594" s="264"/>
      <c r="D594" s="255"/>
      <c r="E594" s="255"/>
      <c r="F594" s="255"/>
      <c r="G594" s="255"/>
      <c r="H594" s="255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24" customHeight="1">
      <c r="A595" s="255"/>
      <c r="B595" s="1"/>
      <c r="C595" s="264"/>
      <c r="D595" s="255"/>
      <c r="E595" s="255"/>
      <c r="F595" s="255"/>
      <c r="G595" s="255"/>
      <c r="H595" s="255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24" customHeight="1">
      <c r="A596" s="255"/>
      <c r="B596" s="1"/>
      <c r="C596" s="264"/>
      <c r="D596" s="255"/>
      <c r="E596" s="255"/>
      <c r="F596" s="255"/>
      <c r="G596" s="255"/>
      <c r="H596" s="255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24" customHeight="1">
      <c r="A597" s="255"/>
      <c r="B597" s="1"/>
      <c r="C597" s="264"/>
      <c r="D597" s="255"/>
      <c r="E597" s="255"/>
      <c r="F597" s="255"/>
      <c r="G597" s="255"/>
      <c r="H597" s="255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24" customHeight="1">
      <c r="A598" s="255"/>
      <c r="B598" s="1"/>
      <c r="C598" s="264"/>
      <c r="D598" s="255"/>
      <c r="E598" s="255"/>
      <c r="F598" s="255"/>
      <c r="G598" s="255"/>
      <c r="H598" s="255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24" customHeight="1">
      <c r="A599" s="255"/>
      <c r="B599" s="1"/>
      <c r="C599" s="264"/>
      <c r="D599" s="255"/>
      <c r="E599" s="255"/>
      <c r="F599" s="255"/>
      <c r="G599" s="255"/>
      <c r="H599" s="255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24" customHeight="1">
      <c r="A600" s="255"/>
      <c r="B600" s="1"/>
      <c r="C600" s="264"/>
      <c r="D600" s="255"/>
      <c r="E600" s="255"/>
      <c r="F600" s="255"/>
      <c r="G600" s="255"/>
      <c r="H600" s="255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24" customHeight="1">
      <c r="A601" s="255"/>
      <c r="B601" s="1"/>
      <c r="C601" s="264"/>
      <c r="D601" s="255"/>
      <c r="E601" s="255"/>
      <c r="F601" s="255"/>
      <c r="G601" s="255"/>
      <c r="H601" s="255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24" customHeight="1">
      <c r="A602" s="255"/>
      <c r="B602" s="1"/>
      <c r="C602" s="264"/>
      <c r="D602" s="255"/>
      <c r="E602" s="255"/>
      <c r="F602" s="255"/>
      <c r="G602" s="255"/>
      <c r="H602" s="255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24" customHeight="1">
      <c r="A603" s="255"/>
      <c r="B603" s="1"/>
      <c r="C603" s="264"/>
      <c r="D603" s="255"/>
      <c r="E603" s="255"/>
      <c r="F603" s="255"/>
      <c r="G603" s="255"/>
      <c r="H603" s="255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24" customHeight="1">
      <c r="A604" s="255"/>
      <c r="B604" s="1"/>
      <c r="C604" s="264"/>
      <c r="D604" s="255"/>
      <c r="E604" s="255"/>
      <c r="F604" s="255"/>
      <c r="G604" s="255"/>
      <c r="H604" s="255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24" customHeight="1">
      <c r="A605" s="255"/>
      <c r="B605" s="1"/>
      <c r="C605" s="264"/>
      <c r="D605" s="255"/>
      <c r="E605" s="255"/>
      <c r="F605" s="255"/>
      <c r="G605" s="255"/>
      <c r="H605" s="255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24" customHeight="1">
      <c r="A606" s="255"/>
      <c r="B606" s="1"/>
      <c r="C606" s="264"/>
      <c r="D606" s="255"/>
      <c r="E606" s="255"/>
      <c r="F606" s="255"/>
      <c r="G606" s="255"/>
      <c r="H606" s="255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24" customHeight="1">
      <c r="A607" s="255"/>
      <c r="B607" s="1"/>
      <c r="C607" s="264"/>
      <c r="D607" s="255"/>
      <c r="E607" s="255"/>
      <c r="F607" s="255"/>
      <c r="G607" s="255"/>
      <c r="H607" s="255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24" customHeight="1">
      <c r="A608" s="255"/>
      <c r="B608" s="1"/>
      <c r="C608" s="264"/>
      <c r="D608" s="255"/>
      <c r="E608" s="255"/>
      <c r="F608" s="255"/>
      <c r="G608" s="255"/>
      <c r="H608" s="255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24" customHeight="1">
      <c r="A609" s="255"/>
      <c r="B609" s="1"/>
      <c r="C609" s="264"/>
      <c r="D609" s="255"/>
      <c r="E609" s="255"/>
      <c r="F609" s="255"/>
      <c r="G609" s="255"/>
      <c r="H609" s="255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24" customHeight="1">
      <c r="A610" s="255"/>
      <c r="B610" s="1"/>
      <c r="C610" s="264"/>
      <c r="D610" s="255"/>
      <c r="E610" s="255"/>
      <c r="F610" s="255"/>
      <c r="G610" s="255"/>
      <c r="H610" s="255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24" customHeight="1">
      <c r="A611" s="255"/>
      <c r="B611" s="1"/>
      <c r="C611" s="264"/>
      <c r="D611" s="255"/>
      <c r="E611" s="255"/>
      <c r="F611" s="255"/>
      <c r="G611" s="255"/>
      <c r="H611" s="255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24" customHeight="1">
      <c r="A612" s="255"/>
      <c r="B612" s="1"/>
      <c r="C612" s="264"/>
      <c r="D612" s="255"/>
      <c r="E612" s="255"/>
      <c r="F612" s="255"/>
      <c r="G612" s="255"/>
      <c r="H612" s="255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24" customHeight="1">
      <c r="A613" s="255"/>
      <c r="B613" s="1"/>
      <c r="C613" s="264"/>
      <c r="D613" s="255"/>
      <c r="E613" s="255"/>
      <c r="F613" s="255"/>
      <c r="G613" s="255"/>
      <c r="H613" s="255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24" customHeight="1">
      <c r="A614" s="255"/>
      <c r="B614" s="1"/>
      <c r="C614" s="264"/>
      <c r="D614" s="255"/>
      <c r="E614" s="255"/>
      <c r="F614" s="255"/>
      <c r="G614" s="255"/>
      <c r="H614" s="255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24" customHeight="1">
      <c r="A615" s="255"/>
      <c r="B615" s="1"/>
      <c r="C615" s="264"/>
      <c r="D615" s="255"/>
      <c r="E615" s="255"/>
      <c r="F615" s="255"/>
      <c r="G615" s="255"/>
      <c r="H615" s="255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24" customHeight="1">
      <c r="A616" s="255"/>
      <c r="B616" s="1"/>
      <c r="C616" s="264"/>
      <c r="D616" s="255"/>
      <c r="E616" s="255"/>
      <c r="F616" s="255"/>
      <c r="G616" s="255"/>
      <c r="H616" s="255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24" customHeight="1">
      <c r="A617" s="255"/>
      <c r="B617" s="1"/>
      <c r="C617" s="264"/>
      <c r="D617" s="255"/>
      <c r="E617" s="255"/>
      <c r="F617" s="255"/>
      <c r="G617" s="255"/>
      <c r="H617" s="255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24" customHeight="1">
      <c r="A618" s="255"/>
      <c r="B618" s="1"/>
      <c r="C618" s="264"/>
      <c r="D618" s="255"/>
      <c r="E618" s="255"/>
      <c r="F618" s="255"/>
      <c r="G618" s="255"/>
      <c r="H618" s="255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24" customHeight="1">
      <c r="A619" s="255"/>
      <c r="B619" s="1"/>
      <c r="C619" s="264"/>
      <c r="D619" s="255"/>
      <c r="E619" s="255"/>
      <c r="F619" s="255"/>
      <c r="G619" s="255"/>
      <c r="H619" s="255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24" customHeight="1">
      <c r="A620" s="255"/>
      <c r="B620" s="1"/>
      <c r="C620" s="264"/>
      <c r="D620" s="255"/>
      <c r="E620" s="255"/>
      <c r="F620" s="255"/>
      <c r="G620" s="255"/>
      <c r="H620" s="255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24" customHeight="1">
      <c r="A621" s="255"/>
      <c r="B621" s="1"/>
      <c r="C621" s="264"/>
      <c r="D621" s="255"/>
      <c r="E621" s="255"/>
      <c r="F621" s="255"/>
      <c r="G621" s="255"/>
      <c r="H621" s="255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24" customHeight="1">
      <c r="A622" s="255"/>
      <c r="B622" s="1"/>
      <c r="C622" s="264"/>
      <c r="D622" s="255"/>
      <c r="E622" s="255"/>
      <c r="F622" s="255"/>
      <c r="G622" s="255"/>
      <c r="H622" s="255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24" customHeight="1">
      <c r="A623" s="255"/>
      <c r="B623" s="1"/>
      <c r="C623" s="264"/>
      <c r="D623" s="255"/>
      <c r="E623" s="255"/>
      <c r="F623" s="255"/>
      <c r="G623" s="255"/>
      <c r="H623" s="255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24" customHeight="1">
      <c r="A624" s="255"/>
      <c r="B624" s="1"/>
      <c r="C624" s="264"/>
      <c r="D624" s="255"/>
      <c r="E624" s="255"/>
      <c r="F624" s="255"/>
      <c r="G624" s="255"/>
      <c r="H624" s="255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24" customHeight="1">
      <c r="A625" s="255"/>
      <c r="B625" s="1"/>
      <c r="C625" s="264"/>
      <c r="D625" s="255"/>
      <c r="E625" s="255"/>
      <c r="F625" s="255"/>
      <c r="G625" s="255"/>
      <c r="H625" s="255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24" customHeight="1">
      <c r="A626" s="255"/>
      <c r="B626" s="1"/>
      <c r="C626" s="264"/>
      <c r="D626" s="255"/>
      <c r="E626" s="255"/>
      <c r="F626" s="255"/>
      <c r="G626" s="255"/>
      <c r="H626" s="255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24" customHeight="1">
      <c r="A627" s="255"/>
      <c r="B627" s="1"/>
      <c r="C627" s="264"/>
      <c r="D627" s="255"/>
      <c r="E627" s="255"/>
      <c r="F627" s="255"/>
      <c r="G627" s="255"/>
      <c r="H627" s="255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24" customHeight="1">
      <c r="A628" s="255"/>
      <c r="B628" s="1"/>
      <c r="C628" s="264"/>
      <c r="D628" s="255"/>
      <c r="E628" s="255"/>
      <c r="F628" s="255"/>
      <c r="G628" s="255"/>
      <c r="H628" s="255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24" customHeight="1">
      <c r="A629" s="255"/>
      <c r="B629" s="1"/>
      <c r="C629" s="264"/>
      <c r="D629" s="255"/>
      <c r="E629" s="255"/>
      <c r="F629" s="255"/>
      <c r="G629" s="255"/>
      <c r="H629" s="255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24" customHeight="1">
      <c r="A630" s="255"/>
      <c r="B630" s="1"/>
      <c r="C630" s="264"/>
      <c r="D630" s="255"/>
      <c r="E630" s="255"/>
      <c r="F630" s="255"/>
      <c r="G630" s="255"/>
      <c r="H630" s="255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24" customHeight="1">
      <c r="A631" s="255"/>
      <c r="B631" s="1"/>
      <c r="C631" s="264"/>
      <c r="D631" s="255"/>
      <c r="E631" s="255"/>
      <c r="F631" s="255"/>
      <c r="G631" s="255"/>
      <c r="H631" s="255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24" customHeight="1">
      <c r="A632" s="255"/>
      <c r="B632" s="1"/>
      <c r="C632" s="264"/>
      <c r="D632" s="255"/>
      <c r="E632" s="255"/>
      <c r="F632" s="255"/>
      <c r="G632" s="255"/>
      <c r="H632" s="255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24" customHeight="1">
      <c r="A633" s="255"/>
      <c r="B633" s="1"/>
      <c r="C633" s="264"/>
      <c r="D633" s="255"/>
      <c r="E633" s="255"/>
      <c r="F633" s="255"/>
      <c r="G633" s="255"/>
      <c r="H633" s="255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24" customHeight="1">
      <c r="A634" s="255"/>
      <c r="B634" s="1"/>
      <c r="C634" s="264"/>
      <c r="D634" s="255"/>
      <c r="E634" s="255"/>
      <c r="F634" s="255"/>
      <c r="G634" s="255"/>
      <c r="H634" s="255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24" customHeight="1">
      <c r="A635" s="255"/>
      <c r="B635" s="1"/>
      <c r="C635" s="264"/>
      <c r="D635" s="255"/>
      <c r="E635" s="255"/>
      <c r="F635" s="255"/>
      <c r="G635" s="255"/>
      <c r="H635" s="255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24" customHeight="1">
      <c r="A636" s="255"/>
      <c r="B636" s="1"/>
      <c r="C636" s="264"/>
      <c r="D636" s="255"/>
      <c r="E636" s="255"/>
      <c r="F636" s="255"/>
      <c r="G636" s="255"/>
      <c r="H636" s="255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24" customHeight="1">
      <c r="A637" s="255"/>
      <c r="B637" s="1"/>
      <c r="C637" s="264"/>
      <c r="D637" s="255"/>
      <c r="E637" s="255"/>
      <c r="F637" s="255"/>
      <c r="G637" s="255"/>
      <c r="H637" s="255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24" customHeight="1">
      <c r="A638" s="255"/>
      <c r="B638" s="1"/>
      <c r="C638" s="264"/>
      <c r="D638" s="255"/>
      <c r="E638" s="255"/>
      <c r="F638" s="255"/>
      <c r="G638" s="255"/>
      <c r="H638" s="255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24" customHeight="1">
      <c r="A639" s="255"/>
      <c r="B639" s="1"/>
      <c r="C639" s="264"/>
      <c r="D639" s="255"/>
      <c r="E639" s="255"/>
      <c r="F639" s="255"/>
      <c r="G639" s="255"/>
      <c r="H639" s="255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24" customHeight="1">
      <c r="A640" s="255"/>
      <c r="B640" s="1"/>
      <c r="C640" s="264"/>
      <c r="D640" s="255"/>
      <c r="E640" s="255"/>
      <c r="F640" s="255"/>
      <c r="G640" s="255"/>
      <c r="H640" s="255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24" customHeight="1">
      <c r="A641" s="255"/>
      <c r="B641" s="1"/>
      <c r="C641" s="264"/>
      <c r="D641" s="255"/>
      <c r="E641" s="255"/>
      <c r="F641" s="255"/>
      <c r="G641" s="255"/>
      <c r="H641" s="255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24" customHeight="1">
      <c r="A642" s="255"/>
      <c r="B642" s="1"/>
      <c r="C642" s="264"/>
      <c r="D642" s="255"/>
      <c r="E642" s="255"/>
      <c r="F642" s="255"/>
      <c r="G642" s="255"/>
      <c r="H642" s="255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24" customHeight="1">
      <c r="A643" s="255"/>
      <c r="B643" s="1"/>
      <c r="C643" s="264"/>
      <c r="D643" s="255"/>
      <c r="E643" s="255"/>
      <c r="F643" s="255"/>
      <c r="G643" s="255"/>
      <c r="H643" s="255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24" customHeight="1">
      <c r="A644" s="255"/>
      <c r="B644" s="1"/>
      <c r="C644" s="264"/>
      <c r="D644" s="255"/>
      <c r="E644" s="255"/>
      <c r="F644" s="255"/>
      <c r="G644" s="255"/>
      <c r="H644" s="255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24" customHeight="1">
      <c r="A645" s="255"/>
      <c r="B645" s="1"/>
      <c r="C645" s="264"/>
      <c r="D645" s="255"/>
      <c r="E645" s="255"/>
      <c r="F645" s="255"/>
      <c r="G645" s="255"/>
      <c r="H645" s="255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24" customHeight="1">
      <c r="A646" s="255"/>
      <c r="B646" s="1"/>
      <c r="C646" s="264"/>
      <c r="D646" s="255"/>
      <c r="E646" s="255"/>
      <c r="F646" s="255"/>
      <c r="G646" s="255"/>
      <c r="H646" s="255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24" customHeight="1">
      <c r="A647" s="255"/>
      <c r="B647" s="1"/>
      <c r="C647" s="264"/>
      <c r="D647" s="255"/>
      <c r="E647" s="255"/>
      <c r="F647" s="255"/>
      <c r="G647" s="255"/>
      <c r="H647" s="255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24" customHeight="1">
      <c r="A648" s="255"/>
      <c r="B648" s="1"/>
      <c r="C648" s="264"/>
      <c r="D648" s="255"/>
      <c r="E648" s="255"/>
      <c r="F648" s="255"/>
      <c r="G648" s="255"/>
      <c r="H648" s="255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24" customHeight="1">
      <c r="A649" s="255"/>
      <c r="B649" s="1"/>
      <c r="C649" s="264"/>
      <c r="D649" s="255"/>
      <c r="E649" s="255"/>
      <c r="F649" s="255"/>
      <c r="G649" s="255"/>
      <c r="H649" s="255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24" customHeight="1">
      <c r="A650" s="255"/>
      <c r="B650" s="1"/>
      <c r="C650" s="264"/>
      <c r="D650" s="255"/>
      <c r="E650" s="255"/>
      <c r="F650" s="255"/>
      <c r="G650" s="255"/>
      <c r="H650" s="255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24" customHeight="1">
      <c r="A651" s="255"/>
      <c r="B651" s="1"/>
      <c r="C651" s="264"/>
      <c r="D651" s="255"/>
      <c r="E651" s="255"/>
      <c r="F651" s="255"/>
      <c r="G651" s="255"/>
      <c r="H651" s="255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24" customHeight="1">
      <c r="A652" s="255"/>
      <c r="B652" s="1"/>
      <c r="C652" s="264"/>
      <c r="D652" s="255"/>
      <c r="E652" s="255"/>
      <c r="F652" s="255"/>
      <c r="G652" s="255"/>
      <c r="H652" s="255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24" customHeight="1">
      <c r="A653" s="255"/>
      <c r="B653" s="1"/>
      <c r="C653" s="264"/>
      <c r="D653" s="255"/>
      <c r="E653" s="255"/>
      <c r="F653" s="255"/>
      <c r="G653" s="255"/>
      <c r="H653" s="255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24" customHeight="1">
      <c r="A654" s="255"/>
      <c r="B654" s="1"/>
      <c r="C654" s="264"/>
      <c r="D654" s="255"/>
      <c r="E654" s="255"/>
      <c r="F654" s="255"/>
      <c r="G654" s="255"/>
      <c r="H654" s="255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24" customHeight="1">
      <c r="A655" s="255"/>
      <c r="B655" s="1"/>
      <c r="C655" s="264"/>
      <c r="D655" s="255"/>
      <c r="E655" s="255"/>
      <c r="F655" s="255"/>
      <c r="G655" s="255"/>
      <c r="H655" s="255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24" customHeight="1">
      <c r="A656" s="255"/>
      <c r="B656" s="1"/>
      <c r="C656" s="264"/>
      <c r="D656" s="255"/>
      <c r="E656" s="255"/>
      <c r="F656" s="255"/>
      <c r="G656" s="255"/>
      <c r="H656" s="255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24" customHeight="1">
      <c r="A657" s="255"/>
      <c r="B657" s="1"/>
      <c r="C657" s="264"/>
      <c r="D657" s="255"/>
      <c r="E657" s="255"/>
      <c r="F657" s="255"/>
      <c r="G657" s="255"/>
      <c r="H657" s="255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24" customHeight="1">
      <c r="A658" s="255"/>
      <c r="B658" s="1"/>
      <c r="C658" s="264"/>
      <c r="D658" s="255"/>
      <c r="E658" s="255"/>
      <c r="F658" s="255"/>
      <c r="G658" s="255"/>
      <c r="H658" s="255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24" customHeight="1">
      <c r="A659" s="255"/>
      <c r="B659" s="1"/>
      <c r="C659" s="264"/>
      <c r="D659" s="255"/>
      <c r="E659" s="255"/>
      <c r="F659" s="255"/>
      <c r="G659" s="255"/>
      <c r="H659" s="255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24" customHeight="1">
      <c r="A660" s="255"/>
      <c r="B660" s="1"/>
      <c r="C660" s="264"/>
      <c r="D660" s="255"/>
      <c r="E660" s="255"/>
      <c r="F660" s="255"/>
      <c r="G660" s="255"/>
      <c r="H660" s="255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24" customHeight="1">
      <c r="A661" s="255"/>
      <c r="B661" s="1"/>
      <c r="C661" s="264"/>
      <c r="D661" s="255"/>
      <c r="E661" s="255"/>
      <c r="F661" s="255"/>
      <c r="G661" s="255"/>
      <c r="H661" s="255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24" customHeight="1">
      <c r="A662" s="255"/>
      <c r="B662" s="1"/>
      <c r="C662" s="264"/>
      <c r="D662" s="255"/>
      <c r="E662" s="255"/>
      <c r="F662" s="255"/>
      <c r="G662" s="255"/>
      <c r="H662" s="255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24" customHeight="1">
      <c r="A663" s="255"/>
      <c r="B663" s="1"/>
      <c r="C663" s="264"/>
      <c r="D663" s="255"/>
      <c r="E663" s="255"/>
      <c r="F663" s="255"/>
      <c r="G663" s="255"/>
      <c r="H663" s="255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24" customHeight="1">
      <c r="A664" s="255"/>
      <c r="B664" s="1"/>
      <c r="C664" s="264"/>
      <c r="D664" s="255"/>
      <c r="E664" s="255"/>
      <c r="F664" s="255"/>
      <c r="G664" s="255"/>
      <c r="H664" s="255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24" customHeight="1">
      <c r="A665" s="255"/>
      <c r="B665" s="1"/>
      <c r="C665" s="264"/>
      <c r="D665" s="255"/>
      <c r="E665" s="255"/>
      <c r="F665" s="255"/>
      <c r="G665" s="255"/>
      <c r="H665" s="255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24" customHeight="1">
      <c r="A666" s="255"/>
      <c r="B666" s="1"/>
      <c r="C666" s="264"/>
      <c r="D666" s="255"/>
      <c r="E666" s="255"/>
      <c r="F666" s="255"/>
      <c r="G666" s="255"/>
      <c r="H666" s="255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24" customHeight="1">
      <c r="A667" s="255"/>
      <c r="B667" s="1"/>
      <c r="C667" s="264"/>
      <c r="D667" s="255"/>
      <c r="E667" s="255"/>
      <c r="F667" s="255"/>
      <c r="G667" s="255"/>
      <c r="H667" s="255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24" customHeight="1">
      <c r="A668" s="255"/>
      <c r="B668" s="1"/>
      <c r="C668" s="264"/>
      <c r="D668" s="255"/>
      <c r="E668" s="255"/>
      <c r="F668" s="255"/>
      <c r="G668" s="255"/>
      <c r="H668" s="255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24" customHeight="1">
      <c r="A669" s="255"/>
      <c r="B669" s="1"/>
      <c r="C669" s="264"/>
      <c r="D669" s="255"/>
      <c r="E669" s="255"/>
      <c r="F669" s="255"/>
      <c r="G669" s="255"/>
      <c r="H669" s="255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24" customHeight="1">
      <c r="A670" s="255"/>
      <c r="B670" s="1"/>
      <c r="C670" s="264"/>
      <c r="D670" s="255"/>
      <c r="E670" s="255"/>
      <c r="F670" s="255"/>
      <c r="G670" s="255"/>
      <c r="H670" s="255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24" customHeight="1">
      <c r="A671" s="255"/>
      <c r="B671" s="1"/>
      <c r="C671" s="264"/>
      <c r="D671" s="255"/>
      <c r="E671" s="255"/>
      <c r="F671" s="255"/>
      <c r="G671" s="255"/>
      <c r="H671" s="255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24" customHeight="1">
      <c r="A672" s="255"/>
      <c r="B672" s="1"/>
      <c r="C672" s="264"/>
      <c r="D672" s="255"/>
      <c r="E672" s="255"/>
      <c r="F672" s="255"/>
      <c r="G672" s="255"/>
      <c r="H672" s="255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24" customHeight="1">
      <c r="A673" s="255"/>
      <c r="B673" s="1"/>
      <c r="C673" s="264"/>
      <c r="D673" s="255"/>
      <c r="E673" s="255"/>
      <c r="F673" s="255"/>
      <c r="G673" s="255"/>
      <c r="H673" s="255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24" customHeight="1">
      <c r="A674" s="255"/>
      <c r="B674" s="1"/>
      <c r="C674" s="264"/>
      <c r="D674" s="255"/>
      <c r="E674" s="255"/>
      <c r="F674" s="255"/>
      <c r="G674" s="255"/>
      <c r="H674" s="255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24" customHeight="1">
      <c r="A675" s="255"/>
      <c r="B675" s="1"/>
      <c r="C675" s="264"/>
      <c r="D675" s="255"/>
      <c r="E675" s="255"/>
      <c r="F675" s="255"/>
      <c r="G675" s="255"/>
      <c r="H675" s="255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24" customHeight="1">
      <c r="A676" s="255"/>
      <c r="B676" s="1"/>
      <c r="C676" s="264"/>
      <c r="D676" s="255"/>
      <c r="E676" s="255"/>
      <c r="F676" s="255"/>
      <c r="G676" s="255"/>
      <c r="H676" s="255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24" customHeight="1">
      <c r="A677" s="255"/>
      <c r="B677" s="1"/>
      <c r="C677" s="264"/>
      <c r="D677" s="255"/>
      <c r="E677" s="255"/>
      <c r="F677" s="255"/>
      <c r="G677" s="255"/>
      <c r="H677" s="255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24" customHeight="1">
      <c r="A678" s="255"/>
      <c r="B678" s="1"/>
      <c r="C678" s="264"/>
      <c r="D678" s="255"/>
      <c r="E678" s="255"/>
      <c r="F678" s="255"/>
      <c r="G678" s="255"/>
      <c r="H678" s="255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24" customHeight="1">
      <c r="A679" s="255"/>
      <c r="B679" s="1"/>
      <c r="C679" s="264"/>
      <c r="D679" s="255"/>
      <c r="E679" s="255"/>
      <c r="F679" s="255"/>
      <c r="G679" s="255"/>
      <c r="H679" s="255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24" customHeight="1">
      <c r="A680" s="255"/>
      <c r="B680" s="1"/>
      <c r="C680" s="264"/>
      <c r="D680" s="255"/>
      <c r="E680" s="255"/>
      <c r="F680" s="255"/>
      <c r="G680" s="255"/>
      <c r="H680" s="255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24" customHeight="1">
      <c r="A681" s="255"/>
      <c r="B681" s="1"/>
      <c r="C681" s="264"/>
      <c r="D681" s="255"/>
      <c r="E681" s="255"/>
      <c r="F681" s="255"/>
      <c r="G681" s="255"/>
      <c r="H681" s="255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24" customHeight="1">
      <c r="A682" s="255"/>
      <c r="B682" s="1"/>
      <c r="C682" s="264"/>
      <c r="D682" s="255"/>
      <c r="E682" s="255"/>
      <c r="F682" s="255"/>
      <c r="G682" s="255"/>
      <c r="H682" s="255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</sheetData>
  <sheetProtection algorithmName="SHA-512" hashValue="r+OIyDYypgNhgR9iFTm9FJRvmkI2sQbCzB5IMcV/lrQARg7N/C8Cs1MF0ZckMikMiN0dU3MniArV2bC19Yx38g==" saltValue="hS8SPwFV7e53JtkwqVnIBA==" spinCount="100000" sheet="1" objects="1" scenarios="1"/>
  <mergeCells count="2">
    <mergeCell ref="A1:G1"/>
    <mergeCell ref="D2:E2"/>
  </mergeCells>
  <phoneticPr fontId="18" type="noConversion"/>
  <pageMargins left="0.7" right="0.7" top="0.75" bottom="0.75" header="0.3" footer="0.3"/>
  <pageSetup paperSize="9" scale="76" orientation="portrait" horizontalDpi="4294967292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943AAD-BB09-4680-917A-79DF40469E44}">
  <sheetPr>
    <tabColor rgb="FF7030A0"/>
  </sheetPr>
  <dimension ref="A1:DY492"/>
  <sheetViews>
    <sheetView view="pageBreakPreview" zoomScale="59" zoomScaleSheetLayoutView="59" workbookViewId="0">
      <pane xSplit="4" ySplit="8" topLeftCell="E30" activePane="bottomRight" state="frozen"/>
      <selection activeCell="V60" sqref="U52:V60"/>
      <selection pane="topRight" activeCell="V60" sqref="U52:V60"/>
      <selection pane="bottomLeft" activeCell="V60" sqref="U52:V60"/>
      <selection pane="bottomRight" activeCell="V60" sqref="U52:V60"/>
    </sheetView>
  </sheetViews>
  <sheetFormatPr defaultColWidth="9.33203125" defaultRowHeight="24.6"/>
  <cols>
    <col min="1" max="1" width="3.5546875" style="16" customWidth="1"/>
    <col min="2" max="2" width="17.44140625" style="16" customWidth="1"/>
    <col min="3" max="3" width="8.44140625" style="16" customWidth="1"/>
    <col min="4" max="4" width="22.44140625" style="16" customWidth="1"/>
    <col min="5" max="5" width="15.33203125" style="16" customWidth="1"/>
    <col min="6" max="6" width="15.44140625" style="16" customWidth="1"/>
    <col min="7" max="7" width="9.33203125" style="18" customWidth="1"/>
    <col min="8" max="8" width="20.44140625" style="16" customWidth="1"/>
    <col min="9" max="9" width="8.33203125" style="18" customWidth="1"/>
    <col min="10" max="11" width="5" style="16" customWidth="1"/>
    <col min="12" max="12" width="9.33203125" style="18" customWidth="1"/>
    <col min="13" max="13" width="20.44140625" style="16" customWidth="1"/>
    <col min="14" max="14" width="8.33203125" style="18" customWidth="1"/>
    <col min="15" max="16" width="5" style="16" customWidth="1"/>
    <col min="17" max="17" width="9.33203125" style="18" customWidth="1"/>
    <col min="18" max="18" width="20.44140625" style="16" customWidth="1"/>
    <col min="19" max="19" width="8.33203125" style="18" customWidth="1"/>
    <col min="20" max="21" width="5" style="16" customWidth="1"/>
    <col min="22" max="22" width="9.33203125" style="18" customWidth="1"/>
    <col min="23" max="23" width="20.44140625" style="16" customWidth="1"/>
    <col min="24" max="24" width="8.33203125" style="18" customWidth="1"/>
    <col min="25" max="26" width="5" style="16" customWidth="1"/>
    <col min="27" max="27" width="9.33203125" style="18" customWidth="1"/>
    <col min="28" max="28" width="20.44140625" style="16" customWidth="1"/>
    <col min="29" max="29" width="8.33203125" style="18" customWidth="1"/>
    <col min="30" max="31" width="5" style="16" customWidth="1"/>
    <col min="32" max="32" width="9.33203125" style="18" customWidth="1"/>
    <col min="33" max="33" width="20.44140625" style="16" customWidth="1"/>
    <col min="34" max="34" width="8.33203125" style="18" customWidth="1"/>
    <col min="35" max="36" width="5" style="16" customWidth="1"/>
    <col min="37" max="37" width="9.33203125" style="18" customWidth="1"/>
    <col min="38" max="38" width="20.44140625" style="16" customWidth="1"/>
    <col min="39" max="39" width="8.33203125" style="18" customWidth="1"/>
    <col min="40" max="41" width="5" style="16" customWidth="1"/>
    <col min="42" max="42" width="9.33203125" style="18" customWidth="1"/>
    <col min="43" max="43" width="20.44140625" style="16" customWidth="1"/>
    <col min="44" max="44" width="8.33203125" style="18" customWidth="1"/>
    <col min="45" max="46" width="5" style="16" customWidth="1"/>
    <col min="47" max="47" width="9.33203125" style="18" customWidth="1"/>
    <col min="48" max="48" width="20.44140625" style="16" customWidth="1"/>
    <col min="49" max="49" width="8.33203125" style="18" customWidth="1"/>
    <col min="50" max="50" width="5.44140625" style="16" customWidth="1"/>
    <col min="51" max="51" width="5" style="16" customWidth="1"/>
    <col min="52" max="52" width="9.33203125" style="18" customWidth="1"/>
    <col min="53" max="53" width="20.44140625" style="16" customWidth="1"/>
    <col min="54" max="54" width="8.33203125" style="18" customWidth="1"/>
    <col min="55" max="56" width="5" style="16" customWidth="1"/>
    <col min="57" max="57" width="9.33203125" style="18" customWidth="1"/>
    <col min="58" max="58" width="20.44140625" style="16" customWidth="1"/>
    <col min="59" max="59" width="8.33203125" style="18" customWidth="1"/>
    <col min="60" max="61" width="5" style="16" customWidth="1"/>
    <col min="62" max="62" width="9.33203125" style="18" customWidth="1"/>
    <col min="63" max="63" width="20.44140625" style="16" customWidth="1"/>
    <col min="64" max="64" width="8.33203125" style="18" customWidth="1"/>
    <col min="65" max="66" width="5" style="16" customWidth="1"/>
    <col min="67" max="67" width="9.33203125" style="18" customWidth="1"/>
    <col min="68" max="68" width="20.44140625" style="16" customWidth="1"/>
    <col min="69" max="69" width="8.33203125" style="18" customWidth="1"/>
    <col min="70" max="71" width="5" style="16" customWidth="1"/>
    <col min="72" max="72" width="9.33203125" style="18" customWidth="1"/>
    <col min="73" max="73" width="20.44140625" style="16" customWidth="1"/>
    <col min="74" max="74" width="8.33203125" style="18" customWidth="1"/>
    <col min="75" max="76" width="5" style="16" customWidth="1"/>
    <col min="77" max="77" width="9.33203125" style="18" customWidth="1"/>
    <col min="78" max="78" width="20.44140625" style="16" customWidth="1"/>
    <col min="79" max="79" width="8.33203125" style="18" customWidth="1"/>
    <col min="80" max="81" width="5" style="16" customWidth="1"/>
    <col min="82" max="82" width="9.33203125" style="18" customWidth="1"/>
    <col min="83" max="83" width="20.44140625" style="16" customWidth="1"/>
    <col min="84" max="84" width="8.33203125" style="18" customWidth="1"/>
    <col min="85" max="86" width="5" style="16" customWidth="1"/>
    <col min="87" max="87" width="9.33203125" style="18" customWidth="1"/>
    <col min="88" max="88" width="20.44140625" style="16" customWidth="1"/>
    <col min="89" max="89" width="8.33203125" style="18" customWidth="1"/>
    <col min="90" max="91" width="5" style="16" customWidth="1"/>
    <col min="92" max="92" width="9.33203125" style="18" customWidth="1"/>
    <col min="93" max="93" width="20.44140625" style="16" customWidth="1"/>
    <col min="94" max="94" width="8.33203125" style="18" customWidth="1"/>
    <col min="95" max="96" width="5" style="16" customWidth="1"/>
    <col min="97" max="97" width="9.33203125" style="18" customWidth="1"/>
    <col min="98" max="98" width="20.44140625" style="16" customWidth="1"/>
    <col min="99" max="99" width="8.33203125" style="18" customWidth="1"/>
    <col min="100" max="101" width="5" style="16" customWidth="1"/>
    <col min="102" max="102" width="9.33203125" style="18" customWidth="1"/>
    <col min="103" max="103" width="20.44140625" style="16" customWidth="1"/>
    <col min="104" max="104" width="8.33203125" style="18" customWidth="1"/>
    <col min="105" max="107" width="5" style="16" customWidth="1"/>
    <col min="108" max="109" width="6.6640625" style="18" customWidth="1"/>
    <col min="110" max="110" width="9.6640625" style="18" customWidth="1"/>
    <col min="111" max="111" width="9.33203125" style="16"/>
    <col min="112" max="129" width="7" style="2" hidden="1" customWidth="1"/>
    <col min="130" max="16384" width="9.33203125" style="16"/>
  </cols>
  <sheetData>
    <row r="1" spans="1:129" s="15" customFormat="1" ht="22.5" customHeight="1">
      <c r="A1" s="178" t="str">
        <f>CONCATENATE("ผลคะแนนพัฒนาความก้าวหน้าทางการเรียนครั้งที่ 1 ปีการศึกษา  ",'01.ข้อมูลเบื้องต้น'!K2)</f>
        <v>ผลคะแนนพัฒนาความก้าวหน้าทางการเรียนครั้งที่ 1 ปีการศึกษา  2568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178"/>
      <c r="Z1" s="178"/>
      <c r="AA1" s="178"/>
      <c r="AB1" s="178"/>
      <c r="AC1" s="178"/>
      <c r="AD1" s="178"/>
      <c r="AE1" s="178"/>
      <c r="AF1" s="178"/>
      <c r="AG1" s="178"/>
      <c r="AH1" s="178"/>
      <c r="AI1" s="178"/>
      <c r="AJ1" s="178"/>
      <c r="AK1" s="178"/>
      <c r="AL1" s="178"/>
      <c r="AM1" s="178"/>
      <c r="AN1" s="178"/>
      <c r="AO1" s="178"/>
      <c r="AP1" s="178"/>
      <c r="AQ1" s="178"/>
      <c r="AR1" s="178"/>
      <c r="AS1" s="178"/>
      <c r="AT1" s="178"/>
      <c r="AU1" s="178"/>
      <c r="AV1" s="178"/>
      <c r="AW1" s="178"/>
      <c r="AX1" s="178"/>
      <c r="AY1" s="178"/>
      <c r="AZ1" s="178"/>
      <c r="BA1" s="178"/>
      <c r="BB1" s="178"/>
      <c r="BC1" s="178"/>
      <c r="BD1" s="178"/>
      <c r="BE1" s="178"/>
      <c r="BF1" s="178"/>
      <c r="BG1" s="178"/>
      <c r="BH1" s="178"/>
      <c r="BI1" s="178"/>
      <c r="BJ1" s="178"/>
      <c r="BK1" s="178"/>
      <c r="BL1" s="178"/>
      <c r="BM1" s="178"/>
      <c r="BN1" s="178"/>
      <c r="BO1" s="178"/>
      <c r="BP1" s="178"/>
      <c r="BQ1" s="178"/>
      <c r="BR1" s="178"/>
      <c r="BS1" s="178"/>
      <c r="BT1" s="178"/>
      <c r="BU1" s="178"/>
      <c r="BV1" s="178"/>
      <c r="BW1" s="178"/>
      <c r="BX1" s="178"/>
      <c r="BY1" s="178"/>
      <c r="BZ1" s="178"/>
      <c r="CA1" s="178"/>
      <c r="CB1" s="178"/>
      <c r="CC1" s="178"/>
      <c r="CD1" s="178"/>
      <c r="CE1" s="178"/>
      <c r="CF1" s="178"/>
      <c r="CG1" s="178"/>
      <c r="CH1" s="178"/>
      <c r="CI1" s="178"/>
      <c r="CJ1" s="178"/>
      <c r="CK1" s="178"/>
      <c r="CL1" s="178"/>
      <c r="CM1" s="178"/>
      <c r="CN1" s="178"/>
      <c r="CO1" s="178"/>
      <c r="CP1" s="178"/>
      <c r="CQ1" s="178"/>
      <c r="CR1" s="178"/>
      <c r="CS1" s="178"/>
      <c r="CT1" s="178"/>
      <c r="CU1" s="178"/>
      <c r="CV1" s="178"/>
      <c r="CW1" s="178"/>
      <c r="CX1" s="178"/>
      <c r="CY1" s="178"/>
      <c r="CZ1" s="178"/>
      <c r="DA1" s="178"/>
      <c r="DB1" s="178"/>
      <c r="DC1" s="178"/>
      <c r="DD1" s="61"/>
      <c r="DE1" s="61"/>
      <c r="DF1" s="61"/>
      <c r="DH1" s="2">
        <f>COLUMN(DH1)</f>
        <v>112</v>
      </c>
      <c r="DI1" s="2">
        <f t="shared" ref="DI1:DY1" si="0">COLUMN(DI1)</f>
        <v>113</v>
      </c>
      <c r="DJ1" s="2">
        <f t="shared" si="0"/>
        <v>114</v>
      </c>
      <c r="DK1" s="2">
        <f t="shared" si="0"/>
        <v>115</v>
      </c>
      <c r="DL1" s="2">
        <f t="shared" si="0"/>
        <v>116</v>
      </c>
      <c r="DM1" s="2">
        <f t="shared" si="0"/>
        <v>117</v>
      </c>
      <c r="DN1" s="2">
        <f t="shared" si="0"/>
        <v>118</v>
      </c>
      <c r="DO1" s="2">
        <f t="shared" si="0"/>
        <v>119</v>
      </c>
      <c r="DP1" s="2">
        <f t="shared" si="0"/>
        <v>120</v>
      </c>
      <c r="DQ1" s="2">
        <f t="shared" si="0"/>
        <v>121</v>
      </c>
      <c r="DR1" s="2">
        <f t="shared" si="0"/>
        <v>122</v>
      </c>
      <c r="DS1" s="2">
        <f t="shared" si="0"/>
        <v>123</v>
      </c>
      <c r="DT1" s="2">
        <f t="shared" si="0"/>
        <v>124</v>
      </c>
      <c r="DU1" s="2">
        <f t="shared" si="0"/>
        <v>125</v>
      </c>
      <c r="DV1" s="2">
        <f t="shared" si="0"/>
        <v>126</v>
      </c>
      <c r="DW1" s="2">
        <f t="shared" si="0"/>
        <v>127</v>
      </c>
      <c r="DX1" s="2">
        <f t="shared" si="0"/>
        <v>128</v>
      </c>
      <c r="DY1" s="2">
        <f t="shared" si="0"/>
        <v>129</v>
      </c>
    </row>
    <row r="2" spans="1:129" s="15" customFormat="1" ht="22.5" customHeight="1">
      <c r="A2" s="178" t="s">
        <v>218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178"/>
      <c r="Z2" s="178"/>
      <c r="AA2" s="178"/>
      <c r="AB2" s="178"/>
      <c r="AC2" s="178"/>
      <c r="AD2" s="178"/>
      <c r="AE2" s="178"/>
      <c r="AF2" s="178"/>
      <c r="AG2" s="178"/>
      <c r="AH2" s="178"/>
      <c r="AI2" s="178"/>
      <c r="AJ2" s="178"/>
      <c r="AK2" s="178"/>
      <c r="AL2" s="178"/>
      <c r="AM2" s="178"/>
      <c r="AN2" s="178"/>
      <c r="AO2" s="178"/>
      <c r="AP2" s="178"/>
      <c r="AQ2" s="178"/>
      <c r="AR2" s="178"/>
      <c r="AS2" s="178"/>
      <c r="AT2" s="178"/>
      <c r="AU2" s="178"/>
      <c r="AV2" s="178"/>
      <c r="AW2" s="178"/>
      <c r="AX2" s="178"/>
      <c r="AY2" s="178"/>
      <c r="AZ2" s="178"/>
      <c r="BA2" s="178"/>
      <c r="BB2" s="178"/>
      <c r="BC2" s="178"/>
      <c r="BD2" s="178"/>
      <c r="BE2" s="178"/>
      <c r="BF2" s="178"/>
      <c r="BG2" s="178"/>
      <c r="BH2" s="178"/>
      <c r="BI2" s="178"/>
      <c r="BJ2" s="178"/>
      <c r="BK2" s="178"/>
      <c r="BL2" s="178"/>
      <c r="BM2" s="178"/>
      <c r="BN2" s="178"/>
      <c r="BO2" s="178"/>
      <c r="BP2" s="178"/>
      <c r="BQ2" s="178"/>
      <c r="BR2" s="178"/>
      <c r="BS2" s="178"/>
      <c r="BT2" s="178"/>
      <c r="BU2" s="178"/>
      <c r="BV2" s="178"/>
      <c r="BW2" s="178"/>
      <c r="BX2" s="178"/>
      <c r="BY2" s="178"/>
      <c r="BZ2" s="178"/>
      <c r="CA2" s="178"/>
      <c r="CB2" s="178"/>
      <c r="CC2" s="178"/>
      <c r="CD2" s="178"/>
      <c r="CE2" s="178"/>
      <c r="CF2" s="178"/>
      <c r="CG2" s="178"/>
      <c r="CH2" s="178"/>
      <c r="CI2" s="178"/>
      <c r="CJ2" s="178"/>
      <c r="CK2" s="178"/>
      <c r="CL2" s="178"/>
      <c r="CM2" s="178"/>
      <c r="CN2" s="178"/>
      <c r="CO2" s="178"/>
      <c r="CP2" s="178"/>
      <c r="CQ2" s="178"/>
      <c r="CR2" s="178"/>
      <c r="CS2" s="178"/>
      <c r="CT2" s="178"/>
      <c r="CU2" s="178"/>
      <c r="CV2" s="178"/>
      <c r="CW2" s="178"/>
      <c r="CX2" s="178"/>
      <c r="CY2" s="178"/>
      <c r="CZ2" s="178"/>
      <c r="DA2" s="178"/>
      <c r="DB2" s="178"/>
      <c r="DC2" s="178"/>
      <c r="DD2" s="61"/>
      <c r="DE2" s="61"/>
      <c r="DF2" s="61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</row>
    <row r="3" spans="1:129" s="15" customFormat="1" ht="20.25" customHeight="1">
      <c r="A3" s="178" t="str">
        <f>CONCATENATE("ชั้น",'01.ข้อมูลเบื้องต้น'!H2)</f>
        <v>ชั้น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78"/>
      <c r="AA3" s="178"/>
      <c r="AB3" s="178"/>
      <c r="AC3" s="178"/>
      <c r="AD3" s="178"/>
      <c r="AE3" s="178"/>
      <c r="AF3" s="178"/>
      <c r="AG3" s="178"/>
      <c r="AH3" s="178"/>
      <c r="AI3" s="178"/>
      <c r="AJ3" s="178"/>
      <c r="AK3" s="178"/>
      <c r="AL3" s="178"/>
      <c r="AM3" s="178"/>
      <c r="AN3" s="178"/>
      <c r="AO3" s="178"/>
      <c r="AP3" s="178"/>
      <c r="AQ3" s="178"/>
      <c r="AR3" s="178"/>
      <c r="AS3" s="178"/>
      <c r="AT3" s="178"/>
      <c r="AU3" s="178"/>
      <c r="AV3" s="178"/>
      <c r="AW3" s="178"/>
      <c r="AX3" s="178"/>
      <c r="AY3" s="178"/>
      <c r="AZ3" s="178"/>
      <c r="BA3" s="178"/>
      <c r="BB3" s="178"/>
      <c r="BC3" s="178"/>
      <c r="BD3" s="178"/>
      <c r="BE3" s="178"/>
      <c r="BF3" s="178"/>
      <c r="BG3" s="178"/>
      <c r="BH3" s="178"/>
      <c r="BI3" s="178"/>
      <c r="BJ3" s="178"/>
      <c r="BK3" s="178"/>
      <c r="BL3" s="178"/>
      <c r="BM3" s="178"/>
      <c r="BN3" s="178"/>
      <c r="BO3" s="178"/>
      <c r="BP3" s="178"/>
      <c r="BQ3" s="178"/>
      <c r="BR3" s="178"/>
      <c r="BS3" s="178"/>
      <c r="BT3" s="178"/>
      <c r="BU3" s="178"/>
      <c r="BV3" s="178"/>
      <c r="BW3" s="178"/>
      <c r="BX3" s="178"/>
      <c r="BY3" s="178"/>
      <c r="BZ3" s="178"/>
      <c r="CA3" s="178"/>
      <c r="CB3" s="178"/>
      <c r="CC3" s="178"/>
      <c r="CD3" s="178"/>
      <c r="CE3" s="178"/>
      <c r="CF3" s="178"/>
      <c r="CG3" s="178"/>
      <c r="CH3" s="178"/>
      <c r="CI3" s="178"/>
      <c r="CJ3" s="178"/>
      <c r="CK3" s="178"/>
      <c r="CL3" s="178"/>
      <c r="CM3" s="178"/>
      <c r="CN3" s="178"/>
      <c r="CO3" s="178"/>
      <c r="CP3" s="178"/>
      <c r="CQ3" s="178"/>
      <c r="CR3" s="178"/>
      <c r="CS3" s="178"/>
      <c r="CT3" s="178"/>
      <c r="CU3" s="178"/>
      <c r="CV3" s="178"/>
      <c r="CW3" s="178"/>
      <c r="CX3" s="178"/>
      <c r="CY3" s="178"/>
      <c r="CZ3" s="178"/>
      <c r="DA3" s="178"/>
      <c r="DB3" s="178"/>
      <c r="DC3" s="178"/>
      <c r="DD3" s="61"/>
      <c r="DE3" s="61"/>
      <c r="DF3" s="61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</row>
    <row r="4" spans="1:129" s="15" customFormat="1" ht="22.5" hidden="1" customHeight="1">
      <c r="A4" s="61"/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  <c r="AO4" s="61"/>
      <c r="AP4" s="61"/>
      <c r="AQ4" s="61"/>
      <c r="AR4" s="61"/>
      <c r="AS4" s="61"/>
      <c r="AT4" s="61"/>
      <c r="AU4" s="61"/>
      <c r="AV4" s="61"/>
      <c r="AW4" s="61"/>
      <c r="AX4" s="61"/>
      <c r="AY4" s="61"/>
      <c r="AZ4" s="61"/>
      <c r="BA4" s="61"/>
      <c r="BB4" s="61"/>
      <c r="BC4" s="61"/>
      <c r="BD4" s="61"/>
      <c r="BE4" s="61"/>
      <c r="BF4" s="61"/>
      <c r="BG4" s="61"/>
      <c r="BH4" s="61"/>
      <c r="BI4" s="61"/>
      <c r="BJ4" s="61"/>
      <c r="BK4" s="61"/>
      <c r="BL4" s="61"/>
      <c r="BM4" s="61"/>
      <c r="BN4" s="61"/>
      <c r="BO4" s="61"/>
      <c r="BP4" s="61"/>
      <c r="BQ4" s="61"/>
      <c r="BR4" s="61"/>
      <c r="BS4" s="61"/>
      <c r="BT4" s="61"/>
      <c r="BU4" s="61"/>
      <c r="BV4" s="61"/>
      <c r="BW4" s="61"/>
      <c r="BX4" s="61"/>
      <c r="BY4" s="61"/>
      <c r="BZ4" s="61"/>
      <c r="CA4" s="61"/>
      <c r="CB4" s="61"/>
      <c r="CC4" s="61"/>
      <c r="CD4" s="61"/>
      <c r="CE4" s="61"/>
      <c r="CF4" s="61"/>
      <c r="CG4" s="61"/>
      <c r="CH4" s="61"/>
      <c r="CI4" s="61"/>
      <c r="CJ4" s="61"/>
      <c r="CK4" s="61"/>
      <c r="CL4" s="61"/>
      <c r="CM4" s="61"/>
      <c r="CN4" s="61"/>
      <c r="CO4" s="61"/>
      <c r="CP4" s="61"/>
      <c r="CQ4" s="61"/>
      <c r="CR4" s="61"/>
      <c r="CS4" s="61"/>
      <c r="CT4" s="61"/>
      <c r="CU4" s="61"/>
      <c r="CV4" s="61"/>
      <c r="CW4" s="61"/>
      <c r="CX4" s="61"/>
      <c r="CY4" s="61"/>
      <c r="CZ4" s="61"/>
      <c r="DA4" s="61"/>
      <c r="DB4" s="61"/>
      <c r="DC4" s="61"/>
      <c r="DD4" s="61"/>
      <c r="DE4" s="61"/>
      <c r="DF4" s="61"/>
      <c r="DH4" s="1100" t="s">
        <v>3</v>
      </c>
      <c r="DI4" s="1101"/>
      <c r="DJ4" s="1101"/>
      <c r="DK4" s="1101"/>
      <c r="DL4" s="1101"/>
      <c r="DM4" s="1101"/>
      <c r="DN4" s="1101"/>
      <c r="DO4" s="1101"/>
      <c r="DP4" s="1101"/>
      <c r="DQ4" s="1101"/>
      <c r="DR4" s="1101"/>
      <c r="DS4" s="1101"/>
      <c r="DT4" s="1101"/>
      <c r="DU4" s="1101"/>
      <c r="DV4" s="1101"/>
      <c r="DW4" s="1101"/>
      <c r="DX4" s="1101"/>
      <c r="DY4" s="1102"/>
    </row>
    <row r="5" spans="1:129" s="15" customFormat="1" ht="18" customHeight="1">
      <c r="A5" s="61"/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H5" s="1103" t="str">
        <f>IF('01.ข้อมูลเบื้องต้น'!B19="","",IF('01.ข้อมูลเบื้องต้น'!#REF!="SBMLD","SBMLD",'01.ข้อมูลเบื้องต้น'!B19))</f>
        <v/>
      </c>
      <c r="DI5" s="1104"/>
      <c r="DJ5" s="1105"/>
      <c r="DK5" s="1112" t="str">
        <f>IF('01.ข้อมูลเบื้องต้น'!B20="","",IF(DH5="SBMLD","",IF('01.ข้อมูลเบื้องต้น'!#REF!="SBMLD","SBMLD",'01.ข้อมูลเบื้องต้น'!B20)))</f>
        <v/>
      </c>
      <c r="DL5" s="1113"/>
      <c r="DM5" s="1114"/>
      <c r="DN5" s="1121" t="str">
        <f>IF('01.ข้อมูลเบื้องต้น'!B21="","",IF(DK5="SBMLD","",IF(DK5="","",IF('01.ข้อมูลเบื้องต้น'!#REF!="SBMLD","SBMLD",'01.ข้อมูลเบื้องต้น'!B21))))</f>
        <v/>
      </c>
      <c r="DO5" s="1104"/>
      <c r="DP5" s="1105"/>
      <c r="DQ5" s="1121" t="str">
        <f>IF('01.ข้อมูลเบื้องต้น'!B22="","",IF(DN5="SBMLD","",IF(DN5="","",IF('01.ข้อมูลเบื้องต้น'!#REF!="SBMLD","SBMLD",'01.ข้อมูลเบื้องต้น'!B22))))</f>
        <v/>
      </c>
      <c r="DR5" s="1104"/>
      <c r="DS5" s="1105"/>
      <c r="DT5" s="1124" t="str">
        <f>IF('01.ข้อมูลเบื้องต้น'!B23="","",IF(DQ5="SBMLD","",IF(DQ5="","",IF('01.ข้อมูลเบื้องต้น'!#REF!="SBMLD","SBMLD",'01.ข้อมูลเบื้องต้น'!B23))))</f>
        <v/>
      </c>
      <c r="DU5" s="1125"/>
      <c r="DV5" s="1126"/>
      <c r="DW5" s="1124" t="str">
        <f>IF('01.ข้อมูลเบื้องต้น'!B24="","",IF(DT5="SBMLD","",IF(DT5="","",IF('01.ข้อมูลเบื้องต้น'!#REF!="SBMLD","SBMLD",'01.ข้อมูลเบื้องต้น'!B24))))</f>
        <v/>
      </c>
      <c r="DX5" s="1125"/>
      <c r="DY5" s="1125"/>
    </row>
    <row r="6" spans="1:129" ht="18.75" hidden="1" customHeight="1">
      <c r="A6" s="16">
        <f>COLUMN(A6)</f>
        <v>1</v>
      </c>
      <c r="B6" s="16">
        <f t="shared" ref="B6:BM6" si="1">COLUMN(B6)</f>
        <v>2</v>
      </c>
      <c r="C6" s="16">
        <f t="shared" si="1"/>
        <v>3</v>
      </c>
      <c r="D6" s="16">
        <f t="shared" si="1"/>
        <v>4</v>
      </c>
      <c r="E6" s="16">
        <f t="shared" si="1"/>
        <v>5</v>
      </c>
      <c r="F6" s="16">
        <f t="shared" si="1"/>
        <v>6</v>
      </c>
      <c r="G6" s="16">
        <f t="shared" si="1"/>
        <v>7</v>
      </c>
      <c r="H6" s="16">
        <f t="shared" si="1"/>
        <v>8</v>
      </c>
      <c r="I6" s="16">
        <f t="shared" si="1"/>
        <v>9</v>
      </c>
      <c r="J6" s="16">
        <f t="shared" si="1"/>
        <v>10</v>
      </c>
      <c r="K6" s="16">
        <f t="shared" si="1"/>
        <v>11</v>
      </c>
      <c r="L6" s="16">
        <f t="shared" si="1"/>
        <v>12</v>
      </c>
      <c r="M6" s="16">
        <f t="shared" si="1"/>
        <v>13</v>
      </c>
      <c r="N6" s="16">
        <f t="shared" si="1"/>
        <v>14</v>
      </c>
      <c r="O6" s="16">
        <f t="shared" si="1"/>
        <v>15</v>
      </c>
      <c r="P6" s="16">
        <f t="shared" si="1"/>
        <v>16</v>
      </c>
      <c r="Q6" s="16">
        <f t="shared" si="1"/>
        <v>17</v>
      </c>
      <c r="R6" s="16">
        <f t="shared" si="1"/>
        <v>18</v>
      </c>
      <c r="S6" s="16">
        <f t="shared" si="1"/>
        <v>19</v>
      </c>
      <c r="T6" s="16">
        <f t="shared" si="1"/>
        <v>20</v>
      </c>
      <c r="U6" s="16">
        <f t="shared" si="1"/>
        <v>21</v>
      </c>
      <c r="V6" s="16">
        <f t="shared" si="1"/>
        <v>22</v>
      </c>
      <c r="W6" s="16">
        <f t="shared" si="1"/>
        <v>23</v>
      </c>
      <c r="X6" s="16">
        <f t="shared" si="1"/>
        <v>24</v>
      </c>
      <c r="Y6" s="16">
        <f t="shared" si="1"/>
        <v>25</v>
      </c>
      <c r="Z6" s="16">
        <f t="shared" si="1"/>
        <v>26</v>
      </c>
      <c r="AA6" s="16">
        <f t="shared" si="1"/>
        <v>27</v>
      </c>
      <c r="AB6" s="16">
        <f t="shared" si="1"/>
        <v>28</v>
      </c>
      <c r="AC6" s="16">
        <f t="shared" si="1"/>
        <v>29</v>
      </c>
      <c r="AD6" s="16">
        <f t="shared" si="1"/>
        <v>30</v>
      </c>
      <c r="AE6" s="16">
        <f t="shared" si="1"/>
        <v>31</v>
      </c>
      <c r="AF6" s="16">
        <f t="shared" si="1"/>
        <v>32</v>
      </c>
      <c r="AG6" s="16">
        <f t="shared" si="1"/>
        <v>33</v>
      </c>
      <c r="AH6" s="16">
        <f t="shared" si="1"/>
        <v>34</v>
      </c>
      <c r="AI6" s="16">
        <f t="shared" si="1"/>
        <v>35</v>
      </c>
      <c r="AJ6" s="16">
        <f t="shared" si="1"/>
        <v>36</v>
      </c>
      <c r="AK6" s="16">
        <f t="shared" si="1"/>
        <v>37</v>
      </c>
      <c r="AL6" s="16">
        <f t="shared" si="1"/>
        <v>38</v>
      </c>
      <c r="AM6" s="16">
        <f t="shared" si="1"/>
        <v>39</v>
      </c>
      <c r="AN6" s="16">
        <f t="shared" si="1"/>
        <v>40</v>
      </c>
      <c r="AO6" s="16">
        <f t="shared" si="1"/>
        <v>41</v>
      </c>
      <c r="AP6" s="16">
        <f t="shared" si="1"/>
        <v>42</v>
      </c>
      <c r="AQ6" s="16">
        <f t="shared" si="1"/>
        <v>43</v>
      </c>
      <c r="AR6" s="16">
        <f t="shared" si="1"/>
        <v>44</v>
      </c>
      <c r="AS6" s="16">
        <f t="shared" si="1"/>
        <v>45</v>
      </c>
      <c r="AT6" s="16">
        <f t="shared" si="1"/>
        <v>46</v>
      </c>
      <c r="AU6" s="16">
        <f t="shared" si="1"/>
        <v>47</v>
      </c>
      <c r="AV6" s="16">
        <f t="shared" si="1"/>
        <v>48</v>
      </c>
      <c r="AW6" s="16">
        <f t="shared" si="1"/>
        <v>49</v>
      </c>
      <c r="AX6" s="16">
        <f t="shared" si="1"/>
        <v>50</v>
      </c>
      <c r="AY6" s="16">
        <f t="shared" si="1"/>
        <v>51</v>
      </c>
      <c r="AZ6" s="16">
        <f t="shared" si="1"/>
        <v>52</v>
      </c>
      <c r="BA6" s="16">
        <f t="shared" si="1"/>
        <v>53</v>
      </c>
      <c r="BB6" s="16">
        <f t="shared" si="1"/>
        <v>54</v>
      </c>
      <c r="BC6" s="16">
        <f t="shared" si="1"/>
        <v>55</v>
      </c>
      <c r="BD6" s="16">
        <f t="shared" si="1"/>
        <v>56</v>
      </c>
      <c r="BE6" s="16">
        <f t="shared" si="1"/>
        <v>57</v>
      </c>
      <c r="BF6" s="16">
        <f t="shared" si="1"/>
        <v>58</v>
      </c>
      <c r="BG6" s="16">
        <f t="shared" si="1"/>
        <v>59</v>
      </c>
      <c r="BH6" s="16">
        <f t="shared" si="1"/>
        <v>60</v>
      </c>
      <c r="BI6" s="16">
        <f t="shared" si="1"/>
        <v>61</v>
      </c>
      <c r="BJ6" s="16">
        <f t="shared" si="1"/>
        <v>62</v>
      </c>
      <c r="BK6" s="16">
        <f t="shared" si="1"/>
        <v>63</v>
      </c>
      <c r="BL6" s="16">
        <f t="shared" si="1"/>
        <v>64</v>
      </c>
      <c r="BM6" s="16">
        <f t="shared" si="1"/>
        <v>65</v>
      </c>
      <c r="BN6" s="16">
        <f t="shared" ref="BN6:DE6" si="2">COLUMN(BN6)</f>
        <v>66</v>
      </c>
      <c r="BO6" s="16">
        <f t="shared" si="2"/>
        <v>67</v>
      </c>
      <c r="BP6" s="16">
        <f t="shared" si="2"/>
        <v>68</v>
      </c>
      <c r="BQ6" s="16">
        <f t="shared" si="2"/>
        <v>69</v>
      </c>
      <c r="BR6" s="16">
        <f t="shared" si="2"/>
        <v>70</v>
      </c>
      <c r="BS6" s="16">
        <f t="shared" si="2"/>
        <v>71</v>
      </c>
      <c r="BT6" s="16">
        <f t="shared" si="2"/>
        <v>72</v>
      </c>
      <c r="BU6" s="16">
        <f t="shared" si="2"/>
        <v>73</v>
      </c>
      <c r="BV6" s="16">
        <f t="shared" si="2"/>
        <v>74</v>
      </c>
      <c r="BW6" s="16">
        <f t="shared" si="2"/>
        <v>75</v>
      </c>
      <c r="BX6" s="16">
        <f t="shared" si="2"/>
        <v>76</v>
      </c>
      <c r="BY6" s="16">
        <f t="shared" si="2"/>
        <v>77</v>
      </c>
      <c r="BZ6" s="16">
        <f t="shared" si="2"/>
        <v>78</v>
      </c>
      <c r="CA6" s="16">
        <f t="shared" si="2"/>
        <v>79</v>
      </c>
      <c r="CB6" s="16">
        <f t="shared" si="2"/>
        <v>80</v>
      </c>
      <c r="CC6" s="16">
        <f t="shared" si="2"/>
        <v>81</v>
      </c>
      <c r="CD6" s="16">
        <f t="shared" si="2"/>
        <v>82</v>
      </c>
      <c r="CE6" s="16">
        <f t="shared" si="2"/>
        <v>83</v>
      </c>
      <c r="CF6" s="16">
        <f t="shared" si="2"/>
        <v>84</v>
      </c>
      <c r="CG6" s="16">
        <f t="shared" si="2"/>
        <v>85</v>
      </c>
      <c r="CH6" s="16">
        <f t="shared" si="2"/>
        <v>86</v>
      </c>
      <c r="CI6" s="16">
        <f t="shared" si="2"/>
        <v>87</v>
      </c>
      <c r="CJ6" s="16">
        <f t="shared" si="2"/>
        <v>88</v>
      </c>
      <c r="CK6" s="16">
        <f t="shared" si="2"/>
        <v>89</v>
      </c>
      <c r="CL6" s="16">
        <f t="shared" si="2"/>
        <v>90</v>
      </c>
      <c r="CM6" s="16">
        <f t="shared" si="2"/>
        <v>91</v>
      </c>
      <c r="CN6" s="16">
        <f t="shared" si="2"/>
        <v>92</v>
      </c>
      <c r="CO6" s="16">
        <f t="shared" si="2"/>
        <v>93</v>
      </c>
      <c r="CP6" s="16">
        <f t="shared" si="2"/>
        <v>94</v>
      </c>
      <c r="CQ6" s="16">
        <f t="shared" si="2"/>
        <v>95</v>
      </c>
      <c r="CR6" s="16">
        <f t="shared" si="2"/>
        <v>96</v>
      </c>
      <c r="CS6" s="16">
        <f t="shared" si="2"/>
        <v>97</v>
      </c>
      <c r="CT6" s="16">
        <f t="shared" si="2"/>
        <v>98</v>
      </c>
      <c r="CU6" s="16">
        <f t="shared" si="2"/>
        <v>99</v>
      </c>
      <c r="CV6" s="16">
        <f t="shared" si="2"/>
        <v>100</v>
      </c>
      <c r="CW6" s="16">
        <f t="shared" si="2"/>
        <v>101</v>
      </c>
      <c r="CX6" s="16">
        <f t="shared" si="2"/>
        <v>102</v>
      </c>
      <c r="CY6" s="16">
        <f t="shared" si="2"/>
        <v>103</v>
      </c>
      <c r="CZ6" s="16">
        <f t="shared" si="2"/>
        <v>104</v>
      </c>
      <c r="DA6" s="16">
        <f t="shared" si="2"/>
        <v>105</v>
      </c>
      <c r="DB6" s="16">
        <f t="shared" si="2"/>
        <v>106</v>
      </c>
      <c r="DC6" s="16">
        <f t="shared" si="2"/>
        <v>107</v>
      </c>
      <c r="DD6" s="18">
        <f t="shared" si="2"/>
        <v>108</v>
      </c>
      <c r="DE6" s="18">
        <f t="shared" si="2"/>
        <v>109</v>
      </c>
      <c r="DH6" s="1106"/>
      <c r="DI6" s="1107"/>
      <c r="DJ6" s="1108"/>
      <c r="DK6" s="1115"/>
      <c r="DL6" s="1116"/>
      <c r="DM6" s="1117"/>
      <c r="DN6" s="1122"/>
      <c r="DO6" s="1107"/>
      <c r="DP6" s="1108"/>
      <c r="DQ6" s="1122"/>
      <c r="DR6" s="1107"/>
      <c r="DS6" s="1108"/>
      <c r="DT6" s="1127"/>
      <c r="DU6" s="1128"/>
      <c r="DV6" s="1129"/>
      <c r="DW6" s="1127"/>
      <c r="DX6" s="1128"/>
      <c r="DY6" s="1128"/>
    </row>
    <row r="7" spans="1:129" s="18" customFormat="1" ht="18" customHeight="1">
      <c r="A7" s="1097" t="s">
        <v>0</v>
      </c>
      <c r="B7" s="1097" t="s">
        <v>122</v>
      </c>
      <c r="C7" s="1097" t="s">
        <v>21</v>
      </c>
      <c r="D7" s="1097" t="s">
        <v>1</v>
      </c>
      <c r="E7" s="1097" t="s">
        <v>14</v>
      </c>
      <c r="F7" s="1097" t="s">
        <v>7</v>
      </c>
      <c r="G7" s="1097" t="s">
        <v>16</v>
      </c>
      <c r="H7" s="1097" t="s">
        <v>113</v>
      </c>
      <c r="I7" s="1097" t="s">
        <v>36</v>
      </c>
      <c r="J7" s="1098" t="s">
        <v>65</v>
      </c>
      <c r="K7" s="1098"/>
      <c r="L7" s="1097" t="s">
        <v>16</v>
      </c>
      <c r="M7" s="1097" t="s">
        <v>113</v>
      </c>
      <c r="N7" s="1097" t="s">
        <v>36</v>
      </c>
      <c r="O7" s="1098" t="s">
        <v>65</v>
      </c>
      <c r="P7" s="1098"/>
      <c r="Q7" s="1097" t="s">
        <v>16</v>
      </c>
      <c r="R7" s="1097" t="s">
        <v>113</v>
      </c>
      <c r="S7" s="1097" t="s">
        <v>36</v>
      </c>
      <c r="T7" s="1098" t="s">
        <v>65</v>
      </c>
      <c r="U7" s="1098"/>
      <c r="V7" s="1097" t="s">
        <v>16</v>
      </c>
      <c r="W7" s="1097" t="s">
        <v>113</v>
      </c>
      <c r="X7" s="1097" t="s">
        <v>36</v>
      </c>
      <c r="Y7" s="1098" t="s">
        <v>65</v>
      </c>
      <c r="Z7" s="1098"/>
      <c r="AA7" s="1097" t="s">
        <v>16</v>
      </c>
      <c r="AB7" s="1097" t="s">
        <v>113</v>
      </c>
      <c r="AC7" s="1097" t="s">
        <v>36</v>
      </c>
      <c r="AD7" s="1098" t="s">
        <v>65</v>
      </c>
      <c r="AE7" s="1098"/>
      <c r="AF7" s="1097" t="s">
        <v>16</v>
      </c>
      <c r="AG7" s="1097" t="s">
        <v>113</v>
      </c>
      <c r="AH7" s="1097" t="s">
        <v>36</v>
      </c>
      <c r="AI7" s="1098" t="s">
        <v>65</v>
      </c>
      <c r="AJ7" s="1098"/>
      <c r="AK7" s="1097" t="s">
        <v>16</v>
      </c>
      <c r="AL7" s="1097" t="s">
        <v>113</v>
      </c>
      <c r="AM7" s="1097" t="s">
        <v>36</v>
      </c>
      <c r="AN7" s="1098" t="s">
        <v>65</v>
      </c>
      <c r="AO7" s="1098"/>
      <c r="AP7" s="1097" t="s">
        <v>16</v>
      </c>
      <c r="AQ7" s="1097" t="s">
        <v>113</v>
      </c>
      <c r="AR7" s="1097" t="s">
        <v>36</v>
      </c>
      <c r="AS7" s="1098" t="s">
        <v>65</v>
      </c>
      <c r="AT7" s="1098"/>
      <c r="AU7" s="1097" t="s">
        <v>16</v>
      </c>
      <c r="AV7" s="1097" t="s">
        <v>113</v>
      </c>
      <c r="AW7" s="1097" t="s">
        <v>36</v>
      </c>
      <c r="AX7" s="1098" t="s">
        <v>65</v>
      </c>
      <c r="AY7" s="1098"/>
      <c r="AZ7" s="1097" t="s">
        <v>16</v>
      </c>
      <c r="BA7" s="1097" t="s">
        <v>113</v>
      </c>
      <c r="BB7" s="1097" t="s">
        <v>36</v>
      </c>
      <c r="BC7" s="1098" t="s">
        <v>65</v>
      </c>
      <c r="BD7" s="1098"/>
      <c r="BE7" s="1097" t="s">
        <v>16</v>
      </c>
      <c r="BF7" s="1097" t="s">
        <v>113</v>
      </c>
      <c r="BG7" s="1097" t="s">
        <v>36</v>
      </c>
      <c r="BH7" s="1098" t="s">
        <v>65</v>
      </c>
      <c r="BI7" s="1098"/>
      <c r="BJ7" s="1097" t="s">
        <v>16</v>
      </c>
      <c r="BK7" s="1097" t="s">
        <v>113</v>
      </c>
      <c r="BL7" s="1097" t="s">
        <v>36</v>
      </c>
      <c r="BM7" s="1098" t="s">
        <v>65</v>
      </c>
      <c r="BN7" s="1098"/>
      <c r="BO7" s="1097" t="s">
        <v>16</v>
      </c>
      <c r="BP7" s="1097" t="s">
        <v>113</v>
      </c>
      <c r="BQ7" s="1097" t="s">
        <v>36</v>
      </c>
      <c r="BR7" s="1098" t="s">
        <v>65</v>
      </c>
      <c r="BS7" s="1098"/>
      <c r="BT7" s="1097" t="s">
        <v>16</v>
      </c>
      <c r="BU7" s="1097" t="s">
        <v>113</v>
      </c>
      <c r="BV7" s="1097" t="s">
        <v>36</v>
      </c>
      <c r="BW7" s="1098" t="s">
        <v>65</v>
      </c>
      <c r="BX7" s="1098"/>
      <c r="BY7" s="1097" t="s">
        <v>16</v>
      </c>
      <c r="BZ7" s="1097" t="s">
        <v>113</v>
      </c>
      <c r="CA7" s="1097" t="s">
        <v>36</v>
      </c>
      <c r="CB7" s="1098" t="s">
        <v>65</v>
      </c>
      <c r="CC7" s="1098"/>
      <c r="CD7" s="1097" t="s">
        <v>16</v>
      </c>
      <c r="CE7" s="1097" t="s">
        <v>113</v>
      </c>
      <c r="CF7" s="1097" t="s">
        <v>36</v>
      </c>
      <c r="CG7" s="1098" t="s">
        <v>65</v>
      </c>
      <c r="CH7" s="1098"/>
      <c r="CI7" s="1097" t="s">
        <v>16</v>
      </c>
      <c r="CJ7" s="1097" t="s">
        <v>113</v>
      </c>
      <c r="CK7" s="1097" t="s">
        <v>36</v>
      </c>
      <c r="CL7" s="1098" t="s">
        <v>65</v>
      </c>
      <c r="CM7" s="1098"/>
      <c r="CN7" s="1097" t="s">
        <v>16</v>
      </c>
      <c r="CO7" s="1097" t="s">
        <v>113</v>
      </c>
      <c r="CP7" s="1097" t="s">
        <v>36</v>
      </c>
      <c r="CQ7" s="1098" t="s">
        <v>65</v>
      </c>
      <c r="CR7" s="1098"/>
      <c r="CS7" s="1097" t="s">
        <v>16</v>
      </c>
      <c r="CT7" s="1097" t="s">
        <v>113</v>
      </c>
      <c r="CU7" s="1097" t="s">
        <v>36</v>
      </c>
      <c r="CV7" s="1098" t="s">
        <v>65</v>
      </c>
      <c r="CW7" s="1098"/>
      <c r="CX7" s="1097" t="s">
        <v>16</v>
      </c>
      <c r="CY7" s="1097" t="s">
        <v>113</v>
      </c>
      <c r="CZ7" s="1097" t="s">
        <v>36</v>
      </c>
      <c r="DA7" s="1098" t="s">
        <v>65</v>
      </c>
      <c r="DB7" s="1098"/>
      <c r="DC7" s="183" t="s">
        <v>55</v>
      </c>
      <c r="DD7" s="1099" t="s">
        <v>45</v>
      </c>
      <c r="DE7" s="1099" t="s">
        <v>4</v>
      </c>
      <c r="DF7" s="197" t="s">
        <v>123</v>
      </c>
      <c r="DH7" s="1109"/>
      <c r="DI7" s="1110"/>
      <c r="DJ7" s="1111"/>
      <c r="DK7" s="1118"/>
      <c r="DL7" s="1119"/>
      <c r="DM7" s="1120"/>
      <c r="DN7" s="1123"/>
      <c r="DO7" s="1110"/>
      <c r="DP7" s="1111"/>
      <c r="DQ7" s="1123"/>
      <c r="DR7" s="1110"/>
      <c r="DS7" s="1111"/>
      <c r="DT7" s="1130"/>
      <c r="DU7" s="1131"/>
      <c r="DV7" s="1132"/>
      <c r="DW7" s="1130"/>
      <c r="DX7" s="1131"/>
      <c r="DY7" s="1131"/>
    </row>
    <row r="8" spans="1:129" s="26" customFormat="1" ht="16.5" customHeight="1" thickBot="1">
      <c r="A8" s="1097"/>
      <c r="B8" s="1097"/>
      <c r="C8" s="1097"/>
      <c r="D8" s="1097"/>
      <c r="E8" s="1097"/>
      <c r="F8" s="1097"/>
      <c r="G8" s="1097"/>
      <c r="H8" s="1097"/>
      <c r="I8" s="1097"/>
      <c r="J8" s="202" t="e">
        <f>IF(G9="","",100)</f>
        <v>#REF!</v>
      </c>
      <c r="K8" s="179" t="s">
        <v>69</v>
      </c>
      <c r="L8" s="1097"/>
      <c r="M8" s="1097"/>
      <c r="N8" s="1097"/>
      <c r="O8" s="202" t="e">
        <f>IF(L9="","",100)</f>
        <v>#REF!</v>
      </c>
      <c r="P8" s="179" t="s">
        <v>69</v>
      </c>
      <c r="Q8" s="1097"/>
      <c r="R8" s="1097"/>
      <c r="S8" s="1097"/>
      <c r="T8" s="202" t="e">
        <f>IF(Q9="","",100)</f>
        <v>#REF!</v>
      </c>
      <c r="U8" s="179" t="s">
        <v>69</v>
      </c>
      <c r="V8" s="1097"/>
      <c r="W8" s="1097"/>
      <c r="X8" s="1097"/>
      <c r="Y8" s="202" t="e">
        <f>IF(V9="","",100)</f>
        <v>#REF!</v>
      </c>
      <c r="Z8" s="179" t="s">
        <v>69</v>
      </c>
      <c r="AA8" s="1097"/>
      <c r="AB8" s="1097"/>
      <c r="AC8" s="1097"/>
      <c r="AD8" s="202" t="e">
        <f>IF(AA9="","",100)</f>
        <v>#REF!</v>
      </c>
      <c r="AE8" s="179" t="s">
        <v>69</v>
      </c>
      <c r="AF8" s="1097"/>
      <c r="AG8" s="1097"/>
      <c r="AH8" s="1097"/>
      <c r="AI8" s="202" t="e">
        <f>IF(AF9="","",100)</f>
        <v>#REF!</v>
      </c>
      <c r="AJ8" s="179" t="s">
        <v>69</v>
      </c>
      <c r="AK8" s="1097"/>
      <c r="AL8" s="1097"/>
      <c r="AM8" s="1097"/>
      <c r="AN8" s="202" t="e">
        <f>IF(AK9="","",100)</f>
        <v>#REF!</v>
      </c>
      <c r="AO8" s="179" t="s">
        <v>69</v>
      </c>
      <c r="AP8" s="1097"/>
      <c r="AQ8" s="1097"/>
      <c r="AR8" s="1097"/>
      <c r="AS8" s="202" t="e">
        <f>IF(AP9="","",100)</f>
        <v>#REF!</v>
      </c>
      <c r="AT8" s="179" t="s">
        <v>69</v>
      </c>
      <c r="AU8" s="1097"/>
      <c r="AV8" s="1097"/>
      <c r="AW8" s="1097"/>
      <c r="AX8" s="202" t="e">
        <f>IF(AU9="","",100)</f>
        <v>#REF!</v>
      </c>
      <c r="AY8" s="179" t="s">
        <v>69</v>
      </c>
      <c r="AZ8" s="1097"/>
      <c r="BA8" s="1097"/>
      <c r="BB8" s="1097"/>
      <c r="BC8" s="202" t="e">
        <f>IF(AZ9="","",100)</f>
        <v>#REF!</v>
      </c>
      <c r="BD8" s="179" t="s">
        <v>69</v>
      </c>
      <c r="BE8" s="1097"/>
      <c r="BF8" s="1097"/>
      <c r="BG8" s="1097"/>
      <c r="BH8" s="202" t="e">
        <f>IF(BE9="","",100)</f>
        <v>#REF!</v>
      </c>
      <c r="BI8" s="179" t="s">
        <v>69</v>
      </c>
      <c r="BJ8" s="1097"/>
      <c r="BK8" s="1097"/>
      <c r="BL8" s="1097"/>
      <c r="BM8" s="202" t="e">
        <f>IF(BJ9="","",100)</f>
        <v>#REF!</v>
      </c>
      <c r="BN8" s="179" t="s">
        <v>69</v>
      </c>
      <c r="BO8" s="1097"/>
      <c r="BP8" s="1097"/>
      <c r="BQ8" s="1097"/>
      <c r="BR8" s="202" t="e">
        <f>IF(BO9="","",100)</f>
        <v>#REF!</v>
      </c>
      <c r="BS8" s="179" t="s">
        <v>69</v>
      </c>
      <c r="BT8" s="1097"/>
      <c r="BU8" s="1097"/>
      <c r="BV8" s="1097"/>
      <c r="BW8" s="202" t="e">
        <f>IF(BT9="","",100)</f>
        <v>#REF!</v>
      </c>
      <c r="BX8" s="179" t="s">
        <v>69</v>
      </c>
      <c r="BY8" s="1097"/>
      <c r="BZ8" s="1097"/>
      <c r="CA8" s="1097"/>
      <c r="CB8" s="202" t="e">
        <f>IF(BY9="","",100)</f>
        <v>#REF!</v>
      </c>
      <c r="CC8" s="179" t="s">
        <v>69</v>
      </c>
      <c r="CD8" s="1097"/>
      <c r="CE8" s="1097"/>
      <c r="CF8" s="1097"/>
      <c r="CG8" s="202" t="e">
        <f>IF(CD9="","",100)</f>
        <v>#REF!</v>
      </c>
      <c r="CH8" s="179" t="s">
        <v>69</v>
      </c>
      <c r="CI8" s="1097"/>
      <c r="CJ8" s="1097"/>
      <c r="CK8" s="1097"/>
      <c r="CL8" s="202" t="e">
        <f>IF(CI9="","",100)</f>
        <v>#REF!</v>
      </c>
      <c r="CM8" s="179" t="s">
        <v>69</v>
      </c>
      <c r="CN8" s="1097"/>
      <c r="CO8" s="1097"/>
      <c r="CP8" s="1097"/>
      <c r="CQ8" s="202" t="e">
        <f>IF(CN9="","",100)</f>
        <v>#REF!</v>
      </c>
      <c r="CR8" s="179" t="s">
        <v>69</v>
      </c>
      <c r="CS8" s="1097"/>
      <c r="CT8" s="1097"/>
      <c r="CU8" s="1097"/>
      <c r="CV8" s="202" t="e">
        <f>IF(CS9="","",100)</f>
        <v>#REF!</v>
      </c>
      <c r="CW8" s="179" t="s">
        <v>69</v>
      </c>
      <c r="CX8" s="1097"/>
      <c r="CY8" s="1097"/>
      <c r="CZ8" s="1097"/>
      <c r="DA8" s="202" t="e">
        <f>IF(CX9="","",100)</f>
        <v>#REF!</v>
      </c>
      <c r="DB8" s="179" t="s">
        <v>69</v>
      </c>
      <c r="DC8" s="179">
        <f>IF(DF8="","",DF8*100)</f>
        <v>1000</v>
      </c>
      <c r="DD8" s="1099"/>
      <c r="DE8" s="1099"/>
      <c r="DF8" s="199">
        <f>IF(COUNT(DF9:DF53)=0,"",_xlfn.MODE.MULT(DF9:DF53))</f>
        <v>10</v>
      </c>
      <c r="DH8" s="203" t="str">
        <f>IF(COUNT(DH9:DH53)=0,"",100)</f>
        <v/>
      </c>
      <c r="DI8" s="1095" t="str">
        <f>IF(DH8=100,"แก้ไข","")</f>
        <v/>
      </c>
      <c r="DJ8" s="1096"/>
      <c r="DK8" s="203" t="str">
        <f>IF(COUNT(DK9:DK53)=0,"",100)</f>
        <v/>
      </c>
      <c r="DL8" s="1095" t="str">
        <f>IF(DK8=100,"แก้ไข","")</f>
        <v/>
      </c>
      <c r="DM8" s="1096"/>
      <c r="DN8" s="203" t="str">
        <f>IF(COUNT(DN9:DN53)=0,"",100)</f>
        <v/>
      </c>
      <c r="DO8" s="1095" t="str">
        <f>IF(DN8=100,"แก้ไข","")</f>
        <v/>
      </c>
      <c r="DP8" s="1096"/>
      <c r="DQ8" s="203" t="str">
        <f>IF(COUNT(DQ9:DQ53)=0,"",100)</f>
        <v/>
      </c>
      <c r="DR8" s="1095" t="str">
        <f>IF(DQ8=100,"แก้ไข","")</f>
        <v/>
      </c>
      <c r="DS8" s="1096"/>
      <c r="DT8" s="203" t="str">
        <f>IF(COUNT(DT9:DT53)=0,"",100)</f>
        <v/>
      </c>
      <c r="DU8" s="1095" t="str">
        <f>IF(DT8=100,"แก้ไข","")</f>
        <v/>
      </c>
      <c r="DV8" s="1096"/>
      <c r="DW8" s="203" t="str">
        <f>IF(COUNT(DW9:DW53)=0,"",100)</f>
        <v/>
      </c>
      <c r="DX8" s="1095" t="str">
        <f>IF(DW8=100,"แก้ไข","")</f>
        <v/>
      </c>
      <c r="DY8" s="1096"/>
    </row>
    <row r="9" spans="1:129" s="33" customFormat="1" ht="17.25" customHeight="1">
      <c r="A9" s="171">
        <v>1</v>
      </c>
      <c r="B9" s="171" t="str">
        <f>IF('2.ชื่อนักเรียน'!E11="","",CONCATENATE('2.ชื่อนักเรียน'!E11,'2.ชื่อนักเรียน'!F11,'2.ชื่อนักเรียน'!G11,'2.ชื่อนักเรียน'!H11,'2.ชื่อนักเรียน'!I11,'2.ชื่อนักเรียน'!J11,'2.ชื่อนักเรียน'!K11,'2.ชื่อนักเรียน'!L11,'2.ชื่อนักเรียน'!M11,'2.ชื่อนักเรียน'!N11,'2.ชื่อนักเรียน'!O11,'2.ชื่อนักเรียน'!P11,'2.ชื่อนักเรียน'!Q11))</f>
        <v/>
      </c>
      <c r="C9" s="273" t="str">
        <f>IF('2.ชื่อนักเรียน'!B11="","",'2.ชื่อนักเรียน'!B11)</f>
        <v/>
      </c>
      <c r="D9" s="180" t="str">
        <f>IF('2.ชื่อนักเรียน'!C11="","",CONCATENATE(TRIM('2.ชื่อนักเรียน'!C11),"  ",'2.ชื่อนักเรียน'!D11))</f>
        <v/>
      </c>
      <c r="E9" s="181" t="str">
        <f>IF(B9="","",IF('01.ข้อมูลเบื้องต้น'!$H$2="","",'01.ข้อมูลเบื้องต้น'!$H$2))</f>
        <v/>
      </c>
      <c r="F9" s="180" t="str">
        <f>IF(B9="","",IF('01.ข้อมูลเบื้องต้น'!$I$4="","",'01.ข้อมูลเบื้องต้น'!$I$4))</f>
        <v/>
      </c>
      <c r="G9" s="181" t="e">
        <f>IF('01.ข้อมูลเบื้องต้น'!#REF!="","",IF('3.คีย์เทอม1 mlp'!$B9="","",'01.ข้อมูลเบื้องต้น'!#REF!))</f>
        <v>#REF!</v>
      </c>
      <c r="H9" s="180" t="str">
        <f>IF('01.ข้อมูลเบื้องต้น'!$B$36="","",IF('3.คีย์เทอม1 mlp'!$B9="","",'01.ข้อมูลเบื้องต้น'!$B$36))</f>
        <v/>
      </c>
      <c r="I9" s="181" t="str">
        <f>IF('01.ข้อมูลเบื้องต้น'!$C$36="","",IF('3.คีย์เทอม1 mlp'!$B9="","",'01.ข้อมูลเบื้องต้น'!$C$36))</f>
        <v/>
      </c>
      <c r="J9" s="175">
        <v>93</v>
      </c>
      <c r="K9" s="88"/>
      <c r="L9" s="181" t="e">
        <f>IF('01.ข้อมูลเบื้องต้น'!#REF!="","",IF('3.คีย์เทอม1 mlp'!$B9="","",'01.ข้อมูลเบื้องต้น'!#REF!))</f>
        <v>#REF!</v>
      </c>
      <c r="M9" s="180" t="str">
        <f>IF('01.ข้อมูลเบื้องต้น'!$B$37="","",IF('3.คีย์เทอม1 mlp'!$B9="","",'01.ข้อมูลเบื้องต้น'!$B$37))</f>
        <v/>
      </c>
      <c r="N9" s="181" t="str">
        <f>IF('01.ข้อมูลเบื้องต้น'!$C$37="","",IF('3.คีย์เทอม1 mlp'!$B9="","",'01.ข้อมูลเบื้องต้น'!$C$37))</f>
        <v/>
      </c>
      <c r="O9" s="175">
        <v>72</v>
      </c>
      <c r="P9" s="88"/>
      <c r="Q9" s="181" t="e">
        <f>IF('01.ข้อมูลเบื้องต้น'!#REF!="","",IF('3.คีย์เทอม1 mlp'!$B9="","",'01.ข้อมูลเบื้องต้น'!#REF!))</f>
        <v>#REF!</v>
      </c>
      <c r="R9" s="180" t="str">
        <f>IF('01.ข้อมูลเบื้องต้น'!$B$10="","",IF('3.คีย์เทอม1 mlp'!$B9="","",'01.ข้อมูลเบื้องต้น'!$B$10))</f>
        <v/>
      </c>
      <c r="S9" s="181" t="str">
        <f>IF('01.ข้อมูลเบื้องต้น'!$C$10="","",IF('3.คีย์เทอม1 mlp'!$B9="","",'01.ข้อมูลเบื้องต้น'!$C$10))</f>
        <v/>
      </c>
      <c r="T9" s="175">
        <v>87</v>
      </c>
      <c r="U9" s="88"/>
      <c r="V9" s="181" t="e">
        <f>IF('01.ข้อมูลเบื้องต้น'!#REF!="","",IF('3.คีย์เทอม1 mlp'!$B9="","",'01.ข้อมูลเบื้องต้น'!#REF!))</f>
        <v>#REF!</v>
      </c>
      <c r="W9" s="180" t="str">
        <f>IF('01.ข้อมูลเบื้องต้น'!$B$11="","",IF('3.คีย์เทอม1 mlp'!$B9="","",'01.ข้อมูลเบื้องต้น'!$B$11))</f>
        <v/>
      </c>
      <c r="X9" s="181" t="str">
        <f>IF('01.ข้อมูลเบื้องต้น'!$C$11="","",IF('3.คีย์เทอม1 mlp'!$B9="","",'01.ข้อมูลเบื้องต้น'!$C$11))</f>
        <v/>
      </c>
      <c r="Y9" s="175">
        <v>91</v>
      </c>
      <c r="Z9" s="88"/>
      <c r="AA9" s="181" t="e">
        <f>IF('01.ข้อมูลเบื้องต้น'!#REF!="","",IF('3.คีย์เทอม1 mlp'!$B9="","",'01.ข้อมูลเบื้องต้น'!#REF!))</f>
        <v>#REF!</v>
      </c>
      <c r="AB9" s="180" t="str">
        <f>IF('01.ข้อมูลเบื้องต้น'!$B$12="","",IF('3.คีย์เทอม1 mlp'!$B9="","",'01.ข้อมูลเบื้องต้น'!$B$12))</f>
        <v/>
      </c>
      <c r="AC9" s="181" t="str">
        <f>IF('01.ข้อมูลเบื้องต้น'!$C$12="","",IF('3.คีย์เทอม1 mlp'!$B9="","",'01.ข้อมูลเบื้องต้น'!$C$12))</f>
        <v/>
      </c>
      <c r="AD9" s="175">
        <v>90</v>
      </c>
      <c r="AE9" s="88"/>
      <c r="AF9" s="181" t="e">
        <f>IF('01.ข้อมูลเบื้องต้น'!#REF!="","",IF('3.คีย์เทอม1 mlp'!$B9="","",'01.ข้อมูลเบื้องต้น'!#REF!))</f>
        <v>#REF!</v>
      </c>
      <c r="AG9" s="180" t="str">
        <f>IF('01.ข้อมูลเบื้องต้น'!$B$13="","",IF('3.คีย์เทอม1 mlp'!$B9="","",'01.ข้อมูลเบื้องต้น'!$B$13))</f>
        <v/>
      </c>
      <c r="AH9" s="181" t="str">
        <f>IF('01.ข้อมูลเบื้องต้น'!$C$13="","",IF('3.คีย์เทอม1 mlp'!$B9="","",'01.ข้อมูลเบื้องต้น'!$C$13))</f>
        <v/>
      </c>
      <c r="AI9" s="175">
        <v>96</v>
      </c>
      <c r="AJ9" s="88"/>
      <c r="AK9" s="181" t="e">
        <f>IF('01.ข้อมูลเบื้องต้น'!#REF!="","",IF('3.คีย์เทอม1 mlp'!$B9="","",'01.ข้อมูลเบื้องต้น'!#REF!))</f>
        <v>#REF!</v>
      </c>
      <c r="AL9" s="180" t="str">
        <f>IF('01.ข้อมูลเบื้องต้น'!$B$14="","",IF('3.คีย์เทอม1 mlp'!$B9="","",'01.ข้อมูลเบื้องต้น'!$B$14))</f>
        <v/>
      </c>
      <c r="AM9" s="181" t="str">
        <f>IF('01.ข้อมูลเบื้องต้น'!$C$14="","",IF('3.คีย์เทอม1 mlp'!$B9="","",'01.ข้อมูลเบื้องต้น'!$C$14))</f>
        <v/>
      </c>
      <c r="AN9" s="175">
        <v>84</v>
      </c>
      <c r="AO9" s="88"/>
      <c r="AP9" s="181" t="e">
        <f>IF('01.ข้อมูลเบื้องต้น'!#REF!="","",IF('3.คีย์เทอม1 mlp'!$B9="","",'01.ข้อมูลเบื้องต้น'!#REF!))</f>
        <v>#REF!</v>
      </c>
      <c r="AQ9" s="180" t="str">
        <f>IF('01.ข้อมูลเบื้องต้น'!$B$15="","",IF('3.คีย์เทอม1 mlp'!$B9="","",'01.ข้อมูลเบื้องต้น'!$B$15))</f>
        <v/>
      </c>
      <c r="AR9" s="181" t="str">
        <f>IF('01.ข้อมูลเบื้องต้น'!$C$15="","",IF('3.คีย์เทอม1 mlp'!$B9="","",'01.ข้อมูลเบื้องต้น'!$C$15))</f>
        <v/>
      </c>
      <c r="AS9" s="175">
        <v>81</v>
      </c>
      <c r="AT9" s="88"/>
      <c r="AU9" s="181" t="e">
        <f>IF('01.ข้อมูลเบื้องต้น'!#REF!="","",IF('3.คีย์เทอม1 mlp'!$B9="","",'01.ข้อมูลเบื้องต้น'!#REF!))</f>
        <v>#REF!</v>
      </c>
      <c r="AV9" s="180" t="str">
        <f>IF('01.ข้อมูลเบื้องต้น'!$B$16="","",IF('3.คีย์เทอม1 mlp'!$B9="","",'01.ข้อมูลเบื้องต้น'!$B$16))</f>
        <v/>
      </c>
      <c r="AW9" s="181" t="str">
        <f>IF('01.ข้อมูลเบื้องต้น'!$C$16="","",IF('3.คีย์เทอม1 mlp'!$B9="","",'01.ข้อมูลเบื้องต้น'!$C$16))</f>
        <v/>
      </c>
      <c r="AX9" s="175">
        <v>80</v>
      </c>
      <c r="AY9" s="88"/>
      <c r="AZ9" s="181" t="e">
        <f>IF('01.ข้อมูลเบื้องต้น'!#REF!="","",IF('3.คีย์เทอม1 mlp'!$B9="","",'01.ข้อมูลเบื้องต้น'!#REF!))</f>
        <v>#REF!</v>
      </c>
      <c r="BA9" s="180" t="str">
        <f>IF('01.ข้อมูลเบื้องต้น'!$B$17="","",IF('3.คีย์เทอม1 mlp'!$B9="","",'01.ข้อมูลเบื้องต้น'!$B$17))</f>
        <v/>
      </c>
      <c r="BB9" s="181" t="str">
        <f>IF('01.ข้อมูลเบื้องต้น'!$C$17="","",IF('3.คีย์เทอม1 mlp'!$B9="","",'01.ข้อมูลเบื้องต้น'!$C$17))</f>
        <v/>
      </c>
      <c r="BC9" s="175"/>
      <c r="BD9" s="88"/>
      <c r="BE9" s="181" t="e">
        <f>IF('01.ข้อมูลเบื้องต้น'!#REF!="","",IF('3.คีย์เทอม1 mlp'!$B9="","",'01.ข้อมูลเบื้องต้น'!#REF!))</f>
        <v>#REF!</v>
      </c>
      <c r="BF9" s="180" t="str">
        <f>IF('01.ข้อมูลเบื้องต้น'!$B$19="","",IF('3.คีย์เทอม1 mlp'!$B9="","",'01.ข้อมูลเบื้องต้น'!$B$19))</f>
        <v/>
      </c>
      <c r="BG9" s="181" t="str">
        <f>IF('01.ข้อมูลเบื้องต้น'!$C$19="","",IF('3.คีย์เทอม1 mlp'!$B9="","",'01.ข้อมูลเบื้องต้น'!$C$19))</f>
        <v/>
      </c>
      <c r="BH9" s="175">
        <v>59</v>
      </c>
      <c r="BI9" s="88"/>
      <c r="BJ9" s="181" t="e">
        <f>IF('01.ข้อมูลเบื้องต้น'!#REF!="","",IF('3.คีย์เทอม1 mlp'!$B9="","",'01.ข้อมูลเบื้องต้น'!#REF!))</f>
        <v>#REF!</v>
      </c>
      <c r="BK9" s="180" t="str">
        <f>IF('01.ข้อมูลเบื้องต้น'!$B$20="","",IF('3.คีย์เทอม1 mlp'!$B9="","",'01.ข้อมูลเบื้องต้น'!$B$20))</f>
        <v/>
      </c>
      <c r="BL9" s="181" t="str">
        <f>IF('01.ข้อมูลเบื้องต้น'!$C$20="","",IF('3.คีย์เทอม1 mlp'!$B9="","",'01.ข้อมูลเบื้องต้น'!$C$20))</f>
        <v/>
      </c>
      <c r="BM9" s="175"/>
      <c r="BN9" s="88"/>
      <c r="BO9" s="181" t="e">
        <f>IF('01.ข้อมูลเบื้องต้น'!#REF!="","",IF('3.คีย์เทอม1 mlp'!$B9="","",'01.ข้อมูลเบื้องต้น'!#REF!))</f>
        <v>#REF!</v>
      </c>
      <c r="BP9" s="180" t="str">
        <f>IF('01.ข้อมูลเบื้องต้น'!$B$21="","",IF('3.คีย์เทอม1 mlp'!$B9="","",'01.ข้อมูลเบื้องต้น'!$B$21))</f>
        <v/>
      </c>
      <c r="BQ9" s="181" t="str">
        <f>IF('01.ข้อมูลเบื้องต้น'!$C$21="","",IF('3.คีย์เทอม1 mlp'!$B9="","",'01.ข้อมูลเบื้องต้น'!$C$21))</f>
        <v/>
      </c>
      <c r="BR9" s="175"/>
      <c r="BS9" s="88"/>
      <c r="BT9" s="181" t="e">
        <f>IF('01.ข้อมูลเบื้องต้น'!#REF!="","",IF('3.คีย์เทอม1 mlp'!$B9="","",'01.ข้อมูลเบื้องต้น'!#REF!))</f>
        <v>#REF!</v>
      </c>
      <c r="BU9" s="180" t="str">
        <f>IF('01.ข้อมูลเบื้องต้น'!$B$22="","",IF('3.คีย์เทอม1 mlp'!$B9="","",'01.ข้อมูลเบื้องต้น'!$B$22))</f>
        <v/>
      </c>
      <c r="BV9" s="181" t="str">
        <f>IF('01.ข้อมูลเบื้องต้น'!$C$22="","",IF('3.คีย์เทอม1 mlp'!$B9="","",'01.ข้อมูลเบื้องต้น'!$C$22))</f>
        <v/>
      </c>
      <c r="BW9" s="175"/>
      <c r="BX9" s="88"/>
      <c r="BY9" s="181" t="e">
        <f>IF('01.ข้อมูลเบื้องต้น'!#REF!="","",IF('3.คีย์เทอม1 mlp'!$B9="","",'01.ข้อมูลเบื้องต้น'!#REF!))</f>
        <v>#REF!</v>
      </c>
      <c r="BZ9" s="180" t="str">
        <f>IF('01.ข้อมูลเบื้องต้น'!$B$23="","",IF('3.คีย์เทอม1 mlp'!$B9="","",'01.ข้อมูลเบื้องต้น'!$B$23))</f>
        <v/>
      </c>
      <c r="CA9" s="181" t="str">
        <f>IF('01.ข้อมูลเบื้องต้น'!$C$23="","",IF('3.คีย์เทอม1 mlp'!$B9="","",'01.ข้อมูลเบื้องต้น'!$C$23))</f>
        <v/>
      </c>
      <c r="CB9" s="175"/>
      <c r="CC9" s="88"/>
      <c r="CD9" s="181" t="e">
        <f>IF('01.ข้อมูลเบื้องต้น'!#REF!="","",IF('3.คีย์เทอม1 mlp'!$B9="","",'01.ข้อมูลเบื้องต้น'!#REF!))</f>
        <v>#REF!</v>
      </c>
      <c r="CE9" s="180" t="str">
        <f>IF('01.ข้อมูลเบื้องต้น'!$B$24="","",IF('3.คีย์เทอม1 mlp'!$B9="","",'01.ข้อมูลเบื้องต้น'!$B$24))</f>
        <v/>
      </c>
      <c r="CF9" s="181" t="str">
        <f>IF('01.ข้อมูลเบื้องต้น'!$C$24="","",IF('3.คีย์เทอม1 mlp'!$B9="","",'01.ข้อมูลเบื้องต้น'!$C$24))</f>
        <v/>
      </c>
      <c r="CG9" s="175"/>
      <c r="CH9" s="88"/>
      <c r="CI9" s="181" t="e">
        <f>IF('01.ข้อมูลเบื้องต้น'!#REF!="","",IF('3.คีย์เทอม1 mlp'!$B9="","",'01.ข้อมูลเบื้องต้น'!#REF!))</f>
        <v>#REF!</v>
      </c>
      <c r="CJ9" s="180" t="str">
        <f>IF('01.ข้อมูลเบื้องต้น'!$B$25="","",IF('3.คีย์เทอม1 mlp'!$B9="","",'01.ข้อมูลเบื้องต้น'!$B$25))</f>
        <v/>
      </c>
      <c r="CK9" s="181" t="str">
        <f>IF('01.ข้อมูลเบื้องต้น'!$C$25="","",IF('3.คีย์เทอม1 mlp'!$B9="","",'01.ข้อมูลเบื้องต้น'!$C$25))</f>
        <v/>
      </c>
      <c r="CL9" s="175"/>
      <c r="CM9" s="88"/>
      <c r="CN9" s="181" t="e">
        <f>IF('01.ข้อมูลเบื้องต้น'!#REF!="","",IF('3.คีย์เทอม1 mlp'!$B9="","",'01.ข้อมูลเบื้องต้น'!#REF!))</f>
        <v>#REF!</v>
      </c>
      <c r="CO9" s="180" t="str">
        <f>IF('01.ข้อมูลเบื้องต้น'!$B$26="","",IF('3.คีย์เทอม1 mlp'!$B9="","",'01.ข้อมูลเบื้องต้น'!$B$26))</f>
        <v/>
      </c>
      <c r="CP9" s="181" t="str">
        <f>IF('01.ข้อมูลเบื้องต้น'!$C$26="","",IF('3.คีย์เทอม1 mlp'!$B9="","",'01.ข้อมูลเบื้องต้น'!$C$26))</f>
        <v/>
      </c>
      <c r="CQ9" s="175"/>
      <c r="CR9" s="88"/>
      <c r="CS9" s="181" t="e">
        <f>IF('01.ข้อมูลเบื้องต้น'!#REF!="","",IF('3.คีย์เทอม1 mlp'!$B9="","",'01.ข้อมูลเบื้องต้น'!#REF!))</f>
        <v>#REF!</v>
      </c>
      <c r="CT9" s="180" t="str">
        <f>IF('01.ข้อมูลเบื้องต้น'!$B$27="","",IF('3.คีย์เทอม1 mlp'!$B9="","",'01.ข้อมูลเบื้องต้น'!$B$27))</f>
        <v/>
      </c>
      <c r="CU9" s="181" t="str">
        <f>IF('01.ข้อมูลเบื้องต้น'!$C$27="","",IF('3.คีย์เทอม1 mlp'!$B9="","",'01.ข้อมูลเบื้องต้น'!$C$27))</f>
        <v/>
      </c>
      <c r="CV9" s="175"/>
      <c r="CW9" s="88"/>
      <c r="CX9" s="181" t="e">
        <f>IF('01.ข้อมูลเบื้องต้น'!#REF!="","",IF('3.คีย์เทอม1 mlp'!$B9="","",'01.ข้อมูลเบื้องต้น'!#REF!))</f>
        <v>#REF!</v>
      </c>
      <c r="CY9" s="180" t="str">
        <f>IF('01.ข้อมูลเบื้องต้น'!$B$28="","",IF('3.คีย์เทอม1 mlp'!$B9="","",'01.ข้อมูลเบื้องต้น'!$B$28))</f>
        <v/>
      </c>
      <c r="CZ9" s="181" t="str">
        <f>IF('01.ข้อมูลเบื้องต้น'!$C$28="","",IF('3.คีย์เทอม1 mlp'!$B9="","",'01.ข้อมูลเบื้องต้น'!$C$28))</f>
        <v/>
      </c>
      <c r="DA9" s="175"/>
      <c r="DB9" s="88"/>
      <c r="DC9" s="177" t="e">
        <f>IF(OR(J9&gt;$J$8,O9&gt;$O$8,T9&gt;$T$8,Y9&gt;$Y$8,AD9&gt;$AD$8,AI9&gt;$AI$8,AN9&gt;$AN$8,AS9&gt;$AS$8,AX9&gt;$AX$8,BC9&gt;$BC$8,BH9&gt;$BH$8,BM9&gt;$BM$8,BR9&gt;$BR$8,BW9&gt;$BW$8,CB9&gt;$CB$8,CG9&gt;$CG$8,CL9&gt;$CL$8,CQ9&gt;$CQ$8,CV9&gt;$CV$8,DA9&gt;$DA$8),"",IF(COUNT(J9,O9,T9,Y9,AD9,AI9,AN9,AS9,AX9,BC9,BH9,BM9,BR9,BW9,CB9,CG9,CL9,CQ9,CV9,DA9)=0,"",SUM(J9,O9,T9,Y9,AD9,AI9,AN9,AS9,AX9,BC9,BH9,BM9,BR9,BW9,CB9,CG9,CL9,CQ9,CV9,DA9)))</f>
        <v>#REF!</v>
      </c>
      <c r="DD9" s="80" t="e">
        <f>IF(DC9="","",(DC9*100)/$DC$8)</f>
        <v>#REF!</v>
      </c>
      <c r="DE9" s="182" t="e">
        <f>IF('2.ชื่อนักเรียน'!R11="มส","มส",IF('2.ชื่อนักเรียน'!R11="ย้าย","ย้าย",IF('2.ชื่อนักเรียน'!R11="ร","ร",IF(DD9="","",RANK(DD9,$DD$9:$DD$53,0)))))</f>
        <v>#REF!</v>
      </c>
      <c r="DF9" s="182">
        <f>IF(COUNT(J9,O9,T9,Y9,AD9,AI9,AN9,AS9,AX9,BC9,BH9,BM9,BR9,BW9,CB9,CG9,CL9,CQ9,CV9,DA9)=0,"",COUNT(J9,O9,T9,Y9,AD9,AI9,AN9,AS9,AX9,BC9,BH9,BM9,BR9,BW9,CB9,CG9,CL9,CQ9,CV9,DA9))</f>
        <v>10</v>
      </c>
      <c r="DH9" s="204" t="e">
        <f>IF('2.ชื่อนักเรียน'!$R11=",มส","มส",IF($DC9="","",IF(DH$5="","",IF(DH$5="SBMLD",SUM($BH9,$BM9,$BR9,$BW9,$CB9,$CG9,$CL9,$CQ9,$CV9,$DA9),$BH9))))</f>
        <v>#REF!</v>
      </c>
      <c r="DI9" s="184" t="e">
        <f>IF('2.ชื่อนักเรียน'!$R11=",มส","มส",IF($DH9="","",IF(DH$5="","",IF(DH$5="SBMLD",SUM($BI9,$BN9,$BS9,$BX9,$CC9,$CH9,$CM9,$CR9,$CW9,$DB9),$BI9))))</f>
        <v>#REF!</v>
      </c>
      <c r="DJ9" s="215" t="e">
        <f>IF(DI9=0,"",IF(DI9="","",DI9))</f>
        <v>#REF!</v>
      </c>
      <c r="DK9" s="204" t="e">
        <f>IF('2.ชื่อนักเรียน'!$R11=",มส","มส",IF($DC9="","",IF(DK$5="","",IF(DK$5="SBMLD",SUM($BM9,$BR9,$BW9,$CB9,$CG9,$CL9,$CQ9,$CV9,$DA9),$BM9))))</f>
        <v>#REF!</v>
      </c>
      <c r="DL9" s="184" t="e">
        <f>IF('2.ชื่อนักเรียน'!$R11=",มส","มส",IF($DK9="","",IF(DK$5="","",IF(DK$5="SBMLD",SUM($BN9,$BS9,$BX9,$CC9,$CH9,$CM9,$CR9,$CW9,$DB9),$BN9))))</f>
        <v>#REF!</v>
      </c>
      <c r="DM9" s="215" t="e">
        <f>IF(DL9=0,"",IF(DL9="","",DL9))</f>
        <v>#REF!</v>
      </c>
      <c r="DN9" s="204" t="e">
        <f>IF('2.ชื่อนักเรียน'!$R11=",มส","มส",IF($DC9="","",IF(DN$5="","",IF(DN$5="SBMLD",SUM($BR9,$BW9,$CB9,$CG9,$CL9,$CQ9,$CV9,$DA9),$BR9))))</f>
        <v>#REF!</v>
      </c>
      <c r="DO9" s="184" t="e">
        <f>IF('2.ชื่อนักเรียน'!$R11=",มส","มส",IF($DN9="","",IF(DN$5="","",IF(DN$5="SBMLD",SUM($BS9,$BX9,$CC9,$CH9,$CM9,$CR9,$CW9,$DB9),$BS9))))</f>
        <v>#REF!</v>
      </c>
      <c r="DP9" s="215" t="e">
        <f>IF(DO9=0,"",IF(DO9="","",DO9))</f>
        <v>#REF!</v>
      </c>
      <c r="DQ9" s="204" t="e">
        <f>IF('2.ชื่อนักเรียน'!$R11=",มส","มส",IF($DC9="","",IF(DQ$5="","",IF(DQ$5="SBMLD",SUM($BW9,$CB9,$CG9,$CL9,$CQ9,$CV9,$DA9),$BW9))))</f>
        <v>#REF!</v>
      </c>
      <c r="DR9" s="184" t="e">
        <f>IF('2.ชื่อนักเรียน'!$R11=",มส","มส",IF($DQ9="","",IF(DQ$5="","",IF(DQ$5="SBMLD",SUM($BX9,$CC9,$CH9,$CM9,$CR9,$CW9,$DB9),$BX9))))</f>
        <v>#REF!</v>
      </c>
      <c r="DS9" s="215" t="e">
        <f>IF(DR9=0,"",IF(DR9="","",DR9))</f>
        <v>#REF!</v>
      </c>
      <c r="DT9" s="204" t="e">
        <f>IF('2.ชื่อนักเรียน'!$R11=",มส","มส",IF($DC9="","",IF(DT$5="","",IF(DT$5="SBMLD",SUM($CB9,$CG9,$CL9,$CQ9,$CV9,$DA9),$CB9))))</f>
        <v>#REF!</v>
      </c>
      <c r="DU9" s="184" t="e">
        <f>IF('2.ชื่อนักเรียน'!$R11=",มส","มส",IF($DT9="","",IF(DT$5="","",IF(DT$5="SBMLD",SUM($CC9,$CH9,$CM9,$CR9,$CW9,$DB9),$CC9))))</f>
        <v>#REF!</v>
      </c>
      <c r="DV9" s="215" t="e">
        <f>IF(DU9=0,"",IF(DU9="","",DU9))</f>
        <v>#REF!</v>
      </c>
      <c r="DW9" s="204" t="e">
        <f>IF('2.ชื่อนักเรียน'!$R11=",มส","มส",IF($DC9="","",IF(DW$5="","",IF(DW$5="SBMLD",SUM($CG9,$CL9,$CQ9,$CV9,$DA9),$CG9))))</f>
        <v>#REF!</v>
      </c>
      <c r="DX9" s="184" t="e">
        <f>IF('2.ชื่อนักเรียน'!$R11=",มส","มส",IF($DW9="","",IF(DW$5="","",IF(DW$5="SBMLD",SUM($CH9,$CM9,$CR9,$CW9,$DB9),$CH9))))</f>
        <v>#REF!</v>
      </c>
      <c r="DY9" s="215" t="e">
        <f>IF(DX9=0,"",IF(DX9="","",DX9))</f>
        <v>#REF!</v>
      </c>
    </row>
    <row r="10" spans="1:129" s="33" customFormat="1" ht="17.25" customHeight="1">
      <c r="A10" s="171">
        <v>2</v>
      </c>
      <c r="B10" s="171" t="str">
        <f>IF('2.ชื่อนักเรียน'!E12="","",CONCATENATE('2.ชื่อนักเรียน'!E12,'2.ชื่อนักเรียน'!F12,'2.ชื่อนักเรียน'!G12,'2.ชื่อนักเรียน'!H12,'2.ชื่อนักเรียน'!I12,'2.ชื่อนักเรียน'!J12,'2.ชื่อนักเรียน'!K12,'2.ชื่อนักเรียน'!L12,'2.ชื่อนักเรียน'!M12,'2.ชื่อนักเรียน'!N12,'2.ชื่อนักเรียน'!O12,'2.ชื่อนักเรียน'!P12,'2.ชื่อนักเรียน'!Q12))</f>
        <v/>
      </c>
      <c r="C10" s="273" t="str">
        <f>IF('2.ชื่อนักเรียน'!B12="","",'2.ชื่อนักเรียน'!B12)</f>
        <v/>
      </c>
      <c r="D10" s="180" t="str">
        <f>IF('2.ชื่อนักเรียน'!C12="","",CONCATENATE(TRIM('2.ชื่อนักเรียน'!C12),"  ",'2.ชื่อนักเรียน'!D12))</f>
        <v/>
      </c>
      <c r="E10" s="181" t="str">
        <f>IF(B10="","",IF('01.ข้อมูลเบื้องต้น'!$H$2="","",'01.ข้อมูลเบื้องต้น'!$H$2))</f>
        <v/>
      </c>
      <c r="F10" s="180" t="str">
        <f>IF(B10="","",IF('01.ข้อมูลเบื้องต้น'!$I$4="","",'01.ข้อมูลเบื้องต้น'!$I$4))</f>
        <v/>
      </c>
      <c r="G10" s="181" t="e">
        <f>IF('01.ข้อมูลเบื้องต้น'!#REF!="","",IF('3.คีย์เทอม1 mlp'!$B10="","",'01.ข้อมูลเบื้องต้น'!#REF!))</f>
        <v>#REF!</v>
      </c>
      <c r="H10" s="180" t="str">
        <f>IF('01.ข้อมูลเบื้องต้น'!$B$36="","",IF('3.คีย์เทอม1 mlp'!$B10="","",'01.ข้อมูลเบื้องต้น'!$B$36))</f>
        <v/>
      </c>
      <c r="I10" s="181" t="str">
        <f>IF('01.ข้อมูลเบื้องต้น'!$C$36="","",IF('3.คีย์เทอม1 mlp'!$B10="","",'01.ข้อมูลเบื้องต้น'!$C$36))</f>
        <v/>
      </c>
      <c r="J10" s="175">
        <v>90</v>
      </c>
      <c r="K10" s="88"/>
      <c r="L10" s="181" t="e">
        <f>IF('01.ข้อมูลเบื้องต้น'!#REF!="","",IF('3.คีย์เทอม1 mlp'!$B10="","",'01.ข้อมูลเบื้องต้น'!#REF!))</f>
        <v>#REF!</v>
      </c>
      <c r="M10" s="180" t="str">
        <f>IF('01.ข้อมูลเบื้องต้น'!$B$37="","",IF('3.คีย์เทอม1 mlp'!$B10="","",'01.ข้อมูลเบื้องต้น'!$B$37))</f>
        <v/>
      </c>
      <c r="N10" s="181" t="str">
        <f>IF('01.ข้อมูลเบื้องต้น'!$C$37="","",IF('3.คีย์เทอม1 mlp'!$B10="","",'01.ข้อมูลเบื้องต้น'!$C$37))</f>
        <v/>
      </c>
      <c r="O10" s="176">
        <v>68</v>
      </c>
      <c r="P10" s="87"/>
      <c r="Q10" s="181" t="e">
        <f>IF('01.ข้อมูลเบื้องต้น'!#REF!="","",IF('3.คีย์เทอม1 mlp'!$B10="","",'01.ข้อมูลเบื้องต้น'!#REF!))</f>
        <v>#REF!</v>
      </c>
      <c r="R10" s="180" t="str">
        <f>IF('01.ข้อมูลเบื้องต้น'!$B$10="","",IF('3.คีย์เทอม1 mlp'!$B10="","",'01.ข้อมูลเบื้องต้น'!$B$10))</f>
        <v/>
      </c>
      <c r="S10" s="181" t="str">
        <f>IF('01.ข้อมูลเบื้องต้น'!$C$10="","",IF('3.คีย์เทอม1 mlp'!$B10="","",'01.ข้อมูลเบื้องต้น'!$C$10))</f>
        <v/>
      </c>
      <c r="T10" s="176">
        <v>75</v>
      </c>
      <c r="U10" s="87"/>
      <c r="V10" s="181" t="e">
        <f>IF('01.ข้อมูลเบื้องต้น'!#REF!="","",IF('3.คีย์เทอม1 mlp'!$B10="","",'01.ข้อมูลเบื้องต้น'!#REF!))</f>
        <v>#REF!</v>
      </c>
      <c r="W10" s="180" t="str">
        <f>IF('01.ข้อมูลเบื้องต้น'!$B$11="","",IF('3.คีย์เทอม1 mlp'!$B10="","",'01.ข้อมูลเบื้องต้น'!$B$11))</f>
        <v/>
      </c>
      <c r="X10" s="181" t="str">
        <f>IF('01.ข้อมูลเบื้องต้น'!$C$11="","",IF('3.คีย์เทอม1 mlp'!$B10="","",'01.ข้อมูลเบื้องต้น'!$C$11))</f>
        <v/>
      </c>
      <c r="Y10" s="175">
        <v>76</v>
      </c>
      <c r="Z10" s="88"/>
      <c r="AA10" s="181" t="e">
        <f>IF('01.ข้อมูลเบื้องต้น'!#REF!="","",IF('3.คีย์เทอม1 mlp'!$B10="","",'01.ข้อมูลเบื้องต้น'!#REF!))</f>
        <v>#REF!</v>
      </c>
      <c r="AB10" s="180" t="str">
        <f>IF('01.ข้อมูลเบื้องต้น'!$B$12="","",IF('3.คีย์เทอม1 mlp'!$B10="","",'01.ข้อมูลเบื้องต้น'!$B$12))</f>
        <v/>
      </c>
      <c r="AC10" s="181" t="str">
        <f>IF('01.ข้อมูลเบื้องต้น'!$C$12="","",IF('3.คีย์เทอม1 mlp'!$B10="","",'01.ข้อมูลเบื้องต้น'!$C$12))</f>
        <v/>
      </c>
      <c r="AD10" s="176">
        <v>72</v>
      </c>
      <c r="AE10" s="87"/>
      <c r="AF10" s="181" t="e">
        <f>IF('01.ข้อมูลเบื้องต้น'!#REF!="","",IF('3.คีย์เทอม1 mlp'!$B10="","",'01.ข้อมูลเบื้องต้น'!#REF!))</f>
        <v>#REF!</v>
      </c>
      <c r="AG10" s="180" t="str">
        <f>IF('01.ข้อมูลเบื้องต้น'!$B$13="","",IF('3.คีย์เทอม1 mlp'!$B10="","",'01.ข้อมูลเบื้องต้น'!$B$13))</f>
        <v/>
      </c>
      <c r="AH10" s="181" t="str">
        <f>IF('01.ข้อมูลเบื้องต้น'!$C$13="","",IF('3.คีย์เทอม1 mlp'!$B10="","",'01.ข้อมูลเบื้องต้น'!$C$13))</f>
        <v/>
      </c>
      <c r="AI10" s="176">
        <v>91</v>
      </c>
      <c r="AJ10" s="87"/>
      <c r="AK10" s="181" t="e">
        <f>IF('01.ข้อมูลเบื้องต้น'!#REF!="","",IF('3.คีย์เทอม1 mlp'!$B10="","",'01.ข้อมูลเบื้องต้น'!#REF!))</f>
        <v>#REF!</v>
      </c>
      <c r="AL10" s="180" t="str">
        <f>IF('01.ข้อมูลเบื้องต้น'!$B$14="","",IF('3.คีย์เทอม1 mlp'!$B10="","",'01.ข้อมูลเบื้องต้น'!$B$14))</f>
        <v/>
      </c>
      <c r="AM10" s="181" t="str">
        <f>IF('01.ข้อมูลเบื้องต้น'!$C$14="","",IF('3.คีย์เทอม1 mlp'!$B10="","",'01.ข้อมูลเบื้องต้น'!$C$14))</f>
        <v/>
      </c>
      <c r="AN10" s="176">
        <v>80</v>
      </c>
      <c r="AO10" s="87"/>
      <c r="AP10" s="181" t="e">
        <f>IF('01.ข้อมูลเบื้องต้น'!#REF!="","",IF('3.คีย์เทอม1 mlp'!$B10="","",'01.ข้อมูลเบื้องต้น'!#REF!))</f>
        <v>#REF!</v>
      </c>
      <c r="AQ10" s="180" t="str">
        <f>IF('01.ข้อมูลเบื้องต้น'!$B$15="","",IF('3.คีย์เทอม1 mlp'!$B10="","",'01.ข้อมูลเบื้องต้น'!$B$15))</f>
        <v/>
      </c>
      <c r="AR10" s="181" t="str">
        <f>IF('01.ข้อมูลเบื้องต้น'!$C$15="","",IF('3.คีย์เทอม1 mlp'!$B10="","",'01.ข้อมูลเบื้องต้น'!$C$15))</f>
        <v/>
      </c>
      <c r="AS10" s="176">
        <v>80</v>
      </c>
      <c r="AT10" s="87"/>
      <c r="AU10" s="181" t="e">
        <f>IF('01.ข้อมูลเบื้องต้น'!#REF!="","",IF('3.คีย์เทอม1 mlp'!$B10="","",'01.ข้อมูลเบื้องต้น'!#REF!))</f>
        <v>#REF!</v>
      </c>
      <c r="AV10" s="180" t="str">
        <f>IF('01.ข้อมูลเบื้องต้น'!$B$16="","",IF('3.คีย์เทอม1 mlp'!$B10="","",'01.ข้อมูลเบื้องต้น'!$B$16))</f>
        <v/>
      </c>
      <c r="AW10" s="181" t="str">
        <f>IF('01.ข้อมูลเบื้องต้น'!$C$16="","",IF('3.คีย์เทอม1 mlp'!$B10="","",'01.ข้อมูลเบื้องต้น'!$C$16))</f>
        <v/>
      </c>
      <c r="AX10" s="175">
        <v>60</v>
      </c>
      <c r="AY10" s="88"/>
      <c r="AZ10" s="181" t="e">
        <f>IF('01.ข้อมูลเบื้องต้น'!#REF!="","",IF('3.คีย์เทอม1 mlp'!$B10="","",'01.ข้อมูลเบื้องต้น'!#REF!))</f>
        <v>#REF!</v>
      </c>
      <c r="BA10" s="180" t="str">
        <f>IF('01.ข้อมูลเบื้องต้น'!$B$17="","",IF('3.คีย์เทอม1 mlp'!$B10="","",'01.ข้อมูลเบื้องต้น'!$B$17))</f>
        <v/>
      </c>
      <c r="BB10" s="181" t="str">
        <f>IF('01.ข้อมูลเบื้องต้น'!$C$17="","",IF('3.คีย์เทอม1 mlp'!$B10="","",'01.ข้อมูลเบื้องต้น'!$C$17))</f>
        <v/>
      </c>
      <c r="BC10" s="175"/>
      <c r="BD10" s="88"/>
      <c r="BE10" s="181" t="e">
        <f>IF('01.ข้อมูลเบื้องต้น'!#REF!="","",IF('3.คีย์เทอม1 mlp'!$B10="","",'01.ข้อมูลเบื้องต้น'!#REF!))</f>
        <v>#REF!</v>
      </c>
      <c r="BF10" s="180" t="str">
        <f>IF('01.ข้อมูลเบื้องต้น'!$B$19="","",IF('3.คีย์เทอม1 mlp'!$B10="","",'01.ข้อมูลเบื้องต้น'!$B$19))</f>
        <v/>
      </c>
      <c r="BG10" s="181" t="str">
        <f>IF('01.ข้อมูลเบื้องต้น'!$C$19="","",IF('3.คีย์เทอม1 mlp'!$B10="","",'01.ข้อมูลเบื้องต้น'!$C$19))</f>
        <v/>
      </c>
      <c r="BH10" s="176">
        <v>68</v>
      </c>
      <c r="BI10" s="88"/>
      <c r="BJ10" s="181" t="e">
        <f>IF('01.ข้อมูลเบื้องต้น'!#REF!="","",IF('3.คีย์เทอม1 mlp'!$B10="","",'01.ข้อมูลเบื้องต้น'!#REF!))</f>
        <v>#REF!</v>
      </c>
      <c r="BK10" s="180" t="str">
        <f>IF('01.ข้อมูลเบื้องต้น'!$B$20="","",IF('3.คีย์เทอม1 mlp'!$B10="","",'01.ข้อมูลเบื้องต้น'!$B$20))</f>
        <v/>
      </c>
      <c r="BL10" s="181" t="str">
        <f>IF('01.ข้อมูลเบื้องต้น'!$C$20="","",IF('3.คีย์เทอม1 mlp'!$B10="","",'01.ข้อมูลเบื้องต้น'!$C$20))</f>
        <v/>
      </c>
      <c r="BM10" s="176"/>
      <c r="BN10" s="87"/>
      <c r="BO10" s="181" t="e">
        <f>IF('01.ข้อมูลเบื้องต้น'!#REF!="","",IF('3.คีย์เทอม1 mlp'!$B10="","",'01.ข้อมูลเบื้องต้น'!#REF!))</f>
        <v>#REF!</v>
      </c>
      <c r="BP10" s="180" t="str">
        <f>IF('01.ข้อมูลเบื้องต้น'!$B$21="","",IF('3.คีย์เทอม1 mlp'!$B10="","",'01.ข้อมูลเบื้องต้น'!$B$21))</f>
        <v/>
      </c>
      <c r="BQ10" s="181" t="str">
        <f>IF('01.ข้อมูลเบื้องต้น'!$C$21="","",IF('3.คีย์เทอม1 mlp'!$B10="","",'01.ข้อมูลเบื้องต้น'!$C$21))</f>
        <v/>
      </c>
      <c r="BR10" s="175"/>
      <c r="BS10" s="88"/>
      <c r="BT10" s="181" t="e">
        <f>IF('01.ข้อมูลเบื้องต้น'!#REF!="","",IF('3.คีย์เทอม1 mlp'!$B10="","",'01.ข้อมูลเบื้องต้น'!#REF!))</f>
        <v>#REF!</v>
      </c>
      <c r="BU10" s="180" t="str">
        <f>IF('01.ข้อมูลเบื้องต้น'!$B$22="","",IF('3.คีย์เทอม1 mlp'!$B10="","",'01.ข้อมูลเบื้องต้น'!$B$22))</f>
        <v/>
      </c>
      <c r="BV10" s="181" t="str">
        <f>IF('01.ข้อมูลเบื้องต้น'!$C$22="","",IF('3.คีย์เทอม1 mlp'!$B10="","",'01.ข้อมูลเบื้องต้น'!$C$22))</f>
        <v/>
      </c>
      <c r="BW10" s="175"/>
      <c r="BX10" s="88"/>
      <c r="BY10" s="181" t="e">
        <f>IF('01.ข้อมูลเบื้องต้น'!#REF!="","",IF('3.คีย์เทอม1 mlp'!$B10="","",'01.ข้อมูลเบื้องต้น'!#REF!))</f>
        <v>#REF!</v>
      </c>
      <c r="BZ10" s="180" t="str">
        <f>IF('01.ข้อมูลเบื้องต้น'!$B$23="","",IF('3.คีย์เทอม1 mlp'!$B10="","",'01.ข้อมูลเบื้องต้น'!$B$23))</f>
        <v/>
      </c>
      <c r="CA10" s="181" t="str">
        <f>IF('01.ข้อมูลเบื้องต้น'!$C$23="","",IF('3.คีย์เทอม1 mlp'!$B10="","",'01.ข้อมูลเบื้องต้น'!$C$23))</f>
        <v/>
      </c>
      <c r="CB10" s="175"/>
      <c r="CC10" s="88"/>
      <c r="CD10" s="181" t="e">
        <f>IF('01.ข้อมูลเบื้องต้น'!#REF!="","",IF('3.คีย์เทอม1 mlp'!$B10="","",'01.ข้อมูลเบื้องต้น'!#REF!))</f>
        <v>#REF!</v>
      </c>
      <c r="CE10" s="180" t="str">
        <f>IF('01.ข้อมูลเบื้องต้น'!$B$24="","",IF('3.คีย์เทอม1 mlp'!$B10="","",'01.ข้อมูลเบื้องต้น'!$B$24))</f>
        <v/>
      </c>
      <c r="CF10" s="181" t="str">
        <f>IF('01.ข้อมูลเบื้องต้น'!$C$24="","",IF('3.คีย์เทอม1 mlp'!$B10="","",'01.ข้อมูลเบื้องต้น'!$C$24))</f>
        <v/>
      </c>
      <c r="CG10" s="175"/>
      <c r="CH10" s="88"/>
      <c r="CI10" s="181" t="e">
        <f>IF('01.ข้อมูลเบื้องต้น'!#REF!="","",IF('3.คีย์เทอม1 mlp'!$B10="","",'01.ข้อมูลเบื้องต้น'!#REF!))</f>
        <v>#REF!</v>
      </c>
      <c r="CJ10" s="180" t="str">
        <f>IF('01.ข้อมูลเบื้องต้น'!$B$25="","",IF('3.คีย์เทอม1 mlp'!$B10="","",'01.ข้อมูลเบื้องต้น'!$B$25))</f>
        <v/>
      </c>
      <c r="CK10" s="181" t="str">
        <f>IF('01.ข้อมูลเบื้องต้น'!$C$25="","",IF('3.คีย์เทอม1 mlp'!$B10="","",'01.ข้อมูลเบื้องต้น'!$C$25))</f>
        <v/>
      </c>
      <c r="CL10" s="175"/>
      <c r="CM10" s="88"/>
      <c r="CN10" s="181" t="e">
        <f>IF('01.ข้อมูลเบื้องต้น'!#REF!="","",IF('3.คีย์เทอม1 mlp'!$B10="","",'01.ข้อมูลเบื้องต้น'!#REF!))</f>
        <v>#REF!</v>
      </c>
      <c r="CO10" s="180" t="str">
        <f>IF('01.ข้อมูลเบื้องต้น'!$B$26="","",IF('3.คีย์เทอม1 mlp'!$B10="","",'01.ข้อมูลเบื้องต้น'!$B$26))</f>
        <v/>
      </c>
      <c r="CP10" s="181" t="str">
        <f>IF('01.ข้อมูลเบื้องต้น'!$C$26="","",IF('3.คีย์เทอม1 mlp'!$B10="","",'01.ข้อมูลเบื้องต้น'!$C$26))</f>
        <v/>
      </c>
      <c r="CQ10" s="175"/>
      <c r="CR10" s="88"/>
      <c r="CS10" s="181" t="e">
        <f>IF('01.ข้อมูลเบื้องต้น'!#REF!="","",IF('3.คีย์เทอม1 mlp'!$B10="","",'01.ข้อมูลเบื้องต้น'!#REF!))</f>
        <v>#REF!</v>
      </c>
      <c r="CT10" s="180" t="str">
        <f>IF('01.ข้อมูลเบื้องต้น'!$B$27="","",IF('3.คีย์เทอม1 mlp'!$B10="","",'01.ข้อมูลเบื้องต้น'!$B$27))</f>
        <v/>
      </c>
      <c r="CU10" s="181" t="str">
        <f>IF('01.ข้อมูลเบื้องต้น'!$C$27="","",IF('3.คีย์เทอม1 mlp'!$B10="","",'01.ข้อมูลเบื้องต้น'!$C$27))</f>
        <v/>
      </c>
      <c r="CV10" s="175"/>
      <c r="CW10" s="88"/>
      <c r="CX10" s="181" t="e">
        <f>IF('01.ข้อมูลเบื้องต้น'!#REF!="","",IF('3.คีย์เทอม1 mlp'!$B10="","",'01.ข้อมูลเบื้องต้น'!#REF!))</f>
        <v>#REF!</v>
      </c>
      <c r="CY10" s="180" t="str">
        <f>IF('01.ข้อมูลเบื้องต้น'!$B$28="","",IF('3.คีย์เทอม1 mlp'!$B10="","",'01.ข้อมูลเบื้องต้น'!$B$28))</f>
        <v/>
      </c>
      <c r="CZ10" s="181" t="str">
        <f>IF('01.ข้อมูลเบื้องต้น'!$C$28="","",IF('3.คีย์เทอม1 mlp'!$B10="","",'01.ข้อมูลเบื้องต้น'!$C$28))</f>
        <v/>
      </c>
      <c r="DA10" s="175"/>
      <c r="DB10" s="88"/>
      <c r="DC10" s="177" t="e">
        <f t="shared" ref="DC10:DC53" si="3">IF(OR(J10&gt;$J$8,O10&gt;$O$8,T10&gt;$T$8,Y10&gt;$Y$8,AD10&gt;$AD$8,AI10&gt;$AI$8,AN10&gt;$AN$8,AS10&gt;$AS$8,AX10&gt;$AX$8,BC10&gt;$BC$8,BH10&gt;$BH$8,BM10&gt;$BM$8,BR10&gt;$BR$8,BW10&gt;$BW$8,CB10&gt;$CB$8,CG10&gt;$CG$8,CL10&gt;$CL$8,CQ10&gt;$CQ$8,CV10&gt;$CV$8,DA10&gt;$DA$8),"",IF(COUNT(J10,O10,T10,Y10,AD10,AI10,AN10,AS10,AX10,BC10,BH10,BM10,BR10,BW10,CB10,CG10,CL10,CQ10,CV10,DA10)=0,"",SUM(J10,O10,T10,Y10,AD10,AI10,AN10,AS10,AX10,BC10,BH10,BM10,BR10,BW10,CB10,CG10,CL10,CQ10,CV10,DA10)))</f>
        <v>#REF!</v>
      </c>
      <c r="DD10" s="80" t="e">
        <f t="shared" ref="DD10:DD53" si="4">IF(DC10="","",(DC10*100)/$DC$8)</f>
        <v>#REF!</v>
      </c>
      <c r="DE10" s="182" t="e">
        <f>IF('2.ชื่อนักเรียน'!R12="มส","มส",IF('2.ชื่อนักเรียน'!R12="ย้าย","ย้าย",IF('2.ชื่อนักเรียน'!R12="ร","ร",IF(DD10="","",RANK(DD10,$DD$9:$DD$53,0)))))</f>
        <v>#REF!</v>
      </c>
      <c r="DF10" s="182">
        <f t="shared" ref="DF10:DF53" si="5">IF(COUNT(J10,O10,T10,Y10,AD10,AI10,AN10,AS10,AX10,BC10,BH10,BM10,BR10,BW10,CB10,CG10,CL10,CQ10,CV10,DA10)=0,"",COUNT(J10,O10,T10,Y10,AD10,AI10,AN10,AS10,AX10,BC10,BH10,BM10,BR10,BW10,CB10,CG10,CL10,CQ10,CV10,DA10))</f>
        <v>10</v>
      </c>
      <c r="DH10" s="206" t="e">
        <f>IF('2.ชื่อนักเรียน'!$R12=",มส","มส",IF($DC10="","",IF(DH$5="","",IF(DH$5="SBMLD",SUM($BH10,$BM10,$BR10,$BW10,$CB10,$CG10,$CL10,$CQ10,$CV10,$DA10),$BH10))))</f>
        <v>#REF!</v>
      </c>
      <c r="DI10" s="185" t="e">
        <f>IF('2.ชื่อนักเรียน'!$R12=",มส","มส",IF($DH10="","",IF(DH$5="","",IF(DH$5="SBMLD",SUM($BI10,$BN10,$BS10,$BX10,$CC10,$CH10,$CM10,$CR10,$CW10,$DB10),$BI10))))</f>
        <v>#REF!</v>
      </c>
      <c r="DJ10" s="185" t="e">
        <f t="shared" ref="DJ10:DJ53" si="6">IF(DI10=0,"",IF(DI10="","",DI10))</f>
        <v>#REF!</v>
      </c>
      <c r="DK10" s="207" t="e">
        <f>IF('2.ชื่อนักเรียน'!$R12=",มส","มส",IF($DC10="","",IF(DK$5="","",IF(DK$5="SBMLD",SUM($BM10,$BR10,$BW10,$CB10,$CG10,$CL10,$CQ10,$CV10,$DA10),$BM10))))</f>
        <v>#REF!</v>
      </c>
      <c r="DL10" s="185" t="e">
        <f>IF('2.ชื่อนักเรียน'!$R12=",มส","มส",IF($DK10="","",IF(DK$5="","",IF(DK$5="SBMLD",SUM($BN10,$BS10,$BX10,$CC10,$CH10,$CM10,$CR10,$CW10,$DB10),$BN10))))</f>
        <v>#REF!</v>
      </c>
      <c r="DM10" s="185" t="e">
        <f t="shared" ref="DM10:DM53" si="7">IF(DL10=0,"",IF(DL10="","",DL10))</f>
        <v>#REF!</v>
      </c>
      <c r="DN10" s="207" t="e">
        <f>IF('2.ชื่อนักเรียน'!$R12=",มส","มส",IF($DC10="","",IF(DN$5="","",IF(DN$5="SBMLD",SUM($BR10,$BW10,$CB10,$CG10,$CL10,$CQ10,$CV10,$DA10),$BR10))))</f>
        <v>#REF!</v>
      </c>
      <c r="DO10" s="185" t="e">
        <f>IF('2.ชื่อนักเรียน'!$R12=",มส","มส",IF($DN10="","",IF(DN$5="","",IF(DN$5="SBMLD",SUM($BS10,$BX10,$CC10,$CH10,$CM10,$CR10,$CW10,$DB10),$BS10))))</f>
        <v>#REF!</v>
      </c>
      <c r="DP10" s="185" t="e">
        <f t="shared" ref="DP10:DP53" si="8">IF(DO10=0,"",IF(DO10="","",DO10))</f>
        <v>#REF!</v>
      </c>
      <c r="DQ10" s="207" t="e">
        <f>IF('2.ชื่อนักเรียน'!$R12=",มส","มส",IF($DC10="","",IF(DQ$5="","",IF(DQ$5="SBMLD",SUM($BW10,$CB10,$CG10,$CL10,$CQ10,$CV10,$DA10),$BW10))))</f>
        <v>#REF!</v>
      </c>
      <c r="DR10" s="185" t="e">
        <f>IF('2.ชื่อนักเรียน'!$R12=",มส","มส",IF($DQ10="","",IF(DQ$5="","",IF(DQ$5="SBMLD",SUM($BX10,$CC10,$CH10,$CM10,$CR10,$CW10,$DB10),$BX10))))</f>
        <v>#REF!</v>
      </c>
      <c r="DS10" s="185" t="e">
        <f t="shared" ref="DS10:DS53" si="9">IF(DR10=0,"",IF(DR10="","",DR10))</f>
        <v>#REF!</v>
      </c>
      <c r="DT10" s="185" t="e">
        <f>IF('2.ชื่อนักเรียน'!$R12=",มส","มส",IF($DC10="","",IF(DT$5="","",IF(DT$5="SBMLD",SUM($CB10,$CG10,$CL10,$CQ10,$CV10,$DA10),$CB10))))</f>
        <v>#REF!</v>
      </c>
      <c r="DU10" s="185" t="e">
        <f>IF('2.ชื่อนักเรียน'!$R12=",มส","มส",IF($DT10="","",IF(DT$5="","",IF(DT$5="SBMLD",SUM($CC10,$CH10,$CM10,$CR10,$CW10,$DB10),$CC10))))</f>
        <v>#REF!</v>
      </c>
      <c r="DV10" s="185" t="e">
        <f t="shared" ref="DV10:DV53" si="10">IF(DU10=0,"",IF(DU10="","",DU10))</f>
        <v>#REF!</v>
      </c>
      <c r="DW10" s="207" t="e">
        <f>IF('2.ชื่อนักเรียน'!$R12=",มส","มส",IF($DC10="","",IF(DW$5="","",IF(DW$5="SBMLD",SUM($CG10,$CL10,$CQ10,$CV10,$DA10),$CG10))))</f>
        <v>#REF!</v>
      </c>
      <c r="DX10" s="207" t="e">
        <f>IF('2.ชื่อนักเรียน'!$R12=",มส","มส",IF($DW10="","",IF(DW$5="","",IF(DW$5="SBMLD",SUM($CH10,$CM10,$CR10,$CW10,$DB10),$CH10))))</f>
        <v>#REF!</v>
      </c>
      <c r="DY10" s="185" t="e">
        <f t="shared" ref="DY10:DY53" si="11">IF(DX10=0,"",IF(DX10="","",DX10))</f>
        <v>#REF!</v>
      </c>
    </row>
    <row r="11" spans="1:129" s="33" customFormat="1" ht="17.25" customHeight="1">
      <c r="A11" s="171">
        <v>3</v>
      </c>
      <c r="B11" s="171" t="str">
        <f>IF('2.ชื่อนักเรียน'!E13="","",CONCATENATE('2.ชื่อนักเรียน'!E13,'2.ชื่อนักเรียน'!F13,'2.ชื่อนักเรียน'!G13,'2.ชื่อนักเรียน'!H13,'2.ชื่อนักเรียน'!I13,'2.ชื่อนักเรียน'!J13,'2.ชื่อนักเรียน'!K13,'2.ชื่อนักเรียน'!L13,'2.ชื่อนักเรียน'!M13,'2.ชื่อนักเรียน'!N13,'2.ชื่อนักเรียน'!O13,'2.ชื่อนักเรียน'!P13,'2.ชื่อนักเรียน'!Q13))</f>
        <v/>
      </c>
      <c r="C11" s="273" t="str">
        <f>IF('2.ชื่อนักเรียน'!B13="","",'2.ชื่อนักเรียน'!B13)</f>
        <v/>
      </c>
      <c r="D11" s="180" t="str">
        <f>IF('2.ชื่อนักเรียน'!C13="","",CONCATENATE(TRIM('2.ชื่อนักเรียน'!C13),"  ",'2.ชื่อนักเรียน'!D13))</f>
        <v/>
      </c>
      <c r="E11" s="181" t="str">
        <f>IF(B11="","",IF('01.ข้อมูลเบื้องต้น'!$H$2="","",'01.ข้อมูลเบื้องต้น'!$H$2))</f>
        <v/>
      </c>
      <c r="F11" s="180" t="str">
        <f>IF(B11="","",IF('01.ข้อมูลเบื้องต้น'!$I$4="","",'01.ข้อมูลเบื้องต้น'!$I$4))</f>
        <v/>
      </c>
      <c r="G11" s="181" t="e">
        <f>IF('01.ข้อมูลเบื้องต้น'!#REF!="","",IF('3.คีย์เทอม1 mlp'!$B11="","",'01.ข้อมูลเบื้องต้น'!#REF!))</f>
        <v>#REF!</v>
      </c>
      <c r="H11" s="180" t="str">
        <f>IF('01.ข้อมูลเบื้องต้น'!$B$36="","",IF('3.คีย์เทอม1 mlp'!$B11="","",'01.ข้อมูลเบื้องต้น'!$B$36))</f>
        <v/>
      </c>
      <c r="I11" s="181" t="str">
        <f>IF('01.ข้อมูลเบื้องต้น'!$C$36="","",IF('3.คีย์เทอม1 mlp'!$B11="","",'01.ข้อมูลเบื้องต้น'!$C$36))</f>
        <v/>
      </c>
      <c r="J11" s="175">
        <v>95</v>
      </c>
      <c r="K11" s="88"/>
      <c r="L11" s="181" t="e">
        <f>IF('01.ข้อมูลเบื้องต้น'!#REF!="","",IF('3.คีย์เทอม1 mlp'!$B11="","",'01.ข้อมูลเบื้องต้น'!#REF!))</f>
        <v>#REF!</v>
      </c>
      <c r="M11" s="180" t="str">
        <f>IF('01.ข้อมูลเบื้องต้น'!$B$37="","",IF('3.คีย์เทอม1 mlp'!$B11="","",'01.ข้อมูลเบื้องต้น'!$B$37))</f>
        <v/>
      </c>
      <c r="N11" s="181" t="str">
        <f>IF('01.ข้อมูลเบื้องต้น'!$C$37="","",IF('3.คีย์เทอม1 mlp'!$B11="","",'01.ข้อมูลเบื้องต้น'!$C$37))</f>
        <v/>
      </c>
      <c r="O11" s="176">
        <v>72</v>
      </c>
      <c r="P11" s="87"/>
      <c r="Q11" s="181" t="e">
        <f>IF('01.ข้อมูลเบื้องต้น'!#REF!="","",IF('3.คีย์เทอม1 mlp'!$B11="","",'01.ข้อมูลเบื้องต้น'!#REF!))</f>
        <v>#REF!</v>
      </c>
      <c r="R11" s="180" t="str">
        <f>IF('01.ข้อมูลเบื้องต้น'!$B$10="","",IF('3.คีย์เทอม1 mlp'!$B11="","",'01.ข้อมูลเบื้องต้น'!$B$10))</f>
        <v/>
      </c>
      <c r="S11" s="181" t="str">
        <f>IF('01.ข้อมูลเบื้องต้น'!$C$10="","",IF('3.คีย์เทอม1 mlp'!$B11="","",'01.ข้อมูลเบื้องต้น'!$C$10))</f>
        <v/>
      </c>
      <c r="T11" s="176">
        <v>73</v>
      </c>
      <c r="U11" s="87"/>
      <c r="V11" s="181" t="e">
        <f>IF('01.ข้อมูลเบื้องต้น'!#REF!="","",IF('3.คีย์เทอม1 mlp'!$B11="","",'01.ข้อมูลเบื้องต้น'!#REF!))</f>
        <v>#REF!</v>
      </c>
      <c r="W11" s="180" t="str">
        <f>IF('01.ข้อมูลเบื้องต้น'!$B$11="","",IF('3.คีย์เทอม1 mlp'!$B11="","",'01.ข้อมูลเบื้องต้น'!$B$11))</f>
        <v/>
      </c>
      <c r="X11" s="181" t="str">
        <f>IF('01.ข้อมูลเบื้องต้น'!$C$11="","",IF('3.คีย์เทอม1 mlp'!$B11="","",'01.ข้อมูลเบื้องต้น'!$C$11))</f>
        <v/>
      </c>
      <c r="Y11" s="175">
        <v>85</v>
      </c>
      <c r="Z11" s="88"/>
      <c r="AA11" s="181" t="e">
        <f>IF('01.ข้อมูลเบื้องต้น'!#REF!="","",IF('3.คีย์เทอม1 mlp'!$B11="","",'01.ข้อมูลเบื้องต้น'!#REF!))</f>
        <v>#REF!</v>
      </c>
      <c r="AB11" s="180" t="str">
        <f>IF('01.ข้อมูลเบื้องต้น'!$B$12="","",IF('3.คีย์เทอม1 mlp'!$B11="","",'01.ข้อมูลเบื้องต้น'!$B$12))</f>
        <v/>
      </c>
      <c r="AC11" s="181" t="str">
        <f>IF('01.ข้อมูลเบื้องต้น'!$C$12="","",IF('3.คีย์เทอม1 mlp'!$B11="","",'01.ข้อมูลเบื้องต้น'!$C$12))</f>
        <v/>
      </c>
      <c r="AD11" s="176">
        <v>92</v>
      </c>
      <c r="AE11" s="87"/>
      <c r="AF11" s="181" t="e">
        <f>IF('01.ข้อมูลเบื้องต้น'!#REF!="","",IF('3.คีย์เทอม1 mlp'!$B11="","",'01.ข้อมูลเบื้องต้น'!#REF!))</f>
        <v>#REF!</v>
      </c>
      <c r="AG11" s="180" t="str">
        <f>IF('01.ข้อมูลเบื้องต้น'!$B$13="","",IF('3.คีย์เทอม1 mlp'!$B11="","",'01.ข้อมูลเบื้องต้น'!$B$13))</f>
        <v/>
      </c>
      <c r="AH11" s="181" t="str">
        <f>IF('01.ข้อมูลเบื้องต้น'!$C$13="","",IF('3.คีย์เทอม1 mlp'!$B11="","",'01.ข้อมูลเบื้องต้น'!$C$13))</f>
        <v/>
      </c>
      <c r="AI11" s="176">
        <v>97</v>
      </c>
      <c r="AJ11" s="87"/>
      <c r="AK11" s="181" t="e">
        <f>IF('01.ข้อมูลเบื้องต้น'!#REF!="","",IF('3.คีย์เทอม1 mlp'!$B11="","",'01.ข้อมูลเบื้องต้น'!#REF!))</f>
        <v>#REF!</v>
      </c>
      <c r="AL11" s="180" t="str">
        <f>IF('01.ข้อมูลเบื้องต้น'!$B$14="","",IF('3.คีย์เทอม1 mlp'!$B11="","",'01.ข้อมูลเบื้องต้น'!$B$14))</f>
        <v/>
      </c>
      <c r="AM11" s="181" t="str">
        <f>IF('01.ข้อมูลเบื้องต้น'!$C$14="","",IF('3.คีย์เทอม1 mlp'!$B11="","",'01.ข้อมูลเบื้องต้น'!$C$14))</f>
        <v/>
      </c>
      <c r="AN11" s="176">
        <v>82</v>
      </c>
      <c r="AO11" s="87"/>
      <c r="AP11" s="181" t="e">
        <f>IF('01.ข้อมูลเบื้องต้น'!#REF!="","",IF('3.คีย์เทอม1 mlp'!$B11="","",'01.ข้อมูลเบื้องต้น'!#REF!))</f>
        <v>#REF!</v>
      </c>
      <c r="AQ11" s="180" t="str">
        <f>IF('01.ข้อมูลเบื้องต้น'!$B$15="","",IF('3.คีย์เทอม1 mlp'!$B11="","",'01.ข้อมูลเบื้องต้น'!$B$15))</f>
        <v/>
      </c>
      <c r="AR11" s="181" t="str">
        <f>IF('01.ข้อมูลเบื้องต้น'!$C$15="","",IF('3.คีย์เทอม1 mlp'!$B11="","",'01.ข้อมูลเบื้องต้น'!$C$15))</f>
        <v/>
      </c>
      <c r="AS11" s="176">
        <v>83</v>
      </c>
      <c r="AT11" s="87"/>
      <c r="AU11" s="181" t="e">
        <f>IF('01.ข้อมูลเบื้องต้น'!#REF!="","",IF('3.คีย์เทอม1 mlp'!$B11="","",'01.ข้อมูลเบื้องต้น'!#REF!))</f>
        <v>#REF!</v>
      </c>
      <c r="AV11" s="180" t="str">
        <f>IF('01.ข้อมูลเบื้องต้น'!$B$16="","",IF('3.คีย์เทอม1 mlp'!$B11="","",'01.ข้อมูลเบื้องต้น'!$B$16))</f>
        <v/>
      </c>
      <c r="AW11" s="181" t="str">
        <f>IF('01.ข้อมูลเบื้องต้น'!$C$16="","",IF('3.คีย์เทอม1 mlp'!$B11="","",'01.ข้อมูลเบื้องต้น'!$C$16))</f>
        <v/>
      </c>
      <c r="AX11" s="175">
        <v>60</v>
      </c>
      <c r="AY11" s="88"/>
      <c r="AZ11" s="181" t="e">
        <f>IF('01.ข้อมูลเบื้องต้น'!#REF!="","",IF('3.คีย์เทอม1 mlp'!$B11="","",'01.ข้อมูลเบื้องต้น'!#REF!))</f>
        <v>#REF!</v>
      </c>
      <c r="BA11" s="180" t="str">
        <f>IF('01.ข้อมูลเบื้องต้น'!$B$17="","",IF('3.คีย์เทอม1 mlp'!$B11="","",'01.ข้อมูลเบื้องต้น'!$B$17))</f>
        <v/>
      </c>
      <c r="BB11" s="181" t="str">
        <f>IF('01.ข้อมูลเบื้องต้น'!$C$17="","",IF('3.คีย์เทอม1 mlp'!$B11="","",'01.ข้อมูลเบื้องต้น'!$C$17))</f>
        <v/>
      </c>
      <c r="BC11" s="175"/>
      <c r="BD11" s="88"/>
      <c r="BE11" s="181" t="e">
        <f>IF('01.ข้อมูลเบื้องต้น'!#REF!="","",IF('3.คีย์เทอม1 mlp'!$B11="","",'01.ข้อมูลเบื้องต้น'!#REF!))</f>
        <v>#REF!</v>
      </c>
      <c r="BF11" s="180" t="str">
        <f>IF('01.ข้อมูลเบื้องต้น'!$B$19="","",IF('3.คีย์เทอม1 mlp'!$B11="","",'01.ข้อมูลเบื้องต้น'!$B$19))</f>
        <v/>
      </c>
      <c r="BG11" s="181" t="str">
        <f>IF('01.ข้อมูลเบื้องต้น'!$C$19="","",IF('3.คีย์เทอม1 mlp'!$B11="","",'01.ข้อมูลเบื้องต้น'!$C$19))</f>
        <v/>
      </c>
      <c r="BH11" s="176">
        <v>95</v>
      </c>
      <c r="BI11" s="88"/>
      <c r="BJ11" s="181" t="e">
        <f>IF('01.ข้อมูลเบื้องต้น'!#REF!="","",IF('3.คีย์เทอม1 mlp'!$B11="","",'01.ข้อมูลเบื้องต้น'!#REF!))</f>
        <v>#REF!</v>
      </c>
      <c r="BK11" s="180" t="str">
        <f>IF('01.ข้อมูลเบื้องต้น'!$B$20="","",IF('3.คีย์เทอม1 mlp'!$B11="","",'01.ข้อมูลเบื้องต้น'!$B$20))</f>
        <v/>
      </c>
      <c r="BL11" s="181" t="str">
        <f>IF('01.ข้อมูลเบื้องต้น'!$C$20="","",IF('3.คีย์เทอม1 mlp'!$B11="","",'01.ข้อมูลเบื้องต้น'!$C$20))</f>
        <v/>
      </c>
      <c r="BM11" s="175"/>
      <c r="BN11" s="87"/>
      <c r="BO11" s="181" t="e">
        <f>IF('01.ข้อมูลเบื้องต้น'!#REF!="","",IF('3.คีย์เทอม1 mlp'!$B11="","",'01.ข้อมูลเบื้องต้น'!#REF!))</f>
        <v>#REF!</v>
      </c>
      <c r="BP11" s="180" t="str">
        <f>IF('01.ข้อมูลเบื้องต้น'!$B$21="","",IF('3.คีย์เทอม1 mlp'!$B11="","",'01.ข้อมูลเบื้องต้น'!$B$21))</f>
        <v/>
      </c>
      <c r="BQ11" s="181" t="str">
        <f>IF('01.ข้อมูลเบื้องต้น'!$C$21="","",IF('3.คีย์เทอม1 mlp'!$B11="","",'01.ข้อมูลเบื้องต้น'!$C$21))</f>
        <v/>
      </c>
      <c r="BR11" s="175"/>
      <c r="BS11" s="88"/>
      <c r="BT11" s="181" t="e">
        <f>IF('01.ข้อมูลเบื้องต้น'!#REF!="","",IF('3.คีย์เทอม1 mlp'!$B11="","",'01.ข้อมูลเบื้องต้น'!#REF!))</f>
        <v>#REF!</v>
      </c>
      <c r="BU11" s="180" t="str">
        <f>IF('01.ข้อมูลเบื้องต้น'!$B$22="","",IF('3.คีย์เทอม1 mlp'!$B11="","",'01.ข้อมูลเบื้องต้น'!$B$22))</f>
        <v/>
      </c>
      <c r="BV11" s="181" t="str">
        <f>IF('01.ข้อมูลเบื้องต้น'!$C$22="","",IF('3.คีย์เทอม1 mlp'!$B11="","",'01.ข้อมูลเบื้องต้น'!$C$22))</f>
        <v/>
      </c>
      <c r="BW11" s="175"/>
      <c r="BX11" s="88"/>
      <c r="BY11" s="181" t="e">
        <f>IF('01.ข้อมูลเบื้องต้น'!#REF!="","",IF('3.คีย์เทอม1 mlp'!$B11="","",'01.ข้อมูลเบื้องต้น'!#REF!))</f>
        <v>#REF!</v>
      </c>
      <c r="BZ11" s="180" t="str">
        <f>IF('01.ข้อมูลเบื้องต้น'!$B$23="","",IF('3.คีย์เทอม1 mlp'!$B11="","",'01.ข้อมูลเบื้องต้น'!$B$23))</f>
        <v/>
      </c>
      <c r="CA11" s="181" t="str">
        <f>IF('01.ข้อมูลเบื้องต้น'!$C$23="","",IF('3.คีย์เทอม1 mlp'!$B11="","",'01.ข้อมูลเบื้องต้น'!$C$23))</f>
        <v/>
      </c>
      <c r="CB11" s="175"/>
      <c r="CC11" s="88"/>
      <c r="CD11" s="181" t="e">
        <f>IF('01.ข้อมูลเบื้องต้น'!#REF!="","",IF('3.คีย์เทอม1 mlp'!$B11="","",'01.ข้อมูลเบื้องต้น'!#REF!))</f>
        <v>#REF!</v>
      </c>
      <c r="CE11" s="180" t="str">
        <f>IF('01.ข้อมูลเบื้องต้น'!$B$24="","",IF('3.คีย์เทอม1 mlp'!$B11="","",'01.ข้อมูลเบื้องต้น'!$B$24))</f>
        <v/>
      </c>
      <c r="CF11" s="181" t="str">
        <f>IF('01.ข้อมูลเบื้องต้น'!$C$24="","",IF('3.คีย์เทอม1 mlp'!$B11="","",'01.ข้อมูลเบื้องต้น'!$C$24))</f>
        <v/>
      </c>
      <c r="CG11" s="175"/>
      <c r="CH11" s="88"/>
      <c r="CI11" s="181" t="e">
        <f>IF('01.ข้อมูลเบื้องต้น'!#REF!="","",IF('3.คีย์เทอม1 mlp'!$B11="","",'01.ข้อมูลเบื้องต้น'!#REF!))</f>
        <v>#REF!</v>
      </c>
      <c r="CJ11" s="180" t="str">
        <f>IF('01.ข้อมูลเบื้องต้น'!$B$25="","",IF('3.คีย์เทอม1 mlp'!$B11="","",'01.ข้อมูลเบื้องต้น'!$B$25))</f>
        <v/>
      </c>
      <c r="CK11" s="181" t="str">
        <f>IF('01.ข้อมูลเบื้องต้น'!$C$25="","",IF('3.คีย์เทอม1 mlp'!$B11="","",'01.ข้อมูลเบื้องต้น'!$C$25))</f>
        <v/>
      </c>
      <c r="CL11" s="175"/>
      <c r="CM11" s="88"/>
      <c r="CN11" s="181" t="e">
        <f>IF('01.ข้อมูลเบื้องต้น'!#REF!="","",IF('3.คีย์เทอม1 mlp'!$B11="","",'01.ข้อมูลเบื้องต้น'!#REF!))</f>
        <v>#REF!</v>
      </c>
      <c r="CO11" s="180" t="str">
        <f>IF('01.ข้อมูลเบื้องต้น'!$B$26="","",IF('3.คีย์เทอม1 mlp'!$B11="","",'01.ข้อมูลเบื้องต้น'!$B$26))</f>
        <v/>
      </c>
      <c r="CP11" s="181" t="str">
        <f>IF('01.ข้อมูลเบื้องต้น'!$C$26="","",IF('3.คีย์เทอม1 mlp'!$B11="","",'01.ข้อมูลเบื้องต้น'!$C$26))</f>
        <v/>
      </c>
      <c r="CQ11" s="175"/>
      <c r="CR11" s="88"/>
      <c r="CS11" s="181" t="e">
        <f>IF('01.ข้อมูลเบื้องต้น'!#REF!="","",IF('3.คีย์เทอม1 mlp'!$B11="","",'01.ข้อมูลเบื้องต้น'!#REF!))</f>
        <v>#REF!</v>
      </c>
      <c r="CT11" s="180" t="str">
        <f>IF('01.ข้อมูลเบื้องต้น'!$B$27="","",IF('3.คีย์เทอม1 mlp'!$B11="","",'01.ข้อมูลเบื้องต้น'!$B$27))</f>
        <v/>
      </c>
      <c r="CU11" s="181" t="str">
        <f>IF('01.ข้อมูลเบื้องต้น'!$C$27="","",IF('3.คีย์เทอม1 mlp'!$B11="","",'01.ข้อมูลเบื้องต้น'!$C$27))</f>
        <v/>
      </c>
      <c r="CV11" s="175"/>
      <c r="CW11" s="88"/>
      <c r="CX11" s="181" t="e">
        <f>IF('01.ข้อมูลเบื้องต้น'!#REF!="","",IF('3.คีย์เทอม1 mlp'!$B11="","",'01.ข้อมูลเบื้องต้น'!#REF!))</f>
        <v>#REF!</v>
      </c>
      <c r="CY11" s="180" t="str">
        <f>IF('01.ข้อมูลเบื้องต้น'!$B$28="","",IF('3.คีย์เทอม1 mlp'!$B11="","",'01.ข้อมูลเบื้องต้น'!$B$28))</f>
        <v/>
      </c>
      <c r="CZ11" s="181" t="str">
        <f>IF('01.ข้อมูลเบื้องต้น'!$C$28="","",IF('3.คีย์เทอม1 mlp'!$B11="","",'01.ข้อมูลเบื้องต้น'!$C$28))</f>
        <v/>
      </c>
      <c r="DA11" s="175"/>
      <c r="DB11" s="88"/>
      <c r="DC11" s="177" t="e">
        <f t="shared" si="3"/>
        <v>#REF!</v>
      </c>
      <c r="DD11" s="80" t="e">
        <f t="shared" si="4"/>
        <v>#REF!</v>
      </c>
      <c r="DE11" s="182" t="e">
        <f>IF('2.ชื่อนักเรียน'!R13="มส","มส",IF('2.ชื่อนักเรียน'!R13="ย้าย","ย้าย",IF('2.ชื่อนักเรียน'!R13="ร","ร",IF(DD11="","",RANK(DD11,$DD$9:$DD$53,0)))))</f>
        <v>#REF!</v>
      </c>
      <c r="DF11" s="182">
        <f t="shared" si="5"/>
        <v>10</v>
      </c>
      <c r="DH11" s="206" t="e">
        <f>IF('2.ชื่อนักเรียน'!$R13=",มส","มส",IF($DC11="","",IF(DH$5="","",IF(DH$5="SBMLD",SUM($BH11,$BM11,$BR11,$BW11,$CB11,$CG11,$CL11,$CQ11,$CV11,$DA11),$BH11))))</f>
        <v>#REF!</v>
      </c>
      <c r="DI11" s="185" t="e">
        <f>IF('2.ชื่อนักเรียน'!$R13=",มส","มส",IF($DH11="","",IF(DH$5="","",IF(DH$5="SBMLD",SUM($BI11,$BN11,$BS11,$BX11,$CC11,$CH11,$CM11,$CR11,$CW11,$DB11),$BI11))))</f>
        <v>#REF!</v>
      </c>
      <c r="DJ11" s="185" t="e">
        <f t="shared" si="6"/>
        <v>#REF!</v>
      </c>
      <c r="DK11" s="207" t="e">
        <f>IF('2.ชื่อนักเรียน'!$R13=",มส","มส",IF($DC11="","",IF(DK$5="","",IF(DK$5="SBMLD",SUM($BM11,$BR11,$BW11,$CB11,$CG11,$CL11,$CQ11,$CV11,$DA11),$BM11))))</f>
        <v>#REF!</v>
      </c>
      <c r="DL11" s="185" t="e">
        <f>IF('2.ชื่อนักเรียน'!$R13=",มส","มส",IF($DK11="","",IF(DK$5="","",IF(DK$5="SBMLD",SUM($BN11,$BS11,$BX11,$CC11,$CH11,$CM11,$CR11,$CW11,$DB11),$BN11))))</f>
        <v>#REF!</v>
      </c>
      <c r="DM11" s="185" t="e">
        <f t="shared" si="7"/>
        <v>#REF!</v>
      </c>
      <c r="DN11" s="207" t="e">
        <f>IF('2.ชื่อนักเรียน'!$R13=",มส","มส",IF($DC11="","",IF(DN$5="","",IF(DN$5="SBMLD",SUM($BR11,$BW11,$CB11,$CG11,$CL11,$CQ11,$CV11,$DA11),$BR11))))</f>
        <v>#REF!</v>
      </c>
      <c r="DO11" s="185" t="e">
        <f>IF('2.ชื่อนักเรียน'!$R13=",มส","มส",IF($DN11="","",IF(DN$5="","",IF(DN$5="SBMLD",SUM($BS11,$BX11,$CC11,$CH11,$CM11,$CR11,$CW11,$DB11),$BS11))))</f>
        <v>#REF!</v>
      </c>
      <c r="DP11" s="185" t="e">
        <f t="shared" si="8"/>
        <v>#REF!</v>
      </c>
      <c r="DQ11" s="207" t="e">
        <f>IF('2.ชื่อนักเรียน'!$R13=",มส","มส",IF($DC11="","",IF(DQ$5="","",IF(DQ$5="SBMLD",SUM($BW11,$CB11,$CG11,$CL11,$CQ11,$CV11,$DA11),$BW11))))</f>
        <v>#REF!</v>
      </c>
      <c r="DR11" s="185" t="e">
        <f>IF('2.ชื่อนักเรียน'!$R13=",มส","มส",IF($DQ11="","",IF(DQ$5="","",IF(DQ$5="SBMLD",SUM($BX11,$CC11,$CH11,$CM11,$CR11,$CW11,$DB11),$BX11))))</f>
        <v>#REF!</v>
      </c>
      <c r="DS11" s="185" t="e">
        <f t="shared" si="9"/>
        <v>#REF!</v>
      </c>
      <c r="DT11" s="185" t="e">
        <f>IF('2.ชื่อนักเรียน'!$R13=",มส","มส",IF($DC11="","",IF(DT$5="","",IF(DT$5="SBMLD",SUM($CB11,$CG11,$CL11,$CQ11,$CV11,$DA11),$CB11))))</f>
        <v>#REF!</v>
      </c>
      <c r="DU11" s="185" t="e">
        <f>IF('2.ชื่อนักเรียน'!$R13=",มส","มส",IF($DT11="","",IF(DT$5="","",IF(DT$5="SBMLD",SUM($CC11,$CH11,$CM11,$CR11,$CW11,$DB11),$CC11))))</f>
        <v>#REF!</v>
      </c>
      <c r="DV11" s="185" t="e">
        <f t="shared" si="10"/>
        <v>#REF!</v>
      </c>
      <c r="DW11" s="207" t="e">
        <f>IF('2.ชื่อนักเรียน'!$R13=",มส","มส",IF($DC11="","",IF(DW$5="","",IF(DW$5="SBMLD",SUM($CG11,$CL11,$CQ11,$CV11,$DA11),$CG11))))</f>
        <v>#REF!</v>
      </c>
      <c r="DX11" s="207" t="e">
        <f>IF('2.ชื่อนักเรียน'!$R13=",มส","มส",IF($DW11="","",IF(DW$5="","",IF(DW$5="SBMLD",SUM($CH11,$CM11,$CR11,$CW11,$DB11),$CH11))))</f>
        <v>#REF!</v>
      </c>
      <c r="DY11" s="185" t="e">
        <f t="shared" si="11"/>
        <v>#REF!</v>
      </c>
    </row>
    <row r="12" spans="1:129" s="33" customFormat="1" ht="17.25" customHeight="1">
      <c r="A12" s="171">
        <v>4</v>
      </c>
      <c r="B12" s="171" t="str">
        <f>IF('2.ชื่อนักเรียน'!E14="","",CONCATENATE('2.ชื่อนักเรียน'!E14,'2.ชื่อนักเรียน'!F14,'2.ชื่อนักเรียน'!G14,'2.ชื่อนักเรียน'!H14,'2.ชื่อนักเรียน'!I14,'2.ชื่อนักเรียน'!J14,'2.ชื่อนักเรียน'!K14,'2.ชื่อนักเรียน'!L14,'2.ชื่อนักเรียน'!M14,'2.ชื่อนักเรียน'!N14,'2.ชื่อนักเรียน'!O14,'2.ชื่อนักเรียน'!P14,'2.ชื่อนักเรียน'!Q14))</f>
        <v/>
      </c>
      <c r="C12" s="273" t="str">
        <f>IF('2.ชื่อนักเรียน'!B14="","",'2.ชื่อนักเรียน'!B14)</f>
        <v/>
      </c>
      <c r="D12" s="180" t="str">
        <f>IF('2.ชื่อนักเรียน'!C14="","",CONCATENATE(TRIM('2.ชื่อนักเรียน'!C14),"  ",'2.ชื่อนักเรียน'!D14))</f>
        <v/>
      </c>
      <c r="E12" s="181" t="str">
        <f>IF(B12="","",IF('01.ข้อมูลเบื้องต้น'!$H$2="","",'01.ข้อมูลเบื้องต้น'!$H$2))</f>
        <v/>
      </c>
      <c r="F12" s="180" t="str">
        <f>IF(B12="","",IF('01.ข้อมูลเบื้องต้น'!$I$4="","",'01.ข้อมูลเบื้องต้น'!$I$4))</f>
        <v/>
      </c>
      <c r="G12" s="181" t="e">
        <f>IF('01.ข้อมูลเบื้องต้น'!#REF!="","",IF('3.คีย์เทอม1 mlp'!$B12="","",'01.ข้อมูลเบื้องต้น'!#REF!))</f>
        <v>#REF!</v>
      </c>
      <c r="H12" s="180" t="str">
        <f>IF('01.ข้อมูลเบื้องต้น'!$B$36="","",IF('3.คีย์เทอม1 mlp'!$B12="","",'01.ข้อมูลเบื้องต้น'!$B$36))</f>
        <v/>
      </c>
      <c r="I12" s="181" t="str">
        <f>IF('01.ข้อมูลเบื้องต้น'!$C$36="","",IF('3.คีย์เทอม1 mlp'!$B12="","",'01.ข้อมูลเบื้องต้น'!$C$36))</f>
        <v/>
      </c>
      <c r="J12" s="175">
        <v>76</v>
      </c>
      <c r="K12" s="88"/>
      <c r="L12" s="181" t="e">
        <f>IF('01.ข้อมูลเบื้องต้น'!#REF!="","",IF('3.คีย์เทอม1 mlp'!$B12="","",'01.ข้อมูลเบื้องต้น'!#REF!))</f>
        <v>#REF!</v>
      </c>
      <c r="M12" s="180" t="str">
        <f>IF('01.ข้อมูลเบื้องต้น'!$B$37="","",IF('3.คีย์เทอม1 mlp'!$B12="","",'01.ข้อมูลเบื้องต้น'!$B$37))</f>
        <v/>
      </c>
      <c r="N12" s="181" t="str">
        <f>IF('01.ข้อมูลเบื้องต้น'!$C$37="","",IF('3.คีย์เทอม1 mlp'!$B12="","",'01.ข้อมูลเบื้องต้น'!$C$37))</f>
        <v/>
      </c>
      <c r="O12" s="176">
        <v>57</v>
      </c>
      <c r="P12" s="87"/>
      <c r="Q12" s="181" t="e">
        <f>IF('01.ข้อมูลเบื้องต้น'!#REF!="","",IF('3.คีย์เทอม1 mlp'!$B12="","",'01.ข้อมูลเบื้องต้น'!#REF!))</f>
        <v>#REF!</v>
      </c>
      <c r="R12" s="180" t="str">
        <f>IF('01.ข้อมูลเบื้องต้น'!$B$10="","",IF('3.คีย์เทอม1 mlp'!$B12="","",'01.ข้อมูลเบื้องต้น'!$B$10))</f>
        <v/>
      </c>
      <c r="S12" s="181" t="str">
        <f>IF('01.ข้อมูลเบื้องต้น'!$C$10="","",IF('3.คีย์เทอม1 mlp'!$B12="","",'01.ข้อมูลเบื้องต้น'!$C$10))</f>
        <v/>
      </c>
      <c r="T12" s="176">
        <v>72</v>
      </c>
      <c r="U12" s="87"/>
      <c r="V12" s="181" t="e">
        <f>IF('01.ข้อมูลเบื้องต้น'!#REF!="","",IF('3.คีย์เทอม1 mlp'!$B12="","",'01.ข้อมูลเบื้องต้น'!#REF!))</f>
        <v>#REF!</v>
      </c>
      <c r="W12" s="180" t="str">
        <f>IF('01.ข้อมูลเบื้องต้น'!$B$11="","",IF('3.คีย์เทอม1 mlp'!$B12="","",'01.ข้อมูลเบื้องต้น'!$B$11))</f>
        <v/>
      </c>
      <c r="X12" s="181" t="str">
        <f>IF('01.ข้อมูลเบื้องต้น'!$C$11="","",IF('3.คีย์เทอม1 mlp'!$B12="","",'01.ข้อมูลเบื้องต้น'!$C$11))</f>
        <v/>
      </c>
      <c r="Y12" s="175">
        <v>65</v>
      </c>
      <c r="Z12" s="88"/>
      <c r="AA12" s="181" t="e">
        <f>IF('01.ข้อมูลเบื้องต้น'!#REF!="","",IF('3.คีย์เทอม1 mlp'!$B12="","",'01.ข้อมูลเบื้องต้น'!#REF!))</f>
        <v>#REF!</v>
      </c>
      <c r="AB12" s="180" t="str">
        <f>IF('01.ข้อมูลเบื้องต้น'!$B$12="","",IF('3.คีย์เทอม1 mlp'!$B12="","",'01.ข้อมูลเบื้องต้น'!$B$12))</f>
        <v/>
      </c>
      <c r="AC12" s="181" t="str">
        <f>IF('01.ข้อมูลเบื้องต้น'!$C$12="","",IF('3.คีย์เทอม1 mlp'!$B12="","",'01.ข้อมูลเบื้องต้น'!$C$12))</f>
        <v/>
      </c>
      <c r="AD12" s="176">
        <v>72</v>
      </c>
      <c r="AE12" s="87"/>
      <c r="AF12" s="181" t="e">
        <f>IF('01.ข้อมูลเบื้องต้น'!#REF!="","",IF('3.คีย์เทอม1 mlp'!$B12="","",'01.ข้อมูลเบื้องต้น'!#REF!))</f>
        <v>#REF!</v>
      </c>
      <c r="AG12" s="180" t="str">
        <f>IF('01.ข้อมูลเบื้องต้น'!$B$13="","",IF('3.คีย์เทอม1 mlp'!$B12="","",'01.ข้อมูลเบื้องต้น'!$B$13))</f>
        <v/>
      </c>
      <c r="AH12" s="181" t="str">
        <f>IF('01.ข้อมูลเบื้องต้น'!$C$13="","",IF('3.คีย์เทอม1 mlp'!$B12="","",'01.ข้อมูลเบื้องต้น'!$C$13))</f>
        <v/>
      </c>
      <c r="AI12" s="176">
        <v>87</v>
      </c>
      <c r="AJ12" s="87"/>
      <c r="AK12" s="181" t="e">
        <f>IF('01.ข้อมูลเบื้องต้น'!#REF!="","",IF('3.คีย์เทอม1 mlp'!$B12="","",'01.ข้อมูลเบื้องต้น'!#REF!))</f>
        <v>#REF!</v>
      </c>
      <c r="AL12" s="180" t="str">
        <f>IF('01.ข้อมูลเบื้องต้น'!$B$14="","",IF('3.คีย์เทอม1 mlp'!$B12="","",'01.ข้อมูลเบื้องต้น'!$B$14))</f>
        <v/>
      </c>
      <c r="AM12" s="181" t="str">
        <f>IF('01.ข้อมูลเบื้องต้น'!$C$14="","",IF('3.คีย์เทอม1 mlp'!$B12="","",'01.ข้อมูลเบื้องต้น'!$C$14))</f>
        <v/>
      </c>
      <c r="AN12" s="176">
        <v>76</v>
      </c>
      <c r="AO12" s="87"/>
      <c r="AP12" s="181" t="e">
        <f>IF('01.ข้อมูลเบื้องต้น'!#REF!="","",IF('3.คีย์เทอม1 mlp'!$B12="","",'01.ข้อมูลเบื้องต้น'!#REF!))</f>
        <v>#REF!</v>
      </c>
      <c r="AQ12" s="180" t="str">
        <f>IF('01.ข้อมูลเบื้องต้น'!$B$15="","",IF('3.คีย์เทอม1 mlp'!$B12="","",'01.ข้อมูลเบื้องต้น'!$B$15))</f>
        <v/>
      </c>
      <c r="AR12" s="181" t="str">
        <f>IF('01.ข้อมูลเบื้องต้น'!$C$15="","",IF('3.คีย์เทอม1 mlp'!$B12="","",'01.ข้อมูลเบื้องต้น'!$C$15))</f>
        <v/>
      </c>
      <c r="AS12" s="176">
        <v>77</v>
      </c>
      <c r="AT12" s="87"/>
      <c r="AU12" s="181" t="e">
        <f>IF('01.ข้อมูลเบื้องต้น'!#REF!="","",IF('3.คีย์เทอม1 mlp'!$B12="","",'01.ข้อมูลเบื้องต้น'!#REF!))</f>
        <v>#REF!</v>
      </c>
      <c r="AV12" s="180" t="str">
        <f>IF('01.ข้อมูลเบื้องต้น'!$B$16="","",IF('3.คีย์เทอม1 mlp'!$B12="","",'01.ข้อมูลเบื้องต้น'!$B$16))</f>
        <v/>
      </c>
      <c r="AW12" s="181" t="str">
        <f>IF('01.ข้อมูลเบื้องต้น'!$C$16="","",IF('3.คีย์เทอม1 mlp'!$B12="","",'01.ข้อมูลเบื้องต้น'!$C$16))</f>
        <v/>
      </c>
      <c r="AX12" s="175">
        <v>60</v>
      </c>
      <c r="AY12" s="88"/>
      <c r="AZ12" s="181" t="e">
        <f>IF('01.ข้อมูลเบื้องต้น'!#REF!="","",IF('3.คีย์เทอม1 mlp'!$B12="","",'01.ข้อมูลเบื้องต้น'!#REF!))</f>
        <v>#REF!</v>
      </c>
      <c r="BA12" s="180" t="str">
        <f>IF('01.ข้อมูลเบื้องต้น'!$B$17="","",IF('3.คีย์เทอม1 mlp'!$B12="","",'01.ข้อมูลเบื้องต้น'!$B$17))</f>
        <v/>
      </c>
      <c r="BB12" s="181" t="str">
        <f>IF('01.ข้อมูลเบื้องต้น'!$C$17="","",IF('3.คีย์เทอม1 mlp'!$B12="","",'01.ข้อมูลเบื้องต้น'!$C$17))</f>
        <v/>
      </c>
      <c r="BC12" s="175"/>
      <c r="BD12" s="88"/>
      <c r="BE12" s="181" t="e">
        <f>IF('01.ข้อมูลเบื้องต้น'!#REF!="","",IF('3.คีย์เทอม1 mlp'!$B12="","",'01.ข้อมูลเบื้องต้น'!#REF!))</f>
        <v>#REF!</v>
      </c>
      <c r="BF12" s="180" t="str">
        <f>IF('01.ข้อมูลเบื้องต้น'!$B$19="","",IF('3.คีย์เทอม1 mlp'!$B12="","",'01.ข้อมูลเบื้องต้น'!$B$19))</f>
        <v/>
      </c>
      <c r="BG12" s="181" t="str">
        <f>IF('01.ข้อมูลเบื้องต้น'!$C$19="","",IF('3.คีย์เทอม1 mlp'!$B12="","",'01.ข้อมูลเบื้องต้น'!$C$19))</f>
        <v/>
      </c>
      <c r="BH12" s="176">
        <v>66</v>
      </c>
      <c r="BI12" s="88"/>
      <c r="BJ12" s="181" t="e">
        <f>IF('01.ข้อมูลเบื้องต้น'!#REF!="","",IF('3.คีย์เทอม1 mlp'!$B12="","",'01.ข้อมูลเบื้องต้น'!#REF!))</f>
        <v>#REF!</v>
      </c>
      <c r="BK12" s="180" t="str">
        <f>IF('01.ข้อมูลเบื้องต้น'!$B$20="","",IF('3.คีย์เทอม1 mlp'!$B12="","",'01.ข้อมูลเบื้องต้น'!$B$20))</f>
        <v/>
      </c>
      <c r="BL12" s="181" t="str">
        <f>IF('01.ข้อมูลเบื้องต้น'!$C$20="","",IF('3.คีย์เทอม1 mlp'!$B12="","",'01.ข้อมูลเบื้องต้น'!$C$20))</f>
        <v/>
      </c>
      <c r="BM12" s="176"/>
      <c r="BN12" s="87"/>
      <c r="BO12" s="181" t="e">
        <f>IF('01.ข้อมูลเบื้องต้น'!#REF!="","",IF('3.คีย์เทอม1 mlp'!$B12="","",'01.ข้อมูลเบื้องต้น'!#REF!))</f>
        <v>#REF!</v>
      </c>
      <c r="BP12" s="180" t="str">
        <f>IF('01.ข้อมูลเบื้องต้น'!$B$21="","",IF('3.คีย์เทอม1 mlp'!$B12="","",'01.ข้อมูลเบื้องต้น'!$B$21))</f>
        <v/>
      </c>
      <c r="BQ12" s="181" t="str">
        <f>IF('01.ข้อมูลเบื้องต้น'!$C$21="","",IF('3.คีย์เทอม1 mlp'!$B12="","",'01.ข้อมูลเบื้องต้น'!$C$21))</f>
        <v/>
      </c>
      <c r="BR12" s="175"/>
      <c r="BS12" s="88"/>
      <c r="BT12" s="181" t="e">
        <f>IF('01.ข้อมูลเบื้องต้น'!#REF!="","",IF('3.คีย์เทอม1 mlp'!$B12="","",'01.ข้อมูลเบื้องต้น'!#REF!))</f>
        <v>#REF!</v>
      </c>
      <c r="BU12" s="180" t="str">
        <f>IF('01.ข้อมูลเบื้องต้น'!$B$22="","",IF('3.คีย์เทอม1 mlp'!$B12="","",'01.ข้อมูลเบื้องต้น'!$B$22))</f>
        <v/>
      </c>
      <c r="BV12" s="181" t="str">
        <f>IF('01.ข้อมูลเบื้องต้น'!$C$22="","",IF('3.คีย์เทอม1 mlp'!$B12="","",'01.ข้อมูลเบื้องต้น'!$C$22))</f>
        <v/>
      </c>
      <c r="BW12" s="175"/>
      <c r="BX12" s="88"/>
      <c r="BY12" s="181" t="e">
        <f>IF('01.ข้อมูลเบื้องต้น'!#REF!="","",IF('3.คีย์เทอม1 mlp'!$B12="","",'01.ข้อมูลเบื้องต้น'!#REF!))</f>
        <v>#REF!</v>
      </c>
      <c r="BZ12" s="180" t="str">
        <f>IF('01.ข้อมูลเบื้องต้น'!$B$23="","",IF('3.คีย์เทอม1 mlp'!$B12="","",'01.ข้อมูลเบื้องต้น'!$B$23))</f>
        <v/>
      </c>
      <c r="CA12" s="181" t="str">
        <f>IF('01.ข้อมูลเบื้องต้น'!$C$23="","",IF('3.คีย์เทอม1 mlp'!$B12="","",'01.ข้อมูลเบื้องต้น'!$C$23))</f>
        <v/>
      </c>
      <c r="CB12" s="175"/>
      <c r="CC12" s="88"/>
      <c r="CD12" s="181" t="e">
        <f>IF('01.ข้อมูลเบื้องต้น'!#REF!="","",IF('3.คีย์เทอม1 mlp'!$B12="","",'01.ข้อมูลเบื้องต้น'!#REF!))</f>
        <v>#REF!</v>
      </c>
      <c r="CE12" s="180" t="str">
        <f>IF('01.ข้อมูลเบื้องต้น'!$B$24="","",IF('3.คีย์เทอม1 mlp'!$B12="","",'01.ข้อมูลเบื้องต้น'!$B$24))</f>
        <v/>
      </c>
      <c r="CF12" s="181" t="str">
        <f>IF('01.ข้อมูลเบื้องต้น'!$C$24="","",IF('3.คีย์เทอม1 mlp'!$B12="","",'01.ข้อมูลเบื้องต้น'!$C$24))</f>
        <v/>
      </c>
      <c r="CG12" s="175"/>
      <c r="CH12" s="88"/>
      <c r="CI12" s="181" t="e">
        <f>IF('01.ข้อมูลเบื้องต้น'!#REF!="","",IF('3.คีย์เทอม1 mlp'!$B12="","",'01.ข้อมูลเบื้องต้น'!#REF!))</f>
        <v>#REF!</v>
      </c>
      <c r="CJ12" s="180" t="str">
        <f>IF('01.ข้อมูลเบื้องต้น'!$B$25="","",IF('3.คีย์เทอม1 mlp'!$B12="","",'01.ข้อมูลเบื้องต้น'!$B$25))</f>
        <v/>
      </c>
      <c r="CK12" s="181" t="str">
        <f>IF('01.ข้อมูลเบื้องต้น'!$C$25="","",IF('3.คีย์เทอม1 mlp'!$B12="","",'01.ข้อมูลเบื้องต้น'!$C$25))</f>
        <v/>
      </c>
      <c r="CL12" s="175"/>
      <c r="CM12" s="88"/>
      <c r="CN12" s="181" t="e">
        <f>IF('01.ข้อมูลเบื้องต้น'!#REF!="","",IF('3.คีย์เทอม1 mlp'!$B12="","",'01.ข้อมูลเบื้องต้น'!#REF!))</f>
        <v>#REF!</v>
      </c>
      <c r="CO12" s="180" t="str">
        <f>IF('01.ข้อมูลเบื้องต้น'!$B$26="","",IF('3.คีย์เทอม1 mlp'!$B12="","",'01.ข้อมูลเบื้องต้น'!$B$26))</f>
        <v/>
      </c>
      <c r="CP12" s="181" t="str">
        <f>IF('01.ข้อมูลเบื้องต้น'!$C$26="","",IF('3.คีย์เทอม1 mlp'!$B12="","",'01.ข้อมูลเบื้องต้น'!$C$26))</f>
        <v/>
      </c>
      <c r="CQ12" s="175"/>
      <c r="CR12" s="88"/>
      <c r="CS12" s="181" t="e">
        <f>IF('01.ข้อมูลเบื้องต้น'!#REF!="","",IF('3.คีย์เทอม1 mlp'!$B12="","",'01.ข้อมูลเบื้องต้น'!#REF!))</f>
        <v>#REF!</v>
      </c>
      <c r="CT12" s="180" t="str">
        <f>IF('01.ข้อมูลเบื้องต้น'!$B$27="","",IF('3.คีย์เทอม1 mlp'!$B12="","",'01.ข้อมูลเบื้องต้น'!$B$27))</f>
        <v/>
      </c>
      <c r="CU12" s="181" t="str">
        <f>IF('01.ข้อมูลเบื้องต้น'!$C$27="","",IF('3.คีย์เทอม1 mlp'!$B12="","",'01.ข้อมูลเบื้องต้น'!$C$27))</f>
        <v/>
      </c>
      <c r="CV12" s="175"/>
      <c r="CW12" s="88"/>
      <c r="CX12" s="181" t="e">
        <f>IF('01.ข้อมูลเบื้องต้น'!#REF!="","",IF('3.คีย์เทอม1 mlp'!$B12="","",'01.ข้อมูลเบื้องต้น'!#REF!))</f>
        <v>#REF!</v>
      </c>
      <c r="CY12" s="180" t="str">
        <f>IF('01.ข้อมูลเบื้องต้น'!$B$28="","",IF('3.คีย์เทอม1 mlp'!$B12="","",'01.ข้อมูลเบื้องต้น'!$B$28))</f>
        <v/>
      </c>
      <c r="CZ12" s="181" t="str">
        <f>IF('01.ข้อมูลเบื้องต้น'!$C$28="","",IF('3.คีย์เทอม1 mlp'!$B12="","",'01.ข้อมูลเบื้องต้น'!$C$28))</f>
        <v/>
      </c>
      <c r="DA12" s="175"/>
      <c r="DB12" s="88"/>
      <c r="DC12" s="177" t="e">
        <f t="shared" si="3"/>
        <v>#REF!</v>
      </c>
      <c r="DD12" s="80" t="e">
        <f t="shared" si="4"/>
        <v>#REF!</v>
      </c>
      <c r="DE12" s="182" t="e">
        <f>IF('2.ชื่อนักเรียน'!R14="มส","มส",IF('2.ชื่อนักเรียน'!R14="ย้าย","ย้าย",IF('2.ชื่อนักเรียน'!R14="ร","ร",IF(DD12="","",RANK(DD12,$DD$9:$DD$53,0)))))</f>
        <v>#REF!</v>
      </c>
      <c r="DF12" s="182">
        <f t="shared" si="5"/>
        <v>10</v>
      </c>
      <c r="DH12" s="206" t="e">
        <f>IF('2.ชื่อนักเรียน'!$R14=",มส","มส",IF($DC12="","",IF(DH$5="","",IF(DH$5="SBMLD",SUM($BH12,$BM12,$BR12,$BW12,$CB12,$CG12,$CL12,$CQ12,$CV12,$DA12),$BH12))))</f>
        <v>#REF!</v>
      </c>
      <c r="DI12" s="185" t="e">
        <f>IF('2.ชื่อนักเรียน'!$R14=",มส","มส",IF($DH12="","",IF(DH$5="","",IF(DH$5="SBMLD",SUM($BI12,$BN12,$BS12,$BX12,$CC12,$CH12,$CM12,$CR12,$CW12,$DB12),$BI12))))</f>
        <v>#REF!</v>
      </c>
      <c r="DJ12" s="185" t="e">
        <f t="shared" si="6"/>
        <v>#REF!</v>
      </c>
      <c r="DK12" s="207" t="e">
        <f>IF('2.ชื่อนักเรียน'!$R14=",มส","มส",IF($DC12="","",IF(DK$5="","",IF(DK$5="SBMLD",SUM($BM12,$BR12,$BW12,$CB12,$CG12,$CL12,$CQ12,$CV12,$DA12),$BM12))))</f>
        <v>#REF!</v>
      </c>
      <c r="DL12" s="185" t="e">
        <f>IF('2.ชื่อนักเรียน'!$R14=",มส","มส",IF($DK12="","",IF(DK$5="","",IF(DK$5="SBMLD",SUM($BN12,$BS12,$BX12,$CC12,$CH12,$CM12,$CR12,$CW12,$DB12),$BN12))))</f>
        <v>#REF!</v>
      </c>
      <c r="DM12" s="185" t="e">
        <f t="shared" si="7"/>
        <v>#REF!</v>
      </c>
      <c r="DN12" s="207" t="e">
        <f>IF('2.ชื่อนักเรียน'!$R14=",มส","มส",IF($DC12="","",IF(DN$5="","",IF(DN$5="SBMLD",SUM($BR12,$BW12,$CB12,$CG12,$CL12,$CQ12,$CV12,$DA12),$BR12))))</f>
        <v>#REF!</v>
      </c>
      <c r="DO12" s="185" t="e">
        <f>IF('2.ชื่อนักเรียน'!$R14=",มส","มส",IF($DN12="","",IF(DN$5="","",IF(DN$5="SBMLD",SUM($BS12,$BX12,$CC12,$CH12,$CM12,$CR12,$CW12,$DB12),$BS12))))</f>
        <v>#REF!</v>
      </c>
      <c r="DP12" s="185" t="e">
        <f t="shared" si="8"/>
        <v>#REF!</v>
      </c>
      <c r="DQ12" s="207" t="e">
        <f>IF('2.ชื่อนักเรียน'!$R14=",มส","มส",IF($DC12="","",IF(DQ$5="","",IF(DQ$5="SBMLD",SUM($BW12,$CB12,$CG12,$CL12,$CQ12,$CV12,$DA12),$BW12))))</f>
        <v>#REF!</v>
      </c>
      <c r="DR12" s="185" t="e">
        <f>IF('2.ชื่อนักเรียน'!$R14=",มส","มส",IF($DQ12="","",IF(DQ$5="","",IF(DQ$5="SBMLD",SUM($BX12,$CC12,$CH12,$CM12,$CR12,$CW12,$DB12),$BX12))))</f>
        <v>#REF!</v>
      </c>
      <c r="DS12" s="185" t="e">
        <f t="shared" si="9"/>
        <v>#REF!</v>
      </c>
      <c r="DT12" s="185" t="e">
        <f>IF('2.ชื่อนักเรียน'!$R14=",มส","มส",IF($DC12="","",IF(DT$5="","",IF(DT$5="SBMLD",SUM($CB12,$CG12,$CL12,$CQ12,$CV12,$DA12),$CB12))))</f>
        <v>#REF!</v>
      </c>
      <c r="DU12" s="185" t="e">
        <f>IF('2.ชื่อนักเรียน'!$R14=",มส","มส",IF($DT12="","",IF(DT$5="","",IF(DT$5="SBMLD",SUM($CC12,$CH12,$CM12,$CR12,$CW12,$DB12),$CC12))))</f>
        <v>#REF!</v>
      </c>
      <c r="DV12" s="185" t="e">
        <f t="shared" si="10"/>
        <v>#REF!</v>
      </c>
      <c r="DW12" s="207" t="e">
        <f>IF('2.ชื่อนักเรียน'!$R14=",มส","มส",IF($DC12="","",IF(DW$5="","",IF(DW$5="SBMLD",SUM($CG12,$CL12,$CQ12,$CV12,$DA12),$CG12))))</f>
        <v>#REF!</v>
      </c>
      <c r="DX12" s="207" t="e">
        <f>IF('2.ชื่อนักเรียน'!$R14=",มส","มส",IF($DW12="","",IF(DW$5="","",IF(DW$5="SBMLD",SUM($CH12,$CM12,$CR12,$CW12,$DB12),$CH12))))</f>
        <v>#REF!</v>
      </c>
      <c r="DY12" s="185" t="e">
        <f t="shared" si="11"/>
        <v>#REF!</v>
      </c>
    </row>
    <row r="13" spans="1:129" s="33" customFormat="1" ht="17.25" customHeight="1" thickBot="1">
      <c r="A13" s="171">
        <v>5</v>
      </c>
      <c r="B13" s="171" t="str">
        <f>IF('2.ชื่อนักเรียน'!E15="","",CONCATENATE('2.ชื่อนักเรียน'!E15,'2.ชื่อนักเรียน'!F15,'2.ชื่อนักเรียน'!G15,'2.ชื่อนักเรียน'!H15,'2.ชื่อนักเรียน'!I15,'2.ชื่อนักเรียน'!J15,'2.ชื่อนักเรียน'!K15,'2.ชื่อนักเรียน'!L15,'2.ชื่อนักเรียน'!M15,'2.ชื่อนักเรียน'!N15,'2.ชื่อนักเรียน'!O15,'2.ชื่อนักเรียน'!P15,'2.ชื่อนักเรียน'!Q15))</f>
        <v/>
      </c>
      <c r="C13" s="273" t="str">
        <f>IF('2.ชื่อนักเรียน'!B15="","",'2.ชื่อนักเรียน'!B15)</f>
        <v/>
      </c>
      <c r="D13" s="180" t="str">
        <f>IF('2.ชื่อนักเรียน'!C15="","",CONCATENATE(TRIM('2.ชื่อนักเรียน'!C15),"  ",'2.ชื่อนักเรียน'!D15))</f>
        <v/>
      </c>
      <c r="E13" s="181" t="str">
        <f>IF(B13="","",IF('01.ข้อมูลเบื้องต้น'!$H$2="","",'01.ข้อมูลเบื้องต้น'!$H$2))</f>
        <v/>
      </c>
      <c r="F13" s="180" t="str">
        <f>IF(B13="","",IF('01.ข้อมูลเบื้องต้น'!$I$4="","",'01.ข้อมูลเบื้องต้น'!$I$4))</f>
        <v/>
      </c>
      <c r="G13" s="181" t="e">
        <f>IF('01.ข้อมูลเบื้องต้น'!#REF!="","",IF('3.คีย์เทอม1 mlp'!$B13="","",'01.ข้อมูลเบื้องต้น'!#REF!))</f>
        <v>#REF!</v>
      </c>
      <c r="H13" s="180" t="str">
        <f>IF('01.ข้อมูลเบื้องต้น'!$B$36="","",IF('3.คีย์เทอม1 mlp'!$B13="","",'01.ข้อมูลเบื้องต้น'!$B$36))</f>
        <v/>
      </c>
      <c r="I13" s="181" t="str">
        <f>IF('01.ข้อมูลเบื้องต้น'!$C$36="","",IF('3.คีย์เทอม1 mlp'!$B13="","",'01.ข้อมูลเบื้องต้น'!$C$36))</f>
        <v/>
      </c>
      <c r="J13" s="175">
        <v>83</v>
      </c>
      <c r="K13" s="88"/>
      <c r="L13" s="181" t="e">
        <f>IF('01.ข้อมูลเบื้องต้น'!#REF!="","",IF('3.คีย์เทอม1 mlp'!$B13="","",'01.ข้อมูลเบื้องต้น'!#REF!))</f>
        <v>#REF!</v>
      </c>
      <c r="M13" s="180" t="str">
        <f>IF('01.ข้อมูลเบื้องต้น'!$B$37="","",IF('3.คีย์เทอม1 mlp'!$B13="","",'01.ข้อมูลเบื้องต้น'!$B$37))</f>
        <v/>
      </c>
      <c r="N13" s="181" t="str">
        <f>IF('01.ข้อมูลเบื้องต้น'!$C$37="","",IF('3.คีย์เทอม1 mlp'!$B13="","",'01.ข้อมูลเบื้องต้น'!$C$37))</f>
        <v/>
      </c>
      <c r="O13" s="176">
        <v>60</v>
      </c>
      <c r="P13" s="87"/>
      <c r="Q13" s="181" t="e">
        <f>IF('01.ข้อมูลเบื้องต้น'!#REF!="","",IF('3.คีย์เทอม1 mlp'!$B13="","",'01.ข้อมูลเบื้องต้น'!#REF!))</f>
        <v>#REF!</v>
      </c>
      <c r="R13" s="180" t="str">
        <f>IF('01.ข้อมูลเบื้องต้น'!$B$10="","",IF('3.คีย์เทอม1 mlp'!$B13="","",'01.ข้อมูลเบื้องต้น'!$B$10))</f>
        <v/>
      </c>
      <c r="S13" s="181" t="str">
        <f>IF('01.ข้อมูลเบื้องต้น'!$C$10="","",IF('3.คีย์เทอม1 mlp'!$B13="","",'01.ข้อมูลเบื้องต้น'!$C$10))</f>
        <v/>
      </c>
      <c r="T13" s="176">
        <v>68</v>
      </c>
      <c r="U13" s="87"/>
      <c r="V13" s="181" t="e">
        <f>IF('01.ข้อมูลเบื้องต้น'!#REF!="","",IF('3.คีย์เทอม1 mlp'!$B13="","",'01.ข้อมูลเบื้องต้น'!#REF!))</f>
        <v>#REF!</v>
      </c>
      <c r="W13" s="180" t="str">
        <f>IF('01.ข้อมูลเบื้องต้น'!$B$11="","",IF('3.คีย์เทอม1 mlp'!$B13="","",'01.ข้อมูลเบื้องต้น'!$B$11))</f>
        <v/>
      </c>
      <c r="X13" s="181" t="str">
        <f>IF('01.ข้อมูลเบื้องต้น'!$C$11="","",IF('3.คีย์เทอม1 mlp'!$B13="","",'01.ข้อมูลเบื้องต้น'!$C$11))</f>
        <v/>
      </c>
      <c r="Y13" s="175">
        <v>71</v>
      </c>
      <c r="Z13" s="88"/>
      <c r="AA13" s="181" t="e">
        <f>IF('01.ข้อมูลเบื้องต้น'!#REF!="","",IF('3.คีย์เทอม1 mlp'!$B13="","",'01.ข้อมูลเบื้องต้น'!#REF!))</f>
        <v>#REF!</v>
      </c>
      <c r="AB13" s="180" t="str">
        <f>IF('01.ข้อมูลเบื้องต้น'!$B$12="","",IF('3.คีย์เทอม1 mlp'!$B13="","",'01.ข้อมูลเบื้องต้น'!$B$12))</f>
        <v/>
      </c>
      <c r="AC13" s="181" t="str">
        <f>IF('01.ข้อมูลเบื้องต้น'!$C$12="","",IF('3.คีย์เทอม1 mlp'!$B13="","",'01.ข้อมูลเบื้องต้น'!$C$12))</f>
        <v/>
      </c>
      <c r="AD13" s="176">
        <v>70</v>
      </c>
      <c r="AE13" s="87"/>
      <c r="AF13" s="181" t="e">
        <f>IF('01.ข้อมูลเบื้องต้น'!#REF!="","",IF('3.คีย์เทอม1 mlp'!$B13="","",'01.ข้อมูลเบื้องต้น'!#REF!))</f>
        <v>#REF!</v>
      </c>
      <c r="AG13" s="180" t="str">
        <f>IF('01.ข้อมูลเบื้องต้น'!$B$13="","",IF('3.คีย์เทอม1 mlp'!$B13="","",'01.ข้อมูลเบื้องต้น'!$B$13))</f>
        <v/>
      </c>
      <c r="AH13" s="181" t="str">
        <f>IF('01.ข้อมูลเบื้องต้น'!$C$13="","",IF('3.คีย์เทอม1 mlp'!$B13="","",'01.ข้อมูลเบื้องต้น'!$C$13))</f>
        <v/>
      </c>
      <c r="AI13" s="176">
        <v>87</v>
      </c>
      <c r="AJ13" s="87"/>
      <c r="AK13" s="181" t="e">
        <f>IF('01.ข้อมูลเบื้องต้น'!#REF!="","",IF('3.คีย์เทอม1 mlp'!$B13="","",'01.ข้อมูลเบื้องต้น'!#REF!))</f>
        <v>#REF!</v>
      </c>
      <c r="AL13" s="180" t="str">
        <f>IF('01.ข้อมูลเบื้องต้น'!$B$14="","",IF('3.คีย์เทอม1 mlp'!$B13="","",'01.ข้อมูลเบื้องต้น'!$B$14))</f>
        <v/>
      </c>
      <c r="AM13" s="181" t="str">
        <f>IF('01.ข้อมูลเบื้องต้น'!$C$14="","",IF('3.คีย์เทอม1 mlp'!$B13="","",'01.ข้อมูลเบื้องต้น'!$C$14))</f>
        <v/>
      </c>
      <c r="AN13" s="176">
        <v>75</v>
      </c>
      <c r="AO13" s="87"/>
      <c r="AP13" s="181" t="e">
        <f>IF('01.ข้อมูลเบื้องต้น'!#REF!="","",IF('3.คีย์เทอม1 mlp'!$B13="","",'01.ข้อมูลเบื้องต้น'!#REF!))</f>
        <v>#REF!</v>
      </c>
      <c r="AQ13" s="180" t="str">
        <f>IF('01.ข้อมูลเบื้องต้น'!$B$15="","",IF('3.คีย์เทอม1 mlp'!$B13="","",'01.ข้อมูลเบื้องต้น'!$B$15))</f>
        <v/>
      </c>
      <c r="AR13" s="181" t="str">
        <f>IF('01.ข้อมูลเบื้องต้น'!$C$15="","",IF('3.คีย์เทอม1 mlp'!$B13="","",'01.ข้อมูลเบื้องต้น'!$C$15))</f>
        <v/>
      </c>
      <c r="AS13" s="176">
        <v>73</v>
      </c>
      <c r="AT13" s="87"/>
      <c r="AU13" s="181" t="e">
        <f>IF('01.ข้อมูลเบื้องต้น'!#REF!="","",IF('3.คีย์เทอม1 mlp'!$B13="","",'01.ข้อมูลเบื้องต้น'!#REF!))</f>
        <v>#REF!</v>
      </c>
      <c r="AV13" s="180" t="str">
        <f>IF('01.ข้อมูลเบื้องต้น'!$B$16="","",IF('3.คีย์เทอม1 mlp'!$B13="","",'01.ข้อมูลเบื้องต้น'!$B$16))</f>
        <v/>
      </c>
      <c r="AW13" s="181" t="str">
        <f>IF('01.ข้อมูลเบื้องต้น'!$C$16="","",IF('3.คีย์เทอม1 mlp'!$B13="","",'01.ข้อมูลเบื้องต้น'!$C$16))</f>
        <v/>
      </c>
      <c r="AX13" s="175">
        <v>60</v>
      </c>
      <c r="AY13" s="88"/>
      <c r="AZ13" s="181" t="e">
        <f>IF('01.ข้อมูลเบื้องต้น'!#REF!="","",IF('3.คีย์เทอม1 mlp'!$B13="","",'01.ข้อมูลเบื้องต้น'!#REF!))</f>
        <v>#REF!</v>
      </c>
      <c r="BA13" s="180" t="str">
        <f>IF('01.ข้อมูลเบื้องต้น'!$B$17="","",IF('3.คีย์เทอม1 mlp'!$B13="","",'01.ข้อมูลเบื้องต้น'!$B$17))</f>
        <v/>
      </c>
      <c r="BB13" s="181" t="str">
        <f>IF('01.ข้อมูลเบื้องต้น'!$C$17="","",IF('3.คีย์เทอม1 mlp'!$B13="","",'01.ข้อมูลเบื้องต้น'!$C$17))</f>
        <v/>
      </c>
      <c r="BC13" s="175"/>
      <c r="BD13" s="88"/>
      <c r="BE13" s="181" t="e">
        <f>IF('01.ข้อมูลเบื้องต้น'!#REF!="","",IF('3.คีย์เทอม1 mlp'!$B13="","",'01.ข้อมูลเบื้องต้น'!#REF!))</f>
        <v>#REF!</v>
      </c>
      <c r="BF13" s="180" t="str">
        <f>IF('01.ข้อมูลเบื้องต้น'!$B$19="","",IF('3.คีย์เทอม1 mlp'!$B13="","",'01.ข้อมูลเบื้องต้น'!$B$19))</f>
        <v/>
      </c>
      <c r="BG13" s="181" t="str">
        <f>IF('01.ข้อมูลเบื้องต้น'!$C$19="","",IF('3.คีย์เทอม1 mlp'!$B13="","",'01.ข้อมูลเบื้องต้น'!$C$19))</f>
        <v/>
      </c>
      <c r="BH13" s="176">
        <v>69</v>
      </c>
      <c r="BI13" s="88"/>
      <c r="BJ13" s="181" t="e">
        <f>IF('01.ข้อมูลเบื้องต้น'!#REF!="","",IF('3.คีย์เทอม1 mlp'!$B13="","",'01.ข้อมูลเบื้องต้น'!#REF!))</f>
        <v>#REF!</v>
      </c>
      <c r="BK13" s="180" t="str">
        <f>IF('01.ข้อมูลเบื้องต้น'!$B$20="","",IF('3.คีย์เทอม1 mlp'!$B13="","",'01.ข้อมูลเบื้องต้น'!$B$20))</f>
        <v/>
      </c>
      <c r="BL13" s="181" t="str">
        <f>IF('01.ข้อมูลเบื้องต้น'!$C$20="","",IF('3.คีย์เทอม1 mlp'!$B13="","",'01.ข้อมูลเบื้องต้น'!$C$20))</f>
        <v/>
      </c>
      <c r="BM13" s="175"/>
      <c r="BN13" s="87"/>
      <c r="BO13" s="181" t="e">
        <f>IF('01.ข้อมูลเบื้องต้น'!#REF!="","",IF('3.คีย์เทอม1 mlp'!$B13="","",'01.ข้อมูลเบื้องต้น'!#REF!))</f>
        <v>#REF!</v>
      </c>
      <c r="BP13" s="180" t="str">
        <f>IF('01.ข้อมูลเบื้องต้น'!$B$21="","",IF('3.คีย์เทอม1 mlp'!$B13="","",'01.ข้อมูลเบื้องต้น'!$B$21))</f>
        <v/>
      </c>
      <c r="BQ13" s="181" t="str">
        <f>IF('01.ข้อมูลเบื้องต้น'!$C$21="","",IF('3.คีย์เทอม1 mlp'!$B13="","",'01.ข้อมูลเบื้องต้น'!$C$21))</f>
        <v/>
      </c>
      <c r="BR13" s="175"/>
      <c r="BS13" s="88"/>
      <c r="BT13" s="181" t="e">
        <f>IF('01.ข้อมูลเบื้องต้น'!#REF!="","",IF('3.คีย์เทอม1 mlp'!$B13="","",'01.ข้อมูลเบื้องต้น'!#REF!))</f>
        <v>#REF!</v>
      </c>
      <c r="BU13" s="180" t="str">
        <f>IF('01.ข้อมูลเบื้องต้น'!$B$22="","",IF('3.คีย์เทอม1 mlp'!$B13="","",'01.ข้อมูลเบื้องต้น'!$B$22))</f>
        <v/>
      </c>
      <c r="BV13" s="181" t="str">
        <f>IF('01.ข้อมูลเบื้องต้น'!$C$22="","",IF('3.คีย์เทอม1 mlp'!$B13="","",'01.ข้อมูลเบื้องต้น'!$C$22))</f>
        <v/>
      </c>
      <c r="BW13" s="175"/>
      <c r="BX13" s="88"/>
      <c r="BY13" s="181" t="e">
        <f>IF('01.ข้อมูลเบื้องต้น'!#REF!="","",IF('3.คีย์เทอม1 mlp'!$B13="","",'01.ข้อมูลเบื้องต้น'!#REF!))</f>
        <v>#REF!</v>
      </c>
      <c r="BZ13" s="180" t="str">
        <f>IF('01.ข้อมูลเบื้องต้น'!$B$23="","",IF('3.คีย์เทอม1 mlp'!$B13="","",'01.ข้อมูลเบื้องต้น'!$B$23))</f>
        <v/>
      </c>
      <c r="CA13" s="181" t="str">
        <f>IF('01.ข้อมูลเบื้องต้น'!$C$23="","",IF('3.คีย์เทอม1 mlp'!$B13="","",'01.ข้อมูลเบื้องต้น'!$C$23))</f>
        <v/>
      </c>
      <c r="CB13" s="175"/>
      <c r="CC13" s="88"/>
      <c r="CD13" s="181" t="e">
        <f>IF('01.ข้อมูลเบื้องต้น'!#REF!="","",IF('3.คีย์เทอม1 mlp'!$B13="","",'01.ข้อมูลเบื้องต้น'!#REF!))</f>
        <v>#REF!</v>
      </c>
      <c r="CE13" s="180" t="str">
        <f>IF('01.ข้อมูลเบื้องต้น'!$B$24="","",IF('3.คีย์เทอม1 mlp'!$B13="","",'01.ข้อมูลเบื้องต้น'!$B$24))</f>
        <v/>
      </c>
      <c r="CF13" s="181" t="str">
        <f>IF('01.ข้อมูลเบื้องต้น'!$C$24="","",IF('3.คีย์เทอม1 mlp'!$B13="","",'01.ข้อมูลเบื้องต้น'!$C$24))</f>
        <v/>
      </c>
      <c r="CG13" s="175"/>
      <c r="CH13" s="88"/>
      <c r="CI13" s="181" t="e">
        <f>IF('01.ข้อมูลเบื้องต้น'!#REF!="","",IF('3.คีย์เทอม1 mlp'!$B13="","",'01.ข้อมูลเบื้องต้น'!#REF!))</f>
        <v>#REF!</v>
      </c>
      <c r="CJ13" s="180" t="str">
        <f>IF('01.ข้อมูลเบื้องต้น'!$B$25="","",IF('3.คีย์เทอม1 mlp'!$B13="","",'01.ข้อมูลเบื้องต้น'!$B$25))</f>
        <v/>
      </c>
      <c r="CK13" s="181" t="str">
        <f>IF('01.ข้อมูลเบื้องต้น'!$C$25="","",IF('3.คีย์เทอม1 mlp'!$B13="","",'01.ข้อมูลเบื้องต้น'!$C$25))</f>
        <v/>
      </c>
      <c r="CL13" s="175"/>
      <c r="CM13" s="88"/>
      <c r="CN13" s="181" t="e">
        <f>IF('01.ข้อมูลเบื้องต้น'!#REF!="","",IF('3.คีย์เทอม1 mlp'!$B13="","",'01.ข้อมูลเบื้องต้น'!#REF!))</f>
        <v>#REF!</v>
      </c>
      <c r="CO13" s="180" t="str">
        <f>IF('01.ข้อมูลเบื้องต้น'!$B$26="","",IF('3.คีย์เทอม1 mlp'!$B13="","",'01.ข้อมูลเบื้องต้น'!$B$26))</f>
        <v/>
      </c>
      <c r="CP13" s="181" t="str">
        <f>IF('01.ข้อมูลเบื้องต้น'!$C$26="","",IF('3.คีย์เทอม1 mlp'!$B13="","",'01.ข้อมูลเบื้องต้น'!$C$26))</f>
        <v/>
      </c>
      <c r="CQ13" s="175"/>
      <c r="CR13" s="88"/>
      <c r="CS13" s="181" t="e">
        <f>IF('01.ข้อมูลเบื้องต้น'!#REF!="","",IF('3.คีย์เทอม1 mlp'!$B13="","",'01.ข้อมูลเบื้องต้น'!#REF!))</f>
        <v>#REF!</v>
      </c>
      <c r="CT13" s="180" t="str">
        <f>IF('01.ข้อมูลเบื้องต้น'!$B$27="","",IF('3.คีย์เทอม1 mlp'!$B13="","",'01.ข้อมูลเบื้องต้น'!$B$27))</f>
        <v/>
      </c>
      <c r="CU13" s="181" t="str">
        <f>IF('01.ข้อมูลเบื้องต้น'!$C$27="","",IF('3.คีย์เทอม1 mlp'!$B13="","",'01.ข้อมูลเบื้องต้น'!$C$27))</f>
        <v/>
      </c>
      <c r="CV13" s="175"/>
      <c r="CW13" s="88"/>
      <c r="CX13" s="181" t="e">
        <f>IF('01.ข้อมูลเบื้องต้น'!#REF!="","",IF('3.คีย์เทอม1 mlp'!$B13="","",'01.ข้อมูลเบื้องต้น'!#REF!))</f>
        <v>#REF!</v>
      </c>
      <c r="CY13" s="180" t="str">
        <f>IF('01.ข้อมูลเบื้องต้น'!$B$28="","",IF('3.คีย์เทอม1 mlp'!$B13="","",'01.ข้อมูลเบื้องต้น'!$B$28))</f>
        <v/>
      </c>
      <c r="CZ13" s="181" t="str">
        <f>IF('01.ข้อมูลเบื้องต้น'!$C$28="","",IF('3.คีย์เทอม1 mlp'!$B13="","",'01.ข้อมูลเบื้องต้น'!$C$28))</f>
        <v/>
      </c>
      <c r="DA13" s="175"/>
      <c r="DB13" s="88"/>
      <c r="DC13" s="177" t="e">
        <f t="shared" si="3"/>
        <v>#REF!</v>
      </c>
      <c r="DD13" s="80" t="e">
        <f t="shared" si="4"/>
        <v>#REF!</v>
      </c>
      <c r="DE13" s="182" t="e">
        <f>IF('2.ชื่อนักเรียน'!R15="มส","มส",IF('2.ชื่อนักเรียน'!R15="ย้าย","ย้าย",IF('2.ชื่อนักเรียน'!R15="ร","ร",IF(DD13="","",RANK(DD13,$DD$9:$DD$53,0)))))</f>
        <v>#REF!</v>
      </c>
      <c r="DF13" s="182">
        <f t="shared" si="5"/>
        <v>10</v>
      </c>
      <c r="DH13" s="208" t="e">
        <f>IF('2.ชื่อนักเรียน'!$R15=",มส","มส",IF($DC13="","",IF(DH$5="","",IF(DH$5="SBMLD",SUM($BH13,$BM13,$BR13,$BW13,$CB13,$CG13,$CL13,$CQ13,$CV13,$DA13),$BH13))))</f>
        <v>#REF!</v>
      </c>
      <c r="DI13" s="186" t="e">
        <f>IF('2.ชื่อนักเรียน'!$R15=",มส","มส",IF($DH13="","",IF(DH$5="","",IF(DH$5="SBMLD",SUM($BI13,$BN13,$BS13,$BX13,$CC13,$CH13,$CM13,$CR13,$CW13,$DB13),$BI13))))</f>
        <v>#REF!</v>
      </c>
      <c r="DJ13" s="186" t="e">
        <f t="shared" si="6"/>
        <v>#REF!</v>
      </c>
      <c r="DK13" s="209" t="e">
        <f>IF('2.ชื่อนักเรียน'!$R15=",มส","มส",IF($DC13="","",IF(DK$5="","",IF(DK$5="SBMLD",SUM($BM13,$BR13,$BW13,$CB13,$CG13,$CL13,$CQ13,$CV13,$DA13),$BM13))))</f>
        <v>#REF!</v>
      </c>
      <c r="DL13" s="186" t="e">
        <f>IF('2.ชื่อนักเรียน'!$R15=",มส","มส",IF($DK13="","",IF(DK$5="","",IF(DK$5="SBMLD",SUM($BN13,$BS13,$BX13,$CC13,$CH13,$CM13,$CR13,$CW13,$DB13),$BN13))))</f>
        <v>#REF!</v>
      </c>
      <c r="DM13" s="186" t="e">
        <f t="shared" si="7"/>
        <v>#REF!</v>
      </c>
      <c r="DN13" s="209" t="e">
        <f>IF('2.ชื่อนักเรียน'!$R15=",มส","มส",IF($DC13="","",IF(DN$5="","",IF(DN$5="SBMLD",SUM($BR13,$BW13,$CB13,$CG13,$CL13,$CQ13,$CV13,$DA13),$BR13))))</f>
        <v>#REF!</v>
      </c>
      <c r="DO13" s="186" t="e">
        <f>IF('2.ชื่อนักเรียน'!$R15=",มส","มส",IF($DN13="","",IF(DN$5="","",IF(DN$5="SBMLD",SUM($BS13,$BX13,$CC13,$CH13,$CM13,$CR13,$CW13,$DB13),$BS13))))</f>
        <v>#REF!</v>
      </c>
      <c r="DP13" s="186" t="e">
        <f t="shared" si="8"/>
        <v>#REF!</v>
      </c>
      <c r="DQ13" s="209" t="e">
        <f>IF('2.ชื่อนักเรียน'!$R15=",มส","มส",IF($DC13="","",IF(DQ$5="","",IF(DQ$5="SBMLD",SUM($BW13,$CB13,$CG13,$CL13,$CQ13,$CV13,$DA13),$BW13))))</f>
        <v>#REF!</v>
      </c>
      <c r="DR13" s="186" t="e">
        <f>IF('2.ชื่อนักเรียน'!$R15=",มส","มส",IF($DQ13="","",IF(DQ$5="","",IF(DQ$5="SBMLD",SUM($BX13,$CC13,$CH13,$CM13,$CR13,$CW13,$DB13),$BX13))))</f>
        <v>#REF!</v>
      </c>
      <c r="DS13" s="186" t="e">
        <f t="shared" si="9"/>
        <v>#REF!</v>
      </c>
      <c r="DT13" s="186" t="e">
        <f>IF('2.ชื่อนักเรียน'!$R15=",มส","มส",IF($DC13="","",IF(DT$5="","",IF(DT$5="SBMLD",SUM($CB13,$CG13,$CL13,$CQ13,$CV13,$DA13),$CB13))))</f>
        <v>#REF!</v>
      </c>
      <c r="DU13" s="186" t="e">
        <f>IF('2.ชื่อนักเรียน'!$R15=",มส","มส",IF($DT13="","",IF(DT$5="","",IF(DT$5="SBMLD",SUM($CC13,$CH13,$CM13,$CR13,$CW13,$DB13),$CC13))))</f>
        <v>#REF!</v>
      </c>
      <c r="DV13" s="186" t="e">
        <f t="shared" si="10"/>
        <v>#REF!</v>
      </c>
      <c r="DW13" s="209" t="e">
        <f>IF('2.ชื่อนักเรียน'!$R15=",มส","มส",IF($DC13="","",IF(DW$5="","",IF(DW$5="SBMLD",SUM($CG13,$CL13,$CQ13,$CV13,$DA13),$CG13))))</f>
        <v>#REF!</v>
      </c>
      <c r="DX13" s="209" t="e">
        <f>IF('2.ชื่อนักเรียน'!$R15=",มส","มส",IF($DW13="","",IF(DW$5="","",IF(DW$5="SBMLD",SUM($CH13,$CM13,$CR13,$CW13,$DB13),$CH13))))</f>
        <v>#REF!</v>
      </c>
      <c r="DY13" s="186" t="e">
        <f t="shared" si="11"/>
        <v>#REF!</v>
      </c>
    </row>
    <row r="14" spans="1:129" s="33" customFormat="1" ht="17.25" customHeight="1" thickTop="1">
      <c r="A14" s="171">
        <v>6</v>
      </c>
      <c r="B14" s="171" t="str">
        <f>IF('2.ชื่อนักเรียน'!E16="","",CONCATENATE('2.ชื่อนักเรียน'!E16,'2.ชื่อนักเรียน'!F16,'2.ชื่อนักเรียน'!G16,'2.ชื่อนักเรียน'!H16,'2.ชื่อนักเรียน'!I16,'2.ชื่อนักเรียน'!J16,'2.ชื่อนักเรียน'!K16,'2.ชื่อนักเรียน'!L16,'2.ชื่อนักเรียน'!M16,'2.ชื่อนักเรียน'!N16,'2.ชื่อนักเรียน'!O16,'2.ชื่อนักเรียน'!P16,'2.ชื่อนักเรียน'!Q16))</f>
        <v/>
      </c>
      <c r="C14" s="273" t="str">
        <f>IF('2.ชื่อนักเรียน'!B16="","",'2.ชื่อนักเรียน'!B16)</f>
        <v/>
      </c>
      <c r="D14" s="180" t="str">
        <f>IF('2.ชื่อนักเรียน'!C16="","",CONCATENATE(TRIM('2.ชื่อนักเรียน'!C16),"  ",'2.ชื่อนักเรียน'!D16))</f>
        <v/>
      </c>
      <c r="E14" s="181" t="str">
        <f>IF(B14="","",IF('01.ข้อมูลเบื้องต้น'!$H$2="","",'01.ข้อมูลเบื้องต้น'!$H$2))</f>
        <v/>
      </c>
      <c r="F14" s="180" t="str">
        <f>IF(B14="","",IF('01.ข้อมูลเบื้องต้น'!$I$4="","",'01.ข้อมูลเบื้องต้น'!$I$4))</f>
        <v/>
      </c>
      <c r="G14" s="181" t="e">
        <f>IF('01.ข้อมูลเบื้องต้น'!#REF!="","",IF('3.คีย์เทอม1 mlp'!$B14="","",'01.ข้อมูลเบื้องต้น'!#REF!))</f>
        <v>#REF!</v>
      </c>
      <c r="H14" s="180" t="str">
        <f>IF('01.ข้อมูลเบื้องต้น'!$B$36="","",IF('3.คีย์เทอม1 mlp'!$B14="","",'01.ข้อมูลเบื้องต้น'!$B$36))</f>
        <v/>
      </c>
      <c r="I14" s="181" t="str">
        <f>IF('01.ข้อมูลเบื้องต้น'!$C$36="","",IF('3.คีย์เทอม1 mlp'!$B14="","",'01.ข้อมูลเบื้องต้น'!$C$36))</f>
        <v/>
      </c>
      <c r="J14" s="175">
        <v>92</v>
      </c>
      <c r="K14" s="88"/>
      <c r="L14" s="181" t="e">
        <f>IF('01.ข้อมูลเบื้องต้น'!#REF!="","",IF('3.คีย์เทอม1 mlp'!$B14="","",'01.ข้อมูลเบื้องต้น'!#REF!))</f>
        <v>#REF!</v>
      </c>
      <c r="M14" s="180" t="str">
        <f>IF('01.ข้อมูลเบื้องต้น'!$B$37="","",IF('3.คีย์เทอม1 mlp'!$B14="","",'01.ข้อมูลเบื้องต้น'!$B$37))</f>
        <v/>
      </c>
      <c r="N14" s="181" t="str">
        <f>IF('01.ข้อมูลเบื้องต้น'!$C$37="","",IF('3.คีย์เทอม1 mlp'!$B14="","",'01.ข้อมูลเบื้องต้น'!$C$37))</f>
        <v/>
      </c>
      <c r="O14" s="175">
        <v>72</v>
      </c>
      <c r="P14" s="88"/>
      <c r="Q14" s="181" t="e">
        <f>IF('01.ข้อมูลเบื้องต้น'!#REF!="","",IF('3.คีย์เทอม1 mlp'!$B14="","",'01.ข้อมูลเบื้องต้น'!#REF!))</f>
        <v>#REF!</v>
      </c>
      <c r="R14" s="180" t="str">
        <f>IF('01.ข้อมูลเบื้องต้น'!$B$10="","",IF('3.คีย์เทอม1 mlp'!$B14="","",'01.ข้อมูลเบื้องต้น'!$B$10))</f>
        <v/>
      </c>
      <c r="S14" s="181" t="str">
        <f>IF('01.ข้อมูลเบื้องต้น'!$C$10="","",IF('3.คีย์เทอม1 mlp'!$B14="","",'01.ข้อมูลเบื้องต้น'!$C$10))</f>
        <v/>
      </c>
      <c r="T14" s="175">
        <v>82</v>
      </c>
      <c r="U14" s="88"/>
      <c r="V14" s="181" t="e">
        <f>IF('01.ข้อมูลเบื้องต้น'!#REF!="","",IF('3.คีย์เทอม1 mlp'!$B14="","",'01.ข้อมูลเบื้องต้น'!#REF!))</f>
        <v>#REF!</v>
      </c>
      <c r="W14" s="180" t="str">
        <f>IF('01.ข้อมูลเบื้องต้น'!$B$11="","",IF('3.คีย์เทอม1 mlp'!$B14="","",'01.ข้อมูลเบื้องต้น'!$B$11))</f>
        <v/>
      </c>
      <c r="X14" s="181" t="str">
        <f>IF('01.ข้อมูลเบื้องต้น'!$C$11="","",IF('3.คีย์เทอม1 mlp'!$B14="","",'01.ข้อมูลเบื้องต้น'!$C$11))</f>
        <v/>
      </c>
      <c r="Y14" s="175">
        <v>91</v>
      </c>
      <c r="Z14" s="88"/>
      <c r="AA14" s="181" t="e">
        <f>IF('01.ข้อมูลเบื้องต้น'!#REF!="","",IF('3.คีย์เทอม1 mlp'!$B14="","",'01.ข้อมูลเบื้องต้น'!#REF!))</f>
        <v>#REF!</v>
      </c>
      <c r="AB14" s="180" t="str">
        <f>IF('01.ข้อมูลเบื้องต้น'!$B$12="","",IF('3.คีย์เทอม1 mlp'!$B14="","",'01.ข้อมูลเบื้องต้น'!$B$12))</f>
        <v/>
      </c>
      <c r="AC14" s="181" t="str">
        <f>IF('01.ข้อมูลเบื้องต้น'!$C$12="","",IF('3.คีย์เทอม1 mlp'!$B14="","",'01.ข้อมูลเบื้องต้น'!$C$12))</f>
        <v/>
      </c>
      <c r="AD14" s="175">
        <v>89</v>
      </c>
      <c r="AE14" s="88"/>
      <c r="AF14" s="181" t="e">
        <f>IF('01.ข้อมูลเบื้องต้น'!#REF!="","",IF('3.คีย์เทอม1 mlp'!$B14="","",'01.ข้อมูลเบื้องต้น'!#REF!))</f>
        <v>#REF!</v>
      </c>
      <c r="AG14" s="180" t="str">
        <f>IF('01.ข้อมูลเบื้องต้น'!$B$13="","",IF('3.คีย์เทอม1 mlp'!$B14="","",'01.ข้อมูลเบื้องต้น'!$B$13))</f>
        <v/>
      </c>
      <c r="AH14" s="181" t="str">
        <f>IF('01.ข้อมูลเบื้องต้น'!$C$13="","",IF('3.คีย์เทอม1 mlp'!$B14="","",'01.ข้อมูลเบื้องต้น'!$C$13))</f>
        <v/>
      </c>
      <c r="AI14" s="175">
        <v>95</v>
      </c>
      <c r="AJ14" s="88"/>
      <c r="AK14" s="181" t="e">
        <f>IF('01.ข้อมูลเบื้องต้น'!#REF!="","",IF('3.คีย์เทอม1 mlp'!$B14="","",'01.ข้อมูลเบื้องต้น'!#REF!))</f>
        <v>#REF!</v>
      </c>
      <c r="AL14" s="180" t="str">
        <f>IF('01.ข้อมูลเบื้องต้น'!$B$14="","",IF('3.คีย์เทอม1 mlp'!$B14="","",'01.ข้อมูลเบื้องต้น'!$B$14))</f>
        <v/>
      </c>
      <c r="AM14" s="181" t="str">
        <f>IF('01.ข้อมูลเบื้องต้น'!$C$14="","",IF('3.คีย์เทอม1 mlp'!$B14="","",'01.ข้อมูลเบื้องต้น'!$C$14))</f>
        <v/>
      </c>
      <c r="AN14" s="175">
        <v>82</v>
      </c>
      <c r="AO14" s="88"/>
      <c r="AP14" s="181" t="e">
        <f>IF('01.ข้อมูลเบื้องต้น'!#REF!="","",IF('3.คีย์เทอม1 mlp'!$B14="","",'01.ข้อมูลเบื้องต้น'!#REF!))</f>
        <v>#REF!</v>
      </c>
      <c r="AQ14" s="180" t="str">
        <f>IF('01.ข้อมูลเบื้องต้น'!$B$15="","",IF('3.คีย์เทอม1 mlp'!$B14="","",'01.ข้อมูลเบื้องต้น'!$B$15))</f>
        <v/>
      </c>
      <c r="AR14" s="181" t="str">
        <f>IF('01.ข้อมูลเบื้องต้น'!$C$15="","",IF('3.คีย์เทอม1 mlp'!$B14="","",'01.ข้อมูลเบื้องต้น'!$C$15))</f>
        <v/>
      </c>
      <c r="AS14" s="175">
        <v>82</v>
      </c>
      <c r="AT14" s="88"/>
      <c r="AU14" s="181" t="e">
        <f>IF('01.ข้อมูลเบื้องต้น'!#REF!="","",IF('3.คีย์เทอม1 mlp'!$B14="","",'01.ข้อมูลเบื้องต้น'!#REF!))</f>
        <v>#REF!</v>
      </c>
      <c r="AV14" s="180" t="str">
        <f>IF('01.ข้อมูลเบื้องต้น'!$B$16="","",IF('3.คีย์เทอม1 mlp'!$B14="","",'01.ข้อมูลเบื้องต้น'!$B$16))</f>
        <v/>
      </c>
      <c r="AW14" s="181" t="str">
        <f>IF('01.ข้อมูลเบื้องต้น'!$C$16="","",IF('3.คีย์เทอม1 mlp'!$B14="","",'01.ข้อมูลเบื้องต้น'!$C$16))</f>
        <v/>
      </c>
      <c r="AX14" s="175">
        <v>80</v>
      </c>
      <c r="AY14" s="88"/>
      <c r="AZ14" s="181" t="e">
        <f>IF('01.ข้อมูลเบื้องต้น'!#REF!="","",IF('3.คีย์เทอม1 mlp'!$B14="","",'01.ข้อมูลเบื้องต้น'!#REF!))</f>
        <v>#REF!</v>
      </c>
      <c r="BA14" s="180" t="str">
        <f>IF('01.ข้อมูลเบื้องต้น'!$B$17="","",IF('3.คีย์เทอม1 mlp'!$B14="","",'01.ข้อมูลเบื้องต้น'!$B$17))</f>
        <v/>
      </c>
      <c r="BB14" s="181" t="str">
        <f>IF('01.ข้อมูลเบื้องต้น'!$C$17="","",IF('3.คีย์เทอม1 mlp'!$B14="","",'01.ข้อมูลเบื้องต้น'!$C$17))</f>
        <v/>
      </c>
      <c r="BC14" s="175"/>
      <c r="BD14" s="88"/>
      <c r="BE14" s="181" t="e">
        <f>IF('01.ข้อมูลเบื้องต้น'!#REF!="","",IF('3.คีย์เทอม1 mlp'!$B14="","",'01.ข้อมูลเบื้องต้น'!#REF!))</f>
        <v>#REF!</v>
      </c>
      <c r="BF14" s="180" t="str">
        <f>IF('01.ข้อมูลเบื้องต้น'!$B$19="","",IF('3.คีย์เทอม1 mlp'!$B14="","",'01.ข้อมูลเบื้องต้น'!$B$19))</f>
        <v/>
      </c>
      <c r="BG14" s="181" t="str">
        <f>IF('01.ข้อมูลเบื้องต้น'!$C$19="","",IF('3.คีย์เทอม1 mlp'!$B14="","",'01.ข้อมูลเบื้องต้น'!$C$19))</f>
        <v/>
      </c>
      <c r="BH14" s="175">
        <v>88</v>
      </c>
      <c r="BI14" s="88"/>
      <c r="BJ14" s="181" t="e">
        <f>IF('01.ข้อมูลเบื้องต้น'!#REF!="","",IF('3.คีย์เทอม1 mlp'!$B14="","",'01.ข้อมูลเบื้องต้น'!#REF!))</f>
        <v>#REF!</v>
      </c>
      <c r="BK14" s="180" t="str">
        <f>IF('01.ข้อมูลเบื้องต้น'!$B$20="","",IF('3.คีย์เทอม1 mlp'!$B14="","",'01.ข้อมูลเบื้องต้น'!$B$20))</f>
        <v/>
      </c>
      <c r="BL14" s="181" t="str">
        <f>IF('01.ข้อมูลเบื้องต้น'!$C$20="","",IF('3.คีย์เทอม1 mlp'!$B14="","",'01.ข้อมูลเบื้องต้น'!$C$20))</f>
        <v/>
      </c>
      <c r="BM14" s="176"/>
      <c r="BN14" s="88"/>
      <c r="BO14" s="181" t="e">
        <f>IF('01.ข้อมูลเบื้องต้น'!#REF!="","",IF('3.คีย์เทอม1 mlp'!$B14="","",'01.ข้อมูลเบื้องต้น'!#REF!))</f>
        <v>#REF!</v>
      </c>
      <c r="BP14" s="180" t="str">
        <f>IF('01.ข้อมูลเบื้องต้น'!$B$21="","",IF('3.คีย์เทอม1 mlp'!$B14="","",'01.ข้อมูลเบื้องต้น'!$B$21))</f>
        <v/>
      </c>
      <c r="BQ14" s="181" t="str">
        <f>IF('01.ข้อมูลเบื้องต้น'!$C$21="","",IF('3.คีย์เทอม1 mlp'!$B14="","",'01.ข้อมูลเบื้องต้น'!$C$21))</f>
        <v/>
      </c>
      <c r="BR14" s="175"/>
      <c r="BS14" s="88"/>
      <c r="BT14" s="181" t="e">
        <f>IF('01.ข้อมูลเบื้องต้น'!#REF!="","",IF('3.คีย์เทอม1 mlp'!$B14="","",'01.ข้อมูลเบื้องต้น'!#REF!))</f>
        <v>#REF!</v>
      </c>
      <c r="BU14" s="180" t="str">
        <f>IF('01.ข้อมูลเบื้องต้น'!$B$22="","",IF('3.คีย์เทอม1 mlp'!$B14="","",'01.ข้อมูลเบื้องต้น'!$B$22))</f>
        <v/>
      </c>
      <c r="BV14" s="181" t="str">
        <f>IF('01.ข้อมูลเบื้องต้น'!$C$22="","",IF('3.คีย์เทอม1 mlp'!$B14="","",'01.ข้อมูลเบื้องต้น'!$C$22))</f>
        <v/>
      </c>
      <c r="BW14" s="175"/>
      <c r="BX14" s="88"/>
      <c r="BY14" s="181" t="e">
        <f>IF('01.ข้อมูลเบื้องต้น'!#REF!="","",IF('3.คีย์เทอม1 mlp'!$B14="","",'01.ข้อมูลเบื้องต้น'!#REF!))</f>
        <v>#REF!</v>
      </c>
      <c r="BZ14" s="180" t="str">
        <f>IF('01.ข้อมูลเบื้องต้น'!$B$23="","",IF('3.คีย์เทอม1 mlp'!$B14="","",'01.ข้อมูลเบื้องต้น'!$B$23))</f>
        <v/>
      </c>
      <c r="CA14" s="181" t="str">
        <f>IF('01.ข้อมูลเบื้องต้น'!$C$23="","",IF('3.คีย์เทอม1 mlp'!$B14="","",'01.ข้อมูลเบื้องต้น'!$C$23))</f>
        <v/>
      </c>
      <c r="CB14" s="175"/>
      <c r="CC14" s="88"/>
      <c r="CD14" s="181" t="e">
        <f>IF('01.ข้อมูลเบื้องต้น'!#REF!="","",IF('3.คีย์เทอม1 mlp'!$B14="","",'01.ข้อมูลเบื้องต้น'!#REF!))</f>
        <v>#REF!</v>
      </c>
      <c r="CE14" s="180" t="str">
        <f>IF('01.ข้อมูลเบื้องต้น'!$B$24="","",IF('3.คีย์เทอม1 mlp'!$B14="","",'01.ข้อมูลเบื้องต้น'!$B$24))</f>
        <v/>
      </c>
      <c r="CF14" s="181" t="str">
        <f>IF('01.ข้อมูลเบื้องต้น'!$C$24="","",IF('3.คีย์เทอม1 mlp'!$B14="","",'01.ข้อมูลเบื้องต้น'!$C$24))</f>
        <v/>
      </c>
      <c r="CG14" s="175"/>
      <c r="CH14" s="88"/>
      <c r="CI14" s="181" t="e">
        <f>IF('01.ข้อมูลเบื้องต้น'!#REF!="","",IF('3.คีย์เทอม1 mlp'!$B14="","",'01.ข้อมูลเบื้องต้น'!#REF!))</f>
        <v>#REF!</v>
      </c>
      <c r="CJ14" s="180" t="str">
        <f>IF('01.ข้อมูลเบื้องต้น'!$B$25="","",IF('3.คีย์เทอม1 mlp'!$B14="","",'01.ข้อมูลเบื้องต้น'!$B$25))</f>
        <v/>
      </c>
      <c r="CK14" s="181" t="str">
        <f>IF('01.ข้อมูลเบื้องต้น'!$C$25="","",IF('3.คีย์เทอม1 mlp'!$B14="","",'01.ข้อมูลเบื้องต้น'!$C$25))</f>
        <v/>
      </c>
      <c r="CL14" s="175"/>
      <c r="CM14" s="88"/>
      <c r="CN14" s="181" t="e">
        <f>IF('01.ข้อมูลเบื้องต้น'!#REF!="","",IF('3.คีย์เทอม1 mlp'!$B14="","",'01.ข้อมูลเบื้องต้น'!#REF!))</f>
        <v>#REF!</v>
      </c>
      <c r="CO14" s="180" t="str">
        <f>IF('01.ข้อมูลเบื้องต้น'!$B$26="","",IF('3.คีย์เทอม1 mlp'!$B14="","",'01.ข้อมูลเบื้องต้น'!$B$26))</f>
        <v/>
      </c>
      <c r="CP14" s="181" t="str">
        <f>IF('01.ข้อมูลเบื้องต้น'!$C$26="","",IF('3.คีย์เทอม1 mlp'!$B14="","",'01.ข้อมูลเบื้องต้น'!$C$26))</f>
        <v/>
      </c>
      <c r="CQ14" s="175"/>
      <c r="CR14" s="88"/>
      <c r="CS14" s="181" t="e">
        <f>IF('01.ข้อมูลเบื้องต้น'!#REF!="","",IF('3.คีย์เทอม1 mlp'!$B14="","",'01.ข้อมูลเบื้องต้น'!#REF!))</f>
        <v>#REF!</v>
      </c>
      <c r="CT14" s="180" t="str">
        <f>IF('01.ข้อมูลเบื้องต้น'!$B$27="","",IF('3.คีย์เทอม1 mlp'!$B14="","",'01.ข้อมูลเบื้องต้น'!$B$27))</f>
        <v/>
      </c>
      <c r="CU14" s="181" t="str">
        <f>IF('01.ข้อมูลเบื้องต้น'!$C$27="","",IF('3.คีย์เทอม1 mlp'!$B14="","",'01.ข้อมูลเบื้องต้น'!$C$27))</f>
        <v/>
      </c>
      <c r="CV14" s="175"/>
      <c r="CW14" s="88"/>
      <c r="CX14" s="181" t="e">
        <f>IF('01.ข้อมูลเบื้องต้น'!#REF!="","",IF('3.คีย์เทอม1 mlp'!$B14="","",'01.ข้อมูลเบื้องต้น'!#REF!))</f>
        <v>#REF!</v>
      </c>
      <c r="CY14" s="180" t="str">
        <f>IF('01.ข้อมูลเบื้องต้น'!$B$28="","",IF('3.คีย์เทอม1 mlp'!$B14="","",'01.ข้อมูลเบื้องต้น'!$B$28))</f>
        <v/>
      </c>
      <c r="CZ14" s="181" t="str">
        <f>IF('01.ข้อมูลเบื้องต้น'!$C$28="","",IF('3.คีย์เทอม1 mlp'!$B14="","",'01.ข้อมูลเบื้องต้น'!$C$28))</f>
        <v/>
      </c>
      <c r="DA14" s="175"/>
      <c r="DB14" s="88"/>
      <c r="DC14" s="177" t="e">
        <f t="shared" si="3"/>
        <v>#REF!</v>
      </c>
      <c r="DD14" s="80" t="e">
        <f t="shared" si="4"/>
        <v>#REF!</v>
      </c>
      <c r="DE14" s="182" t="e">
        <f>IF('2.ชื่อนักเรียน'!R16="มส","มส",IF('2.ชื่อนักเรียน'!R16="ย้าย","ย้าย",IF('2.ชื่อนักเรียน'!R16="ร","ร",IF(DD14="","",RANK(DD14,$DD$9:$DD$53,0)))))</f>
        <v>#REF!</v>
      </c>
      <c r="DF14" s="182">
        <f t="shared" si="5"/>
        <v>10</v>
      </c>
      <c r="DH14" s="210" t="e">
        <f>IF('2.ชื่อนักเรียน'!$R16=",มส","มส",IF($DC14="","",IF(DH$5="","",IF(DH$5="SBMLD",SUM($BH14,$BM14,$BR14,$BW14,$CB14,$CG14,$CL14,$CQ14,$CV14,$DA14),$BH14))))</f>
        <v>#REF!</v>
      </c>
      <c r="DI14" s="187" t="e">
        <f>IF('2.ชื่อนักเรียน'!$R16=",มส","มส",IF($DH14="","",IF(DH$5="","",IF(DH$5="SBMLD",SUM($BI14,$BN14,$BS14,$BX14,$CC14,$CH14,$CM14,$CR14,$CW14,$DB14),$BI14))))</f>
        <v>#REF!</v>
      </c>
      <c r="DJ14" s="187" t="e">
        <f t="shared" si="6"/>
        <v>#REF!</v>
      </c>
      <c r="DK14" s="211" t="e">
        <f>IF('2.ชื่อนักเรียน'!$R16=",มส","มส",IF($DC14="","",IF(DK$5="","",IF(DK$5="SBMLD",SUM($BM14,$BR14,$BW14,$CB14,$CG14,$CL14,$CQ14,$CV14,$DA14),$BM14))))</f>
        <v>#REF!</v>
      </c>
      <c r="DL14" s="187" t="e">
        <f>IF('2.ชื่อนักเรียน'!$R16=",มส","มส",IF($DK14="","",IF(DK$5="","",IF(DK$5="SBMLD",SUM($BN14,$BS14,$BX14,$CC14,$CH14,$CM14,$CR14,$CW14,$DB14),$BN14))))</f>
        <v>#REF!</v>
      </c>
      <c r="DM14" s="187" t="e">
        <f t="shared" si="7"/>
        <v>#REF!</v>
      </c>
      <c r="DN14" s="211" t="e">
        <f>IF('2.ชื่อนักเรียน'!$R16=",มส","มส",IF($DC14="","",IF(DN$5="","",IF(DN$5="SBMLD",SUM($BR14,$BW14,$CB14,$CG14,$CL14,$CQ14,$CV14,$DA14),$BR14))))</f>
        <v>#REF!</v>
      </c>
      <c r="DO14" s="187" t="e">
        <f>IF('2.ชื่อนักเรียน'!$R16=",มส","มส",IF($DN14="","",IF(DN$5="","",IF(DN$5="SBMLD",SUM($BS14,$BX14,$CC14,$CH14,$CM14,$CR14,$CW14,$DB14),$BS14))))</f>
        <v>#REF!</v>
      </c>
      <c r="DP14" s="187" t="e">
        <f t="shared" si="8"/>
        <v>#REF!</v>
      </c>
      <c r="DQ14" s="211" t="e">
        <f>IF('2.ชื่อนักเรียน'!$R16=",มส","มส",IF($DC14="","",IF(DQ$5="","",IF(DQ$5="SBMLD",SUM($BW14,$CB14,$CG14,$CL14,$CQ14,$CV14,$DA14),$BW14))))</f>
        <v>#REF!</v>
      </c>
      <c r="DR14" s="187" t="e">
        <f>IF('2.ชื่อนักเรียน'!$R16=",มส","มส",IF($DQ14="","",IF(DQ$5="","",IF(DQ$5="SBMLD",SUM($BX14,$CC14,$CH14,$CM14,$CR14,$CW14,$DB14),$BX14))))</f>
        <v>#REF!</v>
      </c>
      <c r="DS14" s="187" t="e">
        <f t="shared" si="9"/>
        <v>#REF!</v>
      </c>
      <c r="DT14" s="187" t="e">
        <f>IF('2.ชื่อนักเรียน'!$R16=",มส","มส",IF($DC14="","",IF(DT$5="","",IF(DT$5="SBMLD",SUM($CB14,$CG14,$CL14,$CQ14,$CV14,$DA14),$CB14))))</f>
        <v>#REF!</v>
      </c>
      <c r="DU14" s="187" t="e">
        <f>IF('2.ชื่อนักเรียน'!$R16=",มส","มส",IF($DT14="","",IF(DT$5="","",IF(DT$5="SBMLD",SUM($CC14,$CH14,$CM14,$CR14,$CW14,$DB14),$CC14))))</f>
        <v>#REF!</v>
      </c>
      <c r="DV14" s="187" t="e">
        <f t="shared" si="10"/>
        <v>#REF!</v>
      </c>
      <c r="DW14" s="211" t="e">
        <f>IF('2.ชื่อนักเรียน'!$R16=",มส","มส",IF($DC14="","",IF(DW$5="","",IF(DW$5="SBMLD",SUM($CG14,$CL14,$CQ14,$CV14,$DA14),$CG14))))</f>
        <v>#REF!</v>
      </c>
      <c r="DX14" s="211" t="e">
        <f>IF('2.ชื่อนักเรียน'!$R16=",มส","มส",IF($DW14="","",IF(DW$5="","",IF(DW$5="SBMLD",SUM($CH14,$CM14,$CR14,$CW14,$DB14),$CH14))))</f>
        <v>#REF!</v>
      </c>
      <c r="DY14" s="187" t="e">
        <f t="shared" si="11"/>
        <v>#REF!</v>
      </c>
    </row>
    <row r="15" spans="1:129" s="33" customFormat="1" ht="17.25" customHeight="1">
      <c r="A15" s="171">
        <v>7</v>
      </c>
      <c r="B15" s="171" t="str">
        <f>IF('2.ชื่อนักเรียน'!E17="","",CONCATENATE('2.ชื่อนักเรียน'!E17,'2.ชื่อนักเรียน'!F17,'2.ชื่อนักเรียน'!G17,'2.ชื่อนักเรียน'!H17,'2.ชื่อนักเรียน'!I17,'2.ชื่อนักเรียน'!J17,'2.ชื่อนักเรียน'!K17,'2.ชื่อนักเรียน'!L17,'2.ชื่อนักเรียน'!M17,'2.ชื่อนักเรียน'!N17,'2.ชื่อนักเรียน'!O17,'2.ชื่อนักเรียน'!P17,'2.ชื่อนักเรียน'!Q17))</f>
        <v/>
      </c>
      <c r="C15" s="273" t="str">
        <f>IF('2.ชื่อนักเรียน'!B17="","",'2.ชื่อนักเรียน'!B17)</f>
        <v/>
      </c>
      <c r="D15" s="180" t="str">
        <f>IF('2.ชื่อนักเรียน'!C17="","",CONCATENATE(TRIM('2.ชื่อนักเรียน'!C17),"  ",'2.ชื่อนักเรียน'!D17))</f>
        <v/>
      </c>
      <c r="E15" s="181" t="str">
        <f>IF(B15="","",IF('01.ข้อมูลเบื้องต้น'!$H$2="","",'01.ข้อมูลเบื้องต้น'!$H$2))</f>
        <v/>
      </c>
      <c r="F15" s="180" t="str">
        <f>IF(B15="","",IF('01.ข้อมูลเบื้องต้น'!$I$4="","",'01.ข้อมูลเบื้องต้น'!$I$4))</f>
        <v/>
      </c>
      <c r="G15" s="181" t="e">
        <f>IF('01.ข้อมูลเบื้องต้น'!#REF!="","",IF('3.คีย์เทอม1 mlp'!$B15="","",'01.ข้อมูลเบื้องต้น'!#REF!))</f>
        <v>#REF!</v>
      </c>
      <c r="H15" s="180" t="str">
        <f>IF('01.ข้อมูลเบื้องต้น'!$B$36="","",IF('3.คีย์เทอม1 mlp'!$B15="","",'01.ข้อมูลเบื้องต้น'!$B$36))</f>
        <v/>
      </c>
      <c r="I15" s="181" t="str">
        <f>IF('01.ข้อมูลเบื้องต้น'!$C$36="","",IF('3.คีย์เทอม1 mlp'!$B15="","",'01.ข้อมูลเบื้องต้น'!$C$36))</f>
        <v/>
      </c>
      <c r="J15" s="175">
        <v>82</v>
      </c>
      <c r="K15" s="88"/>
      <c r="L15" s="181" t="e">
        <f>IF('01.ข้อมูลเบื้องต้น'!#REF!="","",IF('3.คีย์เทอม1 mlp'!$B15="","",'01.ข้อมูลเบื้องต้น'!#REF!))</f>
        <v>#REF!</v>
      </c>
      <c r="M15" s="180" t="str">
        <f>IF('01.ข้อมูลเบื้องต้น'!$B$37="","",IF('3.คีย์เทอม1 mlp'!$B15="","",'01.ข้อมูลเบื้องต้น'!$B$37))</f>
        <v/>
      </c>
      <c r="N15" s="181" t="str">
        <f>IF('01.ข้อมูลเบื้องต้น'!$C$37="","",IF('3.คีย์เทอม1 mlp'!$B15="","",'01.ข้อมูลเบื้องต้น'!$C$37))</f>
        <v/>
      </c>
      <c r="O15" s="176">
        <v>68</v>
      </c>
      <c r="P15" s="87"/>
      <c r="Q15" s="181" t="e">
        <f>IF('01.ข้อมูลเบื้องต้น'!#REF!="","",IF('3.คีย์เทอม1 mlp'!$B15="","",'01.ข้อมูลเบื้องต้น'!#REF!))</f>
        <v>#REF!</v>
      </c>
      <c r="R15" s="180" t="str">
        <f>IF('01.ข้อมูลเบื้องต้น'!$B$10="","",IF('3.คีย์เทอม1 mlp'!$B15="","",'01.ข้อมูลเบื้องต้น'!$B$10))</f>
        <v/>
      </c>
      <c r="S15" s="181" t="str">
        <f>IF('01.ข้อมูลเบื้องต้น'!$C$10="","",IF('3.คีย์เทอม1 mlp'!$B15="","",'01.ข้อมูลเบื้องต้น'!$C$10))</f>
        <v/>
      </c>
      <c r="T15" s="176">
        <v>75</v>
      </c>
      <c r="U15" s="87"/>
      <c r="V15" s="181" t="e">
        <f>IF('01.ข้อมูลเบื้องต้น'!#REF!="","",IF('3.คีย์เทอม1 mlp'!$B15="","",'01.ข้อมูลเบื้องต้น'!#REF!))</f>
        <v>#REF!</v>
      </c>
      <c r="W15" s="180" t="str">
        <f>IF('01.ข้อมูลเบื้องต้น'!$B$11="","",IF('3.คีย์เทอม1 mlp'!$B15="","",'01.ข้อมูลเบื้องต้น'!$B$11))</f>
        <v/>
      </c>
      <c r="X15" s="181" t="str">
        <f>IF('01.ข้อมูลเบื้องต้น'!$C$11="","",IF('3.คีย์เทอม1 mlp'!$B15="","",'01.ข้อมูลเบื้องต้น'!$C$11))</f>
        <v/>
      </c>
      <c r="Y15" s="175">
        <v>65</v>
      </c>
      <c r="Z15" s="88"/>
      <c r="AA15" s="181" t="e">
        <f>IF('01.ข้อมูลเบื้องต้น'!#REF!="","",IF('3.คีย์เทอม1 mlp'!$B15="","",'01.ข้อมูลเบื้องต้น'!#REF!))</f>
        <v>#REF!</v>
      </c>
      <c r="AB15" s="180" t="str">
        <f>IF('01.ข้อมูลเบื้องต้น'!$B$12="","",IF('3.คีย์เทอม1 mlp'!$B15="","",'01.ข้อมูลเบื้องต้น'!$B$12))</f>
        <v/>
      </c>
      <c r="AC15" s="181" t="str">
        <f>IF('01.ข้อมูลเบื้องต้น'!$C$12="","",IF('3.คีย์เทอม1 mlp'!$B15="","",'01.ข้อมูลเบื้องต้น'!$C$12))</f>
        <v/>
      </c>
      <c r="AD15" s="176">
        <v>72</v>
      </c>
      <c r="AE15" s="87"/>
      <c r="AF15" s="181" t="e">
        <f>IF('01.ข้อมูลเบื้องต้น'!#REF!="","",IF('3.คีย์เทอม1 mlp'!$B15="","",'01.ข้อมูลเบื้องต้น'!#REF!))</f>
        <v>#REF!</v>
      </c>
      <c r="AG15" s="180" t="str">
        <f>IF('01.ข้อมูลเบื้องต้น'!$B$13="","",IF('3.คีย์เทอม1 mlp'!$B15="","",'01.ข้อมูลเบื้องต้น'!$B$13))</f>
        <v/>
      </c>
      <c r="AH15" s="181" t="str">
        <f>IF('01.ข้อมูลเบื้องต้น'!$C$13="","",IF('3.คีย์เทอม1 mlp'!$B15="","",'01.ข้อมูลเบื้องต้น'!$C$13))</f>
        <v/>
      </c>
      <c r="AI15" s="176">
        <v>92</v>
      </c>
      <c r="AJ15" s="87"/>
      <c r="AK15" s="181" t="e">
        <f>IF('01.ข้อมูลเบื้องต้น'!#REF!="","",IF('3.คีย์เทอม1 mlp'!$B15="","",'01.ข้อมูลเบื้องต้น'!#REF!))</f>
        <v>#REF!</v>
      </c>
      <c r="AL15" s="180" t="str">
        <f>IF('01.ข้อมูลเบื้องต้น'!$B$14="","",IF('3.คีย์เทอม1 mlp'!$B15="","",'01.ข้อมูลเบื้องต้น'!$B$14))</f>
        <v/>
      </c>
      <c r="AM15" s="181" t="str">
        <f>IF('01.ข้อมูลเบื้องต้น'!$C$14="","",IF('3.คีย์เทอม1 mlp'!$B15="","",'01.ข้อมูลเบื้องต้น'!$C$14))</f>
        <v/>
      </c>
      <c r="AN15" s="176">
        <v>75</v>
      </c>
      <c r="AO15" s="87"/>
      <c r="AP15" s="181" t="e">
        <f>IF('01.ข้อมูลเบื้องต้น'!#REF!="","",IF('3.คีย์เทอม1 mlp'!$B15="","",'01.ข้อมูลเบื้องต้น'!#REF!))</f>
        <v>#REF!</v>
      </c>
      <c r="AQ15" s="180" t="str">
        <f>IF('01.ข้อมูลเบื้องต้น'!$B$15="","",IF('3.คีย์เทอม1 mlp'!$B15="","",'01.ข้อมูลเบื้องต้น'!$B$15))</f>
        <v/>
      </c>
      <c r="AR15" s="181" t="str">
        <f>IF('01.ข้อมูลเบื้องต้น'!$C$15="","",IF('3.คีย์เทอม1 mlp'!$B15="","",'01.ข้อมูลเบื้องต้น'!$C$15))</f>
        <v/>
      </c>
      <c r="AS15" s="176">
        <v>75</v>
      </c>
      <c r="AT15" s="87"/>
      <c r="AU15" s="181" t="e">
        <f>IF('01.ข้อมูลเบื้องต้น'!#REF!="","",IF('3.คีย์เทอม1 mlp'!$B15="","",'01.ข้อมูลเบื้องต้น'!#REF!))</f>
        <v>#REF!</v>
      </c>
      <c r="AV15" s="180" t="str">
        <f>IF('01.ข้อมูลเบื้องต้น'!$B$16="","",IF('3.คีย์เทอม1 mlp'!$B15="","",'01.ข้อมูลเบื้องต้น'!$B$16))</f>
        <v/>
      </c>
      <c r="AW15" s="181" t="str">
        <f>IF('01.ข้อมูลเบื้องต้น'!$C$16="","",IF('3.คีย์เทอม1 mlp'!$B15="","",'01.ข้อมูลเบื้องต้น'!$C$16))</f>
        <v/>
      </c>
      <c r="AX15" s="175">
        <v>60</v>
      </c>
      <c r="AY15" s="88"/>
      <c r="AZ15" s="181" t="e">
        <f>IF('01.ข้อมูลเบื้องต้น'!#REF!="","",IF('3.คีย์เทอม1 mlp'!$B15="","",'01.ข้อมูลเบื้องต้น'!#REF!))</f>
        <v>#REF!</v>
      </c>
      <c r="BA15" s="180" t="str">
        <f>IF('01.ข้อมูลเบื้องต้น'!$B$17="","",IF('3.คีย์เทอม1 mlp'!$B15="","",'01.ข้อมูลเบื้องต้น'!$B$17))</f>
        <v/>
      </c>
      <c r="BB15" s="181" t="str">
        <f>IF('01.ข้อมูลเบื้องต้น'!$C$17="","",IF('3.คีย์เทอม1 mlp'!$B15="","",'01.ข้อมูลเบื้องต้น'!$C$17))</f>
        <v/>
      </c>
      <c r="BC15" s="175"/>
      <c r="BD15" s="88"/>
      <c r="BE15" s="181" t="e">
        <f>IF('01.ข้อมูลเบื้องต้น'!#REF!="","",IF('3.คีย์เทอม1 mlp'!$B15="","",'01.ข้อมูลเบื้องต้น'!#REF!))</f>
        <v>#REF!</v>
      </c>
      <c r="BF15" s="180" t="str">
        <f>IF('01.ข้อมูลเบื้องต้น'!$B$19="","",IF('3.คีย์เทอม1 mlp'!$B15="","",'01.ข้อมูลเบื้องต้น'!$B$19))</f>
        <v/>
      </c>
      <c r="BG15" s="181" t="str">
        <f>IF('01.ข้อมูลเบื้องต้น'!$C$19="","",IF('3.คีย์เทอม1 mlp'!$B15="","",'01.ข้อมูลเบื้องต้น'!$C$19))</f>
        <v/>
      </c>
      <c r="BH15" s="176">
        <v>92</v>
      </c>
      <c r="BI15" s="88"/>
      <c r="BJ15" s="181" t="e">
        <f>IF('01.ข้อมูลเบื้องต้น'!#REF!="","",IF('3.คีย์เทอม1 mlp'!$B15="","",'01.ข้อมูลเบื้องต้น'!#REF!))</f>
        <v>#REF!</v>
      </c>
      <c r="BK15" s="180" t="str">
        <f>IF('01.ข้อมูลเบื้องต้น'!$B$20="","",IF('3.คีย์เทอม1 mlp'!$B15="","",'01.ข้อมูลเบื้องต้น'!$B$20))</f>
        <v/>
      </c>
      <c r="BL15" s="181" t="str">
        <f>IF('01.ข้อมูลเบื้องต้น'!$C$20="","",IF('3.คีย์เทอม1 mlp'!$B15="","",'01.ข้อมูลเบื้องต้น'!$C$20))</f>
        <v/>
      </c>
      <c r="BM15" s="175"/>
      <c r="BN15" s="87"/>
      <c r="BO15" s="181" t="e">
        <f>IF('01.ข้อมูลเบื้องต้น'!#REF!="","",IF('3.คีย์เทอม1 mlp'!$B15="","",'01.ข้อมูลเบื้องต้น'!#REF!))</f>
        <v>#REF!</v>
      </c>
      <c r="BP15" s="180" t="str">
        <f>IF('01.ข้อมูลเบื้องต้น'!$B$21="","",IF('3.คีย์เทอม1 mlp'!$B15="","",'01.ข้อมูลเบื้องต้น'!$B$21))</f>
        <v/>
      </c>
      <c r="BQ15" s="181" t="str">
        <f>IF('01.ข้อมูลเบื้องต้น'!$C$21="","",IF('3.คีย์เทอม1 mlp'!$B15="","",'01.ข้อมูลเบื้องต้น'!$C$21))</f>
        <v/>
      </c>
      <c r="BR15" s="175"/>
      <c r="BS15" s="88"/>
      <c r="BT15" s="181" t="e">
        <f>IF('01.ข้อมูลเบื้องต้น'!#REF!="","",IF('3.คีย์เทอม1 mlp'!$B15="","",'01.ข้อมูลเบื้องต้น'!#REF!))</f>
        <v>#REF!</v>
      </c>
      <c r="BU15" s="180" t="str">
        <f>IF('01.ข้อมูลเบื้องต้น'!$B$22="","",IF('3.คีย์เทอม1 mlp'!$B15="","",'01.ข้อมูลเบื้องต้น'!$B$22))</f>
        <v/>
      </c>
      <c r="BV15" s="181" t="str">
        <f>IF('01.ข้อมูลเบื้องต้น'!$C$22="","",IF('3.คีย์เทอม1 mlp'!$B15="","",'01.ข้อมูลเบื้องต้น'!$C$22))</f>
        <v/>
      </c>
      <c r="BW15" s="175"/>
      <c r="BX15" s="88"/>
      <c r="BY15" s="181" t="e">
        <f>IF('01.ข้อมูลเบื้องต้น'!#REF!="","",IF('3.คีย์เทอม1 mlp'!$B15="","",'01.ข้อมูลเบื้องต้น'!#REF!))</f>
        <v>#REF!</v>
      </c>
      <c r="BZ15" s="180" t="str">
        <f>IF('01.ข้อมูลเบื้องต้น'!$B$23="","",IF('3.คีย์เทอม1 mlp'!$B15="","",'01.ข้อมูลเบื้องต้น'!$B$23))</f>
        <v/>
      </c>
      <c r="CA15" s="181" t="str">
        <f>IF('01.ข้อมูลเบื้องต้น'!$C$23="","",IF('3.คีย์เทอม1 mlp'!$B15="","",'01.ข้อมูลเบื้องต้น'!$C$23))</f>
        <v/>
      </c>
      <c r="CB15" s="175"/>
      <c r="CC15" s="88"/>
      <c r="CD15" s="181" t="e">
        <f>IF('01.ข้อมูลเบื้องต้น'!#REF!="","",IF('3.คีย์เทอม1 mlp'!$B15="","",'01.ข้อมูลเบื้องต้น'!#REF!))</f>
        <v>#REF!</v>
      </c>
      <c r="CE15" s="180" t="str">
        <f>IF('01.ข้อมูลเบื้องต้น'!$B$24="","",IF('3.คีย์เทอม1 mlp'!$B15="","",'01.ข้อมูลเบื้องต้น'!$B$24))</f>
        <v/>
      </c>
      <c r="CF15" s="181" t="str">
        <f>IF('01.ข้อมูลเบื้องต้น'!$C$24="","",IF('3.คีย์เทอม1 mlp'!$B15="","",'01.ข้อมูลเบื้องต้น'!$C$24))</f>
        <v/>
      </c>
      <c r="CG15" s="175"/>
      <c r="CH15" s="88"/>
      <c r="CI15" s="181" t="e">
        <f>IF('01.ข้อมูลเบื้องต้น'!#REF!="","",IF('3.คีย์เทอม1 mlp'!$B15="","",'01.ข้อมูลเบื้องต้น'!#REF!))</f>
        <v>#REF!</v>
      </c>
      <c r="CJ15" s="180" t="str">
        <f>IF('01.ข้อมูลเบื้องต้น'!$B$25="","",IF('3.คีย์เทอม1 mlp'!$B15="","",'01.ข้อมูลเบื้องต้น'!$B$25))</f>
        <v/>
      </c>
      <c r="CK15" s="181" t="str">
        <f>IF('01.ข้อมูลเบื้องต้น'!$C$25="","",IF('3.คีย์เทอม1 mlp'!$B15="","",'01.ข้อมูลเบื้องต้น'!$C$25))</f>
        <v/>
      </c>
      <c r="CL15" s="175"/>
      <c r="CM15" s="88"/>
      <c r="CN15" s="181" t="e">
        <f>IF('01.ข้อมูลเบื้องต้น'!#REF!="","",IF('3.คีย์เทอม1 mlp'!$B15="","",'01.ข้อมูลเบื้องต้น'!#REF!))</f>
        <v>#REF!</v>
      </c>
      <c r="CO15" s="180" t="str">
        <f>IF('01.ข้อมูลเบื้องต้น'!$B$26="","",IF('3.คีย์เทอม1 mlp'!$B15="","",'01.ข้อมูลเบื้องต้น'!$B$26))</f>
        <v/>
      </c>
      <c r="CP15" s="181" t="str">
        <f>IF('01.ข้อมูลเบื้องต้น'!$C$26="","",IF('3.คีย์เทอม1 mlp'!$B15="","",'01.ข้อมูลเบื้องต้น'!$C$26))</f>
        <v/>
      </c>
      <c r="CQ15" s="175"/>
      <c r="CR15" s="88"/>
      <c r="CS15" s="181" t="e">
        <f>IF('01.ข้อมูลเบื้องต้น'!#REF!="","",IF('3.คีย์เทอม1 mlp'!$B15="","",'01.ข้อมูลเบื้องต้น'!#REF!))</f>
        <v>#REF!</v>
      </c>
      <c r="CT15" s="180" t="str">
        <f>IF('01.ข้อมูลเบื้องต้น'!$B$27="","",IF('3.คีย์เทอม1 mlp'!$B15="","",'01.ข้อมูลเบื้องต้น'!$B$27))</f>
        <v/>
      </c>
      <c r="CU15" s="181" t="str">
        <f>IF('01.ข้อมูลเบื้องต้น'!$C$27="","",IF('3.คีย์เทอม1 mlp'!$B15="","",'01.ข้อมูลเบื้องต้น'!$C$27))</f>
        <v/>
      </c>
      <c r="CV15" s="175"/>
      <c r="CW15" s="88"/>
      <c r="CX15" s="181" t="e">
        <f>IF('01.ข้อมูลเบื้องต้น'!#REF!="","",IF('3.คีย์เทอม1 mlp'!$B15="","",'01.ข้อมูลเบื้องต้น'!#REF!))</f>
        <v>#REF!</v>
      </c>
      <c r="CY15" s="180" t="str">
        <f>IF('01.ข้อมูลเบื้องต้น'!$B$28="","",IF('3.คีย์เทอม1 mlp'!$B15="","",'01.ข้อมูลเบื้องต้น'!$B$28))</f>
        <v/>
      </c>
      <c r="CZ15" s="181" t="str">
        <f>IF('01.ข้อมูลเบื้องต้น'!$C$28="","",IF('3.คีย์เทอม1 mlp'!$B15="","",'01.ข้อมูลเบื้องต้น'!$C$28))</f>
        <v/>
      </c>
      <c r="DA15" s="175"/>
      <c r="DB15" s="88"/>
      <c r="DC15" s="177" t="e">
        <f t="shared" si="3"/>
        <v>#REF!</v>
      </c>
      <c r="DD15" s="80" t="e">
        <f t="shared" si="4"/>
        <v>#REF!</v>
      </c>
      <c r="DE15" s="182" t="e">
        <f>IF('2.ชื่อนักเรียน'!R17="มส","มส",IF('2.ชื่อนักเรียน'!R17="ย้าย","ย้าย",IF('2.ชื่อนักเรียน'!R17="ร","ร",IF(DD15="","",RANK(DD15,$DD$9:$DD$53,0)))))</f>
        <v>#REF!</v>
      </c>
      <c r="DF15" s="182">
        <f t="shared" si="5"/>
        <v>10</v>
      </c>
      <c r="DH15" s="206" t="e">
        <f>IF('2.ชื่อนักเรียน'!$R17=",มส","มส",IF($DC15="","",IF(DH$5="","",IF(DH$5="SBMLD",SUM($BH15,$BM15,$BR15,$BW15,$CB15,$CG15,$CL15,$CQ15,$CV15,$DA15),$BH15))))</f>
        <v>#REF!</v>
      </c>
      <c r="DI15" s="185" t="e">
        <f>IF('2.ชื่อนักเรียน'!$R17=",มส","มส",IF($DH15="","",IF(DH$5="","",IF(DH$5="SBMLD",SUM($BI15,$BN15,$BS15,$BX15,$CC15,$CH15,$CM15,$CR15,$CW15,$DB15),$BI15))))</f>
        <v>#REF!</v>
      </c>
      <c r="DJ15" s="185" t="e">
        <f t="shared" si="6"/>
        <v>#REF!</v>
      </c>
      <c r="DK15" s="207" t="e">
        <f>IF('2.ชื่อนักเรียน'!$R17=",มส","มส",IF($DC15="","",IF(DK$5="","",IF(DK$5="SBMLD",SUM($BM15,$BR15,$BW15,$CB15,$CG15,$CL15,$CQ15,$CV15,$DA15),$BM15))))</f>
        <v>#REF!</v>
      </c>
      <c r="DL15" s="185" t="e">
        <f>IF('2.ชื่อนักเรียน'!$R17=",มส","มส",IF($DK15="","",IF(DK$5="","",IF(DK$5="SBMLD",SUM($BN15,$BS15,$BX15,$CC15,$CH15,$CM15,$CR15,$CW15,$DB15),$BN15))))</f>
        <v>#REF!</v>
      </c>
      <c r="DM15" s="185" t="e">
        <f t="shared" si="7"/>
        <v>#REF!</v>
      </c>
      <c r="DN15" s="207" t="e">
        <f>IF('2.ชื่อนักเรียน'!$R17=",มส","มส",IF($DC15="","",IF(DN$5="","",IF(DN$5="SBMLD",SUM($BR15,$BW15,$CB15,$CG15,$CL15,$CQ15,$CV15,$DA15),$BR15))))</f>
        <v>#REF!</v>
      </c>
      <c r="DO15" s="185" t="e">
        <f>IF('2.ชื่อนักเรียน'!$R17=",มส","มส",IF($DN15="","",IF(DN$5="","",IF(DN$5="SBMLD",SUM($BS15,$BX15,$CC15,$CH15,$CM15,$CR15,$CW15,$DB15),$BS15))))</f>
        <v>#REF!</v>
      </c>
      <c r="DP15" s="185" t="e">
        <f t="shared" si="8"/>
        <v>#REF!</v>
      </c>
      <c r="DQ15" s="207" t="e">
        <f>IF('2.ชื่อนักเรียน'!$R17=",มส","มส",IF($DC15="","",IF(DQ$5="","",IF(DQ$5="SBMLD",SUM($BW15,$CB15,$CG15,$CL15,$CQ15,$CV15,$DA15),$BW15))))</f>
        <v>#REF!</v>
      </c>
      <c r="DR15" s="185" t="e">
        <f>IF('2.ชื่อนักเรียน'!$R17=",มส","มส",IF($DQ15="","",IF(DQ$5="","",IF(DQ$5="SBMLD",SUM($BX15,$CC15,$CH15,$CM15,$CR15,$CW15,$DB15),$BX15))))</f>
        <v>#REF!</v>
      </c>
      <c r="DS15" s="185" t="e">
        <f t="shared" si="9"/>
        <v>#REF!</v>
      </c>
      <c r="DT15" s="185" t="e">
        <f>IF('2.ชื่อนักเรียน'!$R17=",มส","มส",IF($DC15="","",IF(DT$5="","",IF(DT$5="SBMLD",SUM($CB15,$CG15,$CL15,$CQ15,$CV15,$DA15),$CB15))))</f>
        <v>#REF!</v>
      </c>
      <c r="DU15" s="185" t="e">
        <f>IF('2.ชื่อนักเรียน'!$R17=",มส","มส",IF($DT15="","",IF(DT$5="","",IF(DT$5="SBMLD",SUM($CC15,$CH15,$CM15,$CR15,$CW15,$DB15),$CC15))))</f>
        <v>#REF!</v>
      </c>
      <c r="DV15" s="185" t="e">
        <f t="shared" si="10"/>
        <v>#REF!</v>
      </c>
      <c r="DW15" s="207" t="e">
        <f>IF('2.ชื่อนักเรียน'!$R17=",มส","มส",IF($DC15="","",IF(DW$5="","",IF(DW$5="SBMLD",SUM($CG15,$CL15,$CQ15,$CV15,$DA15),$CG15))))</f>
        <v>#REF!</v>
      </c>
      <c r="DX15" s="207" t="e">
        <f>IF('2.ชื่อนักเรียน'!$R17=",มส","มส",IF($DW15="","",IF(DW$5="","",IF(DW$5="SBMLD",SUM($CH15,$CM15,$CR15,$CW15,$DB15),$CH15))))</f>
        <v>#REF!</v>
      </c>
      <c r="DY15" s="185" t="e">
        <f t="shared" si="11"/>
        <v>#REF!</v>
      </c>
    </row>
    <row r="16" spans="1:129" s="33" customFormat="1" ht="17.25" customHeight="1">
      <c r="A16" s="171">
        <v>8</v>
      </c>
      <c r="B16" s="171" t="str">
        <f>IF('2.ชื่อนักเรียน'!E18="","",CONCATENATE('2.ชื่อนักเรียน'!E18,'2.ชื่อนักเรียน'!F18,'2.ชื่อนักเรียน'!G18,'2.ชื่อนักเรียน'!H18,'2.ชื่อนักเรียน'!I18,'2.ชื่อนักเรียน'!J18,'2.ชื่อนักเรียน'!K18,'2.ชื่อนักเรียน'!L18,'2.ชื่อนักเรียน'!M18,'2.ชื่อนักเรียน'!N18,'2.ชื่อนักเรียน'!O18,'2.ชื่อนักเรียน'!P18,'2.ชื่อนักเรียน'!Q18))</f>
        <v/>
      </c>
      <c r="C16" s="273" t="str">
        <f>IF('2.ชื่อนักเรียน'!B18="","",'2.ชื่อนักเรียน'!B18)</f>
        <v/>
      </c>
      <c r="D16" s="180" t="str">
        <f>IF('2.ชื่อนักเรียน'!C18="","",CONCATENATE(TRIM('2.ชื่อนักเรียน'!C18),"  ",'2.ชื่อนักเรียน'!D18))</f>
        <v/>
      </c>
      <c r="E16" s="181" t="str">
        <f>IF(B16="","",IF('01.ข้อมูลเบื้องต้น'!$H$2="","",'01.ข้อมูลเบื้องต้น'!$H$2))</f>
        <v/>
      </c>
      <c r="F16" s="180" t="str">
        <f>IF(B16="","",IF('01.ข้อมูลเบื้องต้น'!$I$4="","",'01.ข้อมูลเบื้องต้น'!$I$4))</f>
        <v/>
      </c>
      <c r="G16" s="181" t="e">
        <f>IF('01.ข้อมูลเบื้องต้น'!#REF!="","",IF('3.คีย์เทอม1 mlp'!$B16="","",'01.ข้อมูลเบื้องต้น'!#REF!))</f>
        <v>#REF!</v>
      </c>
      <c r="H16" s="180" t="str">
        <f>IF('01.ข้อมูลเบื้องต้น'!$B$36="","",IF('3.คีย์เทอม1 mlp'!$B16="","",'01.ข้อมูลเบื้องต้น'!$B$36))</f>
        <v/>
      </c>
      <c r="I16" s="181" t="str">
        <f>IF('01.ข้อมูลเบื้องต้น'!$C$36="","",IF('3.คีย์เทอม1 mlp'!$B16="","",'01.ข้อมูลเบื้องต้น'!$C$36))</f>
        <v/>
      </c>
      <c r="J16" s="175">
        <v>77</v>
      </c>
      <c r="K16" s="88"/>
      <c r="L16" s="181" t="e">
        <f>IF('01.ข้อมูลเบื้องต้น'!#REF!="","",IF('3.คีย์เทอม1 mlp'!$B16="","",'01.ข้อมูลเบื้องต้น'!#REF!))</f>
        <v>#REF!</v>
      </c>
      <c r="M16" s="180" t="str">
        <f>IF('01.ข้อมูลเบื้องต้น'!$B$37="","",IF('3.คีย์เทอม1 mlp'!$B16="","",'01.ข้อมูลเบื้องต้น'!$B$37))</f>
        <v/>
      </c>
      <c r="N16" s="181" t="str">
        <f>IF('01.ข้อมูลเบื้องต้น'!$C$37="","",IF('3.คีย์เทอม1 mlp'!$B16="","",'01.ข้อมูลเบื้องต้น'!$C$37))</f>
        <v/>
      </c>
      <c r="O16" s="176">
        <v>66</v>
      </c>
      <c r="P16" s="87"/>
      <c r="Q16" s="181" t="e">
        <f>IF('01.ข้อมูลเบื้องต้น'!#REF!="","",IF('3.คีย์เทอม1 mlp'!$B16="","",'01.ข้อมูลเบื้องต้น'!#REF!))</f>
        <v>#REF!</v>
      </c>
      <c r="R16" s="180" t="str">
        <f>IF('01.ข้อมูลเบื้องต้น'!$B$10="","",IF('3.คีย์เทอม1 mlp'!$B16="","",'01.ข้อมูลเบื้องต้น'!$B$10))</f>
        <v/>
      </c>
      <c r="S16" s="181" t="str">
        <f>IF('01.ข้อมูลเบื้องต้น'!$C$10="","",IF('3.คีย์เทอม1 mlp'!$B16="","",'01.ข้อมูลเบื้องต้น'!$C$10))</f>
        <v/>
      </c>
      <c r="T16" s="176">
        <v>70</v>
      </c>
      <c r="U16" s="87"/>
      <c r="V16" s="181" t="e">
        <f>IF('01.ข้อมูลเบื้องต้น'!#REF!="","",IF('3.คีย์เทอม1 mlp'!$B16="","",'01.ข้อมูลเบื้องต้น'!#REF!))</f>
        <v>#REF!</v>
      </c>
      <c r="W16" s="180" t="str">
        <f>IF('01.ข้อมูลเบื้องต้น'!$B$11="","",IF('3.คีย์เทอม1 mlp'!$B16="","",'01.ข้อมูลเบื้องต้น'!$B$11))</f>
        <v/>
      </c>
      <c r="X16" s="181" t="str">
        <f>IF('01.ข้อมูลเบื้องต้น'!$C$11="","",IF('3.คีย์เทอม1 mlp'!$B16="","",'01.ข้อมูลเบื้องต้น'!$C$11))</f>
        <v/>
      </c>
      <c r="Y16" s="175">
        <v>65</v>
      </c>
      <c r="Z16" s="88"/>
      <c r="AA16" s="181" t="e">
        <f>IF('01.ข้อมูลเบื้องต้น'!#REF!="","",IF('3.คีย์เทอม1 mlp'!$B16="","",'01.ข้อมูลเบื้องต้น'!#REF!))</f>
        <v>#REF!</v>
      </c>
      <c r="AB16" s="180" t="str">
        <f>IF('01.ข้อมูลเบื้องต้น'!$B$12="","",IF('3.คีย์เทอม1 mlp'!$B16="","",'01.ข้อมูลเบื้องต้น'!$B$12))</f>
        <v/>
      </c>
      <c r="AC16" s="181" t="str">
        <f>IF('01.ข้อมูลเบื้องต้น'!$C$12="","",IF('3.คีย์เทอม1 mlp'!$B16="","",'01.ข้อมูลเบื้องต้น'!$C$12))</f>
        <v/>
      </c>
      <c r="AD16" s="176">
        <v>77</v>
      </c>
      <c r="AE16" s="87"/>
      <c r="AF16" s="181" t="e">
        <f>IF('01.ข้อมูลเบื้องต้น'!#REF!="","",IF('3.คีย์เทอม1 mlp'!$B16="","",'01.ข้อมูลเบื้องต้น'!#REF!))</f>
        <v>#REF!</v>
      </c>
      <c r="AG16" s="180" t="str">
        <f>IF('01.ข้อมูลเบื้องต้น'!$B$13="","",IF('3.คีย์เทอม1 mlp'!$B16="","",'01.ข้อมูลเบื้องต้น'!$B$13))</f>
        <v/>
      </c>
      <c r="AH16" s="181" t="str">
        <f>IF('01.ข้อมูลเบื้องต้น'!$C$13="","",IF('3.คีย์เทอม1 mlp'!$B16="","",'01.ข้อมูลเบื้องต้น'!$C$13))</f>
        <v/>
      </c>
      <c r="AI16" s="176">
        <v>92</v>
      </c>
      <c r="AJ16" s="87"/>
      <c r="AK16" s="181" t="e">
        <f>IF('01.ข้อมูลเบื้องต้น'!#REF!="","",IF('3.คีย์เทอม1 mlp'!$B16="","",'01.ข้อมูลเบื้องต้น'!#REF!))</f>
        <v>#REF!</v>
      </c>
      <c r="AL16" s="180" t="str">
        <f>IF('01.ข้อมูลเบื้องต้น'!$B$14="","",IF('3.คีย์เทอม1 mlp'!$B16="","",'01.ข้อมูลเบื้องต้น'!$B$14))</f>
        <v/>
      </c>
      <c r="AM16" s="181" t="str">
        <f>IF('01.ข้อมูลเบื้องต้น'!$C$14="","",IF('3.คีย์เทอม1 mlp'!$B16="","",'01.ข้อมูลเบื้องต้น'!$C$14))</f>
        <v/>
      </c>
      <c r="AN16" s="176">
        <v>77</v>
      </c>
      <c r="AO16" s="87"/>
      <c r="AP16" s="181" t="e">
        <f>IF('01.ข้อมูลเบื้องต้น'!#REF!="","",IF('3.คีย์เทอม1 mlp'!$B16="","",'01.ข้อมูลเบื้องต้น'!#REF!))</f>
        <v>#REF!</v>
      </c>
      <c r="AQ16" s="180" t="str">
        <f>IF('01.ข้อมูลเบื้องต้น'!$B$15="","",IF('3.คีย์เทอม1 mlp'!$B16="","",'01.ข้อมูลเบื้องต้น'!$B$15))</f>
        <v/>
      </c>
      <c r="AR16" s="181" t="str">
        <f>IF('01.ข้อมูลเบื้องต้น'!$C$15="","",IF('3.คีย์เทอม1 mlp'!$B16="","",'01.ข้อมูลเบื้องต้น'!$C$15))</f>
        <v/>
      </c>
      <c r="AS16" s="176">
        <v>75</v>
      </c>
      <c r="AT16" s="87"/>
      <c r="AU16" s="181" t="e">
        <f>IF('01.ข้อมูลเบื้องต้น'!#REF!="","",IF('3.คีย์เทอม1 mlp'!$B16="","",'01.ข้อมูลเบื้องต้น'!#REF!))</f>
        <v>#REF!</v>
      </c>
      <c r="AV16" s="180" t="str">
        <f>IF('01.ข้อมูลเบื้องต้น'!$B$16="","",IF('3.คีย์เทอม1 mlp'!$B16="","",'01.ข้อมูลเบื้องต้น'!$B$16))</f>
        <v/>
      </c>
      <c r="AW16" s="181" t="str">
        <f>IF('01.ข้อมูลเบื้องต้น'!$C$16="","",IF('3.คีย์เทอม1 mlp'!$B16="","",'01.ข้อมูลเบื้องต้น'!$C$16))</f>
        <v/>
      </c>
      <c r="AX16" s="175">
        <v>70</v>
      </c>
      <c r="AY16" s="88"/>
      <c r="AZ16" s="181" t="e">
        <f>IF('01.ข้อมูลเบื้องต้น'!#REF!="","",IF('3.คีย์เทอม1 mlp'!$B16="","",'01.ข้อมูลเบื้องต้น'!#REF!))</f>
        <v>#REF!</v>
      </c>
      <c r="BA16" s="180" t="str">
        <f>IF('01.ข้อมูลเบื้องต้น'!$B$17="","",IF('3.คีย์เทอม1 mlp'!$B16="","",'01.ข้อมูลเบื้องต้น'!$B$17))</f>
        <v/>
      </c>
      <c r="BB16" s="181" t="str">
        <f>IF('01.ข้อมูลเบื้องต้น'!$C$17="","",IF('3.คีย์เทอม1 mlp'!$B16="","",'01.ข้อมูลเบื้องต้น'!$C$17))</f>
        <v/>
      </c>
      <c r="BC16" s="175"/>
      <c r="BD16" s="88"/>
      <c r="BE16" s="181" t="e">
        <f>IF('01.ข้อมูลเบื้องต้น'!#REF!="","",IF('3.คีย์เทอม1 mlp'!$B16="","",'01.ข้อมูลเบื้องต้น'!#REF!))</f>
        <v>#REF!</v>
      </c>
      <c r="BF16" s="180" t="str">
        <f>IF('01.ข้อมูลเบื้องต้น'!$B$19="","",IF('3.คีย์เทอม1 mlp'!$B16="","",'01.ข้อมูลเบื้องต้น'!$B$19))</f>
        <v/>
      </c>
      <c r="BG16" s="181" t="str">
        <f>IF('01.ข้อมูลเบื้องต้น'!$C$19="","",IF('3.คีย์เทอม1 mlp'!$B16="","",'01.ข้อมูลเบื้องต้น'!$C$19))</f>
        <v/>
      </c>
      <c r="BH16" s="176">
        <v>85</v>
      </c>
      <c r="BI16" s="88"/>
      <c r="BJ16" s="181" t="e">
        <f>IF('01.ข้อมูลเบื้องต้น'!#REF!="","",IF('3.คีย์เทอม1 mlp'!$B16="","",'01.ข้อมูลเบื้องต้น'!#REF!))</f>
        <v>#REF!</v>
      </c>
      <c r="BK16" s="180" t="str">
        <f>IF('01.ข้อมูลเบื้องต้น'!$B$20="","",IF('3.คีย์เทอม1 mlp'!$B16="","",'01.ข้อมูลเบื้องต้น'!$B$20))</f>
        <v/>
      </c>
      <c r="BL16" s="181" t="str">
        <f>IF('01.ข้อมูลเบื้องต้น'!$C$20="","",IF('3.คีย์เทอม1 mlp'!$B16="","",'01.ข้อมูลเบื้องต้น'!$C$20))</f>
        <v/>
      </c>
      <c r="BM16" s="176"/>
      <c r="BN16" s="87"/>
      <c r="BO16" s="181" t="e">
        <f>IF('01.ข้อมูลเบื้องต้น'!#REF!="","",IF('3.คีย์เทอม1 mlp'!$B16="","",'01.ข้อมูลเบื้องต้น'!#REF!))</f>
        <v>#REF!</v>
      </c>
      <c r="BP16" s="180" t="str">
        <f>IF('01.ข้อมูลเบื้องต้น'!$B$21="","",IF('3.คีย์เทอม1 mlp'!$B16="","",'01.ข้อมูลเบื้องต้น'!$B$21))</f>
        <v/>
      </c>
      <c r="BQ16" s="181" t="str">
        <f>IF('01.ข้อมูลเบื้องต้น'!$C$21="","",IF('3.คีย์เทอม1 mlp'!$B16="","",'01.ข้อมูลเบื้องต้น'!$C$21))</f>
        <v/>
      </c>
      <c r="BR16" s="175"/>
      <c r="BS16" s="88"/>
      <c r="BT16" s="181" t="e">
        <f>IF('01.ข้อมูลเบื้องต้น'!#REF!="","",IF('3.คีย์เทอม1 mlp'!$B16="","",'01.ข้อมูลเบื้องต้น'!#REF!))</f>
        <v>#REF!</v>
      </c>
      <c r="BU16" s="180" t="str">
        <f>IF('01.ข้อมูลเบื้องต้น'!$B$22="","",IF('3.คีย์เทอม1 mlp'!$B16="","",'01.ข้อมูลเบื้องต้น'!$B$22))</f>
        <v/>
      </c>
      <c r="BV16" s="181" t="str">
        <f>IF('01.ข้อมูลเบื้องต้น'!$C$22="","",IF('3.คีย์เทอม1 mlp'!$B16="","",'01.ข้อมูลเบื้องต้น'!$C$22))</f>
        <v/>
      </c>
      <c r="BW16" s="175"/>
      <c r="BX16" s="88"/>
      <c r="BY16" s="181" t="e">
        <f>IF('01.ข้อมูลเบื้องต้น'!#REF!="","",IF('3.คีย์เทอม1 mlp'!$B16="","",'01.ข้อมูลเบื้องต้น'!#REF!))</f>
        <v>#REF!</v>
      </c>
      <c r="BZ16" s="180" t="str">
        <f>IF('01.ข้อมูลเบื้องต้น'!$B$23="","",IF('3.คีย์เทอม1 mlp'!$B16="","",'01.ข้อมูลเบื้องต้น'!$B$23))</f>
        <v/>
      </c>
      <c r="CA16" s="181" t="str">
        <f>IF('01.ข้อมูลเบื้องต้น'!$C$23="","",IF('3.คีย์เทอม1 mlp'!$B16="","",'01.ข้อมูลเบื้องต้น'!$C$23))</f>
        <v/>
      </c>
      <c r="CB16" s="175"/>
      <c r="CC16" s="88"/>
      <c r="CD16" s="181" t="e">
        <f>IF('01.ข้อมูลเบื้องต้น'!#REF!="","",IF('3.คีย์เทอม1 mlp'!$B16="","",'01.ข้อมูลเบื้องต้น'!#REF!))</f>
        <v>#REF!</v>
      </c>
      <c r="CE16" s="180" t="str">
        <f>IF('01.ข้อมูลเบื้องต้น'!$B$24="","",IF('3.คีย์เทอม1 mlp'!$B16="","",'01.ข้อมูลเบื้องต้น'!$B$24))</f>
        <v/>
      </c>
      <c r="CF16" s="181" t="str">
        <f>IF('01.ข้อมูลเบื้องต้น'!$C$24="","",IF('3.คีย์เทอม1 mlp'!$B16="","",'01.ข้อมูลเบื้องต้น'!$C$24))</f>
        <v/>
      </c>
      <c r="CG16" s="175"/>
      <c r="CH16" s="88"/>
      <c r="CI16" s="181" t="e">
        <f>IF('01.ข้อมูลเบื้องต้น'!#REF!="","",IF('3.คีย์เทอม1 mlp'!$B16="","",'01.ข้อมูลเบื้องต้น'!#REF!))</f>
        <v>#REF!</v>
      </c>
      <c r="CJ16" s="180" t="str">
        <f>IF('01.ข้อมูลเบื้องต้น'!$B$25="","",IF('3.คีย์เทอม1 mlp'!$B16="","",'01.ข้อมูลเบื้องต้น'!$B$25))</f>
        <v/>
      </c>
      <c r="CK16" s="181" t="str">
        <f>IF('01.ข้อมูลเบื้องต้น'!$C$25="","",IF('3.คีย์เทอม1 mlp'!$B16="","",'01.ข้อมูลเบื้องต้น'!$C$25))</f>
        <v/>
      </c>
      <c r="CL16" s="175"/>
      <c r="CM16" s="88"/>
      <c r="CN16" s="181" t="e">
        <f>IF('01.ข้อมูลเบื้องต้น'!#REF!="","",IF('3.คีย์เทอม1 mlp'!$B16="","",'01.ข้อมูลเบื้องต้น'!#REF!))</f>
        <v>#REF!</v>
      </c>
      <c r="CO16" s="180" t="str">
        <f>IF('01.ข้อมูลเบื้องต้น'!$B$26="","",IF('3.คีย์เทอม1 mlp'!$B16="","",'01.ข้อมูลเบื้องต้น'!$B$26))</f>
        <v/>
      </c>
      <c r="CP16" s="181" t="str">
        <f>IF('01.ข้อมูลเบื้องต้น'!$C$26="","",IF('3.คีย์เทอม1 mlp'!$B16="","",'01.ข้อมูลเบื้องต้น'!$C$26))</f>
        <v/>
      </c>
      <c r="CQ16" s="175"/>
      <c r="CR16" s="88"/>
      <c r="CS16" s="181" t="e">
        <f>IF('01.ข้อมูลเบื้องต้น'!#REF!="","",IF('3.คีย์เทอม1 mlp'!$B16="","",'01.ข้อมูลเบื้องต้น'!#REF!))</f>
        <v>#REF!</v>
      </c>
      <c r="CT16" s="180" t="str">
        <f>IF('01.ข้อมูลเบื้องต้น'!$B$27="","",IF('3.คีย์เทอม1 mlp'!$B16="","",'01.ข้อมูลเบื้องต้น'!$B$27))</f>
        <v/>
      </c>
      <c r="CU16" s="181" t="str">
        <f>IF('01.ข้อมูลเบื้องต้น'!$C$27="","",IF('3.คีย์เทอม1 mlp'!$B16="","",'01.ข้อมูลเบื้องต้น'!$C$27))</f>
        <v/>
      </c>
      <c r="CV16" s="175"/>
      <c r="CW16" s="88"/>
      <c r="CX16" s="181" t="e">
        <f>IF('01.ข้อมูลเบื้องต้น'!#REF!="","",IF('3.คีย์เทอม1 mlp'!$B16="","",'01.ข้อมูลเบื้องต้น'!#REF!))</f>
        <v>#REF!</v>
      </c>
      <c r="CY16" s="180" t="str">
        <f>IF('01.ข้อมูลเบื้องต้น'!$B$28="","",IF('3.คีย์เทอม1 mlp'!$B16="","",'01.ข้อมูลเบื้องต้น'!$B$28))</f>
        <v/>
      </c>
      <c r="CZ16" s="181" t="str">
        <f>IF('01.ข้อมูลเบื้องต้น'!$C$28="","",IF('3.คีย์เทอม1 mlp'!$B16="","",'01.ข้อมูลเบื้องต้น'!$C$28))</f>
        <v/>
      </c>
      <c r="DA16" s="175"/>
      <c r="DB16" s="88"/>
      <c r="DC16" s="177" t="e">
        <f t="shared" si="3"/>
        <v>#REF!</v>
      </c>
      <c r="DD16" s="80" t="e">
        <f t="shared" si="4"/>
        <v>#REF!</v>
      </c>
      <c r="DE16" s="182" t="e">
        <f>IF('2.ชื่อนักเรียน'!R18="มส","มส",IF('2.ชื่อนักเรียน'!R18="ย้าย","ย้าย",IF('2.ชื่อนักเรียน'!R18="ร","ร",IF(DD16="","",RANK(DD16,$DD$9:$DD$53,0)))))</f>
        <v>#REF!</v>
      </c>
      <c r="DF16" s="182">
        <f t="shared" si="5"/>
        <v>10</v>
      </c>
      <c r="DH16" s="206" t="e">
        <f>IF('2.ชื่อนักเรียน'!$R18=",มส","มส",IF($DC16="","",IF(DH$5="","",IF(DH$5="SBMLD",SUM($BH16,$BM16,$BR16,$BW16,$CB16,$CG16,$CL16,$CQ16,$CV16,$DA16),$BH16))))</f>
        <v>#REF!</v>
      </c>
      <c r="DI16" s="185" t="e">
        <f>IF('2.ชื่อนักเรียน'!$R18=",มส","มส",IF($DH16="","",IF(DH$5="","",IF(DH$5="SBMLD",SUM($BI16,$BN16,$BS16,$BX16,$CC16,$CH16,$CM16,$CR16,$CW16,$DB16),$BI16))))</f>
        <v>#REF!</v>
      </c>
      <c r="DJ16" s="185" t="e">
        <f t="shared" si="6"/>
        <v>#REF!</v>
      </c>
      <c r="DK16" s="207" t="e">
        <f>IF('2.ชื่อนักเรียน'!$R18=",มส","มส",IF($DC16="","",IF(DK$5="","",IF(DK$5="SBMLD",SUM($BM16,$BR16,$BW16,$CB16,$CG16,$CL16,$CQ16,$CV16,$DA16),$BM16))))</f>
        <v>#REF!</v>
      </c>
      <c r="DL16" s="185" t="e">
        <f>IF('2.ชื่อนักเรียน'!$R18=",มส","มส",IF($DK16="","",IF(DK$5="","",IF(DK$5="SBMLD",SUM($BN16,$BS16,$BX16,$CC16,$CH16,$CM16,$CR16,$CW16,$DB16),$BN16))))</f>
        <v>#REF!</v>
      </c>
      <c r="DM16" s="185" t="e">
        <f t="shared" si="7"/>
        <v>#REF!</v>
      </c>
      <c r="DN16" s="207" t="e">
        <f>IF('2.ชื่อนักเรียน'!$R18=",มส","มส",IF($DC16="","",IF(DN$5="","",IF(DN$5="SBMLD",SUM($BR16,$BW16,$CB16,$CG16,$CL16,$CQ16,$CV16,$DA16),$BR16))))</f>
        <v>#REF!</v>
      </c>
      <c r="DO16" s="185" t="e">
        <f>IF('2.ชื่อนักเรียน'!$R18=",มส","มส",IF($DN16="","",IF(DN$5="","",IF(DN$5="SBMLD",SUM($BS16,$BX16,$CC16,$CH16,$CM16,$CR16,$CW16,$DB16),$BS16))))</f>
        <v>#REF!</v>
      </c>
      <c r="DP16" s="185" t="e">
        <f t="shared" si="8"/>
        <v>#REF!</v>
      </c>
      <c r="DQ16" s="207" t="e">
        <f>IF('2.ชื่อนักเรียน'!$R18=",มส","มส",IF($DC16="","",IF(DQ$5="","",IF(DQ$5="SBMLD",SUM($BW16,$CB16,$CG16,$CL16,$CQ16,$CV16,$DA16),$BW16))))</f>
        <v>#REF!</v>
      </c>
      <c r="DR16" s="185" t="e">
        <f>IF('2.ชื่อนักเรียน'!$R18=",มส","มส",IF($DQ16="","",IF(DQ$5="","",IF(DQ$5="SBMLD",SUM($BX16,$CC16,$CH16,$CM16,$CR16,$CW16,$DB16),$BX16))))</f>
        <v>#REF!</v>
      </c>
      <c r="DS16" s="185" t="e">
        <f t="shared" si="9"/>
        <v>#REF!</v>
      </c>
      <c r="DT16" s="185" t="e">
        <f>IF('2.ชื่อนักเรียน'!$R18=",มส","มส",IF($DC16="","",IF(DT$5="","",IF(DT$5="SBMLD",SUM($CB16,$CG16,$CL16,$CQ16,$CV16,$DA16),$CB16))))</f>
        <v>#REF!</v>
      </c>
      <c r="DU16" s="185" t="e">
        <f>IF('2.ชื่อนักเรียน'!$R18=",มส","มส",IF($DT16="","",IF(DT$5="","",IF(DT$5="SBMLD",SUM($CC16,$CH16,$CM16,$CR16,$CW16,$DB16),$CC16))))</f>
        <v>#REF!</v>
      </c>
      <c r="DV16" s="185" t="e">
        <f t="shared" si="10"/>
        <v>#REF!</v>
      </c>
      <c r="DW16" s="207" t="e">
        <f>IF('2.ชื่อนักเรียน'!$R18=",มส","มส",IF($DC16="","",IF(DW$5="","",IF(DW$5="SBMLD",SUM($CG16,$CL16,$CQ16,$CV16,$DA16),$CG16))))</f>
        <v>#REF!</v>
      </c>
      <c r="DX16" s="207" t="e">
        <f>IF('2.ชื่อนักเรียน'!$R18=",มส","มส",IF($DW16="","",IF(DW$5="","",IF(DW$5="SBMLD",SUM($CH16,$CM16,$CR16,$CW16,$DB16),$CH16))))</f>
        <v>#REF!</v>
      </c>
      <c r="DY16" s="185" t="e">
        <f t="shared" si="11"/>
        <v>#REF!</v>
      </c>
    </row>
    <row r="17" spans="1:129" s="33" customFormat="1" ht="17.25" customHeight="1">
      <c r="A17" s="171">
        <v>9</v>
      </c>
      <c r="B17" s="171" t="str">
        <f>IF('2.ชื่อนักเรียน'!E19="","",CONCATENATE('2.ชื่อนักเรียน'!E19,'2.ชื่อนักเรียน'!F19,'2.ชื่อนักเรียน'!G19,'2.ชื่อนักเรียน'!H19,'2.ชื่อนักเรียน'!I19,'2.ชื่อนักเรียน'!J19,'2.ชื่อนักเรียน'!K19,'2.ชื่อนักเรียน'!L19,'2.ชื่อนักเรียน'!M19,'2.ชื่อนักเรียน'!N19,'2.ชื่อนักเรียน'!O19,'2.ชื่อนักเรียน'!P19,'2.ชื่อนักเรียน'!Q19))</f>
        <v/>
      </c>
      <c r="C17" s="273" t="str">
        <f>IF('2.ชื่อนักเรียน'!B19="","",'2.ชื่อนักเรียน'!B19)</f>
        <v/>
      </c>
      <c r="D17" s="180" t="str">
        <f>IF('2.ชื่อนักเรียน'!C19="","",CONCATENATE(TRIM('2.ชื่อนักเรียน'!C19),"  ",'2.ชื่อนักเรียน'!D19))</f>
        <v/>
      </c>
      <c r="E17" s="181" t="str">
        <f>IF(B17="","",IF('01.ข้อมูลเบื้องต้น'!$H$2="","",'01.ข้อมูลเบื้องต้น'!$H$2))</f>
        <v/>
      </c>
      <c r="F17" s="180" t="str">
        <f>IF(B17="","",IF('01.ข้อมูลเบื้องต้น'!$I$4="","",'01.ข้อมูลเบื้องต้น'!$I$4))</f>
        <v/>
      </c>
      <c r="G17" s="181" t="e">
        <f>IF('01.ข้อมูลเบื้องต้น'!#REF!="","",IF('3.คีย์เทอม1 mlp'!$B17="","",'01.ข้อมูลเบื้องต้น'!#REF!))</f>
        <v>#REF!</v>
      </c>
      <c r="H17" s="180" t="str">
        <f>IF('01.ข้อมูลเบื้องต้น'!$B$36="","",IF('3.คีย์เทอม1 mlp'!$B17="","",'01.ข้อมูลเบื้องต้น'!$B$36))</f>
        <v/>
      </c>
      <c r="I17" s="181" t="str">
        <f>IF('01.ข้อมูลเบื้องต้น'!$C$36="","",IF('3.คีย์เทอม1 mlp'!$B17="","",'01.ข้อมูลเบื้องต้น'!$C$36))</f>
        <v/>
      </c>
      <c r="J17" s="175">
        <v>83</v>
      </c>
      <c r="K17" s="88"/>
      <c r="L17" s="181" t="e">
        <f>IF('01.ข้อมูลเบื้องต้น'!#REF!="","",IF('3.คีย์เทอม1 mlp'!$B17="","",'01.ข้อมูลเบื้องต้น'!#REF!))</f>
        <v>#REF!</v>
      </c>
      <c r="M17" s="180" t="str">
        <f>IF('01.ข้อมูลเบื้องต้น'!$B$37="","",IF('3.คีย์เทอม1 mlp'!$B17="","",'01.ข้อมูลเบื้องต้น'!$B$37))</f>
        <v/>
      </c>
      <c r="N17" s="181" t="str">
        <f>IF('01.ข้อมูลเบื้องต้น'!$C$37="","",IF('3.คีย์เทอม1 mlp'!$B17="","",'01.ข้อมูลเบื้องต้น'!$C$37))</f>
        <v/>
      </c>
      <c r="O17" s="176">
        <v>71</v>
      </c>
      <c r="P17" s="87"/>
      <c r="Q17" s="181" t="e">
        <f>IF('01.ข้อมูลเบื้องต้น'!#REF!="","",IF('3.คีย์เทอม1 mlp'!$B17="","",'01.ข้อมูลเบื้องต้น'!#REF!))</f>
        <v>#REF!</v>
      </c>
      <c r="R17" s="180" t="str">
        <f>IF('01.ข้อมูลเบื้องต้น'!$B$10="","",IF('3.คีย์เทอม1 mlp'!$B17="","",'01.ข้อมูลเบื้องต้น'!$B$10))</f>
        <v/>
      </c>
      <c r="S17" s="181" t="str">
        <f>IF('01.ข้อมูลเบื้องต้น'!$C$10="","",IF('3.คีย์เทอม1 mlp'!$B17="","",'01.ข้อมูลเบื้องต้น'!$C$10))</f>
        <v/>
      </c>
      <c r="T17" s="176">
        <v>75</v>
      </c>
      <c r="U17" s="87"/>
      <c r="V17" s="181" t="e">
        <f>IF('01.ข้อมูลเบื้องต้น'!#REF!="","",IF('3.คีย์เทอม1 mlp'!$B17="","",'01.ข้อมูลเบื้องต้น'!#REF!))</f>
        <v>#REF!</v>
      </c>
      <c r="W17" s="180" t="str">
        <f>IF('01.ข้อมูลเบื้องต้น'!$B$11="","",IF('3.คีย์เทอม1 mlp'!$B17="","",'01.ข้อมูลเบื้องต้น'!$B$11))</f>
        <v/>
      </c>
      <c r="X17" s="181" t="str">
        <f>IF('01.ข้อมูลเบื้องต้น'!$C$11="","",IF('3.คีย์เทอม1 mlp'!$B17="","",'01.ข้อมูลเบื้องต้น'!$C$11))</f>
        <v/>
      </c>
      <c r="Y17" s="175">
        <v>65</v>
      </c>
      <c r="Z17" s="88"/>
      <c r="AA17" s="181" t="e">
        <f>IF('01.ข้อมูลเบื้องต้น'!#REF!="","",IF('3.คีย์เทอม1 mlp'!$B17="","",'01.ข้อมูลเบื้องต้น'!#REF!))</f>
        <v>#REF!</v>
      </c>
      <c r="AB17" s="180" t="str">
        <f>IF('01.ข้อมูลเบื้องต้น'!$B$12="","",IF('3.คีย์เทอม1 mlp'!$B17="","",'01.ข้อมูลเบื้องต้น'!$B$12))</f>
        <v/>
      </c>
      <c r="AC17" s="181" t="str">
        <f>IF('01.ข้อมูลเบื้องต้น'!$C$12="","",IF('3.คีย์เทอม1 mlp'!$B17="","",'01.ข้อมูลเบื้องต้น'!$C$12))</f>
        <v/>
      </c>
      <c r="AD17" s="176">
        <v>72</v>
      </c>
      <c r="AE17" s="87"/>
      <c r="AF17" s="181" t="e">
        <f>IF('01.ข้อมูลเบื้องต้น'!#REF!="","",IF('3.คีย์เทอม1 mlp'!$B17="","",'01.ข้อมูลเบื้องต้น'!#REF!))</f>
        <v>#REF!</v>
      </c>
      <c r="AG17" s="180" t="str">
        <f>IF('01.ข้อมูลเบื้องต้น'!$B$13="","",IF('3.คีย์เทอม1 mlp'!$B17="","",'01.ข้อมูลเบื้องต้น'!$B$13))</f>
        <v/>
      </c>
      <c r="AH17" s="181" t="str">
        <f>IF('01.ข้อมูลเบื้องต้น'!$C$13="","",IF('3.คีย์เทอม1 mlp'!$B17="","",'01.ข้อมูลเบื้องต้น'!$C$13))</f>
        <v/>
      </c>
      <c r="AI17" s="176">
        <v>86</v>
      </c>
      <c r="AJ17" s="87"/>
      <c r="AK17" s="181" t="e">
        <f>IF('01.ข้อมูลเบื้องต้น'!#REF!="","",IF('3.คีย์เทอม1 mlp'!$B17="","",'01.ข้อมูลเบื้องต้น'!#REF!))</f>
        <v>#REF!</v>
      </c>
      <c r="AL17" s="180" t="str">
        <f>IF('01.ข้อมูลเบื้องต้น'!$B$14="","",IF('3.คีย์เทอม1 mlp'!$B17="","",'01.ข้อมูลเบื้องต้น'!$B$14))</f>
        <v/>
      </c>
      <c r="AM17" s="181" t="str">
        <f>IF('01.ข้อมูลเบื้องต้น'!$C$14="","",IF('3.คีย์เทอม1 mlp'!$B17="","",'01.ข้อมูลเบื้องต้น'!$C$14))</f>
        <v/>
      </c>
      <c r="AN17" s="176">
        <v>83</v>
      </c>
      <c r="AO17" s="87"/>
      <c r="AP17" s="181" t="e">
        <f>IF('01.ข้อมูลเบื้องต้น'!#REF!="","",IF('3.คีย์เทอม1 mlp'!$B17="","",'01.ข้อมูลเบื้องต้น'!#REF!))</f>
        <v>#REF!</v>
      </c>
      <c r="AQ17" s="180" t="str">
        <f>IF('01.ข้อมูลเบื้องต้น'!$B$15="","",IF('3.คีย์เทอม1 mlp'!$B17="","",'01.ข้อมูลเบื้องต้น'!$B$15))</f>
        <v/>
      </c>
      <c r="AR17" s="181" t="str">
        <f>IF('01.ข้อมูลเบื้องต้น'!$C$15="","",IF('3.คีย์เทอม1 mlp'!$B17="","",'01.ข้อมูลเบื้องต้น'!$C$15))</f>
        <v/>
      </c>
      <c r="AS17" s="176">
        <v>78</v>
      </c>
      <c r="AT17" s="87"/>
      <c r="AU17" s="181" t="e">
        <f>IF('01.ข้อมูลเบื้องต้น'!#REF!="","",IF('3.คีย์เทอม1 mlp'!$B17="","",'01.ข้อมูลเบื้องต้น'!#REF!))</f>
        <v>#REF!</v>
      </c>
      <c r="AV17" s="180" t="str">
        <f>IF('01.ข้อมูลเบื้องต้น'!$B$16="","",IF('3.คีย์เทอม1 mlp'!$B17="","",'01.ข้อมูลเบื้องต้น'!$B$16))</f>
        <v/>
      </c>
      <c r="AW17" s="181" t="str">
        <f>IF('01.ข้อมูลเบื้องต้น'!$C$16="","",IF('3.คีย์เทอม1 mlp'!$B17="","",'01.ข้อมูลเบื้องต้น'!$C$16))</f>
        <v/>
      </c>
      <c r="AX17" s="175">
        <v>78</v>
      </c>
      <c r="AY17" s="88"/>
      <c r="AZ17" s="181" t="e">
        <f>IF('01.ข้อมูลเบื้องต้น'!#REF!="","",IF('3.คีย์เทอม1 mlp'!$B17="","",'01.ข้อมูลเบื้องต้น'!#REF!))</f>
        <v>#REF!</v>
      </c>
      <c r="BA17" s="180" t="str">
        <f>IF('01.ข้อมูลเบื้องต้น'!$B$17="","",IF('3.คีย์เทอม1 mlp'!$B17="","",'01.ข้อมูลเบื้องต้น'!$B$17))</f>
        <v/>
      </c>
      <c r="BB17" s="181" t="str">
        <f>IF('01.ข้อมูลเบื้องต้น'!$C$17="","",IF('3.คีย์เทอม1 mlp'!$B17="","",'01.ข้อมูลเบื้องต้น'!$C$17))</f>
        <v/>
      </c>
      <c r="BC17" s="175"/>
      <c r="BD17" s="88"/>
      <c r="BE17" s="181" t="e">
        <f>IF('01.ข้อมูลเบื้องต้น'!#REF!="","",IF('3.คีย์เทอม1 mlp'!$B17="","",'01.ข้อมูลเบื้องต้น'!#REF!))</f>
        <v>#REF!</v>
      </c>
      <c r="BF17" s="180" t="str">
        <f>IF('01.ข้อมูลเบื้องต้น'!$B$19="","",IF('3.คีย์เทอม1 mlp'!$B17="","",'01.ข้อมูลเบื้องต้น'!$B$19))</f>
        <v/>
      </c>
      <c r="BG17" s="181" t="str">
        <f>IF('01.ข้อมูลเบื้องต้น'!$C$19="","",IF('3.คีย์เทอม1 mlp'!$B17="","",'01.ข้อมูลเบื้องต้น'!$C$19))</f>
        <v/>
      </c>
      <c r="BH17" s="176">
        <v>87</v>
      </c>
      <c r="BI17" s="88"/>
      <c r="BJ17" s="181" t="e">
        <f>IF('01.ข้อมูลเบื้องต้น'!#REF!="","",IF('3.คีย์เทอม1 mlp'!$B17="","",'01.ข้อมูลเบื้องต้น'!#REF!))</f>
        <v>#REF!</v>
      </c>
      <c r="BK17" s="180" t="str">
        <f>IF('01.ข้อมูลเบื้องต้น'!$B$20="","",IF('3.คีย์เทอม1 mlp'!$B17="","",'01.ข้อมูลเบื้องต้น'!$B$20))</f>
        <v/>
      </c>
      <c r="BL17" s="181" t="str">
        <f>IF('01.ข้อมูลเบื้องต้น'!$C$20="","",IF('3.คีย์เทอม1 mlp'!$B17="","",'01.ข้อมูลเบื้องต้น'!$C$20))</f>
        <v/>
      </c>
      <c r="BM17" s="175"/>
      <c r="BN17" s="87"/>
      <c r="BO17" s="181" t="e">
        <f>IF('01.ข้อมูลเบื้องต้น'!#REF!="","",IF('3.คีย์เทอม1 mlp'!$B17="","",'01.ข้อมูลเบื้องต้น'!#REF!))</f>
        <v>#REF!</v>
      </c>
      <c r="BP17" s="180" t="str">
        <f>IF('01.ข้อมูลเบื้องต้น'!$B$21="","",IF('3.คีย์เทอม1 mlp'!$B17="","",'01.ข้อมูลเบื้องต้น'!$B$21))</f>
        <v/>
      </c>
      <c r="BQ17" s="181" t="str">
        <f>IF('01.ข้อมูลเบื้องต้น'!$C$21="","",IF('3.คีย์เทอม1 mlp'!$B17="","",'01.ข้อมูลเบื้องต้น'!$C$21))</f>
        <v/>
      </c>
      <c r="BR17" s="175"/>
      <c r="BS17" s="88"/>
      <c r="BT17" s="181" t="e">
        <f>IF('01.ข้อมูลเบื้องต้น'!#REF!="","",IF('3.คีย์เทอม1 mlp'!$B17="","",'01.ข้อมูลเบื้องต้น'!#REF!))</f>
        <v>#REF!</v>
      </c>
      <c r="BU17" s="180" t="str">
        <f>IF('01.ข้อมูลเบื้องต้น'!$B$22="","",IF('3.คีย์เทอม1 mlp'!$B17="","",'01.ข้อมูลเบื้องต้น'!$B$22))</f>
        <v/>
      </c>
      <c r="BV17" s="181" t="str">
        <f>IF('01.ข้อมูลเบื้องต้น'!$C$22="","",IF('3.คีย์เทอม1 mlp'!$B17="","",'01.ข้อมูลเบื้องต้น'!$C$22))</f>
        <v/>
      </c>
      <c r="BW17" s="175"/>
      <c r="BX17" s="88"/>
      <c r="BY17" s="181" t="e">
        <f>IF('01.ข้อมูลเบื้องต้น'!#REF!="","",IF('3.คีย์เทอม1 mlp'!$B17="","",'01.ข้อมูลเบื้องต้น'!#REF!))</f>
        <v>#REF!</v>
      </c>
      <c r="BZ17" s="180" t="str">
        <f>IF('01.ข้อมูลเบื้องต้น'!$B$23="","",IF('3.คีย์เทอม1 mlp'!$B17="","",'01.ข้อมูลเบื้องต้น'!$B$23))</f>
        <v/>
      </c>
      <c r="CA17" s="181" t="str">
        <f>IF('01.ข้อมูลเบื้องต้น'!$C$23="","",IF('3.คีย์เทอม1 mlp'!$B17="","",'01.ข้อมูลเบื้องต้น'!$C$23))</f>
        <v/>
      </c>
      <c r="CB17" s="175"/>
      <c r="CC17" s="88"/>
      <c r="CD17" s="181" t="e">
        <f>IF('01.ข้อมูลเบื้องต้น'!#REF!="","",IF('3.คีย์เทอม1 mlp'!$B17="","",'01.ข้อมูลเบื้องต้น'!#REF!))</f>
        <v>#REF!</v>
      </c>
      <c r="CE17" s="180" t="str">
        <f>IF('01.ข้อมูลเบื้องต้น'!$B$24="","",IF('3.คีย์เทอม1 mlp'!$B17="","",'01.ข้อมูลเบื้องต้น'!$B$24))</f>
        <v/>
      </c>
      <c r="CF17" s="181" t="str">
        <f>IF('01.ข้อมูลเบื้องต้น'!$C$24="","",IF('3.คีย์เทอม1 mlp'!$B17="","",'01.ข้อมูลเบื้องต้น'!$C$24))</f>
        <v/>
      </c>
      <c r="CG17" s="175"/>
      <c r="CH17" s="88"/>
      <c r="CI17" s="181" t="e">
        <f>IF('01.ข้อมูลเบื้องต้น'!#REF!="","",IF('3.คีย์เทอม1 mlp'!$B17="","",'01.ข้อมูลเบื้องต้น'!#REF!))</f>
        <v>#REF!</v>
      </c>
      <c r="CJ17" s="180" t="str">
        <f>IF('01.ข้อมูลเบื้องต้น'!$B$25="","",IF('3.คีย์เทอม1 mlp'!$B17="","",'01.ข้อมูลเบื้องต้น'!$B$25))</f>
        <v/>
      </c>
      <c r="CK17" s="181" t="str">
        <f>IF('01.ข้อมูลเบื้องต้น'!$C$25="","",IF('3.คีย์เทอม1 mlp'!$B17="","",'01.ข้อมูลเบื้องต้น'!$C$25))</f>
        <v/>
      </c>
      <c r="CL17" s="175"/>
      <c r="CM17" s="88"/>
      <c r="CN17" s="181" t="e">
        <f>IF('01.ข้อมูลเบื้องต้น'!#REF!="","",IF('3.คีย์เทอม1 mlp'!$B17="","",'01.ข้อมูลเบื้องต้น'!#REF!))</f>
        <v>#REF!</v>
      </c>
      <c r="CO17" s="180" t="str">
        <f>IF('01.ข้อมูลเบื้องต้น'!$B$26="","",IF('3.คีย์เทอม1 mlp'!$B17="","",'01.ข้อมูลเบื้องต้น'!$B$26))</f>
        <v/>
      </c>
      <c r="CP17" s="181" t="str">
        <f>IF('01.ข้อมูลเบื้องต้น'!$C$26="","",IF('3.คีย์เทอม1 mlp'!$B17="","",'01.ข้อมูลเบื้องต้น'!$C$26))</f>
        <v/>
      </c>
      <c r="CQ17" s="175"/>
      <c r="CR17" s="88"/>
      <c r="CS17" s="181" t="e">
        <f>IF('01.ข้อมูลเบื้องต้น'!#REF!="","",IF('3.คีย์เทอม1 mlp'!$B17="","",'01.ข้อมูลเบื้องต้น'!#REF!))</f>
        <v>#REF!</v>
      </c>
      <c r="CT17" s="180" t="str">
        <f>IF('01.ข้อมูลเบื้องต้น'!$B$27="","",IF('3.คีย์เทอม1 mlp'!$B17="","",'01.ข้อมูลเบื้องต้น'!$B$27))</f>
        <v/>
      </c>
      <c r="CU17" s="181" t="str">
        <f>IF('01.ข้อมูลเบื้องต้น'!$C$27="","",IF('3.คีย์เทอม1 mlp'!$B17="","",'01.ข้อมูลเบื้องต้น'!$C$27))</f>
        <v/>
      </c>
      <c r="CV17" s="175"/>
      <c r="CW17" s="88"/>
      <c r="CX17" s="181" t="e">
        <f>IF('01.ข้อมูลเบื้องต้น'!#REF!="","",IF('3.คีย์เทอม1 mlp'!$B17="","",'01.ข้อมูลเบื้องต้น'!#REF!))</f>
        <v>#REF!</v>
      </c>
      <c r="CY17" s="180" t="str">
        <f>IF('01.ข้อมูลเบื้องต้น'!$B$28="","",IF('3.คีย์เทอม1 mlp'!$B17="","",'01.ข้อมูลเบื้องต้น'!$B$28))</f>
        <v/>
      </c>
      <c r="CZ17" s="181" t="str">
        <f>IF('01.ข้อมูลเบื้องต้น'!$C$28="","",IF('3.คีย์เทอม1 mlp'!$B17="","",'01.ข้อมูลเบื้องต้น'!$C$28))</f>
        <v/>
      </c>
      <c r="DA17" s="175"/>
      <c r="DB17" s="88"/>
      <c r="DC17" s="177" t="e">
        <f t="shared" si="3"/>
        <v>#REF!</v>
      </c>
      <c r="DD17" s="80" t="e">
        <f t="shared" si="4"/>
        <v>#REF!</v>
      </c>
      <c r="DE17" s="182" t="e">
        <f>IF('2.ชื่อนักเรียน'!R19="มส","มส",IF('2.ชื่อนักเรียน'!R19="ย้าย","ย้าย",IF('2.ชื่อนักเรียน'!R19="ร","ร",IF(DD17="","",RANK(DD17,$DD$9:$DD$53,0)))))</f>
        <v>#REF!</v>
      </c>
      <c r="DF17" s="182">
        <f t="shared" si="5"/>
        <v>10</v>
      </c>
      <c r="DH17" s="206" t="e">
        <f>IF('2.ชื่อนักเรียน'!$R19=",มส","มส",IF($DC17="","",IF(DH$5="","",IF(DH$5="SBMLD",SUM($BH17,$BM17,$BR17,$BW17,$CB17,$CG17,$CL17,$CQ17,$CV17,$DA17),$BH17))))</f>
        <v>#REF!</v>
      </c>
      <c r="DI17" s="185" t="e">
        <f>IF('2.ชื่อนักเรียน'!$R19=",มส","มส",IF($DH17="","",IF(DH$5="","",IF(DH$5="SBMLD",SUM($BI17,$BN17,$BS17,$BX17,$CC17,$CH17,$CM17,$CR17,$CW17,$DB17),$BI17))))</f>
        <v>#REF!</v>
      </c>
      <c r="DJ17" s="185" t="e">
        <f t="shared" si="6"/>
        <v>#REF!</v>
      </c>
      <c r="DK17" s="207" t="e">
        <f>IF('2.ชื่อนักเรียน'!$R19=",มส","มส",IF($DC17="","",IF(DK$5="","",IF(DK$5="SBMLD",SUM($BM17,$BR17,$BW17,$CB17,$CG17,$CL17,$CQ17,$CV17,$DA17),$BM17))))</f>
        <v>#REF!</v>
      </c>
      <c r="DL17" s="185" t="e">
        <f>IF('2.ชื่อนักเรียน'!$R19=",มส","มส",IF($DK17="","",IF(DK$5="","",IF(DK$5="SBMLD",SUM($BN17,$BS17,$BX17,$CC17,$CH17,$CM17,$CR17,$CW17,$DB17),$BN17))))</f>
        <v>#REF!</v>
      </c>
      <c r="DM17" s="185" t="e">
        <f t="shared" si="7"/>
        <v>#REF!</v>
      </c>
      <c r="DN17" s="207" t="e">
        <f>IF('2.ชื่อนักเรียน'!$R19=",มส","มส",IF($DC17="","",IF(DN$5="","",IF(DN$5="SBMLD",SUM($BR17,$BW17,$CB17,$CG17,$CL17,$CQ17,$CV17,$DA17),$BR17))))</f>
        <v>#REF!</v>
      </c>
      <c r="DO17" s="185" t="e">
        <f>IF('2.ชื่อนักเรียน'!$R19=",มส","มส",IF($DN17="","",IF(DN$5="","",IF(DN$5="SBMLD",SUM($BS17,$BX17,$CC17,$CH17,$CM17,$CR17,$CW17,$DB17),$BS17))))</f>
        <v>#REF!</v>
      </c>
      <c r="DP17" s="185" t="e">
        <f t="shared" si="8"/>
        <v>#REF!</v>
      </c>
      <c r="DQ17" s="207" t="e">
        <f>IF('2.ชื่อนักเรียน'!$R19=",มส","มส",IF($DC17="","",IF(DQ$5="","",IF(DQ$5="SBMLD",SUM($BW17,$CB17,$CG17,$CL17,$CQ17,$CV17,$DA17),$BW17))))</f>
        <v>#REF!</v>
      </c>
      <c r="DR17" s="185" t="e">
        <f>IF('2.ชื่อนักเรียน'!$R19=",มส","มส",IF($DQ17="","",IF(DQ$5="","",IF(DQ$5="SBMLD",SUM($BX17,$CC17,$CH17,$CM17,$CR17,$CW17,$DB17),$BX17))))</f>
        <v>#REF!</v>
      </c>
      <c r="DS17" s="185" t="e">
        <f t="shared" si="9"/>
        <v>#REF!</v>
      </c>
      <c r="DT17" s="185" t="e">
        <f>IF('2.ชื่อนักเรียน'!$R19=",มส","มส",IF($DC17="","",IF(DT$5="","",IF(DT$5="SBMLD",SUM($CB17,$CG17,$CL17,$CQ17,$CV17,$DA17),$CB17))))</f>
        <v>#REF!</v>
      </c>
      <c r="DU17" s="185" t="e">
        <f>IF('2.ชื่อนักเรียน'!$R19=",มส","มส",IF($DT17="","",IF(DT$5="","",IF(DT$5="SBMLD",SUM($CC17,$CH17,$CM17,$CR17,$CW17,$DB17),$CC17))))</f>
        <v>#REF!</v>
      </c>
      <c r="DV17" s="185" t="e">
        <f t="shared" si="10"/>
        <v>#REF!</v>
      </c>
      <c r="DW17" s="207" t="e">
        <f>IF('2.ชื่อนักเรียน'!$R19=",มส","มส",IF($DC17="","",IF(DW$5="","",IF(DW$5="SBMLD",SUM($CG17,$CL17,$CQ17,$CV17,$DA17),$CG17))))</f>
        <v>#REF!</v>
      </c>
      <c r="DX17" s="207" t="e">
        <f>IF('2.ชื่อนักเรียน'!$R19=",มส","มส",IF($DW17="","",IF(DW$5="","",IF(DW$5="SBMLD",SUM($CH17,$CM17,$CR17,$CW17,$DB17),$CH17))))</f>
        <v>#REF!</v>
      </c>
      <c r="DY17" s="185" t="e">
        <f t="shared" si="11"/>
        <v>#REF!</v>
      </c>
    </row>
    <row r="18" spans="1:129" s="33" customFormat="1" ht="17.25" customHeight="1" thickBot="1">
      <c r="A18" s="171">
        <v>10</v>
      </c>
      <c r="B18" s="171" t="str">
        <f>IF('2.ชื่อนักเรียน'!E20="","",CONCATENATE('2.ชื่อนักเรียน'!E20,'2.ชื่อนักเรียน'!F20,'2.ชื่อนักเรียน'!G20,'2.ชื่อนักเรียน'!H20,'2.ชื่อนักเรียน'!I20,'2.ชื่อนักเรียน'!J20,'2.ชื่อนักเรียน'!K20,'2.ชื่อนักเรียน'!L20,'2.ชื่อนักเรียน'!M20,'2.ชื่อนักเรียน'!N20,'2.ชื่อนักเรียน'!O20,'2.ชื่อนักเรียน'!P20,'2.ชื่อนักเรียน'!Q20))</f>
        <v/>
      </c>
      <c r="C18" s="273" t="str">
        <f>IF('2.ชื่อนักเรียน'!B20="","",'2.ชื่อนักเรียน'!B20)</f>
        <v/>
      </c>
      <c r="D18" s="180" t="str">
        <f>IF('2.ชื่อนักเรียน'!C20="","",CONCATENATE(TRIM('2.ชื่อนักเรียน'!C20),"  ",'2.ชื่อนักเรียน'!D20))</f>
        <v/>
      </c>
      <c r="E18" s="181" t="str">
        <f>IF(B18="","",IF('01.ข้อมูลเบื้องต้น'!$H$2="","",'01.ข้อมูลเบื้องต้น'!$H$2))</f>
        <v/>
      </c>
      <c r="F18" s="180" t="str">
        <f>IF(B18="","",IF('01.ข้อมูลเบื้องต้น'!$I$4="","",'01.ข้อมูลเบื้องต้น'!$I$4))</f>
        <v/>
      </c>
      <c r="G18" s="181" t="e">
        <f>IF('01.ข้อมูลเบื้องต้น'!#REF!="","",IF('3.คีย์เทอม1 mlp'!$B18="","",'01.ข้อมูลเบื้องต้น'!#REF!))</f>
        <v>#REF!</v>
      </c>
      <c r="H18" s="180" t="str">
        <f>IF('01.ข้อมูลเบื้องต้น'!$B$36="","",IF('3.คีย์เทอม1 mlp'!$B18="","",'01.ข้อมูลเบื้องต้น'!$B$36))</f>
        <v/>
      </c>
      <c r="I18" s="181" t="str">
        <f>IF('01.ข้อมูลเบื้องต้น'!$C$36="","",IF('3.คีย์เทอม1 mlp'!$B18="","",'01.ข้อมูลเบื้องต้น'!$C$36))</f>
        <v/>
      </c>
      <c r="J18" s="175">
        <v>91</v>
      </c>
      <c r="K18" s="88"/>
      <c r="L18" s="181" t="e">
        <f>IF('01.ข้อมูลเบื้องต้น'!#REF!="","",IF('3.คีย์เทอม1 mlp'!$B18="","",'01.ข้อมูลเบื้องต้น'!#REF!))</f>
        <v>#REF!</v>
      </c>
      <c r="M18" s="180" t="str">
        <f>IF('01.ข้อมูลเบื้องต้น'!$B$37="","",IF('3.คีย์เทอม1 mlp'!$B18="","",'01.ข้อมูลเบื้องต้น'!$B$37))</f>
        <v/>
      </c>
      <c r="N18" s="181" t="str">
        <f>IF('01.ข้อมูลเบื้องต้น'!$C$37="","",IF('3.คีย์เทอม1 mlp'!$B18="","",'01.ข้อมูลเบื้องต้น'!$C$37))</f>
        <v/>
      </c>
      <c r="O18" s="176">
        <v>70</v>
      </c>
      <c r="P18" s="87"/>
      <c r="Q18" s="181" t="e">
        <f>IF('01.ข้อมูลเบื้องต้น'!#REF!="","",IF('3.คีย์เทอม1 mlp'!$B18="","",'01.ข้อมูลเบื้องต้น'!#REF!))</f>
        <v>#REF!</v>
      </c>
      <c r="R18" s="180" t="str">
        <f>IF('01.ข้อมูลเบื้องต้น'!$B$10="","",IF('3.คีย์เทอม1 mlp'!$B18="","",'01.ข้อมูลเบื้องต้น'!$B$10))</f>
        <v/>
      </c>
      <c r="S18" s="181" t="str">
        <f>IF('01.ข้อมูลเบื้องต้น'!$C$10="","",IF('3.คีย์เทอม1 mlp'!$B18="","",'01.ข้อมูลเบื้องต้น'!$C$10))</f>
        <v/>
      </c>
      <c r="T18" s="176">
        <v>77</v>
      </c>
      <c r="U18" s="87"/>
      <c r="V18" s="181" t="e">
        <f>IF('01.ข้อมูลเบื้องต้น'!#REF!="","",IF('3.คีย์เทอม1 mlp'!$B18="","",'01.ข้อมูลเบื้องต้น'!#REF!))</f>
        <v>#REF!</v>
      </c>
      <c r="W18" s="180" t="str">
        <f>IF('01.ข้อมูลเบื้องต้น'!$B$11="","",IF('3.คีย์เทอม1 mlp'!$B18="","",'01.ข้อมูลเบื้องต้น'!$B$11))</f>
        <v/>
      </c>
      <c r="X18" s="181" t="str">
        <f>IF('01.ข้อมูลเบื้องต้น'!$C$11="","",IF('3.คีย์เทอม1 mlp'!$B18="","",'01.ข้อมูลเบื้องต้น'!$C$11))</f>
        <v/>
      </c>
      <c r="Y18" s="175">
        <v>82</v>
      </c>
      <c r="Z18" s="88"/>
      <c r="AA18" s="181" t="e">
        <f>IF('01.ข้อมูลเบื้องต้น'!#REF!="","",IF('3.คีย์เทอม1 mlp'!$B18="","",'01.ข้อมูลเบื้องต้น'!#REF!))</f>
        <v>#REF!</v>
      </c>
      <c r="AB18" s="180" t="str">
        <f>IF('01.ข้อมูลเบื้องต้น'!$B$12="","",IF('3.คีย์เทอม1 mlp'!$B18="","",'01.ข้อมูลเบื้องต้น'!$B$12))</f>
        <v/>
      </c>
      <c r="AC18" s="181" t="str">
        <f>IF('01.ข้อมูลเบื้องต้น'!$C$12="","",IF('3.คีย์เทอม1 mlp'!$B18="","",'01.ข้อมูลเบื้องต้น'!$C$12))</f>
        <v/>
      </c>
      <c r="AD18" s="176">
        <v>85</v>
      </c>
      <c r="AE18" s="87"/>
      <c r="AF18" s="181" t="e">
        <f>IF('01.ข้อมูลเบื้องต้น'!#REF!="","",IF('3.คีย์เทอม1 mlp'!$B18="","",'01.ข้อมูลเบื้องต้น'!#REF!))</f>
        <v>#REF!</v>
      </c>
      <c r="AG18" s="180" t="str">
        <f>IF('01.ข้อมูลเบื้องต้น'!$B$13="","",IF('3.คีย์เทอม1 mlp'!$B18="","",'01.ข้อมูลเบื้องต้น'!$B$13))</f>
        <v/>
      </c>
      <c r="AH18" s="181" t="str">
        <f>IF('01.ข้อมูลเบื้องต้น'!$C$13="","",IF('3.คีย์เทอม1 mlp'!$B18="","",'01.ข้อมูลเบื้องต้น'!$C$13))</f>
        <v/>
      </c>
      <c r="AI18" s="176">
        <v>96</v>
      </c>
      <c r="AJ18" s="87"/>
      <c r="AK18" s="181" t="e">
        <f>IF('01.ข้อมูลเบื้องต้น'!#REF!="","",IF('3.คีย์เทอม1 mlp'!$B18="","",'01.ข้อมูลเบื้องต้น'!#REF!))</f>
        <v>#REF!</v>
      </c>
      <c r="AL18" s="180" t="str">
        <f>IF('01.ข้อมูลเบื้องต้น'!$B$14="","",IF('3.คีย์เทอม1 mlp'!$B18="","",'01.ข้อมูลเบื้องต้น'!$B$14))</f>
        <v/>
      </c>
      <c r="AM18" s="181" t="str">
        <f>IF('01.ข้อมูลเบื้องต้น'!$C$14="","",IF('3.คีย์เทอม1 mlp'!$B18="","",'01.ข้อมูลเบื้องต้น'!$C$14))</f>
        <v/>
      </c>
      <c r="AN18" s="176">
        <v>85</v>
      </c>
      <c r="AO18" s="87"/>
      <c r="AP18" s="181" t="e">
        <f>IF('01.ข้อมูลเบื้องต้น'!#REF!="","",IF('3.คีย์เทอม1 mlp'!$B18="","",'01.ข้อมูลเบื้องต้น'!#REF!))</f>
        <v>#REF!</v>
      </c>
      <c r="AQ18" s="180" t="str">
        <f>IF('01.ข้อมูลเบื้องต้น'!$B$15="","",IF('3.คีย์เทอม1 mlp'!$B18="","",'01.ข้อมูลเบื้องต้น'!$B$15))</f>
        <v/>
      </c>
      <c r="AR18" s="181" t="str">
        <f>IF('01.ข้อมูลเบื้องต้น'!$C$15="","",IF('3.คีย์เทอม1 mlp'!$B18="","",'01.ข้อมูลเบื้องต้น'!$C$15))</f>
        <v/>
      </c>
      <c r="AS18" s="176">
        <v>85</v>
      </c>
      <c r="AT18" s="87"/>
      <c r="AU18" s="181" t="e">
        <f>IF('01.ข้อมูลเบื้องต้น'!#REF!="","",IF('3.คีย์เทอม1 mlp'!$B18="","",'01.ข้อมูลเบื้องต้น'!#REF!))</f>
        <v>#REF!</v>
      </c>
      <c r="AV18" s="180" t="str">
        <f>IF('01.ข้อมูลเบื้องต้น'!$B$16="","",IF('3.คีย์เทอม1 mlp'!$B18="","",'01.ข้อมูลเบื้องต้น'!$B$16))</f>
        <v/>
      </c>
      <c r="AW18" s="181" t="str">
        <f>IF('01.ข้อมูลเบื้องต้น'!$C$16="","",IF('3.คีย์เทอม1 mlp'!$B18="","",'01.ข้อมูลเบื้องต้น'!$C$16))</f>
        <v/>
      </c>
      <c r="AX18" s="175">
        <v>75</v>
      </c>
      <c r="AY18" s="88"/>
      <c r="AZ18" s="181" t="e">
        <f>IF('01.ข้อมูลเบื้องต้น'!#REF!="","",IF('3.คีย์เทอม1 mlp'!$B18="","",'01.ข้อมูลเบื้องต้น'!#REF!))</f>
        <v>#REF!</v>
      </c>
      <c r="BA18" s="180" t="str">
        <f>IF('01.ข้อมูลเบื้องต้น'!$B$17="","",IF('3.คีย์เทอม1 mlp'!$B18="","",'01.ข้อมูลเบื้องต้น'!$B$17))</f>
        <v/>
      </c>
      <c r="BB18" s="181" t="str">
        <f>IF('01.ข้อมูลเบื้องต้น'!$C$17="","",IF('3.คีย์เทอม1 mlp'!$B18="","",'01.ข้อมูลเบื้องต้น'!$C$17))</f>
        <v/>
      </c>
      <c r="BC18" s="175"/>
      <c r="BD18" s="88"/>
      <c r="BE18" s="181" t="e">
        <f>IF('01.ข้อมูลเบื้องต้น'!#REF!="","",IF('3.คีย์เทอม1 mlp'!$B18="","",'01.ข้อมูลเบื้องต้น'!#REF!))</f>
        <v>#REF!</v>
      </c>
      <c r="BF18" s="180" t="str">
        <f>IF('01.ข้อมูลเบื้องต้น'!$B$19="","",IF('3.คีย์เทอม1 mlp'!$B18="","",'01.ข้อมูลเบื้องต้น'!$B$19))</f>
        <v/>
      </c>
      <c r="BG18" s="181" t="str">
        <f>IF('01.ข้อมูลเบื้องต้น'!$C$19="","",IF('3.คีย์เทอม1 mlp'!$B18="","",'01.ข้อมูลเบื้องต้น'!$C$19))</f>
        <v/>
      </c>
      <c r="BH18" s="176">
        <v>100</v>
      </c>
      <c r="BI18" s="88"/>
      <c r="BJ18" s="181" t="e">
        <f>IF('01.ข้อมูลเบื้องต้น'!#REF!="","",IF('3.คีย์เทอม1 mlp'!$B18="","",'01.ข้อมูลเบื้องต้น'!#REF!))</f>
        <v>#REF!</v>
      </c>
      <c r="BK18" s="180" t="str">
        <f>IF('01.ข้อมูลเบื้องต้น'!$B$20="","",IF('3.คีย์เทอม1 mlp'!$B18="","",'01.ข้อมูลเบื้องต้น'!$B$20))</f>
        <v/>
      </c>
      <c r="BL18" s="181" t="str">
        <f>IF('01.ข้อมูลเบื้องต้น'!$C$20="","",IF('3.คีย์เทอม1 mlp'!$B18="","",'01.ข้อมูลเบื้องต้น'!$C$20))</f>
        <v/>
      </c>
      <c r="BM18" s="176"/>
      <c r="BN18" s="87"/>
      <c r="BO18" s="181" t="e">
        <f>IF('01.ข้อมูลเบื้องต้น'!#REF!="","",IF('3.คีย์เทอม1 mlp'!$B18="","",'01.ข้อมูลเบื้องต้น'!#REF!))</f>
        <v>#REF!</v>
      </c>
      <c r="BP18" s="180" t="str">
        <f>IF('01.ข้อมูลเบื้องต้น'!$B$21="","",IF('3.คีย์เทอม1 mlp'!$B18="","",'01.ข้อมูลเบื้องต้น'!$B$21))</f>
        <v/>
      </c>
      <c r="BQ18" s="181" t="str">
        <f>IF('01.ข้อมูลเบื้องต้น'!$C$21="","",IF('3.คีย์เทอม1 mlp'!$B18="","",'01.ข้อมูลเบื้องต้น'!$C$21))</f>
        <v/>
      </c>
      <c r="BR18" s="175"/>
      <c r="BS18" s="88"/>
      <c r="BT18" s="181" t="e">
        <f>IF('01.ข้อมูลเบื้องต้น'!#REF!="","",IF('3.คีย์เทอม1 mlp'!$B18="","",'01.ข้อมูลเบื้องต้น'!#REF!))</f>
        <v>#REF!</v>
      </c>
      <c r="BU18" s="180" t="str">
        <f>IF('01.ข้อมูลเบื้องต้น'!$B$22="","",IF('3.คีย์เทอม1 mlp'!$B18="","",'01.ข้อมูลเบื้องต้น'!$B$22))</f>
        <v/>
      </c>
      <c r="BV18" s="181" t="str">
        <f>IF('01.ข้อมูลเบื้องต้น'!$C$22="","",IF('3.คีย์เทอม1 mlp'!$B18="","",'01.ข้อมูลเบื้องต้น'!$C$22))</f>
        <v/>
      </c>
      <c r="BW18" s="175"/>
      <c r="BX18" s="88"/>
      <c r="BY18" s="181" t="e">
        <f>IF('01.ข้อมูลเบื้องต้น'!#REF!="","",IF('3.คีย์เทอม1 mlp'!$B18="","",'01.ข้อมูลเบื้องต้น'!#REF!))</f>
        <v>#REF!</v>
      </c>
      <c r="BZ18" s="180" t="str">
        <f>IF('01.ข้อมูลเบื้องต้น'!$B$23="","",IF('3.คีย์เทอม1 mlp'!$B18="","",'01.ข้อมูลเบื้องต้น'!$B$23))</f>
        <v/>
      </c>
      <c r="CA18" s="181" t="str">
        <f>IF('01.ข้อมูลเบื้องต้น'!$C$23="","",IF('3.คีย์เทอม1 mlp'!$B18="","",'01.ข้อมูลเบื้องต้น'!$C$23))</f>
        <v/>
      </c>
      <c r="CB18" s="175"/>
      <c r="CC18" s="88"/>
      <c r="CD18" s="181" t="e">
        <f>IF('01.ข้อมูลเบื้องต้น'!#REF!="","",IF('3.คีย์เทอม1 mlp'!$B18="","",'01.ข้อมูลเบื้องต้น'!#REF!))</f>
        <v>#REF!</v>
      </c>
      <c r="CE18" s="180" t="str">
        <f>IF('01.ข้อมูลเบื้องต้น'!$B$24="","",IF('3.คีย์เทอม1 mlp'!$B18="","",'01.ข้อมูลเบื้องต้น'!$B$24))</f>
        <v/>
      </c>
      <c r="CF18" s="181" t="str">
        <f>IF('01.ข้อมูลเบื้องต้น'!$C$24="","",IF('3.คีย์เทอม1 mlp'!$B18="","",'01.ข้อมูลเบื้องต้น'!$C$24))</f>
        <v/>
      </c>
      <c r="CG18" s="175"/>
      <c r="CH18" s="88"/>
      <c r="CI18" s="181" t="e">
        <f>IF('01.ข้อมูลเบื้องต้น'!#REF!="","",IF('3.คีย์เทอม1 mlp'!$B18="","",'01.ข้อมูลเบื้องต้น'!#REF!))</f>
        <v>#REF!</v>
      </c>
      <c r="CJ18" s="180" t="str">
        <f>IF('01.ข้อมูลเบื้องต้น'!$B$25="","",IF('3.คีย์เทอม1 mlp'!$B18="","",'01.ข้อมูลเบื้องต้น'!$B$25))</f>
        <v/>
      </c>
      <c r="CK18" s="181" t="str">
        <f>IF('01.ข้อมูลเบื้องต้น'!$C$25="","",IF('3.คีย์เทอม1 mlp'!$B18="","",'01.ข้อมูลเบื้องต้น'!$C$25))</f>
        <v/>
      </c>
      <c r="CL18" s="175"/>
      <c r="CM18" s="88"/>
      <c r="CN18" s="181" t="e">
        <f>IF('01.ข้อมูลเบื้องต้น'!#REF!="","",IF('3.คีย์เทอม1 mlp'!$B18="","",'01.ข้อมูลเบื้องต้น'!#REF!))</f>
        <v>#REF!</v>
      </c>
      <c r="CO18" s="180" t="str">
        <f>IF('01.ข้อมูลเบื้องต้น'!$B$26="","",IF('3.คีย์เทอม1 mlp'!$B18="","",'01.ข้อมูลเบื้องต้น'!$B$26))</f>
        <v/>
      </c>
      <c r="CP18" s="181" t="str">
        <f>IF('01.ข้อมูลเบื้องต้น'!$C$26="","",IF('3.คีย์เทอม1 mlp'!$B18="","",'01.ข้อมูลเบื้องต้น'!$C$26))</f>
        <v/>
      </c>
      <c r="CQ18" s="175"/>
      <c r="CR18" s="88"/>
      <c r="CS18" s="181" t="e">
        <f>IF('01.ข้อมูลเบื้องต้น'!#REF!="","",IF('3.คีย์เทอม1 mlp'!$B18="","",'01.ข้อมูลเบื้องต้น'!#REF!))</f>
        <v>#REF!</v>
      </c>
      <c r="CT18" s="180" t="str">
        <f>IF('01.ข้อมูลเบื้องต้น'!$B$27="","",IF('3.คีย์เทอม1 mlp'!$B18="","",'01.ข้อมูลเบื้องต้น'!$B$27))</f>
        <v/>
      </c>
      <c r="CU18" s="181" t="str">
        <f>IF('01.ข้อมูลเบื้องต้น'!$C$27="","",IF('3.คีย์เทอม1 mlp'!$B18="","",'01.ข้อมูลเบื้องต้น'!$C$27))</f>
        <v/>
      </c>
      <c r="CV18" s="175"/>
      <c r="CW18" s="88"/>
      <c r="CX18" s="181" t="e">
        <f>IF('01.ข้อมูลเบื้องต้น'!#REF!="","",IF('3.คีย์เทอม1 mlp'!$B18="","",'01.ข้อมูลเบื้องต้น'!#REF!))</f>
        <v>#REF!</v>
      </c>
      <c r="CY18" s="180" t="str">
        <f>IF('01.ข้อมูลเบื้องต้น'!$B$28="","",IF('3.คีย์เทอม1 mlp'!$B18="","",'01.ข้อมูลเบื้องต้น'!$B$28))</f>
        <v/>
      </c>
      <c r="CZ18" s="181" t="str">
        <f>IF('01.ข้อมูลเบื้องต้น'!$C$28="","",IF('3.คีย์เทอม1 mlp'!$B18="","",'01.ข้อมูลเบื้องต้น'!$C$28))</f>
        <v/>
      </c>
      <c r="DA18" s="175"/>
      <c r="DB18" s="88"/>
      <c r="DC18" s="177" t="e">
        <f t="shared" si="3"/>
        <v>#REF!</v>
      </c>
      <c r="DD18" s="80" t="e">
        <f t="shared" si="4"/>
        <v>#REF!</v>
      </c>
      <c r="DE18" s="182" t="e">
        <f>IF('2.ชื่อนักเรียน'!R20="มส","มส",IF('2.ชื่อนักเรียน'!R20="ย้าย","ย้าย",IF('2.ชื่อนักเรียน'!R20="ร","ร",IF(DD18="","",RANK(DD18,$DD$9:$DD$53,0)))))</f>
        <v>#REF!</v>
      </c>
      <c r="DF18" s="182">
        <f t="shared" si="5"/>
        <v>10</v>
      </c>
      <c r="DH18" s="208" t="e">
        <f>IF('2.ชื่อนักเรียน'!$R20=",มส","มส",IF($DC18="","",IF(DH$5="","",IF(DH$5="SBMLD",SUM($BH18,$BM18,$BR18,$BW18,$CB18,$CG18,$CL18,$CQ18,$CV18,$DA18),$BH18))))</f>
        <v>#REF!</v>
      </c>
      <c r="DI18" s="186" t="e">
        <f>IF('2.ชื่อนักเรียน'!$R20=",มส","มส",IF($DH18="","",IF(DH$5="","",IF(DH$5="SBMLD",SUM($BI18,$BN18,$BS18,$BX18,$CC18,$CH18,$CM18,$CR18,$CW18,$DB18),$BI18))))</f>
        <v>#REF!</v>
      </c>
      <c r="DJ18" s="186" t="e">
        <f t="shared" si="6"/>
        <v>#REF!</v>
      </c>
      <c r="DK18" s="209" t="e">
        <f>IF('2.ชื่อนักเรียน'!$R20=",มส","มส",IF($DC18="","",IF(DK$5="","",IF(DK$5="SBMLD",SUM($BM18,$BR18,$BW18,$CB18,$CG18,$CL18,$CQ18,$CV18,$DA18),$BM18))))</f>
        <v>#REF!</v>
      </c>
      <c r="DL18" s="186" t="e">
        <f>IF('2.ชื่อนักเรียน'!$R20=",มส","มส",IF($DK18="","",IF(DK$5="","",IF(DK$5="SBMLD",SUM($BN18,$BS18,$BX18,$CC18,$CH18,$CM18,$CR18,$CW18,$DB18),$BN18))))</f>
        <v>#REF!</v>
      </c>
      <c r="DM18" s="186" t="e">
        <f t="shared" si="7"/>
        <v>#REF!</v>
      </c>
      <c r="DN18" s="209" t="e">
        <f>IF('2.ชื่อนักเรียน'!$R20=",มส","มส",IF($DC18="","",IF(DN$5="","",IF(DN$5="SBMLD",SUM($BR18,$BW18,$CB18,$CG18,$CL18,$CQ18,$CV18,$DA18),$BR18))))</f>
        <v>#REF!</v>
      </c>
      <c r="DO18" s="186" t="e">
        <f>IF('2.ชื่อนักเรียน'!$R20=",มส","มส",IF($DN18="","",IF(DN$5="","",IF(DN$5="SBMLD",SUM($BS18,$BX18,$CC18,$CH18,$CM18,$CR18,$CW18,$DB18),$BS18))))</f>
        <v>#REF!</v>
      </c>
      <c r="DP18" s="186" t="e">
        <f t="shared" si="8"/>
        <v>#REF!</v>
      </c>
      <c r="DQ18" s="209" t="e">
        <f>IF('2.ชื่อนักเรียน'!$R20=",มส","มส",IF($DC18="","",IF(DQ$5="","",IF(DQ$5="SBMLD",SUM($BW18,$CB18,$CG18,$CL18,$CQ18,$CV18,$DA18),$BW18))))</f>
        <v>#REF!</v>
      </c>
      <c r="DR18" s="186" t="e">
        <f>IF('2.ชื่อนักเรียน'!$R20=",มส","มส",IF($DQ18="","",IF(DQ$5="","",IF(DQ$5="SBMLD",SUM($BX18,$CC18,$CH18,$CM18,$CR18,$CW18,$DB18),$BX18))))</f>
        <v>#REF!</v>
      </c>
      <c r="DS18" s="186" t="e">
        <f t="shared" si="9"/>
        <v>#REF!</v>
      </c>
      <c r="DT18" s="186" t="e">
        <f>IF('2.ชื่อนักเรียน'!$R20=",มส","มส",IF($DC18="","",IF(DT$5="","",IF(DT$5="SBMLD",SUM($CB18,$CG18,$CL18,$CQ18,$CV18,$DA18),$CB18))))</f>
        <v>#REF!</v>
      </c>
      <c r="DU18" s="186" t="e">
        <f>IF('2.ชื่อนักเรียน'!$R20=",มส","มส",IF($DT18="","",IF(DT$5="","",IF(DT$5="SBMLD",SUM($CC18,$CH18,$CM18,$CR18,$CW18,$DB18),$CC18))))</f>
        <v>#REF!</v>
      </c>
      <c r="DV18" s="186" t="e">
        <f t="shared" si="10"/>
        <v>#REF!</v>
      </c>
      <c r="DW18" s="209" t="e">
        <f>IF('2.ชื่อนักเรียน'!$R20=",มส","มส",IF($DC18="","",IF(DW$5="","",IF(DW$5="SBMLD",SUM($CG18,$CL18,$CQ18,$CV18,$DA18),$CG18))))</f>
        <v>#REF!</v>
      </c>
      <c r="DX18" s="209" t="e">
        <f>IF('2.ชื่อนักเรียน'!$R20=",มส","มส",IF($DW18="","",IF(DW$5="","",IF(DW$5="SBMLD",SUM($CH18,$CM18,$CR18,$CW18,$DB18),$CH18))))</f>
        <v>#REF!</v>
      </c>
      <c r="DY18" s="186" t="e">
        <f t="shared" si="11"/>
        <v>#REF!</v>
      </c>
    </row>
    <row r="19" spans="1:129" s="33" customFormat="1" ht="17.25" customHeight="1" thickTop="1">
      <c r="A19" s="171">
        <v>11</v>
      </c>
      <c r="B19" s="171" t="str">
        <f>IF('2.ชื่อนักเรียน'!E21="","",CONCATENATE('2.ชื่อนักเรียน'!E21,'2.ชื่อนักเรียน'!F21,'2.ชื่อนักเรียน'!G21,'2.ชื่อนักเรียน'!H21,'2.ชื่อนักเรียน'!I21,'2.ชื่อนักเรียน'!J21,'2.ชื่อนักเรียน'!K21,'2.ชื่อนักเรียน'!L21,'2.ชื่อนักเรียน'!M21,'2.ชื่อนักเรียน'!N21,'2.ชื่อนักเรียน'!O21,'2.ชื่อนักเรียน'!P21,'2.ชื่อนักเรียน'!Q21))</f>
        <v/>
      </c>
      <c r="C19" s="273" t="str">
        <f>IF('2.ชื่อนักเรียน'!B21="","",'2.ชื่อนักเรียน'!B21)</f>
        <v/>
      </c>
      <c r="D19" s="180" t="str">
        <f>IF('2.ชื่อนักเรียน'!C21="","",CONCATENATE(TRIM('2.ชื่อนักเรียน'!C21),"  ",'2.ชื่อนักเรียน'!D21))</f>
        <v/>
      </c>
      <c r="E19" s="181" t="str">
        <f>IF(B19="","",IF('01.ข้อมูลเบื้องต้น'!$H$2="","",'01.ข้อมูลเบื้องต้น'!$H$2))</f>
        <v/>
      </c>
      <c r="F19" s="180" t="str">
        <f>IF(B19="","",IF('01.ข้อมูลเบื้องต้น'!$I$4="","",'01.ข้อมูลเบื้องต้น'!$I$4))</f>
        <v/>
      </c>
      <c r="G19" s="181" t="e">
        <f>IF('01.ข้อมูลเบื้องต้น'!#REF!="","",IF('3.คีย์เทอม1 mlp'!$B19="","",'01.ข้อมูลเบื้องต้น'!#REF!))</f>
        <v>#REF!</v>
      </c>
      <c r="H19" s="180" t="str">
        <f>IF('01.ข้อมูลเบื้องต้น'!$B$36="","",IF('3.คีย์เทอม1 mlp'!$B19="","",'01.ข้อมูลเบื้องต้น'!$B$36))</f>
        <v/>
      </c>
      <c r="I19" s="181" t="str">
        <f>IF('01.ข้อมูลเบื้องต้น'!$C$36="","",IF('3.คีย์เทอม1 mlp'!$B19="","",'01.ข้อมูลเบื้องต้น'!$C$36))</f>
        <v/>
      </c>
      <c r="J19" s="175">
        <v>92</v>
      </c>
      <c r="K19" s="88"/>
      <c r="L19" s="181" t="e">
        <f>IF('01.ข้อมูลเบื้องต้น'!#REF!="","",IF('3.คีย์เทอม1 mlp'!$B19="","",'01.ข้อมูลเบื้องต้น'!#REF!))</f>
        <v>#REF!</v>
      </c>
      <c r="M19" s="180" t="str">
        <f>IF('01.ข้อมูลเบื้องต้น'!$B$37="","",IF('3.คีย์เทอม1 mlp'!$B19="","",'01.ข้อมูลเบื้องต้น'!$B$37))</f>
        <v/>
      </c>
      <c r="N19" s="181" t="str">
        <f>IF('01.ข้อมูลเบื้องต้น'!$C$37="","",IF('3.คีย์เทอม1 mlp'!$B19="","",'01.ข้อมูลเบื้องต้น'!$C$37))</f>
        <v/>
      </c>
      <c r="O19" s="175">
        <v>78</v>
      </c>
      <c r="P19" s="88"/>
      <c r="Q19" s="181" t="e">
        <f>IF('01.ข้อมูลเบื้องต้น'!#REF!="","",IF('3.คีย์เทอม1 mlp'!$B19="","",'01.ข้อมูลเบื้องต้น'!#REF!))</f>
        <v>#REF!</v>
      </c>
      <c r="R19" s="180" t="str">
        <f>IF('01.ข้อมูลเบื้องต้น'!$B$10="","",IF('3.คีย์เทอม1 mlp'!$B19="","",'01.ข้อมูลเบื้องต้น'!$B$10))</f>
        <v/>
      </c>
      <c r="S19" s="181" t="str">
        <f>IF('01.ข้อมูลเบื้องต้น'!$C$10="","",IF('3.คีย์เทอม1 mlp'!$B19="","",'01.ข้อมูลเบื้องต้น'!$C$10))</f>
        <v/>
      </c>
      <c r="T19" s="175">
        <v>80</v>
      </c>
      <c r="U19" s="88"/>
      <c r="V19" s="181" t="e">
        <f>IF('01.ข้อมูลเบื้องต้น'!#REF!="","",IF('3.คีย์เทอม1 mlp'!$B19="","",'01.ข้อมูลเบื้องต้น'!#REF!))</f>
        <v>#REF!</v>
      </c>
      <c r="W19" s="180" t="str">
        <f>IF('01.ข้อมูลเบื้องต้น'!$B$11="","",IF('3.คีย์เทอม1 mlp'!$B19="","",'01.ข้อมูลเบื้องต้น'!$B$11))</f>
        <v/>
      </c>
      <c r="X19" s="181" t="str">
        <f>IF('01.ข้อมูลเบื้องต้น'!$C$11="","",IF('3.คีย์เทอม1 mlp'!$B19="","",'01.ข้อมูลเบื้องต้น'!$C$11))</f>
        <v/>
      </c>
      <c r="Y19" s="175">
        <v>89</v>
      </c>
      <c r="Z19" s="88"/>
      <c r="AA19" s="181" t="e">
        <f>IF('01.ข้อมูลเบื้องต้น'!#REF!="","",IF('3.คีย์เทอม1 mlp'!$B19="","",'01.ข้อมูลเบื้องต้น'!#REF!))</f>
        <v>#REF!</v>
      </c>
      <c r="AB19" s="180" t="str">
        <f>IF('01.ข้อมูลเบื้องต้น'!$B$12="","",IF('3.คีย์เทอม1 mlp'!$B19="","",'01.ข้อมูลเบื้องต้น'!$B$12))</f>
        <v/>
      </c>
      <c r="AC19" s="181" t="str">
        <f>IF('01.ข้อมูลเบื้องต้น'!$C$12="","",IF('3.คีย์เทอม1 mlp'!$B19="","",'01.ข้อมูลเบื้องต้น'!$C$12))</f>
        <v/>
      </c>
      <c r="AD19" s="175">
        <v>87</v>
      </c>
      <c r="AE19" s="88"/>
      <c r="AF19" s="181" t="e">
        <f>IF('01.ข้อมูลเบื้องต้น'!#REF!="","",IF('3.คีย์เทอม1 mlp'!$B19="","",'01.ข้อมูลเบื้องต้น'!#REF!))</f>
        <v>#REF!</v>
      </c>
      <c r="AG19" s="180" t="str">
        <f>IF('01.ข้อมูลเบื้องต้น'!$B$13="","",IF('3.คีย์เทอม1 mlp'!$B19="","",'01.ข้อมูลเบื้องต้น'!$B$13))</f>
        <v/>
      </c>
      <c r="AH19" s="181" t="str">
        <f>IF('01.ข้อมูลเบื้องต้น'!$C$13="","",IF('3.คีย์เทอม1 mlp'!$B19="","",'01.ข้อมูลเบื้องต้น'!$C$13))</f>
        <v/>
      </c>
      <c r="AI19" s="175">
        <v>94</v>
      </c>
      <c r="AJ19" s="88"/>
      <c r="AK19" s="181" t="e">
        <f>IF('01.ข้อมูลเบื้องต้น'!#REF!="","",IF('3.คีย์เทอม1 mlp'!$B19="","",'01.ข้อมูลเบื้องต้น'!#REF!))</f>
        <v>#REF!</v>
      </c>
      <c r="AL19" s="180" t="str">
        <f>IF('01.ข้อมูลเบื้องต้น'!$B$14="","",IF('3.คีย์เทอม1 mlp'!$B19="","",'01.ข้อมูลเบื้องต้น'!$B$14))</f>
        <v/>
      </c>
      <c r="AM19" s="181" t="str">
        <f>IF('01.ข้อมูลเบื้องต้น'!$C$14="","",IF('3.คีย์เทอม1 mlp'!$B19="","",'01.ข้อมูลเบื้องต้น'!$C$14))</f>
        <v/>
      </c>
      <c r="AN19" s="175">
        <v>88</v>
      </c>
      <c r="AO19" s="88"/>
      <c r="AP19" s="181" t="e">
        <f>IF('01.ข้อมูลเบื้องต้น'!#REF!="","",IF('3.คีย์เทอม1 mlp'!$B19="","",'01.ข้อมูลเบื้องต้น'!#REF!))</f>
        <v>#REF!</v>
      </c>
      <c r="AQ19" s="180" t="str">
        <f>IF('01.ข้อมูลเบื้องต้น'!$B$15="","",IF('3.คีย์เทอม1 mlp'!$B19="","",'01.ข้อมูลเบื้องต้น'!$B$15))</f>
        <v/>
      </c>
      <c r="AR19" s="181" t="str">
        <f>IF('01.ข้อมูลเบื้องต้น'!$C$15="","",IF('3.คีย์เทอม1 mlp'!$B19="","",'01.ข้อมูลเบื้องต้น'!$C$15))</f>
        <v/>
      </c>
      <c r="AS19" s="175">
        <v>87</v>
      </c>
      <c r="AT19" s="88"/>
      <c r="AU19" s="181" t="e">
        <f>IF('01.ข้อมูลเบื้องต้น'!#REF!="","",IF('3.คีย์เทอม1 mlp'!$B19="","",'01.ข้อมูลเบื้องต้น'!#REF!))</f>
        <v>#REF!</v>
      </c>
      <c r="AV19" s="180" t="str">
        <f>IF('01.ข้อมูลเบื้องต้น'!$B$16="","",IF('3.คีย์เทอม1 mlp'!$B19="","",'01.ข้อมูลเบื้องต้น'!$B$16))</f>
        <v/>
      </c>
      <c r="AW19" s="181" t="str">
        <f>IF('01.ข้อมูลเบื้องต้น'!$C$16="","",IF('3.คีย์เทอม1 mlp'!$B19="","",'01.ข้อมูลเบื้องต้น'!$C$16))</f>
        <v/>
      </c>
      <c r="AX19" s="175">
        <v>95</v>
      </c>
      <c r="AY19" s="88"/>
      <c r="AZ19" s="181" t="e">
        <f>IF('01.ข้อมูลเบื้องต้น'!#REF!="","",IF('3.คีย์เทอม1 mlp'!$B19="","",'01.ข้อมูลเบื้องต้น'!#REF!))</f>
        <v>#REF!</v>
      </c>
      <c r="BA19" s="180" t="str">
        <f>IF('01.ข้อมูลเบื้องต้น'!$B$17="","",IF('3.คีย์เทอม1 mlp'!$B19="","",'01.ข้อมูลเบื้องต้น'!$B$17))</f>
        <v/>
      </c>
      <c r="BB19" s="181" t="str">
        <f>IF('01.ข้อมูลเบื้องต้น'!$C$17="","",IF('3.คีย์เทอม1 mlp'!$B19="","",'01.ข้อมูลเบื้องต้น'!$C$17))</f>
        <v/>
      </c>
      <c r="BC19" s="175"/>
      <c r="BD19" s="88"/>
      <c r="BE19" s="181" t="e">
        <f>IF('01.ข้อมูลเบื้องต้น'!#REF!="","",IF('3.คีย์เทอม1 mlp'!$B19="","",'01.ข้อมูลเบื้องต้น'!#REF!))</f>
        <v>#REF!</v>
      </c>
      <c r="BF19" s="180" t="str">
        <f>IF('01.ข้อมูลเบื้องต้น'!$B$19="","",IF('3.คีย์เทอม1 mlp'!$B19="","",'01.ข้อมูลเบื้องต้น'!$B$19))</f>
        <v/>
      </c>
      <c r="BG19" s="181" t="str">
        <f>IF('01.ข้อมูลเบื้องต้น'!$C$19="","",IF('3.คีย์เทอม1 mlp'!$B19="","",'01.ข้อมูลเบื้องต้น'!$C$19))</f>
        <v/>
      </c>
      <c r="BH19" s="175">
        <v>88</v>
      </c>
      <c r="BI19" s="88"/>
      <c r="BJ19" s="181" t="e">
        <f>IF('01.ข้อมูลเบื้องต้น'!#REF!="","",IF('3.คีย์เทอม1 mlp'!$B19="","",'01.ข้อมูลเบื้องต้น'!#REF!))</f>
        <v>#REF!</v>
      </c>
      <c r="BK19" s="180" t="str">
        <f>IF('01.ข้อมูลเบื้องต้น'!$B$20="","",IF('3.คีย์เทอม1 mlp'!$B19="","",'01.ข้อมูลเบื้องต้น'!$B$20))</f>
        <v/>
      </c>
      <c r="BL19" s="181" t="str">
        <f>IF('01.ข้อมูลเบื้องต้น'!$C$20="","",IF('3.คีย์เทอม1 mlp'!$B19="","",'01.ข้อมูลเบื้องต้น'!$C$20))</f>
        <v/>
      </c>
      <c r="BM19" s="175"/>
      <c r="BN19" s="88"/>
      <c r="BO19" s="181" t="e">
        <f>IF('01.ข้อมูลเบื้องต้น'!#REF!="","",IF('3.คีย์เทอม1 mlp'!$B19="","",'01.ข้อมูลเบื้องต้น'!#REF!))</f>
        <v>#REF!</v>
      </c>
      <c r="BP19" s="180" t="str">
        <f>IF('01.ข้อมูลเบื้องต้น'!$B$21="","",IF('3.คีย์เทอม1 mlp'!$B19="","",'01.ข้อมูลเบื้องต้น'!$B$21))</f>
        <v/>
      </c>
      <c r="BQ19" s="181" t="str">
        <f>IF('01.ข้อมูลเบื้องต้น'!$C$21="","",IF('3.คีย์เทอม1 mlp'!$B19="","",'01.ข้อมูลเบื้องต้น'!$C$21))</f>
        <v/>
      </c>
      <c r="BR19" s="175"/>
      <c r="BS19" s="88"/>
      <c r="BT19" s="181" t="e">
        <f>IF('01.ข้อมูลเบื้องต้น'!#REF!="","",IF('3.คีย์เทอม1 mlp'!$B19="","",'01.ข้อมูลเบื้องต้น'!#REF!))</f>
        <v>#REF!</v>
      </c>
      <c r="BU19" s="180" t="str">
        <f>IF('01.ข้อมูลเบื้องต้น'!$B$22="","",IF('3.คีย์เทอม1 mlp'!$B19="","",'01.ข้อมูลเบื้องต้น'!$B$22))</f>
        <v/>
      </c>
      <c r="BV19" s="181" t="str">
        <f>IF('01.ข้อมูลเบื้องต้น'!$C$22="","",IF('3.คีย์เทอม1 mlp'!$B19="","",'01.ข้อมูลเบื้องต้น'!$C$22))</f>
        <v/>
      </c>
      <c r="BW19" s="175"/>
      <c r="BX19" s="88"/>
      <c r="BY19" s="181" t="e">
        <f>IF('01.ข้อมูลเบื้องต้น'!#REF!="","",IF('3.คีย์เทอม1 mlp'!$B19="","",'01.ข้อมูลเบื้องต้น'!#REF!))</f>
        <v>#REF!</v>
      </c>
      <c r="BZ19" s="180" t="str">
        <f>IF('01.ข้อมูลเบื้องต้น'!$B$23="","",IF('3.คีย์เทอม1 mlp'!$B19="","",'01.ข้อมูลเบื้องต้น'!$B$23))</f>
        <v/>
      </c>
      <c r="CA19" s="181" t="str">
        <f>IF('01.ข้อมูลเบื้องต้น'!$C$23="","",IF('3.คีย์เทอม1 mlp'!$B19="","",'01.ข้อมูลเบื้องต้น'!$C$23))</f>
        <v/>
      </c>
      <c r="CB19" s="175"/>
      <c r="CC19" s="88"/>
      <c r="CD19" s="181" t="e">
        <f>IF('01.ข้อมูลเบื้องต้น'!#REF!="","",IF('3.คีย์เทอม1 mlp'!$B19="","",'01.ข้อมูลเบื้องต้น'!#REF!))</f>
        <v>#REF!</v>
      </c>
      <c r="CE19" s="180" t="str">
        <f>IF('01.ข้อมูลเบื้องต้น'!$B$24="","",IF('3.คีย์เทอม1 mlp'!$B19="","",'01.ข้อมูลเบื้องต้น'!$B$24))</f>
        <v/>
      </c>
      <c r="CF19" s="181" t="str">
        <f>IF('01.ข้อมูลเบื้องต้น'!$C$24="","",IF('3.คีย์เทอม1 mlp'!$B19="","",'01.ข้อมูลเบื้องต้น'!$C$24))</f>
        <v/>
      </c>
      <c r="CG19" s="175"/>
      <c r="CH19" s="88"/>
      <c r="CI19" s="181" t="e">
        <f>IF('01.ข้อมูลเบื้องต้น'!#REF!="","",IF('3.คีย์เทอม1 mlp'!$B19="","",'01.ข้อมูลเบื้องต้น'!#REF!))</f>
        <v>#REF!</v>
      </c>
      <c r="CJ19" s="180" t="str">
        <f>IF('01.ข้อมูลเบื้องต้น'!$B$25="","",IF('3.คีย์เทอม1 mlp'!$B19="","",'01.ข้อมูลเบื้องต้น'!$B$25))</f>
        <v/>
      </c>
      <c r="CK19" s="181" t="str">
        <f>IF('01.ข้อมูลเบื้องต้น'!$C$25="","",IF('3.คีย์เทอม1 mlp'!$B19="","",'01.ข้อมูลเบื้องต้น'!$C$25))</f>
        <v/>
      </c>
      <c r="CL19" s="175"/>
      <c r="CM19" s="88"/>
      <c r="CN19" s="181" t="e">
        <f>IF('01.ข้อมูลเบื้องต้น'!#REF!="","",IF('3.คีย์เทอม1 mlp'!$B19="","",'01.ข้อมูลเบื้องต้น'!#REF!))</f>
        <v>#REF!</v>
      </c>
      <c r="CO19" s="180" t="str">
        <f>IF('01.ข้อมูลเบื้องต้น'!$B$26="","",IF('3.คีย์เทอม1 mlp'!$B19="","",'01.ข้อมูลเบื้องต้น'!$B$26))</f>
        <v/>
      </c>
      <c r="CP19" s="181" t="str">
        <f>IF('01.ข้อมูลเบื้องต้น'!$C$26="","",IF('3.คีย์เทอม1 mlp'!$B19="","",'01.ข้อมูลเบื้องต้น'!$C$26))</f>
        <v/>
      </c>
      <c r="CQ19" s="175"/>
      <c r="CR19" s="88"/>
      <c r="CS19" s="181" t="e">
        <f>IF('01.ข้อมูลเบื้องต้น'!#REF!="","",IF('3.คีย์เทอม1 mlp'!$B19="","",'01.ข้อมูลเบื้องต้น'!#REF!))</f>
        <v>#REF!</v>
      </c>
      <c r="CT19" s="180" t="str">
        <f>IF('01.ข้อมูลเบื้องต้น'!$B$27="","",IF('3.คีย์เทอม1 mlp'!$B19="","",'01.ข้อมูลเบื้องต้น'!$B$27))</f>
        <v/>
      </c>
      <c r="CU19" s="181" t="str">
        <f>IF('01.ข้อมูลเบื้องต้น'!$C$27="","",IF('3.คีย์เทอม1 mlp'!$B19="","",'01.ข้อมูลเบื้องต้น'!$C$27))</f>
        <v/>
      </c>
      <c r="CV19" s="175"/>
      <c r="CW19" s="88"/>
      <c r="CX19" s="181" t="e">
        <f>IF('01.ข้อมูลเบื้องต้น'!#REF!="","",IF('3.คีย์เทอม1 mlp'!$B19="","",'01.ข้อมูลเบื้องต้น'!#REF!))</f>
        <v>#REF!</v>
      </c>
      <c r="CY19" s="180" t="str">
        <f>IF('01.ข้อมูลเบื้องต้น'!$B$28="","",IF('3.คีย์เทอม1 mlp'!$B19="","",'01.ข้อมูลเบื้องต้น'!$B$28))</f>
        <v/>
      </c>
      <c r="CZ19" s="181" t="str">
        <f>IF('01.ข้อมูลเบื้องต้น'!$C$28="","",IF('3.คีย์เทอม1 mlp'!$B19="","",'01.ข้อมูลเบื้องต้น'!$C$28))</f>
        <v/>
      </c>
      <c r="DA19" s="175"/>
      <c r="DB19" s="88"/>
      <c r="DC19" s="177" t="e">
        <f t="shared" si="3"/>
        <v>#REF!</v>
      </c>
      <c r="DD19" s="80" t="e">
        <f t="shared" si="4"/>
        <v>#REF!</v>
      </c>
      <c r="DE19" s="182" t="e">
        <f>IF('2.ชื่อนักเรียน'!R21="มส","มส",IF('2.ชื่อนักเรียน'!R21="ย้าย","ย้าย",IF('2.ชื่อนักเรียน'!R21="ร","ร",IF(DD19="","",RANK(DD19,$DD$9:$DD$53,0)))))</f>
        <v>#REF!</v>
      </c>
      <c r="DF19" s="182">
        <f t="shared" si="5"/>
        <v>10</v>
      </c>
      <c r="DH19" s="210" t="e">
        <f>IF('2.ชื่อนักเรียน'!$R21=",มส","มส",IF($DC19="","",IF(DH$5="","",IF(DH$5="SBMLD",SUM($BH19,$BM19,$BR19,$BW19,$CB19,$CG19,$CL19,$CQ19,$CV19,$DA19),$BH19))))</f>
        <v>#REF!</v>
      </c>
      <c r="DI19" s="187" t="e">
        <f>IF('2.ชื่อนักเรียน'!$R21=",มส","มส",IF($DH19="","",IF(DH$5="","",IF(DH$5="SBMLD",SUM($BI19,$BN19,$BS19,$BX19,$CC19,$CH19,$CM19,$CR19,$CW19,$DB19),$BI19))))</f>
        <v>#REF!</v>
      </c>
      <c r="DJ19" s="187" t="e">
        <f t="shared" si="6"/>
        <v>#REF!</v>
      </c>
      <c r="DK19" s="211" t="e">
        <f>IF('2.ชื่อนักเรียน'!$R21=",มส","มส",IF($DC19="","",IF(DK$5="","",IF(DK$5="SBMLD",SUM($BM19,$BR19,$BW19,$CB19,$CG19,$CL19,$CQ19,$CV19,$DA19),$BM19))))</f>
        <v>#REF!</v>
      </c>
      <c r="DL19" s="187" t="e">
        <f>IF('2.ชื่อนักเรียน'!$R21=",มส","มส",IF($DK19="","",IF(DK$5="","",IF(DK$5="SBMLD",SUM($BN19,$BS19,$BX19,$CC19,$CH19,$CM19,$CR19,$CW19,$DB19),$BN19))))</f>
        <v>#REF!</v>
      </c>
      <c r="DM19" s="187" t="e">
        <f t="shared" si="7"/>
        <v>#REF!</v>
      </c>
      <c r="DN19" s="211" t="e">
        <f>IF('2.ชื่อนักเรียน'!$R21=",มส","มส",IF($DC19="","",IF(DN$5="","",IF(DN$5="SBMLD",SUM($BR19,$BW19,$CB19,$CG19,$CL19,$CQ19,$CV19,$DA19),$BR19))))</f>
        <v>#REF!</v>
      </c>
      <c r="DO19" s="187" t="e">
        <f>IF('2.ชื่อนักเรียน'!$R21=",มส","มส",IF($DN19="","",IF(DN$5="","",IF(DN$5="SBMLD",SUM($BS19,$BX19,$CC19,$CH19,$CM19,$CR19,$CW19,$DB19),$BS19))))</f>
        <v>#REF!</v>
      </c>
      <c r="DP19" s="187" t="e">
        <f t="shared" si="8"/>
        <v>#REF!</v>
      </c>
      <c r="DQ19" s="211" t="e">
        <f>IF('2.ชื่อนักเรียน'!$R21=",มส","มส",IF($DC19="","",IF(DQ$5="","",IF(DQ$5="SBMLD",SUM($BW19,$CB19,$CG19,$CL19,$CQ19,$CV19,$DA19),$BW19))))</f>
        <v>#REF!</v>
      </c>
      <c r="DR19" s="187" t="e">
        <f>IF('2.ชื่อนักเรียน'!$R21=",มส","มส",IF($DQ19="","",IF(DQ$5="","",IF(DQ$5="SBMLD",SUM($BX19,$CC19,$CH19,$CM19,$CR19,$CW19,$DB19),$BX19))))</f>
        <v>#REF!</v>
      </c>
      <c r="DS19" s="187" t="e">
        <f t="shared" si="9"/>
        <v>#REF!</v>
      </c>
      <c r="DT19" s="187" t="e">
        <f>IF('2.ชื่อนักเรียน'!$R21=",มส","มส",IF($DC19="","",IF(DT$5="","",IF(DT$5="SBMLD",SUM($CB19,$CG19,$CL19,$CQ19,$CV19,$DA19),$CB19))))</f>
        <v>#REF!</v>
      </c>
      <c r="DU19" s="187" t="e">
        <f>IF('2.ชื่อนักเรียน'!$R21=",มส","มส",IF($DT19="","",IF(DT$5="","",IF(DT$5="SBMLD",SUM($CC19,$CH19,$CM19,$CR19,$CW19,$DB19),$CC19))))</f>
        <v>#REF!</v>
      </c>
      <c r="DV19" s="187" t="e">
        <f t="shared" si="10"/>
        <v>#REF!</v>
      </c>
      <c r="DW19" s="211" t="e">
        <f>IF('2.ชื่อนักเรียน'!$R21=",มส","มส",IF($DC19="","",IF(DW$5="","",IF(DW$5="SBMLD",SUM($CG19,$CL19,$CQ19,$CV19,$DA19),$CG19))))</f>
        <v>#REF!</v>
      </c>
      <c r="DX19" s="211" t="e">
        <f>IF('2.ชื่อนักเรียน'!$R21=",มส","มส",IF($DW19="","",IF(DW$5="","",IF(DW$5="SBMLD",SUM($CH19,$CM19,$CR19,$CW19,$DB19),$CH19))))</f>
        <v>#REF!</v>
      </c>
      <c r="DY19" s="187" t="e">
        <f t="shared" si="11"/>
        <v>#REF!</v>
      </c>
    </row>
    <row r="20" spans="1:129" s="33" customFormat="1" ht="17.25" customHeight="1">
      <c r="A20" s="171">
        <v>12</v>
      </c>
      <c r="B20" s="171" t="str">
        <f>IF('2.ชื่อนักเรียน'!E22="","",CONCATENATE('2.ชื่อนักเรียน'!E22,'2.ชื่อนักเรียน'!F22,'2.ชื่อนักเรียน'!G22,'2.ชื่อนักเรียน'!H22,'2.ชื่อนักเรียน'!I22,'2.ชื่อนักเรียน'!J22,'2.ชื่อนักเรียน'!K22,'2.ชื่อนักเรียน'!L22,'2.ชื่อนักเรียน'!M22,'2.ชื่อนักเรียน'!N22,'2.ชื่อนักเรียน'!O22,'2.ชื่อนักเรียน'!P22,'2.ชื่อนักเรียน'!Q22))</f>
        <v/>
      </c>
      <c r="C20" s="273" t="str">
        <f>IF('2.ชื่อนักเรียน'!B22="","",'2.ชื่อนักเรียน'!B22)</f>
        <v/>
      </c>
      <c r="D20" s="180" t="str">
        <f>IF('2.ชื่อนักเรียน'!C22="","",CONCATENATE(TRIM('2.ชื่อนักเรียน'!C22),"  ",'2.ชื่อนักเรียน'!D22))</f>
        <v/>
      </c>
      <c r="E20" s="181" t="str">
        <f>IF(B20="","",IF('01.ข้อมูลเบื้องต้น'!$H$2="","",'01.ข้อมูลเบื้องต้น'!$H$2))</f>
        <v/>
      </c>
      <c r="F20" s="180" t="str">
        <f>IF(B20="","",IF('01.ข้อมูลเบื้องต้น'!$I$4="","",'01.ข้อมูลเบื้องต้น'!$I$4))</f>
        <v/>
      </c>
      <c r="G20" s="181" t="e">
        <f>IF('01.ข้อมูลเบื้องต้น'!#REF!="","",IF('3.คีย์เทอม1 mlp'!$B20="","",'01.ข้อมูลเบื้องต้น'!#REF!))</f>
        <v>#REF!</v>
      </c>
      <c r="H20" s="180" t="str">
        <f>IF('01.ข้อมูลเบื้องต้น'!$B$36="","",IF('3.คีย์เทอม1 mlp'!$B20="","",'01.ข้อมูลเบื้องต้น'!$B$36))</f>
        <v/>
      </c>
      <c r="I20" s="181" t="str">
        <f>IF('01.ข้อมูลเบื้องต้น'!$C$36="","",IF('3.คีย์เทอม1 mlp'!$B20="","",'01.ข้อมูลเบื้องต้น'!$C$36))</f>
        <v/>
      </c>
      <c r="J20" s="175">
        <v>94</v>
      </c>
      <c r="K20" s="88"/>
      <c r="L20" s="181" t="e">
        <f>IF('01.ข้อมูลเบื้องต้น'!#REF!="","",IF('3.คีย์เทอม1 mlp'!$B20="","",'01.ข้อมูลเบื้องต้น'!#REF!))</f>
        <v>#REF!</v>
      </c>
      <c r="M20" s="180" t="str">
        <f>IF('01.ข้อมูลเบื้องต้น'!$B$37="","",IF('3.คีย์เทอม1 mlp'!$B20="","",'01.ข้อมูลเบื้องต้น'!$B$37))</f>
        <v/>
      </c>
      <c r="N20" s="181" t="str">
        <f>IF('01.ข้อมูลเบื้องต้น'!$C$37="","",IF('3.คีย์เทอม1 mlp'!$B20="","",'01.ข้อมูลเบื้องต้น'!$C$37))</f>
        <v/>
      </c>
      <c r="O20" s="176">
        <v>85</v>
      </c>
      <c r="P20" s="87"/>
      <c r="Q20" s="181" t="e">
        <f>IF('01.ข้อมูลเบื้องต้น'!#REF!="","",IF('3.คีย์เทอม1 mlp'!$B20="","",'01.ข้อมูลเบื้องต้น'!#REF!))</f>
        <v>#REF!</v>
      </c>
      <c r="R20" s="180" t="str">
        <f>IF('01.ข้อมูลเบื้องต้น'!$B$10="","",IF('3.คีย์เทอม1 mlp'!$B20="","",'01.ข้อมูลเบื้องต้น'!$B$10))</f>
        <v/>
      </c>
      <c r="S20" s="181" t="str">
        <f>IF('01.ข้อมูลเบื้องต้น'!$C$10="","",IF('3.คีย์เทอม1 mlp'!$B20="","",'01.ข้อมูลเบื้องต้น'!$C$10))</f>
        <v/>
      </c>
      <c r="T20" s="176">
        <v>86</v>
      </c>
      <c r="U20" s="87"/>
      <c r="V20" s="181" t="e">
        <f>IF('01.ข้อมูลเบื้องต้น'!#REF!="","",IF('3.คีย์เทอม1 mlp'!$B20="","",'01.ข้อมูลเบื้องต้น'!#REF!))</f>
        <v>#REF!</v>
      </c>
      <c r="W20" s="180" t="str">
        <f>IF('01.ข้อมูลเบื้องต้น'!$B$11="","",IF('3.คีย์เทอม1 mlp'!$B20="","",'01.ข้อมูลเบื้องต้น'!$B$11))</f>
        <v/>
      </c>
      <c r="X20" s="181" t="str">
        <f>IF('01.ข้อมูลเบื้องต้น'!$C$11="","",IF('3.คีย์เทอม1 mlp'!$B20="","",'01.ข้อมูลเบื้องต้น'!$C$11))</f>
        <v/>
      </c>
      <c r="Y20" s="175">
        <v>96</v>
      </c>
      <c r="Z20" s="88"/>
      <c r="AA20" s="181" t="e">
        <f>IF('01.ข้อมูลเบื้องต้น'!#REF!="","",IF('3.คีย์เทอม1 mlp'!$B20="","",'01.ข้อมูลเบื้องต้น'!#REF!))</f>
        <v>#REF!</v>
      </c>
      <c r="AB20" s="180" t="str">
        <f>IF('01.ข้อมูลเบื้องต้น'!$B$12="","",IF('3.คีย์เทอม1 mlp'!$B20="","",'01.ข้อมูลเบื้องต้น'!$B$12))</f>
        <v/>
      </c>
      <c r="AC20" s="181" t="str">
        <f>IF('01.ข้อมูลเบื้องต้น'!$C$12="","",IF('3.คีย์เทอม1 mlp'!$B20="","",'01.ข้อมูลเบื้องต้น'!$C$12))</f>
        <v/>
      </c>
      <c r="AD20" s="176">
        <v>96</v>
      </c>
      <c r="AE20" s="87"/>
      <c r="AF20" s="181" t="e">
        <f>IF('01.ข้อมูลเบื้องต้น'!#REF!="","",IF('3.คีย์เทอม1 mlp'!$B20="","",'01.ข้อมูลเบื้องต้น'!#REF!))</f>
        <v>#REF!</v>
      </c>
      <c r="AG20" s="180" t="str">
        <f>IF('01.ข้อมูลเบื้องต้น'!$B$13="","",IF('3.คีย์เทอม1 mlp'!$B20="","",'01.ข้อมูลเบื้องต้น'!$B$13))</f>
        <v/>
      </c>
      <c r="AH20" s="181" t="str">
        <f>IF('01.ข้อมูลเบื้องต้น'!$C$13="","",IF('3.คีย์เทอม1 mlp'!$B20="","",'01.ข้อมูลเบื้องต้น'!$C$13))</f>
        <v/>
      </c>
      <c r="AI20" s="176">
        <v>94</v>
      </c>
      <c r="AJ20" s="87"/>
      <c r="AK20" s="181" t="e">
        <f>IF('01.ข้อมูลเบื้องต้น'!#REF!="","",IF('3.คีย์เทอม1 mlp'!$B20="","",'01.ข้อมูลเบื้องต้น'!#REF!))</f>
        <v>#REF!</v>
      </c>
      <c r="AL20" s="180" t="str">
        <f>IF('01.ข้อมูลเบื้องต้น'!$B$14="","",IF('3.คีย์เทอม1 mlp'!$B20="","",'01.ข้อมูลเบื้องต้น'!$B$14))</f>
        <v/>
      </c>
      <c r="AM20" s="181" t="str">
        <f>IF('01.ข้อมูลเบื้องต้น'!$C$14="","",IF('3.คีย์เทอม1 mlp'!$B20="","",'01.ข้อมูลเบื้องต้น'!$C$14))</f>
        <v/>
      </c>
      <c r="AN20" s="176">
        <v>87</v>
      </c>
      <c r="AO20" s="87"/>
      <c r="AP20" s="181" t="e">
        <f>IF('01.ข้อมูลเบื้องต้น'!#REF!="","",IF('3.คีย์เทอม1 mlp'!$B20="","",'01.ข้อมูลเบื้องต้น'!#REF!))</f>
        <v>#REF!</v>
      </c>
      <c r="AQ20" s="180" t="str">
        <f>IF('01.ข้อมูลเบื้องต้น'!$B$15="","",IF('3.คีย์เทอม1 mlp'!$B20="","",'01.ข้อมูลเบื้องต้น'!$B$15))</f>
        <v/>
      </c>
      <c r="AR20" s="181" t="str">
        <f>IF('01.ข้อมูลเบื้องต้น'!$C$15="","",IF('3.คีย์เทอม1 mlp'!$B20="","",'01.ข้อมูลเบื้องต้น'!$C$15))</f>
        <v/>
      </c>
      <c r="AS20" s="176">
        <v>82</v>
      </c>
      <c r="AT20" s="87"/>
      <c r="AU20" s="181" t="e">
        <f>IF('01.ข้อมูลเบื้องต้น'!#REF!="","",IF('3.คีย์เทอม1 mlp'!$B20="","",'01.ข้อมูลเบื้องต้น'!#REF!))</f>
        <v>#REF!</v>
      </c>
      <c r="AV20" s="180" t="str">
        <f>IF('01.ข้อมูลเบื้องต้น'!$B$16="","",IF('3.คีย์เทอม1 mlp'!$B20="","",'01.ข้อมูลเบื้องต้น'!$B$16))</f>
        <v/>
      </c>
      <c r="AW20" s="181" t="str">
        <f>IF('01.ข้อมูลเบื้องต้น'!$C$16="","",IF('3.คีย์เทอม1 mlp'!$B20="","",'01.ข้อมูลเบื้องต้น'!$C$16))</f>
        <v/>
      </c>
      <c r="AX20" s="175">
        <v>87</v>
      </c>
      <c r="AY20" s="88"/>
      <c r="AZ20" s="181" t="e">
        <f>IF('01.ข้อมูลเบื้องต้น'!#REF!="","",IF('3.คีย์เทอม1 mlp'!$B20="","",'01.ข้อมูลเบื้องต้น'!#REF!))</f>
        <v>#REF!</v>
      </c>
      <c r="BA20" s="180" t="str">
        <f>IF('01.ข้อมูลเบื้องต้น'!$B$17="","",IF('3.คีย์เทอม1 mlp'!$B20="","",'01.ข้อมูลเบื้องต้น'!$B$17))</f>
        <v/>
      </c>
      <c r="BB20" s="181" t="str">
        <f>IF('01.ข้อมูลเบื้องต้น'!$C$17="","",IF('3.คีย์เทอม1 mlp'!$B20="","",'01.ข้อมูลเบื้องต้น'!$C$17))</f>
        <v/>
      </c>
      <c r="BC20" s="175"/>
      <c r="BD20" s="88"/>
      <c r="BE20" s="181" t="e">
        <f>IF('01.ข้อมูลเบื้องต้น'!#REF!="","",IF('3.คีย์เทอม1 mlp'!$B20="","",'01.ข้อมูลเบื้องต้น'!#REF!))</f>
        <v>#REF!</v>
      </c>
      <c r="BF20" s="180" t="str">
        <f>IF('01.ข้อมูลเบื้องต้น'!$B$19="","",IF('3.คีย์เทอม1 mlp'!$B20="","",'01.ข้อมูลเบื้องต้น'!$B$19))</f>
        <v/>
      </c>
      <c r="BG20" s="181" t="str">
        <f>IF('01.ข้อมูลเบื้องต้น'!$C$19="","",IF('3.คีย์เทอม1 mlp'!$B20="","",'01.ข้อมูลเบื้องต้น'!$C$19))</f>
        <v/>
      </c>
      <c r="BH20" s="176">
        <v>96</v>
      </c>
      <c r="BI20" s="88"/>
      <c r="BJ20" s="181" t="e">
        <f>IF('01.ข้อมูลเบื้องต้น'!#REF!="","",IF('3.คีย์เทอม1 mlp'!$B20="","",'01.ข้อมูลเบื้องต้น'!#REF!))</f>
        <v>#REF!</v>
      </c>
      <c r="BK20" s="180" t="str">
        <f>IF('01.ข้อมูลเบื้องต้น'!$B$20="","",IF('3.คีย์เทอม1 mlp'!$B20="","",'01.ข้อมูลเบื้องต้น'!$B$20))</f>
        <v/>
      </c>
      <c r="BL20" s="181" t="str">
        <f>IF('01.ข้อมูลเบื้องต้น'!$C$20="","",IF('3.คีย์เทอม1 mlp'!$B20="","",'01.ข้อมูลเบื้องต้น'!$C$20))</f>
        <v/>
      </c>
      <c r="BM20" s="176"/>
      <c r="BN20" s="87"/>
      <c r="BO20" s="181" t="e">
        <f>IF('01.ข้อมูลเบื้องต้น'!#REF!="","",IF('3.คีย์เทอม1 mlp'!$B20="","",'01.ข้อมูลเบื้องต้น'!#REF!))</f>
        <v>#REF!</v>
      </c>
      <c r="BP20" s="180" t="str">
        <f>IF('01.ข้อมูลเบื้องต้น'!$B$21="","",IF('3.คีย์เทอม1 mlp'!$B20="","",'01.ข้อมูลเบื้องต้น'!$B$21))</f>
        <v/>
      </c>
      <c r="BQ20" s="181" t="str">
        <f>IF('01.ข้อมูลเบื้องต้น'!$C$21="","",IF('3.คีย์เทอม1 mlp'!$B20="","",'01.ข้อมูลเบื้องต้น'!$C$21))</f>
        <v/>
      </c>
      <c r="BR20" s="175"/>
      <c r="BS20" s="88"/>
      <c r="BT20" s="181" t="e">
        <f>IF('01.ข้อมูลเบื้องต้น'!#REF!="","",IF('3.คีย์เทอม1 mlp'!$B20="","",'01.ข้อมูลเบื้องต้น'!#REF!))</f>
        <v>#REF!</v>
      </c>
      <c r="BU20" s="180" t="str">
        <f>IF('01.ข้อมูลเบื้องต้น'!$B$22="","",IF('3.คีย์เทอม1 mlp'!$B20="","",'01.ข้อมูลเบื้องต้น'!$B$22))</f>
        <v/>
      </c>
      <c r="BV20" s="181" t="str">
        <f>IF('01.ข้อมูลเบื้องต้น'!$C$22="","",IF('3.คีย์เทอม1 mlp'!$B20="","",'01.ข้อมูลเบื้องต้น'!$C$22))</f>
        <v/>
      </c>
      <c r="BW20" s="175"/>
      <c r="BX20" s="88"/>
      <c r="BY20" s="181" t="e">
        <f>IF('01.ข้อมูลเบื้องต้น'!#REF!="","",IF('3.คีย์เทอม1 mlp'!$B20="","",'01.ข้อมูลเบื้องต้น'!#REF!))</f>
        <v>#REF!</v>
      </c>
      <c r="BZ20" s="180" t="str">
        <f>IF('01.ข้อมูลเบื้องต้น'!$B$23="","",IF('3.คีย์เทอม1 mlp'!$B20="","",'01.ข้อมูลเบื้องต้น'!$B$23))</f>
        <v/>
      </c>
      <c r="CA20" s="181" t="str">
        <f>IF('01.ข้อมูลเบื้องต้น'!$C$23="","",IF('3.คีย์เทอม1 mlp'!$B20="","",'01.ข้อมูลเบื้องต้น'!$C$23))</f>
        <v/>
      </c>
      <c r="CB20" s="175"/>
      <c r="CC20" s="88"/>
      <c r="CD20" s="181" t="e">
        <f>IF('01.ข้อมูลเบื้องต้น'!#REF!="","",IF('3.คีย์เทอม1 mlp'!$B20="","",'01.ข้อมูลเบื้องต้น'!#REF!))</f>
        <v>#REF!</v>
      </c>
      <c r="CE20" s="180" t="str">
        <f>IF('01.ข้อมูลเบื้องต้น'!$B$24="","",IF('3.คีย์เทอม1 mlp'!$B20="","",'01.ข้อมูลเบื้องต้น'!$B$24))</f>
        <v/>
      </c>
      <c r="CF20" s="181" t="str">
        <f>IF('01.ข้อมูลเบื้องต้น'!$C$24="","",IF('3.คีย์เทอม1 mlp'!$B20="","",'01.ข้อมูลเบื้องต้น'!$C$24))</f>
        <v/>
      </c>
      <c r="CG20" s="175"/>
      <c r="CH20" s="88"/>
      <c r="CI20" s="181" t="e">
        <f>IF('01.ข้อมูลเบื้องต้น'!#REF!="","",IF('3.คีย์เทอม1 mlp'!$B20="","",'01.ข้อมูลเบื้องต้น'!#REF!))</f>
        <v>#REF!</v>
      </c>
      <c r="CJ20" s="180" t="str">
        <f>IF('01.ข้อมูลเบื้องต้น'!$B$25="","",IF('3.คีย์เทอม1 mlp'!$B20="","",'01.ข้อมูลเบื้องต้น'!$B$25))</f>
        <v/>
      </c>
      <c r="CK20" s="181" t="str">
        <f>IF('01.ข้อมูลเบื้องต้น'!$C$25="","",IF('3.คีย์เทอม1 mlp'!$B20="","",'01.ข้อมูลเบื้องต้น'!$C$25))</f>
        <v/>
      </c>
      <c r="CL20" s="175"/>
      <c r="CM20" s="88"/>
      <c r="CN20" s="181" t="e">
        <f>IF('01.ข้อมูลเบื้องต้น'!#REF!="","",IF('3.คีย์เทอม1 mlp'!$B20="","",'01.ข้อมูลเบื้องต้น'!#REF!))</f>
        <v>#REF!</v>
      </c>
      <c r="CO20" s="180" t="str">
        <f>IF('01.ข้อมูลเบื้องต้น'!$B$26="","",IF('3.คีย์เทอม1 mlp'!$B20="","",'01.ข้อมูลเบื้องต้น'!$B$26))</f>
        <v/>
      </c>
      <c r="CP20" s="181" t="str">
        <f>IF('01.ข้อมูลเบื้องต้น'!$C$26="","",IF('3.คีย์เทอม1 mlp'!$B20="","",'01.ข้อมูลเบื้องต้น'!$C$26))</f>
        <v/>
      </c>
      <c r="CQ20" s="175"/>
      <c r="CR20" s="88"/>
      <c r="CS20" s="181" t="e">
        <f>IF('01.ข้อมูลเบื้องต้น'!#REF!="","",IF('3.คีย์เทอม1 mlp'!$B20="","",'01.ข้อมูลเบื้องต้น'!#REF!))</f>
        <v>#REF!</v>
      </c>
      <c r="CT20" s="180" t="str">
        <f>IF('01.ข้อมูลเบื้องต้น'!$B$27="","",IF('3.คีย์เทอม1 mlp'!$B20="","",'01.ข้อมูลเบื้องต้น'!$B$27))</f>
        <v/>
      </c>
      <c r="CU20" s="181" t="str">
        <f>IF('01.ข้อมูลเบื้องต้น'!$C$27="","",IF('3.คีย์เทอม1 mlp'!$B20="","",'01.ข้อมูลเบื้องต้น'!$C$27))</f>
        <v/>
      </c>
      <c r="CV20" s="175"/>
      <c r="CW20" s="88"/>
      <c r="CX20" s="181" t="e">
        <f>IF('01.ข้อมูลเบื้องต้น'!#REF!="","",IF('3.คีย์เทอม1 mlp'!$B20="","",'01.ข้อมูลเบื้องต้น'!#REF!))</f>
        <v>#REF!</v>
      </c>
      <c r="CY20" s="180" t="str">
        <f>IF('01.ข้อมูลเบื้องต้น'!$B$28="","",IF('3.คีย์เทอม1 mlp'!$B20="","",'01.ข้อมูลเบื้องต้น'!$B$28))</f>
        <v/>
      </c>
      <c r="CZ20" s="181" t="str">
        <f>IF('01.ข้อมูลเบื้องต้น'!$C$28="","",IF('3.คีย์เทอม1 mlp'!$B20="","",'01.ข้อมูลเบื้องต้น'!$C$28))</f>
        <v/>
      </c>
      <c r="DA20" s="175"/>
      <c r="DB20" s="88"/>
      <c r="DC20" s="177" t="e">
        <f t="shared" si="3"/>
        <v>#REF!</v>
      </c>
      <c r="DD20" s="80" t="e">
        <f t="shared" si="4"/>
        <v>#REF!</v>
      </c>
      <c r="DE20" s="182" t="e">
        <f>IF('2.ชื่อนักเรียน'!R22="มส","มส",IF('2.ชื่อนักเรียน'!R22="ย้าย","ย้าย",IF('2.ชื่อนักเรียน'!R22="ร","ร",IF(DD20="","",RANK(DD20,$DD$9:$DD$53,0)))))</f>
        <v>#REF!</v>
      </c>
      <c r="DF20" s="182">
        <f t="shared" si="5"/>
        <v>10</v>
      </c>
      <c r="DH20" s="206" t="e">
        <f>IF('2.ชื่อนักเรียน'!$R22=",มส","มส",IF($DC20="","",IF(DH$5="","",IF(DH$5="SBMLD",SUM($BH20,$BM20,$BR20,$BW20,$CB20,$CG20,$CL20,$CQ20,$CV20,$DA20),$BH20))))</f>
        <v>#REF!</v>
      </c>
      <c r="DI20" s="185" t="e">
        <f>IF('2.ชื่อนักเรียน'!$R22=",มส","มส",IF($DH20="","",IF(DH$5="","",IF(DH$5="SBMLD",SUM($BI20,$BN20,$BS20,$BX20,$CC20,$CH20,$CM20,$CR20,$CW20,$DB20),$BI20))))</f>
        <v>#REF!</v>
      </c>
      <c r="DJ20" s="185" t="e">
        <f t="shared" si="6"/>
        <v>#REF!</v>
      </c>
      <c r="DK20" s="207" t="e">
        <f>IF('2.ชื่อนักเรียน'!$R22=",มส","มส",IF($DC20="","",IF(DK$5="","",IF(DK$5="SBMLD",SUM($BM20,$BR20,$BW20,$CB20,$CG20,$CL20,$CQ20,$CV20,$DA20),$BM20))))</f>
        <v>#REF!</v>
      </c>
      <c r="DL20" s="185" t="e">
        <f>IF('2.ชื่อนักเรียน'!$R22=",มส","มส",IF($DK20="","",IF(DK$5="","",IF(DK$5="SBMLD",SUM($BN20,$BS20,$BX20,$CC20,$CH20,$CM20,$CR20,$CW20,$DB20),$BN20))))</f>
        <v>#REF!</v>
      </c>
      <c r="DM20" s="185" t="e">
        <f t="shared" si="7"/>
        <v>#REF!</v>
      </c>
      <c r="DN20" s="207" t="e">
        <f>IF('2.ชื่อนักเรียน'!$R22=",มส","มส",IF($DC20="","",IF(DN$5="","",IF(DN$5="SBMLD",SUM($BR20,$BW20,$CB20,$CG20,$CL20,$CQ20,$CV20,$DA20),$BR20))))</f>
        <v>#REF!</v>
      </c>
      <c r="DO20" s="185" t="e">
        <f>IF('2.ชื่อนักเรียน'!$R22=",มส","มส",IF($DN20="","",IF(DN$5="","",IF(DN$5="SBMLD",SUM($BS20,$BX20,$CC20,$CH20,$CM20,$CR20,$CW20,$DB20),$BS20))))</f>
        <v>#REF!</v>
      </c>
      <c r="DP20" s="185" t="e">
        <f t="shared" si="8"/>
        <v>#REF!</v>
      </c>
      <c r="DQ20" s="207" t="e">
        <f>IF('2.ชื่อนักเรียน'!$R22=",มส","มส",IF($DC20="","",IF(DQ$5="","",IF(DQ$5="SBMLD",SUM($BW20,$CB20,$CG20,$CL20,$CQ20,$CV20,$DA20),$BW20))))</f>
        <v>#REF!</v>
      </c>
      <c r="DR20" s="185" t="e">
        <f>IF('2.ชื่อนักเรียน'!$R22=",มส","มส",IF($DQ20="","",IF(DQ$5="","",IF(DQ$5="SBMLD",SUM($BX20,$CC20,$CH20,$CM20,$CR20,$CW20,$DB20),$BX20))))</f>
        <v>#REF!</v>
      </c>
      <c r="DS20" s="185" t="e">
        <f t="shared" si="9"/>
        <v>#REF!</v>
      </c>
      <c r="DT20" s="185" t="e">
        <f>IF('2.ชื่อนักเรียน'!$R22=",มส","มส",IF($DC20="","",IF(DT$5="","",IF(DT$5="SBMLD",SUM($CB20,$CG20,$CL20,$CQ20,$CV20,$DA20),$CB20))))</f>
        <v>#REF!</v>
      </c>
      <c r="DU20" s="185" t="e">
        <f>IF('2.ชื่อนักเรียน'!$R22=",มส","มส",IF($DT20="","",IF(DT$5="","",IF(DT$5="SBMLD",SUM($CC20,$CH20,$CM20,$CR20,$CW20,$DB20),$CC20))))</f>
        <v>#REF!</v>
      </c>
      <c r="DV20" s="185" t="e">
        <f t="shared" si="10"/>
        <v>#REF!</v>
      </c>
      <c r="DW20" s="207" t="e">
        <f>IF('2.ชื่อนักเรียน'!$R22=",มส","มส",IF($DC20="","",IF(DW$5="","",IF(DW$5="SBMLD",SUM($CG20,$CL20,$CQ20,$CV20,$DA20),$CG20))))</f>
        <v>#REF!</v>
      </c>
      <c r="DX20" s="207" t="e">
        <f>IF('2.ชื่อนักเรียน'!$R22=",มส","มส",IF($DW20="","",IF(DW$5="","",IF(DW$5="SBMLD",SUM($CH20,$CM20,$CR20,$CW20,$DB20),$CH20))))</f>
        <v>#REF!</v>
      </c>
      <c r="DY20" s="185" t="e">
        <f t="shared" si="11"/>
        <v>#REF!</v>
      </c>
    </row>
    <row r="21" spans="1:129" s="33" customFormat="1" ht="17.25" customHeight="1">
      <c r="A21" s="171">
        <v>13</v>
      </c>
      <c r="B21" s="171" t="str">
        <f>IF('2.ชื่อนักเรียน'!E23="","",CONCATENATE('2.ชื่อนักเรียน'!E23,'2.ชื่อนักเรียน'!F23,'2.ชื่อนักเรียน'!G23,'2.ชื่อนักเรียน'!H23,'2.ชื่อนักเรียน'!I23,'2.ชื่อนักเรียน'!J23,'2.ชื่อนักเรียน'!K23,'2.ชื่อนักเรียน'!L23,'2.ชื่อนักเรียน'!M23,'2.ชื่อนักเรียน'!N23,'2.ชื่อนักเรียน'!O23,'2.ชื่อนักเรียน'!P23,'2.ชื่อนักเรียน'!Q23))</f>
        <v/>
      </c>
      <c r="C21" s="273" t="str">
        <f>IF('2.ชื่อนักเรียน'!B23="","",'2.ชื่อนักเรียน'!B23)</f>
        <v/>
      </c>
      <c r="D21" s="180" t="str">
        <f>IF('2.ชื่อนักเรียน'!C23="","",CONCATENATE(TRIM('2.ชื่อนักเรียน'!C23),"  ",'2.ชื่อนักเรียน'!D23))</f>
        <v/>
      </c>
      <c r="E21" s="181" t="str">
        <f>IF(B21="","",IF('01.ข้อมูลเบื้องต้น'!$H$2="","",'01.ข้อมูลเบื้องต้น'!$H$2))</f>
        <v/>
      </c>
      <c r="F21" s="180" t="str">
        <f>IF(B21="","",IF('01.ข้อมูลเบื้องต้น'!$I$4="","",'01.ข้อมูลเบื้องต้น'!$I$4))</f>
        <v/>
      </c>
      <c r="G21" s="181" t="e">
        <f>IF('01.ข้อมูลเบื้องต้น'!#REF!="","",IF('3.คีย์เทอม1 mlp'!$B21="","",'01.ข้อมูลเบื้องต้น'!#REF!))</f>
        <v>#REF!</v>
      </c>
      <c r="H21" s="180" t="str">
        <f>IF('01.ข้อมูลเบื้องต้น'!$B$36="","",IF('3.คีย์เทอม1 mlp'!$B21="","",'01.ข้อมูลเบื้องต้น'!$B$36))</f>
        <v/>
      </c>
      <c r="I21" s="181" t="str">
        <f>IF('01.ข้อมูลเบื้องต้น'!$C$36="","",IF('3.คีย์เทอม1 mlp'!$B21="","",'01.ข้อมูลเบื้องต้น'!$C$36))</f>
        <v/>
      </c>
      <c r="J21" s="175">
        <v>92</v>
      </c>
      <c r="K21" s="88"/>
      <c r="L21" s="181" t="e">
        <f>IF('01.ข้อมูลเบื้องต้น'!#REF!="","",IF('3.คีย์เทอม1 mlp'!$B21="","",'01.ข้อมูลเบื้องต้น'!#REF!))</f>
        <v>#REF!</v>
      </c>
      <c r="M21" s="180" t="str">
        <f>IF('01.ข้อมูลเบื้องต้น'!$B$37="","",IF('3.คีย์เทอม1 mlp'!$B21="","",'01.ข้อมูลเบื้องต้น'!$B$37))</f>
        <v/>
      </c>
      <c r="N21" s="181" t="str">
        <f>IF('01.ข้อมูลเบื้องต้น'!$C$37="","",IF('3.คีย์เทอม1 mlp'!$B21="","",'01.ข้อมูลเบื้องต้น'!$C$37))</f>
        <v/>
      </c>
      <c r="O21" s="176">
        <v>78</v>
      </c>
      <c r="P21" s="87"/>
      <c r="Q21" s="181" t="e">
        <f>IF('01.ข้อมูลเบื้องต้น'!#REF!="","",IF('3.คีย์เทอม1 mlp'!$B21="","",'01.ข้อมูลเบื้องต้น'!#REF!))</f>
        <v>#REF!</v>
      </c>
      <c r="R21" s="180" t="str">
        <f>IF('01.ข้อมูลเบื้องต้น'!$B$10="","",IF('3.คีย์เทอม1 mlp'!$B21="","",'01.ข้อมูลเบื้องต้น'!$B$10))</f>
        <v/>
      </c>
      <c r="S21" s="181" t="str">
        <f>IF('01.ข้อมูลเบื้องต้น'!$C$10="","",IF('3.คีย์เทอม1 mlp'!$B21="","",'01.ข้อมูลเบื้องต้น'!$C$10))</f>
        <v/>
      </c>
      <c r="T21" s="176">
        <v>82</v>
      </c>
      <c r="U21" s="87"/>
      <c r="V21" s="181" t="e">
        <f>IF('01.ข้อมูลเบื้องต้น'!#REF!="","",IF('3.คีย์เทอม1 mlp'!$B21="","",'01.ข้อมูลเบื้องต้น'!#REF!))</f>
        <v>#REF!</v>
      </c>
      <c r="W21" s="180" t="str">
        <f>IF('01.ข้อมูลเบื้องต้น'!$B$11="","",IF('3.คีย์เทอม1 mlp'!$B21="","",'01.ข้อมูลเบื้องต้น'!$B$11))</f>
        <v/>
      </c>
      <c r="X21" s="181" t="str">
        <f>IF('01.ข้อมูลเบื้องต้น'!$C$11="","",IF('3.คีย์เทอม1 mlp'!$B21="","",'01.ข้อมูลเบื้องต้น'!$C$11))</f>
        <v/>
      </c>
      <c r="Y21" s="175">
        <v>84</v>
      </c>
      <c r="Z21" s="88"/>
      <c r="AA21" s="181" t="e">
        <f>IF('01.ข้อมูลเบื้องต้น'!#REF!="","",IF('3.คีย์เทอม1 mlp'!$B21="","",'01.ข้อมูลเบื้องต้น'!#REF!))</f>
        <v>#REF!</v>
      </c>
      <c r="AB21" s="180" t="str">
        <f>IF('01.ข้อมูลเบื้องต้น'!$B$12="","",IF('3.คีย์เทอม1 mlp'!$B21="","",'01.ข้อมูลเบื้องต้น'!$B$12))</f>
        <v/>
      </c>
      <c r="AC21" s="181" t="str">
        <f>IF('01.ข้อมูลเบื้องต้น'!$C$12="","",IF('3.คีย์เทอม1 mlp'!$B21="","",'01.ข้อมูลเบื้องต้น'!$C$12))</f>
        <v/>
      </c>
      <c r="AD21" s="176">
        <v>88</v>
      </c>
      <c r="AE21" s="87"/>
      <c r="AF21" s="181" t="e">
        <f>IF('01.ข้อมูลเบื้องต้น'!#REF!="","",IF('3.คีย์เทอม1 mlp'!$B21="","",'01.ข้อมูลเบื้องต้น'!#REF!))</f>
        <v>#REF!</v>
      </c>
      <c r="AG21" s="180" t="str">
        <f>IF('01.ข้อมูลเบื้องต้น'!$B$13="","",IF('3.คีย์เทอม1 mlp'!$B21="","",'01.ข้อมูลเบื้องต้น'!$B$13))</f>
        <v/>
      </c>
      <c r="AH21" s="181" t="str">
        <f>IF('01.ข้อมูลเบื้องต้น'!$C$13="","",IF('3.คีย์เทอม1 mlp'!$B21="","",'01.ข้อมูลเบื้องต้น'!$C$13))</f>
        <v/>
      </c>
      <c r="AI21" s="176">
        <v>88</v>
      </c>
      <c r="AJ21" s="87"/>
      <c r="AK21" s="181" t="e">
        <f>IF('01.ข้อมูลเบื้องต้น'!#REF!="","",IF('3.คีย์เทอม1 mlp'!$B21="","",'01.ข้อมูลเบื้องต้น'!#REF!))</f>
        <v>#REF!</v>
      </c>
      <c r="AL21" s="180" t="str">
        <f>IF('01.ข้อมูลเบื้องต้น'!$B$14="","",IF('3.คีย์เทอม1 mlp'!$B21="","",'01.ข้อมูลเบื้องต้น'!$B$14))</f>
        <v/>
      </c>
      <c r="AM21" s="181" t="str">
        <f>IF('01.ข้อมูลเบื้องต้น'!$C$14="","",IF('3.คีย์เทอม1 mlp'!$B21="","",'01.ข้อมูลเบื้องต้น'!$C$14))</f>
        <v/>
      </c>
      <c r="AN21" s="176">
        <v>85</v>
      </c>
      <c r="AO21" s="87"/>
      <c r="AP21" s="181" t="e">
        <f>IF('01.ข้อมูลเบื้องต้น'!#REF!="","",IF('3.คีย์เทอม1 mlp'!$B21="","",'01.ข้อมูลเบื้องต้น'!#REF!))</f>
        <v>#REF!</v>
      </c>
      <c r="AQ21" s="180" t="str">
        <f>IF('01.ข้อมูลเบื้องต้น'!$B$15="","",IF('3.คีย์เทอม1 mlp'!$B21="","",'01.ข้อมูลเบื้องต้น'!$B$15))</f>
        <v/>
      </c>
      <c r="AR21" s="181" t="str">
        <f>IF('01.ข้อมูลเบื้องต้น'!$C$15="","",IF('3.คีย์เทอม1 mlp'!$B21="","",'01.ข้อมูลเบื้องต้น'!$C$15))</f>
        <v/>
      </c>
      <c r="AS21" s="176">
        <v>88</v>
      </c>
      <c r="AT21" s="87"/>
      <c r="AU21" s="181" t="e">
        <f>IF('01.ข้อมูลเบื้องต้น'!#REF!="","",IF('3.คีย์เทอม1 mlp'!$B21="","",'01.ข้อมูลเบื้องต้น'!#REF!))</f>
        <v>#REF!</v>
      </c>
      <c r="AV21" s="180" t="str">
        <f>IF('01.ข้อมูลเบื้องต้น'!$B$16="","",IF('3.คีย์เทอม1 mlp'!$B21="","",'01.ข้อมูลเบื้องต้น'!$B$16))</f>
        <v/>
      </c>
      <c r="AW21" s="181" t="str">
        <f>IF('01.ข้อมูลเบื้องต้น'!$C$16="","",IF('3.คีย์เทอม1 mlp'!$B21="","",'01.ข้อมูลเบื้องต้น'!$C$16))</f>
        <v/>
      </c>
      <c r="AX21" s="175">
        <v>78</v>
      </c>
      <c r="AY21" s="88"/>
      <c r="AZ21" s="181" t="e">
        <f>IF('01.ข้อมูลเบื้องต้น'!#REF!="","",IF('3.คีย์เทอม1 mlp'!$B21="","",'01.ข้อมูลเบื้องต้น'!#REF!))</f>
        <v>#REF!</v>
      </c>
      <c r="BA21" s="180" t="str">
        <f>IF('01.ข้อมูลเบื้องต้น'!$B$17="","",IF('3.คีย์เทอม1 mlp'!$B21="","",'01.ข้อมูลเบื้องต้น'!$B$17))</f>
        <v/>
      </c>
      <c r="BB21" s="181" t="str">
        <f>IF('01.ข้อมูลเบื้องต้น'!$C$17="","",IF('3.คีย์เทอม1 mlp'!$B21="","",'01.ข้อมูลเบื้องต้น'!$C$17))</f>
        <v/>
      </c>
      <c r="BC21" s="175"/>
      <c r="BD21" s="88"/>
      <c r="BE21" s="181" t="e">
        <f>IF('01.ข้อมูลเบื้องต้น'!#REF!="","",IF('3.คีย์เทอม1 mlp'!$B21="","",'01.ข้อมูลเบื้องต้น'!#REF!))</f>
        <v>#REF!</v>
      </c>
      <c r="BF21" s="180" t="str">
        <f>IF('01.ข้อมูลเบื้องต้น'!$B$19="","",IF('3.คีย์เทอม1 mlp'!$B21="","",'01.ข้อมูลเบื้องต้น'!$B$19))</f>
        <v/>
      </c>
      <c r="BG21" s="181" t="str">
        <f>IF('01.ข้อมูลเบื้องต้น'!$C$19="","",IF('3.คีย์เทอม1 mlp'!$B21="","",'01.ข้อมูลเบื้องต้น'!$C$19))</f>
        <v/>
      </c>
      <c r="BH21" s="176">
        <v>84</v>
      </c>
      <c r="BI21" s="88"/>
      <c r="BJ21" s="181" t="e">
        <f>IF('01.ข้อมูลเบื้องต้น'!#REF!="","",IF('3.คีย์เทอม1 mlp'!$B21="","",'01.ข้อมูลเบื้องต้น'!#REF!))</f>
        <v>#REF!</v>
      </c>
      <c r="BK21" s="180" t="str">
        <f>IF('01.ข้อมูลเบื้องต้น'!$B$20="","",IF('3.คีย์เทอม1 mlp'!$B21="","",'01.ข้อมูลเบื้องต้น'!$B$20))</f>
        <v/>
      </c>
      <c r="BL21" s="181" t="str">
        <f>IF('01.ข้อมูลเบื้องต้น'!$C$20="","",IF('3.คีย์เทอม1 mlp'!$B21="","",'01.ข้อมูลเบื้องต้น'!$C$20))</f>
        <v/>
      </c>
      <c r="BM21" s="175"/>
      <c r="BN21" s="87"/>
      <c r="BO21" s="181" t="e">
        <f>IF('01.ข้อมูลเบื้องต้น'!#REF!="","",IF('3.คีย์เทอม1 mlp'!$B21="","",'01.ข้อมูลเบื้องต้น'!#REF!))</f>
        <v>#REF!</v>
      </c>
      <c r="BP21" s="180" t="str">
        <f>IF('01.ข้อมูลเบื้องต้น'!$B$21="","",IF('3.คีย์เทอม1 mlp'!$B21="","",'01.ข้อมูลเบื้องต้น'!$B$21))</f>
        <v/>
      </c>
      <c r="BQ21" s="181" t="str">
        <f>IF('01.ข้อมูลเบื้องต้น'!$C$21="","",IF('3.คีย์เทอม1 mlp'!$B21="","",'01.ข้อมูลเบื้องต้น'!$C$21))</f>
        <v/>
      </c>
      <c r="BR21" s="175"/>
      <c r="BS21" s="88"/>
      <c r="BT21" s="181" t="e">
        <f>IF('01.ข้อมูลเบื้องต้น'!#REF!="","",IF('3.คีย์เทอม1 mlp'!$B21="","",'01.ข้อมูลเบื้องต้น'!#REF!))</f>
        <v>#REF!</v>
      </c>
      <c r="BU21" s="180" t="str">
        <f>IF('01.ข้อมูลเบื้องต้น'!$B$22="","",IF('3.คีย์เทอม1 mlp'!$B21="","",'01.ข้อมูลเบื้องต้น'!$B$22))</f>
        <v/>
      </c>
      <c r="BV21" s="181" t="str">
        <f>IF('01.ข้อมูลเบื้องต้น'!$C$22="","",IF('3.คีย์เทอม1 mlp'!$B21="","",'01.ข้อมูลเบื้องต้น'!$C$22))</f>
        <v/>
      </c>
      <c r="BW21" s="175"/>
      <c r="BX21" s="88"/>
      <c r="BY21" s="181" t="e">
        <f>IF('01.ข้อมูลเบื้องต้น'!#REF!="","",IF('3.คีย์เทอม1 mlp'!$B21="","",'01.ข้อมูลเบื้องต้น'!#REF!))</f>
        <v>#REF!</v>
      </c>
      <c r="BZ21" s="180" t="str">
        <f>IF('01.ข้อมูลเบื้องต้น'!$B$23="","",IF('3.คีย์เทอม1 mlp'!$B21="","",'01.ข้อมูลเบื้องต้น'!$B$23))</f>
        <v/>
      </c>
      <c r="CA21" s="181" t="str">
        <f>IF('01.ข้อมูลเบื้องต้น'!$C$23="","",IF('3.คีย์เทอม1 mlp'!$B21="","",'01.ข้อมูลเบื้องต้น'!$C$23))</f>
        <v/>
      </c>
      <c r="CB21" s="175"/>
      <c r="CC21" s="88"/>
      <c r="CD21" s="181" t="e">
        <f>IF('01.ข้อมูลเบื้องต้น'!#REF!="","",IF('3.คีย์เทอม1 mlp'!$B21="","",'01.ข้อมูลเบื้องต้น'!#REF!))</f>
        <v>#REF!</v>
      </c>
      <c r="CE21" s="180" t="str">
        <f>IF('01.ข้อมูลเบื้องต้น'!$B$24="","",IF('3.คีย์เทอม1 mlp'!$B21="","",'01.ข้อมูลเบื้องต้น'!$B$24))</f>
        <v/>
      </c>
      <c r="CF21" s="181" t="str">
        <f>IF('01.ข้อมูลเบื้องต้น'!$C$24="","",IF('3.คีย์เทอม1 mlp'!$B21="","",'01.ข้อมูลเบื้องต้น'!$C$24))</f>
        <v/>
      </c>
      <c r="CG21" s="175"/>
      <c r="CH21" s="88"/>
      <c r="CI21" s="181" t="e">
        <f>IF('01.ข้อมูลเบื้องต้น'!#REF!="","",IF('3.คีย์เทอม1 mlp'!$B21="","",'01.ข้อมูลเบื้องต้น'!#REF!))</f>
        <v>#REF!</v>
      </c>
      <c r="CJ21" s="180" t="str">
        <f>IF('01.ข้อมูลเบื้องต้น'!$B$25="","",IF('3.คีย์เทอม1 mlp'!$B21="","",'01.ข้อมูลเบื้องต้น'!$B$25))</f>
        <v/>
      </c>
      <c r="CK21" s="181" t="str">
        <f>IF('01.ข้อมูลเบื้องต้น'!$C$25="","",IF('3.คีย์เทอม1 mlp'!$B21="","",'01.ข้อมูลเบื้องต้น'!$C$25))</f>
        <v/>
      </c>
      <c r="CL21" s="175"/>
      <c r="CM21" s="88"/>
      <c r="CN21" s="181" t="e">
        <f>IF('01.ข้อมูลเบื้องต้น'!#REF!="","",IF('3.คีย์เทอม1 mlp'!$B21="","",'01.ข้อมูลเบื้องต้น'!#REF!))</f>
        <v>#REF!</v>
      </c>
      <c r="CO21" s="180" t="str">
        <f>IF('01.ข้อมูลเบื้องต้น'!$B$26="","",IF('3.คีย์เทอม1 mlp'!$B21="","",'01.ข้อมูลเบื้องต้น'!$B$26))</f>
        <v/>
      </c>
      <c r="CP21" s="181" t="str">
        <f>IF('01.ข้อมูลเบื้องต้น'!$C$26="","",IF('3.คีย์เทอม1 mlp'!$B21="","",'01.ข้อมูลเบื้องต้น'!$C$26))</f>
        <v/>
      </c>
      <c r="CQ21" s="175"/>
      <c r="CR21" s="88"/>
      <c r="CS21" s="181" t="e">
        <f>IF('01.ข้อมูลเบื้องต้น'!#REF!="","",IF('3.คีย์เทอม1 mlp'!$B21="","",'01.ข้อมูลเบื้องต้น'!#REF!))</f>
        <v>#REF!</v>
      </c>
      <c r="CT21" s="180" t="str">
        <f>IF('01.ข้อมูลเบื้องต้น'!$B$27="","",IF('3.คีย์เทอม1 mlp'!$B21="","",'01.ข้อมูลเบื้องต้น'!$B$27))</f>
        <v/>
      </c>
      <c r="CU21" s="181" t="str">
        <f>IF('01.ข้อมูลเบื้องต้น'!$C$27="","",IF('3.คีย์เทอม1 mlp'!$B21="","",'01.ข้อมูลเบื้องต้น'!$C$27))</f>
        <v/>
      </c>
      <c r="CV21" s="175"/>
      <c r="CW21" s="88"/>
      <c r="CX21" s="181" t="e">
        <f>IF('01.ข้อมูลเบื้องต้น'!#REF!="","",IF('3.คีย์เทอม1 mlp'!$B21="","",'01.ข้อมูลเบื้องต้น'!#REF!))</f>
        <v>#REF!</v>
      </c>
      <c r="CY21" s="180" t="str">
        <f>IF('01.ข้อมูลเบื้องต้น'!$B$28="","",IF('3.คีย์เทอม1 mlp'!$B21="","",'01.ข้อมูลเบื้องต้น'!$B$28))</f>
        <v/>
      </c>
      <c r="CZ21" s="181" t="str">
        <f>IF('01.ข้อมูลเบื้องต้น'!$C$28="","",IF('3.คีย์เทอม1 mlp'!$B21="","",'01.ข้อมูลเบื้องต้น'!$C$28))</f>
        <v/>
      </c>
      <c r="DA21" s="175"/>
      <c r="DB21" s="88"/>
      <c r="DC21" s="177" t="e">
        <f t="shared" si="3"/>
        <v>#REF!</v>
      </c>
      <c r="DD21" s="80" t="e">
        <f t="shared" si="4"/>
        <v>#REF!</v>
      </c>
      <c r="DE21" s="182" t="e">
        <f>IF('2.ชื่อนักเรียน'!R23="มส","มส",IF('2.ชื่อนักเรียน'!R23="ย้าย","ย้าย",IF('2.ชื่อนักเรียน'!R23="ร","ร",IF(DD21="","",RANK(DD21,$DD$9:$DD$53,0)))))</f>
        <v>#REF!</v>
      </c>
      <c r="DF21" s="182">
        <f t="shared" si="5"/>
        <v>10</v>
      </c>
      <c r="DH21" s="206" t="e">
        <f>IF('2.ชื่อนักเรียน'!$R23=",มส","มส",IF($DC21="","",IF(DH$5="","",IF(DH$5="SBMLD",SUM($BH21,$BM21,$BR21,$BW21,$CB21,$CG21,$CL21,$CQ21,$CV21,$DA21),$BH21))))</f>
        <v>#REF!</v>
      </c>
      <c r="DI21" s="185" t="e">
        <f>IF('2.ชื่อนักเรียน'!$R23=",มส","มส",IF($DH21="","",IF(DH$5="","",IF(DH$5="SBMLD",SUM($BI21,$BN21,$BS21,$BX21,$CC21,$CH21,$CM21,$CR21,$CW21,$DB21),$BI21))))</f>
        <v>#REF!</v>
      </c>
      <c r="DJ21" s="185" t="e">
        <f t="shared" si="6"/>
        <v>#REF!</v>
      </c>
      <c r="DK21" s="207" t="e">
        <f>IF('2.ชื่อนักเรียน'!$R23=",มส","มส",IF($DC21="","",IF(DK$5="","",IF(DK$5="SBMLD",SUM($BM21,$BR21,$BW21,$CB21,$CG21,$CL21,$CQ21,$CV21,$DA21),$BM21))))</f>
        <v>#REF!</v>
      </c>
      <c r="DL21" s="185" t="e">
        <f>IF('2.ชื่อนักเรียน'!$R23=",มส","มส",IF($DK21="","",IF(DK$5="","",IF(DK$5="SBMLD",SUM($BN21,$BS21,$BX21,$CC21,$CH21,$CM21,$CR21,$CW21,$DB21),$BN21))))</f>
        <v>#REF!</v>
      </c>
      <c r="DM21" s="185" t="e">
        <f t="shared" si="7"/>
        <v>#REF!</v>
      </c>
      <c r="DN21" s="207" t="e">
        <f>IF('2.ชื่อนักเรียน'!$R23=",มส","มส",IF($DC21="","",IF(DN$5="","",IF(DN$5="SBMLD",SUM($BR21,$BW21,$CB21,$CG21,$CL21,$CQ21,$CV21,$DA21),$BR21))))</f>
        <v>#REF!</v>
      </c>
      <c r="DO21" s="185" t="e">
        <f>IF('2.ชื่อนักเรียน'!$R23=",มส","มส",IF($DN21="","",IF(DN$5="","",IF(DN$5="SBMLD",SUM($BS21,$BX21,$CC21,$CH21,$CM21,$CR21,$CW21,$DB21),$BS21))))</f>
        <v>#REF!</v>
      </c>
      <c r="DP21" s="185" t="e">
        <f t="shared" si="8"/>
        <v>#REF!</v>
      </c>
      <c r="DQ21" s="207" t="e">
        <f>IF('2.ชื่อนักเรียน'!$R23=",มส","มส",IF($DC21="","",IF(DQ$5="","",IF(DQ$5="SBMLD",SUM($BW21,$CB21,$CG21,$CL21,$CQ21,$CV21,$DA21),$BW21))))</f>
        <v>#REF!</v>
      </c>
      <c r="DR21" s="185" t="e">
        <f>IF('2.ชื่อนักเรียน'!$R23=",มส","มส",IF($DQ21="","",IF(DQ$5="","",IF(DQ$5="SBMLD",SUM($BX21,$CC21,$CH21,$CM21,$CR21,$CW21,$DB21),$BX21))))</f>
        <v>#REF!</v>
      </c>
      <c r="DS21" s="185" t="e">
        <f t="shared" si="9"/>
        <v>#REF!</v>
      </c>
      <c r="DT21" s="185" t="e">
        <f>IF('2.ชื่อนักเรียน'!$R23=",มส","มส",IF($DC21="","",IF(DT$5="","",IF(DT$5="SBMLD",SUM($CB21,$CG21,$CL21,$CQ21,$CV21,$DA21),$CB21))))</f>
        <v>#REF!</v>
      </c>
      <c r="DU21" s="185" t="e">
        <f>IF('2.ชื่อนักเรียน'!$R23=",มส","มส",IF($DT21="","",IF(DT$5="","",IF(DT$5="SBMLD",SUM($CC21,$CH21,$CM21,$CR21,$CW21,$DB21),$CC21))))</f>
        <v>#REF!</v>
      </c>
      <c r="DV21" s="185" t="e">
        <f t="shared" si="10"/>
        <v>#REF!</v>
      </c>
      <c r="DW21" s="207" t="e">
        <f>IF('2.ชื่อนักเรียน'!$R23=",มส","มส",IF($DC21="","",IF(DW$5="","",IF(DW$5="SBMLD",SUM($CG21,$CL21,$CQ21,$CV21,$DA21),$CG21))))</f>
        <v>#REF!</v>
      </c>
      <c r="DX21" s="207" t="e">
        <f>IF('2.ชื่อนักเรียน'!$R23=",มส","มส",IF($DW21="","",IF(DW$5="","",IF(DW$5="SBMLD",SUM($CH21,$CM21,$CR21,$CW21,$DB21),$CH21))))</f>
        <v>#REF!</v>
      </c>
      <c r="DY21" s="185" t="e">
        <f t="shared" si="11"/>
        <v>#REF!</v>
      </c>
    </row>
    <row r="22" spans="1:129" s="33" customFormat="1" ht="17.25" customHeight="1">
      <c r="A22" s="171">
        <v>14</v>
      </c>
      <c r="B22" s="171" t="str">
        <f>IF('2.ชื่อนักเรียน'!E24="","",CONCATENATE('2.ชื่อนักเรียน'!E24,'2.ชื่อนักเรียน'!F24,'2.ชื่อนักเรียน'!G24,'2.ชื่อนักเรียน'!H24,'2.ชื่อนักเรียน'!I24,'2.ชื่อนักเรียน'!J24,'2.ชื่อนักเรียน'!K24,'2.ชื่อนักเรียน'!L24,'2.ชื่อนักเรียน'!M24,'2.ชื่อนักเรียน'!N24,'2.ชื่อนักเรียน'!O24,'2.ชื่อนักเรียน'!P24,'2.ชื่อนักเรียน'!Q24))</f>
        <v/>
      </c>
      <c r="C22" s="273" t="str">
        <f>IF('2.ชื่อนักเรียน'!B24="","",'2.ชื่อนักเรียน'!B24)</f>
        <v/>
      </c>
      <c r="D22" s="180" t="str">
        <f>IF('2.ชื่อนักเรียน'!C24="","",CONCATENATE(TRIM('2.ชื่อนักเรียน'!C24),"  ",'2.ชื่อนักเรียน'!D24))</f>
        <v/>
      </c>
      <c r="E22" s="181" t="str">
        <f>IF(B22="","",IF('01.ข้อมูลเบื้องต้น'!$H$2="","",'01.ข้อมูลเบื้องต้น'!$H$2))</f>
        <v/>
      </c>
      <c r="F22" s="180" t="str">
        <f>IF(B22="","",IF('01.ข้อมูลเบื้องต้น'!$I$4="","",'01.ข้อมูลเบื้องต้น'!$I$4))</f>
        <v/>
      </c>
      <c r="G22" s="181" t="e">
        <f>IF('01.ข้อมูลเบื้องต้น'!#REF!="","",IF('3.คีย์เทอม1 mlp'!$B22="","",'01.ข้อมูลเบื้องต้น'!#REF!))</f>
        <v>#REF!</v>
      </c>
      <c r="H22" s="180" t="str">
        <f>IF('01.ข้อมูลเบื้องต้น'!$B$36="","",IF('3.คีย์เทอม1 mlp'!$B22="","",'01.ข้อมูลเบื้องต้น'!$B$36))</f>
        <v/>
      </c>
      <c r="I22" s="181" t="str">
        <f>IF('01.ข้อมูลเบื้องต้น'!$C$36="","",IF('3.คีย์เทอม1 mlp'!$B22="","",'01.ข้อมูลเบื้องต้น'!$C$36))</f>
        <v/>
      </c>
      <c r="J22" s="175">
        <v>85</v>
      </c>
      <c r="K22" s="88"/>
      <c r="L22" s="181" t="e">
        <f>IF('01.ข้อมูลเบื้องต้น'!#REF!="","",IF('3.คีย์เทอม1 mlp'!$B22="","",'01.ข้อมูลเบื้องต้น'!#REF!))</f>
        <v>#REF!</v>
      </c>
      <c r="M22" s="180" t="str">
        <f>IF('01.ข้อมูลเบื้องต้น'!$B$37="","",IF('3.คีย์เทอม1 mlp'!$B22="","",'01.ข้อมูลเบื้องต้น'!$B$37))</f>
        <v/>
      </c>
      <c r="N22" s="181" t="str">
        <f>IF('01.ข้อมูลเบื้องต้น'!$C$37="","",IF('3.คีย์เทอม1 mlp'!$B22="","",'01.ข้อมูลเบื้องต้น'!$C$37))</f>
        <v/>
      </c>
      <c r="O22" s="176">
        <v>75</v>
      </c>
      <c r="P22" s="87"/>
      <c r="Q22" s="181" t="e">
        <f>IF('01.ข้อมูลเบื้องต้น'!#REF!="","",IF('3.คีย์เทอม1 mlp'!$B22="","",'01.ข้อมูลเบื้องต้น'!#REF!))</f>
        <v>#REF!</v>
      </c>
      <c r="R22" s="180" t="str">
        <f>IF('01.ข้อมูลเบื้องต้น'!$B$10="","",IF('3.คีย์เทอม1 mlp'!$B22="","",'01.ข้อมูลเบื้องต้น'!$B$10))</f>
        <v/>
      </c>
      <c r="S22" s="181" t="str">
        <f>IF('01.ข้อมูลเบื้องต้น'!$C$10="","",IF('3.คีย์เทอม1 mlp'!$B22="","",'01.ข้อมูลเบื้องต้น'!$C$10))</f>
        <v/>
      </c>
      <c r="T22" s="176">
        <v>76</v>
      </c>
      <c r="U22" s="87"/>
      <c r="V22" s="181" t="e">
        <f>IF('01.ข้อมูลเบื้องต้น'!#REF!="","",IF('3.คีย์เทอม1 mlp'!$B22="","",'01.ข้อมูลเบื้องต้น'!#REF!))</f>
        <v>#REF!</v>
      </c>
      <c r="W22" s="180" t="str">
        <f>IF('01.ข้อมูลเบื้องต้น'!$B$11="","",IF('3.คีย์เทอม1 mlp'!$B22="","",'01.ข้อมูลเบื้องต้น'!$B$11))</f>
        <v/>
      </c>
      <c r="X22" s="181" t="str">
        <f>IF('01.ข้อมูลเบื้องต้น'!$C$11="","",IF('3.คีย์เทอม1 mlp'!$B22="","",'01.ข้อมูลเบื้องต้น'!$C$11))</f>
        <v/>
      </c>
      <c r="Y22" s="175">
        <v>84</v>
      </c>
      <c r="Z22" s="88"/>
      <c r="AA22" s="181" t="e">
        <f>IF('01.ข้อมูลเบื้องต้น'!#REF!="","",IF('3.คีย์เทอม1 mlp'!$B22="","",'01.ข้อมูลเบื้องต้น'!#REF!))</f>
        <v>#REF!</v>
      </c>
      <c r="AB22" s="180" t="str">
        <f>IF('01.ข้อมูลเบื้องต้น'!$B$12="","",IF('3.คีย์เทอม1 mlp'!$B22="","",'01.ข้อมูลเบื้องต้น'!$B$12))</f>
        <v/>
      </c>
      <c r="AC22" s="181" t="str">
        <f>IF('01.ข้อมูลเบื้องต้น'!$C$12="","",IF('3.คีย์เทอม1 mlp'!$B22="","",'01.ข้อมูลเบื้องต้น'!$C$12))</f>
        <v/>
      </c>
      <c r="AD22" s="176">
        <v>77</v>
      </c>
      <c r="AE22" s="87"/>
      <c r="AF22" s="181" t="e">
        <f>IF('01.ข้อมูลเบื้องต้น'!#REF!="","",IF('3.คีย์เทอม1 mlp'!$B22="","",'01.ข้อมูลเบื้องต้น'!#REF!))</f>
        <v>#REF!</v>
      </c>
      <c r="AG22" s="180" t="str">
        <f>IF('01.ข้อมูลเบื้องต้น'!$B$13="","",IF('3.คีย์เทอม1 mlp'!$B22="","",'01.ข้อมูลเบื้องต้น'!$B$13))</f>
        <v/>
      </c>
      <c r="AH22" s="181" t="str">
        <f>IF('01.ข้อมูลเบื้องต้น'!$C$13="","",IF('3.คีย์เทอม1 mlp'!$B22="","",'01.ข้อมูลเบื้องต้น'!$C$13))</f>
        <v/>
      </c>
      <c r="AI22" s="176">
        <v>87</v>
      </c>
      <c r="AJ22" s="87"/>
      <c r="AK22" s="181" t="e">
        <f>IF('01.ข้อมูลเบื้องต้น'!#REF!="","",IF('3.คีย์เทอม1 mlp'!$B22="","",'01.ข้อมูลเบื้องต้น'!#REF!))</f>
        <v>#REF!</v>
      </c>
      <c r="AL22" s="180" t="str">
        <f>IF('01.ข้อมูลเบื้องต้น'!$B$14="","",IF('3.คีย์เทอม1 mlp'!$B22="","",'01.ข้อมูลเบื้องต้น'!$B$14))</f>
        <v/>
      </c>
      <c r="AM22" s="181" t="str">
        <f>IF('01.ข้อมูลเบื้องต้น'!$C$14="","",IF('3.คีย์เทอม1 mlp'!$B22="","",'01.ข้อมูลเบื้องต้น'!$C$14))</f>
        <v/>
      </c>
      <c r="AN22" s="176">
        <v>80</v>
      </c>
      <c r="AO22" s="87"/>
      <c r="AP22" s="181" t="e">
        <f>IF('01.ข้อมูลเบื้องต้น'!#REF!="","",IF('3.คีย์เทอม1 mlp'!$B22="","",'01.ข้อมูลเบื้องต้น'!#REF!))</f>
        <v>#REF!</v>
      </c>
      <c r="AQ22" s="180" t="str">
        <f>IF('01.ข้อมูลเบื้องต้น'!$B$15="","",IF('3.คีย์เทอม1 mlp'!$B22="","",'01.ข้อมูลเบื้องต้น'!$B$15))</f>
        <v/>
      </c>
      <c r="AR22" s="181" t="str">
        <f>IF('01.ข้อมูลเบื้องต้น'!$C$15="","",IF('3.คีย์เทอม1 mlp'!$B22="","",'01.ข้อมูลเบื้องต้น'!$C$15))</f>
        <v/>
      </c>
      <c r="AS22" s="176">
        <v>82</v>
      </c>
      <c r="AT22" s="87"/>
      <c r="AU22" s="181" t="e">
        <f>IF('01.ข้อมูลเบื้องต้น'!#REF!="","",IF('3.คีย์เทอม1 mlp'!$B22="","",'01.ข้อมูลเบื้องต้น'!#REF!))</f>
        <v>#REF!</v>
      </c>
      <c r="AV22" s="180" t="str">
        <f>IF('01.ข้อมูลเบื้องต้น'!$B$16="","",IF('3.คีย์เทอม1 mlp'!$B22="","",'01.ข้อมูลเบื้องต้น'!$B$16))</f>
        <v/>
      </c>
      <c r="AW22" s="181" t="str">
        <f>IF('01.ข้อมูลเบื้องต้น'!$C$16="","",IF('3.คีย์เทอม1 mlp'!$B22="","",'01.ข้อมูลเบื้องต้น'!$C$16))</f>
        <v/>
      </c>
      <c r="AX22" s="175">
        <v>77</v>
      </c>
      <c r="AY22" s="88"/>
      <c r="AZ22" s="181" t="e">
        <f>IF('01.ข้อมูลเบื้องต้น'!#REF!="","",IF('3.คีย์เทอม1 mlp'!$B22="","",'01.ข้อมูลเบื้องต้น'!#REF!))</f>
        <v>#REF!</v>
      </c>
      <c r="BA22" s="180" t="str">
        <f>IF('01.ข้อมูลเบื้องต้น'!$B$17="","",IF('3.คีย์เทอม1 mlp'!$B22="","",'01.ข้อมูลเบื้องต้น'!$B$17))</f>
        <v/>
      </c>
      <c r="BB22" s="181" t="str">
        <f>IF('01.ข้อมูลเบื้องต้น'!$C$17="","",IF('3.คีย์เทอม1 mlp'!$B22="","",'01.ข้อมูลเบื้องต้น'!$C$17))</f>
        <v/>
      </c>
      <c r="BC22" s="175"/>
      <c r="BD22" s="88"/>
      <c r="BE22" s="181" t="e">
        <f>IF('01.ข้อมูลเบื้องต้น'!#REF!="","",IF('3.คีย์เทอม1 mlp'!$B22="","",'01.ข้อมูลเบื้องต้น'!#REF!))</f>
        <v>#REF!</v>
      </c>
      <c r="BF22" s="180" t="str">
        <f>IF('01.ข้อมูลเบื้องต้น'!$B$19="","",IF('3.คีย์เทอม1 mlp'!$B22="","",'01.ข้อมูลเบื้องต้น'!$B$19))</f>
        <v/>
      </c>
      <c r="BG22" s="181" t="str">
        <f>IF('01.ข้อมูลเบื้องต้น'!$C$19="","",IF('3.คีย์เทอม1 mlp'!$B22="","",'01.ข้อมูลเบื้องต้น'!$C$19))</f>
        <v/>
      </c>
      <c r="BH22" s="176">
        <v>96</v>
      </c>
      <c r="BI22" s="88"/>
      <c r="BJ22" s="181" t="e">
        <f>IF('01.ข้อมูลเบื้องต้น'!#REF!="","",IF('3.คีย์เทอม1 mlp'!$B22="","",'01.ข้อมูลเบื้องต้น'!#REF!))</f>
        <v>#REF!</v>
      </c>
      <c r="BK22" s="180" t="str">
        <f>IF('01.ข้อมูลเบื้องต้น'!$B$20="","",IF('3.คีย์เทอม1 mlp'!$B22="","",'01.ข้อมูลเบื้องต้น'!$B$20))</f>
        <v/>
      </c>
      <c r="BL22" s="181" t="str">
        <f>IF('01.ข้อมูลเบื้องต้น'!$C$20="","",IF('3.คีย์เทอม1 mlp'!$B22="","",'01.ข้อมูลเบื้องต้น'!$C$20))</f>
        <v/>
      </c>
      <c r="BM22" s="176"/>
      <c r="BN22" s="87"/>
      <c r="BO22" s="181" t="e">
        <f>IF('01.ข้อมูลเบื้องต้น'!#REF!="","",IF('3.คีย์เทอม1 mlp'!$B22="","",'01.ข้อมูลเบื้องต้น'!#REF!))</f>
        <v>#REF!</v>
      </c>
      <c r="BP22" s="180" t="str">
        <f>IF('01.ข้อมูลเบื้องต้น'!$B$21="","",IF('3.คีย์เทอม1 mlp'!$B22="","",'01.ข้อมูลเบื้องต้น'!$B$21))</f>
        <v/>
      </c>
      <c r="BQ22" s="181" t="str">
        <f>IF('01.ข้อมูลเบื้องต้น'!$C$21="","",IF('3.คีย์เทอม1 mlp'!$B22="","",'01.ข้อมูลเบื้องต้น'!$C$21))</f>
        <v/>
      </c>
      <c r="BR22" s="175"/>
      <c r="BS22" s="88"/>
      <c r="BT22" s="181" t="e">
        <f>IF('01.ข้อมูลเบื้องต้น'!#REF!="","",IF('3.คีย์เทอม1 mlp'!$B22="","",'01.ข้อมูลเบื้องต้น'!#REF!))</f>
        <v>#REF!</v>
      </c>
      <c r="BU22" s="180" t="str">
        <f>IF('01.ข้อมูลเบื้องต้น'!$B$22="","",IF('3.คีย์เทอม1 mlp'!$B22="","",'01.ข้อมูลเบื้องต้น'!$B$22))</f>
        <v/>
      </c>
      <c r="BV22" s="181" t="str">
        <f>IF('01.ข้อมูลเบื้องต้น'!$C$22="","",IF('3.คีย์เทอม1 mlp'!$B22="","",'01.ข้อมูลเบื้องต้น'!$C$22))</f>
        <v/>
      </c>
      <c r="BW22" s="175"/>
      <c r="BX22" s="88"/>
      <c r="BY22" s="181" t="e">
        <f>IF('01.ข้อมูลเบื้องต้น'!#REF!="","",IF('3.คีย์เทอม1 mlp'!$B22="","",'01.ข้อมูลเบื้องต้น'!#REF!))</f>
        <v>#REF!</v>
      </c>
      <c r="BZ22" s="180" t="str">
        <f>IF('01.ข้อมูลเบื้องต้น'!$B$23="","",IF('3.คีย์เทอม1 mlp'!$B22="","",'01.ข้อมูลเบื้องต้น'!$B$23))</f>
        <v/>
      </c>
      <c r="CA22" s="181" t="str">
        <f>IF('01.ข้อมูลเบื้องต้น'!$C$23="","",IF('3.คีย์เทอม1 mlp'!$B22="","",'01.ข้อมูลเบื้องต้น'!$C$23))</f>
        <v/>
      </c>
      <c r="CB22" s="175"/>
      <c r="CC22" s="88"/>
      <c r="CD22" s="181" t="e">
        <f>IF('01.ข้อมูลเบื้องต้น'!#REF!="","",IF('3.คีย์เทอม1 mlp'!$B22="","",'01.ข้อมูลเบื้องต้น'!#REF!))</f>
        <v>#REF!</v>
      </c>
      <c r="CE22" s="180" t="str">
        <f>IF('01.ข้อมูลเบื้องต้น'!$B$24="","",IF('3.คีย์เทอม1 mlp'!$B22="","",'01.ข้อมูลเบื้องต้น'!$B$24))</f>
        <v/>
      </c>
      <c r="CF22" s="181" t="str">
        <f>IF('01.ข้อมูลเบื้องต้น'!$C$24="","",IF('3.คีย์เทอม1 mlp'!$B22="","",'01.ข้อมูลเบื้องต้น'!$C$24))</f>
        <v/>
      </c>
      <c r="CG22" s="175"/>
      <c r="CH22" s="88"/>
      <c r="CI22" s="181" t="e">
        <f>IF('01.ข้อมูลเบื้องต้น'!#REF!="","",IF('3.คีย์เทอม1 mlp'!$B22="","",'01.ข้อมูลเบื้องต้น'!#REF!))</f>
        <v>#REF!</v>
      </c>
      <c r="CJ22" s="180" t="str">
        <f>IF('01.ข้อมูลเบื้องต้น'!$B$25="","",IF('3.คีย์เทอม1 mlp'!$B22="","",'01.ข้อมูลเบื้องต้น'!$B$25))</f>
        <v/>
      </c>
      <c r="CK22" s="181" t="str">
        <f>IF('01.ข้อมูลเบื้องต้น'!$C$25="","",IF('3.คีย์เทอม1 mlp'!$B22="","",'01.ข้อมูลเบื้องต้น'!$C$25))</f>
        <v/>
      </c>
      <c r="CL22" s="175"/>
      <c r="CM22" s="88"/>
      <c r="CN22" s="181" t="e">
        <f>IF('01.ข้อมูลเบื้องต้น'!#REF!="","",IF('3.คีย์เทอม1 mlp'!$B22="","",'01.ข้อมูลเบื้องต้น'!#REF!))</f>
        <v>#REF!</v>
      </c>
      <c r="CO22" s="180" t="str">
        <f>IF('01.ข้อมูลเบื้องต้น'!$B$26="","",IF('3.คีย์เทอม1 mlp'!$B22="","",'01.ข้อมูลเบื้องต้น'!$B$26))</f>
        <v/>
      </c>
      <c r="CP22" s="181" t="str">
        <f>IF('01.ข้อมูลเบื้องต้น'!$C$26="","",IF('3.คีย์เทอม1 mlp'!$B22="","",'01.ข้อมูลเบื้องต้น'!$C$26))</f>
        <v/>
      </c>
      <c r="CQ22" s="175"/>
      <c r="CR22" s="88"/>
      <c r="CS22" s="181" t="e">
        <f>IF('01.ข้อมูลเบื้องต้น'!#REF!="","",IF('3.คีย์เทอม1 mlp'!$B22="","",'01.ข้อมูลเบื้องต้น'!#REF!))</f>
        <v>#REF!</v>
      </c>
      <c r="CT22" s="180" t="str">
        <f>IF('01.ข้อมูลเบื้องต้น'!$B$27="","",IF('3.คีย์เทอม1 mlp'!$B22="","",'01.ข้อมูลเบื้องต้น'!$B$27))</f>
        <v/>
      </c>
      <c r="CU22" s="181" t="str">
        <f>IF('01.ข้อมูลเบื้องต้น'!$C$27="","",IF('3.คีย์เทอม1 mlp'!$B22="","",'01.ข้อมูลเบื้องต้น'!$C$27))</f>
        <v/>
      </c>
      <c r="CV22" s="175"/>
      <c r="CW22" s="88"/>
      <c r="CX22" s="181" t="e">
        <f>IF('01.ข้อมูลเบื้องต้น'!#REF!="","",IF('3.คีย์เทอม1 mlp'!$B22="","",'01.ข้อมูลเบื้องต้น'!#REF!))</f>
        <v>#REF!</v>
      </c>
      <c r="CY22" s="180" t="str">
        <f>IF('01.ข้อมูลเบื้องต้น'!$B$28="","",IF('3.คีย์เทอม1 mlp'!$B22="","",'01.ข้อมูลเบื้องต้น'!$B$28))</f>
        <v/>
      </c>
      <c r="CZ22" s="181" t="str">
        <f>IF('01.ข้อมูลเบื้องต้น'!$C$28="","",IF('3.คีย์เทอม1 mlp'!$B22="","",'01.ข้อมูลเบื้องต้น'!$C$28))</f>
        <v/>
      </c>
      <c r="DA22" s="175"/>
      <c r="DB22" s="88"/>
      <c r="DC22" s="177" t="e">
        <f t="shared" si="3"/>
        <v>#REF!</v>
      </c>
      <c r="DD22" s="80" t="e">
        <f t="shared" si="4"/>
        <v>#REF!</v>
      </c>
      <c r="DE22" s="182" t="e">
        <f>IF('2.ชื่อนักเรียน'!R24="มส","มส",IF('2.ชื่อนักเรียน'!R24="ย้าย","ย้าย",IF('2.ชื่อนักเรียน'!R24="ร","ร",IF(DD22="","",RANK(DD22,$DD$9:$DD$53,0)))))</f>
        <v>#REF!</v>
      </c>
      <c r="DF22" s="182">
        <f t="shared" si="5"/>
        <v>10</v>
      </c>
      <c r="DH22" s="206" t="e">
        <f>IF('2.ชื่อนักเรียน'!$R24=",มส","มส",IF($DC22="","",IF(DH$5="","",IF(DH$5="SBMLD",SUM($BH22,$BM22,$BR22,$BW22,$CB22,$CG22,$CL22,$CQ22,$CV22,$DA22),$BH22))))</f>
        <v>#REF!</v>
      </c>
      <c r="DI22" s="185" t="e">
        <f>IF('2.ชื่อนักเรียน'!$R24=",มส","มส",IF($DH22="","",IF(DH$5="","",IF(DH$5="SBMLD",SUM($BI22,$BN22,$BS22,$BX22,$CC22,$CH22,$CM22,$CR22,$CW22,$DB22),$BI22))))</f>
        <v>#REF!</v>
      </c>
      <c r="DJ22" s="185" t="e">
        <f t="shared" si="6"/>
        <v>#REF!</v>
      </c>
      <c r="DK22" s="207" t="e">
        <f>IF('2.ชื่อนักเรียน'!$R24=",มส","มส",IF($DC22="","",IF(DK$5="","",IF(DK$5="SBMLD",SUM($BM22,$BR22,$BW22,$CB22,$CG22,$CL22,$CQ22,$CV22,$DA22),$BM22))))</f>
        <v>#REF!</v>
      </c>
      <c r="DL22" s="185" t="e">
        <f>IF('2.ชื่อนักเรียน'!$R24=",มส","มส",IF($DK22="","",IF(DK$5="","",IF(DK$5="SBMLD",SUM($BN22,$BS22,$BX22,$CC22,$CH22,$CM22,$CR22,$CW22,$DB22),$BN22))))</f>
        <v>#REF!</v>
      </c>
      <c r="DM22" s="185" t="e">
        <f t="shared" si="7"/>
        <v>#REF!</v>
      </c>
      <c r="DN22" s="207" t="e">
        <f>IF('2.ชื่อนักเรียน'!$R24=",มส","มส",IF($DC22="","",IF(DN$5="","",IF(DN$5="SBMLD",SUM($BR22,$BW22,$CB22,$CG22,$CL22,$CQ22,$CV22,$DA22),$BR22))))</f>
        <v>#REF!</v>
      </c>
      <c r="DO22" s="185" t="e">
        <f>IF('2.ชื่อนักเรียน'!$R24=",มส","มส",IF($DN22="","",IF(DN$5="","",IF(DN$5="SBMLD",SUM($BS22,$BX22,$CC22,$CH22,$CM22,$CR22,$CW22,$DB22),$BS22))))</f>
        <v>#REF!</v>
      </c>
      <c r="DP22" s="185" t="e">
        <f t="shared" si="8"/>
        <v>#REF!</v>
      </c>
      <c r="DQ22" s="207" t="e">
        <f>IF('2.ชื่อนักเรียน'!$R24=",มส","มส",IF($DC22="","",IF(DQ$5="","",IF(DQ$5="SBMLD",SUM($BW22,$CB22,$CG22,$CL22,$CQ22,$CV22,$DA22),$BW22))))</f>
        <v>#REF!</v>
      </c>
      <c r="DR22" s="185" t="e">
        <f>IF('2.ชื่อนักเรียน'!$R24=",มส","มส",IF($DQ22="","",IF(DQ$5="","",IF(DQ$5="SBMLD",SUM($BX22,$CC22,$CH22,$CM22,$CR22,$CW22,$DB22),$BX22))))</f>
        <v>#REF!</v>
      </c>
      <c r="DS22" s="185" t="e">
        <f t="shared" si="9"/>
        <v>#REF!</v>
      </c>
      <c r="DT22" s="185" t="e">
        <f>IF('2.ชื่อนักเรียน'!$R24=",มส","มส",IF($DC22="","",IF(DT$5="","",IF(DT$5="SBMLD",SUM($CB22,$CG22,$CL22,$CQ22,$CV22,$DA22),$CB22))))</f>
        <v>#REF!</v>
      </c>
      <c r="DU22" s="185" t="e">
        <f>IF('2.ชื่อนักเรียน'!$R24=",มส","มส",IF($DT22="","",IF(DT$5="","",IF(DT$5="SBMLD",SUM($CC22,$CH22,$CM22,$CR22,$CW22,$DB22),$CC22))))</f>
        <v>#REF!</v>
      </c>
      <c r="DV22" s="185" t="e">
        <f t="shared" si="10"/>
        <v>#REF!</v>
      </c>
      <c r="DW22" s="207" t="e">
        <f>IF('2.ชื่อนักเรียน'!$R24=",มส","มส",IF($DC22="","",IF(DW$5="","",IF(DW$5="SBMLD",SUM($CG22,$CL22,$CQ22,$CV22,$DA22),$CG22))))</f>
        <v>#REF!</v>
      </c>
      <c r="DX22" s="207" t="e">
        <f>IF('2.ชื่อนักเรียน'!$R24=",มส","มส",IF($DW22="","",IF(DW$5="","",IF(DW$5="SBMLD",SUM($CH22,$CM22,$CR22,$CW22,$DB22),$CH22))))</f>
        <v>#REF!</v>
      </c>
      <c r="DY22" s="185" t="e">
        <f t="shared" si="11"/>
        <v>#REF!</v>
      </c>
    </row>
    <row r="23" spans="1:129" s="33" customFormat="1" ht="17.25" customHeight="1" thickBot="1">
      <c r="A23" s="171">
        <v>15</v>
      </c>
      <c r="B23" s="171" t="str">
        <f>IF('2.ชื่อนักเรียน'!E25="","",CONCATENATE('2.ชื่อนักเรียน'!E25,'2.ชื่อนักเรียน'!F25,'2.ชื่อนักเรียน'!G25,'2.ชื่อนักเรียน'!H25,'2.ชื่อนักเรียน'!I25,'2.ชื่อนักเรียน'!J25,'2.ชื่อนักเรียน'!K25,'2.ชื่อนักเรียน'!L25,'2.ชื่อนักเรียน'!M25,'2.ชื่อนักเรียน'!N25,'2.ชื่อนักเรียน'!O25,'2.ชื่อนักเรียน'!P25,'2.ชื่อนักเรียน'!Q25))</f>
        <v/>
      </c>
      <c r="C23" s="273" t="str">
        <f>IF('2.ชื่อนักเรียน'!B25="","",'2.ชื่อนักเรียน'!B25)</f>
        <v/>
      </c>
      <c r="D23" s="180" t="str">
        <f>IF('2.ชื่อนักเรียน'!C25="","",CONCATENATE(TRIM('2.ชื่อนักเรียน'!C25),"  ",'2.ชื่อนักเรียน'!D25))</f>
        <v/>
      </c>
      <c r="E23" s="181" t="str">
        <f>IF(B23="","",IF('01.ข้อมูลเบื้องต้น'!$H$2="","",'01.ข้อมูลเบื้องต้น'!$H$2))</f>
        <v/>
      </c>
      <c r="F23" s="180" t="str">
        <f>IF(B23="","",IF('01.ข้อมูลเบื้องต้น'!$I$4="","",'01.ข้อมูลเบื้องต้น'!$I$4))</f>
        <v/>
      </c>
      <c r="G23" s="181" t="e">
        <f>IF('01.ข้อมูลเบื้องต้น'!#REF!="","",IF('3.คีย์เทอม1 mlp'!$B23="","",'01.ข้อมูลเบื้องต้น'!#REF!))</f>
        <v>#REF!</v>
      </c>
      <c r="H23" s="180" t="str">
        <f>IF('01.ข้อมูลเบื้องต้น'!$B$36="","",IF('3.คีย์เทอม1 mlp'!$B23="","",'01.ข้อมูลเบื้องต้น'!$B$36))</f>
        <v/>
      </c>
      <c r="I23" s="181" t="str">
        <f>IF('01.ข้อมูลเบื้องต้น'!$C$36="","",IF('3.คีย์เทอม1 mlp'!$B23="","",'01.ข้อมูลเบื้องต้น'!$C$36))</f>
        <v/>
      </c>
      <c r="J23" s="175">
        <v>86</v>
      </c>
      <c r="K23" s="88"/>
      <c r="L23" s="181" t="e">
        <f>IF('01.ข้อมูลเบื้องต้น'!#REF!="","",IF('3.คีย์เทอม1 mlp'!$B23="","",'01.ข้อมูลเบื้องต้น'!#REF!))</f>
        <v>#REF!</v>
      </c>
      <c r="M23" s="180" t="str">
        <f>IF('01.ข้อมูลเบื้องต้น'!$B$37="","",IF('3.คีย์เทอม1 mlp'!$B23="","",'01.ข้อมูลเบื้องต้น'!$B$37))</f>
        <v/>
      </c>
      <c r="N23" s="181" t="str">
        <f>IF('01.ข้อมูลเบื้องต้น'!$C$37="","",IF('3.คีย์เทอม1 mlp'!$B23="","",'01.ข้อมูลเบื้องต้น'!$C$37))</f>
        <v/>
      </c>
      <c r="O23" s="176">
        <v>67</v>
      </c>
      <c r="P23" s="87"/>
      <c r="Q23" s="181" t="e">
        <f>IF('01.ข้อมูลเบื้องต้น'!#REF!="","",IF('3.คีย์เทอม1 mlp'!$B23="","",'01.ข้อมูลเบื้องต้น'!#REF!))</f>
        <v>#REF!</v>
      </c>
      <c r="R23" s="180" t="str">
        <f>IF('01.ข้อมูลเบื้องต้น'!$B$10="","",IF('3.คีย์เทอม1 mlp'!$B23="","",'01.ข้อมูลเบื้องต้น'!$B$10))</f>
        <v/>
      </c>
      <c r="S23" s="181" t="str">
        <f>IF('01.ข้อมูลเบื้องต้น'!$C$10="","",IF('3.คีย์เทอม1 mlp'!$B23="","",'01.ข้อมูลเบื้องต้น'!$C$10))</f>
        <v/>
      </c>
      <c r="T23" s="176">
        <v>73</v>
      </c>
      <c r="U23" s="87"/>
      <c r="V23" s="181" t="e">
        <f>IF('01.ข้อมูลเบื้องต้น'!#REF!="","",IF('3.คีย์เทอม1 mlp'!$B23="","",'01.ข้อมูลเบื้องต้น'!#REF!))</f>
        <v>#REF!</v>
      </c>
      <c r="W23" s="180" t="str">
        <f>IF('01.ข้อมูลเบื้องต้น'!$B$11="","",IF('3.คีย์เทอม1 mlp'!$B23="","",'01.ข้อมูลเบื้องต้น'!$B$11))</f>
        <v/>
      </c>
      <c r="X23" s="181" t="str">
        <f>IF('01.ข้อมูลเบื้องต้น'!$C$11="","",IF('3.คีย์เทอม1 mlp'!$B23="","",'01.ข้อมูลเบื้องต้น'!$C$11))</f>
        <v/>
      </c>
      <c r="Y23" s="175">
        <v>71</v>
      </c>
      <c r="Z23" s="88"/>
      <c r="AA23" s="181" t="e">
        <f>IF('01.ข้อมูลเบื้องต้น'!#REF!="","",IF('3.คีย์เทอม1 mlp'!$B23="","",'01.ข้อมูลเบื้องต้น'!#REF!))</f>
        <v>#REF!</v>
      </c>
      <c r="AB23" s="180" t="str">
        <f>IF('01.ข้อมูลเบื้องต้น'!$B$12="","",IF('3.คีย์เทอม1 mlp'!$B23="","",'01.ข้อมูลเบื้องต้น'!$B$12))</f>
        <v/>
      </c>
      <c r="AC23" s="181" t="str">
        <f>IF('01.ข้อมูลเบื้องต้น'!$C$12="","",IF('3.คีย์เทอม1 mlp'!$B23="","",'01.ข้อมูลเบื้องต้น'!$C$12))</f>
        <v/>
      </c>
      <c r="AD23" s="176">
        <v>77</v>
      </c>
      <c r="AE23" s="87"/>
      <c r="AF23" s="181" t="e">
        <f>IF('01.ข้อมูลเบื้องต้น'!#REF!="","",IF('3.คีย์เทอม1 mlp'!$B23="","",'01.ข้อมูลเบื้องต้น'!#REF!))</f>
        <v>#REF!</v>
      </c>
      <c r="AG23" s="180" t="str">
        <f>IF('01.ข้อมูลเบื้องต้น'!$B$13="","",IF('3.คีย์เทอม1 mlp'!$B23="","",'01.ข้อมูลเบื้องต้น'!$B$13))</f>
        <v/>
      </c>
      <c r="AH23" s="181" t="str">
        <f>IF('01.ข้อมูลเบื้องต้น'!$C$13="","",IF('3.คีย์เทอม1 mlp'!$B23="","",'01.ข้อมูลเบื้องต้น'!$C$13))</f>
        <v/>
      </c>
      <c r="AI23" s="176">
        <v>87</v>
      </c>
      <c r="AJ23" s="87"/>
      <c r="AK23" s="181" t="e">
        <f>IF('01.ข้อมูลเบื้องต้น'!#REF!="","",IF('3.คีย์เทอม1 mlp'!$B23="","",'01.ข้อมูลเบื้องต้น'!#REF!))</f>
        <v>#REF!</v>
      </c>
      <c r="AL23" s="180" t="str">
        <f>IF('01.ข้อมูลเบื้องต้น'!$B$14="","",IF('3.คีย์เทอม1 mlp'!$B23="","",'01.ข้อมูลเบื้องต้น'!$B$14))</f>
        <v/>
      </c>
      <c r="AM23" s="181" t="str">
        <f>IF('01.ข้อมูลเบื้องต้น'!$C$14="","",IF('3.คีย์เทอม1 mlp'!$B23="","",'01.ข้อมูลเบื้องต้น'!$C$14))</f>
        <v/>
      </c>
      <c r="AN23" s="176">
        <v>76</v>
      </c>
      <c r="AO23" s="87"/>
      <c r="AP23" s="181" t="e">
        <f>IF('01.ข้อมูลเบื้องต้น'!#REF!="","",IF('3.คีย์เทอม1 mlp'!$B23="","",'01.ข้อมูลเบื้องต้น'!#REF!))</f>
        <v>#REF!</v>
      </c>
      <c r="AQ23" s="180" t="str">
        <f>IF('01.ข้อมูลเบื้องต้น'!$B$15="","",IF('3.คีย์เทอม1 mlp'!$B23="","",'01.ข้อมูลเบื้องต้น'!$B$15))</f>
        <v/>
      </c>
      <c r="AR23" s="181" t="str">
        <f>IF('01.ข้อมูลเบื้องต้น'!$C$15="","",IF('3.คีย์เทอม1 mlp'!$B23="","",'01.ข้อมูลเบื้องต้น'!$C$15))</f>
        <v/>
      </c>
      <c r="AS23" s="176">
        <v>80</v>
      </c>
      <c r="AT23" s="87"/>
      <c r="AU23" s="181" t="e">
        <f>IF('01.ข้อมูลเบื้องต้น'!#REF!="","",IF('3.คีย์เทอม1 mlp'!$B23="","",'01.ข้อมูลเบื้องต้น'!#REF!))</f>
        <v>#REF!</v>
      </c>
      <c r="AV23" s="180" t="str">
        <f>IF('01.ข้อมูลเบื้องต้น'!$B$16="","",IF('3.คีย์เทอม1 mlp'!$B23="","",'01.ข้อมูลเบื้องต้น'!$B$16))</f>
        <v/>
      </c>
      <c r="AW23" s="181" t="str">
        <f>IF('01.ข้อมูลเบื้องต้น'!$C$16="","",IF('3.คีย์เทอม1 mlp'!$B23="","",'01.ข้อมูลเบื้องต้น'!$C$16))</f>
        <v/>
      </c>
      <c r="AX23" s="175">
        <v>60</v>
      </c>
      <c r="AY23" s="88"/>
      <c r="AZ23" s="181" t="e">
        <f>IF('01.ข้อมูลเบื้องต้น'!#REF!="","",IF('3.คีย์เทอม1 mlp'!$B23="","",'01.ข้อมูลเบื้องต้น'!#REF!))</f>
        <v>#REF!</v>
      </c>
      <c r="BA23" s="180" t="str">
        <f>IF('01.ข้อมูลเบื้องต้น'!$B$17="","",IF('3.คีย์เทอม1 mlp'!$B23="","",'01.ข้อมูลเบื้องต้น'!$B$17))</f>
        <v/>
      </c>
      <c r="BB23" s="181" t="str">
        <f>IF('01.ข้อมูลเบื้องต้น'!$C$17="","",IF('3.คีย์เทอม1 mlp'!$B23="","",'01.ข้อมูลเบื้องต้น'!$C$17))</f>
        <v/>
      </c>
      <c r="BC23" s="175"/>
      <c r="BD23" s="88"/>
      <c r="BE23" s="181" t="e">
        <f>IF('01.ข้อมูลเบื้องต้น'!#REF!="","",IF('3.คีย์เทอม1 mlp'!$B23="","",'01.ข้อมูลเบื้องต้น'!#REF!))</f>
        <v>#REF!</v>
      </c>
      <c r="BF23" s="180" t="str">
        <f>IF('01.ข้อมูลเบื้องต้น'!$B$19="","",IF('3.คีย์เทอม1 mlp'!$B23="","",'01.ข้อมูลเบื้องต้น'!$B$19))</f>
        <v/>
      </c>
      <c r="BG23" s="181" t="str">
        <f>IF('01.ข้อมูลเบื้องต้น'!$C$19="","",IF('3.คีย์เทอม1 mlp'!$B23="","",'01.ข้อมูลเบื้องต้น'!$C$19))</f>
        <v/>
      </c>
      <c r="BH23" s="176">
        <v>91</v>
      </c>
      <c r="BI23" s="88"/>
      <c r="BJ23" s="181" t="e">
        <f>IF('01.ข้อมูลเบื้องต้น'!#REF!="","",IF('3.คีย์เทอม1 mlp'!$B23="","",'01.ข้อมูลเบื้องต้น'!#REF!))</f>
        <v>#REF!</v>
      </c>
      <c r="BK23" s="180" t="str">
        <f>IF('01.ข้อมูลเบื้องต้น'!$B$20="","",IF('3.คีย์เทอม1 mlp'!$B23="","",'01.ข้อมูลเบื้องต้น'!$B$20))</f>
        <v/>
      </c>
      <c r="BL23" s="181" t="str">
        <f>IF('01.ข้อมูลเบื้องต้น'!$C$20="","",IF('3.คีย์เทอม1 mlp'!$B23="","",'01.ข้อมูลเบื้องต้น'!$C$20))</f>
        <v/>
      </c>
      <c r="BM23" s="175"/>
      <c r="BN23" s="87"/>
      <c r="BO23" s="181" t="e">
        <f>IF('01.ข้อมูลเบื้องต้น'!#REF!="","",IF('3.คีย์เทอม1 mlp'!$B23="","",'01.ข้อมูลเบื้องต้น'!#REF!))</f>
        <v>#REF!</v>
      </c>
      <c r="BP23" s="180" t="str">
        <f>IF('01.ข้อมูลเบื้องต้น'!$B$21="","",IF('3.คีย์เทอม1 mlp'!$B23="","",'01.ข้อมูลเบื้องต้น'!$B$21))</f>
        <v/>
      </c>
      <c r="BQ23" s="181" t="str">
        <f>IF('01.ข้อมูลเบื้องต้น'!$C$21="","",IF('3.คีย์เทอม1 mlp'!$B23="","",'01.ข้อมูลเบื้องต้น'!$C$21))</f>
        <v/>
      </c>
      <c r="BR23" s="175"/>
      <c r="BS23" s="88"/>
      <c r="BT23" s="181" t="e">
        <f>IF('01.ข้อมูลเบื้องต้น'!#REF!="","",IF('3.คีย์เทอม1 mlp'!$B23="","",'01.ข้อมูลเบื้องต้น'!#REF!))</f>
        <v>#REF!</v>
      </c>
      <c r="BU23" s="180" t="str">
        <f>IF('01.ข้อมูลเบื้องต้น'!$B$22="","",IF('3.คีย์เทอม1 mlp'!$B23="","",'01.ข้อมูลเบื้องต้น'!$B$22))</f>
        <v/>
      </c>
      <c r="BV23" s="181" t="str">
        <f>IF('01.ข้อมูลเบื้องต้น'!$C$22="","",IF('3.คีย์เทอม1 mlp'!$B23="","",'01.ข้อมูลเบื้องต้น'!$C$22))</f>
        <v/>
      </c>
      <c r="BW23" s="175"/>
      <c r="BX23" s="88"/>
      <c r="BY23" s="181" t="e">
        <f>IF('01.ข้อมูลเบื้องต้น'!#REF!="","",IF('3.คีย์เทอม1 mlp'!$B23="","",'01.ข้อมูลเบื้องต้น'!#REF!))</f>
        <v>#REF!</v>
      </c>
      <c r="BZ23" s="180" t="str">
        <f>IF('01.ข้อมูลเบื้องต้น'!$B$23="","",IF('3.คีย์เทอม1 mlp'!$B23="","",'01.ข้อมูลเบื้องต้น'!$B$23))</f>
        <v/>
      </c>
      <c r="CA23" s="181" t="str">
        <f>IF('01.ข้อมูลเบื้องต้น'!$C$23="","",IF('3.คีย์เทอม1 mlp'!$B23="","",'01.ข้อมูลเบื้องต้น'!$C$23))</f>
        <v/>
      </c>
      <c r="CB23" s="175"/>
      <c r="CC23" s="88"/>
      <c r="CD23" s="181" t="e">
        <f>IF('01.ข้อมูลเบื้องต้น'!#REF!="","",IF('3.คีย์เทอม1 mlp'!$B23="","",'01.ข้อมูลเบื้องต้น'!#REF!))</f>
        <v>#REF!</v>
      </c>
      <c r="CE23" s="180" t="str">
        <f>IF('01.ข้อมูลเบื้องต้น'!$B$24="","",IF('3.คีย์เทอม1 mlp'!$B23="","",'01.ข้อมูลเบื้องต้น'!$B$24))</f>
        <v/>
      </c>
      <c r="CF23" s="181" t="str">
        <f>IF('01.ข้อมูลเบื้องต้น'!$C$24="","",IF('3.คีย์เทอม1 mlp'!$B23="","",'01.ข้อมูลเบื้องต้น'!$C$24))</f>
        <v/>
      </c>
      <c r="CG23" s="175"/>
      <c r="CH23" s="88"/>
      <c r="CI23" s="181" t="e">
        <f>IF('01.ข้อมูลเบื้องต้น'!#REF!="","",IF('3.คีย์เทอม1 mlp'!$B23="","",'01.ข้อมูลเบื้องต้น'!#REF!))</f>
        <v>#REF!</v>
      </c>
      <c r="CJ23" s="180" t="str">
        <f>IF('01.ข้อมูลเบื้องต้น'!$B$25="","",IF('3.คีย์เทอม1 mlp'!$B23="","",'01.ข้อมูลเบื้องต้น'!$B$25))</f>
        <v/>
      </c>
      <c r="CK23" s="181" t="str">
        <f>IF('01.ข้อมูลเบื้องต้น'!$C$25="","",IF('3.คีย์เทอม1 mlp'!$B23="","",'01.ข้อมูลเบื้องต้น'!$C$25))</f>
        <v/>
      </c>
      <c r="CL23" s="175"/>
      <c r="CM23" s="88"/>
      <c r="CN23" s="181" t="e">
        <f>IF('01.ข้อมูลเบื้องต้น'!#REF!="","",IF('3.คีย์เทอม1 mlp'!$B23="","",'01.ข้อมูลเบื้องต้น'!#REF!))</f>
        <v>#REF!</v>
      </c>
      <c r="CO23" s="180" t="str">
        <f>IF('01.ข้อมูลเบื้องต้น'!$B$26="","",IF('3.คีย์เทอม1 mlp'!$B23="","",'01.ข้อมูลเบื้องต้น'!$B$26))</f>
        <v/>
      </c>
      <c r="CP23" s="181" t="str">
        <f>IF('01.ข้อมูลเบื้องต้น'!$C$26="","",IF('3.คีย์เทอม1 mlp'!$B23="","",'01.ข้อมูลเบื้องต้น'!$C$26))</f>
        <v/>
      </c>
      <c r="CQ23" s="175"/>
      <c r="CR23" s="88"/>
      <c r="CS23" s="181" t="e">
        <f>IF('01.ข้อมูลเบื้องต้น'!#REF!="","",IF('3.คีย์เทอม1 mlp'!$B23="","",'01.ข้อมูลเบื้องต้น'!#REF!))</f>
        <v>#REF!</v>
      </c>
      <c r="CT23" s="180" t="str">
        <f>IF('01.ข้อมูลเบื้องต้น'!$B$27="","",IF('3.คีย์เทอม1 mlp'!$B23="","",'01.ข้อมูลเบื้องต้น'!$B$27))</f>
        <v/>
      </c>
      <c r="CU23" s="181" t="str">
        <f>IF('01.ข้อมูลเบื้องต้น'!$C$27="","",IF('3.คีย์เทอม1 mlp'!$B23="","",'01.ข้อมูลเบื้องต้น'!$C$27))</f>
        <v/>
      </c>
      <c r="CV23" s="175"/>
      <c r="CW23" s="88"/>
      <c r="CX23" s="181" t="e">
        <f>IF('01.ข้อมูลเบื้องต้น'!#REF!="","",IF('3.คีย์เทอม1 mlp'!$B23="","",'01.ข้อมูลเบื้องต้น'!#REF!))</f>
        <v>#REF!</v>
      </c>
      <c r="CY23" s="180" t="str">
        <f>IF('01.ข้อมูลเบื้องต้น'!$B$28="","",IF('3.คีย์เทอม1 mlp'!$B23="","",'01.ข้อมูลเบื้องต้น'!$B$28))</f>
        <v/>
      </c>
      <c r="CZ23" s="181" t="str">
        <f>IF('01.ข้อมูลเบื้องต้น'!$C$28="","",IF('3.คีย์เทอม1 mlp'!$B23="","",'01.ข้อมูลเบื้องต้น'!$C$28))</f>
        <v/>
      </c>
      <c r="DA23" s="175"/>
      <c r="DB23" s="88"/>
      <c r="DC23" s="177" t="e">
        <f t="shared" si="3"/>
        <v>#REF!</v>
      </c>
      <c r="DD23" s="80" t="e">
        <f t="shared" si="4"/>
        <v>#REF!</v>
      </c>
      <c r="DE23" s="182" t="e">
        <f>IF('2.ชื่อนักเรียน'!R25="มส","มส",IF('2.ชื่อนักเรียน'!R25="ย้าย","ย้าย",IF('2.ชื่อนักเรียน'!R25="ร","ร",IF(DD23="","",RANK(DD23,$DD$9:$DD$53,0)))))</f>
        <v>#REF!</v>
      </c>
      <c r="DF23" s="182">
        <f t="shared" si="5"/>
        <v>10</v>
      </c>
      <c r="DH23" s="208" t="e">
        <f>IF('2.ชื่อนักเรียน'!$R25=",มส","มส",IF($DC23="","",IF(DH$5="","",IF(DH$5="SBMLD",SUM($BH23,$BM23,$BR23,$BW23,$CB23,$CG23,$CL23,$CQ23,$CV23,$DA23),$BH23))))</f>
        <v>#REF!</v>
      </c>
      <c r="DI23" s="186" t="e">
        <f>IF('2.ชื่อนักเรียน'!$R25=",มส","มส",IF($DH23="","",IF(DH$5="","",IF(DH$5="SBMLD",SUM($BI23,$BN23,$BS23,$BX23,$CC23,$CH23,$CM23,$CR23,$CW23,$DB23),$BI23))))</f>
        <v>#REF!</v>
      </c>
      <c r="DJ23" s="186" t="e">
        <f t="shared" si="6"/>
        <v>#REF!</v>
      </c>
      <c r="DK23" s="209" t="e">
        <f>IF('2.ชื่อนักเรียน'!$R25=",มส","มส",IF($DC23="","",IF(DK$5="","",IF(DK$5="SBMLD",SUM($BM23,$BR23,$BW23,$CB23,$CG23,$CL23,$CQ23,$CV23,$DA23),$BM23))))</f>
        <v>#REF!</v>
      </c>
      <c r="DL23" s="186" t="e">
        <f>IF('2.ชื่อนักเรียน'!$R25=",มส","มส",IF($DK23="","",IF(DK$5="","",IF(DK$5="SBMLD",SUM($BN23,$BS23,$BX23,$CC23,$CH23,$CM23,$CR23,$CW23,$DB23),$BN23))))</f>
        <v>#REF!</v>
      </c>
      <c r="DM23" s="186" t="e">
        <f t="shared" si="7"/>
        <v>#REF!</v>
      </c>
      <c r="DN23" s="209" t="e">
        <f>IF('2.ชื่อนักเรียน'!$R25=",มส","มส",IF($DC23="","",IF(DN$5="","",IF(DN$5="SBMLD",SUM($BR23,$BW23,$CB23,$CG23,$CL23,$CQ23,$CV23,$DA23),$BR23))))</f>
        <v>#REF!</v>
      </c>
      <c r="DO23" s="186" t="e">
        <f>IF('2.ชื่อนักเรียน'!$R25=",มส","มส",IF($DN23="","",IF(DN$5="","",IF(DN$5="SBMLD",SUM($BS23,$BX23,$CC23,$CH23,$CM23,$CR23,$CW23,$DB23),$BS23))))</f>
        <v>#REF!</v>
      </c>
      <c r="DP23" s="186" t="e">
        <f t="shared" si="8"/>
        <v>#REF!</v>
      </c>
      <c r="DQ23" s="209" t="e">
        <f>IF('2.ชื่อนักเรียน'!$R25=",มส","มส",IF($DC23="","",IF(DQ$5="","",IF(DQ$5="SBMLD",SUM($BW23,$CB23,$CG23,$CL23,$CQ23,$CV23,$DA23),$BW23))))</f>
        <v>#REF!</v>
      </c>
      <c r="DR23" s="186" t="e">
        <f>IF('2.ชื่อนักเรียน'!$R25=",มส","มส",IF($DQ23="","",IF(DQ$5="","",IF(DQ$5="SBMLD",SUM($BX23,$CC23,$CH23,$CM23,$CR23,$CW23,$DB23),$BX23))))</f>
        <v>#REF!</v>
      </c>
      <c r="DS23" s="186" t="e">
        <f t="shared" si="9"/>
        <v>#REF!</v>
      </c>
      <c r="DT23" s="186" t="e">
        <f>IF('2.ชื่อนักเรียน'!$R25=",มส","มส",IF($DC23="","",IF(DT$5="","",IF(DT$5="SBMLD",SUM($CB23,$CG23,$CL23,$CQ23,$CV23,$DA23),$CB23))))</f>
        <v>#REF!</v>
      </c>
      <c r="DU23" s="186" t="e">
        <f>IF('2.ชื่อนักเรียน'!$R25=",มส","มส",IF($DT23="","",IF(DT$5="","",IF(DT$5="SBMLD",SUM($CC23,$CH23,$CM23,$CR23,$CW23,$DB23),$CC23))))</f>
        <v>#REF!</v>
      </c>
      <c r="DV23" s="186" t="e">
        <f t="shared" si="10"/>
        <v>#REF!</v>
      </c>
      <c r="DW23" s="209" t="e">
        <f>IF('2.ชื่อนักเรียน'!$R25=",มส","มส",IF($DC23="","",IF(DW$5="","",IF(DW$5="SBMLD",SUM($CG23,$CL23,$CQ23,$CV23,$DA23),$CG23))))</f>
        <v>#REF!</v>
      </c>
      <c r="DX23" s="209" t="e">
        <f>IF('2.ชื่อนักเรียน'!$R25=",มส","มส",IF($DW23="","",IF(DW$5="","",IF(DW$5="SBMLD",SUM($CH23,$CM23,$CR23,$CW23,$DB23),$CH23))))</f>
        <v>#REF!</v>
      </c>
      <c r="DY23" s="186" t="e">
        <f t="shared" si="11"/>
        <v>#REF!</v>
      </c>
    </row>
    <row r="24" spans="1:129" s="33" customFormat="1" ht="17.25" customHeight="1" thickTop="1">
      <c r="A24" s="171">
        <v>16</v>
      </c>
      <c r="B24" s="171" t="str">
        <f>IF('2.ชื่อนักเรียน'!E26="","",CONCATENATE('2.ชื่อนักเรียน'!E26,'2.ชื่อนักเรียน'!F26,'2.ชื่อนักเรียน'!G26,'2.ชื่อนักเรียน'!H26,'2.ชื่อนักเรียน'!I26,'2.ชื่อนักเรียน'!J26,'2.ชื่อนักเรียน'!K26,'2.ชื่อนักเรียน'!L26,'2.ชื่อนักเรียน'!M26,'2.ชื่อนักเรียน'!N26,'2.ชื่อนักเรียน'!O26,'2.ชื่อนักเรียน'!P26,'2.ชื่อนักเรียน'!Q26))</f>
        <v/>
      </c>
      <c r="C24" s="273" t="str">
        <f>IF('2.ชื่อนักเรียน'!B26="","",'2.ชื่อนักเรียน'!B26)</f>
        <v/>
      </c>
      <c r="D24" s="180" t="str">
        <f>IF('2.ชื่อนักเรียน'!C26="","",CONCATENATE(TRIM('2.ชื่อนักเรียน'!C26),"  ",'2.ชื่อนักเรียน'!D26))</f>
        <v/>
      </c>
      <c r="E24" s="181" t="str">
        <f>IF(B24="","",IF('01.ข้อมูลเบื้องต้น'!$H$2="","",'01.ข้อมูลเบื้องต้น'!$H$2))</f>
        <v/>
      </c>
      <c r="F24" s="180" t="str">
        <f>IF(B24="","",IF('01.ข้อมูลเบื้องต้น'!$I$4="","",'01.ข้อมูลเบื้องต้น'!$I$4))</f>
        <v/>
      </c>
      <c r="G24" s="181" t="e">
        <f>IF('01.ข้อมูลเบื้องต้น'!#REF!="","",IF('3.คีย์เทอม1 mlp'!$B24="","",'01.ข้อมูลเบื้องต้น'!#REF!))</f>
        <v>#REF!</v>
      </c>
      <c r="H24" s="180" t="str">
        <f>IF('01.ข้อมูลเบื้องต้น'!$B$36="","",IF('3.คีย์เทอม1 mlp'!$B24="","",'01.ข้อมูลเบื้องต้น'!$B$36))</f>
        <v/>
      </c>
      <c r="I24" s="181" t="str">
        <f>IF('01.ข้อมูลเบื้องต้น'!$C$36="","",IF('3.คีย์เทอม1 mlp'!$B24="","",'01.ข้อมูลเบื้องต้น'!$C$36))</f>
        <v/>
      </c>
      <c r="J24" s="175">
        <v>81</v>
      </c>
      <c r="K24" s="88"/>
      <c r="L24" s="181" t="e">
        <f>IF('01.ข้อมูลเบื้องต้น'!#REF!="","",IF('3.คีย์เทอม1 mlp'!$B24="","",'01.ข้อมูลเบื้องต้น'!#REF!))</f>
        <v>#REF!</v>
      </c>
      <c r="M24" s="180" t="str">
        <f>IF('01.ข้อมูลเบื้องต้น'!$B$37="","",IF('3.คีย์เทอม1 mlp'!$B24="","",'01.ข้อมูลเบื้องต้น'!$B$37))</f>
        <v/>
      </c>
      <c r="N24" s="181" t="str">
        <f>IF('01.ข้อมูลเบื้องต้น'!$C$37="","",IF('3.คีย์เทอม1 mlp'!$B24="","",'01.ข้อมูลเบื้องต้น'!$C$37))</f>
        <v/>
      </c>
      <c r="O24" s="175">
        <v>80</v>
      </c>
      <c r="P24" s="88"/>
      <c r="Q24" s="181" t="e">
        <f>IF('01.ข้อมูลเบื้องต้น'!#REF!="","",IF('3.คีย์เทอม1 mlp'!$B24="","",'01.ข้อมูลเบื้องต้น'!#REF!))</f>
        <v>#REF!</v>
      </c>
      <c r="R24" s="180" t="str">
        <f>IF('01.ข้อมูลเบื้องต้น'!$B$10="","",IF('3.คีย์เทอม1 mlp'!$B24="","",'01.ข้อมูลเบื้องต้น'!$B$10))</f>
        <v/>
      </c>
      <c r="S24" s="181" t="str">
        <f>IF('01.ข้อมูลเบื้องต้น'!$C$10="","",IF('3.คีย์เทอม1 mlp'!$B24="","",'01.ข้อมูลเบื้องต้น'!$C$10))</f>
        <v/>
      </c>
      <c r="T24" s="175">
        <v>78</v>
      </c>
      <c r="U24" s="88"/>
      <c r="V24" s="181" t="e">
        <f>IF('01.ข้อมูลเบื้องต้น'!#REF!="","",IF('3.คีย์เทอม1 mlp'!$B24="","",'01.ข้อมูลเบื้องต้น'!#REF!))</f>
        <v>#REF!</v>
      </c>
      <c r="W24" s="180" t="str">
        <f>IF('01.ข้อมูลเบื้องต้น'!$B$11="","",IF('3.คีย์เทอม1 mlp'!$B24="","",'01.ข้อมูลเบื้องต้น'!$B$11))</f>
        <v/>
      </c>
      <c r="X24" s="181" t="str">
        <f>IF('01.ข้อมูลเบื้องต้น'!$C$11="","",IF('3.คีย์เทอม1 mlp'!$B24="","",'01.ข้อมูลเบื้องต้น'!$C$11))</f>
        <v/>
      </c>
      <c r="Y24" s="175">
        <v>78</v>
      </c>
      <c r="Z24" s="88"/>
      <c r="AA24" s="181" t="e">
        <f>IF('01.ข้อมูลเบื้องต้น'!#REF!="","",IF('3.คีย์เทอม1 mlp'!$B24="","",'01.ข้อมูลเบื้องต้น'!#REF!))</f>
        <v>#REF!</v>
      </c>
      <c r="AB24" s="180" t="str">
        <f>IF('01.ข้อมูลเบื้องต้น'!$B$12="","",IF('3.คีย์เทอม1 mlp'!$B24="","",'01.ข้อมูลเบื้องต้น'!$B$12))</f>
        <v/>
      </c>
      <c r="AC24" s="181" t="str">
        <f>IF('01.ข้อมูลเบื้องต้น'!$C$12="","",IF('3.คีย์เทอม1 mlp'!$B24="","",'01.ข้อมูลเบื้องต้น'!$C$12))</f>
        <v/>
      </c>
      <c r="AD24" s="175">
        <v>82</v>
      </c>
      <c r="AE24" s="88"/>
      <c r="AF24" s="181" t="e">
        <f>IF('01.ข้อมูลเบื้องต้น'!#REF!="","",IF('3.คีย์เทอม1 mlp'!$B24="","",'01.ข้อมูลเบื้องต้น'!#REF!))</f>
        <v>#REF!</v>
      </c>
      <c r="AG24" s="180" t="str">
        <f>IF('01.ข้อมูลเบื้องต้น'!$B$13="","",IF('3.คีย์เทอม1 mlp'!$B24="","",'01.ข้อมูลเบื้องต้น'!$B$13))</f>
        <v/>
      </c>
      <c r="AH24" s="181" t="str">
        <f>IF('01.ข้อมูลเบื้องต้น'!$C$13="","",IF('3.คีย์เทอม1 mlp'!$B24="","",'01.ข้อมูลเบื้องต้น'!$C$13))</f>
        <v/>
      </c>
      <c r="AI24" s="175">
        <v>92</v>
      </c>
      <c r="AJ24" s="88"/>
      <c r="AK24" s="181" t="e">
        <f>IF('01.ข้อมูลเบื้องต้น'!#REF!="","",IF('3.คีย์เทอม1 mlp'!$B24="","",'01.ข้อมูลเบื้องต้น'!#REF!))</f>
        <v>#REF!</v>
      </c>
      <c r="AL24" s="180" t="str">
        <f>IF('01.ข้อมูลเบื้องต้น'!$B$14="","",IF('3.คีย์เทอม1 mlp'!$B24="","",'01.ข้อมูลเบื้องต้น'!$B$14))</f>
        <v/>
      </c>
      <c r="AM24" s="181" t="str">
        <f>IF('01.ข้อมูลเบื้องต้น'!$C$14="","",IF('3.คีย์เทอม1 mlp'!$B24="","",'01.ข้อมูลเบื้องต้น'!$C$14))</f>
        <v/>
      </c>
      <c r="AN24" s="175">
        <v>80</v>
      </c>
      <c r="AO24" s="88"/>
      <c r="AP24" s="181" t="e">
        <f>IF('01.ข้อมูลเบื้องต้น'!#REF!="","",IF('3.คีย์เทอม1 mlp'!$B24="","",'01.ข้อมูลเบื้องต้น'!#REF!))</f>
        <v>#REF!</v>
      </c>
      <c r="AQ24" s="180" t="str">
        <f>IF('01.ข้อมูลเบื้องต้น'!$B$15="","",IF('3.คีย์เทอม1 mlp'!$B24="","",'01.ข้อมูลเบื้องต้น'!$B$15))</f>
        <v/>
      </c>
      <c r="AR24" s="181" t="str">
        <f>IF('01.ข้อมูลเบื้องต้น'!$C$15="","",IF('3.คีย์เทอม1 mlp'!$B24="","",'01.ข้อมูลเบื้องต้น'!$C$15))</f>
        <v/>
      </c>
      <c r="AS24" s="175">
        <v>78</v>
      </c>
      <c r="AT24" s="88"/>
      <c r="AU24" s="181" t="e">
        <f>IF('01.ข้อมูลเบื้องต้น'!#REF!="","",IF('3.คีย์เทอม1 mlp'!$B24="","",'01.ข้อมูลเบื้องต้น'!#REF!))</f>
        <v>#REF!</v>
      </c>
      <c r="AV24" s="180" t="str">
        <f>IF('01.ข้อมูลเบื้องต้น'!$B$16="","",IF('3.คีย์เทอม1 mlp'!$B24="","",'01.ข้อมูลเบื้องต้น'!$B$16))</f>
        <v/>
      </c>
      <c r="AW24" s="181" t="str">
        <f>IF('01.ข้อมูลเบื้องต้น'!$C$16="","",IF('3.คีย์เทอม1 mlp'!$B24="","",'01.ข้อมูลเบื้องต้น'!$C$16))</f>
        <v/>
      </c>
      <c r="AX24" s="175">
        <v>66</v>
      </c>
      <c r="AY24" s="88"/>
      <c r="AZ24" s="181" t="e">
        <f>IF('01.ข้อมูลเบื้องต้น'!#REF!="","",IF('3.คีย์เทอม1 mlp'!$B24="","",'01.ข้อมูลเบื้องต้น'!#REF!))</f>
        <v>#REF!</v>
      </c>
      <c r="BA24" s="180" t="str">
        <f>IF('01.ข้อมูลเบื้องต้น'!$B$17="","",IF('3.คีย์เทอม1 mlp'!$B24="","",'01.ข้อมูลเบื้องต้น'!$B$17))</f>
        <v/>
      </c>
      <c r="BB24" s="181" t="str">
        <f>IF('01.ข้อมูลเบื้องต้น'!$C$17="","",IF('3.คีย์เทอม1 mlp'!$B24="","",'01.ข้อมูลเบื้องต้น'!$C$17))</f>
        <v/>
      </c>
      <c r="BC24" s="175"/>
      <c r="BD24" s="88"/>
      <c r="BE24" s="181" t="e">
        <f>IF('01.ข้อมูลเบื้องต้น'!#REF!="","",IF('3.คีย์เทอม1 mlp'!$B24="","",'01.ข้อมูลเบื้องต้น'!#REF!))</f>
        <v>#REF!</v>
      </c>
      <c r="BF24" s="180" t="str">
        <f>IF('01.ข้อมูลเบื้องต้น'!$B$19="","",IF('3.คีย์เทอม1 mlp'!$B24="","",'01.ข้อมูลเบื้องต้น'!$B$19))</f>
        <v/>
      </c>
      <c r="BG24" s="181" t="str">
        <f>IF('01.ข้อมูลเบื้องต้น'!$C$19="","",IF('3.คีย์เทอม1 mlp'!$B24="","",'01.ข้อมูลเบื้องต้น'!$C$19))</f>
        <v/>
      </c>
      <c r="BH24" s="175">
        <v>97</v>
      </c>
      <c r="BI24" s="88"/>
      <c r="BJ24" s="181" t="e">
        <f>IF('01.ข้อมูลเบื้องต้น'!#REF!="","",IF('3.คีย์เทอม1 mlp'!$B24="","",'01.ข้อมูลเบื้องต้น'!#REF!))</f>
        <v>#REF!</v>
      </c>
      <c r="BK24" s="180" t="str">
        <f>IF('01.ข้อมูลเบื้องต้น'!$B$20="","",IF('3.คีย์เทอม1 mlp'!$B24="","",'01.ข้อมูลเบื้องต้น'!$B$20))</f>
        <v/>
      </c>
      <c r="BL24" s="181" t="str">
        <f>IF('01.ข้อมูลเบื้องต้น'!$C$20="","",IF('3.คีย์เทอม1 mlp'!$B24="","",'01.ข้อมูลเบื้องต้น'!$C$20))</f>
        <v/>
      </c>
      <c r="BM24" s="176"/>
      <c r="BN24" s="88"/>
      <c r="BO24" s="181" t="e">
        <f>IF('01.ข้อมูลเบื้องต้น'!#REF!="","",IF('3.คีย์เทอม1 mlp'!$B24="","",'01.ข้อมูลเบื้องต้น'!#REF!))</f>
        <v>#REF!</v>
      </c>
      <c r="BP24" s="180" t="str">
        <f>IF('01.ข้อมูลเบื้องต้น'!$B$21="","",IF('3.คีย์เทอม1 mlp'!$B24="","",'01.ข้อมูลเบื้องต้น'!$B$21))</f>
        <v/>
      </c>
      <c r="BQ24" s="181" t="str">
        <f>IF('01.ข้อมูลเบื้องต้น'!$C$21="","",IF('3.คีย์เทอม1 mlp'!$B24="","",'01.ข้อมูลเบื้องต้น'!$C$21))</f>
        <v/>
      </c>
      <c r="BR24" s="175"/>
      <c r="BS24" s="88"/>
      <c r="BT24" s="181" t="e">
        <f>IF('01.ข้อมูลเบื้องต้น'!#REF!="","",IF('3.คีย์เทอม1 mlp'!$B24="","",'01.ข้อมูลเบื้องต้น'!#REF!))</f>
        <v>#REF!</v>
      </c>
      <c r="BU24" s="180" t="str">
        <f>IF('01.ข้อมูลเบื้องต้น'!$B$22="","",IF('3.คีย์เทอม1 mlp'!$B24="","",'01.ข้อมูลเบื้องต้น'!$B$22))</f>
        <v/>
      </c>
      <c r="BV24" s="181" t="str">
        <f>IF('01.ข้อมูลเบื้องต้น'!$C$22="","",IF('3.คีย์เทอม1 mlp'!$B24="","",'01.ข้อมูลเบื้องต้น'!$C$22))</f>
        <v/>
      </c>
      <c r="BW24" s="175"/>
      <c r="BX24" s="88"/>
      <c r="BY24" s="181" t="e">
        <f>IF('01.ข้อมูลเบื้องต้น'!#REF!="","",IF('3.คีย์เทอม1 mlp'!$B24="","",'01.ข้อมูลเบื้องต้น'!#REF!))</f>
        <v>#REF!</v>
      </c>
      <c r="BZ24" s="180" t="str">
        <f>IF('01.ข้อมูลเบื้องต้น'!$B$23="","",IF('3.คีย์เทอม1 mlp'!$B24="","",'01.ข้อมูลเบื้องต้น'!$B$23))</f>
        <v/>
      </c>
      <c r="CA24" s="181" t="str">
        <f>IF('01.ข้อมูลเบื้องต้น'!$C$23="","",IF('3.คีย์เทอม1 mlp'!$B24="","",'01.ข้อมูลเบื้องต้น'!$C$23))</f>
        <v/>
      </c>
      <c r="CB24" s="175"/>
      <c r="CC24" s="88"/>
      <c r="CD24" s="181" t="e">
        <f>IF('01.ข้อมูลเบื้องต้น'!#REF!="","",IF('3.คีย์เทอม1 mlp'!$B24="","",'01.ข้อมูลเบื้องต้น'!#REF!))</f>
        <v>#REF!</v>
      </c>
      <c r="CE24" s="180" t="str">
        <f>IF('01.ข้อมูลเบื้องต้น'!$B$24="","",IF('3.คีย์เทอม1 mlp'!$B24="","",'01.ข้อมูลเบื้องต้น'!$B$24))</f>
        <v/>
      </c>
      <c r="CF24" s="181" t="str">
        <f>IF('01.ข้อมูลเบื้องต้น'!$C$24="","",IF('3.คีย์เทอม1 mlp'!$B24="","",'01.ข้อมูลเบื้องต้น'!$C$24))</f>
        <v/>
      </c>
      <c r="CG24" s="175"/>
      <c r="CH24" s="88"/>
      <c r="CI24" s="181" t="e">
        <f>IF('01.ข้อมูลเบื้องต้น'!#REF!="","",IF('3.คีย์เทอม1 mlp'!$B24="","",'01.ข้อมูลเบื้องต้น'!#REF!))</f>
        <v>#REF!</v>
      </c>
      <c r="CJ24" s="180" t="str">
        <f>IF('01.ข้อมูลเบื้องต้น'!$B$25="","",IF('3.คีย์เทอม1 mlp'!$B24="","",'01.ข้อมูลเบื้องต้น'!$B$25))</f>
        <v/>
      </c>
      <c r="CK24" s="181" t="str">
        <f>IF('01.ข้อมูลเบื้องต้น'!$C$25="","",IF('3.คีย์เทอม1 mlp'!$B24="","",'01.ข้อมูลเบื้องต้น'!$C$25))</f>
        <v/>
      </c>
      <c r="CL24" s="175"/>
      <c r="CM24" s="88"/>
      <c r="CN24" s="181" t="e">
        <f>IF('01.ข้อมูลเบื้องต้น'!#REF!="","",IF('3.คีย์เทอม1 mlp'!$B24="","",'01.ข้อมูลเบื้องต้น'!#REF!))</f>
        <v>#REF!</v>
      </c>
      <c r="CO24" s="180" t="str">
        <f>IF('01.ข้อมูลเบื้องต้น'!$B$26="","",IF('3.คีย์เทอม1 mlp'!$B24="","",'01.ข้อมูลเบื้องต้น'!$B$26))</f>
        <v/>
      </c>
      <c r="CP24" s="181" t="str">
        <f>IF('01.ข้อมูลเบื้องต้น'!$C$26="","",IF('3.คีย์เทอม1 mlp'!$B24="","",'01.ข้อมูลเบื้องต้น'!$C$26))</f>
        <v/>
      </c>
      <c r="CQ24" s="175"/>
      <c r="CR24" s="88"/>
      <c r="CS24" s="181" t="e">
        <f>IF('01.ข้อมูลเบื้องต้น'!#REF!="","",IF('3.คีย์เทอม1 mlp'!$B24="","",'01.ข้อมูลเบื้องต้น'!#REF!))</f>
        <v>#REF!</v>
      </c>
      <c r="CT24" s="180" t="str">
        <f>IF('01.ข้อมูลเบื้องต้น'!$B$27="","",IF('3.คีย์เทอม1 mlp'!$B24="","",'01.ข้อมูลเบื้องต้น'!$B$27))</f>
        <v/>
      </c>
      <c r="CU24" s="181" t="str">
        <f>IF('01.ข้อมูลเบื้องต้น'!$C$27="","",IF('3.คีย์เทอม1 mlp'!$B24="","",'01.ข้อมูลเบื้องต้น'!$C$27))</f>
        <v/>
      </c>
      <c r="CV24" s="175"/>
      <c r="CW24" s="88"/>
      <c r="CX24" s="181" t="e">
        <f>IF('01.ข้อมูลเบื้องต้น'!#REF!="","",IF('3.คีย์เทอม1 mlp'!$B24="","",'01.ข้อมูลเบื้องต้น'!#REF!))</f>
        <v>#REF!</v>
      </c>
      <c r="CY24" s="180" t="str">
        <f>IF('01.ข้อมูลเบื้องต้น'!$B$28="","",IF('3.คีย์เทอม1 mlp'!$B24="","",'01.ข้อมูลเบื้องต้น'!$B$28))</f>
        <v/>
      </c>
      <c r="CZ24" s="181" t="str">
        <f>IF('01.ข้อมูลเบื้องต้น'!$C$28="","",IF('3.คีย์เทอม1 mlp'!$B24="","",'01.ข้อมูลเบื้องต้น'!$C$28))</f>
        <v/>
      </c>
      <c r="DA24" s="175"/>
      <c r="DB24" s="88"/>
      <c r="DC24" s="177" t="e">
        <f t="shared" si="3"/>
        <v>#REF!</v>
      </c>
      <c r="DD24" s="80" t="e">
        <f t="shared" si="4"/>
        <v>#REF!</v>
      </c>
      <c r="DE24" s="182" t="e">
        <f>IF('2.ชื่อนักเรียน'!R26="มส","มส",IF('2.ชื่อนักเรียน'!R26="ย้าย","ย้าย",IF('2.ชื่อนักเรียน'!R26="ร","ร",IF(DD24="","",RANK(DD24,$DD$9:$DD$53,0)))))</f>
        <v>#REF!</v>
      </c>
      <c r="DF24" s="182">
        <f t="shared" si="5"/>
        <v>10</v>
      </c>
      <c r="DH24" s="210" t="e">
        <f>IF('2.ชื่อนักเรียน'!$R26=",มส","มส",IF($DC24="","",IF(DH$5="","",IF(DH$5="SBMLD",SUM($BH24,$BM24,$BR24,$BW24,$CB24,$CG24,$CL24,$CQ24,$CV24,$DA24),$BH24))))</f>
        <v>#REF!</v>
      </c>
      <c r="DI24" s="187" t="e">
        <f>IF('2.ชื่อนักเรียน'!$R26=",มส","มส",IF($DH24="","",IF(DH$5="","",IF(DH$5="SBMLD",SUM($BI24,$BN24,$BS24,$BX24,$CC24,$CH24,$CM24,$CR24,$CW24,$DB24),$BI24))))</f>
        <v>#REF!</v>
      </c>
      <c r="DJ24" s="187" t="e">
        <f t="shared" si="6"/>
        <v>#REF!</v>
      </c>
      <c r="DK24" s="211" t="e">
        <f>IF('2.ชื่อนักเรียน'!$R26=",มส","มส",IF($DC24="","",IF(DK$5="","",IF(DK$5="SBMLD",SUM($BM24,$BR24,$BW24,$CB24,$CG24,$CL24,$CQ24,$CV24,$DA24),$BM24))))</f>
        <v>#REF!</v>
      </c>
      <c r="DL24" s="187" t="e">
        <f>IF('2.ชื่อนักเรียน'!$R26=",มส","มส",IF($DK24="","",IF(DK$5="","",IF(DK$5="SBMLD",SUM($BN24,$BS24,$BX24,$CC24,$CH24,$CM24,$CR24,$CW24,$DB24),$BN24))))</f>
        <v>#REF!</v>
      </c>
      <c r="DM24" s="187" t="e">
        <f t="shared" si="7"/>
        <v>#REF!</v>
      </c>
      <c r="DN24" s="211" t="e">
        <f>IF('2.ชื่อนักเรียน'!$R26=",มส","มส",IF($DC24="","",IF(DN$5="","",IF(DN$5="SBMLD",SUM($BR24,$BW24,$CB24,$CG24,$CL24,$CQ24,$CV24,$DA24),$BR24))))</f>
        <v>#REF!</v>
      </c>
      <c r="DO24" s="187" t="e">
        <f>IF('2.ชื่อนักเรียน'!$R26=",มส","มส",IF($DN24="","",IF(DN$5="","",IF(DN$5="SBMLD",SUM($BS24,$BX24,$CC24,$CH24,$CM24,$CR24,$CW24,$DB24),$BS24))))</f>
        <v>#REF!</v>
      </c>
      <c r="DP24" s="187" t="e">
        <f t="shared" si="8"/>
        <v>#REF!</v>
      </c>
      <c r="DQ24" s="211" t="e">
        <f>IF('2.ชื่อนักเรียน'!$R26=",มส","มส",IF($DC24="","",IF(DQ$5="","",IF(DQ$5="SBMLD",SUM($BW24,$CB24,$CG24,$CL24,$CQ24,$CV24,$DA24),$BW24))))</f>
        <v>#REF!</v>
      </c>
      <c r="DR24" s="187" t="e">
        <f>IF('2.ชื่อนักเรียน'!$R26=",มส","มส",IF($DQ24="","",IF(DQ$5="","",IF(DQ$5="SBMLD",SUM($BX24,$CC24,$CH24,$CM24,$CR24,$CW24,$DB24),$BX24))))</f>
        <v>#REF!</v>
      </c>
      <c r="DS24" s="187" t="e">
        <f t="shared" si="9"/>
        <v>#REF!</v>
      </c>
      <c r="DT24" s="187" t="e">
        <f>IF('2.ชื่อนักเรียน'!$R26=",มส","มส",IF($DC24="","",IF(DT$5="","",IF(DT$5="SBMLD",SUM($CB24,$CG24,$CL24,$CQ24,$CV24,$DA24),$CB24))))</f>
        <v>#REF!</v>
      </c>
      <c r="DU24" s="187" t="e">
        <f>IF('2.ชื่อนักเรียน'!$R26=",มส","มส",IF($DT24="","",IF(DT$5="","",IF(DT$5="SBMLD",SUM($CC24,$CH24,$CM24,$CR24,$CW24,$DB24),$CC24))))</f>
        <v>#REF!</v>
      </c>
      <c r="DV24" s="187" t="e">
        <f t="shared" si="10"/>
        <v>#REF!</v>
      </c>
      <c r="DW24" s="211" t="e">
        <f>IF('2.ชื่อนักเรียน'!$R26=",มส","มส",IF($DC24="","",IF(DW$5="","",IF(DW$5="SBMLD",SUM($CG24,$CL24,$CQ24,$CV24,$DA24),$CG24))))</f>
        <v>#REF!</v>
      </c>
      <c r="DX24" s="211" t="e">
        <f>IF('2.ชื่อนักเรียน'!$R26=",มส","มส",IF($DW24="","",IF(DW$5="","",IF(DW$5="SBMLD",SUM($CH24,$CM24,$CR24,$CW24,$DB24),$CH24))))</f>
        <v>#REF!</v>
      </c>
      <c r="DY24" s="187" t="e">
        <f t="shared" si="11"/>
        <v>#REF!</v>
      </c>
    </row>
    <row r="25" spans="1:129" s="33" customFormat="1" ht="17.25" customHeight="1">
      <c r="A25" s="171">
        <v>17</v>
      </c>
      <c r="B25" s="171" t="str">
        <f>IF('2.ชื่อนักเรียน'!E27="","",CONCATENATE('2.ชื่อนักเรียน'!E27,'2.ชื่อนักเรียน'!F27,'2.ชื่อนักเรียน'!G27,'2.ชื่อนักเรียน'!H27,'2.ชื่อนักเรียน'!I27,'2.ชื่อนักเรียน'!J27,'2.ชื่อนักเรียน'!K27,'2.ชื่อนักเรียน'!L27,'2.ชื่อนักเรียน'!M27,'2.ชื่อนักเรียน'!N27,'2.ชื่อนักเรียน'!O27,'2.ชื่อนักเรียน'!P27,'2.ชื่อนักเรียน'!Q27))</f>
        <v/>
      </c>
      <c r="C25" s="273" t="str">
        <f>IF('2.ชื่อนักเรียน'!B27="","",'2.ชื่อนักเรียน'!B27)</f>
        <v/>
      </c>
      <c r="D25" s="180" t="str">
        <f>IF('2.ชื่อนักเรียน'!C27="","",CONCATENATE(TRIM('2.ชื่อนักเรียน'!C27),"  ",'2.ชื่อนักเรียน'!D27))</f>
        <v/>
      </c>
      <c r="E25" s="181" t="str">
        <f>IF(B25="","",IF('01.ข้อมูลเบื้องต้น'!$H$2="","",'01.ข้อมูลเบื้องต้น'!$H$2))</f>
        <v/>
      </c>
      <c r="F25" s="180" t="str">
        <f>IF(B25="","",IF('01.ข้อมูลเบื้องต้น'!$I$4="","",'01.ข้อมูลเบื้องต้น'!$I$4))</f>
        <v/>
      </c>
      <c r="G25" s="181" t="e">
        <f>IF('01.ข้อมูลเบื้องต้น'!#REF!="","",IF('3.คีย์เทอม1 mlp'!$B25="","",'01.ข้อมูลเบื้องต้น'!#REF!))</f>
        <v>#REF!</v>
      </c>
      <c r="H25" s="180" t="str">
        <f>IF('01.ข้อมูลเบื้องต้น'!$B$36="","",IF('3.คีย์เทอม1 mlp'!$B25="","",'01.ข้อมูลเบื้องต้น'!$B$36))</f>
        <v/>
      </c>
      <c r="I25" s="181" t="str">
        <f>IF('01.ข้อมูลเบื้องต้น'!$C$36="","",IF('3.คีย์เทอม1 mlp'!$B25="","",'01.ข้อมูลเบื้องต้น'!$C$36))</f>
        <v/>
      </c>
      <c r="J25" s="175">
        <v>85</v>
      </c>
      <c r="K25" s="88"/>
      <c r="L25" s="181" t="e">
        <f>IF('01.ข้อมูลเบื้องต้น'!#REF!="","",IF('3.คีย์เทอม1 mlp'!$B25="","",'01.ข้อมูลเบื้องต้น'!#REF!))</f>
        <v>#REF!</v>
      </c>
      <c r="M25" s="180" t="str">
        <f>IF('01.ข้อมูลเบื้องต้น'!$B$37="","",IF('3.คีย์เทอม1 mlp'!$B25="","",'01.ข้อมูลเบื้องต้น'!$B$37))</f>
        <v/>
      </c>
      <c r="N25" s="181" t="str">
        <f>IF('01.ข้อมูลเบื้องต้น'!$C$37="","",IF('3.คีย์เทอม1 mlp'!$B25="","",'01.ข้อมูลเบื้องต้น'!$C$37))</f>
        <v/>
      </c>
      <c r="O25" s="176">
        <v>78</v>
      </c>
      <c r="P25" s="87"/>
      <c r="Q25" s="181" t="e">
        <f>IF('01.ข้อมูลเบื้องต้น'!#REF!="","",IF('3.คีย์เทอม1 mlp'!$B25="","",'01.ข้อมูลเบื้องต้น'!#REF!))</f>
        <v>#REF!</v>
      </c>
      <c r="R25" s="180" t="str">
        <f>IF('01.ข้อมูลเบื้องต้น'!$B$10="","",IF('3.คีย์เทอม1 mlp'!$B25="","",'01.ข้อมูลเบื้องต้น'!$B$10))</f>
        <v/>
      </c>
      <c r="S25" s="181" t="str">
        <f>IF('01.ข้อมูลเบื้องต้น'!$C$10="","",IF('3.คีย์เทอม1 mlp'!$B25="","",'01.ข้อมูลเบื้องต้น'!$C$10))</f>
        <v/>
      </c>
      <c r="T25" s="176">
        <v>75</v>
      </c>
      <c r="U25" s="87"/>
      <c r="V25" s="181" t="e">
        <f>IF('01.ข้อมูลเบื้องต้น'!#REF!="","",IF('3.คีย์เทอม1 mlp'!$B25="","",'01.ข้อมูลเบื้องต้น'!#REF!))</f>
        <v>#REF!</v>
      </c>
      <c r="W25" s="180" t="str">
        <f>IF('01.ข้อมูลเบื้องต้น'!$B$11="","",IF('3.คีย์เทอม1 mlp'!$B25="","",'01.ข้อมูลเบื้องต้น'!$B$11))</f>
        <v/>
      </c>
      <c r="X25" s="181" t="str">
        <f>IF('01.ข้อมูลเบื้องต้น'!$C$11="","",IF('3.คีย์เทอม1 mlp'!$B25="","",'01.ข้อมูลเบื้องต้น'!$C$11))</f>
        <v/>
      </c>
      <c r="Y25" s="175">
        <v>76</v>
      </c>
      <c r="Z25" s="88"/>
      <c r="AA25" s="181" t="e">
        <f>IF('01.ข้อมูลเบื้องต้น'!#REF!="","",IF('3.คีย์เทอม1 mlp'!$B25="","",'01.ข้อมูลเบื้องต้น'!#REF!))</f>
        <v>#REF!</v>
      </c>
      <c r="AB25" s="180" t="str">
        <f>IF('01.ข้อมูลเบื้องต้น'!$B$12="","",IF('3.คีย์เทอม1 mlp'!$B25="","",'01.ข้อมูลเบื้องต้น'!$B$12))</f>
        <v/>
      </c>
      <c r="AC25" s="181" t="str">
        <f>IF('01.ข้อมูลเบื้องต้น'!$C$12="","",IF('3.คีย์เทอม1 mlp'!$B25="","",'01.ข้อมูลเบื้องต้น'!$C$12))</f>
        <v/>
      </c>
      <c r="AD25" s="176">
        <v>83</v>
      </c>
      <c r="AE25" s="87"/>
      <c r="AF25" s="181" t="e">
        <f>IF('01.ข้อมูลเบื้องต้น'!#REF!="","",IF('3.คีย์เทอม1 mlp'!$B25="","",'01.ข้อมูลเบื้องต้น'!#REF!))</f>
        <v>#REF!</v>
      </c>
      <c r="AG25" s="180" t="str">
        <f>IF('01.ข้อมูลเบื้องต้น'!$B$13="","",IF('3.คีย์เทอม1 mlp'!$B25="","",'01.ข้อมูลเบื้องต้น'!$B$13))</f>
        <v/>
      </c>
      <c r="AH25" s="181" t="str">
        <f>IF('01.ข้อมูลเบื้องต้น'!$C$13="","",IF('3.คีย์เทอม1 mlp'!$B25="","",'01.ข้อมูลเบื้องต้น'!$C$13))</f>
        <v/>
      </c>
      <c r="AI25" s="176">
        <v>91</v>
      </c>
      <c r="AJ25" s="87"/>
      <c r="AK25" s="181" t="e">
        <f>IF('01.ข้อมูลเบื้องต้น'!#REF!="","",IF('3.คีย์เทอม1 mlp'!$B25="","",'01.ข้อมูลเบื้องต้น'!#REF!))</f>
        <v>#REF!</v>
      </c>
      <c r="AL25" s="180" t="str">
        <f>IF('01.ข้อมูลเบื้องต้น'!$B$14="","",IF('3.คีย์เทอม1 mlp'!$B25="","",'01.ข้อมูลเบื้องต้น'!$B$14))</f>
        <v/>
      </c>
      <c r="AM25" s="181" t="str">
        <f>IF('01.ข้อมูลเบื้องต้น'!$C$14="","",IF('3.คีย์เทอม1 mlp'!$B25="","",'01.ข้อมูลเบื้องต้น'!$C$14))</f>
        <v/>
      </c>
      <c r="AN25" s="176">
        <v>83</v>
      </c>
      <c r="AO25" s="87"/>
      <c r="AP25" s="181" t="e">
        <f>IF('01.ข้อมูลเบื้องต้น'!#REF!="","",IF('3.คีย์เทอม1 mlp'!$B25="","",'01.ข้อมูลเบื้องต้น'!#REF!))</f>
        <v>#REF!</v>
      </c>
      <c r="AQ25" s="180" t="str">
        <f>IF('01.ข้อมูลเบื้องต้น'!$B$15="","",IF('3.คีย์เทอม1 mlp'!$B25="","",'01.ข้อมูลเบื้องต้น'!$B$15))</f>
        <v/>
      </c>
      <c r="AR25" s="181" t="str">
        <f>IF('01.ข้อมูลเบื้องต้น'!$C$15="","",IF('3.คีย์เทอม1 mlp'!$B25="","",'01.ข้อมูลเบื้องต้น'!$C$15))</f>
        <v/>
      </c>
      <c r="AS25" s="176">
        <v>77</v>
      </c>
      <c r="AT25" s="87"/>
      <c r="AU25" s="181" t="e">
        <f>IF('01.ข้อมูลเบื้องต้น'!#REF!="","",IF('3.คีย์เทอม1 mlp'!$B25="","",'01.ข้อมูลเบื้องต้น'!#REF!))</f>
        <v>#REF!</v>
      </c>
      <c r="AV25" s="180" t="str">
        <f>IF('01.ข้อมูลเบื้องต้น'!$B$16="","",IF('3.คีย์เทอม1 mlp'!$B25="","",'01.ข้อมูลเบื้องต้น'!$B$16))</f>
        <v/>
      </c>
      <c r="AW25" s="181" t="str">
        <f>IF('01.ข้อมูลเบื้องต้น'!$C$16="","",IF('3.คีย์เทอม1 mlp'!$B25="","",'01.ข้อมูลเบื้องต้น'!$C$16))</f>
        <v/>
      </c>
      <c r="AX25" s="175">
        <v>95</v>
      </c>
      <c r="AY25" s="88"/>
      <c r="AZ25" s="181" t="e">
        <f>IF('01.ข้อมูลเบื้องต้น'!#REF!="","",IF('3.คีย์เทอม1 mlp'!$B25="","",'01.ข้อมูลเบื้องต้น'!#REF!))</f>
        <v>#REF!</v>
      </c>
      <c r="BA25" s="180" t="str">
        <f>IF('01.ข้อมูลเบื้องต้น'!$B$17="","",IF('3.คีย์เทอม1 mlp'!$B25="","",'01.ข้อมูลเบื้องต้น'!$B$17))</f>
        <v/>
      </c>
      <c r="BB25" s="181" t="str">
        <f>IF('01.ข้อมูลเบื้องต้น'!$C$17="","",IF('3.คีย์เทอม1 mlp'!$B25="","",'01.ข้อมูลเบื้องต้น'!$C$17))</f>
        <v/>
      </c>
      <c r="BC25" s="175"/>
      <c r="BD25" s="88"/>
      <c r="BE25" s="181" t="e">
        <f>IF('01.ข้อมูลเบื้องต้น'!#REF!="","",IF('3.คีย์เทอม1 mlp'!$B25="","",'01.ข้อมูลเบื้องต้น'!#REF!))</f>
        <v>#REF!</v>
      </c>
      <c r="BF25" s="180" t="str">
        <f>IF('01.ข้อมูลเบื้องต้น'!$B$19="","",IF('3.คีย์เทอม1 mlp'!$B25="","",'01.ข้อมูลเบื้องต้น'!$B$19))</f>
        <v/>
      </c>
      <c r="BG25" s="181" t="str">
        <f>IF('01.ข้อมูลเบื้องต้น'!$C$19="","",IF('3.คีย์เทอม1 mlp'!$B25="","",'01.ข้อมูลเบื้องต้น'!$C$19))</f>
        <v/>
      </c>
      <c r="BH25" s="176">
        <v>98</v>
      </c>
      <c r="BI25" s="88"/>
      <c r="BJ25" s="181" t="e">
        <f>IF('01.ข้อมูลเบื้องต้น'!#REF!="","",IF('3.คีย์เทอม1 mlp'!$B25="","",'01.ข้อมูลเบื้องต้น'!#REF!))</f>
        <v>#REF!</v>
      </c>
      <c r="BK25" s="180" t="str">
        <f>IF('01.ข้อมูลเบื้องต้น'!$B$20="","",IF('3.คีย์เทอม1 mlp'!$B25="","",'01.ข้อมูลเบื้องต้น'!$B$20))</f>
        <v/>
      </c>
      <c r="BL25" s="181" t="str">
        <f>IF('01.ข้อมูลเบื้องต้น'!$C$20="","",IF('3.คีย์เทอม1 mlp'!$B25="","",'01.ข้อมูลเบื้องต้น'!$C$20))</f>
        <v/>
      </c>
      <c r="BM25" s="175"/>
      <c r="BN25" s="87"/>
      <c r="BO25" s="181" t="e">
        <f>IF('01.ข้อมูลเบื้องต้น'!#REF!="","",IF('3.คีย์เทอม1 mlp'!$B25="","",'01.ข้อมูลเบื้องต้น'!#REF!))</f>
        <v>#REF!</v>
      </c>
      <c r="BP25" s="180" t="str">
        <f>IF('01.ข้อมูลเบื้องต้น'!$B$21="","",IF('3.คีย์เทอม1 mlp'!$B25="","",'01.ข้อมูลเบื้องต้น'!$B$21))</f>
        <v/>
      </c>
      <c r="BQ25" s="181" t="str">
        <f>IF('01.ข้อมูลเบื้องต้น'!$C$21="","",IF('3.คีย์เทอม1 mlp'!$B25="","",'01.ข้อมูลเบื้องต้น'!$C$21))</f>
        <v/>
      </c>
      <c r="BR25" s="175"/>
      <c r="BS25" s="88"/>
      <c r="BT25" s="181" t="e">
        <f>IF('01.ข้อมูลเบื้องต้น'!#REF!="","",IF('3.คีย์เทอม1 mlp'!$B25="","",'01.ข้อมูลเบื้องต้น'!#REF!))</f>
        <v>#REF!</v>
      </c>
      <c r="BU25" s="180" t="str">
        <f>IF('01.ข้อมูลเบื้องต้น'!$B$22="","",IF('3.คีย์เทอม1 mlp'!$B25="","",'01.ข้อมูลเบื้องต้น'!$B$22))</f>
        <v/>
      </c>
      <c r="BV25" s="181" t="str">
        <f>IF('01.ข้อมูลเบื้องต้น'!$C$22="","",IF('3.คีย์เทอม1 mlp'!$B25="","",'01.ข้อมูลเบื้องต้น'!$C$22))</f>
        <v/>
      </c>
      <c r="BW25" s="175"/>
      <c r="BX25" s="88"/>
      <c r="BY25" s="181" t="e">
        <f>IF('01.ข้อมูลเบื้องต้น'!#REF!="","",IF('3.คีย์เทอม1 mlp'!$B25="","",'01.ข้อมูลเบื้องต้น'!#REF!))</f>
        <v>#REF!</v>
      </c>
      <c r="BZ25" s="180" t="str">
        <f>IF('01.ข้อมูลเบื้องต้น'!$B$23="","",IF('3.คีย์เทอม1 mlp'!$B25="","",'01.ข้อมูลเบื้องต้น'!$B$23))</f>
        <v/>
      </c>
      <c r="CA25" s="181" t="str">
        <f>IF('01.ข้อมูลเบื้องต้น'!$C$23="","",IF('3.คีย์เทอม1 mlp'!$B25="","",'01.ข้อมูลเบื้องต้น'!$C$23))</f>
        <v/>
      </c>
      <c r="CB25" s="175"/>
      <c r="CC25" s="88"/>
      <c r="CD25" s="181" t="e">
        <f>IF('01.ข้อมูลเบื้องต้น'!#REF!="","",IF('3.คีย์เทอม1 mlp'!$B25="","",'01.ข้อมูลเบื้องต้น'!#REF!))</f>
        <v>#REF!</v>
      </c>
      <c r="CE25" s="180" t="str">
        <f>IF('01.ข้อมูลเบื้องต้น'!$B$24="","",IF('3.คีย์เทอม1 mlp'!$B25="","",'01.ข้อมูลเบื้องต้น'!$B$24))</f>
        <v/>
      </c>
      <c r="CF25" s="181" t="str">
        <f>IF('01.ข้อมูลเบื้องต้น'!$C$24="","",IF('3.คีย์เทอม1 mlp'!$B25="","",'01.ข้อมูลเบื้องต้น'!$C$24))</f>
        <v/>
      </c>
      <c r="CG25" s="175"/>
      <c r="CH25" s="88"/>
      <c r="CI25" s="181" t="e">
        <f>IF('01.ข้อมูลเบื้องต้น'!#REF!="","",IF('3.คีย์เทอม1 mlp'!$B25="","",'01.ข้อมูลเบื้องต้น'!#REF!))</f>
        <v>#REF!</v>
      </c>
      <c r="CJ25" s="180" t="str">
        <f>IF('01.ข้อมูลเบื้องต้น'!$B$25="","",IF('3.คีย์เทอม1 mlp'!$B25="","",'01.ข้อมูลเบื้องต้น'!$B$25))</f>
        <v/>
      </c>
      <c r="CK25" s="181" t="str">
        <f>IF('01.ข้อมูลเบื้องต้น'!$C$25="","",IF('3.คีย์เทอม1 mlp'!$B25="","",'01.ข้อมูลเบื้องต้น'!$C$25))</f>
        <v/>
      </c>
      <c r="CL25" s="175"/>
      <c r="CM25" s="88"/>
      <c r="CN25" s="181" t="e">
        <f>IF('01.ข้อมูลเบื้องต้น'!#REF!="","",IF('3.คีย์เทอม1 mlp'!$B25="","",'01.ข้อมูลเบื้องต้น'!#REF!))</f>
        <v>#REF!</v>
      </c>
      <c r="CO25" s="180" t="str">
        <f>IF('01.ข้อมูลเบื้องต้น'!$B$26="","",IF('3.คีย์เทอม1 mlp'!$B25="","",'01.ข้อมูลเบื้องต้น'!$B$26))</f>
        <v/>
      </c>
      <c r="CP25" s="181" t="str">
        <f>IF('01.ข้อมูลเบื้องต้น'!$C$26="","",IF('3.คีย์เทอม1 mlp'!$B25="","",'01.ข้อมูลเบื้องต้น'!$C$26))</f>
        <v/>
      </c>
      <c r="CQ25" s="175"/>
      <c r="CR25" s="88"/>
      <c r="CS25" s="181" t="e">
        <f>IF('01.ข้อมูลเบื้องต้น'!#REF!="","",IF('3.คีย์เทอม1 mlp'!$B25="","",'01.ข้อมูลเบื้องต้น'!#REF!))</f>
        <v>#REF!</v>
      </c>
      <c r="CT25" s="180" t="str">
        <f>IF('01.ข้อมูลเบื้องต้น'!$B$27="","",IF('3.คีย์เทอม1 mlp'!$B25="","",'01.ข้อมูลเบื้องต้น'!$B$27))</f>
        <v/>
      </c>
      <c r="CU25" s="181" t="str">
        <f>IF('01.ข้อมูลเบื้องต้น'!$C$27="","",IF('3.คีย์เทอม1 mlp'!$B25="","",'01.ข้อมูลเบื้องต้น'!$C$27))</f>
        <v/>
      </c>
      <c r="CV25" s="175"/>
      <c r="CW25" s="88"/>
      <c r="CX25" s="181" t="e">
        <f>IF('01.ข้อมูลเบื้องต้น'!#REF!="","",IF('3.คีย์เทอม1 mlp'!$B25="","",'01.ข้อมูลเบื้องต้น'!#REF!))</f>
        <v>#REF!</v>
      </c>
      <c r="CY25" s="180" t="str">
        <f>IF('01.ข้อมูลเบื้องต้น'!$B$28="","",IF('3.คีย์เทอม1 mlp'!$B25="","",'01.ข้อมูลเบื้องต้น'!$B$28))</f>
        <v/>
      </c>
      <c r="CZ25" s="181" t="str">
        <f>IF('01.ข้อมูลเบื้องต้น'!$C$28="","",IF('3.คีย์เทอม1 mlp'!$B25="","",'01.ข้อมูลเบื้องต้น'!$C$28))</f>
        <v/>
      </c>
      <c r="DA25" s="175"/>
      <c r="DB25" s="88"/>
      <c r="DC25" s="177" t="e">
        <f t="shared" si="3"/>
        <v>#REF!</v>
      </c>
      <c r="DD25" s="80" t="e">
        <f t="shared" si="4"/>
        <v>#REF!</v>
      </c>
      <c r="DE25" s="182" t="e">
        <f>IF('2.ชื่อนักเรียน'!R27="มส","มส",IF('2.ชื่อนักเรียน'!R27="ย้าย","ย้าย",IF('2.ชื่อนักเรียน'!R27="ร","ร",IF(DD25="","",RANK(DD25,$DD$9:$DD$53,0)))))</f>
        <v>#REF!</v>
      </c>
      <c r="DF25" s="182">
        <f t="shared" si="5"/>
        <v>10</v>
      </c>
      <c r="DH25" s="206" t="e">
        <f>IF('2.ชื่อนักเรียน'!$R27=",มส","มส",IF($DC25="","",IF(DH$5="","",IF(DH$5="SBMLD",SUM($BH25,$BM25,$BR25,$BW25,$CB25,$CG25,$CL25,$CQ25,$CV25,$DA25),$BH25))))</f>
        <v>#REF!</v>
      </c>
      <c r="DI25" s="185" t="e">
        <f>IF('2.ชื่อนักเรียน'!$R27=",มส","มส",IF($DH25="","",IF(DH$5="","",IF(DH$5="SBMLD",SUM($BI25,$BN25,$BS25,$BX25,$CC25,$CH25,$CM25,$CR25,$CW25,$DB25),$BI25))))</f>
        <v>#REF!</v>
      </c>
      <c r="DJ25" s="185" t="e">
        <f t="shared" si="6"/>
        <v>#REF!</v>
      </c>
      <c r="DK25" s="207" t="e">
        <f>IF('2.ชื่อนักเรียน'!$R27=",มส","มส",IF($DC25="","",IF(DK$5="","",IF(DK$5="SBMLD",SUM($BM25,$BR25,$BW25,$CB25,$CG25,$CL25,$CQ25,$CV25,$DA25),$BM25))))</f>
        <v>#REF!</v>
      </c>
      <c r="DL25" s="185" t="e">
        <f>IF('2.ชื่อนักเรียน'!$R27=",มส","มส",IF($DK25="","",IF(DK$5="","",IF(DK$5="SBMLD",SUM($BN25,$BS25,$BX25,$CC25,$CH25,$CM25,$CR25,$CW25,$DB25),$BN25))))</f>
        <v>#REF!</v>
      </c>
      <c r="DM25" s="185" t="e">
        <f t="shared" si="7"/>
        <v>#REF!</v>
      </c>
      <c r="DN25" s="207" t="e">
        <f>IF('2.ชื่อนักเรียน'!$R27=",มส","มส",IF($DC25="","",IF(DN$5="","",IF(DN$5="SBMLD",SUM($BR25,$BW25,$CB25,$CG25,$CL25,$CQ25,$CV25,$DA25),$BR25))))</f>
        <v>#REF!</v>
      </c>
      <c r="DO25" s="185" t="e">
        <f>IF('2.ชื่อนักเรียน'!$R27=",มส","มส",IF($DN25="","",IF(DN$5="","",IF(DN$5="SBMLD",SUM($BS25,$BX25,$CC25,$CH25,$CM25,$CR25,$CW25,$DB25),$BS25))))</f>
        <v>#REF!</v>
      </c>
      <c r="DP25" s="185" t="e">
        <f t="shared" si="8"/>
        <v>#REF!</v>
      </c>
      <c r="DQ25" s="207" t="e">
        <f>IF('2.ชื่อนักเรียน'!$R27=",มส","มส",IF($DC25="","",IF(DQ$5="","",IF(DQ$5="SBMLD",SUM($BW25,$CB25,$CG25,$CL25,$CQ25,$CV25,$DA25),$BW25))))</f>
        <v>#REF!</v>
      </c>
      <c r="DR25" s="185" t="e">
        <f>IF('2.ชื่อนักเรียน'!$R27=",มส","มส",IF($DQ25="","",IF(DQ$5="","",IF(DQ$5="SBMLD",SUM($BX25,$CC25,$CH25,$CM25,$CR25,$CW25,$DB25),$BX25))))</f>
        <v>#REF!</v>
      </c>
      <c r="DS25" s="185" t="e">
        <f t="shared" si="9"/>
        <v>#REF!</v>
      </c>
      <c r="DT25" s="185" t="e">
        <f>IF('2.ชื่อนักเรียน'!$R27=",มส","มส",IF($DC25="","",IF(DT$5="","",IF(DT$5="SBMLD",SUM($CB25,$CG25,$CL25,$CQ25,$CV25,$DA25),$CB25))))</f>
        <v>#REF!</v>
      </c>
      <c r="DU25" s="185" t="e">
        <f>IF('2.ชื่อนักเรียน'!$R27=",มส","มส",IF($DT25="","",IF(DT$5="","",IF(DT$5="SBMLD",SUM($CC25,$CH25,$CM25,$CR25,$CW25,$DB25),$CC25))))</f>
        <v>#REF!</v>
      </c>
      <c r="DV25" s="185" t="e">
        <f t="shared" si="10"/>
        <v>#REF!</v>
      </c>
      <c r="DW25" s="207" t="e">
        <f>IF('2.ชื่อนักเรียน'!$R27=",มส","มส",IF($DC25="","",IF(DW$5="","",IF(DW$5="SBMLD",SUM($CG25,$CL25,$CQ25,$CV25,$DA25),$CG25))))</f>
        <v>#REF!</v>
      </c>
      <c r="DX25" s="207" t="e">
        <f>IF('2.ชื่อนักเรียน'!$R27=",มส","มส",IF($DW25="","",IF(DW$5="","",IF(DW$5="SBMLD",SUM($CH25,$CM25,$CR25,$CW25,$DB25),$CH25))))</f>
        <v>#REF!</v>
      </c>
      <c r="DY25" s="185" t="e">
        <f t="shared" si="11"/>
        <v>#REF!</v>
      </c>
    </row>
    <row r="26" spans="1:129" s="33" customFormat="1" ht="17.25" customHeight="1">
      <c r="A26" s="171">
        <v>18</v>
      </c>
      <c r="B26" s="171" t="str">
        <f>IF('2.ชื่อนักเรียน'!E28="","",CONCATENATE('2.ชื่อนักเรียน'!E28,'2.ชื่อนักเรียน'!F28,'2.ชื่อนักเรียน'!G28,'2.ชื่อนักเรียน'!H28,'2.ชื่อนักเรียน'!I28,'2.ชื่อนักเรียน'!J28,'2.ชื่อนักเรียน'!K28,'2.ชื่อนักเรียน'!L28,'2.ชื่อนักเรียน'!M28,'2.ชื่อนักเรียน'!N28,'2.ชื่อนักเรียน'!O28,'2.ชื่อนักเรียน'!P28,'2.ชื่อนักเรียน'!Q28))</f>
        <v/>
      </c>
      <c r="C26" s="273" t="str">
        <f>IF('2.ชื่อนักเรียน'!B28="","",'2.ชื่อนักเรียน'!B28)</f>
        <v/>
      </c>
      <c r="D26" s="180" t="str">
        <f>IF('2.ชื่อนักเรียน'!C28="","",CONCATENATE(TRIM('2.ชื่อนักเรียน'!C28),"  ",'2.ชื่อนักเรียน'!D28))</f>
        <v/>
      </c>
      <c r="E26" s="181" t="str">
        <f>IF(B26="","",IF('01.ข้อมูลเบื้องต้น'!$H$2="","",'01.ข้อมูลเบื้องต้น'!$H$2))</f>
        <v/>
      </c>
      <c r="F26" s="180" t="str">
        <f>IF(B26="","",IF('01.ข้อมูลเบื้องต้น'!$I$4="","",'01.ข้อมูลเบื้องต้น'!$I$4))</f>
        <v/>
      </c>
      <c r="G26" s="181" t="e">
        <f>IF('01.ข้อมูลเบื้องต้น'!#REF!="","",IF('3.คีย์เทอม1 mlp'!$B26="","",'01.ข้อมูลเบื้องต้น'!#REF!))</f>
        <v>#REF!</v>
      </c>
      <c r="H26" s="180" t="str">
        <f>IF('01.ข้อมูลเบื้องต้น'!$B$36="","",IF('3.คีย์เทอม1 mlp'!$B26="","",'01.ข้อมูลเบื้องต้น'!$B$36))</f>
        <v/>
      </c>
      <c r="I26" s="181" t="str">
        <f>IF('01.ข้อมูลเบื้องต้น'!$C$36="","",IF('3.คีย์เทอม1 mlp'!$B26="","",'01.ข้อมูลเบื้องต้น'!$C$36))</f>
        <v/>
      </c>
      <c r="J26" s="175">
        <v>96</v>
      </c>
      <c r="K26" s="88"/>
      <c r="L26" s="181" t="e">
        <f>IF('01.ข้อมูลเบื้องต้น'!#REF!="","",IF('3.คีย์เทอม1 mlp'!$B26="","",'01.ข้อมูลเบื้องต้น'!#REF!))</f>
        <v>#REF!</v>
      </c>
      <c r="M26" s="180" t="str">
        <f>IF('01.ข้อมูลเบื้องต้น'!$B$37="","",IF('3.คีย์เทอม1 mlp'!$B26="","",'01.ข้อมูลเบื้องต้น'!$B$37))</f>
        <v/>
      </c>
      <c r="N26" s="181" t="str">
        <f>IF('01.ข้อมูลเบื้องต้น'!$C$37="","",IF('3.คีย์เทอม1 mlp'!$B26="","",'01.ข้อมูลเบื้องต้น'!$C$37))</f>
        <v/>
      </c>
      <c r="O26" s="176">
        <v>81</v>
      </c>
      <c r="P26" s="87"/>
      <c r="Q26" s="181" t="e">
        <f>IF('01.ข้อมูลเบื้องต้น'!#REF!="","",IF('3.คีย์เทอม1 mlp'!$B26="","",'01.ข้อมูลเบื้องต้น'!#REF!))</f>
        <v>#REF!</v>
      </c>
      <c r="R26" s="180" t="str">
        <f>IF('01.ข้อมูลเบื้องต้น'!$B$10="","",IF('3.คีย์เทอม1 mlp'!$B26="","",'01.ข้อมูลเบื้องต้น'!$B$10))</f>
        <v/>
      </c>
      <c r="S26" s="181" t="str">
        <f>IF('01.ข้อมูลเบื้องต้น'!$C$10="","",IF('3.คีย์เทอม1 mlp'!$B26="","",'01.ข้อมูลเบื้องต้น'!$C$10))</f>
        <v/>
      </c>
      <c r="T26" s="176">
        <v>77</v>
      </c>
      <c r="U26" s="87"/>
      <c r="V26" s="181" t="e">
        <f>IF('01.ข้อมูลเบื้องต้น'!#REF!="","",IF('3.คีย์เทอม1 mlp'!$B26="","",'01.ข้อมูลเบื้องต้น'!#REF!))</f>
        <v>#REF!</v>
      </c>
      <c r="W26" s="180" t="str">
        <f>IF('01.ข้อมูลเบื้องต้น'!$B$11="","",IF('3.คีย์เทอม1 mlp'!$B26="","",'01.ข้อมูลเบื้องต้น'!$B$11))</f>
        <v/>
      </c>
      <c r="X26" s="181" t="str">
        <f>IF('01.ข้อมูลเบื้องต้น'!$C$11="","",IF('3.คีย์เทอม1 mlp'!$B26="","",'01.ข้อมูลเบื้องต้น'!$C$11))</f>
        <v/>
      </c>
      <c r="Y26" s="175">
        <v>89</v>
      </c>
      <c r="Z26" s="88"/>
      <c r="AA26" s="181" t="e">
        <f>IF('01.ข้อมูลเบื้องต้น'!#REF!="","",IF('3.คีย์เทอม1 mlp'!$B26="","",'01.ข้อมูลเบื้องต้น'!#REF!))</f>
        <v>#REF!</v>
      </c>
      <c r="AB26" s="180" t="str">
        <f>IF('01.ข้อมูลเบื้องต้น'!$B$12="","",IF('3.คีย์เทอม1 mlp'!$B26="","",'01.ข้อมูลเบื้องต้น'!$B$12))</f>
        <v/>
      </c>
      <c r="AC26" s="181" t="str">
        <f>IF('01.ข้อมูลเบื้องต้น'!$C$12="","",IF('3.คีย์เทอม1 mlp'!$B26="","",'01.ข้อมูลเบื้องต้น'!$C$12))</f>
        <v/>
      </c>
      <c r="AD26" s="176">
        <v>83</v>
      </c>
      <c r="AE26" s="87"/>
      <c r="AF26" s="181" t="e">
        <f>IF('01.ข้อมูลเบื้องต้น'!#REF!="","",IF('3.คีย์เทอม1 mlp'!$B26="","",'01.ข้อมูลเบื้องต้น'!#REF!))</f>
        <v>#REF!</v>
      </c>
      <c r="AG26" s="180" t="str">
        <f>IF('01.ข้อมูลเบื้องต้น'!$B$13="","",IF('3.คีย์เทอม1 mlp'!$B26="","",'01.ข้อมูลเบื้องต้น'!$B$13))</f>
        <v/>
      </c>
      <c r="AH26" s="181" t="str">
        <f>IF('01.ข้อมูลเบื้องต้น'!$C$13="","",IF('3.คีย์เทอม1 mlp'!$B26="","",'01.ข้อมูลเบื้องต้น'!$C$13))</f>
        <v/>
      </c>
      <c r="AI26" s="176">
        <v>95</v>
      </c>
      <c r="AJ26" s="87"/>
      <c r="AK26" s="181" t="e">
        <f>IF('01.ข้อมูลเบื้องต้น'!#REF!="","",IF('3.คีย์เทอม1 mlp'!$B26="","",'01.ข้อมูลเบื้องต้น'!#REF!))</f>
        <v>#REF!</v>
      </c>
      <c r="AL26" s="180" t="str">
        <f>IF('01.ข้อมูลเบื้องต้น'!$B$14="","",IF('3.คีย์เทอม1 mlp'!$B26="","",'01.ข้อมูลเบื้องต้น'!$B$14))</f>
        <v/>
      </c>
      <c r="AM26" s="181" t="str">
        <f>IF('01.ข้อมูลเบื้องต้น'!$C$14="","",IF('3.คีย์เทอม1 mlp'!$B26="","",'01.ข้อมูลเบื้องต้น'!$C$14))</f>
        <v/>
      </c>
      <c r="AN26" s="176">
        <v>86</v>
      </c>
      <c r="AO26" s="87"/>
      <c r="AP26" s="181" t="e">
        <f>IF('01.ข้อมูลเบื้องต้น'!#REF!="","",IF('3.คีย์เทอม1 mlp'!$B26="","",'01.ข้อมูลเบื้องต้น'!#REF!))</f>
        <v>#REF!</v>
      </c>
      <c r="AQ26" s="180" t="str">
        <f>IF('01.ข้อมูลเบื้องต้น'!$B$15="","",IF('3.คีย์เทอม1 mlp'!$B26="","",'01.ข้อมูลเบื้องต้น'!$B$15))</f>
        <v/>
      </c>
      <c r="AR26" s="181" t="str">
        <f>IF('01.ข้อมูลเบื้องต้น'!$C$15="","",IF('3.คีย์เทอม1 mlp'!$B26="","",'01.ข้อมูลเบื้องต้น'!$C$15))</f>
        <v/>
      </c>
      <c r="AS26" s="176">
        <v>88</v>
      </c>
      <c r="AT26" s="87"/>
      <c r="AU26" s="181" t="e">
        <f>IF('01.ข้อมูลเบื้องต้น'!#REF!="","",IF('3.คีย์เทอม1 mlp'!$B26="","",'01.ข้อมูลเบื้องต้น'!#REF!))</f>
        <v>#REF!</v>
      </c>
      <c r="AV26" s="180" t="str">
        <f>IF('01.ข้อมูลเบื้องต้น'!$B$16="","",IF('3.คีย์เทอม1 mlp'!$B26="","",'01.ข้อมูลเบื้องต้น'!$B$16))</f>
        <v/>
      </c>
      <c r="AW26" s="181" t="str">
        <f>IF('01.ข้อมูลเบื้องต้น'!$C$16="","",IF('3.คีย์เทอม1 mlp'!$B26="","",'01.ข้อมูลเบื้องต้น'!$C$16))</f>
        <v/>
      </c>
      <c r="AX26" s="175">
        <v>89</v>
      </c>
      <c r="AY26" s="88"/>
      <c r="AZ26" s="181" t="e">
        <f>IF('01.ข้อมูลเบื้องต้น'!#REF!="","",IF('3.คีย์เทอม1 mlp'!$B26="","",'01.ข้อมูลเบื้องต้น'!#REF!))</f>
        <v>#REF!</v>
      </c>
      <c r="BA26" s="180" t="str">
        <f>IF('01.ข้อมูลเบื้องต้น'!$B$17="","",IF('3.คีย์เทอม1 mlp'!$B26="","",'01.ข้อมูลเบื้องต้น'!$B$17))</f>
        <v/>
      </c>
      <c r="BB26" s="181" t="str">
        <f>IF('01.ข้อมูลเบื้องต้น'!$C$17="","",IF('3.คีย์เทอม1 mlp'!$B26="","",'01.ข้อมูลเบื้องต้น'!$C$17))</f>
        <v/>
      </c>
      <c r="BC26" s="175"/>
      <c r="BD26" s="88"/>
      <c r="BE26" s="181" t="e">
        <f>IF('01.ข้อมูลเบื้องต้น'!#REF!="","",IF('3.คีย์เทอม1 mlp'!$B26="","",'01.ข้อมูลเบื้องต้น'!#REF!))</f>
        <v>#REF!</v>
      </c>
      <c r="BF26" s="180" t="str">
        <f>IF('01.ข้อมูลเบื้องต้น'!$B$19="","",IF('3.คีย์เทอม1 mlp'!$B26="","",'01.ข้อมูลเบื้องต้น'!$B$19))</f>
        <v/>
      </c>
      <c r="BG26" s="181" t="str">
        <f>IF('01.ข้อมูลเบื้องต้น'!$C$19="","",IF('3.คีย์เทอม1 mlp'!$B26="","",'01.ข้อมูลเบื้องต้น'!$C$19))</f>
        <v/>
      </c>
      <c r="BH26" s="176">
        <v>92</v>
      </c>
      <c r="BI26" s="88"/>
      <c r="BJ26" s="181" t="e">
        <f>IF('01.ข้อมูลเบื้องต้น'!#REF!="","",IF('3.คีย์เทอม1 mlp'!$B26="","",'01.ข้อมูลเบื้องต้น'!#REF!))</f>
        <v>#REF!</v>
      </c>
      <c r="BK26" s="180" t="str">
        <f>IF('01.ข้อมูลเบื้องต้น'!$B$20="","",IF('3.คีย์เทอม1 mlp'!$B26="","",'01.ข้อมูลเบื้องต้น'!$B$20))</f>
        <v/>
      </c>
      <c r="BL26" s="181" t="str">
        <f>IF('01.ข้อมูลเบื้องต้น'!$C$20="","",IF('3.คีย์เทอม1 mlp'!$B26="","",'01.ข้อมูลเบื้องต้น'!$C$20))</f>
        <v/>
      </c>
      <c r="BM26" s="176"/>
      <c r="BN26" s="87"/>
      <c r="BO26" s="181" t="e">
        <f>IF('01.ข้อมูลเบื้องต้น'!#REF!="","",IF('3.คีย์เทอม1 mlp'!$B26="","",'01.ข้อมูลเบื้องต้น'!#REF!))</f>
        <v>#REF!</v>
      </c>
      <c r="BP26" s="180" t="str">
        <f>IF('01.ข้อมูลเบื้องต้น'!$B$21="","",IF('3.คีย์เทอม1 mlp'!$B26="","",'01.ข้อมูลเบื้องต้น'!$B$21))</f>
        <v/>
      </c>
      <c r="BQ26" s="181" t="str">
        <f>IF('01.ข้อมูลเบื้องต้น'!$C$21="","",IF('3.คีย์เทอม1 mlp'!$B26="","",'01.ข้อมูลเบื้องต้น'!$C$21))</f>
        <v/>
      </c>
      <c r="BR26" s="175"/>
      <c r="BS26" s="88"/>
      <c r="BT26" s="181" t="e">
        <f>IF('01.ข้อมูลเบื้องต้น'!#REF!="","",IF('3.คีย์เทอม1 mlp'!$B26="","",'01.ข้อมูลเบื้องต้น'!#REF!))</f>
        <v>#REF!</v>
      </c>
      <c r="BU26" s="180" t="str">
        <f>IF('01.ข้อมูลเบื้องต้น'!$B$22="","",IF('3.คีย์เทอม1 mlp'!$B26="","",'01.ข้อมูลเบื้องต้น'!$B$22))</f>
        <v/>
      </c>
      <c r="BV26" s="181" t="str">
        <f>IF('01.ข้อมูลเบื้องต้น'!$C$22="","",IF('3.คีย์เทอม1 mlp'!$B26="","",'01.ข้อมูลเบื้องต้น'!$C$22))</f>
        <v/>
      </c>
      <c r="BW26" s="175"/>
      <c r="BX26" s="88"/>
      <c r="BY26" s="181" t="e">
        <f>IF('01.ข้อมูลเบื้องต้น'!#REF!="","",IF('3.คีย์เทอม1 mlp'!$B26="","",'01.ข้อมูลเบื้องต้น'!#REF!))</f>
        <v>#REF!</v>
      </c>
      <c r="BZ26" s="180" t="str">
        <f>IF('01.ข้อมูลเบื้องต้น'!$B$23="","",IF('3.คีย์เทอม1 mlp'!$B26="","",'01.ข้อมูลเบื้องต้น'!$B$23))</f>
        <v/>
      </c>
      <c r="CA26" s="181" t="str">
        <f>IF('01.ข้อมูลเบื้องต้น'!$C$23="","",IF('3.คีย์เทอม1 mlp'!$B26="","",'01.ข้อมูลเบื้องต้น'!$C$23))</f>
        <v/>
      </c>
      <c r="CB26" s="175"/>
      <c r="CC26" s="88"/>
      <c r="CD26" s="181" t="e">
        <f>IF('01.ข้อมูลเบื้องต้น'!#REF!="","",IF('3.คีย์เทอม1 mlp'!$B26="","",'01.ข้อมูลเบื้องต้น'!#REF!))</f>
        <v>#REF!</v>
      </c>
      <c r="CE26" s="180" t="str">
        <f>IF('01.ข้อมูลเบื้องต้น'!$B$24="","",IF('3.คีย์เทอม1 mlp'!$B26="","",'01.ข้อมูลเบื้องต้น'!$B$24))</f>
        <v/>
      </c>
      <c r="CF26" s="181" t="str">
        <f>IF('01.ข้อมูลเบื้องต้น'!$C$24="","",IF('3.คีย์เทอม1 mlp'!$B26="","",'01.ข้อมูลเบื้องต้น'!$C$24))</f>
        <v/>
      </c>
      <c r="CG26" s="175"/>
      <c r="CH26" s="88"/>
      <c r="CI26" s="181" t="e">
        <f>IF('01.ข้อมูลเบื้องต้น'!#REF!="","",IF('3.คีย์เทอม1 mlp'!$B26="","",'01.ข้อมูลเบื้องต้น'!#REF!))</f>
        <v>#REF!</v>
      </c>
      <c r="CJ26" s="180" t="str">
        <f>IF('01.ข้อมูลเบื้องต้น'!$B$25="","",IF('3.คีย์เทอม1 mlp'!$B26="","",'01.ข้อมูลเบื้องต้น'!$B$25))</f>
        <v/>
      </c>
      <c r="CK26" s="181" t="str">
        <f>IF('01.ข้อมูลเบื้องต้น'!$C$25="","",IF('3.คีย์เทอม1 mlp'!$B26="","",'01.ข้อมูลเบื้องต้น'!$C$25))</f>
        <v/>
      </c>
      <c r="CL26" s="175"/>
      <c r="CM26" s="88"/>
      <c r="CN26" s="181" t="e">
        <f>IF('01.ข้อมูลเบื้องต้น'!#REF!="","",IF('3.คีย์เทอม1 mlp'!$B26="","",'01.ข้อมูลเบื้องต้น'!#REF!))</f>
        <v>#REF!</v>
      </c>
      <c r="CO26" s="180" t="str">
        <f>IF('01.ข้อมูลเบื้องต้น'!$B$26="","",IF('3.คีย์เทอม1 mlp'!$B26="","",'01.ข้อมูลเบื้องต้น'!$B$26))</f>
        <v/>
      </c>
      <c r="CP26" s="181" t="str">
        <f>IF('01.ข้อมูลเบื้องต้น'!$C$26="","",IF('3.คีย์เทอม1 mlp'!$B26="","",'01.ข้อมูลเบื้องต้น'!$C$26))</f>
        <v/>
      </c>
      <c r="CQ26" s="175"/>
      <c r="CR26" s="88"/>
      <c r="CS26" s="181" t="e">
        <f>IF('01.ข้อมูลเบื้องต้น'!#REF!="","",IF('3.คีย์เทอม1 mlp'!$B26="","",'01.ข้อมูลเบื้องต้น'!#REF!))</f>
        <v>#REF!</v>
      </c>
      <c r="CT26" s="180" t="str">
        <f>IF('01.ข้อมูลเบื้องต้น'!$B$27="","",IF('3.คีย์เทอม1 mlp'!$B26="","",'01.ข้อมูลเบื้องต้น'!$B$27))</f>
        <v/>
      </c>
      <c r="CU26" s="181" t="str">
        <f>IF('01.ข้อมูลเบื้องต้น'!$C$27="","",IF('3.คีย์เทอม1 mlp'!$B26="","",'01.ข้อมูลเบื้องต้น'!$C$27))</f>
        <v/>
      </c>
      <c r="CV26" s="175"/>
      <c r="CW26" s="88"/>
      <c r="CX26" s="181" t="e">
        <f>IF('01.ข้อมูลเบื้องต้น'!#REF!="","",IF('3.คีย์เทอม1 mlp'!$B26="","",'01.ข้อมูลเบื้องต้น'!#REF!))</f>
        <v>#REF!</v>
      </c>
      <c r="CY26" s="180" t="str">
        <f>IF('01.ข้อมูลเบื้องต้น'!$B$28="","",IF('3.คีย์เทอม1 mlp'!$B26="","",'01.ข้อมูลเบื้องต้น'!$B$28))</f>
        <v/>
      </c>
      <c r="CZ26" s="181" t="str">
        <f>IF('01.ข้อมูลเบื้องต้น'!$C$28="","",IF('3.คีย์เทอม1 mlp'!$B26="","",'01.ข้อมูลเบื้องต้น'!$C$28))</f>
        <v/>
      </c>
      <c r="DA26" s="175"/>
      <c r="DB26" s="88"/>
      <c r="DC26" s="177" t="e">
        <f t="shared" si="3"/>
        <v>#REF!</v>
      </c>
      <c r="DD26" s="80" t="e">
        <f t="shared" si="4"/>
        <v>#REF!</v>
      </c>
      <c r="DE26" s="182" t="e">
        <f>IF('2.ชื่อนักเรียน'!R28="มส","มส",IF('2.ชื่อนักเรียน'!R28="ย้าย","ย้าย",IF('2.ชื่อนักเรียน'!R28="ร","ร",IF(DD26="","",RANK(DD26,$DD$9:$DD$53,0)))))</f>
        <v>#REF!</v>
      </c>
      <c r="DF26" s="182">
        <f t="shared" si="5"/>
        <v>10</v>
      </c>
      <c r="DH26" s="206" t="e">
        <f>IF('2.ชื่อนักเรียน'!$R28=",มส","มส",IF($DC26="","",IF(DH$5="","",IF(DH$5="SBMLD",SUM($BH26,$BM26,$BR26,$BW26,$CB26,$CG26,$CL26,$CQ26,$CV26,$DA26),$BH26))))</f>
        <v>#REF!</v>
      </c>
      <c r="DI26" s="185" t="e">
        <f>IF('2.ชื่อนักเรียน'!$R28=",มส","มส",IF($DH26="","",IF(DH$5="","",IF(DH$5="SBMLD",SUM($BI26,$BN26,$BS26,$BX26,$CC26,$CH26,$CM26,$CR26,$CW26,$DB26),$BI26))))</f>
        <v>#REF!</v>
      </c>
      <c r="DJ26" s="185" t="e">
        <f t="shared" si="6"/>
        <v>#REF!</v>
      </c>
      <c r="DK26" s="207" t="e">
        <f>IF('2.ชื่อนักเรียน'!$R28=",มส","มส",IF($DC26="","",IF(DK$5="","",IF(DK$5="SBMLD",SUM($BM26,$BR26,$BW26,$CB26,$CG26,$CL26,$CQ26,$CV26,$DA26),$BM26))))</f>
        <v>#REF!</v>
      </c>
      <c r="DL26" s="185" t="e">
        <f>IF('2.ชื่อนักเรียน'!$R28=",มส","มส",IF($DK26="","",IF(DK$5="","",IF(DK$5="SBMLD",SUM($BN26,$BS26,$BX26,$CC26,$CH26,$CM26,$CR26,$CW26,$DB26),$BN26))))</f>
        <v>#REF!</v>
      </c>
      <c r="DM26" s="185" t="e">
        <f t="shared" si="7"/>
        <v>#REF!</v>
      </c>
      <c r="DN26" s="207" t="e">
        <f>IF('2.ชื่อนักเรียน'!$R28=",มส","มส",IF($DC26="","",IF(DN$5="","",IF(DN$5="SBMLD",SUM($BR26,$BW26,$CB26,$CG26,$CL26,$CQ26,$CV26,$DA26),$BR26))))</f>
        <v>#REF!</v>
      </c>
      <c r="DO26" s="185" t="e">
        <f>IF('2.ชื่อนักเรียน'!$R28=",มส","มส",IF($DN26="","",IF(DN$5="","",IF(DN$5="SBMLD",SUM($BS26,$BX26,$CC26,$CH26,$CM26,$CR26,$CW26,$DB26),$BS26))))</f>
        <v>#REF!</v>
      </c>
      <c r="DP26" s="185" t="e">
        <f t="shared" si="8"/>
        <v>#REF!</v>
      </c>
      <c r="DQ26" s="207" t="e">
        <f>IF('2.ชื่อนักเรียน'!$R28=",มส","มส",IF($DC26="","",IF(DQ$5="","",IF(DQ$5="SBMLD",SUM($BW26,$CB26,$CG26,$CL26,$CQ26,$CV26,$DA26),$BW26))))</f>
        <v>#REF!</v>
      </c>
      <c r="DR26" s="185" t="e">
        <f>IF('2.ชื่อนักเรียน'!$R28=",มส","มส",IF($DQ26="","",IF(DQ$5="","",IF(DQ$5="SBMLD",SUM($BX26,$CC26,$CH26,$CM26,$CR26,$CW26,$DB26),$BX26))))</f>
        <v>#REF!</v>
      </c>
      <c r="DS26" s="185" t="e">
        <f t="shared" si="9"/>
        <v>#REF!</v>
      </c>
      <c r="DT26" s="185" t="e">
        <f>IF('2.ชื่อนักเรียน'!$R28=",มส","มส",IF($DC26="","",IF(DT$5="","",IF(DT$5="SBMLD",SUM($CB26,$CG26,$CL26,$CQ26,$CV26,$DA26),$CB26))))</f>
        <v>#REF!</v>
      </c>
      <c r="DU26" s="185" t="e">
        <f>IF('2.ชื่อนักเรียน'!$R28=",มส","มส",IF($DT26="","",IF(DT$5="","",IF(DT$5="SBMLD",SUM($CC26,$CH26,$CM26,$CR26,$CW26,$DB26),$CC26))))</f>
        <v>#REF!</v>
      </c>
      <c r="DV26" s="185" t="e">
        <f t="shared" si="10"/>
        <v>#REF!</v>
      </c>
      <c r="DW26" s="207" t="e">
        <f>IF('2.ชื่อนักเรียน'!$R28=",มส","มส",IF($DC26="","",IF(DW$5="","",IF(DW$5="SBMLD",SUM($CG26,$CL26,$CQ26,$CV26,$DA26),$CG26))))</f>
        <v>#REF!</v>
      </c>
      <c r="DX26" s="207" t="e">
        <f>IF('2.ชื่อนักเรียน'!$R28=",มส","มส",IF($DW26="","",IF(DW$5="","",IF(DW$5="SBMLD",SUM($CH26,$CM26,$CR26,$CW26,$DB26),$CH26))))</f>
        <v>#REF!</v>
      </c>
      <c r="DY26" s="185" t="e">
        <f t="shared" si="11"/>
        <v>#REF!</v>
      </c>
    </row>
    <row r="27" spans="1:129" s="33" customFormat="1" ht="17.25" customHeight="1">
      <c r="A27" s="171">
        <v>19</v>
      </c>
      <c r="B27" s="171" t="str">
        <f>IF('2.ชื่อนักเรียน'!E29="","",CONCATENATE('2.ชื่อนักเรียน'!E29,'2.ชื่อนักเรียน'!F29,'2.ชื่อนักเรียน'!G29,'2.ชื่อนักเรียน'!H29,'2.ชื่อนักเรียน'!I29,'2.ชื่อนักเรียน'!J29,'2.ชื่อนักเรียน'!K29,'2.ชื่อนักเรียน'!L29,'2.ชื่อนักเรียน'!M29,'2.ชื่อนักเรียน'!N29,'2.ชื่อนักเรียน'!O29,'2.ชื่อนักเรียน'!P29,'2.ชื่อนักเรียน'!Q29))</f>
        <v/>
      </c>
      <c r="C27" s="273" t="str">
        <f>IF('2.ชื่อนักเรียน'!B29="","",'2.ชื่อนักเรียน'!B29)</f>
        <v/>
      </c>
      <c r="D27" s="180" t="str">
        <f>IF('2.ชื่อนักเรียน'!C29="","",CONCATENATE(TRIM('2.ชื่อนักเรียน'!C29),"  ",'2.ชื่อนักเรียน'!D29))</f>
        <v/>
      </c>
      <c r="E27" s="181" t="str">
        <f>IF(B27="","",IF('01.ข้อมูลเบื้องต้น'!$H$2="","",'01.ข้อมูลเบื้องต้น'!$H$2))</f>
        <v/>
      </c>
      <c r="F27" s="180" t="str">
        <f>IF(B27="","",IF('01.ข้อมูลเบื้องต้น'!$I$4="","",'01.ข้อมูลเบื้องต้น'!$I$4))</f>
        <v/>
      </c>
      <c r="G27" s="181" t="e">
        <f>IF('01.ข้อมูลเบื้องต้น'!#REF!="","",IF('3.คีย์เทอม1 mlp'!$B27="","",'01.ข้อมูลเบื้องต้น'!#REF!))</f>
        <v>#REF!</v>
      </c>
      <c r="H27" s="180" t="str">
        <f>IF('01.ข้อมูลเบื้องต้น'!$B$36="","",IF('3.คีย์เทอม1 mlp'!$B27="","",'01.ข้อมูลเบื้องต้น'!$B$36))</f>
        <v/>
      </c>
      <c r="I27" s="181" t="str">
        <f>IF('01.ข้อมูลเบื้องต้น'!$C$36="","",IF('3.คีย์เทอม1 mlp'!$B27="","",'01.ข้อมูลเบื้องต้น'!$C$36))</f>
        <v/>
      </c>
      <c r="J27" s="175">
        <v>94</v>
      </c>
      <c r="K27" s="88"/>
      <c r="L27" s="181" t="e">
        <f>IF('01.ข้อมูลเบื้องต้น'!#REF!="","",IF('3.คีย์เทอม1 mlp'!$B27="","",'01.ข้อมูลเบื้องต้น'!#REF!))</f>
        <v>#REF!</v>
      </c>
      <c r="M27" s="180" t="str">
        <f>IF('01.ข้อมูลเบื้องต้น'!$B$37="","",IF('3.คีย์เทอม1 mlp'!$B27="","",'01.ข้อมูลเบื้องต้น'!$B$37))</f>
        <v/>
      </c>
      <c r="N27" s="181" t="str">
        <f>IF('01.ข้อมูลเบื้องต้น'!$C$37="","",IF('3.คีย์เทอม1 mlp'!$B27="","",'01.ข้อมูลเบื้องต้น'!$C$37))</f>
        <v/>
      </c>
      <c r="O27" s="176">
        <v>68</v>
      </c>
      <c r="P27" s="87"/>
      <c r="Q27" s="181" t="e">
        <f>IF('01.ข้อมูลเบื้องต้น'!#REF!="","",IF('3.คีย์เทอม1 mlp'!$B27="","",'01.ข้อมูลเบื้องต้น'!#REF!))</f>
        <v>#REF!</v>
      </c>
      <c r="R27" s="180" t="str">
        <f>IF('01.ข้อมูลเบื้องต้น'!$B$10="","",IF('3.คีย์เทอม1 mlp'!$B27="","",'01.ข้อมูลเบื้องต้น'!$B$10))</f>
        <v/>
      </c>
      <c r="S27" s="181" t="str">
        <f>IF('01.ข้อมูลเบื้องต้น'!$C$10="","",IF('3.คีย์เทอม1 mlp'!$B27="","",'01.ข้อมูลเบื้องต้น'!$C$10))</f>
        <v/>
      </c>
      <c r="T27" s="176">
        <v>73</v>
      </c>
      <c r="U27" s="87"/>
      <c r="V27" s="181" t="e">
        <f>IF('01.ข้อมูลเบื้องต้น'!#REF!="","",IF('3.คีย์เทอม1 mlp'!$B27="","",'01.ข้อมูลเบื้องต้น'!#REF!))</f>
        <v>#REF!</v>
      </c>
      <c r="W27" s="180" t="str">
        <f>IF('01.ข้อมูลเบื้องต้น'!$B$11="","",IF('3.คีย์เทอม1 mlp'!$B27="","",'01.ข้อมูลเบื้องต้น'!$B$11))</f>
        <v/>
      </c>
      <c r="X27" s="181" t="str">
        <f>IF('01.ข้อมูลเบื้องต้น'!$C$11="","",IF('3.คีย์เทอม1 mlp'!$B27="","",'01.ข้อมูลเบื้องต้น'!$C$11))</f>
        <v/>
      </c>
      <c r="Y27" s="175">
        <v>87</v>
      </c>
      <c r="Z27" s="88"/>
      <c r="AA27" s="181" t="e">
        <f>IF('01.ข้อมูลเบื้องต้น'!#REF!="","",IF('3.คีย์เทอม1 mlp'!$B27="","",'01.ข้อมูลเบื้องต้น'!#REF!))</f>
        <v>#REF!</v>
      </c>
      <c r="AB27" s="180" t="str">
        <f>IF('01.ข้อมูลเบื้องต้น'!$B$12="","",IF('3.คีย์เทอม1 mlp'!$B27="","",'01.ข้อมูลเบื้องต้น'!$B$12))</f>
        <v/>
      </c>
      <c r="AC27" s="181" t="str">
        <f>IF('01.ข้อมูลเบื้องต้น'!$C$12="","",IF('3.คีย์เทอม1 mlp'!$B27="","",'01.ข้อมูลเบื้องต้น'!$C$12))</f>
        <v/>
      </c>
      <c r="AD27" s="176">
        <v>81</v>
      </c>
      <c r="AE27" s="87"/>
      <c r="AF27" s="181" t="e">
        <f>IF('01.ข้อมูลเบื้องต้น'!#REF!="","",IF('3.คีย์เทอม1 mlp'!$B27="","",'01.ข้อมูลเบื้องต้น'!#REF!))</f>
        <v>#REF!</v>
      </c>
      <c r="AG27" s="180" t="str">
        <f>IF('01.ข้อมูลเบื้องต้น'!$B$13="","",IF('3.คีย์เทอม1 mlp'!$B27="","",'01.ข้อมูลเบื้องต้น'!$B$13))</f>
        <v/>
      </c>
      <c r="AH27" s="181" t="str">
        <f>IF('01.ข้อมูลเบื้องต้น'!$C$13="","",IF('3.คีย์เทอม1 mlp'!$B27="","",'01.ข้อมูลเบื้องต้น'!$C$13))</f>
        <v/>
      </c>
      <c r="AI27" s="176">
        <v>94</v>
      </c>
      <c r="AJ27" s="87"/>
      <c r="AK27" s="181" t="e">
        <f>IF('01.ข้อมูลเบื้องต้น'!#REF!="","",IF('3.คีย์เทอม1 mlp'!$B27="","",'01.ข้อมูลเบื้องต้น'!#REF!))</f>
        <v>#REF!</v>
      </c>
      <c r="AL27" s="180" t="str">
        <f>IF('01.ข้อมูลเบื้องต้น'!$B$14="","",IF('3.คีย์เทอม1 mlp'!$B27="","",'01.ข้อมูลเบื้องต้น'!$B$14))</f>
        <v/>
      </c>
      <c r="AM27" s="181" t="str">
        <f>IF('01.ข้อมูลเบื้องต้น'!$C$14="","",IF('3.คีย์เทอม1 mlp'!$B27="","",'01.ข้อมูลเบื้องต้น'!$C$14))</f>
        <v/>
      </c>
      <c r="AN27" s="176">
        <v>84</v>
      </c>
      <c r="AO27" s="87"/>
      <c r="AP27" s="181" t="e">
        <f>IF('01.ข้อมูลเบื้องต้น'!#REF!="","",IF('3.คีย์เทอม1 mlp'!$B27="","",'01.ข้อมูลเบื้องต้น'!#REF!))</f>
        <v>#REF!</v>
      </c>
      <c r="AQ27" s="180" t="str">
        <f>IF('01.ข้อมูลเบื้องต้น'!$B$15="","",IF('3.คีย์เทอม1 mlp'!$B27="","",'01.ข้อมูลเบื้องต้น'!$B$15))</f>
        <v/>
      </c>
      <c r="AR27" s="181" t="str">
        <f>IF('01.ข้อมูลเบื้องต้น'!$C$15="","",IF('3.คีย์เทอม1 mlp'!$B27="","",'01.ข้อมูลเบื้องต้น'!$C$15))</f>
        <v/>
      </c>
      <c r="AS27" s="176">
        <v>81</v>
      </c>
      <c r="AT27" s="87"/>
      <c r="AU27" s="181" t="e">
        <f>IF('01.ข้อมูลเบื้องต้น'!#REF!="","",IF('3.คีย์เทอม1 mlp'!$B27="","",'01.ข้อมูลเบื้องต้น'!#REF!))</f>
        <v>#REF!</v>
      </c>
      <c r="AV27" s="180" t="str">
        <f>IF('01.ข้อมูลเบื้องต้น'!$B$16="","",IF('3.คีย์เทอม1 mlp'!$B27="","",'01.ข้อมูลเบื้องต้น'!$B$16))</f>
        <v/>
      </c>
      <c r="AW27" s="181" t="str">
        <f>IF('01.ข้อมูลเบื้องต้น'!$C$16="","",IF('3.คีย์เทอม1 mlp'!$B27="","",'01.ข้อมูลเบื้องต้น'!$C$16))</f>
        <v/>
      </c>
      <c r="AX27" s="175">
        <v>60</v>
      </c>
      <c r="AY27" s="88"/>
      <c r="AZ27" s="181" t="e">
        <f>IF('01.ข้อมูลเบื้องต้น'!#REF!="","",IF('3.คีย์เทอม1 mlp'!$B27="","",'01.ข้อมูลเบื้องต้น'!#REF!))</f>
        <v>#REF!</v>
      </c>
      <c r="BA27" s="180" t="str">
        <f>IF('01.ข้อมูลเบื้องต้น'!$B$17="","",IF('3.คีย์เทอม1 mlp'!$B27="","",'01.ข้อมูลเบื้องต้น'!$B$17))</f>
        <v/>
      </c>
      <c r="BB27" s="181" t="str">
        <f>IF('01.ข้อมูลเบื้องต้น'!$C$17="","",IF('3.คีย์เทอม1 mlp'!$B27="","",'01.ข้อมูลเบื้องต้น'!$C$17))</f>
        <v/>
      </c>
      <c r="BC27" s="175"/>
      <c r="BD27" s="88"/>
      <c r="BE27" s="181" t="e">
        <f>IF('01.ข้อมูลเบื้องต้น'!#REF!="","",IF('3.คีย์เทอม1 mlp'!$B27="","",'01.ข้อมูลเบื้องต้น'!#REF!))</f>
        <v>#REF!</v>
      </c>
      <c r="BF27" s="180" t="str">
        <f>IF('01.ข้อมูลเบื้องต้น'!$B$19="","",IF('3.คีย์เทอม1 mlp'!$B27="","",'01.ข้อมูลเบื้องต้น'!$B$19))</f>
        <v/>
      </c>
      <c r="BG27" s="181" t="str">
        <f>IF('01.ข้อมูลเบื้องต้น'!$C$19="","",IF('3.คีย์เทอม1 mlp'!$B27="","",'01.ข้อมูลเบื้องต้น'!$C$19))</f>
        <v/>
      </c>
      <c r="BH27" s="176">
        <v>95</v>
      </c>
      <c r="BI27" s="88"/>
      <c r="BJ27" s="181" t="e">
        <f>IF('01.ข้อมูลเบื้องต้น'!#REF!="","",IF('3.คีย์เทอม1 mlp'!$B27="","",'01.ข้อมูลเบื้องต้น'!#REF!))</f>
        <v>#REF!</v>
      </c>
      <c r="BK27" s="180" t="str">
        <f>IF('01.ข้อมูลเบื้องต้น'!$B$20="","",IF('3.คีย์เทอม1 mlp'!$B27="","",'01.ข้อมูลเบื้องต้น'!$B$20))</f>
        <v/>
      </c>
      <c r="BL27" s="181" t="str">
        <f>IF('01.ข้อมูลเบื้องต้น'!$C$20="","",IF('3.คีย์เทอม1 mlp'!$B27="","",'01.ข้อมูลเบื้องต้น'!$C$20))</f>
        <v/>
      </c>
      <c r="BM27" s="175"/>
      <c r="BN27" s="87"/>
      <c r="BO27" s="181" t="e">
        <f>IF('01.ข้อมูลเบื้องต้น'!#REF!="","",IF('3.คีย์เทอม1 mlp'!$B27="","",'01.ข้อมูลเบื้องต้น'!#REF!))</f>
        <v>#REF!</v>
      </c>
      <c r="BP27" s="180" t="str">
        <f>IF('01.ข้อมูลเบื้องต้น'!$B$21="","",IF('3.คีย์เทอม1 mlp'!$B27="","",'01.ข้อมูลเบื้องต้น'!$B$21))</f>
        <v/>
      </c>
      <c r="BQ27" s="181" t="str">
        <f>IF('01.ข้อมูลเบื้องต้น'!$C$21="","",IF('3.คีย์เทอม1 mlp'!$B27="","",'01.ข้อมูลเบื้องต้น'!$C$21))</f>
        <v/>
      </c>
      <c r="BR27" s="175"/>
      <c r="BS27" s="88"/>
      <c r="BT27" s="181" t="e">
        <f>IF('01.ข้อมูลเบื้องต้น'!#REF!="","",IF('3.คีย์เทอม1 mlp'!$B27="","",'01.ข้อมูลเบื้องต้น'!#REF!))</f>
        <v>#REF!</v>
      </c>
      <c r="BU27" s="180" t="str">
        <f>IF('01.ข้อมูลเบื้องต้น'!$B$22="","",IF('3.คีย์เทอม1 mlp'!$B27="","",'01.ข้อมูลเบื้องต้น'!$B$22))</f>
        <v/>
      </c>
      <c r="BV27" s="181" t="str">
        <f>IF('01.ข้อมูลเบื้องต้น'!$C$22="","",IF('3.คีย์เทอม1 mlp'!$B27="","",'01.ข้อมูลเบื้องต้น'!$C$22))</f>
        <v/>
      </c>
      <c r="BW27" s="175"/>
      <c r="BX27" s="88"/>
      <c r="BY27" s="181" t="e">
        <f>IF('01.ข้อมูลเบื้องต้น'!#REF!="","",IF('3.คีย์เทอม1 mlp'!$B27="","",'01.ข้อมูลเบื้องต้น'!#REF!))</f>
        <v>#REF!</v>
      </c>
      <c r="BZ27" s="180" t="str">
        <f>IF('01.ข้อมูลเบื้องต้น'!$B$23="","",IF('3.คีย์เทอม1 mlp'!$B27="","",'01.ข้อมูลเบื้องต้น'!$B$23))</f>
        <v/>
      </c>
      <c r="CA27" s="181" t="str">
        <f>IF('01.ข้อมูลเบื้องต้น'!$C$23="","",IF('3.คีย์เทอม1 mlp'!$B27="","",'01.ข้อมูลเบื้องต้น'!$C$23))</f>
        <v/>
      </c>
      <c r="CB27" s="175"/>
      <c r="CC27" s="88"/>
      <c r="CD27" s="181" t="e">
        <f>IF('01.ข้อมูลเบื้องต้น'!#REF!="","",IF('3.คีย์เทอม1 mlp'!$B27="","",'01.ข้อมูลเบื้องต้น'!#REF!))</f>
        <v>#REF!</v>
      </c>
      <c r="CE27" s="180" t="str">
        <f>IF('01.ข้อมูลเบื้องต้น'!$B$24="","",IF('3.คีย์เทอม1 mlp'!$B27="","",'01.ข้อมูลเบื้องต้น'!$B$24))</f>
        <v/>
      </c>
      <c r="CF27" s="181" t="str">
        <f>IF('01.ข้อมูลเบื้องต้น'!$C$24="","",IF('3.คีย์เทอม1 mlp'!$B27="","",'01.ข้อมูลเบื้องต้น'!$C$24))</f>
        <v/>
      </c>
      <c r="CG27" s="175"/>
      <c r="CH27" s="88"/>
      <c r="CI27" s="181" t="e">
        <f>IF('01.ข้อมูลเบื้องต้น'!#REF!="","",IF('3.คีย์เทอม1 mlp'!$B27="","",'01.ข้อมูลเบื้องต้น'!#REF!))</f>
        <v>#REF!</v>
      </c>
      <c r="CJ27" s="180" t="str">
        <f>IF('01.ข้อมูลเบื้องต้น'!$B$25="","",IF('3.คีย์เทอม1 mlp'!$B27="","",'01.ข้อมูลเบื้องต้น'!$B$25))</f>
        <v/>
      </c>
      <c r="CK27" s="181" t="str">
        <f>IF('01.ข้อมูลเบื้องต้น'!$C$25="","",IF('3.คีย์เทอม1 mlp'!$B27="","",'01.ข้อมูลเบื้องต้น'!$C$25))</f>
        <v/>
      </c>
      <c r="CL27" s="175"/>
      <c r="CM27" s="88"/>
      <c r="CN27" s="181" t="e">
        <f>IF('01.ข้อมูลเบื้องต้น'!#REF!="","",IF('3.คีย์เทอม1 mlp'!$B27="","",'01.ข้อมูลเบื้องต้น'!#REF!))</f>
        <v>#REF!</v>
      </c>
      <c r="CO27" s="180" t="str">
        <f>IF('01.ข้อมูลเบื้องต้น'!$B$26="","",IF('3.คีย์เทอม1 mlp'!$B27="","",'01.ข้อมูลเบื้องต้น'!$B$26))</f>
        <v/>
      </c>
      <c r="CP27" s="181" t="str">
        <f>IF('01.ข้อมูลเบื้องต้น'!$C$26="","",IF('3.คีย์เทอม1 mlp'!$B27="","",'01.ข้อมูลเบื้องต้น'!$C$26))</f>
        <v/>
      </c>
      <c r="CQ27" s="175"/>
      <c r="CR27" s="88"/>
      <c r="CS27" s="181" t="e">
        <f>IF('01.ข้อมูลเบื้องต้น'!#REF!="","",IF('3.คีย์เทอม1 mlp'!$B27="","",'01.ข้อมูลเบื้องต้น'!#REF!))</f>
        <v>#REF!</v>
      </c>
      <c r="CT27" s="180" t="str">
        <f>IF('01.ข้อมูลเบื้องต้น'!$B$27="","",IF('3.คีย์เทอม1 mlp'!$B27="","",'01.ข้อมูลเบื้องต้น'!$B$27))</f>
        <v/>
      </c>
      <c r="CU27" s="181" t="str">
        <f>IF('01.ข้อมูลเบื้องต้น'!$C$27="","",IF('3.คีย์เทอม1 mlp'!$B27="","",'01.ข้อมูลเบื้องต้น'!$C$27))</f>
        <v/>
      </c>
      <c r="CV27" s="175"/>
      <c r="CW27" s="88"/>
      <c r="CX27" s="181" t="e">
        <f>IF('01.ข้อมูลเบื้องต้น'!#REF!="","",IF('3.คีย์เทอม1 mlp'!$B27="","",'01.ข้อมูลเบื้องต้น'!#REF!))</f>
        <v>#REF!</v>
      </c>
      <c r="CY27" s="180" t="str">
        <f>IF('01.ข้อมูลเบื้องต้น'!$B$28="","",IF('3.คีย์เทอม1 mlp'!$B27="","",'01.ข้อมูลเบื้องต้น'!$B$28))</f>
        <v/>
      </c>
      <c r="CZ27" s="181" t="str">
        <f>IF('01.ข้อมูลเบื้องต้น'!$C$28="","",IF('3.คีย์เทอม1 mlp'!$B27="","",'01.ข้อมูลเบื้องต้น'!$C$28))</f>
        <v/>
      </c>
      <c r="DA27" s="175"/>
      <c r="DB27" s="88"/>
      <c r="DC27" s="177" t="e">
        <f t="shared" si="3"/>
        <v>#REF!</v>
      </c>
      <c r="DD27" s="80" t="e">
        <f t="shared" si="4"/>
        <v>#REF!</v>
      </c>
      <c r="DE27" s="182" t="e">
        <f>IF('2.ชื่อนักเรียน'!R29="มส","มส",IF('2.ชื่อนักเรียน'!R29="ย้าย","ย้าย",IF('2.ชื่อนักเรียน'!R29="ร","ร",IF(DD27="","",RANK(DD27,$DD$9:$DD$53,0)))))</f>
        <v>#REF!</v>
      </c>
      <c r="DF27" s="182">
        <f t="shared" si="5"/>
        <v>10</v>
      </c>
      <c r="DH27" s="206" t="e">
        <f>IF('2.ชื่อนักเรียน'!$R29=",มส","มส",IF($DC27="","",IF(DH$5="","",IF(DH$5="SBMLD",SUM($BH27,$BM27,$BR27,$BW27,$CB27,$CG27,$CL27,$CQ27,$CV27,$DA27),$BH27))))</f>
        <v>#REF!</v>
      </c>
      <c r="DI27" s="185" t="e">
        <f>IF('2.ชื่อนักเรียน'!$R29=",มส","มส",IF($DH27="","",IF(DH$5="","",IF(DH$5="SBMLD",SUM($BI27,$BN27,$BS27,$BX27,$CC27,$CH27,$CM27,$CR27,$CW27,$DB27),$BI27))))</f>
        <v>#REF!</v>
      </c>
      <c r="DJ27" s="185" t="e">
        <f t="shared" si="6"/>
        <v>#REF!</v>
      </c>
      <c r="DK27" s="207" t="e">
        <f>IF('2.ชื่อนักเรียน'!$R29=",มส","มส",IF($DC27="","",IF(DK$5="","",IF(DK$5="SBMLD",SUM($BM27,$BR27,$BW27,$CB27,$CG27,$CL27,$CQ27,$CV27,$DA27),$BM27))))</f>
        <v>#REF!</v>
      </c>
      <c r="DL27" s="185" t="e">
        <f>IF('2.ชื่อนักเรียน'!$R29=",มส","มส",IF($DK27="","",IF(DK$5="","",IF(DK$5="SBMLD",SUM($BN27,$BS27,$BX27,$CC27,$CH27,$CM27,$CR27,$CW27,$DB27),$BN27))))</f>
        <v>#REF!</v>
      </c>
      <c r="DM27" s="185" t="e">
        <f t="shared" si="7"/>
        <v>#REF!</v>
      </c>
      <c r="DN27" s="207" t="e">
        <f>IF('2.ชื่อนักเรียน'!$R29=",มส","มส",IF($DC27="","",IF(DN$5="","",IF(DN$5="SBMLD",SUM($BR27,$BW27,$CB27,$CG27,$CL27,$CQ27,$CV27,$DA27),$BR27))))</f>
        <v>#REF!</v>
      </c>
      <c r="DO27" s="185" t="e">
        <f>IF('2.ชื่อนักเรียน'!$R29=",มส","มส",IF($DN27="","",IF(DN$5="","",IF(DN$5="SBMLD",SUM($BS27,$BX27,$CC27,$CH27,$CM27,$CR27,$CW27,$DB27),$BS27))))</f>
        <v>#REF!</v>
      </c>
      <c r="DP27" s="185" t="e">
        <f t="shared" si="8"/>
        <v>#REF!</v>
      </c>
      <c r="DQ27" s="207" t="e">
        <f>IF('2.ชื่อนักเรียน'!$R29=",มส","มส",IF($DC27="","",IF(DQ$5="","",IF(DQ$5="SBMLD",SUM($BW27,$CB27,$CG27,$CL27,$CQ27,$CV27,$DA27),$BW27))))</f>
        <v>#REF!</v>
      </c>
      <c r="DR27" s="185" t="e">
        <f>IF('2.ชื่อนักเรียน'!$R29=",มส","มส",IF($DQ27="","",IF(DQ$5="","",IF(DQ$5="SBMLD",SUM($BX27,$CC27,$CH27,$CM27,$CR27,$CW27,$DB27),$BX27))))</f>
        <v>#REF!</v>
      </c>
      <c r="DS27" s="185" t="e">
        <f t="shared" si="9"/>
        <v>#REF!</v>
      </c>
      <c r="DT27" s="185" t="e">
        <f>IF('2.ชื่อนักเรียน'!$R29=",มส","มส",IF($DC27="","",IF(DT$5="","",IF(DT$5="SBMLD",SUM($CB27,$CG27,$CL27,$CQ27,$CV27,$DA27),$CB27))))</f>
        <v>#REF!</v>
      </c>
      <c r="DU27" s="185" t="e">
        <f>IF('2.ชื่อนักเรียน'!$R29=",มส","มส",IF($DT27="","",IF(DT$5="","",IF(DT$5="SBMLD",SUM($CC27,$CH27,$CM27,$CR27,$CW27,$DB27),$CC27))))</f>
        <v>#REF!</v>
      </c>
      <c r="DV27" s="185" t="e">
        <f t="shared" si="10"/>
        <v>#REF!</v>
      </c>
      <c r="DW27" s="207" t="e">
        <f>IF('2.ชื่อนักเรียน'!$R29=",มส","มส",IF($DC27="","",IF(DW$5="","",IF(DW$5="SBMLD",SUM($CG27,$CL27,$CQ27,$CV27,$DA27),$CG27))))</f>
        <v>#REF!</v>
      </c>
      <c r="DX27" s="207" t="e">
        <f>IF('2.ชื่อนักเรียน'!$R29=",มส","มส",IF($DW27="","",IF(DW$5="","",IF(DW$5="SBMLD",SUM($CH27,$CM27,$CR27,$CW27,$DB27),$CH27))))</f>
        <v>#REF!</v>
      </c>
      <c r="DY27" s="185" t="e">
        <f t="shared" si="11"/>
        <v>#REF!</v>
      </c>
    </row>
    <row r="28" spans="1:129" s="33" customFormat="1" ht="17.25" customHeight="1" thickBot="1">
      <c r="A28" s="171">
        <v>20</v>
      </c>
      <c r="B28" s="171" t="str">
        <f>IF('2.ชื่อนักเรียน'!E30="","",CONCATENATE('2.ชื่อนักเรียน'!E30,'2.ชื่อนักเรียน'!F30,'2.ชื่อนักเรียน'!G30,'2.ชื่อนักเรียน'!H30,'2.ชื่อนักเรียน'!I30,'2.ชื่อนักเรียน'!J30,'2.ชื่อนักเรียน'!K30,'2.ชื่อนักเรียน'!L30,'2.ชื่อนักเรียน'!M30,'2.ชื่อนักเรียน'!N30,'2.ชื่อนักเรียน'!O30,'2.ชื่อนักเรียน'!P30,'2.ชื่อนักเรียน'!Q30))</f>
        <v/>
      </c>
      <c r="C28" s="273" t="str">
        <f>IF('2.ชื่อนักเรียน'!B30="","",'2.ชื่อนักเรียน'!B30)</f>
        <v/>
      </c>
      <c r="D28" s="180" t="str">
        <f>IF('2.ชื่อนักเรียน'!C30="","",CONCATENATE(TRIM('2.ชื่อนักเรียน'!C30),"  ",'2.ชื่อนักเรียน'!D30))</f>
        <v/>
      </c>
      <c r="E28" s="181" t="str">
        <f>IF(B28="","",IF('01.ข้อมูลเบื้องต้น'!$H$2="","",'01.ข้อมูลเบื้องต้น'!$H$2))</f>
        <v/>
      </c>
      <c r="F28" s="180" t="str">
        <f>IF(B28="","",IF('01.ข้อมูลเบื้องต้น'!$I$4="","",'01.ข้อมูลเบื้องต้น'!$I$4))</f>
        <v/>
      </c>
      <c r="G28" s="181" t="e">
        <f>IF('01.ข้อมูลเบื้องต้น'!#REF!="","",IF('3.คีย์เทอม1 mlp'!$B28="","",'01.ข้อมูลเบื้องต้น'!#REF!))</f>
        <v>#REF!</v>
      </c>
      <c r="H28" s="180" t="str">
        <f>IF('01.ข้อมูลเบื้องต้น'!$B$36="","",IF('3.คีย์เทอม1 mlp'!$B28="","",'01.ข้อมูลเบื้องต้น'!$B$36))</f>
        <v/>
      </c>
      <c r="I28" s="181" t="str">
        <f>IF('01.ข้อมูลเบื้องต้น'!$C$36="","",IF('3.คีย์เทอม1 mlp'!$B28="","",'01.ข้อมูลเบื้องต้น'!$C$36))</f>
        <v/>
      </c>
      <c r="J28" s="175">
        <v>93</v>
      </c>
      <c r="K28" s="88"/>
      <c r="L28" s="181" t="e">
        <f>IF('01.ข้อมูลเบื้องต้น'!#REF!="","",IF('3.คีย์เทอม1 mlp'!$B28="","",'01.ข้อมูลเบื้องต้น'!#REF!))</f>
        <v>#REF!</v>
      </c>
      <c r="M28" s="180" t="str">
        <f>IF('01.ข้อมูลเบื้องต้น'!$B$37="","",IF('3.คีย์เทอม1 mlp'!$B28="","",'01.ข้อมูลเบื้องต้น'!$B$37))</f>
        <v/>
      </c>
      <c r="N28" s="181" t="str">
        <f>IF('01.ข้อมูลเบื้องต้น'!$C$37="","",IF('3.คีย์เทอม1 mlp'!$B28="","",'01.ข้อมูลเบื้องต้น'!$C$37))</f>
        <v/>
      </c>
      <c r="O28" s="176">
        <v>70</v>
      </c>
      <c r="P28" s="87"/>
      <c r="Q28" s="181" t="e">
        <f>IF('01.ข้อมูลเบื้องต้น'!#REF!="","",IF('3.คีย์เทอม1 mlp'!$B28="","",'01.ข้อมูลเบื้องต้น'!#REF!))</f>
        <v>#REF!</v>
      </c>
      <c r="R28" s="180" t="str">
        <f>IF('01.ข้อมูลเบื้องต้น'!$B$10="","",IF('3.คีย์เทอม1 mlp'!$B28="","",'01.ข้อมูลเบื้องต้น'!$B$10))</f>
        <v/>
      </c>
      <c r="S28" s="181" t="str">
        <f>IF('01.ข้อมูลเบื้องต้น'!$C$10="","",IF('3.คีย์เทอม1 mlp'!$B28="","",'01.ข้อมูลเบื้องต้น'!$C$10))</f>
        <v/>
      </c>
      <c r="T28" s="176">
        <v>80</v>
      </c>
      <c r="U28" s="87"/>
      <c r="V28" s="181" t="e">
        <f>IF('01.ข้อมูลเบื้องต้น'!#REF!="","",IF('3.คีย์เทอม1 mlp'!$B28="","",'01.ข้อมูลเบื้องต้น'!#REF!))</f>
        <v>#REF!</v>
      </c>
      <c r="W28" s="180" t="str">
        <f>IF('01.ข้อมูลเบื้องต้น'!$B$11="","",IF('3.คีย์เทอม1 mlp'!$B28="","",'01.ข้อมูลเบื้องต้น'!$B$11))</f>
        <v/>
      </c>
      <c r="X28" s="181" t="str">
        <f>IF('01.ข้อมูลเบื้องต้น'!$C$11="","",IF('3.คีย์เทอม1 mlp'!$B28="","",'01.ข้อมูลเบื้องต้น'!$C$11))</f>
        <v/>
      </c>
      <c r="Y28" s="175">
        <v>89</v>
      </c>
      <c r="Z28" s="88"/>
      <c r="AA28" s="181" t="e">
        <f>IF('01.ข้อมูลเบื้องต้น'!#REF!="","",IF('3.คีย์เทอม1 mlp'!$B28="","",'01.ข้อมูลเบื้องต้น'!#REF!))</f>
        <v>#REF!</v>
      </c>
      <c r="AB28" s="180" t="str">
        <f>IF('01.ข้อมูลเบื้องต้น'!$B$12="","",IF('3.คีย์เทอม1 mlp'!$B28="","",'01.ข้อมูลเบื้องต้น'!$B$12))</f>
        <v/>
      </c>
      <c r="AC28" s="181" t="str">
        <f>IF('01.ข้อมูลเบื้องต้น'!$C$12="","",IF('3.คีย์เทอม1 mlp'!$B28="","",'01.ข้อมูลเบื้องต้น'!$C$12))</f>
        <v/>
      </c>
      <c r="AD28" s="176">
        <v>84</v>
      </c>
      <c r="AE28" s="87"/>
      <c r="AF28" s="181" t="e">
        <f>IF('01.ข้อมูลเบื้องต้น'!#REF!="","",IF('3.คีย์เทอม1 mlp'!$B28="","",'01.ข้อมูลเบื้องต้น'!#REF!))</f>
        <v>#REF!</v>
      </c>
      <c r="AG28" s="180" t="str">
        <f>IF('01.ข้อมูลเบื้องต้น'!$B$13="","",IF('3.คีย์เทอม1 mlp'!$B28="","",'01.ข้อมูลเบื้องต้น'!$B$13))</f>
        <v/>
      </c>
      <c r="AH28" s="181" t="str">
        <f>IF('01.ข้อมูลเบื้องต้น'!$C$13="","",IF('3.คีย์เทอม1 mlp'!$B28="","",'01.ข้อมูลเบื้องต้น'!$C$13))</f>
        <v/>
      </c>
      <c r="AI28" s="176">
        <v>95</v>
      </c>
      <c r="AJ28" s="87"/>
      <c r="AK28" s="181" t="e">
        <f>IF('01.ข้อมูลเบื้องต้น'!#REF!="","",IF('3.คีย์เทอม1 mlp'!$B28="","",'01.ข้อมูลเบื้องต้น'!#REF!))</f>
        <v>#REF!</v>
      </c>
      <c r="AL28" s="180" t="str">
        <f>IF('01.ข้อมูลเบื้องต้น'!$B$14="","",IF('3.คีย์เทอม1 mlp'!$B28="","",'01.ข้อมูลเบื้องต้น'!$B$14))</f>
        <v/>
      </c>
      <c r="AM28" s="181" t="str">
        <f>IF('01.ข้อมูลเบื้องต้น'!$C$14="","",IF('3.คีย์เทอม1 mlp'!$B28="","",'01.ข้อมูลเบื้องต้น'!$C$14))</f>
        <v/>
      </c>
      <c r="AN28" s="176">
        <v>86</v>
      </c>
      <c r="AO28" s="87"/>
      <c r="AP28" s="181" t="e">
        <f>IF('01.ข้อมูลเบื้องต้น'!#REF!="","",IF('3.คีย์เทอม1 mlp'!$B28="","",'01.ข้อมูลเบื้องต้น'!#REF!))</f>
        <v>#REF!</v>
      </c>
      <c r="AQ28" s="180" t="str">
        <f>IF('01.ข้อมูลเบื้องต้น'!$B$15="","",IF('3.คีย์เทอม1 mlp'!$B28="","",'01.ข้อมูลเบื้องต้น'!$B$15))</f>
        <v/>
      </c>
      <c r="AR28" s="181" t="str">
        <f>IF('01.ข้อมูลเบื้องต้น'!$C$15="","",IF('3.คีย์เทอม1 mlp'!$B28="","",'01.ข้อมูลเบื้องต้น'!$C$15))</f>
        <v/>
      </c>
      <c r="AS28" s="176">
        <v>81</v>
      </c>
      <c r="AT28" s="87"/>
      <c r="AU28" s="181" t="e">
        <f>IF('01.ข้อมูลเบื้องต้น'!#REF!="","",IF('3.คีย์เทอม1 mlp'!$B28="","",'01.ข้อมูลเบื้องต้น'!#REF!))</f>
        <v>#REF!</v>
      </c>
      <c r="AV28" s="180" t="str">
        <f>IF('01.ข้อมูลเบื้องต้น'!$B$16="","",IF('3.คีย์เทอม1 mlp'!$B28="","",'01.ข้อมูลเบื้องต้น'!$B$16))</f>
        <v/>
      </c>
      <c r="AW28" s="181" t="str">
        <f>IF('01.ข้อมูลเบื้องต้น'!$C$16="","",IF('3.คีย์เทอม1 mlp'!$B28="","",'01.ข้อมูลเบื้องต้น'!$C$16))</f>
        <v/>
      </c>
      <c r="AX28" s="175">
        <v>96</v>
      </c>
      <c r="AY28" s="88"/>
      <c r="AZ28" s="181" t="e">
        <f>IF('01.ข้อมูลเบื้องต้น'!#REF!="","",IF('3.คีย์เทอม1 mlp'!$B28="","",'01.ข้อมูลเบื้องต้น'!#REF!))</f>
        <v>#REF!</v>
      </c>
      <c r="BA28" s="180" t="str">
        <f>IF('01.ข้อมูลเบื้องต้น'!$B$17="","",IF('3.คีย์เทอม1 mlp'!$B28="","",'01.ข้อมูลเบื้องต้น'!$B$17))</f>
        <v/>
      </c>
      <c r="BB28" s="181" t="str">
        <f>IF('01.ข้อมูลเบื้องต้น'!$C$17="","",IF('3.คีย์เทอม1 mlp'!$B28="","",'01.ข้อมูลเบื้องต้น'!$C$17))</f>
        <v/>
      </c>
      <c r="BC28" s="175"/>
      <c r="BD28" s="88"/>
      <c r="BE28" s="181" t="e">
        <f>IF('01.ข้อมูลเบื้องต้น'!#REF!="","",IF('3.คีย์เทอม1 mlp'!$B28="","",'01.ข้อมูลเบื้องต้น'!#REF!))</f>
        <v>#REF!</v>
      </c>
      <c r="BF28" s="180" t="str">
        <f>IF('01.ข้อมูลเบื้องต้น'!$B$19="","",IF('3.คีย์เทอม1 mlp'!$B28="","",'01.ข้อมูลเบื้องต้น'!$B$19))</f>
        <v/>
      </c>
      <c r="BG28" s="181" t="str">
        <f>IF('01.ข้อมูลเบื้องต้น'!$C$19="","",IF('3.คีย์เทอม1 mlp'!$B28="","",'01.ข้อมูลเบื้องต้น'!$C$19))</f>
        <v/>
      </c>
      <c r="BH28" s="176">
        <v>88</v>
      </c>
      <c r="BI28" s="88"/>
      <c r="BJ28" s="181" t="e">
        <f>IF('01.ข้อมูลเบื้องต้น'!#REF!="","",IF('3.คีย์เทอม1 mlp'!$B28="","",'01.ข้อมูลเบื้องต้น'!#REF!))</f>
        <v>#REF!</v>
      </c>
      <c r="BK28" s="180" t="str">
        <f>IF('01.ข้อมูลเบื้องต้น'!$B$20="","",IF('3.คีย์เทอม1 mlp'!$B28="","",'01.ข้อมูลเบื้องต้น'!$B$20))</f>
        <v/>
      </c>
      <c r="BL28" s="181" t="str">
        <f>IF('01.ข้อมูลเบื้องต้น'!$C$20="","",IF('3.คีย์เทอม1 mlp'!$B28="","",'01.ข้อมูลเบื้องต้น'!$C$20))</f>
        <v/>
      </c>
      <c r="BM28" s="176"/>
      <c r="BN28" s="87"/>
      <c r="BO28" s="181" t="e">
        <f>IF('01.ข้อมูลเบื้องต้น'!#REF!="","",IF('3.คีย์เทอม1 mlp'!$B28="","",'01.ข้อมูลเบื้องต้น'!#REF!))</f>
        <v>#REF!</v>
      </c>
      <c r="BP28" s="180" t="str">
        <f>IF('01.ข้อมูลเบื้องต้น'!$B$21="","",IF('3.คีย์เทอม1 mlp'!$B28="","",'01.ข้อมูลเบื้องต้น'!$B$21))</f>
        <v/>
      </c>
      <c r="BQ28" s="181" t="str">
        <f>IF('01.ข้อมูลเบื้องต้น'!$C$21="","",IF('3.คีย์เทอม1 mlp'!$B28="","",'01.ข้อมูลเบื้องต้น'!$C$21))</f>
        <v/>
      </c>
      <c r="BR28" s="175"/>
      <c r="BS28" s="88"/>
      <c r="BT28" s="181" t="e">
        <f>IF('01.ข้อมูลเบื้องต้น'!#REF!="","",IF('3.คีย์เทอม1 mlp'!$B28="","",'01.ข้อมูลเบื้องต้น'!#REF!))</f>
        <v>#REF!</v>
      </c>
      <c r="BU28" s="180" t="str">
        <f>IF('01.ข้อมูลเบื้องต้น'!$B$22="","",IF('3.คีย์เทอม1 mlp'!$B28="","",'01.ข้อมูลเบื้องต้น'!$B$22))</f>
        <v/>
      </c>
      <c r="BV28" s="181" t="str">
        <f>IF('01.ข้อมูลเบื้องต้น'!$C$22="","",IF('3.คีย์เทอม1 mlp'!$B28="","",'01.ข้อมูลเบื้องต้น'!$C$22))</f>
        <v/>
      </c>
      <c r="BW28" s="175"/>
      <c r="BX28" s="88"/>
      <c r="BY28" s="181" t="e">
        <f>IF('01.ข้อมูลเบื้องต้น'!#REF!="","",IF('3.คีย์เทอม1 mlp'!$B28="","",'01.ข้อมูลเบื้องต้น'!#REF!))</f>
        <v>#REF!</v>
      </c>
      <c r="BZ28" s="180" t="str">
        <f>IF('01.ข้อมูลเบื้องต้น'!$B$23="","",IF('3.คีย์เทอม1 mlp'!$B28="","",'01.ข้อมูลเบื้องต้น'!$B$23))</f>
        <v/>
      </c>
      <c r="CA28" s="181" t="str">
        <f>IF('01.ข้อมูลเบื้องต้น'!$C$23="","",IF('3.คีย์เทอม1 mlp'!$B28="","",'01.ข้อมูลเบื้องต้น'!$C$23))</f>
        <v/>
      </c>
      <c r="CB28" s="175"/>
      <c r="CC28" s="88"/>
      <c r="CD28" s="181" t="e">
        <f>IF('01.ข้อมูลเบื้องต้น'!#REF!="","",IF('3.คีย์เทอม1 mlp'!$B28="","",'01.ข้อมูลเบื้องต้น'!#REF!))</f>
        <v>#REF!</v>
      </c>
      <c r="CE28" s="180" t="str">
        <f>IF('01.ข้อมูลเบื้องต้น'!$B$24="","",IF('3.คีย์เทอม1 mlp'!$B28="","",'01.ข้อมูลเบื้องต้น'!$B$24))</f>
        <v/>
      </c>
      <c r="CF28" s="181" t="str">
        <f>IF('01.ข้อมูลเบื้องต้น'!$C$24="","",IF('3.คีย์เทอม1 mlp'!$B28="","",'01.ข้อมูลเบื้องต้น'!$C$24))</f>
        <v/>
      </c>
      <c r="CG28" s="175"/>
      <c r="CH28" s="88"/>
      <c r="CI28" s="181" t="e">
        <f>IF('01.ข้อมูลเบื้องต้น'!#REF!="","",IF('3.คีย์เทอม1 mlp'!$B28="","",'01.ข้อมูลเบื้องต้น'!#REF!))</f>
        <v>#REF!</v>
      </c>
      <c r="CJ28" s="180" t="str">
        <f>IF('01.ข้อมูลเบื้องต้น'!$B$25="","",IF('3.คีย์เทอม1 mlp'!$B28="","",'01.ข้อมูลเบื้องต้น'!$B$25))</f>
        <v/>
      </c>
      <c r="CK28" s="181" t="str">
        <f>IF('01.ข้อมูลเบื้องต้น'!$C$25="","",IF('3.คีย์เทอม1 mlp'!$B28="","",'01.ข้อมูลเบื้องต้น'!$C$25))</f>
        <v/>
      </c>
      <c r="CL28" s="175"/>
      <c r="CM28" s="88"/>
      <c r="CN28" s="181" t="e">
        <f>IF('01.ข้อมูลเบื้องต้น'!#REF!="","",IF('3.คีย์เทอม1 mlp'!$B28="","",'01.ข้อมูลเบื้องต้น'!#REF!))</f>
        <v>#REF!</v>
      </c>
      <c r="CO28" s="180" t="str">
        <f>IF('01.ข้อมูลเบื้องต้น'!$B$26="","",IF('3.คีย์เทอม1 mlp'!$B28="","",'01.ข้อมูลเบื้องต้น'!$B$26))</f>
        <v/>
      </c>
      <c r="CP28" s="181" t="str">
        <f>IF('01.ข้อมูลเบื้องต้น'!$C$26="","",IF('3.คีย์เทอม1 mlp'!$B28="","",'01.ข้อมูลเบื้องต้น'!$C$26))</f>
        <v/>
      </c>
      <c r="CQ28" s="175"/>
      <c r="CR28" s="88"/>
      <c r="CS28" s="181" t="e">
        <f>IF('01.ข้อมูลเบื้องต้น'!#REF!="","",IF('3.คีย์เทอม1 mlp'!$B28="","",'01.ข้อมูลเบื้องต้น'!#REF!))</f>
        <v>#REF!</v>
      </c>
      <c r="CT28" s="180" t="str">
        <f>IF('01.ข้อมูลเบื้องต้น'!$B$27="","",IF('3.คีย์เทอม1 mlp'!$B28="","",'01.ข้อมูลเบื้องต้น'!$B$27))</f>
        <v/>
      </c>
      <c r="CU28" s="181" t="str">
        <f>IF('01.ข้อมูลเบื้องต้น'!$C$27="","",IF('3.คีย์เทอม1 mlp'!$B28="","",'01.ข้อมูลเบื้องต้น'!$C$27))</f>
        <v/>
      </c>
      <c r="CV28" s="175"/>
      <c r="CW28" s="88"/>
      <c r="CX28" s="181" t="e">
        <f>IF('01.ข้อมูลเบื้องต้น'!#REF!="","",IF('3.คีย์เทอม1 mlp'!$B28="","",'01.ข้อมูลเบื้องต้น'!#REF!))</f>
        <v>#REF!</v>
      </c>
      <c r="CY28" s="180" t="str">
        <f>IF('01.ข้อมูลเบื้องต้น'!$B$28="","",IF('3.คีย์เทอม1 mlp'!$B28="","",'01.ข้อมูลเบื้องต้น'!$B$28))</f>
        <v/>
      </c>
      <c r="CZ28" s="181" t="str">
        <f>IF('01.ข้อมูลเบื้องต้น'!$C$28="","",IF('3.คีย์เทอม1 mlp'!$B28="","",'01.ข้อมูลเบื้องต้น'!$C$28))</f>
        <v/>
      </c>
      <c r="DA28" s="175"/>
      <c r="DB28" s="88"/>
      <c r="DC28" s="177" t="e">
        <f t="shared" si="3"/>
        <v>#REF!</v>
      </c>
      <c r="DD28" s="80" t="e">
        <f t="shared" si="4"/>
        <v>#REF!</v>
      </c>
      <c r="DE28" s="182" t="e">
        <f>IF('2.ชื่อนักเรียน'!R30="มส","มส",IF('2.ชื่อนักเรียน'!R30="ย้าย","ย้าย",IF('2.ชื่อนักเรียน'!R30="ร","ร",IF(DD28="","",RANK(DD28,$DD$9:$DD$53,0)))))</f>
        <v>#REF!</v>
      </c>
      <c r="DF28" s="182">
        <f t="shared" si="5"/>
        <v>10</v>
      </c>
      <c r="DH28" s="208" t="e">
        <f>IF('2.ชื่อนักเรียน'!$R30=",มส","มส",IF($DC28="","",IF(DH$5="","",IF(DH$5="SBMLD",SUM($BH28,$BM28,$BR28,$BW28,$CB28,$CG28,$CL28,$CQ28,$CV28,$DA28),$BH28))))</f>
        <v>#REF!</v>
      </c>
      <c r="DI28" s="186" t="e">
        <f>IF('2.ชื่อนักเรียน'!$R30=",มส","มส",IF($DH28="","",IF(DH$5="","",IF(DH$5="SBMLD",SUM($BI28,$BN28,$BS28,$BX28,$CC28,$CH28,$CM28,$CR28,$CW28,$DB28),$BI28))))</f>
        <v>#REF!</v>
      </c>
      <c r="DJ28" s="186" t="e">
        <f t="shared" si="6"/>
        <v>#REF!</v>
      </c>
      <c r="DK28" s="209" t="e">
        <f>IF('2.ชื่อนักเรียน'!$R30=",มส","มส",IF($DC28="","",IF(DK$5="","",IF(DK$5="SBMLD",SUM($BM28,$BR28,$BW28,$CB28,$CG28,$CL28,$CQ28,$CV28,$DA28),$BM28))))</f>
        <v>#REF!</v>
      </c>
      <c r="DL28" s="186" t="e">
        <f>IF('2.ชื่อนักเรียน'!$R30=",มส","มส",IF($DK28="","",IF(DK$5="","",IF(DK$5="SBMLD",SUM($BN28,$BS28,$BX28,$CC28,$CH28,$CM28,$CR28,$CW28,$DB28),$BN28))))</f>
        <v>#REF!</v>
      </c>
      <c r="DM28" s="186" t="e">
        <f t="shared" si="7"/>
        <v>#REF!</v>
      </c>
      <c r="DN28" s="209" t="e">
        <f>IF('2.ชื่อนักเรียน'!$R30=",มส","มส",IF($DC28="","",IF(DN$5="","",IF(DN$5="SBMLD",SUM($BR28,$BW28,$CB28,$CG28,$CL28,$CQ28,$CV28,$DA28),$BR28))))</f>
        <v>#REF!</v>
      </c>
      <c r="DO28" s="186" t="e">
        <f>IF('2.ชื่อนักเรียน'!$R30=",มส","มส",IF($DN28="","",IF(DN$5="","",IF(DN$5="SBMLD",SUM($BS28,$BX28,$CC28,$CH28,$CM28,$CR28,$CW28,$DB28),$BS28))))</f>
        <v>#REF!</v>
      </c>
      <c r="DP28" s="186" t="e">
        <f t="shared" si="8"/>
        <v>#REF!</v>
      </c>
      <c r="DQ28" s="209" t="e">
        <f>IF('2.ชื่อนักเรียน'!$R30=",มส","มส",IF($DC28="","",IF(DQ$5="","",IF(DQ$5="SBMLD",SUM($BW28,$CB28,$CG28,$CL28,$CQ28,$CV28,$DA28),$BW28))))</f>
        <v>#REF!</v>
      </c>
      <c r="DR28" s="186" t="e">
        <f>IF('2.ชื่อนักเรียน'!$R30=",มส","มส",IF($DQ28="","",IF(DQ$5="","",IF(DQ$5="SBMLD",SUM($BX28,$CC28,$CH28,$CM28,$CR28,$CW28,$DB28),$BX28))))</f>
        <v>#REF!</v>
      </c>
      <c r="DS28" s="186" t="e">
        <f t="shared" si="9"/>
        <v>#REF!</v>
      </c>
      <c r="DT28" s="186" t="e">
        <f>IF('2.ชื่อนักเรียน'!$R30=",มส","มส",IF($DC28="","",IF(DT$5="","",IF(DT$5="SBMLD",SUM($CB28,$CG28,$CL28,$CQ28,$CV28,$DA28),$CB28))))</f>
        <v>#REF!</v>
      </c>
      <c r="DU28" s="186" t="e">
        <f>IF('2.ชื่อนักเรียน'!$R30=",มส","มส",IF($DT28="","",IF(DT$5="","",IF(DT$5="SBMLD",SUM($CC28,$CH28,$CM28,$CR28,$CW28,$DB28),$CC28))))</f>
        <v>#REF!</v>
      </c>
      <c r="DV28" s="186" t="e">
        <f t="shared" si="10"/>
        <v>#REF!</v>
      </c>
      <c r="DW28" s="209" t="e">
        <f>IF('2.ชื่อนักเรียน'!$R30=",มส","มส",IF($DC28="","",IF(DW$5="","",IF(DW$5="SBMLD",SUM($CG28,$CL28,$CQ28,$CV28,$DA28),$CG28))))</f>
        <v>#REF!</v>
      </c>
      <c r="DX28" s="209" t="e">
        <f>IF('2.ชื่อนักเรียน'!$R30=",มส","มส",IF($DW28="","",IF(DW$5="","",IF(DW$5="SBMLD",SUM($CH28,$CM28,$CR28,$CW28,$DB28),$CH28))))</f>
        <v>#REF!</v>
      </c>
      <c r="DY28" s="186" t="e">
        <f t="shared" si="11"/>
        <v>#REF!</v>
      </c>
    </row>
    <row r="29" spans="1:129" s="33" customFormat="1" ht="17.25" customHeight="1" thickTop="1">
      <c r="A29" s="171">
        <v>21</v>
      </c>
      <c r="B29" s="171" t="str">
        <f>IF('2.ชื่อนักเรียน'!E31="","",CONCATENATE('2.ชื่อนักเรียน'!E31,'2.ชื่อนักเรียน'!F31,'2.ชื่อนักเรียน'!G31,'2.ชื่อนักเรียน'!H31,'2.ชื่อนักเรียน'!I31,'2.ชื่อนักเรียน'!J31,'2.ชื่อนักเรียน'!K31,'2.ชื่อนักเรียน'!L31,'2.ชื่อนักเรียน'!M31,'2.ชื่อนักเรียน'!N31,'2.ชื่อนักเรียน'!O31,'2.ชื่อนักเรียน'!P31,'2.ชื่อนักเรียน'!Q31))</f>
        <v/>
      </c>
      <c r="C29" s="273" t="str">
        <f>IF('2.ชื่อนักเรียน'!B31="","",'2.ชื่อนักเรียน'!B31)</f>
        <v/>
      </c>
      <c r="D29" s="180" t="str">
        <f>IF('2.ชื่อนักเรียน'!C31="","",CONCATENATE(TRIM('2.ชื่อนักเรียน'!C31),"  ",'2.ชื่อนักเรียน'!D31))</f>
        <v/>
      </c>
      <c r="E29" s="181" t="str">
        <f>IF(B29="","",IF('01.ข้อมูลเบื้องต้น'!$H$2="","",'01.ข้อมูลเบื้องต้น'!$H$2))</f>
        <v/>
      </c>
      <c r="F29" s="180" t="str">
        <f>IF(B29="","",IF('01.ข้อมูลเบื้องต้น'!$I$4="","",'01.ข้อมูลเบื้องต้น'!$I$4))</f>
        <v/>
      </c>
      <c r="G29" s="181" t="e">
        <f>IF('01.ข้อมูลเบื้องต้น'!#REF!="","",IF('3.คีย์เทอม1 mlp'!$B29="","",'01.ข้อมูลเบื้องต้น'!#REF!))</f>
        <v>#REF!</v>
      </c>
      <c r="H29" s="180" t="str">
        <f>IF('01.ข้อมูลเบื้องต้น'!$B$36="","",IF('3.คีย์เทอม1 mlp'!$B29="","",'01.ข้อมูลเบื้องต้น'!$B$36))</f>
        <v/>
      </c>
      <c r="I29" s="181" t="str">
        <f>IF('01.ข้อมูลเบื้องต้น'!$C$36="","",IF('3.คีย์เทอม1 mlp'!$B29="","",'01.ข้อมูลเบื้องต้น'!$C$36))</f>
        <v/>
      </c>
      <c r="J29" s="175">
        <v>96</v>
      </c>
      <c r="K29" s="88"/>
      <c r="L29" s="181" t="e">
        <f>IF('01.ข้อมูลเบื้องต้น'!#REF!="","",IF('3.คีย์เทอม1 mlp'!$B29="","",'01.ข้อมูลเบื้องต้น'!#REF!))</f>
        <v>#REF!</v>
      </c>
      <c r="M29" s="180" t="str">
        <f>IF('01.ข้อมูลเบื้องต้น'!$B$37="","",IF('3.คีย์เทอม1 mlp'!$B29="","",'01.ข้อมูลเบื้องต้น'!$B$37))</f>
        <v/>
      </c>
      <c r="N29" s="181" t="str">
        <f>IF('01.ข้อมูลเบื้องต้น'!$C$37="","",IF('3.คีย์เทอม1 mlp'!$B29="","",'01.ข้อมูลเบื้องต้น'!$C$37))</f>
        <v/>
      </c>
      <c r="O29" s="175">
        <v>77</v>
      </c>
      <c r="P29" s="88"/>
      <c r="Q29" s="181" t="e">
        <f>IF('01.ข้อมูลเบื้องต้น'!#REF!="","",IF('3.คีย์เทอม1 mlp'!$B29="","",'01.ข้อมูลเบื้องต้น'!#REF!))</f>
        <v>#REF!</v>
      </c>
      <c r="R29" s="180" t="str">
        <f>IF('01.ข้อมูลเบื้องต้น'!$B$10="","",IF('3.คีย์เทอม1 mlp'!$B29="","",'01.ข้อมูลเบื้องต้น'!$B$10))</f>
        <v/>
      </c>
      <c r="S29" s="181" t="str">
        <f>IF('01.ข้อมูลเบื้องต้น'!$C$10="","",IF('3.คีย์เทอม1 mlp'!$B29="","",'01.ข้อมูลเบื้องต้น'!$C$10))</f>
        <v/>
      </c>
      <c r="T29" s="175">
        <v>80</v>
      </c>
      <c r="U29" s="88"/>
      <c r="V29" s="181" t="e">
        <f>IF('01.ข้อมูลเบื้องต้น'!#REF!="","",IF('3.คีย์เทอม1 mlp'!$B29="","",'01.ข้อมูลเบื้องต้น'!#REF!))</f>
        <v>#REF!</v>
      </c>
      <c r="W29" s="180" t="str">
        <f>IF('01.ข้อมูลเบื้องต้น'!$B$11="","",IF('3.คีย์เทอม1 mlp'!$B29="","",'01.ข้อมูลเบื้องต้น'!$B$11))</f>
        <v/>
      </c>
      <c r="X29" s="181" t="str">
        <f>IF('01.ข้อมูลเบื้องต้น'!$C$11="","",IF('3.คีย์เทอม1 mlp'!$B29="","",'01.ข้อมูลเบื้องต้น'!$C$11))</f>
        <v/>
      </c>
      <c r="Y29" s="175">
        <v>93</v>
      </c>
      <c r="Z29" s="88"/>
      <c r="AA29" s="181" t="e">
        <f>IF('01.ข้อมูลเบื้องต้น'!#REF!="","",IF('3.คีย์เทอม1 mlp'!$B29="","",'01.ข้อมูลเบื้องต้น'!#REF!))</f>
        <v>#REF!</v>
      </c>
      <c r="AB29" s="180" t="str">
        <f>IF('01.ข้อมูลเบื้องต้น'!$B$12="","",IF('3.คีย์เทอม1 mlp'!$B29="","",'01.ข้อมูลเบื้องต้น'!$B$12))</f>
        <v/>
      </c>
      <c r="AC29" s="181" t="str">
        <f>IF('01.ข้อมูลเบื้องต้น'!$C$12="","",IF('3.คีย์เทอม1 mlp'!$B29="","",'01.ข้อมูลเบื้องต้น'!$C$12))</f>
        <v/>
      </c>
      <c r="AD29" s="175">
        <v>80</v>
      </c>
      <c r="AE29" s="88"/>
      <c r="AF29" s="181" t="e">
        <f>IF('01.ข้อมูลเบื้องต้น'!#REF!="","",IF('3.คีย์เทอม1 mlp'!$B29="","",'01.ข้อมูลเบื้องต้น'!#REF!))</f>
        <v>#REF!</v>
      </c>
      <c r="AG29" s="180" t="str">
        <f>IF('01.ข้อมูลเบื้องต้น'!$B$13="","",IF('3.คีย์เทอม1 mlp'!$B29="","",'01.ข้อมูลเบื้องต้น'!$B$13))</f>
        <v/>
      </c>
      <c r="AH29" s="181" t="str">
        <f>IF('01.ข้อมูลเบื้องต้น'!$C$13="","",IF('3.คีย์เทอม1 mlp'!$B29="","",'01.ข้อมูลเบื้องต้น'!$C$13))</f>
        <v/>
      </c>
      <c r="AI29" s="175">
        <v>92</v>
      </c>
      <c r="AJ29" s="88"/>
      <c r="AK29" s="181" t="e">
        <f>IF('01.ข้อมูลเบื้องต้น'!#REF!="","",IF('3.คีย์เทอม1 mlp'!$B29="","",'01.ข้อมูลเบื้องต้น'!#REF!))</f>
        <v>#REF!</v>
      </c>
      <c r="AL29" s="180" t="str">
        <f>IF('01.ข้อมูลเบื้องต้น'!$B$14="","",IF('3.คีย์เทอม1 mlp'!$B29="","",'01.ข้อมูลเบื้องต้น'!$B$14))</f>
        <v/>
      </c>
      <c r="AM29" s="181" t="str">
        <f>IF('01.ข้อมูลเบื้องต้น'!$C$14="","",IF('3.คีย์เทอม1 mlp'!$B29="","",'01.ข้อมูลเบื้องต้น'!$C$14))</f>
        <v/>
      </c>
      <c r="AN29" s="175">
        <v>85</v>
      </c>
      <c r="AO29" s="88"/>
      <c r="AP29" s="181" t="e">
        <f>IF('01.ข้อมูลเบื้องต้น'!#REF!="","",IF('3.คีย์เทอม1 mlp'!$B29="","",'01.ข้อมูลเบื้องต้น'!#REF!))</f>
        <v>#REF!</v>
      </c>
      <c r="AQ29" s="180" t="str">
        <f>IF('01.ข้อมูลเบื้องต้น'!$B$15="","",IF('3.คีย์เทอม1 mlp'!$B29="","",'01.ข้อมูลเบื้องต้น'!$B$15))</f>
        <v/>
      </c>
      <c r="AR29" s="181" t="str">
        <f>IF('01.ข้อมูลเบื้องต้น'!$C$15="","",IF('3.คีย์เทอม1 mlp'!$B29="","",'01.ข้อมูลเบื้องต้น'!$C$15))</f>
        <v/>
      </c>
      <c r="AS29" s="175">
        <v>92</v>
      </c>
      <c r="AT29" s="88"/>
      <c r="AU29" s="181" t="e">
        <f>IF('01.ข้อมูลเบื้องต้น'!#REF!="","",IF('3.คีย์เทอม1 mlp'!$B29="","",'01.ข้อมูลเบื้องต้น'!#REF!))</f>
        <v>#REF!</v>
      </c>
      <c r="AV29" s="180" t="str">
        <f>IF('01.ข้อมูลเบื้องต้น'!$B$16="","",IF('3.คีย์เทอม1 mlp'!$B29="","",'01.ข้อมูลเบื้องต้น'!$B$16))</f>
        <v/>
      </c>
      <c r="AW29" s="181" t="str">
        <f>IF('01.ข้อมูลเบื้องต้น'!$C$16="","",IF('3.คีย์เทอม1 mlp'!$B29="","",'01.ข้อมูลเบื้องต้น'!$C$16))</f>
        <v/>
      </c>
      <c r="AX29" s="175">
        <v>72</v>
      </c>
      <c r="AY29" s="88"/>
      <c r="AZ29" s="181" t="e">
        <f>IF('01.ข้อมูลเบื้องต้น'!#REF!="","",IF('3.คีย์เทอม1 mlp'!$B29="","",'01.ข้อมูลเบื้องต้น'!#REF!))</f>
        <v>#REF!</v>
      </c>
      <c r="BA29" s="180" t="str">
        <f>IF('01.ข้อมูลเบื้องต้น'!$B$17="","",IF('3.คีย์เทอม1 mlp'!$B29="","",'01.ข้อมูลเบื้องต้น'!$B$17))</f>
        <v/>
      </c>
      <c r="BB29" s="181" t="str">
        <f>IF('01.ข้อมูลเบื้องต้น'!$C$17="","",IF('3.คีย์เทอม1 mlp'!$B29="","",'01.ข้อมูลเบื้องต้น'!$C$17))</f>
        <v/>
      </c>
      <c r="BC29" s="175"/>
      <c r="BD29" s="88"/>
      <c r="BE29" s="181" t="e">
        <f>IF('01.ข้อมูลเบื้องต้น'!#REF!="","",IF('3.คีย์เทอม1 mlp'!$B29="","",'01.ข้อมูลเบื้องต้น'!#REF!))</f>
        <v>#REF!</v>
      </c>
      <c r="BF29" s="180" t="str">
        <f>IF('01.ข้อมูลเบื้องต้น'!$B$19="","",IF('3.คีย์เทอม1 mlp'!$B29="","",'01.ข้อมูลเบื้องต้น'!$B$19))</f>
        <v/>
      </c>
      <c r="BG29" s="181" t="str">
        <f>IF('01.ข้อมูลเบื้องต้น'!$C$19="","",IF('3.คีย์เทอม1 mlp'!$B29="","",'01.ข้อมูลเบื้องต้น'!$C$19))</f>
        <v/>
      </c>
      <c r="BH29" s="175">
        <v>88</v>
      </c>
      <c r="BI29" s="88"/>
      <c r="BJ29" s="181" t="e">
        <f>IF('01.ข้อมูลเบื้องต้น'!#REF!="","",IF('3.คีย์เทอม1 mlp'!$B29="","",'01.ข้อมูลเบื้องต้น'!#REF!))</f>
        <v>#REF!</v>
      </c>
      <c r="BK29" s="180" t="str">
        <f>IF('01.ข้อมูลเบื้องต้น'!$B$20="","",IF('3.คีย์เทอม1 mlp'!$B29="","",'01.ข้อมูลเบื้องต้น'!$B$20))</f>
        <v/>
      </c>
      <c r="BL29" s="181" t="str">
        <f>IF('01.ข้อมูลเบื้องต้น'!$C$20="","",IF('3.คีย์เทอม1 mlp'!$B29="","",'01.ข้อมูลเบื้องต้น'!$C$20))</f>
        <v/>
      </c>
      <c r="BM29" s="175"/>
      <c r="BN29" s="88"/>
      <c r="BO29" s="181" t="e">
        <f>IF('01.ข้อมูลเบื้องต้น'!#REF!="","",IF('3.คีย์เทอม1 mlp'!$B29="","",'01.ข้อมูลเบื้องต้น'!#REF!))</f>
        <v>#REF!</v>
      </c>
      <c r="BP29" s="180" t="str">
        <f>IF('01.ข้อมูลเบื้องต้น'!$B$21="","",IF('3.คีย์เทอม1 mlp'!$B29="","",'01.ข้อมูลเบื้องต้น'!$B$21))</f>
        <v/>
      </c>
      <c r="BQ29" s="181" t="str">
        <f>IF('01.ข้อมูลเบื้องต้น'!$C$21="","",IF('3.คีย์เทอม1 mlp'!$B29="","",'01.ข้อมูลเบื้องต้น'!$C$21))</f>
        <v/>
      </c>
      <c r="BR29" s="175"/>
      <c r="BS29" s="88"/>
      <c r="BT29" s="181" t="e">
        <f>IF('01.ข้อมูลเบื้องต้น'!#REF!="","",IF('3.คีย์เทอม1 mlp'!$B29="","",'01.ข้อมูลเบื้องต้น'!#REF!))</f>
        <v>#REF!</v>
      </c>
      <c r="BU29" s="180" t="str">
        <f>IF('01.ข้อมูลเบื้องต้น'!$B$22="","",IF('3.คีย์เทอม1 mlp'!$B29="","",'01.ข้อมูลเบื้องต้น'!$B$22))</f>
        <v/>
      </c>
      <c r="BV29" s="181" t="str">
        <f>IF('01.ข้อมูลเบื้องต้น'!$C$22="","",IF('3.คีย์เทอม1 mlp'!$B29="","",'01.ข้อมูลเบื้องต้น'!$C$22))</f>
        <v/>
      </c>
      <c r="BW29" s="175"/>
      <c r="BX29" s="88"/>
      <c r="BY29" s="181" t="e">
        <f>IF('01.ข้อมูลเบื้องต้น'!#REF!="","",IF('3.คีย์เทอม1 mlp'!$B29="","",'01.ข้อมูลเบื้องต้น'!#REF!))</f>
        <v>#REF!</v>
      </c>
      <c r="BZ29" s="180" t="str">
        <f>IF('01.ข้อมูลเบื้องต้น'!$B$23="","",IF('3.คีย์เทอม1 mlp'!$B29="","",'01.ข้อมูลเบื้องต้น'!$B$23))</f>
        <v/>
      </c>
      <c r="CA29" s="181" t="str">
        <f>IF('01.ข้อมูลเบื้องต้น'!$C$23="","",IF('3.คีย์เทอม1 mlp'!$B29="","",'01.ข้อมูลเบื้องต้น'!$C$23))</f>
        <v/>
      </c>
      <c r="CB29" s="175"/>
      <c r="CC29" s="88"/>
      <c r="CD29" s="181" t="e">
        <f>IF('01.ข้อมูลเบื้องต้น'!#REF!="","",IF('3.คีย์เทอม1 mlp'!$B29="","",'01.ข้อมูลเบื้องต้น'!#REF!))</f>
        <v>#REF!</v>
      </c>
      <c r="CE29" s="180" t="str">
        <f>IF('01.ข้อมูลเบื้องต้น'!$B$24="","",IF('3.คีย์เทอม1 mlp'!$B29="","",'01.ข้อมูลเบื้องต้น'!$B$24))</f>
        <v/>
      </c>
      <c r="CF29" s="181" t="str">
        <f>IF('01.ข้อมูลเบื้องต้น'!$C$24="","",IF('3.คีย์เทอม1 mlp'!$B29="","",'01.ข้อมูลเบื้องต้น'!$C$24))</f>
        <v/>
      </c>
      <c r="CG29" s="175"/>
      <c r="CH29" s="88"/>
      <c r="CI29" s="181" t="e">
        <f>IF('01.ข้อมูลเบื้องต้น'!#REF!="","",IF('3.คีย์เทอม1 mlp'!$B29="","",'01.ข้อมูลเบื้องต้น'!#REF!))</f>
        <v>#REF!</v>
      </c>
      <c r="CJ29" s="180" t="str">
        <f>IF('01.ข้อมูลเบื้องต้น'!$B$25="","",IF('3.คีย์เทอม1 mlp'!$B29="","",'01.ข้อมูลเบื้องต้น'!$B$25))</f>
        <v/>
      </c>
      <c r="CK29" s="181" t="str">
        <f>IF('01.ข้อมูลเบื้องต้น'!$C$25="","",IF('3.คีย์เทอม1 mlp'!$B29="","",'01.ข้อมูลเบื้องต้น'!$C$25))</f>
        <v/>
      </c>
      <c r="CL29" s="175"/>
      <c r="CM29" s="88"/>
      <c r="CN29" s="181" t="e">
        <f>IF('01.ข้อมูลเบื้องต้น'!#REF!="","",IF('3.คีย์เทอม1 mlp'!$B29="","",'01.ข้อมูลเบื้องต้น'!#REF!))</f>
        <v>#REF!</v>
      </c>
      <c r="CO29" s="180" t="str">
        <f>IF('01.ข้อมูลเบื้องต้น'!$B$26="","",IF('3.คีย์เทอม1 mlp'!$B29="","",'01.ข้อมูลเบื้องต้น'!$B$26))</f>
        <v/>
      </c>
      <c r="CP29" s="181" t="str">
        <f>IF('01.ข้อมูลเบื้องต้น'!$C$26="","",IF('3.คีย์เทอม1 mlp'!$B29="","",'01.ข้อมูลเบื้องต้น'!$C$26))</f>
        <v/>
      </c>
      <c r="CQ29" s="175"/>
      <c r="CR29" s="88"/>
      <c r="CS29" s="181" t="e">
        <f>IF('01.ข้อมูลเบื้องต้น'!#REF!="","",IF('3.คีย์เทอม1 mlp'!$B29="","",'01.ข้อมูลเบื้องต้น'!#REF!))</f>
        <v>#REF!</v>
      </c>
      <c r="CT29" s="180" t="str">
        <f>IF('01.ข้อมูลเบื้องต้น'!$B$27="","",IF('3.คีย์เทอม1 mlp'!$B29="","",'01.ข้อมูลเบื้องต้น'!$B$27))</f>
        <v/>
      </c>
      <c r="CU29" s="181" t="str">
        <f>IF('01.ข้อมูลเบื้องต้น'!$C$27="","",IF('3.คีย์เทอม1 mlp'!$B29="","",'01.ข้อมูลเบื้องต้น'!$C$27))</f>
        <v/>
      </c>
      <c r="CV29" s="175"/>
      <c r="CW29" s="88"/>
      <c r="CX29" s="181" t="e">
        <f>IF('01.ข้อมูลเบื้องต้น'!#REF!="","",IF('3.คีย์เทอม1 mlp'!$B29="","",'01.ข้อมูลเบื้องต้น'!#REF!))</f>
        <v>#REF!</v>
      </c>
      <c r="CY29" s="180" t="str">
        <f>IF('01.ข้อมูลเบื้องต้น'!$B$28="","",IF('3.คีย์เทอม1 mlp'!$B29="","",'01.ข้อมูลเบื้องต้น'!$B$28))</f>
        <v/>
      </c>
      <c r="CZ29" s="181" t="str">
        <f>IF('01.ข้อมูลเบื้องต้น'!$C$28="","",IF('3.คีย์เทอม1 mlp'!$B29="","",'01.ข้อมูลเบื้องต้น'!$C$28))</f>
        <v/>
      </c>
      <c r="DA29" s="175"/>
      <c r="DB29" s="88"/>
      <c r="DC29" s="177" t="e">
        <f t="shared" si="3"/>
        <v>#REF!</v>
      </c>
      <c r="DD29" s="80" t="e">
        <f t="shared" si="4"/>
        <v>#REF!</v>
      </c>
      <c r="DE29" s="182" t="e">
        <f>IF('2.ชื่อนักเรียน'!R31="มส","มส",IF('2.ชื่อนักเรียน'!R31="ย้าย","ย้าย",IF('2.ชื่อนักเรียน'!R31="ร","ร",IF(DD29="","",RANK(DD29,$DD$9:$DD$53,0)))))</f>
        <v>#REF!</v>
      </c>
      <c r="DF29" s="182">
        <f t="shared" si="5"/>
        <v>10</v>
      </c>
      <c r="DH29" s="210" t="e">
        <f>IF('2.ชื่อนักเรียน'!$R31=",มส","มส",IF($DC29="","",IF(DH$5="","",IF(DH$5="SBMLD",SUM($BH29,$BM29,$BR29,$BW29,$CB29,$CG29,$CL29,$CQ29,$CV29,$DA29),$BH29))))</f>
        <v>#REF!</v>
      </c>
      <c r="DI29" s="187" t="e">
        <f>IF('2.ชื่อนักเรียน'!$R31=",มส","มส",IF($DH29="","",IF(DH$5="","",IF(DH$5="SBMLD",SUM($BI29,$BN29,$BS29,$BX29,$CC29,$CH29,$CM29,$CR29,$CW29,$DB29),$BI29))))</f>
        <v>#REF!</v>
      </c>
      <c r="DJ29" s="187" t="e">
        <f t="shared" si="6"/>
        <v>#REF!</v>
      </c>
      <c r="DK29" s="211" t="e">
        <f>IF('2.ชื่อนักเรียน'!$R31=",มส","มส",IF($DC29="","",IF(DK$5="","",IF(DK$5="SBMLD",SUM($BM29,$BR29,$BW29,$CB29,$CG29,$CL29,$CQ29,$CV29,$DA29),$BM29))))</f>
        <v>#REF!</v>
      </c>
      <c r="DL29" s="187" t="e">
        <f>IF('2.ชื่อนักเรียน'!$R31=",มส","มส",IF($DK29="","",IF(DK$5="","",IF(DK$5="SBMLD",SUM($BN29,$BS29,$BX29,$CC29,$CH29,$CM29,$CR29,$CW29,$DB29),$BN29))))</f>
        <v>#REF!</v>
      </c>
      <c r="DM29" s="187" t="e">
        <f t="shared" si="7"/>
        <v>#REF!</v>
      </c>
      <c r="DN29" s="211" t="e">
        <f>IF('2.ชื่อนักเรียน'!$R31=",มส","มส",IF($DC29="","",IF(DN$5="","",IF(DN$5="SBMLD",SUM($BR29,$BW29,$CB29,$CG29,$CL29,$CQ29,$CV29,$DA29),$BR29))))</f>
        <v>#REF!</v>
      </c>
      <c r="DO29" s="187" t="e">
        <f>IF('2.ชื่อนักเรียน'!$R31=",มส","มส",IF($DN29="","",IF(DN$5="","",IF(DN$5="SBMLD",SUM($BS29,$BX29,$CC29,$CH29,$CM29,$CR29,$CW29,$DB29),$BS29))))</f>
        <v>#REF!</v>
      </c>
      <c r="DP29" s="187" t="e">
        <f t="shared" si="8"/>
        <v>#REF!</v>
      </c>
      <c r="DQ29" s="211" t="e">
        <f>IF('2.ชื่อนักเรียน'!$R31=",มส","มส",IF($DC29="","",IF(DQ$5="","",IF(DQ$5="SBMLD",SUM($BW29,$CB29,$CG29,$CL29,$CQ29,$CV29,$DA29),$BW29))))</f>
        <v>#REF!</v>
      </c>
      <c r="DR29" s="187" t="e">
        <f>IF('2.ชื่อนักเรียน'!$R31=",มส","มส",IF($DQ29="","",IF(DQ$5="","",IF(DQ$5="SBMLD",SUM($BX29,$CC29,$CH29,$CM29,$CR29,$CW29,$DB29),$BX29))))</f>
        <v>#REF!</v>
      </c>
      <c r="DS29" s="187" t="e">
        <f t="shared" si="9"/>
        <v>#REF!</v>
      </c>
      <c r="DT29" s="187" t="e">
        <f>IF('2.ชื่อนักเรียน'!$R31=",มส","มส",IF($DC29="","",IF(DT$5="","",IF(DT$5="SBMLD",SUM($CB29,$CG29,$CL29,$CQ29,$CV29,$DA29),$CB29))))</f>
        <v>#REF!</v>
      </c>
      <c r="DU29" s="187" t="e">
        <f>IF('2.ชื่อนักเรียน'!$R31=",มส","มส",IF($DT29="","",IF(DT$5="","",IF(DT$5="SBMLD",SUM($CC29,$CH29,$CM29,$CR29,$CW29,$DB29),$CC29))))</f>
        <v>#REF!</v>
      </c>
      <c r="DV29" s="187" t="e">
        <f t="shared" si="10"/>
        <v>#REF!</v>
      </c>
      <c r="DW29" s="211" t="e">
        <f>IF('2.ชื่อนักเรียน'!$R31=",มส","มส",IF($DC29="","",IF(DW$5="","",IF(DW$5="SBMLD",SUM($CG29,$CL29,$CQ29,$CV29,$DA29),$CG29))))</f>
        <v>#REF!</v>
      </c>
      <c r="DX29" s="211" t="e">
        <f>IF('2.ชื่อนักเรียน'!$R31=",มส","มส",IF($DW29="","",IF(DW$5="","",IF(DW$5="SBMLD",SUM($CH29,$CM29,$CR29,$CW29,$DB29),$CH29))))</f>
        <v>#REF!</v>
      </c>
      <c r="DY29" s="187" t="e">
        <f t="shared" si="11"/>
        <v>#REF!</v>
      </c>
    </row>
    <row r="30" spans="1:129" s="33" customFormat="1" ht="17.25" customHeight="1">
      <c r="A30" s="171">
        <v>22</v>
      </c>
      <c r="B30" s="171" t="str">
        <f>IF('2.ชื่อนักเรียน'!E32="","",CONCATENATE('2.ชื่อนักเรียน'!E32,'2.ชื่อนักเรียน'!F32,'2.ชื่อนักเรียน'!G32,'2.ชื่อนักเรียน'!H32,'2.ชื่อนักเรียน'!I32,'2.ชื่อนักเรียน'!J32,'2.ชื่อนักเรียน'!K32,'2.ชื่อนักเรียน'!L32,'2.ชื่อนักเรียน'!M32,'2.ชื่อนักเรียน'!N32,'2.ชื่อนักเรียน'!O32,'2.ชื่อนักเรียน'!P32,'2.ชื่อนักเรียน'!Q32))</f>
        <v/>
      </c>
      <c r="C30" s="273" t="str">
        <f>IF('2.ชื่อนักเรียน'!B32="","",'2.ชื่อนักเรียน'!B32)</f>
        <v/>
      </c>
      <c r="D30" s="180" t="str">
        <f>IF('2.ชื่อนักเรียน'!C32="","",CONCATENATE(TRIM('2.ชื่อนักเรียน'!C32),"  ",'2.ชื่อนักเรียน'!D32))</f>
        <v/>
      </c>
      <c r="E30" s="181" t="str">
        <f>IF(B30="","",IF('01.ข้อมูลเบื้องต้น'!$H$2="","",'01.ข้อมูลเบื้องต้น'!$H$2))</f>
        <v/>
      </c>
      <c r="F30" s="180" t="str">
        <f>IF(B30="","",IF('01.ข้อมูลเบื้องต้น'!$I$4="","",'01.ข้อมูลเบื้องต้น'!$I$4))</f>
        <v/>
      </c>
      <c r="G30" s="181" t="e">
        <f>IF('01.ข้อมูลเบื้องต้น'!#REF!="","",IF('3.คีย์เทอม1 mlp'!$B30="","",'01.ข้อมูลเบื้องต้น'!#REF!))</f>
        <v>#REF!</v>
      </c>
      <c r="H30" s="180" t="str">
        <f>IF('01.ข้อมูลเบื้องต้น'!$B$36="","",IF('3.คีย์เทอม1 mlp'!$B30="","",'01.ข้อมูลเบื้องต้น'!$B$36))</f>
        <v/>
      </c>
      <c r="I30" s="181" t="str">
        <f>IF('01.ข้อมูลเบื้องต้น'!$C$36="","",IF('3.คีย์เทอม1 mlp'!$B30="","",'01.ข้อมูลเบื้องต้น'!$C$36))</f>
        <v/>
      </c>
      <c r="J30" s="175">
        <v>98</v>
      </c>
      <c r="K30" s="88"/>
      <c r="L30" s="181" t="e">
        <f>IF('01.ข้อมูลเบื้องต้น'!#REF!="","",IF('3.คีย์เทอม1 mlp'!$B30="","",'01.ข้อมูลเบื้องต้น'!#REF!))</f>
        <v>#REF!</v>
      </c>
      <c r="M30" s="180" t="str">
        <f>IF('01.ข้อมูลเบื้องต้น'!$B$37="","",IF('3.คีย์เทอม1 mlp'!$B30="","",'01.ข้อมูลเบื้องต้น'!$B$37))</f>
        <v/>
      </c>
      <c r="N30" s="181" t="str">
        <f>IF('01.ข้อมูลเบื้องต้น'!$C$37="","",IF('3.คีย์เทอม1 mlp'!$B30="","",'01.ข้อมูลเบื้องต้น'!$C$37))</f>
        <v/>
      </c>
      <c r="O30" s="176">
        <v>73</v>
      </c>
      <c r="P30" s="87"/>
      <c r="Q30" s="181" t="e">
        <f>IF('01.ข้อมูลเบื้องต้น'!#REF!="","",IF('3.คีย์เทอม1 mlp'!$B30="","",'01.ข้อมูลเบื้องต้น'!#REF!))</f>
        <v>#REF!</v>
      </c>
      <c r="R30" s="180" t="str">
        <f>IF('01.ข้อมูลเบื้องต้น'!$B$10="","",IF('3.คีย์เทอม1 mlp'!$B30="","",'01.ข้อมูลเบื้องต้น'!$B$10))</f>
        <v/>
      </c>
      <c r="S30" s="181" t="str">
        <f>IF('01.ข้อมูลเบื้องต้น'!$C$10="","",IF('3.คีย์เทอม1 mlp'!$B30="","",'01.ข้อมูลเบื้องต้น'!$C$10))</f>
        <v/>
      </c>
      <c r="T30" s="176">
        <v>77</v>
      </c>
      <c r="U30" s="87"/>
      <c r="V30" s="181" t="e">
        <f>IF('01.ข้อมูลเบื้องต้น'!#REF!="","",IF('3.คีย์เทอม1 mlp'!$B30="","",'01.ข้อมูลเบื้องต้น'!#REF!))</f>
        <v>#REF!</v>
      </c>
      <c r="W30" s="180" t="str">
        <f>IF('01.ข้อมูลเบื้องต้น'!$B$11="","",IF('3.คีย์เทอม1 mlp'!$B30="","",'01.ข้อมูลเบื้องต้น'!$B$11))</f>
        <v/>
      </c>
      <c r="X30" s="181" t="str">
        <f>IF('01.ข้อมูลเบื้องต้น'!$C$11="","",IF('3.คีย์เทอม1 mlp'!$B30="","",'01.ข้อมูลเบื้องต้น'!$C$11))</f>
        <v/>
      </c>
      <c r="Y30" s="175">
        <v>90</v>
      </c>
      <c r="Z30" s="88"/>
      <c r="AA30" s="181" t="e">
        <f>IF('01.ข้อมูลเบื้องต้น'!#REF!="","",IF('3.คีย์เทอม1 mlp'!$B30="","",'01.ข้อมูลเบื้องต้น'!#REF!))</f>
        <v>#REF!</v>
      </c>
      <c r="AB30" s="180" t="str">
        <f>IF('01.ข้อมูลเบื้องต้น'!$B$12="","",IF('3.คีย์เทอม1 mlp'!$B30="","",'01.ข้อมูลเบื้องต้น'!$B$12))</f>
        <v/>
      </c>
      <c r="AC30" s="181" t="str">
        <f>IF('01.ข้อมูลเบื้องต้น'!$C$12="","",IF('3.คีย์เทอม1 mlp'!$B30="","",'01.ข้อมูลเบื้องต้น'!$C$12))</f>
        <v/>
      </c>
      <c r="AD30" s="176">
        <v>80</v>
      </c>
      <c r="AE30" s="87"/>
      <c r="AF30" s="181" t="e">
        <f>IF('01.ข้อมูลเบื้องต้น'!#REF!="","",IF('3.คีย์เทอม1 mlp'!$B30="","",'01.ข้อมูลเบื้องต้น'!#REF!))</f>
        <v>#REF!</v>
      </c>
      <c r="AG30" s="180" t="str">
        <f>IF('01.ข้อมูลเบื้องต้น'!$B$13="","",IF('3.คีย์เทอม1 mlp'!$B30="","",'01.ข้อมูลเบื้องต้น'!$B$13))</f>
        <v/>
      </c>
      <c r="AH30" s="181" t="str">
        <f>IF('01.ข้อมูลเบื้องต้น'!$C$13="","",IF('3.คีย์เทอม1 mlp'!$B30="","",'01.ข้อมูลเบื้องต้น'!$C$13))</f>
        <v/>
      </c>
      <c r="AI30" s="176">
        <v>95</v>
      </c>
      <c r="AJ30" s="87"/>
      <c r="AK30" s="181" t="e">
        <f>IF('01.ข้อมูลเบื้องต้น'!#REF!="","",IF('3.คีย์เทอม1 mlp'!$B30="","",'01.ข้อมูลเบื้องต้น'!#REF!))</f>
        <v>#REF!</v>
      </c>
      <c r="AL30" s="180" t="str">
        <f>IF('01.ข้อมูลเบื้องต้น'!$B$14="","",IF('3.คีย์เทอม1 mlp'!$B30="","",'01.ข้อมูลเบื้องต้น'!$B$14))</f>
        <v/>
      </c>
      <c r="AM30" s="181" t="str">
        <f>IF('01.ข้อมูลเบื้องต้น'!$C$14="","",IF('3.คีย์เทอม1 mlp'!$B30="","",'01.ข้อมูลเบื้องต้น'!$C$14))</f>
        <v/>
      </c>
      <c r="AN30" s="176">
        <v>85</v>
      </c>
      <c r="AO30" s="87"/>
      <c r="AP30" s="181" t="e">
        <f>IF('01.ข้อมูลเบื้องต้น'!#REF!="","",IF('3.คีย์เทอม1 mlp'!$B30="","",'01.ข้อมูลเบื้องต้น'!#REF!))</f>
        <v>#REF!</v>
      </c>
      <c r="AQ30" s="180" t="str">
        <f>IF('01.ข้อมูลเบื้องต้น'!$B$15="","",IF('3.คีย์เทอม1 mlp'!$B30="","",'01.ข้อมูลเบื้องต้น'!$B$15))</f>
        <v/>
      </c>
      <c r="AR30" s="181" t="str">
        <f>IF('01.ข้อมูลเบื้องต้น'!$C$15="","",IF('3.คีย์เทอม1 mlp'!$B30="","",'01.ข้อมูลเบื้องต้น'!$C$15))</f>
        <v/>
      </c>
      <c r="AS30" s="176">
        <v>91</v>
      </c>
      <c r="AT30" s="87"/>
      <c r="AU30" s="181" t="e">
        <f>IF('01.ข้อมูลเบื้องต้น'!#REF!="","",IF('3.คีย์เทอม1 mlp'!$B30="","",'01.ข้อมูลเบื้องต้น'!#REF!))</f>
        <v>#REF!</v>
      </c>
      <c r="AV30" s="180" t="str">
        <f>IF('01.ข้อมูลเบื้องต้น'!$B$16="","",IF('3.คีย์เทอม1 mlp'!$B30="","",'01.ข้อมูลเบื้องต้น'!$B$16))</f>
        <v/>
      </c>
      <c r="AW30" s="181" t="str">
        <f>IF('01.ข้อมูลเบื้องต้น'!$C$16="","",IF('3.คีย์เทอม1 mlp'!$B30="","",'01.ข้อมูลเบื้องต้น'!$C$16))</f>
        <v/>
      </c>
      <c r="AX30" s="175">
        <v>82</v>
      </c>
      <c r="AY30" s="88"/>
      <c r="AZ30" s="181" t="e">
        <f>IF('01.ข้อมูลเบื้องต้น'!#REF!="","",IF('3.คีย์เทอม1 mlp'!$B30="","",'01.ข้อมูลเบื้องต้น'!#REF!))</f>
        <v>#REF!</v>
      </c>
      <c r="BA30" s="180" t="str">
        <f>IF('01.ข้อมูลเบื้องต้น'!$B$17="","",IF('3.คีย์เทอม1 mlp'!$B30="","",'01.ข้อมูลเบื้องต้น'!$B$17))</f>
        <v/>
      </c>
      <c r="BB30" s="181" t="str">
        <f>IF('01.ข้อมูลเบื้องต้น'!$C$17="","",IF('3.คีย์เทอม1 mlp'!$B30="","",'01.ข้อมูลเบื้องต้น'!$C$17))</f>
        <v/>
      </c>
      <c r="BC30" s="175"/>
      <c r="BD30" s="88"/>
      <c r="BE30" s="181" t="e">
        <f>IF('01.ข้อมูลเบื้องต้น'!#REF!="","",IF('3.คีย์เทอม1 mlp'!$B30="","",'01.ข้อมูลเบื้องต้น'!#REF!))</f>
        <v>#REF!</v>
      </c>
      <c r="BF30" s="180" t="str">
        <f>IF('01.ข้อมูลเบื้องต้น'!$B$19="","",IF('3.คีย์เทอม1 mlp'!$B30="","",'01.ข้อมูลเบื้องต้น'!$B$19))</f>
        <v/>
      </c>
      <c r="BG30" s="181" t="str">
        <f>IF('01.ข้อมูลเบื้องต้น'!$C$19="","",IF('3.คีย์เทอม1 mlp'!$B30="","",'01.ข้อมูลเบื้องต้น'!$C$19))</f>
        <v/>
      </c>
      <c r="BH30" s="175">
        <v>98</v>
      </c>
      <c r="BI30" s="88"/>
      <c r="BJ30" s="181" t="e">
        <f>IF('01.ข้อมูลเบื้องต้น'!#REF!="","",IF('3.คีย์เทอม1 mlp'!$B30="","",'01.ข้อมูลเบื้องต้น'!#REF!))</f>
        <v>#REF!</v>
      </c>
      <c r="BK30" s="180" t="str">
        <f>IF('01.ข้อมูลเบื้องต้น'!$B$20="","",IF('3.คีย์เทอม1 mlp'!$B30="","",'01.ข้อมูลเบื้องต้น'!$B$20))</f>
        <v/>
      </c>
      <c r="BL30" s="181" t="str">
        <f>IF('01.ข้อมูลเบื้องต้น'!$C$20="","",IF('3.คีย์เทอม1 mlp'!$B30="","",'01.ข้อมูลเบื้องต้น'!$C$20))</f>
        <v/>
      </c>
      <c r="BM30" s="176"/>
      <c r="BN30" s="87"/>
      <c r="BO30" s="181" t="e">
        <f>IF('01.ข้อมูลเบื้องต้น'!#REF!="","",IF('3.คีย์เทอม1 mlp'!$B30="","",'01.ข้อมูลเบื้องต้น'!#REF!))</f>
        <v>#REF!</v>
      </c>
      <c r="BP30" s="180" t="str">
        <f>IF('01.ข้อมูลเบื้องต้น'!$B$21="","",IF('3.คีย์เทอม1 mlp'!$B30="","",'01.ข้อมูลเบื้องต้น'!$B$21))</f>
        <v/>
      </c>
      <c r="BQ30" s="181" t="str">
        <f>IF('01.ข้อมูลเบื้องต้น'!$C$21="","",IF('3.คีย์เทอม1 mlp'!$B30="","",'01.ข้อมูลเบื้องต้น'!$C$21))</f>
        <v/>
      </c>
      <c r="BR30" s="175"/>
      <c r="BS30" s="88"/>
      <c r="BT30" s="181" t="e">
        <f>IF('01.ข้อมูลเบื้องต้น'!#REF!="","",IF('3.คีย์เทอม1 mlp'!$B30="","",'01.ข้อมูลเบื้องต้น'!#REF!))</f>
        <v>#REF!</v>
      </c>
      <c r="BU30" s="180" t="str">
        <f>IF('01.ข้อมูลเบื้องต้น'!$B$22="","",IF('3.คีย์เทอม1 mlp'!$B30="","",'01.ข้อมูลเบื้องต้น'!$B$22))</f>
        <v/>
      </c>
      <c r="BV30" s="181" t="str">
        <f>IF('01.ข้อมูลเบื้องต้น'!$C$22="","",IF('3.คีย์เทอม1 mlp'!$B30="","",'01.ข้อมูลเบื้องต้น'!$C$22))</f>
        <v/>
      </c>
      <c r="BW30" s="175"/>
      <c r="BX30" s="88"/>
      <c r="BY30" s="181" t="e">
        <f>IF('01.ข้อมูลเบื้องต้น'!#REF!="","",IF('3.คีย์เทอม1 mlp'!$B30="","",'01.ข้อมูลเบื้องต้น'!#REF!))</f>
        <v>#REF!</v>
      </c>
      <c r="BZ30" s="180" t="str">
        <f>IF('01.ข้อมูลเบื้องต้น'!$B$23="","",IF('3.คีย์เทอม1 mlp'!$B30="","",'01.ข้อมูลเบื้องต้น'!$B$23))</f>
        <v/>
      </c>
      <c r="CA30" s="181" t="str">
        <f>IF('01.ข้อมูลเบื้องต้น'!$C$23="","",IF('3.คีย์เทอม1 mlp'!$B30="","",'01.ข้อมูลเบื้องต้น'!$C$23))</f>
        <v/>
      </c>
      <c r="CB30" s="175"/>
      <c r="CC30" s="88"/>
      <c r="CD30" s="181" t="e">
        <f>IF('01.ข้อมูลเบื้องต้น'!#REF!="","",IF('3.คีย์เทอม1 mlp'!$B30="","",'01.ข้อมูลเบื้องต้น'!#REF!))</f>
        <v>#REF!</v>
      </c>
      <c r="CE30" s="180" t="str">
        <f>IF('01.ข้อมูลเบื้องต้น'!$B$24="","",IF('3.คีย์เทอม1 mlp'!$B30="","",'01.ข้อมูลเบื้องต้น'!$B$24))</f>
        <v/>
      </c>
      <c r="CF30" s="181" t="str">
        <f>IF('01.ข้อมูลเบื้องต้น'!$C$24="","",IF('3.คีย์เทอม1 mlp'!$B30="","",'01.ข้อมูลเบื้องต้น'!$C$24))</f>
        <v/>
      </c>
      <c r="CG30" s="175"/>
      <c r="CH30" s="88"/>
      <c r="CI30" s="181" t="e">
        <f>IF('01.ข้อมูลเบื้องต้น'!#REF!="","",IF('3.คีย์เทอม1 mlp'!$B30="","",'01.ข้อมูลเบื้องต้น'!#REF!))</f>
        <v>#REF!</v>
      </c>
      <c r="CJ30" s="180" t="str">
        <f>IF('01.ข้อมูลเบื้องต้น'!$B$25="","",IF('3.คีย์เทอม1 mlp'!$B30="","",'01.ข้อมูลเบื้องต้น'!$B$25))</f>
        <v/>
      </c>
      <c r="CK30" s="181" t="str">
        <f>IF('01.ข้อมูลเบื้องต้น'!$C$25="","",IF('3.คีย์เทอม1 mlp'!$B30="","",'01.ข้อมูลเบื้องต้น'!$C$25))</f>
        <v/>
      </c>
      <c r="CL30" s="175"/>
      <c r="CM30" s="88"/>
      <c r="CN30" s="181" t="e">
        <f>IF('01.ข้อมูลเบื้องต้น'!#REF!="","",IF('3.คีย์เทอม1 mlp'!$B30="","",'01.ข้อมูลเบื้องต้น'!#REF!))</f>
        <v>#REF!</v>
      </c>
      <c r="CO30" s="180" t="str">
        <f>IF('01.ข้อมูลเบื้องต้น'!$B$26="","",IF('3.คีย์เทอม1 mlp'!$B30="","",'01.ข้อมูลเบื้องต้น'!$B$26))</f>
        <v/>
      </c>
      <c r="CP30" s="181" t="str">
        <f>IF('01.ข้อมูลเบื้องต้น'!$C$26="","",IF('3.คีย์เทอม1 mlp'!$B30="","",'01.ข้อมูลเบื้องต้น'!$C$26))</f>
        <v/>
      </c>
      <c r="CQ30" s="175"/>
      <c r="CR30" s="88"/>
      <c r="CS30" s="181" t="e">
        <f>IF('01.ข้อมูลเบื้องต้น'!#REF!="","",IF('3.คีย์เทอม1 mlp'!$B30="","",'01.ข้อมูลเบื้องต้น'!#REF!))</f>
        <v>#REF!</v>
      </c>
      <c r="CT30" s="180" t="str">
        <f>IF('01.ข้อมูลเบื้องต้น'!$B$27="","",IF('3.คีย์เทอม1 mlp'!$B30="","",'01.ข้อมูลเบื้องต้น'!$B$27))</f>
        <v/>
      </c>
      <c r="CU30" s="181" t="str">
        <f>IF('01.ข้อมูลเบื้องต้น'!$C$27="","",IF('3.คีย์เทอม1 mlp'!$B30="","",'01.ข้อมูลเบื้องต้น'!$C$27))</f>
        <v/>
      </c>
      <c r="CV30" s="175"/>
      <c r="CW30" s="88"/>
      <c r="CX30" s="181" t="e">
        <f>IF('01.ข้อมูลเบื้องต้น'!#REF!="","",IF('3.คีย์เทอม1 mlp'!$B30="","",'01.ข้อมูลเบื้องต้น'!#REF!))</f>
        <v>#REF!</v>
      </c>
      <c r="CY30" s="180" t="str">
        <f>IF('01.ข้อมูลเบื้องต้น'!$B$28="","",IF('3.คีย์เทอม1 mlp'!$B30="","",'01.ข้อมูลเบื้องต้น'!$B$28))</f>
        <v/>
      </c>
      <c r="CZ30" s="181" t="str">
        <f>IF('01.ข้อมูลเบื้องต้น'!$C$28="","",IF('3.คีย์เทอม1 mlp'!$B30="","",'01.ข้อมูลเบื้องต้น'!$C$28))</f>
        <v/>
      </c>
      <c r="DA30" s="175"/>
      <c r="DB30" s="88"/>
      <c r="DC30" s="177" t="e">
        <f t="shared" si="3"/>
        <v>#REF!</v>
      </c>
      <c r="DD30" s="80" t="e">
        <f t="shared" si="4"/>
        <v>#REF!</v>
      </c>
      <c r="DE30" s="182" t="e">
        <f>IF('2.ชื่อนักเรียน'!R32="มส","มส",IF('2.ชื่อนักเรียน'!R32="ย้าย","ย้าย",IF('2.ชื่อนักเรียน'!R32="ร","ร",IF(DD30="","",RANK(DD30,$DD$9:$DD$53,0)))))</f>
        <v>#REF!</v>
      </c>
      <c r="DF30" s="182">
        <f t="shared" si="5"/>
        <v>10</v>
      </c>
      <c r="DH30" s="212" t="e">
        <f>IF('2.ชื่อนักเรียน'!$R32=",มส","มส",IF($DC30="","",IF(DH$5="","",IF(DH$5="SBMLD",SUM($BH30,$BM30,$BR30,$BW30,$CB30,$CG30,$CL30,$CQ30,$CV30,$DA30),$BH30))))</f>
        <v>#REF!</v>
      </c>
      <c r="DI30" s="185" t="e">
        <f>IF('2.ชื่อนักเรียน'!$R32=",มส","มส",IF($DH30="","",IF(DH$5="","",IF(DH$5="SBMLD",SUM($BI30,$BN30,$BS30,$BX30,$CC30,$CH30,$CM30,$CR30,$CW30,$DB30),$BI30))))</f>
        <v>#REF!</v>
      </c>
      <c r="DJ30" s="185" t="e">
        <f t="shared" si="6"/>
        <v>#REF!</v>
      </c>
      <c r="DK30" s="207" t="e">
        <f>IF('2.ชื่อนักเรียน'!$R32=",มส","มส",IF($DC30="","",IF(DK$5="","",IF(DK$5="SBMLD",SUM($BM30,$BR30,$BW30,$CB30,$CG30,$CL30,$CQ30,$CV30,$DA30),$BM30))))</f>
        <v>#REF!</v>
      </c>
      <c r="DL30" s="185" t="e">
        <f>IF('2.ชื่อนักเรียน'!$R32=",มส","มส",IF($DK30="","",IF(DK$5="","",IF(DK$5="SBMLD",SUM($BN30,$BS30,$BX30,$CC30,$CH30,$CM30,$CR30,$CW30,$DB30),$BN30))))</f>
        <v>#REF!</v>
      </c>
      <c r="DM30" s="185" t="e">
        <f t="shared" si="7"/>
        <v>#REF!</v>
      </c>
      <c r="DN30" s="207" t="e">
        <f>IF('2.ชื่อนักเรียน'!$R32=",มส","มส",IF($DC30="","",IF(DN$5="","",IF(DN$5="SBMLD",SUM($BR30,$BW30,$CB30,$CG30,$CL30,$CQ30,$CV30,$DA30),$BR30))))</f>
        <v>#REF!</v>
      </c>
      <c r="DO30" s="185" t="e">
        <f>IF('2.ชื่อนักเรียน'!$R32=",มส","มส",IF($DN30="","",IF(DN$5="","",IF(DN$5="SBMLD",SUM($BS30,$BX30,$CC30,$CH30,$CM30,$CR30,$CW30,$DB30),$BS30))))</f>
        <v>#REF!</v>
      </c>
      <c r="DP30" s="185" t="e">
        <f t="shared" si="8"/>
        <v>#REF!</v>
      </c>
      <c r="DQ30" s="207" t="e">
        <f>IF('2.ชื่อนักเรียน'!$R32=",มส","มส",IF($DC30="","",IF(DQ$5="","",IF(DQ$5="SBMLD",SUM($BW30,$CB30,$CG30,$CL30,$CQ30,$CV30,$DA30),$BW30))))</f>
        <v>#REF!</v>
      </c>
      <c r="DR30" s="185" t="e">
        <f>IF('2.ชื่อนักเรียน'!$R32=",มส","มส",IF($DQ30="","",IF(DQ$5="","",IF(DQ$5="SBMLD",SUM($BX30,$CC30,$CH30,$CM30,$CR30,$CW30,$DB30),$BX30))))</f>
        <v>#REF!</v>
      </c>
      <c r="DS30" s="185" t="e">
        <f t="shared" si="9"/>
        <v>#REF!</v>
      </c>
      <c r="DT30" s="185" t="e">
        <f>IF('2.ชื่อนักเรียน'!$R32=",มส","มส",IF($DC30="","",IF(DT$5="","",IF(DT$5="SBMLD",SUM($CB30,$CG30,$CL30,$CQ30,$CV30,$DA30),$CB30))))</f>
        <v>#REF!</v>
      </c>
      <c r="DU30" s="185" t="e">
        <f>IF('2.ชื่อนักเรียน'!$R32=",มส","มส",IF($DT30="","",IF(DT$5="","",IF(DT$5="SBMLD",SUM($CC30,$CH30,$CM30,$CR30,$CW30,$DB30),$CC30))))</f>
        <v>#REF!</v>
      </c>
      <c r="DV30" s="185" t="e">
        <f t="shared" si="10"/>
        <v>#REF!</v>
      </c>
      <c r="DW30" s="207" t="e">
        <f>IF('2.ชื่อนักเรียน'!$R32=",มส","มส",IF($DC30="","",IF(DW$5="","",IF(DW$5="SBMLD",SUM($CG30,$CL30,$CQ30,$CV30,$DA30),$CG30))))</f>
        <v>#REF!</v>
      </c>
      <c r="DX30" s="207" t="e">
        <f>IF('2.ชื่อนักเรียน'!$R32=",มส","มส",IF($DW30="","",IF(DW$5="","",IF(DW$5="SBMLD",SUM($CH30,$CM30,$CR30,$CW30,$DB30),$CH30))))</f>
        <v>#REF!</v>
      </c>
      <c r="DY30" s="185" t="e">
        <f t="shared" si="11"/>
        <v>#REF!</v>
      </c>
    </row>
    <row r="31" spans="1:129" s="33" customFormat="1" ht="17.25" customHeight="1">
      <c r="A31" s="171">
        <v>23</v>
      </c>
      <c r="B31" s="171" t="str">
        <f>IF('2.ชื่อนักเรียน'!E33="","",CONCATENATE('2.ชื่อนักเรียน'!E33,'2.ชื่อนักเรียน'!F33,'2.ชื่อนักเรียน'!G33,'2.ชื่อนักเรียน'!H33,'2.ชื่อนักเรียน'!I33,'2.ชื่อนักเรียน'!J33,'2.ชื่อนักเรียน'!K33,'2.ชื่อนักเรียน'!L33,'2.ชื่อนักเรียน'!M33,'2.ชื่อนักเรียน'!N33,'2.ชื่อนักเรียน'!O33,'2.ชื่อนักเรียน'!P33,'2.ชื่อนักเรียน'!Q33))</f>
        <v/>
      </c>
      <c r="C31" s="273" t="str">
        <f>IF('2.ชื่อนักเรียน'!B33="","",'2.ชื่อนักเรียน'!B33)</f>
        <v/>
      </c>
      <c r="D31" s="180" t="str">
        <f>IF('2.ชื่อนักเรียน'!C33="","",CONCATENATE(TRIM('2.ชื่อนักเรียน'!C33),"  ",'2.ชื่อนักเรียน'!D33))</f>
        <v/>
      </c>
      <c r="E31" s="181" t="str">
        <f>IF(B31="","",IF('01.ข้อมูลเบื้องต้น'!$H$2="","",'01.ข้อมูลเบื้องต้น'!$H$2))</f>
        <v/>
      </c>
      <c r="F31" s="180" t="str">
        <f>IF(B31="","",IF('01.ข้อมูลเบื้องต้น'!$I$4="","",'01.ข้อมูลเบื้องต้น'!$I$4))</f>
        <v/>
      </c>
      <c r="G31" s="181" t="e">
        <f>IF('01.ข้อมูลเบื้องต้น'!#REF!="","",IF('3.คีย์เทอม1 mlp'!$B31="","",'01.ข้อมูลเบื้องต้น'!#REF!))</f>
        <v>#REF!</v>
      </c>
      <c r="H31" s="180" t="str">
        <f>IF('01.ข้อมูลเบื้องต้น'!$B$36="","",IF('3.คีย์เทอม1 mlp'!$B31="","",'01.ข้อมูลเบื้องต้น'!$B$36))</f>
        <v/>
      </c>
      <c r="I31" s="181" t="str">
        <f>IF('01.ข้อมูลเบื้องต้น'!$C$36="","",IF('3.คีย์เทอม1 mlp'!$B31="","",'01.ข้อมูลเบื้องต้น'!$C$36))</f>
        <v/>
      </c>
      <c r="J31" s="175">
        <v>96</v>
      </c>
      <c r="K31" s="88"/>
      <c r="L31" s="181" t="e">
        <f>IF('01.ข้อมูลเบื้องต้น'!#REF!="","",IF('3.คีย์เทอม1 mlp'!$B31="","",'01.ข้อมูลเบื้องต้น'!#REF!))</f>
        <v>#REF!</v>
      </c>
      <c r="M31" s="180" t="str">
        <f>IF('01.ข้อมูลเบื้องต้น'!$B$37="","",IF('3.คีย์เทอม1 mlp'!$B31="","",'01.ข้อมูลเบื้องต้น'!$B$37))</f>
        <v/>
      </c>
      <c r="N31" s="181" t="str">
        <f>IF('01.ข้อมูลเบื้องต้น'!$C$37="","",IF('3.คีย์เทอม1 mlp'!$B31="","",'01.ข้อมูลเบื้องต้น'!$C$37))</f>
        <v/>
      </c>
      <c r="O31" s="176">
        <v>77</v>
      </c>
      <c r="P31" s="87"/>
      <c r="Q31" s="181" t="e">
        <f>IF('01.ข้อมูลเบื้องต้น'!#REF!="","",IF('3.คีย์เทอม1 mlp'!$B31="","",'01.ข้อมูลเบื้องต้น'!#REF!))</f>
        <v>#REF!</v>
      </c>
      <c r="R31" s="180" t="str">
        <f>IF('01.ข้อมูลเบื้องต้น'!$B$10="","",IF('3.คีย์เทอม1 mlp'!$B31="","",'01.ข้อมูลเบื้องต้น'!$B$10))</f>
        <v/>
      </c>
      <c r="S31" s="181" t="str">
        <f>IF('01.ข้อมูลเบื้องต้น'!$C$10="","",IF('3.คีย์เทอม1 mlp'!$B31="","",'01.ข้อมูลเบื้องต้น'!$C$10))</f>
        <v/>
      </c>
      <c r="T31" s="176">
        <v>85</v>
      </c>
      <c r="U31" s="87"/>
      <c r="V31" s="181" t="e">
        <f>IF('01.ข้อมูลเบื้องต้น'!#REF!="","",IF('3.คีย์เทอม1 mlp'!$B31="","",'01.ข้อมูลเบื้องต้น'!#REF!))</f>
        <v>#REF!</v>
      </c>
      <c r="W31" s="180" t="str">
        <f>IF('01.ข้อมูลเบื้องต้น'!$B$11="","",IF('3.คีย์เทอม1 mlp'!$B31="","",'01.ข้อมูลเบื้องต้น'!$B$11))</f>
        <v/>
      </c>
      <c r="X31" s="181" t="str">
        <f>IF('01.ข้อมูลเบื้องต้น'!$C$11="","",IF('3.คีย์เทอม1 mlp'!$B31="","",'01.ข้อมูลเบื้องต้น'!$C$11))</f>
        <v/>
      </c>
      <c r="Y31" s="175">
        <v>89</v>
      </c>
      <c r="Z31" s="88"/>
      <c r="AA31" s="181" t="e">
        <f>IF('01.ข้อมูลเบื้องต้น'!#REF!="","",IF('3.คีย์เทอม1 mlp'!$B31="","",'01.ข้อมูลเบื้องต้น'!#REF!))</f>
        <v>#REF!</v>
      </c>
      <c r="AB31" s="180" t="str">
        <f>IF('01.ข้อมูลเบื้องต้น'!$B$12="","",IF('3.คีย์เทอม1 mlp'!$B31="","",'01.ข้อมูลเบื้องต้น'!$B$12))</f>
        <v/>
      </c>
      <c r="AC31" s="181" t="str">
        <f>IF('01.ข้อมูลเบื้องต้น'!$C$12="","",IF('3.คีย์เทอม1 mlp'!$B31="","",'01.ข้อมูลเบื้องต้น'!$C$12))</f>
        <v/>
      </c>
      <c r="AD31" s="176">
        <v>85</v>
      </c>
      <c r="AE31" s="87"/>
      <c r="AF31" s="181" t="e">
        <f>IF('01.ข้อมูลเบื้องต้น'!#REF!="","",IF('3.คีย์เทอม1 mlp'!$B31="","",'01.ข้อมูลเบื้องต้น'!#REF!))</f>
        <v>#REF!</v>
      </c>
      <c r="AG31" s="180" t="str">
        <f>IF('01.ข้อมูลเบื้องต้น'!$B$13="","",IF('3.คีย์เทอม1 mlp'!$B31="","",'01.ข้อมูลเบื้องต้น'!$B$13))</f>
        <v/>
      </c>
      <c r="AH31" s="181" t="str">
        <f>IF('01.ข้อมูลเบื้องต้น'!$C$13="","",IF('3.คีย์เทอม1 mlp'!$B31="","",'01.ข้อมูลเบื้องต้น'!$C$13))</f>
        <v/>
      </c>
      <c r="AI31" s="176">
        <v>93</v>
      </c>
      <c r="AJ31" s="87"/>
      <c r="AK31" s="181" t="e">
        <f>IF('01.ข้อมูลเบื้องต้น'!#REF!="","",IF('3.คีย์เทอม1 mlp'!$B31="","",'01.ข้อมูลเบื้องต้น'!#REF!))</f>
        <v>#REF!</v>
      </c>
      <c r="AL31" s="180" t="str">
        <f>IF('01.ข้อมูลเบื้องต้น'!$B$14="","",IF('3.คีย์เทอม1 mlp'!$B31="","",'01.ข้อมูลเบื้องต้น'!$B$14))</f>
        <v/>
      </c>
      <c r="AM31" s="181" t="str">
        <f>IF('01.ข้อมูลเบื้องต้น'!$C$14="","",IF('3.คีย์เทอม1 mlp'!$B31="","",'01.ข้อมูลเบื้องต้น'!$C$14))</f>
        <v/>
      </c>
      <c r="AN31" s="176">
        <v>87</v>
      </c>
      <c r="AO31" s="87"/>
      <c r="AP31" s="181" t="e">
        <f>IF('01.ข้อมูลเบื้องต้น'!#REF!="","",IF('3.คีย์เทอม1 mlp'!$B31="","",'01.ข้อมูลเบื้องต้น'!#REF!))</f>
        <v>#REF!</v>
      </c>
      <c r="AQ31" s="180" t="str">
        <f>IF('01.ข้อมูลเบื้องต้น'!$B$15="","",IF('3.คีย์เทอม1 mlp'!$B31="","",'01.ข้อมูลเบื้องต้น'!$B$15))</f>
        <v/>
      </c>
      <c r="AR31" s="181" t="str">
        <f>IF('01.ข้อมูลเบื้องต้น'!$C$15="","",IF('3.คีย์เทอม1 mlp'!$B31="","",'01.ข้อมูลเบื้องต้น'!$C$15))</f>
        <v/>
      </c>
      <c r="AS31" s="176">
        <v>87</v>
      </c>
      <c r="AT31" s="87"/>
      <c r="AU31" s="181" t="e">
        <f>IF('01.ข้อมูลเบื้องต้น'!#REF!="","",IF('3.คีย์เทอม1 mlp'!$B31="","",'01.ข้อมูลเบื้องต้น'!#REF!))</f>
        <v>#REF!</v>
      </c>
      <c r="AV31" s="180" t="str">
        <f>IF('01.ข้อมูลเบื้องต้น'!$B$16="","",IF('3.คีย์เทอม1 mlp'!$B31="","",'01.ข้อมูลเบื้องต้น'!$B$16))</f>
        <v/>
      </c>
      <c r="AW31" s="181" t="str">
        <f>IF('01.ข้อมูลเบื้องต้น'!$C$16="","",IF('3.คีย์เทอม1 mlp'!$B31="","",'01.ข้อมูลเบื้องต้น'!$C$16))</f>
        <v/>
      </c>
      <c r="AX31" s="175">
        <v>81</v>
      </c>
      <c r="AY31" s="88"/>
      <c r="AZ31" s="181" t="e">
        <f>IF('01.ข้อมูลเบื้องต้น'!#REF!="","",IF('3.คีย์เทอม1 mlp'!$B31="","",'01.ข้อมูลเบื้องต้น'!#REF!))</f>
        <v>#REF!</v>
      </c>
      <c r="BA31" s="180" t="str">
        <f>IF('01.ข้อมูลเบื้องต้น'!$B$17="","",IF('3.คีย์เทอม1 mlp'!$B31="","",'01.ข้อมูลเบื้องต้น'!$B$17))</f>
        <v/>
      </c>
      <c r="BB31" s="181" t="str">
        <f>IF('01.ข้อมูลเบื้องต้น'!$C$17="","",IF('3.คีย์เทอม1 mlp'!$B31="","",'01.ข้อมูลเบื้องต้น'!$C$17))</f>
        <v/>
      </c>
      <c r="BC31" s="175"/>
      <c r="BD31" s="88"/>
      <c r="BE31" s="181" t="e">
        <f>IF('01.ข้อมูลเบื้องต้น'!#REF!="","",IF('3.คีย์เทอม1 mlp'!$B31="","",'01.ข้อมูลเบื้องต้น'!#REF!))</f>
        <v>#REF!</v>
      </c>
      <c r="BF31" s="180" t="str">
        <f>IF('01.ข้อมูลเบื้องต้น'!$B$19="","",IF('3.คีย์เทอม1 mlp'!$B31="","",'01.ข้อมูลเบื้องต้น'!$B$19))</f>
        <v/>
      </c>
      <c r="BG31" s="181" t="str">
        <f>IF('01.ข้อมูลเบื้องต้น'!$C$19="","",IF('3.คีย์เทอม1 mlp'!$B31="","",'01.ข้อมูลเบื้องต้น'!$C$19))</f>
        <v/>
      </c>
      <c r="BH31" s="175">
        <v>94</v>
      </c>
      <c r="BI31" s="88"/>
      <c r="BJ31" s="181" t="e">
        <f>IF('01.ข้อมูลเบื้องต้น'!#REF!="","",IF('3.คีย์เทอม1 mlp'!$B31="","",'01.ข้อมูลเบื้องต้น'!#REF!))</f>
        <v>#REF!</v>
      </c>
      <c r="BK31" s="180" t="str">
        <f>IF('01.ข้อมูลเบื้องต้น'!$B$20="","",IF('3.คีย์เทอม1 mlp'!$B31="","",'01.ข้อมูลเบื้องต้น'!$B$20))</f>
        <v/>
      </c>
      <c r="BL31" s="181" t="str">
        <f>IF('01.ข้อมูลเบื้องต้น'!$C$20="","",IF('3.คีย์เทอม1 mlp'!$B31="","",'01.ข้อมูลเบื้องต้น'!$C$20))</f>
        <v/>
      </c>
      <c r="BM31" s="175"/>
      <c r="BN31" s="87"/>
      <c r="BO31" s="181" t="e">
        <f>IF('01.ข้อมูลเบื้องต้น'!#REF!="","",IF('3.คีย์เทอม1 mlp'!$B31="","",'01.ข้อมูลเบื้องต้น'!#REF!))</f>
        <v>#REF!</v>
      </c>
      <c r="BP31" s="180" t="str">
        <f>IF('01.ข้อมูลเบื้องต้น'!$B$21="","",IF('3.คีย์เทอม1 mlp'!$B31="","",'01.ข้อมูลเบื้องต้น'!$B$21))</f>
        <v/>
      </c>
      <c r="BQ31" s="181" t="str">
        <f>IF('01.ข้อมูลเบื้องต้น'!$C$21="","",IF('3.คีย์เทอม1 mlp'!$B31="","",'01.ข้อมูลเบื้องต้น'!$C$21))</f>
        <v/>
      </c>
      <c r="BR31" s="175"/>
      <c r="BS31" s="88"/>
      <c r="BT31" s="181" t="e">
        <f>IF('01.ข้อมูลเบื้องต้น'!#REF!="","",IF('3.คีย์เทอม1 mlp'!$B31="","",'01.ข้อมูลเบื้องต้น'!#REF!))</f>
        <v>#REF!</v>
      </c>
      <c r="BU31" s="180" t="str">
        <f>IF('01.ข้อมูลเบื้องต้น'!$B$22="","",IF('3.คีย์เทอม1 mlp'!$B31="","",'01.ข้อมูลเบื้องต้น'!$B$22))</f>
        <v/>
      </c>
      <c r="BV31" s="181" t="str">
        <f>IF('01.ข้อมูลเบื้องต้น'!$C$22="","",IF('3.คีย์เทอม1 mlp'!$B31="","",'01.ข้อมูลเบื้องต้น'!$C$22))</f>
        <v/>
      </c>
      <c r="BW31" s="175"/>
      <c r="BX31" s="88"/>
      <c r="BY31" s="181" t="e">
        <f>IF('01.ข้อมูลเบื้องต้น'!#REF!="","",IF('3.คีย์เทอม1 mlp'!$B31="","",'01.ข้อมูลเบื้องต้น'!#REF!))</f>
        <v>#REF!</v>
      </c>
      <c r="BZ31" s="180" t="str">
        <f>IF('01.ข้อมูลเบื้องต้น'!$B$23="","",IF('3.คีย์เทอม1 mlp'!$B31="","",'01.ข้อมูลเบื้องต้น'!$B$23))</f>
        <v/>
      </c>
      <c r="CA31" s="181" t="str">
        <f>IF('01.ข้อมูลเบื้องต้น'!$C$23="","",IF('3.คีย์เทอม1 mlp'!$B31="","",'01.ข้อมูลเบื้องต้น'!$C$23))</f>
        <v/>
      </c>
      <c r="CB31" s="175"/>
      <c r="CC31" s="88"/>
      <c r="CD31" s="181" t="e">
        <f>IF('01.ข้อมูลเบื้องต้น'!#REF!="","",IF('3.คีย์เทอม1 mlp'!$B31="","",'01.ข้อมูลเบื้องต้น'!#REF!))</f>
        <v>#REF!</v>
      </c>
      <c r="CE31" s="180" t="str">
        <f>IF('01.ข้อมูลเบื้องต้น'!$B$24="","",IF('3.คีย์เทอม1 mlp'!$B31="","",'01.ข้อมูลเบื้องต้น'!$B$24))</f>
        <v/>
      </c>
      <c r="CF31" s="181" t="str">
        <f>IF('01.ข้อมูลเบื้องต้น'!$C$24="","",IF('3.คีย์เทอม1 mlp'!$B31="","",'01.ข้อมูลเบื้องต้น'!$C$24))</f>
        <v/>
      </c>
      <c r="CG31" s="175"/>
      <c r="CH31" s="88"/>
      <c r="CI31" s="181" t="e">
        <f>IF('01.ข้อมูลเบื้องต้น'!#REF!="","",IF('3.คีย์เทอม1 mlp'!$B31="","",'01.ข้อมูลเบื้องต้น'!#REF!))</f>
        <v>#REF!</v>
      </c>
      <c r="CJ31" s="180" t="str">
        <f>IF('01.ข้อมูลเบื้องต้น'!$B$25="","",IF('3.คีย์เทอม1 mlp'!$B31="","",'01.ข้อมูลเบื้องต้น'!$B$25))</f>
        <v/>
      </c>
      <c r="CK31" s="181" t="str">
        <f>IF('01.ข้อมูลเบื้องต้น'!$C$25="","",IF('3.คีย์เทอม1 mlp'!$B31="","",'01.ข้อมูลเบื้องต้น'!$C$25))</f>
        <v/>
      </c>
      <c r="CL31" s="175"/>
      <c r="CM31" s="88"/>
      <c r="CN31" s="181" t="e">
        <f>IF('01.ข้อมูลเบื้องต้น'!#REF!="","",IF('3.คีย์เทอม1 mlp'!$B31="","",'01.ข้อมูลเบื้องต้น'!#REF!))</f>
        <v>#REF!</v>
      </c>
      <c r="CO31" s="180" t="str">
        <f>IF('01.ข้อมูลเบื้องต้น'!$B$26="","",IF('3.คีย์เทอม1 mlp'!$B31="","",'01.ข้อมูลเบื้องต้น'!$B$26))</f>
        <v/>
      </c>
      <c r="CP31" s="181" t="str">
        <f>IF('01.ข้อมูลเบื้องต้น'!$C$26="","",IF('3.คีย์เทอม1 mlp'!$B31="","",'01.ข้อมูลเบื้องต้น'!$C$26))</f>
        <v/>
      </c>
      <c r="CQ31" s="175"/>
      <c r="CR31" s="88"/>
      <c r="CS31" s="181" t="e">
        <f>IF('01.ข้อมูลเบื้องต้น'!#REF!="","",IF('3.คีย์เทอม1 mlp'!$B31="","",'01.ข้อมูลเบื้องต้น'!#REF!))</f>
        <v>#REF!</v>
      </c>
      <c r="CT31" s="180" t="str">
        <f>IF('01.ข้อมูลเบื้องต้น'!$B$27="","",IF('3.คีย์เทอม1 mlp'!$B31="","",'01.ข้อมูลเบื้องต้น'!$B$27))</f>
        <v/>
      </c>
      <c r="CU31" s="181" t="str">
        <f>IF('01.ข้อมูลเบื้องต้น'!$C$27="","",IF('3.คีย์เทอม1 mlp'!$B31="","",'01.ข้อมูลเบื้องต้น'!$C$27))</f>
        <v/>
      </c>
      <c r="CV31" s="175"/>
      <c r="CW31" s="88"/>
      <c r="CX31" s="181" t="e">
        <f>IF('01.ข้อมูลเบื้องต้น'!#REF!="","",IF('3.คีย์เทอม1 mlp'!$B31="","",'01.ข้อมูลเบื้องต้น'!#REF!))</f>
        <v>#REF!</v>
      </c>
      <c r="CY31" s="180" t="str">
        <f>IF('01.ข้อมูลเบื้องต้น'!$B$28="","",IF('3.คีย์เทอม1 mlp'!$B31="","",'01.ข้อมูลเบื้องต้น'!$B$28))</f>
        <v/>
      </c>
      <c r="CZ31" s="181" t="str">
        <f>IF('01.ข้อมูลเบื้องต้น'!$C$28="","",IF('3.คีย์เทอม1 mlp'!$B31="","",'01.ข้อมูลเบื้องต้น'!$C$28))</f>
        <v/>
      </c>
      <c r="DA31" s="175"/>
      <c r="DB31" s="88"/>
      <c r="DC31" s="177" t="e">
        <f t="shared" si="3"/>
        <v>#REF!</v>
      </c>
      <c r="DD31" s="80" t="e">
        <f t="shared" si="4"/>
        <v>#REF!</v>
      </c>
      <c r="DE31" s="182" t="e">
        <f>IF('2.ชื่อนักเรียน'!R33="มส","มส",IF('2.ชื่อนักเรียน'!R33="ย้าย","ย้าย",IF('2.ชื่อนักเรียน'!R33="ร","ร",IF(DD31="","",RANK(DD31,$DD$9:$DD$53,0)))))</f>
        <v>#REF!</v>
      </c>
      <c r="DF31" s="182">
        <f t="shared" si="5"/>
        <v>10</v>
      </c>
      <c r="DH31" s="206" t="e">
        <f>IF('2.ชื่อนักเรียน'!$R33=",มส","มส",IF($DC31="","",IF(DH$5="","",IF(DH$5="SBMLD",SUM($BH31,$BM31,$BR31,$BW31,$CB31,$CG31,$CL31,$CQ31,$CV31,$DA31),$BH31))))</f>
        <v>#REF!</v>
      </c>
      <c r="DI31" s="185" t="e">
        <f>IF('2.ชื่อนักเรียน'!$R33=",มส","มส",IF($DH31="","",IF(DH$5="","",IF(DH$5="SBMLD",SUM($BI31,$BN31,$BS31,$BX31,$CC31,$CH31,$CM31,$CR31,$CW31,$DB31),$BI31))))</f>
        <v>#REF!</v>
      </c>
      <c r="DJ31" s="185" t="e">
        <f t="shared" si="6"/>
        <v>#REF!</v>
      </c>
      <c r="DK31" s="207" t="e">
        <f>IF('2.ชื่อนักเรียน'!$R33=",มส","มส",IF($DC31="","",IF(DK$5="","",IF(DK$5="SBMLD",SUM($BM31,$BR31,$BW31,$CB31,$CG31,$CL31,$CQ31,$CV31,$DA31),$BM31))))</f>
        <v>#REF!</v>
      </c>
      <c r="DL31" s="185" t="e">
        <f>IF('2.ชื่อนักเรียน'!$R33=",มส","มส",IF($DK31="","",IF(DK$5="","",IF(DK$5="SBMLD",SUM($BN31,$BS31,$BX31,$CC31,$CH31,$CM31,$CR31,$CW31,$DB31),$BN31))))</f>
        <v>#REF!</v>
      </c>
      <c r="DM31" s="185" t="e">
        <f t="shared" si="7"/>
        <v>#REF!</v>
      </c>
      <c r="DN31" s="207" t="e">
        <f>IF('2.ชื่อนักเรียน'!$R33=",มส","มส",IF($DC31="","",IF(DN$5="","",IF(DN$5="SBMLD",SUM($BR31,$BW31,$CB31,$CG31,$CL31,$CQ31,$CV31,$DA31),$BR31))))</f>
        <v>#REF!</v>
      </c>
      <c r="DO31" s="185" t="e">
        <f>IF('2.ชื่อนักเรียน'!$R33=",มส","มส",IF($DN31="","",IF(DN$5="","",IF(DN$5="SBMLD",SUM($BS31,$BX31,$CC31,$CH31,$CM31,$CR31,$CW31,$DB31),$BS31))))</f>
        <v>#REF!</v>
      </c>
      <c r="DP31" s="185" t="e">
        <f t="shared" si="8"/>
        <v>#REF!</v>
      </c>
      <c r="DQ31" s="207" t="e">
        <f>IF('2.ชื่อนักเรียน'!$R33=",มส","มส",IF($DC31="","",IF(DQ$5="","",IF(DQ$5="SBMLD",SUM($BW31,$CB31,$CG31,$CL31,$CQ31,$CV31,$DA31),$BW31))))</f>
        <v>#REF!</v>
      </c>
      <c r="DR31" s="185" t="e">
        <f>IF('2.ชื่อนักเรียน'!$R33=",มส","มส",IF($DQ31="","",IF(DQ$5="","",IF(DQ$5="SBMLD",SUM($BX31,$CC31,$CH31,$CM31,$CR31,$CW31,$DB31),$BX31))))</f>
        <v>#REF!</v>
      </c>
      <c r="DS31" s="185" t="e">
        <f t="shared" si="9"/>
        <v>#REF!</v>
      </c>
      <c r="DT31" s="185" t="e">
        <f>IF('2.ชื่อนักเรียน'!$R33=",มส","มส",IF($DC31="","",IF(DT$5="","",IF(DT$5="SBMLD",SUM($CB31,$CG31,$CL31,$CQ31,$CV31,$DA31),$CB31))))</f>
        <v>#REF!</v>
      </c>
      <c r="DU31" s="185" t="e">
        <f>IF('2.ชื่อนักเรียน'!$R33=",มส","มส",IF($DT31="","",IF(DT$5="","",IF(DT$5="SBMLD",SUM($CC31,$CH31,$CM31,$CR31,$CW31,$DB31),$CC31))))</f>
        <v>#REF!</v>
      </c>
      <c r="DV31" s="185" t="e">
        <f t="shared" si="10"/>
        <v>#REF!</v>
      </c>
      <c r="DW31" s="207" t="e">
        <f>IF('2.ชื่อนักเรียน'!$R33=",มส","มส",IF($DC31="","",IF(DW$5="","",IF(DW$5="SBMLD",SUM($CG31,$CL31,$CQ31,$CV31,$DA31),$CG31))))</f>
        <v>#REF!</v>
      </c>
      <c r="DX31" s="207" t="e">
        <f>IF('2.ชื่อนักเรียน'!$R33=",มส","มส",IF($DW31="","",IF(DW$5="","",IF(DW$5="SBMLD",SUM($CH31,$CM31,$CR31,$CW31,$DB31),$CH31))))</f>
        <v>#REF!</v>
      </c>
      <c r="DY31" s="185" t="e">
        <f t="shared" si="11"/>
        <v>#REF!</v>
      </c>
    </row>
    <row r="32" spans="1:129" s="33" customFormat="1" ht="17.25" customHeight="1">
      <c r="A32" s="171">
        <v>24</v>
      </c>
      <c r="B32" s="171" t="str">
        <f>IF('2.ชื่อนักเรียน'!E34="","",CONCATENATE('2.ชื่อนักเรียน'!E34,'2.ชื่อนักเรียน'!F34,'2.ชื่อนักเรียน'!G34,'2.ชื่อนักเรียน'!H34,'2.ชื่อนักเรียน'!I34,'2.ชื่อนักเรียน'!J34,'2.ชื่อนักเรียน'!K34,'2.ชื่อนักเรียน'!L34,'2.ชื่อนักเรียน'!M34,'2.ชื่อนักเรียน'!N34,'2.ชื่อนักเรียน'!O34,'2.ชื่อนักเรียน'!P34,'2.ชื่อนักเรียน'!Q34))</f>
        <v/>
      </c>
      <c r="C32" s="273" t="str">
        <f>IF('2.ชื่อนักเรียน'!B34="","",'2.ชื่อนักเรียน'!B34)</f>
        <v/>
      </c>
      <c r="D32" s="180" t="str">
        <f>IF('2.ชื่อนักเรียน'!C34="","",CONCATENATE(TRIM('2.ชื่อนักเรียน'!C34),"  ",'2.ชื่อนักเรียน'!D34))</f>
        <v/>
      </c>
      <c r="E32" s="181" t="str">
        <f>IF(B32="","",IF('01.ข้อมูลเบื้องต้น'!$H$2="","",'01.ข้อมูลเบื้องต้น'!$H$2))</f>
        <v/>
      </c>
      <c r="F32" s="180" t="str">
        <f>IF(B32="","",IF('01.ข้อมูลเบื้องต้น'!$I$4="","",'01.ข้อมูลเบื้องต้น'!$I$4))</f>
        <v/>
      </c>
      <c r="G32" s="181" t="e">
        <f>IF('01.ข้อมูลเบื้องต้น'!#REF!="","",IF('3.คีย์เทอม1 mlp'!$B32="","",'01.ข้อมูลเบื้องต้น'!#REF!))</f>
        <v>#REF!</v>
      </c>
      <c r="H32" s="180" t="str">
        <f>IF('01.ข้อมูลเบื้องต้น'!$B$36="","",IF('3.คีย์เทอม1 mlp'!$B32="","",'01.ข้อมูลเบื้องต้น'!$B$36))</f>
        <v/>
      </c>
      <c r="I32" s="181" t="str">
        <f>IF('01.ข้อมูลเบื้องต้น'!$C$36="","",IF('3.คีย์เทอม1 mlp'!$B32="","",'01.ข้อมูลเบื้องต้น'!$C$36))</f>
        <v/>
      </c>
      <c r="J32" s="175">
        <v>95</v>
      </c>
      <c r="K32" s="88"/>
      <c r="L32" s="181" t="e">
        <f>IF('01.ข้อมูลเบื้องต้น'!#REF!="","",IF('3.คีย์เทอม1 mlp'!$B32="","",'01.ข้อมูลเบื้องต้น'!#REF!))</f>
        <v>#REF!</v>
      </c>
      <c r="M32" s="180" t="str">
        <f>IF('01.ข้อมูลเบื้องต้น'!$B$37="","",IF('3.คีย์เทอม1 mlp'!$B32="","",'01.ข้อมูลเบื้องต้น'!$B$37))</f>
        <v/>
      </c>
      <c r="N32" s="181" t="str">
        <f>IF('01.ข้อมูลเบื้องต้น'!$C$37="","",IF('3.คีย์เทอม1 mlp'!$B32="","",'01.ข้อมูลเบื้องต้น'!$C$37))</f>
        <v/>
      </c>
      <c r="O32" s="176">
        <v>71</v>
      </c>
      <c r="P32" s="87"/>
      <c r="Q32" s="181" t="e">
        <f>IF('01.ข้อมูลเบื้องต้น'!#REF!="","",IF('3.คีย์เทอม1 mlp'!$B32="","",'01.ข้อมูลเบื้องต้น'!#REF!))</f>
        <v>#REF!</v>
      </c>
      <c r="R32" s="180" t="str">
        <f>IF('01.ข้อมูลเบื้องต้น'!$B$10="","",IF('3.คีย์เทอม1 mlp'!$B32="","",'01.ข้อมูลเบื้องต้น'!$B$10))</f>
        <v/>
      </c>
      <c r="S32" s="181" t="str">
        <f>IF('01.ข้อมูลเบื้องต้น'!$C$10="","",IF('3.คีย์เทอม1 mlp'!$B32="","",'01.ข้อมูลเบื้องต้น'!$C$10))</f>
        <v/>
      </c>
      <c r="T32" s="176">
        <v>77</v>
      </c>
      <c r="U32" s="87"/>
      <c r="V32" s="181" t="e">
        <f>IF('01.ข้อมูลเบื้องต้น'!#REF!="","",IF('3.คีย์เทอม1 mlp'!$B32="","",'01.ข้อมูลเบื้องต้น'!#REF!))</f>
        <v>#REF!</v>
      </c>
      <c r="W32" s="180" t="str">
        <f>IF('01.ข้อมูลเบื้องต้น'!$B$11="","",IF('3.คีย์เทอม1 mlp'!$B32="","",'01.ข้อมูลเบื้องต้น'!$B$11))</f>
        <v/>
      </c>
      <c r="X32" s="181" t="str">
        <f>IF('01.ข้อมูลเบื้องต้น'!$C$11="","",IF('3.คีย์เทอม1 mlp'!$B32="","",'01.ข้อมูลเบื้องต้น'!$C$11))</f>
        <v/>
      </c>
      <c r="Y32" s="175">
        <v>92</v>
      </c>
      <c r="Z32" s="88"/>
      <c r="AA32" s="181" t="e">
        <f>IF('01.ข้อมูลเบื้องต้น'!#REF!="","",IF('3.คีย์เทอม1 mlp'!$B32="","",'01.ข้อมูลเบื้องต้น'!#REF!))</f>
        <v>#REF!</v>
      </c>
      <c r="AB32" s="180" t="str">
        <f>IF('01.ข้อมูลเบื้องต้น'!$B$12="","",IF('3.คีย์เทอม1 mlp'!$B32="","",'01.ข้อมูลเบื้องต้น'!$B$12))</f>
        <v/>
      </c>
      <c r="AC32" s="181" t="str">
        <f>IF('01.ข้อมูลเบื้องต้น'!$C$12="","",IF('3.คีย์เทอม1 mlp'!$B32="","",'01.ข้อมูลเบื้องต้น'!$C$12))</f>
        <v/>
      </c>
      <c r="AD32" s="176">
        <v>80</v>
      </c>
      <c r="AE32" s="87"/>
      <c r="AF32" s="181" t="e">
        <f>IF('01.ข้อมูลเบื้องต้น'!#REF!="","",IF('3.คีย์เทอม1 mlp'!$B32="","",'01.ข้อมูลเบื้องต้น'!#REF!))</f>
        <v>#REF!</v>
      </c>
      <c r="AG32" s="180" t="str">
        <f>IF('01.ข้อมูลเบื้องต้น'!$B$13="","",IF('3.คีย์เทอม1 mlp'!$B32="","",'01.ข้อมูลเบื้องต้น'!$B$13))</f>
        <v/>
      </c>
      <c r="AH32" s="181" t="str">
        <f>IF('01.ข้อมูลเบื้องต้น'!$C$13="","",IF('3.คีย์เทอม1 mlp'!$B32="","",'01.ข้อมูลเบื้องต้น'!$C$13))</f>
        <v/>
      </c>
      <c r="AI32" s="176">
        <v>95</v>
      </c>
      <c r="AJ32" s="87"/>
      <c r="AK32" s="181" t="e">
        <f>IF('01.ข้อมูลเบื้องต้น'!#REF!="","",IF('3.คีย์เทอม1 mlp'!$B32="","",'01.ข้อมูลเบื้องต้น'!#REF!))</f>
        <v>#REF!</v>
      </c>
      <c r="AL32" s="180" t="str">
        <f>IF('01.ข้อมูลเบื้องต้น'!$B$14="","",IF('3.คีย์เทอม1 mlp'!$B32="","",'01.ข้อมูลเบื้องต้น'!$B$14))</f>
        <v/>
      </c>
      <c r="AM32" s="181" t="str">
        <f>IF('01.ข้อมูลเบื้องต้น'!$C$14="","",IF('3.คีย์เทอม1 mlp'!$B32="","",'01.ข้อมูลเบื้องต้น'!$C$14))</f>
        <v/>
      </c>
      <c r="AN32" s="176">
        <v>85</v>
      </c>
      <c r="AO32" s="87"/>
      <c r="AP32" s="181" t="e">
        <f>IF('01.ข้อมูลเบื้องต้น'!#REF!="","",IF('3.คีย์เทอม1 mlp'!$B32="","",'01.ข้อมูลเบื้องต้น'!#REF!))</f>
        <v>#REF!</v>
      </c>
      <c r="AQ32" s="180" t="str">
        <f>IF('01.ข้อมูลเบื้องต้น'!$B$15="","",IF('3.คีย์เทอม1 mlp'!$B32="","",'01.ข้อมูลเบื้องต้น'!$B$15))</f>
        <v/>
      </c>
      <c r="AR32" s="181" t="str">
        <f>IF('01.ข้อมูลเบื้องต้น'!$C$15="","",IF('3.คีย์เทอม1 mlp'!$B32="","",'01.ข้อมูลเบื้องต้น'!$C$15))</f>
        <v/>
      </c>
      <c r="AS32" s="176">
        <v>85</v>
      </c>
      <c r="AT32" s="87"/>
      <c r="AU32" s="181" t="e">
        <f>IF('01.ข้อมูลเบื้องต้น'!#REF!="","",IF('3.คีย์เทอม1 mlp'!$B32="","",'01.ข้อมูลเบื้องต้น'!#REF!))</f>
        <v>#REF!</v>
      </c>
      <c r="AV32" s="180" t="str">
        <f>IF('01.ข้อมูลเบื้องต้น'!$B$16="","",IF('3.คีย์เทอม1 mlp'!$B32="","",'01.ข้อมูลเบื้องต้น'!$B$16))</f>
        <v/>
      </c>
      <c r="AW32" s="181" t="str">
        <f>IF('01.ข้อมูลเบื้องต้น'!$C$16="","",IF('3.คีย์เทอม1 mlp'!$B32="","",'01.ข้อมูลเบื้องต้น'!$C$16))</f>
        <v/>
      </c>
      <c r="AX32" s="175">
        <v>80</v>
      </c>
      <c r="AY32" s="88"/>
      <c r="AZ32" s="181" t="e">
        <f>IF('01.ข้อมูลเบื้องต้น'!#REF!="","",IF('3.คีย์เทอม1 mlp'!$B32="","",'01.ข้อมูลเบื้องต้น'!#REF!))</f>
        <v>#REF!</v>
      </c>
      <c r="BA32" s="180" t="str">
        <f>IF('01.ข้อมูลเบื้องต้น'!$B$17="","",IF('3.คีย์เทอม1 mlp'!$B32="","",'01.ข้อมูลเบื้องต้น'!$B$17))</f>
        <v/>
      </c>
      <c r="BB32" s="181" t="str">
        <f>IF('01.ข้อมูลเบื้องต้น'!$C$17="","",IF('3.คีย์เทอม1 mlp'!$B32="","",'01.ข้อมูลเบื้องต้น'!$C$17))</f>
        <v/>
      </c>
      <c r="BC32" s="175"/>
      <c r="BD32" s="88"/>
      <c r="BE32" s="181" t="e">
        <f>IF('01.ข้อมูลเบื้องต้น'!#REF!="","",IF('3.คีย์เทอม1 mlp'!$B32="","",'01.ข้อมูลเบื้องต้น'!#REF!))</f>
        <v>#REF!</v>
      </c>
      <c r="BF32" s="180" t="str">
        <f>IF('01.ข้อมูลเบื้องต้น'!$B$19="","",IF('3.คีย์เทอม1 mlp'!$B32="","",'01.ข้อมูลเบื้องต้น'!$B$19))</f>
        <v/>
      </c>
      <c r="BG32" s="181" t="str">
        <f>IF('01.ข้อมูลเบื้องต้น'!$C$19="","",IF('3.คีย์เทอม1 mlp'!$B32="","",'01.ข้อมูลเบื้องต้น'!$C$19))</f>
        <v/>
      </c>
      <c r="BH32" s="175">
        <v>80</v>
      </c>
      <c r="BI32" s="88"/>
      <c r="BJ32" s="181" t="e">
        <f>IF('01.ข้อมูลเบื้องต้น'!#REF!="","",IF('3.คีย์เทอม1 mlp'!$B32="","",'01.ข้อมูลเบื้องต้น'!#REF!))</f>
        <v>#REF!</v>
      </c>
      <c r="BK32" s="180" t="str">
        <f>IF('01.ข้อมูลเบื้องต้น'!$B$20="","",IF('3.คีย์เทอม1 mlp'!$B32="","",'01.ข้อมูลเบื้องต้น'!$B$20))</f>
        <v/>
      </c>
      <c r="BL32" s="181" t="str">
        <f>IF('01.ข้อมูลเบื้องต้น'!$C$20="","",IF('3.คีย์เทอม1 mlp'!$B32="","",'01.ข้อมูลเบื้องต้น'!$C$20))</f>
        <v/>
      </c>
      <c r="BM32" s="176"/>
      <c r="BN32" s="87"/>
      <c r="BO32" s="181" t="e">
        <f>IF('01.ข้อมูลเบื้องต้น'!#REF!="","",IF('3.คีย์เทอม1 mlp'!$B32="","",'01.ข้อมูลเบื้องต้น'!#REF!))</f>
        <v>#REF!</v>
      </c>
      <c r="BP32" s="180" t="str">
        <f>IF('01.ข้อมูลเบื้องต้น'!$B$21="","",IF('3.คีย์เทอม1 mlp'!$B32="","",'01.ข้อมูลเบื้องต้น'!$B$21))</f>
        <v/>
      </c>
      <c r="BQ32" s="181" t="str">
        <f>IF('01.ข้อมูลเบื้องต้น'!$C$21="","",IF('3.คีย์เทอม1 mlp'!$B32="","",'01.ข้อมูลเบื้องต้น'!$C$21))</f>
        <v/>
      </c>
      <c r="BR32" s="175"/>
      <c r="BS32" s="88"/>
      <c r="BT32" s="181" t="e">
        <f>IF('01.ข้อมูลเบื้องต้น'!#REF!="","",IF('3.คีย์เทอม1 mlp'!$B32="","",'01.ข้อมูลเบื้องต้น'!#REF!))</f>
        <v>#REF!</v>
      </c>
      <c r="BU32" s="180" t="str">
        <f>IF('01.ข้อมูลเบื้องต้น'!$B$22="","",IF('3.คีย์เทอม1 mlp'!$B32="","",'01.ข้อมูลเบื้องต้น'!$B$22))</f>
        <v/>
      </c>
      <c r="BV32" s="181" t="str">
        <f>IF('01.ข้อมูลเบื้องต้น'!$C$22="","",IF('3.คีย์เทอม1 mlp'!$B32="","",'01.ข้อมูลเบื้องต้น'!$C$22))</f>
        <v/>
      </c>
      <c r="BW32" s="175"/>
      <c r="BX32" s="88"/>
      <c r="BY32" s="181" t="e">
        <f>IF('01.ข้อมูลเบื้องต้น'!#REF!="","",IF('3.คีย์เทอม1 mlp'!$B32="","",'01.ข้อมูลเบื้องต้น'!#REF!))</f>
        <v>#REF!</v>
      </c>
      <c r="BZ32" s="180" t="str">
        <f>IF('01.ข้อมูลเบื้องต้น'!$B$23="","",IF('3.คีย์เทอม1 mlp'!$B32="","",'01.ข้อมูลเบื้องต้น'!$B$23))</f>
        <v/>
      </c>
      <c r="CA32" s="181" t="str">
        <f>IF('01.ข้อมูลเบื้องต้น'!$C$23="","",IF('3.คีย์เทอม1 mlp'!$B32="","",'01.ข้อมูลเบื้องต้น'!$C$23))</f>
        <v/>
      </c>
      <c r="CB32" s="175"/>
      <c r="CC32" s="88"/>
      <c r="CD32" s="181" t="e">
        <f>IF('01.ข้อมูลเบื้องต้น'!#REF!="","",IF('3.คีย์เทอม1 mlp'!$B32="","",'01.ข้อมูลเบื้องต้น'!#REF!))</f>
        <v>#REF!</v>
      </c>
      <c r="CE32" s="180" t="str">
        <f>IF('01.ข้อมูลเบื้องต้น'!$B$24="","",IF('3.คีย์เทอม1 mlp'!$B32="","",'01.ข้อมูลเบื้องต้น'!$B$24))</f>
        <v/>
      </c>
      <c r="CF32" s="181" t="str">
        <f>IF('01.ข้อมูลเบื้องต้น'!$C$24="","",IF('3.คีย์เทอม1 mlp'!$B32="","",'01.ข้อมูลเบื้องต้น'!$C$24))</f>
        <v/>
      </c>
      <c r="CG32" s="175"/>
      <c r="CH32" s="88"/>
      <c r="CI32" s="181" t="e">
        <f>IF('01.ข้อมูลเบื้องต้น'!#REF!="","",IF('3.คีย์เทอม1 mlp'!$B32="","",'01.ข้อมูลเบื้องต้น'!#REF!))</f>
        <v>#REF!</v>
      </c>
      <c r="CJ32" s="180" t="str">
        <f>IF('01.ข้อมูลเบื้องต้น'!$B$25="","",IF('3.คีย์เทอม1 mlp'!$B32="","",'01.ข้อมูลเบื้องต้น'!$B$25))</f>
        <v/>
      </c>
      <c r="CK32" s="181" t="str">
        <f>IF('01.ข้อมูลเบื้องต้น'!$C$25="","",IF('3.คีย์เทอม1 mlp'!$B32="","",'01.ข้อมูลเบื้องต้น'!$C$25))</f>
        <v/>
      </c>
      <c r="CL32" s="175"/>
      <c r="CM32" s="88"/>
      <c r="CN32" s="181" t="e">
        <f>IF('01.ข้อมูลเบื้องต้น'!#REF!="","",IF('3.คีย์เทอม1 mlp'!$B32="","",'01.ข้อมูลเบื้องต้น'!#REF!))</f>
        <v>#REF!</v>
      </c>
      <c r="CO32" s="180" t="str">
        <f>IF('01.ข้อมูลเบื้องต้น'!$B$26="","",IF('3.คีย์เทอม1 mlp'!$B32="","",'01.ข้อมูลเบื้องต้น'!$B$26))</f>
        <v/>
      </c>
      <c r="CP32" s="181" t="str">
        <f>IF('01.ข้อมูลเบื้องต้น'!$C$26="","",IF('3.คีย์เทอม1 mlp'!$B32="","",'01.ข้อมูลเบื้องต้น'!$C$26))</f>
        <v/>
      </c>
      <c r="CQ32" s="175"/>
      <c r="CR32" s="88"/>
      <c r="CS32" s="181" t="e">
        <f>IF('01.ข้อมูลเบื้องต้น'!#REF!="","",IF('3.คีย์เทอม1 mlp'!$B32="","",'01.ข้อมูลเบื้องต้น'!#REF!))</f>
        <v>#REF!</v>
      </c>
      <c r="CT32" s="180" t="str">
        <f>IF('01.ข้อมูลเบื้องต้น'!$B$27="","",IF('3.คีย์เทอม1 mlp'!$B32="","",'01.ข้อมูลเบื้องต้น'!$B$27))</f>
        <v/>
      </c>
      <c r="CU32" s="181" t="str">
        <f>IF('01.ข้อมูลเบื้องต้น'!$C$27="","",IF('3.คีย์เทอม1 mlp'!$B32="","",'01.ข้อมูลเบื้องต้น'!$C$27))</f>
        <v/>
      </c>
      <c r="CV32" s="175"/>
      <c r="CW32" s="88"/>
      <c r="CX32" s="181" t="e">
        <f>IF('01.ข้อมูลเบื้องต้น'!#REF!="","",IF('3.คีย์เทอม1 mlp'!$B32="","",'01.ข้อมูลเบื้องต้น'!#REF!))</f>
        <v>#REF!</v>
      </c>
      <c r="CY32" s="180" t="str">
        <f>IF('01.ข้อมูลเบื้องต้น'!$B$28="","",IF('3.คีย์เทอม1 mlp'!$B32="","",'01.ข้อมูลเบื้องต้น'!$B$28))</f>
        <v/>
      </c>
      <c r="CZ32" s="181" t="str">
        <f>IF('01.ข้อมูลเบื้องต้น'!$C$28="","",IF('3.คีย์เทอม1 mlp'!$B32="","",'01.ข้อมูลเบื้องต้น'!$C$28))</f>
        <v/>
      </c>
      <c r="DA32" s="175"/>
      <c r="DB32" s="88"/>
      <c r="DC32" s="177" t="e">
        <f t="shared" si="3"/>
        <v>#REF!</v>
      </c>
      <c r="DD32" s="80" t="e">
        <f t="shared" si="4"/>
        <v>#REF!</v>
      </c>
      <c r="DE32" s="182" t="e">
        <f>IF('2.ชื่อนักเรียน'!R34="มส","มส",IF('2.ชื่อนักเรียน'!R34="ย้าย","ย้าย",IF('2.ชื่อนักเรียน'!R34="ร","ร",IF(DD32="","",RANK(DD32,$DD$9:$DD$53,0)))))</f>
        <v>#REF!</v>
      </c>
      <c r="DF32" s="182">
        <f t="shared" si="5"/>
        <v>10</v>
      </c>
      <c r="DH32" s="206" t="e">
        <f>IF('2.ชื่อนักเรียน'!$R34=",มส","มส",IF($DC32="","",IF(DH$5="","",IF(DH$5="SBMLD",SUM($BH32,$BM32,$BR32,$BW32,$CB32,$CG32,$CL32,$CQ32,$CV32,$DA32),$BH32))))</f>
        <v>#REF!</v>
      </c>
      <c r="DI32" s="185" t="e">
        <f>IF('2.ชื่อนักเรียน'!$R34=",มส","มส",IF($DH32="","",IF(DH$5="","",IF(DH$5="SBMLD",SUM($BI32,$BN32,$BS32,$BX32,$CC32,$CH32,$CM32,$CR32,$CW32,$DB32),$BI32))))</f>
        <v>#REF!</v>
      </c>
      <c r="DJ32" s="185" t="e">
        <f t="shared" si="6"/>
        <v>#REF!</v>
      </c>
      <c r="DK32" s="207" t="e">
        <f>IF('2.ชื่อนักเรียน'!$R34=",มส","มส",IF($DC32="","",IF(DK$5="","",IF(DK$5="SBMLD",SUM($BM32,$BR32,$BW32,$CB32,$CG32,$CL32,$CQ32,$CV32,$DA32),$BM32))))</f>
        <v>#REF!</v>
      </c>
      <c r="DL32" s="185" t="e">
        <f>IF('2.ชื่อนักเรียน'!$R34=",มส","มส",IF($DK32="","",IF(DK$5="","",IF(DK$5="SBMLD",SUM($BN32,$BS32,$BX32,$CC32,$CH32,$CM32,$CR32,$CW32,$DB32),$BN32))))</f>
        <v>#REF!</v>
      </c>
      <c r="DM32" s="185" t="e">
        <f t="shared" si="7"/>
        <v>#REF!</v>
      </c>
      <c r="DN32" s="207" t="e">
        <f>IF('2.ชื่อนักเรียน'!$R34=",มส","มส",IF($DC32="","",IF(DN$5="","",IF(DN$5="SBMLD",SUM($BR32,$BW32,$CB32,$CG32,$CL32,$CQ32,$CV32,$DA32),$BR32))))</f>
        <v>#REF!</v>
      </c>
      <c r="DO32" s="185" t="e">
        <f>IF('2.ชื่อนักเรียน'!$R34=",มส","มส",IF($DN32="","",IF(DN$5="","",IF(DN$5="SBMLD",SUM($BS32,$BX32,$CC32,$CH32,$CM32,$CR32,$CW32,$DB32),$BS32))))</f>
        <v>#REF!</v>
      </c>
      <c r="DP32" s="185" t="e">
        <f t="shared" si="8"/>
        <v>#REF!</v>
      </c>
      <c r="DQ32" s="207" t="e">
        <f>IF('2.ชื่อนักเรียน'!$R34=",มส","มส",IF($DC32="","",IF(DQ$5="","",IF(DQ$5="SBMLD",SUM($BW32,$CB32,$CG32,$CL32,$CQ32,$CV32,$DA32),$BW32))))</f>
        <v>#REF!</v>
      </c>
      <c r="DR32" s="185" t="e">
        <f>IF('2.ชื่อนักเรียน'!$R34=",มส","มส",IF($DQ32="","",IF(DQ$5="","",IF(DQ$5="SBMLD",SUM($BX32,$CC32,$CH32,$CM32,$CR32,$CW32,$DB32),$BX32))))</f>
        <v>#REF!</v>
      </c>
      <c r="DS32" s="185" t="e">
        <f t="shared" si="9"/>
        <v>#REF!</v>
      </c>
      <c r="DT32" s="185" t="e">
        <f>IF('2.ชื่อนักเรียน'!$R34=",มส","มส",IF($DC32="","",IF(DT$5="","",IF(DT$5="SBMLD",SUM($CB32,$CG32,$CL32,$CQ32,$CV32,$DA32),$CB32))))</f>
        <v>#REF!</v>
      </c>
      <c r="DU32" s="185" t="e">
        <f>IF('2.ชื่อนักเรียน'!$R34=",มส","มส",IF($DT32="","",IF(DT$5="","",IF(DT$5="SBMLD",SUM($CC32,$CH32,$CM32,$CR32,$CW32,$DB32),$CC32))))</f>
        <v>#REF!</v>
      </c>
      <c r="DV32" s="185" t="e">
        <f t="shared" si="10"/>
        <v>#REF!</v>
      </c>
      <c r="DW32" s="207" t="e">
        <f>IF('2.ชื่อนักเรียน'!$R34=",มส","มส",IF($DC32="","",IF(DW$5="","",IF(DW$5="SBMLD",SUM($CG32,$CL32,$CQ32,$CV32,$DA32),$CG32))))</f>
        <v>#REF!</v>
      </c>
      <c r="DX32" s="207" t="e">
        <f>IF('2.ชื่อนักเรียน'!$R34=",มส","มส",IF($DW32="","",IF(DW$5="","",IF(DW$5="SBMLD",SUM($CH32,$CM32,$CR32,$CW32,$DB32),$CH32))))</f>
        <v>#REF!</v>
      </c>
      <c r="DY32" s="185" t="e">
        <f t="shared" si="11"/>
        <v>#REF!</v>
      </c>
    </row>
    <row r="33" spans="1:129" s="33" customFormat="1" ht="17.25" customHeight="1" thickBot="1">
      <c r="A33" s="171">
        <v>25</v>
      </c>
      <c r="B33" s="171" t="str">
        <f>IF('2.ชื่อนักเรียน'!E35="","",CONCATENATE('2.ชื่อนักเรียน'!E35,'2.ชื่อนักเรียน'!F35,'2.ชื่อนักเรียน'!G35,'2.ชื่อนักเรียน'!H35,'2.ชื่อนักเรียน'!I35,'2.ชื่อนักเรียน'!J35,'2.ชื่อนักเรียน'!K35,'2.ชื่อนักเรียน'!L35,'2.ชื่อนักเรียน'!M35,'2.ชื่อนักเรียน'!N35,'2.ชื่อนักเรียน'!O35,'2.ชื่อนักเรียน'!P35,'2.ชื่อนักเรียน'!Q35))</f>
        <v/>
      </c>
      <c r="C33" s="273" t="str">
        <f>IF('2.ชื่อนักเรียน'!B35="","",'2.ชื่อนักเรียน'!B35)</f>
        <v/>
      </c>
      <c r="D33" s="180" t="str">
        <f>IF('2.ชื่อนักเรียน'!C35="","",CONCATENATE(TRIM('2.ชื่อนักเรียน'!C35),"  ",'2.ชื่อนักเรียน'!D35))</f>
        <v/>
      </c>
      <c r="E33" s="181" t="str">
        <f>IF(B33="","",IF('01.ข้อมูลเบื้องต้น'!$H$2="","",'01.ข้อมูลเบื้องต้น'!$H$2))</f>
        <v/>
      </c>
      <c r="F33" s="180" t="str">
        <f>IF(B33="","",IF('01.ข้อมูลเบื้องต้น'!$I$4="","",'01.ข้อมูลเบื้องต้น'!$I$4))</f>
        <v/>
      </c>
      <c r="G33" s="181" t="e">
        <f>IF('01.ข้อมูลเบื้องต้น'!#REF!="","",IF('3.คีย์เทอม1 mlp'!$B33="","",'01.ข้อมูลเบื้องต้น'!#REF!))</f>
        <v>#REF!</v>
      </c>
      <c r="H33" s="180" t="str">
        <f>IF('01.ข้อมูลเบื้องต้น'!$B$36="","",IF('3.คีย์เทอม1 mlp'!$B33="","",'01.ข้อมูลเบื้องต้น'!$B$36))</f>
        <v/>
      </c>
      <c r="I33" s="181" t="str">
        <f>IF('01.ข้อมูลเบื้องต้น'!$C$36="","",IF('3.คีย์เทอม1 mlp'!$B33="","",'01.ข้อมูลเบื้องต้น'!$C$36))</f>
        <v/>
      </c>
      <c r="J33" s="175">
        <v>76</v>
      </c>
      <c r="K33" s="88"/>
      <c r="L33" s="181" t="e">
        <f>IF('01.ข้อมูลเบื้องต้น'!#REF!="","",IF('3.คีย์เทอม1 mlp'!$B33="","",'01.ข้อมูลเบื้องต้น'!#REF!))</f>
        <v>#REF!</v>
      </c>
      <c r="M33" s="180" t="str">
        <f>IF('01.ข้อมูลเบื้องต้น'!$B$37="","",IF('3.คีย์เทอม1 mlp'!$B33="","",'01.ข้อมูลเบื้องต้น'!$B$37))</f>
        <v/>
      </c>
      <c r="N33" s="181" t="str">
        <f>IF('01.ข้อมูลเบื้องต้น'!$C$37="","",IF('3.คีย์เทอม1 mlp'!$B33="","",'01.ข้อมูลเบื้องต้น'!$C$37))</f>
        <v/>
      </c>
      <c r="O33" s="176">
        <v>60</v>
      </c>
      <c r="P33" s="87"/>
      <c r="Q33" s="181" t="e">
        <f>IF('01.ข้อมูลเบื้องต้น'!#REF!="","",IF('3.คีย์เทอม1 mlp'!$B33="","",'01.ข้อมูลเบื้องต้น'!#REF!))</f>
        <v>#REF!</v>
      </c>
      <c r="R33" s="180" t="str">
        <f>IF('01.ข้อมูลเบื้องต้น'!$B$10="","",IF('3.คีย์เทอม1 mlp'!$B33="","",'01.ข้อมูลเบื้องต้น'!$B$10))</f>
        <v/>
      </c>
      <c r="S33" s="181" t="str">
        <f>IF('01.ข้อมูลเบื้องต้น'!$C$10="","",IF('3.คีย์เทอม1 mlp'!$B33="","",'01.ข้อมูลเบื้องต้น'!$C$10))</f>
        <v/>
      </c>
      <c r="T33" s="176">
        <v>72</v>
      </c>
      <c r="U33" s="87"/>
      <c r="V33" s="181" t="e">
        <f>IF('01.ข้อมูลเบื้องต้น'!#REF!="","",IF('3.คีย์เทอม1 mlp'!$B33="","",'01.ข้อมูลเบื้องต้น'!#REF!))</f>
        <v>#REF!</v>
      </c>
      <c r="W33" s="180" t="str">
        <f>IF('01.ข้อมูลเบื้องต้น'!$B$11="","",IF('3.คีย์เทอม1 mlp'!$B33="","",'01.ข้อมูลเบื้องต้น'!$B$11))</f>
        <v/>
      </c>
      <c r="X33" s="181" t="str">
        <f>IF('01.ข้อมูลเบื้องต้น'!$C$11="","",IF('3.คีย์เทอม1 mlp'!$B33="","",'01.ข้อมูลเบื้องต้น'!$C$11))</f>
        <v/>
      </c>
      <c r="Y33" s="175">
        <v>65</v>
      </c>
      <c r="Z33" s="88"/>
      <c r="AA33" s="181" t="e">
        <f>IF('01.ข้อมูลเบื้องต้น'!#REF!="","",IF('3.คีย์เทอม1 mlp'!$B33="","",'01.ข้อมูลเบื้องต้น'!#REF!))</f>
        <v>#REF!</v>
      </c>
      <c r="AB33" s="180" t="str">
        <f>IF('01.ข้อมูลเบื้องต้น'!$B$12="","",IF('3.คีย์เทอม1 mlp'!$B33="","",'01.ข้อมูลเบื้องต้น'!$B$12))</f>
        <v/>
      </c>
      <c r="AC33" s="181" t="str">
        <f>IF('01.ข้อมูลเบื้องต้น'!$C$12="","",IF('3.คีย์เทอม1 mlp'!$B33="","",'01.ข้อมูลเบื้องต้น'!$C$12))</f>
        <v/>
      </c>
      <c r="AD33" s="176">
        <v>75</v>
      </c>
      <c r="AE33" s="87"/>
      <c r="AF33" s="181" t="e">
        <f>IF('01.ข้อมูลเบื้องต้น'!#REF!="","",IF('3.คีย์เทอม1 mlp'!$B33="","",'01.ข้อมูลเบื้องต้น'!#REF!))</f>
        <v>#REF!</v>
      </c>
      <c r="AG33" s="180" t="str">
        <f>IF('01.ข้อมูลเบื้องต้น'!$B$13="","",IF('3.คีย์เทอม1 mlp'!$B33="","",'01.ข้อมูลเบื้องต้น'!$B$13))</f>
        <v/>
      </c>
      <c r="AH33" s="181" t="str">
        <f>IF('01.ข้อมูลเบื้องต้น'!$C$13="","",IF('3.คีย์เทอม1 mlp'!$B33="","",'01.ข้อมูลเบื้องต้น'!$C$13))</f>
        <v/>
      </c>
      <c r="AI33" s="176">
        <v>87</v>
      </c>
      <c r="AJ33" s="87"/>
      <c r="AK33" s="181" t="e">
        <f>IF('01.ข้อมูลเบื้องต้น'!#REF!="","",IF('3.คีย์เทอม1 mlp'!$B33="","",'01.ข้อมูลเบื้องต้น'!#REF!))</f>
        <v>#REF!</v>
      </c>
      <c r="AL33" s="180" t="str">
        <f>IF('01.ข้อมูลเบื้องต้น'!$B$14="","",IF('3.คีย์เทอม1 mlp'!$B33="","",'01.ข้อมูลเบื้องต้น'!$B$14))</f>
        <v/>
      </c>
      <c r="AM33" s="181" t="str">
        <f>IF('01.ข้อมูลเบื้องต้น'!$C$14="","",IF('3.คีย์เทอม1 mlp'!$B33="","",'01.ข้อมูลเบื้องต้น'!$C$14))</f>
        <v/>
      </c>
      <c r="AN33" s="176">
        <v>77</v>
      </c>
      <c r="AO33" s="87"/>
      <c r="AP33" s="181" t="e">
        <f>IF('01.ข้อมูลเบื้องต้น'!#REF!="","",IF('3.คีย์เทอม1 mlp'!$B33="","",'01.ข้อมูลเบื้องต้น'!#REF!))</f>
        <v>#REF!</v>
      </c>
      <c r="AQ33" s="180" t="str">
        <f>IF('01.ข้อมูลเบื้องต้น'!$B$15="","",IF('3.คีย์เทอม1 mlp'!$B33="","",'01.ข้อมูลเบื้องต้น'!$B$15))</f>
        <v/>
      </c>
      <c r="AR33" s="181" t="str">
        <f>IF('01.ข้อมูลเบื้องต้น'!$C$15="","",IF('3.คีย์เทอม1 mlp'!$B33="","",'01.ข้อมูลเบื้องต้น'!$C$15))</f>
        <v/>
      </c>
      <c r="AS33" s="176">
        <v>71</v>
      </c>
      <c r="AT33" s="87"/>
      <c r="AU33" s="181" t="e">
        <f>IF('01.ข้อมูลเบื้องต้น'!#REF!="","",IF('3.คีย์เทอม1 mlp'!$B33="","",'01.ข้อมูลเบื้องต้น'!#REF!))</f>
        <v>#REF!</v>
      </c>
      <c r="AV33" s="180" t="str">
        <f>IF('01.ข้อมูลเบื้องต้น'!$B$16="","",IF('3.คีย์เทอม1 mlp'!$B33="","",'01.ข้อมูลเบื้องต้น'!$B$16))</f>
        <v/>
      </c>
      <c r="AW33" s="181" t="str">
        <f>IF('01.ข้อมูลเบื้องต้น'!$C$16="","",IF('3.คีย์เทอม1 mlp'!$B33="","",'01.ข้อมูลเบื้องต้น'!$C$16))</f>
        <v/>
      </c>
      <c r="AX33" s="175">
        <v>60</v>
      </c>
      <c r="AY33" s="88"/>
      <c r="AZ33" s="181" t="e">
        <f>IF('01.ข้อมูลเบื้องต้น'!#REF!="","",IF('3.คีย์เทอม1 mlp'!$B33="","",'01.ข้อมูลเบื้องต้น'!#REF!))</f>
        <v>#REF!</v>
      </c>
      <c r="BA33" s="180" t="str">
        <f>IF('01.ข้อมูลเบื้องต้น'!$B$17="","",IF('3.คีย์เทอม1 mlp'!$B33="","",'01.ข้อมูลเบื้องต้น'!$B$17))</f>
        <v/>
      </c>
      <c r="BB33" s="181" t="str">
        <f>IF('01.ข้อมูลเบื้องต้น'!$C$17="","",IF('3.คีย์เทอม1 mlp'!$B33="","",'01.ข้อมูลเบื้องต้น'!$C$17))</f>
        <v/>
      </c>
      <c r="BC33" s="175"/>
      <c r="BD33" s="88"/>
      <c r="BE33" s="181" t="e">
        <f>IF('01.ข้อมูลเบื้องต้น'!#REF!="","",IF('3.คีย์เทอม1 mlp'!$B33="","",'01.ข้อมูลเบื้องต้น'!#REF!))</f>
        <v>#REF!</v>
      </c>
      <c r="BF33" s="180" t="str">
        <f>IF('01.ข้อมูลเบื้องต้น'!$B$19="","",IF('3.คีย์เทอม1 mlp'!$B33="","",'01.ข้อมูลเบื้องต้น'!$B$19))</f>
        <v/>
      </c>
      <c r="BG33" s="181" t="str">
        <f>IF('01.ข้อมูลเบื้องต้น'!$C$19="","",IF('3.คีย์เทอม1 mlp'!$B33="","",'01.ข้อมูลเบื้องต้น'!$C$19))</f>
        <v/>
      </c>
      <c r="BH33" s="175">
        <v>83</v>
      </c>
      <c r="BI33" s="88"/>
      <c r="BJ33" s="181" t="e">
        <f>IF('01.ข้อมูลเบื้องต้น'!#REF!="","",IF('3.คีย์เทอม1 mlp'!$B33="","",'01.ข้อมูลเบื้องต้น'!#REF!))</f>
        <v>#REF!</v>
      </c>
      <c r="BK33" s="180" t="str">
        <f>IF('01.ข้อมูลเบื้องต้น'!$B$20="","",IF('3.คีย์เทอม1 mlp'!$B33="","",'01.ข้อมูลเบื้องต้น'!$B$20))</f>
        <v/>
      </c>
      <c r="BL33" s="181" t="str">
        <f>IF('01.ข้อมูลเบื้องต้น'!$C$20="","",IF('3.คีย์เทอม1 mlp'!$B33="","",'01.ข้อมูลเบื้องต้น'!$C$20))</f>
        <v/>
      </c>
      <c r="BM33" s="175"/>
      <c r="BN33" s="87"/>
      <c r="BO33" s="181" t="e">
        <f>IF('01.ข้อมูลเบื้องต้น'!#REF!="","",IF('3.คีย์เทอม1 mlp'!$B33="","",'01.ข้อมูลเบื้องต้น'!#REF!))</f>
        <v>#REF!</v>
      </c>
      <c r="BP33" s="180" t="str">
        <f>IF('01.ข้อมูลเบื้องต้น'!$B$21="","",IF('3.คีย์เทอม1 mlp'!$B33="","",'01.ข้อมูลเบื้องต้น'!$B$21))</f>
        <v/>
      </c>
      <c r="BQ33" s="181" t="str">
        <f>IF('01.ข้อมูลเบื้องต้น'!$C$21="","",IF('3.คีย์เทอม1 mlp'!$B33="","",'01.ข้อมูลเบื้องต้น'!$C$21))</f>
        <v/>
      </c>
      <c r="BR33" s="175"/>
      <c r="BS33" s="88"/>
      <c r="BT33" s="181" t="e">
        <f>IF('01.ข้อมูลเบื้องต้น'!#REF!="","",IF('3.คีย์เทอม1 mlp'!$B33="","",'01.ข้อมูลเบื้องต้น'!#REF!))</f>
        <v>#REF!</v>
      </c>
      <c r="BU33" s="180" t="str">
        <f>IF('01.ข้อมูลเบื้องต้น'!$B$22="","",IF('3.คีย์เทอม1 mlp'!$B33="","",'01.ข้อมูลเบื้องต้น'!$B$22))</f>
        <v/>
      </c>
      <c r="BV33" s="181" t="str">
        <f>IF('01.ข้อมูลเบื้องต้น'!$C$22="","",IF('3.คีย์เทอม1 mlp'!$B33="","",'01.ข้อมูลเบื้องต้น'!$C$22))</f>
        <v/>
      </c>
      <c r="BW33" s="175"/>
      <c r="BX33" s="88"/>
      <c r="BY33" s="181" t="e">
        <f>IF('01.ข้อมูลเบื้องต้น'!#REF!="","",IF('3.คีย์เทอม1 mlp'!$B33="","",'01.ข้อมูลเบื้องต้น'!#REF!))</f>
        <v>#REF!</v>
      </c>
      <c r="BZ33" s="180" t="str">
        <f>IF('01.ข้อมูลเบื้องต้น'!$B$23="","",IF('3.คีย์เทอม1 mlp'!$B33="","",'01.ข้อมูลเบื้องต้น'!$B$23))</f>
        <v/>
      </c>
      <c r="CA33" s="181" t="str">
        <f>IF('01.ข้อมูลเบื้องต้น'!$C$23="","",IF('3.คีย์เทอม1 mlp'!$B33="","",'01.ข้อมูลเบื้องต้น'!$C$23))</f>
        <v/>
      </c>
      <c r="CB33" s="175"/>
      <c r="CC33" s="88"/>
      <c r="CD33" s="181" t="e">
        <f>IF('01.ข้อมูลเบื้องต้น'!#REF!="","",IF('3.คีย์เทอม1 mlp'!$B33="","",'01.ข้อมูลเบื้องต้น'!#REF!))</f>
        <v>#REF!</v>
      </c>
      <c r="CE33" s="180" t="str">
        <f>IF('01.ข้อมูลเบื้องต้น'!$B$24="","",IF('3.คีย์เทอม1 mlp'!$B33="","",'01.ข้อมูลเบื้องต้น'!$B$24))</f>
        <v/>
      </c>
      <c r="CF33" s="181" t="str">
        <f>IF('01.ข้อมูลเบื้องต้น'!$C$24="","",IF('3.คีย์เทอม1 mlp'!$B33="","",'01.ข้อมูลเบื้องต้น'!$C$24))</f>
        <v/>
      </c>
      <c r="CG33" s="175"/>
      <c r="CH33" s="88"/>
      <c r="CI33" s="181" t="e">
        <f>IF('01.ข้อมูลเบื้องต้น'!#REF!="","",IF('3.คีย์เทอม1 mlp'!$B33="","",'01.ข้อมูลเบื้องต้น'!#REF!))</f>
        <v>#REF!</v>
      </c>
      <c r="CJ33" s="180" t="str">
        <f>IF('01.ข้อมูลเบื้องต้น'!$B$25="","",IF('3.คีย์เทอม1 mlp'!$B33="","",'01.ข้อมูลเบื้องต้น'!$B$25))</f>
        <v/>
      </c>
      <c r="CK33" s="181" t="str">
        <f>IF('01.ข้อมูลเบื้องต้น'!$C$25="","",IF('3.คีย์เทอม1 mlp'!$B33="","",'01.ข้อมูลเบื้องต้น'!$C$25))</f>
        <v/>
      </c>
      <c r="CL33" s="175"/>
      <c r="CM33" s="88"/>
      <c r="CN33" s="181" t="e">
        <f>IF('01.ข้อมูลเบื้องต้น'!#REF!="","",IF('3.คีย์เทอม1 mlp'!$B33="","",'01.ข้อมูลเบื้องต้น'!#REF!))</f>
        <v>#REF!</v>
      </c>
      <c r="CO33" s="180" t="str">
        <f>IF('01.ข้อมูลเบื้องต้น'!$B$26="","",IF('3.คีย์เทอม1 mlp'!$B33="","",'01.ข้อมูลเบื้องต้น'!$B$26))</f>
        <v/>
      </c>
      <c r="CP33" s="181" t="str">
        <f>IF('01.ข้อมูลเบื้องต้น'!$C$26="","",IF('3.คีย์เทอม1 mlp'!$B33="","",'01.ข้อมูลเบื้องต้น'!$C$26))</f>
        <v/>
      </c>
      <c r="CQ33" s="175"/>
      <c r="CR33" s="88"/>
      <c r="CS33" s="181" t="e">
        <f>IF('01.ข้อมูลเบื้องต้น'!#REF!="","",IF('3.คีย์เทอม1 mlp'!$B33="","",'01.ข้อมูลเบื้องต้น'!#REF!))</f>
        <v>#REF!</v>
      </c>
      <c r="CT33" s="180" t="str">
        <f>IF('01.ข้อมูลเบื้องต้น'!$B$27="","",IF('3.คีย์เทอม1 mlp'!$B33="","",'01.ข้อมูลเบื้องต้น'!$B$27))</f>
        <v/>
      </c>
      <c r="CU33" s="181" t="str">
        <f>IF('01.ข้อมูลเบื้องต้น'!$C$27="","",IF('3.คีย์เทอม1 mlp'!$B33="","",'01.ข้อมูลเบื้องต้น'!$C$27))</f>
        <v/>
      </c>
      <c r="CV33" s="175"/>
      <c r="CW33" s="88"/>
      <c r="CX33" s="181" t="e">
        <f>IF('01.ข้อมูลเบื้องต้น'!#REF!="","",IF('3.คีย์เทอม1 mlp'!$B33="","",'01.ข้อมูลเบื้องต้น'!#REF!))</f>
        <v>#REF!</v>
      </c>
      <c r="CY33" s="180" t="str">
        <f>IF('01.ข้อมูลเบื้องต้น'!$B$28="","",IF('3.คีย์เทอม1 mlp'!$B33="","",'01.ข้อมูลเบื้องต้น'!$B$28))</f>
        <v/>
      </c>
      <c r="CZ33" s="181" t="str">
        <f>IF('01.ข้อมูลเบื้องต้น'!$C$28="","",IF('3.คีย์เทอม1 mlp'!$B33="","",'01.ข้อมูลเบื้องต้น'!$C$28))</f>
        <v/>
      </c>
      <c r="DA33" s="175"/>
      <c r="DB33" s="88"/>
      <c r="DC33" s="177" t="e">
        <f t="shared" si="3"/>
        <v>#REF!</v>
      </c>
      <c r="DD33" s="80" t="e">
        <f t="shared" si="4"/>
        <v>#REF!</v>
      </c>
      <c r="DE33" s="182" t="e">
        <f>IF('2.ชื่อนักเรียน'!R35="มส","มส",IF('2.ชื่อนักเรียน'!R35="ย้าย","ย้าย",IF('2.ชื่อนักเรียน'!R35="ร","ร",IF(DD33="","",RANK(DD33,$DD$9:$DD$53,0)))))</f>
        <v>#REF!</v>
      </c>
      <c r="DF33" s="182">
        <f t="shared" si="5"/>
        <v>10</v>
      </c>
      <c r="DH33" s="208" t="e">
        <f>IF('2.ชื่อนักเรียน'!$R35=",มส","มส",IF($DC33="","",IF(DH$5="","",IF(DH$5="SBMLD",SUM($BH33,$BM33,$BR33,$BW33,$CB33,$CG33,$CL33,$CQ33,$CV33,$DA33),$BH33))))</f>
        <v>#REF!</v>
      </c>
      <c r="DI33" s="186" t="e">
        <f>IF('2.ชื่อนักเรียน'!$R35=",มส","มส",IF($DH33="","",IF(DH$5="","",IF(DH$5="SBMLD",SUM($BI33,$BN33,$BS33,$BX33,$CC33,$CH33,$CM33,$CR33,$CW33,$DB33),$BI33))))</f>
        <v>#REF!</v>
      </c>
      <c r="DJ33" s="186" t="e">
        <f t="shared" si="6"/>
        <v>#REF!</v>
      </c>
      <c r="DK33" s="209" t="e">
        <f>IF('2.ชื่อนักเรียน'!$R35=",มส","มส",IF($DC33="","",IF(DK$5="","",IF(DK$5="SBMLD",SUM($BM33,$BR33,$BW33,$CB33,$CG33,$CL33,$CQ33,$CV33,$DA33),$BM33))))</f>
        <v>#REF!</v>
      </c>
      <c r="DL33" s="186" t="e">
        <f>IF('2.ชื่อนักเรียน'!$R35=",มส","มส",IF($DK33="","",IF(DK$5="","",IF(DK$5="SBMLD",SUM($BN33,$BS33,$BX33,$CC33,$CH33,$CM33,$CR33,$CW33,$DB33),$BN33))))</f>
        <v>#REF!</v>
      </c>
      <c r="DM33" s="186" t="e">
        <f t="shared" si="7"/>
        <v>#REF!</v>
      </c>
      <c r="DN33" s="209" t="e">
        <f>IF('2.ชื่อนักเรียน'!$R35=",มส","มส",IF($DC33="","",IF(DN$5="","",IF(DN$5="SBMLD",SUM($BR33,$BW33,$CB33,$CG33,$CL33,$CQ33,$CV33,$DA33),$BR33))))</f>
        <v>#REF!</v>
      </c>
      <c r="DO33" s="186" t="e">
        <f>IF('2.ชื่อนักเรียน'!$R35=",มส","มส",IF($DN33="","",IF(DN$5="","",IF(DN$5="SBMLD",SUM($BS33,$BX33,$CC33,$CH33,$CM33,$CR33,$CW33,$DB33),$BS33))))</f>
        <v>#REF!</v>
      </c>
      <c r="DP33" s="186" t="e">
        <f t="shared" si="8"/>
        <v>#REF!</v>
      </c>
      <c r="DQ33" s="209" t="e">
        <f>IF('2.ชื่อนักเรียน'!$R35=",มส","มส",IF($DC33="","",IF(DQ$5="","",IF(DQ$5="SBMLD",SUM($BW33,$CB33,$CG33,$CL33,$CQ33,$CV33,$DA33),$BW33))))</f>
        <v>#REF!</v>
      </c>
      <c r="DR33" s="186" t="e">
        <f>IF('2.ชื่อนักเรียน'!$R35=",มส","มส",IF($DQ33="","",IF(DQ$5="","",IF(DQ$5="SBMLD",SUM($BX33,$CC33,$CH33,$CM33,$CR33,$CW33,$DB33),$BX33))))</f>
        <v>#REF!</v>
      </c>
      <c r="DS33" s="186" t="e">
        <f t="shared" si="9"/>
        <v>#REF!</v>
      </c>
      <c r="DT33" s="186" t="e">
        <f>IF('2.ชื่อนักเรียน'!$R35=",มส","มส",IF($DC33="","",IF(DT$5="","",IF(DT$5="SBMLD",SUM($CB33,$CG33,$CL33,$CQ33,$CV33,$DA33),$CB33))))</f>
        <v>#REF!</v>
      </c>
      <c r="DU33" s="186" t="e">
        <f>IF('2.ชื่อนักเรียน'!$R35=",มส","มส",IF($DT33="","",IF(DT$5="","",IF(DT$5="SBMLD",SUM($CC33,$CH33,$CM33,$CR33,$CW33,$DB33),$CC33))))</f>
        <v>#REF!</v>
      </c>
      <c r="DV33" s="186" t="e">
        <f t="shared" si="10"/>
        <v>#REF!</v>
      </c>
      <c r="DW33" s="209" t="e">
        <f>IF('2.ชื่อนักเรียน'!$R35=",มส","มส",IF($DC33="","",IF(DW$5="","",IF(DW$5="SBMLD",SUM($CG33,$CL33,$CQ33,$CV33,$DA33),$CG33))))</f>
        <v>#REF!</v>
      </c>
      <c r="DX33" s="209" t="e">
        <f>IF('2.ชื่อนักเรียน'!$R35=",มส","มส",IF($DW33="","",IF(DW$5="","",IF(DW$5="SBMLD",SUM($CH33,$CM33,$CR33,$CW33,$DB33),$CH33))))</f>
        <v>#REF!</v>
      </c>
      <c r="DY33" s="186" t="e">
        <f t="shared" si="11"/>
        <v>#REF!</v>
      </c>
    </row>
    <row r="34" spans="1:129" s="33" customFormat="1" ht="17.25" customHeight="1" thickTop="1">
      <c r="A34" s="171">
        <v>26</v>
      </c>
      <c r="B34" s="171" t="str">
        <f>IF('2.ชื่อนักเรียน'!E36="","",CONCATENATE('2.ชื่อนักเรียน'!E36,'2.ชื่อนักเรียน'!F36,'2.ชื่อนักเรียน'!G36,'2.ชื่อนักเรียน'!H36,'2.ชื่อนักเรียน'!I36,'2.ชื่อนักเรียน'!J36,'2.ชื่อนักเรียน'!K36,'2.ชื่อนักเรียน'!L36,'2.ชื่อนักเรียน'!M36,'2.ชื่อนักเรียน'!N36,'2.ชื่อนักเรียน'!O36,'2.ชื่อนักเรียน'!P36,'2.ชื่อนักเรียน'!Q36))</f>
        <v/>
      </c>
      <c r="C34" s="273" t="str">
        <f>IF('2.ชื่อนักเรียน'!B36="","",'2.ชื่อนักเรียน'!B36)</f>
        <v/>
      </c>
      <c r="D34" s="180" t="str">
        <f>IF('2.ชื่อนักเรียน'!C36="","",CONCATENATE(TRIM('2.ชื่อนักเรียน'!C36),"  ",'2.ชื่อนักเรียน'!D36))</f>
        <v/>
      </c>
      <c r="E34" s="181" t="str">
        <f>IF(B34="","",IF('01.ข้อมูลเบื้องต้น'!$H$2="","",'01.ข้อมูลเบื้องต้น'!$H$2))</f>
        <v/>
      </c>
      <c r="F34" s="180" t="str">
        <f>IF(B34="","",IF('01.ข้อมูลเบื้องต้น'!$I$4="","",'01.ข้อมูลเบื้องต้น'!$I$4))</f>
        <v/>
      </c>
      <c r="G34" s="181" t="e">
        <f>IF('01.ข้อมูลเบื้องต้น'!#REF!="","",IF('3.คีย์เทอม1 mlp'!$B34="","",'01.ข้อมูลเบื้องต้น'!#REF!))</f>
        <v>#REF!</v>
      </c>
      <c r="H34" s="180" t="str">
        <f>IF('01.ข้อมูลเบื้องต้น'!$B$36="","",IF('3.คีย์เทอม1 mlp'!$B34="","",'01.ข้อมูลเบื้องต้น'!$B$36))</f>
        <v/>
      </c>
      <c r="I34" s="181" t="str">
        <f>IF('01.ข้อมูลเบื้องต้น'!$C$36="","",IF('3.คีย์เทอม1 mlp'!$B34="","",'01.ข้อมูลเบื้องต้น'!$C$36))</f>
        <v/>
      </c>
      <c r="J34" s="175">
        <v>77</v>
      </c>
      <c r="K34" s="88"/>
      <c r="L34" s="181" t="e">
        <f>IF('01.ข้อมูลเบื้องต้น'!#REF!="","",IF('3.คีย์เทอม1 mlp'!$B34="","",'01.ข้อมูลเบื้องต้น'!#REF!))</f>
        <v>#REF!</v>
      </c>
      <c r="M34" s="180" t="str">
        <f>IF('01.ข้อมูลเบื้องต้น'!$B$37="","",IF('3.คีย์เทอม1 mlp'!$B34="","",'01.ข้อมูลเบื้องต้น'!$B$37))</f>
        <v/>
      </c>
      <c r="N34" s="181" t="str">
        <f>IF('01.ข้อมูลเบื้องต้น'!$C$37="","",IF('3.คีย์เทอม1 mlp'!$B34="","",'01.ข้อมูลเบื้องต้น'!$C$37))</f>
        <v/>
      </c>
      <c r="O34" s="175">
        <v>61</v>
      </c>
      <c r="P34" s="88"/>
      <c r="Q34" s="181" t="e">
        <f>IF('01.ข้อมูลเบื้องต้น'!#REF!="","",IF('3.คีย์เทอม1 mlp'!$B34="","",'01.ข้อมูลเบื้องต้น'!#REF!))</f>
        <v>#REF!</v>
      </c>
      <c r="R34" s="180" t="str">
        <f>IF('01.ข้อมูลเบื้องต้น'!$B$10="","",IF('3.คีย์เทอม1 mlp'!$B34="","",'01.ข้อมูลเบื้องต้น'!$B$10))</f>
        <v/>
      </c>
      <c r="S34" s="181" t="str">
        <f>IF('01.ข้อมูลเบื้องต้น'!$C$10="","",IF('3.คีย์เทอม1 mlp'!$B34="","",'01.ข้อมูลเบื้องต้น'!$C$10))</f>
        <v/>
      </c>
      <c r="T34" s="175">
        <v>70</v>
      </c>
      <c r="U34" s="88"/>
      <c r="V34" s="181" t="e">
        <f>IF('01.ข้อมูลเบื้องต้น'!#REF!="","",IF('3.คีย์เทอม1 mlp'!$B34="","",'01.ข้อมูลเบื้องต้น'!#REF!))</f>
        <v>#REF!</v>
      </c>
      <c r="W34" s="180" t="str">
        <f>IF('01.ข้อมูลเบื้องต้น'!$B$11="","",IF('3.คีย์เทอม1 mlp'!$B34="","",'01.ข้อมูลเบื้องต้น'!$B$11))</f>
        <v/>
      </c>
      <c r="X34" s="181" t="str">
        <f>IF('01.ข้อมูลเบื้องต้น'!$C$11="","",IF('3.คีย์เทอม1 mlp'!$B34="","",'01.ข้อมูลเบื้องต้น'!$C$11))</f>
        <v/>
      </c>
      <c r="Y34" s="175">
        <v>65</v>
      </c>
      <c r="Z34" s="88"/>
      <c r="AA34" s="181" t="e">
        <f>IF('01.ข้อมูลเบื้องต้น'!#REF!="","",IF('3.คีย์เทอม1 mlp'!$B34="","",'01.ข้อมูลเบื้องต้น'!#REF!))</f>
        <v>#REF!</v>
      </c>
      <c r="AB34" s="180" t="str">
        <f>IF('01.ข้อมูลเบื้องต้น'!$B$12="","",IF('3.คีย์เทอม1 mlp'!$B34="","",'01.ข้อมูลเบื้องต้น'!$B$12))</f>
        <v/>
      </c>
      <c r="AC34" s="181" t="str">
        <f>IF('01.ข้อมูลเบื้องต้น'!$C$12="","",IF('3.คีย์เทอม1 mlp'!$B34="","",'01.ข้อมูลเบื้องต้น'!$C$12))</f>
        <v/>
      </c>
      <c r="AD34" s="175">
        <v>71</v>
      </c>
      <c r="AE34" s="88"/>
      <c r="AF34" s="181" t="e">
        <f>IF('01.ข้อมูลเบื้องต้น'!#REF!="","",IF('3.คีย์เทอม1 mlp'!$B34="","",'01.ข้อมูลเบื้องต้น'!#REF!))</f>
        <v>#REF!</v>
      </c>
      <c r="AG34" s="180" t="str">
        <f>IF('01.ข้อมูลเบื้องต้น'!$B$13="","",IF('3.คีย์เทอม1 mlp'!$B34="","",'01.ข้อมูลเบื้องต้น'!$B$13))</f>
        <v/>
      </c>
      <c r="AH34" s="181" t="str">
        <f>IF('01.ข้อมูลเบื้องต้น'!$C$13="","",IF('3.คีย์เทอม1 mlp'!$B34="","",'01.ข้อมูลเบื้องต้น'!$C$13))</f>
        <v/>
      </c>
      <c r="AI34" s="175">
        <v>87</v>
      </c>
      <c r="AJ34" s="88"/>
      <c r="AK34" s="181" t="e">
        <f>IF('01.ข้อมูลเบื้องต้น'!#REF!="","",IF('3.คีย์เทอม1 mlp'!$B34="","",'01.ข้อมูลเบื้องต้น'!#REF!))</f>
        <v>#REF!</v>
      </c>
      <c r="AL34" s="180" t="str">
        <f>IF('01.ข้อมูลเบื้องต้น'!$B$14="","",IF('3.คีย์เทอม1 mlp'!$B34="","",'01.ข้อมูลเบื้องต้น'!$B$14))</f>
        <v/>
      </c>
      <c r="AM34" s="181" t="str">
        <f>IF('01.ข้อมูลเบื้องต้น'!$C$14="","",IF('3.คีย์เทอม1 mlp'!$B34="","",'01.ข้อมูลเบื้องต้น'!$C$14))</f>
        <v/>
      </c>
      <c r="AN34" s="175">
        <v>80</v>
      </c>
      <c r="AO34" s="88"/>
      <c r="AP34" s="181" t="e">
        <f>IF('01.ข้อมูลเบื้องต้น'!#REF!="","",IF('3.คีย์เทอม1 mlp'!$B34="","",'01.ข้อมูลเบื้องต้น'!#REF!))</f>
        <v>#REF!</v>
      </c>
      <c r="AQ34" s="180" t="str">
        <f>IF('01.ข้อมูลเบื้องต้น'!$B$15="","",IF('3.คีย์เทอม1 mlp'!$B34="","",'01.ข้อมูลเบื้องต้น'!$B$15))</f>
        <v/>
      </c>
      <c r="AR34" s="181" t="str">
        <f>IF('01.ข้อมูลเบื้องต้น'!$C$15="","",IF('3.คีย์เทอม1 mlp'!$B34="","",'01.ข้อมูลเบื้องต้น'!$C$15))</f>
        <v/>
      </c>
      <c r="AS34" s="175">
        <v>74</v>
      </c>
      <c r="AT34" s="88"/>
      <c r="AU34" s="181" t="e">
        <f>IF('01.ข้อมูลเบื้องต้น'!#REF!="","",IF('3.คีย์เทอม1 mlp'!$B34="","",'01.ข้อมูลเบื้องต้น'!#REF!))</f>
        <v>#REF!</v>
      </c>
      <c r="AV34" s="180" t="str">
        <f>IF('01.ข้อมูลเบื้องต้น'!$B$16="","",IF('3.คีย์เทอม1 mlp'!$B34="","",'01.ข้อมูลเบื้องต้น'!$B$16))</f>
        <v/>
      </c>
      <c r="AW34" s="181" t="str">
        <f>IF('01.ข้อมูลเบื้องต้น'!$C$16="","",IF('3.คีย์เทอม1 mlp'!$B34="","",'01.ข้อมูลเบื้องต้น'!$C$16))</f>
        <v/>
      </c>
      <c r="AX34" s="175">
        <v>60</v>
      </c>
      <c r="AY34" s="88"/>
      <c r="AZ34" s="181" t="e">
        <f>IF('01.ข้อมูลเบื้องต้น'!#REF!="","",IF('3.คีย์เทอม1 mlp'!$B34="","",'01.ข้อมูลเบื้องต้น'!#REF!))</f>
        <v>#REF!</v>
      </c>
      <c r="BA34" s="180" t="str">
        <f>IF('01.ข้อมูลเบื้องต้น'!$B$17="","",IF('3.คีย์เทอม1 mlp'!$B34="","",'01.ข้อมูลเบื้องต้น'!$B$17))</f>
        <v/>
      </c>
      <c r="BB34" s="181" t="str">
        <f>IF('01.ข้อมูลเบื้องต้น'!$C$17="","",IF('3.คีย์เทอม1 mlp'!$B34="","",'01.ข้อมูลเบื้องต้น'!$C$17))</f>
        <v/>
      </c>
      <c r="BC34" s="175"/>
      <c r="BD34" s="88"/>
      <c r="BE34" s="181" t="e">
        <f>IF('01.ข้อมูลเบื้องต้น'!#REF!="","",IF('3.คีย์เทอม1 mlp'!$B34="","",'01.ข้อมูลเบื้องต้น'!#REF!))</f>
        <v>#REF!</v>
      </c>
      <c r="BF34" s="180" t="str">
        <f>IF('01.ข้อมูลเบื้องต้น'!$B$19="","",IF('3.คีย์เทอม1 mlp'!$B34="","",'01.ข้อมูลเบื้องต้น'!$B$19))</f>
        <v/>
      </c>
      <c r="BG34" s="181" t="str">
        <f>IF('01.ข้อมูลเบื้องต้น'!$C$19="","",IF('3.คีย์เทอม1 mlp'!$B34="","",'01.ข้อมูลเบื้องต้น'!$C$19))</f>
        <v/>
      </c>
      <c r="BH34" s="175">
        <v>80</v>
      </c>
      <c r="BI34" s="88"/>
      <c r="BJ34" s="181" t="e">
        <f>IF('01.ข้อมูลเบื้องต้น'!#REF!="","",IF('3.คีย์เทอม1 mlp'!$B34="","",'01.ข้อมูลเบื้องต้น'!#REF!))</f>
        <v>#REF!</v>
      </c>
      <c r="BK34" s="180" t="str">
        <f>IF('01.ข้อมูลเบื้องต้น'!$B$20="","",IF('3.คีย์เทอม1 mlp'!$B34="","",'01.ข้อมูลเบื้องต้น'!$B$20))</f>
        <v/>
      </c>
      <c r="BL34" s="181" t="str">
        <f>IF('01.ข้อมูลเบื้องต้น'!$C$20="","",IF('3.คีย์เทอม1 mlp'!$B34="","",'01.ข้อมูลเบื้องต้น'!$C$20))</f>
        <v/>
      </c>
      <c r="BM34" s="176"/>
      <c r="BN34" s="88"/>
      <c r="BO34" s="181" t="e">
        <f>IF('01.ข้อมูลเบื้องต้น'!#REF!="","",IF('3.คีย์เทอม1 mlp'!$B34="","",'01.ข้อมูลเบื้องต้น'!#REF!))</f>
        <v>#REF!</v>
      </c>
      <c r="BP34" s="180" t="str">
        <f>IF('01.ข้อมูลเบื้องต้น'!$B$21="","",IF('3.คีย์เทอม1 mlp'!$B34="","",'01.ข้อมูลเบื้องต้น'!$B$21))</f>
        <v/>
      </c>
      <c r="BQ34" s="181" t="str">
        <f>IF('01.ข้อมูลเบื้องต้น'!$C$21="","",IF('3.คีย์เทอม1 mlp'!$B34="","",'01.ข้อมูลเบื้องต้น'!$C$21))</f>
        <v/>
      </c>
      <c r="BR34" s="175"/>
      <c r="BS34" s="88"/>
      <c r="BT34" s="181" t="e">
        <f>IF('01.ข้อมูลเบื้องต้น'!#REF!="","",IF('3.คีย์เทอม1 mlp'!$B34="","",'01.ข้อมูลเบื้องต้น'!#REF!))</f>
        <v>#REF!</v>
      </c>
      <c r="BU34" s="180" t="str">
        <f>IF('01.ข้อมูลเบื้องต้น'!$B$22="","",IF('3.คีย์เทอม1 mlp'!$B34="","",'01.ข้อมูลเบื้องต้น'!$B$22))</f>
        <v/>
      </c>
      <c r="BV34" s="181" t="str">
        <f>IF('01.ข้อมูลเบื้องต้น'!$C$22="","",IF('3.คีย์เทอม1 mlp'!$B34="","",'01.ข้อมูลเบื้องต้น'!$C$22))</f>
        <v/>
      </c>
      <c r="BW34" s="175"/>
      <c r="BX34" s="88"/>
      <c r="BY34" s="181" t="e">
        <f>IF('01.ข้อมูลเบื้องต้น'!#REF!="","",IF('3.คีย์เทอม1 mlp'!$B34="","",'01.ข้อมูลเบื้องต้น'!#REF!))</f>
        <v>#REF!</v>
      </c>
      <c r="BZ34" s="180" t="str">
        <f>IF('01.ข้อมูลเบื้องต้น'!$B$23="","",IF('3.คีย์เทอม1 mlp'!$B34="","",'01.ข้อมูลเบื้องต้น'!$B$23))</f>
        <v/>
      </c>
      <c r="CA34" s="181" t="str">
        <f>IF('01.ข้อมูลเบื้องต้น'!$C$23="","",IF('3.คีย์เทอม1 mlp'!$B34="","",'01.ข้อมูลเบื้องต้น'!$C$23))</f>
        <v/>
      </c>
      <c r="CB34" s="175"/>
      <c r="CC34" s="88"/>
      <c r="CD34" s="181" t="e">
        <f>IF('01.ข้อมูลเบื้องต้น'!#REF!="","",IF('3.คีย์เทอม1 mlp'!$B34="","",'01.ข้อมูลเบื้องต้น'!#REF!))</f>
        <v>#REF!</v>
      </c>
      <c r="CE34" s="180" t="str">
        <f>IF('01.ข้อมูลเบื้องต้น'!$B$24="","",IF('3.คีย์เทอม1 mlp'!$B34="","",'01.ข้อมูลเบื้องต้น'!$B$24))</f>
        <v/>
      </c>
      <c r="CF34" s="181" t="str">
        <f>IF('01.ข้อมูลเบื้องต้น'!$C$24="","",IF('3.คีย์เทอม1 mlp'!$B34="","",'01.ข้อมูลเบื้องต้น'!$C$24))</f>
        <v/>
      </c>
      <c r="CG34" s="175"/>
      <c r="CH34" s="88"/>
      <c r="CI34" s="181" t="e">
        <f>IF('01.ข้อมูลเบื้องต้น'!#REF!="","",IF('3.คีย์เทอม1 mlp'!$B34="","",'01.ข้อมูลเบื้องต้น'!#REF!))</f>
        <v>#REF!</v>
      </c>
      <c r="CJ34" s="180" t="str">
        <f>IF('01.ข้อมูลเบื้องต้น'!$B$25="","",IF('3.คีย์เทอม1 mlp'!$B34="","",'01.ข้อมูลเบื้องต้น'!$B$25))</f>
        <v/>
      </c>
      <c r="CK34" s="181" t="str">
        <f>IF('01.ข้อมูลเบื้องต้น'!$C$25="","",IF('3.คีย์เทอม1 mlp'!$B34="","",'01.ข้อมูลเบื้องต้น'!$C$25))</f>
        <v/>
      </c>
      <c r="CL34" s="175"/>
      <c r="CM34" s="88"/>
      <c r="CN34" s="181" t="e">
        <f>IF('01.ข้อมูลเบื้องต้น'!#REF!="","",IF('3.คีย์เทอม1 mlp'!$B34="","",'01.ข้อมูลเบื้องต้น'!#REF!))</f>
        <v>#REF!</v>
      </c>
      <c r="CO34" s="180" t="str">
        <f>IF('01.ข้อมูลเบื้องต้น'!$B$26="","",IF('3.คีย์เทอม1 mlp'!$B34="","",'01.ข้อมูลเบื้องต้น'!$B$26))</f>
        <v/>
      </c>
      <c r="CP34" s="181" t="str">
        <f>IF('01.ข้อมูลเบื้องต้น'!$C$26="","",IF('3.คีย์เทอม1 mlp'!$B34="","",'01.ข้อมูลเบื้องต้น'!$C$26))</f>
        <v/>
      </c>
      <c r="CQ34" s="175"/>
      <c r="CR34" s="88"/>
      <c r="CS34" s="181" t="e">
        <f>IF('01.ข้อมูลเบื้องต้น'!#REF!="","",IF('3.คีย์เทอม1 mlp'!$B34="","",'01.ข้อมูลเบื้องต้น'!#REF!))</f>
        <v>#REF!</v>
      </c>
      <c r="CT34" s="180" t="str">
        <f>IF('01.ข้อมูลเบื้องต้น'!$B$27="","",IF('3.คีย์เทอม1 mlp'!$B34="","",'01.ข้อมูลเบื้องต้น'!$B$27))</f>
        <v/>
      </c>
      <c r="CU34" s="181" t="str">
        <f>IF('01.ข้อมูลเบื้องต้น'!$C$27="","",IF('3.คีย์เทอม1 mlp'!$B34="","",'01.ข้อมูลเบื้องต้น'!$C$27))</f>
        <v/>
      </c>
      <c r="CV34" s="175"/>
      <c r="CW34" s="88"/>
      <c r="CX34" s="181" t="e">
        <f>IF('01.ข้อมูลเบื้องต้น'!#REF!="","",IF('3.คีย์เทอม1 mlp'!$B34="","",'01.ข้อมูลเบื้องต้น'!#REF!))</f>
        <v>#REF!</v>
      </c>
      <c r="CY34" s="180" t="str">
        <f>IF('01.ข้อมูลเบื้องต้น'!$B$28="","",IF('3.คีย์เทอม1 mlp'!$B34="","",'01.ข้อมูลเบื้องต้น'!$B$28))</f>
        <v/>
      </c>
      <c r="CZ34" s="181" t="str">
        <f>IF('01.ข้อมูลเบื้องต้น'!$C$28="","",IF('3.คีย์เทอม1 mlp'!$B34="","",'01.ข้อมูลเบื้องต้น'!$C$28))</f>
        <v/>
      </c>
      <c r="DA34" s="175"/>
      <c r="DB34" s="88"/>
      <c r="DC34" s="177" t="e">
        <f t="shared" si="3"/>
        <v>#REF!</v>
      </c>
      <c r="DD34" s="80" t="e">
        <f t="shared" si="4"/>
        <v>#REF!</v>
      </c>
      <c r="DE34" s="182" t="e">
        <f>IF('2.ชื่อนักเรียน'!R36="มส","มส",IF('2.ชื่อนักเรียน'!R36="ย้าย","ย้าย",IF('2.ชื่อนักเรียน'!R36="ร","ร",IF(DD34="","",RANK(DD34,$DD$9:$DD$53,0)))))</f>
        <v>#REF!</v>
      </c>
      <c r="DF34" s="182">
        <f t="shared" si="5"/>
        <v>10</v>
      </c>
      <c r="DH34" s="210" t="e">
        <f>IF('2.ชื่อนักเรียน'!$R36=",มส","มส",IF($DC34="","",IF(DH$5="","",IF(DH$5="SBMLD",SUM($BH34,$BM34,$BR34,$BW34,$CB34,$CG34,$CL34,$CQ34,$CV34,$DA34),$BH34))))</f>
        <v>#REF!</v>
      </c>
      <c r="DI34" s="187" t="e">
        <f>IF('2.ชื่อนักเรียน'!$R36=",มส","มส",IF($DH34="","",IF(DH$5="","",IF(DH$5="SBMLD",SUM($BI34,$BN34,$BS34,$BX34,$CC34,$CH34,$CM34,$CR34,$CW34,$DB34),$BI34))))</f>
        <v>#REF!</v>
      </c>
      <c r="DJ34" s="187" t="e">
        <f t="shared" si="6"/>
        <v>#REF!</v>
      </c>
      <c r="DK34" s="211" t="e">
        <f>IF('2.ชื่อนักเรียน'!$R36=",มส","มส",IF($DC34="","",IF(DK$5="","",IF(DK$5="SBMLD",SUM($BM34,$BR34,$BW34,$CB34,$CG34,$CL34,$CQ34,$CV34,$DA34),$BM34))))</f>
        <v>#REF!</v>
      </c>
      <c r="DL34" s="187" t="e">
        <f>IF('2.ชื่อนักเรียน'!$R36=",มส","มส",IF($DK34="","",IF(DK$5="","",IF(DK$5="SBMLD",SUM($BN34,$BS34,$BX34,$CC34,$CH34,$CM34,$CR34,$CW34,$DB34),$BN34))))</f>
        <v>#REF!</v>
      </c>
      <c r="DM34" s="187" t="e">
        <f t="shared" si="7"/>
        <v>#REF!</v>
      </c>
      <c r="DN34" s="211" t="e">
        <f>IF('2.ชื่อนักเรียน'!$R36=",มส","มส",IF($DC34="","",IF(DN$5="","",IF(DN$5="SBMLD",SUM($BR34,$BW34,$CB34,$CG34,$CL34,$CQ34,$CV34,$DA34),$BR34))))</f>
        <v>#REF!</v>
      </c>
      <c r="DO34" s="187" t="e">
        <f>IF('2.ชื่อนักเรียน'!$R36=",มส","มส",IF($DN34="","",IF(DN$5="","",IF(DN$5="SBMLD",SUM($BS34,$BX34,$CC34,$CH34,$CM34,$CR34,$CW34,$DB34),$BS34))))</f>
        <v>#REF!</v>
      </c>
      <c r="DP34" s="187" t="e">
        <f t="shared" si="8"/>
        <v>#REF!</v>
      </c>
      <c r="DQ34" s="211" t="e">
        <f>IF('2.ชื่อนักเรียน'!$R36=",มส","มส",IF($DC34="","",IF(DQ$5="","",IF(DQ$5="SBMLD",SUM($BW34,$CB34,$CG34,$CL34,$CQ34,$CV34,$DA34),$BW34))))</f>
        <v>#REF!</v>
      </c>
      <c r="DR34" s="187" t="e">
        <f>IF('2.ชื่อนักเรียน'!$R36=",มส","มส",IF($DQ34="","",IF(DQ$5="","",IF(DQ$5="SBMLD",SUM($BX34,$CC34,$CH34,$CM34,$CR34,$CW34,$DB34),$BX34))))</f>
        <v>#REF!</v>
      </c>
      <c r="DS34" s="187" t="e">
        <f t="shared" si="9"/>
        <v>#REF!</v>
      </c>
      <c r="DT34" s="187" t="e">
        <f>IF('2.ชื่อนักเรียน'!$R36=",มส","มส",IF($DC34="","",IF(DT$5="","",IF(DT$5="SBMLD",SUM($CB34,$CG34,$CL34,$CQ34,$CV34,$DA34),$CB34))))</f>
        <v>#REF!</v>
      </c>
      <c r="DU34" s="187" t="e">
        <f>IF('2.ชื่อนักเรียน'!$R36=",มส","มส",IF($DT34="","",IF(DT$5="","",IF(DT$5="SBMLD",SUM($CC34,$CH34,$CM34,$CR34,$CW34,$DB34),$CC34))))</f>
        <v>#REF!</v>
      </c>
      <c r="DV34" s="187" t="e">
        <f t="shared" si="10"/>
        <v>#REF!</v>
      </c>
      <c r="DW34" s="211" t="e">
        <f>IF('2.ชื่อนักเรียน'!$R36=",มส","มส",IF($DC34="","",IF(DW$5="","",IF(DW$5="SBMLD",SUM($CG34,$CL34,$CQ34,$CV34,$DA34),$CG34))))</f>
        <v>#REF!</v>
      </c>
      <c r="DX34" s="211" t="e">
        <f>IF('2.ชื่อนักเรียน'!$R36=",มส","มส",IF($DW34="","",IF(DW$5="","",IF(DW$5="SBMLD",SUM($CH34,$CM34,$CR34,$CW34,$DB34),$CH34))))</f>
        <v>#REF!</v>
      </c>
      <c r="DY34" s="187" t="e">
        <f t="shared" si="11"/>
        <v>#REF!</v>
      </c>
    </row>
    <row r="35" spans="1:129" s="33" customFormat="1" ht="17.25" customHeight="1">
      <c r="A35" s="171">
        <v>27</v>
      </c>
      <c r="B35" s="171" t="str">
        <f>IF('2.ชื่อนักเรียน'!E37="","",CONCATENATE('2.ชื่อนักเรียน'!E37,'2.ชื่อนักเรียน'!F37,'2.ชื่อนักเรียน'!G37,'2.ชื่อนักเรียน'!H37,'2.ชื่อนักเรียน'!I37,'2.ชื่อนักเรียน'!J37,'2.ชื่อนักเรียน'!K37,'2.ชื่อนักเรียน'!L37,'2.ชื่อนักเรียน'!M37,'2.ชื่อนักเรียน'!N37,'2.ชื่อนักเรียน'!O37,'2.ชื่อนักเรียน'!P37,'2.ชื่อนักเรียน'!Q37))</f>
        <v/>
      </c>
      <c r="C35" s="273" t="str">
        <f>IF('2.ชื่อนักเรียน'!B37="","",'2.ชื่อนักเรียน'!B37)</f>
        <v/>
      </c>
      <c r="D35" s="180" t="str">
        <f>IF('2.ชื่อนักเรียน'!C37="","",CONCATENATE(TRIM('2.ชื่อนักเรียน'!C37),"  ",'2.ชื่อนักเรียน'!D37))</f>
        <v/>
      </c>
      <c r="E35" s="181" t="str">
        <f>IF(B35="","",IF('01.ข้อมูลเบื้องต้น'!$H$2="","",'01.ข้อมูลเบื้องต้น'!$H$2))</f>
        <v/>
      </c>
      <c r="F35" s="180" t="str">
        <f>IF(B35="","",IF('01.ข้อมูลเบื้องต้น'!$I$4="","",'01.ข้อมูลเบื้องต้น'!$I$4))</f>
        <v/>
      </c>
      <c r="G35" s="181" t="e">
        <f>IF('01.ข้อมูลเบื้องต้น'!#REF!="","",IF('3.คีย์เทอม1 mlp'!$B35="","",'01.ข้อมูลเบื้องต้น'!#REF!))</f>
        <v>#REF!</v>
      </c>
      <c r="H35" s="180" t="str">
        <f>IF('01.ข้อมูลเบื้องต้น'!$B$36="","",IF('3.คีย์เทอม1 mlp'!$B35="","",'01.ข้อมูลเบื้องต้น'!$B$36))</f>
        <v/>
      </c>
      <c r="I35" s="181" t="str">
        <f>IF('01.ข้อมูลเบื้องต้น'!$C$36="","",IF('3.คีย์เทอม1 mlp'!$B35="","",'01.ข้อมูลเบื้องต้น'!$C$36))</f>
        <v/>
      </c>
      <c r="J35" s="175">
        <v>87</v>
      </c>
      <c r="K35" s="88"/>
      <c r="L35" s="181" t="e">
        <f>IF('01.ข้อมูลเบื้องต้น'!#REF!="","",IF('3.คีย์เทอม1 mlp'!$B35="","",'01.ข้อมูลเบื้องต้น'!#REF!))</f>
        <v>#REF!</v>
      </c>
      <c r="M35" s="180" t="str">
        <f>IF('01.ข้อมูลเบื้องต้น'!$B$37="","",IF('3.คีย์เทอม1 mlp'!$B35="","",'01.ข้อมูลเบื้องต้น'!$B$37))</f>
        <v/>
      </c>
      <c r="N35" s="181" t="str">
        <f>IF('01.ข้อมูลเบื้องต้น'!$C$37="","",IF('3.คีย์เทอม1 mlp'!$B35="","",'01.ข้อมูลเบื้องต้น'!$C$37))</f>
        <v/>
      </c>
      <c r="O35" s="176">
        <v>82</v>
      </c>
      <c r="P35" s="87"/>
      <c r="Q35" s="181" t="e">
        <f>IF('01.ข้อมูลเบื้องต้น'!#REF!="","",IF('3.คีย์เทอม1 mlp'!$B35="","",'01.ข้อมูลเบื้องต้น'!#REF!))</f>
        <v>#REF!</v>
      </c>
      <c r="R35" s="180" t="str">
        <f>IF('01.ข้อมูลเบื้องต้น'!$B$10="","",IF('3.คีย์เทอม1 mlp'!$B35="","",'01.ข้อมูลเบื้องต้น'!$B$10))</f>
        <v/>
      </c>
      <c r="S35" s="181" t="str">
        <f>IF('01.ข้อมูลเบื้องต้น'!$C$10="","",IF('3.คีย์เทอม1 mlp'!$B35="","",'01.ข้อมูลเบื้องต้น'!$C$10))</f>
        <v/>
      </c>
      <c r="T35" s="176">
        <v>76</v>
      </c>
      <c r="U35" s="87"/>
      <c r="V35" s="181" t="e">
        <f>IF('01.ข้อมูลเบื้องต้น'!#REF!="","",IF('3.คีย์เทอม1 mlp'!$B35="","",'01.ข้อมูลเบื้องต้น'!#REF!))</f>
        <v>#REF!</v>
      </c>
      <c r="W35" s="180" t="str">
        <f>IF('01.ข้อมูลเบื้องต้น'!$B$11="","",IF('3.คีย์เทอม1 mlp'!$B35="","",'01.ข้อมูลเบื้องต้น'!$B$11))</f>
        <v/>
      </c>
      <c r="X35" s="181" t="str">
        <f>IF('01.ข้อมูลเบื้องต้น'!$C$11="","",IF('3.คีย์เทอม1 mlp'!$B35="","",'01.ข้อมูลเบื้องต้น'!$C$11))</f>
        <v/>
      </c>
      <c r="Y35" s="175">
        <v>80</v>
      </c>
      <c r="Z35" s="88"/>
      <c r="AA35" s="181" t="e">
        <f>IF('01.ข้อมูลเบื้องต้น'!#REF!="","",IF('3.คีย์เทอม1 mlp'!$B35="","",'01.ข้อมูลเบื้องต้น'!#REF!))</f>
        <v>#REF!</v>
      </c>
      <c r="AB35" s="180" t="str">
        <f>IF('01.ข้อมูลเบื้องต้น'!$B$12="","",IF('3.คีย์เทอม1 mlp'!$B35="","",'01.ข้อมูลเบื้องต้น'!$B$12))</f>
        <v/>
      </c>
      <c r="AC35" s="181" t="str">
        <f>IF('01.ข้อมูลเบื้องต้น'!$C$12="","",IF('3.คีย์เทอม1 mlp'!$B35="","",'01.ข้อมูลเบื้องต้น'!$C$12))</f>
        <v/>
      </c>
      <c r="AD35" s="176">
        <v>92</v>
      </c>
      <c r="AE35" s="87"/>
      <c r="AF35" s="181" t="e">
        <f>IF('01.ข้อมูลเบื้องต้น'!#REF!="","",IF('3.คีย์เทอม1 mlp'!$B35="","",'01.ข้อมูลเบื้องต้น'!#REF!))</f>
        <v>#REF!</v>
      </c>
      <c r="AG35" s="180" t="str">
        <f>IF('01.ข้อมูลเบื้องต้น'!$B$13="","",IF('3.คีย์เทอม1 mlp'!$B35="","",'01.ข้อมูลเบื้องต้น'!$B$13))</f>
        <v/>
      </c>
      <c r="AH35" s="181" t="str">
        <f>IF('01.ข้อมูลเบื้องต้น'!$C$13="","",IF('3.คีย์เทอม1 mlp'!$B35="","",'01.ข้อมูลเบื้องต้น'!$C$13))</f>
        <v/>
      </c>
      <c r="AI35" s="176">
        <v>93</v>
      </c>
      <c r="AJ35" s="87"/>
      <c r="AK35" s="181" t="e">
        <f>IF('01.ข้อมูลเบื้องต้น'!#REF!="","",IF('3.คีย์เทอม1 mlp'!$B35="","",'01.ข้อมูลเบื้องต้น'!#REF!))</f>
        <v>#REF!</v>
      </c>
      <c r="AL35" s="180" t="str">
        <f>IF('01.ข้อมูลเบื้องต้น'!$B$14="","",IF('3.คีย์เทอม1 mlp'!$B35="","",'01.ข้อมูลเบื้องต้น'!$B$14))</f>
        <v/>
      </c>
      <c r="AM35" s="181" t="str">
        <f>IF('01.ข้อมูลเบื้องต้น'!$C$14="","",IF('3.คีย์เทอม1 mlp'!$B35="","",'01.ข้อมูลเบื้องต้น'!$C$14))</f>
        <v/>
      </c>
      <c r="AN35" s="176">
        <v>85</v>
      </c>
      <c r="AO35" s="87"/>
      <c r="AP35" s="181" t="e">
        <f>IF('01.ข้อมูลเบื้องต้น'!#REF!="","",IF('3.คีย์เทอม1 mlp'!$B35="","",'01.ข้อมูลเบื้องต้น'!#REF!))</f>
        <v>#REF!</v>
      </c>
      <c r="AQ35" s="180" t="str">
        <f>IF('01.ข้อมูลเบื้องต้น'!$B$15="","",IF('3.คีย์เทอม1 mlp'!$B35="","",'01.ข้อมูลเบื้องต้น'!$B$15))</f>
        <v/>
      </c>
      <c r="AR35" s="181" t="str">
        <f>IF('01.ข้อมูลเบื้องต้น'!$C$15="","",IF('3.คีย์เทอม1 mlp'!$B35="","",'01.ข้อมูลเบื้องต้น'!$C$15))</f>
        <v/>
      </c>
      <c r="AS35" s="176">
        <v>81</v>
      </c>
      <c r="AT35" s="87"/>
      <c r="AU35" s="181" t="e">
        <f>IF('01.ข้อมูลเบื้องต้น'!#REF!="","",IF('3.คีย์เทอม1 mlp'!$B35="","",'01.ข้อมูลเบื้องต้น'!#REF!))</f>
        <v>#REF!</v>
      </c>
      <c r="AV35" s="180" t="str">
        <f>IF('01.ข้อมูลเบื้องต้น'!$B$16="","",IF('3.คีย์เทอม1 mlp'!$B35="","",'01.ข้อมูลเบื้องต้น'!$B$16))</f>
        <v/>
      </c>
      <c r="AW35" s="181" t="str">
        <f>IF('01.ข้อมูลเบื้องต้น'!$C$16="","",IF('3.คีย์เทอม1 mlp'!$B35="","",'01.ข้อมูลเบื้องต้น'!$C$16))</f>
        <v/>
      </c>
      <c r="AX35" s="175">
        <v>80</v>
      </c>
      <c r="AY35" s="88"/>
      <c r="AZ35" s="181" t="e">
        <f>IF('01.ข้อมูลเบื้องต้น'!#REF!="","",IF('3.คีย์เทอม1 mlp'!$B35="","",'01.ข้อมูลเบื้องต้น'!#REF!))</f>
        <v>#REF!</v>
      </c>
      <c r="BA35" s="180" t="str">
        <f>IF('01.ข้อมูลเบื้องต้น'!$B$17="","",IF('3.คีย์เทอม1 mlp'!$B35="","",'01.ข้อมูลเบื้องต้น'!$B$17))</f>
        <v/>
      </c>
      <c r="BB35" s="181" t="str">
        <f>IF('01.ข้อมูลเบื้องต้น'!$C$17="","",IF('3.คีย์เทอม1 mlp'!$B35="","",'01.ข้อมูลเบื้องต้น'!$C$17))</f>
        <v/>
      </c>
      <c r="BC35" s="175"/>
      <c r="BD35" s="88"/>
      <c r="BE35" s="181" t="e">
        <f>IF('01.ข้อมูลเบื้องต้น'!#REF!="","",IF('3.คีย์เทอม1 mlp'!$B35="","",'01.ข้อมูลเบื้องต้น'!#REF!))</f>
        <v>#REF!</v>
      </c>
      <c r="BF35" s="180" t="str">
        <f>IF('01.ข้อมูลเบื้องต้น'!$B$19="","",IF('3.คีย์เทอม1 mlp'!$B35="","",'01.ข้อมูลเบื้องต้น'!$B$19))</f>
        <v/>
      </c>
      <c r="BG35" s="181" t="str">
        <f>IF('01.ข้อมูลเบื้องต้น'!$C$19="","",IF('3.คีย์เทอม1 mlp'!$B35="","",'01.ข้อมูลเบื้องต้น'!$C$19))</f>
        <v/>
      </c>
      <c r="BH35" s="175">
        <v>80</v>
      </c>
      <c r="BI35" s="88"/>
      <c r="BJ35" s="181" t="e">
        <f>IF('01.ข้อมูลเบื้องต้น'!#REF!="","",IF('3.คีย์เทอม1 mlp'!$B35="","",'01.ข้อมูลเบื้องต้น'!#REF!))</f>
        <v>#REF!</v>
      </c>
      <c r="BK35" s="180" t="str">
        <f>IF('01.ข้อมูลเบื้องต้น'!$B$20="","",IF('3.คีย์เทอม1 mlp'!$B35="","",'01.ข้อมูลเบื้องต้น'!$B$20))</f>
        <v/>
      </c>
      <c r="BL35" s="181" t="str">
        <f>IF('01.ข้อมูลเบื้องต้น'!$C$20="","",IF('3.คีย์เทอม1 mlp'!$B35="","",'01.ข้อมูลเบื้องต้น'!$C$20))</f>
        <v/>
      </c>
      <c r="BM35" s="175"/>
      <c r="BN35" s="87"/>
      <c r="BO35" s="181" t="e">
        <f>IF('01.ข้อมูลเบื้องต้น'!#REF!="","",IF('3.คีย์เทอม1 mlp'!$B35="","",'01.ข้อมูลเบื้องต้น'!#REF!))</f>
        <v>#REF!</v>
      </c>
      <c r="BP35" s="180" t="str">
        <f>IF('01.ข้อมูลเบื้องต้น'!$B$21="","",IF('3.คีย์เทอม1 mlp'!$B35="","",'01.ข้อมูลเบื้องต้น'!$B$21))</f>
        <v/>
      </c>
      <c r="BQ35" s="181" t="str">
        <f>IF('01.ข้อมูลเบื้องต้น'!$C$21="","",IF('3.คีย์เทอม1 mlp'!$B35="","",'01.ข้อมูลเบื้องต้น'!$C$21))</f>
        <v/>
      </c>
      <c r="BR35" s="175"/>
      <c r="BS35" s="88"/>
      <c r="BT35" s="181" t="e">
        <f>IF('01.ข้อมูลเบื้องต้น'!#REF!="","",IF('3.คีย์เทอม1 mlp'!$B35="","",'01.ข้อมูลเบื้องต้น'!#REF!))</f>
        <v>#REF!</v>
      </c>
      <c r="BU35" s="180" t="str">
        <f>IF('01.ข้อมูลเบื้องต้น'!$B$22="","",IF('3.คีย์เทอม1 mlp'!$B35="","",'01.ข้อมูลเบื้องต้น'!$B$22))</f>
        <v/>
      </c>
      <c r="BV35" s="181" t="str">
        <f>IF('01.ข้อมูลเบื้องต้น'!$C$22="","",IF('3.คีย์เทอม1 mlp'!$B35="","",'01.ข้อมูลเบื้องต้น'!$C$22))</f>
        <v/>
      </c>
      <c r="BW35" s="175"/>
      <c r="BX35" s="88"/>
      <c r="BY35" s="181" t="e">
        <f>IF('01.ข้อมูลเบื้องต้น'!#REF!="","",IF('3.คีย์เทอม1 mlp'!$B35="","",'01.ข้อมูลเบื้องต้น'!#REF!))</f>
        <v>#REF!</v>
      </c>
      <c r="BZ35" s="180" t="str">
        <f>IF('01.ข้อมูลเบื้องต้น'!$B$23="","",IF('3.คีย์เทอม1 mlp'!$B35="","",'01.ข้อมูลเบื้องต้น'!$B$23))</f>
        <v/>
      </c>
      <c r="CA35" s="181" t="str">
        <f>IF('01.ข้อมูลเบื้องต้น'!$C$23="","",IF('3.คีย์เทอม1 mlp'!$B35="","",'01.ข้อมูลเบื้องต้น'!$C$23))</f>
        <v/>
      </c>
      <c r="CB35" s="175"/>
      <c r="CC35" s="88"/>
      <c r="CD35" s="181" t="e">
        <f>IF('01.ข้อมูลเบื้องต้น'!#REF!="","",IF('3.คีย์เทอม1 mlp'!$B35="","",'01.ข้อมูลเบื้องต้น'!#REF!))</f>
        <v>#REF!</v>
      </c>
      <c r="CE35" s="180" t="str">
        <f>IF('01.ข้อมูลเบื้องต้น'!$B$24="","",IF('3.คีย์เทอม1 mlp'!$B35="","",'01.ข้อมูลเบื้องต้น'!$B$24))</f>
        <v/>
      </c>
      <c r="CF35" s="181" t="str">
        <f>IF('01.ข้อมูลเบื้องต้น'!$C$24="","",IF('3.คีย์เทอม1 mlp'!$B35="","",'01.ข้อมูลเบื้องต้น'!$C$24))</f>
        <v/>
      </c>
      <c r="CG35" s="175"/>
      <c r="CH35" s="88"/>
      <c r="CI35" s="181" t="e">
        <f>IF('01.ข้อมูลเบื้องต้น'!#REF!="","",IF('3.คีย์เทอม1 mlp'!$B35="","",'01.ข้อมูลเบื้องต้น'!#REF!))</f>
        <v>#REF!</v>
      </c>
      <c r="CJ35" s="180" t="str">
        <f>IF('01.ข้อมูลเบื้องต้น'!$B$25="","",IF('3.คีย์เทอม1 mlp'!$B35="","",'01.ข้อมูลเบื้องต้น'!$B$25))</f>
        <v/>
      </c>
      <c r="CK35" s="181" t="str">
        <f>IF('01.ข้อมูลเบื้องต้น'!$C$25="","",IF('3.คีย์เทอม1 mlp'!$B35="","",'01.ข้อมูลเบื้องต้น'!$C$25))</f>
        <v/>
      </c>
      <c r="CL35" s="175"/>
      <c r="CM35" s="88"/>
      <c r="CN35" s="181" t="e">
        <f>IF('01.ข้อมูลเบื้องต้น'!#REF!="","",IF('3.คีย์เทอม1 mlp'!$B35="","",'01.ข้อมูลเบื้องต้น'!#REF!))</f>
        <v>#REF!</v>
      </c>
      <c r="CO35" s="180" t="str">
        <f>IF('01.ข้อมูลเบื้องต้น'!$B$26="","",IF('3.คีย์เทอม1 mlp'!$B35="","",'01.ข้อมูลเบื้องต้น'!$B$26))</f>
        <v/>
      </c>
      <c r="CP35" s="181" t="str">
        <f>IF('01.ข้อมูลเบื้องต้น'!$C$26="","",IF('3.คีย์เทอม1 mlp'!$B35="","",'01.ข้อมูลเบื้องต้น'!$C$26))</f>
        <v/>
      </c>
      <c r="CQ35" s="175"/>
      <c r="CR35" s="88"/>
      <c r="CS35" s="181" t="e">
        <f>IF('01.ข้อมูลเบื้องต้น'!#REF!="","",IF('3.คีย์เทอม1 mlp'!$B35="","",'01.ข้อมูลเบื้องต้น'!#REF!))</f>
        <v>#REF!</v>
      </c>
      <c r="CT35" s="180" t="str">
        <f>IF('01.ข้อมูลเบื้องต้น'!$B$27="","",IF('3.คีย์เทอม1 mlp'!$B35="","",'01.ข้อมูลเบื้องต้น'!$B$27))</f>
        <v/>
      </c>
      <c r="CU35" s="181" t="str">
        <f>IF('01.ข้อมูลเบื้องต้น'!$C$27="","",IF('3.คีย์เทอม1 mlp'!$B35="","",'01.ข้อมูลเบื้องต้น'!$C$27))</f>
        <v/>
      </c>
      <c r="CV35" s="175"/>
      <c r="CW35" s="88"/>
      <c r="CX35" s="181" t="e">
        <f>IF('01.ข้อมูลเบื้องต้น'!#REF!="","",IF('3.คีย์เทอม1 mlp'!$B35="","",'01.ข้อมูลเบื้องต้น'!#REF!))</f>
        <v>#REF!</v>
      </c>
      <c r="CY35" s="180" t="str">
        <f>IF('01.ข้อมูลเบื้องต้น'!$B$28="","",IF('3.คีย์เทอม1 mlp'!$B35="","",'01.ข้อมูลเบื้องต้น'!$B$28))</f>
        <v/>
      </c>
      <c r="CZ35" s="181" t="str">
        <f>IF('01.ข้อมูลเบื้องต้น'!$C$28="","",IF('3.คีย์เทอม1 mlp'!$B35="","",'01.ข้อมูลเบื้องต้น'!$C$28))</f>
        <v/>
      </c>
      <c r="DA35" s="175"/>
      <c r="DB35" s="88"/>
      <c r="DC35" s="177" t="e">
        <f t="shared" si="3"/>
        <v>#REF!</v>
      </c>
      <c r="DD35" s="80" t="e">
        <f t="shared" si="4"/>
        <v>#REF!</v>
      </c>
      <c r="DE35" s="182" t="e">
        <f>IF('2.ชื่อนักเรียน'!R37="มส","มส",IF('2.ชื่อนักเรียน'!R37="ย้าย","ย้าย",IF('2.ชื่อนักเรียน'!R37="ร","ร",IF(DD35="","",RANK(DD35,$DD$9:$DD$53,0)))))</f>
        <v>#REF!</v>
      </c>
      <c r="DF35" s="182">
        <f t="shared" si="5"/>
        <v>10</v>
      </c>
      <c r="DH35" s="206" t="e">
        <f>IF('2.ชื่อนักเรียน'!$R37=",มส","มส",IF($DC35="","",IF(DH$5="","",IF(DH$5="SBMLD",SUM($BH35,$BM35,$BR35,$BW35,$CB35,$CG35,$CL35,$CQ35,$CV35,$DA35),$BH35))))</f>
        <v>#REF!</v>
      </c>
      <c r="DI35" s="185" t="e">
        <f>IF('2.ชื่อนักเรียน'!$R37=",มส","มส",IF($DH35="","",IF(DH$5="","",IF(DH$5="SBMLD",SUM($BI35,$BN35,$BS35,$BX35,$CC35,$CH35,$CM35,$CR35,$CW35,$DB35),$BI35))))</f>
        <v>#REF!</v>
      </c>
      <c r="DJ35" s="185" t="e">
        <f t="shared" si="6"/>
        <v>#REF!</v>
      </c>
      <c r="DK35" s="207" t="e">
        <f>IF('2.ชื่อนักเรียน'!$R37=",มส","มส",IF($DC35="","",IF(DK$5="","",IF(DK$5="SBMLD",SUM($BM35,$BR35,$BW35,$CB35,$CG35,$CL35,$CQ35,$CV35,$DA35),$BM35))))</f>
        <v>#REF!</v>
      </c>
      <c r="DL35" s="185" t="e">
        <f>IF('2.ชื่อนักเรียน'!$R37=",มส","มส",IF($DK35="","",IF(DK$5="","",IF(DK$5="SBMLD",SUM($BN35,$BS35,$BX35,$CC35,$CH35,$CM35,$CR35,$CW35,$DB35),$BN35))))</f>
        <v>#REF!</v>
      </c>
      <c r="DM35" s="185" t="e">
        <f t="shared" si="7"/>
        <v>#REF!</v>
      </c>
      <c r="DN35" s="207" t="e">
        <f>IF('2.ชื่อนักเรียน'!$R37=",มส","มส",IF($DC35="","",IF(DN$5="","",IF(DN$5="SBMLD",SUM($BR35,$BW35,$CB35,$CG35,$CL35,$CQ35,$CV35,$DA35),$BR35))))</f>
        <v>#REF!</v>
      </c>
      <c r="DO35" s="185" t="e">
        <f>IF('2.ชื่อนักเรียน'!$R37=",มส","มส",IF($DN35="","",IF(DN$5="","",IF(DN$5="SBMLD",SUM($BS35,$BX35,$CC35,$CH35,$CM35,$CR35,$CW35,$DB35),$BS35))))</f>
        <v>#REF!</v>
      </c>
      <c r="DP35" s="185" t="e">
        <f t="shared" si="8"/>
        <v>#REF!</v>
      </c>
      <c r="DQ35" s="207" t="e">
        <f>IF('2.ชื่อนักเรียน'!$R37=",มส","มส",IF($DC35="","",IF(DQ$5="","",IF(DQ$5="SBMLD",SUM($BW35,$CB35,$CG35,$CL35,$CQ35,$CV35,$DA35),$BW35))))</f>
        <v>#REF!</v>
      </c>
      <c r="DR35" s="185" t="e">
        <f>IF('2.ชื่อนักเรียน'!$R37=",มส","มส",IF($DQ35="","",IF(DQ$5="","",IF(DQ$5="SBMLD",SUM($BX35,$CC35,$CH35,$CM35,$CR35,$CW35,$DB35),$BX35))))</f>
        <v>#REF!</v>
      </c>
      <c r="DS35" s="185" t="e">
        <f t="shared" si="9"/>
        <v>#REF!</v>
      </c>
      <c r="DT35" s="185" t="e">
        <f>IF('2.ชื่อนักเรียน'!$R37=",มส","มส",IF($DC35="","",IF(DT$5="","",IF(DT$5="SBMLD",SUM($CB35,$CG35,$CL35,$CQ35,$CV35,$DA35),$CB35))))</f>
        <v>#REF!</v>
      </c>
      <c r="DU35" s="185" t="e">
        <f>IF('2.ชื่อนักเรียน'!$R37=",มส","มส",IF($DT35="","",IF(DT$5="","",IF(DT$5="SBMLD",SUM($CC35,$CH35,$CM35,$CR35,$CW35,$DB35),$CC35))))</f>
        <v>#REF!</v>
      </c>
      <c r="DV35" s="185" t="e">
        <f t="shared" si="10"/>
        <v>#REF!</v>
      </c>
      <c r="DW35" s="207" t="e">
        <f>IF('2.ชื่อนักเรียน'!$R37=",มส","มส",IF($DC35="","",IF(DW$5="","",IF(DW$5="SBMLD",SUM($CG35,$CL35,$CQ35,$CV35,$DA35),$CG35))))</f>
        <v>#REF!</v>
      </c>
      <c r="DX35" s="207" t="e">
        <f>IF('2.ชื่อนักเรียน'!$R37=",มส","มส",IF($DW35="","",IF(DW$5="","",IF(DW$5="SBMLD",SUM($CH35,$CM35,$CR35,$CW35,$DB35),$CH35))))</f>
        <v>#REF!</v>
      </c>
      <c r="DY35" s="185" t="e">
        <f t="shared" si="11"/>
        <v>#REF!</v>
      </c>
    </row>
    <row r="36" spans="1:129" s="33" customFormat="1" ht="17.25" customHeight="1">
      <c r="A36" s="171">
        <v>28</v>
      </c>
      <c r="B36" s="171" t="str">
        <f>IF('2.ชื่อนักเรียน'!E38="","",CONCATENATE('2.ชื่อนักเรียน'!E38,'2.ชื่อนักเรียน'!F38,'2.ชื่อนักเรียน'!G38,'2.ชื่อนักเรียน'!H38,'2.ชื่อนักเรียน'!I38,'2.ชื่อนักเรียน'!J38,'2.ชื่อนักเรียน'!K38,'2.ชื่อนักเรียน'!L38,'2.ชื่อนักเรียน'!M38,'2.ชื่อนักเรียน'!N38,'2.ชื่อนักเรียน'!O38,'2.ชื่อนักเรียน'!P38,'2.ชื่อนักเรียน'!Q38))</f>
        <v/>
      </c>
      <c r="C36" s="273" t="str">
        <f>IF('2.ชื่อนักเรียน'!B38="","",'2.ชื่อนักเรียน'!B38)</f>
        <v/>
      </c>
      <c r="D36" s="180" t="str">
        <f>IF('2.ชื่อนักเรียน'!C38="","",CONCATENATE(TRIM('2.ชื่อนักเรียน'!C38),"  ",'2.ชื่อนักเรียน'!D38))</f>
        <v/>
      </c>
      <c r="E36" s="181" t="str">
        <f>IF(B36="","",IF('01.ข้อมูลเบื้องต้น'!$H$2="","",'01.ข้อมูลเบื้องต้น'!$H$2))</f>
        <v/>
      </c>
      <c r="F36" s="180" t="str">
        <f>IF(B36="","",IF('01.ข้อมูลเบื้องต้น'!$I$4="","",'01.ข้อมูลเบื้องต้น'!$I$4))</f>
        <v/>
      </c>
      <c r="G36" s="181" t="e">
        <f>IF('01.ข้อมูลเบื้องต้น'!#REF!="","",IF('3.คีย์เทอม1 mlp'!$B36="","",'01.ข้อมูลเบื้องต้น'!#REF!))</f>
        <v>#REF!</v>
      </c>
      <c r="H36" s="180" t="str">
        <f>IF('01.ข้อมูลเบื้องต้น'!$B$36="","",IF('3.คีย์เทอม1 mlp'!$B36="","",'01.ข้อมูลเบื้องต้น'!$B$36))</f>
        <v/>
      </c>
      <c r="I36" s="181" t="str">
        <f>IF('01.ข้อมูลเบื้องต้น'!$C$36="","",IF('3.คีย์เทอม1 mlp'!$B36="","",'01.ข้อมูลเบื้องต้น'!$C$36))</f>
        <v/>
      </c>
      <c r="J36" s="175">
        <v>93</v>
      </c>
      <c r="K36" s="88"/>
      <c r="L36" s="181" t="e">
        <f>IF('01.ข้อมูลเบื้องต้น'!#REF!="","",IF('3.คีย์เทอม1 mlp'!$B36="","",'01.ข้อมูลเบื้องต้น'!#REF!))</f>
        <v>#REF!</v>
      </c>
      <c r="M36" s="180" t="str">
        <f>IF('01.ข้อมูลเบื้องต้น'!$B$37="","",IF('3.คีย์เทอม1 mlp'!$B36="","",'01.ข้อมูลเบื้องต้น'!$B$37))</f>
        <v/>
      </c>
      <c r="N36" s="181" t="str">
        <f>IF('01.ข้อมูลเบื้องต้น'!$C$37="","",IF('3.คีย์เทอม1 mlp'!$B36="","",'01.ข้อมูลเบื้องต้น'!$C$37))</f>
        <v/>
      </c>
      <c r="O36" s="176">
        <v>64</v>
      </c>
      <c r="P36" s="87"/>
      <c r="Q36" s="181" t="e">
        <f>IF('01.ข้อมูลเบื้องต้น'!#REF!="","",IF('3.คีย์เทอม1 mlp'!$B36="","",'01.ข้อมูลเบื้องต้น'!#REF!))</f>
        <v>#REF!</v>
      </c>
      <c r="R36" s="180" t="str">
        <f>IF('01.ข้อมูลเบื้องต้น'!$B$10="","",IF('3.คีย์เทอม1 mlp'!$B36="","",'01.ข้อมูลเบื้องต้น'!$B$10))</f>
        <v/>
      </c>
      <c r="S36" s="181" t="str">
        <f>IF('01.ข้อมูลเบื้องต้น'!$C$10="","",IF('3.คีย์เทอม1 mlp'!$B36="","",'01.ข้อมูลเบื้องต้น'!$C$10))</f>
        <v/>
      </c>
      <c r="T36" s="176">
        <v>85</v>
      </c>
      <c r="U36" s="87"/>
      <c r="V36" s="181" t="e">
        <f>IF('01.ข้อมูลเบื้องต้น'!#REF!="","",IF('3.คีย์เทอม1 mlp'!$B36="","",'01.ข้อมูลเบื้องต้น'!#REF!))</f>
        <v>#REF!</v>
      </c>
      <c r="W36" s="180" t="str">
        <f>IF('01.ข้อมูลเบื้องต้น'!$B$11="","",IF('3.คีย์เทอม1 mlp'!$B36="","",'01.ข้อมูลเบื้องต้น'!$B$11))</f>
        <v/>
      </c>
      <c r="X36" s="181" t="str">
        <f>IF('01.ข้อมูลเบื้องต้น'!$C$11="","",IF('3.คีย์เทอม1 mlp'!$B36="","",'01.ข้อมูลเบื้องต้น'!$C$11))</f>
        <v/>
      </c>
      <c r="Y36" s="175">
        <v>88</v>
      </c>
      <c r="Z36" s="88"/>
      <c r="AA36" s="181" t="e">
        <f>IF('01.ข้อมูลเบื้องต้น'!#REF!="","",IF('3.คีย์เทอม1 mlp'!$B36="","",'01.ข้อมูลเบื้องต้น'!#REF!))</f>
        <v>#REF!</v>
      </c>
      <c r="AB36" s="180" t="str">
        <f>IF('01.ข้อมูลเบื้องต้น'!$B$12="","",IF('3.คีย์เทอม1 mlp'!$B36="","",'01.ข้อมูลเบื้องต้น'!$B$12))</f>
        <v/>
      </c>
      <c r="AC36" s="181" t="str">
        <f>IF('01.ข้อมูลเบื้องต้น'!$C$12="","",IF('3.คีย์เทอม1 mlp'!$B36="","",'01.ข้อมูลเบื้องต้น'!$C$12))</f>
        <v/>
      </c>
      <c r="AD36" s="176">
        <v>97</v>
      </c>
      <c r="AE36" s="87"/>
      <c r="AF36" s="181" t="e">
        <f>IF('01.ข้อมูลเบื้องต้น'!#REF!="","",IF('3.คีย์เทอม1 mlp'!$B36="","",'01.ข้อมูลเบื้องต้น'!#REF!))</f>
        <v>#REF!</v>
      </c>
      <c r="AG36" s="180" t="str">
        <f>IF('01.ข้อมูลเบื้องต้น'!$B$13="","",IF('3.คีย์เทอม1 mlp'!$B36="","",'01.ข้อมูลเบื้องต้น'!$B$13))</f>
        <v/>
      </c>
      <c r="AH36" s="181" t="str">
        <f>IF('01.ข้อมูลเบื้องต้น'!$C$13="","",IF('3.คีย์เทอม1 mlp'!$B36="","",'01.ข้อมูลเบื้องต้น'!$C$13))</f>
        <v/>
      </c>
      <c r="AI36" s="176">
        <v>98</v>
      </c>
      <c r="AJ36" s="87"/>
      <c r="AK36" s="181" t="e">
        <f>IF('01.ข้อมูลเบื้องต้น'!#REF!="","",IF('3.คีย์เทอม1 mlp'!$B36="","",'01.ข้อมูลเบื้องต้น'!#REF!))</f>
        <v>#REF!</v>
      </c>
      <c r="AL36" s="180" t="str">
        <f>IF('01.ข้อมูลเบื้องต้น'!$B$14="","",IF('3.คีย์เทอม1 mlp'!$B36="","",'01.ข้อมูลเบื้องต้น'!$B$14))</f>
        <v/>
      </c>
      <c r="AM36" s="181" t="str">
        <f>IF('01.ข้อมูลเบื้องต้น'!$C$14="","",IF('3.คีย์เทอม1 mlp'!$B36="","",'01.ข้อมูลเบื้องต้น'!$C$14))</f>
        <v/>
      </c>
      <c r="AN36" s="176">
        <v>84</v>
      </c>
      <c r="AO36" s="87"/>
      <c r="AP36" s="181" t="e">
        <f>IF('01.ข้อมูลเบื้องต้น'!#REF!="","",IF('3.คีย์เทอม1 mlp'!$B36="","",'01.ข้อมูลเบื้องต้น'!#REF!))</f>
        <v>#REF!</v>
      </c>
      <c r="AQ36" s="180" t="str">
        <f>IF('01.ข้อมูลเบื้องต้น'!$B$15="","",IF('3.คีย์เทอม1 mlp'!$B36="","",'01.ข้อมูลเบื้องต้น'!$B$15))</f>
        <v/>
      </c>
      <c r="AR36" s="181" t="str">
        <f>IF('01.ข้อมูลเบื้องต้น'!$C$15="","",IF('3.คีย์เทอม1 mlp'!$B36="","",'01.ข้อมูลเบื้องต้น'!$C$15))</f>
        <v/>
      </c>
      <c r="AS36" s="176">
        <v>87</v>
      </c>
      <c r="AT36" s="87"/>
      <c r="AU36" s="181" t="e">
        <f>IF('01.ข้อมูลเบื้องต้น'!#REF!="","",IF('3.คีย์เทอม1 mlp'!$B36="","",'01.ข้อมูลเบื้องต้น'!#REF!))</f>
        <v>#REF!</v>
      </c>
      <c r="AV36" s="180" t="str">
        <f>IF('01.ข้อมูลเบื้องต้น'!$B$16="","",IF('3.คีย์เทอม1 mlp'!$B36="","",'01.ข้อมูลเบื้องต้น'!$B$16))</f>
        <v/>
      </c>
      <c r="AW36" s="181" t="str">
        <f>IF('01.ข้อมูลเบื้องต้น'!$C$16="","",IF('3.คีย์เทอม1 mlp'!$B36="","",'01.ข้อมูลเบื้องต้น'!$C$16))</f>
        <v/>
      </c>
      <c r="AX36" s="175">
        <v>60</v>
      </c>
      <c r="AY36" s="88"/>
      <c r="AZ36" s="181" t="e">
        <f>IF('01.ข้อมูลเบื้องต้น'!#REF!="","",IF('3.คีย์เทอม1 mlp'!$B36="","",'01.ข้อมูลเบื้องต้น'!#REF!))</f>
        <v>#REF!</v>
      </c>
      <c r="BA36" s="180" t="str">
        <f>IF('01.ข้อมูลเบื้องต้น'!$B$17="","",IF('3.คีย์เทอม1 mlp'!$B36="","",'01.ข้อมูลเบื้องต้น'!$B$17))</f>
        <v/>
      </c>
      <c r="BB36" s="181" t="str">
        <f>IF('01.ข้อมูลเบื้องต้น'!$C$17="","",IF('3.คีย์เทอม1 mlp'!$B36="","",'01.ข้อมูลเบื้องต้น'!$C$17))</f>
        <v/>
      </c>
      <c r="BC36" s="175"/>
      <c r="BD36" s="88"/>
      <c r="BE36" s="181" t="e">
        <f>IF('01.ข้อมูลเบื้องต้น'!#REF!="","",IF('3.คีย์เทอม1 mlp'!$B36="","",'01.ข้อมูลเบื้องต้น'!#REF!))</f>
        <v>#REF!</v>
      </c>
      <c r="BF36" s="180" t="str">
        <f>IF('01.ข้อมูลเบื้องต้น'!$B$19="","",IF('3.คีย์เทอม1 mlp'!$B36="","",'01.ข้อมูลเบื้องต้น'!$B$19))</f>
        <v/>
      </c>
      <c r="BG36" s="181" t="str">
        <f>IF('01.ข้อมูลเบื้องต้น'!$C$19="","",IF('3.คีย์เทอม1 mlp'!$B36="","",'01.ข้อมูลเบื้องต้น'!$C$19))</f>
        <v/>
      </c>
      <c r="BH36" s="175">
        <v>78</v>
      </c>
      <c r="BI36" s="88"/>
      <c r="BJ36" s="181" t="e">
        <f>IF('01.ข้อมูลเบื้องต้น'!#REF!="","",IF('3.คีย์เทอม1 mlp'!$B36="","",'01.ข้อมูลเบื้องต้น'!#REF!))</f>
        <v>#REF!</v>
      </c>
      <c r="BK36" s="180" t="str">
        <f>IF('01.ข้อมูลเบื้องต้น'!$B$20="","",IF('3.คีย์เทอม1 mlp'!$B36="","",'01.ข้อมูลเบื้องต้น'!$B$20))</f>
        <v/>
      </c>
      <c r="BL36" s="181" t="str">
        <f>IF('01.ข้อมูลเบื้องต้น'!$C$20="","",IF('3.คีย์เทอม1 mlp'!$B36="","",'01.ข้อมูลเบื้องต้น'!$C$20))</f>
        <v/>
      </c>
      <c r="BM36" s="176"/>
      <c r="BN36" s="87"/>
      <c r="BO36" s="181" t="e">
        <f>IF('01.ข้อมูลเบื้องต้น'!#REF!="","",IF('3.คีย์เทอม1 mlp'!$B36="","",'01.ข้อมูลเบื้องต้น'!#REF!))</f>
        <v>#REF!</v>
      </c>
      <c r="BP36" s="180" t="str">
        <f>IF('01.ข้อมูลเบื้องต้น'!$B$21="","",IF('3.คีย์เทอม1 mlp'!$B36="","",'01.ข้อมูลเบื้องต้น'!$B$21))</f>
        <v/>
      </c>
      <c r="BQ36" s="181" t="str">
        <f>IF('01.ข้อมูลเบื้องต้น'!$C$21="","",IF('3.คีย์เทอม1 mlp'!$B36="","",'01.ข้อมูลเบื้องต้น'!$C$21))</f>
        <v/>
      </c>
      <c r="BR36" s="175"/>
      <c r="BS36" s="88"/>
      <c r="BT36" s="181" t="e">
        <f>IF('01.ข้อมูลเบื้องต้น'!#REF!="","",IF('3.คีย์เทอม1 mlp'!$B36="","",'01.ข้อมูลเบื้องต้น'!#REF!))</f>
        <v>#REF!</v>
      </c>
      <c r="BU36" s="180" t="str">
        <f>IF('01.ข้อมูลเบื้องต้น'!$B$22="","",IF('3.คีย์เทอม1 mlp'!$B36="","",'01.ข้อมูลเบื้องต้น'!$B$22))</f>
        <v/>
      </c>
      <c r="BV36" s="181" t="str">
        <f>IF('01.ข้อมูลเบื้องต้น'!$C$22="","",IF('3.คีย์เทอม1 mlp'!$B36="","",'01.ข้อมูลเบื้องต้น'!$C$22))</f>
        <v/>
      </c>
      <c r="BW36" s="175"/>
      <c r="BX36" s="88"/>
      <c r="BY36" s="181" t="e">
        <f>IF('01.ข้อมูลเบื้องต้น'!#REF!="","",IF('3.คีย์เทอม1 mlp'!$B36="","",'01.ข้อมูลเบื้องต้น'!#REF!))</f>
        <v>#REF!</v>
      </c>
      <c r="BZ36" s="180" t="str">
        <f>IF('01.ข้อมูลเบื้องต้น'!$B$23="","",IF('3.คีย์เทอม1 mlp'!$B36="","",'01.ข้อมูลเบื้องต้น'!$B$23))</f>
        <v/>
      </c>
      <c r="CA36" s="181" t="str">
        <f>IF('01.ข้อมูลเบื้องต้น'!$C$23="","",IF('3.คีย์เทอม1 mlp'!$B36="","",'01.ข้อมูลเบื้องต้น'!$C$23))</f>
        <v/>
      </c>
      <c r="CB36" s="175"/>
      <c r="CC36" s="88"/>
      <c r="CD36" s="181" t="e">
        <f>IF('01.ข้อมูลเบื้องต้น'!#REF!="","",IF('3.คีย์เทอม1 mlp'!$B36="","",'01.ข้อมูลเบื้องต้น'!#REF!))</f>
        <v>#REF!</v>
      </c>
      <c r="CE36" s="180" t="str">
        <f>IF('01.ข้อมูลเบื้องต้น'!$B$24="","",IF('3.คีย์เทอม1 mlp'!$B36="","",'01.ข้อมูลเบื้องต้น'!$B$24))</f>
        <v/>
      </c>
      <c r="CF36" s="181" t="str">
        <f>IF('01.ข้อมูลเบื้องต้น'!$C$24="","",IF('3.คีย์เทอม1 mlp'!$B36="","",'01.ข้อมูลเบื้องต้น'!$C$24))</f>
        <v/>
      </c>
      <c r="CG36" s="175"/>
      <c r="CH36" s="88"/>
      <c r="CI36" s="181" t="e">
        <f>IF('01.ข้อมูลเบื้องต้น'!#REF!="","",IF('3.คีย์เทอม1 mlp'!$B36="","",'01.ข้อมูลเบื้องต้น'!#REF!))</f>
        <v>#REF!</v>
      </c>
      <c r="CJ36" s="180" t="str">
        <f>IF('01.ข้อมูลเบื้องต้น'!$B$25="","",IF('3.คีย์เทอม1 mlp'!$B36="","",'01.ข้อมูลเบื้องต้น'!$B$25))</f>
        <v/>
      </c>
      <c r="CK36" s="181" t="str">
        <f>IF('01.ข้อมูลเบื้องต้น'!$C$25="","",IF('3.คีย์เทอม1 mlp'!$B36="","",'01.ข้อมูลเบื้องต้น'!$C$25))</f>
        <v/>
      </c>
      <c r="CL36" s="175"/>
      <c r="CM36" s="88"/>
      <c r="CN36" s="181" t="e">
        <f>IF('01.ข้อมูลเบื้องต้น'!#REF!="","",IF('3.คีย์เทอม1 mlp'!$B36="","",'01.ข้อมูลเบื้องต้น'!#REF!))</f>
        <v>#REF!</v>
      </c>
      <c r="CO36" s="180" t="str">
        <f>IF('01.ข้อมูลเบื้องต้น'!$B$26="","",IF('3.คีย์เทอม1 mlp'!$B36="","",'01.ข้อมูลเบื้องต้น'!$B$26))</f>
        <v/>
      </c>
      <c r="CP36" s="181" t="str">
        <f>IF('01.ข้อมูลเบื้องต้น'!$C$26="","",IF('3.คีย์เทอม1 mlp'!$B36="","",'01.ข้อมูลเบื้องต้น'!$C$26))</f>
        <v/>
      </c>
      <c r="CQ36" s="175"/>
      <c r="CR36" s="88"/>
      <c r="CS36" s="181" t="e">
        <f>IF('01.ข้อมูลเบื้องต้น'!#REF!="","",IF('3.คีย์เทอม1 mlp'!$B36="","",'01.ข้อมูลเบื้องต้น'!#REF!))</f>
        <v>#REF!</v>
      </c>
      <c r="CT36" s="180" t="str">
        <f>IF('01.ข้อมูลเบื้องต้น'!$B$27="","",IF('3.คีย์เทอม1 mlp'!$B36="","",'01.ข้อมูลเบื้องต้น'!$B$27))</f>
        <v/>
      </c>
      <c r="CU36" s="181" t="str">
        <f>IF('01.ข้อมูลเบื้องต้น'!$C$27="","",IF('3.คีย์เทอม1 mlp'!$B36="","",'01.ข้อมูลเบื้องต้น'!$C$27))</f>
        <v/>
      </c>
      <c r="CV36" s="175"/>
      <c r="CW36" s="88"/>
      <c r="CX36" s="181" t="e">
        <f>IF('01.ข้อมูลเบื้องต้น'!#REF!="","",IF('3.คีย์เทอม1 mlp'!$B36="","",'01.ข้อมูลเบื้องต้น'!#REF!))</f>
        <v>#REF!</v>
      </c>
      <c r="CY36" s="180" t="str">
        <f>IF('01.ข้อมูลเบื้องต้น'!$B$28="","",IF('3.คีย์เทอม1 mlp'!$B36="","",'01.ข้อมูลเบื้องต้น'!$B$28))</f>
        <v/>
      </c>
      <c r="CZ36" s="181" t="str">
        <f>IF('01.ข้อมูลเบื้องต้น'!$C$28="","",IF('3.คีย์เทอม1 mlp'!$B36="","",'01.ข้อมูลเบื้องต้น'!$C$28))</f>
        <v/>
      </c>
      <c r="DA36" s="175"/>
      <c r="DB36" s="88"/>
      <c r="DC36" s="177" t="e">
        <f t="shared" si="3"/>
        <v>#REF!</v>
      </c>
      <c r="DD36" s="80" t="e">
        <f t="shared" si="4"/>
        <v>#REF!</v>
      </c>
      <c r="DE36" s="182" t="e">
        <f>IF('2.ชื่อนักเรียน'!R38="มส","มส",IF('2.ชื่อนักเรียน'!R38="ย้าย","ย้าย",IF('2.ชื่อนักเรียน'!R38="ร","ร",IF(DD36="","",RANK(DD36,$DD$9:$DD$53,0)))))</f>
        <v>#REF!</v>
      </c>
      <c r="DF36" s="182">
        <f t="shared" si="5"/>
        <v>10</v>
      </c>
      <c r="DH36" s="206" t="e">
        <f>IF('2.ชื่อนักเรียน'!$R38=",มส","มส",IF($DC36="","",IF(DH$5="","",IF(DH$5="SBMLD",SUM($BH36,$BM36,$BR36,$BW36,$CB36,$CG36,$CL36,$CQ36,$CV36,$DA36),$BH36))))</f>
        <v>#REF!</v>
      </c>
      <c r="DI36" s="185" t="e">
        <f>IF('2.ชื่อนักเรียน'!$R38=",มส","มส",IF($DH36="","",IF(DH$5="","",IF(DH$5="SBMLD",SUM($BI36,$BN36,$BS36,$BX36,$CC36,$CH36,$CM36,$CR36,$CW36,$DB36),$BI36))))</f>
        <v>#REF!</v>
      </c>
      <c r="DJ36" s="185" t="e">
        <f t="shared" si="6"/>
        <v>#REF!</v>
      </c>
      <c r="DK36" s="207" t="e">
        <f>IF('2.ชื่อนักเรียน'!$R38=",มส","มส",IF($DC36="","",IF(DK$5="","",IF(DK$5="SBMLD",SUM($BM36,$BR36,$BW36,$CB36,$CG36,$CL36,$CQ36,$CV36,$DA36),$BM36))))</f>
        <v>#REF!</v>
      </c>
      <c r="DL36" s="185" t="e">
        <f>IF('2.ชื่อนักเรียน'!$R38=",มส","มส",IF($DK36="","",IF(DK$5="","",IF(DK$5="SBMLD",SUM($BN36,$BS36,$BX36,$CC36,$CH36,$CM36,$CR36,$CW36,$DB36),$BN36))))</f>
        <v>#REF!</v>
      </c>
      <c r="DM36" s="185" t="e">
        <f t="shared" si="7"/>
        <v>#REF!</v>
      </c>
      <c r="DN36" s="207" t="e">
        <f>IF('2.ชื่อนักเรียน'!$R38=",มส","มส",IF($DC36="","",IF(DN$5="","",IF(DN$5="SBMLD",SUM($BR36,$BW36,$CB36,$CG36,$CL36,$CQ36,$CV36,$DA36),$BR36))))</f>
        <v>#REF!</v>
      </c>
      <c r="DO36" s="185" t="e">
        <f>IF('2.ชื่อนักเรียน'!$R38=",มส","มส",IF($DN36="","",IF(DN$5="","",IF(DN$5="SBMLD",SUM($BS36,$BX36,$CC36,$CH36,$CM36,$CR36,$CW36,$DB36),$BS36))))</f>
        <v>#REF!</v>
      </c>
      <c r="DP36" s="185" t="e">
        <f t="shared" si="8"/>
        <v>#REF!</v>
      </c>
      <c r="DQ36" s="207" t="e">
        <f>IF('2.ชื่อนักเรียน'!$R38=",มส","มส",IF($DC36="","",IF(DQ$5="","",IF(DQ$5="SBMLD",SUM($BW36,$CB36,$CG36,$CL36,$CQ36,$CV36,$DA36),$BW36))))</f>
        <v>#REF!</v>
      </c>
      <c r="DR36" s="185" t="e">
        <f>IF('2.ชื่อนักเรียน'!$R38=",มส","มส",IF($DQ36="","",IF(DQ$5="","",IF(DQ$5="SBMLD",SUM($BX36,$CC36,$CH36,$CM36,$CR36,$CW36,$DB36),$BX36))))</f>
        <v>#REF!</v>
      </c>
      <c r="DS36" s="185" t="e">
        <f t="shared" si="9"/>
        <v>#REF!</v>
      </c>
      <c r="DT36" s="185" t="e">
        <f>IF('2.ชื่อนักเรียน'!$R38=",มส","มส",IF($DC36="","",IF(DT$5="","",IF(DT$5="SBMLD",SUM($CB36,$CG36,$CL36,$CQ36,$CV36,$DA36),$CB36))))</f>
        <v>#REF!</v>
      </c>
      <c r="DU36" s="185" t="e">
        <f>IF('2.ชื่อนักเรียน'!$R38=",มส","มส",IF($DT36="","",IF(DT$5="","",IF(DT$5="SBMLD",SUM($CC36,$CH36,$CM36,$CR36,$CW36,$DB36),$CC36))))</f>
        <v>#REF!</v>
      </c>
      <c r="DV36" s="185" t="e">
        <f t="shared" si="10"/>
        <v>#REF!</v>
      </c>
      <c r="DW36" s="207" t="e">
        <f>IF('2.ชื่อนักเรียน'!$R38=",มส","มส",IF($DC36="","",IF(DW$5="","",IF(DW$5="SBMLD",SUM($CG36,$CL36,$CQ36,$CV36,$DA36),$CG36))))</f>
        <v>#REF!</v>
      </c>
      <c r="DX36" s="207" t="e">
        <f>IF('2.ชื่อนักเรียน'!$R38=",มส","มส",IF($DW36="","",IF(DW$5="","",IF(DW$5="SBMLD",SUM($CH36,$CM36,$CR36,$CW36,$DB36),$CH36))))</f>
        <v>#REF!</v>
      </c>
      <c r="DY36" s="185" t="e">
        <f t="shared" si="11"/>
        <v>#REF!</v>
      </c>
    </row>
    <row r="37" spans="1:129" s="33" customFormat="1" ht="17.25" customHeight="1">
      <c r="A37" s="171">
        <v>29</v>
      </c>
      <c r="B37" s="171" t="str">
        <f>IF('2.ชื่อนักเรียน'!E39="","",CONCATENATE('2.ชื่อนักเรียน'!E39,'2.ชื่อนักเรียน'!F39,'2.ชื่อนักเรียน'!G39,'2.ชื่อนักเรียน'!H39,'2.ชื่อนักเรียน'!I39,'2.ชื่อนักเรียน'!J39,'2.ชื่อนักเรียน'!K39,'2.ชื่อนักเรียน'!L39,'2.ชื่อนักเรียน'!M39,'2.ชื่อนักเรียน'!N39,'2.ชื่อนักเรียน'!O39,'2.ชื่อนักเรียน'!P39,'2.ชื่อนักเรียน'!Q39))</f>
        <v/>
      </c>
      <c r="C37" s="273" t="str">
        <f>IF('2.ชื่อนักเรียน'!B39="","",'2.ชื่อนักเรียน'!B39)</f>
        <v/>
      </c>
      <c r="D37" s="180" t="str">
        <f>IF('2.ชื่อนักเรียน'!C39="","",CONCATENATE(TRIM('2.ชื่อนักเรียน'!C39),"  ",'2.ชื่อนักเรียน'!D39))</f>
        <v/>
      </c>
      <c r="E37" s="181" t="str">
        <f>IF(B37="","",IF('01.ข้อมูลเบื้องต้น'!$H$2="","",'01.ข้อมูลเบื้องต้น'!$H$2))</f>
        <v/>
      </c>
      <c r="F37" s="180" t="str">
        <f>IF(B37="","",IF('01.ข้อมูลเบื้องต้น'!$I$4="","",'01.ข้อมูลเบื้องต้น'!$I$4))</f>
        <v/>
      </c>
      <c r="G37" s="181" t="e">
        <f>IF('01.ข้อมูลเบื้องต้น'!#REF!="","",IF('3.คีย์เทอม1 mlp'!$B37="","",'01.ข้อมูลเบื้องต้น'!#REF!))</f>
        <v>#REF!</v>
      </c>
      <c r="H37" s="180" t="str">
        <f>IF('01.ข้อมูลเบื้องต้น'!$B$36="","",IF('3.คีย์เทอม1 mlp'!$B37="","",'01.ข้อมูลเบื้องต้น'!$B$36))</f>
        <v/>
      </c>
      <c r="I37" s="181" t="str">
        <f>IF('01.ข้อมูลเบื้องต้น'!$C$36="","",IF('3.คีย์เทอม1 mlp'!$B37="","",'01.ข้อมูลเบื้องต้น'!$C$36))</f>
        <v/>
      </c>
      <c r="J37" s="175">
        <v>83</v>
      </c>
      <c r="K37" s="88"/>
      <c r="L37" s="181" t="e">
        <f>IF('01.ข้อมูลเบื้องต้น'!#REF!="","",IF('3.คีย์เทอม1 mlp'!$B37="","",'01.ข้อมูลเบื้องต้น'!#REF!))</f>
        <v>#REF!</v>
      </c>
      <c r="M37" s="180" t="str">
        <f>IF('01.ข้อมูลเบื้องต้น'!$B$37="","",IF('3.คีย์เทอม1 mlp'!$B37="","",'01.ข้อมูลเบื้องต้น'!$B$37))</f>
        <v/>
      </c>
      <c r="N37" s="181" t="str">
        <f>IF('01.ข้อมูลเบื้องต้น'!$C$37="","",IF('3.คีย์เทอม1 mlp'!$B37="","",'01.ข้อมูลเบื้องต้น'!$C$37))</f>
        <v/>
      </c>
      <c r="O37" s="176">
        <v>68</v>
      </c>
      <c r="P37" s="87"/>
      <c r="Q37" s="181" t="e">
        <f>IF('01.ข้อมูลเบื้องต้น'!#REF!="","",IF('3.คีย์เทอม1 mlp'!$B37="","",'01.ข้อมูลเบื้องต้น'!#REF!))</f>
        <v>#REF!</v>
      </c>
      <c r="R37" s="180" t="str">
        <f>IF('01.ข้อมูลเบื้องต้น'!$B$10="","",IF('3.คีย์เทอม1 mlp'!$B37="","",'01.ข้อมูลเบื้องต้น'!$B$10))</f>
        <v/>
      </c>
      <c r="S37" s="181" t="str">
        <f>IF('01.ข้อมูลเบื้องต้น'!$C$10="","",IF('3.คีย์เทอม1 mlp'!$B37="","",'01.ข้อมูลเบื้องต้น'!$C$10))</f>
        <v/>
      </c>
      <c r="T37" s="176">
        <v>85</v>
      </c>
      <c r="U37" s="87"/>
      <c r="V37" s="181" t="e">
        <f>IF('01.ข้อมูลเบื้องต้น'!#REF!="","",IF('3.คีย์เทอม1 mlp'!$B37="","",'01.ข้อมูลเบื้องต้น'!#REF!))</f>
        <v>#REF!</v>
      </c>
      <c r="W37" s="180" t="str">
        <f>IF('01.ข้อมูลเบื้องต้น'!$B$11="","",IF('3.คีย์เทอม1 mlp'!$B37="","",'01.ข้อมูลเบื้องต้น'!$B$11))</f>
        <v/>
      </c>
      <c r="X37" s="181" t="str">
        <f>IF('01.ข้อมูลเบื้องต้น'!$C$11="","",IF('3.คีย์เทอม1 mlp'!$B37="","",'01.ข้อมูลเบื้องต้น'!$C$11))</f>
        <v/>
      </c>
      <c r="Y37" s="175">
        <v>80</v>
      </c>
      <c r="Z37" s="88"/>
      <c r="AA37" s="181" t="e">
        <f>IF('01.ข้อมูลเบื้องต้น'!#REF!="","",IF('3.คีย์เทอม1 mlp'!$B37="","",'01.ข้อมูลเบื้องต้น'!#REF!))</f>
        <v>#REF!</v>
      </c>
      <c r="AB37" s="180" t="str">
        <f>IF('01.ข้อมูลเบื้องต้น'!$B$12="","",IF('3.คีย์เทอม1 mlp'!$B37="","",'01.ข้อมูลเบื้องต้น'!$B$12))</f>
        <v/>
      </c>
      <c r="AC37" s="181" t="str">
        <f>IF('01.ข้อมูลเบื้องต้น'!$C$12="","",IF('3.คีย์เทอม1 mlp'!$B37="","",'01.ข้อมูลเบื้องต้น'!$C$12))</f>
        <v/>
      </c>
      <c r="AD37" s="176">
        <v>90</v>
      </c>
      <c r="AE37" s="87"/>
      <c r="AF37" s="181" t="e">
        <f>IF('01.ข้อมูลเบื้องต้น'!#REF!="","",IF('3.คีย์เทอม1 mlp'!$B37="","",'01.ข้อมูลเบื้องต้น'!#REF!))</f>
        <v>#REF!</v>
      </c>
      <c r="AG37" s="180" t="str">
        <f>IF('01.ข้อมูลเบื้องต้น'!$B$13="","",IF('3.คีย์เทอม1 mlp'!$B37="","",'01.ข้อมูลเบื้องต้น'!$B$13))</f>
        <v/>
      </c>
      <c r="AH37" s="181" t="str">
        <f>IF('01.ข้อมูลเบื้องต้น'!$C$13="","",IF('3.คีย์เทอม1 mlp'!$B37="","",'01.ข้อมูลเบื้องต้น'!$C$13))</f>
        <v/>
      </c>
      <c r="AI37" s="176">
        <v>90</v>
      </c>
      <c r="AJ37" s="87"/>
      <c r="AK37" s="181" t="e">
        <f>IF('01.ข้อมูลเบื้องต้น'!#REF!="","",IF('3.คีย์เทอม1 mlp'!$B37="","",'01.ข้อมูลเบื้องต้น'!#REF!))</f>
        <v>#REF!</v>
      </c>
      <c r="AL37" s="180" t="str">
        <f>IF('01.ข้อมูลเบื้องต้น'!$B$14="","",IF('3.คีย์เทอม1 mlp'!$B37="","",'01.ข้อมูลเบื้องต้น'!$B$14))</f>
        <v/>
      </c>
      <c r="AM37" s="181" t="str">
        <f>IF('01.ข้อมูลเบื้องต้น'!$C$14="","",IF('3.คีย์เทอม1 mlp'!$B37="","",'01.ข้อมูลเบื้องต้น'!$C$14))</f>
        <v/>
      </c>
      <c r="AN37" s="176">
        <v>86</v>
      </c>
      <c r="AO37" s="87"/>
      <c r="AP37" s="181" t="e">
        <f>IF('01.ข้อมูลเบื้องต้น'!#REF!="","",IF('3.คีย์เทอม1 mlp'!$B37="","",'01.ข้อมูลเบื้องต้น'!#REF!))</f>
        <v>#REF!</v>
      </c>
      <c r="AQ37" s="180" t="str">
        <f>IF('01.ข้อมูลเบื้องต้น'!$B$15="","",IF('3.คีย์เทอม1 mlp'!$B37="","",'01.ข้อมูลเบื้องต้น'!$B$15))</f>
        <v/>
      </c>
      <c r="AR37" s="181" t="str">
        <f>IF('01.ข้อมูลเบื้องต้น'!$C$15="","",IF('3.คีย์เทอม1 mlp'!$B37="","",'01.ข้อมูลเบื้องต้น'!$C$15))</f>
        <v/>
      </c>
      <c r="AS37" s="176">
        <v>83</v>
      </c>
      <c r="AT37" s="87"/>
      <c r="AU37" s="181" t="e">
        <f>IF('01.ข้อมูลเบื้องต้น'!#REF!="","",IF('3.คีย์เทอม1 mlp'!$B37="","",'01.ข้อมูลเบื้องต้น'!#REF!))</f>
        <v>#REF!</v>
      </c>
      <c r="AV37" s="180" t="str">
        <f>IF('01.ข้อมูลเบื้องต้น'!$B$16="","",IF('3.คีย์เทอม1 mlp'!$B37="","",'01.ข้อมูลเบื้องต้น'!$B$16))</f>
        <v/>
      </c>
      <c r="AW37" s="181" t="str">
        <f>IF('01.ข้อมูลเบื้องต้น'!$C$16="","",IF('3.คีย์เทอม1 mlp'!$B37="","",'01.ข้อมูลเบื้องต้น'!$C$16))</f>
        <v/>
      </c>
      <c r="AX37" s="175">
        <v>68</v>
      </c>
      <c r="AY37" s="88"/>
      <c r="AZ37" s="181" t="e">
        <f>IF('01.ข้อมูลเบื้องต้น'!#REF!="","",IF('3.คีย์เทอม1 mlp'!$B37="","",'01.ข้อมูลเบื้องต้น'!#REF!))</f>
        <v>#REF!</v>
      </c>
      <c r="BA37" s="180" t="str">
        <f>IF('01.ข้อมูลเบื้องต้น'!$B$17="","",IF('3.คีย์เทอม1 mlp'!$B37="","",'01.ข้อมูลเบื้องต้น'!$B$17))</f>
        <v/>
      </c>
      <c r="BB37" s="181" t="str">
        <f>IF('01.ข้อมูลเบื้องต้น'!$C$17="","",IF('3.คีย์เทอม1 mlp'!$B37="","",'01.ข้อมูลเบื้องต้น'!$C$17))</f>
        <v/>
      </c>
      <c r="BC37" s="175"/>
      <c r="BD37" s="88"/>
      <c r="BE37" s="181" t="e">
        <f>IF('01.ข้อมูลเบื้องต้น'!#REF!="","",IF('3.คีย์เทอม1 mlp'!$B37="","",'01.ข้อมูลเบื้องต้น'!#REF!))</f>
        <v>#REF!</v>
      </c>
      <c r="BF37" s="180" t="str">
        <f>IF('01.ข้อมูลเบื้องต้น'!$B$19="","",IF('3.คีย์เทอม1 mlp'!$B37="","",'01.ข้อมูลเบื้องต้น'!$B$19))</f>
        <v/>
      </c>
      <c r="BG37" s="181" t="str">
        <f>IF('01.ข้อมูลเบื้องต้น'!$C$19="","",IF('3.คีย์เทอม1 mlp'!$B37="","",'01.ข้อมูลเบื้องต้น'!$C$19))</f>
        <v/>
      </c>
      <c r="BH37" s="175">
        <v>76</v>
      </c>
      <c r="BI37" s="88"/>
      <c r="BJ37" s="181" t="e">
        <f>IF('01.ข้อมูลเบื้องต้น'!#REF!="","",IF('3.คีย์เทอม1 mlp'!$B37="","",'01.ข้อมูลเบื้องต้น'!#REF!))</f>
        <v>#REF!</v>
      </c>
      <c r="BK37" s="180" t="str">
        <f>IF('01.ข้อมูลเบื้องต้น'!$B$20="","",IF('3.คีย์เทอม1 mlp'!$B37="","",'01.ข้อมูลเบื้องต้น'!$B$20))</f>
        <v/>
      </c>
      <c r="BL37" s="181" t="str">
        <f>IF('01.ข้อมูลเบื้องต้น'!$C$20="","",IF('3.คีย์เทอม1 mlp'!$B37="","",'01.ข้อมูลเบื้องต้น'!$C$20))</f>
        <v/>
      </c>
      <c r="BM37" s="175"/>
      <c r="BN37" s="87"/>
      <c r="BO37" s="181" t="e">
        <f>IF('01.ข้อมูลเบื้องต้น'!#REF!="","",IF('3.คีย์เทอม1 mlp'!$B37="","",'01.ข้อมูลเบื้องต้น'!#REF!))</f>
        <v>#REF!</v>
      </c>
      <c r="BP37" s="180" t="str">
        <f>IF('01.ข้อมูลเบื้องต้น'!$B$21="","",IF('3.คีย์เทอม1 mlp'!$B37="","",'01.ข้อมูลเบื้องต้น'!$B$21))</f>
        <v/>
      </c>
      <c r="BQ37" s="181" t="str">
        <f>IF('01.ข้อมูลเบื้องต้น'!$C$21="","",IF('3.คีย์เทอม1 mlp'!$B37="","",'01.ข้อมูลเบื้องต้น'!$C$21))</f>
        <v/>
      </c>
      <c r="BR37" s="175"/>
      <c r="BS37" s="88"/>
      <c r="BT37" s="181" t="e">
        <f>IF('01.ข้อมูลเบื้องต้น'!#REF!="","",IF('3.คีย์เทอม1 mlp'!$B37="","",'01.ข้อมูลเบื้องต้น'!#REF!))</f>
        <v>#REF!</v>
      </c>
      <c r="BU37" s="180" t="str">
        <f>IF('01.ข้อมูลเบื้องต้น'!$B$22="","",IF('3.คีย์เทอม1 mlp'!$B37="","",'01.ข้อมูลเบื้องต้น'!$B$22))</f>
        <v/>
      </c>
      <c r="BV37" s="181" t="str">
        <f>IF('01.ข้อมูลเบื้องต้น'!$C$22="","",IF('3.คีย์เทอม1 mlp'!$B37="","",'01.ข้อมูลเบื้องต้น'!$C$22))</f>
        <v/>
      </c>
      <c r="BW37" s="175"/>
      <c r="BX37" s="88"/>
      <c r="BY37" s="181" t="e">
        <f>IF('01.ข้อมูลเบื้องต้น'!#REF!="","",IF('3.คีย์เทอม1 mlp'!$B37="","",'01.ข้อมูลเบื้องต้น'!#REF!))</f>
        <v>#REF!</v>
      </c>
      <c r="BZ37" s="180" t="str">
        <f>IF('01.ข้อมูลเบื้องต้น'!$B$23="","",IF('3.คีย์เทอม1 mlp'!$B37="","",'01.ข้อมูลเบื้องต้น'!$B$23))</f>
        <v/>
      </c>
      <c r="CA37" s="181" t="str">
        <f>IF('01.ข้อมูลเบื้องต้น'!$C$23="","",IF('3.คีย์เทอม1 mlp'!$B37="","",'01.ข้อมูลเบื้องต้น'!$C$23))</f>
        <v/>
      </c>
      <c r="CB37" s="175"/>
      <c r="CC37" s="88"/>
      <c r="CD37" s="181" t="e">
        <f>IF('01.ข้อมูลเบื้องต้น'!#REF!="","",IF('3.คีย์เทอม1 mlp'!$B37="","",'01.ข้อมูลเบื้องต้น'!#REF!))</f>
        <v>#REF!</v>
      </c>
      <c r="CE37" s="180" t="str">
        <f>IF('01.ข้อมูลเบื้องต้น'!$B$24="","",IF('3.คีย์เทอม1 mlp'!$B37="","",'01.ข้อมูลเบื้องต้น'!$B$24))</f>
        <v/>
      </c>
      <c r="CF37" s="181" t="str">
        <f>IF('01.ข้อมูลเบื้องต้น'!$C$24="","",IF('3.คีย์เทอม1 mlp'!$B37="","",'01.ข้อมูลเบื้องต้น'!$C$24))</f>
        <v/>
      </c>
      <c r="CG37" s="175"/>
      <c r="CH37" s="88"/>
      <c r="CI37" s="181" t="e">
        <f>IF('01.ข้อมูลเบื้องต้น'!#REF!="","",IF('3.คีย์เทอม1 mlp'!$B37="","",'01.ข้อมูลเบื้องต้น'!#REF!))</f>
        <v>#REF!</v>
      </c>
      <c r="CJ37" s="180" t="str">
        <f>IF('01.ข้อมูลเบื้องต้น'!$B$25="","",IF('3.คีย์เทอม1 mlp'!$B37="","",'01.ข้อมูลเบื้องต้น'!$B$25))</f>
        <v/>
      </c>
      <c r="CK37" s="181" t="str">
        <f>IF('01.ข้อมูลเบื้องต้น'!$C$25="","",IF('3.คีย์เทอม1 mlp'!$B37="","",'01.ข้อมูลเบื้องต้น'!$C$25))</f>
        <v/>
      </c>
      <c r="CL37" s="175"/>
      <c r="CM37" s="88"/>
      <c r="CN37" s="181" t="e">
        <f>IF('01.ข้อมูลเบื้องต้น'!#REF!="","",IF('3.คีย์เทอม1 mlp'!$B37="","",'01.ข้อมูลเบื้องต้น'!#REF!))</f>
        <v>#REF!</v>
      </c>
      <c r="CO37" s="180" t="str">
        <f>IF('01.ข้อมูลเบื้องต้น'!$B$26="","",IF('3.คีย์เทอม1 mlp'!$B37="","",'01.ข้อมูลเบื้องต้น'!$B$26))</f>
        <v/>
      </c>
      <c r="CP37" s="181" t="str">
        <f>IF('01.ข้อมูลเบื้องต้น'!$C$26="","",IF('3.คีย์เทอม1 mlp'!$B37="","",'01.ข้อมูลเบื้องต้น'!$C$26))</f>
        <v/>
      </c>
      <c r="CQ37" s="175"/>
      <c r="CR37" s="88"/>
      <c r="CS37" s="181" t="e">
        <f>IF('01.ข้อมูลเบื้องต้น'!#REF!="","",IF('3.คีย์เทอม1 mlp'!$B37="","",'01.ข้อมูลเบื้องต้น'!#REF!))</f>
        <v>#REF!</v>
      </c>
      <c r="CT37" s="180" t="str">
        <f>IF('01.ข้อมูลเบื้องต้น'!$B$27="","",IF('3.คีย์เทอม1 mlp'!$B37="","",'01.ข้อมูลเบื้องต้น'!$B$27))</f>
        <v/>
      </c>
      <c r="CU37" s="181" t="str">
        <f>IF('01.ข้อมูลเบื้องต้น'!$C$27="","",IF('3.คีย์เทอม1 mlp'!$B37="","",'01.ข้อมูลเบื้องต้น'!$C$27))</f>
        <v/>
      </c>
      <c r="CV37" s="175"/>
      <c r="CW37" s="88"/>
      <c r="CX37" s="181" t="e">
        <f>IF('01.ข้อมูลเบื้องต้น'!#REF!="","",IF('3.คีย์เทอม1 mlp'!$B37="","",'01.ข้อมูลเบื้องต้น'!#REF!))</f>
        <v>#REF!</v>
      </c>
      <c r="CY37" s="180" t="str">
        <f>IF('01.ข้อมูลเบื้องต้น'!$B$28="","",IF('3.คีย์เทอม1 mlp'!$B37="","",'01.ข้อมูลเบื้องต้น'!$B$28))</f>
        <v/>
      </c>
      <c r="CZ37" s="181" t="str">
        <f>IF('01.ข้อมูลเบื้องต้น'!$C$28="","",IF('3.คีย์เทอม1 mlp'!$B37="","",'01.ข้อมูลเบื้องต้น'!$C$28))</f>
        <v/>
      </c>
      <c r="DA37" s="175"/>
      <c r="DB37" s="88"/>
      <c r="DC37" s="177" t="e">
        <f t="shared" si="3"/>
        <v>#REF!</v>
      </c>
      <c r="DD37" s="80" t="e">
        <f t="shared" si="4"/>
        <v>#REF!</v>
      </c>
      <c r="DE37" s="182" t="e">
        <f>IF('2.ชื่อนักเรียน'!R39="มส","มส",IF('2.ชื่อนักเรียน'!R39="ย้าย","ย้าย",IF('2.ชื่อนักเรียน'!R39="ร","ร",IF(DD37="","",RANK(DD37,$DD$9:$DD$53,0)))))</f>
        <v>#REF!</v>
      </c>
      <c r="DF37" s="182">
        <f t="shared" si="5"/>
        <v>10</v>
      </c>
      <c r="DH37" s="206" t="e">
        <f>IF('2.ชื่อนักเรียน'!$R39=",มส","มส",IF($DC37="","",IF(DH$5="","",IF(DH$5="SBMLD",SUM($BH37,$BM37,$BR37,$BW37,$CB37,$CG37,$CL37,$CQ37,$CV37,$DA37),$BH37))))</f>
        <v>#REF!</v>
      </c>
      <c r="DI37" s="185" t="e">
        <f>IF('2.ชื่อนักเรียน'!$R39=",มส","มส",IF($DH37="","",IF(DH$5="","",IF(DH$5="SBMLD",SUM($BI37,$BN37,$BS37,$BX37,$CC37,$CH37,$CM37,$CR37,$CW37,$DB37),$BI37))))</f>
        <v>#REF!</v>
      </c>
      <c r="DJ37" s="185" t="e">
        <f t="shared" si="6"/>
        <v>#REF!</v>
      </c>
      <c r="DK37" s="207" t="e">
        <f>IF('2.ชื่อนักเรียน'!$R39=",มส","มส",IF($DC37="","",IF(DK$5="","",IF(DK$5="SBMLD",SUM($BM37,$BR37,$BW37,$CB37,$CG37,$CL37,$CQ37,$CV37,$DA37),$BM37))))</f>
        <v>#REF!</v>
      </c>
      <c r="DL37" s="185" t="e">
        <f>IF('2.ชื่อนักเรียน'!$R39=",มส","มส",IF($DK37="","",IF(DK$5="","",IF(DK$5="SBMLD",SUM($BN37,$BS37,$BX37,$CC37,$CH37,$CM37,$CR37,$CW37,$DB37),$BN37))))</f>
        <v>#REF!</v>
      </c>
      <c r="DM37" s="185" t="e">
        <f t="shared" si="7"/>
        <v>#REF!</v>
      </c>
      <c r="DN37" s="207" t="e">
        <f>IF('2.ชื่อนักเรียน'!$R39=",มส","มส",IF($DC37="","",IF(DN$5="","",IF(DN$5="SBMLD",SUM($BR37,$BW37,$CB37,$CG37,$CL37,$CQ37,$CV37,$DA37),$BR37))))</f>
        <v>#REF!</v>
      </c>
      <c r="DO37" s="185" t="e">
        <f>IF('2.ชื่อนักเรียน'!$R39=",มส","มส",IF($DN37="","",IF(DN$5="","",IF(DN$5="SBMLD",SUM($BS37,$BX37,$CC37,$CH37,$CM37,$CR37,$CW37,$DB37),$BS37))))</f>
        <v>#REF!</v>
      </c>
      <c r="DP37" s="185" t="e">
        <f t="shared" si="8"/>
        <v>#REF!</v>
      </c>
      <c r="DQ37" s="207" t="e">
        <f>IF('2.ชื่อนักเรียน'!$R39=",มส","มส",IF($DC37="","",IF(DQ$5="","",IF(DQ$5="SBMLD",SUM($BW37,$CB37,$CG37,$CL37,$CQ37,$CV37,$DA37),$BW37))))</f>
        <v>#REF!</v>
      </c>
      <c r="DR37" s="185" t="e">
        <f>IF('2.ชื่อนักเรียน'!$R39=",มส","มส",IF($DQ37="","",IF(DQ$5="","",IF(DQ$5="SBMLD",SUM($BX37,$CC37,$CH37,$CM37,$CR37,$CW37,$DB37),$BX37))))</f>
        <v>#REF!</v>
      </c>
      <c r="DS37" s="185" t="e">
        <f t="shared" si="9"/>
        <v>#REF!</v>
      </c>
      <c r="DT37" s="185" t="e">
        <f>IF('2.ชื่อนักเรียน'!$R39=",มส","มส",IF($DC37="","",IF(DT$5="","",IF(DT$5="SBMLD",SUM($CB37,$CG37,$CL37,$CQ37,$CV37,$DA37),$CB37))))</f>
        <v>#REF!</v>
      </c>
      <c r="DU37" s="185" t="e">
        <f>IF('2.ชื่อนักเรียน'!$R39=",มส","มส",IF($DT37="","",IF(DT$5="","",IF(DT$5="SBMLD",SUM($CC37,$CH37,$CM37,$CR37,$CW37,$DB37),$CC37))))</f>
        <v>#REF!</v>
      </c>
      <c r="DV37" s="185" t="e">
        <f t="shared" si="10"/>
        <v>#REF!</v>
      </c>
      <c r="DW37" s="207" t="e">
        <f>IF('2.ชื่อนักเรียน'!$R39=",มส","มส",IF($DC37="","",IF(DW$5="","",IF(DW$5="SBMLD",SUM($CG37,$CL37,$CQ37,$CV37,$DA37),$CG37))))</f>
        <v>#REF!</v>
      </c>
      <c r="DX37" s="207" t="e">
        <f>IF('2.ชื่อนักเรียน'!$R39=",มส","มส",IF($DW37="","",IF(DW$5="","",IF(DW$5="SBMLD",SUM($CH37,$CM37,$CR37,$CW37,$DB37),$CH37))))</f>
        <v>#REF!</v>
      </c>
      <c r="DY37" s="185" t="e">
        <f t="shared" si="11"/>
        <v>#REF!</v>
      </c>
    </row>
    <row r="38" spans="1:129" s="33" customFormat="1" ht="17.25" customHeight="1" thickBot="1">
      <c r="A38" s="171">
        <v>30</v>
      </c>
      <c r="B38" s="171" t="str">
        <f>IF('2.ชื่อนักเรียน'!E40="","",CONCATENATE('2.ชื่อนักเรียน'!E40,'2.ชื่อนักเรียน'!F40,'2.ชื่อนักเรียน'!G40,'2.ชื่อนักเรียน'!H40,'2.ชื่อนักเรียน'!I40,'2.ชื่อนักเรียน'!J40,'2.ชื่อนักเรียน'!K40,'2.ชื่อนักเรียน'!L40,'2.ชื่อนักเรียน'!M40,'2.ชื่อนักเรียน'!N40,'2.ชื่อนักเรียน'!O40,'2.ชื่อนักเรียน'!P40,'2.ชื่อนักเรียน'!Q40))</f>
        <v/>
      </c>
      <c r="C38" s="273" t="str">
        <f>IF('2.ชื่อนักเรียน'!B40="","",'2.ชื่อนักเรียน'!B40)</f>
        <v/>
      </c>
      <c r="D38" s="180" t="str">
        <f>IF('2.ชื่อนักเรียน'!C40="","",CONCATENATE(TRIM('2.ชื่อนักเรียน'!C40),"  ",'2.ชื่อนักเรียน'!D40))</f>
        <v/>
      </c>
      <c r="E38" s="181" t="str">
        <f>IF(B38="","",IF('01.ข้อมูลเบื้องต้น'!$H$2="","",'01.ข้อมูลเบื้องต้น'!$H$2))</f>
        <v/>
      </c>
      <c r="F38" s="180" t="str">
        <f>IF(B38="","",IF('01.ข้อมูลเบื้องต้น'!$I$4="","",'01.ข้อมูลเบื้องต้น'!$I$4))</f>
        <v/>
      </c>
      <c r="G38" s="181" t="e">
        <f>IF('01.ข้อมูลเบื้องต้น'!#REF!="","",IF('3.คีย์เทอม1 mlp'!$B38="","",'01.ข้อมูลเบื้องต้น'!#REF!))</f>
        <v>#REF!</v>
      </c>
      <c r="H38" s="180" t="str">
        <f>IF('01.ข้อมูลเบื้องต้น'!$B$36="","",IF('3.คีย์เทอม1 mlp'!$B38="","",'01.ข้อมูลเบื้องต้น'!$B$36))</f>
        <v/>
      </c>
      <c r="I38" s="181" t="str">
        <f>IF('01.ข้อมูลเบื้องต้น'!$C$36="","",IF('3.คีย์เทอม1 mlp'!$B38="","",'01.ข้อมูลเบื้องต้น'!$C$36))</f>
        <v/>
      </c>
      <c r="J38" s="175">
        <v>80</v>
      </c>
      <c r="K38" s="88"/>
      <c r="L38" s="181" t="e">
        <f>IF('01.ข้อมูลเบื้องต้น'!#REF!="","",IF('3.คีย์เทอม1 mlp'!$B38="","",'01.ข้อมูลเบื้องต้น'!#REF!))</f>
        <v>#REF!</v>
      </c>
      <c r="M38" s="180" t="str">
        <f>IF('01.ข้อมูลเบื้องต้น'!$B$37="","",IF('3.คีย์เทอม1 mlp'!$B38="","",'01.ข้อมูลเบื้องต้น'!$B$37))</f>
        <v/>
      </c>
      <c r="N38" s="181" t="str">
        <f>IF('01.ข้อมูลเบื้องต้น'!$C$37="","",IF('3.คีย์เทอม1 mlp'!$B38="","",'01.ข้อมูลเบื้องต้น'!$C$37))</f>
        <v/>
      </c>
      <c r="O38" s="176">
        <v>70</v>
      </c>
      <c r="P38" s="87"/>
      <c r="Q38" s="181" t="e">
        <f>IF('01.ข้อมูลเบื้องต้น'!#REF!="","",IF('3.คีย์เทอม1 mlp'!$B38="","",'01.ข้อมูลเบื้องต้น'!#REF!))</f>
        <v>#REF!</v>
      </c>
      <c r="R38" s="180" t="str">
        <f>IF('01.ข้อมูลเบื้องต้น'!$B$10="","",IF('3.คีย์เทอม1 mlp'!$B38="","",'01.ข้อมูลเบื้องต้น'!$B$10))</f>
        <v/>
      </c>
      <c r="S38" s="181" t="str">
        <f>IF('01.ข้อมูลเบื้องต้น'!$C$10="","",IF('3.คีย์เทอม1 mlp'!$B38="","",'01.ข้อมูลเบื้องต้น'!$C$10))</f>
        <v/>
      </c>
      <c r="T38" s="176">
        <v>78</v>
      </c>
      <c r="U38" s="87"/>
      <c r="V38" s="181" t="e">
        <f>IF('01.ข้อมูลเบื้องต้น'!#REF!="","",IF('3.คีย์เทอม1 mlp'!$B38="","",'01.ข้อมูลเบื้องต้น'!#REF!))</f>
        <v>#REF!</v>
      </c>
      <c r="W38" s="180" t="str">
        <f>IF('01.ข้อมูลเบื้องต้น'!$B$11="","",IF('3.คีย์เทอม1 mlp'!$B38="","",'01.ข้อมูลเบื้องต้น'!$B$11))</f>
        <v/>
      </c>
      <c r="X38" s="181" t="str">
        <f>IF('01.ข้อมูลเบื้องต้น'!$C$11="","",IF('3.คีย์เทอม1 mlp'!$B38="","",'01.ข้อมูลเบื้องต้น'!$C$11))</f>
        <v/>
      </c>
      <c r="Y38" s="175">
        <v>65</v>
      </c>
      <c r="Z38" s="88"/>
      <c r="AA38" s="181" t="e">
        <f>IF('01.ข้อมูลเบื้องต้น'!#REF!="","",IF('3.คีย์เทอม1 mlp'!$B38="","",'01.ข้อมูลเบื้องต้น'!#REF!))</f>
        <v>#REF!</v>
      </c>
      <c r="AB38" s="180" t="str">
        <f>IF('01.ข้อมูลเบื้องต้น'!$B$12="","",IF('3.คีย์เทอม1 mlp'!$B38="","",'01.ข้อมูลเบื้องต้น'!$B$12))</f>
        <v/>
      </c>
      <c r="AC38" s="181" t="str">
        <f>IF('01.ข้อมูลเบื้องต้น'!$C$12="","",IF('3.คีย์เทอม1 mlp'!$B38="","",'01.ข้อมูลเบื้องต้น'!$C$12))</f>
        <v/>
      </c>
      <c r="AD38" s="176">
        <v>79</v>
      </c>
      <c r="AE38" s="87"/>
      <c r="AF38" s="181" t="e">
        <f>IF('01.ข้อมูลเบื้องต้น'!#REF!="","",IF('3.คีย์เทอม1 mlp'!$B38="","",'01.ข้อมูลเบื้องต้น'!#REF!))</f>
        <v>#REF!</v>
      </c>
      <c r="AG38" s="180" t="str">
        <f>IF('01.ข้อมูลเบื้องต้น'!$B$13="","",IF('3.คีย์เทอม1 mlp'!$B38="","",'01.ข้อมูลเบื้องต้น'!$B$13))</f>
        <v/>
      </c>
      <c r="AH38" s="181" t="str">
        <f>IF('01.ข้อมูลเบื้องต้น'!$C$13="","",IF('3.คีย์เทอม1 mlp'!$B38="","",'01.ข้อมูลเบื้องต้น'!$C$13))</f>
        <v/>
      </c>
      <c r="AI38" s="176">
        <v>87</v>
      </c>
      <c r="AJ38" s="87"/>
      <c r="AK38" s="181" t="e">
        <f>IF('01.ข้อมูลเบื้องต้น'!#REF!="","",IF('3.คีย์เทอม1 mlp'!$B38="","",'01.ข้อมูลเบื้องต้น'!#REF!))</f>
        <v>#REF!</v>
      </c>
      <c r="AL38" s="180" t="str">
        <f>IF('01.ข้อมูลเบื้องต้น'!$B$14="","",IF('3.คีย์เทอม1 mlp'!$B38="","",'01.ข้อมูลเบื้องต้น'!$B$14))</f>
        <v/>
      </c>
      <c r="AM38" s="181" t="str">
        <f>IF('01.ข้อมูลเบื้องต้น'!$C$14="","",IF('3.คีย์เทอม1 mlp'!$B38="","",'01.ข้อมูลเบื้องต้น'!$C$14))</f>
        <v/>
      </c>
      <c r="AN38" s="176">
        <v>77</v>
      </c>
      <c r="AO38" s="87"/>
      <c r="AP38" s="181" t="e">
        <f>IF('01.ข้อมูลเบื้องต้น'!#REF!="","",IF('3.คีย์เทอม1 mlp'!$B38="","",'01.ข้อมูลเบื้องต้น'!#REF!))</f>
        <v>#REF!</v>
      </c>
      <c r="AQ38" s="180" t="str">
        <f>IF('01.ข้อมูลเบื้องต้น'!$B$15="","",IF('3.คีย์เทอม1 mlp'!$B38="","",'01.ข้อมูลเบื้องต้น'!$B$15))</f>
        <v/>
      </c>
      <c r="AR38" s="181" t="str">
        <f>IF('01.ข้อมูลเบื้องต้น'!$C$15="","",IF('3.คีย์เทอม1 mlp'!$B38="","",'01.ข้อมูลเบื้องต้น'!$C$15))</f>
        <v/>
      </c>
      <c r="AS38" s="176">
        <v>74</v>
      </c>
      <c r="AT38" s="87"/>
      <c r="AU38" s="181" t="e">
        <f>IF('01.ข้อมูลเบื้องต้น'!#REF!="","",IF('3.คีย์เทอม1 mlp'!$B38="","",'01.ข้อมูลเบื้องต้น'!#REF!))</f>
        <v>#REF!</v>
      </c>
      <c r="AV38" s="180" t="str">
        <f>IF('01.ข้อมูลเบื้องต้น'!$B$16="","",IF('3.คีย์เทอม1 mlp'!$B38="","",'01.ข้อมูลเบื้องต้น'!$B$16))</f>
        <v/>
      </c>
      <c r="AW38" s="181" t="str">
        <f>IF('01.ข้อมูลเบื้องต้น'!$C$16="","",IF('3.คีย์เทอม1 mlp'!$B38="","",'01.ข้อมูลเบื้องต้น'!$C$16))</f>
        <v/>
      </c>
      <c r="AX38" s="175">
        <v>60</v>
      </c>
      <c r="AY38" s="88"/>
      <c r="AZ38" s="181" t="e">
        <f>IF('01.ข้อมูลเบื้องต้น'!#REF!="","",IF('3.คีย์เทอม1 mlp'!$B38="","",'01.ข้อมูลเบื้องต้น'!#REF!))</f>
        <v>#REF!</v>
      </c>
      <c r="BA38" s="180" t="str">
        <f>IF('01.ข้อมูลเบื้องต้น'!$B$17="","",IF('3.คีย์เทอม1 mlp'!$B38="","",'01.ข้อมูลเบื้องต้น'!$B$17))</f>
        <v/>
      </c>
      <c r="BB38" s="181" t="str">
        <f>IF('01.ข้อมูลเบื้องต้น'!$C$17="","",IF('3.คีย์เทอม1 mlp'!$B38="","",'01.ข้อมูลเบื้องต้น'!$C$17))</f>
        <v/>
      </c>
      <c r="BC38" s="175"/>
      <c r="BD38" s="88"/>
      <c r="BE38" s="181" t="e">
        <f>IF('01.ข้อมูลเบื้องต้น'!#REF!="","",IF('3.คีย์เทอม1 mlp'!$B38="","",'01.ข้อมูลเบื้องต้น'!#REF!))</f>
        <v>#REF!</v>
      </c>
      <c r="BF38" s="180" t="str">
        <f>IF('01.ข้อมูลเบื้องต้น'!$B$19="","",IF('3.คีย์เทอม1 mlp'!$B38="","",'01.ข้อมูลเบื้องต้น'!$B$19))</f>
        <v/>
      </c>
      <c r="BG38" s="181" t="str">
        <f>IF('01.ข้อมูลเบื้องต้น'!$C$19="","",IF('3.คีย์เทอม1 mlp'!$B38="","",'01.ข้อมูลเบื้องต้น'!$C$19))</f>
        <v/>
      </c>
      <c r="BH38" s="175">
        <v>83</v>
      </c>
      <c r="BI38" s="88"/>
      <c r="BJ38" s="181" t="e">
        <f>IF('01.ข้อมูลเบื้องต้น'!#REF!="","",IF('3.คีย์เทอม1 mlp'!$B38="","",'01.ข้อมูลเบื้องต้น'!#REF!))</f>
        <v>#REF!</v>
      </c>
      <c r="BK38" s="180" t="str">
        <f>IF('01.ข้อมูลเบื้องต้น'!$B$20="","",IF('3.คีย์เทอม1 mlp'!$B38="","",'01.ข้อมูลเบื้องต้น'!$B$20))</f>
        <v/>
      </c>
      <c r="BL38" s="181" t="str">
        <f>IF('01.ข้อมูลเบื้องต้น'!$C$20="","",IF('3.คีย์เทอม1 mlp'!$B38="","",'01.ข้อมูลเบื้องต้น'!$C$20))</f>
        <v/>
      </c>
      <c r="BM38" s="176"/>
      <c r="BN38" s="87"/>
      <c r="BO38" s="181" t="e">
        <f>IF('01.ข้อมูลเบื้องต้น'!#REF!="","",IF('3.คีย์เทอม1 mlp'!$B38="","",'01.ข้อมูลเบื้องต้น'!#REF!))</f>
        <v>#REF!</v>
      </c>
      <c r="BP38" s="180" t="str">
        <f>IF('01.ข้อมูลเบื้องต้น'!$B$21="","",IF('3.คีย์เทอม1 mlp'!$B38="","",'01.ข้อมูลเบื้องต้น'!$B$21))</f>
        <v/>
      </c>
      <c r="BQ38" s="181" t="str">
        <f>IF('01.ข้อมูลเบื้องต้น'!$C$21="","",IF('3.คีย์เทอม1 mlp'!$B38="","",'01.ข้อมูลเบื้องต้น'!$C$21))</f>
        <v/>
      </c>
      <c r="BR38" s="175"/>
      <c r="BS38" s="88"/>
      <c r="BT38" s="181" t="e">
        <f>IF('01.ข้อมูลเบื้องต้น'!#REF!="","",IF('3.คีย์เทอม1 mlp'!$B38="","",'01.ข้อมูลเบื้องต้น'!#REF!))</f>
        <v>#REF!</v>
      </c>
      <c r="BU38" s="180" t="str">
        <f>IF('01.ข้อมูลเบื้องต้น'!$B$22="","",IF('3.คีย์เทอม1 mlp'!$B38="","",'01.ข้อมูลเบื้องต้น'!$B$22))</f>
        <v/>
      </c>
      <c r="BV38" s="181" t="str">
        <f>IF('01.ข้อมูลเบื้องต้น'!$C$22="","",IF('3.คีย์เทอม1 mlp'!$B38="","",'01.ข้อมูลเบื้องต้น'!$C$22))</f>
        <v/>
      </c>
      <c r="BW38" s="175"/>
      <c r="BX38" s="88"/>
      <c r="BY38" s="181" t="e">
        <f>IF('01.ข้อมูลเบื้องต้น'!#REF!="","",IF('3.คีย์เทอม1 mlp'!$B38="","",'01.ข้อมูลเบื้องต้น'!#REF!))</f>
        <v>#REF!</v>
      </c>
      <c r="BZ38" s="180" t="str">
        <f>IF('01.ข้อมูลเบื้องต้น'!$B$23="","",IF('3.คีย์เทอม1 mlp'!$B38="","",'01.ข้อมูลเบื้องต้น'!$B$23))</f>
        <v/>
      </c>
      <c r="CA38" s="181" t="str">
        <f>IF('01.ข้อมูลเบื้องต้น'!$C$23="","",IF('3.คีย์เทอม1 mlp'!$B38="","",'01.ข้อมูลเบื้องต้น'!$C$23))</f>
        <v/>
      </c>
      <c r="CB38" s="175"/>
      <c r="CC38" s="88"/>
      <c r="CD38" s="181" t="e">
        <f>IF('01.ข้อมูลเบื้องต้น'!#REF!="","",IF('3.คีย์เทอม1 mlp'!$B38="","",'01.ข้อมูลเบื้องต้น'!#REF!))</f>
        <v>#REF!</v>
      </c>
      <c r="CE38" s="180" t="str">
        <f>IF('01.ข้อมูลเบื้องต้น'!$B$24="","",IF('3.คีย์เทอม1 mlp'!$B38="","",'01.ข้อมูลเบื้องต้น'!$B$24))</f>
        <v/>
      </c>
      <c r="CF38" s="181" t="str">
        <f>IF('01.ข้อมูลเบื้องต้น'!$C$24="","",IF('3.คีย์เทอม1 mlp'!$B38="","",'01.ข้อมูลเบื้องต้น'!$C$24))</f>
        <v/>
      </c>
      <c r="CG38" s="175"/>
      <c r="CH38" s="88"/>
      <c r="CI38" s="181" t="e">
        <f>IF('01.ข้อมูลเบื้องต้น'!#REF!="","",IF('3.คีย์เทอม1 mlp'!$B38="","",'01.ข้อมูลเบื้องต้น'!#REF!))</f>
        <v>#REF!</v>
      </c>
      <c r="CJ38" s="180" t="str">
        <f>IF('01.ข้อมูลเบื้องต้น'!$B$25="","",IF('3.คีย์เทอม1 mlp'!$B38="","",'01.ข้อมูลเบื้องต้น'!$B$25))</f>
        <v/>
      </c>
      <c r="CK38" s="181" t="str">
        <f>IF('01.ข้อมูลเบื้องต้น'!$C$25="","",IF('3.คีย์เทอม1 mlp'!$B38="","",'01.ข้อมูลเบื้องต้น'!$C$25))</f>
        <v/>
      </c>
      <c r="CL38" s="175"/>
      <c r="CM38" s="88"/>
      <c r="CN38" s="181" t="e">
        <f>IF('01.ข้อมูลเบื้องต้น'!#REF!="","",IF('3.คีย์เทอม1 mlp'!$B38="","",'01.ข้อมูลเบื้องต้น'!#REF!))</f>
        <v>#REF!</v>
      </c>
      <c r="CO38" s="180" t="str">
        <f>IF('01.ข้อมูลเบื้องต้น'!$B$26="","",IF('3.คีย์เทอม1 mlp'!$B38="","",'01.ข้อมูลเบื้องต้น'!$B$26))</f>
        <v/>
      </c>
      <c r="CP38" s="181" t="str">
        <f>IF('01.ข้อมูลเบื้องต้น'!$C$26="","",IF('3.คีย์เทอม1 mlp'!$B38="","",'01.ข้อมูลเบื้องต้น'!$C$26))</f>
        <v/>
      </c>
      <c r="CQ38" s="175"/>
      <c r="CR38" s="88"/>
      <c r="CS38" s="181" t="e">
        <f>IF('01.ข้อมูลเบื้องต้น'!#REF!="","",IF('3.คีย์เทอม1 mlp'!$B38="","",'01.ข้อมูลเบื้องต้น'!#REF!))</f>
        <v>#REF!</v>
      </c>
      <c r="CT38" s="180" t="str">
        <f>IF('01.ข้อมูลเบื้องต้น'!$B$27="","",IF('3.คีย์เทอม1 mlp'!$B38="","",'01.ข้อมูลเบื้องต้น'!$B$27))</f>
        <v/>
      </c>
      <c r="CU38" s="181" t="str">
        <f>IF('01.ข้อมูลเบื้องต้น'!$C$27="","",IF('3.คีย์เทอม1 mlp'!$B38="","",'01.ข้อมูลเบื้องต้น'!$C$27))</f>
        <v/>
      </c>
      <c r="CV38" s="175"/>
      <c r="CW38" s="88"/>
      <c r="CX38" s="181" t="e">
        <f>IF('01.ข้อมูลเบื้องต้น'!#REF!="","",IF('3.คีย์เทอม1 mlp'!$B38="","",'01.ข้อมูลเบื้องต้น'!#REF!))</f>
        <v>#REF!</v>
      </c>
      <c r="CY38" s="180" t="str">
        <f>IF('01.ข้อมูลเบื้องต้น'!$B$28="","",IF('3.คีย์เทอม1 mlp'!$B38="","",'01.ข้อมูลเบื้องต้น'!$B$28))</f>
        <v/>
      </c>
      <c r="CZ38" s="181" t="str">
        <f>IF('01.ข้อมูลเบื้องต้น'!$C$28="","",IF('3.คีย์เทอม1 mlp'!$B38="","",'01.ข้อมูลเบื้องต้น'!$C$28))</f>
        <v/>
      </c>
      <c r="DA38" s="175"/>
      <c r="DB38" s="88"/>
      <c r="DC38" s="177" t="e">
        <f t="shared" si="3"/>
        <v>#REF!</v>
      </c>
      <c r="DD38" s="80" t="e">
        <f t="shared" si="4"/>
        <v>#REF!</v>
      </c>
      <c r="DE38" s="182" t="e">
        <f>IF('2.ชื่อนักเรียน'!R40="มส","มส",IF('2.ชื่อนักเรียน'!R40="ย้าย","ย้าย",IF('2.ชื่อนักเรียน'!R40="ร","ร",IF(DD38="","",RANK(DD38,$DD$9:$DD$53,0)))))</f>
        <v>#REF!</v>
      </c>
      <c r="DF38" s="182">
        <f t="shared" si="5"/>
        <v>10</v>
      </c>
      <c r="DH38" s="208" t="e">
        <f>IF('2.ชื่อนักเรียน'!$R40=",มส","มส",IF($DC38="","",IF(DH$5="","",IF(DH$5="SBMLD",SUM($BH38,$BM38,$BR38,$BW38,$CB38,$CG38,$CL38,$CQ38,$CV38,$DA38),$BH38))))</f>
        <v>#REF!</v>
      </c>
      <c r="DI38" s="186" t="e">
        <f>IF('2.ชื่อนักเรียน'!$R40=",มส","มส",IF($DH38="","",IF(DH$5="","",IF(DH$5="SBMLD",SUM($BI38,$BN38,$BS38,$BX38,$CC38,$CH38,$CM38,$CR38,$CW38,$DB38),$BI38))))</f>
        <v>#REF!</v>
      </c>
      <c r="DJ38" s="186" t="e">
        <f t="shared" si="6"/>
        <v>#REF!</v>
      </c>
      <c r="DK38" s="209" t="e">
        <f>IF('2.ชื่อนักเรียน'!$R40=",มส","มส",IF($DC38="","",IF(DK$5="","",IF(DK$5="SBMLD",SUM($BM38,$BR38,$BW38,$CB38,$CG38,$CL38,$CQ38,$CV38,$DA38),$BM38))))</f>
        <v>#REF!</v>
      </c>
      <c r="DL38" s="186" t="e">
        <f>IF('2.ชื่อนักเรียน'!$R40=",มส","มส",IF($DK38="","",IF(DK$5="","",IF(DK$5="SBMLD",SUM($BN38,$BS38,$BX38,$CC38,$CH38,$CM38,$CR38,$CW38,$DB38),$BN38))))</f>
        <v>#REF!</v>
      </c>
      <c r="DM38" s="186" t="e">
        <f t="shared" si="7"/>
        <v>#REF!</v>
      </c>
      <c r="DN38" s="209" t="e">
        <f>IF('2.ชื่อนักเรียน'!$R40=",มส","มส",IF($DC38="","",IF(DN$5="","",IF(DN$5="SBMLD",SUM($BR38,$BW38,$CB38,$CG38,$CL38,$CQ38,$CV38,$DA38),$BR38))))</f>
        <v>#REF!</v>
      </c>
      <c r="DO38" s="186" t="e">
        <f>IF('2.ชื่อนักเรียน'!$R40=",มส","มส",IF($DN38="","",IF(DN$5="","",IF(DN$5="SBMLD",SUM($BS38,$BX38,$CC38,$CH38,$CM38,$CR38,$CW38,$DB38),$BS38))))</f>
        <v>#REF!</v>
      </c>
      <c r="DP38" s="186" t="e">
        <f t="shared" si="8"/>
        <v>#REF!</v>
      </c>
      <c r="DQ38" s="209" t="e">
        <f>IF('2.ชื่อนักเรียน'!$R40=",มส","มส",IF($DC38="","",IF(DQ$5="","",IF(DQ$5="SBMLD",SUM($BW38,$CB38,$CG38,$CL38,$CQ38,$CV38,$DA38),$BW38))))</f>
        <v>#REF!</v>
      </c>
      <c r="DR38" s="186" t="e">
        <f>IF('2.ชื่อนักเรียน'!$R40=",มส","มส",IF($DQ38="","",IF(DQ$5="","",IF(DQ$5="SBMLD",SUM($BX38,$CC38,$CH38,$CM38,$CR38,$CW38,$DB38),$BX38))))</f>
        <v>#REF!</v>
      </c>
      <c r="DS38" s="186" t="e">
        <f t="shared" si="9"/>
        <v>#REF!</v>
      </c>
      <c r="DT38" s="186" t="e">
        <f>IF('2.ชื่อนักเรียน'!$R40=",มส","มส",IF($DC38="","",IF(DT$5="","",IF(DT$5="SBMLD",SUM($CB38,$CG38,$CL38,$CQ38,$CV38,$DA38),$CB38))))</f>
        <v>#REF!</v>
      </c>
      <c r="DU38" s="186" t="e">
        <f>IF('2.ชื่อนักเรียน'!$R40=",มส","มส",IF($DT38="","",IF(DT$5="","",IF(DT$5="SBMLD",SUM($CC38,$CH38,$CM38,$CR38,$CW38,$DB38),$CC38))))</f>
        <v>#REF!</v>
      </c>
      <c r="DV38" s="186" t="e">
        <f t="shared" si="10"/>
        <v>#REF!</v>
      </c>
      <c r="DW38" s="209" t="e">
        <f>IF('2.ชื่อนักเรียน'!$R40=",มส","มส",IF($DC38="","",IF(DW$5="","",IF(DW$5="SBMLD",SUM($CG38,$CL38,$CQ38,$CV38,$DA38),$CG38))))</f>
        <v>#REF!</v>
      </c>
      <c r="DX38" s="209" t="e">
        <f>IF('2.ชื่อนักเรียน'!$R40=",มส","มส",IF($DW38="","",IF(DW$5="","",IF(DW$5="SBMLD",SUM($CH38,$CM38,$CR38,$CW38,$DB38),$CH38))))</f>
        <v>#REF!</v>
      </c>
      <c r="DY38" s="186" t="e">
        <f t="shared" si="11"/>
        <v>#REF!</v>
      </c>
    </row>
    <row r="39" spans="1:129" s="33" customFormat="1" ht="17.25" customHeight="1" thickTop="1">
      <c r="A39" s="171">
        <v>31</v>
      </c>
      <c r="B39" s="171" t="str">
        <f>IF('2.ชื่อนักเรียน'!E41="","",CONCATENATE('2.ชื่อนักเรียน'!E41,'2.ชื่อนักเรียน'!F41,'2.ชื่อนักเรียน'!G41,'2.ชื่อนักเรียน'!H41,'2.ชื่อนักเรียน'!I41,'2.ชื่อนักเรียน'!J41,'2.ชื่อนักเรียน'!K41,'2.ชื่อนักเรียน'!L41,'2.ชื่อนักเรียน'!M41,'2.ชื่อนักเรียน'!N41,'2.ชื่อนักเรียน'!O41,'2.ชื่อนักเรียน'!P41,'2.ชื่อนักเรียน'!Q41))</f>
        <v/>
      </c>
      <c r="C39" s="273" t="str">
        <f>IF('2.ชื่อนักเรียน'!B41="","",'2.ชื่อนักเรียน'!B41)</f>
        <v/>
      </c>
      <c r="D39" s="180" t="str">
        <f>IF('2.ชื่อนักเรียน'!C41="","",CONCATENATE(TRIM('2.ชื่อนักเรียน'!C41),"  ",'2.ชื่อนักเรียน'!D41))</f>
        <v/>
      </c>
      <c r="E39" s="181" t="str">
        <f>IF(B39="","",IF('01.ข้อมูลเบื้องต้น'!$H$2="","",'01.ข้อมูลเบื้องต้น'!$H$2))</f>
        <v/>
      </c>
      <c r="F39" s="180" t="str">
        <f>IF(B39="","",IF('01.ข้อมูลเบื้องต้น'!$I$4="","",'01.ข้อมูลเบื้องต้น'!$I$4))</f>
        <v/>
      </c>
      <c r="G39" s="181" t="e">
        <f>IF('01.ข้อมูลเบื้องต้น'!#REF!="","",IF('3.คีย์เทอม1 mlp'!$B39="","",'01.ข้อมูลเบื้องต้น'!#REF!))</f>
        <v>#REF!</v>
      </c>
      <c r="H39" s="180" t="str">
        <f>IF('01.ข้อมูลเบื้องต้น'!$B$36="","",IF('3.คีย์เทอม1 mlp'!$B39="","",'01.ข้อมูลเบื้องต้น'!$B$36))</f>
        <v/>
      </c>
      <c r="I39" s="181" t="str">
        <f>IF('01.ข้อมูลเบื้องต้น'!$C$36="","",IF('3.คีย์เทอม1 mlp'!$B39="","",'01.ข้อมูลเบื้องต้น'!$C$36))</f>
        <v/>
      </c>
      <c r="J39" s="175">
        <v>96</v>
      </c>
      <c r="K39" s="88"/>
      <c r="L39" s="181" t="e">
        <f>IF('01.ข้อมูลเบื้องต้น'!#REF!="","",IF('3.คีย์เทอม1 mlp'!$B39="","",'01.ข้อมูลเบื้องต้น'!#REF!))</f>
        <v>#REF!</v>
      </c>
      <c r="M39" s="180" t="str">
        <f>IF('01.ข้อมูลเบื้องต้น'!$B$37="","",IF('3.คีย์เทอม1 mlp'!$B39="","",'01.ข้อมูลเบื้องต้น'!$B$37))</f>
        <v/>
      </c>
      <c r="N39" s="181" t="str">
        <f>IF('01.ข้อมูลเบื้องต้น'!$C$37="","",IF('3.คีย์เทอม1 mlp'!$B39="","",'01.ข้อมูลเบื้องต้น'!$C$37))</f>
        <v/>
      </c>
      <c r="O39" s="176">
        <v>95</v>
      </c>
      <c r="P39" s="87"/>
      <c r="Q39" s="181" t="e">
        <f>IF('01.ข้อมูลเบื้องต้น'!#REF!="","",IF('3.คีย์เทอม1 mlp'!$B39="","",'01.ข้อมูลเบื้องต้น'!#REF!))</f>
        <v>#REF!</v>
      </c>
      <c r="R39" s="180" t="str">
        <f>IF('01.ข้อมูลเบื้องต้น'!$B$10="","",IF('3.คีย์เทอม1 mlp'!$B39="","",'01.ข้อมูลเบื้องต้น'!$B$10))</f>
        <v/>
      </c>
      <c r="S39" s="181" t="str">
        <f>IF('01.ข้อมูลเบื้องต้น'!$C$10="","",IF('3.คีย์เทอม1 mlp'!$B39="","",'01.ข้อมูลเบื้องต้น'!$C$10))</f>
        <v/>
      </c>
      <c r="T39" s="176">
        <v>80</v>
      </c>
      <c r="U39" s="87"/>
      <c r="V39" s="181" t="e">
        <f>IF('01.ข้อมูลเบื้องต้น'!#REF!="","",IF('3.คีย์เทอม1 mlp'!$B39="","",'01.ข้อมูลเบื้องต้น'!#REF!))</f>
        <v>#REF!</v>
      </c>
      <c r="W39" s="180" t="str">
        <f>IF('01.ข้อมูลเบื้องต้น'!$B$11="","",IF('3.คีย์เทอม1 mlp'!$B39="","",'01.ข้อมูลเบื้องต้น'!$B$11))</f>
        <v/>
      </c>
      <c r="X39" s="181" t="str">
        <f>IF('01.ข้อมูลเบื้องต้น'!$C$11="","",IF('3.คีย์เทอม1 mlp'!$B39="","",'01.ข้อมูลเบื้องต้น'!$C$11))</f>
        <v/>
      </c>
      <c r="Y39" s="175">
        <v>95</v>
      </c>
      <c r="Z39" s="88"/>
      <c r="AA39" s="181" t="e">
        <f>IF('01.ข้อมูลเบื้องต้น'!#REF!="","",IF('3.คีย์เทอม1 mlp'!$B39="","",'01.ข้อมูลเบื้องต้น'!#REF!))</f>
        <v>#REF!</v>
      </c>
      <c r="AB39" s="180" t="str">
        <f>IF('01.ข้อมูลเบื้องต้น'!$B$12="","",IF('3.คีย์เทอม1 mlp'!$B39="","",'01.ข้อมูลเบื้องต้น'!$B$12))</f>
        <v/>
      </c>
      <c r="AC39" s="181" t="str">
        <f>IF('01.ข้อมูลเบื้องต้น'!$C$12="","",IF('3.คีย์เทอม1 mlp'!$B39="","",'01.ข้อมูลเบื้องต้น'!$C$12))</f>
        <v/>
      </c>
      <c r="AD39" s="176">
        <v>88</v>
      </c>
      <c r="AE39" s="87"/>
      <c r="AF39" s="181" t="e">
        <f>IF('01.ข้อมูลเบื้องต้น'!#REF!="","",IF('3.คีย์เทอม1 mlp'!$B39="","",'01.ข้อมูลเบื้องต้น'!#REF!))</f>
        <v>#REF!</v>
      </c>
      <c r="AG39" s="180" t="str">
        <f>IF('01.ข้อมูลเบื้องต้น'!$B$13="","",IF('3.คีย์เทอม1 mlp'!$B39="","",'01.ข้อมูลเบื้องต้น'!$B$13))</f>
        <v/>
      </c>
      <c r="AH39" s="181" t="str">
        <f>IF('01.ข้อมูลเบื้องต้น'!$C$13="","",IF('3.คีย์เทอม1 mlp'!$B39="","",'01.ข้อมูลเบื้องต้น'!$C$13))</f>
        <v/>
      </c>
      <c r="AI39" s="176">
        <v>94</v>
      </c>
      <c r="AJ39" s="87"/>
      <c r="AK39" s="181" t="e">
        <f>IF('01.ข้อมูลเบื้องต้น'!#REF!="","",IF('3.คีย์เทอม1 mlp'!$B39="","",'01.ข้อมูลเบื้องต้น'!#REF!))</f>
        <v>#REF!</v>
      </c>
      <c r="AL39" s="180" t="str">
        <f>IF('01.ข้อมูลเบื้องต้น'!$B$14="","",IF('3.คีย์เทอม1 mlp'!$B39="","",'01.ข้อมูลเบื้องต้น'!$B$14))</f>
        <v/>
      </c>
      <c r="AM39" s="181" t="str">
        <f>IF('01.ข้อมูลเบื้องต้น'!$C$14="","",IF('3.คีย์เทอม1 mlp'!$B39="","",'01.ข้อมูลเบื้องต้น'!$C$14))</f>
        <v/>
      </c>
      <c r="AN39" s="176">
        <v>81</v>
      </c>
      <c r="AO39" s="87"/>
      <c r="AP39" s="181" t="e">
        <f>IF('01.ข้อมูลเบื้องต้น'!#REF!="","",IF('3.คีย์เทอม1 mlp'!$B39="","",'01.ข้อมูลเบื้องต้น'!#REF!))</f>
        <v>#REF!</v>
      </c>
      <c r="AQ39" s="180" t="str">
        <f>IF('01.ข้อมูลเบื้องต้น'!$B$15="","",IF('3.คีย์เทอม1 mlp'!$B39="","",'01.ข้อมูลเบื้องต้น'!$B$15))</f>
        <v/>
      </c>
      <c r="AR39" s="181" t="str">
        <f>IF('01.ข้อมูลเบื้องต้น'!$C$15="","",IF('3.คีย์เทอม1 mlp'!$B39="","",'01.ข้อมูลเบื้องต้น'!$C$15))</f>
        <v/>
      </c>
      <c r="AS39" s="176">
        <v>91</v>
      </c>
      <c r="AT39" s="87"/>
      <c r="AU39" s="181" t="e">
        <f>IF('01.ข้อมูลเบื้องต้น'!#REF!="","",IF('3.คีย์เทอม1 mlp'!$B39="","",'01.ข้อมูลเบื้องต้น'!#REF!))</f>
        <v>#REF!</v>
      </c>
      <c r="AV39" s="180" t="str">
        <f>IF('01.ข้อมูลเบื้องต้น'!$B$16="","",IF('3.คีย์เทอม1 mlp'!$B39="","",'01.ข้อมูลเบื้องต้น'!$B$16))</f>
        <v/>
      </c>
      <c r="AW39" s="181" t="str">
        <f>IF('01.ข้อมูลเบื้องต้น'!$C$16="","",IF('3.คีย์เทอม1 mlp'!$B39="","",'01.ข้อมูลเบื้องต้น'!$C$16))</f>
        <v/>
      </c>
      <c r="AX39" s="175">
        <v>65</v>
      </c>
      <c r="AY39" s="88"/>
      <c r="AZ39" s="181" t="e">
        <f>IF('01.ข้อมูลเบื้องต้น'!#REF!="","",IF('3.คีย์เทอม1 mlp'!$B39="","",'01.ข้อมูลเบื้องต้น'!#REF!))</f>
        <v>#REF!</v>
      </c>
      <c r="BA39" s="180" t="str">
        <f>IF('01.ข้อมูลเบื้องต้น'!$B$17="","",IF('3.คีย์เทอม1 mlp'!$B39="","",'01.ข้อมูลเบื้องต้น'!$B$17))</f>
        <v/>
      </c>
      <c r="BB39" s="181" t="str">
        <f>IF('01.ข้อมูลเบื้องต้น'!$C$17="","",IF('3.คีย์เทอม1 mlp'!$B39="","",'01.ข้อมูลเบื้องต้น'!$C$17))</f>
        <v/>
      </c>
      <c r="BC39" s="175"/>
      <c r="BD39" s="88"/>
      <c r="BE39" s="181" t="e">
        <f>IF('01.ข้อมูลเบื้องต้น'!#REF!="","",IF('3.คีย์เทอม1 mlp'!$B39="","",'01.ข้อมูลเบื้องต้น'!#REF!))</f>
        <v>#REF!</v>
      </c>
      <c r="BF39" s="180" t="str">
        <f>IF('01.ข้อมูลเบื้องต้น'!$B$19="","",IF('3.คีย์เทอม1 mlp'!$B39="","",'01.ข้อมูลเบื้องต้น'!$B$19))</f>
        <v/>
      </c>
      <c r="BG39" s="181" t="str">
        <f>IF('01.ข้อมูลเบื้องต้น'!$C$19="","",IF('3.คีย์เทอม1 mlp'!$B39="","",'01.ข้อมูลเบื้องต้น'!$C$19))</f>
        <v/>
      </c>
      <c r="BH39" s="175">
        <v>89</v>
      </c>
      <c r="BI39" s="88"/>
      <c r="BJ39" s="181" t="e">
        <f>IF('01.ข้อมูลเบื้องต้น'!#REF!="","",IF('3.คีย์เทอม1 mlp'!$B39="","",'01.ข้อมูลเบื้องต้น'!#REF!))</f>
        <v>#REF!</v>
      </c>
      <c r="BK39" s="180" t="str">
        <f>IF('01.ข้อมูลเบื้องต้น'!$B$20="","",IF('3.คีย์เทอม1 mlp'!$B39="","",'01.ข้อมูลเบื้องต้น'!$B$20))</f>
        <v/>
      </c>
      <c r="BL39" s="181" t="str">
        <f>IF('01.ข้อมูลเบื้องต้น'!$C$20="","",IF('3.คีย์เทอม1 mlp'!$B39="","",'01.ข้อมูลเบื้องต้น'!$C$20))</f>
        <v/>
      </c>
      <c r="BM39" s="175"/>
      <c r="BN39" s="87"/>
      <c r="BO39" s="181" t="e">
        <f>IF('01.ข้อมูลเบื้องต้น'!#REF!="","",IF('3.คีย์เทอม1 mlp'!$B39="","",'01.ข้อมูลเบื้องต้น'!#REF!))</f>
        <v>#REF!</v>
      </c>
      <c r="BP39" s="180" t="str">
        <f>IF('01.ข้อมูลเบื้องต้น'!$B$21="","",IF('3.คีย์เทอม1 mlp'!$B39="","",'01.ข้อมูลเบื้องต้น'!$B$21))</f>
        <v/>
      </c>
      <c r="BQ39" s="181" t="str">
        <f>IF('01.ข้อมูลเบื้องต้น'!$C$21="","",IF('3.คีย์เทอม1 mlp'!$B39="","",'01.ข้อมูลเบื้องต้น'!$C$21))</f>
        <v/>
      </c>
      <c r="BR39" s="175"/>
      <c r="BS39" s="88"/>
      <c r="BT39" s="181" t="e">
        <f>IF('01.ข้อมูลเบื้องต้น'!#REF!="","",IF('3.คีย์เทอม1 mlp'!$B39="","",'01.ข้อมูลเบื้องต้น'!#REF!))</f>
        <v>#REF!</v>
      </c>
      <c r="BU39" s="180" t="str">
        <f>IF('01.ข้อมูลเบื้องต้น'!$B$22="","",IF('3.คีย์เทอม1 mlp'!$B39="","",'01.ข้อมูลเบื้องต้น'!$B$22))</f>
        <v/>
      </c>
      <c r="BV39" s="181" t="str">
        <f>IF('01.ข้อมูลเบื้องต้น'!$C$22="","",IF('3.คีย์เทอม1 mlp'!$B39="","",'01.ข้อมูลเบื้องต้น'!$C$22))</f>
        <v/>
      </c>
      <c r="BW39" s="175"/>
      <c r="BX39" s="88"/>
      <c r="BY39" s="181" t="e">
        <f>IF('01.ข้อมูลเบื้องต้น'!#REF!="","",IF('3.คีย์เทอม1 mlp'!$B39="","",'01.ข้อมูลเบื้องต้น'!#REF!))</f>
        <v>#REF!</v>
      </c>
      <c r="BZ39" s="180" t="str">
        <f>IF('01.ข้อมูลเบื้องต้น'!$B$23="","",IF('3.คีย์เทอม1 mlp'!$B39="","",'01.ข้อมูลเบื้องต้น'!$B$23))</f>
        <v/>
      </c>
      <c r="CA39" s="181" t="str">
        <f>IF('01.ข้อมูลเบื้องต้น'!$C$23="","",IF('3.คีย์เทอม1 mlp'!$B39="","",'01.ข้อมูลเบื้องต้น'!$C$23))</f>
        <v/>
      </c>
      <c r="CB39" s="175"/>
      <c r="CC39" s="88"/>
      <c r="CD39" s="181" t="e">
        <f>IF('01.ข้อมูลเบื้องต้น'!#REF!="","",IF('3.คีย์เทอม1 mlp'!$B39="","",'01.ข้อมูลเบื้องต้น'!#REF!))</f>
        <v>#REF!</v>
      </c>
      <c r="CE39" s="180" t="str">
        <f>IF('01.ข้อมูลเบื้องต้น'!$B$24="","",IF('3.คีย์เทอม1 mlp'!$B39="","",'01.ข้อมูลเบื้องต้น'!$B$24))</f>
        <v/>
      </c>
      <c r="CF39" s="181" t="str">
        <f>IF('01.ข้อมูลเบื้องต้น'!$C$24="","",IF('3.คีย์เทอม1 mlp'!$B39="","",'01.ข้อมูลเบื้องต้น'!$C$24))</f>
        <v/>
      </c>
      <c r="CG39" s="175"/>
      <c r="CH39" s="88"/>
      <c r="CI39" s="181" t="e">
        <f>IF('01.ข้อมูลเบื้องต้น'!#REF!="","",IF('3.คีย์เทอม1 mlp'!$B39="","",'01.ข้อมูลเบื้องต้น'!#REF!))</f>
        <v>#REF!</v>
      </c>
      <c r="CJ39" s="180" t="str">
        <f>IF('01.ข้อมูลเบื้องต้น'!$B$25="","",IF('3.คีย์เทอม1 mlp'!$B39="","",'01.ข้อมูลเบื้องต้น'!$B$25))</f>
        <v/>
      </c>
      <c r="CK39" s="181" t="str">
        <f>IF('01.ข้อมูลเบื้องต้น'!$C$25="","",IF('3.คีย์เทอม1 mlp'!$B39="","",'01.ข้อมูลเบื้องต้น'!$C$25))</f>
        <v/>
      </c>
      <c r="CL39" s="175"/>
      <c r="CM39" s="88"/>
      <c r="CN39" s="181" t="e">
        <f>IF('01.ข้อมูลเบื้องต้น'!#REF!="","",IF('3.คีย์เทอม1 mlp'!$B39="","",'01.ข้อมูลเบื้องต้น'!#REF!))</f>
        <v>#REF!</v>
      </c>
      <c r="CO39" s="180" t="str">
        <f>IF('01.ข้อมูลเบื้องต้น'!$B$26="","",IF('3.คีย์เทอม1 mlp'!$B39="","",'01.ข้อมูลเบื้องต้น'!$B$26))</f>
        <v/>
      </c>
      <c r="CP39" s="181" t="str">
        <f>IF('01.ข้อมูลเบื้องต้น'!$C$26="","",IF('3.คีย์เทอม1 mlp'!$B39="","",'01.ข้อมูลเบื้องต้น'!$C$26))</f>
        <v/>
      </c>
      <c r="CQ39" s="175"/>
      <c r="CR39" s="88"/>
      <c r="CS39" s="181" t="e">
        <f>IF('01.ข้อมูลเบื้องต้น'!#REF!="","",IF('3.คีย์เทอม1 mlp'!$B39="","",'01.ข้อมูลเบื้องต้น'!#REF!))</f>
        <v>#REF!</v>
      </c>
      <c r="CT39" s="180" t="str">
        <f>IF('01.ข้อมูลเบื้องต้น'!$B$27="","",IF('3.คีย์เทอม1 mlp'!$B39="","",'01.ข้อมูลเบื้องต้น'!$B$27))</f>
        <v/>
      </c>
      <c r="CU39" s="181" t="str">
        <f>IF('01.ข้อมูลเบื้องต้น'!$C$27="","",IF('3.คีย์เทอม1 mlp'!$B39="","",'01.ข้อมูลเบื้องต้น'!$C$27))</f>
        <v/>
      </c>
      <c r="CV39" s="175"/>
      <c r="CW39" s="88"/>
      <c r="CX39" s="181" t="e">
        <f>IF('01.ข้อมูลเบื้องต้น'!#REF!="","",IF('3.คีย์เทอม1 mlp'!$B39="","",'01.ข้อมูลเบื้องต้น'!#REF!))</f>
        <v>#REF!</v>
      </c>
      <c r="CY39" s="180" t="str">
        <f>IF('01.ข้อมูลเบื้องต้น'!$B$28="","",IF('3.คีย์เทอม1 mlp'!$B39="","",'01.ข้อมูลเบื้องต้น'!$B$28))</f>
        <v/>
      </c>
      <c r="CZ39" s="181" t="str">
        <f>IF('01.ข้อมูลเบื้องต้น'!$C$28="","",IF('3.คีย์เทอม1 mlp'!$B39="","",'01.ข้อมูลเบื้องต้น'!$C$28))</f>
        <v/>
      </c>
      <c r="DA39" s="175"/>
      <c r="DB39" s="88"/>
      <c r="DC39" s="177" t="e">
        <f t="shared" si="3"/>
        <v>#REF!</v>
      </c>
      <c r="DD39" s="80" t="e">
        <f t="shared" si="4"/>
        <v>#REF!</v>
      </c>
      <c r="DE39" s="182" t="e">
        <f>IF('2.ชื่อนักเรียน'!R41="มส","มส",IF('2.ชื่อนักเรียน'!R41="ย้าย","ย้าย",IF('2.ชื่อนักเรียน'!R41="ร","ร",IF(DD39="","",RANK(DD39,$DD$9:$DD$53,0)))))</f>
        <v>#REF!</v>
      </c>
      <c r="DF39" s="182">
        <f t="shared" si="5"/>
        <v>10</v>
      </c>
      <c r="DH39" s="210" t="e">
        <f>IF('2.ชื่อนักเรียน'!$R41=",มส","มส",IF($DC39="","",IF(DH$5="","",IF(DH$5="SBMLD",SUM($BH39,$BM39,$BR39,$BW39,$CB39,$CG39,$CL39,$CQ39,$CV39,$DA39),$BH39))))</f>
        <v>#REF!</v>
      </c>
      <c r="DI39" s="187" t="e">
        <f>IF('2.ชื่อนักเรียน'!$R41=",มส","มส",IF($DH39="","",IF(DH$5="","",IF(DH$5="SBMLD",SUM($BI39,$BN39,$BS39,$BX39,$CC39,$CH39,$CM39,$CR39,$CW39,$DB39),$BI39))))</f>
        <v>#REF!</v>
      </c>
      <c r="DJ39" s="187" t="e">
        <f t="shared" si="6"/>
        <v>#REF!</v>
      </c>
      <c r="DK39" s="211" t="e">
        <f>IF('2.ชื่อนักเรียน'!$R41=",มส","มส",IF($DC39="","",IF(DK$5="","",IF(DK$5="SBMLD",SUM($BM39,$BR39,$BW39,$CB39,$CG39,$CL39,$CQ39,$CV39,$DA39),$BM39))))</f>
        <v>#REF!</v>
      </c>
      <c r="DL39" s="187" t="e">
        <f>IF('2.ชื่อนักเรียน'!$R41=",มส","มส",IF($DK39="","",IF(DK$5="","",IF(DK$5="SBMLD",SUM($BN39,$BS39,$BX39,$CC39,$CH39,$CM39,$CR39,$CW39,$DB39),$BN39))))</f>
        <v>#REF!</v>
      </c>
      <c r="DM39" s="187" t="e">
        <f t="shared" si="7"/>
        <v>#REF!</v>
      </c>
      <c r="DN39" s="211" t="e">
        <f>IF('2.ชื่อนักเรียน'!$R41=",มส","มส",IF($DC39="","",IF(DN$5="","",IF(DN$5="SBMLD",SUM($BR39,$BW39,$CB39,$CG39,$CL39,$CQ39,$CV39,$DA39),$BR39))))</f>
        <v>#REF!</v>
      </c>
      <c r="DO39" s="187" t="e">
        <f>IF('2.ชื่อนักเรียน'!$R41=",มส","มส",IF($DN39="","",IF(DN$5="","",IF(DN$5="SBMLD",SUM($BS39,$BX39,$CC39,$CH39,$CM39,$CR39,$CW39,$DB39),$BS39))))</f>
        <v>#REF!</v>
      </c>
      <c r="DP39" s="187" t="e">
        <f t="shared" si="8"/>
        <v>#REF!</v>
      </c>
      <c r="DQ39" s="211" t="e">
        <f>IF('2.ชื่อนักเรียน'!$R41=",มส","มส",IF($DC39="","",IF(DQ$5="","",IF(DQ$5="SBMLD",SUM($BW39,$CB39,$CG39,$CL39,$CQ39,$CV39,$DA39),$BW39))))</f>
        <v>#REF!</v>
      </c>
      <c r="DR39" s="187" t="e">
        <f>IF('2.ชื่อนักเรียน'!$R41=",มส","มส",IF($DQ39="","",IF(DQ$5="","",IF(DQ$5="SBMLD",SUM($BX39,$CC39,$CH39,$CM39,$CR39,$CW39,$DB39),$BX39))))</f>
        <v>#REF!</v>
      </c>
      <c r="DS39" s="187" t="e">
        <f t="shared" si="9"/>
        <v>#REF!</v>
      </c>
      <c r="DT39" s="187" t="e">
        <f>IF('2.ชื่อนักเรียน'!$R41=",มส","มส",IF($DC39="","",IF(DT$5="","",IF(DT$5="SBMLD",SUM($CB39,$CG39,$CL39,$CQ39,$CV39,$DA39),$CB39))))</f>
        <v>#REF!</v>
      </c>
      <c r="DU39" s="187" t="e">
        <f>IF('2.ชื่อนักเรียน'!$R41=",มส","มส",IF($DT39="","",IF(DT$5="","",IF(DT$5="SBMLD",SUM($CC39,$CH39,$CM39,$CR39,$CW39,$DB39),$CC39))))</f>
        <v>#REF!</v>
      </c>
      <c r="DV39" s="187" t="e">
        <f t="shared" si="10"/>
        <v>#REF!</v>
      </c>
      <c r="DW39" s="211" t="e">
        <f>IF('2.ชื่อนักเรียน'!$R41=",มส","มส",IF($DC39="","",IF(DW$5="","",IF(DW$5="SBMLD",SUM($CG39,$CL39,$CQ39,$CV39,$DA39),$CG39))))</f>
        <v>#REF!</v>
      </c>
      <c r="DX39" s="211" t="e">
        <f>IF('2.ชื่อนักเรียน'!$R41=",มส","มส",IF($DW39="","",IF(DW$5="","",IF(DW$5="SBMLD",SUM($CH39,$CM39,$CR39,$CW39,$DB39),$CH39))))</f>
        <v>#REF!</v>
      </c>
      <c r="DY39" s="187" t="e">
        <f t="shared" si="11"/>
        <v>#REF!</v>
      </c>
    </row>
    <row r="40" spans="1:129" s="33" customFormat="1" ht="17.25" customHeight="1">
      <c r="A40" s="171">
        <v>32</v>
      </c>
      <c r="B40" s="171" t="str">
        <f>IF('2.ชื่อนักเรียน'!E42="","",CONCATENATE('2.ชื่อนักเรียน'!E42,'2.ชื่อนักเรียน'!F42,'2.ชื่อนักเรียน'!G42,'2.ชื่อนักเรียน'!H42,'2.ชื่อนักเรียน'!I42,'2.ชื่อนักเรียน'!J42,'2.ชื่อนักเรียน'!K42,'2.ชื่อนักเรียน'!L42,'2.ชื่อนักเรียน'!M42,'2.ชื่อนักเรียน'!N42,'2.ชื่อนักเรียน'!O42,'2.ชื่อนักเรียน'!P42,'2.ชื่อนักเรียน'!Q42))</f>
        <v/>
      </c>
      <c r="C40" s="273" t="str">
        <f>IF('2.ชื่อนักเรียน'!B42="","",'2.ชื่อนักเรียน'!B42)</f>
        <v/>
      </c>
      <c r="D40" s="180" t="str">
        <f>IF('2.ชื่อนักเรียน'!C42="","",CONCATENATE(TRIM('2.ชื่อนักเรียน'!C42),"  ",'2.ชื่อนักเรียน'!D42))</f>
        <v/>
      </c>
      <c r="E40" s="181" t="str">
        <f>IF(B40="","",IF('01.ข้อมูลเบื้องต้น'!$H$2="","",'01.ข้อมูลเบื้องต้น'!$H$2))</f>
        <v/>
      </c>
      <c r="F40" s="180" t="str">
        <f>IF(B40="","",IF('01.ข้อมูลเบื้องต้น'!$I$4="","",'01.ข้อมูลเบื้องต้น'!$I$4))</f>
        <v/>
      </c>
      <c r="G40" s="181" t="e">
        <f>IF('01.ข้อมูลเบื้องต้น'!#REF!="","",IF('3.คีย์เทอม1 mlp'!$B40="","",'01.ข้อมูลเบื้องต้น'!#REF!))</f>
        <v>#REF!</v>
      </c>
      <c r="H40" s="180" t="str">
        <f>IF('01.ข้อมูลเบื้องต้น'!$B$36="","",IF('3.คีย์เทอม1 mlp'!$B40="","",'01.ข้อมูลเบื้องต้น'!$B$36))</f>
        <v/>
      </c>
      <c r="I40" s="181" t="str">
        <f>IF('01.ข้อมูลเบื้องต้น'!$C$36="","",IF('3.คีย์เทอม1 mlp'!$B40="","",'01.ข้อมูลเบื้องต้น'!$C$36))</f>
        <v/>
      </c>
      <c r="J40" s="175">
        <v>93</v>
      </c>
      <c r="K40" s="88"/>
      <c r="L40" s="181" t="e">
        <f>IF('01.ข้อมูลเบื้องต้น'!#REF!="","",IF('3.คีย์เทอม1 mlp'!$B40="","",'01.ข้อมูลเบื้องต้น'!#REF!))</f>
        <v>#REF!</v>
      </c>
      <c r="M40" s="180" t="str">
        <f>IF('01.ข้อมูลเบื้องต้น'!$B$37="","",IF('3.คีย์เทอม1 mlp'!$B40="","",'01.ข้อมูลเบื้องต้น'!$B$37))</f>
        <v/>
      </c>
      <c r="N40" s="181" t="str">
        <f>IF('01.ข้อมูลเบื้องต้น'!$C$37="","",IF('3.คีย์เทอม1 mlp'!$B40="","",'01.ข้อมูลเบื้องต้น'!$C$37))</f>
        <v/>
      </c>
      <c r="O40" s="176">
        <v>64</v>
      </c>
      <c r="P40" s="87"/>
      <c r="Q40" s="181" t="e">
        <f>IF('01.ข้อมูลเบื้องต้น'!#REF!="","",IF('3.คีย์เทอม1 mlp'!$B40="","",'01.ข้อมูลเบื้องต้น'!#REF!))</f>
        <v>#REF!</v>
      </c>
      <c r="R40" s="180" t="str">
        <f>IF('01.ข้อมูลเบื้องต้น'!$B$10="","",IF('3.คีย์เทอม1 mlp'!$B40="","",'01.ข้อมูลเบื้องต้น'!$B$10))</f>
        <v/>
      </c>
      <c r="S40" s="181" t="str">
        <f>IF('01.ข้อมูลเบื้องต้น'!$C$10="","",IF('3.คีย์เทอม1 mlp'!$B40="","",'01.ข้อมูลเบื้องต้น'!$C$10))</f>
        <v/>
      </c>
      <c r="T40" s="176">
        <v>74</v>
      </c>
      <c r="U40" s="87"/>
      <c r="V40" s="181" t="e">
        <f>IF('01.ข้อมูลเบื้องต้น'!#REF!="","",IF('3.คีย์เทอม1 mlp'!$B40="","",'01.ข้อมูลเบื้องต้น'!#REF!))</f>
        <v>#REF!</v>
      </c>
      <c r="W40" s="180" t="str">
        <f>IF('01.ข้อมูลเบื้องต้น'!$B$11="","",IF('3.คีย์เทอม1 mlp'!$B40="","",'01.ข้อมูลเบื้องต้น'!$B$11))</f>
        <v/>
      </c>
      <c r="X40" s="181" t="str">
        <f>IF('01.ข้อมูลเบื้องต้น'!$C$11="","",IF('3.คีย์เทอม1 mlp'!$B40="","",'01.ข้อมูลเบื้องต้น'!$C$11))</f>
        <v/>
      </c>
      <c r="Y40" s="175">
        <v>82</v>
      </c>
      <c r="Z40" s="88"/>
      <c r="AA40" s="181" t="e">
        <f>IF('01.ข้อมูลเบื้องต้น'!#REF!="","",IF('3.คีย์เทอม1 mlp'!$B40="","",'01.ข้อมูลเบื้องต้น'!#REF!))</f>
        <v>#REF!</v>
      </c>
      <c r="AB40" s="180" t="str">
        <f>IF('01.ข้อมูลเบื้องต้น'!$B$12="","",IF('3.คีย์เทอม1 mlp'!$B40="","",'01.ข้อมูลเบื้องต้น'!$B$12))</f>
        <v/>
      </c>
      <c r="AC40" s="181" t="str">
        <f>IF('01.ข้อมูลเบื้องต้น'!$C$12="","",IF('3.คีย์เทอม1 mlp'!$B40="","",'01.ข้อมูลเบื้องต้น'!$C$12))</f>
        <v/>
      </c>
      <c r="AD40" s="176">
        <v>88</v>
      </c>
      <c r="AE40" s="87"/>
      <c r="AF40" s="181" t="e">
        <f>IF('01.ข้อมูลเบื้องต้น'!#REF!="","",IF('3.คีย์เทอม1 mlp'!$B40="","",'01.ข้อมูลเบื้องต้น'!#REF!))</f>
        <v>#REF!</v>
      </c>
      <c r="AG40" s="180" t="str">
        <f>IF('01.ข้อมูลเบื้องต้น'!$B$13="","",IF('3.คีย์เทอม1 mlp'!$B40="","",'01.ข้อมูลเบื้องต้น'!$B$13))</f>
        <v/>
      </c>
      <c r="AH40" s="181" t="str">
        <f>IF('01.ข้อมูลเบื้องต้น'!$C$13="","",IF('3.คีย์เทอม1 mlp'!$B40="","",'01.ข้อมูลเบื้องต้น'!$C$13))</f>
        <v/>
      </c>
      <c r="AI40" s="176">
        <v>92</v>
      </c>
      <c r="AJ40" s="87"/>
      <c r="AK40" s="181" t="e">
        <f>IF('01.ข้อมูลเบื้องต้น'!#REF!="","",IF('3.คีย์เทอม1 mlp'!$B40="","",'01.ข้อมูลเบื้องต้น'!#REF!))</f>
        <v>#REF!</v>
      </c>
      <c r="AL40" s="180" t="str">
        <f>IF('01.ข้อมูลเบื้องต้น'!$B$14="","",IF('3.คีย์เทอม1 mlp'!$B40="","",'01.ข้อมูลเบื้องต้น'!$B$14))</f>
        <v/>
      </c>
      <c r="AM40" s="181" t="str">
        <f>IF('01.ข้อมูลเบื้องต้น'!$C$14="","",IF('3.คีย์เทอม1 mlp'!$B40="","",'01.ข้อมูลเบื้องต้น'!$C$14))</f>
        <v/>
      </c>
      <c r="AN40" s="176">
        <v>85</v>
      </c>
      <c r="AO40" s="87"/>
      <c r="AP40" s="181" t="e">
        <f>IF('01.ข้อมูลเบื้องต้น'!#REF!="","",IF('3.คีย์เทอม1 mlp'!$B40="","",'01.ข้อมูลเบื้องต้น'!#REF!))</f>
        <v>#REF!</v>
      </c>
      <c r="AQ40" s="180" t="str">
        <f>IF('01.ข้อมูลเบื้องต้น'!$B$15="","",IF('3.คีย์เทอม1 mlp'!$B40="","",'01.ข้อมูลเบื้องต้น'!$B$15))</f>
        <v/>
      </c>
      <c r="AR40" s="181" t="str">
        <f>IF('01.ข้อมูลเบื้องต้น'!$C$15="","",IF('3.คีย์เทอม1 mlp'!$B40="","",'01.ข้อมูลเบื้องต้น'!$C$15))</f>
        <v/>
      </c>
      <c r="AS40" s="176">
        <v>82</v>
      </c>
      <c r="AT40" s="87"/>
      <c r="AU40" s="181" t="e">
        <f>IF('01.ข้อมูลเบื้องต้น'!#REF!="","",IF('3.คีย์เทอม1 mlp'!$B40="","",'01.ข้อมูลเบื้องต้น'!#REF!))</f>
        <v>#REF!</v>
      </c>
      <c r="AV40" s="180" t="str">
        <f>IF('01.ข้อมูลเบื้องต้น'!$B$16="","",IF('3.คีย์เทอม1 mlp'!$B40="","",'01.ข้อมูลเบื้องต้น'!$B$16))</f>
        <v/>
      </c>
      <c r="AW40" s="181" t="str">
        <f>IF('01.ข้อมูลเบื้องต้น'!$C$16="","",IF('3.คีย์เทอม1 mlp'!$B40="","",'01.ข้อมูลเบื้องต้น'!$C$16))</f>
        <v/>
      </c>
      <c r="AX40" s="175">
        <v>80</v>
      </c>
      <c r="AY40" s="88"/>
      <c r="AZ40" s="181" t="e">
        <f>IF('01.ข้อมูลเบื้องต้น'!#REF!="","",IF('3.คีย์เทอม1 mlp'!$B40="","",'01.ข้อมูลเบื้องต้น'!#REF!))</f>
        <v>#REF!</v>
      </c>
      <c r="BA40" s="180" t="str">
        <f>IF('01.ข้อมูลเบื้องต้น'!$B$17="","",IF('3.คีย์เทอม1 mlp'!$B40="","",'01.ข้อมูลเบื้องต้น'!$B$17))</f>
        <v/>
      </c>
      <c r="BB40" s="181" t="str">
        <f>IF('01.ข้อมูลเบื้องต้น'!$C$17="","",IF('3.คีย์เทอม1 mlp'!$B40="","",'01.ข้อมูลเบื้องต้น'!$C$17))</f>
        <v/>
      </c>
      <c r="BC40" s="175"/>
      <c r="BD40" s="88"/>
      <c r="BE40" s="181" t="e">
        <f>IF('01.ข้อมูลเบื้องต้น'!#REF!="","",IF('3.คีย์เทอม1 mlp'!$B40="","",'01.ข้อมูลเบื้องต้น'!#REF!))</f>
        <v>#REF!</v>
      </c>
      <c r="BF40" s="180" t="str">
        <f>IF('01.ข้อมูลเบื้องต้น'!$B$19="","",IF('3.คีย์เทอม1 mlp'!$B40="","",'01.ข้อมูลเบื้องต้น'!$B$19))</f>
        <v/>
      </c>
      <c r="BG40" s="181" t="str">
        <f>IF('01.ข้อมูลเบื้องต้น'!$C$19="","",IF('3.คีย์เทอม1 mlp'!$B40="","",'01.ข้อมูลเบื้องต้น'!$C$19))</f>
        <v/>
      </c>
      <c r="BH40" s="175">
        <v>77</v>
      </c>
      <c r="BI40" s="88"/>
      <c r="BJ40" s="181" t="e">
        <f>IF('01.ข้อมูลเบื้องต้น'!#REF!="","",IF('3.คีย์เทอม1 mlp'!$B40="","",'01.ข้อมูลเบื้องต้น'!#REF!))</f>
        <v>#REF!</v>
      </c>
      <c r="BK40" s="180" t="str">
        <f>IF('01.ข้อมูลเบื้องต้น'!$B$20="","",IF('3.คีย์เทอม1 mlp'!$B40="","",'01.ข้อมูลเบื้องต้น'!$B$20))</f>
        <v/>
      </c>
      <c r="BL40" s="181" t="str">
        <f>IF('01.ข้อมูลเบื้องต้น'!$C$20="","",IF('3.คีย์เทอม1 mlp'!$B40="","",'01.ข้อมูลเบื้องต้น'!$C$20))</f>
        <v/>
      </c>
      <c r="BM40" s="176"/>
      <c r="BN40" s="87"/>
      <c r="BO40" s="181" t="e">
        <f>IF('01.ข้อมูลเบื้องต้น'!#REF!="","",IF('3.คีย์เทอม1 mlp'!$B40="","",'01.ข้อมูลเบื้องต้น'!#REF!))</f>
        <v>#REF!</v>
      </c>
      <c r="BP40" s="180" t="str">
        <f>IF('01.ข้อมูลเบื้องต้น'!$B$21="","",IF('3.คีย์เทอม1 mlp'!$B40="","",'01.ข้อมูลเบื้องต้น'!$B$21))</f>
        <v/>
      </c>
      <c r="BQ40" s="181" t="str">
        <f>IF('01.ข้อมูลเบื้องต้น'!$C$21="","",IF('3.คีย์เทอม1 mlp'!$B40="","",'01.ข้อมูลเบื้องต้น'!$C$21))</f>
        <v/>
      </c>
      <c r="BR40" s="175"/>
      <c r="BS40" s="88"/>
      <c r="BT40" s="181" t="e">
        <f>IF('01.ข้อมูลเบื้องต้น'!#REF!="","",IF('3.คีย์เทอม1 mlp'!$B40="","",'01.ข้อมูลเบื้องต้น'!#REF!))</f>
        <v>#REF!</v>
      </c>
      <c r="BU40" s="180" t="str">
        <f>IF('01.ข้อมูลเบื้องต้น'!$B$22="","",IF('3.คีย์เทอม1 mlp'!$B40="","",'01.ข้อมูลเบื้องต้น'!$B$22))</f>
        <v/>
      </c>
      <c r="BV40" s="181" t="str">
        <f>IF('01.ข้อมูลเบื้องต้น'!$C$22="","",IF('3.คีย์เทอม1 mlp'!$B40="","",'01.ข้อมูลเบื้องต้น'!$C$22))</f>
        <v/>
      </c>
      <c r="BW40" s="175"/>
      <c r="BX40" s="88"/>
      <c r="BY40" s="181" t="e">
        <f>IF('01.ข้อมูลเบื้องต้น'!#REF!="","",IF('3.คีย์เทอม1 mlp'!$B40="","",'01.ข้อมูลเบื้องต้น'!#REF!))</f>
        <v>#REF!</v>
      </c>
      <c r="BZ40" s="180" t="str">
        <f>IF('01.ข้อมูลเบื้องต้น'!$B$23="","",IF('3.คีย์เทอม1 mlp'!$B40="","",'01.ข้อมูลเบื้องต้น'!$B$23))</f>
        <v/>
      </c>
      <c r="CA40" s="181" t="str">
        <f>IF('01.ข้อมูลเบื้องต้น'!$C$23="","",IF('3.คีย์เทอม1 mlp'!$B40="","",'01.ข้อมูลเบื้องต้น'!$C$23))</f>
        <v/>
      </c>
      <c r="CB40" s="175"/>
      <c r="CC40" s="88"/>
      <c r="CD40" s="181" t="e">
        <f>IF('01.ข้อมูลเบื้องต้น'!#REF!="","",IF('3.คีย์เทอม1 mlp'!$B40="","",'01.ข้อมูลเบื้องต้น'!#REF!))</f>
        <v>#REF!</v>
      </c>
      <c r="CE40" s="180" t="str">
        <f>IF('01.ข้อมูลเบื้องต้น'!$B$24="","",IF('3.คีย์เทอม1 mlp'!$B40="","",'01.ข้อมูลเบื้องต้น'!$B$24))</f>
        <v/>
      </c>
      <c r="CF40" s="181" t="str">
        <f>IF('01.ข้อมูลเบื้องต้น'!$C$24="","",IF('3.คีย์เทอม1 mlp'!$B40="","",'01.ข้อมูลเบื้องต้น'!$C$24))</f>
        <v/>
      </c>
      <c r="CG40" s="175"/>
      <c r="CH40" s="88"/>
      <c r="CI40" s="181" t="e">
        <f>IF('01.ข้อมูลเบื้องต้น'!#REF!="","",IF('3.คีย์เทอม1 mlp'!$B40="","",'01.ข้อมูลเบื้องต้น'!#REF!))</f>
        <v>#REF!</v>
      </c>
      <c r="CJ40" s="180" t="str">
        <f>IF('01.ข้อมูลเบื้องต้น'!$B$25="","",IF('3.คีย์เทอม1 mlp'!$B40="","",'01.ข้อมูลเบื้องต้น'!$B$25))</f>
        <v/>
      </c>
      <c r="CK40" s="181" t="str">
        <f>IF('01.ข้อมูลเบื้องต้น'!$C$25="","",IF('3.คีย์เทอม1 mlp'!$B40="","",'01.ข้อมูลเบื้องต้น'!$C$25))</f>
        <v/>
      </c>
      <c r="CL40" s="175"/>
      <c r="CM40" s="88"/>
      <c r="CN40" s="181" t="e">
        <f>IF('01.ข้อมูลเบื้องต้น'!#REF!="","",IF('3.คีย์เทอม1 mlp'!$B40="","",'01.ข้อมูลเบื้องต้น'!#REF!))</f>
        <v>#REF!</v>
      </c>
      <c r="CO40" s="180" t="str">
        <f>IF('01.ข้อมูลเบื้องต้น'!$B$26="","",IF('3.คีย์เทอม1 mlp'!$B40="","",'01.ข้อมูลเบื้องต้น'!$B$26))</f>
        <v/>
      </c>
      <c r="CP40" s="181" t="str">
        <f>IF('01.ข้อมูลเบื้องต้น'!$C$26="","",IF('3.คีย์เทอม1 mlp'!$B40="","",'01.ข้อมูลเบื้องต้น'!$C$26))</f>
        <v/>
      </c>
      <c r="CQ40" s="175"/>
      <c r="CR40" s="88"/>
      <c r="CS40" s="181" t="e">
        <f>IF('01.ข้อมูลเบื้องต้น'!#REF!="","",IF('3.คีย์เทอม1 mlp'!$B40="","",'01.ข้อมูลเบื้องต้น'!#REF!))</f>
        <v>#REF!</v>
      </c>
      <c r="CT40" s="180" t="str">
        <f>IF('01.ข้อมูลเบื้องต้น'!$B$27="","",IF('3.คีย์เทอม1 mlp'!$B40="","",'01.ข้อมูลเบื้องต้น'!$B$27))</f>
        <v/>
      </c>
      <c r="CU40" s="181" t="str">
        <f>IF('01.ข้อมูลเบื้องต้น'!$C$27="","",IF('3.คีย์เทอม1 mlp'!$B40="","",'01.ข้อมูลเบื้องต้น'!$C$27))</f>
        <v/>
      </c>
      <c r="CV40" s="175"/>
      <c r="CW40" s="88"/>
      <c r="CX40" s="181" t="e">
        <f>IF('01.ข้อมูลเบื้องต้น'!#REF!="","",IF('3.คีย์เทอม1 mlp'!$B40="","",'01.ข้อมูลเบื้องต้น'!#REF!))</f>
        <v>#REF!</v>
      </c>
      <c r="CY40" s="180" t="str">
        <f>IF('01.ข้อมูลเบื้องต้น'!$B$28="","",IF('3.คีย์เทอม1 mlp'!$B40="","",'01.ข้อมูลเบื้องต้น'!$B$28))</f>
        <v/>
      </c>
      <c r="CZ40" s="181" t="str">
        <f>IF('01.ข้อมูลเบื้องต้น'!$C$28="","",IF('3.คีย์เทอม1 mlp'!$B40="","",'01.ข้อมูลเบื้องต้น'!$C$28))</f>
        <v/>
      </c>
      <c r="DA40" s="175"/>
      <c r="DB40" s="88"/>
      <c r="DC40" s="177" t="e">
        <f t="shared" si="3"/>
        <v>#REF!</v>
      </c>
      <c r="DD40" s="80" t="e">
        <f t="shared" si="4"/>
        <v>#REF!</v>
      </c>
      <c r="DE40" s="182" t="e">
        <f>IF('2.ชื่อนักเรียน'!R42="มส","มส",IF('2.ชื่อนักเรียน'!R42="ย้าย","ย้าย",IF('2.ชื่อนักเรียน'!R42="ร","ร",IF(DD40="","",RANK(DD40,$DD$9:$DD$53,0)))))</f>
        <v>#REF!</v>
      </c>
      <c r="DF40" s="182">
        <f t="shared" si="5"/>
        <v>10</v>
      </c>
      <c r="DH40" s="212" t="e">
        <f>IF('2.ชื่อนักเรียน'!$R42=",มส","มส",IF($DC40="","",IF(DH$5="","",IF(DH$5="SBMLD",SUM($BH40,$BM40,$BR40,$BW40,$CB40,$CG40,$CL40,$CQ40,$CV40,$DA40),$BH40))))</f>
        <v>#REF!</v>
      </c>
      <c r="DI40" s="185" t="e">
        <f>IF('2.ชื่อนักเรียน'!$R42=",มส","มส",IF($DH40="","",IF(DH$5="","",IF(DH$5="SBMLD",SUM($BI40,$BN40,$BS40,$BX40,$CC40,$CH40,$CM40,$CR40,$CW40,$DB40),$BI40))))</f>
        <v>#REF!</v>
      </c>
      <c r="DJ40" s="185" t="e">
        <f t="shared" si="6"/>
        <v>#REF!</v>
      </c>
      <c r="DK40" s="207" t="e">
        <f>IF('2.ชื่อนักเรียน'!$R42=",มส","มส",IF($DC40="","",IF(DK$5="","",IF(DK$5="SBMLD",SUM($BM40,$BR40,$BW40,$CB40,$CG40,$CL40,$CQ40,$CV40,$DA40),$BM40))))</f>
        <v>#REF!</v>
      </c>
      <c r="DL40" s="185" t="e">
        <f>IF('2.ชื่อนักเรียน'!$R42=",มส","มส",IF($DK40="","",IF(DK$5="","",IF(DK$5="SBMLD",SUM($BN40,$BS40,$BX40,$CC40,$CH40,$CM40,$CR40,$CW40,$DB40),$BN40))))</f>
        <v>#REF!</v>
      </c>
      <c r="DM40" s="185" t="e">
        <f t="shared" si="7"/>
        <v>#REF!</v>
      </c>
      <c r="DN40" s="207" t="e">
        <f>IF('2.ชื่อนักเรียน'!$R42=",มส","มส",IF($DC40="","",IF(DN$5="","",IF(DN$5="SBMLD",SUM($BR40,$BW40,$CB40,$CG40,$CL40,$CQ40,$CV40,$DA40),$BR40))))</f>
        <v>#REF!</v>
      </c>
      <c r="DO40" s="185" t="e">
        <f>IF('2.ชื่อนักเรียน'!$R42=",มส","มส",IF($DN40="","",IF(DN$5="","",IF(DN$5="SBMLD",SUM($BS40,$BX40,$CC40,$CH40,$CM40,$CR40,$CW40,$DB40),$BS40))))</f>
        <v>#REF!</v>
      </c>
      <c r="DP40" s="185" t="e">
        <f t="shared" si="8"/>
        <v>#REF!</v>
      </c>
      <c r="DQ40" s="207" t="e">
        <f>IF('2.ชื่อนักเรียน'!$R42=",มส","มส",IF($DC40="","",IF(DQ$5="","",IF(DQ$5="SBMLD",SUM($BW40,$CB40,$CG40,$CL40,$CQ40,$CV40,$DA40),$BW40))))</f>
        <v>#REF!</v>
      </c>
      <c r="DR40" s="185" t="e">
        <f>IF('2.ชื่อนักเรียน'!$R42=",มส","มส",IF($DQ40="","",IF(DQ$5="","",IF(DQ$5="SBMLD",SUM($BX40,$CC40,$CH40,$CM40,$CR40,$CW40,$DB40),$BX40))))</f>
        <v>#REF!</v>
      </c>
      <c r="DS40" s="185" t="e">
        <f t="shared" si="9"/>
        <v>#REF!</v>
      </c>
      <c r="DT40" s="185" t="e">
        <f>IF('2.ชื่อนักเรียน'!$R42=",มส","มส",IF($DC40="","",IF(DT$5="","",IF(DT$5="SBMLD",SUM($CB40,$CG40,$CL40,$CQ40,$CV40,$DA40),$CB40))))</f>
        <v>#REF!</v>
      </c>
      <c r="DU40" s="185" t="e">
        <f>IF('2.ชื่อนักเรียน'!$R42=",มส","มส",IF($DT40="","",IF(DT$5="","",IF(DT$5="SBMLD",SUM($CC40,$CH40,$CM40,$CR40,$CW40,$DB40),$CC40))))</f>
        <v>#REF!</v>
      </c>
      <c r="DV40" s="185" t="e">
        <f t="shared" si="10"/>
        <v>#REF!</v>
      </c>
      <c r="DW40" s="207" t="e">
        <f>IF('2.ชื่อนักเรียน'!$R42=",มส","มส",IF($DC40="","",IF(DW$5="","",IF(DW$5="SBMLD",SUM($CG40,$CL40,$CQ40,$CV40,$DA40),$CG40))))</f>
        <v>#REF!</v>
      </c>
      <c r="DX40" s="207" t="e">
        <f>IF('2.ชื่อนักเรียน'!$R42=",มส","มส",IF($DW40="","",IF(DW$5="","",IF(DW$5="SBMLD",SUM($CH40,$CM40,$CR40,$CW40,$DB40),$CH40))))</f>
        <v>#REF!</v>
      </c>
      <c r="DY40" s="185" t="e">
        <f t="shared" si="11"/>
        <v>#REF!</v>
      </c>
    </row>
    <row r="41" spans="1:129" s="33" customFormat="1" ht="17.25" customHeight="1">
      <c r="A41" s="171">
        <v>33</v>
      </c>
      <c r="B41" s="171" t="str">
        <f>IF('2.ชื่อนักเรียน'!E43="","",CONCATENATE('2.ชื่อนักเรียน'!E43,'2.ชื่อนักเรียน'!F43,'2.ชื่อนักเรียน'!G43,'2.ชื่อนักเรียน'!H43,'2.ชื่อนักเรียน'!I43,'2.ชื่อนักเรียน'!J43,'2.ชื่อนักเรียน'!K43,'2.ชื่อนักเรียน'!L43,'2.ชื่อนักเรียน'!M43,'2.ชื่อนักเรียน'!N43,'2.ชื่อนักเรียน'!O43,'2.ชื่อนักเรียน'!P43,'2.ชื่อนักเรียน'!Q43))</f>
        <v/>
      </c>
      <c r="C41" s="273" t="str">
        <f>IF('2.ชื่อนักเรียน'!B43="","",'2.ชื่อนักเรียน'!B43)</f>
        <v/>
      </c>
      <c r="D41" s="180" t="str">
        <f>IF('2.ชื่อนักเรียน'!C43="","",CONCATENATE(TRIM('2.ชื่อนักเรียน'!C43),"  ",'2.ชื่อนักเรียน'!D43))</f>
        <v/>
      </c>
      <c r="E41" s="181" t="str">
        <f>IF(B41="","",IF('01.ข้อมูลเบื้องต้น'!$H$2="","",'01.ข้อมูลเบื้องต้น'!$H$2))</f>
        <v/>
      </c>
      <c r="F41" s="180" t="str">
        <f>IF(B41="","",IF('01.ข้อมูลเบื้องต้น'!$I$4="","",'01.ข้อมูลเบื้องต้น'!$I$4))</f>
        <v/>
      </c>
      <c r="G41" s="181" t="e">
        <f>IF('01.ข้อมูลเบื้องต้น'!#REF!="","",IF('3.คีย์เทอม1 mlp'!$B41="","",'01.ข้อมูลเบื้องต้น'!#REF!))</f>
        <v>#REF!</v>
      </c>
      <c r="H41" s="180" t="str">
        <f>IF('01.ข้อมูลเบื้องต้น'!$B$36="","",IF('3.คีย์เทอม1 mlp'!$B41="","",'01.ข้อมูลเบื้องต้น'!$B$36))</f>
        <v/>
      </c>
      <c r="I41" s="181" t="str">
        <f>IF('01.ข้อมูลเบื้องต้น'!$C$36="","",IF('3.คีย์เทอม1 mlp'!$B41="","",'01.ข้อมูลเบื้องต้น'!$C$36))</f>
        <v/>
      </c>
      <c r="J41" s="175">
        <v>96</v>
      </c>
      <c r="K41" s="88"/>
      <c r="L41" s="181" t="e">
        <f>IF('01.ข้อมูลเบื้องต้น'!#REF!="","",IF('3.คีย์เทอม1 mlp'!$B41="","",'01.ข้อมูลเบื้องต้น'!#REF!))</f>
        <v>#REF!</v>
      </c>
      <c r="M41" s="180" t="str">
        <f>IF('01.ข้อมูลเบื้องต้น'!$B$37="","",IF('3.คีย์เทอม1 mlp'!$B41="","",'01.ข้อมูลเบื้องต้น'!$B$37))</f>
        <v/>
      </c>
      <c r="N41" s="181" t="str">
        <f>IF('01.ข้อมูลเบื้องต้น'!$C$37="","",IF('3.คีย์เทอม1 mlp'!$B41="","",'01.ข้อมูลเบื้องต้น'!$C$37))</f>
        <v/>
      </c>
      <c r="O41" s="176">
        <v>80</v>
      </c>
      <c r="P41" s="87"/>
      <c r="Q41" s="181" t="e">
        <f>IF('01.ข้อมูลเบื้องต้น'!#REF!="","",IF('3.คีย์เทอม1 mlp'!$B41="","",'01.ข้อมูลเบื้องต้น'!#REF!))</f>
        <v>#REF!</v>
      </c>
      <c r="R41" s="180" t="str">
        <f>IF('01.ข้อมูลเบื้องต้น'!$B$10="","",IF('3.คีย์เทอม1 mlp'!$B41="","",'01.ข้อมูลเบื้องต้น'!$B$10))</f>
        <v/>
      </c>
      <c r="S41" s="181" t="str">
        <f>IF('01.ข้อมูลเบื้องต้น'!$C$10="","",IF('3.คีย์เทอม1 mlp'!$B41="","",'01.ข้อมูลเบื้องต้น'!$C$10))</f>
        <v/>
      </c>
      <c r="T41" s="176">
        <v>84</v>
      </c>
      <c r="U41" s="87"/>
      <c r="V41" s="181" t="e">
        <f>IF('01.ข้อมูลเบื้องต้น'!#REF!="","",IF('3.คีย์เทอม1 mlp'!$B41="","",'01.ข้อมูลเบื้องต้น'!#REF!))</f>
        <v>#REF!</v>
      </c>
      <c r="W41" s="180" t="str">
        <f>IF('01.ข้อมูลเบื้องต้น'!$B$11="","",IF('3.คีย์เทอม1 mlp'!$B41="","",'01.ข้อมูลเบื้องต้น'!$B$11))</f>
        <v/>
      </c>
      <c r="X41" s="181" t="str">
        <f>IF('01.ข้อมูลเบื้องต้น'!$C$11="","",IF('3.คีย์เทอม1 mlp'!$B41="","",'01.ข้อมูลเบื้องต้น'!$C$11))</f>
        <v/>
      </c>
      <c r="Y41" s="175">
        <v>93</v>
      </c>
      <c r="Z41" s="88"/>
      <c r="AA41" s="181" t="e">
        <f>IF('01.ข้อมูลเบื้องต้น'!#REF!="","",IF('3.คีย์เทอม1 mlp'!$B41="","",'01.ข้อมูลเบื้องต้น'!#REF!))</f>
        <v>#REF!</v>
      </c>
      <c r="AB41" s="180" t="str">
        <f>IF('01.ข้อมูลเบื้องต้น'!$B$12="","",IF('3.คีย์เทอม1 mlp'!$B41="","",'01.ข้อมูลเบื้องต้น'!$B$12))</f>
        <v/>
      </c>
      <c r="AC41" s="181" t="str">
        <f>IF('01.ข้อมูลเบื้องต้น'!$C$12="","",IF('3.คีย์เทอม1 mlp'!$B41="","",'01.ข้อมูลเบื้องต้น'!$C$12))</f>
        <v/>
      </c>
      <c r="AD41" s="176">
        <v>87</v>
      </c>
      <c r="AE41" s="87"/>
      <c r="AF41" s="181" t="e">
        <f>IF('01.ข้อมูลเบื้องต้น'!#REF!="","",IF('3.คีย์เทอม1 mlp'!$B41="","",'01.ข้อมูลเบื้องต้น'!#REF!))</f>
        <v>#REF!</v>
      </c>
      <c r="AG41" s="180" t="str">
        <f>IF('01.ข้อมูลเบื้องต้น'!$B$13="","",IF('3.คีย์เทอม1 mlp'!$B41="","",'01.ข้อมูลเบื้องต้น'!$B$13))</f>
        <v/>
      </c>
      <c r="AH41" s="181" t="str">
        <f>IF('01.ข้อมูลเบื้องต้น'!$C$13="","",IF('3.คีย์เทอม1 mlp'!$B41="","",'01.ข้อมูลเบื้องต้น'!$C$13))</f>
        <v/>
      </c>
      <c r="AI41" s="176">
        <v>96</v>
      </c>
      <c r="AJ41" s="87"/>
      <c r="AK41" s="181" t="e">
        <f>IF('01.ข้อมูลเบื้องต้น'!#REF!="","",IF('3.คีย์เทอม1 mlp'!$B41="","",'01.ข้อมูลเบื้องต้น'!#REF!))</f>
        <v>#REF!</v>
      </c>
      <c r="AL41" s="180" t="str">
        <f>IF('01.ข้อมูลเบื้องต้น'!$B$14="","",IF('3.คีย์เทอม1 mlp'!$B41="","",'01.ข้อมูลเบื้องต้น'!$B$14))</f>
        <v/>
      </c>
      <c r="AM41" s="181" t="str">
        <f>IF('01.ข้อมูลเบื้องต้น'!$C$14="","",IF('3.คีย์เทอม1 mlp'!$B41="","",'01.ข้อมูลเบื้องต้น'!$C$14))</f>
        <v/>
      </c>
      <c r="AN41" s="176">
        <v>87</v>
      </c>
      <c r="AO41" s="87"/>
      <c r="AP41" s="181" t="e">
        <f>IF('01.ข้อมูลเบื้องต้น'!#REF!="","",IF('3.คีย์เทอม1 mlp'!$B41="","",'01.ข้อมูลเบื้องต้น'!#REF!))</f>
        <v>#REF!</v>
      </c>
      <c r="AQ41" s="180" t="str">
        <f>IF('01.ข้อมูลเบื้องต้น'!$B$15="","",IF('3.คีย์เทอม1 mlp'!$B41="","",'01.ข้อมูลเบื้องต้น'!$B$15))</f>
        <v/>
      </c>
      <c r="AR41" s="181" t="str">
        <f>IF('01.ข้อมูลเบื้องต้น'!$C$15="","",IF('3.คีย์เทอม1 mlp'!$B41="","",'01.ข้อมูลเบื้องต้น'!$C$15))</f>
        <v/>
      </c>
      <c r="AS41" s="176">
        <v>88</v>
      </c>
      <c r="AT41" s="87"/>
      <c r="AU41" s="181" t="e">
        <f>IF('01.ข้อมูลเบื้องต้น'!#REF!="","",IF('3.คีย์เทอม1 mlp'!$B41="","",'01.ข้อมูลเบื้องต้น'!#REF!))</f>
        <v>#REF!</v>
      </c>
      <c r="AV41" s="180" t="str">
        <f>IF('01.ข้อมูลเบื้องต้น'!$B$16="","",IF('3.คีย์เทอม1 mlp'!$B41="","",'01.ข้อมูลเบื้องต้น'!$B$16))</f>
        <v/>
      </c>
      <c r="AW41" s="181" t="str">
        <f>IF('01.ข้อมูลเบื้องต้น'!$C$16="","",IF('3.คีย์เทอม1 mlp'!$B41="","",'01.ข้อมูลเบื้องต้น'!$C$16))</f>
        <v/>
      </c>
      <c r="AX41" s="175">
        <v>96</v>
      </c>
      <c r="AY41" s="88"/>
      <c r="AZ41" s="181" t="e">
        <f>IF('01.ข้อมูลเบื้องต้น'!#REF!="","",IF('3.คีย์เทอม1 mlp'!$B41="","",'01.ข้อมูลเบื้องต้น'!#REF!))</f>
        <v>#REF!</v>
      </c>
      <c r="BA41" s="180" t="str">
        <f>IF('01.ข้อมูลเบื้องต้น'!$B$17="","",IF('3.คีย์เทอม1 mlp'!$B41="","",'01.ข้อมูลเบื้องต้น'!$B$17))</f>
        <v/>
      </c>
      <c r="BB41" s="181" t="str">
        <f>IF('01.ข้อมูลเบื้องต้น'!$C$17="","",IF('3.คีย์เทอม1 mlp'!$B41="","",'01.ข้อมูลเบื้องต้น'!$C$17))</f>
        <v/>
      </c>
      <c r="BC41" s="175"/>
      <c r="BD41" s="88"/>
      <c r="BE41" s="181" t="e">
        <f>IF('01.ข้อมูลเบื้องต้น'!#REF!="","",IF('3.คีย์เทอม1 mlp'!$B41="","",'01.ข้อมูลเบื้องต้น'!#REF!))</f>
        <v>#REF!</v>
      </c>
      <c r="BF41" s="180" t="str">
        <f>IF('01.ข้อมูลเบื้องต้น'!$B$19="","",IF('3.คีย์เทอม1 mlp'!$B41="","",'01.ข้อมูลเบื้องต้น'!$B$19))</f>
        <v/>
      </c>
      <c r="BG41" s="181" t="str">
        <f>IF('01.ข้อมูลเบื้องต้น'!$C$19="","",IF('3.คีย์เทอม1 mlp'!$B41="","",'01.ข้อมูลเบื้องต้น'!$C$19))</f>
        <v/>
      </c>
      <c r="BH41" s="175">
        <v>89</v>
      </c>
      <c r="BI41" s="88"/>
      <c r="BJ41" s="181" t="e">
        <f>IF('01.ข้อมูลเบื้องต้น'!#REF!="","",IF('3.คีย์เทอม1 mlp'!$B41="","",'01.ข้อมูลเบื้องต้น'!#REF!))</f>
        <v>#REF!</v>
      </c>
      <c r="BK41" s="180" t="str">
        <f>IF('01.ข้อมูลเบื้องต้น'!$B$20="","",IF('3.คีย์เทอม1 mlp'!$B41="","",'01.ข้อมูลเบื้องต้น'!$B$20))</f>
        <v/>
      </c>
      <c r="BL41" s="181" t="str">
        <f>IF('01.ข้อมูลเบื้องต้น'!$C$20="","",IF('3.คีย์เทอม1 mlp'!$B41="","",'01.ข้อมูลเบื้องต้น'!$C$20))</f>
        <v/>
      </c>
      <c r="BM41" s="175"/>
      <c r="BN41" s="87"/>
      <c r="BO41" s="181" t="e">
        <f>IF('01.ข้อมูลเบื้องต้น'!#REF!="","",IF('3.คีย์เทอม1 mlp'!$B41="","",'01.ข้อมูลเบื้องต้น'!#REF!))</f>
        <v>#REF!</v>
      </c>
      <c r="BP41" s="180" t="str">
        <f>IF('01.ข้อมูลเบื้องต้น'!$B$21="","",IF('3.คีย์เทอม1 mlp'!$B41="","",'01.ข้อมูลเบื้องต้น'!$B$21))</f>
        <v/>
      </c>
      <c r="BQ41" s="181" t="str">
        <f>IF('01.ข้อมูลเบื้องต้น'!$C$21="","",IF('3.คีย์เทอม1 mlp'!$B41="","",'01.ข้อมูลเบื้องต้น'!$C$21))</f>
        <v/>
      </c>
      <c r="BR41" s="175"/>
      <c r="BS41" s="88"/>
      <c r="BT41" s="181" t="e">
        <f>IF('01.ข้อมูลเบื้องต้น'!#REF!="","",IF('3.คีย์เทอม1 mlp'!$B41="","",'01.ข้อมูลเบื้องต้น'!#REF!))</f>
        <v>#REF!</v>
      </c>
      <c r="BU41" s="180" t="str">
        <f>IF('01.ข้อมูลเบื้องต้น'!$B$22="","",IF('3.คีย์เทอม1 mlp'!$B41="","",'01.ข้อมูลเบื้องต้น'!$B$22))</f>
        <v/>
      </c>
      <c r="BV41" s="181" t="str">
        <f>IF('01.ข้อมูลเบื้องต้น'!$C$22="","",IF('3.คีย์เทอม1 mlp'!$B41="","",'01.ข้อมูลเบื้องต้น'!$C$22))</f>
        <v/>
      </c>
      <c r="BW41" s="175"/>
      <c r="BX41" s="88"/>
      <c r="BY41" s="181" t="e">
        <f>IF('01.ข้อมูลเบื้องต้น'!#REF!="","",IF('3.คีย์เทอม1 mlp'!$B41="","",'01.ข้อมูลเบื้องต้น'!#REF!))</f>
        <v>#REF!</v>
      </c>
      <c r="BZ41" s="180" t="str">
        <f>IF('01.ข้อมูลเบื้องต้น'!$B$23="","",IF('3.คีย์เทอม1 mlp'!$B41="","",'01.ข้อมูลเบื้องต้น'!$B$23))</f>
        <v/>
      </c>
      <c r="CA41" s="181" t="str">
        <f>IF('01.ข้อมูลเบื้องต้น'!$C$23="","",IF('3.คีย์เทอม1 mlp'!$B41="","",'01.ข้อมูลเบื้องต้น'!$C$23))</f>
        <v/>
      </c>
      <c r="CB41" s="175"/>
      <c r="CC41" s="88"/>
      <c r="CD41" s="181" t="e">
        <f>IF('01.ข้อมูลเบื้องต้น'!#REF!="","",IF('3.คีย์เทอม1 mlp'!$B41="","",'01.ข้อมูลเบื้องต้น'!#REF!))</f>
        <v>#REF!</v>
      </c>
      <c r="CE41" s="180" t="str">
        <f>IF('01.ข้อมูลเบื้องต้น'!$B$24="","",IF('3.คีย์เทอม1 mlp'!$B41="","",'01.ข้อมูลเบื้องต้น'!$B$24))</f>
        <v/>
      </c>
      <c r="CF41" s="181" t="str">
        <f>IF('01.ข้อมูลเบื้องต้น'!$C$24="","",IF('3.คีย์เทอม1 mlp'!$B41="","",'01.ข้อมูลเบื้องต้น'!$C$24))</f>
        <v/>
      </c>
      <c r="CG41" s="175"/>
      <c r="CH41" s="88"/>
      <c r="CI41" s="181" t="e">
        <f>IF('01.ข้อมูลเบื้องต้น'!#REF!="","",IF('3.คีย์เทอม1 mlp'!$B41="","",'01.ข้อมูลเบื้องต้น'!#REF!))</f>
        <v>#REF!</v>
      </c>
      <c r="CJ41" s="180" t="str">
        <f>IF('01.ข้อมูลเบื้องต้น'!$B$25="","",IF('3.คีย์เทอม1 mlp'!$B41="","",'01.ข้อมูลเบื้องต้น'!$B$25))</f>
        <v/>
      </c>
      <c r="CK41" s="181" t="str">
        <f>IF('01.ข้อมูลเบื้องต้น'!$C$25="","",IF('3.คีย์เทอม1 mlp'!$B41="","",'01.ข้อมูลเบื้องต้น'!$C$25))</f>
        <v/>
      </c>
      <c r="CL41" s="175"/>
      <c r="CM41" s="88"/>
      <c r="CN41" s="181" t="e">
        <f>IF('01.ข้อมูลเบื้องต้น'!#REF!="","",IF('3.คีย์เทอม1 mlp'!$B41="","",'01.ข้อมูลเบื้องต้น'!#REF!))</f>
        <v>#REF!</v>
      </c>
      <c r="CO41" s="180" t="str">
        <f>IF('01.ข้อมูลเบื้องต้น'!$B$26="","",IF('3.คีย์เทอม1 mlp'!$B41="","",'01.ข้อมูลเบื้องต้น'!$B$26))</f>
        <v/>
      </c>
      <c r="CP41" s="181" t="str">
        <f>IF('01.ข้อมูลเบื้องต้น'!$C$26="","",IF('3.คีย์เทอม1 mlp'!$B41="","",'01.ข้อมูลเบื้องต้น'!$C$26))</f>
        <v/>
      </c>
      <c r="CQ41" s="175"/>
      <c r="CR41" s="88"/>
      <c r="CS41" s="181" t="e">
        <f>IF('01.ข้อมูลเบื้องต้น'!#REF!="","",IF('3.คีย์เทอม1 mlp'!$B41="","",'01.ข้อมูลเบื้องต้น'!#REF!))</f>
        <v>#REF!</v>
      </c>
      <c r="CT41" s="180" t="str">
        <f>IF('01.ข้อมูลเบื้องต้น'!$B$27="","",IF('3.คีย์เทอม1 mlp'!$B41="","",'01.ข้อมูลเบื้องต้น'!$B$27))</f>
        <v/>
      </c>
      <c r="CU41" s="181" t="str">
        <f>IF('01.ข้อมูลเบื้องต้น'!$C$27="","",IF('3.คีย์เทอม1 mlp'!$B41="","",'01.ข้อมูลเบื้องต้น'!$C$27))</f>
        <v/>
      </c>
      <c r="CV41" s="175"/>
      <c r="CW41" s="88"/>
      <c r="CX41" s="181" t="e">
        <f>IF('01.ข้อมูลเบื้องต้น'!#REF!="","",IF('3.คีย์เทอม1 mlp'!$B41="","",'01.ข้อมูลเบื้องต้น'!#REF!))</f>
        <v>#REF!</v>
      </c>
      <c r="CY41" s="180" t="str">
        <f>IF('01.ข้อมูลเบื้องต้น'!$B$28="","",IF('3.คีย์เทอม1 mlp'!$B41="","",'01.ข้อมูลเบื้องต้น'!$B$28))</f>
        <v/>
      </c>
      <c r="CZ41" s="181" t="str">
        <f>IF('01.ข้อมูลเบื้องต้น'!$C$28="","",IF('3.คีย์เทอม1 mlp'!$B41="","",'01.ข้อมูลเบื้องต้น'!$C$28))</f>
        <v/>
      </c>
      <c r="DA41" s="175"/>
      <c r="DB41" s="88"/>
      <c r="DC41" s="177" t="e">
        <f t="shared" si="3"/>
        <v>#REF!</v>
      </c>
      <c r="DD41" s="80" t="e">
        <f t="shared" si="4"/>
        <v>#REF!</v>
      </c>
      <c r="DE41" s="182" t="e">
        <f>IF('2.ชื่อนักเรียน'!R43="มส","มส",IF('2.ชื่อนักเรียน'!R43="ย้าย","ย้าย",IF('2.ชื่อนักเรียน'!R43="ร","ร",IF(DD41="","",RANK(DD41,$DD$9:$DD$53,0)))))</f>
        <v>#REF!</v>
      </c>
      <c r="DF41" s="182">
        <f t="shared" si="5"/>
        <v>10</v>
      </c>
      <c r="DH41" s="206" t="e">
        <f>IF('2.ชื่อนักเรียน'!$R43=",มส","มส",IF($DC41="","",IF(DH$5="","",IF(DH$5="SBMLD",SUM($BH41,$BM41,$BR41,$BW41,$CB41,$CG41,$CL41,$CQ41,$CV41,$DA41),$BH41))))</f>
        <v>#REF!</v>
      </c>
      <c r="DI41" s="185" t="e">
        <f>IF('2.ชื่อนักเรียน'!$R43=",มส","มส",IF($DH41="","",IF(DH$5="","",IF(DH$5="SBMLD",SUM($BI41,$BN41,$BS41,$BX41,$CC41,$CH41,$CM41,$CR41,$CW41,$DB41),$BI41))))</f>
        <v>#REF!</v>
      </c>
      <c r="DJ41" s="185" t="e">
        <f t="shared" si="6"/>
        <v>#REF!</v>
      </c>
      <c r="DK41" s="207" t="e">
        <f>IF('2.ชื่อนักเรียน'!$R43=",มส","มส",IF($DC41="","",IF(DK$5="","",IF(DK$5="SBMLD",SUM($BM41,$BR41,$BW41,$CB41,$CG41,$CL41,$CQ41,$CV41,$DA41),$BM41))))</f>
        <v>#REF!</v>
      </c>
      <c r="DL41" s="185" t="e">
        <f>IF('2.ชื่อนักเรียน'!$R43=",มส","มส",IF($DK41="","",IF(DK$5="","",IF(DK$5="SBMLD",SUM($BN41,$BS41,$BX41,$CC41,$CH41,$CM41,$CR41,$CW41,$DB41),$BN41))))</f>
        <v>#REF!</v>
      </c>
      <c r="DM41" s="185" t="e">
        <f t="shared" si="7"/>
        <v>#REF!</v>
      </c>
      <c r="DN41" s="207" t="e">
        <f>IF('2.ชื่อนักเรียน'!$R43=",มส","มส",IF($DC41="","",IF(DN$5="","",IF(DN$5="SBMLD",SUM($BR41,$BW41,$CB41,$CG41,$CL41,$CQ41,$CV41,$DA41),$BR41))))</f>
        <v>#REF!</v>
      </c>
      <c r="DO41" s="185" t="e">
        <f>IF('2.ชื่อนักเรียน'!$R43=",มส","มส",IF($DN41="","",IF(DN$5="","",IF(DN$5="SBMLD",SUM($BS41,$BX41,$CC41,$CH41,$CM41,$CR41,$CW41,$DB41),$BS41))))</f>
        <v>#REF!</v>
      </c>
      <c r="DP41" s="185" t="e">
        <f t="shared" si="8"/>
        <v>#REF!</v>
      </c>
      <c r="DQ41" s="207" t="e">
        <f>IF('2.ชื่อนักเรียน'!$R43=",มส","มส",IF($DC41="","",IF(DQ$5="","",IF(DQ$5="SBMLD",SUM($BW41,$CB41,$CG41,$CL41,$CQ41,$CV41,$DA41),$BW41))))</f>
        <v>#REF!</v>
      </c>
      <c r="DR41" s="185" t="e">
        <f>IF('2.ชื่อนักเรียน'!$R43=",มส","มส",IF($DQ41="","",IF(DQ$5="","",IF(DQ$5="SBMLD",SUM($BX41,$CC41,$CH41,$CM41,$CR41,$CW41,$DB41),$BX41))))</f>
        <v>#REF!</v>
      </c>
      <c r="DS41" s="185" t="e">
        <f t="shared" si="9"/>
        <v>#REF!</v>
      </c>
      <c r="DT41" s="185" t="e">
        <f>IF('2.ชื่อนักเรียน'!$R43=",มส","มส",IF($DC41="","",IF(DT$5="","",IF(DT$5="SBMLD",SUM($CB41,$CG41,$CL41,$CQ41,$CV41,$DA41),$CB41))))</f>
        <v>#REF!</v>
      </c>
      <c r="DU41" s="185" t="e">
        <f>IF('2.ชื่อนักเรียน'!$R43=",มส","มส",IF($DT41="","",IF(DT$5="","",IF(DT$5="SBMLD",SUM($CC41,$CH41,$CM41,$CR41,$CW41,$DB41),$CC41))))</f>
        <v>#REF!</v>
      </c>
      <c r="DV41" s="185" t="e">
        <f t="shared" si="10"/>
        <v>#REF!</v>
      </c>
      <c r="DW41" s="207" t="e">
        <f>IF('2.ชื่อนักเรียน'!$R43=",มส","มส",IF($DC41="","",IF(DW$5="","",IF(DW$5="SBMLD",SUM($CG41,$CL41,$CQ41,$CV41,$DA41),$CG41))))</f>
        <v>#REF!</v>
      </c>
      <c r="DX41" s="207" t="e">
        <f>IF('2.ชื่อนักเรียน'!$R43=",มส","มส",IF($DW41="","",IF(DW$5="","",IF(DW$5="SBMLD",SUM($CH41,$CM41,$CR41,$CW41,$DB41),$CH41))))</f>
        <v>#REF!</v>
      </c>
      <c r="DY41" s="185" t="e">
        <f t="shared" si="11"/>
        <v>#REF!</v>
      </c>
    </row>
    <row r="42" spans="1:129" s="33" customFormat="1" ht="17.25" customHeight="1">
      <c r="A42" s="171">
        <v>34</v>
      </c>
      <c r="B42" s="171" t="str">
        <f>IF('2.ชื่อนักเรียน'!E44="","",CONCATENATE('2.ชื่อนักเรียน'!E44,'2.ชื่อนักเรียน'!F44,'2.ชื่อนักเรียน'!G44,'2.ชื่อนักเรียน'!H44,'2.ชื่อนักเรียน'!I44,'2.ชื่อนักเรียน'!J44,'2.ชื่อนักเรียน'!K44,'2.ชื่อนักเรียน'!L44,'2.ชื่อนักเรียน'!M44,'2.ชื่อนักเรียน'!N44,'2.ชื่อนักเรียน'!O44,'2.ชื่อนักเรียน'!P44,'2.ชื่อนักเรียน'!Q44))</f>
        <v/>
      </c>
      <c r="C42" s="273" t="str">
        <f>IF('2.ชื่อนักเรียน'!B44="","",'2.ชื่อนักเรียน'!B44)</f>
        <v/>
      </c>
      <c r="D42" s="180" t="str">
        <f>IF('2.ชื่อนักเรียน'!C44="","",CONCATENATE(TRIM('2.ชื่อนักเรียน'!C44),"  ",'2.ชื่อนักเรียน'!D44))</f>
        <v/>
      </c>
      <c r="E42" s="181" t="str">
        <f>IF(B42="","",IF('01.ข้อมูลเบื้องต้น'!$H$2="","",'01.ข้อมูลเบื้องต้น'!$H$2))</f>
        <v/>
      </c>
      <c r="F42" s="180" t="str">
        <f>IF(B42="","",IF('01.ข้อมูลเบื้องต้น'!$I$4="","",'01.ข้อมูลเบื้องต้น'!$I$4))</f>
        <v/>
      </c>
      <c r="G42" s="181" t="e">
        <f>IF('01.ข้อมูลเบื้องต้น'!#REF!="","",IF('3.คีย์เทอม1 mlp'!$B42="","",'01.ข้อมูลเบื้องต้น'!#REF!))</f>
        <v>#REF!</v>
      </c>
      <c r="H42" s="180" t="str">
        <f>IF('01.ข้อมูลเบื้องต้น'!$B$36="","",IF('3.คีย์เทอม1 mlp'!$B42="","",'01.ข้อมูลเบื้องต้น'!$B$36))</f>
        <v/>
      </c>
      <c r="I42" s="181" t="str">
        <f>IF('01.ข้อมูลเบื้องต้น'!$C$36="","",IF('3.คีย์เทอม1 mlp'!$B42="","",'01.ข้อมูลเบื้องต้น'!$C$36))</f>
        <v/>
      </c>
      <c r="J42" s="175">
        <v>85</v>
      </c>
      <c r="K42" s="88"/>
      <c r="L42" s="181" t="e">
        <f>IF('01.ข้อมูลเบื้องต้น'!#REF!="","",IF('3.คีย์เทอม1 mlp'!$B42="","",'01.ข้อมูลเบื้องต้น'!#REF!))</f>
        <v>#REF!</v>
      </c>
      <c r="M42" s="180" t="str">
        <f>IF('01.ข้อมูลเบื้องต้น'!$B$37="","",IF('3.คีย์เทอม1 mlp'!$B42="","",'01.ข้อมูลเบื้องต้น'!$B$37))</f>
        <v/>
      </c>
      <c r="N42" s="181" t="str">
        <f>IF('01.ข้อมูลเบื้องต้น'!$C$37="","",IF('3.คีย์เทอม1 mlp'!$B42="","",'01.ข้อมูลเบื้องต้น'!$C$37))</f>
        <v/>
      </c>
      <c r="O42" s="175">
        <v>67</v>
      </c>
      <c r="P42" s="88"/>
      <c r="Q42" s="181" t="e">
        <f>IF('01.ข้อมูลเบื้องต้น'!#REF!="","",IF('3.คีย์เทอม1 mlp'!$B42="","",'01.ข้อมูลเบื้องต้น'!#REF!))</f>
        <v>#REF!</v>
      </c>
      <c r="R42" s="180" t="str">
        <f>IF('01.ข้อมูลเบื้องต้น'!$B$10="","",IF('3.คีย์เทอม1 mlp'!$B42="","",'01.ข้อมูลเบื้องต้น'!$B$10))</f>
        <v/>
      </c>
      <c r="S42" s="181" t="str">
        <f>IF('01.ข้อมูลเบื้องต้น'!$C$10="","",IF('3.คีย์เทอม1 mlp'!$B42="","",'01.ข้อมูลเบื้องต้น'!$C$10))</f>
        <v/>
      </c>
      <c r="T42" s="175">
        <v>81</v>
      </c>
      <c r="U42" s="88"/>
      <c r="V42" s="181" t="e">
        <f>IF('01.ข้อมูลเบื้องต้น'!#REF!="","",IF('3.คีย์เทอม1 mlp'!$B42="","",'01.ข้อมูลเบื้องต้น'!#REF!))</f>
        <v>#REF!</v>
      </c>
      <c r="W42" s="180" t="str">
        <f>IF('01.ข้อมูลเบื้องต้น'!$B$11="","",IF('3.คีย์เทอม1 mlp'!$B42="","",'01.ข้อมูลเบื้องต้น'!$B$11))</f>
        <v/>
      </c>
      <c r="X42" s="181" t="str">
        <f>IF('01.ข้อมูลเบื้องต้น'!$C$11="","",IF('3.คีย์เทอม1 mlp'!$B42="","",'01.ข้อมูลเบื้องต้น'!$C$11))</f>
        <v/>
      </c>
      <c r="Y42" s="175">
        <v>81</v>
      </c>
      <c r="Z42" s="88"/>
      <c r="AA42" s="181" t="e">
        <f>IF('01.ข้อมูลเบื้องต้น'!#REF!="","",IF('3.คีย์เทอม1 mlp'!$B42="","",'01.ข้อมูลเบื้องต้น'!#REF!))</f>
        <v>#REF!</v>
      </c>
      <c r="AB42" s="180" t="str">
        <f>IF('01.ข้อมูลเบื้องต้น'!$B$12="","",IF('3.คีย์เทอม1 mlp'!$B42="","",'01.ข้อมูลเบื้องต้น'!$B$12))</f>
        <v/>
      </c>
      <c r="AC42" s="181" t="str">
        <f>IF('01.ข้อมูลเบื้องต้น'!$C$12="","",IF('3.คีย์เทอม1 mlp'!$B42="","",'01.ข้อมูลเบื้องต้น'!$C$12))</f>
        <v/>
      </c>
      <c r="AD42" s="175">
        <v>82</v>
      </c>
      <c r="AE42" s="88"/>
      <c r="AF42" s="181" t="e">
        <f>IF('01.ข้อมูลเบื้องต้น'!#REF!="","",IF('3.คีย์เทอม1 mlp'!$B42="","",'01.ข้อมูลเบื้องต้น'!#REF!))</f>
        <v>#REF!</v>
      </c>
      <c r="AG42" s="180" t="str">
        <f>IF('01.ข้อมูลเบื้องต้น'!$B$13="","",IF('3.คีย์เทอม1 mlp'!$B42="","",'01.ข้อมูลเบื้องต้น'!$B$13))</f>
        <v/>
      </c>
      <c r="AH42" s="181" t="str">
        <f>IF('01.ข้อมูลเบื้องต้น'!$C$13="","",IF('3.คีย์เทอม1 mlp'!$B42="","",'01.ข้อมูลเบื้องต้น'!$C$13))</f>
        <v/>
      </c>
      <c r="AI42" s="175">
        <v>93</v>
      </c>
      <c r="AJ42" s="88"/>
      <c r="AK42" s="181" t="e">
        <f>IF('01.ข้อมูลเบื้องต้น'!#REF!="","",IF('3.คีย์เทอม1 mlp'!$B42="","",'01.ข้อมูลเบื้องต้น'!#REF!))</f>
        <v>#REF!</v>
      </c>
      <c r="AL42" s="180" t="str">
        <f>IF('01.ข้อมูลเบื้องต้น'!$B$14="","",IF('3.คีย์เทอม1 mlp'!$B42="","",'01.ข้อมูลเบื้องต้น'!$B$14))</f>
        <v/>
      </c>
      <c r="AM42" s="181" t="str">
        <f>IF('01.ข้อมูลเบื้องต้น'!$C$14="","",IF('3.คีย์เทอม1 mlp'!$B42="","",'01.ข้อมูลเบื้องต้น'!$C$14))</f>
        <v/>
      </c>
      <c r="AN42" s="175">
        <v>87</v>
      </c>
      <c r="AO42" s="88"/>
      <c r="AP42" s="181" t="e">
        <f>IF('01.ข้อมูลเบื้องต้น'!#REF!="","",IF('3.คีย์เทอม1 mlp'!$B42="","",'01.ข้อมูลเบื้องต้น'!#REF!))</f>
        <v>#REF!</v>
      </c>
      <c r="AQ42" s="180" t="str">
        <f>IF('01.ข้อมูลเบื้องต้น'!$B$15="","",IF('3.คีย์เทอม1 mlp'!$B42="","",'01.ข้อมูลเบื้องต้น'!$B$15))</f>
        <v/>
      </c>
      <c r="AR42" s="181" t="str">
        <f>IF('01.ข้อมูลเบื้องต้น'!$C$15="","",IF('3.คีย์เทอม1 mlp'!$B42="","",'01.ข้อมูลเบื้องต้น'!$C$15))</f>
        <v/>
      </c>
      <c r="AS42" s="176">
        <v>87</v>
      </c>
      <c r="AT42" s="88"/>
      <c r="AU42" s="181" t="e">
        <f>IF('01.ข้อมูลเบื้องต้น'!#REF!="","",IF('3.คีย์เทอม1 mlp'!$B42="","",'01.ข้อมูลเบื้องต้น'!#REF!))</f>
        <v>#REF!</v>
      </c>
      <c r="AV42" s="180" t="str">
        <f>IF('01.ข้อมูลเบื้องต้น'!$B$16="","",IF('3.คีย์เทอม1 mlp'!$B42="","",'01.ข้อมูลเบื้องต้น'!$B$16))</f>
        <v/>
      </c>
      <c r="AW42" s="181" t="str">
        <f>IF('01.ข้อมูลเบื้องต้น'!$C$16="","",IF('3.คีย์เทอม1 mlp'!$B42="","",'01.ข้อมูลเบื้องต้น'!$C$16))</f>
        <v/>
      </c>
      <c r="AX42" s="175">
        <v>90</v>
      </c>
      <c r="AY42" s="88"/>
      <c r="AZ42" s="181" t="e">
        <f>IF('01.ข้อมูลเบื้องต้น'!#REF!="","",IF('3.คีย์เทอม1 mlp'!$B42="","",'01.ข้อมูลเบื้องต้น'!#REF!))</f>
        <v>#REF!</v>
      </c>
      <c r="BA42" s="180" t="str">
        <f>IF('01.ข้อมูลเบื้องต้น'!$B$17="","",IF('3.คีย์เทอม1 mlp'!$B42="","",'01.ข้อมูลเบื้องต้น'!$B$17))</f>
        <v/>
      </c>
      <c r="BB42" s="181" t="str">
        <f>IF('01.ข้อมูลเบื้องต้น'!$C$17="","",IF('3.คีย์เทอม1 mlp'!$B42="","",'01.ข้อมูลเบื้องต้น'!$C$17))</f>
        <v/>
      </c>
      <c r="BC42" s="175"/>
      <c r="BD42" s="88"/>
      <c r="BE42" s="181" t="e">
        <f>IF('01.ข้อมูลเบื้องต้น'!#REF!="","",IF('3.คีย์เทอม1 mlp'!$B42="","",'01.ข้อมูลเบื้องต้น'!#REF!))</f>
        <v>#REF!</v>
      </c>
      <c r="BF42" s="180" t="str">
        <f>IF('01.ข้อมูลเบื้องต้น'!$B$19="","",IF('3.คีย์เทอม1 mlp'!$B42="","",'01.ข้อมูลเบื้องต้น'!$B$19))</f>
        <v/>
      </c>
      <c r="BG42" s="181" t="str">
        <f>IF('01.ข้อมูลเบื้องต้น'!$C$19="","",IF('3.คีย์เทอม1 mlp'!$B42="","",'01.ข้อมูลเบื้องต้น'!$C$19))</f>
        <v/>
      </c>
      <c r="BH42" s="175">
        <v>89</v>
      </c>
      <c r="BI42" s="88"/>
      <c r="BJ42" s="181" t="e">
        <f>IF('01.ข้อมูลเบื้องต้น'!#REF!="","",IF('3.คีย์เทอม1 mlp'!$B42="","",'01.ข้อมูลเบื้องต้น'!#REF!))</f>
        <v>#REF!</v>
      </c>
      <c r="BK42" s="180" t="str">
        <f>IF('01.ข้อมูลเบื้องต้น'!$B$20="","",IF('3.คีย์เทอม1 mlp'!$B42="","",'01.ข้อมูลเบื้องต้น'!$B$20))</f>
        <v/>
      </c>
      <c r="BL42" s="181" t="str">
        <f>IF('01.ข้อมูลเบื้องต้น'!$C$20="","",IF('3.คีย์เทอม1 mlp'!$B42="","",'01.ข้อมูลเบื้องต้น'!$C$20))</f>
        <v/>
      </c>
      <c r="BM42" s="176"/>
      <c r="BN42" s="88"/>
      <c r="BO42" s="181" t="e">
        <f>IF('01.ข้อมูลเบื้องต้น'!#REF!="","",IF('3.คีย์เทอม1 mlp'!$B42="","",'01.ข้อมูลเบื้องต้น'!#REF!))</f>
        <v>#REF!</v>
      </c>
      <c r="BP42" s="180" t="str">
        <f>IF('01.ข้อมูลเบื้องต้น'!$B$21="","",IF('3.คีย์เทอม1 mlp'!$B42="","",'01.ข้อมูลเบื้องต้น'!$B$21))</f>
        <v/>
      </c>
      <c r="BQ42" s="181" t="str">
        <f>IF('01.ข้อมูลเบื้องต้น'!$C$21="","",IF('3.คีย์เทอม1 mlp'!$B42="","",'01.ข้อมูลเบื้องต้น'!$C$21))</f>
        <v/>
      </c>
      <c r="BR42" s="175"/>
      <c r="BS42" s="88"/>
      <c r="BT42" s="181" t="e">
        <f>IF('01.ข้อมูลเบื้องต้น'!#REF!="","",IF('3.คีย์เทอม1 mlp'!$B42="","",'01.ข้อมูลเบื้องต้น'!#REF!))</f>
        <v>#REF!</v>
      </c>
      <c r="BU42" s="180" t="str">
        <f>IF('01.ข้อมูลเบื้องต้น'!$B$22="","",IF('3.คีย์เทอม1 mlp'!$B42="","",'01.ข้อมูลเบื้องต้น'!$B$22))</f>
        <v/>
      </c>
      <c r="BV42" s="181" t="str">
        <f>IF('01.ข้อมูลเบื้องต้น'!$C$22="","",IF('3.คีย์เทอม1 mlp'!$B42="","",'01.ข้อมูลเบื้องต้น'!$C$22))</f>
        <v/>
      </c>
      <c r="BW42" s="175"/>
      <c r="BX42" s="88"/>
      <c r="BY42" s="181" t="e">
        <f>IF('01.ข้อมูลเบื้องต้น'!#REF!="","",IF('3.คีย์เทอม1 mlp'!$B42="","",'01.ข้อมูลเบื้องต้น'!#REF!))</f>
        <v>#REF!</v>
      </c>
      <c r="BZ42" s="180" t="str">
        <f>IF('01.ข้อมูลเบื้องต้น'!$B$23="","",IF('3.คีย์เทอม1 mlp'!$B42="","",'01.ข้อมูลเบื้องต้น'!$B$23))</f>
        <v/>
      </c>
      <c r="CA42" s="181" t="str">
        <f>IF('01.ข้อมูลเบื้องต้น'!$C$23="","",IF('3.คีย์เทอม1 mlp'!$B42="","",'01.ข้อมูลเบื้องต้น'!$C$23))</f>
        <v/>
      </c>
      <c r="CB42" s="175"/>
      <c r="CC42" s="88"/>
      <c r="CD42" s="181" t="e">
        <f>IF('01.ข้อมูลเบื้องต้น'!#REF!="","",IF('3.คีย์เทอม1 mlp'!$B42="","",'01.ข้อมูลเบื้องต้น'!#REF!))</f>
        <v>#REF!</v>
      </c>
      <c r="CE42" s="180" t="str">
        <f>IF('01.ข้อมูลเบื้องต้น'!$B$24="","",IF('3.คีย์เทอม1 mlp'!$B42="","",'01.ข้อมูลเบื้องต้น'!$B$24))</f>
        <v/>
      </c>
      <c r="CF42" s="181" t="str">
        <f>IF('01.ข้อมูลเบื้องต้น'!$C$24="","",IF('3.คีย์เทอม1 mlp'!$B42="","",'01.ข้อมูลเบื้องต้น'!$C$24))</f>
        <v/>
      </c>
      <c r="CG42" s="175"/>
      <c r="CH42" s="88"/>
      <c r="CI42" s="181" t="e">
        <f>IF('01.ข้อมูลเบื้องต้น'!#REF!="","",IF('3.คีย์เทอม1 mlp'!$B42="","",'01.ข้อมูลเบื้องต้น'!#REF!))</f>
        <v>#REF!</v>
      </c>
      <c r="CJ42" s="180" t="str">
        <f>IF('01.ข้อมูลเบื้องต้น'!$B$25="","",IF('3.คีย์เทอม1 mlp'!$B42="","",'01.ข้อมูลเบื้องต้น'!$B$25))</f>
        <v/>
      </c>
      <c r="CK42" s="181" t="str">
        <f>IF('01.ข้อมูลเบื้องต้น'!$C$25="","",IF('3.คีย์เทอม1 mlp'!$B42="","",'01.ข้อมูลเบื้องต้น'!$C$25))</f>
        <v/>
      </c>
      <c r="CL42" s="175"/>
      <c r="CM42" s="88"/>
      <c r="CN42" s="181" t="e">
        <f>IF('01.ข้อมูลเบื้องต้น'!#REF!="","",IF('3.คีย์เทอม1 mlp'!$B42="","",'01.ข้อมูลเบื้องต้น'!#REF!))</f>
        <v>#REF!</v>
      </c>
      <c r="CO42" s="180" t="str">
        <f>IF('01.ข้อมูลเบื้องต้น'!$B$26="","",IF('3.คีย์เทอม1 mlp'!$B42="","",'01.ข้อมูลเบื้องต้น'!$B$26))</f>
        <v/>
      </c>
      <c r="CP42" s="181" t="str">
        <f>IF('01.ข้อมูลเบื้องต้น'!$C$26="","",IF('3.คีย์เทอม1 mlp'!$B42="","",'01.ข้อมูลเบื้องต้น'!$C$26))</f>
        <v/>
      </c>
      <c r="CQ42" s="175"/>
      <c r="CR42" s="88"/>
      <c r="CS42" s="181" t="e">
        <f>IF('01.ข้อมูลเบื้องต้น'!#REF!="","",IF('3.คีย์เทอม1 mlp'!$B42="","",'01.ข้อมูลเบื้องต้น'!#REF!))</f>
        <v>#REF!</v>
      </c>
      <c r="CT42" s="180" t="str">
        <f>IF('01.ข้อมูลเบื้องต้น'!$B$27="","",IF('3.คีย์เทอม1 mlp'!$B42="","",'01.ข้อมูลเบื้องต้น'!$B$27))</f>
        <v/>
      </c>
      <c r="CU42" s="181" t="str">
        <f>IF('01.ข้อมูลเบื้องต้น'!$C$27="","",IF('3.คีย์เทอม1 mlp'!$B42="","",'01.ข้อมูลเบื้องต้น'!$C$27))</f>
        <v/>
      </c>
      <c r="CV42" s="175"/>
      <c r="CW42" s="88"/>
      <c r="CX42" s="181" t="e">
        <f>IF('01.ข้อมูลเบื้องต้น'!#REF!="","",IF('3.คีย์เทอม1 mlp'!$B42="","",'01.ข้อมูลเบื้องต้น'!#REF!))</f>
        <v>#REF!</v>
      </c>
      <c r="CY42" s="180" t="str">
        <f>IF('01.ข้อมูลเบื้องต้น'!$B$28="","",IF('3.คีย์เทอม1 mlp'!$B42="","",'01.ข้อมูลเบื้องต้น'!$B$28))</f>
        <v/>
      </c>
      <c r="CZ42" s="181" t="str">
        <f>IF('01.ข้อมูลเบื้องต้น'!$C$28="","",IF('3.คีย์เทอม1 mlp'!$B42="","",'01.ข้อมูลเบื้องต้น'!$C$28))</f>
        <v/>
      </c>
      <c r="DA42" s="175"/>
      <c r="DB42" s="88"/>
      <c r="DC42" s="177" t="e">
        <f t="shared" si="3"/>
        <v>#REF!</v>
      </c>
      <c r="DD42" s="80" t="e">
        <f t="shared" si="4"/>
        <v>#REF!</v>
      </c>
      <c r="DE42" s="182" t="e">
        <f>IF('2.ชื่อนักเรียน'!R44="มส","มส",IF('2.ชื่อนักเรียน'!R44="ย้าย","ย้าย",IF('2.ชื่อนักเรียน'!R44="ร","ร",IF(DD42="","",RANK(DD42,$DD$9:$DD$53,0)))))</f>
        <v>#REF!</v>
      </c>
      <c r="DF42" s="182">
        <f t="shared" si="5"/>
        <v>10</v>
      </c>
      <c r="DH42" s="206" t="e">
        <f>IF('2.ชื่อนักเรียน'!$R44=",มส","มส",IF($DC42="","",IF(DH$5="","",IF(DH$5="SBMLD",SUM($BH42,$BM42,$BR42,$BW42,$CB42,$CG42,$CL42,$CQ42,$CV42,$DA42),$BH42))))</f>
        <v>#REF!</v>
      </c>
      <c r="DI42" s="185" t="e">
        <f>IF('2.ชื่อนักเรียน'!$R44=",มส","มส",IF($DH42="","",IF(DH$5="","",IF(DH$5="SBMLD",SUM($BI42,$BN42,$BS42,$BX42,$CC42,$CH42,$CM42,$CR42,$CW42,$DB42),$BI42))))</f>
        <v>#REF!</v>
      </c>
      <c r="DJ42" s="185" t="e">
        <f t="shared" si="6"/>
        <v>#REF!</v>
      </c>
      <c r="DK42" s="207" t="e">
        <f>IF('2.ชื่อนักเรียน'!$R44=",มส","มส",IF($DC42="","",IF(DK$5="","",IF(DK$5="SBMLD",SUM($BM42,$BR42,$BW42,$CB42,$CG42,$CL42,$CQ42,$CV42,$DA42),$BM42))))</f>
        <v>#REF!</v>
      </c>
      <c r="DL42" s="185" t="e">
        <f>IF('2.ชื่อนักเรียน'!$R44=",มส","มส",IF($DK42="","",IF(DK$5="","",IF(DK$5="SBMLD",SUM($BN42,$BS42,$BX42,$CC42,$CH42,$CM42,$CR42,$CW42,$DB42),$BN42))))</f>
        <v>#REF!</v>
      </c>
      <c r="DM42" s="185" t="e">
        <f t="shared" si="7"/>
        <v>#REF!</v>
      </c>
      <c r="DN42" s="207" t="e">
        <f>IF('2.ชื่อนักเรียน'!$R44=",มส","มส",IF($DC42="","",IF(DN$5="","",IF(DN$5="SBMLD",SUM($BR42,$BW42,$CB42,$CG42,$CL42,$CQ42,$CV42,$DA42),$BR42))))</f>
        <v>#REF!</v>
      </c>
      <c r="DO42" s="185" t="e">
        <f>IF('2.ชื่อนักเรียน'!$R44=",มส","มส",IF($DN42="","",IF(DN$5="","",IF(DN$5="SBMLD",SUM($BS42,$BX42,$CC42,$CH42,$CM42,$CR42,$CW42,$DB42),$BS42))))</f>
        <v>#REF!</v>
      </c>
      <c r="DP42" s="185" t="e">
        <f t="shared" si="8"/>
        <v>#REF!</v>
      </c>
      <c r="DQ42" s="207" t="e">
        <f>IF('2.ชื่อนักเรียน'!$R44=",มส","มส",IF($DC42="","",IF(DQ$5="","",IF(DQ$5="SBMLD",SUM($BW42,$CB42,$CG42,$CL42,$CQ42,$CV42,$DA42),$BW42))))</f>
        <v>#REF!</v>
      </c>
      <c r="DR42" s="185" t="e">
        <f>IF('2.ชื่อนักเรียน'!$R44=",มส","มส",IF($DQ42="","",IF(DQ$5="","",IF(DQ$5="SBMLD",SUM($BX42,$CC42,$CH42,$CM42,$CR42,$CW42,$DB42),$BX42))))</f>
        <v>#REF!</v>
      </c>
      <c r="DS42" s="185" t="e">
        <f t="shared" si="9"/>
        <v>#REF!</v>
      </c>
      <c r="DT42" s="185" t="e">
        <f>IF('2.ชื่อนักเรียน'!$R44=",มส","มส",IF($DC42="","",IF(DT$5="","",IF(DT$5="SBMLD",SUM($CB42,$CG42,$CL42,$CQ42,$CV42,$DA42),$CB42))))</f>
        <v>#REF!</v>
      </c>
      <c r="DU42" s="185" t="e">
        <f>IF('2.ชื่อนักเรียน'!$R44=",มส","มส",IF($DT42="","",IF(DT$5="","",IF(DT$5="SBMLD",SUM($CC42,$CH42,$CM42,$CR42,$CW42,$DB42),$CC42))))</f>
        <v>#REF!</v>
      </c>
      <c r="DV42" s="185" t="e">
        <f t="shared" si="10"/>
        <v>#REF!</v>
      </c>
      <c r="DW42" s="207" t="e">
        <f>IF('2.ชื่อนักเรียน'!$R44=",มส","มส",IF($DC42="","",IF(DW$5="","",IF(DW$5="SBMLD",SUM($CG42,$CL42,$CQ42,$CV42,$DA42),$CG42))))</f>
        <v>#REF!</v>
      </c>
      <c r="DX42" s="207" t="e">
        <f>IF('2.ชื่อนักเรียน'!$R44=",มส","มส",IF($DW42="","",IF(DW$5="","",IF(DW$5="SBMLD",SUM($CH42,$CM42,$CR42,$CW42,$DB42),$CH42))))</f>
        <v>#REF!</v>
      </c>
      <c r="DY42" s="185" t="e">
        <f t="shared" si="11"/>
        <v>#REF!</v>
      </c>
    </row>
    <row r="43" spans="1:129" s="33" customFormat="1" ht="17.25" customHeight="1" thickBot="1">
      <c r="A43" s="171">
        <v>35</v>
      </c>
      <c r="B43" s="171" t="str">
        <f>IF('2.ชื่อนักเรียน'!E45="","",CONCATENATE('2.ชื่อนักเรียน'!E45,'2.ชื่อนักเรียน'!F45,'2.ชื่อนักเรียน'!G45,'2.ชื่อนักเรียน'!H45,'2.ชื่อนักเรียน'!I45,'2.ชื่อนักเรียน'!J45,'2.ชื่อนักเรียน'!K45,'2.ชื่อนักเรียน'!L45,'2.ชื่อนักเรียน'!M45,'2.ชื่อนักเรียน'!N45,'2.ชื่อนักเรียน'!O45,'2.ชื่อนักเรียน'!P45,'2.ชื่อนักเรียน'!Q45))</f>
        <v/>
      </c>
      <c r="C43" s="273" t="str">
        <f>IF('2.ชื่อนักเรียน'!B45="","",'2.ชื่อนักเรียน'!B45)</f>
        <v/>
      </c>
      <c r="D43" s="180" t="str">
        <f>IF('2.ชื่อนักเรียน'!C45="","",CONCATENATE(TRIM('2.ชื่อนักเรียน'!C45),"  ",'2.ชื่อนักเรียน'!D45))</f>
        <v/>
      </c>
      <c r="E43" s="181" t="str">
        <f>IF(B43="","",IF('01.ข้อมูลเบื้องต้น'!$H$2="","",'01.ข้อมูลเบื้องต้น'!$H$2))</f>
        <v/>
      </c>
      <c r="F43" s="180" t="str">
        <f>IF(B43="","",IF('01.ข้อมูลเบื้องต้น'!$I$4="","",'01.ข้อมูลเบื้องต้น'!$I$4))</f>
        <v/>
      </c>
      <c r="G43" s="181" t="e">
        <f>IF('01.ข้อมูลเบื้องต้น'!#REF!="","",IF('3.คีย์เทอม1 mlp'!$B43="","",'01.ข้อมูลเบื้องต้น'!#REF!))</f>
        <v>#REF!</v>
      </c>
      <c r="H43" s="180" t="str">
        <f>IF('01.ข้อมูลเบื้องต้น'!$B$36="","",IF('3.คีย์เทอม1 mlp'!$B43="","",'01.ข้อมูลเบื้องต้น'!$B$36))</f>
        <v/>
      </c>
      <c r="I43" s="181" t="str">
        <f>IF('01.ข้อมูลเบื้องต้น'!$C$36="","",IF('3.คีย์เทอม1 mlp'!$B43="","",'01.ข้อมูลเบื้องต้น'!$C$36))</f>
        <v/>
      </c>
      <c r="J43" s="175">
        <v>82</v>
      </c>
      <c r="K43" s="88"/>
      <c r="L43" s="181" t="e">
        <f>IF('01.ข้อมูลเบื้องต้น'!#REF!="","",IF('3.คีย์เทอม1 mlp'!$B43="","",'01.ข้อมูลเบื้องต้น'!#REF!))</f>
        <v>#REF!</v>
      </c>
      <c r="M43" s="180" t="str">
        <f>IF('01.ข้อมูลเบื้องต้น'!$B$37="","",IF('3.คีย์เทอม1 mlp'!$B43="","",'01.ข้อมูลเบื้องต้น'!$B$37))</f>
        <v/>
      </c>
      <c r="N43" s="181" t="str">
        <f>IF('01.ข้อมูลเบื้องต้น'!$C$37="","",IF('3.คีย์เทอม1 mlp'!$B43="","",'01.ข้อมูลเบื้องต้น'!$C$37))</f>
        <v/>
      </c>
      <c r="O43" s="176">
        <v>61</v>
      </c>
      <c r="P43" s="87"/>
      <c r="Q43" s="181" t="e">
        <f>IF('01.ข้อมูลเบื้องต้น'!#REF!="","",IF('3.คีย์เทอม1 mlp'!$B43="","",'01.ข้อมูลเบื้องต้น'!#REF!))</f>
        <v>#REF!</v>
      </c>
      <c r="R43" s="180" t="str">
        <f>IF('01.ข้อมูลเบื้องต้น'!$B$10="","",IF('3.คีย์เทอม1 mlp'!$B43="","",'01.ข้อมูลเบื้องต้น'!$B$10))</f>
        <v/>
      </c>
      <c r="S43" s="181" t="str">
        <f>IF('01.ข้อมูลเบื้องต้น'!$C$10="","",IF('3.คีย์เทอม1 mlp'!$B43="","",'01.ข้อมูลเบื้องต้น'!$C$10))</f>
        <v/>
      </c>
      <c r="T43" s="176">
        <v>92</v>
      </c>
      <c r="U43" s="87"/>
      <c r="V43" s="181" t="e">
        <f>IF('01.ข้อมูลเบื้องต้น'!#REF!="","",IF('3.คีย์เทอม1 mlp'!$B43="","",'01.ข้อมูลเบื้องต้น'!#REF!))</f>
        <v>#REF!</v>
      </c>
      <c r="W43" s="180" t="str">
        <f>IF('01.ข้อมูลเบื้องต้น'!$B$11="","",IF('3.คีย์เทอม1 mlp'!$B43="","",'01.ข้อมูลเบื้องต้น'!$B$11))</f>
        <v/>
      </c>
      <c r="X43" s="181" t="str">
        <f>IF('01.ข้อมูลเบื้องต้น'!$C$11="","",IF('3.คีย์เทอม1 mlp'!$B43="","",'01.ข้อมูลเบื้องต้น'!$C$11))</f>
        <v/>
      </c>
      <c r="Y43" s="175">
        <v>67</v>
      </c>
      <c r="Z43" s="88"/>
      <c r="AA43" s="181" t="e">
        <f>IF('01.ข้อมูลเบื้องต้น'!#REF!="","",IF('3.คีย์เทอม1 mlp'!$B43="","",'01.ข้อมูลเบื้องต้น'!#REF!))</f>
        <v>#REF!</v>
      </c>
      <c r="AB43" s="180" t="str">
        <f>IF('01.ข้อมูลเบื้องต้น'!$B$12="","",IF('3.คีย์เทอม1 mlp'!$B43="","",'01.ข้อมูลเบื้องต้น'!$B$12))</f>
        <v/>
      </c>
      <c r="AC43" s="181" t="str">
        <f>IF('01.ข้อมูลเบื้องต้น'!$C$12="","",IF('3.คีย์เทอม1 mlp'!$B43="","",'01.ข้อมูลเบื้องต้น'!$C$12))</f>
        <v/>
      </c>
      <c r="AD43" s="176">
        <v>79</v>
      </c>
      <c r="AE43" s="87"/>
      <c r="AF43" s="181" t="e">
        <f>IF('01.ข้อมูลเบื้องต้น'!#REF!="","",IF('3.คีย์เทอม1 mlp'!$B43="","",'01.ข้อมูลเบื้องต้น'!#REF!))</f>
        <v>#REF!</v>
      </c>
      <c r="AG43" s="180" t="str">
        <f>IF('01.ข้อมูลเบื้องต้น'!$B$13="","",IF('3.คีย์เทอม1 mlp'!$B43="","",'01.ข้อมูลเบื้องต้น'!$B$13))</f>
        <v/>
      </c>
      <c r="AH43" s="181" t="str">
        <f>IF('01.ข้อมูลเบื้องต้น'!$C$13="","",IF('3.คีย์เทอม1 mlp'!$B43="","",'01.ข้อมูลเบื้องต้น'!$C$13))</f>
        <v/>
      </c>
      <c r="AI43" s="176">
        <v>86</v>
      </c>
      <c r="AJ43" s="87"/>
      <c r="AK43" s="181" t="e">
        <f>IF('01.ข้อมูลเบื้องต้น'!#REF!="","",IF('3.คีย์เทอม1 mlp'!$B43="","",'01.ข้อมูลเบื้องต้น'!#REF!))</f>
        <v>#REF!</v>
      </c>
      <c r="AL43" s="180" t="str">
        <f>IF('01.ข้อมูลเบื้องต้น'!$B$14="","",IF('3.คีย์เทอม1 mlp'!$B43="","",'01.ข้อมูลเบื้องต้น'!$B$14))</f>
        <v/>
      </c>
      <c r="AM43" s="181" t="str">
        <f>IF('01.ข้อมูลเบื้องต้น'!$C$14="","",IF('3.คีย์เทอม1 mlp'!$B43="","",'01.ข้อมูลเบื้องต้น'!$C$14))</f>
        <v/>
      </c>
      <c r="AN43" s="176">
        <v>87</v>
      </c>
      <c r="AO43" s="87"/>
      <c r="AP43" s="181" t="e">
        <f>IF('01.ข้อมูลเบื้องต้น'!#REF!="","",IF('3.คีย์เทอม1 mlp'!$B43="","",'01.ข้อมูลเบื้องต้น'!#REF!))</f>
        <v>#REF!</v>
      </c>
      <c r="AQ43" s="180" t="str">
        <f>IF('01.ข้อมูลเบื้องต้น'!$B$15="","",IF('3.คีย์เทอม1 mlp'!$B43="","",'01.ข้อมูลเบื้องต้น'!$B$15))</f>
        <v/>
      </c>
      <c r="AR43" s="181" t="str">
        <f>IF('01.ข้อมูลเบื้องต้น'!$C$15="","",IF('3.คีย์เทอม1 mlp'!$B43="","",'01.ข้อมูลเบื้องต้น'!$C$15))</f>
        <v/>
      </c>
      <c r="AS43" s="176">
        <v>77</v>
      </c>
      <c r="AT43" s="87"/>
      <c r="AU43" s="181" t="e">
        <f>IF('01.ข้อมูลเบื้องต้น'!#REF!="","",IF('3.คีย์เทอม1 mlp'!$B43="","",'01.ข้อมูลเบื้องต้น'!#REF!))</f>
        <v>#REF!</v>
      </c>
      <c r="AV43" s="180" t="str">
        <f>IF('01.ข้อมูลเบื้องต้น'!$B$16="","",IF('3.คีย์เทอม1 mlp'!$B43="","",'01.ข้อมูลเบื้องต้น'!$B$16))</f>
        <v/>
      </c>
      <c r="AW43" s="181" t="str">
        <f>IF('01.ข้อมูลเบื้องต้น'!$C$16="","",IF('3.คีย์เทอม1 mlp'!$B43="","",'01.ข้อมูลเบื้องต้น'!$C$16))</f>
        <v/>
      </c>
      <c r="AX43" s="175">
        <v>60</v>
      </c>
      <c r="AY43" s="88"/>
      <c r="AZ43" s="181" t="e">
        <f>IF('01.ข้อมูลเบื้องต้น'!#REF!="","",IF('3.คีย์เทอม1 mlp'!$B43="","",'01.ข้อมูลเบื้องต้น'!#REF!))</f>
        <v>#REF!</v>
      </c>
      <c r="BA43" s="180" t="str">
        <f>IF('01.ข้อมูลเบื้องต้น'!$B$17="","",IF('3.คีย์เทอม1 mlp'!$B43="","",'01.ข้อมูลเบื้องต้น'!$B$17))</f>
        <v/>
      </c>
      <c r="BB43" s="181" t="str">
        <f>IF('01.ข้อมูลเบื้องต้น'!$C$17="","",IF('3.คีย์เทอม1 mlp'!$B43="","",'01.ข้อมูลเบื้องต้น'!$C$17))</f>
        <v/>
      </c>
      <c r="BC43" s="175"/>
      <c r="BD43" s="88"/>
      <c r="BE43" s="181" t="e">
        <f>IF('01.ข้อมูลเบื้องต้น'!#REF!="","",IF('3.คีย์เทอม1 mlp'!$B43="","",'01.ข้อมูลเบื้องต้น'!#REF!))</f>
        <v>#REF!</v>
      </c>
      <c r="BF43" s="180" t="str">
        <f>IF('01.ข้อมูลเบื้องต้น'!$B$19="","",IF('3.คีย์เทอม1 mlp'!$B43="","",'01.ข้อมูลเบื้องต้น'!$B$19))</f>
        <v/>
      </c>
      <c r="BG43" s="181" t="str">
        <f>IF('01.ข้อมูลเบื้องต้น'!$C$19="","",IF('3.คีย์เทอม1 mlp'!$B43="","",'01.ข้อมูลเบื้องต้น'!$C$19))</f>
        <v/>
      </c>
      <c r="BH43" s="175">
        <v>93</v>
      </c>
      <c r="BI43" s="88"/>
      <c r="BJ43" s="181" t="e">
        <f>IF('01.ข้อมูลเบื้องต้น'!#REF!="","",IF('3.คีย์เทอม1 mlp'!$B43="","",'01.ข้อมูลเบื้องต้น'!#REF!))</f>
        <v>#REF!</v>
      </c>
      <c r="BK43" s="180" t="str">
        <f>IF('01.ข้อมูลเบื้องต้น'!$B$20="","",IF('3.คีย์เทอม1 mlp'!$B43="","",'01.ข้อมูลเบื้องต้น'!$B$20))</f>
        <v/>
      </c>
      <c r="BL43" s="181" t="str">
        <f>IF('01.ข้อมูลเบื้องต้น'!$C$20="","",IF('3.คีย์เทอม1 mlp'!$B43="","",'01.ข้อมูลเบื้องต้น'!$C$20))</f>
        <v/>
      </c>
      <c r="BM43" s="175"/>
      <c r="BN43" s="87"/>
      <c r="BO43" s="181" t="e">
        <f>IF('01.ข้อมูลเบื้องต้น'!#REF!="","",IF('3.คีย์เทอม1 mlp'!$B43="","",'01.ข้อมูลเบื้องต้น'!#REF!))</f>
        <v>#REF!</v>
      </c>
      <c r="BP43" s="180" t="str">
        <f>IF('01.ข้อมูลเบื้องต้น'!$B$21="","",IF('3.คีย์เทอม1 mlp'!$B43="","",'01.ข้อมูลเบื้องต้น'!$B$21))</f>
        <v/>
      </c>
      <c r="BQ43" s="181" t="str">
        <f>IF('01.ข้อมูลเบื้องต้น'!$C$21="","",IF('3.คีย์เทอม1 mlp'!$B43="","",'01.ข้อมูลเบื้องต้น'!$C$21))</f>
        <v/>
      </c>
      <c r="BR43" s="175"/>
      <c r="BS43" s="88"/>
      <c r="BT43" s="181" t="e">
        <f>IF('01.ข้อมูลเบื้องต้น'!#REF!="","",IF('3.คีย์เทอม1 mlp'!$B43="","",'01.ข้อมูลเบื้องต้น'!#REF!))</f>
        <v>#REF!</v>
      </c>
      <c r="BU43" s="180" t="str">
        <f>IF('01.ข้อมูลเบื้องต้น'!$B$22="","",IF('3.คีย์เทอม1 mlp'!$B43="","",'01.ข้อมูลเบื้องต้น'!$B$22))</f>
        <v/>
      </c>
      <c r="BV43" s="181" t="str">
        <f>IF('01.ข้อมูลเบื้องต้น'!$C$22="","",IF('3.คีย์เทอม1 mlp'!$B43="","",'01.ข้อมูลเบื้องต้น'!$C$22))</f>
        <v/>
      </c>
      <c r="BW43" s="175"/>
      <c r="BX43" s="88"/>
      <c r="BY43" s="181" t="e">
        <f>IF('01.ข้อมูลเบื้องต้น'!#REF!="","",IF('3.คีย์เทอม1 mlp'!$B43="","",'01.ข้อมูลเบื้องต้น'!#REF!))</f>
        <v>#REF!</v>
      </c>
      <c r="BZ43" s="180" t="str">
        <f>IF('01.ข้อมูลเบื้องต้น'!$B$23="","",IF('3.คีย์เทอม1 mlp'!$B43="","",'01.ข้อมูลเบื้องต้น'!$B$23))</f>
        <v/>
      </c>
      <c r="CA43" s="181" t="str">
        <f>IF('01.ข้อมูลเบื้องต้น'!$C$23="","",IF('3.คีย์เทอม1 mlp'!$B43="","",'01.ข้อมูลเบื้องต้น'!$C$23))</f>
        <v/>
      </c>
      <c r="CB43" s="175"/>
      <c r="CC43" s="88"/>
      <c r="CD43" s="181" t="e">
        <f>IF('01.ข้อมูลเบื้องต้น'!#REF!="","",IF('3.คีย์เทอม1 mlp'!$B43="","",'01.ข้อมูลเบื้องต้น'!#REF!))</f>
        <v>#REF!</v>
      </c>
      <c r="CE43" s="180" t="str">
        <f>IF('01.ข้อมูลเบื้องต้น'!$B$24="","",IF('3.คีย์เทอม1 mlp'!$B43="","",'01.ข้อมูลเบื้องต้น'!$B$24))</f>
        <v/>
      </c>
      <c r="CF43" s="181" t="str">
        <f>IF('01.ข้อมูลเบื้องต้น'!$C$24="","",IF('3.คีย์เทอม1 mlp'!$B43="","",'01.ข้อมูลเบื้องต้น'!$C$24))</f>
        <v/>
      </c>
      <c r="CG43" s="175"/>
      <c r="CH43" s="88"/>
      <c r="CI43" s="181" t="e">
        <f>IF('01.ข้อมูลเบื้องต้น'!#REF!="","",IF('3.คีย์เทอม1 mlp'!$B43="","",'01.ข้อมูลเบื้องต้น'!#REF!))</f>
        <v>#REF!</v>
      </c>
      <c r="CJ43" s="180" t="str">
        <f>IF('01.ข้อมูลเบื้องต้น'!$B$25="","",IF('3.คีย์เทอม1 mlp'!$B43="","",'01.ข้อมูลเบื้องต้น'!$B$25))</f>
        <v/>
      </c>
      <c r="CK43" s="181" t="str">
        <f>IF('01.ข้อมูลเบื้องต้น'!$C$25="","",IF('3.คีย์เทอม1 mlp'!$B43="","",'01.ข้อมูลเบื้องต้น'!$C$25))</f>
        <v/>
      </c>
      <c r="CL43" s="175"/>
      <c r="CM43" s="88"/>
      <c r="CN43" s="181" t="e">
        <f>IF('01.ข้อมูลเบื้องต้น'!#REF!="","",IF('3.คีย์เทอม1 mlp'!$B43="","",'01.ข้อมูลเบื้องต้น'!#REF!))</f>
        <v>#REF!</v>
      </c>
      <c r="CO43" s="180" t="str">
        <f>IF('01.ข้อมูลเบื้องต้น'!$B$26="","",IF('3.คีย์เทอม1 mlp'!$B43="","",'01.ข้อมูลเบื้องต้น'!$B$26))</f>
        <v/>
      </c>
      <c r="CP43" s="181" t="str">
        <f>IF('01.ข้อมูลเบื้องต้น'!$C$26="","",IF('3.คีย์เทอม1 mlp'!$B43="","",'01.ข้อมูลเบื้องต้น'!$C$26))</f>
        <v/>
      </c>
      <c r="CQ43" s="175"/>
      <c r="CR43" s="88"/>
      <c r="CS43" s="181" t="e">
        <f>IF('01.ข้อมูลเบื้องต้น'!#REF!="","",IF('3.คีย์เทอม1 mlp'!$B43="","",'01.ข้อมูลเบื้องต้น'!#REF!))</f>
        <v>#REF!</v>
      </c>
      <c r="CT43" s="180" t="str">
        <f>IF('01.ข้อมูลเบื้องต้น'!$B$27="","",IF('3.คีย์เทอม1 mlp'!$B43="","",'01.ข้อมูลเบื้องต้น'!$B$27))</f>
        <v/>
      </c>
      <c r="CU43" s="181" t="str">
        <f>IF('01.ข้อมูลเบื้องต้น'!$C$27="","",IF('3.คีย์เทอม1 mlp'!$B43="","",'01.ข้อมูลเบื้องต้น'!$C$27))</f>
        <v/>
      </c>
      <c r="CV43" s="175"/>
      <c r="CW43" s="88"/>
      <c r="CX43" s="181" t="e">
        <f>IF('01.ข้อมูลเบื้องต้น'!#REF!="","",IF('3.คีย์เทอม1 mlp'!$B43="","",'01.ข้อมูลเบื้องต้น'!#REF!))</f>
        <v>#REF!</v>
      </c>
      <c r="CY43" s="180" t="str">
        <f>IF('01.ข้อมูลเบื้องต้น'!$B$28="","",IF('3.คีย์เทอม1 mlp'!$B43="","",'01.ข้อมูลเบื้องต้น'!$B$28))</f>
        <v/>
      </c>
      <c r="CZ43" s="181" t="str">
        <f>IF('01.ข้อมูลเบื้องต้น'!$C$28="","",IF('3.คีย์เทอม1 mlp'!$B43="","",'01.ข้อมูลเบื้องต้น'!$C$28))</f>
        <v/>
      </c>
      <c r="DA43" s="175"/>
      <c r="DB43" s="88"/>
      <c r="DC43" s="177" t="e">
        <f t="shared" si="3"/>
        <v>#REF!</v>
      </c>
      <c r="DD43" s="80" t="e">
        <f t="shared" si="4"/>
        <v>#REF!</v>
      </c>
      <c r="DE43" s="182" t="e">
        <f>IF('2.ชื่อนักเรียน'!R45="มส","มส",IF('2.ชื่อนักเรียน'!R45="ย้าย","ย้าย",IF('2.ชื่อนักเรียน'!R45="ร","ร",IF(DD43="","",RANK(DD43,$DD$9:$DD$53,0)))))</f>
        <v>#REF!</v>
      </c>
      <c r="DF43" s="182">
        <f t="shared" si="5"/>
        <v>10</v>
      </c>
      <c r="DH43" s="208" t="e">
        <f>IF('2.ชื่อนักเรียน'!$R45=",มส","มส",IF($DC43="","",IF(DH$5="","",IF(DH$5="SBMLD",SUM($BH43,$BM43,$BR43,$BW43,$CB43,$CG43,$CL43,$CQ43,$CV43,$DA43),$BH43))))</f>
        <v>#REF!</v>
      </c>
      <c r="DI43" s="186" t="e">
        <f>IF('2.ชื่อนักเรียน'!$R45=",มส","มส",IF($DH43="","",IF(DH$5="","",IF(DH$5="SBMLD",SUM($BI43,$BN43,$BS43,$BX43,$CC43,$CH43,$CM43,$CR43,$CW43,$DB43),$BI43))))</f>
        <v>#REF!</v>
      </c>
      <c r="DJ43" s="186" t="e">
        <f t="shared" si="6"/>
        <v>#REF!</v>
      </c>
      <c r="DK43" s="209" t="e">
        <f>IF('2.ชื่อนักเรียน'!$R45=",มส","มส",IF($DC43="","",IF(DK$5="","",IF(DK$5="SBMLD",SUM($BM43,$BR43,$BW43,$CB43,$CG43,$CL43,$CQ43,$CV43,$DA43),$BM43))))</f>
        <v>#REF!</v>
      </c>
      <c r="DL43" s="186" t="e">
        <f>IF('2.ชื่อนักเรียน'!$R45=",มส","มส",IF($DK43="","",IF(DK$5="","",IF(DK$5="SBMLD",SUM($BN43,$BS43,$BX43,$CC43,$CH43,$CM43,$CR43,$CW43,$DB43),$BN43))))</f>
        <v>#REF!</v>
      </c>
      <c r="DM43" s="186" t="e">
        <f t="shared" si="7"/>
        <v>#REF!</v>
      </c>
      <c r="DN43" s="209" t="e">
        <f>IF('2.ชื่อนักเรียน'!$R45=",มส","มส",IF($DC43="","",IF(DN$5="","",IF(DN$5="SBMLD",SUM($BR43,$BW43,$CB43,$CG43,$CL43,$CQ43,$CV43,$DA43),$BR43))))</f>
        <v>#REF!</v>
      </c>
      <c r="DO43" s="186" t="e">
        <f>IF('2.ชื่อนักเรียน'!$R45=",มส","มส",IF($DN43="","",IF(DN$5="","",IF(DN$5="SBMLD",SUM($BS43,$BX43,$CC43,$CH43,$CM43,$CR43,$CW43,$DB43),$BS43))))</f>
        <v>#REF!</v>
      </c>
      <c r="DP43" s="186" t="e">
        <f t="shared" si="8"/>
        <v>#REF!</v>
      </c>
      <c r="DQ43" s="209" t="e">
        <f>IF('2.ชื่อนักเรียน'!$R45=",มส","มส",IF($DC43="","",IF(DQ$5="","",IF(DQ$5="SBMLD",SUM($BW43,$CB43,$CG43,$CL43,$CQ43,$CV43,$DA43),$BW43))))</f>
        <v>#REF!</v>
      </c>
      <c r="DR43" s="186" t="e">
        <f>IF('2.ชื่อนักเรียน'!$R45=",มส","มส",IF($DQ43="","",IF(DQ$5="","",IF(DQ$5="SBMLD",SUM($BX43,$CC43,$CH43,$CM43,$CR43,$CW43,$DB43),$BX43))))</f>
        <v>#REF!</v>
      </c>
      <c r="DS43" s="186" t="e">
        <f t="shared" si="9"/>
        <v>#REF!</v>
      </c>
      <c r="DT43" s="186" t="e">
        <f>IF('2.ชื่อนักเรียน'!$R45=",มส","มส",IF($DC43="","",IF(DT$5="","",IF(DT$5="SBMLD",SUM($CB43,$CG43,$CL43,$CQ43,$CV43,$DA43),$CB43))))</f>
        <v>#REF!</v>
      </c>
      <c r="DU43" s="186" t="e">
        <f>IF('2.ชื่อนักเรียน'!$R45=",มส","มส",IF($DT43="","",IF(DT$5="","",IF(DT$5="SBMLD",SUM($CC43,$CH43,$CM43,$CR43,$CW43,$DB43),$CC43))))</f>
        <v>#REF!</v>
      </c>
      <c r="DV43" s="186" t="e">
        <f t="shared" si="10"/>
        <v>#REF!</v>
      </c>
      <c r="DW43" s="209" t="e">
        <f>IF('2.ชื่อนักเรียน'!$R45=",มส","มส",IF($DC43="","",IF(DW$5="","",IF(DW$5="SBMLD",SUM($CG43,$CL43,$CQ43,$CV43,$DA43),$CG43))))</f>
        <v>#REF!</v>
      </c>
      <c r="DX43" s="209" t="e">
        <f>IF('2.ชื่อนักเรียน'!$R45=",มส","มส",IF($DW43="","",IF(DW$5="","",IF(DW$5="SBMLD",SUM($CH43,$CM43,$CR43,$CW43,$DB43),$CH43))))</f>
        <v>#REF!</v>
      </c>
      <c r="DY43" s="186" t="e">
        <f t="shared" si="11"/>
        <v>#REF!</v>
      </c>
    </row>
    <row r="44" spans="1:129" s="33" customFormat="1" ht="17.25" customHeight="1" thickTop="1">
      <c r="A44" s="171">
        <v>36</v>
      </c>
      <c r="B44" s="171" t="str">
        <f>IF('2.ชื่อนักเรียน'!E46="","",CONCATENATE('2.ชื่อนักเรียน'!E46,'2.ชื่อนักเรียน'!F46,'2.ชื่อนักเรียน'!G46,'2.ชื่อนักเรียน'!H46,'2.ชื่อนักเรียน'!I46,'2.ชื่อนักเรียน'!J46,'2.ชื่อนักเรียน'!K46,'2.ชื่อนักเรียน'!L46,'2.ชื่อนักเรียน'!M46,'2.ชื่อนักเรียน'!N46,'2.ชื่อนักเรียน'!O46,'2.ชื่อนักเรียน'!P46,'2.ชื่อนักเรียน'!Q46))</f>
        <v/>
      </c>
      <c r="C44" s="273" t="str">
        <f>IF('2.ชื่อนักเรียน'!B46="","",'2.ชื่อนักเรียน'!B46)</f>
        <v/>
      </c>
      <c r="D44" s="180" t="str">
        <f>IF('2.ชื่อนักเรียน'!C46="","",CONCATENATE(TRIM('2.ชื่อนักเรียน'!C46),"  ",'2.ชื่อนักเรียน'!D46))</f>
        <v/>
      </c>
      <c r="E44" s="181" t="str">
        <f>IF(B44="","",IF('01.ข้อมูลเบื้องต้น'!$H$2="","",'01.ข้อมูลเบื้องต้น'!$H$2))</f>
        <v/>
      </c>
      <c r="F44" s="180" t="str">
        <f>IF(B44="","",IF('01.ข้อมูลเบื้องต้น'!$I$4="","",'01.ข้อมูลเบื้องต้น'!$I$4))</f>
        <v/>
      </c>
      <c r="G44" s="181" t="e">
        <f>IF('01.ข้อมูลเบื้องต้น'!#REF!="","",IF('3.คีย์เทอม1 mlp'!$B44="","",'01.ข้อมูลเบื้องต้น'!#REF!))</f>
        <v>#REF!</v>
      </c>
      <c r="H44" s="180" t="str">
        <f>IF('01.ข้อมูลเบื้องต้น'!$B$36="","",IF('3.คีย์เทอม1 mlp'!$B44="","",'01.ข้อมูลเบื้องต้น'!$B$36))</f>
        <v/>
      </c>
      <c r="I44" s="181" t="str">
        <f>IF('01.ข้อมูลเบื้องต้น'!$C$36="","",IF('3.คีย์เทอม1 mlp'!$B44="","",'01.ข้อมูลเบื้องต้น'!$C$36))</f>
        <v/>
      </c>
      <c r="J44" s="175">
        <v>100</v>
      </c>
      <c r="K44" s="88"/>
      <c r="L44" s="181" t="e">
        <f>IF('01.ข้อมูลเบื้องต้น'!#REF!="","",IF('3.คีย์เทอม1 mlp'!$B44="","",'01.ข้อมูลเบื้องต้น'!#REF!))</f>
        <v>#REF!</v>
      </c>
      <c r="M44" s="180" t="str">
        <f>IF('01.ข้อมูลเบื้องต้น'!$B$37="","",IF('3.คีย์เทอม1 mlp'!$B44="","",'01.ข้อมูลเบื้องต้น'!$B$37))</f>
        <v/>
      </c>
      <c r="N44" s="181" t="str">
        <f>IF('01.ข้อมูลเบื้องต้น'!$C$37="","",IF('3.คีย์เทอม1 mlp'!$B44="","",'01.ข้อมูลเบื้องต้น'!$C$37))</f>
        <v/>
      </c>
      <c r="O44" s="176">
        <v>95</v>
      </c>
      <c r="P44" s="87"/>
      <c r="Q44" s="181" t="e">
        <f>IF('01.ข้อมูลเบื้องต้น'!#REF!="","",IF('3.คีย์เทอม1 mlp'!$B44="","",'01.ข้อมูลเบื้องต้น'!#REF!))</f>
        <v>#REF!</v>
      </c>
      <c r="R44" s="180" t="str">
        <f>IF('01.ข้อมูลเบื้องต้น'!$B$10="","",IF('3.คีย์เทอม1 mlp'!$B44="","",'01.ข้อมูลเบื้องต้น'!$B$10))</f>
        <v/>
      </c>
      <c r="S44" s="181" t="str">
        <f>IF('01.ข้อมูลเบื้องต้น'!$C$10="","",IF('3.คีย์เทอม1 mlp'!$B44="","",'01.ข้อมูลเบื้องต้น'!$C$10))</f>
        <v/>
      </c>
      <c r="T44" s="176">
        <v>85</v>
      </c>
      <c r="U44" s="87"/>
      <c r="V44" s="181" t="e">
        <f>IF('01.ข้อมูลเบื้องต้น'!#REF!="","",IF('3.คีย์เทอม1 mlp'!$B44="","",'01.ข้อมูลเบื้องต้น'!#REF!))</f>
        <v>#REF!</v>
      </c>
      <c r="W44" s="180" t="str">
        <f>IF('01.ข้อมูลเบื้องต้น'!$B$11="","",IF('3.คีย์เทอม1 mlp'!$B44="","",'01.ข้อมูลเบื้องต้น'!$B$11))</f>
        <v/>
      </c>
      <c r="X44" s="181" t="str">
        <f>IF('01.ข้อมูลเบื้องต้น'!$C$11="","",IF('3.คีย์เทอม1 mlp'!$B44="","",'01.ข้อมูลเบื้องต้น'!$C$11))</f>
        <v/>
      </c>
      <c r="Y44" s="175">
        <v>85</v>
      </c>
      <c r="Z44" s="88"/>
      <c r="AA44" s="181" t="e">
        <f>IF('01.ข้อมูลเบื้องต้น'!#REF!="","",IF('3.คีย์เทอม1 mlp'!$B44="","",'01.ข้อมูลเบื้องต้น'!#REF!))</f>
        <v>#REF!</v>
      </c>
      <c r="AB44" s="180" t="str">
        <f>IF('01.ข้อมูลเบื้องต้น'!$B$12="","",IF('3.คีย์เทอม1 mlp'!$B44="","",'01.ข้อมูลเบื้องต้น'!$B$12))</f>
        <v/>
      </c>
      <c r="AC44" s="181" t="str">
        <f>IF('01.ข้อมูลเบื้องต้น'!$C$12="","",IF('3.คีย์เทอม1 mlp'!$B44="","",'01.ข้อมูลเบื้องต้น'!$C$12))</f>
        <v/>
      </c>
      <c r="AD44" s="176">
        <v>90</v>
      </c>
      <c r="AE44" s="87"/>
      <c r="AF44" s="181" t="e">
        <f>IF('01.ข้อมูลเบื้องต้น'!#REF!="","",IF('3.คีย์เทอม1 mlp'!$B44="","",'01.ข้อมูลเบื้องต้น'!#REF!))</f>
        <v>#REF!</v>
      </c>
      <c r="AG44" s="180" t="str">
        <f>IF('01.ข้อมูลเบื้องต้น'!$B$13="","",IF('3.คีย์เทอม1 mlp'!$B44="","",'01.ข้อมูลเบื้องต้น'!$B$13))</f>
        <v/>
      </c>
      <c r="AH44" s="181" t="str">
        <f>IF('01.ข้อมูลเบื้องต้น'!$C$13="","",IF('3.คีย์เทอม1 mlp'!$B44="","",'01.ข้อมูลเบื้องต้น'!$C$13))</f>
        <v/>
      </c>
      <c r="AI44" s="176">
        <v>95</v>
      </c>
      <c r="AJ44" s="87"/>
      <c r="AK44" s="181" t="e">
        <f>IF('01.ข้อมูลเบื้องต้น'!#REF!="","",IF('3.คีย์เทอม1 mlp'!$B44="","",'01.ข้อมูลเบื้องต้น'!#REF!))</f>
        <v>#REF!</v>
      </c>
      <c r="AL44" s="180" t="str">
        <f>IF('01.ข้อมูลเบื้องต้น'!$B$14="","",IF('3.คีย์เทอม1 mlp'!$B44="","",'01.ข้อมูลเบื้องต้น'!$B$14))</f>
        <v/>
      </c>
      <c r="AM44" s="181" t="str">
        <f>IF('01.ข้อมูลเบื้องต้น'!$C$14="","",IF('3.คีย์เทอม1 mlp'!$B44="","",'01.ข้อมูลเบื้องต้น'!$C$14))</f>
        <v/>
      </c>
      <c r="AN44" s="176">
        <v>85</v>
      </c>
      <c r="AO44" s="87"/>
      <c r="AP44" s="181" t="e">
        <f>IF('01.ข้อมูลเบื้องต้น'!#REF!="","",IF('3.คีย์เทอม1 mlp'!$B44="","",'01.ข้อมูลเบื้องต้น'!#REF!))</f>
        <v>#REF!</v>
      </c>
      <c r="AQ44" s="180" t="str">
        <f>IF('01.ข้อมูลเบื้องต้น'!$B$15="","",IF('3.คีย์เทอม1 mlp'!$B44="","",'01.ข้อมูลเบื้องต้น'!$B$15))</f>
        <v/>
      </c>
      <c r="AR44" s="181" t="str">
        <f>IF('01.ข้อมูลเบื้องต้น'!$C$15="","",IF('3.คีย์เทอม1 mlp'!$B44="","",'01.ข้อมูลเบื้องต้น'!$C$15))</f>
        <v/>
      </c>
      <c r="AS44" s="176">
        <v>85</v>
      </c>
      <c r="AT44" s="87"/>
      <c r="AU44" s="181" t="e">
        <f>IF('01.ข้อมูลเบื้องต้น'!#REF!="","",IF('3.คีย์เทอม1 mlp'!$B44="","",'01.ข้อมูลเบื้องต้น'!#REF!))</f>
        <v>#REF!</v>
      </c>
      <c r="AV44" s="180" t="str">
        <f>IF('01.ข้อมูลเบื้องต้น'!$B$16="","",IF('3.คีย์เทอม1 mlp'!$B44="","",'01.ข้อมูลเบื้องต้น'!$B$16))</f>
        <v/>
      </c>
      <c r="AW44" s="181" t="str">
        <f>IF('01.ข้อมูลเบื้องต้น'!$C$16="","",IF('3.คีย์เทอม1 mlp'!$B44="","",'01.ข้อมูลเบื้องต้น'!$C$16))</f>
        <v/>
      </c>
      <c r="AX44" s="175">
        <v>100</v>
      </c>
      <c r="AY44" s="88"/>
      <c r="AZ44" s="181" t="e">
        <f>IF('01.ข้อมูลเบื้องต้น'!#REF!="","",IF('3.คีย์เทอม1 mlp'!$B44="","",'01.ข้อมูลเบื้องต้น'!#REF!))</f>
        <v>#REF!</v>
      </c>
      <c r="BA44" s="180" t="str">
        <f>IF('01.ข้อมูลเบื้องต้น'!$B$17="","",IF('3.คีย์เทอม1 mlp'!$B44="","",'01.ข้อมูลเบื้องต้น'!$B$17))</f>
        <v/>
      </c>
      <c r="BB44" s="181" t="str">
        <f>IF('01.ข้อมูลเบื้องต้น'!$C$17="","",IF('3.คีย์เทอม1 mlp'!$B44="","",'01.ข้อมูลเบื้องต้น'!$C$17))</f>
        <v/>
      </c>
      <c r="BC44" s="175"/>
      <c r="BD44" s="88"/>
      <c r="BE44" s="181" t="e">
        <f>IF('01.ข้อมูลเบื้องต้น'!#REF!="","",IF('3.คีย์เทอม1 mlp'!$B44="","",'01.ข้อมูลเบื้องต้น'!#REF!))</f>
        <v>#REF!</v>
      </c>
      <c r="BF44" s="180" t="str">
        <f>IF('01.ข้อมูลเบื้องต้น'!$B$19="","",IF('3.คีย์เทอม1 mlp'!$B44="","",'01.ข้อมูลเบื้องต้น'!$B$19))</f>
        <v/>
      </c>
      <c r="BG44" s="181" t="str">
        <f>IF('01.ข้อมูลเบื้องต้น'!$C$19="","",IF('3.คีย์เทอม1 mlp'!$B44="","",'01.ข้อมูลเบื้องต้น'!$C$19))</f>
        <v/>
      </c>
      <c r="BH44" s="175">
        <v>95</v>
      </c>
      <c r="BI44" s="88"/>
      <c r="BJ44" s="181" t="e">
        <f>IF('01.ข้อมูลเบื้องต้น'!#REF!="","",IF('3.คีย์เทอม1 mlp'!$B44="","",'01.ข้อมูลเบื้องต้น'!#REF!))</f>
        <v>#REF!</v>
      </c>
      <c r="BK44" s="180" t="str">
        <f>IF('01.ข้อมูลเบื้องต้น'!$B$20="","",IF('3.คีย์เทอม1 mlp'!$B44="","",'01.ข้อมูลเบื้องต้น'!$B$20))</f>
        <v/>
      </c>
      <c r="BL44" s="181" t="str">
        <f>IF('01.ข้อมูลเบื้องต้น'!$C$20="","",IF('3.คีย์เทอม1 mlp'!$B44="","",'01.ข้อมูลเบื้องต้น'!$C$20))</f>
        <v/>
      </c>
      <c r="BM44" s="176"/>
      <c r="BN44" s="87"/>
      <c r="BO44" s="181" t="e">
        <f>IF('01.ข้อมูลเบื้องต้น'!#REF!="","",IF('3.คีย์เทอม1 mlp'!$B44="","",'01.ข้อมูลเบื้องต้น'!#REF!))</f>
        <v>#REF!</v>
      </c>
      <c r="BP44" s="180" t="str">
        <f>IF('01.ข้อมูลเบื้องต้น'!$B$21="","",IF('3.คีย์เทอม1 mlp'!$B44="","",'01.ข้อมูลเบื้องต้น'!$B$21))</f>
        <v/>
      </c>
      <c r="BQ44" s="181" t="str">
        <f>IF('01.ข้อมูลเบื้องต้น'!$C$21="","",IF('3.คีย์เทอม1 mlp'!$B44="","",'01.ข้อมูลเบื้องต้น'!$C$21))</f>
        <v/>
      </c>
      <c r="BR44" s="175"/>
      <c r="BS44" s="88"/>
      <c r="BT44" s="181" t="e">
        <f>IF('01.ข้อมูลเบื้องต้น'!#REF!="","",IF('3.คีย์เทอม1 mlp'!$B44="","",'01.ข้อมูลเบื้องต้น'!#REF!))</f>
        <v>#REF!</v>
      </c>
      <c r="BU44" s="180" t="str">
        <f>IF('01.ข้อมูลเบื้องต้น'!$B$22="","",IF('3.คีย์เทอม1 mlp'!$B44="","",'01.ข้อมูลเบื้องต้น'!$B$22))</f>
        <v/>
      </c>
      <c r="BV44" s="181" t="str">
        <f>IF('01.ข้อมูลเบื้องต้น'!$C$22="","",IF('3.คีย์เทอม1 mlp'!$B44="","",'01.ข้อมูลเบื้องต้น'!$C$22))</f>
        <v/>
      </c>
      <c r="BW44" s="175"/>
      <c r="BX44" s="88"/>
      <c r="BY44" s="181" t="e">
        <f>IF('01.ข้อมูลเบื้องต้น'!#REF!="","",IF('3.คีย์เทอม1 mlp'!$B44="","",'01.ข้อมูลเบื้องต้น'!#REF!))</f>
        <v>#REF!</v>
      </c>
      <c r="BZ44" s="180" t="str">
        <f>IF('01.ข้อมูลเบื้องต้น'!$B$23="","",IF('3.คีย์เทอม1 mlp'!$B44="","",'01.ข้อมูลเบื้องต้น'!$B$23))</f>
        <v/>
      </c>
      <c r="CA44" s="181" t="str">
        <f>IF('01.ข้อมูลเบื้องต้น'!$C$23="","",IF('3.คีย์เทอม1 mlp'!$B44="","",'01.ข้อมูลเบื้องต้น'!$C$23))</f>
        <v/>
      </c>
      <c r="CB44" s="175"/>
      <c r="CC44" s="88"/>
      <c r="CD44" s="181" t="e">
        <f>IF('01.ข้อมูลเบื้องต้น'!#REF!="","",IF('3.คีย์เทอม1 mlp'!$B44="","",'01.ข้อมูลเบื้องต้น'!#REF!))</f>
        <v>#REF!</v>
      </c>
      <c r="CE44" s="180" t="str">
        <f>IF('01.ข้อมูลเบื้องต้น'!$B$24="","",IF('3.คีย์เทอม1 mlp'!$B44="","",'01.ข้อมูลเบื้องต้น'!$B$24))</f>
        <v/>
      </c>
      <c r="CF44" s="181" t="str">
        <f>IF('01.ข้อมูลเบื้องต้น'!$C$24="","",IF('3.คีย์เทอม1 mlp'!$B44="","",'01.ข้อมูลเบื้องต้น'!$C$24))</f>
        <v/>
      </c>
      <c r="CG44" s="175"/>
      <c r="CH44" s="88"/>
      <c r="CI44" s="181" t="e">
        <f>IF('01.ข้อมูลเบื้องต้น'!#REF!="","",IF('3.คีย์เทอม1 mlp'!$B44="","",'01.ข้อมูลเบื้องต้น'!#REF!))</f>
        <v>#REF!</v>
      </c>
      <c r="CJ44" s="180" t="str">
        <f>IF('01.ข้อมูลเบื้องต้น'!$B$25="","",IF('3.คีย์เทอม1 mlp'!$B44="","",'01.ข้อมูลเบื้องต้น'!$B$25))</f>
        <v/>
      </c>
      <c r="CK44" s="181" t="str">
        <f>IF('01.ข้อมูลเบื้องต้น'!$C$25="","",IF('3.คีย์เทอม1 mlp'!$B44="","",'01.ข้อมูลเบื้องต้น'!$C$25))</f>
        <v/>
      </c>
      <c r="CL44" s="175"/>
      <c r="CM44" s="88"/>
      <c r="CN44" s="181" t="e">
        <f>IF('01.ข้อมูลเบื้องต้น'!#REF!="","",IF('3.คีย์เทอม1 mlp'!$B44="","",'01.ข้อมูลเบื้องต้น'!#REF!))</f>
        <v>#REF!</v>
      </c>
      <c r="CO44" s="180" t="str">
        <f>IF('01.ข้อมูลเบื้องต้น'!$B$26="","",IF('3.คีย์เทอม1 mlp'!$B44="","",'01.ข้อมูลเบื้องต้น'!$B$26))</f>
        <v/>
      </c>
      <c r="CP44" s="181" t="str">
        <f>IF('01.ข้อมูลเบื้องต้น'!$C$26="","",IF('3.คีย์เทอม1 mlp'!$B44="","",'01.ข้อมูลเบื้องต้น'!$C$26))</f>
        <v/>
      </c>
      <c r="CQ44" s="175"/>
      <c r="CR44" s="88"/>
      <c r="CS44" s="181" t="e">
        <f>IF('01.ข้อมูลเบื้องต้น'!#REF!="","",IF('3.คีย์เทอม1 mlp'!$B44="","",'01.ข้อมูลเบื้องต้น'!#REF!))</f>
        <v>#REF!</v>
      </c>
      <c r="CT44" s="180" t="str">
        <f>IF('01.ข้อมูลเบื้องต้น'!$B$27="","",IF('3.คีย์เทอม1 mlp'!$B44="","",'01.ข้อมูลเบื้องต้น'!$B$27))</f>
        <v/>
      </c>
      <c r="CU44" s="181" t="str">
        <f>IF('01.ข้อมูลเบื้องต้น'!$C$27="","",IF('3.คีย์เทอม1 mlp'!$B44="","",'01.ข้อมูลเบื้องต้น'!$C$27))</f>
        <v/>
      </c>
      <c r="CV44" s="175"/>
      <c r="CW44" s="88"/>
      <c r="CX44" s="181" t="e">
        <f>IF('01.ข้อมูลเบื้องต้น'!#REF!="","",IF('3.คีย์เทอม1 mlp'!$B44="","",'01.ข้อมูลเบื้องต้น'!#REF!))</f>
        <v>#REF!</v>
      </c>
      <c r="CY44" s="180" t="str">
        <f>IF('01.ข้อมูลเบื้องต้น'!$B$28="","",IF('3.คีย์เทอม1 mlp'!$B44="","",'01.ข้อมูลเบื้องต้น'!$B$28))</f>
        <v/>
      </c>
      <c r="CZ44" s="181" t="str">
        <f>IF('01.ข้อมูลเบื้องต้น'!$C$28="","",IF('3.คีย์เทอม1 mlp'!$B44="","",'01.ข้อมูลเบื้องต้น'!$C$28))</f>
        <v/>
      </c>
      <c r="DA44" s="175"/>
      <c r="DB44" s="88"/>
      <c r="DC44" s="177" t="e">
        <f t="shared" si="3"/>
        <v>#REF!</v>
      </c>
      <c r="DD44" s="80" t="e">
        <f t="shared" si="4"/>
        <v>#REF!</v>
      </c>
      <c r="DE44" s="182" t="e">
        <f>IF('2.ชื่อนักเรียน'!R46="มส","มส",IF('2.ชื่อนักเรียน'!R46="ย้าย","ย้าย",IF('2.ชื่อนักเรียน'!R46="ร","ร",IF(DD44="","",RANK(DD44,$DD$9:$DD$53,0)))))</f>
        <v>#REF!</v>
      </c>
      <c r="DF44" s="182">
        <f t="shared" si="5"/>
        <v>10</v>
      </c>
      <c r="DH44" s="210" t="e">
        <f>IF('2.ชื่อนักเรียน'!$R46=",มส","มส",IF($DC44="","",IF(DH$5="","",IF(DH$5="SBMLD",SUM($BH44,$BM44,$BR44,$BW44,$CB44,$CG44,$CL44,$CQ44,$CV44,$DA44),$BH44))))</f>
        <v>#REF!</v>
      </c>
      <c r="DI44" s="187" t="e">
        <f>IF('2.ชื่อนักเรียน'!$R46=",มส","มส",IF($DH44="","",IF(DH$5="","",IF(DH$5="SBMLD",SUM($BI44,$BN44,$BS44,$BX44,$CC44,$CH44,$CM44,$CR44,$CW44,$DB44),$BI44))))</f>
        <v>#REF!</v>
      </c>
      <c r="DJ44" s="187" t="e">
        <f t="shared" si="6"/>
        <v>#REF!</v>
      </c>
      <c r="DK44" s="211" t="e">
        <f>IF('2.ชื่อนักเรียน'!$R46=",มส","มส",IF($DC44="","",IF(DK$5="","",IF(DK$5="SBMLD",SUM($BM44,$BR44,$BW44,$CB44,$CG44,$CL44,$CQ44,$CV44,$DA44),$BM44))))</f>
        <v>#REF!</v>
      </c>
      <c r="DL44" s="187" t="e">
        <f>IF('2.ชื่อนักเรียน'!$R46=",มส","มส",IF($DK44="","",IF(DK$5="","",IF(DK$5="SBMLD",SUM($BN44,$BS44,$BX44,$CC44,$CH44,$CM44,$CR44,$CW44,$DB44),$BN44))))</f>
        <v>#REF!</v>
      </c>
      <c r="DM44" s="187" t="e">
        <f t="shared" si="7"/>
        <v>#REF!</v>
      </c>
      <c r="DN44" s="211" t="e">
        <f>IF('2.ชื่อนักเรียน'!$R46=",มส","มส",IF($DC44="","",IF(DN$5="","",IF(DN$5="SBMLD",SUM($BR44,$BW44,$CB44,$CG44,$CL44,$CQ44,$CV44,$DA44),$BR44))))</f>
        <v>#REF!</v>
      </c>
      <c r="DO44" s="187" t="e">
        <f>IF('2.ชื่อนักเรียน'!$R46=",มส","มส",IF($DN44="","",IF(DN$5="","",IF(DN$5="SBMLD",SUM($BS44,$BX44,$CC44,$CH44,$CM44,$CR44,$CW44,$DB44),$BS44))))</f>
        <v>#REF!</v>
      </c>
      <c r="DP44" s="187" t="e">
        <f t="shared" si="8"/>
        <v>#REF!</v>
      </c>
      <c r="DQ44" s="211" t="e">
        <f>IF('2.ชื่อนักเรียน'!$R46=",มส","มส",IF($DC44="","",IF(DQ$5="","",IF(DQ$5="SBMLD",SUM($BW44,$CB44,$CG44,$CL44,$CQ44,$CV44,$DA44),$BW44))))</f>
        <v>#REF!</v>
      </c>
      <c r="DR44" s="187" t="e">
        <f>IF('2.ชื่อนักเรียน'!$R46=",มส","มส",IF($DQ44="","",IF(DQ$5="","",IF(DQ$5="SBMLD",SUM($BX44,$CC44,$CH44,$CM44,$CR44,$CW44,$DB44),$BX44))))</f>
        <v>#REF!</v>
      </c>
      <c r="DS44" s="187" t="e">
        <f t="shared" si="9"/>
        <v>#REF!</v>
      </c>
      <c r="DT44" s="187" t="e">
        <f>IF('2.ชื่อนักเรียน'!$R46=",มส","มส",IF($DC44="","",IF(DT$5="","",IF(DT$5="SBMLD",SUM($CB44,$CG44,$CL44,$CQ44,$CV44,$DA44),$CB44))))</f>
        <v>#REF!</v>
      </c>
      <c r="DU44" s="187" t="e">
        <f>IF('2.ชื่อนักเรียน'!$R46=",มส","มส",IF($DT44="","",IF(DT$5="","",IF(DT$5="SBMLD",SUM($CC44,$CH44,$CM44,$CR44,$CW44,$DB44),$CC44))))</f>
        <v>#REF!</v>
      </c>
      <c r="DV44" s="187" t="e">
        <f t="shared" si="10"/>
        <v>#REF!</v>
      </c>
      <c r="DW44" s="211" t="e">
        <f>IF('2.ชื่อนักเรียน'!$R46=",มส","มส",IF($DC44="","",IF(DW$5="","",IF(DW$5="SBMLD",SUM($CG44,$CL44,$CQ44,$CV44,$DA44),$CG44))))</f>
        <v>#REF!</v>
      </c>
      <c r="DX44" s="211" t="e">
        <f>IF('2.ชื่อนักเรียน'!$R46=",มส","มส",IF($DW44="","",IF(DW$5="","",IF(DW$5="SBMLD",SUM($CH44,$CM44,$CR44,$CW44,$DB44),$CH44))))</f>
        <v>#REF!</v>
      </c>
      <c r="DY44" s="187" t="e">
        <f t="shared" si="11"/>
        <v>#REF!</v>
      </c>
    </row>
    <row r="45" spans="1:129" s="33" customFormat="1" ht="17.25" customHeight="1">
      <c r="A45" s="171">
        <v>37</v>
      </c>
      <c r="B45" s="171" t="str">
        <f>IF('2.ชื่อนักเรียน'!E47="","",CONCATENATE('2.ชื่อนักเรียน'!E47,'2.ชื่อนักเรียน'!F47,'2.ชื่อนักเรียน'!G47,'2.ชื่อนักเรียน'!H47,'2.ชื่อนักเรียน'!I47,'2.ชื่อนักเรียน'!J47,'2.ชื่อนักเรียน'!K47,'2.ชื่อนักเรียน'!L47,'2.ชื่อนักเรียน'!M47,'2.ชื่อนักเรียน'!N47,'2.ชื่อนักเรียน'!O47,'2.ชื่อนักเรียน'!P47,'2.ชื่อนักเรียน'!Q47))</f>
        <v/>
      </c>
      <c r="C45" s="273" t="str">
        <f>IF('2.ชื่อนักเรียน'!B47="","",'2.ชื่อนักเรียน'!B47)</f>
        <v/>
      </c>
      <c r="D45" s="180" t="str">
        <f>IF('2.ชื่อนักเรียน'!C47="","",CONCATENATE(TRIM('2.ชื่อนักเรียน'!C47),"  ",'2.ชื่อนักเรียน'!D47))</f>
        <v/>
      </c>
      <c r="E45" s="181" t="str">
        <f>IF(B45="","",IF('01.ข้อมูลเบื้องต้น'!$H$2="","",'01.ข้อมูลเบื้องต้น'!$H$2))</f>
        <v/>
      </c>
      <c r="F45" s="180" t="str">
        <f>IF(B45="","",IF('01.ข้อมูลเบื้องต้น'!$I$4="","",'01.ข้อมูลเบื้องต้น'!$I$4))</f>
        <v/>
      </c>
      <c r="G45" s="181" t="e">
        <f>IF('01.ข้อมูลเบื้องต้น'!#REF!="","",IF('3.คีย์เทอม1 mlp'!$B45="","",'01.ข้อมูลเบื้องต้น'!#REF!))</f>
        <v>#REF!</v>
      </c>
      <c r="H45" s="180" t="str">
        <f>IF('01.ข้อมูลเบื้องต้น'!$B$36="","",IF('3.คีย์เทอม1 mlp'!$B45="","",'01.ข้อมูลเบื้องต้น'!$B$36))</f>
        <v/>
      </c>
      <c r="I45" s="181" t="str">
        <f>IF('01.ข้อมูลเบื้องต้น'!$C$36="","",IF('3.คีย์เทอม1 mlp'!$B45="","",'01.ข้อมูลเบื้องต้น'!$C$36))</f>
        <v/>
      </c>
      <c r="J45" s="175"/>
      <c r="K45" s="88"/>
      <c r="L45" s="181" t="e">
        <f>IF('01.ข้อมูลเบื้องต้น'!#REF!="","",IF('3.คีย์เทอม1 mlp'!$B45="","",'01.ข้อมูลเบื้องต้น'!#REF!))</f>
        <v>#REF!</v>
      </c>
      <c r="M45" s="180" t="str">
        <f>IF('01.ข้อมูลเบื้องต้น'!$B$37="","",IF('3.คีย์เทอม1 mlp'!$B45="","",'01.ข้อมูลเบื้องต้น'!$B$37))</f>
        <v/>
      </c>
      <c r="N45" s="181" t="str">
        <f>IF('01.ข้อมูลเบื้องต้น'!$C$37="","",IF('3.คีย์เทอม1 mlp'!$B45="","",'01.ข้อมูลเบื้องต้น'!$C$37))</f>
        <v/>
      </c>
      <c r="O45" s="176"/>
      <c r="P45" s="87"/>
      <c r="Q45" s="181" t="e">
        <f>IF('01.ข้อมูลเบื้องต้น'!#REF!="","",IF('3.คีย์เทอม1 mlp'!$B45="","",'01.ข้อมูลเบื้องต้น'!#REF!))</f>
        <v>#REF!</v>
      </c>
      <c r="R45" s="180" t="str">
        <f>IF('01.ข้อมูลเบื้องต้น'!$B$10="","",IF('3.คีย์เทอม1 mlp'!$B45="","",'01.ข้อมูลเบื้องต้น'!$B$10))</f>
        <v/>
      </c>
      <c r="S45" s="181" t="str">
        <f>IF('01.ข้อมูลเบื้องต้น'!$C$10="","",IF('3.คีย์เทอม1 mlp'!$B45="","",'01.ข้อมูลเบื้องต้น'!$C$10))</f>
        <v/>
      </c>
      <c r="T45" s="176"/>
      <c r="U45" s="87"/>
      <c r="V45" s="181" t="e">
        <f>IF('01.ข้อมูลเบื้องต้น'!#REF!="","",IF('3.คีย์เทอม1 mlp'!$B45="","",'01.ข้อมูลเบื้องต้น'!#REF!))</f>
        <v>#REF!</v>
      </c>
      <c r="W45" s="180" t="str">
        <f>IF('01.ข้อมูลเบื้องต้น'!$B$11="","",IF('3.คีย์เทอม1 mlp'!$B45="","",'01.ข้อมูลเบื้องต้น'!$B$11))</f>
        <v/>
      </c>
      <c r="X45" s="181" t="str">
        <f>IF('01.ข้อมูลเบื้องต้น'!$C$11="","",IF('3.คีย์เทอม1 mlp'!$B45="","",'01.ข้อมูลเบื้องต้น'!$C$11))</f>
        <v/>
      </c>
      <c r="Y45" s="175"/>
      <c r="Z45" s="88"/>
      <c r="AA45" s="181" t="e">
        <f>IF('01.ข้อมูลเบื้องต้น'!#REF!="","",IF('3.คีย์เทอม1 mlp'!$B45="","",'01.ข้อมูลเบื้องต้น'!#REF!))</f>
        <v>#REF!</v>
      </c>
      <c r="AB45" s="180" t="str">
        <f>IF('01.ข้อมูลเบื้องต้น'!$B$12="","",IF('3.คีย์เทอม1 mlp'!$B45="","",'01.ข้อมูลเบื้องต้น'!$B$12))</f>
        <v/>
      </c>
      <c r="AC45" s="181" t="str">
        <f>IF('01.ข้อมูลเบื้องต้น'!$C$12="","",IF('3.คีย์เทอม1 mlp'!$B45="","",'01.ข้อมูลเบื้องต้น'!$C$12))</f>
        <v/>
      </c>
      <c r="AD45" s="176"/>
      <c r="AE45" s="87"/>
      <c r="AF45" s="181" t="e">
        <f>IF('01.ข้อมูลเบื้องต้น'!#REF!="","",IF('3.คีย์เทอม1 mlp'!$B45="","",'01.ข้อมูลเบื้องต้น'!#REF!))</f>
        <v>#REF!</v>
      </c>
      <c r="AG45" s="180" t="str">
        <f>IF('01.ข้อมูลเบื้องต้น'!$B$13="","",IF('3.คีย์เทอม1 mlp'!$B45="","",'01.ข้อมูลเบื้องต้น'!$B$13))</f>
        <v/>
      </c>
      <c r="AH45" s="181" t="str">
        <f>IF('01.ข้อมูลเบื้องต้น'!$C$13="","",IF('3.คีย์เทอม1 mlp'!$B45="","",'01.ข้อมูลเบื้องต้น'!$C$13))</f>
        <v/>
      </c>
      <c r="AI45" s="176"/>
      <c r="AJ45" s="87"/>
      <c r="AK45" s="181" t="e">
        <f>IF('01.ข้อมูลเบื้องต้น'!#REF!="","",IF('3.คีย์เทอม1 mlp'!$B45="","",'01.ข้อมูลเบื้องต้น'!#REF!))</f>
        <v>#REF!</v>
      </c>
      <c r="AL45" s="180" t="str">
        <f>IF('01.ข้อมูลเบื้องต้น'!$B$14="","",IF('3.คีย์เทอม1 mlp'!$B45="","",'01.ข้อมูลเบื้องต้น'!$B$14))</f>
        <v/>
      </c>
      <c r="AM45" s="181" t="str">
        <f>IF('01.ข้อมูลเบื้องต้น'!$C$14="","",IF('3.คีย์เทอม1 mlp'!$B45="","",'01.ข้อมูลเบื้องต้น'!$C$14))</f>
        <v/>
      </c>
      <c r="AN45" s="176"/>
      <c r="AO45" s="87"/>
      <c r="AP45" s="181" t="e">
        <f>IF('01.ข้อมูลเบื้องต้น'!#REF!="","",IF('3.คีย์เทอม1 mlp'!$B45="","",'01.ข้อมูลเบื้องต้น'!#REF!))</f>
        <v>#REF!</v>
      </c>
      <c r="AQ45" s="180" t="str">
        <f>IF('01.ข้อมูลเบื้องต้น'!$B$15="","",IF('3.คีย์เทอม1 mlp'!$B45="","",'01.ข้อมูลเบื้องต้น'!$B$15))</f>
        <v/>
      </c>
      <c r="AR45" s="181" t="str">
        <f>IF('01.ข้อมูลเบื้องต้น'!$C$15="","",IF('3.คีย์เทอม1 mlp'!$B45="","",'01.ข้อมูลเบื้องต้น'!$C$15))</f>
        <v/>
      </c>
      <c r="AS45" s="176"/>
      <c r="AT45" s="87"/>
      <c r="AU45" s="181" t="e">
        <f>IF('01.ข้อมูลเบื้องต้น'!#REF!="","",IF('3.คีย์เทอม1 mlp'!$B45="","",'01.ข้อมูลเบื้องต้น'!#REF!))</f>
        <v>#REF!</v>
      </c>
      <c r="AV45" s="180" t="str">
        <f>IF('01.ข้อมูลเบื้องต้น'!$B$16="","",IF('3.คีย์เทอม1 mlp'!$B45="","",'01.ข้อมูลเบื้องต้น'!$B$16))</f>
        <v/>
      </c>
      <c r="AW45" s="181" t="str">
        <f>IF('01.ข้อมูลเบื้องต้น'!$C$16="","",IF('3.คีย์เทอม1 mlp'!$B45="","",'01.ข้อมูลเบื้องต้น'!$C$16))</f>
        <v/>
      </c>
      <c r="AX45" s="175"/>
      <c r="AY45" s="88"/>
      <c r="AZ45" s="181" t="e">
        <f>IF('01.ข้อมูลเบื้องต้น'!#REF!="","",IF('3.คีย์เทอม1 mlp'!$B45="","",'01.ข้อมูลเบื้องต้น'!#REF!))</f>
        <v>#REF!</v>
      </c>
      <c r="BA45" s="180" t="str">
        <f>IF('01.ข้อมูลเบื้องต้น'!$B$17="","",IF('3.คีย์เทอม1 mlp'!$B45="","",'01.ข้อมูลเบื้องต้น'!$B$17))</f>
        <v/>
      </c>
      <c r="BB45" s="181" t="str">
        <f>IF('01.ข้อมูลเบื้องต้น'!$C$17="","",IF('3.คีย์เทอม1 mlp'!$B45="","",'01.ข้อมูลเบื้องต้น'!$C$17))</f>
        <v/>
      </c>
      <c r="BC45" s="175"/>
      <c r="BD45" s="88"/>
      <c r="BE45" s="181" t="e">
        <f>IF('01.ข้อมูลเบื้องต้น'!#REF!="","",IF('3.คีย์เทอม1 mlp'!$B45="","",'01.ข้อมูลเบื้องต้น'!#REF!))</f>
        <v>#REF!</v>
      </c>
      <c r="BF45" s="180" t="str">
        <f>IF('01.ข้อมูลเบื้องต้น'!$B$19="","",IF('3.คีย์เทอม1 mlp'!$B45="","",'01.ข้อมูลเบื้องต้น'!$B$19))</f>
        <v/>
      </c>
      <c r="BG45" s="181" t="str">
        <f>IF('01.ข้อมูลเบื้องต้น'!$C$19="","",IF('3.คีย์เทอม1 mlp'!$B45="","",'01.ข้อมูลเบื้องต้น'!$C$19))</f>
        <v/>
      </c>
      <c r="BH45" s="175"/>
      <c r="BI45" s="88"/>
      <c r="BJ45" s="181" t="e">
        <f>IF('01.ข้อมูลเบื้องต้น'!#REF!="","",IF('3.คีย์เทอม1 mlp'!$B45="","",'01.ข้อมูลเบื้องต้น'!#REF!))</f>
        <v>#REF!</v>
      </c>
      <c r="BK45" s="180" t="str">
        <f>IF('01.ข้อมูลเบื้องต้น'!$B$20="","",IF('3.คีย์เทอม1 mlp'!$B45="","",'01.ข้อมูลเบื้องต้น'!$B$20))</f>
        <v/>
      </c>
      <c r="BL45" s="181" t="str">
        <f>IF('01.ข้อมูลเบื้องต้น'!$C$20="","",IF('3.คีย์เทอม1 mlp'!$B45="","",'01.ข้อมูลเบื้องต้น'!$C$20))</f>
        <v/>
      </c>
      <c r="BM45" s="175"/>
      <c r="BN45" s="87"/>
      <c r="BO45" s="181" t="e">
        <f>IF('01.ข้อมูลเบื้องต้น'!#REF!="","",IF('3.คีย์เทอม1 mlp'!$B45="","",'01.ข้อมูลเบื้องต้น'!#REF!))</f>
        <v>#REF!</v>
      </c>
      <c r="BP45" s="180" t="str">
        <f>IF('01.ข้อมูลเบื้องต้น'!$B$21="","",IF('3.คีย์เทอม1 mlp'!$B45="","",'01.ข้อมูลเบื้องต้น'!$B$21))</f>
        <v/>
      </c>
      <c r="BQ45" s="181" t="str">
        <f>IF('01.ข้อมูลเบื้องต้น'!$C$21="","",IF('3.คีย์เทอม1 mlp'!$B45="","",'01.ข้อมูลเบื้องต้น'!$C$21))</f>
        <v/>
      </c>
      <c r="BR45" s="175"/>
      <c r="BS45" s="88"/>
      <c r="BT45" s="181" t="e">
        <f>IF('01.ข้อมูลเบื้องต้น'!#REF!="","",IF('3.คีย์เทอม1 mlp'!$B45="","",'01.ข้อมูลเบื้องต้น'!#REF!))</f>
        <v>#REF!</v>
      </c>
      <c r="BU45" s="180" t="str">
        <f>IF('01.ข้อมูลเบื้องต้น'!$B$22="","",IF('3.คีย์เทอม1 mlp'!$B45="","",'01.ข้อมูลเบื้องต้น'!$B$22))</f>
        <v/>
      </c>
      <c r="BV45" s="181" t="str">
        <f>IF('01.ข้อมูลเบื้องต้น'!$C$22="","",IF('3.คีย์เทอม1 mlp'!$B45="","",'01.ข้อมูลเบื้องต้น'!$C$22))</f>
        <v/>
      </c>
      <c r="BW45" s="175"/>
      <c r="BX45" s="88"/>
      <c r="BY45" s="181" t="e">
        <f>IF('01.ข้อมูลเบื้องต้น'!#REF!="","",IF('3.คีย์เทอม1 mlp'!$B45="","",'01.ข้อมูลเบื้องต้น'!#REF!))</f>
        <v>#REF!</v>
      </c>
      <c r="BZ45" s="180" t="str">
        <f>IF('01.ข้อมูลเบื้องต้น'!$B$23="","",IF('3.คีย์เทอม1 mlp'!$B45="","",'01.ข้อมูลเบื้องต้น'!$B$23))</f>
        <v/>
      </c>
      <c r="CA45" s="181" t="str">
        <f>IF('01.ข้อมูลเบื้องต้น'!$C$23="","",IF('3.คีย์เทอม1 mlp'!$B45="","",'01.ข้อมูลเบื้องต้น'!$C$23))</f>
        <v/>
      </c>
      <c r="CB45" s="175"/>
      <c r="CC45" s="88"/>
      <c r="CD45" s="181" t="e">
        <f>IF('01.ข้อมูลเบื้องต้น'!#REF!="","",IF('3.คีย์เทอม1 mlp'!$B45="","",'01.ข้อมูลเบื้องต้น'!#REF!))</f>
        <v>#REF!</v>
      </c>
      <c r="CE45" s="180" t="str">
        <f>IF('01.ข้อมูลเบื้องต้น'!$B$24="","",IF('3.คีย์เทอม1 mlp'!$B45="","",'01.ข้อมูลเบื้องต้น'!$B$24))</f>
        <v/>
      </c>
      <c r="CF45" s="181" t="str">
        <f>IF('01.ข้อมูลเบื้องต้น'!$C$24="","",IF('3.คีย์เทอม1 mlp'!$B45="","",'01.ข้อมูลเบื้องต้น'!$C$24))</f>
        <v/>
      </c>
      <c r="CG45" s="175"/>
      <c r="CH45" s="88"/>
      <c r="CI45" s="181" t="e">
        <f>IF('01.ข้อมูลเบื้องต้น'!#REF!="","",IF('3.คีย์เทอม1 mlp'!$B45="","",'01.ข้อมูลเบื้องต้น'!#REF!))</f>
        <v>#REF!</v>
      </c>
      <c r="CJ45" s="180" t="str">
        <f>IF('01.ข้อมูลเบื้องต้น'!$B$25="","",IF('3.คีย์เทอม1 mlp'!$B45="","",'01.ข้อมูลเบื้องต้น'!$B$25))</f>
        <v/>
      </c>
      <c r="CK45" s="181" t="str">
        <f>IF('01.ข้อมูลเบื้องต้น'!$C$25="","",IF('3.คีย์เทอม1 mlp'!$B45="","",'01.ข้อมูลเบื้องต้น'!$C$25))</f>
        <v/>
      </c>
      <c r="CL45" s="175"/>
      <c r="CM45" s="88"/>
      <c r="CN45" s="181" t="e">
        <f>IF('01.ข้อมูลเบื้องต้น'!#REF!="","",IF('3.คีย์เทอม1 mlp'!$B45="","",'01.ข้อมูลเบื้องต้น'!#REF!))</f>
        <v>#REF!</v>
      </c>
      <c r="CO45" s="180" t="str">
        <f>IF('01.ข้อมูลเบื้องต้น'!$B$26="","",IF('3.คีย์เทอม1 mlp'!$B45="","",'01.ข้อมูลเบื้องต้น'!$B$26))</f>
        <v/>
      </c>
      <c r="CP45" s="181" t="str">
        <f>IF('01.ข้อมูลเบื้องต้น'!$C$26="","",IF('3.คีย์เทอม1 mlp'!$B45="","",'01.ข้อมูลเบื้องต้น'!$C$26))</f>
        <v/>
      </c>
      <c r="CQ45" s="175"/>
      <c r="CR45" s="88"/>
      <c r="CS45" s="181" t="e">
        <f>IF('01.ข้อมูลเบื้องต้น'!#REF!="","",IF('3.คีย์เทอม1 mlp'!$B45="","",'01.ข้อมูลเบื้องต้น'!#REF!))</f>
        <v>#REF!</v>
      </c>
      <c r="CT45" s="180" t="str">
        <f>IF('01.ข้อมูลเบื้องต้น'!$B$27="","",IF('3.คีย์เทอม1 mlp'!$B45="","",'01.ข้อมูลเบื้องต้น'!$B$27))</f>
        <v/>
      </c>
      <c r="CU45" s="181" t="str">
        <f>IF('01.ข้อมูลเบื้องต้น'!$C$27="","",IF('3.คีย์เทอม1 mlp'!$B45="","",'01.ข้อมูลเบื้องต้น'!$C$27))</f>
        <v/>
      </c>
      <c r="CV45" s="175"/>
      <c r="CW45" s="88"/>
      <c r="CX45" s="181" t="e">
        <f>IF('01.ข้อมูลเบื้องต้น'!#REF!="","",IF('3.คีย์เทอม1 mlp'!$B45="","",'01.ข้อมูลเบื้องต้น'!#REF!))</f>
        <v>#REF!</v>
      </c>
      <c r="CY45" s="180" t="str">
        <f>IF('01.ข้อมูลเบื้องต้น'!$B$28="","",IF('3.คีย์เทอม1 mlp'!$B45="","",'01.ข้อมูลเบื้องต้น'!$B$28))</f>
        <v/>
      </c>
      <c r="CZ45" s="181" t="str">
        <f>IF('01.ข้อมูลเบื้องต้น'!$C$28="","",IF('3.คีย์เทอม1 mlp'!$B45="","",'01.ข้อมูลเบื้องต้น'!$C$28))</f>
        <v/>
      </c>
      <c r="DA45" s="175"/>
      <c r="DB45" s="88"/>
      <c r="DC45" s="177" t="e">
        <f t="shared" si="3"/>
        <v>#REF!</v>
      </c>
      <c r="DD45" s="80" t="e">
        <f t="shared" si="4"/>
        <v>#REF!</v>
      </c>
      <c r="DE45" s="182" t="e">
        <f>IF('2.ชื่อนักเรียน'!R47="มส","มส",IF('2.ชื่อนักเรียน'!R47="ย้าย","ย้าย",IF('2.ชื่อนักเรียน'!R47="ร","ร",IF(DD45="","",RANK(DD45,$DD$9:$DD$53,0)))))</f>
        <v>#REF!</v>
      </c>
      <c r="DF45" s="182" t="str">
        <f t="shared" si="5"/>
        <v/>
      </c>
      <c r="DH45" s="206" t="e">
        <f>IF('2.ชื่อนักเรียน'!$R47=",มส","มส",IF($DC45="","",IF(DH$5="","",IF(DH$5="SBMLD",SUM($BH45,$BM45,$BR45,$BW45,$CB45,$CG45,$CL45,$CQ45,$CV45,$DA45),$BH45))))</f>
        <v>#REF!</v>
      </c>
      <c r="DI45" s="185" t="e">
        <f>IF('2.ชื่อนักเรียน'!$R47=",มส","มส",IF($DH45="","",IF(DH$5="","",IF(DH$5="SBMLD",SUM($BI45,$BN45,$BS45,$BX45,$CC45,$CH45,$CM45,$CR45,$CW45,$DB45),$BI45))))</f>
        <v>#REF!</v>
      </c>
      <c r="DJ45" s="185" t="e">
        <f t="shared" si="6"/>
        <v>#REF!</v>
      </c>
      <c r="DK45" s="207" t="e">
        <f>IF('2.ชื่อนักเรียน'!$R47=",มส","มส",IF($DC45="","",IF(DK$5="","",IF(DK$5="SBMLD",SUM($BM45,$BR45,$BW45,$CB45,$CG45,$CL45,$CQ45,$CV45,$DA45),$BM45))))</f>
        <v>#REF!</v>
      </c>
      <c r="DL45" s="185" t="e">
        <f>IF('2.ชื่อนักเรียน'!$R47=",มส","มส",IF($DK45="","",IF(DK$5="","",IF(DK$5="SBMLD",SUM($BN45,$BS45,$BX45,$CC45,$CH45,$CM45,$CR45,$CW45,$DB45),$BN45))))</f>
        <v>#REF!</v>
      </c>
      <c r="DM45" s="185" t="e">
        <f t="shared" si="7"/>
        <v>#REF!</v>
      </c>
      <c r="DN45" s="207" t="e">
        <f>IF('2.ชื่อนักเรียน'!$R47=",มส","มส",IF($DC45="","",IF(DN$5="","",IF(DN$5="SBMLD",SUM($BR45,$BW45,$CB45,$CG45,$CL45,$CQ45,$CV45,$DA45),$BR45))))</f>
        <v>#REF!</v>
      </c>
      <c r="DO45" s="185" t="e">
        <f>IF('2.ชื่อนักเรียน'!$R47=",มส","มส",IF($DN45="","",IF(DN$5="","",IF(DN$5="SBMLD",SUM($BS45,$BX45,$CC45,$CH45,$CM45,$CR45,$CW45,$DB45),$BS45))))</f>
        <v>#REF!</v>
      </c>
      <c r="DP45" s="185" t="e">
        <f t="shared" si="8"/>
        <v>#REF!</v>
      </c>
      <c r="DQ45" s="207" t="e">
        <f>IF('2.ชื่อนักเรียน'!$R47=",มส","มส",IF($DC45="","",IF(DQ$5="","",IF(DQ$5="SBMLD",SUM($BW45,$CB45,$CG45,$CL45,$CQ45,$CV45,$DA45),$BW45))))</f>
        <v>#REF!</v>
      </c>
      <c r="DR45" s="185" t="e">
        <f>IF('2.ชื่อนักเรียน'!$R47=",มส","มส",IF($DQ45="","",IF(DQ$5="","",IF(DQ$5="SBMLD",SUM($BX45,$CC45,$CH45,$CM45,$CR45,$CW45,$DB45),$BX45))))</f>
        <v>#REF!</v>
      </c>
      <c r="DS45" s="185" t="e">
        <f t="shared" si="9"/>
        <v>#REF!</v>
      </c>
      <c r="DT45" s="185" t="e">
        <f>IF('2.ชื่อนักเรียน'!$R47=",มส","มส",IF($DC45="","",IF(DT$5="","",IF(DT$5="SBMLD",SUM($CB45,$CG45,$CL45,$CQ45,$CV45,$DA45),$CB45))))</f>
        <v>#REF!</v>
      </c>
      <c r="DU45" s="185" t="e">
        <f>IF('2.ชื่อนักเรียน'!$R47=",มส","มส",IF($DT45="","",IF(DT$5="","",IF(DT$5="SBMLD",SUM($CC45,$CH45,$CM45,$CR45,$CW45,$DB45),$CC45))))</f>
        <v>#REF!</v>
      </c>
      <c r="DV45" s="185" t="e">
        <f t="shared" si="10"/>
        <v>#REF!</v>
      </c>
      <c r="DW45" s="207" t="e">
        <f>IF('2.ชื่อนักเรียน'!$R47=",มส","มส",IF($DC45="","",IF(DW$5="","",IF(DW$5="SBMLD",SUM($CG45,$CL45,$CQ45,$CV45,$DA45),$CG45))))</f>
        <v>#REF!</v>
      </c>
      <c r="DX45" s="207" t="e">
        <f>IF('2.ชื่อนักเรียน'!$R47=",มส","มส",IF($DW45="","",IF(DW$5="","",IF(DW$5="SBMLD",SUM($CH45,$CM45,$CR45,$CW45,$DB45),$CH45))))</f>
        <v>#REF!</v>
      </c>
      <c r="DY45" s="185" t="e">
        <f t="shared" si="11"/>
        <v>#REF!</v>
      </c>
    </row>
    <row r="46" spans="1:129" s="33" customFormat="1" ht="17.25" customHeight="1">
      <c r="A46" s="171">
        <v>38</v>
      </c>
      <c r="B46" s="171" t="str">
        <f>IF('2.ชื่อนักเรียน'!E48="","",CONCATENATE('2.ชื่อนักเรียน'!E48,'2.ชื่อนักเรียน'!F48,'2.ชื่อนักเรียน'!G48,'2.ชื่อนักเรียน'!H48,'2.ชื่อนักเรียน'!I48,'2.ชื่อนักเรียน'!J48,'2.ชื่อนักเรียน'!K48,'2.ชื่อนักเรียน'!L48,'2.ชื่อนักเรียน'!M48,'2.ชื่อนักเรียน'!N48,'2.ชื่อนักเรียน'!O48,'2.ชื่อนักเรียน'!P48,'2.ชื่อนักเรียน'!Q48))</f>
        <v/>
      </c>
      <c r="C46" s="273" t="str">
        <f>IF('2.ชื่อนักเรียน'!B48="","",'2.ชื่อนักเรียน'!B48)</f>
        <v/>
      </c>
      <c r="D46" s="180" t="str">
        <f>IF('2.ชื่อนักเรียน'!C48="","",CONCATENATE(TRIM('2.ชื่อนักเรียน'!C48),"  ",'2.ชื่อนักเรียน'!D48))</f>
        <v/>
      </c>
      <c r="E46" s="181" t="str">
        <f>IF(B46="","",IF('01.ข้อมูลเบื้องต้น'!$H$2="","",'01.ข้อมูลเบื้องต้น'!$H$2))</f>
        <v/>
      </c>
      <c r="F46" s="180" t="str">
        <f>IF(B46="","",IF('01.ข้อมูลเบื้องต้น'!$I$4="","",'01.ข้อมูลเบื้องต้น'!$I$4))</f>
        <v/>
      </c>
      <c r="G46" s="181" t="e">
        <f>IF('01.ข้อมูลเบื้องต้น'!#REF!="","",IF('3.คีย์เทอม1 mlp'!$B46="","",'01.ข้อมูลเบื้องต้น'!#REF!))</f>
        <v>#REF!</v>
      </c>
      <c r="H46" s="180" t="str">
        <f>IF('01.ข้อมูลเบื้องต้น'!$B$36="","",IF('3.คีย์เทอม1 mlp'!$B46="","",'01.ข้อมูลเบื้องต้น'!$B$36))</f>
        <v/>
      </c>
      <c r="I46" s="181" t="str">
        <f>IF('01.ข้อมูลเบื้องต้น'!$C$36="","",IF('3.คีย์เทอม1 mlp'!$B46="","",'01.ข้อมูลเบื้องต้น'!$C$36))</f>
        <v/>
      </c>
      <c r="J46" s="175"/>
      <c r="K46" s="88"/>
      <c r="L46" s="181" t="e">
        <f>IF('01.ข้อมูลเบื้องต้น'!#REF!="","",IF('3.คีย์เทอม1 mlp'!$B46="","",'01.ข้อมูลเบื้องต้น'!#REF!))</f>
        <v>#REF!</v>
      </c>
      <c r="M46" s="180" t="str">
        <f>IF('01.ข้อมูลเบื้องต้น'!$B$37="","",IF('3.คีย์เทอม1 mlp'!$B46="","",'01.ข้อมูลเบื้องต้น'!$B$37))</f>
        <v/>
      </c>
      <c r="N46" s="181" t="str">
        <f>IF('01.ข้อมูลเบื้องต้น'!$C$37="","",IF('3.คีย์เทอม1 mlp'!$B46="","",'01.ข้อมูลเบื้องต้น'!$C$37))</f>
        <v/>
      </c>
      <c r="O46" s="176"/>
      <c r="P46" s="87"/>
      <c r="Q46" s="181" t="e">
        <f>IF('01.ข้อมูลเบื้องต้น'!#REF!="","",IF('3.คีย์เทอม1 mlp'!$B46="","",'01.ข้อมูลเบื้องต้น'!#REF!))</f>
        <v>#REF!</v>
      </c>
      <c r="R46" s="180" t="str">
        <f>IF('01.ข้อมูลเบื้องต้น'!$B$10="","",IF('3.คีย์เทอม1 mlp'!$B46="","",'01.ข้อมูลเบื้องต้น'!$B$10))</f>
        <v/>
      </c>
      <c r="S46" s="181" t="str">
        <f>IF('01.ข้อมูลเบื้องต้น'!$C$10="","",IF('3.คีย์เทอม1 mlp'!$B46="","",'01.ข้อมูลเบื้องต้น'!$C$10))</f>
        <v/>
      </c>
      <c r="T46" s="176"/>
      <c r="U46" s="87"/>
      <c r="V46" s="181" t="e">
        <f>IF('01.ข้อมูลเบื้องต้น'!#REF!="","",IF('3.คีย์เทอม1 mlp'!$B46="","",'01.ข้อมูลเบื้องต้น'!#REF!))</f>
        <v>#REF!</v>
      </c>
      <c r="W46" s="180" t="str">
        <f>IF('01.ข้อมูลเบื้องต้น'!$B$11="","",IF('3.คีย์เทอม1 mlp'!$B46="","",'01.ข้อมูลเบื้องต้น'!$B$11))</f>
        <v/>
      </c>
      <c r="X46" s="181" t="str">
        <f>IF('01.ข้อมูลเบื้องต้น'!$C$11="","",IF('3.คีย์เทอม1 mlp'!$B46="","",'01.ข้อมูลเบื้องต้น'!$C$11))</f>
        <v/>
      </c>
      <c r="Y46" s="175"/>
      <c r="Z46" s="88"/>
      <c r="AA46" s="181" t="e">
        <f>IF('01.ข้อมูลเบื้องต้น'!#REF!="","",IF('3.คีย์เทอม1 mlp'!$B46="","",'01.ข้อมูลเบื้องต้น'!#REF!))</f>
        <v>#REF!</v>
      </c>
      <c r="AB46" s="180" t="str">
        <f>IF('01.ข้อมูลเบื้องต้น'!$B$12="","",IF('3.คีย์เทอม1 mlp'!$B46="","",'01.ข้อมูลเบื้องต้น'!$B$12))</f>
        <v/>
      </c>
      <c r="AC46" s="181" t="str">
        <f>IF('01.ข้อมูลเบื้องต้น'!$C$12="","",IF('3.คีย์เทอม1 mlp'!$B46="","",'01.ข้อมูลเบื้องต้น'!$C$12))</f>
        <v/>
      </c>
      <c r="AD46" s="176"/>
      <c r="AE46" s="87"/>
      <c r="AF46" s="181" t="e">
        <f>IF('01.ข้อมูลเบื้องต้น'!#REF!="","",IF('3.คีย์เทอม1 mlp'!$B46="","",'01.ข้อมูลเบื้องต้น'!#REF!))</f>
        <v>#REF!</v>
      </c>
      <c r="AG46" s="180" t="str">
        <f>IF('01.ข้อมูลเบื้องต้น'!$B$13="","",IF('3.คีย์เทอม1 mlp'!$B46="","",'01.ข้อมูลเบื้องต้น'!$B$13))</f>
        <v/>
      </c>
      <c r="AH46" s="181" t="str">
        <f>IF('01.ข้อมูลเบื้องต้น'!$C$13="","",IF('3.คีย์เทอม1 mlp'!$B46="","",'01.ข้อมูลเบื้องต้น'!$C$13))</f>
        <v/>
      </c>
      <c r="AI46" s="176"/>
      <c r="AJ46" s="87"/>
      <c r="AK46" s="181" t="e">
        <f>IF('01.ข้อมูลเบื้องต้น'!#REF!="","",IF('3.คีย์เทอม1 mlp'!$B46="","",'01.ข้อมูลเบื้องต้น'!#REF!))</f>
        <v>#REF!</v>
      </c>
      <c r="AL46" s="180" t="str">
        <f>IF('01.ข้อมูลเบื้องต้น'!$B$14="","",IF('3.คีย์เทอม1 mlp'!$B46="","",'01.ข้อมูลเบื้องต้น'!$B$14))</f>
        <v/>
      </c>
      <c r="AM46" s="181" t="str">
        <f>IF('01.ข้อมูลเบื้องต้น'!$C$14="","",IF('3.คีย์เทอม1 mlp'!$B46="","",'01.ข้อมูลเบื้องต้น'!$C$14))</f>
        <v/>
      </c>
      <c r="AN46" s="176"/>
      <c r="AO46" s="87"/>
      <c r="AP46" s="181" t="e">
        <f>IF('01.ข้อมูลเบื้องต้น'!#REF!="","",IF('3.คีย์เทอม1 mlp'!$B46="","",'01.ข้อมูลเบื้องต้น'!#REF!))</f>
        <v>#REF!</v>
      </c>
      <c r="AQ46" s="180" t="str">
        <f>IF('01.ข้อมูลเบื้องต้น'!$B$15="","",IF('3.คีย์เทอม1 mlp'!$B46="","",'01.ข้อมูลเบื้องต้น'!$B$15))</f>
        <v/>
      </c>
      <c r="AR46" s="181" t="str">
        <f>IF('01.ข้อมูลเบื้องต้น'!$C$15="","",IF('3.คีย์เทอม1 mlp'!$B46="","",'01.ข้อมูลเบื้องต้น'!$C$15))</f>
        <v/>
      </c>
      <c r="AS46" s="176"/>
      <c r="AT46" s="87"/>
      <c r="AU46" s="181" t="e">
        <f>IF('01.ข้อมูลเบื้องต้น'!#REF!="","",IF('3.คีย์เทอม1 mlp'!$B46="","",'01.ข้อมูลเบื้องต้น'!#REF!))</f>
        <v>#REF!</v>
      </c>
      <c r="AV46" s="180" t="str">
        <f>IF('01.ข้อมูลเบื้องต้น'!$B$16="","",IF('3.คีย์เทอม1 mlp'!$B46="","",'01.ข้อมูลเบื้องต้น'!$B$16))</f>
        <v/>
      </c>
      <c r="AW46" s="181" t="str">
        <f>IF('01.ข้อมูลเบื้องต้น'!$C$16="","",IF('3.คีย์เทอม1 mlp'!$B46="","",'01.ข้อมูลเบื้องต้น'!$C$16))</f>
        <v/>
      </c>
      <c r="AX46" s="175"/>
      <c r="AY46" s="88"/>
      <c r="AZ46" s="181" t="e">
        <f>IF('01.ข้อมูลเบื้องต้น'!#REF!="","",IF('3.คีย์เทอม1 mlp'!$B46="","",'01.ข้อมูลเบื้องต้น'!#REF!))</f>
        <v>#REF!</v>
      </c>
      <c r="BA46" s="180" t="str">
        <f>IF('01.ข้อมูลเบื้องต้น'!$B$17="","",IF('3.คีย์เทอม1 mlp'!$B46="","",'01.ข้อมูลเบื้องต้น'!$B$17))</f>
        <v/>
      </c>
      <c r="BB46" s="181" t="str">
        <f>IF('01.ข้อมูลเบื้องต้น'!$C$17="","",IF('3.คีย์เทอม1 mlp'!$B46="","",'01.ข้อมูลเบื้องต้น'!$C$17))</f>
        <v/>
      </c>
      <c r="BC46" s="175"/>
      <c r="BD46" s="88"/>
      <c r="BE46" s="181" t="e">
        <f>IF('01.ข้อมูลเบื้องต้น'!#REF!="","",IF('3.คีย์เทอม1 mlp'!$B46="","",'01.ข้อมูลเบื้องต้น'!#REF!))</f>
        <v>#REF!</v>
      </c>
      <c r="BF46" s="180" t="str">
        <f>IF('01.ข้อมูลเบื้องต้น'!$B$19="","",IF('3.คีย์เทอม1 mlp'!$B46="","",'01.ข้อมูลเบื้องต้น'!$B$19))</f>
        <v/>
      </c>
      <c r="BG46" s="181" t="str">
        <f>IF('01.ข้อมูลเบื้องต้น'!$C$19="","",IF('3.คีย์เทอม1 mlp'!$B46="","",'01.ข้อมูลเบื้องต้น'!$C$19))</f>
        <v/>
      </c>
      <c r="BH46" s="175"/>
      <c r="BI46" s="88"/>
      <c r="BJ46" s="181" t="e">
        <f>IF('01.ข้อมูลเบื้องต้น'!#REF!="","",IF('3.คีย์เทอม1 mlp'!$B46="","",'01.ข้อมูลเบื้องต้น'!#REF!))</f>
        <v>#REF!</v>
      </c>
      <c r="BK46" s="180" t="str">
        <f>IF('01.ข้อมูลเบื้องต้น'!$B$20="","",IF('3.คีย์เทอม1 mlp'!$B46="","",'01.ข้อมูลเบื้องต้น'!$B$20))</f>
        <v/>
      </c>
      <c r="BL46" s="181" t="str">
        <f>IF('01.ข้อมูลเบื้องต้น'!$C$20="","",IF('3.คีย์เทอม1 mlp'!$B46="","",'01.ข้อมูลเบื้องต้น'!$C$20))</f>
        <v/>
      </c>
      <c r="BM46" s="176"/>
      <c r="BN46" s="87"/>
      <c r="BO46" s="181" t="e">
        <f>IF('01.ข้อมูลเบื้องต้น'!#REF!="","",IF('3.คีย์เทอม1 mlp'!$B46="","",'01.ข้อมูลเบื้องต้น'!#REF!))</f>
        <v>#REF!</v>
      </c>
      <c r="BP46" s="180" t="str">
        <f>IF('01.ข้อมูลเบื้องต้น'!$B$21="","",IF('3.คีย์เทอม1 mlp'!$B46="","",'01.ข้อมูลเบื้องต้น'!$B$21))</f>
        <v/>
      </c>
      <c r="BQ46" s="181" t="str">
        <f>IF('01.ข้อมูลเบื้องต้น'!$C$21="","",IF('3.คีย์เทอม1 mlp'!$B46="","",'01.ข้อมูลเบื้องต้น'!$C$21))</f>
        <v/>
      </c>
      <c r="BR46" s="175"/>
      <c r="BS46" s="88"/>
      <c r="BT46" s="181" t="e">
        <f>IF('01.ข้อมูลเบื้องต้น'!#REF!="","",IF('3.คีย์เทอม1 mlp'!$B46="","",'01.ข้อมูลเบื้องต้น'!#REF!))</f>
        <v>#REF!</v>
      </c>
      <c r="BU46" s="180" t="str">
        <f>IF('01.ข้อมูลเบื้องต้น'!$B$22="","",IF('3.คีย์เทอม1 mlp'!$B46="","",'01.ข้อมูลเบื้องต้น'!$B$22))</f>
        <v/>
      </c>
      <c r="BV46" s="181" t="str">
        <f>IF('01.ข้อมูลเบื้องต้น'!$C$22="","",IF('3.คีย์เทอม1 mlp'!$B46="","",'01.ข้อมูลเบื้องต้น'!$C$22))</f>
        <v/>
      </c>
      <c r="BW46" s="175"/>
      <c r="BX46" s="88"/>
      <c r="BY46" s="181" t="e">
        <f>IF('01.ข้อมูลเบื้องต้น'!#REF!="","",IF('3.คีย์เทอม1 mlp'!$B46="","",'01.ข้อมูลเบื้องต้น'!#REF!))</f>
        <v>#REF!</v>
      </c>
      <c r="BZ46" s="180" t="str">
        <f>IF('01.ข้อมูลเบื้องต้น'!$B$23="","",IF('3.คีย์เทอม1 mlp'!$B46="","",'01.ข้อมูลเบื้องต้น'!$B$23))</f>
        <v/>
      </c>
      <c r="CA46" s="181" t="str">
        <f>IF('01.ข้อมูลเบื้องต้น'!$C$23="","",IF('3.คีย์เทอม1 mlp'!$B46="","",'01.ข้อมูลเบื้องต้น'!$C$23))</f>
        <v/>
      </c>
      <c r="CB46" s="175"/>
      <c r="CC46" s="88"/>
      <c r="CD46" s="181" t="e">
        <f>IF('01.ข้อมูลเบื้องต้น'!#REF!="","",IF('3.คีย์เทอม1 mlp'!$B46="","",'01.ข้อมูลเบื้องต้น'!#REF!))</f>
        <v>#REF!</v>
      </c>
      <c r="CE46" s="180" t="str">
        <f>IF('01.ข้อมูลเบื้องต้น'!$B$24="","",IF('3.คีย์เทอม1 mlp'!$B46="","",'01.ข้อมูลเบื้องต้น'!$B$24))</f>
        <v/>
      </c>
      <c r="CF46" s="181" t="str">
        <f>IF('01.ข้อมูลเบื้องต้น'!$C$24="","",IF('3.คีย์เทอม1 mlp'!$B46="","",'01.ข้อมูลเบื้องต้น'!$C$24))</f>
        <v/>
      </c>
      <c r="CG46" s="175"/>
      <c r="CH46" s="88"/>
      <c r="CI46" s="181" t="e">
        <f>IF('01.ข้อมูลเบื้องต้น'!#REF!="","",IF('3.คีย์เทอม1 mlp'!$B46="","",'01.ข้อมูลเบื้องต้น'!#REF!))</f>
        <v>#REF!</v>
      </c>
      <c r="CJ46" s="180" t="str">
        <f>IF('01.ข้อมูลเบื้องต้น'!$B$25="","",IF('3.คีย์เทอม1 mlp'!$B46="","",'01.ข้อมูลเบื้องต้น'!$B$25))</f>
        <v/>
      </c>
      <c r="CK46" s="181" t="str">
        <f>IF('01.ข้อมูลเบื้องต้น'!$C$25="","",IF('3.คีย์เทอม1 mlp'!$B46="","",'01.ข้อมูลเบื้องต้น'!$C$25))</f>
        <v/>
      </c>
      <c r="CL46" s="175"/>
      <c r="CM46" s="88"/>
      <c r="CN46" s="181" t="e">
        <f>IF('01.ข้อมูลเบื้องต้น'!#REF!="","",IF('3.คีย์เทอม1 mlp'!$B46="","",'01.ข้อมูลเบื้องต้น'!#REF!))</f>
        <v>#REF!</v>
      </c>
      <c r="CO46" s="180" t="str">
        <f>IF('01.ข้อมูลเบื้องต้น'!$B$26="","",IF('3.คีย์เทอม1 mlp'!$B46="","",'01.ข้อมูลเบื้องต้น'!$B$26))</f>
        <v/>
      </c>
      <c r="CP46" s="181" t="str">
        <f>IF('01.ข้อมูลเบื้องต้น'!$C$26="","",IF('3.คีย์เทอม1 mlp'!$B46="","",'01.ข้อมูลเบื้องต้น'!$C$26))</f>
        <v/>
      </c>
      <c r="CQ46" s="175"/>
      <c r="CR46" s="88"/>
      <c r="CS46" s="181" t="e">
        <f>IF('01.ข้อมูลเบื้องต้น'!#REF!="","",IF('3.คีย์เทอม1 mlp'!$B46="","",'01.ข้อมูลเบื้องต้น'!#REF!))</f>
        <v>#REF!</v>
      </c>
      <c r="CT46" s="180" t="str">
        <f>IF('01.ข้อมูลเบื้องต้น'!$B$27="","",IF('3.คีย์เทอม1 mlp'!$B46="","",'01.ข้อมูลเบื้องต้น'!$B$27))</f>
        <v/>
      </c>
      <c r="CU46" s="181" t="str">
        <f>IF('01.ข้อมูลเบื้องต้น'!$C$27="","",IF('3.คีย์เทอม1 mlp'!$B46="","",'01.ข้อมูลเบื้องต้น'!$C$27))</f>
        <v/>
      </c>
      <c r="CV46" s="175"/>
      <c r="CW46" s="88"/>
      <c r="CX46" s="181" t="e">
        <f>IF('01.ข้อมูลเบื้องต้น'!#REF!="","",IF('3.คีย์เทอม1 mlp'!$B46="","",'01.ข้อมูลเบื้องต้น'!#REF!))</f>
        <v>#REF!</v>
      </c>
      <c r="CY46" s="180" t="str">
        <f>IF('01.ข้อมูลเบื้องต้น'!$B$28="","",IF('3.คีย์เทอม1 mlp'!$B46="","",'01.ข้อมูลเบื้องต้น'!$B$28))</f>
        <v/>
      </c>
      <c r="CZ46" s="181" t="str">
        <f>IF('01.ข้อมูลเบื้องต้น'!$C$28="","",IF('3.คีย์เทอม1 mlp'!$B46="","",'01.ข้อมูลเบื้องต้น'!$C$28))</f>
        <v/>
      </c>
      <c r="DA46" s="175"/>
      <c r="DB46" s="88"/>
      <c r="DC46" s="177" t="e">
        <f t="shared" si="3"/>
        <v>#REF!</v>
      </c>
      <c r="DD46" s="80" t="e">
        <f t="shared" si="4"/>
        <v>#REF!</v>
      </c>
      <c r="DE46" s="182" t="e">
        <f>IF('2.ชื่อนักเรียน'!R48="มส","มส",IF('2.ชื่อนักเรียน'!R48="ย้าย","ย้าย",IF('2.ชื่อนักเรียน'!R48="ร","ร",IF(DD46="","",RANK(DD46,$DD$9:$DD$53,0)))))</f>
        <v>#REF!</v>
      </c>
      <c r="DF46" s="182" t="str">
        <f t="shared" si="5"/>
        <v/>
      </c>
      <c r="DH46" s="206" t="e">
        <f>IF('2.ชื่อนักเรียน'!$R48=",มส","มส",IF($DC46="","",IF(DH$5="","",IF(DH$5="SBMLD",SUM($BH46,$BM46,$BR46,$BW46,$CB46,$CG46,$CL46,$CQ46,$CV46,$DA46),$BH46))))</f>
        <v>#REF!</v>
      </c>
      <c r="DI46" s="185" t="e">
        <f>IF('2.ชื่อนักเรียน'!$R48=",มส","มส",IF($DH46="","",IF(DH$5="","",IF(DH$5="SBMLD",SUM($BI46,$BN46,$BS46,$BX46,$CC46,$CH46,$CM46,$CR46,$CW46,$DB46),$BI46))))</f>
        <v>#REF!</v>
      </c>
      <c r="DJ46" s="185" t="e">
        <f t="shared" si="6"/>
        <v>#REF!</v>
      </c>
      <c r="DK46" s="207" t="e">
        <f>IF('2.ชื่อนักเรียน'!$R48=",มส","มส",IF($DC46="","",IF(DK$5="","",IF(DK$5="SBMLD",SUM($BM46,$BR46,$BW46,$CB46,$CG46,$CL46,$CQ46,$CV46,$DA46),$BM46))))</f>
        <v>#REF!</v>
      </c>
      <c r="DL46" s="185" t="e">
        <f>IF('2.ชื่อนักเรียน'!$R48=",มส","มส",IF($DK46="","",IF(DK$5="","",IF(DK$5="SBMLD",SUM($BN46,$BS46,$BX46,$CC46,$CH46,$CM46,$CR46,$CW46,$DB46),$BN46))))</f>
        <v>#REF!</v>
      </c>
      <c r="DM46" s="185" t="e">
        <f t="shared" si="7"/>
        <v>#REF!</v>
      </c>
      <c r="DN46" s="207" t="e">
        <f>IF('2.ชื่อนักเรียน'!$R48=",มส","มส",IF($DC46="","",IF(DN$5="","",IF(DN$5="SBMLD",SUM($BR46,$BW46,$CB46,$CG46,$CL46,$CQ46,$CV46,$DA46),$BR46))))</f>
        <v>#REF!</v>
      </c>
      <c r="DO46" s="185" t="e">
        <f>IF('2.ชื่อนักเรียน'!$R48=",มส","มส",IF($DN46="","",IF(DN$5="","",IF(DN$5="SBMLD",SUM($BS46,$BX46,$CC46,$CH46,$CM46,$CR46,$CW46,$DB46),$BS46))))</f>
        <v>#REF!</v>
      </c>
      <c r="DP46" s="185" t="e">
        <f t="shared" si="8"/>
        <v>#REF!</v>
      </c>
      <c r="DQ46" s="207" t="e">
        <f>IF('2.ชื่อนักเรียน'!$R48=",มส","มส",IF($DC46="","",IF(DQ$5="","",IF(DQ$5="SBMLD",SUM($BW46,$CB46,$CG46,$CL46,$CQ46,$CV46,$DA46),$BW46))))</f>
        <v>#REF!</v>
      </c>
      <c r="DR46" s="185" t="e">
        <f>IF('2.ชื่อนักเรียน'!$R48=",มส","มส",IF($DQ46="","",IF(DQ$5="","",IF(DQ$5="SBMLD",SUM($BX46,$CC46,$CH46,$CM46,$CR46,$CW46,$DB46),$BX46))))</f>
        <v>#REF!</v>
      </c>
      <c r="DS46" s="185" t="e">
        <f t="shared" si="9"/>
        <v>#REF!</v>
      </c>
      <c r="DT46" s="185" t="e">
        <f>IF('2.ชื่อนักเรียน'!$R48=",มส","มส",IF($DC46="","",IF(DT$5="","",IF(DT$5="SBMLD",SUM($CB46,$CG46,$CL46,$CQ46,$CV46,$DA46),$CB46))))</f>
        <v>#REF!</v>
      </c>
      <c r="DU46" s="185" t="e">
        <f>IF('2.ชื่อนักเรียน'!$R48=",มส","มส",IF($DT46="","",IF(DT$5="","",IF(DT$5="SBMLD",SUM($CC46,$CH46,$CM46,$CR46,$CW46,$DB46),$CC46))))</f>
        <v>#REF!</v>
      </c>
      <c r="DV46" s="185" t="e">
        <f t="shared" si="10"/>
        <v>#REF!</v>
      </c>
      <c r="DW46" s="207" t="e">
        <f>IF('2.ชื่อนักเรียน'!$R48=",มส","มส",IF($DC46="","",IF(DW$5="","",IF(DW$5="SBMLD",SUM($CG46,$CL46,$CQ46,$CV46,$DA46),$CG46))))</f>
        <v>#REF!</v>
      </c>
      <c r="DX46" s="207" t="e">
        <f>IF('2.ชื่อนักเรียน'!$R48=",มส","มส",IF($DW46="","",IF(DW$5="","",IF(DW$5="SBMLD",SUM($CH46,$CM46,$CR46,$CW46,$DB46),$CH46))))</f>
        <v>#REF!</v>
      </c>
      <c r="DY46" s="185" t="e">
        <f t="shared" si="11"/>
        <v>#REF!</v>
      </c>
    </row>
    <row r="47" spans="1:129" s="33" customFormat="1" ht="17.25" customHeight="1">
      <c r="A47" s="171">
        <v>39</v>
      </c>
      <c r="B47" s="171" t="str">
        <f>IF('2.ชื่อนักเรียน'!E49="","",CONCATENATE('2.ชื่อนักเรียน'!E49,'2.ชื่อนักเรียน'!F49,'2.ชื่อนักเรียน'!G49,'2.ชื่อนักเรียน'!H49,'2.ชื่อนักเรียน'!I49,'2.ชื่อนักเรียน'!J49,'2.ชื่อนักเรียน'!K49,'2.ชื่อนักเรียน'!L49,'2.ชื่อนักเรียน'!M49,'2.ชื่อนักเรียน'!N49,'2.ชื่อนักเรียน'!O49,'2.ชื่อนักเรียน'!P49,'2.ชื่อนักเรียน'!Q49))</f>
        <v/>
      </c>
      <c r="C47" s="273" t="str">
        <f>IF('2.ชื่อนักเรียน'!B49="","",'2.ชื่อนักเรียน'!B49)</f>
        <v/>
      </c>
      <c r="D47" s="180" t="str">
        <f>IF('2.ชื่อนักเรียน'!C49="","",CONCATENATE(TRIM('2.ชื่อนักเรียน'!C49),"  ",'2.ชื่อนักเรียน'!D49))</f>
        <v/>
      </c>
      <c r="E47" s="181" t="str">
        <f>IF(B47="","",IF('01.ข้อมูลเบื้องต้น'!$H$2="","",'01.ข้อมูลเบื้องต้น'!$H$2))</f>
        <v/>
      </c>
      <c r="F47" s="180" t="str">
        <f>IF(B47="","",IF('01.ข้อมูลเบื้องต้น'!$I$4="","",'01.ข้อมูลเบื้องต้น'!$I$4))</f>
        <v/>
      </c>
      <c r="G47" s="181" t="e">
        <f>IF('01.ข้อมูลเบื้องต้น'!#REF!="","",IF('3.คีย์เทอม1 mlp'!$B47="","",'01.ข้อมูลเบื้องต้น'!#REF!))</f>
        <v>#REF!</v>
      </c>
      <c r="H47" s="180" t="str">
        <f>IF('01.ข้อมูลเบื้องต้น'!$B$36="","",IF('3.คีย์เทอม1 mlp'!$B47="","",'01.ข้อมูลเบื้องต้น'!$B$36))</f>
        <v/>
      </c>
      <c r="I47" s="181" t="str">
        <f>IF('01.ข้อมูลเบื้องต้น'!$C$36="","",IF('3.คีย์เทอม1 mlp'!$B47="","",'01.ข้อมูลเบื้องต้น'!$C$36))</f>
        <v/>
      </c>
      <c r="J47" s="175"/>
      <c r="K47" s="88"/>
      <c r="L47" s="181" t="e">
        <f>IF('01.ข้อมูลเบื้องต้น'!#REF!="","",IF('3.คีย์เทอม1 mlp'!$B47="","",'01.ข้อมูลเบื้องต้น'!#REF!))</f>
        <v>#REF!</v>
      </c>
      <c r="M47" s="180" t="str">
        <f>IF('01.ข้อมูลเบื้องต้น'!$B$37="","",IF('3.คีย์เทอม1 mlp'!$B47="","",'01.ข้อมูลเบื้องต้น'!$B$37))</f>
        <v/>
      </c>
      <c r="N47" s="181" t="str">
        <f>IF('01.ข้อมูลเบื้องต้น'!$C$37="","",IF('3.คีย์เทอม1 mlp'!$B47="","",'01.ข้อมูลเบื้องต้น'!$C$37))</f>
        <v/>
      </c>
      <c r="O47" s="175"/>
      <c r="P47" s="88"/>
      <c r="Q47" s="181" t="e">
        <f>IF('01.ข้อมูลเบื้องต้น'!#REF!="","",IF('3.คีย์เทอม1 mlp'!$B47="","",'01.ข้อมูลเบื้องต้น'!#REF!))</f>
        <v>#REF!</v>
      </c>
      <c r="R47" s="180" t="str">
        <f>IF('01.ข้อมูลเบื้องต้น'!$B$10="","",IF('3.คีย์เทอม1 mlp'!$B47="","",'01.ข้อมูลเบื้องต้น'!$B$10))</f>
        <v/>
      </c>
      <c r="S47" s="181" t="str">
        <f>IF('01.ข้อมูลเบื้องต้น'!$C$10="","",IF('3.คีย์เทอม1 mlp'!$B47="","",'01.ข้อมูลเบื้องต้น'!$C$10))</f>
        <v/>
      </c>
      <c r="T47" s="175"/>
      <c r="U47" s="88"/>
      <c r="V47" s="181" t="e">
        <f>IF('01.ข้อมูลเบื้องต้น'!#REF!="","",IF('3.คีย์เทอม1 mlp'!$B47="","",'01.ข้อมูลเบื้องต้น'!#REF!))</f>
        <v>#REF!</v>
      </c>
      <c r="W47" s="180" t="str">
        <f>IF('01.ข้อมูลเบื้องต้น'!$B$11="","",IF('3.คีย์เทอม1 mlp'!$B47="","",'01.ข้อมูลเบื้องต้น'!$B$11))</f>
        <v/>
      </c>
      <c r="X47" s="181" t="str">
        <f>IF('01.ข้อมูลเบื้องต้น'!$C$11="","",IF('3.คีย์เทอม1 mlp'!$B47="","",'01.ข้อมูลเบื้องต้น'!$C$11))</f>
        <v/>
      </c>
      <c r="Y47" s="175"/>
      <c r="Z47" s="88"/>
      <c r="AA47" s="181" t="e">
        <f>IF('01.ข้อมูลเบื้องต้น'!#REF!="","",IF('3.คีย์เทอม1 mlp'!$B47="","",'01.ข้อมูลเบื้องต้น'!#REF!))</f>
        <v>#REF!</v>
      </c>
      <c r="AB47" s="180" t="str">
        <f>IF('01.ข้อมูลเบื้องต้น'!$B$12="","",IF('3.คีย์เทอม1 mlp'!$B47="","",'01.ข้อมูลเบื้องต้น'!$B$12))</f>
        <v/>
      </c>
      <c r="AC47" s="181" t="str">
        <f>IF('01.ข้อมูลเบื้องต้น'!$C$12="","",IF('3.คีย์เทอม1 mlp'!$B47="","",'01.ข้อมูลเบื้องต้น'!$C$12))</f>
        <v/>
      </c>
      <c r="AD47" s="175"/>
      <c r="AE47" s="88"/>
      <c r="AF47" s="181" t="e">
        <f>IF('01.ข้อมูลเบื้องต้น'!#REF!="","",IF('3.คีย์เทอม1 mlp'!$B47="","",'01.ข้อมูลเบื้องต้น'!#REF!))</f>
        <v>#REF!</v>
      </c>
      <c r="AG47" s="180" t="str">
        <f>IF('01.ข้อมูลเบื้องต้น'!$B$13="","",IF('3.คีย์เทอม1 mlp'!$B47="","",'01.ข้อมูลเบื้องต้น'!$B$13))</f>
        <v/>
      </c>
      <c r="AH47" s="181" t="str">
        <f>IF('01.ข้อมูลเบื้องต้น'!$C$13="","",IF('3.คีย์เทอม1 mlp'!$B47="","",'01.ข้อมูลเบื้องต้น'!$C$13))</f>
        <v/>
      </c>
      <c r="AI47" s="175"/>
      <c r="AJ47" s="88"/>
      <c r="AK47" s="181" t="e">
        <f>IF('01.ข้อมูลเบื้องต้น'!#REF!="","",IF('3.คีย์เทอม1 mlp'!$B47="","",'01.ข้อมูลเบื้องต้น'!#REF!))</f>
        <v>#REF!</v>
      </c>
      <c r="AL47" s="180" t="str">
        <f>IF('01.ข้อมูลเบื้องต้น'!$B$14="","",IF('3.คีย์เทอม1 mlp'!$B47="","",'01.ข้อมูลเบื้องต้น'!$B$14))</f>
        <v/>
      </c>
      <c r="AM47" s="181" t="str">
        <f>IF('01.ข้อมูลเบื้องต้น'!$C$14="","",IF('3.คีย์เทอม1 mlp'!$B47="","",'01.ข้อมูลเบื้องต้น'!$C$14))</f>
        <v/>
      </c>
      <c r="AN47" s="175"/>
      <c r="AO47" s="88"/>
      <c r="AP47" s="181" t="e">
        <f>IF('01.ข้อมูลเบื้องต้น'!#REF!="","",IF('3.คีย์เทอม1 mlp'!$B47="","",'01.ข้อมูลเบื้องต้น'!#REF!))</f>
        <v>#REF!</v>
      </c>
      <c r="AQ47" s="180" t="str">
        <f>IF('01.ข้อมูลเบื้องต้น'!$B$15="","",IF('3.คีย์เทอม1 mlp'!$B47="","",'01.ข้อมูลเบื้องต้น'!$B$15))</f>
        <v/>
      </c>
      <c r="AR47" s="181" t="str">
        <f>IF('01.ข้อมูลเบื้องต้น'!$C$15="","",IF('3.คีย์เทอม1 mlp'!$B47="","",'01.ข้อมูลเบื้องต้น'!$C$15))</f>
        <v/>
      </c>
      <c r="AS47" s="176"/>
      <c r="AT47" s="88"/>
      <c r="AU47" s="181" t="e">
        <f>IF('01.ข้อมูลเบื้องต้น'!#REF!="","",IF('3.คีย์เทอม1 mlp'!$B47="","",'01.ข้อมูลเบื้องต้น'!#REF!))</f>
        <v>#REF!</v>
      </c>
      <c r="AV47" s="180" t="str">
        <f>IF('01.ข้อมูลเบื้องต้น'!$B$16="","",IF('3.คีย์เทอม1 mlp'!$B47="","",'01.ข้อมูลเบื้องต้น'!$B$16))</f>
        <v/>
      </c>
      <c r="AW47" s="181" t="str">
        <f>IF('01.ข้อมูลเบื้องต้น'!$C$16="","",IF('3.คีย์เทอม1 mlp'!$B47="","",'01.ข้อมูลเบื้องต้น'!$C$16))</f>
        <v/>
      </c>
      <c r="AX47" s="175"/>
      <c r="AY47" s="88"/>
      <c r="AZ47" s="181" t="e">
        <f>IF('01.ข้อมูลเบื้องต้น'!#REF!="","",IF('3.คีย์เทอม1 mlp'!$B47="","",'01.ข้อมูลเบื้องต้น'!#REF!))</f>
        <v>#REF!</v>
      </c>
      <c r="BA47" s="180" t="str">
        <f>IF('01.ข้อมูลเบื้องต้น'!$B$17="","",IF('3.คีย์เทอม1 mlp'!$B47="","",'01.ข้อมูลเบื้องต้น'!$B$17))</f>
        <v/>
      </c>
      <c r="BB47" s="181" t="str">
        <f>IF('01.ข้อมูลเบื้องต้น'!$C$17="","",IF('3.คีย์เทอม1 mlp'!$B47="","",'01.ข้อมูลเบื้องต้น'!$C$17))</f>
        <v/>
      </c>
      <c r="BC47" s="175"/>
      <c r="BD47" s="88"/>
      <c r="BE47" s="181" t="e">
        <f>IF('01.ข้อมูลเบื้องต้น'!#REF!="","",IF('3.คีย์เทอม1 mlp'!$B47="","",'01.ข้อมูลเบื้องต้น'!#REF!))</f>
        <v>#REF!</v>
      </c>
      <c r="BF47" s="180" t="str">
        <f>IF('01.ข้อมูลเบื้องต้น'!$B$19="","",IF('3.คีย์เทอม1 mlp'!$B47="","",'01.ข้อมูลเบื้องต้น'!$B$19))</f>
        <v/>
      </c>
      <c r="BG47" s="181" t="str">
        <f>IF('01.ข้อมูลเบื้องต้น'!$C$19="","",IF('3.คีย์เทอม1 mlp'!$B47="","",'01.ข้อมูลเบื้องต้น'!$C$19))</f>
        <v/>
      </c>
      <c r="BH47" s="175"/>
      <c r="BI47" s="88"/>
      <c r="BJ47" s="181" t="e">
        <f>IF('01.ข้อมูลเบื้องต้น'!#REF!="","",IF('3.คีย์เทอม1 mlp'!$B47="","",'01.ข้อมูลเบื้องต้น'!#REF!))</f>
        <v>#REF!</v>
      </c>
      <c r="BK47" s="180" t="str">
        <f>IF('01.ข้อมูลเบื้องต้น'!$B$20="","",IF('3.คีย์เทอม1 mlp'!$B47="","",'01.ข้อมูลเบื้องต้น'!$B$20))</f>
        <v/>
      </c>
      <c r="BL47" s="181" t="str">
        <f>IF('01.ข้อมูลเบื้องต้น'!$C$20="","",IF('3.คีย์เทอม1 mlp'!$B47="","",'01.ข้อมูลเบื้องต้น'!$C$20))</f>
        <v/>
      </c>
      <c r="BM47" s="175"/>
      <c r="BN47" s="88"/>
      <c r="BO47" s="181" t="e">
        <f>IF('01.ข้อมูลเบื้องต้น'!#REF!="","",IF('3.คีย์เทอม1 mlp'!$B47="","",'01.ข้อมูลเบื้องต้น'!#REF!))</f>
        <v>#REF!</v>
      </c>
      <c r="BP47" s="180" t="str">
        <f>IF('01.ข้อมูลเบื้องต้น'!$B$21="","",IF('3.คีย์เทอม1 mlp'!$B47="","",'01.ข้อมูลเบื้องต้น'!$B$21))</f>
        <v/>
      </c>
      <c r="BQ47" s="181" t="str">
        <f>IF('01.ข้อมูลเบื้องต้น'!$C$21="","",IF('3.คีย์เทอม1 mlp'!$B47="","",'01.ข้อมูลเบื้องต้น'!$C$21))</f>
        <v/>
      </c>
      <c r="BR47" s="175"/>
      <c r="BS47" s="88"/>
      <c r="BT47" s="181" t="e">
        <f>IF('01.ข้อมูลเบื้องต้น'!#REF!="","",IF('3.คีย์เทอม1 mlp'!$B47="","",'01.ข้อมูลเบื้องต้น'!#REF!))</f>
        <v>#REF!</v>
      </c>
      <c r="BU47" s="180" t="str">
        <f>IF('01.ข้อมูลเบื้องต้น'!$B$22="","",IF('3.คีย์เทอม1 mlp'!$B47="","",'01.ข้อมูลเบื้องต้น'!$B$22))</f>
        <v/>
      </c>
      <c r="BV47" s="181" t="str">
        <f>IF('01.ข้อมูลเบื้องต้น'!$C$22="","",IF('3.คีย์เทอม1 mlp'!$B47="","",'01.ข้อมูลเบื้องต้น'!$C$22))</f>
        <v/>
      </c>
      <c r="BW47" s="175"/>
      <c r="BX47" s="88"/>
      <c r="BY47" s="181" t="e">
        <f>IF('01.ข้อมูลเบื้องต้น'!#REF!="","",IF('3.คีย์เทอม1 mlp'!$B47="","",'01.ข้อมูลเบื้องต้น'!#REF!))</f>
        <v>#REF!</v>
      </c>
      <c r="BZ47" s="180" t="str">
        <f>IF('01.ข้อมูลเบื้องต้น'!$B$23="","",IF('3.คีย์เทอม1 mlp'!$B47="","",'01.ข้อมูลเบื้องต้น'!$B$23))</f>
        <v/>
      </c>
      <c r="CA47" s="181" t="str">
        <f>IF('01.ข้อมูลเบื้องต้น'!$C$23="","",IF('3.คีย์เทอม1 mlp'!$B47="","",'01.ข้อมูลเบื้องต้น'!$C$23))</f>
        <v/>
      </c>
      <c r="CB47" s="175"/>
      <c r="CC47" s="88"/>
      <c r="CD47" s="181" t="e">
        <f>IF('01.ข้อมูลเบื้องต้น'!#REF!="","",IF('3.คีย์เทอม1 mlp'!$B47="","",'01.ข้อมูลเบื้องต้น'!#REF!))</f>
        <v>#REF!</v>
      </c>
      <c r="CE47" s="180" t="str">
        <f>IF('01.ข้อมูลเบื้องต้น'!$B$24="","",IF('3.คีย์เทอม1 mlp'!$B47="","",'01.ข้อมูลเบื้องต้น'!$B$24))</f>
        <v/>
      </c>
      <c r="CF47" s="181" t="str">
        <f>IF('01.ข้อมูลเบื้องต้น'!$C$24="","",IF('3.คีย์เทอม1 mlp'!$B47="","",'01.ข้อมูลเบื้องต้น'!$C$24))</f>
        <v/>
      </c>
      <c r="CG47" s="175"/>
      <c r="CH47" s="88"/>
      <c r="CI47" s="181" t="e">
        <f>IF('01.ข้อมูลเบื้องต้น'!#REF!="","",IF('3.คีย์เทอม1 mlp'!$B47="","",'01.ข้อมูลเบื้องต้น'!#REF!))</f>
        <v>#REF!</v>
      </c>
      <c r="CJ47" s="180" t="str">
        <f>IF('01.ข้อมูลเบื้องต้น'!$B$25="","",IF('3.คีย์เทอม1 mlp'!$B47="","",'01.ข้อมูลเบื้องต้น'!$B$25))</f>
        <v/>
      </c>
      <c r="CK47" s="181" t="str">
        <f>IF('01.ข้อมูลเบื้องต้น'!$C$25="","",IF('3.คีย์เทอม1 mlp'!$B47="","",'01.ข้อมูลเบื้องต้น'!$C$25))</f>
        <v/>
      </c>
      <c r="CL47" s="175"/>
      <c r="CM47" s="88"/>
      <c r="CN47" s="181" t="e">
        <f>IF('01.ข้อมูลเบื้องต้น'!#REF!="","",IF('3.คีย์เทอม1 mlp'!$B47="","",'01.ข้อมูลเบื้องต้น'!#REF!))</f>
        <v>#REF!</v>
      </c>
      <c r="CO47" s="180" t="str">
        <f>IF('01.ข้อมูลเบื้องต้น'!$B$26="","",IF('3.คีย์เทอม1 mlp'!$B47="","",'01.ข้อมูลเบื้องต้น'!$B$26))</f>
        <v/>
      </c>
      <c r="CP47" s="181" t="str">
        <f>IF('01.ข้อมูลเบื้องต้น'!$C$26="","",IF('3.คีย์เทอม1 mlp'!$B47="","",'01.ข้อมูลเบื้องต้น'!$C$26))</f>
        <v/>
      </c>
      <c r="CQ47" s="175"/>
      <c r="CR47" s="88"/>
      <c r="CS47" s="181" t="e">
        <f>IF('01.ข้อมูลเบื้องต้น'!#REF!="","",IF('3.คีย์เทอม1 mlp'!$B47="","",'01.ข้อมูลเบื้องต้น'!#REF!))</f>
        <v>#REF!</v>
      </c>
      <c r="CT47" s="180" t="str">
        <f>IF('01.ข้อมูลเบื้องต้น'!$B$27="","",IF('3.คีย์เทอม1 mlp'!$B47="","",'01.ข้อมูลเบื้องต้น'!$B$27))</f>
        <v/>
      </c>
      <c r="CU47" s="181" t="str">
        <f>IF('01.ข้อมูลเบื้องต้น'!$C$27="","",IF('3.คีย์เทอม1 mlp'!$B47="","",'01.ข้อมูลเบื้องต้น'!$C$27))</f>
        <v/>
      </c>
      <c r="CV47" s="175"/>
      <c r="CW47" s="88"/>
      <c r="CX47" s="181" t="e">
        <f>IF('01.ข้อมูลเบื้องต้น'!#REF!="","",IF('3.คีย์เทอม1 mlp'!$B47="","",'01.ข้อมูลเบื้องต้น'!#REF!))</f>
        <v>#REF!</v>
      </c>
      <c r="CY47" s="180" t="str">
        <f>IF('01.ข้อมูลเบื้องต้น'!$B$28="","",IF('3.คีย์เทอม1 mlp'!$B47="","",'01.ข้อมูลเบื้องต้น'!$B$28))</f>
        <v/>
      </c>
      <c r="CZ47" s="181" t="str">
        <f>IF('01.ข้อมูลเบื้องต้น'!$C$28="","",IF('3.คีย์เทอม1 mlp'!$B47="","",'01.ข้อมูลเบื้องต้น'!$C$28))</f>
        <v/>
      </c>
      <c r="DA47" s="175"/>
      <c r="DB47" s="88"/>
      <c r="DC47" s="177" t="e">
        <f t="shared" si="3"/>
        <v>#REF!</v>
      </c>
      <c r="DD47" s="80" t="e">
        <f t="shared" si="4"/>
        <v>#REF!</v>
      </c>
      <c r="DE47" s="182" t="e">
        <f>IF('2.ชื่อนักเรียน'!R49="มส","มส",IF('2.ชื่อนักเรียน'!R49="ย้าย","ย้าย",IF('2.ชื่อนักเรียน'!R49="ร","ร",IF(DD47="","",RANK(DD47,$DD$9:$DD$53,0)))))</f>
        <v>#REF!</v>
      </c>
      <c r="DF47" s="182" t="str">
        <f t="shared" si="5"/>
        <v/>
      </c>
      <c r="DH47" s="206" t="e">
        <f>IF('2.ชื่อนักเรียน'!$R49=",มส","มส",IF($DC47="","",IF(DH$5="","",IF(DH$5="SBMLD",SUM($BH47,$BM47,$BR47,$BW47,$CB47,$CG47,$CL47,$CQ47,$CV47,$DA47),$BH47))))</f>
        <v>#REF!</v>
      </c>
      <c r="DI47" s="185" t="e">
        <f>IF('2.ชื่อนักเรียน'!$R49=",มส","มส",IF($DH47="","",IF(DH$5="","",IF(DH$5="SBMLD",SUM($BI47,$BN47,$BS47,$BX47,$CC47,$CH47,$CM47,$CR47,$CW47,$DB47),$BI47))))</f>
        <v>#REF!</v>
      </c>
      <c r="DJ47" s="185" t="e">
        <f t="shared" si="6"/>
        <v>#REF!</v>
      </c>
      <c r="DK47" s="207" t="e">
        <f>IF('2.ชื่อนักเรียน'!$R49=",มส","มส",IF($DC47="","",IF(DK$5="","",IF(DK$5="SBMLD",SUM($BM47,$BR47,$BW47,$CB47,$CG47,$CL47,$CQ47,$CV47,$DA47),$BM47))))</f>
        <v>#REF!</v>
      </c>
      <c r="DL47" s="185" t="e">
        <f>IF('2.ชื่อนักเรียน'!$R49=",มส","มส",IF($DK47="","",IF(DK$5="","",IF(DK$5="SBMLD",SUM($BN47,$BS47,$BX47,$CC47,$CH47,$CM47,$CR47,$CW47,$DB47),$BN47))))</f>
        <v>#REF!</v>
      </c>
      <c r="DM47" s="185" t="e">
        <f t="shared" si="7"/>
        <v>#REF!</v>
      </c>
      <c r="DN47" s="207" t="e">
        <f>IF('2.ชื่อนักเรียน'!$R49=",มส","มส",IF($DC47="","",IF(DN$5="","",IF(DN$5="SBMLD",SUM($BR47,$BW47,$CB47,$CG47,$CL47,$CQ47,$CV47,$DA47),$BR47))))</f>
        <v>#REF!</v>
      </c>
      <c r="DO47" s="185" t="e">
        <f>IF('2.ชื่อนักเรียน'!$R49=",มส","มส",IF($DN47="","",IF(DN$5="","",IF(DN$5="SBMLD",SUM($BS47,$BX47,$CC47,$CH47,$CM47,$CR47,$CW47,$DB47),$BS47))))</f>
        <v>#REF!</v>
      </c>
      <c r="DP47" s="185" t="e">
        <f t="shared" si="8"/>
        <v>#REF!</v>
      </c>
      <c r="DQ47" s="207" t="e">
        <f>IF('2.ชื่อนักเรียน'!$R49=",มส","มส",IF($DC47="","",IF(DQ$5="","",IF(DQ$5="SBMLD",SUM($BW47,$CB47,$CG47,$CL47,$CQ47,$CV47,$DA47),$BW47))))</f>
        <v>#REF!</v>
      </c>
      <c r="DR47" s="185" t="e">
        <f>IF('2.ชื่อนักเรียน'!$R49=",มส","มส",IF($DQ47="","",IF(DQ$5="","",IF(DQ$5="SBMLD",SUM($BX47,$CC47,$CH47,$CM47,$CR47,$CW47,$DB47),$BX47))))</f>
        <v>#REF!</v>
      </c>
      <c r="DS47" s="185" t="e">
        <f t="shared" si="9"/>
        <v>#REF!</v>
      </c>
      <c r="DT47" s="185" t="e">
        <f>IF('2.ชื่อนักเรียน'!$R49=",มส","มส",IF($DC47="","",IF(DT$5="","",IF(DT$5="SBMLD",SUM($CB47,$CG47,$CL47,$CQ47,$CV47,$DA47),$CB47))))</f>
        <v>#REF!</v>
      </c>
      <c r="DU47" s="185" t="e">
        <f>IF('2.ชื่อนักเรียน'!$R49=",มส","มส",IF($DT47="","",IF(DT$5="","",IF(DT$5="SBMLD",SUM($CC47,$CH47,$CM47,$CR47,$CW47,$DB47),$CC47))))</f>
        <v>#REF!</v>
      </c>
      <c r="DV47" s="185" t="e">
        <f t="shared" si="10"/>
        <v>#REF!</v>
      </c>
      <c r="DW47" s="207" t="e">
        <f>IF('2.ชื่อนักเรียน'!$R49=",มส","มส",IF($DC47="","",IF(DW$5="","",IF(DW$5="SBMLD",SUM($CG47,$CL47,$CQ47,$CV47,$DA47),$CG47))))</f>
        <v>#REF!</v>
      </c>
      <c r="DX47" s="207" t="e">
        <f>IF('2.ชื่อนักเรียน'!$R49=",มส","มส",IF($DW47="","",IF(DW$5="","",IF(DW$5="SBMLD",SUM($CH47,$CM47,$CR47,$CW47,$DB47),$CH47))))</f>
        <v>#REF!</v>
      </c>
      <c r="DY47" s="185" t="e">
        <f t="shared" si="11"/>
        <v>#REF!</v>
      </c>
    </row>
    <row r="48" spans="1:129" s="33" customFormat="1" ht="17.25" customHeight="1" thickBot="1">
      <c r="A48" s="171">
        <v>40</v>
      </c>
      <c r="B48" s="171" t="str">
        <f>IF('2.ชื่อนักเรียน'!E50="","",CONCATENATE('2.ชื่อนักเรียน'!E50,'2.ชื่อนักเรียน'!F50,'2.ชื่อนักเรียน'!G50,'2.ชื่อนักเรียน'!H50,'2.ชื่อนักเรียน'!I50,'2.ชื่อนักเรียน'!J50,'2.ชื่อนักเรียน'!K50,'2.ชื่อนักเรียน'!L50,'2.ชื่อนักเรียน'!M50,'2.ชื่อนักเรียน'!N50,'2.ชื่อนักเรียน'!O50,'2.ชื่อนักเรียน'!P50,'2.ชื่อนักเรียน'!Q50))</f>
        <v/>
      </c>
      <c r="C48" s="273" t="str">
        <f>IF('2.ชื่อนักเรียน'!B50="","",'2.ชื่อนักเรียน'!B50)</f>
        <v/>
      </c>
      <c r="D48" s="180" t="str">
        <f>IF('2.ชื่อนักเรียน'!C50="","",CONCATENATE(TRIM('2.ชื่อนักเรียน'!C50),"  ",'2.ชื่อนักเรียน'!D50))</f>
        <v/>
      </c>
      <c r="E48" s="181" t="str">
        <f>IF(B48="","",IF('01.ข้อมูลเบื้องต้น'!$H$2="","",'01.ข้อมูลเบื้องต้น'!$H$2))</f>
        <v/>
      </c>
      <c r="F48" s="180" t="str">
        <f>IF(B48="","",IF('01.ข้อมูลเบื้องต้น'!$I$4="","",'01.ข้อมูลเบื้องต้น'!$I$4))</f>
        <v/>
      </c>
      <c r="G48" s="181" t="e">
        <f>IF('01.ข้อมูลเบื้องต้น'!#REF!="","",IF('3.คีย์เทอม1 mlp'!$B48="","",'01.ข้อมูลเบื้องต้น'!#REF!))</f>
        <v>#REF!</v>
      </c>
      <c r="H48" s="180" t="str">
        <f>IF('01.ข้อมูลเบื้องต้น'!$B$36="","",IF('3.คีย์เทอม1 mlp'!$B48="","",'01.ข้อมูลเบื้องต้น'!$B$36))</f>
        <v/>
      </c>
      <c r="I48" s="181" t="str">
        <f>IF('01.ข้อมูลเบื้องต้น'!$C$36="","",IF('3.คีย์เทอม1 mlp'!$B48="","",'01.ข้อมูลเบื้องต้น'!$C$36))</f>
        <v/>
      </c>
      <c r="J48" s="175"/>
      <c r="K48" s="88"/>
      <c r="L48" s="181" t="e">
        <f>IF('01.ข้อมูลเบื้องต้น'!#REF!="","",IF('3.คีย์เทอม1 mlp'!$B48="","",'01.ข้อมูลเบื้องต้น'!#REF!))</f>
        <v>#REF!</v>
      </c>
      <c r="M48" s="180" t="str">
        <f>IF('01.ข้อมูลเบื้องต้น'!$B$37="","",IF('3.คีย์เทอม1 mlp'!$B48="","",'01.ข้อมูลเบื้องต้น'!$B$37))</f>
        <v/>
      </c>
      <c r="N48" s="181" t="str">
        <f>IF('01.ข้อมูลเบื้องต้น'!$C$37="","",IF('3.คีย์เทอม1 mlp'!$B48="","",'01.ข้อมูลเบื้องต้น'!$C$37))</f>
        <v/>
      </c>
      <c r="O48" s="176"/>
      <c r="P48" s="87"/>
      <c r="Q48" s="181" t="e">
        <f>IF('01.ข้อมูลเบื้องต้น'!#REF!="","",IF('3.คีย์เทอม1 mlp'!$B48="","",'01.ข้อมูลเบื้องต้น'!#REF!))</f>
        <v>#REF!</v>
      </c>
      <c r="R48" s="180" t="str">
        <f>IF('01.ข้อมูลเบื้องต้น'!$B$10="","",IF('3.คีย์เทอม1 mlp'!$B48="","",'01.ข้อมูลเบื้องต้น'!$B$10))</f>
        <v/>
      </c>
      <c r="S48" s="181" t="str">
        <f>IF('01.ข้อมูลเบื้องต้น'!$C$10="","",IF('3.คีย์เทอม1 mlp'!$B48="","",'01.ข้อมูลเบื้องต้น'!$C$10))</f>
        <v/>
      </c>
      <c r="T48" s="176"/>
      <c r="U48" s="87"/>
      <c r="V48" s="181" t="e">
        <f>IF('01.ข้อมูลเบื้องต้น'!#REF!="","",IF('3.คีย์เทอม1 mlp'!$B48="","",'01.ข้อมูลเบื้องต้น'!#REF!))</f>
        <v>#REF!</v>
      </c>
      <c r="W48" s="180" t="str">
        <f>IF('01.ข้อมูลเบื้องต้น'!$B$11="","",IF('3.คีย์เทอม1 mlp'!$B48="","",'01.ข้อมูลเบื้องต้น'!$B$11))</f>
        <v/>
      </c>
      <c r="X48" s="181" t="str">
        <f>IF('01.ข้อมูลเบื้องต้น'!$C$11="","",IF('3.คีย์เทอม1 mlp'!$B48="","",'01.ข้อมูลเบื้องต้น'!$C$11))</f>
        <v/>
      </c>
      <c r="Y48" s="175"/>
      <c r="Z48" s="88"/>
      <c r="AA48" s="181" t="e">
        <f>IF('01.ข้อมูลเบื้องต้น'!#REF!="","",IF('3.คีย์เทอม1 mlp'!$B48="","",'01.ข้อมูลเบื้องต้น'!#REF!))</f>
        <v>#REF!</v>
      </c>
      <c r="AB48" s="180" t="str">
        <f>IF('01.ข้อมูลเบื้องต้น'!$B$12="","",IF('3.คีย์เทอม1 mlp'!$B48="","",'01.ข้อมูลเบื้องต้น'!$B$12))</f>
        <v/>
      </c>
      <c r="AC48" s="181" t="str">
        <f>IF('01.ข้อมูลเบื้องต้น'!$C$12="","",IF('3.คีย์เทอม1 mlp'!$B48="","",'01.ข้อมูลเบื้องต้น'!$C$12))</f>
        <v/>
      </c>
      <c r="AD48" s="176"/>
      <c r="AE48" s="87"/>
      <c r="AF48" s="181" t="e">
        <f>IF('01.ข้อมูลเบื้องต้น'!#REF!="","",IF('3.คีย์เทอม1 mlp'!$B48="","",'01.ข้อมูลเบื้องต้น'!#REF!))</f>
        <v>#REF!</v>
      </c>
      <c r="AG48" s="180" t="str">
        <f>IF('01.ข้อมูลเบื้องต้น'!$B$13="","",IF('3.คีย์เทอม1 mlp'!$B48="","",'01.ข้อมูลเบื้องต้น'!$B$13))</f>
        <v/>
      </c>
      <c r="AH48" s="181" t="str">
        <f>IF('01.ข้อมูลเบื้องต้น'!$C$13="","",IF('3.คีย์เทอม1 mlp'!$B48="","",'01.ข้อมูลเบื้องต้น'!$C$13))</f>
        <v/>
      </c>
      <c r="AI48" s="176"/>
      <c r="AJ48" s="87"/>
      <c r="AK48" s="181" t="e">
        <f>IF('01.ข้อมูลเบื้องต้น'!#REF!="","",IF('3.คีย์เทอม1 mlp'!$B48="","",'01.ข้อมูลเบื้องต้น'!#REF!))</f>
        <v>#REF!</v>
      </c>
      <c r="AL48" s="180" t="str">
        <f>IF('01.ข้อมูลเบื้องต้น'!$B$14="","",IF('3.คีย์เทอม1 mlp'!$B48="","",'01.ข้อมูลเบื้องต้น'!$B$14))</f>
        <v/>
      </c>
      <c r="AM48" s="181" t="str">
        <f>IF('01.ข้อมูลเบื้องต้น'!$C$14="","",IF('3.คีย์เทอม1 mlp'!$B48="","",'01.ข้อมูลเบื้องต้น'!$C$14))</f>
        <v/>
      </c>
      <c r="AN48" s="176"/>
      <c r="AO48" s="87"/>
      <c r="AP48" s="181" t="e">
        <f>IF('01.ข้อมูลเบื้องต้น'!#REF!="","",IF('3.คีย์เทอม1 mlp'!$B48="","",'01.ข้อมูลเบื้องต้น'!#REF!))</f>
        <v>#REF!</v>
      </c>
      <c r="AQ48" s="180" t="str">
        <f>IF('01.ข้อมูลเบื้องต้น'!$B$15="","",IF('3.คีย์เทอม1 mlp'!$B48="","",'01.ข้อมูลเบื้องต้น'!$B$15))</f>
        <v/>
      </c>
      <c r="AR48" s="181" t="str">
        <f>IF('01.ข้อมูลเบื้องต้น'!$C$15="","",IF('3.คีย์เทอม1 mlp'!$B48="","",'01.ข้อมูลเบื้องต้น'!$C$15))</f>
        <v/>
      </c>
      <c r="AS48" s="176"/>
      <c r="AT48" s="87"/>
      <c r="AU48" s="181" t="e">
        <f>IF('01.ข้อมูลเบื้องต้น'!#REF!="","",IF('3.คีย์เทอม1 mlp'!$B48="","",'01.ข้อมูลเบื้องต้น'!#REF!))</f>
        <v>#REF!</v>
      </c>
      <c r="AV48" s="180" t="str">
        <f>IF('01.ข้อมูลเบื้องต้น'!$B$16="","",IF('3.คีย์เทอม1 mlp'!$B48="","",'01.ข้อมูลเบื้องต้น'!$B$16))</f>
        <v/>
      </c>
      <c r="AW48" s="181" t="str">
        <f>IF('01.ข้อมูลเบื้องต้น'!$C$16="","",IF('3.คีย์เทอม1 mlp'!$B48="","",'01.ข้อมูลเบื้องต้น'!$C$16))</f>
        <v/>
      </c>
      <c r="AX48" s="175"/>
      <c r="AY48" s="88"/>
      <c r="AZ48" s="181" t="e">
        <f>IF('01.ข้อมูลเบื้องต้น'!#REF!="","",IF('3.คีย์เทอม1 mlp'!$B48="","",'01.ข้อมูลเบื้องต้น'!#REF!))</f>
        <v>#REF!</v>
      </c>
      <c r="BA48" s="180" t="str">
        <f>IF('01.ข้อมูลเบื้องต้น'!$B$17="","",IF('3.คีย์เทอม1 mlp'!$B48="","",'01.ข้อมูลเบื้องต้น'!$B$17))</f>
        <v/>
      </c>
      <c r="BB48" s="181" t="str">
        <f>IF('01.ข้อมูลเบื้องต้น'!$C$17="","",IF('3.คีย์เทอม1 mlp'!$B48="","",'01.ข้อมูลเบื้องต้น'!$C$17))</f>
        <v/>
      </c>
      <c r="BC48" s="175"/>
      <c r="BD48" s="88"/>
      <c r="BE48" s="181" t="e">
        <f>IF('01.ข้อมูลเบื้องต้น'!#REF!="","",IF('3.คีย์เทอม1 mlp'!$B48="","",'01.ข้อมูลเบื้องต้น'!#REF!))</f>
        <v>#REF!</v>
      </c>
      <c r="BF48" s="180" t="str">
        <f>IF('01.ข้อมูลเบื้องต้น'!$B$19="","",IF('3.คีย์เทอม1 mlp'!$B48="","",'01.ข้อมูลเบื้องต้น'!$B$19))</f>
        <v/>
      </c>
      <c r="BG48" s="181" t="str">
        <f>IF('01.ข้อมูลเบื้องต้น'!$C$19="","",IF('3.คีย์เทอม1 mlp'!$B48="","",'01.ข้อมูลเบื้องต้น'!$C$19))</f>
        <v/>
      </c>
      <c r="BH48" s="175"/>
      <c r="BI48" s="88"/>
      <c r="BJ48" s="181" t="e">
        <f>IF('01.ข้อมูลเบื้องต้น'!#REF!="","",IF('3.คีย์เทอม1 mlp'!$B48="","",'01.ข้อมูลเบื้องต้น'!#REF!))</f>
        <v>#REF!</v>
      </c>
      <c r="BK48" s="180" t="str">
        <f>IF('01.ข้อมูลเบื้องต้น'!$B$20="","",IF('3.คีย์เทอม1 mlp'!$B48="","",'01.ข้อมูลเบื้องต้น'!$B$20))</f>
        <v/>
      </c>
      <c r="BL48" s="181" t="str">
        <f>IF('01.ข้อมูลเบื้องต้น'!$C$20="","",IF('3.คีย์เทอม1 mlp'!$B48="","",'01.ข้อมูลเบื้องต้น'!$C$20))</f>
        <v/>
      </c>
      <c r="BM48" s="176"/>
      <c r="BN48" s="87"/>
      <c r="BO48" s="181" t="e">
        <f>IF('01.ข้อมูลเบื้องต้น'!#REF!="","",IF('3.คีย์เทอม1 mlp'!$B48="","",'01.ข้อมูลเบื้องต้น'!#REF!))</f>
        <v>#REF!</v>
      </c>
      <c r="BP48" s="180" t="str">
        <f>IF('01.ข้อมูลเบื้องต้น'!$B$21="","",IF('3.คีย์เทอม1 mlp'!$B48="","",'01.ข้อมูลเบื้องต้น'!$B$21))</f>
        <v/>
      </c>
      <c r="BQ48" s="181" t="str">
        <f>IF('01.ข้อมูลเบื้องต้น'!$C$21="","",IF('3.คีย์เทอม1 mlp'!$B48="","",'01.ข้อมูลเบื้องต้น'!$C$21))</f>
        <v/>
      </c>
      <c r="BR48" s="175"/>
      <c r="BS48" s="88"/>
      <c r="BT48" s="181" t="e">
        <f>IF('01.ข้อมูลเบื้องต้น'!#REF!="","",IF('3.คีย์เทอม1 mlp'!$B48="","",'01.ข้อมูลเบื้องต้น'!#REF!))</f>
        <v>#REF!</v>
      </c>
      <c r="BU48" s="180" t="str">
        <f>IF('01.ข้อมูลเบื้องต้น'!$B$22="","",IF('3.คีย์เทอม1 mlp'!$B48="","",'01.ข้อมูลเบื้องต้น'!$B$22))</f>
        <v/>
      </c>
      <c r="BV48" s="181" t="str">
        <f>IF('01.ข้อมูลเบื้องต้น'!$C$22="","",IF('3.คีย์เทอม1 mlp'!$B48="","",'01.ข้อมูลเบื้องต้น'!$C$22))</f>
        <v/>
      </c>
      <c r="BW48" s="175"/>
      <c r="BX48" s="88"/>
      <c r="BY48" s="181" t="e">
        <f>IF('01.ข้อมูลเบื้องต้น'!#REF!="","",IF('3.คีย์เทอม1 mlp'!$B48="","",'01.ข้อมูลเบื้องต้น'!#REF!))</f>
        <v>#REF!</v>
      </c>
      <c r="BZ48" s="180" t="str">
        <f>IF('01.ข้อมูลเบื้องต้น'!$B$23="","",IF('3.คีย์เทอม1 mlp'!$B48="","",'01.ข้อมูลเบื้องต้น'!$B$23))</f>
        <v/>
      </c>
      <c r="CA48" s="181" t="str">
        <f>IF('01.ข้อมูลเบื้องต้น'!$C$23="","",IF('3.คีย์เทอม1 mlp'!$B48="","",'01.ข้อมูลเบื้องต้น'!$C$23))</f>
        <v/>
      </c>
      <c r="CB48" s="175"/>
      <c r="CC48" s="88"/>
      <c r="CD48" s="181" t="e">
        <f>IF('01.ข้อมูลเบื้องต้น'!#REF!="","",IF('3.คีย์เทอม1 mlp'!$B48="","",'01.ข้อมูลเบื้องต้น'!#REF!))</f>
        <v>#REF!</v>
      </c>
      <c r="CE48" s="180" t="str">
        <f>IF('01.ข้อมูลเบื้องต้น'!$B$24="","",IF('3.คีย์เทอม1 mlp'!$B48="","",'01.ข้อมูลเบื้องต้น'!$B$24))</f>
        <v/>
      </c>
      <c r="CF48" s="181" t="str">
        <f>IF('01.ข้อมูลเบื้องต้น'!$C$24="","",IF('3.คีย์เทอม1 mlp'!$B48="","",'01.ข้อมูลเบื้องต้น'!$C$24))</f>
        <v/>
      </c>
      <c r="CG48" s="175"/>
      <c r="CH48" s="88"/>
      <c r="CI48" s="181" t="e">
        <f>IF('01.ข้อมูลเบื้องต้น'!#REF!="","",IF('3.คีย์เทอม1 mlp'!$B48="","",'01.ข้อมูลเบื้องต้น'!#REF!))</f>
        <v>#REF!</v>
      </c>
      <c r="CJ48" s="180" t="str">
        <f>IF('01.ข้อมูลเบื้องต้น'!$B$25="","",IF('3.คีย์เทอม1 mlp'!$B48="","",'01.ข้อมูลเบื้องต้น'!$B$25))</f>
        <v/>
      </c>
      <c r="CK48" s="181" t="str">
        <f>IF('01.ข้อมูลเบื้องต้น'!$C$25="","",IF('3.คีย์เทอม1 mlp'!$B48="","",'01.ข้อมูลเบื้องต้น'!$C$25))</f>
        <v/>
      </c>
      <c r="CL48" s="175"/>
      <c r="CM48" s="88"/>
      <c r="CN48" s="181" t="e">
        <f>IF('01.ข้อมูลเบื้องต้น'!#REF!="","",IF('3.คีย์เทอม1 mlp'!$B48="","",'01.ข้อมูลเบื้องต้น'!#REF!))</f>
        <v>#REF!</v>
      </c>
      <c r="CO48" s="180" t="str">
        <f>IF('01.ข้อมูลเบื้องต้น'!$B$26="","",IF('3.คีย์เทอม1 mlp'!$B48="","",'01.ข้อมูลเบื้องต้น'!$B$26))</f>
        <v/>
      </c>
      <c r="CP48" s="181" t="str">
        <f>IF('01.ข้อมูลเบื้องต้น'!$C$26="","",IF('3.คีย์เทอม1 mlp'!$B48="","",'01.ข้อมูลเบื้องต้น'!$C$26))</f>
        <v/>
      </c>
      <c r="CQ48" s="175"/>
      <c r="CR48" s="88"/>
      <c r="CS48" s="181" t="e">
        <f>IF('01.ข้อมูลเบื้องต้น'!#REF!="","",IF('3.คีย์เทอม1 mlp'!$B48="","",'01.ข้อมูลเบื้องต้น'!#REF!))</f>
        <v>#REF!</v>
      </c>
      <c r="CT48" s="180" t="str">
        <f>IF('01.ข้อมูลเบื้องต้น'!$B$27="","",IF('3.คีย์เทอม1 mlp'!$B48="","",'01.ข้อมูลเบื้องต้น'!$B$27))</f>
        <v/>
      </c>
      <c r="CU48" s="181" t="str">
        <f>IF('01.ข้อมูลเบื้องต้น'!$C$27="","",IF('3.คีย์เทอม1 mlp'!$B48="","",'01.ข้อมูลเบื้องต้น'!$C$27))</f>
        <v/>
      </c>
      <c r="CV48" s="175"/>
      <c r="CW48" s="88"/>
      <c r="CX48" s="181" t="e">
        <f>IF('01.ข้อมูลเบื้องต้น'!#REF!="","",IF('3.คีย์เทอม1 mlp'!$B48="","",'01.ข้อมูลเบื้องต้น'!#REF!))</f>
        <v>#REF!</v>
      </c>
      <c r="CY48" s="180" t="str">
        <f>IF('01.ข้อมูลเบื้องต้น'!$B$28="","",IF('3.คีย์เทอม1 mlp'!$B48="","",'01.ข้อมูลเบื้องต้น'!$B$28))</f>
        <v/>
      </c>
      <c r="CZ48" s="181" t="str">
        <f>IF('01.ข้อมูลเบื้องต้น'!$C$28="","",IF('3.คีย์เทอม1 mlp'!$B48="","",'01.ข้อมูลเบื้องต้น'!$C$28))</f>
        <v/>
      </c>
      <c r="DA48" s="175"/>
      <c r="DB48" s="88"/>
      <c r="DC48" s="177" t="e">
        <f t="shared" si="3"/>
        <v>#REF!</v>
      </c>
      <c r="DD48" s="80" t="e">
        <f t="shared" si="4"/>
        <v>#REF!</v>
      </c>
      <c r="DE48" s="182" t="e">
        <f>IF('2.ชื่อนักเรียน'!R50="มส","มส",IF('2.ชื่อนักเรียน'!R50="ย้าย","ย้าย",IF('2.ชื่อนักเรียน'!R50="ร","ร",IF(DD48="","",RANK(DD48,$DD$9:$DD$53,0)))))</f>
        <v>#REF!</v>
      </c>
      <c r="DF48" s="182" t="str">
        <f t="shared" si="5"/>
        <v/>
      </c>
      <c r="DH48" s="208" t="e">
        <f>IF('2.ชื่อนักเรียน'!$R50=",มส","มส",IF($DC48="","",IF(DH$5="","",IF(DH$5="SBMLD",SUM($BH48,$BM48,$BR48,$BW48,$CB48,$CG48,$CL48,$CQ48,$CV48,$DA48),$BH48))))</f>
        <v>#REF!</v>
      </c>
      <c r="DI48" s="186" t="e">
        <f>IF('2.ชื่อนักเรียน'!$R50=",มส","มส",IF($DH48="","",IF(DH$5="","",IF(DH$5="SBMLD",SUM($BI48,$BN48,$BS48,$BX48,$CC48,$CH48,$CM48,$CR48,$CW48,$DB48),$BI48))))</f>
        <v>#REF!</v>
      </c>
      <c r="DJ48" s="186" t="e">
        <f t="shared" si="6"/>
        <v>#REF!</v>
      </c>
      <c r="DK48" s="209" t="e">
        <f>IF('2.ชื่อนักเรียน'!$R50=",มส","มส",IF($DC48="","",IF(DK$5="","",IF(DK$5="SBMLD",SUM($BM48,$BR48,$BW48,$CB48,$CG48,$CL48,$CQ48,$CV48,$DA48),$BM48))))</f>
        <v>#REF!</v>
      </c>
      <c r="DL48" s="186" t="e">
        <f>IF('2.ชื่อนักเรียน'!$R50=",มส","มส",IF($DK48="","",IF(DK$5="","",IF(DK$5="SBMLD",SUM($BN48,$BS48,$BX48,$CC48,$CH48,$CM48,$CR48,$CW48,$DB48),$BN48))))</f>
        <v>#REF!</v>
      </c>
      <c r="DM48" s="186" t="e">
        <f t="shared" si="7"/>
        <v>#REF!</v>
      </c>
      <c r="DN48" s="209" t="e">
        <f>IF('2.ชื่อนักเรียน'!$R50=",มส","มส",IF($DC48="","",IF(DN$5="","",IF(DN$5="SBMLD",SUM($BR48,$BW48,$CB48,$CG48,$CL48,$CQ48,$CV48,$DA48),$BR48))))</f>
        <v>#REF!</v>
      </c>
      <c r="DO48" s="186" t="e">
        <f>IF('2.ชื่อนักเรียน'!$R50=",มส","มส",IF($DN48="","",IF(DN$5="","",IF(DN$5="SBMLD",SUM($BS48,$BX48,$CC48,$CH48,$CM48,$CR48,$CW48,$DB48),$BS48))))</f>
        <v>#REF!</v>
      </c>
      <c r="DP48" s="186" t="e">
        <f t="shared" si="8"/>
        <v>#REF!</v>
      </c>
      <c r="DQ48" s="209" t="e">
        <f>IF('2.ชื่อนักเรียน'!$R50=",มส","มส",IF($DC48="","",IF(DQ$5="","",IF(DQ$5="SBMLD",SUM($BW48,$CB48,$CG48,$CL48,$CQ48,$CV48,$DA48),$BW48))))</f>
        <v>#REF!</v>
      </c>
      <c r="DR48" s="186" t="e">
        <f>IF('2.ชื่อนักเรียน'!$R50=",มส","มส",IF($DQ48="","",IF(DQ$5="","",IF(DQ$5="SBMLD",SUM($BX48,$CC48,$CH48,$CM48,$CR48,$CW48,$DB48),$BX48))))</f>
        <v>#REF!</v>
      </c>
      <c r="DS48" s="186" t="e">
        <f t="shared" si="9"/>
        <v>#REF!</v>
      </c>
      <c r="DT48" s="186" t="e">
        <f>IF('2.ชื่อนักเรียน'!$R50=",มส","มส",IF($DC48="","",IF(DT$5="","",IF(DT$5="SBMLD",SUM($CB48,$CG48,$CL48,$CQ48,$CV48,$DA48),$CB48))))</f>
        <v>#REF!</v>
      </c>
      <c r="DU48" s="186" t="e">
        <f>IF('2.ชื่อนักเรียน'!$R50=",มส","มส",IF($DT48="","",IF(DT$5="","",IF(DT$5="SBMLD",SUM($CC48,$CH48,$CM48,$CR48,$CW48,$DB48),$CC48))))</f>
        <v>#REF!</v>
      </c>
      <c r="DV48" s="186" t="e">
        <f t="shared" si="10"/>
        <v>#REF!</v>
      </c>
      <c r="DW48" s="209" t="e">
        <f>IF('2.ชื่อนักเรียน'!$R50=",มส","มส",IF($DC48="","",IF(DW$5="","",IF(DW$5="SBMLD",SUM($CG48,$CL48,$CQ48,$CV48,$DA48),$CG48))))</f>
        <v>#REF!</v>
      </c>
      <c r="DX48" s="209" t="e">
        <f>IF('2.ชื่อนักเรียน'!$R50=",มส","มส",IF($DW48="","",IF(DW$5="","",IF(DW$5="SBMLD",SUM($CH48,$CM48,$CR48,$CW48,$DB48),$CH48))))</f>
        <v>#REF!</v>
      </c>
      <c r="DY48" s="186" t="e">
        <f t="shared" si="11"/>
        <v>#REF!</v>
      </c>
    </row>
    <row r="49" spans="1:129" s="33" customFormat="1" ht="17.25" customHeight="1" thickTop="1">
      <c r="A49" s="171">
        <v>41</v>
      </c>
      <c r="B49" s="171" t="str">
        <f>IF('2.ชื่อนักเรียน'!E51="","",CONCATENATE('2.ชื่อนักเรียน'!E51,'2.ชื่อนักเรียน'!F51,'2.ชื่อนักเรียน'!G51,'2.ชื่อนักเรียน'!H51,'2.ชื่อนักเรียน'!I51,'2.ชื่อนักเรียน'!J51,'2.ชื่อนักเรียน'!K51,'2.ชื่อนักเรียน'!L51,'2.ชื่อนักเรียน'!M51,'2.ชื่อนักเรียน'!N51,'2.ชื่อนักเรียน'!O51,'2.ชื่อนักเรียน'!P51,'2.ชื่อนักเรียน'!Q51))</f>
        <v/>
      </c>
      <c r="C49" s="273" t="str">
        <f>IF('2.ชื่อนักเรียน'!B51="","",'2.ชื่อนักเรียน'!B51)</f>
        <v/>
      </c>
      <c r="D49" s="180" t="str">
        <f>IF('2.ชื่อนักเรียน'!C51="","",CONCATENATE(TRIM('2.ชื่อนักเรียน'!C51),"  ",'2.ชื่อนักเรียน'!D51))</f>
        <v/>
      </c>
      <c r="E49" s="181" t="str">
        <f>IF(B49="","",IF('01.ข้อมูลเบื้องต้น'!$H$2="","",'01.ข้อมูลเบื้องต้น'!$H$2))</f>
        <v/>
      </c>
      <c r="F49" s="180" t="str">
        <f>IF(B49="","",IF('01.ข้อมูลเบื้องต้น'!$I$4="","",'01.ข้อมูลเบื้องต้น'!$I$4))</f>
        <v/>
      </c>
      <c r="G49" s="181" t="e">
        <f>IF('01.ข้อมูลเบื้องต้น'!#REF!="","",IF('3.คีย์เทอม1 mlp'!$B49="","",'01.ข้อมูลเบื้องต้น'!#REF!))</f>
        <v>#REF!</v>
      </c>
      <c r="H49" s="180" t="str">
        <f>IF('01.ข้อมูลเบื้องต้น'!$B$36="","",IF('3.คีย์เทอม1 mlp'!$B49="","",'01.ข้อมูลเบื้องต้น'!$B$36))</f>
        <v/>
      </c>
      <c r="I49" s="181" t="str">
        <f>IF('01.ข้อมูลเบื้องต้น'!$C$36="","",IF('3.คีย์เทอม1 mlp'!$B49="","",'01.ข้อมูลเบื้องต้น'!$C$36))</f>
        <v/>
      </c>
      <c r="J49" s="175"/>
      <c r="K49" s="88"/>
      <c r="L49" s="181" t="e">
        <f>IF('01.ข้อมูลเบื้องต้น'!#REF!="","",IF('3.คีย์เทอม1 mlp'!$B49="","",'01.ข้อมูลเบื้องต้น'!#REF!))</f>
        <v>#REF!</v>
      </c>
      <c r="M49" s="180" t="str">
        <f>IF('01.ข้อมูลเบื้องต้น'!$B$37="","",IF('3.คีย์เทอม1 mlp'!$B49="","",'01.ข้อมูลเบื้องต้น'!$B$37))</f>
        <v/>
      </c>
      <c r="N49" s="181" t="str">
        <f>IF('01.ข้อมูลเบื้องต้น'!$C$37="","",IF('3.คีย์เทอม1 mlp'!$B49="","",'01.ข้อมูลเบื้องต้น'!$C$37))</f>
        <v/>
      </c>
      <c r="O49" s="176"/>
      <c r="P49" s="87"/>
      <c r="Q49" s="181" t="e">
        <f>IF('01.ข้อมูลเบื้องต้น'!#REF!="","",IF('3.คีย์เทอม1 mlp'!$B49="","",'01.ข้อมูลเบื้องต้น'!#REF!))</f>
        <v>#REF!</v>
      </c>
      <c r="R49" s="180" t="str">
        <f>IF('01.ข้อมูลเบื้องต้น'!$B$10="","",IF('3.คีย์เทอม1 mlp'!$B49="","",'01.ข้อมูลเบื้องต้น'!$B$10))</f>
        <v/>
      </c>
      <c r="S49" s="181" t="str">
        <f>IF('01.ข้อมูลเบื้องต้น'!$C$10="","",IF('3.คีย์เทอม1 mlp'!$B49="","",'01.ข้อมูลเบื้องต้น'!$C$10))</f>
        <v/>
      </c>
      <c r="T49" s="176"/>
      <c r="U49" s="87"/>
      <c r="V49" s="181" t="e">
        <f>IF('01.ข้อมูลเบื้องต้น'!#REF!="","",IF('3.คีย์เทอม1 mlp'!$B49="","",'01.ข้อมูลเบื้องต้น'!#REF!))</f>
        <v>#REF!</v>
      </c>
      <c r="W49" s="180" t="str">
        <f>IF('01.ข้อมูลเบื้องต้น'!$B$11="","",IF('3.คีย์เทอม1 mlp'!$B49="","",'01.ข้อมูลเบื้องต้น'!$B$11))</f>
        <v/>
      </c>
      <c r="X49" s="181" t="str">
        <f>IF('01.ข้อมูลเบื้องต้น'!$C$11="","",IF('3.คีย์เทอม1 mlp'!$B49="","",'01.ข้อมูลเบื้องต้น'!$C$11))</f>
        <v/>
      </c>
      <c r="Y49" s="175"/>
      <c r="Z49" s="88"/>
      <c r="AA49" s="181" t="e">
        <f>IF('01.ข้อมูลเบื้องต้น'!#REF!="","",IF('3.คีย์เทอม1 mlp'!$B49="","",'01.ข้อมูลเบื้องต้น'!#REF!))</f>
        <v>#REF!</v>
      </c>
      <c r="AB49" s="180" t="str">
        <f>IF('01.ข้อมูลเบื้องต้น'!$B$12="","",IF('3.คีย์เทอม1 mlp'!$B49="","",'01.ข้อมูลเบื้องต้น'!$B$12))</f>
        <v/>
      </c>
      <c r="AC49" s="181" t="str">
        <f>IF('01.ข้อมูลเบื้องต้น'!$C$12="","",IF('3.คีย์เทอม1 mlp'!$B49="","",'01.ข้อมูลเบื้องต้น'!$C$12))</f>
        <v/>
      </c>
      <c r="AD49" s="176"/>
      <c r="AE49" s="87"/>
      <c r="AF49" s="181" t="e">
        <f>IF('01.ข้อมูลเบื้องต้น'!#REF!="","",IF('3.คีย์เทอม1 mlp'!$B49="","",'01.ข้อมูลเบื้องต้น'!#REF!))</f>
        <v>#REF!</v>
      </c>
      <c r="AG49" s="180" t="str">
        <f>IF('01.ข้อมูลเบื้องต้น'!$B$13="","",IF('3.คีย์เทอม1 mlp'!$B49="","",'01.ข้อมูลเบื้องต้น'!$B$13))</f>
        <v/>
      </c>
      <c r="AH49" s="181" t="str">
        <f>IF('01.ข้อมูลเบื้องต้น'!$C$13="","",IF('3.คีย์เทอม1 mlp'!$B49="","",'01.ข้อมูลเบื้องต้น'!$C$13))</f>
        <v/>
      </c>
      <c r="AI49" s="176"/>
      <c r="AJ49" s="87"/>
      <c r="AK49" s="181" t="e">
        <f>IF('01.ข้อมูลเบื้องต้น'!#REF!="","",IF('3.คีย์เทอม1 mlp'!$B49="","",'01.ข้อมูลเบื้องต้น'!#REF!))</f>
        <v>#REF!</v>
      </c>
      <c r="AL49" s="180" t="str">
        <f>IF('01.ข้อมูลเบื้องต้น'!$B$14="","",IF('3.คีย์เทอม1 mlp'!$B49="","",'01.ข้อมูลเบื้องต้น'!$B$14))</f>
        <v/>
      </c>
      <c r="AM49" s="181" t="str">
        <f>IF('01.ข้อมูลเบื้องต้น'!$C$14="","",IF('3.คีย์เทอม1 mlp'!$B49="","",'01.ข้อมูลเบื้องต้น'!$C$14))</f>
        <v/>
      </c>
      <c r="AN49" s="176"/>
      <c r="AO49" s="87"/>
      <c r="AP49" s="181" t="e">
        <f>IF('01.ข้อมูลเบื้องต้น'!#REF!="","",IF('3.คีย์เทอม1 mlp'!$B49="","",'01.ข้อมูลเบื้องต้น'!#REF!))</f>
        <v>#REF!</v>
      </c>
      <c r="AQ49" s="180" t="str">
        <f>IF('01.ข้อมูลเบื้องต้น'!$B$15="","",IF('3.คีย์เทอม1 mlp'!$B49="","",'01.ข้อมูลเบื้องต้น'!$B$15))</f>
        <v/>
      </c>
      <c r="AR49" s="181" t="str">
        <f>IF('01.ข้อมูลเบื้องต้น'!$C$15="","",IF('3.คีย์เทอม1 mlp'!$B49="","",'01.ข้อมูลเบื้องต้น'!$C$15))</f>
        <v/>
      </c>
      <c r="AS49" s="176"/>
      <c r="AT49" s="87"/>
      <c r="AU49" s="181" t="e">
        <f>IF('01.ข้อมูลเบื้องต้น'!#REF!="","",IF('3.คีย์เทอม1 mlp'!$B49="","",'01.ข้อมูลเบื้องต้น'!#REF!))</f>
        <v>#REF!</v>
      </c>
      <c r="AV49" s="180" t="str">
        <f>IF('01.ข้อมูลเบื้องต้น'!$B$16="","",IF('3.คีย์เทอม1 mlp'!$B49="","",'01.ข้อมูลเบื้องต้น'!$B$16))</f>
        <v/>
      </c>
      <c r="AW49" s="181" t="str">
        <f>IF('01.ข้อมูลเบื้องต้น'!$C$16="","",IF('3.คีย์เทอม1 mlp'!$B49="","",'01.ข้อมูลเบื้องต้น'!$C$16))</f>
        <v/>
      </c>
      <c r="AX49" s="175"/>
      <c r="AY49" s="88"/>
      <c r="AZ49" s="181" t="e">
        <f>IF('01.ข้อมูลเบื้องต้น'!#REF!="","",IF('3.คีย์เทอม1 mlp'!$B49="","",'01.ข้อมูลเบื้องต้น'!#REF!))</f>
        <v>#REF!</v>
      </c>
      <c r="BA49" s="180" t="str">
        <f>IF('01.ข้อมูลเบื้องต้น'!$B$17="","",IF('3.คีย์เทอม1 mlp'!$B49="","",'01.ข้อมูลเบื้องต้น'!$B$17))</f>
        <v/>
      </c>
      <c r="BB49" s="181" t="str">
        <f>IF('01.ข้อมูลเบื้องต้น'!$C$17="","",IF('3.คีย์เทอม1 mlp'!$B49="","",'01.ข้อมูลเบื้องต้น'!$C$17))</f>
        <v/>
      </c>
      <c r="BC49" s="175"/>
      <c r="BD49" s="88"/>
      <c r="BE49" s="181" t="e">
        <f>IF('01.ข้อมูลเบื้องต้น'!#REF!="","",IF('3.คีย์เทอม1 mlp'!$B49="","",'01.ข้อมูลเบื้องต้น'!#REF!))</f>
        <v>#REF!</v>
      </c>
      <c r="BF49" s="180" t="str">
        <f>IF('01.ข้อมูลเบื้องต้น'!$B$19="","",IF('3.คีย์เทอม1 mlp'!$B49="","",'01.ข้อมูลเบื้องต้น'!$B$19))</f>
        <v/>
      </c>
      <c r="BG49" s="181" t="str">
        <f>IF('01.ข้อมูลเบื้องต้น'!$C$19="","",IF('3.คีย์เทอม1 mlp'!$B49="","",'01.ข้อมูลเบื้องต้น'!$C$19))</f>
        <v/>
      </c>
      <c r="BH49" s="175"/>
      <c r="BI49" s="88"/>
      <c r="BJ49" s="181" t="e">
        <f>IF('01.ข้อมูลเบื้องต้น'!#REF!="","",IF('3.คีย์เทอม1 mlp'!$B49="","",'01.ข้อมูลเบื้องต้น'!#REF!))</f>
        <v>#REF!</v>
      </c>
      <c r="BK49" s="180" t="str">
        <f>IF('01.ข้อมูลเบื้องต้น'!$B$20="","",IF('3.คีย์เทอม1 mlp'!$B49="","",'01.ข้อมูลเบื้องต้น'!$B$20))</f>
        <v/>
      </c>
      <c r="BL49" s="181" t="str">
        <f>IF('01.ข้อมูลเบื้องต้น'!$C$20="","",IF('3.คีย์เทอม1 mlp'!$B49="","",'01.ข้อมูลเบื้องต้น'!$C$20))</f>
        <v/>
      </c>
      <c r="BM49" s="175"/>
      <c r="BN49" s="87"/>
      <c r="BO49" s="181" t="e">
        <f>IF('01.ข้อมูลเบื้องต้น'!#REF!="","",IF('3.คีย์เทอม1 mlp'!$B49="","",'01.ข้อมูลเบื้องต้น'!#REF!))</f>
        <v>#REF!</v>
      </c>
      <c r="BP49" s="180" t="str">
        <f>IF('01.ข้อมูลเบื้องต้น'!$B$21="","",IF('3.คีย์เทอม1 mlp'!$B49="","",'01.ข้อมูลเบื้องต้น'!$B$21))</f>
        <v/>
      </c>
      <c r="BQ49" s="181" t="str">
        <f>IF('01.ข้อมูลเบื้องต้น'!$C$21="","",IF('3.คีย์เทอม1 mlp'!$B49="","",'01.ข้อมูลเบื้องต้น'!$C$21))</f>
        <v/>
      </c>
      <c r="BR49" s="175"/>
      <c r="BS49" s="88"/>
      <c r="BT49" s="181" t="e">
        <f>IF('01.ข้อมูลเบื้องต้น'!#REF!="","",IF('3.คีย์เทอม1 mlp'!$B49="","",'01.ข้อมูลเบื้องต้น'!#REF!))</f>
        <v>#REF!</v>
      </c>
      <c r="BU49" s="180" t="str">
        <f>IF('01.ข้อมูลเบื้องต้น'!$B$22="","",IF('3.คีย์เทอม1 mlp'!$B49="","",'01.ข้อมูลเบื้องต้น'!$B$22))</f>
        <v/>
      </c>
      <c r="BV49" s="181" t="str">
        <f>IF('01.ข้อมูลเบื้องต้น'!$C$22="","",IF('3.คีย์เทอม1 mlp'!$B49="","",'01.ข้อมูลเบื้องต้น'!$C$22))</f>
        <v/>
      </c>
      <c r="BW49" s="175"/>
      <c r="BX49" s="88"/>
      <c r="BY49" s="181" t="e">
        <f>IF('01.ข้อมูลเบื้องต้น'!#REF!="","",IF('3.คีย์เทอม1 mlp'!$B49="","",'01.ข้อมูลเบื้องต้น'!#REF!))</f>
        <v>#REF!</v>
      </c>
      <c r="BZ49" s="180" t="str">
        <f>IF('01.ข้อมูลเบื้องต้น'!$B$23="","",IF('3.คีย์เทอม1 mlp'!$B49="","",'01.ข้อมูลเบื้องต้น'!$B$23))</f>
        <v/>
      </c>
      <c r="CA49" s="181" t="str">
        <f>IF('01.ข้อมูลเบื้องต้น'!$C$23="","",IF('3.คีย์เทอม1 mlp'!$B49="","",'01.ข้อมูลเบื้องต้น'!$C$23))</f>
        <v/>
      </c>
      <c r="CB49" s="175"/>
      <c r="CC49" s="88"/>
      <c r="CD49" s="181" t="e">
        <f>IF('01.ข้อมูลเบื้องต้น'!#REF!="","",IF('3.คีย์เทอม1 mlp'!$B49="","",'01.ข้อมูลเบื้องต้น'!#REF!))</f>
        <v>#REF!</v>
      </c>
      <c r="CE49" s="180" t="str">
        <f>IF('01.ข้อมูลเบื้องต้น'!$B$24="","",IF('3.คีย์เทอม1 mlp'!$B49="","",'01.ข้อมูลเบื้องต้น'!$B$24))</f>
        <v/>
      </c>
      <c r="CF49" s="181" t="str">
        <f>IF('01.ข้อมูลเบื้องต้น'!$C$24="","",IF('3.คีย์เทอม1 mlp'!$B49="","",'01.ข้อมูลเบื้องต้น'!$C$24))</f>
        <v/>
      </c>
      <c r="CG49" s="175"/>
      <c r="CH49" s="88"/>
      <c r="CI49" s="181" t="e">
        <f>IF('01.ข้อมูลเบื้องต้น'!#REF!="","",IF('3.คีย์เทอม1 mlp'!$B49="","",'01.ข้อมูลเบื้องต้น'!#REF!))</f>
        <v>#REF!</v>
      </c>
      <c r="CJ49" s="180" t="str">
        <f>IF('01.ข้อมูลเบื้องต้น'!$B$25="","",IF('3.คีย์เทอม1 mlp'!$B49="","",'01.ข้อมูลเบื้องต้น'!$B$25))</f>
        <v/>
      </c>
      <c r="CK49" s="181" t="str">
        <f>IF('01.ข้อมูลเบื้องต้น'!$C$25="","",IF('3.คีย์เทอม1 mlp'!$B49="","",'01.ข้อมูลเบื้องต้น'!$C$25))</f>
        <v/>
      </c>
      <c r="CL49" s="175"/>
      <c r="CM49" s="88"/>
      <c r="CN49" s="181" t="e">
        <f>IF('01.ข้อมูลเบื้องต้น'!#REF!="","",IF('3.คีย์เทอม1 mlp'!$B49="","",'01.ข้อมูลเบื้องต้น'!#REF!))</f>
        <v>#REF!</v>
      </c>
      <c r="CO49" s="180" t="str">
        <f>IF('01.ข้อมูลเบื้องต้น'!$B$26="","",IF('3.คีย์เทอม1 mlp'!$B49="","",'01.ข้อมูลเบื้องต้น'!$B$26))</f>
        <v/>
      </c>
      <c r="CP49" s="181" t="str">
        <f>IF('01.ข้อมูลเบื้องต้น'!$C$26="","",IF('3.คีย์เทอม1 mlp'!$B49="","",'01.ข้อมูลเบื้องต้น'!$C$26))</f>
        <v/>
      </c>
      <c r="CQ49" s="175"/>
      <c r="CR49" s="88"/>
      <c r="CS49" s="181" t="e">
        <f>IF('01.ข้อมูลเบื้องต้น'!#REF!="","",IF('3.คีย์เทอม1 mlp'!$B49="","",'01.ข้อมูลเบื้องต้น'!#REF!))</f>
        <v>#REF!</v>
      </c>
      <c r="CT49" s="180" t="str">
        <f>IF('01.ข้อมูลเบื้องต้น'!$B$27="","",IF('3.คีย์เทอม1 mlp'!$B49="","",'01.ข้อมูลเบื้องต้น'!$B$27))</f>
        <v/>
      </c>
      <c r="CU49" s="181" t="str">
        <f>IF('01.ข้อมูลเบื้องต้น'!$C$27="","",IF('3.คีย์เทอม1 mlp'!$B49="","",'01.ข้อมูลเบื้องต้น'!$C$27))</f>
        <v/>
      </c>
      <c r="CV49" s="175"/>
      <c r="CW49" s="88"/>
      <c r="CX49" s="181" t="e">
        <f>IF('01.ข้อมูลเบื้องต้น'!#REF!="","",IF('3.คีย์เทอม1 mlp'!$B49="","",'01.ข้อมูลเบื้องต้น'!#REF!))</f>
        <v>#REF!</v>
      </c>
      <c r="CY49" s="180" t="str">
        <f>IF('01.ข้อมูลเบื้องต้น'!$B$28="","",IF('3.คีย์เทอม1 mlp'!$B49="","",'01.ข้อมูลเบื้องต้น'!$B$28))</f>
        <v/>
      </c>
      <c r="CZ49" s="181" t="str">
        <f>IF('01.ข้อมูลเบื้องต้น'!$C$28="","",IF('3.คีย์เทอม1 mlp'!$B49="","",'01.ข้อมูลเบื้องต้น'!$C$28))</f>
        <v/>
      </c>
      <c r="DA49" s="175"/>
      <c r="DB49" s="88"/>
      <c r="DC49" s="177" t="e">
        <f t="shared" si="3"/>
        <v>#REF!</v>
      </c>
      <c r="DD49" s="80" t="e">
        <f t="shared" si="4"/>
        <v>#REF!</v>
      </c>
      <c r="DE49" s="182" t="e">
        <f>IF('2.ชื่อนักเรียน'!R51="มส","มส",IF('2.ชื่อนักเรียน'!R51="ย้าย","ย้าย",IF('2.ชื่อนักเรียน'!R51="ร","ร",IF(DD49="","",RANK(DD49,$DD$9:$DD$53,0)))))</f>
        <v>#REF!</v>
      </c>
      <c r="DF49" s="182" t="str">
        <f t="shared" si="5"/>
        <v/>
      </c>
      <c r="DH49" s="204" t="e">
        <f>IF('2.ชื่อนักเรียน'!$R51=",มส","มส",IF($DC49="","",IF(DH$5="","",IF(DH$5="SBMLD",SUM($BH49,$BM49,$BR49,$BW49,$CB49,$CG49,$CL49,$CQ49,$CV49,$DA49),$BH49))))</f>
        <v>#REF!</v>
      </c>
      <c r="DI49" s="184" t="e">
        <f>IF('2.ชื่อนักเรียน'!$R51=",มส","มส",IF($DH49="","",IF(DH$5="","",IF(DH$5="SBMLD",SUM($BI49,$BN49,$BS49,$BX49,$CC49,$CH49,$CM49,$CR49,$CW49,$DB49),$BI49))))</f>
        <v>#REF!</v>
      </c>
      <c r="DJ49" s="184" t="e">
        <f t="shared" si="6"/>
        <v>#REF!</v>
      </c>
      <c r="DK49" s="205" t="e">
        <f>IF('2.ชื่อนักเรียน'!$R51=",มส","มส",IF($DC49="","",IF(DK$5="","",IF(DK$5="SBMLD",SUM($BM49,$BR49,$BW49,$CB49,$CG49,$CL49,$CQ49,$CV49,$DA49),$BM49))))</f>
        <v>#REF!</v>
      </c>
      <c r="DL49" s="184" t="e">
        <f>IF('2.ชื่อนักเรียน'!$R51=",มส","มส",IF($DK49="","",IF(DK$5="","",IF(DK$5="SBMLD",SUM($BN49,$BS49,$BX49,$CC49,$CH49,$CM49,$CR49,$CW49,$DB49),$BN49))))</f>
        <v>#REF!</v>
      </c>
      <c r="DM49" s="184" t="e">
        <f t="shared" si="7"/>
        <v>#REF!</v>
      </c>
      <c r="DN49" s="205" t="e">
        <f>IF('2.ชื่อนักเรียน'!$R51=",มส","มส",IF($DC49="","",IF(DN$5="","",IF(DN$5="SBMLD",SUM($BR49,$BW49,$CB49,$CG49,$CL49,$CQ49,$CV49,$DA49),$BR49))))</f>
        <v>#REF!</v>
      </c>
      <c r="DO49" s="184" t="e">
        <f>IF('2.ชื่อนักเรียน'!$R51=",มส","มส",IF($DN49="","",IF(DN$5="","",IF(DN$5="SBMLD",SUM($BS49,$BX49,$CC49,$CH49,$CM49,$CR49,$CW49,$DB49),$BS49))))</f>
        <v>#REF!</v>
      </c>
      <c r="DP49" s="184" t="e">
        <f t="shared" si="8"/>
        <v>#REF!</v>
      </c>
      <c r="DQ49" s="205" t="e">
        <f>IF('2.ชื่อนักเรียน'!$R51=",มส","มส",IF($DC49="","",IF(DQ$5="","",IF(DQ$5="SBMLD",SUM($BW49,$CB49,$CG49,$CL49,$CQ49,$CV49,$DA49),$BW49))))</f>
        <v>#REF!</v>
      </c>
      <c r="DR49" s="184" t="e">
        <f>IF('2.ชื่อนักเรียน'!$R51=",มส","มส",IF($DQ49="","",IF(DQ$5="","",IF(DQ$5="SBMLD",SUM($BX49,$CC49,$CH49,$CM49,$CR49,$CW49,$DB49),$BX49))))</f>
        <v>#REF!</v>
      </c>
      <c r="DS49" s="184" t="e">
        <f t="shared" si="9"/>
        <v>#REF!</v>
      </c>
      <c r="DT49" s="184" t="e">
        <f>IF('2.ชื่อนักเรียน'!$R51=",มส","มส",IF($DC49="","",IF(DT$5="","",IF(DT$5="SBMLD",SUM($CB49,$CG49,$CL49,$CQ49,$CV49,$DA49),$CB49))))</f>
        <v>#REF!</v>
      </c>
      <c r="DU49" s="184" t="e">
        <f>IF('2.ชื่อนักเรียน'!$R51=",มส","มส",IF($DT49="","",IF(DT$5="","",IF(DT$5="SBMLD",SUM($CC49,$CH49,$CM49,$CR49,$CW49,$DB49),$CC49))))</f>
        <v>#REF!</v>
      </c>
      <c r="DV49" s="184" t="e">
        <f t="shared" si="10"/>
        <v>#REF!</v>
      </c>
      <c r="DW49" s="205" t="e">
        <f>IF('2.ชื่อนักเรียน'!$R51=",มส","มส",IF($DC49="","",IF(DW$5="","",IF(DW$5="SBMLD",SUM($CG49,$CL49,$CQ49,$CV49,$DA49),$CG49))))</f>
        <v>#REF!</v>
      </c>
      <c r="DX49" s="205" t="e">
        <f>IF('2.ชื่อนักเรียน'!$R51=",มส","มส",IF($DW49="","",IF(DW$5="","",IF(DW$5="SBMLD",SUM($CH49,$CM49,$CR49,$CW49,$DB49),$CH49))))</f>
        <v>#REF!</v>
      </c>
      <c r="DY49" s="184" t="e">
        <f t="shared" si="11"/>
        <v>#REF!</v>
      </c>
    </row>
    <row r="50" spans="1:129" s="33" customFormat="1" ht="17.25" customHeight="1">
      <c r="A50" s="171">
        <v>42</v>
      </c>
      <c r="B50" s="171" t="str">
        <f>IF('2.ชื่อนักเรียน'!E52="","",CONCATENATE('2.ชื่อนักเรียน'!E52,'2.ชื่อนักเรียน'!F52,'2.ชื่อนักเรียน'!G52,'2.ชื่อนักเรียน'!H52,'2.ชื่อนักเรียน'!I52,'2.ชื่อนักเรียน'!J52,'2.ชื่อนักเรียน'!K52,'2.ชื่อนักเรียน'!L52,'2.ชื่อนักเรียน'!M52,'2.ชื่อนักเรียน'!N52,'2.ชื่อนักเรียน'!O52,'2.ชื่อนักเรียน'!P52,'2.ชื่อนักเรียน'!Q52))</f>
        <v/>
      </c>
      <c r="C50" s="273" t="str">
        <f>IF('2.ชื่อนักเรียน'!B52="","",'2.ชื่อนักเรียน'!B52)</f>
        <v/>
      </c>
      <c r="D50" s="180" t="str">
        <f>IF('2.ชื่อนักเรียน'!C52="","",CONCATENATE(TRIM('2.ชื่อนักเรียน'!C52),"  ",'2.ชื่อนักเรียน'!D52))</f>
        <v/>
      </c>
      <c r="E50" s="181" t="str">
        <f>IF(B50="","",IF('01.ข้อมูลเบื้องต้น'!$H$2="","",'01.ข้อมูลเบื้องต้น'!$H$2))</f>
        <v/>
      </c>
      <c r="F50" s="180" t="str">
        <f>IF(B50="","",IF('01.ข้อมูลเบื้องต้น'!$I$4="","",'01.ข้อมูลเบื้องต้น'!$I$4))</f>
        <v/>
      </c>
      <c r="G50" s="181" t="e">
        <f>IF('01.ข้อมูลเบื้องต้น'!#REF!="","",IF('3.คีย์เทอม1 mlp'!$B50="","",'01.ข้อมูลเบื้องต้น'!#REF!))</f>
        <v>#REF!</v>
      </c>
      <c r="H50" s="180" t="str">
        <f>IF('01.ข้อมูลเบื้องต้น'!$B$36="","",IF('3.คีย์เทอม1 mlp'!$B50="","",'01.ข้อมูลเบื้องต้น'!$B$36))</f>
        <v/>
      </c>
      <c r="I50" s="181" t="str">
        <f>IF('01.ข้อมูลเบื้องต้น'!$C$36="","",IF('3.คีย์เทอม1 mlp'!$B50="","",'01.ข้อมูลเบื้องต้น'!$C$36))</f>
        <v/>
      </c>
      <c r="J50" s="175"/>
      <c r="K50" s="88"/>
      <c r="L50" s="181" t="e">
        <f>IF('01.ข้อมูลเบื้องต้น'!#REF!="","",IF('3.คีย์เทอม1 mlp'!$B50="","",'01.ข้อมูลเบื้องต้น'!#REF!))</f>
        <v>#REF!</v>
      </c>
      <c r="M50" s="180" t="str">
        <f>IF('01.ข้อมูลเบื้องต้น'!$B$37="","",IF('3.คีย์เทอม1 mlp'!$B50="","",'01.ข้อมูลเบื้องต้น'!$B$37))</f>
        <v/>
      </c>
      <c r="N50" s="181" t="str">
        <f>IF('01.ข้อมูลเบื้องต้น'!$C$37="","",IF('3.คีย์เทอม1 mlp'!$B50="","",'01.ข้อมูลเบื้องต้น'!$C$37))</f>
        <v/>
      </c>
      <c r="O50" s="176"/>
      <c r="P50" s="87"/>
      <c r="Q50" s="181" t="e">
        <f>IF('01.ข้อมูลเบื้องต้น'!#REF!="","",IF('3.คีย์เทอม1 mlp'!$B50="","",'01.ข้อมูลเบื้องต้น'!#REF!))</f>
        <v>#REF!</v>
      </c>
      <c r="R50" s="180" t="str">
        <f>IF('01.ข้อมูลเบื้องต้น'!$B$10="","",IF('3.คีย์เทอม1 mlp'!$B50="","",'01.ข้อมูลเบื้องต้น'!$B$10))</f>
        <v/>
      </c>
      <c r="S50" s="181" t="str">
        <f>IF('01.ข้อมูลเบื้องต้น'!$C$10="","",IF('3.คีย์เทอม1 mlp'!$B50="","",'01.ข้อมูลเบื้องต้น'!$C$10))</f>
        <v/>
      </c>
      <c r="T50" s="176"/>
      <c r="U50" s="87"/>
      <c r="V50" s="181" t="e">
        <f>IF('01.ข้อมูลเบื้องต้น'!#REF!="","",IF('3.คีย์เทอม1 mlp'!$B50="","",'01.ข้อมูลเบื้องต้น'!#REF!))</f>
        <v>#REF!</v>
      </c>
      <c r="W50" s="180" t="str">
        <f>IF('01.ข้อมูลเบื้องต้น'!$B$11="","",IF('3.คีย์เทอม1 mlp'!$B50="","",'01.ข้อมูลเบื้องต้น'!$B$11))</f>
        <v/>
      </c>
      <c r="X50" s="181" t="str">
        <f>IF('01.ข้อมูลเบื้องต้น'!$C$11="","",IF('3.คีย์เทอม1 mlp'!$B50="","",'01.ข้อมูลเบื้องต้น'!$C$11))</f>
        <v/>
      </c>
      <c r="Y50" s="175"/>
      <c r="Z50" s="88"/>
      <c r="AA50" s="181" t="e">
        <f>IF('01.ข้อมูลเบื้องต้น'!#REF!="","",IF('3.คีย์เทอม1 mlp'!$B50="","",'01.ข้อมูลเบื้องต้น'!#REF!))</f>
        <v>#REF!</v>
      </c>
      <c r="AB50" s="180" t="str">
        <f>IF('01.ข้อมูลเบื้องต้น'!$B$12="","",IF('3.คีย์เทอม1 mlp'!$B50="","",'01.ข้อมูลเบื้องต้น'!$B$12))</f>
        <v/>
      </c>
      <c r="AC50" s="181" t="str">
        <f>IF('01.ข้อมูลเบื้องต้น'!$C$12="","",IF('3.คีย์เทอม1 mlp'!$B50="","",'01.ข้อมูลเบื้องต้น'!$C$12))</f>
        <v/>
      </c>
      <c r="AD50" s="176"/>
      <c r="AE50" s="87"/>
      <c r="AF50" s="181" t="e">
        <f>IF('01.ข้อมูลเบื้องต้น'!#REF!="","",IF('3.คีย์เทอม1 mlp'!$B50="","",'01.ข้อมูลเบื้องต้น'!#REF!))</f>
        <v>#REF!</v>
      </c>
      <c r="AG50" s="180" t="str">
        <f>IF('01.ข้อมูลเบื้องต้น'!$B$13="","",IF('3.คีย์เทอม1 mlp'!$B50="","",'01.ข้อมูลเบื้องต้น'!$B$13))</f>
        <v/>
      </c>
      <c r="AH50" s="181" t="str">
        <f>IF('01.ข้อมูลเบื้องต้น'!$C$13="","",IF('3.คีย์เทอม1 mlp'!$B50="","",'01.ข้อมูลเบื้องต้น'!$C$13))</f>
        <v/>
      </c>
      <c r="AI50" s="176"/>
      <c r="AJ50" s="87"/>
      <c r="AK50" s="181" t="e">
        <f>IF('01.ข้อมูลเบื้องต้น'!#REF!="","",IF('3.คีย์เทอม1 mlp'!$B50="","",'01.ข้อมูลเบื้องต้น'!#REF!))</f>
        <v>#REF!</v>
      </c>
      <c r="AL50" s="180" t="str">
        <f>IF('01.ข้อมูลเบื้องต้น'!$B$14="","",IF('3.คีย์เทอม1 mlp'!$B50="","",'01.ข้อมูลเบื้องต้น'!$B$14))</f>
        <v/>
      </c>
      <c r="AM50" s="181" t="str">
        <f>IF('01.ข้อมูลเบื้องต้น'!$C$14="","",IF('3.คีย์เทอม1 mlp'!$B50="","",'01.ข้อมูลเบื้องต้น'!$C$14))</f>
        <v/>
      </c>
      <c r="AN50" s="176"/>
      <c r="AO50" s="87"/>
      <c r="AP50" s="181" t="e">
        <f>IF('01.ข้อมูลเบื้องต้น'!#REF!="","",IF('3.คีย์เทอม1 mlp'!$B50="","",'01.ข้อมูลเบื้องต้น'!#REF!))</f>
        <v>#REF!</v>
      </c>
      <c r="AQ50" s="180" t="str">
        <f>IF('01.ข้อมูลเบื้องต้น'!$B$15="","",IF('3.คีย์เทอม1 mlp'!$B50="","",'01.ข้อมูลเบื้องต้น'!$B$15))</f>
        <v/>
      </c>
      <c r="AR50" s="181" t="str">
        <f>IF('01.ข้อมูลเบื้องต้น'!$C$15="","",IF('3.คีย์เทอม1 mlp'!$B50="","",'01.ข้อมูลเบื้องต้น'!$C$15))</f>
        <v/>
      </c>
      <c r="AS50" s="176"/>
      <c r="AT50" s="87"/>
      <c r="AU50" s="181" t="e">
        <f>IF('01.ข้อมูลเบื้องต้น'!#REF!="","",IF('3.คีย์เทอม1 mlp'!$B50="","",'01.ข้อมูลเบื้องต้น'!#REF!))</f>
        <v>#REF!</v>
      </c>
      <c r="AV50" s="180" t="str">
        <f>IF('01.ข้อมูลเบื้องต้น'!$B$16="","",IF('3.คีย์เทอม1 mlp'!$B50="","",'01.ข้อมูลเบื้องต้น'!$B$16))</f>
        <v/>
      </c>
      <c r="AW50" s="181" t="str">
        <f>IF('01.ข้อมูลเบื้องต้น'!$C$16="","",IF('3.คีย์เทอม1 mlp'!$B50="","",'01.ข้อมูลเบื้องต้น'!$C$16))</f>
        <v/>
      </c>
      <c r="AX50" s="175"/>
      <c r="AY50" s="88"/>
      <c r="AZ50" s="181" t="e">
        <f>IF('01.ข้อมูลเบื้องต้น'!#REF!="","",IF('3.คีย์เทอม1 mlp'!$B50="","",'01.ข้อมูลเบื้องต้น'!#REF!))</f>
        <v>#REF!</v>
      </c>
      <c r="BA50" s="180" t="str">
        <f>IF('01.ข้อมูลเบื้องต้น'!$B$17="","",IF('3.คีย์เทอม1 mlp'!$B50="","",'01.ข้อมูลเบื้องต้น'!$B$17))</f>
        <v/>
      </c>
      <c r="BB50" s="181" t="str">
        <f>IF('01.ข้อมูลเบื้องต้น'!$C$17="","",IF('3.คีย์เทอม1 mlp'!$B50="","",'01.ข้อมูลเบื้องต้น'!$C$17))</f>
        <v/>
      </c>
      <c r="BC50" s="175"/>
      <c r="BD50" s="88"/>
      <c r="BE50" s="181" t="e">
        <f>IF('01.ข้อมูลเบื้องต้น'!#REF!="","",IF('3.คีย์เทอม1 mlp'!$B50="","",'01.ข้อมูลเบื้องต้น'!#REF!))</f>
        <v>#REF!</v>
      </c>
      <c r="BF50" s="180" t="str">
        <f>IF('01.ข้อมูลเบื้องต้น'!$B$19="","",IF('3.คีย์เทอม1 mlp'!$B50="","",'01.ข้อมูลเบื้องต้น'!$B$19))</f>
        <v/>
      </c>
      <c r="BG50" s="181" t="str">
        <f>IF('01.ข้อมูลเบื้องต้น'!$C$19="","",IF('3.คีย์เทอม1 mlp'!$B50="","",'01.ข้อมูลเบื้องต้น'!$C$19))</f>
        <v/>
      </c>
      <c r="BH50" s="175"/>
      <c r="BI50" s="88"/>
      <c r="BJ50" s="181" t="e">
        <f>IF('01.ข้อมูลเบื้องต้น'!#REF!="","",IF('3.คีย์เทอม1 mlp'!$B50="","",'01.ข้อมูลเบื้องต้น'!#REF!))</f>
        <v>#REF!</v>
      </c>
      <c r="BK50" s="180" t="str">
        <f>IF('01.ข้อมูลเบื้องต้น'!$B$20="","",IF('3.คีย์เทอม1 mlp'!$B50="","",'01.ข้อมูลเบื้องต้น'!$B$20))</f>
        <v/>
      </c>
      <c r="BL50" s="181" t="str">
        <f>IF('01.ข้อมูลเบื้องต้น'!$C$20="","",IF('3.คีย์เทอม1 mlp'!$B50="","",'01.ข้อมูลเบื้องต้น'!$C$20))</f>
        <v/>
      </c>
      <c r="BM50" s="176"/>
      <c r="BN50" s="87"/>
      <c r="BO50" s="181" t="e">
        <f>IF('01.ข้อมูลเบื้องต้น'!#REF!="","",IF('3.คีย์เทอม1 mlp'!$B50="","",'01.ข้อมูลเบื้องต้น'!#REF!))</f>
        <v>#REF!</v>
      </c>
      <c r="BP50" s="180" t="str">
        <f>IF('01.ข้อมูลเบื้องต้น'!$B$21="","",IF('3.คีย์เทอม1 mlp'!$B50="","",'01.ข้อมูลเบื้องต้น'!$B$21))</f>
        <v/>
      </c>
      <c r="BQ50" s="181" t="str">
        <f>IF('01.ข้อมูลเบื้องต้น'!$C$21="","",IF('3.คีย์เทอม1 mlp'!$B50="","",'01.ข้อมูลเบื้องต้น'!$C$21))</f>
        <v/>
      </c>
      <c r="BR50" s="175"/>
      <c r="BS50" s="88"/>
      <c r="BT50" s="181" t="e">
        <f>IF('01.ข้อมูลเบื้องต้น'!#REF!="","",IF('3.คีย์เทอม1 mlp'!$B50="","",'01.ข้อมูลเบื้องต้น'!#REF!))</f>
        <v>#REF!</v>
      </c>
      <c r="BU50" s="180" t="str">
        <f>IF('01.ข้อมูลเบื้องต้น'!$B$22="","",IF('3.คีย์เทอม1 mlp'!$B50="","",'01.ข้อมูลเบื้องต้น'!$B$22))</f>
        <v/>
      </c>
      <c r="BV50" s="181" t="str">
        <f>IF('01.ข้อมูลเบื้องต้น'!$C$22="","",IF('3.คีย์เทอม1 mlp'!$B50="","",'01.ข้อมูลเบื้องต้น'!$C$22))</f>
        <v/>
      </c>
      <c r="BW50" s="175"/>
      <c r="BX50" s="88"/>
      <c r="BY50" s="181" t="e">
        <f>IF('01.ข้อมูลเบื้องต้น'!#REF!="","",IF('3.คีย์เทอม1 mlp'!$B50="","",'01.ข้อมูลเบื้องต้น'!#REF!))</f>
        <v>#REF!</v>
      </c>
      <c r="BZ50" s="180" t="str">
        <f>IF('01.ข้อมูลเบื้องต้น'!$B$23="","",IF('3.คีย์เทอม1 mlp'!$B50="","",'01.ข้อมูลเบื้องต้น'!$B$23))</f>
        <v/>
      </c>
      <c r="CA50" s="181" t="str">
        <f>IF('01.ข้อมูลเบื้องต้น'!$C$23="","",IF('3.คีย์เทอม1 mlp'!$B50="","",'01.ข้อมูลเบื้องต้น'!$C$23))</f>
        <v/>
      </c>
      <c r="CB50" s="175"/>
      <c r="CC50" s="88"/>
      <c r="CD50" s="181" t="e">
        <f>IF('01.ข้อมูลเบื้องต้น'!#REF!="","",IF('3.คีย์เทอม1 mlp'!$B50="","",'01.ข้อมูลเบื้องต้น'!#REF!))</f>
        <v>#REF!</v>
      </c>
      <c r="CE50" s="180" t="str">
        <f>IF('01.ข้อมูลเบื้องต้น'!$B$24="","",IF('3.คีย์เทอม1 mlp'!$B50="","",'01.ข้อมูลเบื้องต้น'!$B$24))</f>
        <v/>
      </c>
      <c r="CF50" s="181" t="str">
        <f>IF('01.ข้อมูลเบื้องต้น'!$C$24="","",IF('3.คีย์เทอม1 mlp'!$B50="","",'01.ข้อมูลเบื้องต้น'!$C$24))</f>
        <v/>
      </c>
      <c r="CG50" s="175"/>
      <c r="CH50" s="88"/>
      <c r="CI50" s="181" t="e">
        <f>IF('01.ข้อมูลเบื้องต้น'!#REF!="","",IF('3.คีย์เทอม1 mlp'!$B50="","",'01.ข้อมูลเบื้องต้น'!#REF!))</f>
        <v>#REF!</v>
      </c>
      <c r="CJ50" s="180" t="str">
        <f>IF('01.ข้อมูลเบื้องต้น'!$B$25="","",IF('3.คีย์เทอม1 mlp'!$B50="","",'01.ข้อมูลเบื้องต้น'!$B$25))</f>
        <v/>
      </c>
      <c r="CK50" s="181" t="str">
        <f>IF('01.ข้อมูลเบื้องต้น'!$C$25="","",IF('3.คีย์เทอม1 mlp'!$B50="","",'01.ข้อมูลเบื้องต้น'!$C$25))</f>
        <v/>
      </c>
      <c r="CL50" s="175"/>
      <c r="CM50" s="88"/>
      <c r="CN50" s="181" t="e">
        <f>IF('01.ข้อมูลเบื้องต้น'!#REF!="","",IF('3.คีย์เทอม1 mlp'!$B50="","",'01.ข้อมูลเบื้องต้น'!#REF!))</f>
        <v>#REF!</v>
      </c>
      <c r="CO50" s="180" t="str">
        <f>IF('01.ข้อมูลเบื้องต้น'!$B$26="","",IF('3.คีย์เทอม1 mlp'!$B50="","",'01.ข้อมูลเบื้องต้น'!$B$26))</f>
        <v/>
      </c>
      <c r="CP50" s="181" t="str">
        <f>IF('01.ข้อมูลเบื้องต้น'!$C$26="","",IF('3.คีย์เทอม1 mlp'!$B50="","",'01.ข้อมูลเบื้องต้น'!$C$26))</f>
        <v/>
      </c>
      <c r="CQ50" s="175"/>
      <c r="CR50" s="88"/>
      <c r="CS50" s="181" t="e">
        <f>IF('01.ข้อมูลเบื้องต้น'!#REF!="","",IF('3.คีย์เทอม1 mlp'!$B50="","",'01.ข้อมูลเบื้องต้น'!#REF!))</f>
        <v>#REF!</v>
      </c>
      <c r="CT50" s="180" t="str">
        <f>IF('01.ข้อมูลเบื้องต้น'!$B$27="","",IF('3.คีย์เทอม1 mlp'!$B50="","",'01.ข้อมูลเบื้องต้น'!$B$27))</f>
        <v/>
      </c>
      <c r="CU50" s="181" t="str">
        <f>IF('01.ข้อมูลเบื้องต้น'!$C$27="","",IF('3.คีย์เทอม1 mlp'!$B50="","",'01.ข้อมูลเบื้องต้น'!$C$27))</f>
        <v/>
      </c>
      <c r="CV50" s="175"/>
      <c r="CW50" s="88"/>
      <c r="CX50" s="181" t="e">
        <f>IF('01.ข้อมูลเบื้องต้น'!#REF!="","",IF('3.คีย์เทอม1 mlp'!$B50="","",'01.ข้อมูลเบื้องต้น'!#REF!))</f>
        <v>#REF!</v>
      </c>
      <c r="CY50" s="180" t="str">
        <f>IF('01.ข้อมูลเบื้องต้น'!$B$28="","",IF('3.คีย์เทอม1 mlp'!$B50="","",'01.ข้อมูลเบื้องต้น'!$B$28))</f>
        <v/>
      </c>
      <c r="CZ50" s="181" t="str">
        <f>IF('01.ข้อมูลเบื้องต้น'!$C$28="","",IF('3.คีย์เทอม1 mlp'!$B50="","",'01.ข้อมูลเบื้องต้น'!$C$28))</f>
        <v/>
      </c>
      <c r="DA50" s="175"/>
      <c r="DB50" s="88"/>
      <c r="DC50" s="177" t="e">
        <f t="shared" si="3"/>
        <v>#REF!</v>
      </c>
      <c r="DD50" s="80" t="e">
        <f t="shared" si="4"/>
        <v>#REF!</v>
      </c>
      <c r="DE50" s="182" t="e">
        <f>IF('2.ชื่อนักเรียน'!R52="มส","มส",IF('2.ชื่อนักเรียน'!R52="ย้าย","ย้าย",IF('2.ชื่อนักเรียน'!R52="ร","ร",IF(DD50="","",RANK(DD50,$DD$9:$DD$53,0)))))</f>
        <v>#REF!</v>
      </c>
      <c r="DF50" s="182" t="str">
        <f t="shared" si="5"/>
        <v/>
      </c>
      <c r="DH50" s="206" t="e">
        <f>IF('2.ชื่อนักเรียน'!$R52=",มส","มส",IF($DC50="","",IF(DH$5="","",IF(DH$5="SBMLD",SUM($BH50,$BM50,$BR50,$BW50,$CB50,$CG50,$CL50,$CQ50,$CV50,$DA50),$BH50))))</f>
        <v>#REF!</v>
      </c>
      <c r="DI50" s="185" t="e">
        <f>IF('2.ชื่อนักเรียน'!$R52=",มส","มส",IF($DH50="","",IF(DH$5="","",IF(DH$5="SBMLD",SUM($BI50,$BN50,$BS50,$BX50,$CC50,$CH50,$CM50,$CR50,$CW50,$DB50),$BI50))))</f>
        <v>#REF!</v>
      </c>
      <c r="DJ50" s="185" t="e">
        <f t="shared" si="6"/>
        <v>#REF!</v>
      </c>
      <c r="DK50" s="207" t="e">
        <f>IF('2.ชื่อนักเรียน'!$R52=",มส","มส",IF($DC50="","",IF(DK$5="","",IF(DK$5="SBMLD",SUM($BM50,$BR50,$BW50,$CB50,$CG50,$CL50,$CQ50,$CV50,$DA50),$BM50))))</f>
        <v>#REF!</v>
      </c>
      <c r="DL50" s="185" t="e">
        <f>IF('2.ชื่อนักเรียน'!$R52=",มส","มส",IF($DK50="","",IF(DK$5="","",IF(DK$5="SBMLD",SUM($BN50,$BS50,$BX50,$CC50,$CH50,$CM50,$CR50,$CW50,$DB50),$BN50))))</f>
        <v>#REF!</v>
      </c>
      <c r="DM50" s="185" t="e">
        <f t="shared" si="7"/>
        <v>#REF!</v>
      </c>
      <c r="DN50" s="207" t="e">
        <f>IF('2.ชื่อนักเรียน'!$R52=",มส","มส",IF($DC50="","",IF(DN$5="","",IF(DN$5="SBMLD",SUM($BR50,$BW50,$CB50,$CG50,$CL50,$CQ50,$CV50,$DA50),$BR50))))</f>
        <v>#REF!</v>
      </c>
      <c r="DO50" s="185" t="e">
        <f>IF('2.ชื่อนักเรียน'!$R52=",มส","มส",IF($DN50="","",IF(DN$5="","",IF(DN$5="SBMLD",SUM($BS50,$BX50,$CC50,$CH50,$CM50,$CR50,$CW50,$DB50),$BS50))))</f>
        <v>#REF!</v>
      </c>
      <c r="DP50" s="185" t="e">
        <f t="shared" si="8"/>
        <v>#REF!</v>
      </c>
      <c r="DQ50" s="207" t="e">
        <f>IF('2.ชื่อนักเรียน'!$R52=",มส","มส",IF($DC50="","",IF(DQ$5="","",IF(DQ$5="SBMLD",SUM($BW50,$CB50,$CG50,$CL50,$CQ50,$CV50,$DA50),$BW50))))</f>
        <v>#REF!</v>
      </c>
      <c r="DR50" s="185" t="e">
        <f>IF('2.ชื่อนักเรียน'!$R52=",มส","มส",IF($DQ50="","",IF(DQ$5="","",IF(DQ$5="SBMLD",SUM($BX50,$CC50,$CH50,$CM50,$CR50,$CW50,$DB50),$BX50))))</f>
        <v>#REF!</v>
      </c>
      <c r="DS50" s="185" t="e">
        <f t="shared" si="9"/>
        <v>#REF!</v>
      </c>
      <c r="DT50" s="185" t="e">
        <f>IF('2.ชื่อนักเรียน'!$R52=",มส","มส",IF($DC50="","",IF(DT$5="","",IF(DT$5="SBMLD",SUM($CB50,$CG50,$CL50,$CQ50,$CV50,$DA50),$CB50))))</f>
        <v>#REF!</v>
      </c>
      <c r="DU50" s="185" t="e">
        <f>IF('2.ชื่อนักเรียน'!$R52=",มส","มส",IF($DT50="","",IF(DT$5="","",IF(DT$5="SBMLD",SUM($CC50,$CH50,$CM50,$CR50,$CW50,$DB50),$CC50))))</f>
        <v>#REF!</v>
      </c>
      <c r="DV50" s="185" t="e">
        <f t="shared" si="10"/>
        <v>#REF!</v>
      </c>
      <c r="DW50" s="207" t="e">
        <f>IF('2.ชื่อนักเรียน'!$R52=",มส","มส",IF($DC50="","",IF(DW$5="","",IF(DW$5="SBMLD",SUM($CG50,$CL50,$CQ50,$CV50,$DA50),$CG50))))</f>
        <v>#REF!</v>
      </c>
      <c r="DX50" s="207" t="e">
        <f>IF('2.ชื่อนักเรียน'!$R52=",มส","มส",IF($DW50="","",IF(DW$5="","",IF(DW$5="SBMLD",SUM($CH50,$CM50,$CR50,$CW50,$DB50),$CH50))))</f>
        <v>#REF!</v>
      </c>
      <c r="DY50" s="185" t="e">
        <f t="shared" si="11"/>
        <v>#REF!</v>
      </c>
    </row>
    <row r="51" spans="1:129" s="33" customFormat="1" ht="17.25" customHeight="1">
      <c r="A51" s="171">
        <v>43</v>
      </c>
      <c r="B51" s="171" t="str">
        <f>IF('2.ชื่อนักเรียน'!E53="","",CONCATENATE('2.ชื่อนักเรียน'!E53,'2.ชื่อนักเรียน'!F53,'2.ชื่อนักเรียน'!G53,'2.ชื่อนักเรียน'!H53,'2.ชื่อนักเรียน'!I53,'2.ชื่อนักเรียน'!J53,'2.ชื่อนักเรียน'!K53,'2.ชื่อนักเรียน'!L53,'2.ชื่อนักเรียน'!M53,'2.ชื่อนักเรียน'!N53,'2.ชื่อนักเรียน'!O53,'2.ชื่อนักเรียน'!P53,'2.ชื่อนักเรียน'!Q53))</f>
        <v/>
      </c>
      <c r="C51" s="273" t="str">
        <f>IF('2.ชื่อนักเรียน'!B53="","",'2.ชื่อนักเรียน'!B53)</f>
        <v/>
      </c>
      <c r="D51" s="180" t="str">
        <f>IF('2.ชื่อนักเรียน'!C53="","",CONCATENATE(TRIM('2.ชื่อนักเรียน'!C53),"  ",'2.ชื่อนักเรียน'!D53))</f>
        <v/>
      </c>
      <c r="E51" s="181" t="str">
        <f>IF(B51="","",IF('01.ข้อมูลเบื้องต้น'!$H$2="","",'01.ข้อมูลเบื้องต้น'!$H$2))</f>
        <v/>
      </c>
      <c r="F51" s="180" t="str">
        <f>IF(B51="","",IF('01.ข้อมูลเบื้องต้น'!$I$4="","",'01.ข้อมูลเบื้องต้น'!$I$4))</f>
        <v/>
      </c>
      <c r="G51" s="181" t="e">
        <f>IF('01.ข้อมูลเบื้องต้น'!#REF!="","",IF('3.คีย์เทอม1 mlp'!$B51="","",'01.ข้อมูลเบื้องต้น'!#REF!))</f>
        <v>#REF!</v>
      </c>
      <c r="H51" s="180" t="str">
        <f>IF('01.ข้อมูลเบื้องต้น'!$B$36="","",IF('3.คีย์เทอม1 mlp'!$B51="","",'01.ข้อมูลเบื้องต้น'!$B$36))</f>
        <v/>
      </c>
      <c r="I51" s="181" t="str">
        <f>IF('01.ข้อมูลเบื้องต้น'!$C$36="","",IF('3.คีย์เทอม1 mlp'!$B51="","",'01.ข้อมูลเบื้องต้น'!$C$36))</f>
        <v/>
      </c>
      <c r="J51" s="175"/>
      <c r="K51" s="88"/>
      <c r="L51" s="181" t="e">
        <f>IF('01.ข้อมูลเบื้องต้น'!#REF!="","",IF('3.คีย์เทอม1 mlp'!$B51="","",'01.ข้อมูลเบื้องต้น'!#REF!))</f>
        <v>#REF!</v>
      </c>
      <c r="M51" s="180" t="str">
        <f>IF('01.ข้อมูลเบื้องต้น'!$B$37="","",IF('3.คีย์เทอม1 mlp'!$B51="","",'01.ข้อมูลเบื้องต้น'!$B$37))</f>
        <v/>
      </c>
      <c r="N51" s="181" t="str">
        <f>IF('01.ข้อมูลเบื้องต้น'!$C$37="","",IF('3.คีย์เทอม1 mlp'!$B51="","",'01.ข้อมูลเบื้องต้น'!$C$37))</f>
        <v/>
      </c>
      <c r="O51" s="176"/>
      <c r="P51" s="87"/>
      <c r="Q51" s="181" t="e">
        <f>IF('01.ข้อมูลเบื้องต้น'!#REF!="","",IF('3.คีย์เทอม1 mlp'!$B51="","",'01.ข้อมูลเบื้องต้น'!#REF!))</f>
        <v>#REF!</v>
      </c>
      <c r="R51" s="180" t="str">
        <f>IF('01.ข้อมูลเบื้องต้น'!$B$10="","",IF('3.คีย์เทอม1 mlp'!$B51="","",'01.ข้อมูลเบื้องต้น'!$B$10))</f>
        <v/>
      </c>
      <c r="S51" s="181" t="str">
        <f>IF('01.ข้อมูลเบื้องต้น'!$C$10="","",IF('3.คีย์เทอม1 mlp'!$B51="","",'01.ข้อมูลเบื้องต้น'!$C$10))</f>
        <v/>
      </c>
      <c r="T51" s="176"/>
      <c r="U51" s="87"/>
      <c r="V51" s="181" t="e">
        <f>IF('01.ข้อมูลเบื้องต้น'!#REF!="","",IF('3.คีย์เทอม1 mlp'!$B51="","",'01.ข้อมูลเบื้องต้น'!#REF!))</f>
        <v>#REF!</v>
      </c>
      <c r="W51" s="180" t="str">
        <f>IF('01.ข้อมูลเบื้องต้น'!$B$11="","",IF('3.คีย์เทอม1 mlp'!$B51="","",'01.ข้อมูลเบื้องต้น'!$B$11))</f>
        <v/>
      </c>
      <c r="X51" s="181" t="str">
        <f>IF('01.ข้อมูลเบื้องต้น'!$C$11="","",IF('3.คีย์เทอม1 mlp'!$B51="","",'01.ข้อมูลเบื้องต้น'!$C$11))</f>
        <v/>
      </c>
      <c r="Y51" s="175"/>
      <c r="Z51" s="88"/>
      <c r="AA51" s="181" t="e">
        <f>IF('01.ข้อมูลเบื้องต้น'!#REF!="","",IF('3.คีย์เทอม1 mlp'!$B51="","",'01.ข้อมูลเบื้องต้น'!#REF!))</f>
        <v>#REF!</v>
      </c>
      <c r="AB51" s="180" t="str">
        <f>IF('01.ข้อมูลเบื้องต้น'!$B$12="","",IF('3.คีย์เทอม1 mlp'!$B51="","",'01.ข้อมูลเบื้องต้น'!$B$12))</f>
        <v/>
      </c>
      <c r="AC51" s="181" t="str">
        <f>IF('01.ข้อมูลเบื้องต้น'!$C$12="","",IF('3.คีย์เทอม1 mlp'!$B51="","",'01.ข้อมูลเบื้องต้น'!$C$12))</f>
        <v/>
      </c>
      <c r="AD51" s="176"/>
      <c r="AE51" s="87"/>
      <c r="AF51" s="181" t="e">
        <f>IF('01.ข้อมูลเบื้องต้น'!#REF!="","",IF('3.คีย์เทอม1 mlp'!$B51="","",'01.ข้อมูลเบื้องต้น'!#REF!))</f>
        <v>#REF!</v>
      </c>
      <c r="AG51" s="180" t="str">
        <f>IF('01.ข้อมูลเบื้องต้น'!$B$13="","",IF('3.คีย์เทอม1 mlp'!$B51="","",'01.ข้อมูลเบื้องต้น'!$B$13))</f>
        <v/>
      </c>
      <c r="AH51" s="181" t="str">
        <f>IF('01.ข้อมูลเบื้องต้น'!$C$13="","",IF('3.คีย์เทอม1 mlp'!$B51="","",'01.ข้อมูลเบื้องต้น'!$C$13))</f>
        <v/>
      </c>
      <c r="AI51" s="176"/>
      <c r="AJ51" s="87"/>
      <c r="AK51" s="181" t="e">
        <f>IF('01.ข้อมูลเบื้องต้น'!#REF!="","",IF('3.คีย์เทอม1 mlp'!$B51="","",'01.ข้อมูลเบื้องต้น'!#REF!))</f>
        <v>#REF!</v>
      </c>
      <c r="AL51" s="180" t="str">
        <f>IF('01.ข้อมูลเบื้องต้น'!$B$14="","",IF('3.คีย์เทอม1 mlp'!$B51="","",'01.ข้อมูลเบื้องต้น'!$B$14))</f>
        <v/>
      </c>
      <c r="AM51" s="181" t="str">
        <f>IF('01.ข้อมูลเบื้องต้น'!$C$14="","",IF('3.คีย์เทอม1 mlp'!$B51="","",'01.ข้อมูลเบื้องต้น'!$C$14))</f>
        <v/>
      </c>
      <c r="AN51" s="176"/>
      <c r="AO51" s="87"/>
      <c r="AP51" s="181" t="e">
        <f>IF('01.ข้อมูลเบื้องต้น'!#REF!="","",IF('3.คีย์เทอม1 mlp'!$B51="","",'01.ข้อมูลเบื้องต้น'!#REF!))</f>
        <v>#REF!</v>
      </c>
      <c r="AQ51" s="180" t="str">
        <f>IF('01.ข้อมูลเบื้องต้น'!$B$15="","",IF('3.คีย์เทอม1 mlp'!$B51="","",'01.ข้อมูลเบื้องต้น'!$B$15))</f>
        <v/>
      </c>
      <c r="AR51" s="181" t="str">
        <f>IF('01.ข้อมูลเบื้องต้น'!$C$15="","",IF('3.คีย์เทอม1 mlp'!$B51="","",'01.ข้อมูลเบื้องต้น'!$C$15))</f>
        <v/>
      </c>
      <c r="AS51" s="176"/>
      <c r="AT51" s="87"/>
      <c r="AU51" s="181" t="e">
        <f>IF('01.ข้อมูลเบื้องต้น'!#REF!="","",IF('3.คีย์เทอม1 mlp'!$B51="","",'01.ข้อมูลเบื้องต้น'!#REF!))</f>
        <v>#REF!</v>
      </c>
      <c r="AV51" s="180" t="str">
        <f>IF('01.ข้อมูลเบื้องต้น'!$B$16="","",IF('3.คีย์เทอม1 mlp'!$B51="","",'01.ข้อมูลเบื้องต้น'!$B$16))</f>
        <v/>
      </c>
      <c r="AW51" s="181" t="str">
        <f>IF('01.ข้อมูลเบื้องต้น'!$C$16="","",IF('3.คีย์เทอม1 mlp'!$B51="","",'01.ข้อมูลเบื้องต้น'!$C$16))</f>
        <v/>
      </c>
      <c r="AX51" s="175"/>
      <c r="AY51" s="88"/>
      <c r="AZ51" s="181" t="e">
        <f>IF('01.ข้อมูลเบื้องต้น'!#REF!="","",IF('3.คีย์เทอม1 mlp'!$B51="","",'01.ข้อมูลเบื้องต้น'!#REF!))</f>
        <v>#REF!</v>
      </c>
      <c r="BA51" s="180" t="str">
        <f>IF('01.ข้อมูลเบื้องต้น'!$B$17="","",IF('3.คีย์เทอม1 mlp'!$B51="","",'01.ข้อมูลเบื้องต้น'!$B$17))</f>
        <v/>
      </c>
      <c r="BB51" s="181" t="str">
        <f>IF('01.ข้อมูลเบื้องต้น'!$C$17="","",IF('3.คีย์เทอม1 mlp'!$B51="","",'01.ข้อมูลเบื้องต้น'!$C$17))</f>
        <v/>
      </c>
      <c r="BC51" s="175"/>
      <c r="BD51" s="88"/>
      <c r="BE51" s="181" t="e">
        <f>IF('01.ข้อมูลเบื้องต้น'!#REF!="","",IF('3.คีย์เทอม1 mlp'!$B51="","",'01.ข้อมูลเบื้องต้น'!#REF!))</f>
        <v>#REF!</v>
      </c>
      <c r="BF51" s="180" t="str">
        <f>IF('01.ข้อมูลเบื้องต้น'!$B$19="","",IF('3.คีย์เทอม1 mlp'!$B51="","",'01.ข้อมูลเบื้องต้น'!$B$19))</f>
        <v/>
      </c>
      <c r="BG51" s="181" t="str">
        <f>IF('01.ข้อมูลเบื้องต้น'!$C$19="","",IF('3.คีย์เทอม1 mlp'!$B51="","",'01.ข้อมูลเบื้องต้น'!$C$19))</f>
        <v/>
      </c>
      <c r="BH51" s="175"/>
      <c r="BI51" s="88"/>
      <c r="BJ51" s="181" t="e">
        <f>IF('01.ข้อมูลเบื้องต้น'!#REF!="","",IF('3.คีย์เทอม1 mlp'!$B51="","",'01.ข้อมูลเบื้องต้น'!#REF!))</f>
        <v>#REF!</v>
      </c>
      <c r="BK51" s="180" t="str">
        <f>IF('01.ข้อมูลเบื้องต้น'!$B$20="","",IF('3.คีย์เทอม1 mlp'!$B51="","",'01.ข้อมูลเบื้องต้น'!$B$20))</f>
        <v/>
      </c>
      <c r="BL51" s="181" t="str">
        <f>IF('01.ข้อมูลเบื้องต้น'!$C$20="","",IF('3.คีย์เทอม1 mlp'!$B51="","",'01.ข้อมูลเบื้องต้น'!$C$20))</f>
        <v/>
      </c>
      <c r="BM51" s="175"/>
      <c r="BN51" s="87"/>
      <c r="BO51" s="181" t="e">
        <f>IF('01.ข้อมูลเบื้องต้น'!#REF!="","",IF('3.คีย์เทอม1 mlp'!$B51="","",'01.ข้อมูลเบื้องต้น'!#REF!))</f>
        <v>#REF!</v>
      </c>
      <c r="BP51" s="180" t="str">
        <f>IF('01.ข้อมูลเบื้องต้น'!$B$21="","",IF('3.คีย์เทอม1 mlp'!$B51="","",'01.ข้อมูลเบื้องต้น'!$B$21))</f>
        <v/>
      </c>
      <c r="BQ51" s="181" t="str">
        <f>IF('01.ข้อมูลเบื้องต้น'!$C$21="","",IF('3.คีย์เทอม1 mlp'!$B51="","",'01.ข้อมูลเบื้องต้น'!$C$21))</f>
        <v/>
      </c>
      <c r="BR51" s="175"/>
      <c r="BS51" s="88"/>
      <c r="BT51" s="181" t="e">
        <f>IF('01.ข้อมูลเบื้องต้น'!#REF!="","",IF('3.คีย์เทอม1 mlp'!$B51="","",'01.ข้อมูลเบื้องต้น'!#REF!))</f>
        <v>#REF!</v>
      </c>
      <c r="BU51" s="180" t="str">
        <f>IF('01.ข้อมูลเบื้องต้น'!$B$22="","",IF('3.คีย์เทอม1 mlp'!$B51="","",'01.ข้อมูลเบื้องต้น'!$B$22))</f>
        <v/>
      </c>
      <c r="BV51" s="181" t="str">
        <f>IF('01.ข้อมูลเบื้องต้น'!$C$22="","",IF('3.คีย์เทอม1 mlp'!$B51="","",'01.ข้อมูลเบื้องต้น'!$C$22))</f>
        <v/>
      </c>
      <c r="BW51" s="175"/>
      <c r="BX51" s="88"/>
      <c r="BY51" s="181" t="e">
        <f>IF('01.ข้อมูลเบื้องต้น'!#REF!="","",IF('3.คีย์เทอม1 mlp'!$B51="","",'01.ข้อมูลเบื้องต้น'!#REF!))</f>
        <v>#REF!</v>
      </c>
      <c r="BZ51" s="180" t="str">
        <f>IF('01.ข้อมูลเบื้องต้น'!$B$23="","",IF('3.คีย์เทอม1 mlp'!$B51="","",'01.ข้อมูลเบื้องต้น'!$B$23))</f>
        <v/>
      </c>
      <c r="CA51" s="181" t="str">
        <f>IF('01.ข้อมูลเบื้องต้น'!$C$23="","",IF('3.คีย์เทอม1 mlp'!$B51="","",'01.ข้อมูลเบื้องต้น'!$C$23))</f>
        <v/>
      </c>
      <c r="CB51" s="175"/>
      <c r="CC51" s="88"/>
      <c r="CD51" s="181" t="e">
        <f>IF('01.ข้อมูลเบื้องต้น'!#REF!="","",IF('3.คีย์เทอม1 mlp'!$B51="","",'01.ข้อมูลเบื้องต้น'!#REF!))</f>
        <v>#REF!</v>
      </c>
      <c r="CE51" s="180" t="str">
        <f>IF('01.ข้อมูลเบื้องต้น'!$B$24="","",IF('3.คีย์เทอม1 mlp'!$B51="","",'01.ข้อมูลเบื้องต้น'!$B$24))</f>
        <v/>
      </c>
      <c r="CF51" s="181" t="str">
        <f>IF('01.ข้อมูลเบื้องต้น'!$C$24="","",IF('3.คีย์เทอม1 mlp'!$B51="","",'01.ข้อมูลเบื้องต้น'!$C$24))</f>
        <v/>
      </c>
      <c r="CG51" s="175"/>
      <c r="CH51" s="88"/>
      <c r="CI51" s="181" t="e">
        <f>IF('01.ข้อมูลเบื้องต้น'!#REF!="","",IF('3.คีย์เทอม1 mlp'!$B51="","",'01.ข้อมูลเบื้องต้น'!#REF!))</f>
        <v>#REF!</v>
      </c>
      <c r="CJ51" s="180" t="str">
        <f>IF('01.ข้อมูลเบื้องต้น'!$B$25="","",IF('3.คีย์เทอม1 mlp'!$B51="","",'01.ข้อมูลเบื้องต้น'!$B$25))</f>
        <v/>
      </c>
      <c r="CK51" s="181" t="str">
        <f>IF('01.ข้อมูลเบื้องต้น'!$C$25="","",IF('3.คีย์เทอม1 mlp'!$B51="","",'01.ข้อมูลเบื้องต้น'!$C$25))</f>
        <v/>
      </c>
      <c r="CL51" s="175"/>
      <c r="CM51" s="88"/>
      <c r="CN51" s="181" t="e">
        <f>IF('01.ข้อมูลเบื้องต้น'!#REF!="","",IF('3.คีย์เทอม1 mlp'!$B51="","",'01.ข้อมูลเบื้องต้น'!#REF!))</f>
        <v>#REF!</v>
      </c>
      <c r="CO51" s="180" t="str">
        <f>IF('01.ข้อมูลเบื้องต้น'!$B$26="","",IF('3.คีย์เทอม1 mlp'!$B51="","",'01.ข้อมูลเบื้องต้น'!$B$26))</f>
        <v/>
      </c>
      <c r="CP51" s="181" t="str">
        <f>IF('01.ข้อมูลเบื้องต้น'!$C$26="","",IF('3.คีย์เทอม1 mlp'!$B51="","",'01.ข้อมูลเบื้องต้น'!$C$26))</f>
        <v/>
      </c>
      <c r="CQ51" s="175"/>
      <c r="CR51" s="88"/>
      <c r="CS51" s="181" t="e">
        <f>IF('01.ข้อมูลเบื้องต้น'!#REF!="","",IF('3.คีย์เทอม1 mlp'!$B51="","",'01.ข้อมูลเบื้องต้น'!#REF!))</f>
        <v>#REF!</v>
      </c>
      <c r="CT51" s="180" t="str">
        <f>IF('01.ข้อมูลเบื้องต้น'!$B$27="","",IF('3.คีย์เทอม1 mlp'!$B51="","",'01.ข้อมูลเบื้องต้น'!$B$27))</f>
        <v/>
      </c>
      <c r="CU51" s="181" t="str">
        <f>IF('01.ข้อมูลเบื้องต้น'!$C$27="","",IF('3.คีย์เทอม1 mlp'!$B51="","",'01.ข้อมูลเบื้องต้น'!$C$27))</f>
        <v/>
      </c>
      <c r="CV51" s="175"/>
      <c r="CW51" s="88"/>
      <c r="CX51" s="181" t="e">
        <f>IF('01.ข้อมูลเบื้องต้น'!#REF!="","",IF('3.คีย์เทอม1 mlp'!$B51="","",'01.ข้อมูลเบื้องต้น'!#REF!))</f>
        <v>#REF!</v>
      </c>
      <c r="CY51" s="180" t="str">
        <f>IF('01.ข้อมูลเบื้องต้น'!$B$28="","",IF('3.คีย์เทอม1 mlp'!$B51="","",'01.ข้อมูลเบื้องต้น'!$B$28))</f>
        <v/>
      </c>
      <c r="CZ51" s="181" t="str">
        <f>IF('01.ข้อมูลเบื้องต้น'!$C$28="","",IF('3.คีย์เทอม1 mlp'!$B51="","",'01.ข้อมูลเบื้องต้น'!$C$28))</f>
        <v/>
      </c>
      <c r="DA51" s="175"/>
      <c r="DB51" s="88"/>
      <c r="DC51" s="177" t="e">
        <f t="shared" si="3"/>
        <v>#REF!</v>
      </c>
      <c r="DD51" s="80" t="e">
        <f t="shared" si="4"/>
        <v>#REF!</v>
      </c>
      <c r="DE51" s="182" t="e">
        <f>IF('2.ชื่อนักเรียน'!R53="มส","มส",IF('2.ชื่อนักเรียน'!R53="ย้าย","ย้าย",IF('2.ชื่อนักเรียน'!R53="ร","ร",IF(DD51="","",RANK(DD51,$DD$9:$DD$53,0)))))</f>
        <v>#REF!</v>
      </c>
      <c r="DF51" s="182" t="str">
        <f t="shared" si="5"/>
        <v/>
      </c>
      <c r="DH51" s="206" t="e">
        <f>IF('2.ชื่อนักเรียน'!$R53=",มส","มส",IF($DC51="","",IF(DH$5="","",IF(DH$5="SBMLD",SUM($BH51,$BM51,$BR51,$BW51,$CB51,$CG51,$CL51,$CQ51,$CV51,$DA51),$BH51))))</f>
        <v>#REF!</v>
      </c>
      <c r="DI51" s="185" t="e">
        <f>IF('2.ชื่อนักเรียน'!$R53=",มส","มส",IF($DH51="","",IF(DH$5="","",IF(DH$5="SBMLD",SUM($BI51,$BN51,$BS51,$BX51,$CC51,$CH51,$CM51,$CR51,$CW51,$DB51),$BI51))))</f>
        <v>#REF!</v>
      </c>
      <c r="DJ51" s="185" t="e">
        <f t="shared" si="6"/>
        <v>#REF!</v>
      </c>
      <c r="DK51" s="207" t="e">
        <f>IF('2.ชื่อนักเรียน'!$R53=",มส","มส",IF($DC51="","",IF(DK$5="","",IF(DK$5="SBMLD",SUM($BM51,$BR51,$BW51,$CB51,$CG51,$CL51,$CQ51,$CV51,$DA51),$BM51))))</f>
        <v>#REF!</v>
      </c>
      <c r="DL51" s="185" t="e">
        <f>IF('2.ชื่อนักเรียน'!$R53=",มส","มส",IF($DK51="","",IF(DK$5="","",IF(DK$5="SBMLD",SUM($BN51,$BS51,$BX51,$CC51,$CH51,$CM51,$CR51,$CW51,$DB51),$BN51))))</f>
        <v>#REF!</v>
      </c>
      <c r="DM51" s="185" t="e">
        <f t="shared" si="7"/>
        <v>#REF!</v>
      </c>
      <c r="DN51" s="207" t="e">
        <f>IF('2.ชื่อนักเรียน'!$R53=",มส","มส",IF($DC51="","",IF(DN$5="","",IF(DN$5="SBMLD",SUM($BR51,$BW51,$CB51,$CG51,$CL51,$CQ51,$CV51,$DA51),$BR51))))</f>
        <v>#REF!</v>
      </c>
      <c r="DO51" s="185" t="e">
        <f>IF('2.ชื่อนักเรียน'!$R53=",มส","มส",IF($DN51="","",IF(DN$5="","",IF(DN$5="SBMLD",SUM($BS51,$BX51,$CC51,$CH51,$CM51,$CR51,$CW51,$DB51),$BS51))))</f>
        <v>#REF!</v>
      </c>
      <c r="DP51" s="185" t="e">
        <f t="shared" si="8"/>
        <v>#REF!</v>
      </c>
      <c r="DQ51" s="207" t="e">
        <f>IF('2.ชื่อนักเรียน'!$R53=",มส","มส",IF($DC51="","",IF(DQ$5="","",IF(DQ$5="SBMLD",SUM($BW51,$CB51,$CG51,$CL51,$CQ51,$CV51,$DA51),$BW51))))</f>
        <v>#REF!</v>
      </c>
      <c r="DR51" s="185" t="e">
        <f>IF('2.ชื่อนักเรียน'!$R53=",มส","มส",IF($DQ51="","",IF(DQ$5="","",IF(DQ$5="SBMLD",SUM($BX51,$CC51,$CH51,$CM51,$CR51,$CW51,$DB51),$BX51))))</f>
        <v>#REF!</v>
      </c>
      <c r="DS51" s="185" t="e">
        <f t="shared" si="9"/>
        <v>#REF!</v>
      </c>
      <c r="DT51" s="185" t="e">
        <f>IF('2.ชื่อนักเรียน'!$R53=",มส","มส",IF($DC51="","",IF(DT$5="","",IF(DT$5="SBMLD",SUM($CB51,$CG51,$CL51,$CQ51,$CV51,$DA51),$CB51))))</f>
        <v>#REF!</v>
      </c>
      <c r="DU51" s="185" t="e">
        <f>IF('2.ชื่อนักเรียน'!$R53=",มส","มส",IF($DT51="","",IF(DT$5="","",IF(DT$5="SBMLD",SUM($CC51,$CH51,$CM51,$CR51,$CW51,$DB51),$CC51))))</f>
        <v>#REF!</v>
      </c>
      <c r="DV51" s="185" t="e">
        <f t="shared" si="10"/>
        <v>#REF!</v>
      </c>
      <c r="DW51" s="207" t="e">
        <f>IF('2.ชื่อนักเรียน'!$R53=",มส","มส",IF($DC51="","",IF(DW$5="","",IF(DW$5="SBMLD",SUM($CG51,$CL51,$CQ51,$CV51,$DA51),$CG51))))</f>
        <v>#REF!</v>
      </c>
      <c r="DX51" s="207" t="e">
        <f>IF('2.ชื่อนักเรียน'!$R53=",มส","มส",IF($DW51="","",IF(DW$5="","",IF(DW$5="SBMLD",SUM($CH51,$CM51,$CR51,$CW51,$DB51),$CH51))))</f>
        <v>#REF!</v>
      </c>
      <c r="DY51" s="185" t="e">
        <f t="shared" si="11"/>
        <v>#REF!</v>
      </c>
    </row>
    <row r="52" spans="1:129" s="33" customFormat="1" ht="17.25" customHeight="1">
      <c r="A52" s="171">
        <v>44</v>
      </c>
      <c r="B52" s="171" t="str">
        <f>IF('2.ชื่อนักเรียน'!E54="","",CONCATENATE('2.ชื่อนักเรียน'!E54,'2.ชื่อนักเรียน'!F54,'2.ชื่อนักเรียน'!G54,'2.ชื่อนักเรียน'!H54,'2.ชื่อนักเรียน'!I54,'2.ชื่อนักเรียน'!J54,'2.ชื่อนักเรียน'!K54,'2.ชื่อนักเรียน'!L54,'2.ชื่อนักเรียน'!M54,'2.ชื่อนักเรียน'!N54,'2.ชื่อนักเรียน'!O54,'2.ชื่อนักเรียน'!P54,'2.ชื่อนักเรียน'!Q54))</f>
        <v/>
      </c>
      <c r="C52" s="273" t="str">
        <f>IF('2.ชื่อนักเรียน'!B54="","",'2.ชื่อนักเรียน'!B54)</f>
        <v/>
      </c>
      <c r="D52" s="180" t="str">
        <f>IF('2.ชื่อนักเรียน'!C54="","",CONCATENATE(TRIM('2.ชื่อนักเรียน'!C54),"  ",'2.ชื่อนักเรียน'!D54))</f>
        <v/>
      </c>
      <c r="E52" s="181" t="str">
        <f>IF(B52="","",IF('01.ข้อมูลเบื้องต้น'!$H$2="","",'01.ข้อมูลเบื้องต้น'!$H$2))</f>
        <v/>
      </c>
      <c r="F52" s="180" t="str">
        <f>IF(B52="","",IF('01.ข้อมูลเบื้องต้น'!$I$4="","",'01.ข้อมูลเบื้องต้น'!$I$4))</f>
        <v/>
      </c>
      <c r="G52" s="181" t="e">
        <f>IF('01.ข้อมูลเบื้องต้น'!#REF!="","",IF('3.คีย์เทอม1 mlp'!$B52="","",'01.ข้อมูลเบื้องต้น'!#REF!))</f>
        <v>#REF!</v>
      </c>
      <c r="H52" s="180" t="str">
        <f>IF('01.ข้อมูลเบื้องต้น'!$B$36="","",IF('3.คีย์เทอม1 mlp'!$B52="","",'01.ข้อมูลเบื้องต้น'!$B$36))</f>
        <v/>
      </c>
      <c r="I52" s="181" t="str">
        <f>IF('01.ข้อมูลเบื้องต้น'!$C$36="","",IF('3.คีย์เทอม1 mlp'!$B52="","",'01.ข้อมูลเบื้องต้น'!$C$36))</f>
        <v/>
      </c>
      <c r="J52" s="175"/>
      <c r="K52" s="88"/>
      <c r="L52" s="181" t="e">
        <f>IF('01.ข้อมูลเบื้องต้น'!#REF!="","",IF('3.คีย์เทอม1 mlp'!$B52="","",'01.ข้อมูลเบื้องต้น'!#REF!))</f>
        <v>#REF!</v>
      </c>
      <c r="M52" s="180" t="str">
        <f>IF('01.ข้อมูลเบื้องต้น'!$B$37="","",IF('3.คีย์เทอม1 mlp'!$B52="","",'01.ข้อมูลเบื้องต้น'!$B$37))</f>
        <v/>
      </c>
      <c r="N52" s="181" t="str">
        <f>IF('01.ข้อมูลเบื้องต้น'!$C$37="","",IF('3.คีย์เทอม1 mlp'!$B52="","",'01.ข้อมูลเบื้องต้น'!$C$37))</f>
        <v/>
      </c>
      <c r="O52" s="176"/>
      <c r="P52" s="87"/>
      <c r="Q52" s="181" t="e">
        <f>IF('01.ข้อมูลเบื้องต้น'!#REF!="","",IF('3.คีย์เทอม1 mlp'!$B52="","",'01.ข้อมูลเบื้องต้น'!#REF!))</f>
        <v>#REF!</v>
      </c>
      <c r="R52" s="180" t="str">
        <f>IF('01.ข้อมูลเบื้องต้น'!$B$10="","",IF('3.คีย์เทอม1 mlp'!$B52="","",'01.ข้อมูลเบื้องต้น'!$B$10))</f>
        <v/>
      </c>
      <c r="S52" s="181" t="str">
        <f>IF('01.ข้อมูลเบื้องต้น'!$C$10="","",IF('3.คีย์เทอม1 mlp'!$B52="","",'01.ข้อมูลเบื้องต้น'!$C$10))</f>
        <v/>
      </c>
      <c r="T52" s="176"/>
      <c r="U52" s="87"/>
      <c r="V52" s="181" t="e">
        <f>IF('01.ข้อมูลเบื้องต้น'!#REF!="","",IF('3.คีย์เทอม1 mlp'!$B52="","",'01.ข้อมูลเบื้องต้น'!#REF!))</f>
        <v>#REF!</v>
      </c>
      <c r="W52" s="180" t="str">
        <f>IF('01.ข้อมูลเบื้องต้น'!$B$11="","",IF('3.คีย์เทอม1 mlp'!$B52="","",'01.ข้อมูลเบื้องต้น'!$B$11))</f>
        <v/>
      </c>
      <c r="X52" s="181" t="str">
        <f>IF('01.ข้อมูลเบื้องต้น'!$C$11="","",IF('3.คีย์เทอม1 mlp'!$B52="","",'01.ข้อมูลเบื้องต้น'!$C$11))</f>
        <v/>
      </c>
      <c r="Y52" s="175"/>
      <c r="Z52" s="88"/>
      <c r="AA52" s="181" t="e">
        <f>IF('01.ข้อมูลเบื้องต้น'!#REF!="","",IF('3.คีย์เทอม1 mlp'!$B52="","",'01.ข้อมูลเบื้องต้น'!#REF!))</f>
        <v>#REF!</v>
      </c>
      <c r="AB52" s="180" t="str">
        <f>IF('01.ข้อมูลเบื้องต้น'!$B$12="","",IF('3.คีย์เทอม1 mlp'!$B52="","",'01.ข้อมูลเบื้องต้น'!$B$12))</f>
        <v/>
      </c>
      <c r="AC52" s="181" t="str">
        <f>IF('01.ข้อมูลเบื้องต้น'!$C$12="","",IF('3.คีย์เทอม1 mlp'!$B52="","",'01.ข้อมูลเบื้องต้น'!$C$12))</f>
        <v/>
      </c>
      <c r="AD52" s="176"/>
      <c r="AE52" s="87"/>
      <c r="AF52" s="181" t="e">
        <f>IF('01.ข้อมูลเบื้องต้น'!#REF!="","",IF('3.คีย์เทอม1 mlp'!$B52="","",'01.ข้อมูลเบื้องต้น'!#REF!))</f>
        <v>#REF!</v>
      </c>
      <c r="AG52" s="180" t="str">
        <f>IF('01.ข้อมูลเบื้องต้น'!$B$13="","",IF('3.คีย์เทอม1 mlp'!$B52="","",'01.ข้อมูลเบื้องต้น'!$B$13))</f>
        <v/>
      </c>
      <c r="AH52" s="181" t="str">
        <f>IF('01.ข้อมูลเบื้องต้น'!$C$13="","",IF('3.คีย์เทอม1 mlp'!$B52="","",'01.ข้อมูลเบื้องต้น'!$C$13))</f>
        <v/>
      </c>
      <c r="AI52" s="176"/>
      <c r="AJ52" s="87"/>
      <c r="AK52" s="181" t="e">
        <f>IF('01.ข้อมูลเบื้องต้น'!#REF!="","",IF('3.คีย์เทอม1 mlp'!$B52="","",'01.ข้อมูลเบื้องต้น'!#REF!))</f>
        <v>#REF!</v>
      </c>
      <c r="AL52" s="180" t="str">
        <f>IF('01.ข้อมูลเบื้องต้น'!$B$14="","",IF('3.คีย์เทอม1 mlp'!$B52="","",'01.ข้อมูลเบื้องต้น'!$B$14))</f>
        <v/>
      </c>
      <c r="AM52" s="181" t="str">
        <f>IF('01.ข้อมูลเบื้องต้น'!$C$14="","",IF('3.คีย์เทอม1 mlp'!$B52="","",'01.ข้อมูลเบื้องต้น'!$C$14))</f>
        <v/>
      </c>
      <c r="AN52" s="176"/>
      <c r="AO52" s="87"/>
      <c r="AP52" s="181" t="e">
        <f>IF('01.ข้อมูลเบื้องต้น'!#REF!="","",IF('3.คีย์เทอม1 mlp'!$B52="","",'01.ข้อมูลเบื้องต้น'!#REF!))</f>
        <v>#REF!</v>
      </c>
      <c r="AQ52" s="180" t="str">
        <f>IF('01.ข้อมูลเบื้องต้น'!$B$15="","",IF('3.คีย์เทอม1 mlp'!$B52="","",'01.ข้อมูลเบื้องต้น'!$B$15))</f>
        <v/>
      </c>
      <c r="AR52" s="181" t="str">
        <f>IF('01.ข้อมูลเบื้องต้น'!$C$15="","",IF('3.คีย์เทอม1 mlp'!$B52="","",'01.ข้อมูลเบื้องต้น'!$C$15))</f>
        <v/>
      </c>
      <c r="AS52" s="176"/>
      <c r="AT52" s="87"/>
      <c r="AU52" s="181" t="e">
        <f>IF('01.ข้อมูลเบื้องต้น'!#REF!="","",IF('3.คีย์เทอม1 mlp'!$B52="","",'01.ข้อมูลเบื้องต้น'!#REF!))</f>
        <v>#REF!</v>
      </c>
      <c r="AV52" s="180" t="str">
        <f>IF('01.ข้อมูลเบื้องต้น'!$B$16="","",IF('3.คีย์เทอม1 mlp'!$B52="","",'01.ข้อมูลเบื้องต้น'!$B$16))</f>
        <v/>
      </c>
      <c r="AW52" s="181" t="str">
        <f>IF('01.ข้อมูลเบื้องต้น'!$C$16="","",IF('3.คีย์เทอม1 mlp'!$B52="","",'01.ข้อมูลเบื้องต้น'!$C$16))</f>
        <v/>
      </c>
      <c r="AX52" s="175"/>
      <c r="AY52" s="88"/>
      <c r="AZ52" s="181" t="e">
        <f>IF('01.ข้อมูลเบื้องต้น'!#REF!="","",IF('3.คีย์เทอม1 mlp'!$B52="","",'01.ข้อมูลเบื้องต้น'!#REF!))</f>
        <v>#REF!</v>
      </c>
      <c r="BA52" s="180" t="str">
        <f>IF('01.ข้อมูลเบื้องต้น'!$B$17="","",IF('3.คีย์เทอม1 mlp'!$B52="","",'01.ข้อมูลเบื้องต้น'!$B$17))</f>
        <v/>
      </c>
      <c r="BB52" s="181" t="str">
        <f>IF('01.ข้อมูลเบื้องต้น'!$C$17="","",IF('3.คีย์เทอม1 mlp'!$B52="","",'01.ข้อมูลเบื้องต้น'!$C$17))</f>
        <v/>
      </c>
      <c r="BC52" s="175"/>
      <c r="BD52" s="88"/>
      <c r="BE52" s="181" t="e">
        <f>IF('01.ข้อมูลเบื้องต้น'!#REF!="","",IF('3.คีย์เทอม1 mlp'!$B52="","",'01.ข้อมูลเบื้องต้น'!#REF!))</f>
        <v>#REF!</v>
      </c>
      <c r="BF52" s="180" t="str">
        <f>IF('01.ข้อมูลเบื้องต้น'!$B$19="","",IF('3.คีย์เทอม1 mlp'!$B52="","",'01.ข้อมูลเบื้องต้น'!$B$19))</f>
        <v/>
      </c>
      <c r="BG52" s="181" t="str">
        <f>IF('01.ข้อมูลเบื้องต้น'!$C$19="","",IF('3.คีย์เทอม1 mlp'!$B52="","",'01.ข้อมูลเบื้องต้น'!$C$19))</f>
        <v/>
      </c>
      <c r="BH52" s="175"/>
      <c r="BI52" s="88"/>
      <c r="BJ52" s="181" t="e">
        <f>IF('01.ข้อมูลเบื้องต้น'!#REF!="","",IF('3.คีย์เทอม1 mlp'!$B52="","",'01.ข้อมูลเบื้องต้น'!#REF!))</f>
        <v>#REF!</v>
      </c>
      <c r="BK52" s="180" t="str">
        <f>IF('01.ข้อมูลเบื้องต้น'!$B$20="","",IF('3.คีย์เทอม1 mlp'!$B52="","",'01.ข้อมูลเบื้องต้น'!$B$20))</f>
        <v/>
      </c>
      <c r="BL52" s="181" t="str">
        <f>IF('01.ข้อมูลเบื้องต้น'!$C$20="","",IF('3.คีย์เทอม1 mlp'!$B52="","",'01.ข้อมูลเบื้องต้น'!$C$20))</f>
        <v/>
      </c>
      <c r="BM52" s="176"/>
      <c r="BN52" s="87"/>
      <c r="BO52" s="181" t="e">
        <f>IF('01.ข้อมูลเบื้องต้น'!#REF!="","",IF('3.คีย์เทอม1 mlp'!$B52="","",'01.ข้อมูลเบื้องต้น'!#REF!))</f>
        <v>#REF!</v>
      </c>
      <c r="BP52" s="180" t="str">
        <f>IF('01.ข้อมูลเบื้องต้น'!$B$21="","",IF('3.คีย์เทอม1 mlp'!$B52="","",'01.ข้อมูลเบื้องต้น'!$B$21))</f>
        <v/>
      </c>
      <c r="BQ52" s="181" t="str">
        <f>IF('01.ข้อมูลเบื้องต้น'!$C$21="","",IF('3.คีย์เทอม1 mlp'!$B52="","",'01.ข้อมูลเบื้องต้น'!$C$21))</f>
        <v/>
      </c>
      <c r="BR52" s="175"/>
      <c r="BS52" s="88"/>
      <c r="BT52" s="181" t="e">
        <f>IF('01.ข้อมูลเบื้องต้น'!#REF!="","",IF('3.คีย์เทอม1 mlp'!$B52="","",'01.ข้อมูลเบื้องต้น'!#REF!))</f>
        <v>#REF!</v>
      </c>
      <c r="BU52" s="180" t="str">
        <f>IF('01.ข้อมูลเบื้องต้น'!$B$22="","",IF('3.คีย์เทอม1 mlp'!$B52="","",'01.ข้อมูลเบื้องต้น'!$B$22))</f>
        <v/>
      </c>
      <c r="BV52" s="181" t="str">
        <f>IF('01.ข้อมูลเบื้องต้น'!$C$22="","",IF('3.คีย์เทอม1 mlp'!$B52="","",'01.ข้อมูลเบื้องต้น'!$C$22))</f>
        <v/>
      </c>
      <c r="BW52" s="175"/>
      <c r="BX52" s="88"/>
      <c r="BY52" s="181" t="e">
        <f>IF('01.ข้อมูลเบื้องต้น'!#REF!="","",IF('3.คีย์เทอม1 mlp'!$B52="","",'01.ข้อมูลเบื้องต้น'!#REF!))</f>
        <v>#REF!</v>
      </c>
      <c r="BZ52" s="180" t="str">
        <f>IF('01.ข้อมูลเบื้องต้น'!$B$23="","",IF('3.คีย์เทอม1 mlp'!$B52="","",'01.ข้อมูลเบื้องต้น'!$B$23))</f>
        <v/>
      </c>
      <c r="CA52" s="181" t="str">
        <f>IF('01.ข้อมูลเบื้องต้น'!$C$23="","",IF('3.คีย์เทอม1 mlp'!$B52="","",'01.ข้อมูลเบื้องต้น'!$C$23))</f>
        <v/>
      </c>
      <c r="CB52" s="175"/>
      <c r="CC52" s="88"/>
      <c r="CD52" s="181" t="e">
        <f>IF('01.ข้อมูลเบื้องต้น'!#REF!="","",IF('3.คีย์เทอม1 mlp'!$B52="","",'01.ข้อมูลเบื้องต้น'!#REF!))</f>
        <v>#REF!</v>
      </c>
      <c r="CE52" s="180" t="str">
        <f>IF('01.ข้อมูลเบื้องต้น'!$B$24="","",IF('3.คีย์เทอม1 mlp'!$B52="","",'01.ข้อมูลเบื้องต้น'!$B$24))</f>
        <v/>
      </c>
      <c r="CF52" s="181" t="str">
        <f>IF('01.ข้อมูลเบื้องต้น'!$C$24="","",IF('3.คีย์เทอม1 mlp'!$B52="","",'01.ข้อมูลเบื้องต้น'!$C$24))</f>
        <v/>
      </c>
      <c r="CG52" s="175"/>
      <c r="CH52" s="88"/>
      <c r="CI52" s="181" t="e">
        <f>IF('01.ข้อมูลเบื้องต้น'!#REF!="","",IF('3.คีย์เทอม1 mlp'!$B52="","",'01.ข้อมูลเบื้องต้น'!#REF!))</f>
        <v>#REF!</v>
      </c>
      <c r="CJ52" s="180" t="str">
        <f>IF('01.ข้อมูลเบื้องต้น'!$B$25="","",IF('3.คีย์เทอม1 mlp'!$B52="","",'01.ข้อมูลเบื้องต้น'!$B$25))</f>
        <v/>
      </c>
      <c r="CK52" s="181" t="str">
        <f>IF('01.ข้อมูลเบื้องต้น'!$C$25="","",IF('3.คีย์เทอม1 mlp'!$B52="","",'01.ข้อมูลเบื้องต้น'!$C$25))</f>
        <v/>
      </c>
      <c r="CL52" s="175"/>
      <c r="CM52" s="88"/>
      <c r="CN52" s="181" t="e">
        <f>IF('01.ข้อมูลเบื้องต้น'!#REF!="","",IF('3.คีย์เทอม1 mlp'!$B52="","",'01.ข้อมูลเบื้องต้น'!#REF!))</f>
        <v>#REF!</v>
      </c>
      <c r="CO52" s="180" t="str">
        <f>IF('01.ข้อมูลเบื้องต้น'!$B$26="","",IF('3.คีย์เทอม1 mlp'!$B52="","",'01.ข้อมูลเบื้องต้น'!$B$26))</f>
        <v/>
      </c>
      <c r="CP52" s="181" t="str">
        <f>IF('01.ข้อมูลเบื้องต้น'!$C$26="","",IF('3.คีย์เทอม1 mlp'!$B52="","",'01.ข้อมูลเบื้องต้น'!$C$26))</f>
        <v/>
      </c>
      <c r="CQ52" s="175"/>
      <c r="CR52" s="88"/>
      <c r="CS52" s="181" t="e">
        <f>IF('01.ข้อมูลเบื้องต้น'!#REF!="","",IF('3.คีย์เทอม1 mlp'!$B52="","",'01.ข้อมูลเบื้องต้น'!#REF!))</f>
        <v>#REF!</v>
      </c>
      <c r="CT52" s="180" t="str">
        <f>IF('01.ข้อมูลเบื้องต้น'!$B$27="","",IF('3.คีย์เทอม1 mlp'!$B52="","",'01.ข้อมูลเบื้องต้น'!$B$27))</f>
        <v/>
      </c>
      <c r="CU52" s="181" t="str">
        <f>IF('01.ข้อมูลเบื้องต้น'!$C$27="","",IF('3.คีย์เทอม1 mlp'!$B52="","",'01.ข้อมูลเบื้องต้น'!$C$27))</f>
        <v/>
      </c>
      <c r="CV52" s="175"/>
      <c r="CW52" s="88"/>
      <c r="CX52" s="181" t="e">
        <f>IF('01.ข้อมูลเบื้องต้น'!#REF!="","",IF('3.คีย์เทอม1 mlp'!$B52="","",'01.ข้อมูลเบื้องต้น'!#REF!))</f>
        <v>#REF!</v>
      </c>
      <c r="CY52" s="180" t="str">
        <f>IF('01.ข้อมูลเบื้องต้น'!$B$28="","",IF('3.คีย์เทอม1 mlp'!$B52="","",'01.ข้อมูลเบื้องต้น'!$B$28))</f>
        <v/>
      </c>
      <c r="CZ52" s="181" t="str">
        <f>IF('01.ข้อมูลเบื้องต้น'!$C$28="","",IF('3.คีย์เทอม1 mlp'!$B52="","",'01.ข้อมูลเบื้องต้น'!$C$28))</f>
        <v/>
      </c>
      <c r="DA52" s="175"/>
      <c r="DB52" s="88"/>
      <c r="DC52" s="177" t="e">
        <f t="shared" si="3"/>
        <v>#REF!</v>
      </c>
      <c r="DD52" s="80" t="e">
        <f t="shared" si="4"/>
        <v>#REF!</v>
      </c>
      <c r="DE52" s="182" t="e">
        <f>IF('2.ชื่อนักเรียน'!R54="มส","มส",IF('2.ชื่อนักเรียน'!R54="ย้าย","ย้าย",IF('2.ชื่อนักเรียน'!R54="ร","ร",IF(DD52="","",RANK(DD52,$DD$9:$DD$53,0)))))</f>
        <v>#REF!</v>
      </c>
      <c r="DF52" s="182" t="str">
        <f t="shared" si="5"/>
        <v/>
      </c>
      <c r="DH52" s="206" t="e">
        <f>IF('2.ชื่อนักเรียน'!$R54=",มส","มส",IF($DC52="","",IF(DH$5="","",IF(DH$5="SBMLD",SUM($BH52,$BM52,$BR52,$BW52,$CB52,$CG52,$CL52,$CQ52,$CV52,$DA52),$BH52))))</f>
        <v>#REF!</v>
      </c>
      <c r="DI52" s="185" t="e">
        <f>IF('2.ชื่อนักเรียน'!$R54=",มส","มส",IF($DH52="","",IF(DH$5="","",IF(DH$5="SBMLD",SUM($BI52,$BN52,$BS52,$BX52,$CC52,$CH52,$CM52,$CR52,$CW52,$DB52),$BI52))))</f>
        <v>#REF!</v>
      </c>
      <c r="DJ52" s="185" t="e">
        <f t="shared" si="6"/>
        <v>#REF!</v>
      </c>
      <c r="DK52" s="207" t="e">
        <f>IF('2.ชื่อนักเรียน'!$R54=",มส","มส",IF($DC52="","",IF(DK$5="","",IF(DK$5="SBMLD",SUM($BM52,$BR52,$BW52,$CB52,$CG52,$CL52,$CQ52,$CV52,$DA52),$BM52))))</f>
        <v>#REF!</v>
      </c>
      <c r="DL52" s="185" t="e">
        <f>IF('2.ชื่อนักเรียน'!$R54=",มส","มส",IF($DK52="","",IF(DK$5="","",IF(DK$5="SBMLD",SUM($BN52,$BS52,$BX52,$CC52,$CH52,$CM52,$CR52,$CW52,$DB52),$BN52))))</f>
        <v>#REF!</v>
      </c>
      <c r="DM52" s="185" t="e">
        <f t="shared" si="7"/>
        <v>#REF!</v>
      </c>
      <c r="DN52" s="207" t="e">
        <f>IF('2.ชื่อนักเรียน'!$R54=",มส","มส",IF($DC52="","",IF(DN$5="","",IF(DN$5="SBMLD",SUM($BR52,$BW52,$CB52,$CG52,$CL52,$CQ52,$CV52,$DA52),$BR52))))</f>
        <v>#REF!</v>
      </c>
      <c r="DO52" s="185" t="e">
        <f>IF('2.ชื่อนักเรียน'!$R54=",มส","มส",IF($DN52="","",IF(DN$5="","",IF(DN$5="SBMLD",SUM($BS52,$BX52,$CC52,$CH52,$CM52,$CR52,$CW52,$DB52),$BS52))))</f>
        <v>#REF!</v>
      </c>
      <c r="DP52" s="185" t="e">
        <f t="shared" si="8"/>
        <v>#REF!</v>
      </c>
      <c r="DQ52" s="207" t="e">
        <f>IF('2.ชื่อนักเรียน'!$R54=",มส","มส",IF($DC52="","",IF(DQ$5="","",IF(DQ$5="SBMLD",SUM($BW52,$CB52,$CG52,$CL52,$CQ52,$CV52,$DA52),$BW52))))</f>
        <v>#REF!</v>
      </c>
      <c r="DR52" s="185" t="e">
        <f>IF('2.ชื่อนักเรียน'!$R54=",มส","มส",IF($DQ52="","",IF(DQ$5="","",IF(DQ$5="SBMLD",SUM($BX52,$CC52,$CH52,$CM52,$CR52,$CW52,$DB52),$BX52))))</f>
        <v>#REF!</v>
      </c>
      <c r="DS52" s="185" t="e">
        <f t="shared" si="9"/>
        <v>#REF!</v>
      </c>
      <c r="DT52" s="185" t="e">
        <f>IF('2.ชื่อนักเรียน'!$R54=",มส","มส",IF($DC52="","",IF(DT$5="","",IF(DT$5="SBMLD",SUM($CB52,$CG52,$CL52,$CQ52,$CV52,$DA52),$CB52))))</f>
        <v>#REF!</v>
      </c>
      <c r="DU52" s="185" t="e">
        <f>IF('2.ชื่อนักเรียน'!$R54=",มส","มส",IF($DT52="","",IF(DT$5="","",IF(DT$5="SBMLD",SUM($CC52,$CH52,$CM52,$CR52,$CW52,$DB52),$CC52))))</f>
        <v>#REF!</v>
      </c>
      <c r="DV52" s="185" t="e">
        <f t="shared" si="10"/>
        <v>#REF!</v>
      </c>
      <c r="DW52" s="207" t="e">
        <f>IF('2.ชื่อนักเรียน'!$R54=",มส","มส",IF($DC52="","",IF(DW$5="","",IF(DW$5="SBMLD",SUM($CG52,$CL52,$CQ52,$CV52,$DA52),$CG52))))</f>
        <v>#REF!</v>
      </c>
      <c r="DX52" s="207" t="e">
        <f>IF('2.ชื่อนักเรียน'!$R54=",มส","มส",IF($DW52="","",IF(DW$5="","",IF(DW$5="SBMLD",SUM($CH52,$CM52,$CR52,$CW52,$DB52),$CH52))))</f>
        <v>#REF!</v>
      </c>
      <c r="DY52" s="185" t="e">
        <f t="shared" si="11"/>
        <v>#REF!</v>
      </c>
    </row>
    <row r="53" spans="1:129" s="33" customFormat="1" ht="17.25" customHeight="1" thickBot="1">
      <c r="A53" s="171">
        <v>45</v>
      </c>
      <c r="B53" s="171" t="str">
        <f>IF('2.ชื่อนักเรียน'!E55="","",CONCATENATE('2.ชื่อนักเรียน'!E55,'2.ชื่อนักเรียน'!F55,'2.ชื่อนักเรียน'!G55,'2.ชื่อนักเรียน'!H55,'2.ชื่อนักเรียน'!I55,'2.ชื่อนักเรียน'!J55,'2.ชื่อนักเรียน'!K55,'2.ชื่อนักเรียน'!L55,'2.ชื่อนักเรียน'!M55,'2.ชื่อนักเรียน'!N55,'2.ชื่อนักเรียน'!O55,'2.ชื่อนักเรียน'!P55,'2.ชื่อนักเรียน'!Q55))</f>
        <v/>
      </c>
      <c r="C53" s="273" t="str">
        <f>IF('2.ชื่อนักเรียน'!B55="","",'2.ชื่อนักเรียน'!B55)</f>
        <v/>
      </c>
      <c r="D53" s="180" t="str">
        <f>IF('2.ชื่อนักเรียน'!C55="","",CONCATENATE(TRIM('2.ชื่อนักเรียน'!C55),"  ",'2.ชื่อนักเรียน'!D55))</f>
        <v/>
      </c>
      <c r="E53" s="181" t="str">
        <f>IF(B53="","",IF('01.ข้อมูลเบื้องต้น'!$H$2="","",'01.ข้อมูลเบื้องต้น'!$H$2))</f>
        <v/>
      </c>
      <c r="F53" s="180" t="str">
        <f>IF(B53="","",IF('01.ข้อมูลเบื้องต้น'!$I$4="","",'01.ข้อมูลเบื้องต้น'!$I$4))</f>
        <v/>
      </c>
      <c r="G53" s="181" t="e">
        <f>IF('01.ข้อมูลเบื้องต้น'!#REF!="","",IF('3.คีย์เทอม1 mlp'!$B53="","",'01.ข้อมูลเบื้องต้น'!#REF!))</f>
        <v>#REF!</v>
      </c>
      <c r="H53" s="180" t="str">
        <f>IF('01.ข้อมูลเบื้องต้น'!$B$36="","",IF('3.คีย์เทอม1 mlp'!$B53="","",'01.ข้อมูลเบื้องต้น'!$B$36))</f>
        <v/>
      </c>
      <c r="I53" s="181" t="str">
        <f>IF('01.ข้อมูลเบื้องต้น'!$C$36="","",IF('3.คีย์เทอม1 mlp'!$B53="","",'01.ข้อมูลเบื้องต้น'!$C$36))</f>
        <v/>
      </c>
      <c r="J53" s="175"/>
      <c r="K53" s="88"/>
      <c r="L53" s="181" t="e">
        <f>IF('01.ข้อมูลเบื้องต้น'!#REF!="","",IF('3.คีย์เทอม1 mlp'!$B53="","",'01.ข้อมูลเบื้องต้น'!#REF!))</f>
        <v>#REF!</v>
      </c>
      <c r="M53" s="180" t="str">
        <f>IF('01.ข้อมูลเบื้องต้น'!$B$37="","",IF('3.คีย์เทอม1 mlp'!$B53="","",'01.ข้อมูลเบื้องต้น'!$B$37))</f>
        <v/>
      </c>
      <c r="N53" s="181" t="str">
        <f>IF('01.ข้อมูลเบื้องต้น'!$C$37="","",IF('3.คีย์เทอม1 mlp'!$B53="","",'01.ข้อมูลเบื้องต้น'!$C$37))</f>
        <v/>
      </c>
      <c r="O53" s="176"/>
      <c r="P53" s="87"/>
      <c r="Q53" s="181" t="e">
        <f>IF('01.ข้อมูลเบื้องต้น'!#REF!="","",IF('3.คีย์เทอม1 mlp'!$B53="","",'01.ข้อมูลเบื้องต้น'!#REF!))</f>
        <v>#REF!</v>
      </c>
      <c r="R53" s="180" t="str">
        <f>IF('01.ข้อมูลเบื้องต้น'!$B$10="","",IF('3.คีย์เทอม1 mlp'!$B53="","",'01.ข้อมูลเบื้องต้น'!$B$10))</f>
        <v/>
      </c>
      <c r="S53" s="181" t="str">
        <f>IF('01.ข้อมูลเบื้องต้น'!$C$10="","",IF('3.คีย์เทอม1 mlp'!$B53="","",'01.ข้อมูลเบื้องต้น'!$C$10))</f>
        <v/>
      </c>
      <c r="T53" s="176"/>
      <c r="U53" s="87"/>
      <c r="V53" s="181" t="e">
        <f>IF('01.ข้อมูลเบื้องต้น'!#REF!="","",IF('3.คีย์เทอม1 mlp'!$B53="","",'01.ข้อมูลเบื้องต้น'!#REF!))</f>
        <v>#REF!</v>
      </c>
      <c r="W53" s="180" t="str">
        <f>IF('01.ข้อมูลเบื้องต้น'!$B$11="","",IF('3.คีย์เทอม1 mlp'!$B53="","",'01.ข้อมูลเบื้องต้น'!$B$11))</f>
        <v/>
      </c>
      <c r="X53" s="181" t="str">
        <f>IF('01.ข้อมูลเบื้องต้น'!$C$11="","",IF('3.คีย์เทอม1 mlp'!$B53="","",'01.ข้อมูลเบื้องต้น'!$C$11))</f>
        <v/>
      </c>
      <c r="Y53" s="175"/>
      <c r="Z53" s="88"/>
      <c r="AA53" s="181" t="e">
        <f>IF('01.ข้อมูลเบื้องต้น'!#REF!="","",IF('3.คีย์เทอม1 mlp'!$B53="","",'01.ข้อมูลเบื้องต้น'!#REF!))</f>
        <v>#REF!</v>
      </c>
      <c r="AB53" s="180" t="str">
        <f>IF('01.ข้อมูลเบื้องต้น'!$B$12="","",IF('3.คีย์เทอม1 mlp'!$B53="","",'01.ข้อมูลเบื้องต้น'!$B$12))</f>
        <v/>
      </c>
      <c r="AC53" s="181" t="str">
        <f>IF('01.ข้อมูลเบื้องต้น'!$C$12="","",IF('3.คีย์เทอม1 mlp'!$B53="","",'01.ข้อมูลเบื้องต้น'!$C$12))</f>
        <v/>
      </c>
      <c r="AD53" s="176"/>
      <c r="AE53" s="87"/>
      <c r="AF53" s="181" t="e">
        <f>IF('01.ข้อมูลเบื้องต้น'!#REF!="","",IF('3.คีย์เทอม1 mlp'!$B53="","",'01.ข้อมูลเบื้องต้น'!#REF!))</f>
        <v>#REF!</v>
      </c>
      <c r="AG53" s="180" t="str">
        <f>IF('01.ข้อมูลเบื้องต้น'!$B$13="","",IF('3.คีย์เทอม1 mlp'!$B53="","",'01.ข้อมูลเบื้องต้น'!$B$13))</f>
        <v/>
      </c>
      <c r="AH53" s="181" t="str">
        <f>IF('01.ข้อมูลเบื้องต้น'!$C$13="","",IF('3.คีย์เทอม1 mlp'!$B53="","",'01.ข้อมูลเบื้องต้น'!$C$13))</f>
        <v/>
      </c>
      <c r="AI53" s="176"/>
      <c r="AJ53" s="87"/>
      <c r="AK53" s="181" t="e">
        <f>IF('01.ข้อมูลเบื้องต้น'!#REF!="","",IF('3.คีย์เทอม1 mlp'!$B53="","",'01.ข้อมูลเบื้องต้น'!#REF!))</f>
        <v>#REF!</v>
      </c>
      <c r="AL53" s="180" t="str">
        <f>IF('01.ข้อมูลเบื้องต้น'!$B$14="","",IF('3.คีย์เทอม1 mlp'!$B53="","",'01.ข้อมูลเบื้องต้น'!$B$14))</f>
        <v/>
      </c>
      <c r="AM53" s="181" t="str">
        <f>IF('01.ข้อมูลเบื้องต้น'!$C$14="","",IF('3.คีย์เทอม1 mlp'!$B53="","",'01.ข้อมูลเบื้องต้น'!$C$14))</f>
        <v/>
      </c>
      <c r="AN53" s="176"/>
      <c r="AO53" s="87"/>
      <c r="AP53" s="181" t="e">
        <f>IF('01.ข้อมูลเบื้องต้น'!#REF!="","",IF('3.คีย์เทอม1 mlp'!$B53="","",'01.ข้อมูลเบื้องต้น'!#REF!))</f>
        <v>#REF!</v>
      </c>
      <c r="AQ53" s="180" t="str">
        <f>IF('01.ข้อมูลเบื้องต้น'!$B$15="","",IF('3.คีย์เทอม1 mlp'!$B53="","",'01.ข้อมูลเบื้องต้น'!$B$15))</f>
        <v/>
      </c>
      <c r="AR53" s="181" t="str">
        <f>IF('01.ข้อมูลเบื้องต้น'!$C$15="","",IF('3.คีย์เทอม1 mlp'!$B53="","",'01.ข้อมูลเบื้องต้น'!$C$15))</f>
        <v/>
      </c>
      <c r="AS53" s="176"/>
      <c r="AT53" s="87"/>
      <c r="AU53" s="181" t="e">
        <f>IF('01.ข้อมูลเบื้องต้น'!#REF!="","",IF('3.คีย์เทอม1 mlp'!$B53="","",'01.ข้อมูลเบื้องต้น'!#REF!))</f>
        <v>#REF!</v>
      </c>
      <c r="AV53" s="180" t="str">
        <f>IF('01.ข้อมูลเบื้องต้น'!$B$16="","",IF('3.คีย์เทอม1 mlp'!$B53="","",'01.ข้อมูลเบื้องต้น'!$B$16))</f>
        <v/>
      </c>
      <c r="AW53" s="181" t="str">
        <f>IF('01.ข้อมูลเบื้องต้น'!$C$16="","",IF('3.คีย์เทอม1 mlp'!$B53="","",'01.ข้อมูลเบื้องต้น'!$C$16))</f>
        <v/>
      </c>
      <c r="AX53" s="175"/>
      <c r="AY53" s="88"/>
      <c r="AZ53" s="181" t="e">
        <f>IF('01.ข้อมูลเบื้องต้น'!#REF!="","",IF('3.คีย์เทอม1 mlp'!$B53="","",'01.ข้อมูลเบื้องต้น'!#REF!))</f>
        <v>#REF!</v>
      </c>
      <c r="BA53" s="180" t="str">
        <f>IF('01.ข้อมูลเบื้องต้น'!$B$17="","",IF('3.คีย์เทอม1 mlp'!$B53="","",'01.ข้อมูลเบื้องต้น'!$B$17))</f>
        <v/>
      </c>
      <c r="BB53" s="181" t="str">
        <f>IF('01.ข้อมูลเบื้องต้น'!$C$17="","",IF('3.คีย์เทอม1 mlp'!$B53="","",'01.ข้อมูลเบื้องต้น'!$C$17))</f>
        <v/>
      </c>
      <c r="BC53" s="175"/>
      <c r="BD53" s="88"/>
      <c r="BE53" s="181" t="e">
        <f>IF('01.ข้อมูลเบื้องต้น'!#REF!="","",IF('3.คีย์เทอม1 mlp'!$B53="","",'01.ข้อมูลเบื้องต้น'!#REF!))</f>
        <v>#REF!</v>
      </c>
      <c r="BF53" s="180" t="str">
        <f>IF('01.ข้อมูลเบื้องต้น'!$B$19="","",IF('3.คีย์เทอม1 mlp'!$B53="","",'01.ข้อมูลเบื้องต้น'!$B$19))</f>
        <v/>
      </c>
      <c r="BG53" s="181" t="str">
        <f>IF('01.ข้อมูลเบื้องต้น'!$C$19="","",IF('3.คีย์เทอม1 mlp'!$B53="","",'01.ข้อมูลเบื้องต้น'!$C$19))</f>
        <v/>
      </c>
      <c r="BH53" s="175"/>
      <c r="BI53" s="88"/>
      <c r="BJ53" s="181" t="e">
        <f>IF('01.ข้อมูลเบื้องต้น'!#REF!="","",IF('3.คีย์เทอม1 mlp'!$B53="","",'01.ข้อมูลเบื้องต้น'!#REF!))</f>
        <v>#REF!</v>
      </c>
      <c r="BK53" s="180" t="str">
        <f>IF('01.ข้อมูลเบื้องต้น'!$B$20="","",IF('3.คีย์เทอม1 mlp'!$B53="","",'01.ข้อมูลเบื้องต้น'!$B$20))</f>
        <v/>
      </c>
      <c r="BL53" s="181" t="str">
        <f>IF('01.ข้อมูลเบื้องต้น'!$C$20="","",IF('3.คีย์เทอม1 mlp'!$B53="","",'01.ข้อมูลเบื้องต้น'!$C$20))</f>
        <v/>
      </c>
      <c r="BM53" s="175"/>
      <c r="BN53" s="87"/>
      <c r="BO53" s="181" t="e">
        <f>IF('01.ข้อมูลเบื้องต้น'!#REF!="","",IF('3.คีย์เทอม1 mlp'!$B53="","",'01.ข้อมูลเบื้องต้น'!#REF!))</f>
        <v>#REF!</v>
      </c>
      <c r="BP53" s="180" t="str">
        <f>IF('01.ข้อมูลเบื้องต้น'!$B$21="","",IF('3.คีย์เทอม1 mlp'!$B53="","",'01.ข้อมูลเบื้องต้น'!$B$21))</f>
        <v/>
      </c>
      <c r="BQ53" s="181" t="str">
        <f>IF('01.ข้อมูลเบื้องต้น'!$C$21="","",IF('3.คีย์เทอม1 mlp'!$B53="","",'01.ข้อมูลเบื้องต้น'!$C$21))</f>
        <v/>
      </c>
      <c r="BR53" s="175"/>
      <c r="BS53" s="88"/>
      <c r="BT53" s="181" t="e">
        <f>IF('01.ข้อมูลเบื้องต้น'!#REF!="","",IF('3.คีย์เทอม1 mlp'!$B53="","",'01.ข้อมูลเบื้องต้น'!#REF!))</f>
        <v>#REF!</v>
      </c>
      <c r="BU53" s="180" t="str">
        <f>IF('01.ข้อมูลเบื้องต้น'!$B$22="","",IF('3.คีย์เทอม1 mlp'!$B53="","",'01.ข้อมูลเบื้องต้น'!$B$22))</f>
        <v/>
      </c>
      <c r="BV53" s="181" t="str">
        <f>IF('01.ข้อมูลเบื้องต้น'!$C$22="","",IF('3.คีย์เทอม1 mlp'!$B53="","",'01.ข้อมูลเบื้องต้น'!$C$22))</f>
        <v/>
      </c>
      <c r="BW53" s="175"/>
      <c r="BX53" s="88"/>
      <c r="BY53" s="181" t="e">
        <f>IF('01.ข้อมูลเบื้องต้น'!#REF!="","",IF('3.คีย์เทอม1 mlp'!$B53="","",'01.ข้อมูลเบื้องต้น'!#REF!))</f>
        <v>#REF!</v>
      </c>
      <c r="BZ53" s="180" t="str">
        <f>IF('01.ข้อมูลเบื้องต้น'!$B$23="","",IF('3.คีย์เทอม1 mlp'!$B53="","",'01.ข้อมูลเบื้องต้น'!$B$23))</f>
        <v/>
      </c>
      <c r="CA53" s="181" t="str">
        <f>IF('01.ข้อมูลเบื้องต้น'!$C$23="","",IF('3.คีย์เทอม1 mlp'!$B53="","",'01.ข้อมูลเบื้องต้น'!$C$23))</f>
        <v/>
      </c>
      <c r="CB53" s="175"/>
      <c r="CC53" s="88"/>
      <c r="CD53" s="181" t="e">
        <f>IF('01.ข้อมูลเบื้องต้น'!#REF!="","",IF('3.คีย์เทอม1 mlp'!$B53="","",'01.ข้อมูลเบื้องต้น'!#REF!))</f>
        <v>#REF!</v>
      </c>
      <c r="CE53" s="180" t="str">
        <f>IF('01.ข้อมูลเบื้องต้น'!$B$24="","",IF('3.คีย์เทอม1 mlp'!$B53="","",'01.ข้อมูลเบื้องต้น'!$B$24))</f>
        <v/>
      </c>
      <c r="CF53" s="181" t="str">
        <f>IF('01.ข้อมูลเบื้องต้น'!$C$24="","",IF('3.คีย์เทอม1 mlp'!$B53="","",'01.ข้อมูลเบื้องต้น'!$C$24))</f>
        <v/>
      </c>
      <c r="CG53" s="175"/>
      <c r="CH53" s="88"/>
      <c r="CI53" s="181" t="e">
        <f>IF('01.ข้อมูลเบื้องต้น'!#REF!="","",IF('3.คีย์เทอม1 mlp'!$B53="","",'01.ข้อมูลเบื้องต้น'!#REF!))</f>
        <v>#REF!</v>
      </c>
      <c r="CJ53" s="180" t="str">
        <f>IF('01.ข้อมูลเบื้องต้น'!$B$25="","",IF('3.คีย์เทอม1 mlp'!$B53="","",'01.ข้อมูลเบื้องต้น'!$B$25))</f>
        <v/>
      </c>
      <c r="CK53" s="181" t="str">
        <f>IF('01.ข้อมูลเบื้องต้น'!$C$25="","",IF('3.คีย์เทอม1 mlp'!$B53="","",'01.ข้อมูลเบื้องต้น'!$C$25))</f>
        <v/>
      </c>
      <c r="CL53" s="175"/>
      <c r="CM53" s="88"/>
      <c r="CN53" s="181" t="e">
        <f>IF('01.ข้อมูลเบื้องต้น'!#REF!="","",IF('3.คีย์เทอม1 mlp'!$B53="","",'01.ข้อมูลเบื้องต้น'!#REF!))</f>
        <v>#REF!</v>
      </c>
      <c r="CO53" s="180" t="str">
        <f>IF('01.ข้อมูลเบื้องต้น'!$B$26="","",IF('3.คีย์เทอม1 mlp'!$B53="","",'01.ข้อมูลเบื้องต้น'!$B$26))</f>
        <v/>
      </c>
      <c r="CP53" s="181" t="str">
        <f>IF('01.ข้อมูลเบื้องต้น'!$C$26="","",IF('3.คีย์เทอม1 mlp'!$B53="","",'01.ข้อมูลเบื้องต้น'!$C$26))</f>
        <v/>
      </c>
      <c r="CQ53" s="175"/>
      <c r="CR53" s="88"/>
      <c r="CS53" s="181" t="e">
        <f>IF('01.ข้อมูลเบื้องต้น'!#REF!="","",IF('3.คีย์เทอม1 mlp'!$B53="","",'01.ข้อมูลเบื้องต้น'!#REF!))</f>
        <v>#REF!</v>
      </c>
      <c r="CT53" s="180" t="str">
        <f>IF('01.ข้อมูลเบื้องต้น'!$B$27="","",IF('3.คีย์เทอม1 mlp'!$B53="","",'01.ข้อมูลเบื้องต้น'!$B$27))</f>
        <v/>
      </c>
      <c r="CU53" s="181" t="str">
        <f>IF('01.ข้อมูลเบื้องต้น'!$C$27="","",IF('3.คีย์เทอม1 mlp'!$B53="","",'01.ข้อมูลเบื้องต้น'!$C$27))</f>
        <v/>
      </c>
      <c r="CV53" s="175"/>
      <c r="CW53" s="88"/>
      <c r="CX53" s="181" t="e">
        <f>IF('01.ข้อมูลเบื้องต้น'!#REF!="","",IF('3.คีย์เทอม1 mlp'!$B53="","",'01.ข้อมูลเบื้องต้น'!#REF!))</f>
        <v>#REF!</v>
      </c>
      <c r="CY53" s="180" t="str">
        <f>IF('01.ข้อมูลเบื้องต้น'!$B$28="","",IF('3.คีย์เทอม1 mlp'!$B53="","",'01.ข้อมูลเบื้องต้น'!$B$28))</f>
        <v/>
      </c>
      <c r="CZ53" s="181" t="str">
        <f>IF('01.ข้อมูลเบื้องต้น'!$C$28="","",IF('3.คีย์เทอม1 mlp'!$B53="","",'01.ข้อมูลเบื้องต้น'!$C$28))</f>
        <v/>
      </c>
      <c r="DA53" s="175"/>
      <c r="DB53" s="88"/>
      <c r="DC53" s="177" t="e">
        <f t="shared" si="3"/>
        <v>#REF!</v>
      </c>
      <c r="DD53" s="80" t="e">
        <f t="shared" si="4"/>
        <v>#REF!</v>
      </c>
      <c r="DE53" s="182" t="e">
        <f>IF('2.ชื่อนักเรียน'!R55="มส","มส",IF('2.ชื่อนักเรียน'!R55="ย้าย","ย้าย",IF('2.ชื่อนักเรียน'!R55="ร","ร",IF(DD53="","",RANK(DD53,$DD$9:$DD$53,0)))))</f>
        <v>#REF!</v>
      </c>
      <c r="DF53" s="182" t="str">
        <f t="shared" si="5"/>
        <v/>
      </c>
      <c r="DH53" s="213" t="e">
        <f>IF('2.ชื่อนักเรียน'!$R55=",มส","มส",IF($DC53="","",IF(DH$5="","",IF(DH$5="SBMLD",SUM($BH53,$BM53,$BR53,$BW53,$CB53,$CG53,$CL53,$CQ53,$CV53,$DA53),$BH53))))</f>
        <v>#REF!</v>
      </c>
      <c r="DI53" s="188" t="e">
        <f>IF('2.ชื่อนักเรียน'!$R55=",มส","มส",IF($DH53="","",IF(DH$5="","",IF(DH$5="SBMLD",SUM($BI53,$BN53,$BS53,$BX53,$CC53,$CH53,$CM53,$CR53,$CW53,$DB53),$BI53))))</f>
        <v>#REF!</v>
      </c>
      <c r="DJ53" s="188" t="e">
        <f t="shared" si="6"/>
        <v>#REF!</v>
      </c>
      <c r="DK53" s="214" t="e">
        <f>IF('2.ชื่อนักเรียน'!$R55=",มส","มส",IF($DC53="","",IF(DK$5="","",IF(DK$5="SBMLD",SUM($BM53,$BR53,$BW53,$CB53,$CG53,$CL53,$CQ53,$CV53,$DA53),$BM53))))</f>
        <v>#REF!</v>
      </c>
      <c r="DL53" s="188" t="e">
        <f>IF('2.ชื่อนักเรียน'!$R55=",มส","มส",IF($DK53="","",IF(DK$5="","",IF(DK$5="SBMLD",SUM($BN53,$BS53,$BX53,$CC53,$CH53,$CM53,$CR53,$CW53,$DB53),$BN53))))</f>
        <v>#REF!</v>
      </c>
      <c r="DM53" s="188" t="e">
        <f t="shared" si="7"/>
        <v>#REF!</v>
      </c>
      <c r="DN53" s="214" t="e">
        <f>IF('2.ชื่อนักเรียน'!$R55=",มส","มส",IF($DC53="","",IF(DN$5="","",IF(DN$5="SBMLD",SUM($BR53,$BW53,$CB53,$CG53,$CL53,$CQ53,$CV53,$DA53),$BR53))))</f>
        <v>#REF!</v>
      </c>
      <c r="DO53" s="188" t="e">
        <f>IF('2.ชื่อนักเรียน'!$R55=",มส","มส",IF($DN53="","",IF(DN$5="","",IF(DN$5="SBMLD",SUM($BS53,$BX53,$CC53,$CH53,$CM53,$CR53,$CW53,$DB53),$BS53))))</f>
        <v>#REF!</v>
      </c>
      <c r="DP53" s="188" t="e">
        <f t="shared" si="8"/>
        <v>#REF!</v>
      </c>
      <c r="DQ53" s="214" t="e">
        <f>IF('2.ชื่อนักเรียน'!$R55=",มส","มส",IF($DC53="","",IF(DQ$5="","",IF(DQ$5="SBMLD",SUM($BW53,$CB53,$CG53,$CL53,$CQ53,$CV53,$DA53),$BW53))))</f>
        <v>#REF!</v>
      </c>
      <c r="DR53" s="188" t="e">
        <f>IF('2.ชื่อนักเรียน'!$R55=",มส","มส",IF($DQ53="","",IF(DQ$5="","",IF(DQ$5="SBMLD",SUM($BX53,$CC53,$CH53,$CM53,$CR53,$CW53,$DB53),$BX53))))</f>
        <v>#REF!</v>
      </c>
      <c r="DS53" s="188" t="e">
        <f t="shared" si="9"/>
        <v>#REF!</v>
      </c>
      <c r="DT53" s="188" t="e">
        <f>IF('2.ชื่อนักเรียน'!$R55=",มส","มส",IF($DC53="","",IF(DT$5="","",IF(DT$5="SBMLD",SUM($CB53,$CG53,$CL53,$CQ53,$CV53,$DA53),$CB53))))</f>
        <v>#REF!</v>
      </c>
      <c r="DU53" s="188" t="e">
        <f>IF('2.ชื่อนักเรียน'!$R55=",มส","มส",IF($DT53="","",IF(DT$5="","",IF(DT$5="SBMLD",SUM($CC53,$CH53,$CM53,$CR53,$CW53,$DB53),$CC53))))</f>
        <v>#REF!</v>
      </c>
      <c r="DV53" s="188" t="e">
        <f t="shared" si="10"/>
        <v>#REF!</v>
      </c>
      <c r="DW53" s="214" t="e">
        <f>IF('2.ชื่อนักเรียน'!$R55=",มส","มส",IF($DC53="","",IF(DW$5="","",IF(DW$5="SBMLD",SUM($CG53,$CL53,$CQ53,$CV53,$DA53),$CG53))))</f>
        <v>#REF!</v>
      </c>
      <c r="DX53" s="214" t="e">
        <f>IF('2.ชื่อนักเรียน'!$R55=",มส","มส",IF($DW53="","",IF(DW$5="","",IF(DW$5="SBMLD",SUM($CH53,$CM53,$CR53,$CW53,$DB53),$CH53))))</f>
        <v>#REF!</v>
      </c>
      <c r="DY53" s="188" t="e">
        <f t="shared" si="11"/>
        <v>#REF!</v>
      </c>
    </row>
    <row r="54" spans="1:129" s="33" customFormat="1" ht="16.95" customHeight="1">
      <c r="A54" s="171">
        <v>46</v>
      </c>
      <c r="B54" s="171" t="str">
        <f>IF('2.ชื่อนักเรียน'!E56="","",CONCATENATE('2.ชื่อนักเรียน'!E56,'2.ชื่อนักเรียน'!F56,'2.ชื่อนักเรียน'!G56,'2.ชื่อนักเรียน'!H56,'2.ชื่อนักเรียน'!I56,'2.ชื่อนักเรียน'!J56,'2.ชื่อนักเรียน'!K56,'2.ชื่อนักเรียน'!L56,'2.ชื่อนักเรียน'!M56,'2.ชื่อนักเรียน'!N56,'2.ชื่อนักเรียน'!O56,'2.ชื่อนักเรียน'!P56,'2.ชื่อนักเรียน'!Q56))</f>
        <v/>
      </c>
      <c r="C54" s="273" t="str">
        <f>IF('2.ชื่อนักเรียน'!B56="","",'2.ชื่อนักเรียน'!B56)</f>
        <v/>
      </c>
      <c r="D54" s="180" t="str">
        <f>IF('2.ชื่อนักเรียน'!C56="","",CONCATENATE(TRIM('2.ชื่อนักเรียน'!C56),"  ",'2.ชื่อนักเรียน'!D56))</f>
        <v/>
      </c>
      <c r="E54" s="181" t="str">
        <f>IF(B54="","",IF('01.ข้อมูลเบื้องต้น'!$H$2="","",'01.ข้อมูลเบื้องต้น'!$H$2))</f>
        <v/>
      </c>
      <c r="F54" s="180" t="str">
        <f>IF(B54="","",IF('01.ข้อมูลเบื้องต้น'!$I$4="","",'01.ข้อมูลเบื้องต้น'!$I$4))</f>
        <v/>
      </c>
      <c r="G54" s="181" t="e">
        <f>IF('01.ข้อมูลเบื้องต้น'!#REF!="","",IF('3.คีย์เทอม1 mlp'!$B54="","",'01.ข้อมูลเบื้องต้น'!#REF!))</f>
        <v>#REF!</v>
      </c>
      <c r="H54" s="180" t="str">
        <f>IF('01.ข้อมูลเบื้องต้น'!$B$36="","",IF('3.คีย์เทอม1 mlp'!$B54="","",'01.ข้อมูลเบื้องต้น'!$B$36))</f>
        <v/>
      </c>
      <c r="I54" s="181" t="str">
        <f>IF('01.ข้อมูลเบื้องต้น'!$C$36="","",IF('3.คีย์เทอม1 mlp'!$B54="","",'01.ข้อมูลเบื้องต้น'!$C$36))</f>
        <v/>
      </c>
      <c r="J54" s="175"/>
      <c r="K54" s="88"/>
      <c r="L54" s="181" t="e">
        <f>IF('01.ข้อมูลเบื้องต้น'!#REF!="","",IF('3.คีย์เทอม1 mlp'!$B54="","",'01.ข้อมูลเบื้องต้น'!#REF!))</f>
        <v>#REF!</v>
      </c>
      <c r="M54" s="180" t="str">
        <f>IF('01.ข้อมูลเบื้องต้น'!$B$37="","",IF('3.คีย์เทอม1 mlp'!$B54="","",'01.ข้อมูลเบื้องต้น'!$B$37))</f>
        <v/>
      </c>
      <c r="N54" s="181" t="str">
        <f>IF('01.ข้อมูลเบื้องต้น'!$C$37="","",IF('3.คีย์เทอม1 mlp'!$B54="","",'01.ข้อมูลเบื้องต้น'!$C$37))</f>
        <v/>
      </c>
      <c r="O54" s="176"/>
      <c r="P54" s="87"/>
      <c r="Q54" s="181"/>
      <c r="R54" s="180"/>
      <c r="S54" s="181"/>
      <c r="T54" s="176"/>
      <c r="U54" s="87"/>
      <c r="V54" s="181"/>
      <c r="W54" s="180"/>
      <c r="X54" s="181"/>
      <c r="Y54" s="175"/>
      <c r="Z54" s="88"/>
      <c r="AA54" s="181"/>
      <c r="AB54" s="180"/>
      <c r="AC54" s="181"/>
      <c r="AD54" s="176"/>
      <c r="AE54" s="87"/>
      <c r="AF54" s="181"/>
      <c r="AG54" s="180"/>
      <c r="AH54" s="181"/>
      <c r="AI54" s="176"/>
      <c r="AJ54" s="87"/>
      <c r="AK54" s="181"/>
      <c r="AL54" s="180"/>
      <c r="AM54" s="181"/>
      <c r="AN54" s="176"/>
      <c r="AO54" s="87"/>
      <c r="AP54" s="181"/>
      <c r="AQ54" s="180"/>
      <c r="AR54" s="181"/>
      <c r="AS54" s="176"/>
      <c r="AT54" s="87"/>
      <c r="AU54" s="181"/>
      <c r="AV54" s="180"/>
      <c r="AW54" s="181"/>
      <c r="AX54" s="175"/>
      <c r="AY54" s="88"/>
      <c r="AZ54" s="181"/>
      <c r="BA54" s="180"/>
      <c r="BB54" s="181"/>
      <c r="BC54" s="175"/>
      <c r="BD54" s="88"/>
      <c r="BE54" s="181"/>
      <c r="BF54" s="180"/>
      <c r="BG54" s="181"/>
      <c r="BH54" s="175"/>
      <c r="BI54" s="88"/>
      <c r="BJ54" s="181"/>
      <c r="BK54" s="180"/>
      <c r="BL54" s="181"/>
      <c r="BM54" s="175"/>
      <c r="BN54" s="87"/>
      <c r="BO54" s="181"/>
      <c r="BP54" s="180"/>
      <c r="BQ54" s="181"/>
      <c r="BR54" s="175"/>
      <c r="BS54" s="88"/>
      <c r="BT54" s="181"/>
      <c r="BU54" s="180"/>
      <c r="BV54" s="181"/>
      <c r="BW54" s="175"/>
      <c r="BX54" s="88"/>
      <c r="BY54" s="181"/>
      <c r="BZ54" s="180"/>
      <c r="CA54" s="181"/>
      <c r="CB54" s="175"/>
      <c r="CC54" s="88"/>
      <c r="CD54" s="181"/>
      <c r="CE54" s="180"/>
      <c r="CF54" s="181"/>
      <c r="CG54" s="175"/>
      <c r="CH54" s="88"/>
      <c r="CI54" s="181"/>
      <c r="CJ54" s="180"/>
      <c r="CK54" s="181"/>
      <c r="CL54" s="175"/>
      <c r="CM54" s="88"/>
      <c r="CN54" s="181"/>
      <c r="CO54" s="180"/>
      <c r="CP54" s="181"/>
      <c r="CQ54" s="175"/>
      <c r="CR54" s="88"/>
      <c r="CS54" s="181"/>
      <c r="CT54" s="180"/>
      <c r="CU54" s="181"/>
      <c r="CV54" s="175"/>
      <c r="CW54" s="88"/>
      <c r="CX54" s="181"/>
      <c r="CY54" s="180"/>
      <c r="CZ54" s="181"/>
      <c r="DA54" s="175"/>
      <c r="DB54" s="88"/>
      <c r="DC54" s="177"/>
      <c r="DD54" s="80"/>
      <c r="DE54" s="182"/>
      <c r="DF54" s="182"/>
      <c r="DH54" s="288"/>
      <c r="DI54" s="289"/>
      <c r="DJ54" s="289"/>
      <c r="DK54" s="290"/>
      <c r="DL54" s="289"/>
      <c r="DM54" s="289"/>
      <c r="DN54" s="290"/>
      <c r="DO54" s="289"/>
      <c r="DP54" s="289"/>
      <c r="DQ54" s="290"/>
      <c r="DR54" s="289"/>
      <c r="DS54" s="289"/>
      <c r="DT54" s="289"/>
      <c r="DU54" s="289"/>
      <c r="DV54" s="289"/>
      <c r="DW54" s="290"/>
      <c r="DX54" s="290"/>
      <c r="DY54" s="289"/>
    </row>
    <row r="55" spans="1:129" s="33" customFormat="1" ht="16.95" customHeight="1">
      <c r="A55" s="171">
        <v>47</v>
      </c>
      <c r="B55" s="171" t="str">
        <f>IF('2.ชื่อนักเรียน'!E57="","",CONCATENATE('2.ชื่อนักเรียน'!E57,'2.ชื่อนักเรียน'!F57,'2.ชื่อนักเรียน'!G57,'2.ชื่อนักเรียน'!H57,'2.ชื่อนักเรียน'!I57,'2.ชื่อนักเรียน'!J57,'2.ชื่อนักเรียน'!K57,'2.ชื่อนักเรียน'!L57,'2.ชื่อนักเรียน'!M57,'2.ชื่อนักเรียน'!N57,'2.ชื่อนักเรียน'!O57,'2.ชื่อนักเรียน'!P57,'2.ชื่อนักเรียน'!Q57))</f>
        <v/>
      </c>
      <c r="C55" s="273" t="str">
        <f>IF('2.ชื่อนักเรียน'!B57="","",'2.ชื่อนักเรียน'!B57)</f>
        <v/>
      </c>
      <c r="D55" s="180" t="str">
        <f>IF('2.ชื่อนักเรียน'!C57="","",CONCATENATE(TRIM('2.ชื่อนักเรียน'!C57),"  ",'2.ชื่อนักเรียน'!D57))</f>
        <v/>
      </c>
      <c r="E55" s="181" t="str">
        <f>IF(B55="","",IF('01.ข้อมูลเบื้องต้น'!$H$2="","",'01.ข้อมูลเบื้องต้น'!$H$2))</f>
        <v/>
      </c>
      <c r="F55" s="180" t="str">
        <f>IF(B55="","",IF('01.ข้อมูลเบื้องต้น'!$I$4="","",'01.ข้อมูลเบื้องต้น'!$I$4))</f>
        <v/>
      </c>
      <c r="G55" s="181" t="e">
        <f>IF('01.ข้อมูลเบื้องต้น'!#REF!="","",IF('3.คีย์เทอม1 mlp'!$B55="","",'01.ข้อมูลเบื้องต้น'!#REF!))</f>
        <v>#REF!</v>
      </c>
      <c r="H55" s="180" t="str">
        <f>IF('01.ข้อมูลเบื้องต้น'!$B$36="","",IF('3.คีย์เทอม1 mlp'!$B55="","",'01.ข้อมูลเบื้องต้น'!$B$36))</f>
        <v/>
      </c>
      <c r="I55" s="181" t="str">
        <f>IF('01.ข้อมูลเบื้องต้น'!$C$36="","",IF('3.คีย์เทอม1 mlp'!$B55="","",'01.ข้อมูลเบื้องต้น'!$C$36))</f>
        <v/>
      </c>
      <c r="J55" s="175"/>
      <c r="K55" s="88"/>
      <c r="L55" s="181" t="e">
        <f>IF('01.ข้อมูลเบื้องต้น'!#REF!="","",IF('3.คีย์เทอม1 mlp'!$B55="","",'01.ข้อมูลเบื้องต้น'!#REF!))</f>
        <v>#REF!</v>
      </c>
      <c r="M55" s="180" t="str">
        <f>IF('01.ข้อมูลเบื้องต้น'!$B$37="","",IF('3.คีย์เทอม1 mlp'!$B55="","",'01.ข้อมูลเบื้องต้น'!$B$37))</f>
        <v/>
      </c>
      <c r="N55" s="181" t="str">
        <f>IF('01.ข้อมูลเบื้องต้น'!$C$37="","",IF('3.คีย์เทอม1 mlp'!$B55="","",'01.ข้อมูลเบื้องต้น'!$C$37))</f>
        <v/>
      </c>
      <c r="O55" s="176"/>
      <c r="P55" s="87"/>
      <c r="Q55" s="181"/>
      <c r="R55" s="180"/>
      <c r="S55" s="181"/>
      <c r="T55" s="176"/>
      <c r="U55" s="87"/>
      <c r="V55" s="181"/>
      <c r="W55" s="180"/>
      <c r="X55" s="181"/>
      <c r="Y55" s="175"/>
      <c r="Z55" s="88"/>
      <c r="AA55" s="181"/>
      <c r="AB55" s="180"/>
      <c r="AC55" s="181"/>
      <c r="AD55" s="176"/>
      <c r="AE55" s="87"/>
      <c r="AF55" s="181"/>
      <c r="AG55" s="180"/>
      <c r="AH55" s="181"/>
      <c r="AI55" s="176"/>
      <c r="AJ55" s="87"/>
      <c r="AK55" s="181"/>
      <c r="AL55" s="180"/>
      <c r="AM55" s="181"/>
      <c r="AN55" s="176"/>
      <c r="AO55" s="87"/>
      <c r="AP55" s="181"/>
      <c r="AQ55" s="180"/>
      <c r="AR55" s="181"/>
      <c r="AS55" s="176"/>
      <c r="AT55" s="87"/>
      <c r="AU55" s="181"/>
      <c r="AV55" s="180"/>
      <c r="AW55" s="181"/>
      <c r="AX55" s="175"/>
      <c r="AY55" s="88"/>
      <c r="AZ55" s="181"/>
      <c r="BA55" s="180"/>
      <c r="BB55" s="181"/>
      <c r="BC55" s="175"/>
      <c r="BD55" s="88"/>
      <c r="BE55" s="181"/>
      <c r="BF55" s="180"/>
      <c r="BG55" s="181"/>
      <c r="BH55" s="175"/>
      <c r="BI55" s="88"/>
      <c r="BJ55" s="181"/>
      <c r="BK55" s="180"/>
      <c r="BL55" s="181"/>
      <c r="BM55" s="175"/>
      <c r="BN55" s="87"/>
      <c r="BO55" s="181"/>
      <c r="BP55" s="180"/>
      <c r="BQ55" s="181"/>
      <c r="BR55" s="175"/>
      <c r="BS55" s="88"/>
      <c r="BT55" s="181"/>
      <c r="BU55" s="180"/>
      <c r="BV55" s="181"/>
      <c r="BW55" s="175"/>
      <c r="BX55" s="88"/>
      <c r="BY55" s="181"/>
      <c r="BZ55" s="180"/>
      <c r="CA55" s="181"/>
      <c r="CB55" s="175"/>
      <c r="CC55" s="88"/>
      <c r="CD55" s="181"/>
      <c r="CE55" s="180"/>
      <c r="CF55" s="181"/>
      <c r="CG55" s="175"/>
      <c r="CH55" s="88"/>
      <c r="CI55" s="181"/>
      <c r="CJ55" s="180"/>
      <c r="CK55" s="181"/>
      <c r="CL55" s="175"/>
      <c r="CM55" s="88"/>
      <c r="CN55" s="181"/>
      <c r="CO55" s="180"/>
      <c r="CP55" s="181"/>
      <c r="CQ55" s="175"/>
      <c r="CR55" s="88"/>
      <c r="CS55" s="181"/>
      <c r="CT55" s="180"/>
      <c r="CU55" s="181"/>
      <c r="CV55" s="175"/>
      <c r="CW55" s="88"/>
      <c r="CX55" s="181"/>
      <c r="CY55" s="180"/>
      <c r="CZ55" s="181"/>
      <c r="DA55" s="175"/>
      <c r="DB55" s="88"/>
      <c r="DC55" s="177"/>
      <c r="DD55" s="80"/>
      <c r="DE55" s="182"/>
      <c r="DF55" s="182"/>
      <c r="DH55" s="288"/>
      <c r="DI55" s="289"/>
      <c r="DJ55" s="289"/>
      <c r="DK55" s="290"/>
      <c r="DL55" s="289"/>
      <c r="DM55" s="289"/>
      <c r="DN55" s="290"/>
      <c r="DO55" s="289"/>
      <c r="DP55" s="289"/>
      <c r="DQ55" s="290"/>
      <c r="DR55" s="289"/>
      <c r="DS55" s="289"/>
      <c r="DT55" s="289"/>
      <c r="DU55" s="289"/>
      <c r="DV55" s="289"/>
      <c r="DW55" s="290"/>
      <c r="DX55" s="290"/>
      <c r="DY55" s="289"/>
    </row>
    <row r="56" spans="1:129" s="33" customFormat="1" ht="17.25" customHeight="1">
      <c r="A56" s="171">
        <v>48</v>
      </c>
      <c r="B56" s="171" t="str">
        <f>IF('2.ชื่อนักเรียน'!E58="","",CONCATENATE('2.ชื่อนักเรียน'!E58,'2.ชื่อนักเรียน'!F58,'2.ชื่อนักเรียน'!G58,'2.ชื่อนักเรียน'!H58,'2.ชื่อนักเรียน'!I58,'2.ชื่อนักเรียน'!J58,'2.ชื่อนักเรียน'!K58,'2.ชื่อนักเรียน'!L58,'2.ชื่อนักเรียน'!M58,'2.ชื่อนักเรียน'!N58,'2.ชื่อนักเรียน'!O58,'2.ชื่อนักเรียน'!P58,'2.ชื่อนักเรียน'!Q58))</f>
        <v/>
      </c>
      <c r="C56" s="273" t="str">
        <f>IF('2.ชื่อนักเรียน'!B58="","",'2.ชื่อนักเรียน'!B58)</f>
        <v/>
      </c>
      <c r="D56" s="180" t="str">
        <f>IF('2.ชื่อนักเรียน'!C58="","",CONCATENATE(TRIM('2.ชื่อนักเรียน'!C58),"  ",'2.ชื่อนักเรียน'!D58))</f>
        <v/>
      </c>
      <c r="E56" s="181" t="str">
        <f>IF(B56="","",IF('01.ข้อมูลเบื้องต้น'!$H$2="","",'01.ข้อมูลเบื้องต้น'!$H$2))</f>
        <v/>
      </c>
      <c r="F56" s="180" t="str">
        <f>IF(B56="","",IF('01.ข้อมูลเบื้องต้น'!$I$4="","",'01.ข้อมูลเบื้องต้น'!$I$4))</f>
        <v/>
      </c>
      <c r="G56" s="181" t="e">
        <f>IF('01.ข้อมูลเบื้องต้น'!#REF!="","",IF('3.คีย์เทอม1 mlp'!$B56="","",'01.ข้อมูลเบื้องต้น'!#REF!))</f>
        <v>#REF!</v>
      </c>
      <c r="H56" s="180" t="str">
        <f>IF('01.ข้อมูลเบื้องต้น'!$B$36="","",IF('3.คีย์เทอม1 mlp'!$B56="","",'01.ข้อมูลเบื้องต้น'!$B$36))</f>
        <v/>
      </c>
      <c r="I56" s="181" t="str">
        <f>IF('01.ข้อมูลเบื้องต้น'!$C$36="","",IF('3.คีย์เทอม1 mlp'!$B56="","",'01.ข้อมูลเบื้องต้น'!$C$36))</f>
        <v/>
      </c>
      <c r="J56" s="175"/>
      <c r="K56" s="88"/>
      <c r="L56" s="181" t="e">
        <f>IF('01.ข้อมูลเบื้องต้น'!#REF!="","",IF('3.คีย์เทอม1 mlp'!$B56="","",'01.ข้อมูลเบื้องต้น'!#REF!))</f>
        <v>#REF!</v>
      </c>
      <c r="M56" s="180" t="str">
        <f>IF('01.ข้อมูลเบื้องต้น'!$B$37="","",IF('3.คีย์เทอม1 mlp'!$B56="","",'01.ข้อมูลเบื้องต้น'!$B$37))</f>
        <v/>
      </c>
      <c r="N56" s="181" t="str">
        <f>IF('01.ข้อมูลเบื้องต้น'!$C$37="","",IF('3.คีย์เทอม1 mlp'!$B56="","",'01.ข้อมูลเบื้องต้น'!$C$37))</f>
        <v/>
      </c>
      <c r="O56" s="176"/>
      <c r="P56" s="87"/>
      <c r="Q56" s="181"/>
      <c r="R56" s="180"/>
      <c r="S56" s="181"/>
      <c r="T56" s="176"/>
      <c r="U56" s="87"/>
      <c r="V56" s="181"/>
      <c r="W56" s="180"/>
      <c r="X56" s="181"/>
      <c r="Y56" s="175"/>
      <c r="Z56" s="88"/>
      <c r="AA56" s="181"/>
      <c r="AB56" s="180"/>
      <c r="AC56" s="181"/>
      <c r="AD56" s="176"/>
      <c r="AE56" s="87"/>
      <c r="AF56" s="181"/>
      <c r="AG56" s="180"/>
      <c r="AH56" s="181"/>
      <c r="AI56" s="176"/>
      <c r="AJ56" s="87"/>
      <c r="AK56" s="181"/>
      <c r="AL56" s="180"/>
      <c r="AM56" s="181"/>
      <c r="AN56" s="176"/>
      <c r="AO56" s="87"/>
      <c r="AP56" s="181"/>
      <c r="AQ56" s="180"/>
      <c r="AR56" s="181"/>
      <c r="AS56" s="176"/>
      <c r="AT56" s="87"/>
      <c r="AU56" s="181"/>
      <c r="AV56" s="180"/>
      <c r="AW56" s="181"/>
      <c r="AX56" s="175"/>
      <c r="AY56" s="88"/>
      <c r="AZ56" s="181"/>
      <c r="BA56" s="180"/>
      <c r="BB56" s="181"/>
      <c r="BC56" s="175"/>
      <c r="BD56" s="88"/>
      <c r="BE56" s="181"/>
      <c r="BF56" s="180"/>
      <c r="BG56" s="181"/>
      <c r="BH56" s="175"/>
      <c r="BI56" s="88"/>
      <c r="BJ56" s="181"/>
      <c r="BK56" s="180"/>
      <c r="BL56" s="181"/>
      <c r="BM56" s="175"/>
      <c r="BN56" s="87"/>
      <c r="BO56" s="181"/>
      <c r="BP56" s="180"/>
      <c r="BQ56" s="181"/>
      <c r="BR56" s="175"/>
      <c r="BS56" s="88"/>
      <c r="BT56" s="181"/>
      <c r="BU56" s="180"/>
      <c r="BV56" s="181"/>
      <c r="BW56" s="175"/>
      <c r="BX56" s="88"/>
      <c r="BY56" s="181"/>
      <c r="BZ56" s="180"/>
      <c r="CA56" s="181"/>
      <c r="CB56" s="175"/>
      <c r="CC56" s="88"/>
      <c r="CD56" s="181"/>
      <c r="CE56" s="180"/>
      <c r="CF56" s="181"/>
      <c r="CG56" s="175"/>
      <c r="CH56" s="88"/>
      <c r="CI56" s="181"/>
      <c r="CJ56" s="180"/>
      <c r="CK56" s="181"/>
      <c r="CL56" s="175"/>
      <c r="CM56" s="88"/>
      <c r="CN56" s="181"/>
      <c r="CO56" s="180"/>
      <c r="CP56" s="181"/>
      <c r="CQ56" s="175"/>
      <c r="CR56" s="88"/>
      <c r="CS56" s="181"/>
      <c r="CT56" s="180"/>
      <c r="CU56" s="181"/>
      <c r="CV56" s="175"/>
      <c r="CW56" s="88"/>
      <c r="CX56" s="181"/>
      <c r="CY56" s="180"/>
      <c r="CZ56" s="181"/>
      <c r="DA56" s="175"/>
      <c r="DB56" s="88"/>
      <c r="DC56" s="177"/>
      <c r="DD56" s="80"/>
      <c r="DE56" s="182"/>
      <c r="DF56" s="182"/>
      <c r="DH56" s="288"/>
      <c r="DI56" s="289"/>
      <c r="DJ56" s="289"/>
      <c r="DK56" s="290"/>
      <c r="DL56" s="289"/>
      <c r="DM56" s="289"/>
      <c r="DN56" s="290"/>
      <c r="DO56" s="289"/>
      <c r="DP56" s="289"/>
      <c r="DQ56" s="290"/>
      <c r="DR56" s="289"/>
      <c r="DS56" s="289"/>
      <c r="DT56" s="289"/>
      <c r="DU56" s="289"/>
      <c r="DV56" s="289"/>
      <c r="DW56" s="290"/>
      <c r="DX56" s="290"/>
      <c r="DY56" s="289"/>
    </row>
    <row r="57" spans="1:129" s="33" customFormat="1" ht="17.25" customHeight="1">
      <c r="A57" s="171">
        <v>49</v>
      </c>
      <c r="B57" s="171" t="str">
        <f>IF('2.ชื่อนักเรียน'!E59="","",CONCATENATE('2.ชื่อนักเรียน'!E59,'2.ชื่อนักเรียน'!F59,'2.ชื่อนักเรียน'!G59,'2.ชื่อนักเรียน'!H59,'2.ชื่อนักเรียน'!I59,'2.ชื่อนักเรียน'!J59,'2.ชื่อนักเรียน'!K59,'2.ชื่อนักเรียน'!L59,'2.ชื่อนักเรียน'!M59,'2.ชื่อนักเรียน'!N59,'2.ชื่อนักเรียน'!O59,'2.ชื่อนักเรียน'!P59,'2.ชื่อนักเรียน'!Q59))</f>
        <v/>
      </c>
      <c r="C57" s="273" t="str">
        <f>IF('2.ชื่อนักเรียน'!B59="","",'2.ชื่อนักเรียน'!B59)</f>
        <v/>
      </c>
      <c r="D57" s="180" t="str">
        <f>IF('2.ชื่อนักเรียน'!C59="","",CONCATENATE(TRIM('2.ชื่อนักเรียน'!C59),"  ",'2.ชื่อนักเรียน'!D59))</f>
        <v/>
      </c>
      <c r="E57" s="181" t="str">
        <f>IF(B57="","",IF('01.ข้อมูลเบื้องต้น'!$H$2="","",'01.ข้อมูลเบื้องต้น'!$H$2))</f>
        <v/>
      </c>
      <c r="F57" s="180" t="str">
        <f>IF(B57="","",IF('01.ข้อมูลเบื้องต้น'!$I$4="","",'01.ข้อมูลเบื้องต้น'!$I$4))</f>
        <v/>
      </c>
      <c r="G57" s="181" t="e">
        <f>IF('01.ข้อมูลเบื้องต้น'!#REF!="","",IF('3.คีย์เทอม1 mlp'!$B57="","",'01.ข้อมูลเบื้องต้น'!#REF!))</f>
        <v>#REF!</v>
      </c>
      <c r="H57" s="180" t="str">
        <f>IF('01.ข้อมูลเบื้องต้น'!$B$36="","",IF('3.คีย์เทอม1 mlp'!$B57="","",'01.ข้อมูลเบื้องต้น'!$B$36))</f>
        <v/>
      </c>
      <c r="I57" s="181" t="str">
        <f>IF('01.ข้อมูลเบื้องต้น'!$C$36="","",IF('3.คีย์เทอม1 mlp'!$B57="","",'01.ข้อมูลเบื้องต้น'!$C$36))</f>
        <v/>
      </c>
      <c r="J57" s="175"/>
      <c r="K57" s="88"/>
      <c r="L57" s="181" t="e">
        <f>IF('01.ข้อมูลเบื้องต้น'!#REF!="","",IF('3.คีย์เทอม1 mlp'!$B57="","",'01.ข้อมูลเบื้องต้น'!#REF!))</f>
        <v>#REF!</v>
      </c>
      <c r="M57" s="180" t="str">
        <f>IF('01.ข้อมูลเบื้องต้น'!$B$37="","",IF('3.คีย์เทอม1 mlp'!$B57="","",'01.ข้อมูลเบื้องต้น'!$B$37))</f>
        <v/>
      </c>
      <c r="N57" s="181" t="str">
        <f>IF('01.ข้อมูลเบื้องต้น'!$C$37="","",IF('3.คีย์เทอม1 mlp'!$B57="","",'01.ข้อมูลเบื้องต้น'!$C$37))</f>
        <v/>
      </c>
      <c r="O57" s="176"/>
      <c r="P57" s="87"/>
      <c r="Q57" s="181"/>
      <c r="R57" s="180"/>
      <c r="S57" s="181"/>
      <c r="T57" s="176"/>
      <c r="U57" s="87"/>
      <c r="V57" s="181"/>
      <c r="W57" s="180"/>
      <c r="X57" s="181"/>
      <c r="Y57" s="175"/>
      <c r="Z57" s="88"/>
      <c r="AA57" s="181"/>
      <c r="AB57" s="180"/>
      <c r="AC57" s="181"/>
      <c r="AD57" s="176"/>
      <c r="AE57" s="87"/>
      <c r="AF57" s="181"/>
      <c r="AG57" s="180"/>
      <c r="AH57" s="181"/>
      <c r="AI57" s="176"/>
      <c r="AJ57" s="87"/>
      <c r="AK57" s="181"/>
      <c r="AL57" s="180"/>
      <c r="AM57" s="181"/>
      <c r="AN57" s="176"/>
      <c r="AO57" s="87"/>
      <c r="AP57" s="181"/>
      <c r="AQ57" s="180"/>
      <c r="AR57" s="181"/>
      <c r="AS57" s="176"/>
      <c r="AT57" s="87"/>
      <c r="AU57" s="181"/>
      <c r="AV57" s="180"/>
      <c r="AW57" s="181"/>
      <c r="AX57" s="175"/>
      <c r="AY57" s="88"/>
      <c r="AZ57" s="181"/>
      <c r="BA57" s="180"/>
      <c r="BB57" s="181"/>
      <c r="BC57" s="175"/>
      <c r="BD57" s="88"/>
      <c r="BE57" s="181"/>
      <c r="BF57" s="180"/>
      <c r="BG57" s="181"/>
      <c r="BH57" s="175"/>
      <c r="BI57" s="88"/>
      <c r="BJ57" s="181"/>
      <c r="BK57" s="180"/>
      <c r="BL57" s="181"/>
      <c r="BM57" s="175"/>
      <c r="BN57" s="87"/>
      <c r="BO57" s="181"/>
      <c r="BP57" s="180"/>
      <c r="BQ57" s="181"/>
      <c r="BR57" s="175"/>
      <c r="BS57" s="88"/>
      <c r="BT57" s="181"/>
      <c r="BU57" s="180"/>
      <c r="BV57" s="181"/>
      <c r="BW57" s="175"/>
      <c r="BX57" s="88"/>
      <c r="BY57" s="181"/>
      <c r="BZ57" s="180"/>
      <c r="CA57" s="181"/>
      <c r="CB57" s="175"/>
      <c r="CC57" s="88"/>
      <c r="CD57" s="181"/>
      <c r="CE57" s="180"/>
      <c r="CF57" s="181"/>
      <c r="CG57" s="175"/>
      <c r="CH57" s="88"/>
      <c r="CI57" s="181"/>
      <c r="CJ57" s="180"/>
      <c r="CK57" s="181"/>
      <c r="CL57" s="175"/>
      <c r="CM57" s="88"/>
      <c r="CN57" s="181"/>
      <c r="CO57" s="180"/>
      <c r="CP57" s="181"/>
      <c r="CQ57" s="175"/>
      <c r="CR57" s="88"/>
      <c r="CS57" s="181"/>
      <c r="CT57" s="180"/>
      <c r="CU57" s="181"/>
      <c r="CV57" s="175"/>
      <c r="CW57" s="88"/>
      <c r="CX57" s="181"/>
      <c r="CY57" s="180"/>
      <c r="CZ57" s="181"/>
      <c r="DA57" s="175"/>
      <c r="DB57" s="88"/>
      <c r="DC57" s="177"/>
      <c r="DD57" s="80"/>
      <c r="DE57" s="182"/>
      <c r="DF57" s="182"/>
      <c r="DH57" s="288"/>
      <c r="DI57" s="289"/>
      <c r="DJ57" s="289"/>
      <c r="DK57" s="290"/>
      <c r="DL57" s="289"/>
      <c r="DM57" s="289"/>
      <c r="DN57" s="290"/>
      <c r="DO57" s="289"/>
      <c r="DP57" s="289"/>
      <c r="DQ57" s="290"/>
      <c r="DR57" s="289"/>
      <c r="DS57" s="289"/>
      <c r="DT57" s="289"/>
      <c r="DU57" s="289"/>
      <c r="DV57" s="289"/>
      <c r="DW57" s="290"/>
      <c r="DX57" s="290"/>
      <c r="DY57" s="289"/>
    </row>
    <row r="58" spans="1:129" s="33" customFormat="1" ht="17.25" customHeight="1">
      <c r="A58" s="171">
        <v>50</v>
      </c>
      <c r="B58" s="171" t="str">
        <f>IF('2.ชื่อนักเรียน'!E60="","",CONCATENATE('2.ชื่อนักเรียน'!E60,'2.ชื่อนักเรียน'!F60,'2.ชื่อนักเรียน'!G60,'2.ชื่อนักเรียน'!H60,'2.ชื่อนักเรียน'!I60,'2.ชื่อนักเรียน'!J60,'2.ชื่อนักเรียน'!K60,'2.ชื่อนักเรียน'!L60,'2.ชื่อนักเรียน'!M60,'2.ชื่อนักเรียน'!N60,'2.ชื่อนักเรียน'!O60,'2.ชื่อนักเรียน'!P60,'2.ชื่อนักเรียน'!Q60))</f>
        <v/>
      </c>
      <c r="C58" s="273" t="str">
        <f>IF('2.ชื่อนักเรียน'!B60="","",'2.ชื่อนักเรียน'!B60)</f>
        <v/>
      </c>
      <c r="D58" s="180" t="str">
        <f>IF('2.ชื่อนักเรียน'!C60="","",CONCATENATE(TRIM('2.ชื่อนักเรียน'!C60),"  ",'2.ชื่อนักเรียน'!D60))</f>
        <v/>
      </c>
      <c r="E58" s="181" t="str">
        <f>IF(B58="","",IF('01.ข้อมูลเบื้องต้น'!$H$2="","",'01.ข้อมูลเบื้องต้น'!$H$2))</f>
        <v/>
      </c>
      <c r="F58" s="180" t="str">
        <f>IF(B58="","",IF('01.ข้อมูลเบื้องต้น'!$I$4="","",'01.ข้อมูลเบื้องต้น'!$I$4))</f>
        <v/>
      </c>
      <c r="G58" s="181" t="e">
        <f>IF('01.ข้อมูลเบื้องต้น'!#REF!="","",IF('3.คีย์เทอม1 mlp'!$B58="","",'01.ข้อมูลเบื้องต้น'!#REF!))</f>
        <v>#REF!</v>
      </c>
      <c r="H58" s="180" t="str">
        <f>IF('01.ข้อมูลเบื้องต้น'!$B$36="","",IF('3.คีย์เทอม1 mlp'!$B58="","",'01.ข้อมูลเบื้องต้น'!$B$36))</f>
        <v/>
      </c>
      <c r="I58" s="181" t="str">
        <f>IF('01.ข้อมูลเบื้องต้น'!$C$36="","",IF('3.คีย์เทอม1 mlp'!$B58="","",'01.ข้อมูลเบื้องต้น'!$C$36))</f>
        <v/>
      </c>
      <c r="J58" s="175"/>
      <c r="K58" s="88"/>
      <c r="L58" s="181" t="e">
        <f>IF('01.ข้อมูลเบื้องต้น'!#REF!="","",IF('3.คีย์เทอม1 mlp'!$B58="","",'01.ข้อมูลเบื้องต้น'!#REF!))</f>
        <v>#REF!</v>
      </c>
      <c r="M58" s="180" t="str">
        <f>IF('01.ข้อมูลเบื้องต้น'!$B$37="","",IF('3.คีย์เทอม1 mlp'!$B58="","",'01.ข้อมูลเบื้องต้น'!$B$37))</f>
        <v/>
      </c>
      <c r="N58" s="181" t="str">
        <f>IF('01.ข้อมูลเบื้องต้น'!$C$37="","",IF('3.คีย์เทอม1 mlp'!$B58="","",'01.ข้อมูลเบื้องต้น'!$C$37))</f>
        <v/>
      </c>
      <c r="O58" s="176"/>
      <c r="P58" s="87"/>
      <c r="Q58" s="181"/>
      <c r="R58" s="180"/>
      <c r="S58" s="181"/>
      <c r="T58" s="176"/>
      <c r="U58" s="87"/>
      <c r="V58" s="181"/>
      <c r="W58" s="180"/>
      <c r="X58" s="181"/>
      <c r="Y58" s="175"/>
      <c r="Z58" s="88"/>
      <c r="AA58" s="181"/>
      <c r="AB58" s="180"/>
      <c r="AC58" s="181"/>
      <c r="AD58" s="176"/>
      <c r="AE58" s="87"/>
      <c r="AF58" s="181"/>
      <c r="AG58" s="180"/>
      <c r="AH58" s="181"/>
      <c r="AI58" s="176"/>
      <c r="AJ58" s="87"/>
      <c r="AK58" s="181"/>
      <c r="AL58" s="180"/>
      <c r="AM58" s="181"/>
      <c r="AN58" s="176"/>
      <c r="AO58" s="87"/>
      <c r="AP58" s="181"/>
      <c r="AQ58" s="180"/>
      <c r="AR58" s="181"/>
      <c r="AS58" s="176"/>
      <c r="AT58" s="87"/>
      <c r="AU58" s="181"/>
      <c r="AV58" s="180"/>
      <c r="AW58" s="181"/>
      <c r="AX58" s="175"/>
      <c r="AY58" s="88"/>
      <c r="AZ58" s="181"/>
      <c r="BA58" s="180"/>
      <c r="BB58" s="181"/>
      <c r="BC58" s="175"/>
      <c r="BD58" s="88"/>
      <c r="BE58" s="181"/>
      <c r="BF58" s="180"/>
      <c r="BG58" s="181"/>
      <c r="BH58" s="175"/>
      <c r="BI58" s="88"/>
      <c r="BJ58" s="181"/>
      <c r="BK58" s="180"/>
      <c r="BL58" s="181"/>
      <c r="BM58" s="175"/>
      <c r="BN58" s="87"/>
      <c r="BO58" s="181"/>
      <c r="BP58" s="180"/>
      <c r="BQ58" s="181"/>
      <c r="BR58" s="175"/>
      <c r="BS58" s="88"/>
      <c r="BT58" s="181"/>
      <c r="BU58" s="180"/>
      <c r="BV58" s="181"/>
      <c r="BW58" s="175"/>
      <c r="BX58" s="88"/>
      <c r="BY58" s="181"/>
      <c r="BZ58" s="180"/>
      <c r="CA58" s="181"/>
      <c r="CB58" s="175"/>
      <c r="CC58" s="88"/>
      <c r="CD58" s="181"/>
      <c r="CE58" s="180"/>
      <c r="CF58" s="181"/>
      <c r="CG58" s="175"/>
      <c r="CH58" s="88"/>
      <c r="CI58" s="181"/>
      <c r="CJ58" s="180"/>
      <c r="CK58" s="181"/>
      <c r="CL58" s="175"/>
      <c r="CM58" s="88"/>
      <c r="CN58" s="181"/>
      <c r="CO58" s="180"/>
      <c r="CP58" s="181"/>
      <c r="CQ58" s="175"/>
      <c r="CR58" s="88"/>
      <c r="CS58" s="181"/>
      <c r="CT58" s="180"/>
      <c r="CU58" s="181"/>
      <c r="CV58" s="175"/>
      <c r="CW58" s="88"/>
      <c r="CX58" s="181"/>
      <c r="CY58" s="180"/>
      <c r="CZ58" s="181"/>
      <c r="DA58" s="175"/>
      <c r="DB58" s="88"/>
      <c r="DC58" s="177"/>
      <c r="DD58" s="80"/>
      <c r="DE58" s="182"/>
      <c r="DF58" s="182"/>
      <c r="DH58" s="288"/>
      <c r="DI58" s="289"/>
      <c r="DJ58" s="289"/>
      <c r="DK58" s="290"/>
      <c r="DL58" s="289"/>
      <c r="DM58" s="289"/>
      <c r="DN58" s="290"/>
      <c r="DO58" s="289"/>
      <c r="DP58" s="289"/>
      <c r="DQ58" s="290"/>
      <c r="DR58" s="289"/>
      <c r="DS58" s="289"/>
      <c r="DT58" s="289"/>
      <c r="DU58" s="289"/>
      <c r="DV58" s="289"/>
      <c r="DW58" s="290"/>
      <c r="DX58" s="290"/>
      <c r="DY58" s="289"/>
    </row>
    <row r="59" spans="1:129" s="33" customFormat="1" ht="17.25" customHeight="1">
      <c r="A59" s="1093" t="s">
        <v>5</v>
      </c>
      <c r="B59" s="1093"/>
      <c r="C59" s="1093"/>
      <c r="D59" s="1093"/>
      <c r="E59" s="1093"/>
      <c r="F59" s="1093"/>
      <c r="G59" s="171"/>
      <c r="H59" s="171"/>
      <c r="I59" s="171"/>
      <c r="J59" s="96">
        <f t="shared" ref="J59" si="12">IF(SUM(J9:J53)=0,"",SUM(J9:J53))</f>
        <v>3193</v>
      </c>
      <c r="K59" s="96"/>
      <c r="L59" s="171"/>
      <c r="M59" s="171"/>
      <c r="N59" s="171"/>
      <c r="O59" s="96">
        <f t="shared" ref="O59" si="13">IF(SUM(O9:O53)=0,"",SUM(O9:O53))</f>
        <v>2601</v>
      </c>
      <c r="P59" s="96"/>
      <c r="Q59" s="171"/>
      <c r="R59" s="171"/>
      <c r="S59" s="171"/>
      <c r="T59" s="96">
        <f t="shared" ref="T59" si="14">IF(SUM(T9:T53)=0,"",SUM(T9:T53))</f>
        <v>2815</v>
      </c>
      <c r="U59" s="96"/>
      <c r="V59" s="171"/>
      <c r="W59" s="171"/>
      <c r="X59" s="171"/>
      <c r="Y59" s="96">
        <f t="shared" ref="Y59" si="15">IF(SUM(Y9:Y53)=0,"",SUM(Y9:Y53))</f>
        <v>2909</v>
      </c>
      <c r="Z59" s="96"/>
      <c r="AA59" s="171"/>
      <c r="AB59" s="171"/>
      <c r="AC59" s="171"/>
      <c r="AD59" s="96">
        <f t="shared" ref="AD59" si="16">IF(SUM(AD9:AD53)=0,"",SUM(AD9:AD53))</f>
        <v>2972</v>
      </c>
      <c r="AE59" s="96"/>
      <c r="AF59" s="171"/>
      <c r="AG59" s="171"/>
      <c r="AH59" s="171"/>
      <c r="AI59" s="96">
        <f t="shared" ref="AI59" si="17">IF(SUM(AI9:AI53)=0,"",SUM(AI9:AI53))</f>
        <v>3309</v>
      </c>
      <c r="AJ59" s="96"/>
      <c r="AK59" s="171"/>
      <c r="AL59" s="171"/>
      <c r="AM59" s="171"/>
      <c r="AN59" s="96">
        <f t="shared" ref="AN59" si="18">IF(SUM(AN9:AN53)=0,"",SUM(AN9:AN53))</f>
        <v>2977</v>
      </c>
      <c r="AO59" s="96"/>
      <c r="AP59" s="171"/>
      <c r="AQ59" s="171"/>
      <c r="AR59" s="171"/>
      <c r="AS59" s="96">
        <f t="shared" ref="AS59:BC59" si="19">IF(SUM(AS9:AS53)=0,"",SUM(AS9:AS53))</f>
        <v>2948</v>
      </c>
      <c r="AT59" s="96"/>
      <c r="AU59" s="171"/>
      <c r="AV59" s="171"/>
      <c r="AW59" s="171"/>
      <c r="AX59" s="96">
        <f t="shared" si="19"/>
        <v>2680</v>
      </c>
      <c r="AY59" s="96"/>
      <c r="AZ59" s="171"/>
      <c r="BA59" s="171"/>
      <c r="BB59" s="171"/>
      <c r="BC59" s="96" t="str">
        <f t="shared" si="19"/>
        <v/>
      </c>
      <c r="BD59" s="80"/>
      <c r="BE59" s="171"/>
      <c r="BF59" s="171"/>
      <c r="BG59" s="171"/>
      <c r="BH59" s="96">
        <f t="shared" ref="BH59" si="20">IF(SUM(BH9:BH53)=0,"",SUM(BH9:BH53))</f>
        <v>3106</v>
      </c>
      <c r="BI59" s="80"/>
      <c r="BJ59" s="171"/>
      <c r="BK59" s="171"/>
      <c r="BL59" s="171"/>
      <c r="BM59" s="96" t="str">
        <f t="shared" ref="BM59" si="21">IF(SUM(BM9:BM53)=0,"",SUM(BM9:BM53))</f>
        <v/>
      </c>
      <c r="BN59" s="80"/>
      <c r="BO59" s="171"/>
      <c r="BP59" s="171"/>
      <c r="BQ59" s="171"/>
      <c r="BR59" s="96" t="str">
        <f t="shared" ref="BR59" si="22">IF(SUM(BR9:BR53)=0,"",SUM(BR9:BR53))</f>
        <v/>
      </c>
      <c r="BS59" s="80"/>
      <c r="BT59" s="171"/>
      <c r="BU59" s="171"/>
      <c r="BV59" s="171"/>
      <c r="BW59" s="96" t="str">
        <f t="shared" ref="BW59" si="23">IF(SUM(BW9:BW53)=0,"",SUM(BW9:BW53))</f>
        <v/>
      </c>
      <c r="BX59" s="80"/>
      <c r="BY59" s="171"/>
      <c r="BZ59" s="171"/>
      <c r="CA59" s="171"/>
      <c r="CB59" s="96" t="str">
        <f t="shared" ref="CB59" si="24">IF(SUM(CB9:CB53)=0,"",SUM(CB9:CB53))</f>
        <v/>
      </c>
      <c r="CC59" s="80"/>
      <c r="CD59" s="171"/>
      <c r="CE59" s="171"/>
      <c r="CF59" s="171"/>
      <c r="CG59" s="96" t="str">
        <f t="shared" ref="CG59" si="25">IF(SUM(CG9:CG53)=0,"",SUM(CG9:CG53))</f>
        <v/>
      </c>
      <c r="CH59" s="80"/>
      <c r="CI59" s="171"/>
      <c r="CJ59" s="171"/>
      <c r="CK59" s="171"/>
      <c r="CL59" s="96" t="str">
        <f t="shared" ref="CL59" si="26">IF(SUM(CL9:CL53)=0,"",SUM(CL9:CL53))</f>
        <v/>
      </c>
      <c r="CM59" s="80"/>
      <c r="CN59" s="171"/>
      <c r="CO59" s="171"/>
      <c r="CP59" s="171"/>
      <c r="CQ59" s="96" t="str">
        <f t="shared" ref="CQ59" si="27">IF(SUM(CQ9:CQ53)=0,"",SUM(CQ9:CQ53))</f>
        <v/>
      </c>
      <c r="CR59" s="80"/>
      <c r="CS59" s="171"/>
      <c r="CT59" s="171"/>
      <c r="CU59" s="171"/>
      <c r="CV59" s="96" t="str">
        <f t="shared" ref="CV59" si="28">IF(SUM(CV9:CV53)=0,"",SUM(CV9:CV53))</f>
        <v/>
      </c>
      <c r="CW59" s="80"/>
      <c r="CX59" s="171"/>
      <c r="CY59" s="171"/>
      <c r="CZ59" s="171"/>
      <c r="DA59" s="96" t="str">
        <f t="shared" ref="DA59" si="29">IF(SUM(DA9:DA53)=0,"",SUM(DA9:DA53))</f>
        <v/>
      </c>
      <c r="DB59" s="80"/>
      <c r="DC59" s="200" t="e">
        <f>IF(SUM(DC9:DC53)=0,"",SUM(DC9:DC53))</f>
        <v>#REF!</v>
      </c>
      <c r="DD59" s="201"/>
      <c r="DE59" s="195"/>
      <c r="DF59" s="195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</row>
    <row r="60" spans="1:129" s="33" customFormat="1" ht="17.25" customHeight="1">
      <c r="A60" s="1093" t="s">
        <v>70</v>
      </c>
      <c r="B60" s="1093"/>
      <c r="C60" s="1093"/>
      <c r="D60" s="1093"/>
      <c r="E60" s="1093"/>
      <c r="F60" s="1093"/>
      <c r="G60" s="171"/>
      <c r="H60" s="171"/>
      <c r="I60" s="171"/>
      <c r="J60" s="80">
        <f t="shared" ref="J60" si="30">IF(J59="","",MIN(J9:J53))</f>
        <v>76</v>
      </c>
      <c r="K60" s="80"/>
      <c r="L60" s="171"/>
      <c r="M60" s="171"/>
      <c r="N60" s="171"/>
      <c r="O60" s="80">
        <f t="shared" ref="O60" si="31">IF(O59="","",MIN(O9:O53))</f>
        <v>57</v>
      </c>
      <c r="P60" s="80"/>
      <c r="Q60" s="171"/>
      <c r="R60" s="171"/>
      <c r="S60" s="171"/>
      <c r="T60" s="80">
        <f t="shared" ref="T60" si="32">IF(T59="","",MIN(T9:T53))</f>
        <v>68</v>
      </c>
      <c r="U60" s="80"/>
      <c r="V60" s="171"/>
      <c r="W60" s="171"/>
      <c r="X60" s="171"/>
      <c r="Y60" s="80">
        <f t="shared" ref="Y60" si="33">IF(Y59="","",MIN(Y9:Y53))</f>
        <v>65</v>
      </c>
      <c r="Z60" s="80"/>
      <c r="AA60" s="171"/>
      <c r="AB60" s="171"/>
      <c r="AC60" s="171"/>
      <c r="AD60" s="80">
        <f t="shared" ref="AD60" si="34">IF(AD59="","",MIN(AD9:AD53))</f>
        <v>70</v>
      </c>
      <c r="AE60" s="80"/>
      <c r="AF60" s="171"/>
      <c r="AG60" s="171"/>
      <c r="AH60" s="171"/>
      <c r="AI60" s="80">
        <f t="shared" ref="AI60" si="35">IF(AI59="","",MIN(AI9:AI53))</f>
        <v>86</v>
      </c>
      <c r="AJ60" s="80"/>
      <c r="AK60" s="171"/>
      <c r="AL60" s="171"/>
      <c r="AM60" s="171"/>
      <c r="AN60" s="80">
        <f t="shared" ref="AN60" si="36">IF(AN59="","",MIN(AN9:AN53))</f>
        <v>75</v>
      </c>
      <c r="AO60" s="80"/>
      <c r="AP60" s="171"/>
      <c r="AQ60" s="171"/>
      <c r="AR60" s="171"/>
      <c r="AS60" s="80">
        <f t="shared" ref="AS60:AX60" si="37">IF(AS59="","",MIN(AS9:AS53))</f>
        <v>71</v>
      </c>
      <c r="AT60" s="80"/>
      <c r="AU60" s="171"/>
      <c r="AV60" s="171"/>
      <c r="AW60" s="171"/>
      <c r="AX60" s="80">
        <f t="shared" si="37"/>
        <v>60</v>
      </c>
      <c r="AY60" s="80"/>
      <c r="AZ60" s="171"/>
      <c r="BA60" s="171"/>
      <c r="BB60" s="171"/>
      <c r="BC60" s="80" t="str">
        <f>IF(BC59="","",MIN(BC9:BC53))</f>
        <v/>
      </c>
      <c r="BD60" s="80"/>
      <c r="BE60" s="171"/>
      <c r="BF60" s="171"/>
      <c r="BG60" s="171"/>
      <c r="BH60" s="80">
        <f>IF(BH59="","",MIN(BH9:BH53))</f>
        <v>59</v>
      </c>
      <c r="BI60" s="80"/>
      <c r="BJ60" s="171"/>
      <c r="BK60" s="171"/>
      <c r="BL60" s="171"/>
      <c r="BM60" s="80" t="str">
        <f>IF(BM59="","",MIN(BM9:BM53))</f>
        <v/>
      </c>
      <c r="BN60" s="80"/>
      <c r="BO60" s="171"/>
      <c r="BP60" s="171"/>
      <c r="BQ60" s="171"/>
      <c r="BR60" s="80" t="str">
        <f>IF(BR59="","",MIN(BR9:BR53))</f>
        <v/>
      </c>
      <c r="BS60" s="80"/>
      <c r="BT60" s="171"/>
      <c r="BU60" s="171"/>
      <c r="BV60" s="171"/>
      <c r="BW60" s="80" t="str">
        <f>IF(BW59="","",MIN(BW9:BW53))</f>
        <v/>
      </c>
      <c r="BX60" s="80"/>
      <c r="BY60" s="171"/>
      <c r="BZ60" s="171"/>
      <c r="CA60" s="171"/>
      <c r="CB60" s="80" t="str">
        <f>IF(CB59="","",MIN(CB9:CB53))</f>
        <v/>
      </c>
      <c r="CC60" s="80"/>
      <c r="CD60" s="171"/>
      <c r="CE60" s="171"/>
      <c r="CF60" s="171"/>
      <c r="CG60" s="80" t="str">
        <f>IF(CG59="","",MIN(CG9:CG53))</f>
        <v/>
      </c>
      <c r="CH60" s="80"/>
      <c r="CI60" s="171"/>
      <c r="CJ60" s="171"/>
      <c r="CK60" s="171"/>
      <c r="CL60" s="80" t="str">
        <f>IF(CL59="","",MIN(CL9:CL53))</f>
        <v/>
      </c>
      <c r="CM60" s="80"/>
      <c r="CN60" s="171"/>
      <c r="CO60" s="171"/>
      <c r="CP60" s="171"/>
      <c r="CQ60" s="80" t="str">
        <f>IF(CQ59="","",MIN(CQ9:CQ53))</f>
        <v/>
      </c>
      <c r="CR60" s="80"/>
      <c r="CS60" s="171"/>
      <c r="CT60" s="171"/>
      <c r="CU60" s="171"/>
      <c r="CV60" s="80" t="str">
        <f>IF(CV59="","",MIN(CV9:CV53))</f>
        <v/>
      </c>
      <c r="CW60" s="80"/>
      <c r="CX60" s="171"/>
      <c r="CY60" s="171"/>
      <c r="CZ60" s="171"/>
      <c r="DA60" s="80" t="str">
        <f>IF(DA59="","",MIN(DA9:DA53))</f>
        <v/>
      </c>
      <c r="DB60" s="80"/>
      <c r="DC60" s="200" t="e">
        <f>IF(DC59="","",MIN(DC9:DC53))</f>
        <v>#REF!</v>
      </c>
      <c r="DD60" s="201"/>
      <c r="DE60" s="195"/>
      <c r="DF60" s="195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</row>
    <row r="61" spans="1:129" s="33" customFormat="1" ht="17.25" customHeight="1">
      <c r="A61" s="1093" t="s">
        <v>71</v>
      </c>
      <c r="B61" s="1093"/>
      <c r="C61" s="1093"/>
      <c r="D61" s="1093"/>
      <c r="E61" s="1093"/>
      <c r="F61" s="1093"/>
      <c r="G61" s="171"/>
      <c r="H61" s="171"/>
      <c r="I61" s="171"/>
      <c r="J61" s="80">
        <f t="shared" ref="J61" si="38">IF(J59="","",MAX(J9:J53))</f>
        <v>100</v>
      </c>
      <c r="K61" s="80"/>
      <c r="L61" s="171"/>
      <c r="M61" s="171"/>
      <c r="N61" s="171"/>
      <c r="O61" s="80">
        <f t="shared" ref="O61" si="39">IF(O59="","",MAX(O9:O53))</f>
        <v>95</v>
      </c>
      <c r="P61" s="80"/>
      <c r="Q61" s="171"/>
      <c r="R61" s="171"/>
      <c r="S61" s="171"/>
      <c r="T61" s="80">
        <f t="shared" ref="T61" si="40">IF(T59="","",MAX(T9:T53))</f>
        <v>92</v>
      </c>
      <c r="U61" s="80"/>
      <c r="V61" s="171"/>
      <c r="W61" s="171"/>
      <c r="X61" s="171"/>
      <c r="Y61" s="80">
        <f t="shared" ref="Y61" si="41">IF(Y59="","",MAX(Y9:Y53))</f>
        <v>96</v>
      </c>
      <c r="Z61" s="80"/>
      <c r="AA61" s="171"/>
      <c r="AB61" s="171"/>
      <c r="AC61" s="171"/>
      <c r="AD61" s="80">
        <f t="shared" ref="AD61" si="42">IF(AD59="","",MAX(AD9:AD53))</f>
        <v>97</v>
      </c>
      <c r="AE61" s="80"/>
      <c r="AF61" s="171"/>
      <c r="AG61" s="171"/>
      <c r="AH61" s="171"/>
      <c r="AI61" s="80">
        <f t="shared" ref="AI61" si="43">IF(AI59="","",MAX(AI9:AI53))</f>
        <v>98</v>
      </c>
      <c r="AJ61" s="80"/>
      <c r="AK61" s="171"/>
      <c r="AL61" s="171"/>
      <c r="AM61" s="171"/>
      <c r="AN61" s="80">
        <f t="shared" ref="AN61" si="44">IF(AN59="","",MAX(AN9:AN53))</f>
        <v>88</v>
      </c>
      <c r="AO61" s="80"/>
      <c r="AP61" s="171"/>
      <c r="AQ61" s="171"/>
      <c r="AR61" s="171"/>
      <c r="AS61" s="80">
        <f t="shared" ref="AS61:AX61" si="45">IF(AS59="","",MAX(AS9:AS53))</f>
        <v>92</v>
      </c>
      <c r="AT61" s="80"/>
      <c r="AU61" s="171"/>
      <c r="AV61" s="171"/>
      <c r="AW61" s="171"/>
      <c r="AX61" s="80">
        <f t="shared" si="45"/>
        <v>100</v>
      </c>
      <c r="AY61" s="80"/>
      <c r="AZ61" s="171"/>
      <c r="BA61" s="171"/>
      <c r="BB61" s="171"/>
      <c r="BC61" s="80" t="str">
        <f>IF(BC59="","",MAX(BC9:BC53))</f>
        <v/>
      </c>
      <c r="BD61" s="80"/>
      <c r="BE61" s="171"/>
      <c r="BF61" s="171"/>
      <c r="BG61" s="171"/>
      <c r="BH61" s="80">
        <f>IF(BH59="","",MAX(BH9:BH53))</f>
        <v>100</v>
      </c>
      <c r="BI61" s="80"/>
      <c r="BJ61" s="171"/>
      <c r="BK61" s="171"/>
      <c r="BL61" s="171"/>
      <c r="BM61" s="80" t="str">
        <f>IF(BM59="","",MAX(BM9:BM53))</f>
        <v/>
      </c>
      <c r="BN61" s="80"/>
      <c r="BO61" s="171"/>
      <c r="BP61" s="171"/>
      <c r="BQ61" s="171"/>
      <c r="BR61" s="80" t="str">
        <f>IF(BR59="","",MAX(BR9:BR53))</f>
        <v/>
      </c>
      <c r="BS61" s="80"/>
      <c r="BT61" s="171"/>
      <c r="BU61" s="171"/>
      <c r="BV61" s="171"/>
      <c r="BW61" s="80" t="str">
        <f>IF(BW59="","",MAX(BW9:BW53))</f>
        <v/>
      </c>
      <c r="BX61" s="80"/>
      <c r="BY61" s="171"/>
      <c r="BZ61" s="171"/>
      <c r="CA61" s="171"/>
      <c r="CB61" s="80" t="str">
        <f>IF(CB59="","",MAX(CB9:CB53))</f>
        <v/>
      </c>
      <c r="CC61" s="80"/>
      <c r="CD61" s="171"/>
      <c r="CE61" s="171"/>
      <c r="CF61" s="171"/>
      <c r="CG61" s="80" t="str">
        <f>IF(CG59="","",MAX(CG9:CG53))</f>
        <v/>
      </c>
      <c r="CH61" s="80"/>
      <c r="CI61" s="171"/>
      <c r="CJ61" s="171"/>
      <c r="CK61" s="171"/>
      <c r="CL61" s="80" t="str">
        <f>IF(CL59="","",MAX(CL9:CL53))</f>
        <v/>
      </c>
      <c r="CM61" s="80"/>
      <c r="CN61" s="171"/>
      <c r="CO61" s="171"/>
      <c r="CP61" s="171"/>
      <c r="CQ61" s="80" t="str">
        <f>IF(CQ59="","",MAX(CQ9:CQ53))</f>
        <v/>
      </c>
      <c r="CR61" s="80"/>
      <c r="CS61" s="171"/>
      <c r="CT61" s="171"/>
      <c r="CU61" s="171"/>
      <c r="CV61" s="80" t="str">
        <f>IF(CV59="","",MAX(CV9:CV53))</f>
        <v/>
      </c>
      <c r="CW61" s="80"/>
      <c r="CX61" s="171"/>
      <c r="CY61" s="171"/>
      <c r="CZ61" s="171"/>
      <c r="DA61" s="80" t="str">
        <f>IF(DA59="","",MAX(DA9:DA53))</f>
        <v/>
      </c>
      <c r="DB61" s="80"/>
      <c r="DC61" s="96" t="e">
        <f>IF(DC59="","",MAX(DC9:DC53))</f>
        <v>#REF!</v>
      </c>
      <c r="DD61" s="201"/>
      <c r="DE61" s="195"/>
      <c r="DF61" s="195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</row>
    <row r="62" spans="1:129" s="33" customFormat="1" ht="17.25" customHeight="1">
      <c r="A62" s="1093" t="s">
        <v>72</v>
      </c>
      <c r="B62" s="1093"/>
      <c r="C62" s="1093"/>
      <c r="D62" s="1093"/>
      <c r="E62" s="1093"/>
      <c r="F62" s="1093"/>
      <c r="G62" s="171"/>
      <c r="H62" s="171"/>
      <c r="I62" s="171"/>
      <c r="J62" s="80">
        <f t="shared" ref="J62" si="46">IF(J59="","",AVERAGE(J9:J53))</f>
        <v>88.694444444444443</v>
      </c>
      <c r="K62" s="80"/>
      <c r="L62" s="171"/>
      <c r="M62" s="171"/>
      <c r="N62" s="171"/>
      <c r="O62" s="79">
        <f t="shared" ref="O62" si="47">IF(O59="","",AVERAGE(O9:O53))</f>
        <v>72.25</v>
      </c>
      <c r="P62" s="79"/>
      <c r="Q62" s="171"/>
      <c r="R62" s="171"/>
      <c r="S62" s="171"/>
      <c r="T62" s="79">
        <f t="shared" ref="T62" si="48">IF(T59="","",AVERAGE(T9:T53))</f>
        <v>78.194444444444443</v>
      </c>
      <c r="U62" s="79"/>
      <c r="V62" s="171"/>
      <c r="W62" s="171"/>
      <c r="X62" s="171"/>
      <c r="Y62" s="80">
        <f t="shared" ref="Y62" si="49">IF(Y59="","",AVERAGE(Y9:Y53))</f>
        <v>80.805555555555557</v>
      </c>
      <c r="Z62" s="80"/>
      <c r="AA62" s="171"/>
      <c r="AB62" s="171"/>
      <c r="AC62" s="171"/>
      <c r="AD62" s="79">
        <f t="shared" ref="AD62" si="50">IF(AD59="","",AVERAGE(AD9:AD53))</f>
        <v>82.555555555555557</v>
      </c>
      <c r="AE62" s="79"/>
      <c r="AF62" s="171"/>
      <c r="AG62" s="171"/>
      <c r="AH62" s="171"/>
      <c r="AI62" s="79">
        <f t="shared" ref="AI62" si="51">IF(AI59="","",AVERAGE(AI9:AI53))</f>
        <v>91.916666666666671</v>
      </c>
      <c r="AJ62" s="79"/>
      <c r="AK62" s="171"/>
      <c r="AL62" s="171"/>
      <c r="AM62" s="171"/>
      <c r="AN62" s="79">
        <f t="shared" ref="AN62" si="52">IF(AN59="","",AVERAGE(AN9:AN53))</f>
        <v>82.694444444444443</v>
      </c>
      <c r="AO62" s="79"/>
      <c r="AP62" s="171"/>
      <c r="AQ62" s="171"/>
      <c r="AR62" s="171"/>
      <c r="AS62" s="79">
        <f t="shared" ref="AS62:BC62" si="53">IF(AS59="","",AVERAGE(AS9:AS53))</f>
        <v>81.888888888888886</v>
      </c>
      <c r="AT62" s="79"/>
      <c r="AU62" s="171"/>
      <c r="AV62" s="171"/>
      <c r="AW62" s="171"/>
      <c r="AX62" s="80">
        <f t="shared" si="53"/>
        <v>74.444444444444443</v>
      </c>
      <c r="AY62" s="80"/>
      <c r="AZ62" s="171"/>
      <c r="BA62" s="171"/>
      <c r="BB62" s="171"/>
      <c r="BC62" s="80" t="str">
        <f t="shared" si="53"/>
        <v/>
      </c>
      <c r="BD62" s="80"/>
      <c r="BE62" s="171"/>
      <c r="BF62" s="171"/>
      <c r="BG62" s="171"/>
      <c r="BH62" s="80">
        <f t="shared" ref="BH62" si="54">IF(BH59="","",AVERAGE(BH9:BH53))</f>
        <v>86.277777777777771</v>
      </c>
      <c r="BI62" s="80"/>
      <c r="BJ62" s="171"/>
      <c r="BK62" s="171"/>
      <c r="BL62" s="171"/>
      <c r="BM62" s="80" t="str">
        <f t="shared" ref="BM62" si="55">IF(BM59="","",AVERAGE(BM9:BM53))</f>
        <v/>
      </c>
      <c r="BN62" s="80"/>
      <c r="BO62" s="171"/>
      <c r="BP62" s="171"/>
      <c r="BQ62" s="171"/>
      <c r="BR62" s="80" t="str">
        <f t="shared" ref="BR62" si="56">IF(BR59="","",AVERAGE(BR9:BR53))</f>
        <v/>
      </c>
      <c r="BS62" s="80"/>
      <c r="BT62" s="171"/>
      <c r="BU62" s="171"/>
      <c r="BV62" s="171"/>
      <c r="BW62" s="80" t="str">
        <f t="shared" ref="BW62" si="57">IF(BW59="","",AVERAGE(BW9:BW53))</f>
        <v/>
      </c>
      <c r="BX62" s="80"/>
      <c r="BY62" s="171"/>
      <c r="BZ62" s="171"/>
      <c r="CA62" s="171"/>
      <c r="CB62" s="80" t="str">
        <f t="shared" ref="CB62" si="58">IF(CB59="","",AVERAGE(CB9:CB53))</f>
        <v/>
      </c>
      <c r="CC62" s="80"/>
      <c r="CD62" s="171"/>
      <c r="CE62" s="171"/>
      <c r="CF62" s="171"/>
      <c r="CG62" s="80" t="str">
        <f t="shared" ref="CG62" si="59">IF(CG59="","",AVERAGE(CG9:CG53))</f>
        <v/>
      </c>
      <c r="CH62" s="80"/>
      <c r="CI62" s="171"/>
      <c r="CJ62" s="171"/>
      <c r="CK62" s="171"/>
      <c r="CL62" s="80" t="str">
        <f t="shared" ref="CL62" si="60">IF(CL59="","",AVERAGE(CL9:CL53))</f>
        <v/>
      </c>
      <c r="CM62" s="80"/>
      <c r="CN62" s="171"/>
      <c r="CO62" s="171"/>
      <c r="CP62" s="171"/>
      <c r="CQ62" s="80" t="str">
        <f t="shared" ref="CQ62" si="61">IF(CQ59="","",AVERAGE(CQ9:CQ53))</f>
        <v/>
      </c>
      <c r="CR62" s="80"/>
      <c r="CS62" s="171"/>
      <c r="CT62" s="171"/>
      <c r="CU62" s="171"/>
      <c r="CV62" s="80" t="str">
        <f t="shared" ref="CV62" si="62">IF(CV59="","",AVERAGE(CV9:CV53))</f>
        <v/>
      </c>
      <c r="CW62" s="80"/>
      <c r="CX62" s="171"/>
      <c r="CY62" s="171"/>
      <c r="CZ62" s="171"/>
      <c r="DA62" s="80" t="str">
        <f t="shared" ref="DA62" si="63">IF(DA59="","",AVERAGE(DA9:DA53))</f>
        <v/>
      </c>
      <c r="DB62" s="80"/>
      <c r="DC62" s="200" t="e">
        <f>IF(DC59="","",AVERAGE(DC9:DC53))</f>
        <v>#REF!</v>
      </c>
      <c r="DD62" s="201"/>
      <c r="DE62" s="195"/>
      <c r="DF62" s="195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</row>
    <row r="63" spans="1:129" s="47" customFormat="1" ht="17.25" customHeight="1">
      <c r="A63" s="1093" t="s">
        <v>73</v>
      </c>
      <c r="B63" s="1093"/>
      <c r="C63" s="1093"/>
      <c r="D63" s="1093"/>
      <c r="E63" s="1093"/>
      <c r="F63" s="1093"/>
      <c r="G63" s="171"/>
      <c r="H63" s="171"/>
      <c r="I63" s="171"/>
      <c r="J63" s="79" t="e">
        <f t="shared" ref="J63" si="64">IF(J59="","",(J62*100)/J8)</f>
        <v>#REF!</v>
      </c>
      <c r="K63" s="79"/>
      <c r="L63" s="171"/>
      <c r="M63" s="171"/>
      <c r="N63" s="171"/>
      <c r="O63" s="79" t="e">
        <f t="shared" ref="O63" si="65">IF(O59="","",(O62*100)/O8)</f>
        <v>#REF!</v>
      </c>
      <c r="P63" s="79"/>
      <c r="Q63" s="171"/>
      <c r="R63" s="171"/>
      <c r="S63" s="171"/>
      <c r="T63" s="79" t="e">
        <f t="shared" ref="T63" si="66">IF(T59="","",(T62*100)/T8)</f>
        <v>#REF!</v>
      </c>
      <c r="U63" s="79"/>
      <c r="V63" s="171"/>
      <c r="W63" s="171"/>
      <c r="X63" s="171"/>
      <c r="Y63" s="79" t="e">
        <f t="shared" ref="Y63" si="67">IF(Y59="","",(Y62*100)/Y8)</f>
        <v>#REF!</v>
      </c>
      <c r="Z63" s="79"/>
      <c r="AA63" s="171"/>
      <c r="AB63" s="171"/>
      <c r="AC63" s="171"/>
      <c r="AD63" s="79" t="e">
        <f t="shared" ref="AD63" si="68">IF(AD59="","",(AD62*100)/AD8)</f>
        <v>#REF!</v>
      </c>
      <c r="AE63" s="79"/>
      <c r="AF63" s="171"/>
      <c r="AG63" s="171"/>
      <c r="AH63" s="171"/>
      <c r="AI63" s="79" t="e">
        <f t="shared" ref="AI63" si="69">IF(AI59="","",(AI62*100)/AI8)</f>
        <v>#REF!</v>
      </c>
      <c r="AJ63" s="79"/>
      <c r="AK63" s="171"/>
      <c r="AL63" s="171"/>
      <c r="AM63" s="171"/>
      <c r="AN63" s="196" t="e">
        <f t="shared" ref="AN63" si="70">IF(AN59="","",(AN62*100)/AN8)</f>
        <v>#REF!</v>
      </c>
      <c r="AO63" s="196"/>
      <c r="AP63" s="171"/>
      <c r="AQ63" s="171"/>
      <c r="AR63" s="171"/>
      <c r="AS63" s="196" t="e">
        <f t="shared" ref="AS63:DC63" si="71">IF(AS59="","",(AS62*100)/AS8)</f>
        <v>#REF!</v>
      </c>
      <c r="AT63" s="196"/>
      <c r="AU63" s="171"/>
      <c r="AV63" s="171"/>
      <c r="AW63" s="171"/>
      <c r="AX63" s="196" t="e">
        <f t="shared" si="71"/>
        <v>#REF!</v>
      </c>
      <c r="AY63" s="196"/>
      <c r="AZ63" s="171"/>
      <c r="BA63" s="171"/>
      <c r="BB63" s="171"/>
      <c r="BC63" s="79" t="str">
        <f t="shared" si="71"/>
        <v/>
      </c>
      <c r="BD63" s="79"/>
      <c r="BE63" s="171"/>
      <c r="BF63" s="171"/>
      <c r="BG63" s="171"/>
      <c r="BH63" s="79" t="e">
        <f t="shared" ref="BH63" si="72">IF(BH59="","",(BH62*100)/BH8)</f>
        <v>#REF!</v>
      </c>
      <c r="BI63" s="79"/>
      <c r="BJ63" s="171"/>
      <c r="BK63" s="171"/>
      <c r="BL63" s="171"/>
      <c r="BM63" s="79" t="str">
        <f t="shared" ref="BM63" si="73">IF(BM59="","",(BM62*100)/BM8)</f>
        <v/>
      </c>
      <c r="BN63" s="79"/>
      <c r="BO63" s="171"/>
      <c r="BP63" s="171"/>
      <c r="BQ63" s="171"/>
      <c r="BR63" s="79" t="str">
        <f t="shared" ref="BR63" si="74">IF(BR59="","",(BR62*100)/BR8)</f>
        <v/>
      </c>
      <c r="BS63" s="79"/>
      <c r="BT63" s="171"/>
      <c r="BU63" s="171"/>
      <c r="BV63" s="171"/>
      <c r="BW63" s="79" t="str">
        <f t="shared" ref="BW63" si="75">IF(BW59="","",(BW62*100)/BW8)</f>
        <v/>
      </c>
      <c r="BX63" s="79"/>
      <c r="BY63" s="171"/>
      <c r="BZ63" s="171"/>
      <c r="CA63" s="171"/>
      <c r="CB63" s="79" t="str">
        <f t="shared" ref="CB63" si="76">IF(CB59="","",(CB62*100)/CB8)</f>
        <v/>
      </c>
      <c r="CC63" s="79"/>
      <c r="CD63" s="171"/>
      <c r="CE63" s="171"/>
      <c r="CF63" s="171"/>
      <c r="CG63" s="79" t="str">
        <f t="shared" ref="CG63" si="77">IF(CG59="","",(CG62*100)/CG8)</f>
        <v/>
      </c>
      <c r="CH63" s="79"/>
      <c r="CI63" s="171"/>
      <c r="CJ63" s="171"/>
      <c r="CK63" s="171"/>
      <c r="CL63" s="79" t="str">
        <f t="shared" ref="CL63" si="78">IF(CL59="","",(CL62*100)/CL8)</f>
        <v/>
      </c>
      <c r="CM63" s="79"/>
      <c r="CN63" s="171"/>
      <c r="CO63" s="171"/>
      <c r="CP63" s="171"/>
      <c r="CQ63" s="79" t="str">
        <f t="shared" ref="CQ63" si="79">IF(CQ59="","",(CQ62*100)/CQ8)</f>
        <v/>
      </c>
      <c r="CR63" s="79"/>
      <c r="CS63" s="171"/>
      <c r="CT63" s="171"/>
      <c r="CU63" s="171"/>
      <c r="CV63" s="79" t="str">
        <f t="shared" ref="CV63" si="80">IF(CV59="","",(CV62*100)/CV8)</f>
        <v/>
      </c>
      <c r="CW63" s="79"/>
      <c r="CX63" s="171"/>
      <c r="CY63" s="171"/>
      <c r="CZ63" s="171"/>
      <c r="DA63" s="79" t="str">
        <f t="shared" ref="DA63" si="81">IF(DA59="","",(DA62*100)/DA8)</f>
        <v/>
      </c>
      <c r="DB63" s="79"/>
      <c r="DC63" s="96" t="e">
        <f t="shared" si="71"/>
        <v>#REF!</v>
      </c>
      <c r="DD63" s="198"/>
      <c r="DE63" s="198"/>
      <c r="DF63" s="198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</row>
    <row r="64" spans="1:129" s="47" customFormat="1" ht="17.25" customHeight="1">
      <c r="A64" s="1094"/>
      <c r="B64" s="1094"/>
      <c r="C64" s="1094"/>
      <c r="D64" s="1094"/>
      <c r="E64" s="1094"/>
      <c r="F64" s="1094"/>
      <c r="G64" s="1094"/>
      <c r="H64" s="1094"/>
      <c r="I64" s="1094"/>
      <c r="J64" s="1094"/>
      <c r="K64" s="1094"/>
      <c r="L64" s="1094"/>
      <c r="M64" s="1094"/>
      <c r="N64" s="1094"/>
      <c r="O64" s="1094"/>
      <c r="P64" s="1094"/>
      <c r="Q64" s="1094"/>
      <c r="R64" s="1094"/>
      <c r="S64" s="1094"/>
      <c r="T64" s="1094"/>
      <c r="U64" s="1094"/>
      <c r="V64" s="1094"/>
      <c r="W64" s="1094"/>
      <c r="X64" s="1094"/>
      <c r="Y64" s="1094"/>
      <c r="Z64" s="1094"/>
      <c r="AA64" s="1094"/>
      <c r="AB64" s="1094"/>
      <c r="AC64" s="1094"/>
      <c r="AD64" s="1094"/>
      <c r="AE64" s="1094"/>
      <c r="AF64" s="1094"/>
      <c r="AG64" s="1094"/>
      <c r="AH64" s="1094"/>
      <c r="AI64" s="1094"/>
      <c r="AJ64" s="1094"/>
      <c r="AK64" s="1094"/>
      <c r="AL64" s="1094"/>
      <c r="AM64" s="1094"/>
      <c r="AN64" s="1094"/>
      <c r="AO64" s="1094"/>
      <c r="AP64" s="1094"/>
      <c r="AQ64" s="1094"/>
      <c r="AR64" s="1094"/>
      <c r="AS64" s="1094"/>
      <c r="AT64" s="1094"/>
      <c r="AU64" s="1094"/>
      <c r="AV64" s="1094"/>
      <c r="AW64" s="1094"/>
      <c r="AX64" s="1094"/>
      <c r="AY64" s="1094"/>
      <c r="AZ64" s="1094"/>
      <c r="BA64" s="1094"/>
      <c r="BB64" s="1094"/>
      <c r="BC64" s="1094"/>
      <c r="BD64" s="1094"/>
      <c r="BE64" s="1094"/>
      <c r="BF64" s="1094"/>
      <c r="BG64" s="1094"/>
      <c r="BH64" s="1094"/>
      <c r="BI64" s="1094"/>
      <c r="BJ64" s="1094"/>
      <c r="BK64" s="1094"/>
      <c r="BL64" s="1094"/>
      <c r="BM64" s="1094"/>
      <c r="BN64" s="1094"/>
      <c r="BO64" s="1094"/>
      <c r="BP64" s="1094"/>
      <c r="BQ64" s="1094"/>
      <c r="BR64" s="1094"/>
      <c r="BS64" s="1094"/>
      <c r="BT64" s="1094"/>
      <c r="BU64" s="1094"/>
      <c r="BV64" s="1094"/>
      <c r="BW64" s="1094"/>
      <c r="BX64" s="1094"/>
      <c r="BY64" s="1094"/>
      <c r="BZ64" s="1094"/>
      <c r="CA64" s="1094"/>
      <c r="CB64" s="1094"/>
      <c r="CC64" s="1094"/>
      <c r="CD64" s="1094"/>
      <c r="CE64" s="1094"/>
      <c r="CF64" s="1094"/>
      <c r="CG64" s="1094"/>
      <c r="CH64" s="1094"/>
      <c r="CI64" s="1094"/>
      <c r="CJ64" s="1094"/>
      <c r="CK64" s="1094"/>
      <c r="CL64" s="1094"/>
      <c r="CM64" s="1094"/>
      <c r="CN64" s="1094"/>
      <c r="CO64" s="1094"/>
      <c r="CP64" s="1094"/>
      <c r="CQ64" s="1094"/>
      <c r="CR64" s="1094"/>
      <c r="CS64" s="1094"/>
      <c r="CT64" s="1094"/>
      <c r="CU64" s="1094"/>
      <c r="CV64" s="1094"/>
      <c r="CW64" s="1094"/>
      <c r="CX64" s="1094"/>
      <c r="CY64" s="1094"/>
      <c r="CZ64" s="1094"/>
      <c r="DA64" s="1094"/>
      <c r="DB64" s="1094"/>
      <c r="DC64" s="1094"/>
      <c r="DD64" s="1094"/>
      <c r="DE64" s="1094"/>
      <c r="DF64" s="72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</row>
    <row r="65" spans="1:129" s="47" customFormat="1" ht="17.25" customHeight="1">
      <c r="A65" s="1094"/>
      <c r="B65" s="1094"/>
      <c r="C65" s="1094"/>
      <c r="D65" s="1094"/>
      <c r="E65" s="1094"/>
      <c r="F65" s="1094"/>
      <c r="G65" s="1094"/>
      <c r="H65" s="1094"/>
      <c r="I65" s="1094"/>
      <c r="J65" s="1094"/>
      <c r="K65" s="1094"/>
      <c r="L65" s="1094"/>
      <c r="M65" s="1094"/>
      <c r="N65" s="1094"/>
      <c r="O65" s="1094"/>
      <c r="P65" s="1094"/>
      <c r="Q65" s="1094"/>
      <c r="R65" s="1094"/>
      <c r="S65" s="1094"/>
      <c r="T65" s="1094"/>
      <c r="U65" s="1094"/>
      <c r="V65" s="1094"/>
      <c r="W65" s="1094"/>
      <c r="X65" s="1094"/>
      <c r="Y65" s="1094"/>
      <c r="Z65" s="1094"/>
      <c r="AA65" s="1094"/>
      <c r="AB65" s="1094"/>
      <c r="AC65" s="1094"/>
      <c r="AD65" s="1094"/>
      <c r="AE65" s="1094"/>
      <c r="AF65" s="1094"/>
      <c r="AG65" s="1094"/>
      <c r="AH65" s="1094"/>
      <c r="AI65" s="1094"/>
      <c r="AJ65" s="1094"/>
      <c r="AK65" s="1094"/>
      <c r="AL65" s="1094"/>
      <c r="AM65" s="1094"/>
      <c r="AN65" s="1094"/>
      <c r="AO65" s="1094"/>
      <c r="AP65" s="1094"/>
      <c r="AQ65" s="1094"/>
      <c r="AR65" s="1094"/>
      <c r="AS65" s="1094"/>
      <c r="AT65" s="1094"/>
      <c r="AU65" s="1094"/>
      <c r="AV65" s="1094"/>
      <c r="AW65" s="1094"/>
      <c r="AX65" s="1094"/>
      <c r="AY65" s="1094"/>
      <c r="AZ65" s="1094"/>
      <c r="BA65" s="1094"/>
      <c r="BB65" s="1094"/>
      <c r="BC65" s="1094"/>
      <c r="BD65" s="1094"/>
      <c r="BE65" s="1094"/>
      <c r="BF65" s="1094"/>
      <c r="BG65" s="1094"/>
      <c r="BH65" s="1094"/>
      <c r="BI65" s="1094"/>
      <c r="BJ65" s="1094"/>
      <c r="BK65" s="1094"/>
      <c r="BL65" s="1094"/>
      <c r="BM65" s="1094"/>
      <c r="BN65" s="1094"/>
      <c r="BO65" s="1094"/>
      <c r="BP65" s="1094"/>
      <c r="BQ65" s="1094"/>
      <c r="BR65" s="1094"/>
      <c r="BS65" s="1094"/>
      <c r="BT65" s="1094"/>
      <c r="BU65" s="1094"/>
      <c r="BV65" s="1094"/>
      <c r="BW65" s="1094"/>
      <c r="BX65" s="1094"/>
      <c r="BY65" s="1094"/>
      <c r="BZ65" s="1094"/>
      <c r="CA65" s="1094"/>
      <c r="CB65" s="1094"/>
      <c r="CC65" s="1094"/>
      <c r="CD65" s="1094"/>
      <c r="CE65" s="1094"/>
      <c r="CF65" s="1094"/>
      <c r="CG65" s="1094"/>
      <c r="CH65" s="1094"/>
      <c r="CI65" s="1094"/>
      <c r="CJ65" s="1094"/>
      <c r="CK65" s="1094"/>
      <c r="CL65" s="1094"/>
      <c r="CM65" s="1094"/>
      <c r="CN65" s="1094"/>
      <c r="CO65" s="1094"/>
      <c r="CP65" s="1094"/>
      <c r="CQ65" s="1094"/>
      <c r="CR65" s="1094"/>
      <c r="CS65" s="1094"/>
      <c r="CT65" s="1094"/>
      <c r="CU65" s="1094"/>
      <c r="CV65" s="1094"/>
      <c r="CW65" s="1094"/>
      <c r="CX65" s="1094"/>
      <c r="CY65" s="1094"/>
      <c r="CZ65" s="1094"/>
      <c r="DA65" s="1094"/>
      <c r="DB65" s="1094"/>
      <c r="DC65" s="1094"/>
      <c r="DD65" s="1094"/>
      <c r="DE65" s="1094"/>
      <c r="DF65" s="72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</row>
    <row r="66" spans="1:129" s="47" customFormat="1" ht="17.25" customHeight="1">
      <c r="A66" s="1094"/>
      <c r="B66" s="1094"/>
      <c r="C66" s="1094"/>
      <c r="D66" s="1094"/>
      <c r="E66" s="1094"/>
      <c r="F66" s="1094"/>
      <c r="G66" s="1094"/>
      <c r="H66" s="1094"/>
      <c r="I66" s="1094"/>
      <c r="J66" s="1094"/>
      <c r="K66" s="1094"/>
      <c r="L66" s="1094"/>
      <c r="M66" s="1094"/>
      <c r="N66" s="1094"/>
      <c r="O66" s="1094"/>
      <c r="P66" s="1094"/>
      <c r="Q66" s="1094"/>
      <c r="R66" s="1094"/>
      <c r="S66" s="1094"/>
      <c r="T66" s="1094"/>
      <c r="U66" s="1094"/>
      <c r="V66" s="1094"/>
      <c r="W66" s="1094"/>
      <c r="X66" s="1094"/>
      <c r="Y66" s="1094"/>
      <c r="Z66" s="1094"/>
      <c r="AA66" s="1094"/>
      <c r="AB66" s="1094"/>
      <c r="AC66" s="1094"/>
      <c r="AD66" s="1094"/>
      <c r="AE66" s="1094"/>
      <c r="AF66" s="1094"/>
      <c r="AG66" s="1094"/>
      <c r="AH66" s="1094"/>
      <c r="AI66" s="1094"/>
      <c r="AJ66" s="1094"/>
      <c r="AK66" s="1094"/>
      <c r="AL66" s="1094"/>
      <c r="AM66" s="1094"/>
      <c r="AN66" s="1094"/>
      <c r="AO66" s="1094"/>
      <c r="AP66" s="1094"/>
      <c r="AQ66" s="1094"/>
      <c r="AR66" s="1094"/>
      <c r="AS66" s="1094"/>
      <c r="AT66" s="1094"/>
      <c r="AU66" s="1094"/>
      <c r="AV66" s="1094"/>
      <c r="AW66" s="1094"/>
      <c r="AX66" s="1094"/>
      <c r="AY66" s="1094"/>
      <c r="AZ66" s="1094"/>
      <c r="BA66" s="1094"/>
      <c r="BB66" s="1094"/>
      <c r="BC66" s="1094"/>
      <c r="BD66" s="1094"/>
      <c r="BE66" s="1094"/>
      <c r="BF66" s="1094"/>
      <c r="BG66" s="1094"/>
      <c r="BH66" s="1094"/>
      <c r="BI66" s="1094"/>
      <c r="BJ66" s="1094"/>
      <c r="BK66" s="1094"/>
      <c r="BL66" s="1094"/>
      <c r="BM66" s="1094"/>
      <c r="BN66" s="1094"/>
      <c r="BO66" s="1094"/>
      <c r="BP66" s="1094"/>
      <c r="BQ66" s="1094"/>
      <c r="BR66" s="1094"/>
      <c r="BS66" s="1094"/>
      <c r="BT66" s="1094"/>
      <c r="BU66" s="1094"/>
      <c r="BV66" s="1094"/>
      <c r="BW66" s="1094"/>
      <c r="BX66" s="1094"/>
      <c r="BY66" s="1094"/>
      <c r="BZ66" s="1094"/>
      <c r="CA66" s="1094"/>
      <c r="CB66" s="1094"/>
      <c r="CC66" s="1094"/>
      <c r="CD66" s="1094"/>
      <c r="CE66" s="1094"/>
      <c r="CF66" s="1094"/>
      <c r="CG66" s="1094"/>
      <c r="CH66" s="1094"/>
      <c r="CI66" s="1094"/>
      <c r="CJ66" s="1094"/>
      <c r="CK66" s="1094"/>
      <c r="CL66" s="1094"/>
      <c r="CM66" s="1094"/>
      <c r="CN66" s="1094"/>
      <c r="CO66" s="1094"/>
      <c r="CP66" s="1094"/>
      <c r="CQ66" s="1094"/>
      <c r="CR66" s="1094"/>
      <c r="CS66" s="1094"/>
      <c r="CT66" s="1094"/>
      <c r="CU66" s="1094"/>
      <c r="CV66" s="1094"/>
      <c r="CW66" s="1094"/>
      <c r="CX66" s="1094"/>
      <c r="CY66" s="1094"/>
      <c r="CZ66" s="1094"/>
      <c r="DA66" s="1094"/>
      <c r="DB66" s="1094"/>
      <c r="DC66" s="1094"/>
      <c r="DD66" s="1094"/>
      <c r="DE66" s="1094"/>
      <c r="DF66" s="72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</row>
    <row r="67" spans="1:129" s="48" customFormat="1" ht="17.25" customHeight="1">
      <c r="A67" s="1094"/>
      <c r="B67" s="1094"/>
      <c r="C67" s="1094"/>
      <c r="D67" s="1094"/>
      <c r="E67" s="1094"/>
      <c r="F67" s="1094"/>
      <c r="G67" s="1094"/>
      <c r="H67" s="1094"/>
      <c r="I67" s="1094"/>
      <c r="J67" s="1094"/>
      <c r="K67" s="1094"/>
      <c r="L67" s="1094"/>
      <c r="M67" s="1094"/>
      <c r="N67" s="1094"/>
      <c r="O67" s="1094"/>
      <c r="P67" s="1094"/>
      <c r="Q67" s="1094"/>
      <c r="R67" s="1094"/>
      <c r="S67" s="1094"/>
      <c r="T67" s="1094"/>
      <c r="U67" s="1094"/>
      <c r="V67" s="1094"/>
      <c r="W67" s="1094"/>
      <c r="X67" s="1094"/>
      <c r="Y67" s="1094"/>
      <c r="Z67" s="1094"/>
      <c r="AA67" s="1094"/>
      <c r="AB67" s="1094"/>
      <c r="AC67" s="1094"/>
      <c r="AD67" s="1094"/>
      <c r="AE67" s="1094"/>
      <c r="AF67" s="1094"/>
      <c r="AG67" s="1094"/>
      <c r="AH67" s="1094"/>
      <c r="AI67" s="1094"/>
      <c r="AJ67" s="1094"/>
      <c r="AK67" s="1094"/>
      <c r="AL67" s="1094"/>
      <c r="AM67" s="1094"/>
      <c r="AN67" s="1094"/>
      <c r="AO67" s="1094"/>
      <c r="AP67" s="1094"/>
      <c r="AQ67" s="1094"/>
      <c r="AR67" s="1094"/>
      <c r="AS67" s="1094"/>
      <c r="AT67" s="1094"/>
      <c r="AU67" s="1094"/>
      <c r="AV67" s="1094"/>
      <c r="AW67" s="1094"/>
      <c r="AX67" s="1094"/>
      <c r="AY67" s="1094"/>
      <c r="AZ67" s="1094"/>
      <c r="BA67" s="1094"/>
      <c r="BB67" s="1094"/>
      <c r="BC67" s="1094"/>
      <c r="BD67" s="1094"/>
      <c r="BE67" s="1094"/>
      <c r="BF67" s="1094"/>
      <c r="BG67" s="1094"/>
      <c r="BH67" s="1094"/>
      <c r="BI67" s="1094"/>
      <c r="BJ67" s="1094"/>
      <c r="BK67" s="1094"/>
      <c r="BL67" s="1094"/>
      <c r="BM67" s="1094"/>
      <c r="BN67" s="1094"/>
      <c r="BO67" s="1094"/>
      <c r="BP67" s="1094"/>
      <c r="BQ67" s="1094"/>
      <c r="BR67" s="1094"/>
      <c r="BS67" s="1094"/>
      <c r="BT67" s="1094"/>
      <c r="BU67" s="1094"/>
      <c r="BV67" s="1094"/>
      <c r="BW67" s="1094"/>
      <c r="BX67" s="1094"/>
      <c r="BY67" s="1094"/>
      <c r="BZ67" s="1094"/>
      <c r="CA67" s="1094"/>
      <c r="CB67" s="1094"/>
      <c r="CC67" s="1094"/>
      <c r="CD67" s="1094"/>
      <c r="CE67" s="1094"/>
      <c r="CF67" s="1094"/>
      <c r="CG67" s="1094"/>
      <c r="CH67" s="1094"/>
      <c r="CI67" s="1094"/>
      <c r="CJ67" s="1094"/>
      <c r="CK67" s="1094"/>
      <c r="CL67" s="1094"/>
      <c r="CM67" s="1094"/>
      <c r="CN67" s="1094"/>
      <c r="CO67" s="1094"/>
      <c r="CP67" s="1094"/>
      <c r="CQ67" s="1094"/>
      <c r="CR67" s="1094"/>
      <c r="CS67" s="1094"/>
      <c r="CT67" s="1094"/>
      <c r="CU67" s="1094"/>
      <c r="CV67" s="1094"/>
      <c r="CW67" s="1094"/>
      <c r="CX67" s="1094"/>
      <c r="CY67" s="1094"/>
      <c r="CZ67" s="1094"/>
      <c r="DA67" s="1094"/>
      <c r="DB67" s="1094"/>
      <c r="DC67" s="1094"/>
      <c r="DD67" s="1094"/>
      <c r="DE67" s="1094"/>
      <c r="DF67" s="72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</row>
    <row r="68" spans="1:129" s="48" customFormat="1" ht="16.5" customHeight="1">
      <c r="A68" s="72"/>
      <c r="B68" s="72"/>
      <c r="C68" s="72"/>
      <c r="D68" s="49"/>
      <c r="E68" s="49"/>
      <c r="F68" s="49"/>
      <c r="G68" s="72"/>
      <c r="H68" s="49"/>
      <c r="I68" s="72"/>
      <c r="J68" s="72"/>
      <c r="K68" s="72"/>
      <c r="L68" s="72"/>
      <c r="M68" s="49"/>
      <c r="N68" s="72"/>
      <c r="O68" s="72"/>
      <c r="P68" s="72"/>
      <c r="Q68" s="72"/>
      <c r="R68" s="49"/>
      <c r="S68" s="72"/>
      <c r="V68" s="72"/>
      <c r="W68" s="49"/>
      <c r="X68" s="72"/>
      <c r="AA68" s="72"/>
      <c r="AB68" s="49"/>
      <c r="AC68" s="72"/>
      <c r="AF68" s="72"/>
      <c r="AG68" s="49"/>
      <c r="AH68" s="72"/>
      <c r="AK68" s="72"/>
      <c r="AL68" s="49"/>
      <c r="AM68" s="72"/>
      <c r="AP68" s="72"/>
      <c r="AQ68" s="49"/>
      <c r="AR68" s="72"/>
      <c r="AU68" s="72"/>
      <c r="AV68" s="49"/>
      <c r="AW68" s="72"/>
      <c r="AZ68" s="72"/>
      <c r="BA68" s="49"/>
      <c r="BB68" s="72"/>
      <c r="BC68" s="72"/>
      <c r="BD68" s="72"/>
      <c r="BE68" s="72"/>
      <c r="BF68" s="49"/>
      <c r="BG68" s="72"/>
      <c r="BH68" s="72"/>
      <c r="BI68" s="72"/>
      <c r="BJ68" s="72"/>
      <c r="BK68" s="49"/>
      <c r="BL68" s="72"/>
      <c r="BM68" s="72"/>
      <c r="BN68" s="72"/>
      <c r="BO68" s="72"/>
      <c r="BP68" s="49"/>
      <c r="BQ68" s="72"/>
      <c r="BR68" s="72"/>
      <c r="BS68" s="72"/>
      <c r="BT68" s="72"/>
      <c r="BU68" s="49"/>
      <c r="BV68" s="72"/>
      <c r="BW68" s="72"/>
      <c r="BX68" s="72"/>
      <c r="BY68" s="72"/>
      <c r="BZ68" s="49"/>
      <c r="CA68" s="72"/>
      <c r="CB68" s="72"/>
      <c r="CC68" s="72"/>
      <c r="CD68" s="72"/>
      <c r="CE68" s="49"/>
      <c r="CF68" s="72"/>
      <c r="CG68" s="72"/>
      <c r="CH68" s="72"/>
      <c r="CI68" s="72"/>
      <c r="CJ68" s="49"/>
      <c r="CK68" s="72"/>
      <c r="CL68" s="72"/>
      <c r="CM68" s="72"/>
      <c r="CN68" s="72"/>
      <c r="CO68" s="49"/>
      <c r="CP68" s="72"/>
      <c r="CQ68" s="72"/>
      <c r="CR68" s="72"/>
      <c r="CS68" s="72"/>
      <c r="CT68" s="49"/>
      <c r="CU68" s="72"/>
      <c r="CV68" s="72"/>
      <c r="CW68" s="72"/>
      <c r="CX68" s="72"/>
      <c r="CY68" s="49"/>
      <c r="CZ68" s="72"/>
      <c r="DA68" s="72"/>
      <c r="DB68" s="72"/>
      <c r="DC68" s="72"/>
      <c r="DD68" s="26"/>
      <c r="DE68" s="26"/>
      <c r="DF68" s="26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</row>
    <row r="69" spans="1:129" s="48" customFormat="1" ht="16.5" customHeight="1">
      <c r="A69" s="72"/>
      <c r="B69" s="72"/>
      <c r="C69" s="72"/>
      <c r="D69" s="49"/>
      <c r="E69" s="49"/>
      <c r="F69" s="49"/>
      <c r="G69" s="72"/>
      <c r="H69" s="49"/>
      <c r="I69" s="72"/>
      <c r="J69" s="72"/>
      <c r="K69" s="72"/>
      <c r="L69" s="72"/>
      <c r="M69" s="49"/>
      <c r="N69" s="72"/>
      <c r="O69" s="72"/>
      <c r="P69" s="72"/>
      <c r="Q69" s="72"/>
      <c r="R69" s="49"/>
      <c r="S69" s="72"/>
      <c r="V69" s="72"/>
      <c r="W69" s="49"/>
      <c r="X69" s="72"/>
      <c r="AA69" s="72"/>
      <c r="AB69" s="49"/>
      <c r="AC69" s="72"/>
      <c r="AF69" s="72"/>
      <c r="AG69" s="49"/>
      <c r="AH69" s="72"/>
      <c r="AK69" s="72"/>
      <c r="AL69" s="49"/>
      <c r="AM69" s="72"/>
      <c r="AP69" s="72"/>
      <c r="AQ69" s="49"/>
      <c r="AR69" s="72"/>
      <c r="AU69" s="72"/>
      <c r="AV69" s="49"/>
      <c r="AW69" s="72"/>
      <c r="AZ69" s="72"/>
      <c r="BA69" s="49"/>
      <c r="BB69" s="72"/>
      <c r="BC69" s="72"/>
      <c r="BD69" s="72"/>
      <c r="BE69" s="72"/>
      <c r="BF69" s="49"/>
      <c r="BG69" s="72"/>
      <c r="BH69" s="72"/>
      <c r="BI69" s="72"/>
      <c r="BJ69" s="72"/>
      <c r="BK69" s="49"/>
      <c r="BL69" s="72"/>
      <c r="BM69" s="72"/>
      <c r="BN69" s="72"/>
      <c r="BO69" s="72"/>
      <c r="BP69" s="49"/>
      <c r="BQ69" s="72"/>
      <c r="BR69" s="72"/>
      <c r="BS69" s="72"/>
      <c r="BT69" s="72"/>
      <c r="BU69" s="49"/>
      <c r="BV69" s="72"/>
      <c r="BW69" s="72"/>
      <c r="BX69" s="72"/>
      <c r="BY69" s="72"/>
      <c r="BZ69" s="49"/>
      <c r="CA69" s="72"/>
      <c r="CB69" s="72"/>
      <c r="CC69" s="72"/>
      <c r="CD69" s="72"/>
      <c r="CE69" s="49"/>
      <c r="CF69" s="72"/>
      <c r="CG69" s="72"/>
      <c r="CH69" s="72"/>
      <c r="CI69" s="72"/>
      <c r="CJ69" s="49"/>
      <c r="CK69" s="72"/>
      <c r="CL69" s="72"/>
      <c r="CM69" s="72"/>
      <c r="CN69" s="72"/>
      <c r="CO69" s="49"/>
      <c r="CP69" s="72"/>
      <c r="CQ69" s="72"/>
      <c r="CR69" s="72"/>
      <c r="CS69" s="72"/>
      <c r="CT69" s="49"/>
      <c r="CU69" s="72"/>
      <c r="CV69" s="72"/>
      <c r="CW69" s="72"/>
      <c r="CX69" s="72"/>
      <c r="CY69" s="49"/>
      <c r="CZ69" s="72"/>
      <c r="DA69" s="72"/>
      <c r="DB69" s="72"/>
      <c r="DC69" s="72"/>
      <c r="DD69" s="26"/>
      <c r="DE69" s="26"/>
      <c r="DF69" s="26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</row>
    <row r="70" spans="1:129" s="48" customFormat="1" ht="16.5" customHeight="1">
      <c r="A70" s="72"/>
      <c r="B70" s="72"/>
      <c r="C70" s="72"/>
      <c r="D70" s="49"/>
      <c r="E70" s="49"/>
      <c r="F70" s="49"/>
      <c r="G70" s="72"/>
      <c r="H70" s="49"/>
      <c r="I70" s="72"/>
      <c r="J70" s="72"/>
      <c r="K70" s="72"/>
      <c r="L70" s="72"/>
      <c r="M70" s="49"/>
      <c r="N70" s="72"/>
      <c r="O70" s="72"/>
      <c r="P70" s="72"/>
      <c r="Q70" s="72"/>
      <c r="R70" s="49"/>
      <c r="S70" s="72"/>
      <c r="V70" s="72"/>
      <c r="W70" s="49"/>
      <c r="X70" s="72"/>
      <c r="AA70" s="72"/>
      <c r="AB70" s="49"/>
      <c r="AC70" s="72"/>
      <c r="AF70" s="72"/>
      <c r="AG70" s="49"/>
      <c r="AH70" s="72"/>
      <c r="AK70" s="72"/>
      <c r="AL70" s="49"/>
      <c r="AM70" s="72"/>
      <c r="AP70" s="72"/>
      <c r="AQ70" s="49"/>
      <c r="AR70" s="72"/>
      <c r="AU70" s="72"/>
      <c r="AV70" s="49"/>
      <c r="AW70" s="72"/>
      <c r="AZ70" s="72"/>
      <c r="BA70" s="49"/>
      <c r="BB70" s="72"/>
      <c r="BC70" s="72"/>
      <c r="BD70" s="72"/>
      <c r="BE70" s="72"/>
      <c r="BF70" s="49"/>
      <c r="BG70" s="72"/>
      <c r="BH70" s="72"/>
      <c r="BI70" s="72"/>
      <c r="BJ70" s="72"/>
      <c r="BK70" s="49"/>
      <c r="BL70" s="72"/>
      <c r="BM70" s="72"/>
      <c r="BN70" s="72"/>
      <c r="BO70" s="72"/>
      <c r="BP70" s="49"/>
      <c r="BQ70" s="72"/>
      <c r="BR70" s="72"/>
      <c r="BS70" s="72"/>
      <c r="BT70" s="72"/>
      <c r="BU70" s="49"/>
      <c r="BV70" s="72"/>
      <c r="BW70" s="72"/>
      <c r="BX70" s="72"/>
      <c r="BY70" s="72"/>
      <c r="BZ70" s="49"/>
      <c r="CA70" s="72"/>
      <c r="CB70" s="72"/>
      <c r="CC70" s="72"/>
      <c r="CD70" s="72"/>
      <c r="CE70" s="49"/>
      <c r="CF70" s="72"/>
      <c r="CG70" s="72"/>
      <c r="CH70" s="72"/>
      <c r="CI70" s="72"/>
      <c r="CJ70" s="49"/>
      <c r="CK70" s="72"/>
      <c r="CL70" s="72"/>
      <c r="CM70" s="72"/>
      <c r="CN70" s="72"/>
      <c r="CO70" s="49"/>
      <c r="CP70" s="72"/>
      <c r="CQ70" s="72"/>
      <c r="CR70" s="72"/>
      <c r="CS70" s="72"/>
      <c r="CT70" s="49"/>
      <c r="CU70" s="72"/>
      <c r="CV70" s="72"/>
      <c r="CW70" s="72"/>
      <c r="CX70" s="72"/>
      <c r="CY70" s="49"/>
      <c r="CZ70" s="72"/>
      <c r="DA70" s="72"/>
      <c r="DB70" s="72"/>
      <c r="DC70" s="72"/>
      <c r="DD70" s="26"/>
      <c r="DE70" s="26"/>
      <c r="DF70" s="26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</row>
    <row r="71" spans="1:129" ht="16.5" customHeight="1">
      <c r="A71" s="72"/>
      <c r="B71" s="72"/>
      <c r="C71" s="72"/>
      <c r="D71" s="49"/>
      <c r="E71" s="49"/>
      <c r="F71" s="49"/>
      <c r="G71" s="72"/>
      <c r="H71" s="49"/>
      <c r="I71" s="72"/>
      <c r="J71" s="50"/>
      <c r="K71" s="50"/>
      <c r="L71" s="72"/>
      <c r="M71" s="49"/>
      <c r="N71" s="72"/>
      <c r="O71" s="50"/>
      <c r="P71" s="50"/>
      <c r="Q71" s="72"/>
      <c r="R71" s="49"/>
      <c r="S71" s="72"/>
      <c r="V71" s="72"/>
      <c r="W71" s="49"/>
      <c r="X71" s="72"/>
      <c r="AA71" s="72"/>
      <c r="AB71" s="49"/>
      <c r="AC71" s="72"/>
      <c r="AF71" s="72"/>
      <c r="AG71" s="49"/>
      <c r="AH71" s="72"/>
      <c r="AK71" s="72"/>
      <c r="AL71" s="49"/>
      <c r="AM71" s="72"/>
      <c r="AP71" s="72"/>
      <c r="AQ71" s="49"/>
      <c r="AR71" s="72"/>
      <c r="AU71" s="72"/>
      <c r="AV71" s="49"/>
      <c r="AW71" s="72"/>
      <c r="AZ71" s="72"/>
      <c r="BA71" s="49"/>
      <c r="BB71" s="72"/>
      <c r="BC71" s="50"/>
      <c r="BD71" s="50"/>
      <c r="BE71" s="72"/>
      <c r="BF71" s="49"/>
      <c r="BG71" s="72"/>
      <c r="BH71" s="50"/>
      <c r="BI71" s="50"/>
      <c r="BJ71" s="72"/>
      <c r="BK71" s="49"/>
      <c r="BL71" s="72"/>
      <c r="BM71" s="50"/>
      <c r="BN71" s="50"/>
      <c r="BO71" s="72"/>
      <c r="BP71" s="49"/>
      <c r="BQ71" s="72"/>
      <c r="BR71" s="50"/>
      <c r="BS71" s="50"/>
      <c r="BT71" s="72"/>
      <c r="BU71" s="49"/>
      <c r="BV71" s="72"/>
      <c r="BW71" s="50"/>
      <c r="BX71" s="50"/>
      <c r="BY71" s="72"/>
      <c r="BZ71" s="49"/>
      <c r="CA71" s="72"/>
      <c r="CB71" s="50"/>
      <c r="CC71" s="50"/>
      <c r="CD71" s="72"/>
      <c r="CE71" s="49"/>
      <c r="CF71" s="72"/>
      <c r="CG71" s="50"/>
      <c r="CH71" s="50"/>
      <c r="CI71" s="72"/>
      <c r="CJ71" s="49"/>
      <c r="CK71" s="72"/>
      <c r="CL71" s="50"/>
      <c r="CM71" s="50"/>
      <c r="CN71" s="72"/>
      <c r="CO71" s="49"/>
      <c r="CP71" s="72"/>
      <c r="CQ71" s="50"/>
      <c r="CR71" s="50"/>
      <c r="CS71" s="72"/>
      <c r="CT71" s="49"/>
      <c r="CU71" s="72"/>
      <c r="CV71" s="50"/>
      <c r="CW71" s="50"/>
      <c r="CX71" s="72"/>
      <c r="CY71" s="49"/>
      <c r="CZ71" s="72"/>
      <c r="DA71" s="50"/>
      <c r="DB71" s="50"/>
      <c r="DC71" s="50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</row>
    <row r="72" spans="1:129" ht="16.5" customHeight="1">
      <c r="A72" s="72"/>
      <c r="B72" s="72"/>
      <c r="C72" s="72"/>
      <c r="D72" s="49"/>
      <c r="E72" s="49"/>
      <c r="F72" s="49"/>
      <c r="G72" s="72"/>
      <c r="H72" s="49"/>
      <c r="I72" s="72"/>
      <c r="J72" s="50"/>
      <c r="K72" s="50"/>
      <c r="L72" s="72"/>
      <c r="M72" s="49"/>
      <c r="N72" s="72"/>
      <c r="O72" s="50"/>
      <c r="P72" s="50"/>
      <c r="Q72" s="72"/>
      <c r="R72" s="49"/>
      <c r="S72" s="72"/>
      <c r="V72" s="72"/>
      <c r="W72" s="49"/>
      <c r="X72" s="72"/>
      <c r="AA72" s="72"/>
      <c r="AB72" s="49"/>
      <c r="AC72" s="72"/>
      <c r="AF72" s="72"/>
      <c r="AG72" s="49"/>
      <c r="AH72" s="72"/>
      <c r="AK72" s="72"/>
      <c r="AL72" s="49"/>
      <c r="AM72" s="72"/>
      <c r="AP72" s="72"/>
      <c r="AQ72" s="49"/>
      <c r="AR72" s="72"/>
      <c r="AU72" s="72"/>
      <c r="AV72" s="49"/>
      <c r="AW72" s="72"/>
      <c r="AZ72" s="72"/>
      <c r="BA72" s="49"/>
      <c r="BB72" s="72"/>
      <c r="BC72" s="50"/>
      <c r="BD72" s="50"/>
      <c r="BE72" s="72"/>
      <c r="BF72" s="49"/>
      <c r="BG72" s="72"/>
      <c r="BH72" s="50"/>
      <c r="BI72" s="50"/>
      <c r="BJ72" s="72"/>
      <c r="BK72" s="49"/>
      <c r="BL72" s="72"/>
      <c r="BM72" s="50"/>
      <c r="BN72" s="50"/>
      <c r="BO72" s="72"/>
      <c r="BP72" s="49"/>
      <c r="BQ72" s="72"/>
      <c r="BR72" s="50"/>
      <c r="BS72" s="50"/>
      <c r="BT72" s="72"/>
      <c r="BU72" s="49"/>
      <c r="BV72" s="72"/>
      <c r="BW72" s="50"/>
      <c r="BX72" s="50"/>
      <c r="BY72" s="72"/>
      <c r="BZ72" s="49"/>
      <c r="CA72" s="72"/>
      <c r="CB72" s="50"/>
      <c r="CC72" s="50"/>
      <c r="CD72" s="72"/>
      <c r="CE72" s="49"/>
      <c r="CF72" s="72"/>
      <c r="CG72" s="50"/>
      <c r="CH72" s="50"/>
      <c r="CI72" s="72"/>
      <c r="CJ72" s="49"/>
      <c r="CK72" s="72"/>
      <c r="CL72" s="50"/>
      <c r="CM72" s="50"/>
      <c r="CN72" s="72"/>
      <c r="CO72" s="49"/>
      <c r="CP72" s="72"/>
      <c r="CQ72" s="50"/>
      <c r="CR72" s="50"/>
      <c r="CS72" s="72"/>
      <c r="CT72" s="49"/>
      <c r="CU72" s="72"/>
      <c r="CV72" s="50"/>
      <c r="CW72" s="50"/>
      <c r="CX72" s="72"/>
      <c r="CY72" s="49"/>
      <c r="CZ72" s="72"/>
      <c r="DA72" s="50"/>
      <c r="DB72" s="50"/>
      <c r="DC72" s="50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</row>
    <row r="73" spans="1:129" ht="12.75" customHeight="1">
      <c r="A73" s="72"/>
      <c r="B73" s="72"/>
      <c r="C73" s="72"/>
      <c r="D73" s="49"/>
      <c r="E73" s="49"/>
      <c r="F73" s="49"/>
      <c r="G73" s="72"/>
      <c r="H73" s="49"/>
      <c r="I73" s="72"/>
      <c r="J73" s="72"/>
      <c r="K73" s="72"/>
      <c r="L73" s="72"/>
      <c r="M73" s="49"/>
      <c r="N73" s="72"/>
      <c r="O73" s="72"/>
      <c r="P73" s="72"/>
      <c r="Q73" s="72"/>
      <c r="R73" s="49"/>
      <c r="S73" s="72"/>
      <c r="V73" s="72"/>
      <c r="W73" s="49"/>
      <c r="X73" s="72"/>
      <c r="AA73" s="72"/>
      <c r="AB73" s="49"/>
      <c r="AC73" s="72"/>
      <c r="AF73" s="72"/>
      <c r="AG73" s="49"/>
      <c r="AH73" s="72"/>
      <c r="AK73" s="72"/>
      <c r="AL73" s="49"/>
      <c r="AM73" s="72"/>
      <c r="AP73" s="72"/>
      <c r="AQ73" s="49"/>
      <c r="AR73" s="72"/>
      <c r="AU73" s="72"/>
      <c r="AV73" s="49"/>
      <c r="AW73" s="72"/>
      <c r="AZ73" s="72"/>
      <c r="BA73" s="49"/>
      <c r="BB73" s="72"/>
      <c r="BC73" s="72"/>
      <c r="BD73" s="72"/>
      <c r="BE73" s="72"/>
      <c r="BF73" s="49"/>
      <c r="BG73" s="72"/>
      <c r="BH73" s="72"/>
      <c r="BI73" s="72"/>
      <c r="BJ73" s="72"/>
      <c r="BK73" s="49"/>
      <c r="BL73" s="72"/>
      <c r="BM73" s="72"/>
      <c r="BN73" s="72"/>
      <c r="BO73" s="72"/>
      <c r="BP73" s="49"/>
      <c r="BQ73" s="72"/>
      <c r="BR73" s="72"/>
      <c r="BS73" s="72"/>
      <c r="BT73" s="72"/>
      <c r="BU73" s="49"/>
      <c r="BV73" s="72"/>
      <c r="BW73" s="72"/>
      <c r="BX73" s="72"/>
      <c r="BY73" s="72"/>
      <c r="BZ73" s="49"/>
      <c r="CA73" s="72"/>
      <c r="CB73" s="72"/>
      <c r="CC73" s="72"/>
      <c r="CD73" s="72"/>
      <c r="CE73" s="49"/>
      <c r="CF73" s="72"/>
      <c r="CG73" s="72"/>
      <c r="CH73" s="72"/>
      <c r="CI73" s="72"/>
      <c r="CJ73" s="49"/>
      <c r="CK73" s="72"/>
      <c r="CL73" s="72"/>
      <c r="CM73" s="72"/>
      <c r="CN73" s="72"/>
      <c r="CO73" s="49"/>
      <c r="CP73" s="72"/>
      <c r="CQ73" s="72"/>
      <c r="CR73" s="72"/>
      <c r="CS73" s="72"/>
      <c r="CT73" s="49"/>
      <c r="CU73" s="72"/>
      <c r="CV73" s="72"/>
      <c r="CW73" s="72"/>
      <c r="CX73" s="72"/>
      <c r="CY73" s="49"/>
      <c r="CZ73" s="72"/>
      <c r="DA73" s="72"/>
      <c r="DB73" s="72"/>
      <c r="DC73" s="72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</row>
    <row r="74" spans="1:129"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</row>
    <row r="75" spans="1:129"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</row>
    <row r="76" spans="1:129"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</row>
    <row r="77" spans="1:129"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</row>
    <row r="78" spans="1:129"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</row>
    <row r="79" spans="1:129"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</row>
    <row r="80" spans="1:129"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</row>
    <row r="81" spans="112:129"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</row>
    <row r="82" spans="112:129"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</row>
    <row r="83" spans="112:129"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</row>
    <row r="84" spans="112:129"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</row>
    <row r="85" spans="112:129"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</row>
    <row r="86" spans="112:129"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</row>
    <row r="87" spans="112:129"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</row>
    <row r="88" spans="112:129"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</row>
    <row r="89" spans="112:129"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</row>
    <row r="90" spans="112:129"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</row>
    <row r="91" spans="112:129"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</row>
    <row r="92" spans="112:129"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</row>
    <row r="93" spans="112:129"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</row>
    <row r="94" spans="112:129"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</row>
    <row r="95" spans="112:129"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</row>
    <row r="96" spans="112:129"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</row>
    <row r="97" spans="112:129"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</row>
    <row r="98" spans="112:129"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</row>
    <row r="99" spans="112:129"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</row>
    <row r="100" spans="112:129"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</row>
    <row r="101" spans="112:129"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</row>
    <row r="102" spans="112:129"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</row>
    <row r="103" spans="112:129"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</row>
    <row r="104" spans="112:129"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</row>
    <row r="105" spans="112:129"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</row>
    <row r="106" spans="112:129"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</row>
    <row r="107" spans="112:129"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</row>
    <row r="108" spans="112:129"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</row>
    <row r="109" spans="112:129"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</row>
    <row r="110" spans="112:129"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</row>
    <row r="111" spans="112:129"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</row>
    <row r="112" spans="112:129"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</row>
    <row r="113" spans="112:129"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</row>
    <row r="114" spans="112:129"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</row>
    <row r="115" spans="112:129"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</row>
    <row r="116" spans="112:129"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</row>
    <row r="117" spans="112:129"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</row>
    <row r="118" spans="112:129"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</row>
    <row r="119" spans="112:129"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</row>
    <row r="120" spans="112:129"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</row>
    <row r="121" spans="112:129"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</row>
    <row r="122" spans="112:129"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</row>
    <row r="123" spans="112:129"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</row>
    <row r="124" spans="112:129"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</row>
    <row r="125" spans="112:129"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</row>
    <row r="126" spans="112:129"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</row>
    <row r="127" spans="112:129"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</row>
    <row r="128" spans="112:129"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</row>
    <row r="129" spans="112:129"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</row>
    <row r="130" spans="112:129"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</row>
    <row r="131" spans="112:129"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</row>
    <row r="132" spans="112:129"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</row>
    <row r="133" spans="112:129"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</row>
    <row r="134" spans="112:129"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</row>
    <row r="135" spans="112:129"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</row>
    <row r="136" spans="112:129"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</row>
    <row r="137" spans="112:129"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</row>
    <row r="138" spans="112:129"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</row>
    <row r="139" spans="112:129"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</row>
    <row r="140" spans="112:129"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</row>
    <row r="141" spans="112:129"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</row>
    <row r="142" spans="112:129"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</row>
    <row r="143" spans="112:129"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</row>
    <row r="144" spans="112:129"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</row>
    <row r="145" spans="112:129"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</row>
    <row r="146" spans="112:129"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</row>
    <row r="147" spans="112:129"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</row>
    <row r="148" spans="112:129"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</row>
    <row r="149" spans="112:129"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</row>
    <row r="150" spans="112:129"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</row>
    <row r="151" spans="112:129"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</row>
    <row r="152" spans="112:129"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/>
    </row>
    <row r="153" spans="112:129"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</row>
    <row r="154" spans="112:129"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</row>
    <row r="155" spans="112:129"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</row>
    <row r="156" spans="112:129"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</row>
    <row r="157" spans="112:129"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</row>
    <row r="158" spans="112:129"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</row>
    <row r="159" spans="112:129"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</row>
    <row r="160" spans="112:129"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</row>
    <row r="161" spans="112:129"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</row>
    <row r="162" spans="112:129"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4"/>
      <c r="DX162" s="4"/>
      <c r="DY162" s="4"/>
    </row>
    <row r="163" spans="112:129"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  <c r="DX163" s="4"/>
      <c r="DY163" s="4"/>
    </row>
    <row r="164" spans="112:129"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/>
      <c r="DW164" s="4"/>
      <c r="DX164" s="4"/>
      <c r="DY164" s="4"/>
    </row>
    <row r="165" spans="112:129">
      <c r="DH165" s="4"/>
      <c r="DI165" s="4"/>
      <c r="DJ165" s="4"/>
      <c r="DK165" s="4"/>
      <c r="DL165" s="4"/>
      <c r="DM165" s="4"/>
      <c r="DN165" s="4"/>
      <c r="DO165" s="4"/>
      <c r="DP165" s="4"/>
      <c r="DQ165" s="4"/>
      <c r="DR165" s="4"/>
      <c r="DS165" s="4"/>
      <c r="DT165" s="4"/>
      <c r="DU165" s="4"/>
      <c r="DV165" s="4"/>
      <c r="DW165" s="4"/>
      <c r="DX165" s="4"/>
      <c r="DY165" s="4"/>
    </row>
    <row r="166" spans="112:129">
      <c r="DH166" s="4"/>
      <c r="DI166" s="4"/>
      <c r="DJ166" s="4"/>
      <c r="DK166" s="4"/>
      <c r="DL166" s="4"/>
      <c r="DM166" s="4"/>
      <c r="DN166" s="4"/>
      <c r="DO166" s="4"/>
      <c r="DP166" s="4"/>
      <c r="DQ166" s="4"/>
      <c r="DR166" s="4"/>
      <c r="DS166" s="4"/>
      <c r="DT166" s="4"/>
      <c r="DU166" s="4"/>
      <c r="DV166" s="4"/>
      <c r="DW166" s="4"/>
      <c r="DX166" s="4"/>
      <c r="DY166" s="4"/>
    </row>
    <row r="167" spans="112:129"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/>
      <c r="DT167" s="4"/>
      <c r="DU167" s="4"/>
      <c r="DV167" s="4"/>
      <c r="DW167" s="4"/>
      <c r="DX167" s="4"/>
      <c r="DY167" s="4"/>
    </row>
    <row r="168" spans="112:129"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  <c r="DS168" s="4"/>
      <c r="DT168" s="4"/>
      <c r="DU168" s="4"/>
      <c r="DV168" s="4"/>
      <c r="DW168" s="4"/>
      <c r="DX168" s="4"/>
      <c r="DY168" s="4"/>
    </row>
    <row r="169" spans="112:129"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  <c r="DX169" s="4"/>
      <c r="DY169" s="4"/>
    </row>
    <row r="170" spans="112:129"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/>
      <c r="DU170" s="4"/>
      <c r="DV170" s="4"/>
      <c r="DW170" s="4"/>
      <c r="DX170" s="4"/>
      <c r="DY170" s="4"/>
    </row>
    <row r="171" spans="112:129"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</row>
    <row r="172" spans="112:129"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/>
      <c r="DU172" s="4"/>
      <c r="DV172" s="4"/>
      <c r="DW172" s="4"/>
      <c r="DX172" s="4"/>
      <c r="DY172" s="4"/>
    </row>
    <row r="173" spans="112:129"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</row>
    <row r="174" spans="112:129"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</row>
    <row r="175" spans="112:129"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</row>
    <row r="176" spans="112:129"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</row>
    <row r="177" spans="112:129"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/>
      <c r="DX177" s="4"/>
      <c r="DY177" s="4"/>
    </row>
    <row r="178" spans="112:129"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</row>
    <row r="179" spans="112:129"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</row>
    <row r="180" spans="112:129"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</row>
    <row r="181" spans="112:129"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4"/>
      <c r="DX181" s="4"/>
      <c r="DY181" s="4"/>
    </row>
    <row r="182" spans="112:129"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</row>
    <row r="183" spans="112:129"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4"/>
      <c r="DX183" s="4"/>
      <c r="DY183" s="4"/>
    </row>
    <row r="184" spans="112:129"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</row>
    <row r="185" spans="112:129"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  <c r="DT185" s="4"/>
      <c r="DU185" s="4"/>
      <c r="DV185" s="4"/>
      <c r="DW185" s="4"/>
      <c r="DX185" s="4"/>
      <c r="DY185" s="4"/>
    </row>
    <row r="186" spans="112:129"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</row>
    <row r="187" spans="112:129"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</row>
    <row r="188" spans="112:129"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4"/>
      <c r="DX188" s="4"/>
      <c r="DY188" s="4"/>
    </row>
    <row r="189" spans="112:129"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</row>
    <row r="190" spans="112:129"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/>
    </row>
    <row r="191" spans="112:129"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/>
      <c r="DY191" s="4"/>
    </row>
    <row r="192" spans="112:129"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</row>
    <row r="193" spans="112:129"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</row>
    <row r="194" spans="112:129"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/>
      <c r="DU194" s="4"/>
      <c r="DV194" s="4"/>
      <c r="DW194" s="4"/>
      <c r="DX194" s="4"/>
      <c r="DY194" s="4"/>
    </row>
    <row r="195" spans="112:129"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</row>
    <row r="196" spans="112:129"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</row>
    <row r="197" spans="112:129"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</row>
    <row r="198" spans="112:129"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/>
    </row>
    <row r="199" spans="112:129"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</row>
    <row r="200" spans="112:129"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  <c r="DX200" s="4"/>
      <c r="DY200" s="4"/>
    </row>
    <row r="201" spans="112:129"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</row>
    <row r="202" spans="112:129"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</row>
    <row r="203" spans="112:129"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</row>
    <row r="204" spans="112:129"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</row>
    <row r="205" spans="112:129"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</row>
    <row r="206" spans="112:129"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</row>
    <row r="207" spans="112:129"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</row>
    <row r="208" spans="112:129"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/>
      <c r="DV208" s="4"/>
      <c r="DW208" s="4"/>
      <c r="DX208" s="4"/>
      <c r="DY208" s="4"/>
    </row>
    <row r="209" spans="112:129"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  <c r="DW209" s="4"/>
      <c r="DX209" s="4"/>
      <c r="DY209" s="4"/>
    </row>
    <row r="210" spans="112:129"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</row>
    <row r="211" spans="112:129"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/>
      <c r="DX211" s="4"/>
      <c r="DY211" s="4"/>
    </row>
    <row r="212" spans="112:129"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"/>
      <c r="DW212" s="4"/>
      <c r="DX212" s="4"/>
      <c r="DY212" s="4"/>
    </row>
    <row r="213" spans="112:129"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4"/>
    </row>
    <row r="214" spans="112:129"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</row>
    <row r="215" spans="112:129"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</row>
    <row r="216" spans="112:129"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</row>
    <row r="217" spans="112:129"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</row>
    <row r="218" spans="112:129"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</row>
    <row r="219" spans="112:129"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</row>
    <row r="220" spans="112:129"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</row>
    <row r="221" spans="112:129"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</row>
    <row r="222" spans="112:129"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</row>
    <row r="223" spans="112:129"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</row>
    <row r="224" spans="112:129"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</row>
    <row r="225" spans="112:129"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</row>
    <row r="226" spans="112:129"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</row>
    <row r="227" spans="112:129"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</row>
    <row r="228" spans="112:129"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</row>
    <row r="229" spans="112:129"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</row>
    <row r="230" spans="112:129"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</row>
    <row r="231" spans="112:129"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</row>
    <row r="232" spans="112:129"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</row>
    <row r="233" spans="112:129"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</row>
    <row r="234" spans="112:129"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</row>
    <row r="235" spans="112:129"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</row>
    <row r="236" spans="112:129"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</row>
    <row r="237" spans="112:129"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</row>
    <row r="238" spans="112:129"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  <c r="DX238" s="4"/>
      <c r="DY238" s="4"/>
    </row>
    <row r="239" spans="112:129"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</row>
    <row r="240" spans="112:129"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"/>
      <c r="DW240" s="4"/>
      <c r="DX240" s="4"/>
      <c r="DY240" s="4"/>
    </row>
    <row r="241" spans="112:129"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/>
      <c r="DU241" s="4"/>
      <c r="DV241" s="4"/>
      <c r="DW241" s="4"/>
      <c r="DX241" s="4"/>
      <c r="DY241" s="4"/>
    </row>
    <row r="242" spans="112:129"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</row>
    <row r="243" spans="112:129"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4"/>
    </row>
    <row r="244" spans="112:129"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  <c r="DX244" s="4"/>
      <c r="DY244" s="4"/>
    </row>
    <row r="245" spans="112:129"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  <c r="DT245" s="4"/>
      <c r="DU245" s="4"/>
      <c r="DV245" s="4"/>
      <c r="DW245" s="4"/>
      <c r="DX245" s="4"/>
      <c r="DY245" s="4"/>
    </row>
    <row r="246" spans="112:129"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  <c r="DW246" s="4"/>
      <c r="DX246" s="4"/>
      <c r="DY246" s="4"/>
    </row>
    <row r="247" spans="112:129"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</row>
    <row r="248" spans="112:129"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</row>
    <row r="249" spans="112:129"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</row>
    <row r="250" spans="112:129"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</row>
    <row r="251" spans="112:129"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</row>
    <row r="252" spans="112:129"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</row>
    <row r="253" spans="112:129"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</row>
    <row r="254" spans="112:129"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</row>
    <row r="255" spans="112:129"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/>
    </row>
    <row r="256" spans="112:129"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  <c r="DX256" s="4"/>
      <c r="DY256" s="4"/>
    </row>
    <row r="257" spans="112:129"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/>
      <c r="DW257" s="4"/>
      <c r="DX257" s="4"/>
      <c r="DY257" s="4"/>
    </row>
    <row r="258" spans="112:129"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</row>
    <row r="259" spans="112:129"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</row>
    <row r="260" spans="112:129"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/>
    </row>
    <row r="261" spans="112:129"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</row>
    <row r="262" spans="112:129"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</row>
    <row r="263" spans="112:129"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</row>
    <row r="264" spans="112:129"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</row>
    <row r="265" spans="112:129"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</row>
    <row r="266" spans="112:129"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/>
    </row>
    <row r="267" spans="112:129"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</row>
    <row r="268" spans="112:129"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4"/>
      <c r="DX268" s="4"/>
      <c r="DY268" s="4"/>
    </row>
    <row r="269" spans="112:129"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</row>
    <row r="270" spans="112:129"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</row>
    <row r="271" spans="112:129"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  <c r="DT271" s="4"/>
      <c r="DU271" s="4"/>
      <c r="DV271" s="4"/>
      <c r="DW271" s="4"/>
      <c r="DX271" s="4"/>
      <c r="DY271" s="4"/>
    </row>
    <row r="272" spans="112:129"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</row>
    <row r="273" spans="112:129"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  <c r="DT273" s="4"/>
      <c r="DU273" s="4"/>
      <c r="DV273" s="4"/>
      <c r="DW273" s="4"/>
      <c r="DX273" s="4"/>
      <c r="DY273" s="4"/>
    </row>
    <row r="274" spans="112:129"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</row>
    <row r="275" spans="112:129"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</row>
    <row r="276" spans="112:129"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</row>
    <row r="277" spans="112:129"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</row>
    <row r="278" spans="112:129"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</row>
    <row r="279" spans="112:129"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</row>
    <row r="280" spans="112:129"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</row>
    <row r="281" spans="112:129"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</row>
    <row r="282" spans="112:129"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</row>
    <row r="283" spans="112:129"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  <c r="DX283" s="4"/>
      <c r="DY283" s="4"/>
    </row>
    <row r="284" spans="112:129"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</row>
    <row r="285" spans="112:129"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</row>
    <row r="286" spans="112:129"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/>
    </row>
    <row r="287" spans="112:129"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</row>
    <row r="288" spans="112:129"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</row>
    <row r="289" spans="112:129"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</row>
    <row r="290" spans="112:129"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  <c r="DW290" s="4"/>
      <c r="DX290" s="4"/>
      <c r="DY290" s="4"/>
    </row>
    <row r="291" spans="112:129"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</row>
    <row r="292" spans="112:129"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</row>
    <row r="293" spans="112:129"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</row>
    <row r="294" spans="112:129"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  <c r="DX294" s="4"/>
      <c r="DY294" s="4"/>
    </row>
    <row r="295" spans="112:129"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/>
      <c r="DU295" s="4"/>
      <c r="DV295" s="4"/>
      <c r="DW295" s="4"/>
      <c r="DX295" s="4"/>
      <c r="DY295" s="4"/>
    </row>
    <row r="296" spans="112:129"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</row>
    <row r="297" spans="112:129"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</row>
    <row r="298" spans="112:129"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</row>
    <row r="299" spans="112:129"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</row>
    <row r="300" spans="112:129"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</row>
    <row r="301" spans="112:129"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4"/>
      <c r="DX301" s="4"/>
      <c r="DY301" s="4"/>
    </row>
    <row r="302" spans="112:129"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4"/>
      <c r="DX302" s="4"/>
      <c r="DY302" s="4"/>
    </row>
    <row r="303" spans="112:129"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</row>
    <row r="304" spans="112:129"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"/>
      <c r="DW304" s="4"/>
      <c r="DX304" s="4"/>
      <c r="DY304" s="4"/>
    </row>
    <row r="305" spans="112:129"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  <c r="DW305" s="4"/>
      <c r="DX305" s="4"/>
      <c r="DY305" s="4"/>
    </row>
    <row r="306" spans="112:129"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</row>
    <row r="307" spans="112:129"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4"/>
    </row>
    <row r="308" spans="112:129"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/>
      <c r="DW308" s="4"/>
      <c r="DX308" s="4"/>
      <c r="DY308" s="4"/>
    </row>
    <row r="309" spans="112:129"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</row>
    <row r="310" spans="112:129"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/>
    </row>
    <row r="311" spans="112:129"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</row>
    <row r="312" spans="112:129"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</row>
    <row r="313" spans="112:129"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</row>
    <row r="314" spans="112:129"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"/>
      <c r="DW314" s="4"/>
      <c r="DX314" s="4"/>
      <c r="DY314" s="4"/>
    </row>
    <row r="315" spans="112:129"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4"/>
    </row>
    <row r="316" spans="112:129"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  <c r="DT316" s="4"/>
      <c r="DU316" s="4"/>
      <c r="DV316" s="4"/>
      <c r="DW316" s="4"/>
      <c r="DX316" s="4"/>
      <c r="DY316" s="4"/>
    </row>
    <row r="317" spans="112:129"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4"/>
      <c r="DX317" s="4"/>
      <c r="DY317" s="4"/>
    </row>
    <row r="318" spans="112:129"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</row>
    <row r="319" spans="112:129"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</row>
    <row r="320" spans="112:129"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/>
    </row>
    <row r="321" spans="112:129"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4"/>
    </row>
    <row r="322" spans="112:129"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/>
      <c r="DW322" s="4"/>
      <c r="DX322" s="4"/>
      <c r="DY322" s="4"/>
    </row>
    <row r="323" spans="112:129"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  <c r="DT323" s="4"/>
      <c r="DU323" s="4"/>
      <c r="DV323" s="4"/>
      <c r="DW323" s="4"/>
      <c r="DX323" s="4"/>
      <c r="DY323" s="4"/>
    </row>
    <row r="324" spans="112:129"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/>
      <c r="DU324" s="4"/>
      <c r="DV324" s="4"/>
      <c r="DW324" s="4"/>
      <c r="DX324" s="4"/>
      <c r="DY324" s="4"/>
    </row>
    <row r="325" spans="112:129"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  <c r="DT325" s="4"/>
      <c r="DU325" s="4"/>
      <c r="DV325" s="4"/>
      <c r="DW325" s="4"/>
      <c r="DX325" s="4"/>
      <c r="DY325" s="4"/>
    </row>
    <row r="326" spans="112:129"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  <c r="DS326" s="4"/>
      <c r="DT326" s="4"/>
      <c r="DU326" s="4"/>
      <c r="DV326" s="4"/>
      <c r="DW326" s="4"/>
      <c r="DX326" s="4"/>
      <c r="DY326" s="4"/>
    </row>
    <row r="327" spans="112:129"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</row>
    <row r="328" spans="112:129"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/>
      <c r="DW328" s="4"/>
      <c r="DX328" s="4"/>
      <c r="DY328" s="4"/>
    </row>
    <row r="329" spans="112:129"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4"/>
    </row>
    <row r="330" spans="112:129"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/>
      <c r="DU330" s="4"/>
      <c r="DV330" s="4"/>
      <c r="DW330" s="4"/>
      <c r="DX330" s="4"/>
      <c r="DY330" s="4"/>
    </row>
    <row r="331" spans="112:129"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</row>
    <row r="332" spans="112:129"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  <c r="DT332" s="4"/>
      <c r="DU332" s="4"/>
      <c r="DV332" s="4"/>
      <c r="DW332" s="4"/>
      <c r="DX332" s="4"/>
      <c r="DY332" s="4"/>
    </row>
    <row r="333" spans="112:129"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/>
      <c r="DV333" s="4"/>
      <c r="DW333" s="4"/>
      <c r="DX333" s="4"/>
      <c r="DY333" s="4"/>
    </row>
    <row r="334" spans="112:129"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</row>
    <row r="335" spans="112:129"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/>
      <c r="DU335" s="4"/>
      <c r="DV335" s="4"/>
      <c r="DW335" s="4"/>
      <c r="DX335" s="4"/>
      <c r="DY335" s="4"/>
    </row>
    <row r="336" spans="112:129">
      <c r="DH336" s="4"/>
      <c r="DI336" s="4"/>
      <c r="DJ336" s="4"/>
      <c r="DK336" s="4"/>
      <c r="DL336" s="4"/>
      <c r="DM336" s="4"/>
      <c r="DN336" s="4"/>
      <c r="DO336" s="4"/>
      <c r="DP336" s="4"/>
      <c r="DQ336" s="4"/>
      <c r="DR336" s="4"/>
      <c r="DS336" s="4"/>
      <c r="DT336" s="4"/>
      <c r="DU336" s="4"/>
      <c r="DV336" s="4"/>
      <c r="DW336" s="4"/>
      <c r="DX336" s="4"/>
      <c r="DY336" s="4"/>
    </row>
    <row r="337" spans="112:129">
      <c r="DH337" s="4"/>
      <c r="DI337" s="4"/>
      <c r="DJ337" s="4"/>
      <c r="DK337" s="4"/>
      <c r="DL337" s="4"/>
      <c r="DM337" s="4"/>
      <c r="DN337" s="4"/>
      <c r="DO337" s="4"/>
      <c r="DP337" s="4"/>
      <c r="DQ337" s="4"/>
      <c r="DR337" s="4"/>
      <c r="DS337" s="4"/>
      <c r="DT337" s="4"/>
      <c r="DU337" s="4"/>
      <c r="DV337" s="4"/>
      <c r="DW337" s="4"/>
      <c r="DX337" s="4"/>
      <c r="DY337" s="4"/>
    </row>
    <row r="338" spans="112:129"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</row>
    <row r="339" spans="112:129"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  <c r="DW339" s="4"/>
      <c r="DX339" s="4"/>
      <c r="DY339" s="4"/>
    </row>
    <row r="340" spans="112:129"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/>
      <c r="DU340" s="4"/>
      <c r="DV340" s="4"/>
      <c r="DW340" s="4"/>
      <c r="DX340" s="4"/>
      <c r="DY340" s="4"/>
    </row>
    <row r="341" spans="112:129"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  <c r="DT341" s="4"/>
      <c r="DU341" s="4"/>
      <c r="DV341" s="4"/>
      <c r="DW341" s="4"/>
      <c r="DX341" s="4"/>
      <c r="DY341" s="4"/>
    </row>
    <row r="342" spans="112:129"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  <c r="DS342" s="4"/>
      <c r="DT342" s="4"/>
      <c r="DU342" s="4"/>
      <c r="DV342" s="4"/>
      <c r="DW342" s="4"/>
      <c r="DX342" s="4"/>
      <c r="DY342" s="4"/>
    </row>
    <row r="343" spans="112:129"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  <c r="DT343" s="4"/>
      <c r="DU343" s="4"/>
      <c r="DV343" s="4"/>
      <c r="DW343" s="4"/>
      <c r="DX343" s="4"/>
      <c r="DY343" s="4"/>
    </row>
    <row r="344" spans="112:129">
      <c r="DH344" s="4"/>
      <c r="DI344" s="4"/>
      <c r="DJ344" s="4"/>
      <c r="DK344" s="4"/>
      <c r="DL344" s="4"/>
      <c r="DM344" s="4"/>
      <c r="DN344" s="4"/>
      <c r="DO344" s="4"/>
      <c r="DP344" s="4"/>
      <c r="DQ344" s="4"/>
      <c r="DR344" s="4"/>
      <c r="DS344" s="4"/>
      <c r="DT344" s="4"/>
      <c r="DU344" s="4"/>
      <c r="DV344" s="4"/>
      <c r="DW344" s="4"/>
      <c r="DX344" s="4"/>
      <c r="DY344" s="4"/>
    </row>
    <row r="345" spans="112:129">
      <c r="DH345" s="4"/>
      <c r="DI345" s="4"/>
      <c r="DJ345" s="4"/>
      <c r="DK345" s="4"/>
      <c r="DL345" s="4"/>
      <c r="DM345" s="4"/>
      <c r="DN345" s="4"/>
      <c r="DO345" s="4"/>
      <c r="DP345" s="4"/>
      <c r="DQ345" s="4"/>
      <c r="DR345" s="4"/>
      <c r="DS345" s="4"/>
      <c r="DT345" s="4"/>
      <c r="DU345" s="4"/>
      <c r="DV345" s="4"/>
      <c r="DW345" s="4"/>
      <c r="DX345" s="4"/>
      <c r="DY345" s="4"/>
    </row>
    <row r="346" spans="112:129">
      <c r="DH346" s="4"/>
      <c r="DI346" s="4"/>
      <c r="DJ346" s="4"/>
      <c r="DK346" s="4"/>
      <c r="DL346" s="4"/>
      <c r="DM346" s="4"/>
      <c r="DN346" s="4"/>
      <c r="DO346" s="4"/>
      <c r="DP346" s="4"/>
      <c r="DQ346" s="4"/>
      <c r="DR346" s="4"/>
      <c r="DS346" s="4"/>
      <c r="DT346" s="4"/>
      <c r="DU346" s="4"/>
      <c r="DV346" s="4"/>
      <c r="DW346" s="4"/>
      <c r="DX346" s="4"/>
      <c r="DY346" s="4"/>
    </row>
    <row r="347" spans="112:129">
      <c r="DH347" s="4"/>
      <c r="DI347" s="4"/>
      <c r="DJ347" s="4"/>
      <c r="DK347" s="4"/>
      <c r="DL347" s="4"/>
      <c r="DM347" s="4"/>
      <c r="DN347" s="4"/>
      <c r="DO347" s="4"/>
      <c r="DP347" s="4"/>
      <c r="DQ347" s="4"/>
      <c r="DR347" s="4"/>
      <c r="DS347" s="4"/>
      <c r="DT347" s="4"/>
      <c r="DU347" s="4"/>
      <c r="DV347" s="4"/>
      <c r="DW347" s="4"/>
      <c r="DX347" s="4"/>
      <c r="DY347" s="4"/>
    </row>
    <row r="348" spans="112:129">
      <c r="DH348" s="4"/>
      <c r="DI348" s="4"/>
      <c r="DJ348" s="4"/>
      <c r="DK348" s="4"/>
      <c r="DL348" s="4"/>
      <c r="DM348" s="4"/>
      <c r="DN348" s="4"/>
      <c r="DO348" s="4"/>
      <c r="DP348" s="4"/>
      <c r="DQ348" s="4"/>
      <c r="DR348" s="4"/>
      <c r="DS348" s="4"/>
      <c r="DT348" s="4"/>
      <c r="DU348" s="4"/>
      <c r="DV348" s="4"/>
      <c r="DW348" s="4"/>
      <c r="DX348" s="4"/>
      <c r="DY348" s="4"/>
    </row>
    <row r="349" spans="112:129"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  <c r="DT349" s="4"/>
      <c r="DU349" s="4"/>
      <c r="DV349" s="4"/>
      <c r="DW349" s="4"/>
      <c r="DX349" s="4"/>
      <c r="DY349" s="4"/>
    </row>
    <row r="350" spans="112:129"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  <c r="DT350" s="4"/>
      <c r="DU350" s="4"/>
      <c r="DV350" s="4"/>
      <c r="DW350" s="4"/>
      <c r="DX350" s="4"/>
      <c r="DY350" s="4"/>
    </row>
    <row r="351" spans="112:129">
      <c r="DH351" s="4"/>
      <c r="DI351" s="4"/>
      <c r="DJ351" s="4"/>
      <c r="DK351" s="4"/>
      <c r="DL351" s="4"/>
      <c r="DM351" s="4"/>
      <c r="DN351" s="4"/>
      <c r="DO351" s="4"/>
      <c r="DP351" s="4"/>
      <c r="DQ351" s="4"/>
      <c r="DR351" s="4"/>
      <c r="DS351" s="4"/>
      <c r="DT351" s="4"/>
      <c r="DU351" s="4"/>
      <c r="DV351" s="4"/>
      <c r="DW351" s="4"/>
      <c r="DX351" s="4"/>
      <c r="DY351" s="4"/>
    </row>
    <row r="352" spans="112:129">
      <c r="DH352" s="4"/>
      <c r="DI352" s="4"/>
      <c r="DJ352" s="4"/>
      <c r="DK352" s="4"/>
      <c r="DL352" s="4"/>
      <c r="DM352" s="4"/>
      <c r="DN352" s="4"/>
      <c r="DO352" s="4"/>
      <c r="DP352" s="4"/>
      <c r="DQ352" s="4"/>
      <c r="DR352" s="4"/>
      <c r="DS352" s="4"/>
      <c r="DT352" s="4"/>
      <c r="DU352" s="4"/>
      <c r="DV352" s="4"/>
      <c r="DW352" s="4"/>
      <c r="DX352" s="4"/>
      <c r="DY352" s="4"/>
    </row>
    <row r="353" spans="112:129">
      <c r="DH353" s="4"/>
      <c r="DI353" s="4"/>
      <c r="DJ353" s="4"/>
      <c r="DK353" s="4"/>
      <c r="DL353" s="4"/>
      <c r="DM353" s="4"/>
      <c r="DN353" s="4"/>
      <c r="DO353" s="4"/>
      <c r="DP353" s="4"/>
      <c r="DQ353" s="4"/>
      <c r="DR353" s="4"/>
      <c r="DS353" s="4"/>
      <c r="DT353" s="4"/>
      <c r="DU353" s="4"/>
      <c r="DV353" s="4"/>
      <c r="DW353" s="4"/>
      <c r="DX353" s="4"/>
      <c r="DY353" s="4"/>
    </row>
    <row r="354" spans="112:129">
      <c r="DH354" s="4"/>
      <c r="DI354" s="4"/>
      <c r="DJ354" s="4"/>
      <c r="DK354" s="4"/>
      <c r="DL354" s="4"/>
      <c r="DM354" s="4"/>
      <c r="DN354" s="4"/>
      <c r="DO354" s="4"/>
      <c r="DP354" s="4"/>
      <c r="DQ354" s="4"/>
      <c r="DR354" s="4"/>
      <c r="DS354" s="4"/>
      <c r="DT354" s="4"/>
      <c r="DU354" s="4"/>
      <c r="DV354" s="4"/>
      <c r="DW354" s="4"/>
      <c r="DX354" s="4"/>
      <c r="DY354" s="4"/>
    </row>
    <row r="355" spans="112:129">
      <c r="DH355" s="4"/>
      <c r="DI355" s="4"/>
      <c r="DJ355" s="4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</row>
    <row r="356" spans="112:129">
      <c r="DH356" s="4"/>
      <c r="DI356" s="4"/>
      <c r="DJ356" s="4"/>
      <c r="DK356" s="4"/>
      <c r="DL356" s="4"/>
      <c r="DM356" s="4"/>
      <c r="DN356" s="4"/>
      <c r="DO356" s="4"/>
      <c r="DP356" s="4"/>
      <c r="DQ356" s="4"/>
      <c r="DR356" s="4"/>
      <c r="DS356" s="4"/>
      <c r="DT356" s="4"/>
      <c r="DU356" s="4"/>
      <c r="DV356" s="4"/>
      <c r="DW356" s="4"/>
      <c r="DX356" s="4"/>
      <c r="DY356" s="4"/>
    </row>
    <row r="357" spans="112:129">
      <c r="DH357" s="4"/>
      <c r="DI357" s="4"/>
      <c r="DJ357" s="4"/>
      <c r="DK357" s="4"/>
      <c r="DL357" s="4"/>
      <c r="DM357" s="4"/>
      <c r="DN357" s="4"/>
      <c r="DO357" s="4"/>
      <c r="DP357" s="4"/>
      <c r="DQ357" s="4"/>
      <c r="DR357" s="4"/>
      <c r="DS357" s="4"/>
      <c r="DT357" s="4"/>
      <c r="DU357" s="4"/>
      <c r="DV357" s="4"/>
      <c r="DW357" s="4"/>
      <c r="DX357" s="4"/>
      <c r="DY357" s="4"/>
    </row>
    <row r="358" spans="112:129">
      <c r="DH358" s="4"/>
      <c r="DI358" s="4"/>
      <c r="DJ358" s="4"/>
      <c r="DK358" s="4"/>
      <c r="DL358" s="4"/>
      <c r="DM358" s="4"/>
      <c r="DN358" s="4"/>
      <c r="DO358" s="4"/>
      <c r="DP358" s="4"/>
      <c r="DQ358" s="4"/>
      <c r="DR358" s="4"/>
      <c r="DS358" s="4"/>
      <c r="DT358" s="4"/>
      <c r="DU358" s="4"/>
      <c r="DV358" s="4"/>
      <c r="DW358" s="4"/>
      <c r="DX358" s="4"/>
      <c r="DY358" s="4"/>
    </row>
    <row r="359" spans="112:129">
      <c r="DH359" s="4"/>
      <c r="DI359" s="4"/>
      <c r="DJ359" s="4"/>
      <c r="DK359" s="4"/>
      <c r="DL359" s="4"/>
      <c r="DM359" s="4"/>
      <c r="DN359" s="4"/>
      <c r="DO359" s="4"/>
      <c r="DP359" s="4"/>
      <c r="DQ359" s="4"/>
      <c r="DR359" s="4"/>
      <c r="DS359" s="4"/>
      <c r="DT359" s="4"/>
      <c r="DU359" s="4"/>
      <c r="DV359" s="4"/>
      <c r="DW359" s="4"/>
      <c r="DX359" s="4"/>
      <c r="DY359" s="4"/>
    </row>
    <row r="360" spans="112:129">
      <c r="DH360" s="4"/>
      <c r="DI360" s="4"/>
      <c r="DJ360" s="4"/>
      <c r="DK360" s="4"/>
      <c r="DL360" s="4"/>
      <c r="DM360" s="4"/>
      <c r="DN360" s="4"/>
      <c r="DO360" s="4"/>
      <c r="DP360" s="4"/>
      <c r="DQ360" s="4"/>
      <c r="DR360" s="4"/>
      <c r="DS360" s="4"/>
      <c r="DT360" s="4"/>
      <c r="DU360" s="4"/>
      <c r="DV360" s="4"/>
      <c r="DW360" s="4"/>
      <c r="DX360" s="4"/>
      <c r="DY360" s="4"/>
    </row>
    <row r="361" spans="112:129">
      <c r="DH361" s="4"/>
      <c r="DI361" s="4"/>
      <c r="DJ361" s="4"/>
      <c r="DK361" s="4"/>
      <c r="DL361" s="4"/>
      <c r="DM361" s="4"/>
      <c r="DN361" s="4"/>
      <c r="DO361" s="4"/>
      <c r="DP361" s="4"/>
      <c r="DQ361" s="4"/>
      <c r="DR361" s="4"/>
      <c r="DS361" s="4"/>
      <c r="DT361" s="4"/>
      <c r="DU361" s="4"/>
      <c r="DV361" s="4"/>
      <c r="DW361" s="4"/>
      <c r="DX361" s="4"/>
      <c r="DY361" s="4"/>
    </row>
    <row r="362" spans="112:129">
      <c r="DH362" s="4"/>
      <c r="DI362" s="4"/>
      <c r="DJ362" s="4"/>
      <c r="DK362" s="4"/>
      <c r="DL362" s="4"/>
      <c r="DM362" s="4"/>
      <c r="DN362" s="4"/>
      <c r="DO362" s="4"/>
      <c r="DP362" s="4"/>
      <c r="DQ362" s="4"/>
      <c r="DR362" s="4"/>
      <c r="DS362" s="4"/>
      <c r="DT362" s="4"/>
      <c r="DU362" s="4"/>
      <c r="DV362" s="4"/>
      <c r="DW362" s="4"/>
      <c r="DX362" s="4"/>
      <c r="DY362" s="4"/>
    </row>
    <row r="363" spans="112:129">
      <c r="DH363" s="4"/>
      <c r="DI363" s="4"/>
      <c r="DJ363" s="4"/>
      <c r="DK363" s="4"/>
      <c r="DL363" s="4"/>
      <c r="DM363" s="4"/>
      <c r="DN363" s="4"/>
      <c r="DO363" s="4"/>
      <c r="DP363" s="4"/>
      <c r="DQ363" s="4"/>
      <c r="DR363" s="4"/>
      <c r="DS363" s="4"/>
      <c r="DT363" s="4"/>
      <c r="DU363" s="4"/>
      <c r="DV363" s="4"/>
      <c r="DW363" s="4"/>
      <c r="DX363" s="4"/>
      <c r="DY363" s="4"/>
    </row>
    <row r="364" spans="112:129">
      <c r="DH364" s="4"/>
      <c r="DI364" s="4"/>
      <c r="DJ364" s="4"/>
      <c r="DK364" s="4"/>
      <c r="DL364" s="4"/>
      <c r="DM364" s="4"/>
      <c r="DN364" s="4"/>
      <c r="DO364" s="4"/>
      <c r="DP364" s="4"/>
      <c r="DQ364" s="4"/>
      <c r="DR364" s="4"/>
      <c r="DS364" s="4"/>
      <c r="DT364" s="4"/>
      <c r="DU364" s="4"/>
      <c r="DV364" s="4"/>
      <c r="DW364" s="4"/>
      <c r="DX364" s="4"/>
      <c r="DY364" s="4"/>
    </row>
    <row r="365" spans="112:129">
      <c r="DH365" s="4"/>
      <c r="DI365" s="4"/>
      <c r="DJ365" s="4"/>
      <c r="DK365" s="4"/>
      <c r="DL365" s="4"/>
      <c r="DM365" s="4"/>
      <c r="DN365" s="4"/>
      <c r="DO365" s="4"/>
      <c r="DP365" s="4"/>
      <c r="DQ365" s="4"/>
      <c r="DR365" s="4"/>
      <c r="DS365" s="4"/>
      <c r="DT365" s="4"/>
      <c r="DU365" s="4"/>
      <c r="DV365" s="4"/>
      <c r="DW365" s="4"/>
      <c r="DX365" s="4"/>
      <c r="DY365" s="4"/>
    </row>
    <row r="366" spans="112:129">
      <c r="DH366" s="4"/>
      <c r="DI366" s="4"/>
      <c r="DJ366" s="4"/>
      <c r="DK366" s="4"/>
      <c r="DL366" s="4"/>
      <c r="DM366" s="4"/>
      <c r="DN366" s="4"/>
      <c r="DO366" s="4"/>
      <c r="DP366" s="4"/>
      <c r="DQ366" s="4"/>
      <c r="DR366" s="4"/>
      <c r="DS366" s="4"/>
      <c r="DT366" s="4"/>
      <c r="DU366" s="4"/>
      <c r="DV366" s="4"/>
      <c r="DW366" s="4"/>
      <c r="DX366" s="4"/>
      <c r="DY366" s="4"/>
    </row>
    <row r="367" spans="112:129">
      <c r="DH367" s="4"/>
      <c r="DI367" s="4"/>
      <c r="DJ367" s="4"/>
      <c r="DK367" s="4"/>
      <c r="DL367" s="4"/>
      <c r="DM367" s="4"/>
      <c r="DN367" s="4"/>
      <c r="DO367" s="4"/>
      <c r="DP367" s="4"/>
      <c r="DQ367" s="4"/>
      <c r="DR367" s="4"/>
      <c r="DS367" s="4"/>
      <c r="DT367" s="4"/>
      <c r="DU367" s="4"/>
      <c r="DV367" s="4"/>
      <c r="DW367" s="4"/>
      <c r="DX367" s="4"/>
      <c r="DY367" s="4"/>
    </row>
    <row r="368" spans="112:129">
      <c r="DH368" s="4"/>
      <c r="DI368" s="4"/>
      <c r="DJ368" s="4"/>
      <c r="DK368" s="4"/>
      <c r="DL368" s="4"/>
      <c r="DM368" s="4"/>
      <c r="DN368" s="4"/>
      <c r="DO368" s="4"/>
      <c r="DP368" s="4"/>
      <c r="DQ368" s="4"/>
      <c r="DR368" s="4"/>
      <c r="DS368" s="4"/>
      <c r="DT368" s="4"/>
      <c r="DU368" s="4"/>
      <c r="DV368" s="4"/>
      <c r="DW368" s="4"/>
      <c r="DX368" s="4"/>
      <c r="DY368" s="4"/>
    </row>
    <row r="369" spans="112:129">
      <c r="DH369" s="4"/>
      <c r="DI369" s="4"/>
      <c r="DJ369" s="4"/>
      <c r="DK369" s="4"/>
      <c r="DL369" s="4"/>
      <c r="DM369" s="4"/>
      <c r="DN369" s="4"/>
      <c r="DO369" s="4"/>
      <c r="DP369" s="4"/>
      <c r="DQ369" s="4"/>
      <c r="DR369" s="4"/>
      <c r="DS369" s="4"/>
      <c r="DT369" s="4"/>
      <c r="DU369" s="4"/>
      <c r="DV369" s="4"/>
      <c r="DW369" s="4"/>
      <c r="DX369" s="4"/>
      <c r="DY369" s="4"/>
    </row>
    <row r="370" spans="112:129">
      <c r="DH370" s="4"/>
      <c r="DI370" s="4"/>
      <c r="DJ370" s="4"/>
      <c r="DK370" s="4"/>
      <c r="DL370" s="4"/>
      <c r="DM370" s="4"/>
      <c r="DN370" s="4"/>
      <c r="DO370" s="4"/>
      <c r="DP370" s="4"/>
      <c r="DQ370" s="4"/>
      <c r="DR370" s="4"/>
      <c r="DS370" s="4"/>
      <c r="DT370" s="4"/>
      <c r="DU370" s="4"/>
      <c r="DV370" s="4"/>
      <c r="DW370" s="4"/>
      <c r="DX370" s="4"/>
      <c r="DY370" s="4"/>
    </row>
    <row r="371" spans="112:129">
      <c r="DH371" s="4"/>
      <c r="DI371" s="4"/>
      <c r="DJ371" s="4"/>
      <c r="DK371" s="4"/>
      <c r="DL371" s="4"/>
      <c r="DM371" s="4"/>
      <c r="DN371" s="4"/>
      <c r="DO371" s="4"/>
      <c r="DP371" s="4"/>
      <c r="DQ371" s="4"/>
      <c r="DR371" s="4"/>
      <c r="DS371" s="4"/>
      <c r="DT371" s="4"/>
      <c r="DU371" s="4"/>
      <c r="DV371" s="4"/>
      <c r="DW371" s="4"/>
      <c r="DX371" s="4"/>
      <c r="DY371" s="4"/>
    </row>
    <row r="372" spans="112:129">
      <c r="DH372" s="4"/>
      <c r="DI372" s="4"/>
      <c r="DJ372" s="4"/>
      <c r="DK372" s="4"/>
      <c r="DL372" s="4"/>
      <c r="DM372" s="4"/>
      <c r="DN372" s="4"/>
      <c r="DO372" s="4"/>
      <c r="DP372" s="4"/>
      <c r="DQ372" s="4"/>
      <c r="DR372" s="4"/>
      <c r="DS372" s="4"/>
      <c r="DT372" s="4"/>
      <c r="DU372" s="4"/>
      <c r="DV372" s="4"/>
      <c r="DW372" s="4"/>
      <c r="DX372" s="4"/>
      <c r="DY372" s="4"/>
    </row>
    <row r="373" spans="112:129"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  <c r="DT373" s="4"/>
      <c r="DU373" s="4"/>
      <c r="DV373" s="4"/>
      <c r="DW373" s="4"/>
      <c r="DX373" s="4"/>
      <c r="DY373" s="4"/>
    </row>
    <row r="374" spans="112:129"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  <c r="DT374" s="4"/>
      <c r="DU374" s="4"/>
      <c r="DV374" s="4"/>
      <c r="DW374" s="4"/>
      <c r="DX374" s="4"/>
      <c r="DY374" s="4"/>
    </row>
    <row r="375" spans="112:129">
      <c r="DH375" s="4"/>
      <c r="DI375" s="4"/>
      <c r="DJ375" s="4"/>
      <c r="DK375" s="4"/>
      <c r="DL375" s="4"/>
      <c r="DM375" s="4"/>
      <c r="DN375" s="4"/>
      <c r="DO375" s="4"/>
      <c r="DP375" s="4"/>
      <c r="DQ375" s="4"/>
      <c r="DR375" s="4"/>
      <c r="DS375" s="4"/>
      <c r="DT375" s="4"/>
      <c r="DU375" s="4"/>
      <c r="DV375" s="4"/>
      <c r="DW375" s="4"/>
      <c r="DX375" s="4"/>
      <c r="DY375" s="4"/>
    </row>
    <row r="376" spans="112:129"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  <c r="DT376" s="4"/>
      <c r="DU376" s="4"/>
      <c r="DV376" s="4"/>
      <c r="DW376" s="4"/>
      <c r="DX376" s="4"/>
      <c r="DY376" s="4"/>
    </row>
    <row r="377" spans="112:129">
      <c r="DH377" s="4"/>
      <c r="DI377" s="4"/>
      <c r="DJ377" s="4"/>
      <c r="DK377" s="4"/>
      <c r="DL377" s="4"/>
      <c r="DM377" s="4"/>
      <c r="DN377" s="4"/>
      <c r="DO377" s="4"/>
      <c r="DP377" s="4"/>
      <c r="DQ377" s="4"/>
      <c r="DR377" s="4"/>
      <c r="DS377" s="4"/>
      <c r="DT377" s="4"/>
      <c r="DU377" s="4"/>
      <c r="DV377" s="4"/>
      <c r="DW377" s="4"/>
      <c r="DX377" s="4"/>
      <c r="DY377" s="4"/>
    </row>
    <row r="378" spans="112:129">
      <c r="DH378" s="4"/>
      <c r="DI378" s="4"/>
      <c r="DJ378" s="4"/>
      <c r="DK378" s="4"/>
      <c r="DL378" s="4"/>
      <c r="DM378" s="4"/>
      <c r="DN378" s="4"/>
      <c r="DO378" s="4"/>
      <c r="DP378" s="4"/>
      <c r="DQ378" s="4"/>
      <c r="DR378" s="4"/>
      <c r="DS378" s="4"/>
      <c r="DT378" s="4"/>
      <c r="DU378" s="4"/>
      <c r="DV378" s="4"/>
      <c r="DW378" s="4"/>
      <c r="DX378" s="4"/>
      <c r="DY378" s="4"/>
    </row>
    <row r="379" spans="112:129">
      <c r="DH379" s="4"/>
      <c r="DI379" s="4"/>
      <c r="DJ379" s="4"/>
      <c r="DK379" s="4"/>
      <c r="DL379" s="4"/>
      <c r="DM379" s="4"/>
      <c r="DN379" s="4"/>
      <c r="DO379" s="4"/>
      <c r="DP379" s="4"/>
      <c r="DQ379" s="4"/>
      <c r="DR379" s="4"/>
      <c r="DS379" s="4"/>
      <c r="DT379" s="4"/>
      <c r="DU379" s="4"/>
      <c r="DV379" s="4"/>
      <c r="DW379" s="4"/>
      <c r="DX379" s="4"/>
      <c r="DY379" s="4"/>
    </row>
    <row r="380" spans="112:129"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  <c r="DT380" s="4"/>
      <c r="DU380" s="4"/>
      <c r="DV380" s="4"/>
      <c r="DW380" s="4"/>
      <c r="DX380" s="4"/>
      <c r="DY380" s="4"/>
    </row>
    <row r="381" spans="112:129"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  <c r="DT381" s="4"/>
      <c r="DU381" s="4"/>
      <c r="DV381" s="4"/>
      <c r="DW381" s="4"/>
      <c r="DX381" s="4"/>
      <c r="DY381" s="4"/>
    </row>
    <row r="382" spans="112:129"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</row>
    <row r="383" spans="112:129"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</row>
    <row r="384" spans="112:129"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</row>
    <row r="385" spans="112:129"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</row>
    <row r="386" spans="112:129">
      <c r="DH386" s="4"/>
      <c r="DI386" s="4"/>
      <c r="DJ386" s="4"/>
      <c r="DK386" s="4"/>
      <c r="DL386" s="4"/>
      <c r="DM386" s="4"/>
      <c r="DN386" s="4"/>
      <c r="DO386" s="4"/>
      <c r="DP386" s="4"/>
      <c r="DQ386" s="4"/>
      <c r="DR386" s="4"/>
      <c r="DS386" s="4"/>
      <c r="DT386" s="4"/>
      <c r="DU386" s="4"/>
      <c r="DV386" s="4"/>
      <c r="DW386" s="4"/>
      <c r="DX386" s="4"/>
      <c r="DY386" s="4"/>
    </row>
    <row r="387" spans="112:129"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/>
      <c r="DS387" s="4"/>
      <c r="DT387" s="4"/>
      <c r="DU387" s="4"/>
      <c r="DV387" s="4"/>
      <c r="DW387" s="4"/>
      <c r="DX387" s="4"/>
      <c r="DY387" s="4"/>
    </row>
    <row r="388" spans="112:129">
      <c r="DH388" s="4"/>
      <c r="DI388" s="4"/>
      <c r="DJ388" s="4"/>
      <c r="DK388" s="4"/>
      <c r="DL388" s="4"/>
      <c r="DM388" s="4"/>
      <c r="DN388" s="4"/>
      <c r="DO388" s="4"/>
      <c r="DP388" s="4"/>
      <c r="DQ388" s="4"/>
      <c r="DR388" s="4"/>
      <c r="DS388" s="4"/>
      <c r="DT388" s="4"/>
      <c r="DU388" s="4"/>
      <c r="DV388" s="4"/>
      <c r="DW388" s="4"/>
      <c r="DX388" s="4"/>
      <c r="DY388" s="4"/>
    </row>
    <row r="389" spans="112:129"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/>
      <c r="DS389" s="4"/>
      <c r="DT389" s="4"/>
      <c r="DU389" s="4"/>
      <c r="DV389" s="4"/>
      <c r="DW389" s="4"/>
      <c r="DX389" s="4"/>
      <c r="DY389" s="4"/>
    </row>
    <row r="390" spans="112:129"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  <c r="DT390" s="4"/>
      <c r="DU390" s="4"/>
      <c r="DV390" s="4"/>
      <c r="DW390" s="4"/>
      <c r="DX390" s="4"/>
      <c r="DY390" s="4"/>
    </row>
    <row r="391" spans="112:129">
      <c r="DH391" s="4"/>
      <c r="DI391" s="4"/>
      <c r="DJ391" s="4"/>
      <c r="DK391" s="4"/>
      <c r="DL391" s="4"/>
      <c r="DM391" s="4"/>
      <c r="DN391" s="4"/>
      <c r="DO391" s="4"/>
      <c r="DP391" s="4"/>
      <c r="DQ391" s="4"/>
      <c r="DR391" s="4"/>
      <c r="DS391" s="4"/>
      <c r="DT391" s="4"/>
      <c r="DU391" s="4"/>
      <c r="DV391" s="4"/>
      <c r="DW391" s="4"/>
      <c r="DX391" s="4"/>
      <c r="DY391" s="4"/>
    </row>
    <row r="392" spans="112:129">
      <c r="DH392" s="4"/>
      <c r="DI392" s="4"/>
      <c r="DJ392" s="4"/>
      <c r="DK392" s="4"/>
      <c r="DL392" s="4"/>
      <c r="DM392" s="4"/>
      <c r="DN392" s="4"/>
      <c r="DO392" s="4"/>
      <c r="DP392" s="4"/>
      <c r="DQ392" s="4"/>
      <c r="DR392" s="4"/>
      <c r="DS392" s="4"/>
      <c r="DT392" s="4"/>
      <c r="DU392" s="4"/>
      <c r="DV392" s="4"/>
      <c r="DW392" s="4"/>
      <c r="DX392" s="4"/>
      <c r="DY392" s="4"/>
    </row>
    <row r="393" spans="112:129"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  <c r="DT393" s="4"/>
      <c r="DU393" s="4"/>
      <c r="DV393" s="4"/>
      <c r="DW393" s="4"/>
      <c r="DX393" s="4"/>
      <c r="DY393" s="4"/>
    </row>
    <row r="394" spans="112:129">
      <c r="DH394" s="4"/>
      <c r="DI394" s="4"/>
      <c r="DJ394" s="4"/>
      <c r="DK394" s="4"/>
      <c r="DL394" s="4"/>
      <c r="DM394" s="4"/>
      <c r="DN394" s="4"/>
      <c r="DO394" s="4"/>
      <c r="DP394" s="4"/>
      <c r="DQ394" s="4"/>
      <c r="DR394" s="4"/>
      <c r="DS394" s="4"/>
      <c r="DT394" s="4"/>
      <c r="DU394" s="4"/>
      <c r="DV394" s="4"/>
      <c r="DW394" s="4"/>
      <c r="DX394" s="4"/>
      <c r="DY394" s="4"/>
    </row>
    <row r="395" spans="112:129"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/>
      <c r="DU395" s="4"/>
      <c r="DV395" s="4"/>
      <c r="DW395" s="4"/>
      <c r="DX395" s="4"/>
      <c r="DY395" s="4"/>
    </row>
    <row r="396" spans="112:129"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  <c r="DT396" s="4"/>
      <c r="DU396" s="4"/>
      <c r="DV396" s="4"/>
      <c r="DW396" s="4"/>
      <c r="DX396" s="4"/>
      <c r="DY396" s="4"/>
    </row>
    <row r="397" spans="112:129">
      <c r="DH397" s="4"/>
      <c r="DI397" s="4"/>
      <c r="DJ397" s="4"/>
      <c r="DK397" s="4"/>
      <c r="DL397" s="4"/>
      <c r="DM397" s="4"/>
      <c r="DN397" s="4"/>
      <c r="DO397" s="4"/>
      <c r="DP397" s="4"/>
      <c r="DQ397" s="4"/>
      <c r="DR397" s="4"/>
      <c r="DS397" s="4"/>
      <c r="DT397" s="4"/>
      <c r="DU397" s="4"/>
      <c r="DV397" s="4"/>
      <c r="DW397" s="4"/>
      <c r="DX397" s="4"/>
      <c r="DY397" s="4"/>
    </row>
    <row r="398" spans="112:129">
      <c r="DH398" s="4"/>
      <c r="DI398" s="4"/>
      <c r="DJ398" s="4"/>
      <c r="DK398" s="4"/>
      <c r="DL398" s="4"/>
      <c r="DM398" s="4"/>
      <c r="DN398" s="4"/>
      <c r="DO398" s="4"/>
      <c r="DP398" s="4"/>
      <c r="DQ398" s="4"/>
      <c r="DR398" s="4"/>
      <c r="DS398" s="4"/>
      <c r="DT398" s="4"/>
      <c r="DU398" s="4"/>
      <c r="DV398" s="4"/>
      <c r="DW398" s="4"/>
      <c r="DX398" s="4"/>
      <c r="DY398" s="4"/>
    </row>
    <row r="399" spans="112:129">
      <c r="DH399" s="4"/>
      <c r="DI399" s="4"/>
      <c r="DJ399" s="4"/>
      <c r="DK399" s="4"/>
      <c r="DL399" s="4"/>
      <c r="DM399" s="4"/>
      <c r="DN399" s="4"/>
      <c r="DO399" s="4"/>
      <c r="DP399" s="4"/>
      <c r="DQ399" s="4"/>
      <c r="DR399" s="4"/>
      <c r="DS399" s="4"/>
      <c r="DT399" s="4"/>
      <c r="DU399" s="4"/>
      <c r="DV399" s="4"/>
      <c r="DW399" s="4"/>
      <c r="DX399" s="4"/>
      <c r="DY399" s="4"/>
    </row>
    <row r="400" spans="112:129">
      <c r="DH400" s="4"/>
      <c r="DI400" s="4"/>
      <c r="DJ400" s="4"/>
      <c r="DK400" s="4"/>
      <c r="DL400" s="4"/>
      <c r="DM400" s="4"/>
      <c r="DN400" s="4"/>
      <c r="DO400" s="4"/>
      <c r="DP400" s="4"/>
      <c r="DQ400" s="4"/>
      <c r="DR400" s="4"/>
      <c r="DS400" s="4"/>
      <c r="DT400" s="4"/>
      <c r="DU400" s="4"/>
      <c r="DV400" s="4"/>
      <c r="DW400" s="4"/>
      <c r="DX400" s="4"/>
      <c r="DY400" s="4"/>
    </row>
    <row r="401" spans="112:129">
      <c r="DH401" s="4"/>
      <c r="DI401" s="4"/>
      <c r="DJ401" s="4"/>
      <c r="DK401" s="4"/>
      <c r="DL401" s="4"/>
      <c r="DM401" s="4"/>
      <c r="DN401" s="4"/>
      <c r="DO401" s="4"/>
      <c r="DP401" s="4"/>
      <c r="DQ401" s="4"/>
      <c r="DR401" s="4"/>
      <c r="DS401" s="4"/>
      <c r="DT401" s="4"/>
      <c r="DU401" s="4"/>
      <c r="DV401" s="4"/>
      <c r="DW401" s="4"/>
      <c r="DX401" s="4"/>
      <c r="DY401" s="4"/>
    </row>
    <row r="402" spans="112:129">
      <c r="DH402" s="4"/>
      <c r="DI402" s="4"/>
      <c r="DJ402" s="4"/>
      <c r="DK402" s="4"/>
      <c r="DL402" s="4"/>
      <c r="DM402" s="4"/>
      <c r="DN402" s="4"/>
      <c r="DO402" s="4"/>
      <c r="DP402" s="4"/>
      <c r="DQ402" s="4"/>
      <c r="DR402" s="4"/>
      <c r="DS402" s="4"/>
      <c r="DT402" s="4"/>
      <c r="DU402" s="4"/>
      <c r="DV402" s="4"/>
      <c r="DW402" s="4"/>
      <c r="DX402" s="4"/>
      <c r="DY402" s="4"/>
    </row>
    <row r="403" spans="112:129">
      <c r="DH403" s="4"/>
      <c r="DI403" s="4"/>
      <c r="DJ403" s="4"/>
      <c r="DK403" s="4"/>
      <c r="DL403" s="4"/>
      <c r="DM403" s="4"/>
      <c r="DN403" s="4"/>
      <c r="DO403" s="4"/>
      <c r="DP403" s="4"/>
      <c r="DQ403" s="4"/>
      <c r="DR403" s="4"/>
      <c r="DS403" s="4"/>
      <c r="DT403" s="4"/>
      <c r="DU403" s="4"/>
      <c r="DV403" s="4"/>
      <c r="DW403" s="4"/>
      <c r="DX403" s="4"/>
      <c r="DY403" s="4"/>
    </row>
    <row r="404" spans="112:129">
      <c r="DH404" s="4"/>
      <c r="DI404" s="4"/>
      <c r="DJ404" s="4"/>
      <c r="DK404" s="4"/>
      <c r="DL404" s="4"/>
      <c r="DM404" s="4"/>
      <c r="DN404" s="4"/>
      <c r="DO404" s="4"/>
      <c r="DP404" s="4"/>
      <c r="DQ404" s="4"/>
      <c r="DR404" s="4"/>
      <c r="DS404" s="4"/>
      <c r="DT404" s="4"/>
      <c r="DU404" s="4"/>
      <c r="DV404" s="4"/>
      <c r="DW404" s="4"/>
      <c r="DX404" s="4"/>
      <c r="DY404" s="4"/>
    </row>
    <row r="405" spans="112:129">
      <c r="DH405" s="4"/>
      <c r="DI405" s="4"/>
      <c r="DJ405" s="4"/>
      <c r="DK405" s="4"/>
      <c r="DL405" s="4"/>
      <c r="DM405" s="4"/>
      <c r="DN405" s="4"/>
      <c r="DO405" s="4"/>
      <c r="DP405" s="4"/>
      <c r="DQ405" s="4"/>
      <c r="DR405" s="4"/>
      <c r="DS405" s="4"/>
      <c r="DT405" s="4"/>
      <c r="DU405" s="4"/>
      <c r="DV405" s="4"/>
      <c r="DW405" s="4"/>
      <c r="DX405" s="4"/>
      <c r="DY405" s="4"/>
    </row>
    <row r="406" spans="112:129">
      <c r="DH406" s="4"/>
      <c r="DI406" s="4"/>
      <c r="DJ406" s="4"/>
      <c r="DK406" s="4"/>
      <c r="DL406" s="4"/>
      <c r="DM406" s="4"/>
      <c r="DN406" s="4"/>
      <c r="DO406" s="4"/>
      <c r="DP406" s="4"/>
      <c r="DQ406" s="4"/>
      <c r="DR406" s="4"/>
      <c r="DS406" s="4"/>
      <c r="DT406" s="4"/>
      <c r="DU406" s="4"/>
      <c r="DV406" s="4"/>
      <c r="DW406" s="4"/>
      <c r="DX406" s="4"/>
      <c r="DY406" s="4"/>
    </row>
    <row r="407" spans="112:129">
      <c r="DH407" s="4"/>
      <c r="DI407" s="4"/>
      <c r="DJ407" s="4"/>
      <c r="DK407" s="4"/>
      <c r="DL407" s="4"/>
      <c r="DM407" s="4"/>
      <c r="DN407" s="4"/>
      <c r="DO407" s="4"/>
      <c r="DP407" s="4"/>
      <c r="DQ407" s="4"/>
      <c r="DR407" s="4"/>
      <c r="DS407" s="4"/>
      <c r="DT407" s="4"/>
      <c r="DU407" s="4"/>
      <c r="DV407" s="4"/>
      <c r="DW407" s="4"/>
      <c r="DX407" s="4"/>
      <c r="DY407" s="4"/>
    </row>
    <row r="408" spans="112:129">
      <c r="DH408" s="4"/>
      <c r="DI408" s="4"/>
      <c r="DJ408" s="4"/>
      <c r="DK408" s="4"/>
      <c r="DL408" s="4"/>
      <c r="DM408" s="4"/>
      <c r="DN408" s="4"/>
      <c r="DO408" s="4"/>
      <c r="DP408" s="4"/>
      <c r="DQ408" s="4"/>
      <c r="DR408" s="4"/>
      <c r="DS408" s="4"/>
      <c r="DT408" s="4"/>
      <c r="DU408" s="4"/>
      <c r="DV408" s="4"/>
      <c r="DW408" s="4"/>
      <c r="DX408" s="4"/>
      <c r="DY408" s="4"/>
    </row>
    <row r="409" spans="112:129">
      <c r="DH409" s="4"/>
      <c r="DI409" s="4"/>
      <c r="DJ409" s="4"/>
      <c r="DK409" s="4"/>
      <c r="DL409" s="4"/>
      <c r="DM409" s="4"/>
      <c r="DN409" s="4"/>
      <c r="DO409" s="4"/>
      <c r="DP409" s="4"/>
      <c r="DQ409" s="4"/>
      <c r="DR409" s="4"/>
      <c r="DS409" s="4"/>
      <c r="DT409" s="4"/>
      <c r="DU409" s="4"/>
      <c r="DV409" s="4"/>
      <c r="DW409" s="4"/>
      <c r="DX409" s="4"/>
      <c r="DY409" s="4"/>
    </row>
    <row r="410" spans="112:129">
      <c r="DH410" s="4"/>
      <c r="DI410" s="4"/>
      <c r="DJ410" s="4"/>
      <c r="DK410" s="4"/>
      <c r="DL410" s="4"/>
      <c r="DM410" s="4"/>
      <c r="DN410" s="4"/>
      <c r="DO410" s="4"/>
      <c r="DP410" s="4"/>
      <c r="DQ410" s="4"/>
      <c r="DR410" s="4"/>
      <c r="DS410" s="4"/>
      <c r="DT410" s="4"/>
      <c r="DU410" s="4"/>
      <c r="DV410" s="4"/>
      <c r="DW410" s="4"/>
      <c r="DX410" s="4"/>
      <c r="DY410" s="4"/>
    </row>
    <row r="411" spans="112:129">
      <c r="DH411" s="4"/>
      <c r="DI411" s="4"/>
      <c r="DJ411" s="4"/>
      <c r="DK411" s="4"/>
      <c r="DL411" s="4"/>
      <c r="DM411" s="4"/>
      <c r="DN411" s="4"/>
      <c r="DO411" s="4"/>
      <c r="DP411" s="4"/>
      <c r="DQ411" s="4"/>
      <c r="DR411" s="4"/>
      <c r="DS411" s="4"/>
      <c r="DT411" s="4"/>
      <c r="DU411" s="4"/>
      <c r="DV411" s="4"/>
      <c r="DW411" s="4"/>
      <c r="DX411" s="4"/>
      <c r="DY411" s="4"/>
    </row>
    <row r="412" spans="112:129">
      <c r="DH412" s="4"/>
      <c r="DI412" s="4"/>
      <c r="DJ412" s="4"/>
      <c r="DK412" s="4"/>
      <c r="DL412" s="4"/>
      <c r="DM412" s="4"/>
      <c r="DN412" s="4"/>
      <c r="DO412" s="4"/>
      <c r="DP412" s="4"/>
      <c r="DQ412" s="4"/>
      <c r="DR412" s="4"/>
      <c r="DS412" s="4"/>
      <c r="DT412" s="4"/>
      <c r="DU412" s="4"/>
      <c r="DV412" s="4"/>
      <c r="DW412" s="4"/>
      <c r="DX412" s="4"/>
      <c r="DY412" s="4"/>
    </row>
    <row r="413" spans="112:129">
      <c r="DH413" s="4"/>
      <c r="DI413" s="4"/>
      <c r="DJ413" s="4"/>
      <c r="DK413" s="4"/>
      <c r="DL413" s="4"/>
      <c r="DM413" s="4"/>
      <c r="DN413" s="4"/>
      <c r="DO413" s="4"/>
      <c r="DP413" s="4"/>
      <c r="DQ413" s="4"/>
      <c r="DR413" s="4"/>
      <c r="DS413" s="4"/>
      <c r="DT413" s="4"/>
      <c r="DU413" s="4"/>
      <c r="DV413" s="4"/>
      <c r="DW413" s="4"/>
      <c r="DX413" s="4"/>
      <c r="DY413" s="4"/>
    </row>
    <row r="414" spans="112:129">
      <c r="DH414" s="4"/>
      <c r="DI414" s="4"/>
      <c r="DJ414" s="4"/>
      <c r="DK414" s="4"/>
      <c r="DL414" s="4"/>
      <c r="DM414" s="4"/>
      <c r="DN414" s="4"/>
      <c r="DO414" s="4"/>
      <c r="DP414" s="4"/>
      <c r="DQ414" s="4"/>
      <c r="DR414" s="4"/>
      <c r="DS414" s="4"/>
      <c r="DT414" s="4"/>
      <c r="DU414" s="4"/>
      <c r="DV414" s="4"/>
      <c r="DW414" s="4"/>
      <c r="DX414" s="4"/>
      <c r="DY414" s="4"/>
    </row>
    <row r="415" spans="112:129">
      <c r="DH415" s="4"/>
      <c r="DI415" s="4"/>
      <c r="DJ415" s="4"/>
      <c r="DK415" s="4"/>
      <c r="DL415" s="4"/>
      <c r="DM415" s="4"/>
      <c r="DN415" s="4"/>
      <c r="DO415" s="4"/>
      <c r="DP415" s="4"/>
      <c r="DQ415" s="4"/>
      <c r="DR415" s="4"/>
      <c r="DS415" s="4"/>
      <c r="DT415" s="4"/>
      <c r="DU415" s="4"/>
      <c r="DV415" s="4"/>
      <c r="DW415" s="4"/>
      <c r="DX415" s="4"/>
      <c r="DY415" s="4"/>
    </row>
    <row r="416" spans="112:129"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  <c r="DT416" s="4"/>
      <c r="DU416" s="4"/>
      <c r="DV416" s="4"/>
      <c r="DW416" s="4"/>
      <c r="DX416" s="4"/>
      <c r="DY416" s="4"/>
    </row>
    <row r="417" spans="112:129"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</row>
    <row r="418" spans="112:129"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  <c r="DT418" s="4"/>
      <c r="DU418" s="4"/>
      <c r="DV418" s="4"/>
      <c r="DW418" s="4"/>
      <c r="DX418" s="4"/>
      <c r="DY418" s="4"/>
    </row>
    <row r="419" spans="112:129"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/>
      <c r="DU419" s="4"/>
      <c r="DV419" s="4"/>
      <c r="DW419" s="4"/>
      <c r="DX419" s="4"/>
      <c r="DY419" s="4"/>
    </row>
    <row r="420" spans="112:129"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/>
      <c r="DU420" s="4"/>
      <c r="DV420" s="4"/>
      <c r="DW420" s="4"/>
      <c r="DX420" s="4"/>
      <c r="DY420" s="4"/>
    </row>
    <row r="421" spans="112:129"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/>
    </row>
    <row r="422" spans="112:129">
      <c r="DH422" s="4"/>
      <c r="DI422" s="4"/>
      <c r="DJ422" s="4"/>
      <c r="DK422" s="4"/>
      <c r="DL422" s="4"/>
      <c r="DM422" s="4"/>
      <c r="DN422" s="4"/>
      <c r="DO422" s="4"/>
      <c r="DP422" s="4"/>
      <c r="DQ422" s="4"/>
      <c r="DR422" s="4"/>
      <c r="DS422" s="4"/>
      <c r="DT422" s="4"/>
      <c r="DU422" s="4"/>
      <c r="DV422" s="4"/>
      <c r="DW422" s="4"/>
      <c r="DX422" s="4"/>
      <c r="DY422" s="4"/>
    </row>
    <row r="423" spans="112:129"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/>
      <c r="DU423" s="4"/>
      <c r="DV423" s="4"/>
      <c r="DW423" s="4"/>
      <c r="DX423" s="4"/>
      <c r="DY423" s="4"/>
    </row>
    <row r="424" spans="112:129">
      <c r="DH424" s="4"/>
      <c r="DI424" s="4"/>
      <c r="DJ424" s="4"/>
      <c r="DK424" s="4"/>
      <c r="DL424" s="4"/>
      <c r="DM424" s="4"/>
      <c r="DN424" s="4"/>
      <c r="DO424" s="4"/>
      <c r="DP424" s="4"/>
      <c r="DQ424" s="4"/>
      <c r="DR424" s="4"/>
      <c r="DS424" s="4"/>
      <c r="DT424" s="4"/>
      <c r="DU424" s="4"/>
      <c r="DV424" s="4"/>
      <c r="DW424" s="4"/>
      <c r="DX424" s="4"/>
      <c r="DY424" s="4"/>
    </row>
    <row r="425" spans="112:129">
      <c r="DH425" s="4"/>
      <c r="DI425" s="4"/>
      <c r="DJ425" s="4"/>
      <c r="DK425" s="4"/>
      <c r="DL425" s="4"/>
      <c r="DM425" s="4"/>
      <c r="DN425" s="4"/>
      <c r="DO425" s="4"/>
      <c r="DP425" s="4"/>
      <c r="DQ425" s="4"/>
      <c r="DR425" s="4"/>
      <c r="DS425" s="4"/>
      <c r="DT425" s="4"/>
      <c r="DU425" s="4"/>
      <c r="DV425" s="4"/>
      <c r="DW425" s="4"/>
      <c r="DX425" s="4"/>
      <c r="DY425" s="4"/>
    </row>
    <row r="426" spans="112:129">
      <c r="DH426" s="4"/>
      <c r="DI426" s="4"/>
      <c r="DJ426" s="4"/>
      <c r="DK426" s="4"/>
      <c r="DL426" s="4"/>
      <c r="DM426" s="4"/>
      <c r="DN426" s="4"/>
      <c r="DO426" s="4"/>
      <c r="DP426" s="4"/>
      <c r="DQ426" s="4"/>
      <c r="DR426" s="4"/>
      <c r="DS426" s="4"/>
      <c r="DT426" s="4"/>
      <c r="DU426" s="4"/>
      <c r="DV426" s="4"/>
      <c r="DW426" s="4"/>
      <c r="DX426" s="4"/>
      <c r="DY426" s="4"/>
    </row>
    <row r="427" spans="112:129">
      <c r="DH427" s="4"/>
      <c r="DI427" s="4"/>
      <c r="DJ427" s="4"/>
      <c r="DK427" s="4"/>
      <c r="DL427" s="4"/>
      <c r="DM427" s="4"/>
      <c r="DN427" s="4"/>
      <c r="DO427" s="4"/>
      <c r="DP427" s="4"/>
      <c r="DQ427" s="4"/>
      <c r="DR427" s="4"/>
      <c r="DS427" s="4"/>
      <c r="DT427" s="4"/>
      <c r="DU427" s="4"/>
      <c r="DV427" s="4"/>
      <c r="DW427" s="4"/>
      <c r="DX427" s="4"/>
      <c r="DY427" s="4"/>
    </row>
    <row r="428" spans="112:129"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/>
      <c r="DV428" s="4"/>
      <c r="DW428" s="4"/>
      <c r="DX428" s="4"/>
      <c r="DY428" s="4"/>
    </row>
    <row r="429" spans="112:129">
      <c r="DH429" s="4"/>
      <c r="DI429" s="4"/>
      <c r="DJ429" s="4"/>
      <c r="DK429" s="4"/>
      <c r="DL429" s="4"/>
      <c r="DM429" s="4"/>
      <c r="DN429" s="4"/>
      <c r="DO429" s="4"/>
      <c r="DP429" s="4"/>
      <c r="DQ429" s="4"/>
      <c r="DR429" s="4"/>
      <c r="DS429" s="4"/>
      <c r="DT429" s="4"/>
      <c r="DU429" s="4"/>
      <c r="DV429" s="4"/>
      <c r="DW429" s="4"/>
      <c r="DX429" s="4"/>
      <c r="DY429" s="4"/>
    </row>
    <row r="430" spans="112:129">
      <c r="DH430" s="4"/>
      <c r="DI430" s="4"/>
      <c r="DJ430" s="4"/>
      <c r="DK430" s="4"/>
      <c r="DL430" s="4"/>
      <c r="DM430" s="4"/>
      <c r="DN430" s="4"/>
      <c r="DO430" s="4"/>
      <c r="DP430" s="4"/>
      <c r="DQ430" s="4"/>
      <c r="DR430" s="4"/>
      <c r="DS430" s="4"/>
      <c r="DT430" s="4"/>
      <c r="DU430" s="4"/>
      <c r="DV430" s="4"/>
      <c r="DW430" s="4"/>
      <c r="DX430" s="4"/>
      <c r="DY430" s="4"/>
    </row>
    <row r="431" spans="112:129"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  <c r="DT431" s="4"/>
      <c r="DU431" s="4"/>
      <c r="DV431" s="4"/>
      <c r="DW431" s="4"/>
      <c r="DX431" s="4"/>
      <c r="DY431" s="4"/>
    </row>
    <row r="432" spans="112:129">
      <c r="DH432" s="4"/>
      <c r="DI432" s="4"/>
      <c r="DJ432" s="4"/>
      <c r="DK432" s="4"/>
      <c r="DL432" s="4"/>
      <c r="DM432" s="4"/>
      <c r="DN432" s="4"/>
      <c r="DO432" s="4"/>
      <c r="DP432" s="4"/>
      <c r="DQ432" s="4"/>
      <c r="DR432" s="4"/>
      <c r="DS432" s="4"/>
      <c r="DT432" s="4"/>
      <c r="DU432" s="4"/>
      <c r="DV432" s="4"/>
      <c r="DW432" s="4"/>
      <c r="DX432" s="4"/>
      <c r="DY432" s="4"/>
    </row>
    <row r="433" spans="112:129"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/>
      <c r="DV433" s="4"/>
      <c r="DW433" s="4"/>
      <c r="DX433" s="4"/>
      <c r="DY433" s="4"/>
    </row>
    <row r="434" spans="112:129"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  <c r="DT434" s="4"/>
      <c r="DU434" s="4"/>
      <c r="DV434" s="4"/>
      <c r="DW434" s="4"/>
      <c r="DX434" s="4"/>
      <c r="DY434" s="4"/>
    </row>
    <row r="435" spans="112:129"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</row>
    <row r="436" spans="112:129">
      <c r="DH436" s="4"/>
      <c r="DI436" s="4"/>
      <c r="DJ436" s="4"/>
      <c r="DK436" s="4"/>
      <c r="DL436" s="4"/>
      <c r="DM436" s="4"/>
      <c r="DN436" s="4"/>
      <c r="DO436" s="4"/>
      <c r="DP436" s="4"/>
      <c r="DQ436" s="4"/>
      <c r="DR436" s="4"/>
      <c r="DS436" s="4"/>
      <c r="DT436" s="4"/>
      <c r="DU436" s="4"/>
      <c r="DV436" s="4"/>
      <c r="DW436" s="4"/>
      <c r="DX436" s="4"/>
      <c r="DY436" s="4"/>
    </row>
    <row r="437" spans="112:129"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</row>
    <row r="438" spans="112:129"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  <c r="DT438" s="4"/>
      <c r="DU438" s="4"/>
      <c r="DV438" s="4"/>
      <c r="DW438" s="4"/>
      <c r="DX438" s="4"/>
      <c r="DY438" s="4"/>
    </row>
    <row r="439" spans="112:129"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  <c r="DT439" s="4"/>
      <c r="DU439" s="4"/>
      <c r="DV439" s="4"/>
      <c r="DW439" s="4"/>
      <c r="DX439" s="4"/>
      <c r="DY439" s="4"/>
    </row>
    <row r="440" spans="112:129"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</row>
    <row r="441" spans="112:129"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/>
      <c r="DU441" s="4"/>
      <c r="DV441" s="4"/>
      <c r="DW441" s="4"/>
      <c r="DX441" s="4"/>
      <c r="DY441" s="4"/>
    </row>
    <row r="442" spans="112:129"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/>
      <c r="DV442" s="4"/>
      <c r="DW442" s="4"/>
      <c r="DX442" s="4"/>
      <c r="DY442" s="4"/>
    </row>
    <row r="443" spans="112:129"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  <c r="DW443" s="4"/>
      <c r="DX443" s="4"/>
      <c r="DY443" s="4"/>
    </row>
    <row r="444" spans="112:129"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  <c r="DT444" s="4"/>
      <c r="DU444" s="4"/>
      <c r="DV444" s="4"/>
      <c r="DW444" s="4"/>
      <c r="DX444" s="4"/>
      <c r="DY444" s="4"/>
    </row>
    <row r="445" spans="112:129"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/>
      <c r="DU445" s="4"/>
      <c r="DV445" s="4"/>
      <c r="DW445" s="4"/>
      <c r="DX445" s="4"/>
      <c r="DY445" s="4"/>
    </row>
    <row r="446" spans="112:129">
      <c r="DH446" s="4"/>
      <c r="DI446" s="4"/>
      <c r="DJ446" s="4"/>
      <c r="DK446" s="4"/>
      <c r="DL446" s="4"/>
      <c r="DM446" s="4"/>
      <c r="DN446" s="4"/>
      <c r="DO446" s="4"/>
      <c r="DP446" s="4"/>
      <c r="DQ446" s="4"/>
      <c r="DR446" s="4"/>
      <c r="DS446" s="4"/>
      <c r="DT446" s="4"/>
      <c r="DU446" s="4"/>
      <c r="DV446" s="4"/>
      <c r="DW446" s="4"/>
      <c r="DX446" s="4"/>
      <c r="DY446" s="4"/>
    </row>
    <row r="447" spans="112:129">
      <c r="DH447" s="4"/>
      <c r="DI447" s="4"/>
      <c r="DJ447" s="4"/>
      <c r="DK447" s="4"/>
      <c r="DL447" s="4"/>
      <c r="DM447" s="4"/>
      <c r="DN447" s="4"/>
      <c r="DO447" s="4"/>
      <c r="DP447" s="4"/>
      <c r="DQ447" s="4"/>
      <c r="DR447" s="4"/>
      <c r="DS447" s="4"/>
      <c r="DT447" s="4"/>
      <c r="DU447" s="4"/>
      <c r="DV447" s="4"/>
      <c r="DW447" s="4"/>
      <c r="DX447" s="4"/>
      <c r="DY447" s="4"/>
    </row>
    <row r="448" spans="112:129">
      <c r="DH448" s="4"/>
      <c r="DI448" s="4"/>
      <c r="DJ448" s="4"/>
      <c r="DK448" s="4"/>
      <c r="DL448" s="4"/>
      <c r="DM448" s="4"/>
      <c r="DN448" s="4"/>
      <c r="DO448" s="4"/>
      <c r="DP448" s="4"/>
      <c r="DQ448" s="4"/>
      <c r="DR448" s="4"/>
      <c r="DS448" s="4"/>
      <c r="DT448" s="4"/>
      <c r="DU448" s="4"/>
      <c r="DV448" s="4"/>
      <c r="DW448" s="4"/>
      <c r="DX448" s="4"/>
      <c r="DY448" s="4"/>
    </row>
    <row r="449" spans="112:129">
      <c r="DH449" s="4"/>
      <c r="DI449" s="4"/>
      <c r="DJ449" s="4"/>
      <c r="DK449" s="4"/>
      <c r="DL449" s="4"/>
      <c r="DM449" s="4"/>
      <c r="DN449" s="4"/>
      <c r="DO449" s="4"/>
      <c r="DP449" s="4"/>
      <c r="DQ449" s="4"/>
      <c r="DR449" s="4"/>
      <c r="DS449" s="4"/>
      <c r="DT449" s="4"/>
      <c r="DU449" s="4"/>
      <c r="DV449" s="4"/>
      <c r="DW449" s="4"/>
      <c r="DX449" s="4"/>
      <c r="DY449" s="4"/>
    </row>
    <row r="450" spans="112:129">
      <c r="DH450" s="4"/>
      <c r="DI450" s="4"/>
      <c r="DJ450" s="4"/>
      <c r="DK450" s="4"/>
      <c r="DL450" s="4"/>
      <c r="DM450" s="4"/>
      <c r="DN450" s="4"/>
      <c r="DO450" s="4"/>
      <c r="DP450" s="4"/>
      <c r="DQ450" s="4"/>
      <c r="DR450" s="4"/>
      <c r="DS450" s="4"/>
      <c r="DT450" s="4"/>
      <c r="DU450" s="4"/>
      <c r="DV450" s="4"/>
      <c r="DW450" s="4"/>
      <c r="DX450" s="4"/>
      <c r="DY450" s="4"/>
    </row>
    <row r="451" spans="112:129"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  <c r="DT451" s="4"/>
      <c r="DU451" s="4"/>
      <c r="DV451" s="4"/>
      <c r="DW451" s="4"/>
      <c r="DX451" s="4"/>
      <c r="DY451" s="4"/>
    </row>
    <row r="452" spans="112:129">
      <c r="DH452" s="4"/>
      <c r="DI452" s="4"/>
      <c r="DJ452" s="4"/>
      <c r="DK452" s="4"/>
      <c r="DL452" s="4"/>
      <c r="DM452" s="4"/>
      <c r="DN452" s="4"/>
      <c r="DO452" s="4"/>
      <c r="DP452" s="4"/>
      <c r="DQ452" s="4"/>
      <c r="DR452" s="4"/>
      <c r="DS452" s="4"/>
      <c r="DT452" s="4"/>
      <c r="DU452" s="4"/>
      <c r="DV452" s="4"/>
      <c r="DW452" s="4"/>
      <c r="DX452" s="4"/>
      <c r="DY452" s="4"/>
    </row>
    <row r="453" spans="112:129">
      <c r="DH453" s="4"/>
      <c r="DI453" s="4"/>
      <c r="DJ453" s="4"/>
      <c r="DK453" s="4"/>
      <c r="DL453" s="4"/>
      <c r="DM453" s="4"/>
      <c r="DN453" s="4"/>
      <c r="DO453" s="4"/>
      <c r="DP453" s="4"/>
      <c r="DQ453" s="4"/>
      <c r="DR453" s="4"/>
      <c r="DS453" s="4"/>
      <c r="DT453" s="4"/>
      <c r="DU453" s="4"/>
      <c r="DV453" s="4"/>
      <c r="DW453" s="4"/>
      <c r="DX453" s="4"/>
      <c r="DY453" s="4"/>
    </row>
    <row r="454" spans="112:129">
      <c r="DH454" s="4"/>
      <c r="DI454" s="4"/>
      <c r="DJ454" s="4"/>
      <c r="DK454" s="4"/>
      <c r="DL454" s="4"/>
      <c r="DM454" s="4"/>
      <c r="DN454" s="4"/>
      <c r="DO454" s="4"/>
      <c r="DP454" s="4"/>
      <c r="DQ454" s="4"/>
      <c r="DR454" s="4"/>
      <c r="DS454" s="4"/>
      <c r="DT454" s="4"/>
      <c r="DU454" s="4"/>
      <c r="DV454" s="4"/>
      <c r="DW454" s="4"/>
      <c r="DX454" s="4"/>
      <c r="DY454" s="4"/>
    </row>
    <row r="455" spans="112:129">
      <c r="DH455" s="4"/>
      <c r="DI455" s="4"/>
      <c r="DJ455" s="4"/>
      <c r="DK455" s="4"/>
      <c r="DL455" s="4"/>
      <c r="DM455" s="4"/>
      <c r="DN455" s="4"/>
      <c r="DO455" s="4"/>
      <c r="DP455" s="4"/>
      <c r="DQ455" s="4"/>
      <c r="DR455" s="4"/>
      <c r="DS455" s="4"/>
      <c r="DT455" s="4"/>
      <c r="DU455" s="4"/>
      <c r="DV455" s="4"/>
      <c r="DW455" s="4"/>
      <c r="DX455" s="4"/>
      <c r="DY455" s="4"/>
    </row>
    <row r="456" spans="112:129">
      <c r="DH456" s="4"/>
      <c r="DI456" s="4"/>
      <c r="DJ456" s="4"/>
      <c r="DK456" s="4"/>
      <c r="DL456" s="4"/>
      <c r="DM456" s="4"/>
      <c r="DN456" s="4"/>
      <c r="DO456" s="4"/>
      <c r="DP456" s="4"/>
      <c r="DQ456" s="4"/>
      <c r="DR456" s="4"/>
      <c r="DS456" s="4"/>
      <c r="DT456" s="4"/>
      <c r="DU456" s="4"/>
      <c r="DV456" s="4"/>
      <c r="DW456" s="4"/>
      <c r="DX456" s="4"/>
      <c r="DY456" s="4"/>
    </row>
    <row r="457" spans="112:129"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/>
      <c r="DU457" s="4"/>
      <c r="DV457" s="4"/>
      <c r="DW457" s="4"/>
      <c r="DX457" s="4"/>
      <c r="DY457" s="4"/>
    </row>
    <row r="458" spans="112:129">
      <c r="DH458" s="4"/>
      <c r="DI458" s="4"/>
      <c r="DJ458" s="4"/>
      <c r="DK458" s="4"/>
      <c r="DL458" s="4"/>
      <c r="DM458" s="4"/>
      <c r="DN458" s="4"/>
      <c r="DO458" s="4"/>
      <c r="DP458" s="4"/>
      <c r="DQ458" s="4"/>
      <c r="DR458" s="4"/>
      <c r="DS458" s="4"/>
      <c r="DT458" s="4"/>
      <c r="DU458" s="4"/>
      <c r="DV458" s="4"/>
      <c r="DW458" s="4"/>
      <c r="DX458" s="4"/>
      <c r="DY458" s="4"/>
    </row>
    <row r="459" spans="112:129">
      <c r="DH459" s="4"/>
      <c r="DI459" s="4"/>
      <c r="DJ459" s="4"/>
      <c r="DK459" s="4"/>
      <c r="DL459" s="4"/>
      <c r="DM459" s="4"/>
      <c r="DN459" s="4"/>
      <c r="DO459" s="4"/>
      <c r="DP459" s="4"/>
      <c r="DQ459" s="4"/>
      <c r="DR459" s="4"/>
      <c r="DS459" s="4"/>
      <c r="DT459" s="4"/>
      <c r="DU459" s="4"/>
      <c r="DV459" s="4"/>
      <c r="DW459" s="4"/>
      <c r="DX459" s="4"/>
      <c r="DY459" s="4"/>
    </row>
    <row r="460" spans="112:129">
      <c r="DH460" s="4"/>
      <c r="DI460" s="4"/>
      <c r="DJ460" s="4"/>
      <c r="DK460" s="4"/>
      <c r="DL460" s="4"/>
      <c r="DM460" s="4"/>
      <c r="DN460" s="4"/>
      <c r="DO460" s="4"/>
      <c r="DP460" s="4"/>
      <c r="DQ460" s="4"/>
      <c r="DR460" s="4"/>
      <c r="DS460" s="4"/>
      <c r="DT460" s="4"/>
      <c r="DU460" s="4"/>
      <c r="DV460" s="4"/>
      <c r="DW460" s="4"/>
      <c r="DX460" s="4"/>
      <c r="DY460" s="4"/>
    </row>
    <row r="461" spans="112:129">
      <c r="DH461" s="4"/>
      <c r="DI461" s="4"/>
      <c r="DJ461" s="4"/>
      <c r="DK461" s="4"/>
      <c r="DL461" s="4"/>
      <c r="DM461" s="4"/>
      <c r="DN461" s="4"/>
      <c r="DO461" s="4"/>
      <c r="DP461" s="4"/>
      <c r="DQ461" s="4"/>
      <c r="DR461" s="4"/>
      <c r="DS461" s="4"/>
      <c r="DT461" s="4"/>
      <c r="DU461" s="4"/>
      <c r="DV461" s="4"/>
      <c r="DW461" s="4"/>
      <c r="DX461" s="4"/>
      <c r="DY461" s="4"/>
    </row>
    <row r="462" spans="112:129">
      <c r="DH462" s="4"/>
      <c r="DI462" s="4"/>
      <c r="DJ462" s="4"/>
      <c r="DK462" s="4"/>
      <c r="DL462" s="4"/>
      <c r="DM462" s="4"/>
      <c r="DN462" s="4"/>
      <c r="DO462" s="4"/>
      <c r="DP462" s="4"/>
      <c r="DQ462" s="4"/>
      <c r="DR462" s="4"/>
      <c r="DS462" s="4"/>
      <c r="DT462" s="4"/>
      <c r="DU462" s="4"/>
      <c r="DV462" s="4"/>
      <c r="DW462" s="4"/>
      <c r="DX462" s="4"/>
      <c r="DY462" s="4"/>
    </row>
    <row r="463" spans="112:129">
      <c r="DH463" s="4"/>
      <c r="DI463" s="4"/>
      <c r="DJ463" s="4"/>
      <c r="DK463" s="4"/>
      <c r="DL463" s="4"/>
      <c r="DM463" s="4"/>
      <c r="DN463" s="4"/>
      <c r="DO463" s="4"/>
      <c r="DP463" s="4"/>
      <c r="DQ463" s="4"/>
      <c r="DR463" s="4"/>
      <c r="DS463" s="4"/>
      <c r="DT463" s="4"/>
      <c r="DU463" s="4"/>
      <c r="DV463" s="4"/>
      <c r="DW463" s="4"/>
      <c r="DX463" s="4"/>
      <c r="DY463" s="4"/>
    </row>
    <row r="464" spans="112:129">
      <c r="DH464" s="4"/>
      <c r="DI464" s="4"/>
      <c r="DJ464" s="4"/>
      <c r="DK464" s="4"/>
      <c r="DL464" s="4"/>
      <c r="DM464" s="4"/>
      <c r="DN464" s="4"/>
      <c r="DO464" s="4"/>
      <c r="DP464" s="4"/>
      <c r="DQ464" s="4"/>
      <c r="DR464" s="4"/>
      <c r="DS464" s="4"/>
      <c r="DT464" s="4"/>
      <c r="DU464" s="4"/>
      <c r="DV464" s="4"/>
      <c r="DW464" s="4"/>
      <c r="DX464" s="4"/>
      <c r="DY464" s="4"/>
    </row>
    <row r="465" spans="112:129">
      <c r="DH465" s="4"/>
      <c r="DI465" s="4"/>
      <c r="DJ465" s="4"/>
      <c r="DK465" s="4"/>
      <c r="DL465" s="4"/>
      <c r="DM465" s="4"/>
      <c r="DN465" s="4"/>
      <c r="DO465" s="4"/>
      <c r="DP465" s="4"/>
      <c r="DQ465" s="4"/>
      <c r="DR465" s="4"/>
      <c r="DS465" s="4"/>
      <c r="DT465" s="4"/>
      <c r="DU465" s="4"/>
      <c r="DV465" s="4"/>
      <c r="DW465" s="4"/>
      <c r="DX465" s="4"/>
      <c r="DY465" s="4"/>
    </row>
    <row r="466" spans="112:129">
      <c r="DH466" s="4"/>
      <c r="DI466" s="4"/>
      <c r="DJ466" s="4"/>
      <c r="DK466" s="4"/>
      <c r="DL466" s="4"/>
      <c r="DM466" s="4"/>
      <c r="DN466" s="4"/>
      <c r="DO466" s="4"/>
      <c r="DP466" s="4"/>
      <c r="DQ466" s="4"/>
      <c r="DR466" s="4"/>
      <c r="DS466" s="4"/>
      <c r="DT466" s="4"/>
      <c r="DU466" s="4"/>
      <c r="DV466" s="4"/>
      <c r="DW466" s="4"/>
      <c r="DX466" s="4"/>
      <c r="DY466" s="4"/>
    </row>
    <row r="467" spans="112:129">
      <c r="DH467" s="4"/>
      <c r="DI467" s="4"/>
      <c r="DJ467" s="4"/>
      <c r="DK467" s="4"/>
      <c r="DL467" s="4"/>
      <c r="DM467" s="4"/>
      <c r="DN467" s="4"/>
      <c r="DO467" s="4"/>
      <c r="DP467" s="4"/>
      <c r="DQ467" s="4"/>
      <c r="DR467" s="4"/>
      <c r="DS467" s="4"/>
      <c r="DT467" s="4"/>
      <c r="DU467" s="4"/>
      <c r="DV467" s="4"/>
      <c r="DW467" s="4"/>
      <c r="DX467" s="4"/>
      <c r="DY467" s="4"/>
    </row>
    <row r="468" spans="112:129">
      <c r="DH468" s="4"/>
      <c r="DI468" s="4"/>
      <c r="DJ468" s="4"/>
      <c r="DK468" s="4"/>
      <c r="DL468" s="4"/>
      <c r="DM468" s="4"/>
      <c r="DN468" s="4"/>
      <c r="DO468" s="4"/>
      <c r="DP468" s="4"/>
      <c r="DQ468" s="4"/>
      <c r="DR468" s="4"/>
      <c r="DS468" s="4"/>
      <c r="DT468" s="4"/>
      <c r="DU468" s="4"/>
      <c r="DV468" s="4"/>
      <c r="DW468" s="4"/>
      <c r="DX468" s="4"/>
      <c r="DY468" s="4"/>
    </row>
    <row r="469" spans="112:129">
      <c r="DH469" s="4"/>
      <c r="DI469" s="4"/>
      <c r="DJ469" s="4"/>
      <c r="DK469" s="4"/>
      <c r="DL469" s="4"/>
      <c r="DM469" s="4"/>
      <c r="DN469" s="4"/>
      <c r="DO469" s="4"/>
      <c r="DP469" s="4"/>
      <c r="DQ469" s="4"/>
      <c r="DR469" s="4"/>
      <c r="DS469" s="4"/>
      <c r="DT469" s="4"/>
      <c r="DU469" s="4"/>
      <c r="DV469" s="4"/>
      <c r="DW469" s="4"/>
      <c r="DX469" s="4"/>
      <c r="DY469" s="4"/>
    </row>
    <row r="470" spans="112:129">
      <c r="DH470" s="4"/>
      <c r="DI470" s="4"/>
      <c r="DJ470" s="4"/>
      <c r="DK470" s="4"/>
      <c r="DL470" s="4"/>
      <c r="DM470" s="4"/>
      <c r="DN470" s="4"/>
      <c r="DO470" s="4"/>
      <c r="DP470" s="4"/>
      <c r="DQ470" s="4"/>
      <c r="DR470" s="4"/>
      <c r="DS470" s="4"/>
      <c r="DT470" s="4"/>
      <c r="DU470" s="4"/>
      <c r="DV470" s="4"/>
      <c r="DW470" s="4"/>
      <c r="DX470" s="4"/>
      <c r="DY470" s="4"/>
    </row>
    <row r="471" spans="112:129">
      <c r="DH471" s="4"/>
      <c r="DI471" s="4"/>
      <c r="DJ471" s="4"/>
      <c r="DK471" s="4"/>
      <c r="DL471" s="4"/>
      <c r="DM471" s="4"/>
      <c r="DN471" s="4"/>
      <c r="DO471" s="4"/>
      <c r="DP471" s="4"/>
      <c r="DQ471" s="4"/>
      <c r="DR471" s="4"/>
      <c r="DS471" s="4"/>
      <c r="DT471" s="4"/>
      <c r="DU471" s="4"/>
      <c r="DV471" s="4"/>
      <c r="DW471" s="4"/>
      <c r="DX471" s="4"/>
      <c r="DY471" s="4"/>
    </row>
    <row r="472" spans="112:129">
      <c r="DH472" s="4"/>
      <c r="DI472" s="4"/>
      <c r="DJ472" s="4"/>
      <c r="DK472" s="4"/>
      <c r="DL472" s="4"/>
      <c r="DM472" s="4"/>
      <c r="DN472" s="4"/>
      <c r="DO472" s="4"/>
      <c r="DP472" s="4"/>
      <c r="DQ472" s="4"/>
      <c r="DR472" s="4"/>
      <c r="DS472" s="4"/>
      <c r="DT472" s="4"/>
      <c r="DU472" s="4"/>
      <c r="DV472" s="4"/>
      <c r="DW472" s="4"/>
      <c r="DX472" s="4"/>
      <c r="DY472" s="4"/>
    </row>
    <row r="473" spans="112:129">
      <c r="DH473" s="4"/>
      <c r="DI473" s="4"/>
      <c r="DJ473" s="4"/>
      <c r="DK473" s="4"/>
      <c r="DL473" s="4"/>
      <c r="DM473" s="4"/>
      <c r="DN473" s="4"/>
      <c r="DO473" s="4"/>
      <c r="DP473" s="4"/>
      <c r="DQ473" s="4"/>
      <c r="DR473" s="4"/>
      <c r="DS473" s="4"/>
      <c r="DT473" s="4"/>
      <c r="DU473" s="4"/>
      <c r="DV473" s="4"/>
      <c r="DW473" s="4"/>
      <c r="DX473" s="4"/>
      <c r="DY473" s="4"/>
    </row>
    <row r="474" spans="112:129">
      <c r="DH474" s="4"/>
      <c r="DI474" s="4"/>
      <c r="DJ474" s="4"/>
      <c r="DK474" s="4"/>
      <c r="DL474" s="4"/>
      <c r="DM474" s="4"/>
      <c r="DN474" s="4"/>
      <c r="DO474" s="4"/>
      <c r="DP474" s="4"/>
      <c r="DQ474" s="4"/>
      <c r="DR474" s="4"/>
      <c r="DS474" s="4"/>
      <c r="DT474" s="4"/>
      <c r="DU474" s="4"/>
      <c r="DV474" s="4"/>
      <c r="DW474" s="4"/>
      <c r="DX474" s="4"/>
      <c r="DY474" s="4"/>
    </row>
    <row r="475" spans="112:129">
      <c r="DH475" s="4"/>
      <c r="DI475" s="4"/>
      <c r="DJ475" s="4"/>
      <c r="DK475" s="4"/>
      <c r="DL475" s="4"/>
      <c r="DM475" s="4"/>
      <c r="DN475" s="4"/>
      <c r="DO475" s="4"/>
      <c r="DP475" s="4"/>
      <c r="DQ475" s="4"/>
      <c r="DR475" s="4"/>
      <c r="DS475" s="4"/>
      <c r="DT475" s="4"/>
      <c r="DU475" s="4"/>
      <c r="DV475" s="4"/>
      <c r="DW475" s="4"/>
      <c r="DX475" s="4"/>
      <c r="DY475" s="4"/>
    </row>
    <row r="476" spans="112:129">
      <c r="DH476" s="4"/>
      <c r="DI476" s="4"/>
      <c r="DJ476" s="4"/>
      <c r="DK476" s="4"/>
      <c r="DL476" s="4"/>
      <c r="DM476" s="4"/>
      <c r="DN476" s="4"/>
      <c r="DO476" s="4"/>
      <c r="DP476" s="4"/>
      <c r="DQ476" s="4"/>
      <c r="DR476" s="4"/>
      <c r="DS476" s="4"/>
      <c r="DT476" s="4"/>
      <c r="DU476" s="4"/>
      <c r="DV476" s="4"/>
      <c r="DW476" s="4"/>
      <c r="DX476" s="4"/>
      <c r="DY476" s="4"/>
    </row>
    <row r="477" spans="112:129"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  <c r="DT477" s="4"/>
      <c r="DU477" s="4"/>
      <c r="DV477" s="4"/>
      <c r="DW477" s="4"/>
      <c r="DX477" s="4"/>
      <c r="DY477" s="4"/>
    </row>
    <row r="478" spans="112:129">
      <c r="DH478" s="4"/>
      <c r="DI478" s="4"/>
      <c r="DJ478" s="4"/>
      <c r="DK478" s="4"/>
      <c r="DL478" s="4"/>
      <c r="DM478" s="4"/>
      <c r="DN478" s="4"/>
      <c r="DO478" s="4"/>
      <c r="DP478" s="4"/>
      <c r="DQ478" s="4"/>
      <c r="DR478" s="4"/>
      <c r="DS478" s="4"/>
      <c r="DT478" s="4"/>
      <c r="DU478" s="4"/>
      <c r="DV478" s="4"/>
      <c r="DW478" s="4"/>
      <c r="DX478" s="4"/>
      <c r="DY478" s="4"/>
    </row>
    <row r="479" spans="112:129">
      <c r="DH479" s="4"/>
      <c r="DI479" s="4"/>
      <c r="DJ479" s="4"/>
      <c r="DK479" s="4"/>
      <c r="DL479" s="4"/>
      <c r="DM479" s="4"/>
      <c r="DN479" s="4"/>
      <c r="DO479" s="4"/>
      <c r="DP479" s="4"/>
      <c r="DQ479" s="4"/>
      <c r="DR479" s="4"/>
      <c r="DS479" s="4"/>
      <c r="DT479" s="4"/>
      <c r="DU479" s="4"/>
      <c r="DV479" s="4"/>
      <c r="DW479" s="4"/>
      <c r="DX479" s="4"/>
      <c r="DY479" s="4"/>
    </row>
    <row r="480" spans="112:129"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</row>
    <row r="481" spans="112:129">
      <c r="DH481" s="4"/>
      <c r="DI481" s="4"/>
      <c r="DJ481" s="4"/>
      <c r="DK481" s="4"/>
      <c r="DL481" s="4"/>
      <c r="DM481" s="4"/>
      <c r="DN481" s="4"/>
      <c r="DO481" s="4"/>
      <c r="DP481" s="4"/>
      <c r="DQ481" s="4"/>
      <c r="DR481" s="4"/>
      <c r="DS481" s="4"/>
      <c r="DT481" s="4"/>
      <c r="DU481" s="4"/>
      <c r="DV481" s="4"/>
      <c r="DW481" s="4"/>
      <c r="DX481" s="4"/>
      <c r="DY481" s="4"/>
    </row>
    <row r="482" spans="112:129">
      <c r="DH482" s="4"/>
      <c r="DI482" s="4"/>
      <c r="DJ482" s="4"/>
      <c r="DK482" s="4"/>
      <c r="DL482" s="4"/>
      <c r="DM482" s="4"/>
      <c r="DN482" s="4"/>
      <c r="DO482" s="4"/>
      <c r="DP482" s="4"/>
      <c r="DQ482" s="4"/>
      <c r="DR482" s="4"/>
      <c r="DS482" s="4"/>
      <c r="DT482" s="4"/>
      <c r="DU482" s="4"/>
      <c r="DV482" s="4"/>
      <c r="DW482" s="4"/>
      <c r="DX482" s="4"/>
      <c r="DY482" s="4"/>
    </row>
    <row r="483" spans="112:129">
      <c r="DH483" s="4"/>
      <c r="DI483" s="4"/>
      <c r="DJ483" s="4"/>
      <c r="DK483" s="4"/>
      <c r="DL483" s="4"/>
      <c r="DM483" s="4"/>
      <c r="DN483" s="4"/>
      <c r="DO483" s="4"/>
      <c r="DP483" s="4"/>
      <c r="DQ483" s="4"/>
      <c r="DR483" s="4"/>
      <c r="DS483" s="4"/>
      <c r="DT483" s="4"/>
      <c r="DU483" s="4"/>
      <c r="DV483" s="4"/>
      <c r="DW483" s="4"/>
      <c r="DX483" s="4"/>
      <c r="DY483" s="4"/>
    </row>
    <row r="484" spans="112:129">
      <c r="DH484" s="4"/>
      <c r="DI484" s="4"/>
      <c r="DJ484" s="4"/>
      <c r="DK484" s="4"/>
      <c r="DL484" s="4"/>
      <c r="DM484" s="4"/>
      <c r="DN484" s="4"/>
      <c r="DO484" s="4"/>
      <c r="DP484" s="4"/>
      <c r="DQ484" s="4"/>
      <c r="DR484" s="4"/>
      <c r="DS484" s="4"/>
      <c r="DT484" s="4"/>
      <c r="DU484" s="4"/>
      <c r="DV484" s="4"/>
      <c r="DW484" s="4"/>
      <c r="DX484" s="4"/>
      <c r="DY484" s="4"/>
    </row>
    <row r="485" spans="112:129">
      <c r="DH485" s="4"/>
      <c r="DI485" s="4"/>
      <c r="DJ485" s="4"/>
      <c r="DK485" s="4"/>
      <c r="DL485" s="4"/>
      <c r="DM485" s="4"/>
      <c r="DN485" s="4"/>
      <c r="DO485" s="4"/>
      <c r="DP485" s="4"/>
      <c r="DQ485" s="4"/>
      <c r="DR485" s="4"/>
      <c r="DS485" s="4"/>
      <c r="DT485" s="4"/>
      <c r="DU485" s="4"/>
      <c r="DV485" s="4"/>
      <c r="DW485" s="4"/>
      <c r="DX485" s="4"/>
      <c r="DY485" s="4"/>
    </row>
    <row r="486" spans="112:129"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</row>
    <row r="487" spans="112:129">
      <c r="DH487" s="4"/>
      <c r="DI487" s="4"/>
      <c r="DJ487" s="4"/>
      <c r="DK487" s="4"/>
      <c r="DL487" s="4"/>
      <c r="DM487" s="4"/>
      <c r="DN487" s="4"/>
      <c r="DO487" s="4"/>
      <c r="DP487" s="4"/>
      <c r="DQ487" s="4"/>
      <c r="DR487" s="4"/>
      <c r="DS487" s="4"/>
      <c r="DT487" s="4"/>
      <c r="DU487" s="4"/>
      <c r="DV487" s="4"/>
      <c r="DW487" s="4"/>
      <c r="DX487" s="4"/>
      <c r="DY487" s="4"/>
    </row>
    <row r="488" spans="112:129">
      <c r="DH488" s="4"/>
      <c r="DI488" s="4"/>
      <c r="DJ488" s="4"/>
      <c r="DK488" s="4"/>
      <c r="DL488" s="4"/>
      <c r="DM488" s="4"/>
      <c r="DN488" s="4"/>
      <c r="DO488" s="4"/>
      <c r="DP488" s="4"/>
      <c r="DQ488" s="4"/>
      <c r="DR488" s="4"/>
      <c r="DS488" s="4"/>
      <c r="DT488" s="4"/>
      <c r="DU488" s="4"/>
      <c r="DV488" s="4"/>
      <c r="DW488" s="4"/>
      <c r="DX488" s="4"/>
      <c r="DY488" s="4"/>
    </row>
    <row r="489" spans="112:129">
      <c r="DH489" s="4"/>
      <c r="DI489" s="4"/>
      <c r="DJ489" s="4"/>
      <c r="DK489" s="4"/>
      <c r="DL489" s="4"/>
      <c r="DM489" s="4"/>
      <c r="DN489" s="4"/>
      <c r="DO489" s="4"/>
      <c r="DP489" s="4"/>
      <c r="DQ489" s="4"/>
      <c r="DR489" s="4"/>
      <c r="DS489" s="4"/>
      <c r="DT489" s="4"/>
      <c r="DU489" s="4"/>
      <c r="DV489" s="4"/>
      <c r="DW489" s="4"/>
      <c r="DX489" s="4"/>
      <c r="DY489" s="4"/>
    </row>
    <row r="490" spans="112:129">
      <c r="DH490" s="4"/>
      <c r="DI490" s="4"/>
      <c r="DJ490" s="4"/>
      <c r="DK490" s="4"/>
      <c r="DL490" s="4"/>
      <c r="DM490" s="4"/>
      <c r="DN490" s="4"/>
      <c r="DO490" s="4"/>
      <c r="DP490" s="4"/>
      <c r="DQ490" s="4"/>
      <c r="DR490" s="4"/>
      <c r="DS490" s="4"/>
      <c r="DT490" s="4"/>
      <c r="DU490" s="4"/>
      <c r="DV490" s="4"/>
      <c r="DW490" s="4"/>
      <c r="DX490" s="4"/>
      <c r="DY490" s="4"/>
    </row>
    <row r="491" spans="112:129">
      <c r="DH491" s="4"/>
      <c r="DI491" s="4"/>
      <c r="DJ491" s="4"/>
      <c r="DK491" s="4"/>
      <c r="DL491" s="4"/>
      <c r="DM491" s="4"/>
      <c r="DN491" s="4"/>
      <c r="DO491" s="4"/>
      <c r="DP491" s="4"/>
      <c r="DQ491" s="4"/>
      <c r="DR491" s="4"/>
      <c r="DS491" s="4"/>
      <c r="DT491" s="4"/>
      <c r="DU491" s="4"/>
      <c r="DV491" s="4"/>
      <c r="DW491" s="4"/>
      <c r="DX491" s="4"/>
      <c r="DY491" s="4"/>
    </row>
    <row r="492" spans="112:129">
      <c r="DH492" s="4"/>
      <c r="DI492" s="4"/>
      <c r="DJ492" s="4"/>
      <c r="DK492" s="4"/>
      <c r="DL492" s="4"/>
      <c r="DM492" s="4"/>
      <c r="DN492" s="4"/>
      <c r="DO492" s="4"/>
      <c r="DP492" s="4"/>
      <c r="DQ492" s="4"/>
      <c r="DR492" s="4"/>
      <c r="DS492" s="4"/>
      <c r="DT492" s="4"/>
      <c r="DU492" s="4"/>
      <c r="DV492" s="4"/>
      <c r="DW492" s="4"/>
      <c r="DX492" s="4"/>
      <c r="DY492" s="4"/>
    </row>
  </sheetData>
  <mergeCells count="107">
    <mergeCell ref="A7:A8"/>
    <mergeCell ref="B7:B8"/>
    <mergeCell ref="C7:C8"/>
    <mergeCell ref="D7:D8"/>
    <mergeCell ref="E7:E8"/>
    <mergeCell ref="F7:F8"/>
    <mergeCell ref="DH4:DY4"/>
    <mergeCell ref="DH5:DJ7"/>
    <mergeCell ref="DK5:DM7"/>
    <mergeCell ref="DN5:DP7"/>
    <mergeCell ref="DQ5:DS7"/>
    <mergeCell ref="DT5:DV7"/>
    <mergeCell ref="DW5:DY7"/>
    <mergeCell ref="N7:N8"/>
    <mergeCell ref="O7:P7"/>
    <mergeCell ref="Q7:Q8"/>
    <mergeCell ref="R7:R8"/>
    <mergeCell ref="S7:S8"/>
    <mergeCell ref="T7:U7"/>
    <mergeCell ref="G7:G8"/>
    <mergeCell ref="H7:H8"/>
    <mergeCell ref="I7:I8"/>
    <mergeCell ref="J7:K7"/>
    <mergeCell ref="L7:L8"/>
    <mergeCell ref="M7:M8"/>
    <mergeCell ref="AC7:AC8"/>
    <mergeCell ref="AD7:AE7"/>
    <mergeCell ref="AF7:AF8"/>
    <mergeCell ref="AG7:AG8"/>
    <mergeCell ref="AH7:AH8"/>
    <mergeCell ref="AI7:AJ7"/>
    <mergeCell ref="V7:V8"/>
    <mergeCell ref="W7:W8"/>
    <mergeCell ref="X7:X8"/>
    <mergeCell ref="Y7:Z7"/>
    <mergeCell ref="AA7:AA8"/>
    <mergeCell ref="AB7:AB8"/>
    <mergeCell ref="AR7:AR8"/>
    <mergeCell ref="AS7:AT7"/>
    <mergeCell ref="AU7:AU8"/>
    <mergeCell ref="AV7:AV8"/>
    <mergeCell ref="AW7:AW8"/>
    <mergeCell ref="AX7:AY7"/>
    <mergeCell ref="AK7:AK8"/>
    <mergeCell ref="AL7:AL8"/>
    <mergeCell ref="AM7:AM8"/>
    <mergeCell ref="AN7:AO7"/>
    <mergeCell ref="AP7:AP8"/>
    <mergeCell ref="AQ7:AQ8"/>
    <mergeCell ref="BG7:BG8"/>
    <mergeCell ref="BH7:BI7"/>
    <mergeCell ref="BJ7:BJ8"/>
    <mergeCell ref="BK7:BK8"/>
    <mergeCell ref="BL7:BL8"/>
    <mergeCell ref="BM7:BN7"/>
    <mergeCell ref="AZ7:AZ8"/>
    <mergeCell ref="BA7:BA8"/>
    <mergeCell ref="BB7:BB8"/>
    <mergeCell ref="BC7:BD7"/>
    <mergeCell ref="BE7:BE8"/>
    <mergeCell ref="BF7:BF8"/>
    <mergeCell ref="BV7:BV8"/>
    <mergeCell ref="BW7:BX7"/>
    <mergeCell ref="BY7:BY8"/>
    <mergeCell ref="BZ7:BZ8"/>
    <mergeCell ref="CA7:CA8"/>
    <mergeCell ref="CB7:CC7"/>
    <mergeCell ref="BO7:BO8"/>
    <mergeCell ref="BP7:BP8"/>
    <mergeCell ref="BQ7:BQ8"/>
    <mergeCell ref="BR7:BS7"/>
    <mergeCell ref="BT7:BT8"/>
    <mergeCell ref="BU7:BU8"/>
    <mergeCell ref="CN7:CN8"/>
    <mergeCell ref="CO7:CO8"/>
    <mergeCell ref="CP7:CP8"/>
    <mergeCell ref="CQ7:CR7"/>
    <mergeCell ref="CD7:CD8"/>
    <mergeCell ref="CE7:CE8"/>
    <mergeCell ref="CF7:CF8"/>
    <mergeCell ref="CG7:CH7"/>
    <mergeCell ref="CI7:CI8"/>
    <mergeCell ref="CJ7:CJ8"/>
    <mergeCell ref="A61:F61"/>
    <mergeCell ref="A62:F62"/>
    <mergeCell ref="A63:F63"/>
    <mergeCell ref="A64:DE67"/>
    <mergeCell ref="DO8:DP8"/>
    <mergeCell ref="DR8:DS8"/>
    <mergeCell ref="DU8:DV8"/>
    <mergeCell ref="DX8:DY8"/>
    <mergeCell ref="A59:F59"/>
    <mergeCell ref="A60:F60"/>
    <mergeCell ref="CZ7:CZ8"/>
    <mergeCell ref="DA7:DB7"/>
    <mergeCell ref="DD7:DD8"/>
    <mergeCell ref="DE7:DE8"/>
    <mergeCell ref="DI8:DJ8"/>
    <mergeCell ref="DL8:DM8"/>
    <mergeCell ref="CS7:CS8"/>
    <mergeCell ref="CT7:CT8"/>
    <mergeCell ref="CU7:CU8"/>
    <mergeCell ref="CV7:CW7"/>
    <mergeCell ref="CX7:CX8"/>
    <mergeCell ref="CY7:CY8"/>
    <mergeCell ref="CK7:CK8"/>
    <mergeCell ref="CL7:CM7"/>
  </mergeCells>
  <printOptions horizontalCentered="1" verticalCentered="1"/>
  <pageMargins left="0.23622047244094491" right="0.23622047244094491" top="0.39370078740157483" bottom="0.39370078740157483" header="0.31496062992125984" footer="0.31496062992125984"/>
  <pageSetup paperSize="5" scale="10" orientation="portrait" horizontalDpi="4294967293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496FDF-A1AB-4578-9D00-83559D53CF6F}">
  <sheetPr>
    <tabColor rgb="FF7030A0"/>
    <pageSetUpPr fitToPage="1"/>
  </sheetPr>
  <dimension ref="A1:AL70"/>
  <sheetViews>
    <sheetView view="pageBreakPreview" zoomScale="85" zoomScaleSheetLayoutView="85" workbookViewId="0">
      <selection activeCell="V60" sqref="U52:V60"/>
    </sheetView>
  </sheetViews>
  <sheetFormatPr defaultColWidth="3.5546875" defaultRowHeight="24.6"/>
  <cols>
    <col min="1" max="1" width="3.5546875" style="16" customWidth="1"/>
    <col min="2" max="2" width="13" style="16" customWidth="1"/>
    <col min="3" max="3" width="10.5546875" style="16" customWidth="1"/>
    <col min="4" max="23" width="5.44140625" style="16" customWidth="1"/>
    <col min="24" max="24" width="5.6640625" style="16" customWidth="1"/>
    <col min="25" max="25" width="4.5546875" style="16" customWidth="1"/>
    <col min="26" max="26" width="4.44140625" style="16" customWidth="1"/>
    <col min="27" max="265" width="9.33203125" style="16" customWidth="1"/>
    <col min="266" max="16384" width="3.5546875" style="16"/>
  </cols>
  <sheetData>
    <row r="1" spans="1:38" s="15" customFormat="1" ht="22.5" customHeight="1">
      <c r="A1" s="1153" t="str">
        <f>CONCATENATE("ผลคะแนนพัฒนาความก้าวหน้าทางการเรียนครั้งที่ 1 ปีการศึกษา  ",'01.ข้อมูลเบื้องต้น'!K2)</f>
        <v>ผลคะแนนพัฒนาความก้าวหน้าทางการเรียนครั้งที่ 1 ปีการศึกษา  2568</v>
      </c>
      <c r="B1" s="1153"/>
      <c r="C1" s="1153"/>
      <c r="D1" s="1153"/>
      <c r="E1" s="1153"/>
      <c r="F1" s="1153"/>
      <c r="G1" s="1153"/>
      <c r="H1" s="1153"/>
      <c r="I1" s="1153"/>
      <c r="J1" s="1153"/>
      <c r="K1" s="1153"/>
      <c r="L1" s="1153"/>
      <c r="M1" s="1153"/>
      <c r="N1" s="1153"/>
      <c r="O1" s="1153"/>
      <c r="P1" s="1153"/>
      <c r="Q1" s="1153"/>
      <c r="R1" s="1153"/>
      <c r="S1" s="1153"/>
      <c r="T1" s="1153"/>
      <c r="U1" s="1153"/>
      <c r="V1" s="1153"/>
      <c r="W1" s="1153"/>
      <c r="X1" s="1153"/>
      <c r="Y1" s="1153"/>
      <c r="Z1" s="1153"/>
    </row>
    <row r="2" spans="1:38" s="15" customFormat="1" ht="22.5" customHeight="1">
      <c r="A2" s="1153" t="s">
        <v>218</v>
      </c>
      <c r="B2" s="1153"/>
      <c r="C2" s="1153"/>
      <c r="D2" s="1153"/>
      <c r="E2" s="1153"/>
      <c r="F2" s="1153"/>
      <c r="G2" s="1153"/>
      <c r="H2" s="1153"/>
      <c r="I2" s="1153"/>
      <c r="J2" s="1153"/>
      <c r="K2" s="1153"/>
      <c r="L2" s="1153"/>
      <c r="M2" s="1153"/>
      <c r="N2" s="1153"/>
      <c r="O2" s="1153"/>
      <c r="P2" s="1153"/>
      <c r="Q2" s="1153"/>
      <c r="R2" s="1153"/>
      <c r="S2" s="1153"/>
      <c r="T2" s="1153"/>
      <c r="U2" s="1153"/>
      <c r="V2" s="1153"/>
      <c r="W2" s="1153"/>
      <c r="X2" s="1153"/>
      <c r="Y2" s="1153"/>
      <c r="Z2" s="1153"/>
    </row>
    <row r="3" spans="1:38" s="15" customFormat="1" ht="22.5" customHeight="1">
      <c r="A3" s="1153" t="str">
        <f>CONCATENATE("ชั้น",'01.ข้อมูลเบื้องต้น'!H2)</f>
        <v>ชั้น</v>
      </c>
      <c r="B3" s="1153"/>
      <c r="C3" s="1153"/>
      <c r="D3" s="1153"/>
      <c r="E3" s="1153"/>
      <c r="F3" s="1153"/>
      <c r="G3" s="1153"/>
      <c r="H3" s="1153"/>
      <c r="I3" s="1153"/>
      <c r="J3" s="1153"/>
      <c r="K3" s="1153"/>
      <c r="L3" s="1153"/>
      <c r="M3" s="1153"/>
      <c r="N3" s="1153"/>
      <c r="O3" s="1153"/>
      <c r="P3" s="1153"/>
      <c r="Q3" s="1153"/>
      <c r="R3" s="1153"/>
      <c r="S3" s="1153"/>
      <c r="T3" s="1153"/>
      <c r="U3" s="1153"/>
      <c r="V3" s="1153"/>
      <c r="W3" s="1153"/>
      <c r="X3" s="1153"/>
      <c r="Y3" s="1153"/>
      <c r="Z3" s="1153"/>
    </row>
    <row r="4" spans="1:38" s="15" customFormat="1" ht="22.5" hidden="1" customHeight="1">
      <c r="A4" s="61"/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</row>
    <row r="5" spans="1:38" s="15" customFormat="1" ht="22.5" hidden="1" customHeight="1">
      <c r="A5" s="61"/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</row>
    <row r="6" spans="1:38" ht="10.5" customHeight="1" thickBot="1">
      <c r="E6" s="17"/>
    </row>
    <row r="7" spans="1:38" s="18" customFormat="1" ht="18" customHeight="1">
      <c r="A7" s="1154" t="s">
        <v>0</v>
      </c>
      <c r="B7" s="1157" t="s">
        <v>1</v>
      </c>
      <c r="C7" s="1158"/>
      <c r="D7" s="1163" t="s">
        <v>2</v>
      </c>
      <c r="E7" s="1164"/>
      <c r="F7" s="1164"/>
      <c r="G7" s="1164"/>
      <c r="H7" s="1164"/>
      <c r="I7" s="1164"/>
      <c r="J7" s="1164"/>
      <c r="K7" s="1164"/>
      <c r="L7" s="1164"/>
      <c r="M7" s="1164"/>
      <c r="N7" s="1165" t="s">
        <v>3</v>
      </c>
      <c r="O7" s="1166"/>
      <c r="P7" s="1166"/>
      <c r="Q7" s="1166"/>
      <c r="R7" s="1166"/>
      <c r="S7" s="1166"/>
      <c r="T7" s="1166"/>
      <c r="U7" s="1166"/>
      <c r="V7" s="1166"/>
      <c r="W7" s="1167"/>
      <c r="X7" s="1168" t="s">
        <v>55</v>
      </c>
      <c r="Y7" s="1170" t="s">
        <v>45</v>
      </c>
      <c r="Z7" s="1173" t="s">
        <v>4</v>
      </c>
    </row>
    <row r="8" spans="1:38" ht="23.25" hidden="1" customHeight="1">
      <c r="A8" s="1155"/>
      <c r="B8" s="1159"/>
      <c r="C8" s="1160"/>
      <c r="D8" s="19"/>
      <c r="E8" s="20"/>
      <c r="F8" s="20"/>
      <c r="G8" s="20"/>
      <c r="H8" s="21"/>
      <c r="I8" s="21"/>
      <c r="J8" s="22"/>
      <c r="K8" s="22"/>
      <c r="L8" s="135"/>
      <c r="M8" s="135"/>
      <c r="N8" s="19"/>
      <c r="O8" s="59"/>
      <c r="P8" s="59"/>
      <c r="Q8" s="59"/>
      <c r="R8" s="59"/>
      <c r="S8" s="59"/>
      <c r="T8" s="59"/>
      <c r="U8" s="59"/>
      <c r="V8" s="59"/>
      <c r="W8" s="133"/>
      <c r="X8" s="1169"/>
      <c r="Y8" s="1171"/>
      <c r="Z8" s="1174"/>
    </row>
    <row r="9" spans="1:38" ht="83.25" customHeight="1">
      <c r="A9" s="1155"/>
      <c r="B9" s="1159"/>
      <c r="C9" s="1160"/>
      <c r="D9" s="62" t="str">
        <f>IF('01.ข้อมูลเบื้องต้น'!$B36="","",'01.ข้อมูลเบื้องต้น'!$B36)</f>
        <v/>
      </c>
      <c r="E9" s="63" t="str">
        <f>IF('01.ข้อมูลเบื้องต้น'!$B37="","",'01.ข้อมูลเบื้องต้น'!$B37)</f>
        <v/>
      </c>
      <c r="F9" s="63" t="str">
        <f>IF('01.ข้อมูลเบื้องต้น'!$B10="","",'01.ข้อมูลเบื้องต้น'!$B10)</f>
        <v/>
      </c>
      <c r="G9" s="63" t="str">
        <f>IF('01.ข้อมูลเบื้องต้น'!$B11="","",'01.ข้อมูลเบื้องต้น'!$B11)</f>
        <v/>
      </c>
      <c r="H9" s="63" t="str">
        <f>IF('01.ข้อมูลเบื้องต้น'!$B12="","",'01.ข้อมูลเบื้องต้น'!$B12)</f>
        <v/>
      </c>
      <c r="I9" s="63" t="str">
        <f>IF('01.ข้อมูลเบื้องต้น'!$B13="","",'01.ข้อมูลเบื้องต้น'!$B13)</f>
        <v/>
      </c>
      <c r="J9" s="63" t="str">
        <f>IF('01.ข้อมูลเบื้องต้น'!$B14="","",'01.ข้อมูลเบื้องต้น'!$B14)</f>
        <v/>
      </c>
      <c r="K9" s="63" t="str">
        <f>IF('01.ข้อมูลเบื้องต้น'!$B15="","",'01.ข้อมูลเบื้องต้น'!$B15)</f>
        <v/>
      </c>
      <c r="L9" s="63" t="str">
        <f>IF('01.ข้อมูลเบื้องต้น'!$B16="","",'01.ข้อมูลเบื้องต้น'!$B16)</f>
        <v/>
      </c>
      <c r="M9" s="63" t="str">
        <f>IF('01.ข้อมูลเบื้องต้น'!$B17="","",'01.ข้อมูลเบื้องต้น'!$B17)</f>
        <v/>
      </c>
      <c r="N9" s="137" t="str">
        <f>IF('01.ข้อมูลเบื้องต้น'!$B19="","",'01.ข้อมูลเบื้องต้น'!$B19)</f>
        <v/>
      </c>
      <c r="O9" s="191" t="str">
        <f>IF('01.ข้อมูลเบื้องต้น'!$B20="","",'01.ข้อมูลเบื้องต้น'!$B20)</f>
        <v/>
      </c>
      <c r="P9" s="191" t="str">
        <f>IF('01.ข้อมูลเบื้องต้น'!$B21="","",'01.ข้อมูลเบื้องต้น'!$B21)</f>
        <v/>
      </c>
      <c r="Q9" s="191" t="str">
        <f>IF('01.ข้อมูลเบื้องต้น'!$B22="","",'01.ข้อมูลเบื้องต้น'!$B22)</f>
        <v/>
      </c>
      <c r="R9" s="191" t="str">
        <f>IF('01.ข้อมูลเบื้องต้น'!$B23="","",'01.ข้อมูลเบื้องต้น'!$B23)</f>
        <v/>
      </c>
      <c r="S9" s="104" t="str">
        <f>IF('01.ข้อมูลเบื้องต้น'!$B24="","",'01.ข้อมูลเบื้องต้น'!$B24)</f>
        <v/>
      </c>
      <c r="T9" s="104" t="str">
        <f>IF('01.ข้อมูลเบื้องต้น'!$B25="","",'01.ข้อมูลเบื้องต้น'!$B25)</f>
        <v/>
      </c>
      <c r="U9" s="104" t="str">
        <f>IF('01.ข้อมูลเบื้องต้น'!$B26="","",'01.ข้อมูลเบื้องต้น'!$B26)</f>
        <v/>
      </c>
      <c r="V9" s="104" t="str">
        <f>IF('01.ข้อมูลเบื้องต้น'!$B27="","",'01.ข้อมูลเบื้องต้น'!$B27)</f>
        <v/>
      </c>
      <c r="W9" s="105" t="str">
        <f>IF('01.ข้อมูลเบื้องต้น'!$B28="","",'01.ข้อมูลเบื้องต้น'!$B28)</f>
        <v/>
      </c>
      <c r="X9" s="1169"/>
      <c r="Y9" s="1171"/>
      <c r="Z9" s="1174"/>
    </row>
    <row r="10" spans="1:38" s="26" customFormat="1" ht="16.5" customHeight="1" thickBot="1">
      <c r="A10" s="1156"/>
      <c r="B10" s="1161"/>
      <c r="C10" s="1162"/>
      <c r="D10" s="64" t="str">
        <f>IF(D9="","",100)</f>
        <v/>
      </c>
      <c r="E10" s="24" t="str">
        <f t="shared" ref="E10:W10" si="0">IF(E9="","",100)</f>
        <v/>
      </c>
      <c r="F10" s="24" t="str">
        <f t="shared" si="0"/>
        <v/>
      </c>
      <c r="G10" s="24" t="str">
        <f t="shared" si="0"/>
        <v/>
      </c>
      <c r="H10" s="24" t="str">
        <f t="shared" si="0"/>
        <v/>
      </c>
      <c r="I10" s="24" t="str">
        <f t="shared" si="0"/>
        <v/>
      </c>
      <c r="J10" s="24" t="str">
        <f t="shared" si="0"/>
        <v/>
      </c>
      <c r="K10" s="24" t="str">
        <f t="shared" si="0"/>
        <v/>
      </c>
      <c r="L10" s="113" t="str">
        <f t="shared" si="0"/>
        <v/>
      </c>
      <c r="M10" s="113" t="str">
        <f t="shared" si="0"/>
        <v/>
      </c>
      <c r="N10" s="64" t="str">
        <f t="shared" si="0"/>
        <v/>
      </c>
      <c r="O10" s="58" t="str">
        <f t="shared" si="0"/>
        <v/>
      </c>
      <c r="P10" s="58" t="str">
        <f t="shared" si="0"/>
        <v/>
      </c>
      <c r="Q10" s="58" t="str">
        <f t="shared" si="0"/>
        <v/>
      </c>
      <c r="R10" s="58" t="str">
        <f t="shared" si="0"/>
        <v/>
      </c>
      <c r="S10" s="24" t="str">
        <f t="shared" si="0"/>
        <v/>
      </c>
      <c r="T10" s="24" t="str">
        <f t="shared" si="0"/>
        <v/>
      </c>
      <c r="U10" s="24" t="str">
        <f t="shared" si="0"/>
        <v/>
      </c>
      <c r="V10" s="24" t="str">
        <f t="shared" si="0"/>
        <v/>
      </c>
      <c r="W10" s="106" t="str">
        <f t="shared" si="0"/>
        <v/>
      </c>
      <c r="X10" s="25">
        <f>IF('3.คีย์เทอม1 mlp'!DC8="","",'3.คีย์เทอม1 mlp'!DC8)</f>
        <v>1000</v>
      </c>
      <c r="Y10" s="1172"/>
      <c r="Z10" s="1175"/>
    </row>
    <row r="11" spans="1:38" s="33" customFormat="1" ht="17.25" customHeight="1">
      <c r="A11" s="27">
        <v>1</v>
      </c>
      <c r="B11" s="28" t="str">
        <f>IF('2.ชื่อนักเรียน'!C11="","",'2.ชื่อนักเรียน'!C11)</f>
        <v/>
      </c>
      <c r="C11" s="29" t="str">
        <f>IF('2.ชื่อนักเรียน'!D11="","",'2.ชื่อนักเรียน'!D11)</f>
        <v/>
      </c>
      <c r="D11" s="65">
        <f>IF(VLOOKUP($A11,'3.คีย์เทอม1 mlp'!$A$9:$DY$58,10,FALSE)="","",VLOOKUP($A11,'3.คีย์เทอม1 mlp'!$A$9:$DY$58,10,FALSE))</f>
        <v>93</v>
      </c>
      <c r="E11" s="66">
        <f>IF(VLOOKUP($A11,'3.คีย์เทอม1 mlp'!$A$9:$DY$58,15,FALSE)="","",VLOOKUP($A11,'3.คีย์เทอม1 mlp'!$A$9:$DY$58,15,FALSE))</f>
        <v>72</v>
      </c>
      <c r="F11" s="66">
        <f>IF(VLOOKUP($A11,'3.คีย์เทอม1 mlp'!$A$9:$DY$58,20,FALSE)="","",VLOOKUP($A11,'3.คีย์เทอม1 mlp'!$A$9:$DY$58,20,FALSE))</f>
        <v>87</v>
      </c>
      <c r="G11" s="66">
        <f>IF(VLOOKUP($A11,'3.คีย์เทอม1 mlp'!$A$9:$DY$58,25,FALSE)="","",VLOOKUP($A11,'3.คีย์เทอม1 mlp'!$A$9:$DY$58,25,FALSE))</f>
        <v>91</v>
      </c>
      <c r="H11" s="66">
        <f>IF(VLOOKUP($A11,'3.คีย์เทอม1 mlp'!$A$9:$DY$58,30,FALSE)="","",VLOOKUP($A11,'3.คีย์เทอม1 mlp'!$A$9:$DY$58,30,FALSE))</f>
        <v>90</v>
      </c>
      <c r="I11" s="66">
        <f>IF(VLOOKUP($A11,'3.คีย์เทอม1 mlp'!$A$9:$DY$58,35,FALSE)="","",VLOOKUP($A11,'3.คีย์เทอม1 mlp'!$A$9:$DY$58,35,FALSE))</f>
        <v>96</v>
      </c>
      <c r="J11" s="66">
        <f>IF(VLOOKUP($A11,'3.คีย์เทอม1 mlp'!$A$9:$DY$58,40,FALSE)="","",VLOOKUP($A11,'3.คีย์เทอม1 mlp'!$A$9:$DY$58,40,FALSE))</f>
        <v>84</v>
      </c>
      <c r="K11" s="66">
        <f>IF(VLOOKUP($A11,'3.คีย์เทอม1 mlp'!$A$9:$DY$58,45,FALSE)="","",VLOOKUP($A11,'3.คีย์เทอม1 mlp'!$A$9:$DY$58,45,FALSE))</f>
        <v>81</v>
      </c>
      <c r="L11" s="134">
        <f>IF(VLOOKUP($A11,'3.คีย์เทอม1 mlp'!$A$9:$DY$58,50,FALSE)="","",VLOOKUP($A11,'3.คีย์เทอม1 mlp'!$A$9:$DY$58,50,FALSE))</f>
        <v>80</v>
      </c>
      <c r="M11" s="134" t="str">
        <f>IF(VLOOKUP($A11,'3.คีย์เทอม1 mlp'!$A$9:$DY$58,55,FALSE)="","",VLOOKUP($A11,'3.คีย์เทอม1 mlp'!$A$9:$DY$58,55,FALSE))</f>
        <v/>
      </c>
      <c r="N11" s="65">
        <f>IF(VLOOKUP($A11,'3.คีย์เทอม1 mlp'!$A$9:$DY$58,60,FALSE)="","",VLOOKUP($A11,'3.คีย์เทอม1 mlp'!$A$9:$DY$58,60,FALSE))</f>
        <v>59</v>
      </c>
      <c r="O11" s="192" t="str">
        <f>IF(VLOOKUP($A11,'3.คีย์เทอม1 mlp'!$A$9:$DY$58,65,FALSE)="","",VLOOKUP($A11,'3.คีย์เทอม1 mlp'!$A$9:$DY$58,65,FALSE))</f>
        <v/>
      </c>
      <c r="P11" s="192" t="str">
        <f>IF(VLOOKUP($A11,'3.คีย์เทอม1 mlp'!$A$9:$DY$58,70,FALSE)="","",VLOOKUP($A11,'3.คีย์เทอม1 mlp'!$A$9:$DY$58,70,FALSE))</f>
        <v/>
      </c>
      <c r="Q11" s="192" t="str">
        <f>IF(VLOOKUP($A11,'3.คีย์เทอม1 mlp'!$A$9:$DY$58,75,FALSE)="","",VLOOKUP($A11,'3.คีย์เทอม1 mlp'!$A$9:$DY$58,75,FALSE))</f>
        <v/>
      </c>
      <c r="R11" s="192" t="str">
        <f>IF(VLOOKUP($A11,'3.คีย์เทอม1 mlp'!$A$9:$DY$58,80,FALSE)="","",VLOOKUP($A11,'3.คีย์เทอม1 mlp'!$A$9:$DY$58,80,FALSE))</f>
        <v/>
      </c>
      <c r="S11" s="66" t="str">
        <f>IF(VLOOKUP($A11,'3.คีย์เทอม1 mlp'!$A$9:$DY$58,85,FALSE)="","",VLOOKUP($A11,'3.คีย์เทอม1 mlp'!$A$9:$DY$58,85,FALSE))</f>
        <v/>
      </c>
      <c r="T11" s="107" t="str">
        <f>IF(VLOOKUP($A11,'3.คีย์เทอม1 mlp'!$A$9:$DY$58,90,FALSE)="","",VLOOKUP($A11,'3.คีย์เทอม1 mlp'!$A$9:$DY$58,90,FALSE))</f>
        <v/>
      </c>
      <c r="U11" s="107" t="str">
        <f>IF(VLOOKUP($A11,'3.คีย์เทอม1 mlp'!$A$9:$DY$58,95,FALSE)="","",VLOOKUP($A11,'3.คีย์เทอม1 mlp'!$A$9:$DY$58,95,FALSE))</f>
        <v/>
      </c>
      <c r="V11" s="107" t="str">
        <f>IF(VLOOKUP($A11,'3.คีย์เทอม1 mlp'!$A$9:$DY$58,100,FALSE)="","",VLOOKUP($A11,'3.คีย์เทอม1 mlp'!$A$9:$DY$58,100,FALSE))</f>
        <v/>
      </c>
      <c r="W11" s="108" t="str">
        <f>IF(VLOOKUP($A11,'3.คีย์เทอม1 mlp'!$A$9:$DY$58,105,FALSE)="","",VLOOKUP($A11,'3.คีย์เทอม1 mlp'!$A$9:$DY$58,105,FALSE))</f>
        <v/>
      </c>
      <c r="X11" s="30" t="e">
        <f>IF(VLOOKUP($A11,'3.คีย์เทอม1 mlp'!$A$9:$DY$58,107,FALSE)="","",VLOOKUP($A11,'3.คีย์เทอม1 mlp'!$A$9:$DY$58,107,FALSE))</f>
        <v>#REF!</v>
      </c>
      <c r="Y11" s="31" t="e">
        <f>IF(VLOOKUP($A11,'3.คีย์เทอม1 mlp'!$A$9:$DY$58,108,FALSE)="","",VLOOKUP($A11,'3.คีย์เทอม1 mlp'!$A$9:$DY$58,108,FALSE))</f>
        <v>#REF!</v>
      </c>
      <c r="Z11" s="32" t="e">
        <f>IF(VLOOKUP($A11,'3.คีย์เทอม1 mlp'!$A$9:$DY$58,109,FALSE)="","",VLOOKUP($A11,'3.คีย์เทอม1 mlp'!$A$9:$DY$58,109,FALSE))</f>
        <v>#REF!</v>
      </c>
      <c r="AB11" s="1136" t="s">
        <v>98</v>
      </c>
      <c r="AC11" s="1137"/>
      <c r="AD11" s="1137"/>
      <c r="AE11" s="1137"/>
      <c r="AF11" s="1137"/>
      <c r="AG11" s="1137"/>
      <c r="AH11" s="1137"/>
      <c r="AI11" s="1137"/>
      <c r="AJ11" s="1137"/>
      <c r="AK11" s="1137"/>
      <c r="AL11" s="1138"/>
    </row>
    <row r="12" spans="1:38" s="33" customFormat="1" ht="17.25" customHeight="1">
      <c r="A12" s="67">
        <v>2</v>
      </c>
      <c r="B12" s="34" t="str">
        <f>IF('2.ชื่อนักเรียน'!C12="","",'2.ชื่อนักเรียน'!C12)</f>
        <v/>
      </c>
      <c r="C12" s="35" t="str">
        <f>IF('2.ชื่อนักเรียน'!D12="","",'2.ชื่อนักเรียน'!D12)</f>
        <v/>
      </c>
      <c r="D12" s="68">
        <f>IF(VLOOKUP($A12,'3.คีย์เทอม1 mlp'!$A$9:$DY$58,10,FALSE)="","",VLOOKUP($A12,'3.คีย์เทอม1 mlp'!$A$9:$DY$58,10,FALSE))</f>
        <v>90</v>
      </c>
      <c r="E12" s="51">
        <f>IF(VLOOKUP($A12,'3.คีย์เทอม1 mlp'!$A$9:$DY$58,15,FALSE)="","",VLOOKUP($A12,'3.คีย์เทอม1 mlp'!$A$9:$DY$58,15,FALSE))</f>
        <v>68</v>
      </c>
      <c r="F12" s="51">
        <f>IF(VLOOKUP($A12,'3.คีย์เทอม1 mlp'!$A$9:$DY$58,20,FALSE)="","",VLOOKUP($A12,'3.คีย์เทอม1 mlp'!$A$9:$DY$58,20,FALSE))</f>
        <v>75</v>
      </c>
      <c r="G12" s="52">
        <f>IF(VLOOKUP($A12,'3.คีย์เทอม1 mlp'!$A$9:$DY$58,25,FALSE)="","",VLOOKUP($A12,'3.คีย์เทอม1 mlp'!$A$9:$DY$58,25,FALSE))</f>
        <v>76</v>
      </c>
      <c r="H12" s="51">
        <f>IF(VLOOKUP($A12,'3.คีย์เทอม1 mlp'!$A$9:$DY$58,30,FALSE)="","",VLOOKUP($A12,'3.คีย์เทอม1 mlp'!$A$9:$DY$58,30,FALSE))</f>
        <v>72</v>
      </c>
      <c r="I12" s="51">
        <f>IF(VLOOKUP($A12,'3.คีย์เทอม1 mlp'!$A$9:$DY$58,35,FALSE)="","",VLOOKUP($A12,'3.คีย์เทอม1 mlp'!$A$9:$DY$58,35,FALSE))</f>
        <v>91</v>
      </c>
      <c r="J12" s="51">
        <f>IF(VLOOKUP($A12,'3.คีย์เทอม1 mlp'!$A$9:$DY$58,40,FALSE)="","",VLOOKUP($A12,'3.คีย์เทอม1 mlp'!$A$9:$DY$58,40,FALSE))</f>
        <v>80</v>
      </c>
      <c r="K12" s="51">
        <f>IF(VLOOKUP($A12,'3.คีย์เทอม1 mlp'!$A$9:$DY$58,45,FALSE)="","",VLOOKUP($A12,'3.คีย์เทอม1 mlp'!$A$9:$DY$58,45,FALSE))</f>
        <v>80</v>
      </c>
      <c r="L12" s="189">
        <f>IF(VLOOKUP($A12,'3.คีย์เทอม1 mlp'!$A$9:$DY$58,50,FALSE)="","",VLOOKUP($A12,'3.คีย์เทอม1 mlp'!$A$9:$DY$58,50,FALSE))</f>
        <v>60</v>
      </c>
      <c r="M12" s="114" t="str">
        <f>IF(VLOOKUP($A12,'3.คีย์เทอม1 mlp'!$A$9:$DY$58,55,FALSE)="","",VLOOKUP($A12,'3.คีย์เทอม1 mlp'!$A$9:$DY$58,55,FALSE))</f>
        <v/>
      </c>
      <c r="N12" s="68">
        <f>IF(VLOOKUP($A12,'3.คีย์เทอม1 mlp'!$A$9:$DY$58,60,FALSE)="","",VLOOKUP($A12,'3.คีย์เทอม1 mlp'!$A$9:$DY$58,60,FALSE))</f>
        <v>68</v>
      </c>
      <c r="O12" s="193" t="str">
        <f>IF(VLOOKUP($A12,'3.คีย์เทอม1 mlp'!$A$9:$DY$58,65,FALSE)="","",VLOOKUP($A12,'3.คีย์เทอม1 mlp'!$A$9:$DY$58,65,FALSE))</f>
        <v/>
      </c>
      <c r="P12" s="193" t="str">
        <f>IF(VLOOKUP($A12,'3.คีย์เทอม1 mlp'!$A$9:$DY$58,70,FALSE)="","",VLOOKUP($A12,'3.คีย์เทอม1 mlp'!$A$9:$DY$58,70,FALSE))</f>
        <v/>
      </c>
      <c r="Q12" s="193" t="str">
        <f>IF(VLOOKUP($A12,'3.คีย์เทอม1 mlp'!$A$9:$DY$58,75,FALSE)="","",VLOOKUP($A12,'3.คีย์เทอม1 mlp'!$A$9:$DY$58,75,FALSE))</f>
        <v/>
      </c>
      <c r="R12" s="193" t="str">
        <f>IF(VLOOKUP($A12,'3.คีย์เทอม1 mlp'!$A$9:$DY$58,80,FALSE)="","",VLOOKUP($A12,'3.คีย์เทอม1 mlp'!$A$9:$DY$58,80,FALSE))</f>
        <v/>
      </c>
      <c r="S12" s="52" t="str">
        <f>IF(VLOOKUP($A12,'3.คีย์เทอม1 mlp'!$A$9:$DY$58,85,FALSE)="","",VLOOKUP($A12,'3.คีย์เทอม1 mlp'!$A$9:$DY$58,85,FALSE))</f>
        <v/>
      </c>
      <c r="T12" s="52" t="str">
        <f>IF(VLOOKUP($A12,'3.คีย์เทอม1 mlp'!$A$9:$DY$58,90,FALSE)="","",VLOOKUP($A12,'3.คีย์เทอม1 mlp'!$A$9:$DY$58,90,FALSE))</f>
        <v/>
      </c>
      <c r="U12" s="52" t="str">
        <f>IF(VLOOKUP($A12,'3.คีย์เทอม1 mlp'!$A$9:$DY$58,95,FALSE)="","",VLOOKUP($A12,'3.คีย์เทอม1 mlp'!$A$9:$DY$58,95,FALSE))</f>
        <v/>
      </c>
      <c r="V12" s="52" t="str">
        <f>IF(VLOOKUP($A12,'3.คีย์เทอม1 mlp'!$A$9:$DY$58,100,FALSE)="","",VLOOKUP($A12,'3.คีย์เทอม1 mlp'!$A$9:$DY$58,100,FALSE))</f>
        <v/>
      </c>
      <c r="W12" s="109" t="str">
        <f>IF(VLOOKUP($A12,'3.คีย์เทอม1 mlp'!$A$9:$DY$58,105,FALSE)="","",VLOOKUP($A12,'3.คีย์เทอม1 mlp'!$A$9:$DY$58,105,FALSE))</f>
        <v/>
      </c>
      <c r="X12" s="36" t="e">
        <f>IF(VLOOKUP($A12,'3.คีย์เทอม1 mlp'!$A$9:$DY$58,107,FALSE)="","",VLOOKUP($A12,'3.คีย์เทอม1 mlp'!$A$9:$DY$58,107,FALSE))</f>
        <v>#REF!</v>
      </c>
      <c r="Y12" s="31" t="e">
        <f>IF(VLOOKUP($A12,'3.คีย์เทอม1 mlp'!$A$9:$DY$58,108,FALSE)="","",VLOOKUP($A12,'3.คีย์เทอม1 mlp'!$A$9:$DY$58,108,FALSE))</f>
        <v>#REF!</v>
      </c>
      <c r="Z12" s="37" t="e">
        <f>IF(VLOOKUP($A12,'3.คีย์เทอม1 mlp'!$A$9:$DY$58,109,FALSE)="","",VLOOKUP($A12,'3.คีย์เทอม1 mlp'!$A$9:$DY$58,109,FALSE))</f>
        <v>#REF!</v>
      </c>
      <c r="AB12" s="1139"/>
      <c r="AC12" s="1140"/>
      <c r="AD12" s="1140"/>
      <c r="AE12" s="1140"/>
      <c r="AF12" s="1140"/>
      <c r="AG12" s="1140"/>
      <c r="AH12" s="1140"/>
      <c r="AI12" s="1140"/>
      <c r="AJ12" s="1140"/>
      <c r="AK12" s="1140"/>
      <c r="AL12" s="1141"/>
    </row>
    <row r="13" spans="1:38" s="33" customFormat="1" ht="17.25" customHeight="1" thickBot="1">
      <c r="A13" s="67">
        <v>3</v>
      </c>
      <c r="B13" s="34" t="str">
        <f>IF('2.ชื่อนักเรียน'!C13="","",'2.ชื่อนักเรียน'!C13)</f>
        <v/>
      </c>
      <c r="C13" s="35" t="str">
        <f>IF('2.ชื่อนักเรียน'!D13="","",'2.ชื่อนักเรียน'!D13)</f>
        <v/>
      </c>
      <c r="D13" s="68">
        <f>IF(VLOOKUP($A13,'3.คีย์เทอม1 mlp'!$A$9:$DY$58,10,FALSE)="","",VLOOKUP($A13,'3.คีย์เทอม1 mlp'!$A$9:$DY$58,10,FALSE))</f>
        <v>95</v>
      </c>
      <c r="E13" s="51">
        <f>IF(VLOOKUP($A13,'3.คีย์เทอม1 mlp'!$A$9:$DY$58,15,FALSE)="","",VLOOKUP($A13,'3.คีย์เทอม1 mlp'!$A$9:$DY$58,15,FALSE))</f>
        <v>72</v>
      </c>
      <c r="F13" s="51">
        <f>IF(VLOOKUP($A13,'3.คีย์เทอม1 mlp'!$A$9:$DY$58,20,FALSE)="","",VLOOKUP($A13,'3.คีย์เทอม1 mlp'!$A$9:$DY$58,20,FALSE))</f>
        <v>73</v>
      </c>
      <c r="G13" s="52">
        <f>IF(VLOOKUP($A13,'3.คีย์เทอม1 mlp'!$A$9:$DY$58,25,FALSE)="","",VLOOKUP($A13,'3.คีย์เทอม1 mlp'!$A$9:$DY$58,25,FALSE))</f>
        <v>85</v>
      </c>
      <c r="H13" s="51">
        <f>IF(VLOOKUP($A13,'3.คีย์เทอม1 mlp'!$A$9:$DY$58,30,FALSE)="","",VLOOKUP($A13,'3.คีย์เทอม1 mlp'!$A$9:$DY$58,30,FALSE))</f>
        <v>92</v>
      </c>
      <c r="I13" s="51">
        <f>IF(VLOOKUP($A13,'3.คีย์เทอม1 mlp'!$A$9:$DY$58,35,FALSE)="","",VLOOKUP($A13,'3.คีย์เทอม1 mlp'!$A$9:$DY$58,35,FALSE))</f>
        <v>97</v>
      </c>
      <c r="J13" s="51">
        <f>IF(VLOOKUP($A13,'3.คีย์เทอม1 mlp'!$A$9:$DY$58,40,FALSE)="","",VLOOKUP($A13,'3.คีย์เทอม1 mlp'!$A$9:$DY$58,40,FALSE))</f>
        <v>82</v>
      </c>
      <c r="K13" s="51">
        <f>IF(VLOOKUP($A13,'3.คีย์เทอม1 mlp'!$A$9:$DY$58,45,FALSE)="","",VLOOKUP($A13,'3.คีย์เทอม1 mlp'!$A$9:$DY$58,45,FALSE))</f>
        <v>83</v>
      </c>
      <c r="L13" s="189">
        <f>IF(VLOOKUP($A13,'3.คีย์เทอม1 mlp'!$A$9:$DY$58,50,FALSE)="","",VLOOKUP($A13,'3.คีย์เทอม1 mlp'!$A$9:$DY$58,50,FALSE))</f>
        <v>60</v>
      </c>
      <c r="M13" s="114" t="str">
        <f>IF(VLOOKUP($A13,'3.คีย์เทอม1 mlp'!$A$9:$DY$58,55,FALSE)="","",VLOOKUP($A13,'3.คีย์เทอม1 mlp'!$A$9:$DY$58,55,FALSE))</f>
        <v/>
      </c>
      <c r="N13" s="68">
        <f>IF(VLOOKUP($A13,'3.คีย์เทอม1 mlp'!$A$9:$DY$58,60,FALSE)="","",VLOOKUP($A13,'3.คีย์เทอม1 mlp'!$A$9:$DY$58,60,FALSE))</f>
        <v>95</v>
      </c>
      <c r="O13" s="193" t="str">
        <f>IF(VLOOKUP($A13,'3.คีย์เทอม1 mlp'!$A$9:$DY$58,65,FALSE)="","",VLOOKUP($A13,'3.คีย์เทอม1 mlp'!$A$9:$DY$58,65,FALSE))</f>
        <v/>
      </c>
      <c r="P13" s="193" t="str">
        <f>IF(VLOOKUP($A13,'3.คีย์เทอม1 mlp'!$A$9:$DY$58,70,FALSE)="","",VLOOKUP($A13,'3.คีย์เทอม1 mlp'!$A$9:$DY$58,70,FALSE))</f>
        <v/>
      </c>
      <c r="Q13" s="193" t="str">
        <f>IF(VLOOKUP($A13,'3.คีย์เทอม1 mlp'!$A$9:$DY$58,75,FALSE)="","",VLOOKUP($A13,'3.คีย์เทอม1 mlp'!$A$9:$DY$58,75,FALSE))</f>
        <v/>
      </c>
      <c r="R13" s="193" t="str">
        <f>IF(VLOOKUP($A13,'3.คีย์เทอม1 mlp'!$A$9:$DY$58,80,FALSE)="","",VLOOKUP($A13,'3.คีย์เทอม1 mlp'!$A$9:$DY$58,80,FALSE))</f>
        <v/>
      </c>
      <c r="S13" s="52" t="str">
        <f>IF(VLOOKUP($A13,'3.คีย์เทอม1 mlp'!$A$9:$DY$58,85,FALSE)="","",VLOOKUP($A13,'3.คีย์เทอม1 mlp'!$A$9:$DY$58,85,FALSE))</f>
        <v/>
      </c>
      <c r="T13" s="52" t="str">
        <f>IF(VLOOKUP($A13,'3.คีย์เทอม1 mlp'!$A$9:$DY$58,90,FALSE)="","",VLOOKUP($A13,'3.คีย์เทอม1 mlp'!$A$9:$DY$58,90,FALSE))</f>
        <v/>
      </c>
      <c r="U13" s="52" t="str">
        <f>IF(VLOOKUP($A13,'3.คีย์เทอม1 mlp'!$A$9:$DY$58,95,FALSE)="","",VLOOKUP($A13,'3.คีย์เทอม1 mlp'!$A$9:$DY$58,95,FALSE))</f>
        <v/>
      </c>
      <c r="V13" s="52" t="str">
        <f>IF(VLOOKUP($A13,'3.คีย์เทอม1 mlp'!$A$9:$DY$58,100,FALSE)="","",VLOOKUP($A13,'3.คีย์เทอม1 mlp'!$A$9:$DY$58,100,FALSE))</f>
        <v/>
      </c>
      <c r="W13" s="109" t="str">
        <f>IF(VLOOKUP($A13,'3.คีย์เทอม1 mlp'!$A$9:$DY$58,105,FALSE)="","",VLOOKUP($A13,'3.คีย์เทอม1 mlp'!$A$9:$DY$58,105,FALSE))</f>
        <v/>
      </c>
      <c r="X13" s="36" t="e">
        <f>IF(VLOOKUP($A13,'3.คีย์เทอม1 mlp'!$A$9:$DY$58,107,FALSE)="","",VLOOKUP($A13,'3.คีย์เทอม1 mlp'!$A$9:$DY$58,107,FALSE))</f>
        <v>#REF!</v>
      </c>
      <c r="Y13" s="31" t="e">
        <f>IF(VLOOKUP($A13,'3.คีย์เทอม1 mlp'!$A$9:$DY$58,108,FALSE)="","",VLOOKUP($A13,'3.คีย์เทอม1 mlp'!$A$9:$DY$58,108,FALSE))</f>
        <v>#REF!</v>
      </c>
      <c r="Z13" s="37" t="e">
        <f>IF(VLOOKUP($A13,'3.คีย์เทอม1 mlp'!$A$9:$DY$58,109,FALSE)="","",VLOOKUP($A13,'3.คีย์เทอม1 mlp'!$A$9:$DY$58,109,FALSE))</f>
        <v>#REF!</v>
      </c>
      <c r="AB13" s="1142"/>
      <c r="AC13" s="1143"/>
      <c r="AD13" s="1143"/>
      <c r="AE13" s="1143"/>
      <c r="AF13" s="1143"/>
      <c r="AG13" s="1143"/>
      <c r="AH13" s="1143"/>
      <c r="AI13" s="1143"/>
      <c r="AJ13" s="1143"/>
      <c r="AK13" s="1143"/>
      <c r="AL13" s="1144"/>
    </row>
    <row r="14" spans="1:38" s="33" customFormat="1" ht="17.25" customHeight="1">
      <c r="A14" s="67">
        <v>4</v>
      </c>
      <c r="B14" s="34" t="str">
        <f>IF('2.ชื่อนักเรียน'!C14="","",'2.ชื่อนักเรียน'!C14)</f>
        <v/>
      </c>
      <c r="C14" s="35" t="str">
        <f>IF('2.ชื่อนักเรียน'!D14="","",'2.ชื่อนักเรียน'!D14)</f>
        <v/>
      </c>
      <c r="D14" s="68">
        <f>IF(VLOOKUP($A14,'3.คีย์เทอม1 mlp'!$A$9:$DY$58,10,FALSE)="","",VLOOKUP($A14,'3.คีย์เทอม1 mlp'!$A$9:$DY$58,10,FALSE))</f>
        <v>76</v>
      </c>
      <c r="E14" s="51">
        <f>IF(VLOOKUP($A14,'3.คีย์เทอม1 mlp'!$A$9:$DY$58,15,FALSE)="","",VLOOKUP($A14,'3.คีย์เทอม1 mlp'!$A$9:$DY$58,15,FALSE))</f>
        <v>57</v>
      </c>
      <c r="F14" s="51">
        <f>IF(VLOOKUP($A14,'3.คีย์เทอม1 mlp'!$A$9:$DY$58,20,FALSE)="","",VLOOKUP($A14,'3.คีย์เทอม1 mlp'!$A$9:$DY$58,20,FALSE))</f>
        <v>72</v>
      </c>
      <c r="G14" s="52">
        <f>IF(VLOOKUP($A14,'3.คีย์เทอม1 mlp'!$A$9:$DY$58,25,FALSE)="","",VLOOKUP($A14,'3.คีย์เทอม1 mlp'!$A$9:$DY$58,25,FALSE))</f>
        <v>65</v>
      </c>
      <c r="H14" s="51">
        <f>IF(VLOOKUP($A14,'3.คีย์เทอม1 mlp'!$A$9:$DY$58,30,FALSE)="","",VLOOKUP($A14,'3.คีย์เทอม1 mlp'!$A$9:$DY$58,30,FALSE))</f>
        <v>72</v>
      </c>
      <c r="I14" s="51">
        <f>IF(VLOOKUP($A14,'3.คีย์เทอม1 mlp'!$A$9:$DY$58,35,FALSE)="","",VLOOKUP($A14,'3.คีย์เทอม1 mlp'!$A$9:$DY$58,35,FALSE))</f>
        <v>87</v>
      </c>
      <c r="J14" s="51">
        <f>IF(VLOOKUP($A14,'3.คีย์เทอม1 mlp'!$A$9:$DY$58,40,FALSE)="","",VLOOKUP($A14,'3.คีย์เทอม1 mlp'!$A$9:$DY$58,40,FALSE))</f>
        <v>76</v>
      </c>
      <c r="K14" s="51">
        <f>IF(VLOOKUP($A14,'3.คีย์เทอม1 mlp'!$A$9:$DY$58,45,FALSE)="","",VLOOKUP($A14,'3.คีย์เทอม1 mlp'!$A$9:$DY$58,45,FALSE))</f>
        <v>77</v>
      </c>
      <c r="L14" s="189">
        <f>IF(VLOOKUP($A14,'3.คีย์เทอม1 mlp'!$A$9:$DY$58,50,FALSE)="","",VLOOKUP($A14,'3.คีย์เทอม1 mlp'!$A$9:$DY$58,50,FALSE))</f>
        <v>60</v>
      </c>
      <c r="M14" s="114" t="str">
        <f>IF(VLOOKUP($A14,'3.คีย์เทอม1 mlp'!$A$9:$DY$58,55,FALSE)="","",VLOOKUP($A14,'3.คีย์เทอม1 mlp'!$A$9:$DY$58,55,FALSE))</f>
        <v/>
      </c>
      <c r="N14" s="68">
        <f>IF(VLOOKUP($A14,'3.คีย์เทอม1 mlp'!$A$9:$DY$58,60,FALSE)="","",VLOOKUP($A14,'3.คีย์เทอม1 mlp'!$A$9:$DY$58,60,FALSE))</f>
        <v>66</v>
      </c>
      <c r="O14" s="193" t="str">
        <f>IF(VLOOKUP($A14,'3.คีย์เทอม1 mlp'!$A$9:$DY$58,65,FALSE)="","",VLOOKUP($A14,'3.คีย์เทอม1 mlp'!$A$9:$DY$58,65,FALSE))</f>
        <v/>
      </c>
      <c r="P14" s="193" t="str">
        <f>IF(VLOOKUP($A14,'3.คีย์เทอม1 mlp'!$A$9:$DY$58,70,FALSE)="","",VLOOKUP($A14,'3.คีย์เทอม1 mlp'!$A$9:$DY$58,70,FALSE))</f>
        <v/>
      </c>
      <c r="Q14" s="193" t="str">
        <f>IF(VLOOKUP($A14,'3.คีย์เทอม1 mlp'!$A$9:$DY$58,75,FALSE)="","",VLOOKUP($A14,'3.คีย์เทอม1 mlp'!$A$9:$DY$58,75,FALSE))</f>
        <v/>
      </c>
      <c r="R14" s="193" t="str">
        <f>IF(VLOOKUP($A14,'3.คีย์เทอม1 mlp'!$A$9:$DY$58,80,FALSE)="","",VLOOKUP($A14,'3.คีย์เทอม1 mlp'!$A$9:$DY$58,80,FALSE))</f>
        <v/>
      </c>
      <c r="S14" s="52" t="str">
        <f>IF(VLOOKUP($A14,'3.คีย์เทอม1 mlp'!$A$9:$DY$58,85,FALSE)="","",VLOOKUP($A14,'3.คีย์เทอม1 mlp'!$A$9:$DY$58,85,FALSE))</f>
        <v/>
      </c>
      <c r="T14" s="52" t="str">
        <f>IF(VLOOKUP($A14,'3.คีย์เทอม1 mlp'!$A$9:$DY$58,90,FALSE)="","",VLOOKUP($A14,'3.คีย์เทอม1 mlp'!$A$9:$DY$58,90,FALSE))</f>
        <v/>
      </c>
      <c r="U14" s="52" t="str">
        <f>IF(VLOOKUP($A14,'3.คีย์เทอม1 mlp'!$A$9:$DY$58,95,FALSE)="","",VLOOKUP($A14,'3.คีย์เทอม1 mlp'!$A$9:$DY$58,95,FALSE))</f>
        <v/>
      </c>
      <c r="V14" s="52" t="str">
        <f>IF(VLOOKUP($A14,'3.คีย์เทอม1 mlp'!$A$9:$DY$58,100,FALSE)="","",VLOOKUP($A14,'3.คีย์เทอม1 mlp'!$A$9:$DY$58,100,FALSE))</f>
        <v/>
      </c>
      <c r="W14" s="109" t="str">
        <f>IF(VLOOKUP($A14,'3.คีย์เทอม1 mlp'!$A$9:$DY$58,105,FALSE)="","",VLOOKUP($A14,'3.คีย์เทอม1 mlp'!$A$9:$DY$58,105,FALSE))</f>
        <v/>
      </c>
      <c r="X14" s="36" t="e">
        <f>IF(VLOOKUP($A14,'3.คีย์เทอม1 mlp'!$A$9:$DY$58,107,FALSE)="","",VLOOKUP($A14,'3.คีย์เทอม1 mlp'!$A$9:$DY$58,107,FALSE))</f>
        <v>#REF!</v>
      </c>
      <c r="Y14" s="31" t="e">
        <f>IF(VLOOKUP($A14,'3.คีย์เทอม1 mlp'!$A$9:$DY$58,108,FALSE)="","",VLOOKUP($A14,'3.คีย์เทอม1 mlp'!$A$9:$DY$58,108,FALSE))</f>
        <v>#REF!</v>
      </c>
      <c r="Z14" s="37" t="e">
        <f>IF(VLOOKUP($A14,'3.คีย์เทอม1 mlp'!$A$9:$DY$58,109,FALSE)="","",VLOOKUP($A14,'3.คีย์เทอม1 mlp'!$A$9:$DY$58,109,FALSE))</f>
        <v>#REF!</v>
      </c>
    </row>
    <row r="15" spans="1:38" s="33" customFormat="1" ht="17.25" customHeight="1">
      <c r="A15" s="67">
        <v>5</v>
      </c>
      <c r="B15" s="34" t="str">
        <f>IF('2.ชื่อนักเรียน'!C15="","",'2.ชื่อนักเรียน'!C15)</f>
        <v/>
      </c>
      <c r="C15" s="35" t="str">
        <f>IF('2.ชื่อนักเรียน'!D15="","",'2.ชื่อนักเรียน'!D15)</f>
        <v/>
      </c>
      <c r="D15" s="68">
        <f>IF(VLOOKUP($A15,'3.คีย์เทอม1 mlp'!$A$9:$DY$58,10,FALSE)="","",VLOOKUP($A15,'3.คีย์เทอม1 mlp'!$A$9:$DY$58,10,FALSE))</f>
        <v>83</v>
      </c>
      <c r="E15" s="51">
        <f>IF(VLOOKUP($A15,'3.คีย์เทอม1 mlp'!$A$9:$DY$58,15,FALSE)="","",VLOOKUP($A15,'3.คีย์เทอม1 mlp'!$A$9:$DY$58,15,FALSE))</f>
        <v>60</v>
      </c>
      <c r="F15" s="51">
        <f>IF(VLOOKUP($A15,'3.คีย์เทอม1 mlp'!$A$9:$DY$58,20,FALSE)="","",VLOOKUP($A15,'3.คีย์เทอม1 mlp'!$A$9:$DY$58,20,FALSE))</f>
        <v>68</v>
      </c>
      <c r="G15" s="52">
        <f>IF(VLOOKUP($A15,'3.คีย์เทอม1 mlp'!$A$9:$DY$58,25,FALSE)="","",VLOOKUP($A15,'3.คีย์เทอม1 mlp'!$A$9:$DY$58,25,FALSE))</f>
        <v>71</v>
      </c>
      <c r="H15" s="51">
        <f>IF(VLOOKUP($A15,'3.คีย์เทอม1 mlp'!$A$9:$DY$58,30,FALSE)="","",VLOOKUP($A15,'3.คีย์เทอม1 mlp'!$A$9:$DY$58,30,FALSE))</f>
        <v>70</v>
      </c>
      <c r="I15" s="51">
        <f>IF(VLOOKUP($A15,'3.คีย์เทอม1 mlp'!$A$9:$DY$58,35,FALSE)="","",VLOOKUP($A15,'3.คีย์เทอม1 mlp'!$A$9:$DY$58,35,FALSE))</f>
        <v>87</v>
      </c>
      <c r="J15" s="51">
        <f>IF(VLOOKUP($A15,'3.คีย์เทอม1 mlp'!$A$9:$DY$58,40,FALSE)="","",VLOOKUP($A15,'3.คีย์เทอม1 mlp'!$A$9:$DY$58,40,FALSE))</f>
        <v>75</v>
      </c>
      <c r="K15" s="51">
        <f>IF(VLOOKUP($A15,'3.คีย์เทอม1 mlp'!$A$9:$DY$58,45,FALSE)="","",VLOOKUP($A15,'3.คีย์เทอม1 mlp'!$A$9:$DY$58,45,FALSE))</f>
        <v>73</v>
      </c>
      <c r="L15" s="189">
        <f>IF(VLOOKUP($A15,'3.คีย์เทอม1 mlp'!$A$9:$DY$58,50,FALSE)="","",VLOOKUP($A15,'3.คีย์เทอม1 mlp'!$A$9:$DY$58,50,FALSE))</f>
        <v>60</v>
      </c>
      <c r="M15" s="114" t="str">
        <f>IF(VLOOKUP($A15,'3.คีย์เทอม1 mlp'!$A$9:$DY$58,55,FALSE)="","",VLOOKUP($A15,'3.คีย์เทอม1 mlp'!$A$9:$DY$58,55,FALSE))</f>
        <v/>
      </c>
      <c r="N15" s="68">
        <f>IF(VLOOKUP($A15,'3.คีย์เทอม1 mlp'!$A$9:$DY$58,60,FALSE)="","",VLOOKUP($A15,'3.คีย์เทอม1 mlp'!$A$9:$DY$58,60,FALSE))</f>
        <v>69</v>
      </c>
      <c r="O15" s="193" t="str">
        <f>IF(VLOOKUP($A15,'3.คีย์เทอม1 mlp'!$A$9:$DY$58,65,FALSE)="","",VLOOKUP($A15,'3.คีย์เทอม1 mlp'!$A$9:$DY$58,65,FALSE))</f>
        <v/>
      </c>
      <c r="P15" s="193" t="str">
        <f>IF(VLOOKUP($A15,'3.คีย์เทอม1 mlp'!$A$9:$DY$58,70,FALSE)="","",VLOOKUP($A15,'3.คีย์เทอม1 mlp'!$A$9:$DY$58,70,FALSE))</f>
        <v/>
      </c>
      <c r="Q15" s="193" t="str">
        <f>IF(VLOOKUP($A15,'3.คีย์เทอม1 mlp'!$A$9:$DY$58,75,FALSE)="","",VLOOKUP($A15,'3.คีย์เทอม1 mlp'!$A$9:$DY$58,75,FALSE))</f>
        <v/>
      </c>
      <c r="R15" s="193" t="str">
        <f>IF(VLOOKUP($A15,'3.คีย์เทอม1 mlp'!$A$9:$DY$58,80,FALSE)="","",VLOOKUP($A15,'3.คีย์เทอม1 mlp'!$A$9:$DY$58,80,FALSE))</f>
        <v/>
      </c>
      <c r="S15" s="52" t="str">
        <f>IF(VLOOKUP($A15,'3.คีย์เทอม1 mlp'!$A$9:$DY$58,85,FALSE)="","",VLOOKUP($A15,'3.คีย์เทอม1 mlp'!$A$9:$DY$58,85,FALSE))</f>
        <v/>
      </c>
      <c r="T15" s="52" t="str">
        <f>IF(VLOOKUP($A15,'3.คีย์เทอม1 mlp'!$A$9:$DY$58,90,FALSE)="","",VLOOKUP($A15,'3.คีย์เทอม1 mlp'!$A$9:$DY$58,90,FALSE))</f>
        <v/>
      </c>
      <c r="U15" s="52" t="str">
        <f>IF(VLOOKUP($A15,'3.คีย์เทอม1 mlp'!$A$9:$DY$58,95,FALSE)="","",VLOOKUP($A15,'3.คีย์เทอม1 mlp'!$A$9:$DY$58,95,FALSE))</f>
        <v/>
      </c>
      <c r="V15" s="52" t="str">
        <f>IF(VLOOKUP($A15,'3.คีย์เทอม1 mlp'!$A$9:$DY$58,100,FALSE)="","",VLOOKUP($A15,'3.คีย์เทอม1 mlp'!$A$9:$DY$58,100,FALSE))</f>
        <v/>
      </c>
      <c r="W15" s="109" t="str">
        <f>IF(VLOOKUP($A15,'3.คีย์เทอม1 mlp'!$A$9:$DY$58,105,FALSE)="","",VLOOKUP($A15,'3.คีย์เทอม1 mlp'!$A$9:$DY$58,105,FALSE))</f>
        <v/>
      </c>
      <c r="X15" s="36" t="e">
        <f>IF(VLOOKUP($A15,'3.คีย์เทอม1 mlp'!$A$9:$DY$58,107,FALSE)="","",VLOOKUP($A15,'3.คีย์เทอม1 mlp'!$A$9:$DY$58,107,FALSE))</f>
        <v>#REF!</v>
      </c>
      <c r="Y15" s="31" t="e">
        <f>IF(VLOOKUP($A15,'3.คีย์เทอม1 mlp'!$A$9:$DY$58,108,FALSE)="","",VLOOKUP($A15,'3.คีย์เทอม1 mlp'!$A$9:$DY$58,108,FALSE))</f>
        <v>#REF!</v>
      </c>
      <c r="Z15" s="37" t="e">
        <f>IF(VLOOKUP($A15,'3.คีย์เทอม1 mlp'!$A$9:$DY$58,109,FALSE)="","",VLOOKUP($A15,'3.คีย์เทอม1 mlp'!$A$9:$DY$58,109,FALSE))</f>
        <v>#REF!</v>
      </c>
      <c r="AA15" s="165"/>
    </row>
    <row r="16" spans="1:38" s="33" customFormat="1" ht="17.25" customHeight="1">
      <c r="A16" s="67">
        <v>6</v>
      </c>
      <c r="B16" s="34" t="str">
        <f>IF('2.ชื่อนักเรียน'!C16="","",'2.ชื่อนักเรียน'!C16)</f>
        <v/>
      </c>
      <c r="C16" s="35" t="str">
        <f>IF('2.ชื่อนักเรียน'!D16="","",'2.ชื่อนักเรียน'!D16)</f>
        <v/>
      </c>
      <c r="D16" s="68">
        <f>IF(VLOOKUP($A16,'3.คีย์เทอม1 mlp'!$A$9:$DY$58,10,FALSE)="","",VLOOKUP($A16,'3.คีย์เทอม1 mlp'!$A$9:$DY$58,10,FALSE))</f>
        <v>92</v>
      </c>
      <c r="E16" s="51">
        <f>IF(VLOOKUP($A16,'3.คีย์เทอม1 mlp'!$A$9:$DY$58,15,FALSE)="","",VLOOKUP($A16,'3.คีย์เทอม1 mlp'!$A$9:$DY$58,15,FALSE))</f>
        <v>72</v>
      </c>
      <c r="F16" s="51">
        <f>IF(VLOOKUP($A16,'3.คีย์เทอม1 mlp'!$A$9:$DY$58,20,FALSE)="","",VLOOKUP($A16,'3.คีย์เทอม1 mlp'!$A$9:$DY$58,20,FALSE))</f>
        <v>82</v>
      </c>
      <c r="G16" s="52">
        <f>IF(VLOOKUP($A16,'3.คีย์เทอม1 mlp'!$A$9:$DY$58,25,FALSE)="","",VLOOKUP($A16,'3.คีย์เทอม1 mlp'!$A$9:$DY$58,25,FALSE))</f>
        <v>91</v>
      </c>
      <c r="H16" s="51">
        <f>IF(VLOOKUP($A16,'3.คีย์เทอม1 mlp'!$A$9:$DY$58,30,FALSE)="","",VLOOKUP($A16,'3.คีย์เทอม1 mlp'!$A$9:$DY$58,30,FALSE))</f>
        <v>89</v>
      </c>
      <c r="I16" s="51">
        <f>IF(VLOOKUP($A16,'3.คีย์เทอม1 mlp'!$A$9:$DY$58,35,FALSE)="","",VLOOKUP($A16,'3.คีย์เทอม1 mlp'!$A$9:$DY$58,35,FALSE))</f>
        <v>95</v>
      </c>
      <c r="J16" s="51">
        <f>IF(VLOOKUP($A16,'3.คีย์เทอม1 mlp'!$A$9:$DY$58,40,FALSE)="","",VLOOKUP($A16,'3.คีย์เทอม1 mlp'!$A$9:$DY$58,40,FALSE))</f>
        <v>82</v>
      </c>
      <c r="K16" s="51">
        <f>IF(VLOOKUP($A16,'3.คีย์เทอม1 mlp'!$A$9:$DY$58,45,FALSE)="","",VLOOKUP($A16,'3.คีย์เทอม1 mlp'!$A$9:$DY$58,45,FALSE))</f>
        <v>82</v>
      </c>
      <c r="L16" s="189">
        <f>IF(VLOOKUP($A16,'3.คีย์เทอม1 mlp'!$A$9:$DY$58,50,FALSE)="","",VLOOKUP($A16,'3.คีย์เทอม1 mlp'!$A$9:$DY$58,50,FALSE))</f>
        <v>80</v>
      </c>
      <c r="M16" s="114" t="str">
        <f>IF(VLOOKUP($A16,'3.คีย์เทอม1 mlp'!$A$9:$DY$58,55,FALSE)="","",VLOOKUP($A16,'3.คีย์เทอม1 mlp'!$A$9:$DY$58,55,FALSE))</f>
        <v/>
      </c>
      <c r="N16" s="68">
        <f>IF(VLOOKUP($A16,'3.คีย์เทอม1 mlp'!$A$9:$DY$58,60,FALSE)="","",VLOOKUP($A16,'3.คีย์เทอม1 mlp'!$A$9:$DY$58,60,FALSE))</f>
        <v>88</v>
      </c>
      <c r="O16" s="193" t="str">
        <f>IF(VLOOKUP($A16,'3.คีย์เทอม1 mlp'!$A$9:$DY$58,65,FALSE)="","",VLOOKUP($A16,'3.คีย์เทอม1 mlp'!$A$9:$DY$58,65,FALSE))</f>
        <v/>
      </c>
      <c r="P16" s="193" t="str">
        <f>IF(VLOOKUP($A16,'3.คีย์เทอม1 mlp'!$A$9:$DY$58,70,FALSE)="","",VLOOKUP($A16,'3.คีย์เทอม1 mlp'!$A$9:$DY$58,70,FALSE))</f>
        <v/>
      </c>
      <c r="Q16" s="193" t="str">
        <f>IF(VLOOKUP($A16,'3.คีย์เทอม1 mlp'!$A$9:$DY$58,75,FALSE)="","",VLOOKUP($A16,'3.คีย์เทอม1 mlp'!$A$9:$DY$58,75,FALSE))</f>
        <v/>
      </c>
      <c r="R16" s="193" t="str">
        <f>IF(VLOOKUP($A16,'3.คีย์เทอม1 mlp'!$A$9:$DY$58,80,FALSE)="","",VLOOKUP($A16,'3.คีย์เทอม1 mlp'!$A$9:$DY$58,80,FALSE))</f>
        <v/>
      </c>
      <c r="S16" s="52" t="str">
        <f>IF(VLOOKUP($A16,'3.คีย์เทอม1 mlp'!$A$9:$DY$58,85,FALSE)="","",VLOOKUP($A16,'3.คีย์เทอม1 mlp'!$A$9:$DY$58,85,FALSE))</f>
        <v/>
      </c>
      <c r="T16" s="52" t="str">
        <f>IF(VLOOKUP($A16,'3.คีย์เทอม1 mlp'!$A$9:$DY$58,90,FALSE)="","",VLOOKUP($A16,'3.คีย์เทอม1 mlp'!$A$9:$DY$58,90,FALSE))</f>
        <v/>
      </c>
      <c r="U16" s="52" t="str">
        <f>IF(VLOOKUP($A16,'3.คีย์เทอม1 mlp'!$A$9:$DY$58,95,FALSE)="","",VLOOKUP($A16,'3.คีย์เทอม1 mlp'!$A$9:$DY$58,95,FALSE))</f>
        <v/>
      </c>
      <c r="V16" s="52" t="str">
        <f>IF(VLOOKUP($A16,'3.คีย์เทอม1 mlp'!$A$9:$DY$58,100,FALSE)="","",VLOOKUP($A16,'3.คีย์เทอม1 mlp'!$A$9:$DY$58,100,FALSE))</f>
        <v/>
      </c>
      <c r="W16" s="109" t="str">
        <f>IF(VLOOKUP($A16,'3.คีย์เทอม1 mlp'!$A$9:$DY$58,105,FALSE)="","",VLOOKUP($A16,'3.คีย์เทอม1 mlp'!$A$9:$DY$58,105,FALSE))</f>
        <v/>
      </c>
      <c r="X16" s="36" t="e">
        <f>IF(VLOOKUP($A16,'3.คีย์เทอม1 mlp'!$A$9:$DY$58,107,FALSE)="","",VLOOKUP($A16,'3.คีย์เทอม1 mlp'!$A$9:$DY$58,107,FALSE))</f>
        <v>#REF!</v>
      </c>
      <c r="Y16" s="31" t="e">
        <f>IF(VLOOKUP($A16,'3.คีย์เทอม1 mlp'!$A$9:$DY$58,108,FALSE)="","",VLOOKUP($A16,'3.คีย์เทอม1 mlp'!$A$9:$DY$58,108,FALSE))</f>
        <v>#REF!</v>
      </c>
      <c r="Z16" s="37" t="e">
        <f>IF(VLOOKUP($A16,'3.คีย์เทอม1 mlp'!$A$9:$DY$58,109,FALSE)="","",VLOOKUP($A16,'3.คีย์เทอม1 mlp'!$A$9:$DY$58,109,FALSE))</f>
        <v>#REF!</v>
      </c>
    </row>
    <row r="17" spans="1:26" s="33" customFormat="1" ht="17.25" customHeight="1">
      <c r="A17" s="67">
        <v>7</v>
      </c>
      <c r="B17" s="34" t="str">
        <f>IF('2.ชื่อนักเรียน'!C17="","",'2.ชื่อนักเรียน'!C17)</f>
        <v/>
      </c>
      <c r="C17" s="35" t="str">
        <f>IF('2.ชื่อนักเรียน'!D17="","",'2.ชื่อนักเรียน'!D17)</f>
        <v/>
      </c>
      <c r="D17" s="68">
        <f>IF(VLOOKUP($A17,'3.คีย์เทอม1 mlp'!$A$9:$DY$58,10,FALSE)="","",VLOOKUP($A17,'3.คีย์เทอม1 mlp'!$A$9:$DY$58,10,FALSE))</f>
        <v>82</v>
      </c>
      <c r="E17" s="51">
        <f>IF(VLOOKUP($A17,'3.คีย์เทอม1 mlp'!$A$9:$DY$58,15,FALSE)="","",VLOOKUP($A17,'3.คีย์เทอม1 mlp'!$A$9:$DY$58,15,FALSE))</f>
        <v>68</v>
      </c>
      <c r="F17" s="51">
        <f>IF(VLOOKUP($A17,'3.คีย์เทอม1 mlp'!$A$9:$DY$58,20,FALSE)="","",VLOOKUP($A17,'3.คีย์เทอม1 mlp'!$A$9:$DY$58,20,FALSE))</f>
        <v>75</v>
      </c>
      <c r="G17" s="52">
        <f>IF(VLOOKUP($A17,'3.คีย์เทอม1 mlp'!$A$9:$DY$58,25,FALSE)="","",VLOOKUP($A17,'3.คีย์เทอม1 mlp'!$A$9:$DY$58,25,FALSE))</f>
        <v>65</v>
      </c>
      <c r="H17" s="51">
        <f>IF(VLOOKUP($A17,'3.คีย์เทอม1 mlp'!$A$9:$DY$58,30,FALSE)="","",VLOOKUP($A17,'3.คีย์เทอม1 mlp'!$A$9:$DY$58,30,FALSE))</f>
        <v>72</v>
      </c>
      <c r="I17" s="51">
        <f>IF(VLOOKUP($A17,'3.คีย์เทอม1 mlp'!$A$9:$DY$58,35,FALSE)="","",VLOOKUP($A17,'3.คีย์เทอม1 mlp'!$A$9:$DY$58,35,FALSE))</f>
        <v>92</v>
      </c>
      <c r="J17" s="51">
        <f>IF(VLOOKUP($A17,'3.คีย์เทอม1 mlp'!$A$9:$DY$58,40,FALSE)="","",VLOOKUP($A17,'3.คีย์เทอม1 mlp'!$A$9:$DY$58,40,FALSE))</f>
        <v>75</v>
      </c>
      <c r="K17" s="51">
        <f>IF(VLOOKUP($A17,'3.คีย์เทอม1 mlp'!$A$9:$DY$58,45,FALSE)="","",VLOOKUP($A17,'3.คีย์เทอม1 mlp'!$A$9:$DY$58,45,FALSE))</f>
        <v>75</v>
      </c>
      <c r="L17" s="189">
        <f>IF(VLOOKUP($A17,'3.คีย์เทอม1 mlp'!$A$9:$DY$58,50,FALSE)="","",VLOOKUP($A17,'3.คีย์เทอม1 mlp'!$A$9:$DY$58,50,FALSE))</f>
        <v>60</v>
      </c>
      <c r="M17" s="114" t="str">
        <f>IF(VLOOKUP($A17,'3.คีย์เทอม1 mlp'!$A$9:$DY$58,55,FALSE)="","",VLOOKUP($A17,'3.คีย์เทอม1 mlp'!$A$9:$DY$58,55,FALSE))</f>
        <v/>
      </c>
      <c r="N17" s="68">
        <f>IF(VLOOKUP($A17,'3.คีย์เทอม1 mlp'!$A$9:$DY$58,60,FALSE)="","",VLOOKUP($A17,'3.คีย์เทอม1 mlp'!$A$9:$DY$58,60,FALSE))</f>
        <v>92</v>
      </c>
      <c r="O17" s="193" t="str">
        <f>IF(VLOOKUP($A17,'3.คีย์เทอม1 mlp'!$A$9:$DY$58,65,FALSE)="","",VLOOKUP($A17,'3.คีย์เทอม1 mlp'!$A$9:$DY$58,65,FALSE))</f>
        <v/>
      </c>
      <c r="P17" s="193" t="str">
        <f>IF(VLOOKUP($A17,'3.คีย์เทอม1 mlp'!$A$9:$DY$58,70,FALSE)="","",VLOOKUP($A17,'3.คีย์เทอม1 mlp'!$A$9:$DY$58,70,FALSE))</f>
        <v/>
      </c>
      <c r="Q17" s="193" t="str">
        <f>IF(VLOOKUP($A17,'3.คีย์เทอม1 mlp'!$A$9:$DY$58,75,FALSE)="","",VLOOKUP($A17,'3.คีย์เทอม1 mlp'!$A$9:$DY$58,75,FALSE))</f>
        <v/>
      </c>
      <c r="R17" s="193" t="str">
        <f>IF(VLOOKUP($A17,'3.คีย์เทอม1 mlp'!$A$9:$DY$58,80,FALSE)="","",VLOOKUP($A17,'3.คีย์เทอม1 mlp'!$A$9:$DY$58,80,FALSE))</f>
        <v/>
      </c>
      <c r="S17" s="52" t="str">
        <f>IF(VLOOKUP($A17,'3.คีย์เทอม1 mlp'!$A$9:$DY$58,85,FALSE)="","",VLOOKUP($A17,'3.คีย์เทอม1 mlp'!$A$9:$DY$58,85,FALSE))</f>
        <v/>
      </c>
      <c r="T17" s="52" t="str">
        <f>IF(VLOOKUP($A17,'3.คีย์เทอม1 mlp'!$A$9:$DY$58,90,FALSE)="","",VLOOKUP($A17,'3.คีย์เทอม1 mlp'!$A$9:$DY$58,90,FALSE))</f>
        <v/>
      </c>
      <c r="U17" s="52" t="str">
        <f>IF(VLOOKUP($A17,'3.คีย์เทอม1 mlp'!$A$9:$DY$58,95,FALSE)="","",VLOOKUP($A17,'3.คีย์เทอม1 mlp'!$A$9:$DY$58,95,FALSE))</f>
        <v/>
      </c>
      <c r="V17" s="52" t="str">
        <f>IF(VLOOKUP($A17,'3.คีย์เทอม1 mlp'!$A$9:$DY$58,100,FALSE)="","",VLOOKUP($A17,'3.คีย์เทอม1 mlp'!$A$9:$DY$58,100,FALSE))</f>
        <v/>
      </c>
      <c r="W17" s="109" t="str">
        <f>IF(VLOOKUP($A17,'3.คีย์เทอม1 mlp'!$A$9:$DY$58,105,FALSE)="","",VLOOKUP($A17,'3.คีย์เทอม1 mlp'!$A$9:$DY$58,105,FALSE))</f>
        <v/>
      </c>
      <c r="X17" s="36" t="e">
        <f>IF(VLOOKUP($A17,'3.คีย์เทอม1 mlp'!$A$9:$DY$58,107,FALSE)="","",VLOOKUP($A17,'3.คีย์เทอม1 mlp'!$A$9:$DY$58,107,FALSE))</f>
        <v>#REF!</v>
      </c>
      <c r="Y17" s="31" t="e">
        <f>IF(VLOOKUP($A17,'3.คีย์เทอม1 mlp'!$A$9:$DY$58,108,FALSE)="","",VLOOKUP($A17,'3.คีย์เทอม1 mlp'!$A$9:$DY$58,108,FALSE))</f>
        <v>#REF!</v>
      </c>
      <c r="Z17" s="37" t="e">
        <f>IF(VLOOKUP($A17,'3.คีย์เทอม1 mlp'!$A$9:$DY$58,109,FALSE)="","",VLOOKUP($A17,'3.คีย์เทอม1 mlp'!$A$9:$DY$58,109,FALSE))</f>
        <v>#REF!</v>
      </c>
    </row>
    <row r="18" spans="1:26" s="33" customFormat="1" ht="17.25" customHeight="1">
      <c r="A18" s="67">
        <v>8</v>
      </c>
      <c r="B18" s="34" t="str">
        <f>IF('2.ชื่อนักเรียน'!C18="","",'2.ชื่อนักเรียน'!C18)</f>
        <v/>
      </c>
      <c r="C18" s="35" t="str">
        <f>IF('2.ชื่อนักเรียน'!D18="","",'2.ชื่อนักเรียน'!D18)</f>
        <v/>
      </c>
      <c r="D18" s="68">
        <f>IF(VLOOKUP($A18,'3.คีย์เทอม1 mlp'!$A$9:$DY$58,10,FALSE)="","",VLOOKUP($A18,'3.คีย์เทอม1 mlp'!$A$9:$DY$58,10,FALSE))</f>
        <v>77</v>
      </c>
      <c r="E18" s="51">
        <f>IF(VLOOKUP($A18,'3.คีย์เทอม1 mlp'!$A$9:$DY$58,15,FALSE)="","",VLOOKUP($A18,'3.คีย์เทอม1 mlp'!$A$9:$DY$58,15,FALSE))</f>
        <v>66</v>
      </c>
      <c r="F18" s="51">
        <f>IF(VLOOKUP($A18,'3.คีย์เทอม1 mlp'!$A$9:$DY$58,20,FALSE)="","",VLOOKUP($A18,'3.คีย์เทอม1 mlp'!$A$9:$DY$58,20,FALSE))</f>
        <v>70</v>
      </c>
      <c r="G18" s="52">
        <f>IF(VLOOKUP($A18,'3.คีย์เทอม1 mlp'!$A$9:$DY$58,25,FALSE)="","",VLOOKUP($A18,'3.คีย์เทอม1 mlp'!$A$9:$DY$58,25,FALSE))</f>
        <v>65</v>
      </c>
      <c r="H18" s="51">
        <f>IF(VLOOKUP($A18,'3.คีย์เทอม1 mlp'!$A$9:$DY$58,30,FALSE)="","",VLOOKUP($A18,'3.คีย์เทอม1 mlp'!$A$9:$DY$58,30,FALSE))</f>
        <v>77</v>
      </c>
      <c r="I18" s="51">
        <f>IF(VLOOKUP($A18,'3.คีย์เทอม1 mlp'!$A$9:$DY$58,35,FALSE)="","",VLOOKUP($A18,'3.คีย์เทอม1 mlp'!$A$9:$DY$58,35,FALSE))</f>
        <v>92</v>
      </c>
      <c r="J18" s="51">
        <f>IF(VLOOKUP($A18,'3.คีย์เทอม1 mlp'!$A$9:$DY$58,40,FALSE)="","",VLOOKUP($A18,'3.คีย์เทอม1 mlp'!$A$9:$DY$58,40,FALSE))</f>
        <v>77</v>
      </c>
      <c r="K18" s="51">
        <f>IF(VLOOKUP($A18,'3.คีย์เทอม1 mlp'!$A$9:$DY$58,45,FALSE)="","",VLOOKUP($A18,'3.คีย์เทอม1 mlp'!$A$9:$DY$58,45,FALSE))</f>
        <v>75</v>
      </c>
      <c r="L18" s="189">
        <f>IF(VLOOKUP($A18,'3.คีย์เทอม1 mlp'!$A$9:$DY$58,50,FALSE)="","",VLOOKUP($A18,'3.คีย์เทอม1 mlp'!$A$9:$DY$58,50,FALSE))</f>
        <v>70</v>
      </c>
      <c r="M18" s="114" t="str">
        <f>IF(VLOOKUP($A18,'3.คีย์เทอม1 mlp'!$A$9:$DY$58,55,FALSE)="","",VLOOKUP($A18,'3.คีย์เทอม1 mlp'!$A$9:$DY$58,55,FALSE))</f>
        <v/>
      </c>
      <c r="N18" s="68">
        <f>IF(VLOOKUP($A18,'3.คีย์เทอม1 mlp'!$A$9:$DY$58,60,FALSE)="","",VLOOKUP($A18,'3.คีย์เทอม1 mlp'!$A$9:$DY$58,60,FALSE))</f>
        <v>85</v>
      </c>
      <c r="O18" s="193" t="str">
        <f>IF(VLOOKUP($A18,'3.คีย์เทอม1 mlp'!$A$9:$DY$58,65,FALSE)="","",VLOOKUP($A18,'3.คีย์เทอม1 mlp'!$A$9:$DY$58,65,FALSE))</f>
        <v/>
      </c>
      <c r="P18" s="193" t="str">
        <f>IF(VLOOKUP($A18,'3.คีย์เทอม1 mlp'!$A$9:$DY$58,70,FALSE)="","",VLOOKUP($A18,'3.คีย์เทอม1 mlp'!$A$9:$DY$58,70,FALSE))</f>
        <v/>
      </c>
      <c r="Q18" s="193" t="str">
        <f>IF(VLOOKUP($A18,'3.คีย์เทอม1 mlp'!$A$9:$DY$58,75,FALSE)="","",VLOOKUP($A18,'3.คีย์เทอม1 mlp'!$A$9:$DY$58,75,FALSE))</f>
        <v/>
      </c>
      <c r="R18" s="193" t="str">
        <f>IF(VLOOKUP($A18,'3.คีย์เทอม1 mlp'!$A$9:$DY$58,80,FALSE)="","",VLOOKUP($A18,'3.คีย์เทอม1 mlp'!$A$9:$DY$58,80,FALSE))</f>
        <v/>
      </c>
      <c r="S18" s="52" t="str">
        <f>IF(VLOOKUP($A18,'3.คีย์เทอม1 mlp'!$A$9:$DY$58,85,FALSE)="","",VLOOKUP($A18,'3.คีย์เทอม1 mlp'!$A$9:$DY$58,85,FALSE))</f>
        <v/>
      </c>
      <c r="T18" s="52" t="str">
        <f>IF(VLOOKUP($A18,'3.คีย์เทอม1 mlp'!$A$9:$DY$58,90,FALSE)="","",VLOOKUP($A18,'3.คีย์เทอม1 mlp'!$A$9:$DY$58,90,FALSE))</f>
        <v/>
      </c>
      <c r="U18" s="52" t="str">
        <f>IF(VLOOKUP($A18,'3.คีย์เทอม1 mlp'!$A$9:$DY$58,95,FALSE)="","",VLOOKUP($A18,'3.คีย์เทอม1 mlp'!$A$9:$DY$58,95,FALSE))</f>
        <v/>
      </c>
      <c r="V18" s="52" t="str">
        <f>IF(VLOOKUP($A18,'3.คีย์เทอม1 mlp'!$A$9:$DY$58,100,FALSE)="","",VLOOKUP($A18,'3.คีย์เทอม1 mlp'!$A$9:$DY$58,100,FALSE))</f>
        <v/>
      </c>
      <c r="W18" s="109" t="str">
        <f>IF(VLOOKUP($A18,'3.คีย์เทอม1 mlp'!$A$9:$DY$58,105,FALSE)="","",VLOOKUP($A18,'3.คีย์เทอม1 mlp'!$A$9:$DY$58,105,FALSE))</f>
        <v/>
      </c>
      <c r="X18" s="36" t="e">
        <f>IF(VLOOKUP($A18,'3.คีย์เทอม1 mlp'!$A$9:$DY$58,107,FALSE)="","",VLOOKUP($A18,'3.คีย์เทอม1 mlp'!$A$9:$DY$58,107,FALSE))</f>
        <v>#REF!</v>
      </c>
      <c r="Y18" s="31" t="e">
        <f>IF(VLOOKUP($A18,'3.คีย์เทอม1 mlp'!$A$9:$DY$58,108,FALSE)="","",VLOOKUP($A18,'3.คีย์เทอม1 mlp'!$A$9:$DY$58,108,FALSE))</f>
        <v>#REF!</v>
      </c>
      <c r="Z18" s="37" t="e">
        <f>IF(VLOOKUP($A18,'3.คีย์เทอม1 mlp'!$A$9:$DY$58,109,FALSE)="","",VLOOKUP($A18,'3.คีย์เทอม1 mlp'!$A$9:$DY$58,109,FALSE))</f>
        <v>#REF!</v>
      </c>
    </row>
    <row r="19" spans="1:26" s="33" customFormat="1" ht="17.25" customHeight="1">
      <c r="A19" s="67">
        <v>9</v>
      </c>
      <c r="B19" s="34" t="str">
        <f>IF('2.ชื่อนักเรียน'!C19="","",'2.ชื่อนักเรียน'!C19)</f>
        <v/>
      </c>
      <c r="C19" s="35" t="str">
        <f>IF('2.ชื่อนักเรียน'!D19="","",'2.ชื่อนักเรียน'!D19)</f>
        <v/>
      </c>
      <c r="D19" s="68">
        <f>IF(VLOOKUP($A19,'3.คีย์เทอม1 mlp'!$A$9:$DY$58,10,FALSE)="","",VLOOKUP($A19,'3.คีย์เทอม1 mlp'!$A$9:$DY$58,10,FALSE))</f>
        <v>83</v>
      </c>
      <c r="E19" s="51">
        <f>IF(VLOOKUP($A19,'3.คีย์เทอม1 mlp'!$A$9:$DY$58,15,FALSE)="","",VLOOKUP($A19,'3.คีย์เทอม1 mlp'!$A$9:$DY$58,15,FALSE))</f>
        <v>71</v>
      </c>
      <c r="F19" s="51">
        <f>IF(VLOOKUP($A19,'3.คีย์เทอม1 mlp'!$A$9:$DY$58,20,FALSE)="","",VLOOKUP($A19,'3.คีย์เทอม1 mlp'!$A$9:$DY$58,20,FALSE))</f>
        <v>75</v>
      </c>
      <c r="G19" s="52">
        <f>IF(VLOOKUP($A19,'3.คีย์เทอม1 mlp'!$A$9:$DY$58,25,FALSE)="","",VLOOKUP($A19,'3.คีย์เทอม1 mlp'!$A$9:$DY$58,25,FALSE))</f>
        <v>65</v>
      </c>
      <c r="H19" s="51">
        <f>IF(VLOOKUP($A19,'3.คีย์เทอม1 mlp'!$A$9:$DY$58,30,FALSE)="","",VLOOKUP($A19,'3.คีย์เทอม1 mlp'!$A$9:$DY$58,30,FALSE))</f>
        <v>72</v>
      </c>
      <c r="I19" s="51">
        <f>IF(VLOOKUP($A19,'3.คีย์เทอม1 mlp'!$A$9:$DY$58,35,FALSE)="","",VLOOKUP($A19,'3.คีย์เทอม1 mlp'!$A$9:$DY$58,35,FALSE))</f>
        <v>86</v>
      </c>
      <c r="J19" s="51">
        <f>IF(VLOOKUP($A19,'3.คีย์เทอม1 mlp'!$A$9:$DY$58,40,FALSE)="","",VLOOKUP($A19,'3.คีย์เทอม1 mlp'!$A$9:$DY$58,40,FALSE))</f>
        <v>83</v>
      </c>
      <c r="K19" s="51">
        <f>IF(VLOOKUP($A19,'3.คีย์เทอม1 mlp'!$A$9:$DY$58,45,FALSE)="","",VLOOKUP($A19,'3.คีย์เทอม1 mlp'!$A$9:$DY$58,45,FALSE))</f>
        <v>78</v>
      </c>
      <c r="L19" s="189">
        <f>IF(VLOOKUP($A19,'3.คีย์เทอม1 mlp'!$A$9:$DY$58,50,FALSE)="","",VLOOKUP($A19,'3.คีย์เทอม1 mlp'!$A$9:$DY$58,50,FALSE))</f>
        <v>78</v>
      </c>
      <c r="M19" s="114" t="str">
        <f>IF(VLOOKUP($A19,'3.คีย์เทอม1 mlp'!$A$9:$DY$58,55,FALSE)="","",VLOOKUP($A19,'3.คีย์เทอม1 mlp'!$A$9:$DY$58,55,FALSE))</f>
        <v/>
      </c>
      <c r="N19" s="68">
        <f>IF(VLOOKUP($A19,'3.คีย์เทอม1 mlp'!$A$9:$DY$58,60,FALSE)="","",VLOOKUP($A19,'3.คีย์เทอม1 mlp'!$A$9:$DY$58,60,FALSE))</f>
        <v>87</v>
      </c>
      <c r="O19" s="193" t="str">
        <f>IF(VLOOKUP($A19,'3.คีย์เทอม1 mlp'!$A$9:$DY$58,65,FALSE)="","",VLOOKUP($A19,'3.คีย์เทอม1 mlp'!$A$9:$DY$58,65,FALSE))</f>
        <v/>
      </c>
      <c r="P19" s="193" t="str">
        <f>IF(VLOOKUP($A19,'3.คีย์เทอม1 mlp'!$A$9:$DY$58,70,FALSE)="","",VLOOKUP($A19,'3.คีย์เทอม1 mlp'!$A$9:$DY$58,70,FALSE))</f>
        <v/>
      </c>
      <c r="Q19" s="193" t="str">
        <f>IF(VLOOKUP($A19,'3.คีย์เทอม1 mlp'!$A$9:$DY$58,75,FALSE)="","",VLOOKUP($A19,'3.คีย์เทอม1 mlp'!$A$9:$DY$58,75,FALSE))</f>
        <v/>
      </c>
      <c r="R19" s="193" t="str">
        <f>IF(VLOOKUP($A19,'3.คีย์เทอม1 mlp'!$A$9:$DY$58,80,FALSE)="","",VLOOKUP($A19,'3.คีย์เทอม1 mlp'!$A$9:$DY$58,80,FALSE))</f>
        <v/>
      </c>
      <c r="S19" s="52" t="str">
        <f>IF(VLOOKUP($A19,'3.คีย์เทอม1 mlp'!$A$9:$DY$58,85,FALSE)="","",VLOOKUP($A19,'3.คีย์เทอม1 mlp'!$A$9:$DY$58,85,FALSE))</f>
        <v/>
      </c>
      <c r="T19" s="52" t="str">
        <f>IF(VLOOKUP($A19,'3.คีย์เทอม1 mlp'!$A$9:$DY$58,90,FALSE)="","",VLOOKUP($A19,'3.คีย์เทอม1 mlp'!$A$9:$DY$58,90,FALSE))</f>
        <v/>
      </c>
      <c r="U19" s="52" t="str">
        <f>IF(VLOOKUP($A19,'3.คีย์เทอม1 mlp'!$A$9:$DY$58,95,FALSE)="","",VLOOKUP($A19,'3.คีย์เทอม1 mlp'!$A$9:$DY$58,95,FALSE))</f>
        <v/>
      </c>
      <c r="V19" s="52" t="str">
        <f>IF(VLOOKUP($A19,'3.คีย์เทอม1 mlp'!$A$9:$DY$58,100,FALSE)="","",VLOOKUP($A19,'3.คีย์เทอม1 mlp'!$A$9:$DY$58,100,FALSE))</f>
        <v/>
      </c>
      <c r="W19" s="109" t="str">
        <f>IF(VLOOKUP($A19,'3.คีย์เทอม1 mlp'!$A$9:$DY$58,105,FALSE)="","",VLOOKUP($A19,'3.คีย์เทอม1 mlp'!$A$9:$DY$58,105,FALSE))</f>
        <v/>
      </c>
      <c r="X19" s="36" t="e">
        <f>IF(VLOOKUP($A19,'3.คีย์เทอม1 mlp'!$A$9:$DY$58,107,FALSE)="","",VLOOKUP($A19,'3.คีย์เทอม1 mlp'!$A$9:$DY$58,107,FALSE))</f>
        <v>#REF!</v>
      </c>
      <c r="Y19" s="31" t="e">
        <f>IF(VLOOKUP($A19,'3.คีย์เทอม1 mlp'!$A$9:$DY$58,108,FALSE)="","",VLOOKUP($A19,'3.คีย์เทอม1 mlp'!$A$9:$DY$58,108,FALSE))</f>
        <v>#REF!</v>
      </c>
      <c r="Z19" s="37" t="e">
        <f>IF(VLOOKUP($A19,'3.คีย์เทอม1 mlp'!$A$9:$DY$58,109,FALSE)="","",VLOOKUP($A19,'3.คีย์เทอม1 mlp'!$A$9:$DY$58,109,FALSE))</f>
        <v>#REF!</v>
      </c>
    </row>
    <row r="20" spans="1:26" s="33" customFormat="1" ht="17.25" customHeight="1">
      <c r="A20" s="67">
        <v>10</v>
      </c>
      <c r="B20" s="34" t="str">
        <f>IF('2.ชื่อนักเรียน'!C20="","",'2.ชื่อนักเรียน'!C20)</f>
        <v/>
      </c>
      <c r="C20" s="35" t="str">
        <f>IF('2.ชื่อนักเรียน'!D20="","",'2.ชื่อนักเรียน'!D20)</f>
        <v/>
      </c>
      <c r="D20" s="68">
        <f>IF(VLOOKUP($A20,'3.คีย์เทอม1 mlp'!$A$9:$DY$58,10,FALSE)="","",VLOOKUP($A20,'3.คีย์เทอม1 mlp'!$A$9:$DY$58,10,FALSE))</f>
        <v>91</v>
      </c>
      <c r="E20" s="51">
        <f>IF(VLOOKUP($A20,'3.คีย์เทอม1 mlp'!$A$9:$DY$58,15,FALSE)="","",VLOOKUP($A20,'3.คีย์เทอม1 mlp'!$A$9:$DY$58,15,FALSE))</f>
        <v>70</v>
      </c>
      <c r="F20" s="51">
        <f>IF(VLOOKUP($A20,'3.คีย์เทอม1 mlp'!$A$9:$DY$58,20,FALSE)="","",VLOOKUP($A20,'3.คีย์เทอม1 mlp'!$A$9:$DY$58,20,FALSE))</f>
        <v>77</v>
      </c>
      <c r="G20" s="52">
        <f>IF(VLOOKUP($A20,'3.คีย์เทอม1 mlp'!$A$9:$DY$58,25,FALSE)="","",VLOOKUP($A20,'3.คีย์เทอม1 mlp'!$A$9:$DY$58,25,FALSE))</f>
        <v>82</v>
      </c>
      <c r="H20" s="51">
        <f>IF(VLOOKUP($A20,'3.คีย์เทอม1 mlp'!$A$9:$DY$58,30,FALSE)="","",VLOOKUP($A20,'3.คีย์เทอม1 mlp'!$A$9:$DY$58,30,FALSE))</f>
        <v>85</v>
      </c>
      <c r="I20" s="51">
        <f>IF(VLOOKUP($A20,'3.คีย์เทอม1 mlp'!$A$9:$DY$58,35,FALSE)="","",VLOOKUP($A20,'3.คีย์เทอม1 mlp'!$A$9:$DY$58,35,FALSE))</f>
        <v>96</v>
      </c>
      <c r="J20" s="51">
        <f>IF(VLOOKUP($A20,'3.คีย์เทอม1 mlp'!$A$9:$DY$58,40,FALSE)="","",VLOOKUP($A20,'3.คีย์เทอม1 mlp'!$A$9:$DY$58,40,FALSE))</f>
        <v>85</v>
      </c>
      <c r="K20" s="51">
        <f>IF(VLOOKUP($A20,'3.คีย์เทอม1 mlp'!$A$9:$DY$58,45,FALSE)="","",VLOOKUP($A20,'3.คีย์เทอม1 mlp'!$A$9:$DY$58,45,FALSE))</f>
        <v>85</v>
      </c>
      <c r="L20" s="189">
        <f>IF(VLOOKUP($A20,'3.คีย์เทอม1 mlp'!$A$9:$DY$58,50,FALSE)="","",VLOOKUP($A20,'3.คีย์เทอม1 mlp'!$A$9:$DY$58,50,FALSE))</f>
        <v>75</v>
      </c>
      <c r="M20" s="114" t="str">
        <f>IF(VLOOKUP($A20,'3.คีย์เทอม1 mlp'!$A$9:$DY$58,55,FALSE)="","",VLOOKUP($A20,'3.คีย์เทอม1 mlp'!$A$9:$DY$58,55,FALSE))</f>
        <v/>
      </c>
      <c r="N20" s="68">
        <f>IF(VLOOKUP($A20,'3.คีย์เทอม1 mlp'!$A$9:$DY$58,60,FALSE)="","",VLOOKUP($A20,'3.คีย์เทอม1 mlp'!$A$9:$DY$58,60,FALSE))</f>
        <v>100</v>
      </c>
      <c r="O20" s="193" t="str">
        <f>IF(VLOOKUP($A20,'3.คีย์เทอม1 mlp'!$A$9:$DY$58,65,FALSE)="","",VLOOKUP($A20,'3.คีย์เทอม1 mlp'!$A$9:$DY$58,65,FALSE))</f>
        <v/>
      </c>
      <c r="P20" s="193" t="str">
        <f>IF(VLOOKUP($A20,'3.คีย์เทอม1 mlp'!$A$9:$DY$58,70,FALSE)="","",VLOOKUP($A20,'3.คีย์เทอม1 mlp'!$A$9:$DY$58,70,FALSE))</f>
        <v/>
      </c>
      <c r="Q20" s="193" t="str">
        <f>IF(VLOOKUP($A20,'3.คีย์เทอม1 mlp'!$A$9:$DY$58,75,FALSE)="","",VLOOKUP($A20,'3.คีย์เทอม1 mlp'!$A$9:$DY$58,75,FALSE))</f>
        <v/>
      </c>
      <c r="R20" s="193" t="str">
        <f>IF(VLOOKUP($A20,'3.คีย์เทอม1 mlp'!$A$9:$DY$58,80,FALSE)="","",VLOOKUP($A20,'3.คีย์เทอม1 mlp'!$A$9:$DY$58,80,FALSE))</f>
        <v/>
      </c>
      <c r="S20" s="52" t="str">
        <f>IF(VLOOKUP($A20,'3.คีย์เทอม1 mlp'!$A$9:$DY$58,85,FALSE)="","",VLOOKUP($A20,'3.คีย์เทอม1 mlp'!$A$9:$DY$58,85,FALSE))</f>
        <v/>
      </c>
      <c r="T20" s="52" t="str">
        <f>IF(VLOOKUP($A20,'3.คีย์เทอม1 mlp'!$A$9:$DY$58,90,FALSE)="","",VLOOKUP($A20,'3.คีย์เทอม1 mlp'!$A$9:$DY$58,90,FALSE))</f>
        <v/>
      </c>
      <c r="U20" s="52" t="str">
        <f>IF(VLOOKUP($A20,'3.คีย์เทอม1 mlp'!$A$9:$DY$58,95,FALSE)="","",VLOOKUP($A20,'3.คีย์เทอม1 mlp'!$A$9:$DY$58,95,FALSE))</f>
        <v/>
      </c>
      <c r="V20" s="52" t="str">
        <f>IF(VLOOKUP($A20,'3.คีย์เทอม1 mlp'!$A$9:$DY$58,100,FALSE)="","",VLOOKUP($A20,'3.คีย์เทอม1 mlp'!$A$9:$DY$58,100,FALSE))</f>
        <v/>
      </c>
      <c r="W20" s="109" t="str">
        <f>IF(VLOOKUP($A20,'3.คีย์เทอม1 mlp'!$A$9:$DY$58,105,FALSE)="","",VLOOKUP($A20,'3.คีย์เทอม1 mlp'!$A$9:$DY$58,105,FALSE))</f>
        <v/>
      </c>
      <c r="X20" s="36" t="e">
        <f>IF(VLOOKUP($A20,'3.คีย์เทอม1 mlp'!$A$9:$DY$58,107,FALSE)="","",VLOOKUP($A20,'3.คีย์เทอม1 mlp'!$A$9:$DY$58,107,FALSE))</f>
        <v>#REF!</v>
      </c>
      <c r="Y20" s="31" t="e">
        <f>IF(VLOOKUP($A20,'3.คีย์เทอม1 mlp'!$A$9:$DY$58,108,FALSE)="","",VLOOKUP($A20,'3.คีย์เทอม1 mlp'!$A$9:$DY$58,108,FALSE))</f>
        <v>#REF!</v>
      </c>
      <c r="Z20" s="37" t="e">
        <f>IF(VLOOKUP($A20,'3.คีย์เทอม1 mlp'!$A$9:$DY$58,109,FALSE)="","",VLOOKUP($A20,'3.คีย์เทอม1 mlp'!$A$9:$DY$58,109,FALSE))</f>
        <v>#REF!</v>
      </c>
    </row>
    <row r="21" spans="1:26" s="33" customFormat="1" ht="17.25" customHeight="1">
      <c r="A21" s="67">
        <v>11</v>
      </c>
      <c r="B21" s="34" t="str">
        <f>IF('2.ชื่อนักเรียน'!C21="","",'2.ชื่อนักเรียน'!C21)</f>
        <v/>
      </c>
      <c r="C21" s="35" t="str">
        <f>IF('2.ชื่อนักเรียน'!D21="","",'2.ชื่อนักเรียน'!D21)</f>
        <v/>
      </c>
      <c r="D21" s="68">
        <f>IF(VLOOKUP($A21,'3.คีย์เทอม1 mlp'!$A$9:$DY$58,10,FALSE)="","",VLOOKUP($A21,'3.คีย์เทอม1 mlp'!$A$9:$DY$58,10,FALSE))</f>
        <v>92</v>
      </c>
      <c r="E21" s="51">
        <f>IF(VLOOKUP($A21,'3.คีย์เทอม1 mlp'!$A$9:$DY$58,15,FALSE)="","",VLOOKUP($A21,'3.คีย์เทอม1 mlp'!$A$9:$DY$58,15,FALSE))</f>
        <v>78</v>
      </c>
      <c r="F21" s="51">
        <f>IF(VLOOKUP($A21,'3.คีย์เทอม1 mlp'!$A$9:$DY$58,20,FALSE)="","",VLOOKUP($A21,'3.คีย์เทอม1 mlp'!$A$9:$DY$58,20,FALSE))</f>
        <v>80</v>
      </c>
      <c r="G21" s="52">
        <f>IF(VLOOKUP($A21,'3.คีย์เทอม1 mlp'!$A$9:$DY$58,25,FALSE)="","",VLOOKUP($A21,'3.คีย์เทอม1 mlp'!$A$9:$DY$58,25,FALSE))</f>
        <v>89</v>
      </c>
      <c r="H21" s="51">
        <f>IF(VLOOKUP($A21,'3.คีย์เทอม1 mlp'!$A$9:$DY$58,30,FALSE)="","",VLOOKUP($A21,'3.คีย์เทอม1 mlp'!$A$9:$DY$58,30,FALSE))</f>
        <v>87</v>
      </c>
      <c r="I21" s="51">
        <f>IF(VLOOKUP($A21,'3.คีย์เทอม1 mlp'!$A$9:$DY$58,35,FALSE)="","",VLOOKUP($A21,'3.คีย์เทอม1 mlp'!$A$9:$DY$58,35,FALSE))</f>
        <v>94</v>
      </c>
      <c r="J21" s="51">
        <f>IF(VLOOKUP($A21,'3.คีย์เทอม1 mlp'!$A$9:$DY$58,40,FALSE)="","",VLOOKUP($A21,'3.คีย์เทอม1 mlp'!$A$9:$DY$58,40,FALSE))</f>
        <v>88</v>
      </c>
      <c r="K21" s="51">
        <f>IF(VLOOKUP($A21,'3.คีย์เทอม1 mlp'!$A$9:$DY$58,45,FALSE)="","",VLOOKUP($A21,'3.คีย์เทอม1 mlp'!$A$9:$DY$58,45,FALSE))</f>
        <v>87</v>
      </c>
      <c r="L21" s="189">
        <f>IF(VLOOKUP($A21,'3.คีย์เทอม1 mlp'!$A$9:$DY$58,50,FALSE)="","",VLOOKUP($A21,'3.คีย์เทอม1 mlp'!$A$9:$DY$58,50,FALSE))</f>
        <v>95</v>
      </c>
      <c r="M21" s="114" t="str">
        <f>IF(VLOOKUP($A21,'3.คีย์เทอม1 mlp'!$A$9:$DY$58,55,FALSE)="","",VLOOKUP($A21,'3.คีย์เทอม1 mlp'!$A$9:$DY$58,55,FALSE))</f>
        <v/>
      </c>
      <c r="N21" s="68">
        <f>IF(VLOOKUP($A21,'3.คีย์เทอม1 mlp'!$A$9:$DY$58,60,FALSE)="","",VLOOKUP($A21,'3.คีย์เทอม1 mlp'!$A$9:$DY$58,60,FALSE))</f>
        <v>88</v>
      </c>
      <c r="O21" s="193" t="str">
        <f>IF(VLOOKUP($A21,'3.คีย์เทอม1 mlp'!$A$9:$DY$58,65,FALSE)="","",VLOOKUP($A21,'3.คีย์เทอม1 mlp'!$A$9:$DY$58,65,FALSE))</f>
        <v/>
      </c>
      <c r="P21" s="193" t="str">
        <f>IF(VLOOKUP($A21,'3.คีย์เทอม1 mlp'!$A$9:$DY$58,70,FALSE)="","",VLOOKUP($A21,'3.คีย์เทอม1 mlp'!$A$9:$DY$58,70,FALSE))</f>
        <v/>
      </c>
      <c r="Q21" s="193" t="str">
        <f>IF(VLOOKUP($A21,'3.คีย์เทอม1 mlp'!$A$9:$DY$58,75,FALSE)="","",VLOOKUP($A21,'3.คีย์เทอม1 mlp'!$A$9:$DY$58,75,FALSE))</f>
        <v/>
      </c>
      <c r="R21" s="193" t="str">
        <f>IF(VLOOKUP($A21,'3.คีย์เทอม1 mlp'!$A$9:$DY$58,80,FALSE)="","",VLOOKUP($A21,'3.คีย์เทอม1 mlp'!$A$9:$DY$58,80,FALSE))</f>
        <v/>
      </c>
      <c r="S21" s="52" t="str">
        <f>IF(VLOOKUP($A21,'3.คีย์เทอม1 mlp'!$A$9:$DY$58,85,FALSE)="","",VLOOKUP($A21,'3.คีย์เทอม1 mlp'!$A$9:$DY$58,85,FALSE))</f>
        <v/>
      </c>
      <c r="T21" s="52" t="str">
        <f>IF(VLOOKUP($A21,'3.คีย์เทอม1 mlp'!$A$9:$DY$58,90,FALSE)="","",VLOOKUP($A21,'3.คีย์เทอม1 mlp'!$A$9:$DY$58,90,FALSE))</f>
        <v/>
      </c>
      <c r="U21" s="52" t="str">
        <f>IF(VLOOKUP($A21,'3.คีย์เทอม1 mlp'!$A$9:$DY$58,95,FALSE)="","",VLOOKUP($A21,'3.คีย์เทอม1 mlp'!$A$9:$DY$58,95,FALSE))</f>
        <v/>
      </c>
      <c r="V21" s="52" t="str">
        <f>IF(VLOOKUP($A21,'3.คีย์เทอม1 mlp'!$A$9:$DY$58,100,FALSE)="","",VLOOKUP($A21,'3.คีย์เทอม1 mlp'!$A$9:$DY$58,100,FALSE))</f>
        <v/>
      </c>
      <c r="W21" s="109" t="str">
        <f>IF(VLOOKUP($A21,'3.คีย์เทอม1 mlp'!$A$9:$DY$58,105,FALSE)="","",VLOOKUP($A21,'3.คีย์เทอม1 mlp'!$A$9:$DY$58,105,FALSE))</f>
        <v/>
      </c>
      <c r="X21" s="36" t="e">
        <f>IF(VLOOKUP($A21,'3.คีย์เทอม1 mlp'!$A$9:$DY$58,107,FALSE)="","",VLOOKUP($A21,'3.คีย์เทอม1 mlp'!$A$9:$DY$58,107,FALSE))</f>
        <v>#REF!</v>
      </c>
      <c r="Y21" s="31" t="e">
        <f>IF(VLOOKUP($A21,'3.คีย์เทอม1 mlp'!$A$9:$DY$58,108,FALSE)="","",VLOOKUP($A21,'3.คีย์เทอม1 mlp'!$A$9:$DY$58,108,FALSE))</f>
        <v>#REF!</v>
      </c>
      <c r="Z21" s="37" t="e">
        <f>IF(VLOOKUP($A21,'3.คีย์เทอม1 mlp'!$A$9:$DY$58,109,FALSE)="","",VLOOKUP($A21,'3.คีย์เทอม1 mlp'!$A$9:$DY$58,109,FALSE))</f>
        <v>#REF!</v>
      </c>
    </row>
    <row r="22" spans="1:26" s="33" customFormat="1" ht="17.25" customHeight="1">
      <c r="A22" s="67">
        <v>12</v>
      </c>
      <c r="B22" s="34" t="str">
        <f>IF('2.ชื่อนักเรียน'!C22="","",'2.ชื่อนักเรียน'!C22)</f>
        <v/>
      </c>
      <c r="C22" s="35" t="str">
        <f>IF('2.ชื่อนักเรียน'!D22="","",'2.ชื่อนักเรียน'!D22)</f>
        <v/>
      </c>
      <c r="D22" s="68">
        <f>IF(VLOOKUP($A22,'3.คีย์เทอม1 mlp'!$A$9:$DY$58,10,FALSE)="","",VLOOKUP($A22,'3.คีย์เทอม1 mlp'!$A$9:$DY$58,10,FALSE))</f>
        <v>94</v>
      </c>
      <c r="E22" s="51">
        <f>IF(VLOOKUP($A22,'3.คีย์เทอม1 mlp'!$A$9:$DY$58,15,FALSE)="","",VLOOKUP($A22,'3.คีย์เทอม1 mlp'!$A$9:$DY$58,15,FALSE))</f>
        <v>85</v>
      </c>
      <c r="F22" s="51">
        <f>IF(VLOOKUP($A22,'3.คีย์เทอม1 mlp'!$A$9:$DY$58,20,FALSE)="","",VLOOKUP($A22,'3.คีย์เทอม1 mlp'!$A$9:$DY$58,20,FALSE))</f>
        <v>86</v>
      </c>
      <c r="G22" s="52">
        <f>IF(VLOOKUP($A22,'3.คีย์เทอม1 mlp'!$A$9:$DY$58,25,FALSE)="","",VLOOKUP($A22,'3.คีย์เทอม1 mlp'!$A$9:$DY$58,25,FALSE))</f>
        <v>96</v>
      </c>
      <c r="H22" s="51">
        <f>IF(VLOOKUP($A22,'3.คีย์เทอม1 mlp'!$A$9:$DY$58,30,FALSE)="","",VLOOKUP($A22,'3.คีย์เทอม1 mlp'!$A$9:$DY$58,30,FALSE))</f>
        <v>96</v>
      </c>
      <c r="I22" s="51">
        <f>IF(VLOOKUP($A22,'3.คีย์เทอม1 mlp'!$A$9:$DY$58,35,FALSE)="","",VLOOKUP($A22,'3.คีย์เทอม1 mlp'!$A$9:$DY$58,35,FALSE))</f>
        <v>94</v>
      </c>
      <c r="J22" s="51">
        <f>IF(VLOOKUP($A22,'3.คีย์เทอม1 mlp'!$A$9:$DY$58,40,FALSE)="","",VLOOKUP($A22,'3.คีย์เทอม1 mlp'!$A$9:$DY$58,40,FALSE))</f>
        <v>87</v>
      </c>
      <c r="K22" s="51">
        <f>IF(VLOOKUP($A22,'3.คีย์เทอม1 mlp'!$A$9:$DY$58,45,FALSE)="","",VLOOKUP($A22,'3.คีย์เทอม1 mlp'!$A$9:$DY$58,45,FALSE))</f>
        <v>82</v>
      </c>
      <c r="L22" s="189">
        <f>IF(VLOOKUP($A22,'3.คีย์เทอม1 mlp'!$A$9:$DY$58,50,FALSE)="","",VLOOKUP($A22,'3.คีย์เทอม1 mlp'!$A$9:$DY$58,50,FALSE))</f>
        <v>87</v>
      </c>
      <c r="M22" s="114" t="str">
        <f>IF(VLOOKUP($A22,'3.คีย์เทอม1 mlp'!$A$9:$DY$58,55,FALSE)="","",VLOOKUP($A22,'3.คีย์เทอม1 mlp'!$A$9:$DY$58,55,FALSE))</f>
        <v/>
      </c>
      <c r="N22" s="68">
        <f>IF(VLOOKUP($A22,'3.คีย์เทอม1 mlp'!$A$9:$DY$58,60,FALSE)="","",VLOOKUP($A22,'3.คีย์เทอม1 mlp'!$A$9:$DY$58,60,FALSE))</f>
        <v>96</v>
      </c>
      <c r="O22" s="193" t="str">
        <f>IF(VLOOKUP($A22,'3.คีย์เทอม1 mlp'!$A$9:$DY$58,65,FALSE)="","",VLOOKUP($A22,'3.คีย์เทอม1 mlp'!$A$9:$DY$58,65,FALSE))</f>
        <v/>
      </c>
      <c r="P22" s="193" t="str">
        <f>IF(VLOOKUP($A22,'3.คีย์เทอม1 mlp'!$A$9:$DY$58,70,FALSE)="","",VLOOKUP($A22,'3.คีย์เทอม1 mlp'!$A$9:$DY$58,70,FALSE))</f>
        <v/>
      </c>
      <c r="Q22" s="193" t="str">
        <f>IF(VLOOKUP($A22,'3.คีย์เทอม1 mlp'!$A$9:$DY$58,75,FALSE)="","",VLOOKUP($A22,'3.คีย์เทอม1 mlp'!$A$9:$DY$58,75,FALSE))</f>
        <v/>
      </c>
      <c r="R22" s="193" t="str">
        <f>IF(VLOOKUP($A22,'3.คีย์เทอม1 mlp'!$A$9:$DY$58,80,FALSE)="","",VLOOKUP($A22,'3.คีย์เทอม1 mlp'!$A$9:$DY$58,80,FALSE))</f>
        <v/>
      </c>
      <c r="S22" s="52" t="str">
        <f>IF(VLOOKUP($A22,'3.คีย์เทอม1 mlp'!$A$9:$DY$58,85,FALSE)="","",VLOOKUP($A22,'3.คีย์เทอม1 mlp'!$A$9:$DY$58,85,FALSE))</f>
        <v/>
      </c>
      <c r="T22" s="52" t="str">
        <f>IF(VLOOKUP($A22,'3.คีย์เทอม1 mlp'!$A$9:$DY$58,90,FALSE)="","",VLOOKUP($A22,'3.คีย์เทอม1 mlp'!$A$9:$DY$58,90,FALSE))</f>
        <v/>
      </c>
      <c r="U22" s="52" t="str">
        <f>IF(VLOOKUP($A22,'3.คีย์เทอม1 mlp'!$A$9:$DY$58,95,FALSE)="","",VLOOKUP($A22,'3.คีย์เทอม1 mlp'!$A$9:$DY$58,95,FALSE))</f>
        <v/>
      </c>
      <c r="V22" s="52" t="str">
        <f>IF(VLOOKUP($A22,'3.คีย์เทอม1 mlp'!$A$9:$DY$58,100,FALSE)="","",VLOOKUP($A22,'3.คีย์เทอม1 mlp'!$A$9:$DY$58,100,FALSE))</f>
        <v/>
      </c>
      <c r="W22" s="109" t="str">
        <f>IF(VLOOKUP($A22,'3.คีย์เทอม1 mlp'!$A$9:$DY$58,105,FALSE)="","",VLOOKUP($A22,'3.คีย์เทอม1 mlp'!$A$9:$DY$58,105,FALSE))</f>
        <v/>
      </c>
      <c r="X22" s="36" t="e">
        <f>IF(VLOOKUP($A22,'3.คีย์เทอม1 mlp'!$A$9:$DY$58,107,FALSE)="","",VLOOKUP($A22,'3.คีย์เทอม1 mlp'!$A$9:$DY$58,107,FALSE))</f>
        <v>#REF!</v>
      </c>
      <c r="Y22" s="31" t="e">
        <f>IF(VLOOKUP($A22,'3.คีย์เทอม1 mlp'!$A$9:$DY$58,108,FALSE)="","",VLOOKUP($A22,'3.คีย์เทอม1 mlp'!$A$9:$DY$58,108,FALSE))</f>
        <v>#REF!</v>
      </c>
      <c r="Z22" s="37" t="e">
        <f>IF(VLOOKUP($A22,'3.คีย์เทอม1 mlp'!$A$9:$DY$58,109,FALSE)="","",VLOOKUP($A22,'3.คีย์เทอม1 mlp'!$A$9:$DY$58,109,FALSE))</f>
        <v>#REF!</v>
      </c>
    </row>
    <row r="23" spans="1:26" s="33" customFormat="1" ht="17.25" customHeight="1">
      <c r="A23" s="67">
        <v>13</v>
      </c>
      <c r="B23" s="34" t="str">
        <f>IF('2.ชื่อนักเรียน'!C23="","",'2.ชื่อนักเรียน'!C23)</f>
        <v/>
      </c>
      <c r="C23" s="35" t="str">
        <f>IF('2.ชื่อนักเรียน'!D23="","",'2.ชื่อนักเรียน'!D23)</f>
        <v/>
      </c>
      <c r="D23" s="68">
        <f>IF(VLOOKUP($A23,'3.คีย์เทอม1 mlp'!$A$9:$DY$58,10,FALSE)="","",VLOOKUP($A23,'3.คีย์เทอม1 mlp'!$A$9:$DY$58,10,FALSE))</f>
        <v>92</v>
      </c>
      <c r="E23" s="51">
        <f>IF(VLOOKUP($A23,'3.คีย์เทอม1 mlp'!$A$9:$DY$58,15,FALSE)="","",VLOOKUP($A23,'3.คีย์เทอม1 mlp'!$A$9:$DY$58,15,FALSE))</f>
        <v>78</v>
      </c>
      <c r="F23" s="51">
        <f>IF(VLOOKUP($A23,'3.คีย์เทอม1 mlp'!$A$9:$DY$58,20,FALSE)="","",VLOOKUP($A23,'3.คีย์เทอม1 mlp'!$A$9:$DY$58,20,FALSE))</f>
        <v>82</v>
      </c>
      <c r="G23" s="52">
        <f>IF(VLOOKUP($A23,'3.คีย์เทอม1 mlp'!$A$9:$DY$58,25,FALSE)="","",VLOOKUP($A23,'3.คีย์เทอม1 mlp'!$A$9:$DY$58,25,FALSE))</f>
        <v>84</v>
      </c>
      <c r="H23" s="51">
        <f>IF(VLOOKUP($A23,'3.คีย์เทอม1 mlp'!$A$9:$DY$58,30,FALSE)="","",VLOOKUP($A23,'3.คีย์เทอม1 mlp'!$A$9:$DY$58,30,FALSE))</f>
        <v>88</v>
      </c>
      <c r="I23" s="51">
        <f>IF(VLOOKUP($A23,'3.คีย์เทอม1 mlp'!$A$9:$DY$58,35,FALSE)="","",VLOOKUP($A23,'3.คีย์เทอม1 mlp'!$A$9:$DY$58,35,FALSE))</f>
        <v>88</v>
      </c>
      <c r="J23" s="51">
        <f>IF(VLOOKUP($A23,'3.คีย์เทอม1 mlp'!$A$9:$DY$58,40,FALSE)="","",VLOOKUP($A23,'3.คีย์เทอม1 mlp'!$A$9:$DY$58,40,FALSE))</f>
        <v>85</v>
      </c>
      <c r="K23" s="51">
        <f>IF(VLOOKUP($A23,'3.คีย์เทอม1 mlp'!$A$9:$DY$58,45,FALSE)="","",VLOOKUP($A23,'3.คีย์เทอม1 mlp'!$A$9:$DY$58,45,FALSE))</f>
        <v>88</v>
      </c>
      <c r="L23" s="189">
        <f>IF(VLOOKUP($A23,'3.คีย์เทอม1 mlp'!$A$9:$DY$58,50,FALSE)="","",VLOOKUP($A23,'3.คีย์เทอม1 mlp'!$A$9:$DY$58,50,FALSE))</f>
        <v>78</v>
      </c>
      <c r="M23" s="114" t="str">
        <f>IF(VLOOKUP($A23,'3.คีย์เทอม1 mlp'!$A$9:$DY$58,55,FALSE)="","",VLOOKUP($A23,'3.คีย์เทอม1 mlp'!$A$9:$DY$58,55,FALSE))</f>
        <v/>
      </c>
      <c r="N23" s="68">
        <f>IF(VLOOKUP($A23,'3.คีย์เทอม1 mlp'!$A$9:$DY$58,60,FALSE)="","",VLOOKUP($A23,'3.คีย์เทอม1 mlp'!$A$9:$DY$58,60,FALSE))</f>
        <v>84</v>
      </c>
      <c r="O23" s="193" t="str">
        <f>IF(VLOOKUP($A23,'3.คีย์เทอม1 mlp'!$A$9:$DY$58,65,FALSE)="","",VLOOKUP($A23,'3.คีย์เทอม1 mlp'!$A$9:$DY$58,65,FALSE))</f>
        <v/>
      </c>
      <c r="P23" s="193" t="str">
        <f>IF(VLOOKUP($A23,'3.คีย์เทอม1 mlp'!$A$9:$DY$58,70,FALSE)="","",VLOOKUP($A23,'3.คีย์เทอม1 mlp'!$A$9:$DY$58,70,FALSE))</f>
        <v/>
      </c>
      <c r="Q23" s="193" t="str">
        <f>IF(VLOOKUP($A23,'3.คีย์เทอม1 mlp'!$A$9:$DY$58,75,FALSE)="","",VLOOKUP($A23,'3.คีย์เทอม1 mlp'!$A$9:$DY$58,75,FALSE))</f>
        <v/>
      </c>
      <c r="R23" s="193" t="str">
        <f>IF(VLOOKUP($A23,'3.คีย์เทอม1 mlp'!$A$9:$DY$58,80,FALSE)="","",VLOOKUP($A23,'3.คีย์เทอม1 mlp'!$A$9:$DY$58,80,FALSE))</f>
        <v/>
      </c>
      <c r="S23" s="52" t="str">
        <f>IF(VLOOKUP($A23,'3.คีย์เทอม1 mlp'!$A$9:$DY$58,85,FALSE)="","",VLOOKUP($A23,'3.คีย์เทอม1 mlp'!$A$9:$DY$58,85,FALSE))</f>
        <v/>
      </c>
      <c r="T23" s="52" t="str">
        <f>IF(VLOOKUP($A23,'3.คีย์เทอม1 mlp'!$A$9:$DY$58,90,FALSE)="","",VLOOKUP($A23,'3.คีย์เทอม1 mlp'!$A$9:$DY$58,90,FALSE))</f>
        <v/>
      </c>
      <c r="U23" s="52" t="str">
        <f>IF(VLOOKUP($A23,'3.คีย์เทอม1 mlp'!$A$9:$DY$58,95,FALSE)="","",VLOOKUP($A23,'3.คีย์เทอม1 mlp'!$A$9:$DY$58,95,FALSE))</f>
        <v/>
      </c>
      <c r="V23" s="52" t="str">
        <f>IF(VLOOKUP($A23,'3.คีย์เทอม1 mlp'!$A$9:$DY$58,100,FALSE)="","",VLOOKUP($A23,'3.คีย์เทอม1 mlp'!$A$9:$DY$58,100,FALSE))</f>
        <v/>
      </c>
      <c r="W23" s="109" t="str">
        <f>IF(VLOOKUP($A23,'3.คีย์เทอม1 mlp'!$A$9:$DY$58,105,FALSE)="","",VLOOKUP($A23,'3.คีย์เทอม1 mlp'!$A$9:$DY$58,105,FALSE))</f>
        <v/>
      </c>
      <c r="X23" s="36" t="e">
        <f>IF(VLOOKUP($A23,'3.คีย์เทอม1 mlp'!$A$9:$DY$58,107,FALSE)="","",VLOOKUP($A23,'3.คีย์เทอม1 mlp'!$A$9:$DY$58,107,FALSE))</f>
        <v>#REF!</v>
      </c>
      <c r="Y23" s="31" t="e">
        <f>IF(VLOOKUP($A23,'3.คีย์เทอม1 mlp'!$A$9:$DY$58,108,FALSE)="","",VLOOKUP($A23,'3.คีย์เทอม1 mlp'!$A$9:$DY$58,108,FALSE))</f>
        <v>#REF!</v>
      </c>
      <c r="Z23" s="37" t="e">
        <f>IF(VLOOKUP($A23,'3.คีย์เทอม1 mlp'!$A$9:$DY$58,109,FALSE)="","",VLOOKUP($A23,'3.คีย์เทอม1 mlp'!$A$9:$DY$58,109,FALSE))</f>
        <v>#REF!</v>
      </c>
    </row>
    <row r="24" spans="1:26" s="33" customFormat="1" ht="17.25" customHeight="1">
      <c r="A24" s="67">
        <v>14</v>
      </c>
      <c r="B24" s="34" t="str">
        <f>IF('2.ชื่อนักเรียน'!C24="","",'2.ชื่อนักเรียน'!C24)</f>
        <v/>
      </c>
      <c r="C24" s="35" t="str">
        <f>IF('2.ชื่อนักเรียน'!D24="","",'2.ชื่อนักเรียน'!D24)</f>
        <v/>
      </c>
      <c r="D24" s="68">
        <f>IF(VLOOKUP($A24,'3.คีย์เทอม1 mlp'!$A$9:$DY$58,10,FALSE)="","",VLOOKUP($A24,'3.คีย์เทอม1 mlp'!$A$9:$DY$58,10,FALSE))</f>
        <v>85</v>
      </c>
      <c r="E24" s="51">
        <f>IF(VLOOKUP($A24,'3.คีย์เทอม1 mlp'!$A$9:$DY$58,15,FALSE)="","",VLOOKUP($A24,'3.คีย์เทอม1 mlp'!$A$9:$DY$58,15,FALSE))</f>
        <v>75</v>
      </c>
      <c r="F24" s="51">
        <f>IF(VLOOKUP($A24,'3.คีย์เทอม1 mlp'!$A$9:$DY$58,20,FALSE)="","",VLOOKUP($A24,'3.คีย์เทอม1 mlp'!$A$9:$DY$58,20,FALSE))</f>
        <v>76</v>
      </c>
      <c r="G24" s="52">
        <f>IF(VLOOKUP($A24,'3.คีย์เทอม1 mlp'!$A$9:$DY$58,25,FALSE)="","",VLOOKUP($A24,'3.คีย์เทอม1 mlp'!$A$9:$DY$58,25,FALSE))</f>
        <v>84</v>
      </c>
      <c r="H24" s="51">
        <f>IF(VLOOKUP($A24,'3.คีย์เทอม1 mlp'!$A$9:$DY$58,30,FALSE)="","",VLOOKUP($A24,'3.คีย์เทอม1 mlp'!$A$9:$DY$58,30,FALSE))</f>
        <v>77</v>
      </c>
      <c r="I24" s="51">
        <f>IF(VLOOKUP($A24,'3.คีย์เทอม1 mlp'!$A$9:$DY$58,35,FALSE)="","",VLOOKUP($A24,'3.คีย์เทอม1 mlp'!$A$9:$DY$58,35,FALSE))</f>
        <v>87</v>
      </c>
      <c r="J24" s="51">
        <f>IF(VLOOKUP($A24,'3.คีย์เทอม1 mlp'!$A$9:$DY$58,40,FALSE)="","",VLOOKUP($A24,'3.คีย์เทอม1 mlp'!$A$9:$DY$58,40,FALSE))</f>
        <v>80</v>
      </c>
      <c r="K24" s="51">
        <f>IF(VLOOKUP($A24,'3.คีย์เทอม1 mlp'!$A$9:$DY$58,45,FALSE)="","",VLOOKUP($A24,'3.คีย์เทอม1 mlp'!$A$9:$DY$58,45,FALSE))</f>
        <v>82</v>
      </c>
      <c r="L24" s="189">
        <f>IF(VLOOKUP($A24,'3.คีย์เทอม1 mlp'!$A$9:$DY$58,50,FALSE)="","",VLOOKUP($A24,'3.คีย์เทอม1 mlp'!$A$9:$DY$58,50,FALSE))</f>
        <v>77</v>
      </c>
      <c r="M24" s="114" t="str">
        <f>IF(VLOOKUP($A24,'3.คีย์เทอม1 mlp'!$A$9:$DY$58,55,FALSE)="","",VLOOKUP($A24,'3.คีย์เทอม1 mlp'!$A$9:$DY$58,55,FALSE))</f>
        <v/>
      </c>
      <c r="N24" s="68">
        <f>IF(VLOOKUP($A24,'3.คีย์เทอม1 mlp'!$A$9:$DY$58,60,FALSE)="","",VLOOKUP($A24,'3.คีย์เทอม1 mlp'!$A$9:$DY$58,60,FALSE))</f>
        <v>96</v>
      </c>
      <c r="O24" s="193" t="str">
        <f>IF(VLOOKUP($A24,'3.คีย์เทอม1 mlp'!$A$9:$DY$58,65,FALSE)="","",VLOOKUP($A24,'3.คีย์เทอม1 mlp'!$A$9:$DY$58,65,FALSE))</f>
        <v/>
      </c>
      <c r="P24" s="193" t="str">
        <f>IF(VLOOKUP($A24,'3.คีย์เทอม1 mlp'!$A$9:$DY$58,70,FALSE)="","",VLOOKUP($A24,'3.คีย์เทอม1 mlp'!$A$9:$DY$58,70,FALSE))</f>
        <v/>
      </c>
      <c r="Q24" s="193" t="str">
        <f>IF(VLOOKUP($A24,'3.คีย์เทอม1 mlp'!$A$9:$DY$58,75,FALSE)="","",VLOOKUP($A24,'3.คีย์เทอม1 mlp'!$A$9:$DY$58,75,FALSE))</f>
        <v/>
      </c>
      <c r="R24" s="193" t="str">
        <f>IF(VLOOKUP($A24,'3.คีย์เทอม1 mlp'!$A$9:$DY$58,80,FALSE)="","",VLOOKUP($A24,'3.คีย์เทอม1 mlp'!$A$9:$DY$58,80,FALSE))</f>
        <v/>
      </c>
      <c r="S24" s="52" t="str">
        <f>IF(VLOOKUP($A24,'3.คีย์เทอม1 mlp'!$A$9:$DY$58,85,FALSE)="","",VLOOKUP($A24,'3.คีย์เทอม1 mlp'!$A$9:$DY$58,85,FALSE))</f>
        <v/>
      </c>
      <c r="T24" s="52" t="str">
        <f>IF(VLOOKUP($A24,'3.คีย์เทอม1 mlp'!$A$9:$DY$58,90,FALSE)="","",VLOOKUP($A24,'3.คีย์เทอม1 mlp'!$A$9:$DY$58,90,FALSE))</f>
        <v/>
      </c>
      <c r="U24" s="52" t="str">
        <f>IF(VLOOKUP($A24,'3.คีย์เทอม1 mlp'!$A$9:$DY$58,95,FALSE)="","",VLOOKUP($A24,'3.คีย์เทอม1 mlp'!$A$9:$DY$58,95,FALSE))</f>
        <v/>
      </c>
      <c r="V24" s="52" t="str">
        <f>IF(VLOOKUP($A24,'3.คีย์เทอม1 mlp'!$A$9:$DY$58,100,FALSE)="","",VLOOKUP($A24,'3.คีย์เทอม1 mlp'!$A$9:$DY$58,100,FALSE))</f>
        <v/>
      </c>
      <c r="W24" s="109" t="str">
        <f>IF(VLOOKUP($A24,'3.คีย์เทอม1 mlp'!$A$9:$DY$58,105,FALSE)="","",VLOOKUP($A24,'3.คีย์เทอม1 mlp'!$A$9:$DY$58,105,FALSE))</f>
        <v/>
      </c>
      <c r="X24" s="36" t="e">
        <f>IF(VLOOKUP($A24,'3.คีย์เทอม1 mlp'!$A$9:$DY$58,107,FALSE)="","",VLOOKUP($A24,'3.คีย์เทอม1 mlp'!$A$9:$DY$58,107,FALSE))</f>
        <v>#REF!</v>
      </c>
      <c r="Y24" s="31" t="e">
        <f>IF(VLOOKUP($A24,'3.คีย์เทอม1 mlp'!$A$9:$DY$58,108,FALSE)="","",VLOOKUP($A24,'3.คีย์เทอม1 mlp'!$A$9:$DY$58,108,FALSE))</f>
        <v>#REF!</v>
      </c>
      <c r="Z24" s="37" t="e">
        <f>IF(VLOOKUP($A24,'3.คีย์เทอม1 mlp'!$A$9:$DY$58,109,FALSE)="","",VLOOKUP($A24,'3.คีย์เทอม1 mlp'!$A$9:$DY$58,109,FALSE))</f>
        <v>#REF!</v>
      </c>
    </row>
    <row r="25" spans="1:26" s="33" customFormat="1" ht="17.25" customHeight="1">
      <c r="A25" s="67">
        <v>15</v>
      </c>
      <c r="B25" s="34" t="str">
        <f>IF('2.ชื่อนักเรียน'!C25="","",'2.ชื่อนักเรียน'!C25)</f>
        <v/>
      </c>
      <c r="C25" s="35" t="str">
        <f>IF('2.ชื่อนักเรียน'!D25="","",'2.ชื่อนักเรียน'!D25)</f>
        <v/>
      </c>
      <c r="D25" s="68">
        <f>IF(VLOOKUP($A25,'3.คีย์เทอม1 mlp'!$A$9:$DY$58,10,FALSE)="","",VLOOKUP($A25,'3.คีย์เทอม1 mlp'!$A$9:$DY$58,10,FALSE))</f>
        <v>86</v>
      </c>
      <c r="E25" s="51">
        <f>IF(VLOOKUP($A25,'3.คีย์เทอม1 mlp'!$A$9:$DY$58,15,FALSE)="","",VLOOKUP($A25,'3.คีย์เทอม1 mlp'!$A$9:$DY$58,15,FALSE))</f>
        <v>67</v>
      </c>
      <c r="F25" s="51">
        <f>IF(VLOOKUP($A25,'3.คีย์เทอม1 mlp'!$A$9:$DY$58,20,FALSE)="","",VLOOKUP($A25,'3.คีย์เทอม1 mlp'!$A$9:$DY$58,20,FALSE))</f>
        <v>73</v>
      </c>
      <c r="G25" s="52">
        <f>IF(VLOOKUP($A25,'3.คีย์เทอม1 mlp'!$A$9:$DY$58,25,FALSE)="","",VLOOKUP($A25,'3.คีย์เทอม1 mlp'!$A$9:$DY$58,25,FALSE))</f>
        <v>71</v>
      </c>
      <c r="H25" s="51">
        <f>IF(VLOOKUP($A25,'3.คีย์เทอม1 mlp'!$A$9:$DY$58,30,FALSE)="","",VLOOKUP($A25,'3.คีย์เทอม1 mlp'!$A$9:$DY$58,30,FALSE))</f>
        <v>77</v>
      </c>
      <c r="I25" s="51">
        <f>IF(VLOOKUP($A25,'3.คีย์เทอม1 mlp'!$A$9:$DY$58,35,FALSE)="","",VLOOKUP($A25,'3.คีย์เทอม1 mlp'!$A$9:$DY$58,35,FALSE))</f>
        <v>87</v>
      </c>
      <c r="J25" s="51">
        <f>IF(VLOOKUP($A25,'3.คีย์เทอม1 mlp'!$A$9:$DY$58,40,FALSE)="","",VLOOKUP($A25,'3.คีย์เทอม1 mlp'!$A$9:$DY$58,40,FALSE))</f>
        <v>76</v>
      </c>
      <c r="K25" s="51">
        <f>IF(VLOOKUP($A25,'3.คีย์เทอม1 mlp'!$A$9:$DY$58,45,FALSE)="","",VLOOKUP($A25,'3.คีย์เทอม1 mlp'!$A$9:$DY$58,45,FALSE))</f>
        <v>80</v>
      </c>
      <c r="L25" s="189">
        <f>IF(VLOOKUP($A25,'3.คีย์เทอม1 mlp'!$A$9:$DY$58,50,FALSE)="","",VLOOKUP($A25,'3.คีย์เทอม1 mlp'!$A$9:$DY$58,50,FALSE))</f>
        <v>60</v>
      </c>
      <c r="M25" s="114" t="str">
        <f>IF(VLOOKUP($A25,'3.คีย์เทอม1 mlp'!$A$9:$DY$58,55,FALSE)="","",VLOOKUP($A25,'3.คีย์เทอม1 mlp'!$A$9:$DY$58,55,FALSE))</f>
        <v/>
      </c>
      <c r="N25" s="68">
        <f>IF(VLOOKUP($A25,'3.คีย์เทอม1 mlp'!$A$9:$DY$58,60,FALSE)="","",VLOOKUP($A25,'3.คีย์เทอม1 mlp'!$A$9:$DY$58,60,FALSE))</f>
        <v>91</v>
      </c>
      <c r="O25" s="193" t="str">
        <f>IF(VLOOKUP($A25,'3.คีย์เทอม1 mlp'!$A$9:$DY$58,65,FALSE)="","",VLOOKUP($A25,'3.คีย์เทอม1 mlp'!$A$9:$DY$58,65,FALSE))</f>
        <v/>
      </c>
      <c r="P25" s="193" t="str">
        <f>IF(VLOOKUP($A25,'3.คีย์เทอม1 mlp'!$A$9:$DY$58,70,FALSE)="","",VLOOKUP($A25,'3.คีย์เทอม1 mlp'!$A$9:$DY$58,70,FALSE))</f>
        <v/>
      </c>
      <c r="Q25" s="193" t="str">
        <f>IF(VLOOKUP($A25,'3.คีย์เทอม1 mlp'!$A$9:$DY$58,75,FALSE)="","",VLOOKUP($A25,'3.คีย์เทอม1 mlp'!$A$9:$DY$58,75,FALSE))</f>
        <v/>
      </c>
      <c r="R25" s="193" t="str">
        <f>IF(VLOOKUP($A25,'3.คีย์เทอม1 mlp'!$A$9:$DY$58,80,FALSE)="","",VLOOKUP($A25,'3.คีย์เทอม1 mlp'!$A$9:$DY$58,80,FALSE))</f>
        <v/>
      </c>
      <c r="S25" s="52" t="str">
        <f>IF(VLOOKUP($A25,'3.คีย์เทอม1 mlp'!$A$9:$DY$58,85,FALSE)="","",VLOOKUP($A25,'3.คีย์เทอม1 mlp'!$A$9:$DY$58,85,FALSE))</f>
        <v/>
      </c>
      <c r="T25" s="52" t="str">
        <f>IF(VLOOKUP($A25,'3.คีย์เทอม1 mlp'!$A$9:$DY$58,90,FALSE)="","",VLOOKUP($A25,'3.คีย์เทอม1 mlp'!$A$9:$DY$58,90,FALSE))</f>
        <v/>
      </c>
      <c r="U25" s="52" t="str">
        <f>IF(VLOOKUP($A25,'3.คีย์เทอม1 mlp'!$A$9:$DY$58,95,FALSE)="","",VLOOKUP($A25,'3.คีย์เทอม1 mlp'!$A$9:$DY$58,95,FALSE))</f>
        <v/>
      </c>
      <c r="V25" s="52" t="str">
        <f>IF(VLOOKUP($A25,'3.คีย์เทอม1 mlp'!$A$9:$DY$58,100,FALSE)="","",VLOOKUP($A25,'3.คีย์เทอม1 mlp'!$A$9:$DY$58,100,FALSE))</f>
        <v/>
      </c>
      <c r="W25" s="109" t="str">
        <f>IF(VLOOKUP($A25,'3.คีย์เทอม1 mlp'!$A$9:$DY$58,105,FALSE)="","",VLOOKUP($A25,'3.คีย์เทอม1 mlp'!$A$9:$DY$58,105,FALSE))</f>
        <v/>
      </c>
      <c r="X25" s="36" t="e">
        <f>IF(VLOOKUP($A25,'3.คีย์เทอม1 mlp'!$A$9:$DY$58,107,FALSE)="","",VLOOKUP($A25,'3.คีย์เทอม1 mlp'!$A$9:$DY$58,107,FALSE))</f>
        <v>#REF!</v>
      </c>
      <c r="Y25" s="31" t="e">
        <f>IF(VLOOKUP($A25,'3.คีย์เทอม1 mlp'!$A$9:$DY$58,108,FALSE)="","",VLOOKUP($A25,'3.คีย์เทอม1 mlp'!$A$9:$DY$58,108,FALSE))</f>
        <v>#REF!</v>
      </c>
      <c r="Z25" s="37" t="e">
        <f>IF(VLOOKUP($A25,'3.คีย์เทอม1 mlp'!$A$9:$DY$58,109,FALSE)="","",VLOOKUP($A25,'3.คีย์เทอม1 mlp'!$A$9:$DY$58,109,FALSE))</f>
        <v>#REF!</v>
      </c>
    </row>
    <row r="26" spans="1:26" s="33" customFormat="1" ht="17.25" customHeight="1">
      <c r="A26" s="67">
        <v>16</v>
      </c>
      <c r="B26" s="34" t="str">
        <f>IF('2.ชื่อนักเรียน'!C26="","",'2.ชื่อนักเรียน'!C26)</f>
        <v/>
      </c>
      <c r="C26" s="35" t="str">
        <f>IF('2.ชื่อนักเรียน'!D26="","",'2.ชื่อนักเรียน'!D26)</f>
        <v/>
      </c>
      <c r="D26" s="68">
        <f>IF(VLOOKUP($A26,'3.คีย์เทอม1 mlp'!$A$9:$DY$58,10,FALSE)="","",VLOOKUP($A26,'3.คีย์เทอม1 mlp'!$A$9:$DY$58,10,FALSE))</f>
        <v>81</v>
      </c>
      <c r="E26" s="51">
        <f>IF(VLOOKUP($A26,'3.คีย์เทอม1 mlp'!$A$9:$DY$58,15,FALSE)="","",VLOOKUP($A26,'3.คีย์เทอม1 mlp'!$A$9:$DY$58,15,FALSE))</f>
        <v>80</v>
      </c>
      <c r="F26" s="51">
        <f>IF(VLOOKUP($A26,'3.คีย์เทอม1 mlp'!$A$9:$DY$58,20,FALSE)="","",VLOOKUP($A26,'3.คีย์เทอม1 mlp'!$A$9:$DY$58,20,FALSE))</f>
        <v>78</v>
      </c>
      <c r="G26" s="52">
        <f>IF(VLOOKUP($A26,'3.คีย์เทอม1 mlp'!$A$9:$DY$58,25,FALSE)="","",VLOOKUP($A26,'3.คีย์เทอม1 mlp'!$A$9:$DY$58,25,FALSE))</f>
        <v>78</v>
      </c>
      <c r="H26" s="51">
        <f>IF(VLOOKUP($A26,'3.คีย์เทอม1 mlp'!$A$9:$DY$58,30,FALSE)="","",VLOOKUP($A26,'3.คีย์เทอม1 mlp'!$A$9:$DY$58,30,FALSE))</f>
        <v>82</v>
      </c>
      <c r="I26" s="51">
        <f>IF(VLOOKUP($A26,'3.คีย์เทอม1 mlp'!$A$9:$DY$58,35,FALSE)="","",VLOOKUP($A26,'3.คีย์เทอม1 mlp'!$A$9:$DY$58,35,FALSE))</f>
        <v>92</v>
      </c>
      <c r="J26" s="51">
        <f>IF(VLOOKUP($A26,'3.คีย์เทอม1 mlp'!$A$9:$DY$58,40,FALSE)="","",VLOOKUP($A26,'3.คีย์เทอม1 mlp'!$A$9:$DY$58,40,FALSE))</f>
        <v>80</v>
      </c>
      <c r="K26" s="51">
        <f>IF(VLOOKUP($A26,'3.คีย์เทอม1 mlp'!$A$9:$DY$58,45,FALSE)="","",VLOOKUP($A26,'3.คีย์เทอม1 mlp'!$A$9:$DY$58,45,FALSE))</f>
        <v>78</v>
      </c>
      <c r="L26" s="189">
        <f>IF(VLOOKUP($A26,'3.คีย์เทอม1 mlp'!$A$9:$DY$58,50,FALSE)="","",VLOOKUP($A26,'3.คีย์เทอม1 mlp'!$A$9:$DY$58,50,FALSE))</f>
        <v>66</v>
      </c>
      <c r="M26" s="114" t="str">
        <f>IF(VLOOKUP($A26,'3.คีย์เทอม1 mlp'!$A$9:$DY$58,55,FALSE)="","",VLOOKUP($A26,'3.คีย์เทอม1 mlp'!$A$9:$DY$58,55,FALSE))</f>
        <v/>
      </c>
      <c r="N26" s="68">
        <f>IF(VLOOKUP($A26,'3.คีย์เทอม1 mlp'!$A$9:$DY$58,60,FALSE)="","",VLOOKUP($A26,'3.คีย์เทอม1 mlp'!$A$9:$DY$58,60,FALSE))</f>
        <v>97</v>
      </c>
      <c r="O26" s="193" t="str">
        <f>IF(VLOOKUP($A26,'3.คีย์เทอม1 mlp'!$A$9:$DY$58,65,FALSE)="","",VLOOKUP($A26,'3.คีย์เทอม1 mlp'!$A$9:$DY$58,65,FALSE))</f>
        <v/>
      </c>
      <c r="P26" s="193" t="str">
        <f>IF(VLOOKUP($A26,'3.คีย์เทอม1 mlp'!$A$9:$DY$58,70,FALSE)="","",VLOOKUP($A26,'3.คีย์เทอม1 mlp'!$A$9:$DY$58,70,FALSE))</f>
        <v/>
      </c>
      <c r="Q26" s="193" t="str">
        <f>IF(VLOOKUP($A26,'3.คีย์เทอม1 mlp'!$A$9:$DY$58,75,FALSE)="","",VLOOKUP($A26,'3.คีย์เทอม1 mlp'!$A$9:$DY$58,75,FALSE))</f>
        <v/>
      </c>
      <c r="R26" s="193" t="str">
        <f>IF(VLOOKUP($A26,'3.คีย์เทอม1 mlp'!$A$9:$DY$58,80,FALSE)="","",VLOOKUP($A26,'3.คีย์เทอม1 mlp'!$A$9:$DY$58,80,FALSE))</f>
        <v/>
      </c>
      <c r="S26" s="52" t="str">
        <f>IF(VLOOKUP($A26,'3.คีย์เทอม1 mlp'!$A$9:$DY$58,85,FALSE)="","",VLOOKUP($A26,'3.คีย์เทอม1 mlp'!$A$9:$DY$58,85,FALSE))</f>
        <v/>
      </c>
      <c r="T26" s="52" t="str">
        <f>IF(VLOOKUP($A26,'3.คีย์เทอม1 mlp'!$A$9:$DY$58,90,FALSE)="","",VLOOKUP($A26,'3.คีย์เทอม1 mlp'!$A$9:$DY$58,90,FALSE))</f>
        <v/>
      </c>
      <c r="U26" s="52" t="str">
        <f>IF(VLOOKUP($A26,'3.คีย์เทอม1 mlp'!$A$9:$DY$58,95,FALSE)="","",VLOOKUP($A26,'3.คีย์เทอม1 mlp'!$A$9:$DY$58,95,FALSE))</f>
        <v/>
      </c>
      <c r="V26" s="52" t="str">
        <f>IF(VLOOKUP($A26,'3.คีย์เทอม1 mlp'!$A$9:$DY$58,100,FALSE)="","",VLOOKUP($A26,'3.คีย์เทอม1 mlp'!$A$9:$DY$58,100,FALSE))</f>
        <v/>
      </c>
      <c r="W26" s="109" t="str">
        <f>IF(VLOOKUP($A26,'3.คีย์เทอม1 mlp'!$A$9:$DY$58,105,FALSE)="","",VLOOKUP($A26,'3.คีย์เทอม1 mlp'!$A$9:$DY$58,105,FALSE))</f>
        <v/>
      </c>
      <c r="X26" s="36" t="e">
        <f>IF(VLOOKUP($A26,'3.คีย์เทอม1 mlp'!$A$9:$DY$58,107,FALSE)="","",VLOOKUP($A26,'3.คีย์เทอม1 mlp'!$A$9:$DY$58,107,FALSE))</f>
        <v>#REF!</v>
      </c>
      <c r="Y26" s="31" t="e">
        <f>IF(VLOOKUP($A26,'3.คีย์เทอม1 mlp'!$A$9:$DY$58,108,FALSE)="","",VLOOKUP($A26,'3.คีย์เทอม1 mlp'!$A$9:$DY$58,108,FALSE))</f>
        <v>#REF!</v>
      </c>
      <c r="Z26" s="37" t="e">
        <f>IF(VLOOKUP($A26,'3.คีย์เทอม1 mlp'!$A$9:$DY$58,109,FALSE)="","",VLOOKUP($A26,'3.คีย์เทอม1 mlp'!$A$9:$DY$58,109,FALSE))</f>
        <v>#REF!</v>
      </c>
    </row>
    <row r="27" spans="1:26" s="33" customFormat="1" ht="17.25" customHeight="1">
      <c r="A27" s="67">
        <v>17</v>
      </c>
      <c r="B27" s="34" t="str">
        <f>IF('2.ชื่อนักเรียน'!C27="","",'2.ชื่อนักเรียน'!C27)</f>
        <v/>
      </c>
      <c r="C27" s="35" t="str">
        <f>IF('2.ชื่อนักเรียน'!D27="","",'2.ชื่อนักเรียน'!D27)</f>
        <v/>
      </c>
      <c r="D27" s="68">
        <f>IF(VLOOKUP($A27,'3.คีย์เทอม1 mlp'!$A$9:$DY$58,10,FALSE)="","",VLOOKUP($A27,'3.คีย์เทอม1 mlp'!$A$9:$DY$58,10,FALSE))</f>
        <v>85</v>
      </c>
      <c r="E27" s="51">
        <f>IF(VLOOKUP($A27,'3.คีย์เทอม1 mlp'!$A$9:$DY$58,15,FALSE)="","",VLOOKUP($A27,'3.คีย์เทอม1 mlp'!$A$9:$DY$58,15,FALSE))</f>
        <v>78</v>
      </c>
      <c r="F27" s="51">
        <f>IF(VLOOKUP($A27,'3.คีย์เทอม1 mlp'!$A$9:$DY$58,20,FALSE)="","",VLOOKUP($A27,'3.คีย์เทอม1 mlp'!$A$9:$DY$58,20,FALSE))</f>
        <v>75</v>
      </c>
      <c r="G27" s="52">
        <f>IF(VLOOKUP($A27,'3.คีย์เทอม1 mlp'!$A$9:$DY$58,25,FALSE)="","",VLOOKUP($A27,'3.คีย์เทอม1 mlp'!$A$9:$DY$58,25,FALSE))</f>
        <v>76</v>
      </c>
      <c r="H27" s="51">
        <f>IF(VLOOKUP($A27,'3.คีย์เทอม1 mlp'!$A$9:$DY$58,30,FALSE)="","",VLOOKUP($A27,'3.คีย์เทอม1 mlp'!$A$9:$DY$58,30,FALSE))</f>
        <v>83</v>
      </c>
      <c r="I27" s="51">
        <f>IF(VLOOKUP($A27,'3.คีย์เทอม1 mlp'!$A$9:$DY$58,35,FALSE)="","",VLOOKUP($A27,'3.คีย์เทอม1 mlp'!$A$9:$DY$58,35,FALSE))</f>
        <v>91</v>
      </c>
      <c r="J27" s="51">
        <f>IF(VLOOKUP($A27,'3.คีย์เทอม1 mlp'!$A$9:$DY$58,40,FALSE)="","",VLOOKUP($A27,'3.คีย์เทอม1 mlp'!$A$9:$DY$58,40,FALSE))</f>
        <v>83</v>
      </c>
      <c r="K27" s="51">
        <f>IF(VLOOKUP($A27,'3.คีย์เทอม1 mlp'!$A$9:$DY$58,45,FALSE)="","",VLOOKUP($A27,'3.คีย์เทอม1 mlp'!$A$9:$DY$58,45,FALSE))</f>
        <v>77</v>
      </c>
      <c r="L27" s="189">
        <f>IF(VLOOKUP($A27,'3.คีย์เทอม1 mlp'!$A$9:$DY$58,50,FALSE)="","",VLOOKUP($A27,'3.คีย์เทอม1 mlp'!$A$9:$DY$58,50,FALSE))</f>
        <v>95</v>
      </c>
      <c r="M27" s="114" t="str">
        <f>IF(VLOOKUP($A27,'3.คีย์เทอม1 mlp'!$A$9:$DY$58,55,FALSE)="","",VLOOKUP($A27,'3.คีย์เทอม1 mlp'!$A$9:$DY$58,55,FALSE))</f>
        <v/>
      </c>
      <c r="N27" s="68">
        <f>IF(VLOOKUP($A27,'3.คีย์เทอม1 mlp'!$A$9:$DY$58,60,FALSE)="","",VLOOKUP($A27,'3.คีย์เทอม1 mlp'!$A$9:$DY$58,60,FALSE))</f>
        <v>98</v>
      </c>
      <c r="O27" s="193" t="str">
        <f>IF(VLOOKUP($A27,'3.คีย์เทอม1 mlp'!$A$9:$DY$58,65,FALSE)="","",VLOOKUP($A27,'3.คีย์เทอม1 mlp'!$A$9:$DY$58,65,FALSE))</f>
        <v/>
      </c>
      <c r="P27" s="193" t="str">
        <f>IF(VLOOKUP($A27,'3.คีย์เทอม1 mlp'!$A$9:$DY$58,70,FALSE)="","",VLOOKUP($A27,'3.คีย์เทอม1 mlp'!$A$9:$DY$58,70,FALSE))</f>
        <v/>
      </c>
      <c r="Q27" s="193" t="str">
        <f>IF(VLOOKUP($A27,'3.คีย์เทอม1 mlp'!$A$9:$DY$58,75,FALSE)="","",VLOOKUP($A27,'3.คีย์เทอม1 mlp'!$A$9:$DY$58,75,FALSE))</f>
        <v/>
      </c>
      <c r="R27" s="193" t="str">
        <f>IF(VLOOKUP($A27,'3.คีย์เทอม1 mlp'!$A$9:$DY$58,80,FALSE)="","",VLOOKUP($A27,'3.คีย์เทอม1 mlp'!$A$9:$DY$58,80,FALSE))</f>
        <v/>
      </c>
      <c r="S27" s="52" t="str">
        <f>IF(VLOOKUP($A27,'3.คีย์เทอม1 mlp'!$A$9:$DY$58,85,FALSE)="","",VLOOKUP($A27,'3.คีย์เทอม1 mlp'!$A$9:$DY$58,85,FALSE))</f>
        <v/>
      </c>
      <c r="T27" s="52" t="str">
        <f>IF(VLOOKUP($A27,'3.คีย์เทอม1 mlp'!$A$9:$DY$58,90,FALSE)="","",VLOOKUP($A27,'3.คีย์เทอม1 mlp'!$A$9:$DY$58,90,FALSE))</f>
        <v/>
      </c>
      <c r="U27" s="52" t="str">
        <f>IF(VLOOKUP($A27,'3.คีย์เทอม1 mlp'!$A$9:$DY$58,95,FALSE)="","",VLOOKUP($A27,'3.คีย์เทอม1 mlp'!$A$9:$DY$58,95,FALSE))</f>
        <v/>
      </c>
      <c r="V27" s="52" t="str">
        <f>IF(VLOOKUP($A27,'3.คีย์เทอม1 mlp'!$A$9:$DY$58,100,FALSE)="","",VLOOKUP($A27,'3.คีย์เทอม1 mlp'!$A$9:$DY$58,100,FALSE))</f>
        <v/>
      </c>
      <c r="W27" s="109" t="str">
        <f>IF(VLOOKUP($A27,'3.คีย์เทอม1 mlp'!$A$9:$DY$58,105,FALSE)="","",VLOOKUP($A27,'3.คีย์เทอม1 mlp'!$A$9:$DY$58,105,FALSE))</f>
        <v/>
      </c>
      <c r="X27" s="36" t="e">
        <f>IF(VLOOKUP($A27,'3.คีย์เทอม1 mlp'!$A$9:$DY$58,107,FALSE)="","",VLOOKUP($A27,'3.คีย์เทอม1 mlp'!$A$9:$DY$58,107,FALSE))</f>
        <v>#REF!</v>
      </c>
      <c r="Y27" s="31" t="e">
        <f>IF(VLOOKUP($A27,'3.คีย์เทอม1 mlp'!$A$9:$DY$58,108,FALSE)="","",VLOOKUP($A27,'3.คีย์เทอม1 mlp'!$A$9:$DY$58,108,FALSE))</f>
        <v>#REF!</v>
      </c>
      <c r="Z27" s="37" t="e">
        <f>IF(VLOOKUP($A27,'3.คีย์เทอม1 mlp'!$A$9:$DY$58,109,FALSE)="","",VLOOKUP($A27,'3.คีย์เทอม1 mlp'!$A$9:$DY$58,109,FALSE))</f>
        <v>#REF!</v>
      </c>
    </row>
    <row r="28" spans="1:26" s="33" customFormat="1" ht="17.25" customHeight="1">
      <c r="A28" s="67">
        <v>18</v>
      </c>
      <c r="B28" s="34" t="str">
        <f>IF('2.ชื่อนักเรียน'!C28="","",'2.ชื่อนักเรียน'!C28)</f>
        <v/>
      </c>
      <c r="C28" s="35" t="str">
        <f>IF('2.ชื่อนักเรียน'!D28="","",'2.ชื่อนักเรียน'!D28)</f>
        <v/>
      </c>
      <c r="D28" s="68">
        <f>IF(VLOOKUP($A28,'3.คีย์เทอม1 mlp'!$A$9:$DY$58,10,FALSE)="","",VLOOKUP($A28,'3.คีย์เทอม1 mlp'!$A$9:$DY$58,10,FALSE))</f>
        <v>96</v>
      </c>
      <c r="E28" s="51">
        <f>IF(VLOOKUP($A28,'3.คีย์เทอม1 mlp'!$A$9:$DY$58,15,FALSE)="","",VLOOKUP($A28,'3.คีย์เทอม1 mlp'!$A$9:$DY$58,15,FALSE))</f>
        <v>81</v>
      </c>
      <c r="F28" s="51">
        <f>IF(VLOOKUP($A28,'3.คีย์เทอม1 mlp'!$A$9:$DY$58,20,FALSE)="","",VLOOKUP($A28,'3.คีย์เทอม1 mlp'!$A$9:$DY$58,20,FALSE))</f>
        <v>77</v>
      </c>
      <c r="G28" s="52">
        <f>IF(VLOOKUP($A28,'3.คีย์เทอม1 mlp'!$A$9:$DY$58,25,FALSE)="","",VLOOKUP($A28,'3.คีย์เทอม1 mlp'!$A$9:$DY$58,25,FALSE))</f>
        <v>89</v>
      </c>
      <c r="H28" s="51">
        <f>IF(VLOOKUP($A28,'3.คีย์เทอม1 mlp'!$A$9:$DY$58,30,FALSE)="","",VLOOKUP($A28,'3.คีย์เทอม1 mlp'!$A$9:$DY$58,30,FALSE))</f>
        <v>83</v>
      </c>
      <c r="I28" s="51">
        <f>IF(VLOOKUP($A28,'3.คีย์เทอม1 mlp'!$A$9:$DY$58,35,FALSE)="","",VLOOKUP($A28,'3.คีย์เทอม1 mlp'!$A$9:$DY$58,35,FALSE))</f>
        <v>95</v>
      </c>
      <c r="J28" s="51">
        <f>IF(VLOOKUP($A28,'3.คีย์เทอม1 mlp'!$A$9:$DY$58,40,FALSE)="","",VLOOKUP($A28,'3.คีย์เทอม1 mlp'!$A$9:$DY$58,40,FALSE))</f>
        <v>86</v>
      </c>
      <c r="K28" s="51">
        <f>IF(VLOOKUP($A28,'3.คีย์เทอม1 mlp'!$A$9:$DY$58,45,FALSE)="","",VLOOKUP($A28,'3.คีย์เทอม1 mlp'!$A$9:$DY$58,45,FALSE))</f>
        <v>88</v>
      </c>
      <c r="L28" s="189">
        <f>IF(VLOOKUP($A28,'3.คีย์เทอม1 mlp'!$A$9:$DY$58,50,FALSE)="","",VLOOKUP($A28,'3.คีย์เทอม1 mlp'!$A$9:$DY$58,50,FALSE))</f>
        <v>89</v>
      </c>
      <c r="M28" s="114" t="str">
        <f>IF(VLOOKUP($A28,'3.คีย์เทอม1 mlp'!$A$9:$DY$58,55,FALSE)="","",VLOOKUP($A28,'3.คีย์เทอม1 mlp'!$A$9:$DY$58,55,FALSE))</f>
        <v/>
      </c>
      <c r="N28" s="68">
        <f>IF(VLOOKUP($A28,'3.คีย์เทอม1 mlp'!$A$9:$DY$58,60,FALSE)="","",VLOOKUP($A28,'3.คีย์เทอม1 mlp'!$A$9:$DY$58,60,FALSE))</f>
        <v>92</v>
      </c>
      <c r="O28" s="193" t="str">
        <f>IF(VLOOKUP($A28,'3.คีย์เทอม1 mlp'!$A$9:$DY$58,65,FALSE)="","",VLOOKUP($A28,'3.คีย์เทอม1 mlp'!$A$9:$DY$58,65,FALSE))</f>
        <v/>
      </c>
      <c r="P28" s="193" t="str">
        <f>IF(VLOOKUP($A28,'3.คีย์เทอม1 mlp'!$A$9:$DY$58,70,FALSE)="","",VLOOKUP($A28,'3.คีย์เทอม1 mlp'!$A$9:$DY$58,70,FALSE))</f>
        <v/>
      </c>
      <c r="Q28" s="193" t="str">
        <f>IF(VLOOKUP($A28,'3.คีย์เทอม1 mlp'!$A$9:$DY$58,75,FALSE)="","",VLOOKUP($A28,'3.คีย์เทอม1 mlp'!$A$9:$DY$58,75,FALSE))</f>
        <v/>
      </c>
      <c r="R28" s="193" t="str">
        <f>IF(VLOOKUP($A28,'3.คีย์เทอม1 mlp'!$A$9:$DY$58,80,FALSE)="","",VLOOKUP($A28,'3.คีย์เทอม1 mlp'!$A$9:$DY$58,80,FALSE))</f>
        <v/>
      </c>
      <c r="S28" s="52" t="str">
        <f>IF(VLOOKUP($A28,'3.คีย์เทอม1 mlp'!$A$9:$DY$58,85,FALSE)="","",VLOOKUP($A28,'3.คีย์เทอม1 mlp'!$A$9:$DY$58,85,FALSE))</f>
        <v/>
      </c>
      <c r="T28" s="52" t="str">
        <f>IF(VLOOKUP($A28,'3.คีย์เทอม1 mlp'!$A$9:$DY$58,90,FALSE)="","",VLOOKUP($A28,'3.คีย์เทอม1 mlp'!$A$9:$DY$58,90,FALSE))</f>
        <v/>
      </c>
      <c r="U28" s="52" t="str">
        <f>IF(VLOOKUP($A28,'3.คีย์เทอม1 mlp'!$A$9:$DY$58,95,FALSE)="","",VLOOKUP($A28,'3.คีย์เทอม1 mlp'!$A$9:$DY$58,95,FALSE))</f>
        <v/>
      </c>
      <c r="V28" s="52" t="str">
        <f>IF(VLOOKUP($A28,'3.คีย์เทอม1 mlp'!$A$9:$DY$58,100,FALSE)="","",VLOOKUP($A28,'3.คีย์เทอม1 mlp'!$A$9:$DY$58,100,FALSE))</f>
        <v/>
      </c>
      <c r="W28" s="109" t="str">
        <f>IF(VLOOKUP($A28,'3.คีย์เทอม1 mlp'!$A$9:$DY$58,105,FALSE)="","",VLOOKUP($A28,'3.คีย์เทอม1 mlp'!$A$9:$DY$58,105,FALSE))</f>
        <v/>
      </c>
      <c r="X28" s="36" t="e">
        <f>IF(VLOOKUP($A28,'3.คีย์เทอม1 mlp'!$A$9:$DY$58,107,FALSE)="","",VLOOKUP($A28,'3.คีย์เทอม1 mlp'!$A$9:$DY$58,107,FALSE))</f>
        <v>#REF!</v>
      </c>
      <c r="Y28" s="31" t="e">
        <f>IF(VLOOKUP($A28,'3.คีย์เทอม1 mlp'!$A$9:$DY$58,108,FALSE)="","",VLOOKUP($A28,'3.คีย์เทอม1 mlp'!$A$9:$DY$58,108,FALSE))</f>
        <v>#REF!</v>
      </c>
      <c r="Z28" s="37" t="e">
        <f>IF(VLOOKUP($A28,'3.คีย์เทอม1 mlp'!$A$9:$DY$58,109,FALSE)="","",VLOOKUP($A28,'3.คีย์เทอม1 mlp'!$A$9:$DY$58,109,FALSE))</f>
        <v>#REF!</v>
      </c>
    </row>
    <row r="29" spans="1:26" s="33" customFormat="1" ht="17.25" customHeight="1">
      <c r="A29" s="67">
        <v>19</v>
      </c>
      <c r="B29" s="34" t="str">
        <f>IF('2.ชื่อนักเรียน'!C29="","",'2.ชื่อนักเรียน'!C29)</f>
        <v/>
      </c>
      <c r="C29" s="35" t="str">
        <f>IF('2.ชื่อนักเรียน'!D29="","",'2.ชื่อนักเรียน'!D29)</f>
        <v/>
      </c>
      <c r="D29" s="68">
        <f>IF(VLOOKUP($A29,'3.คีย์เทอม1 mlp'!$A$9:$DY$58,10,FALSE)="","",VLOOKUP($A29,'3.คีย์เทอม1 mlp'!$A$9:$DY$58,10,FALSE))</f>
        <v>94</v>
      </c>
      <c r="E29" s="51">
        <f>IF(VLOOKUP($A29,'3.คีย์เทอม1 mlp'!$A$9:$DY$58,15,FALSE)="","",VLOOKUP($A29,'3.คีย์เทอม1 mlp'!$A$9:$DY$58,15,FALSE))</f>
        <v>68</v>
      </c>
      <c r="F29" s="51">
        <f>IF(VLOOKUP($A29,'3.คีย์เทอม1 mlp'!$A$9:$DY$58,20,FALSE)="","",VLOOKUP($A29,'3.คีย์เทอม1 mlp'!$A$9:$DY$58,20,FALSE))</f>
        <v>73</v>
      </c>
      <c r="G29" s="52">
        <f>IF(VLOOKUP($A29,'3.คีย์เทอม1 mlp'!$A$9:$DY$58,25,FALSE)="","",VLOOKUP($A29,'3.คีย์เทอม1 mlp'!$A$9:$DY$58,25,FALSE))</f>
        <v>87</v>
      </c>
      <c r="H29" s="51">
        <f>IF(VLOOKUP($A29,'3.คีย์เทอม1 mlp'!$A$9:$DY$58,30,FALSE)="","",VLOOKUP($A29,'3.คีย์เทอม1 mlp'!$A$9:$DY$58,30,FALSE))</f>
        <v>81</v>
      </c>
      <c r="I29" s="51">
        <f>IF(VLOOKUP($A29,'3.คีย์เทอม1 mlp'!$A$9:$DY$58,35,FALSE)="","",VLOOKUP($A29,'3.คีย์เทอม1 mlp'!$A$9:$DY$58,35,FALSE))</f>
        <v>94</v>
      </c>
      <c r="J29" s="51">
        <f>IF(VLOOKUP($A29,'3.คีย์เทอม1 mlp'!$A$9:$DY$58,40,FALSE)="","",VLOOKUP($A29,'3.คีย์เทอม1 mlp'!$A$9:$DY$58,40,FALSE))</f>
        <v>84</v>
      </c>
      <c r="K29" s="51">
        <f>IF(VLOOKUP($A29,'3.คีย์เทอม1 mlp'!$A$9:$DY$58,45,FALSE)="","",VLOOKUP($A29,'3.คีย์เทอม1 mlp'!$A$9:$DY$58,45,FALSE))</f>
        <v>81</v>
      </c>
      <c r="L29" s="189">
        <f>IF(VLOOKUP($A29,'3.คีย์เทอม1 mlp'!$A$9:$DY$58,50,FALSE)="","",VLOOKUP($A29,'3.คีย์เทอม1 mlp'!$A$9:$DY$58,50,FALSE))</f>
        <v>60</v>
      </c>
      <c r="M29" s="114" t="str">
        <f>IF(VLOOKUP($A29,'3.คีย์เทอม1 mlp'!$A$9:$DY$58,55,FALSE)="","",VLOOKUP($A29,'3.คีย์เทอม1 mlp'!$A$9:$DY$58,55,FALSE))</f>
        <v/>
      </c>
      <c r="N29" s="68">
        <f>IF(VLOOKUP($A29,'3.คีย์เทอม1 mlp'!$A$9:$DY$58,60,FALSE)="","",VLOOKUP($A29,'3.คีย์เทอม1 mlp'!$A$9:$DY$58,60,FALSE))</f>
        <v>95</v>
      </c>
      <c r="O29" s="193" t="str">
        <f>IF(VLOOKUP($A29,'3.คีย์เทอม1 mlp'!$A$9:$DY$58,65,FALSE)="","",VLOOKUP($A29,'3.คีย์เทอม1 mlp'!$A$9:$DY$58,65,FALSE))</f>
        <v/>
      </c>
      <c r="P29" s="193" t="str">
        <f>IF(VLOOKUP($A29,'3.คีย์เทอม1 mlp'!$A$9:$DY$58,70,FALSE)="","",VLOOKUP($A29,'3.คีย์เทอม1 mlp'!$A$9:$DY$58,70,FALSE))</f>
        <v/>
      </c>
      <c r="Q29" s="193" t="str">
        <f>IF(VLOOKUP($A29,'3.คีย์เทอม1 mlp'!$A$9:$DY$58,75,FALSE)="","",VLOOKUP($A29,'3.คีย์เทอม1 mlp'!$A$9:$DY$58,75,FALSE))</f>
        <v/>
      </c>
      <c r="R29" s="193" t="str">
        <f>IF(VLOOKUP($A29,'3.คีย์เทอม1 mlp'!$A$9:$DY$58,80,FALSE)="","",VLOOKUP($A29,'3.คีย์เทอม1 mlp'!$A$9:$DY$58,80,FALSE))</f>
        <v/>
      </c>
      <c r="S29" s="52" t="str">
        <f>IF(VLOOKUP($A29,'3.คีย์เทอม1 mlp'!$A$9:$DY$58,85,FALSE)="","",VLOOKUP($A29,'3.คีย์เทอม1 mlp'!$A$9:$DY$58,85,FALSE))</f>
        <v/>
      </c>
      <c r="T29" s="52" t="str">
        <f>IF(VLOOKUP($A29,'3.คีย์เทอม1 mlp'!$A$9:$DY$58,90,FALSE)="","",VLOOKUP($A29,'3.คีย์เทอม1 mlp'!$A$9:$DY$58,90,FALSE))</f>
        <v/>
      </c>
      <c r="U29" s="52" t="str">
        <f>IF(VLOOKUP($A29,'3.คีย์เทอม1 mlp'!$A$9:$DY$58,95,FALSE)="","",VLOOKUP($A29,'3.คีย์เทอม1 mlp'!$A$9:$DY$58,95,FALSE))</f>
        <v/>
      </c>
      <c r="V29" s="52" t="str">
        <f>IF(VLOOKUP($A29,'3.คีย์เทอม1 mlp'!$A$9:$DY$58,100,FALSE)="","",VLOOKUP($A29,'3.คีย์เทอม1 mlp'!$A$9:$DY$58,100,FALSE))</f>
        <v/>
      </c>
      <c r="W29" s="109" t="str">
        <f>IF(VLOOKUP($A29,'3.คีย์เทอม1 mlp'!$A$9:$DY$58,105,FALSE)="","",VLOOKUP($A29,'3.คีย์เทอม1 mlp'!$A$9:$DY$58,105,FALSE))</f>
        <v/>
      </c>
      <c r="X29" s="36" t="e">
        <f>IF(VLOOKUP($A29,'3.คีย์เทอม1 mlp'!$A$9:$DY$58,107,FALSE)="","",VLOOKUP($A29,'3.คีย์เทอม1 mlp'!$A$9:$DY$58,107,FALSE))</f>
        <v>#REF!</v>
      </c>
      <c r="Y29" s="31" t="e">
        <f>IF(VLOOKUP($A29,'3.คีย์เทอม1 mlp'!$A$9:$DY$58,108,FALSE)="","",VLOOKUP($A29,'3.คีย์เทอม1 mlp'!$A$9:$DY$58,108,FALSE))</f>
        <v>#REF!</v>
      </c>
      <c r="Z29" s="37" t="e">
        <f>IF(VLOOKUP($A29,'3.คีย์เทอม1 mlp'!$A$9:$DY$58,109,FALSE)="","",VLOOKUP($A29,'3.คีย์เทอม1 mlp'!$A$9:$DY$58,109,FALSE))</f>
        <v>#REF!</v>
      </c>
    </row>
    <row r="30" spans="1:26" s="33" customFormat="1" ht="17.25" customHeight="1">
      <c r="A30" s="67">
        <v>20</v>
      </c>
      <c r="B30" s="34" t="str">
        <f>IF('2.ชื่อนักเรียน'!C30="","",'2.ชื่อนักเรียน'!C30)</f>
        <v/>
      </c>
      <c r="C30" s="35" t="str">
        <f>IF('2.ชื่อนักเรียน'!D30="","",'2.ชื่อนักเรียน'!D30)</f>
        <v/>
      </c>
      <c r="D30" s="68">
        <f>IF(VLOOKUP($A30,'3.คีย์เทอม1 mlp'!$A$9:$DY$58,10,FALSE)="","",VLOOKUP($A30,'3.คีย์เทอม1 mlp'!$A$9:$DY$58,10,FALSE))</f>
        <v>93</v>
      </c>
      <c r="E30" s="51">
        <f>IF(VLOOKUP($A30,'3.คีย์เทอม1 mlp'!$A$9:$DY$58,15,FALSE)="","",VLOOKUP($A30,'3.คีย์เทอม1 mlp'!$A$9:$DY$58,15,FALSE))</f>
        <v>70</v>
      </c>
      <c r="F30" s="51">
        <f>IF(VLOOKUP($A30,'3.คีย์เทอม1 mlp'!$A$9:$DY$58,20,FALSE)="","",VLOOKUP($A30,'3.คีย์เทอม1 mlp'!$A$9:$DY$58,20,FALSE))</f>
        <v>80</v>
      </c>
      <c r="G30" s="52">
        <f>IF(VLOOKUP($A30,'3.คีย์เทอม1 mlp'!$A$9:$DY$58,25,FALSE)="","",VLOOKUP($A30,'3.คีย์เทอม1 mlp'!$A$9:$DY$58,25,FALSE))</f>
        <v>89</v>
      </c>
      <c r="H30" s="51">
        <f>IF(VLOOKUP($A30,'3.คีย์เทอม1 mlp'!$A$9:$DY$58,30,FALSE)="","",VLOOKUP($A30,'3.คีย์เทอม1 mlp'!$A$9:$DY$58,30,FALSE))</f>
        <v>84</v>
      </c>
      <c r="I30" s="51">
        <f>IF(VLOOKUP($A30,'3.คีย์เทอม1 mlp'!$A$9:$DY$58,35,FALSE)="","",VLOOKUP($A30,'3.คีย์เทอม1 mlp'!$A$9:$DY$58,35,FALSE))</f>
        <v>95</v>
      </c>
      <c r="J30" s="51">
        <f>IF(VLOOKUP($A30,'3.คีย์เทอม1 mlp'!$A$9:$DY$58,40,FALSE)="","",VLOOKUP($A30,'3.คีย์เทอม1 mlp'!$A$9:$DY$58,40,FALSE))</f>
        <v>86</v>
      </c>
      <c r="K30" s="51">
        <f>IF(VLOOKUP($A30,'3.คีย์เทอม1 mlp'!$A$9:$DY$58,45,FALSE)="","",VLOOKUP($A30,'3.คีย์เทอม1 mlp'!$A$9:$DY$58,45,FALSE))</f>
        <v>81</v>
      </c>
      <c r="L30" s="189">
        <f>IF(VLOOKUP($A30,'3.คีย์เทอม1 mlp'!$A$9:$DY$58,50,FALSE)="","",VLOOKUP($A30,'3.คีย์เทอม1 mlp'!$A$9:$DY$58,50,FALSE))</f>
        <v>96</v>
      </c>
      <c r="M30" s="114" t="str">
        <f>IF(VLOOKUP($A30,'3.คีย์เทอม1 mlp'!$A$9:$DY$58,55,FALSE)="","",VLOOKUP($A30,'3.คีย์เทอม1 mlp'!$A$9:$DY$58,55,FALSE))</f>
        <v/>
      </c>
      <c r="N30" s="68">
        <f>IF(VLOOKUP($A30,'3.คีย์เทอม1 mlp'!$A$9:$DY$58,60,FALSE)="","",VLOOKUP($A30,'3.คีย์เทอม1 mlp'!$A$9:$DY$58,60,FALSE))</f>
        <v>88</v>
      </c>
      <c r="O30" s="193" t="str">
        <f>IF(VLOOKUP($A30,'3.คีย์เทอม1 mlp'!$A$9:$DY$58,65,FALSE)="","",VLOOKUP($A30,'3.คีย์เทอม1 mlp'!$A$9:$DY$58,65,FALSE))</f>
        <v/>
      </c>
      <c r="P30" s="193" t="str">
        <f>IF(VLOOKUP($A30,'3.คีย์เทอม1 mlp'!$A$9:$DY$58,70,FALSE)="","",VLOOKUP($A30,'3.คีย์เทอม1 mlp'!$A$9:$DY$58,70,FALSE))</f>
        <v/>
      </c>
      <c r="Q30" s="193" t="str">
        <f>IF(VLOOKUP($A30,'3.คีย์เทอม1 mlp'!$A$9:$DY$58,75,FALSE)="","",VLOOKUP($A30,'3.คีย์เทอม1 mlp'!$A$9:$DY$58,75,FALSE))</f>
        <v/>
      </c>
      <c r="R30" s="193" t="str">
        <f>IF(VLOOKUP($A30,'3.คีย์เทอม1 mlp'!$A$9:$DY$58,80,FALSE)="","",VLOOKUP($A30,'3.คีย์เทอม1 mlp'!$A$9:$DY$58,80,FALSE))</f>
        <v/>
      </c>
      <c r="S30" s="52" t="str">
        <f>IF(VLOOKUP($A30,'3.คีย์เทอม1 mlp'!$A$9:$DY$58,85,FALSE)="","",VLOOKUP($A30,'3.คีย์เทอม1 mlp'!$A$9:$DY$58,85,FALSE))</f>
        <v/>
      </c>
      <c r="T30" s="52" t="str">
        <f>IF(VLOOKUP($A30,'3.คีย์เทอม1 mlp'!$A$9:$DY$58,90,FALSE)="","",VLOOKUP($A30,'3.คีย์เทอม1 mlp'!$A$9:$DY$58,90,FALSE))</f>
        <v/>
      </c>
      <c r="U30" s="52" t="str">
        <f>IF(VLOOKUP($A30,'3.คีย์เทอม1 mlp'!$A$9:$DY$58,95,FALSE)="","",VLOOKUP($A30,'3.คีย์เทอม1 mlp'!$A$9:$DY$58,95,FALSE))</f>
        <v/>
      </c>
      <c r="V30" s="52" t="str">
        <f>IF(VLOOKUP($A30,'3.คีย์เทอม1 mlp'!$A$9:$DY$58,100,FALSE)="","",VLOOKUP($A30,'3.คีย์เทอม1 mlp'!$A$9:$DY$58,100,FALSE))</f>
        <v/>
      </c>
      <c r="W30" s="109" t="str">
        <f>IF(VLOOKUP($A30,'3.คีย์เทอม1 mlp'!$A$9:$DY$58,105,FALSE)="","",VLOOKUP($A30,'3.คีย์เทอม1 mlp'!$A$9:$DY$58,105,FALSE))</f>
        <v/>
      </c>
      <c r="X30" s="36" t="e">
        <f>IF(VLOOKUP($A30,'3.คีย์เทอม1 mlp'!$A$9:$DY$58,107,FALSE)="","",VLOOKUP($A30,'3.คีย์เทอม1 mlp'!$A$9:$DY$58,107,FALSE))</f>
        <v>#REF!</v>
      </c>
      <c r="Y30" s="31" t="e">
        <f>IF(VLOOKUP($A30,'3.คีย์เทอม1 mlp'!$A$9:$DY$58,108,FALSE)="","",VLOOKUP($A30,'3.คีย์เทอม1 mlp'!$A$9:$DY$58,108,FALSE))</f>
        <v>#REF!</v>
      </c>
      <c r="Z30" s="37" t="e">
        <f>IF(VLOOKUP($A30,'3.คีย์เทอม1 mlp'!$A$9:$DY$58,109,FALSE)="","",VLOOKUP($A30,'3.คีย์เทอม1 mlp'!$A$9:$DY$58,109,FALSE))</f>
        <v>#REF!</v>
      </c>
    </row>
    <row r="31" spans="1:26" s="33" customFormat="1" ht="17.25" customHeight="1">
      <c r="A31" s="67">
        <v>21</v>
      </c>
      <c r="B31" s="34" t="str">
        <f>IF('2.ชื่อนักเรียน'!C31="","",'2.ชื่อนักเรียน'!C31)</f>
        <v/>
      </c>
      <c r="C31" s="35" t="str">
        <f>IF('2.ชื่อนักเรียน'!D31="","",'2.ชื่อนักเรียน'!D31)</f>
        <v/>
      </c>
      <c r="D31" s="68">
        <f>IF(VLOOKUP($A31,'3.คีย์เทอม1 mlp'!$A$9:$DY$58,10,FALSE)="","",VLOOKUP($A31,'3.คีย์เทอม1 mlp'!$A$9:$DY$58,10,FALSE))</f>
        <v>96</v>
      </c>
      <c r="E31" s="51">
        <f>IF(VLOOKUP($A31,'3.คีย์เทอม1 mlp'!$A$9:$DY$58,15,FALSE)="","",VLOOKUP($A31,'3.คีย์เทอม1 mlp'!$A$9:$DY$58,15,FALSE))</f>
        <v>77</v>
      </c>
      <c r="F31" s="51">
        <f>IF(VLOOKUP($A31,'3.คีย์เทอม1 mlp'!$A$9:$DY$58,20,FALSE)="","",VLOOKUP($A31,'3.คีย์เทอม1 mlp'!$A$9:$DY$58,20,FALSE))</f>
        <v>80</v>
      </c>
      <c r="G31" s="52">
        <f>IF(VLOOKUP($A31,'3.คีย์เทอม1 mlp'!$A$9:$DY$58,25,FALSE)="","",VLOOKUP($A31,'3.คีย์เทอม1 mlp'!$A$9:$DY$58,25,FALSE))</f>
        <v>93</v>
      </c>
      <c r="H31" s="51">
        <f>IF(VLOOKUP($A31,'3.คีย์เทอม1 mlp'!$A$9:$DY$58,30,FALSE)="","",VLOOKUP($A31,'3.คีย์เทอม1 mlp'!$A$9:$DY$58,30,FALSE))</f>
        <v>80</v>
      </c>
      <c r="I31" s="51">
        <f>IF(VLOOKUP($A31,'3.คีย์เทอม1 mlp'!$A$9:$DY$58,35,FALSE)="","",VLOOKUP($A31,'3.คีย์เทอม1 mlp'!$A$9:$DY$58,35,FALSE))</f>
        <v>92</v>
      </c>
      <c r="J31" s="51">
        <f>IF(VLOOKUP($A31,'3.คีย์เทอม1 mlp'!$A$9:$DY$58,40,FALSE)="","",VLOOKUP($A31,'3.คีย์เทอม1 mlp'!$A$9:$DY$58,40,FALSE))</f>
        <v>85</v>
      </c>
      <c r="K31" s="51">
        <f>IF(VLOOKUP($A31,'3.คีย์เทอม1 mlp'!$A$9:$DY$58,45,FALSE)="","",VLOOKUP($A31,'3.คีย์เทอม1 mlp'!$A$9:$DY$58,45,FALSE))</f>
        <v>92</v>
      </c>
      <c r="L31" s="189">
        <f>IF(VLOOKUP($A31,'3.คีย์เทอม1 mlp'!$A$9:$DY$58,50,FALSE)="","",VLOOKUP($A31,'3.คีย์เทอม1 mlp'!$A$9:$DY$58,50,FALSE))</f>
        <v>72</v>
      </c>
      <c r="M31" s="114" t="str">
        <f>IF(VLOOKUP($A31,'3.คีย์เทอม1 mlp'!$A$9:$DY$58,55,FALSE)="","",VLOOKUP($A31,'3.คีย์เทอม1 mlp'!$A$9:$DY$58,55,FALSE))</f>
        <v/>
      </c>
      <c r="N31" s="68">
        <f>IF(VLOOKUP($A31,'3.คีย์เทอม1 mlp'!$A$9:$DY$58,60,FALSE)="","",VLOOKUP($A31,'3.คีย์เทอม1 mlp'!$A$9:$DY$58,60,FALSE))</f>
        <v>88</v>
      </c>
      <c r="O31" s="193" t="str">
        <f>IF(VLOOKUP($A31,'3.คีย์เทอม1 mlp'!$A$9:$DY$58,65,FALSE)="","",VLOOKUP($A31,'3.คีย์เทอม1 mlp'!$A$9:$DY$58,65,FALSE))</f>
        <v/>
      </c>
      <c r="P31" s="193" t="str">
        <f>IF(VLOOKUP($A31,'3.คีย์เทอม1 mlp'!$A$9:$DY$58,70,FALSE)="","",VLOOKUP($A31,'3.คีย์เทอม1 mlp'!$A$9:$DY$58,70,FALSE))</f>
        <v/>
      </c>
      <c r="Q31" s="193" t="str">
        <f>IF(VLOOKUP($A31,'3.คีย์เทอม1 mlp'!$A$9:$DY$58,75,FALSE)="","",VLOOKUP($A31,'3.คีย์เทอม1 mlp'!$A$9:$DY$58,75,FALSE))</f>
        <v/>
      </c>
      <c r="R31" s="193" t="str">
        <f>IF(VLOOKUP($A31,'3.คีย์เทอม1 mlp'!$A$9:$DY$58,80,FALSE)="","",VLOOKUP($A31,'3.คีย์เทอม1 mlp'!$A$9:$DY$58,80,FALSE))</f>
        <v/>
      </c>
      <c r="S31" s="52" t="str">
        <f>IF(VLOOKUP($A31,'3.คีย์เทอม1 mlp'!$A$9:$DY$58,85,FALSE)="","",VLOOKUP($A31,'3.คีย์เทอม1 mlp'!$A$9:$DY$58,85,FALSE))</f>
        <v/>
      </c>
      <c r="T31" s="52" t="str">
        <f>IF(VLOOKUP($A31,'3.คีย์เทอม1 mlp'!$A$9:$DY$58,90,FALSE)="","",VLOOKUP($A31,'3.คีย์เทอม1 mlp'!$A$9:$DY$58,90,FALSE))</f>
        <v/>
      </c>
      <c r="U31" s="52" t="str">
        <f>IF(VLOOKUP($A31,'3.คีย์เทอม1 mlp'!$A$9:$DY$58,95,FALSE)="","",VLOOKUP($A31,'3.คีย์เทอม1 mlp'!$A$9:$DY$58,95,FALSE))</f>
        <v/>
      </c>
      <c r="V31" s="52" t="str">
        <f>IF(VLOOKUP($A31,'3.คีย์เทอม1 mlp'!$A$9:$DY$58,100,FALSE)="","",VLOOKUP($A31,'3.คีย์เทอม1 mlp'!$A$9:$DY$58,100,FALSE))</f>
        <v/>
      </c>
      <c r="W31" s="109" t="str">
        <f>IF(VLOOKUP($A31,'3.คีย์เทอม1 mlp'!$A$9:$DY$58,105,FALSE)="","",VLOOKUP($A31,'3.คีย์เทอม1 mlp'!$A$9:$DY$58,105,FALSE))</f>
        <v/>
      </c>
      <c r="X31" s="36" t="e">
        <f>IF(VLOOKUP($A31,'3.คีย์เทอม1 mlp'!$A$9:$DY$58,107,FALSE)="","",VLOOKUP($A31,'3.คีย์เทอม1 mlp'!$A$9:$DY$58,107,FALSE))</f>
        <v>#REF!</v>
      </c>
      <c r="Y31" s="31" t="e">
        <f>IF(VLOOKUP($A31,'3.คีย์เทอม1 mlp'!$A$9:$DY$58,108,FALSE)="","",VLOOKUP($A31,'3.คีย์เทอม1 mlp'!$A$9:$DY$58,108,FALSE))</f>
        <v>#REF!</v>
      </c>
      <c r="Z31" s="37" t="e">
        <f>IF(VLOOKUP($A31,'3.คีย์เทอม1 mlp'!$A$9:$DY$58,109,FALSE)="","",VLOOKUP($A31,'3.คีย์เทอม1 mlp'!$A$9:$DY$58,109,FALSE))</f>
        <v>#REF!</v>
      </c>
    </row>
    <row r="32" spans="1:26" s="33" customFormat="1" ht="17.25" customHeight="1">
      <c r="A32" s="67">
        <v>22</v>
      </c>
      <c r="B32" s="34" t="str">
        <f>IF('2.ชื่อนักเรียน'!C32="","",'2.ชื่อนักเรียน'!C32)</f>
        <v/>
      </c>
      <c r="C32" s="35" t="str">
        <f>IF('2.ชื่อนักเรียน'!D32="","",'2.ชื่อนักเรียน'!D32)</f>
        <v/>
      </c>
      <c r="D32" s="68">
        <f>IF(VLOOKUP($A32,'3.คีย์เทอม1 mlp'!$A$9:$DY$58,10,FALSE)="","",VLOOKUP($A32,'3.คีย์เทอม1 mlp'!$A$9:$DY$58,10,FALSE))</f>
        <v>98</v>
      </c>
      <c r="E32" s="52">
        <f>IF(VLOOKUP($A32,'3.คีย์เทอม1 mlp'!$A$9:$DY$58,15,FALSE)="","",VLOOKUP($A32,'3.คีย์เทอม1 mlp'!$A$9:$DY$58,15,FALSE))</f>
        <v>73</v>
      </c>
      <c r="F32" s="51">
        <f>IF(VLOOKUP($A32,'3.คีย์เทอม1 mlp'!$A$9:$DY$58,20,FALSE)="","",VLOOKUP($A32,'3.คีย์เทอม1 mlp'!$A$9:$DY$58,20,FALSE))</f>
        <v>77</v>
      </c>
      <c r="G32" s="52">
        <f>IF(VLOOKUP($A32,'3.คีย์เทอม1 mlp'!$A$9:$DY$58,25,FALSE)="","",VLOOKUP($A32,'3.คีย์เทอม1 mlp'!$A$9:$DY$58,25,FALSE))</f>
        <v>90</v>
      </c>
      <c r="H32" s="52">
        <f>IF(VLOOKUP($A32,'3.คีย์เทอม1 mlp'!$A$9:$DY$58,30,FALSE)="","",VLOOKUP($A32,'3.คีย์เทอม1 mlp'!$A$9:$DY$58,30,FALSE))</f>
        <v>80</v>
      </c>
      <c r="I32" s="52">
        <f>IF(VLOOKUP($A32,'3.คีย์เทอม1 mlp'!$A$9:$DY$58,35,FALSE)="","",VLOOKUP($A32,'3.คีย์เทอม1 mlp'!$A$9:$DY$58,35,FALSE))</f>
        <v>95</v>
      </c>
      <c r="J32" s="51">
        <f>IF(VLOOKUP($A32,'3.คีย์เทอม1 mlp'!$A$9:$DY$58,40,FALSE)="","",VLOOKUP($A32,'3.คีย์เทอม1 mlp'!$A$9:$DY$58,40,FALSE))</f>
        <v>85</v>
      </c>
      <c r="K32" s="51">
        <f>IF(VLOOKUP($A32,'3.คีย์เทอม1 mlp'!$A$9:$DY$58,45,FALSE)="","",VLOOKUP($A32,'3.คีย์เทอม1 mlp'!$A$9:$DY$58,45,FALSE))</f>
        <v>91</v>
      </c>
      <c r="L32" s="189">
        <f>IF(VLOOKUP($A32,'3.คีย์เทอม1 mlp'!$A$9:$DY$58,50,FALSE)="","",VLOOKUP($A32,'3.คีย์เทอม1 mlp'!$A$9:$DY$58,50,FALSE))</f>
        <v>82</v>
      </c>
      <c r="M32" s="114" t="str">
        <f>IF(VLOOKUP($A32,'3.คีย์เทอม1 mlp'!$A$9:$DY$58,55,FALSE)="","",VLOOKUP($A32,'3.คีย์เทอม1 mlp'!$A$9:$DY$58,55,FALSE))</f>
        <v/>
      </c>
      <c r="N32" s="68">
        <f>IF(VLOOKUP($A32,'3.คีย์เทอม1 mlp'!$A$9:$DY$58,60,FALSE)="","",VLOOKUP($A32,'3.คีย์เทอม1 mlp'!$A$9:$DY$58,60,FALSE))</f>
        <v>98</v>
      </c>
      <c r="O32" s="193" t="str">
        <f>IF(VLOOKUP($A32,'3.คีย์เทอม1 mlp'!$A$9:$DY$58,65,FALSE)="","",VLOOKUP($A32,'3.คีย์เทอม1 mlp'!$A$9:$DY$58,65,FALSE))</f>
        <v/>
      </c>
      <c r="P32" s="193" t="str">
        <f>IF(VLOOKUP($A32,'3.คีย์เทอม1 mlp'!$A$9:$DY$58,70,FALSE)="","",VLOOKUP($A32,'3.คีย์เทอม1 mlp'!$A$9:$DY$58,70,FALSE))</f>
        <v/>
      </c>
      <c r="Q32" s="193" t="str">
        <f>IF(VLOOKUP($A32,'3.คีย์เทอม1 mlp'!$A$9:$DY$58,75,FALSE)="","",VLOOKUP($A32,'3.คีย์เทอม1 mlp'!$A$9:$DY$58,75,FALSE))</f>
        <v/>
      </c>
      <c r="R32" s="193" t="str">
        <f>IF(VLOOKUP($A32,'3.คีย์เทอม1 mlp'!$A$9:$DY$58,80,FALSE)="","",VLOOKUP($A32,'3.คีย์เทอม1 mlp'!$A$9:$DY$58,80,FALSE))</f>
        <v/>
      </c>
      <c r="S32" s="52" t="str">
        <f>IF(VLOOKUP($A32,'3.คีย์เทอม1 mlp'!$A$9:$DY$58,85,FALSE)="","",VLOOKUP($A32,'3.คีย์เทอม1 mlp'!$A$9:$DY$58,85,FALSE))</f>
        <v/>
      </c>
      <c r="T32" s="52" t="str">
        <f>IF(VLOOKUP($A32,'3.คีย์เทอม1 mlp'!$A$9:$DY$58,90,FALSE)="","",VLOOKUP($A32,'3.คีย์เทอม1 mlp'!$A$9:$DY$58,90,FALSE))</f>
        <v/>
      </c>
      <c r="U32" s="52" t="str">
        <f>IF(VLOOKUP($A32,'3.คีย์เทอม1 mlp'!$A$9:$DY$58,95,FALSE)="","",VLOOKUP($A32,'3.คีย์เทอม1 mlp'!$A$9:$DY$58,95,FALSE))</f>
        <v/>
      </c>
      <c r="V32" s="52" t="str">
        <f>IF(VLOOKUP($A32,'3.คีย์เทอม1 mlp'!$A$9:$DY$58,100,FALSE)="","",VLOOKUP($A32,'3.คีย์เทอม1 mlp'!$A$9:$DY$58,100,FALSE))</f>
        <v/>
      </c>
      <c r="W32" s="109" t="str">
        <f>IF(VLOOKUP($A32,'3.คีย์เทอม1 mlp'!$A$9:$DY$58,105,FALSE)="","",VLOOKUP($A32,'3.คีย์เทอม1 mlp'!$A$9:$DY$58,105,FALSE))</f>
        <v/>
      </c>
      <c r="X32" s="36" t="e">
        <f>IF(VLOOKUP($A32,'3.คีย์เทอม1 mlp'!$A$9:$DY$58,107,FALSE)="","",VLOOKUP($A32,'3.คีย์เทอม1 mlp'!$A$9:$DY$58,107,FALSE))</f>
        <v>#REF!</v>
      </c>
      <c r="Y32" s="31" t="e">
        <f>IF(VLOOKUP($A32,'3.คีย์เทอม1 mlp'!$A$9:$DY$58,108,FALSE)="","",VLOOKUP($A32,'3.คีย์เทอม1 mlp'!$A$9:$DY$58,108,FALSE))</f>
        <v>#REF!</v>
      </c>
      <c r="Z32" s="37" t="e">
        <f>IF(VLOOKUP($A32,'3.คีย์เทอม1 mlp'!$A$9:$DY$58,109,FALSE)="","",VLOOKUP($A32,'3.คีย์เทอม1 mlp'!$A$9:$DY$58,109,FALSE))</f>
        <v>#REF!</v>
      </c>
    </row>
    <row r="33" spans="1:26" s="33" customFormat="1" ht="17.25" customHeight="1">
      <c r="A33" s="67">
        <v>23</v>
      </c>
      <c r="B33" s="34" t="str">
        <f>IF('2.ชื่อนักเรียน'!C33="","",'2.ชื่อนักเรียน'!C33)</f>
        <v/>
      </c>
      <c r="C33" s="35" t="str">
        <f>IF('2.ชื่อนักเรียน'!D33="","",'2.ชื่อนักเรียน'!D33)</f>
        <v/>
      </c>
      <c r="D33" s="68">
        <f>IF(VLOOKUP($A33,'3.คีย์เทอม1 mlp'!$A$9:$DY$58,10,FALSE)="","",VLOOKUP($A33,'3.คีย์เทอม1 mlp'!$A$9:$DY$58,10,FALSE))</f>
        <v>96</v>
      </c>
      <c r="E33" s="51">
        <f>IF(VLOOKUP($A33,'3.คีย์เทอม1 mlp'!$A$9:$DY$58,15,FALSE)="","",VLOOKUP($A33,'3.คีย์เทอม1 mlp'!$A$9:$DY$58,15,FALSE))</f>
        <v>77</v>
      </c>
      <c r="F33" s="51">
        <f>IF(VLOOKUP($A33,'3.คีย์เทอม1 mlp'!$A$9:$DY$58,20,FALSE)="","",VLOOKUP($A33,'3.คีย์เทอม1 mlp'!$A$9:$DY$58,20,FALSE))</f>
        <v>85</v>
      </c>
      <c r="G33" s="52">
        <f>IF(VLOOKUP($A33,'3.คีย์เทอม1 mlp'!$A$9:$DY$58,25,FALSE)="","",VLOOKUP($A33,'3.คีย์เทอม1 mlp'!$A$9:$DY$58,25,FALSE))</f>
        <v>89</v>
      </c>
      <c r="H33" s="52">
        <f>IF(VLOOKUP($A33,'3.คีย์เทอม1 mlp'!$A$9:$DY$58,30,FALSE)="","",VLOOKUP($A33,'3.คีย์เทอม1 mlp'!$A$9:$DY$58,30,FALSE))</f>
        <v>85</v>
      </c>
      <c r="I33" s="52">
        <f>IF(VLOOKUP($A33,'3.คีย์เทอม1 mlp'!$A$9:$DY$58,35,FALSE)="","",VLOOKUP($A33,'3.คีย์เทอม1 mlp'!$A$9:$DY$58,35,FALSE))</f>
        <v>93</v>
      </c>
      <c r="J33" s="51">
        <f>IF(VLOOKUP($A33,'3.คีย์เทอม1 mlp'!$A$9:$DY$58,40,FALSE)="","",VLOOKUP($A33,'3.คีย์เทอม1 mlp'!$A$9:$DY$58,40,FALSE))</f>
        <v>87</v>
      </c>
      <c r="K33" s="51">
        <f>IF(VLOOKUP($A33,'3.คีย์เทอม1 mlp'!$A$9:$DY$58,45,FALSE)="","",VLOOKUP($A33,'3.คีย์เทอม1 mlp'!$A$9:$DY$58,45,FALSE))</f>
        <v>87</v>
      </c>
      <c r="L33" s="189">
        <f>IF(VLOOKUP($A33,'3.คีย์เทอม1 mlp'!$A$9:$DY$58,50,FALSE)="","",VLOOKUP($A33,'3.คีย์เทอม1 mlp'!$A$9:$DY$58,50,FALSE))</f>
        <v>81</v>
      </c>
      <c r="M33" s="114" t="str">
        <f>IF(VLOOKUP($A33,'3.คีย์เทอม1 mlp'!$A$9:$DY$58,55,FALSE)="","",VLOOKUP($A33,'3.คีย์เทอม1 mlp'!$A$9:$DY$58,55,FALSE))</f>
        <v/>
      </c>
      <c r="N33" s="68">
        <f>IF(VLOOKUP($A33,'3.คีย์เทอม1 mlp'!$A$9:$DY$58,60,FALSE)="","",VLOOKUP($A33,'3.คีย์เทอม1 mlp'!$A$9:$DY$58,60,FALSE))</f>
        <v>94</v>
      </c>
      <c r="O33" s="193" t="str">
        <f>IF(VLOOKUP($A33,'3.คีย์เทอม1 mlp'!$A$9:$DY$58,65,FALSE)="","",VLOOKUP($A33,'3.คีย์เทอม1 mlp'!$A$9:$DY$58,65,FALSE))</f>
        <v/>
      </c>
      <c r="P33" s="193" t="str">
        <f>IF(VLOOKUP($A33,'3.คีย์เทอม1 mlp'!$A$9:$DY$58,70,FALSE)="","",VLOOKUP($A33,'3.คีย์เทอม1 mlp'!$A$9:$DY$58,70,FALSE))</f>
        <v/>
      </c>
      <c r="Q33" s="193" t="str">
        <f>IF(VLOOKUP($A33,'3.คีย์เทอม1 mlp'!$A$9:$DY$58,75,FALSE)="","",VLOOKUP($A33,'3.คีย์เทอม1 mlp'!$A$9:$DY$58,75,FALSE))</f>
        <v/>
      </c>
      <c r="R33" s="193" t="str">
        <f>IF(VLOOKUP($A33,'3.คีย์เทอม1 mlp'!$A$9:$DY$58,80,FALSE)="","",VLOOKUP($A33,'3.คีย์เทอม1 mlp'!$A$9:$DY$58,80,FALSE))</f>
        <v/>
      </c>
      <c r="S33" s="52" t="str">
        <f>IF(VLOOKUP($A33,'3.คีย์เทอม1 mlp'!$A$9:$DY$58,85,FALSE)="","",VLOOKUP($A33,'3.คีย์เทอม1 mlp'!$A$9:$DY$58,85,FALSE))</f>
        <v/>
      </c>
      <c r="T33" s="52" t="str">
        <f>IF(VLOOKUP($A33,'3.คีย์เทอม1 mlp'!$A$9:$DY$58,90,FALSE)="","",VLOOKUP($A33,'3.คีย์เทอม1 mlp'!$A$9:$DY$58,90,FALSE))</f>
        <v/>
      </c>
      <c r="U33" s="52" t="str">
        <f>IF(VLOOKUP($A33,'3.คีย์เทอม1 mlp'!$A$9:$DY$58,95,FALSE)="","",VLOOKUP($A33,'3.คีย์เทอม1 mlp'!$A$9:$DY$58,95,FALSE))</f>
        <v/>
      </c>
      <c r="V33" s="52" t="str">
        <f>IF(VLOOKUP($A33,'3.คีย์เทอม1 mlp'!$A$9:$DY$58,100,FALSE)="","",VLOOKUP($A33,'3.คีย์เทอม1 mlp'!$A$9:$DY$58,100,FALSE))</f>
        <v/>
      </c>
      <c r="W33" s="109" t="str">
        <f>IF(VLOOKUP($A33,'3.คีย์เทอม1 mlp'!$A$9:$DY$58,105,FALSE)="","",VLOOKUP($A33,'3.คีย์เทอม1 mlp'!$A$9:$DY$58,105,FALSE))</f>
        <v/>
      </c>
      <c r="X33" s="36" t="e">
        <f>IF(VLOOKUP($A33,'3.คีย์เทอม1 mlp'!$A$9:$DY$58,107,FALSE)="","",VLOOKUP($A33,'3.คีย์เทอม1 mlp'!$A$9:$DY$58,107,FALSE))</f>
        <v>#REF!</v>
      </c>
      <c r="Y33" s="31" t="e">
        <f>IF(VLOOKUP($A33,'3.คีย์เทอม1 mlp'!$A$9:$DY$58,108,FALSE)="","",VLOOKUP($A33,'3.คีย์เทอม1 mlp'!$A$9:$DY$58,108,FALSE))</f>
        <v>#REF!</v>
      </c>
      <c r="Z33" s="37" t="e">
        <f>IF(VLOOKUP($A33,'3.คีย์เทอม1 mlp'!$A$9:$DY$58,109,FALSE)="","",VLOOKUP($A33,'3.คีย์เทอม1 mlp'!$A$9:$DY$58,109,FALSE))</f>
        <v>#REF!</v>
      </c>
    </row>
    <row r="34" spans="1:26" s="33" customFormat="1" ht="17.25" customHeight="1">
      <c r="A34" s="67">
        <v>24</v>
      </c>
      <c r="B34" s="34" t="str">
        <f>IF('2.ชื่อนักเรียน'!C34="","",'2.ชื่อนักเรียน'!C34)</f>
        <v/>
      </c>
      <c r="C34" s="35" t="str">
        <f>IF('2.ชื่อนักเรียน'!D34="","",'2.ชื่อนักเรียน'!D34)</f>
        <v/>
      </c>
      <c r="D34" s="68">
        <f>IF(VLOOKUP($A34,'3.คีย์เทอม1 mlp'!$A$9:$DY$58,10,FALSE)="","",VLOOKUP($A34,'3.คีย์เทอม1 mlp'!$A$9:$DY$58,10,FALSE))</f>
        <v>95</v>
      </c>
      <c r="E34" s="51">
        <f>IF(VLOOKUP($A34,'3.คีย์เทอม1 mlp'!$A$9:$DY$58,15,FALSE)="","",VLOOKUP($A34,'3.คีย์เทอม1 mlp'!$A$9:$DY$58,15,FALSE))</f>
        <v>71</v>
      </c>
      <c r="F34" s="51">
        <f>IF(VLOOKUP($A34,'3.คีย์เทอม1 mlp'!$A$9:$DY$58,20,FALSE)="","",VLOOKUP($A34,'3.คีย์เทอม1 mlp'!$A$9:$DY$58,20,FALSE))</f>
        <v>77</v>
      </c>
      <c r="G34" s="52">
        <f>IF(VLOOKUP($A34,'3.คีย์เทอม1 mlp'!$A$9:$DY$58,25,FALSE)="","",VLOOKUP($A34,'3.คีย์เทอม1 mlp'!$A$9:$DY$58,25,FALSE))</f>
        <v>92</v>
      </c>
      <c r="H34" s="51">
        <f>IF(VLOOKUP($A34,'3.คีย์เทอม1 mlp'!$A$9:$DY$58,30,FALSE)="","",VLOOKUP($A34,'3.คีย์เทอม1 mlp'!$A$9:$DY$58,30,FALSE))</f>
        <v>80</v>
      </c>
      <c r="I34" s="51">
        <f>IF(VLOOKUP($A34,'3.คีย์เทอม1 mlp'!$A$9:$DY$58,35,FALSE)="","",VLOOKUP($A34,'3.คีย์เทอม1 mlp'!$A$9:$DY$58,35,FALSE))</f>
        <v>95</v>
      </c>
      <c r="J34" s="51">
        <f>IF(VLOOKUP($A34,'3.คีย์เทอม1 mlp'!$A$9:$DY$58,40,FALSE)="","",VLOOKUP($A34,'3.คีย์เทอม1 mlp'!$A$9:$DY$58,40,FALSE))</f>
        <v>85</v>
      </c>
      <c r="K34" s="51">
        <f>IF(VLOOKUP($A34,'3.คีย์เทอม1 mlp'!$A$9:$DY$58,45,FALSE)="","",VLOOKUP($A34,'3.คีย์เทอม1 mlp'!$A$9:$DY$58,45,FALSE))</f>
        <v>85</v>
      </c>
      <c r="L34" s="189">
        <f>IF(VLOOKUP($A34,'3.คีย์เทอม1 mlp'!$A$9:$DY$58,50,FALSE)="","",VLOOKUP($A34,'3.คีย์เทอม1 mlp'!$A$9:$DY$58,50,FALSE))</f>
        <v>80</v>
      </c>
      <c r="M34" s="114" t="str">
        <f>IF(VLOOKUP($A34,'3.คีย์เทอม1 mlp'!$A$9:$DY$58,55,FALSE)="","",VLOOKUP($A34,'3.คีย์เทอม1 mlp'!$A$9:$DY$58,55,FALSE))</f>
        <v/>
      </c>
      <c r="N34" s="68">
        <f>IF(VLOOKUP($A34,'3.คีย์เทอม1 mlp'!$A$9:$DY$58,60,FALSE)="","",VLOOKUP($A34,'3.คีย์เทอม1 mlp'!$A$9:$DY$58,60,FALSE))</f>
        <v>80</v>
      </c>
      <c r="O34" s="193" t="str">
        <f>IF(VLOOKUP($A34,'3.คีย์เทอม1 mlp'!$A$9:$DY$58,65,FALSE)="","",VLOOKUP($A34,'3.คีย์เทอม1 mlp'!$A$9:$DY$58,65,FALSE))</f>
        <v/>
      </c>
      <c r="P34" s="193" t="str">
        <f>IF(VLOOKUP($A34,'3.คีย์เทอม1 mlp'!$A$9:$DY$58,70,FALSE)="","",VLOOKUP($A34,'3.คีย์เทอม1 mlp'!$A$9:$DY$58,70,FALSE))</f>
        <v/>
      </c>
      <c r="Q34" s="193" t="str">
        <f>IF(VLOOKUP($A34,'3.คีย์เทอม1 mlp'!$A$9:$DY$58,75,FALSE)="","",VLOOKUP($A34,'3.คีย์เทอม1 mlp'!$A$9:$DY$58,75,FALSE))</f>
        <v/>
      </c>
      <c r="R34" s="193" t="str">
        <f>IF(VLOOKUP($A34,'3.คีย์เทอม1 mlp'!$A$9:$DY$58,80,FALSE)="","",VLOOKUP($A34,'3.คีย์เทอม1 mlp'!$A$9:$DY$58,80,FALSE))</f>
        <v/>
      </c>
      <c r="S34" s="52" t="str">
        <f>IF(VLOOKUP($A34,'3.คีย์เทอม1 mlp'!$A$9:$DY$58,85,FALSE)="","",VLOOKUP($A34,'3.คีย์เทอม1 mlp'!$A$9:$DY$58,85,FALSE))</f>
        <v/>
      </c>
      <c r="T34" s="52" t="str">
        <f>IF(VLOOKUP($A34,'3.คีย์เทอม1 mlp'!$A$9:$DY$58,90,FALSE)="","",VLOOKUP($A34,'3.คีย์เทอม1 mlp'!$A$9:$DY$58,90,FALSE))</f>
        <v/>
      </c>
      <c r="U34" s="52" t="str">
        <f>IF(VLOOKUP($A34,'3.คีย์เทอม1 mlp'!$A$9:$DY$58,95,FALSE)="","",VLOOKUP($A34,'3.คีย์เทอม1 mlp'!$A$9:$DY$58,95,FALSE))</f>
        <v/>
      </c>
      <c r="V34" s="52" t="str">
        <f>IF(VLOOKUP($A34,'3.คีย์เทอม1 mlp'!$A$9:$DY$58,100,FALSE)="","",VLOOKUP($A34,'3.คีย์เทอม1 mlp'!$A$9:$DY$58,100,FALSE))</f>
        <v/>
      </c>
      <c r="W34" s="109" t="str">
        <f>IF(VLOOKUP($A34,'3.คีย์เทอม1 mlp'!$A$9:$DY$58,105,FALSE)="","",VLOOKUP($A34,'3.คีย์เทอม1 mlp'!$A$9:$DY$58,105,FALSE))</f>
        <v/>
      </c>
      <c r="X34" s="36" t="e">
        <f>IF(VLOOKUP($A34,'3.คีย์เทอม1 mlp'!$A$9:$DY$58,107,FALSE)="","",VLOOKUP($A34,'3.คีย์เทอม1 mlp'!$A$9:$DY$58,107,FALSE))</f>
        <v>#REF!</v>
      </c>
      <c r="Y34" s="31" t="e">
        <f>IF(VLOOKUP($A34,'3.คีย์เทอม1 mlp'!$A$9:$DY$58,108,FALSE)="","",VLOOKUP($A34,'3.คีย์เทอม1 mlp'!$A$9:$DY$58,108,FALSE))</f>
        <v>#REF!</v>
      </c>
      <c r="Z34" s="37" t="e">
        <f>IF(VLOOKUP($A34,'3.คีย์เทอม1 mlp'!$A$9:$DY$58,109,FALSE)="","",VLOOKUP($A34,'3.คีย์เทอม1 mlp'!$A$9:$DY$58,109,FALSE))</f>
        <v>#REF!</v>
      </c>
    </row>
    <row r="35" spans="1:26" s="33" customFormat="1" ht="17.25" customHeight="1">
      <c r="A35" s="67">
        <v>25</v>
      </c>
      <c r="B35" s="34" t="str">
        <f>IF('2.ชื่อนักเรียน'!C35="","",'2.ชื่อนักเรียน'!C35)</f>
        <v/>
      </c>
      <c r="C35" s="35" t="str">
        <f>IF('2.ชื่อนักเรียน'!D35="","",'2.ชื่อนักเรียน'!D35)</f>
        <v/>
      </c>
      <c r="D35" s="68">
        <f>IF(VLOOKUP($A35,'3.คีย์เทอม1 mlp'!$A$9:$DY$58,10,FALSE)="","",VLOOKUP($A35,'3.คีย์เทอม1 mlp'!$A$9:$DY$58,10,FALSE))</f>
        <v>76</v>
      </c>
      <c r="E35" s="51">
        <f>IF(VLOOKUP($A35,'3.คีย์เทอม1 mlp'!$A$9:$DY$58,15,FALSE)="","",VLOOKUP($A35,'3.คีย์เทอม1 mlp'!$A$9:$DY$58,15,FALSE))</f>
        <v>60</v>
      </c>
      <c r="F35" s="51">
        <f>IF(VLOOKUP($A35,'3.คีย์เทอม1 mlp'!$A$9:$DY$58,20,FALSE)="","",VLOOKUP($A35,'3.คีย์เทอม1 mlp'!$A$9:$DY$58,20,FALSE))</f>
        <v>72</v>
      </c>
      <c r="G35" s="52">
        <f>IF(VLOOKUP($A35,'3.คีย์เทอม1 mlp'!$A$9:$DY$58,25,FALSE)="","",VLOOKUP($A35,'3.คีย์เทอม1 mlp'!$A$9:$DY$58,25,FALSE))</f>
        <v>65</v>
      </c>
      <c r="H35" s="51">
        <f>IF(VLOOKUP($A35,'3.คีย์เทอม1 mlp'!$A$9:$DY$58,30,FALSE)="","",VLOOKUP($A35,'3.คีย์เทอม1 mlp'!$A$9:$DY$58,30,FALSE))</f>
        <v>75</v>
      </c>
      <c r="I35" s="51">
        <f>IF(VLOOKUP($A35,'3.คีย์เทอม1 mlp'!$A$9:$DY$58,35,FALSE)="","",VLOOKUP($A35,'3.คีย์เทอม1 mlp'!$A$9:$DY$58,35,FALSE))</f>
        <v>87</v>
      </c>
      <c r="J35" s="51">
        <f>IF(VLOOKUP($A35,'3.คีย์เทอม1 mlp'!$A$9:$DY$58,40,FALSE)="","",VLOOKUP($A35,'3.คีย์เทอม1 mlp'!$A$9:$DY$58,40,FALSE))</f>
        <v>77</v>
      </c>
      <c r="K35" s="51">
        <f>IF(VLOOKUP($A35,'3.คีย์เทอม1 mlp'!$A$9:$DY$58,45,FALSE)="","",VLOOKUP($A35,'3.คีย์เทอม1 mlp'!$A$9:$DY$58,45,FALSE))</f>
        <v>71</v>
      </c>
      <c r="L35" s="189">
        <f>IF(VLOOKUP($A35,'3.คีย์เทอม1 mlp'!$A$9:$DY$58,50,FALSE)="","",VLOOKUP($A35,'3.คีย์เทอม1 mlp'!$A$9:$DY$58,50,FALSE))</f>
        <v>60</v>
      </c>
      <c r="M35" s="114" t="str">
        <f>IF(VLOOKUP($A35,'3.คีย์เทอม1 mlp'!$A$9:$DY$58,55,FALSE)="","",VLOOKUP($A35,'3.คีย์เทอม1 mlp'!$A$9:$DY$58,55,FALSE))</f>
        <v/>
      </c>
      <c r="N35" s="68">
        <f>IF(VLOOKUP($A35,'3.คีย์เทอม1 mlp'!$A$9:$DY$58,60,FALSE)="","",VLOOKUP($A35,'3.คีย์เทอม1 mlp'!$A$9:$DY$58,60,FALSE))</f>
        <v>83</v>
      </c>
      <c r="O35" s="193" t="str">
        <f>IF(VLOOKUP($A35,'3.คีย์เทอม1 mlp'!$A$9:$DY$58,65,FALSE)="","",VLOOKUP($A35,'3.คีย์เทอม1 mlp'!$A$9:$DY$58,65,FALSE))</f>
        <v/>
      </c>
      <c r="P35" s="193" t="str">
        <f>IF(VLOOKUP($A35,'3.คีย์เทอม1 mlp'!$A$9:$DY$58,70,FALSE)="","",VLOOKUP($A35,'3.คีย์เทอม1 mlp'!$A$9:$DY$58,70,FALSE))</f>
        <v/>
      </c>
      <c r="Q35" s="193" t="str">
        <f>IF(VLOOKUP($A35,'3.คีย์เทอม1 mlp'!$A$9:$DY$58,75,FALSE)="","",VLOOKUP($A35,'3.คีย์เทอม1 mlp'!$A$9:$DY$58,75,FALSE))</f>
        <v/>
      </c>
      <c r="R35" s="193" t="str">
        <f>IF(VLOOKUP($A35,'3.คีย์เทอม1 mlp'!$A$9:$DY$58,80,FALSE)="","",VLOOKUP($A35,'3.คีย์เทอม1 mlp'!$A$9:$DY$58,80,FALSE))</f>
        <v/>
      </c>
      <c r="S35" s="52" t="str">
        <f>IF(VLOOKUP($A35,'3.คีย์เทอม1 mlp'!$A$9:$DY$58,85,FALSE)="","",VLOOKUP($A35,'3.คีย์เทอม1 mlp'!$A$9:$DY$58,85,FALSE))</f>
        <v/>
      </c>
      <c r="T35" s="52" t="str">
        <f>IF(VLOOKUP($A35,'3.คีย์เทอม1 mlp'!$A$9:$DY$58,90,FALSE)="","",VLOOKUP($A35,'3.คีย์เทอม1 mlp'!$A$9:$DY$58,90,FALSE))</f>
        <v/>
      </c>
      <c r="U35" s="52" t="str">
        <f>IF(VLOOKUP($A35,'3.คีย์เทอม1 mlp'!$A$9:$DY$58,95,FALSE)="","",VLOOKUP($A35,'3.คีย์เทอม1 mlp'!$A$9:$DY$58,95,FALSE))</f>
        <v/>
      </c>
      <c r="V35" s="52" t="str">
        <f>IF(VLOOKUP($A35,'3.คีย์เทอม1 mlp'!$A$9:$DY$58,100,FALSE)="","",VLOOKUP($A35,'3.คีย์เทอม1 mlp'!$A$9:$DY$58,100,FALSE))</f>
        <v/>
      </c>
      <c r="W35" s="109" t="str">
        <f>IF(VLOOKUP($A35,'3.คีย์เทอม1 mlp'!$A$9:$DY$58,105,FALSE)="","",VLOOKUP($A35,'3.คีย์เทอม1 mlp'!$A$9:$DY$58,105,FALSE))</f>
        <v/>
      </c>
      <c r="X35" s="36" t="e">
        <f>IF(VLOOKUP($A35,'3.คีย์เทอม1 mlp'!$A$9:$DY$58,107,FALSE)="","",VLOOKUP($A35,'3.คีย์เทอม1 mlp'!$A$9:$DY$58,107,FALSE))</f>
        <v>#REF!</v>
      </c>
      <c r="Y35" s="31" t="e">
        <f>IF(VLOOKUP($A35,'3.คีย์เทอม1 mlp'!$A$9:$DY$58,108,FALSE)="","",VLOOKUP($A35,'3.คีย์เทอม1 mlp'!$A$9:$DY$58,108,FALSE))</f>
        <v>#REF!</v>
      </c>
      <c r="Z35" s="37" t="e">
        <f>IF(VLOOKUP($A35,'3.คีย์เทอม1 mlp'!$A$9:$DY$58,109,FALSE)="","",VLOOKUP($A35,'3.คีย์เทอม1 mlp'!$A$9:$DY$58,109,FALSE))</f>
        <v>#REF!</v>
      </c>
    </row>
    <row r="36" spans="1:26" s="33" customFormat="1" ht="17.25" customHeight="1">
      <c r="A36" s="67">
        <v>26</v>
      </c>
      <c r="B36" s="34" t="str">
        <f>IF('2.ชื่อนักเรียน'!C36="","",'2.ชื่อนักเรียน'!C36)</f>
        <v/>
      </c>
      <c r="C36" s="35" t="str">
        <f>IF('2.ชื่อนักเรียน'!D36="","",'2.ชื่อนักเรียน'!D36)</f>
        <v/>
      </c>
      <c r="D36" s="68">
        <f>IF(VLOOKUP($A36,'3.คีย์เทอม1 mlp'!$A$9:$DY$58,10,FALSE)="","",VLOOKUP($A36,'3.คีย์เทอม1 mlp'!$A$9:$DY$58,10,FALSE))</f>
        <v>77</v>
      </c>
      <c r="E36" s="51">
        <f>IF(VLOOKUP($A36,'3.คีย์เทอม1 mlp'!$A$9:$DY$58,15,FALSE)="","",VLOOKUP($A36,'3.คีย์เทอม1 mlp'!$A$9:$DY$58,15,FALSE))</f>
        <v>61</v>
      </c>
      <c r="F36" s="51">
        <f>IF(VLOOKUP($A36,'3.คีย์เทอม1 mlp'!$A$9:$DY$58,20,FALSE)="","",VLOOKUP($A36,'3.คีย์เทอม1 mlp'!$A$9:$DY$58,20,FALSE))</f>
        <v>70</v>
      </c>
      <c r="G36" s="52">
        <f>IF(VLOOKUP($A36,'3.คีย์เทอม1 mlp'!$A$9:$DY$58,25,FALSE)="","",VLOOKUP($A36,'3.คีย์เทอม1 mlp'!$A$9:$DY$58,25,FALSE))</f>
        <v>65</v>
      </c>
      <c r="H36" s="51">
        <f>IF(VLOOKUP($A36,'3.คีย์เทอม1 mlp'!$A$9:$DY$58,30,FALSE)="","",VLOOKUP($A36,'3.คีย์เทอม1 mlp'!$A$9:$DY$58,30,FALSE))</f>
        <v>71</v>
      </c>
      <c r="I36" s="51">
        <f>IF(VLOOKUP($A36,'3.คีย์เทอม1 mlp'!$A$9:$DY$58,35,FALSE)="","",VLOOKUP($A36,'3.คีย์เทอม1 mlp'!$A$9:$DY$58,35,FALSE))</f>
        <v>87</v>
      </c>
      <c r="J36" s="51">
        <f>IF(VLOOKUP($A36,'3.คีย์เทอม1 mlp'!$A$9:$DY$58,40,FALSE)="","",VLOOKUP($A36,'3.คีย์เทอม1 mlp'!$A$9:$DY$58,40,FALSE))</f>
        <v>80</v>
      </c>
      <c r="K36" s="51">
        <f>IF(VLOOKUP($A36,'3.คีย์เทอม1 mlp'!$A$9:$DY$58,45,FALSE)="","",VLOOKUP($A36,'3.คีย์เทอม1 mlp'!$A$9:$DY$58,45,FALSE))</f>
        <v>74</v>
      </c>
      <c r="L36" s="189">
        <f>IF(VLOOKUP($A36,'3.คีย์เทอม1 mlp'!$A$9:$DY$58,50,FALSE)="","",VLOOKUP($A36,'3.คีย์เทอม1 mlp'!$A$9:$DY$58,50,FALSE))</f>
        <v>60</v>
      </c>
      <c r="M36" s="114" t="str">
        <f>IF(VLOOKUP($A36,'3.คีย์เทอม1 mlp'!$A$9:$DY$58,55,FALSE)="","",VLOOKUP($A36,'3.คีย์เทอม1 mlp'!$A$9:$DY$58,55,FALSE))</f>
        <v/>
      </c>
      <c r="N36" s="68">
        <f>IF(VLOOKUP($A36,'3.คีย์เทอม1 mlp'!$A$9:$DY$58,60,FALSE)="","",VLOOKUP($A36,'3.คีย์เทอม1 mlp'!$A$9:$DY$58,60,FALSE))</f>
        <v>80</v>
      </c>
      <c r="O36" s="193" t="str">
        <f>IF(VLOOKUP($A36,'3.คีย์เทอม1 mlp'!$A$9:$DY$58,65,FALSE)="","",VLOOKUP($A36,'3.คีย์เทอม1 mlp'!$A$9:$DY$58,65,FALSE))</f>
        <v/>
      </c>
      <c r="P36" s="193" t="str">
        <f>IF(VLOOKUP($A36,'3.คีย์เทอม1 mlp'!$A$9:$DY$58,70,FALSE)="","",VLOOKUP($A36,'3.คีย์เทอม1 mlp'!$A$9:$DY$58,70,FALSE))</f>
        <v/>
      </c>
      <c r="Q36" s="193" t="str">
        <f>IF(VLOOKUP($A36,'3.คีย์เทอม1 mlp'!$A$9:$DY$58,75,FALSE)="","",VLOOKUP($A36,'3.คีย์เทอม1 mlp'!$A$9:$DY$58,75,FALSE))</f>
        <v/>
      </c>
      <c r="R36" s="193" t="str">
        <f>IF(VLOOKUP($A36,'3.คีย์เทอม1 mlp'!$A$9:$DY$58,80,FALSE)="","",VLOOKUP($A36,'3.คีย์เทอม1 mlp'!$A$9:$DY$58,80,FALSE))</f>
        <v/>
      </c>
      <c r="S36" s="52" t="str">
        <f>IF(VLOOKUP($A36,'3.คีย์เทอม1 mlp'!$A$9:$DY$58,85,FALSE)="","",VLOOKUP($A36,'3.คีย์เทอม1 mlp'!$A$9:$DY$58,85,FALSE))</f>
        <v/>
      </c>
      <c r="T36" s="52" t="str">
        <f>IF(VLOOKUP($A36,'3.คีย์เทอม1 mlp'!$A$9:$DY$58,90,FALSE)="","",VLOOKUP($A36,'3.คีย์เทอม1 mlp'!$A$9:$DY$58,90,FALSE))</f>
        <v/>
      </c>
      <c r="U36" s="52" t="str">
        <f>IF(VLOOKUP($A36,'3.คีย์เทอม1 mlp'!$A$9:$DY$58,95,FALSE)="","",VLOOKUP($A36,'3.คีย์เทอม1 mlp'!$A$9:$DY$58,95,FALSE))</f>
        <v/>
      </c>
      <c r="V36" s="52" t="str">
        <f>IF(VLOOKUP($A36,'3.คีย์เทอม1 mlp'!$A$9:$DY$58,100,FALSE)="","",VLOOKUP($A36,'3.คีย์เทอม1 mlp'!$A$9:$DY$58,100,FALSE))</f>
        <v/>
      </c>
      <c r="W36" s="109" t="str">
        <f>IF(VLOOKUP($A36,'3.คีย์เทอม1 mlp'!$A$9:$DY$58,105,FALSE)="","",VLOOKUP($A36,'3.คีย์เทอม1 mlp'!$A$9:$DY$58,105,FALSE))</f>
        <v/>
      </c>
      <c r="X36" s="36" t="e">
        <f>IF(VLOOKUP($A36,'3.คีย์เทอม1 mlp'!$A$9:$DY$58,107,FALSE)="","",VLOOKUP($A36,'3.คีย์เทอม1 mlp'!$A$9:$DY$58,107,FALSE))</f>
        <v>#REF!</v>
      </c>
      <c r="Y36" s="31" t="e">
        <f>IF(VLOOKUP($A36,'3.คีย์เทอม1 mlp'!$A$9:$DY$58,108,FALSE)="","",VLOOKUP($A36,'3.คีย์เทอม1 mlp'!$A$9:$DY$58,108,FALSE))</f>
        <v>#REF!</v>
      </c>
      <c r="Z36" s="37" t="e">
        <f>IF(VLOOKUP($A36,'3.คีย์เทอม1 mlp'!$A$9:$DY$58,109,FALSE)="","",VLOOKUP($A36,'3.คีย์เทอม1 mlp'!$A$9:$DY$58,109,FALSE))</f>
        <v>#REF!</v>
      </c>
    </row>
    <row r="37" spans="1:26" s="33" customFormat="1" ht="17.25" customHeight="1">
      <c r="A37" s="67">
        <v>27</v>
      </c>
      <c r="B37" s="34" t="str">
        <f>IF('2.ชื่อนักเรียน'!C37="","",'2.ชื่อนักเรียน'!C37)</f>
        <v/>
      </c>
      <c r="C37" s="35" t="str">
        <f>IF('2.ชื่อนักเรียน'!D37="","",'2.ชื่อนักเรียน'!D37)</f>
        <v/>
      </c>
      <c r="D37" s="68">
        <f>IF(VLOOKUP($A37,'3.คีย์เทอม1 mlp'!$A$9:$DY$58,10,FALSE)="","",VLOOKUP($A37,'3.คีย์เทอม1 mlp'!$A$9:$DY$58,10,FALSE))</f>
        <v>87</v>
      </c>
      <c r="E37" s="51">
        <f>IF(VLOOKUP($A37,'3.คีย์เทอม1 mlp'!$A$9:$DY$58,15,FALSE)="","",VLOOKUP($A37,'3.คีย์เทอม1 mlp'!$A$9:$DY$58,15,FALSE))</f>
        <v>82</v>
      </c>
      <c r="F37" s="51">
        <f>IF(VLOOKUP($A37,'3.คีย์เทอม1 mlp'!$A$9:$DY$58,20,FALSE)="","",VLOOKUP($A37,'3.คีย์เทอม1 mlp'!$A$9:$DY$58,20,FALSE))</f>
        <v>76</v>
      </c>
      <c r="G37" s="52">
        <f>IF(VLOOKUP($A37,'3.คีย์เทอม1 mlp'!$A$9:$DY$58,25,FALSE)="","",VLOOKUP($A37,'3.คีย์เทอม1 mlp'!$A$9:$DY$58,25,FALSE))</f>
        <v>80</v>
      </c>
      <c r="H37" s="52">
        <f>IF(VLOOKUP($A37,'3.คีย์เทอม1 mlp'!$A$9:$DY$58,30,FALSE)="","",VLOOKUP($A37,'3.คีย์เทอม1 mlp'!$A$9:$DY$58,30,FALSE))</f>
        <v>92</v>
      </c>
      <c r="I37" s="52">
        <f>IF(VLOOKUP($A37,'3.คีย์เทอม1 mlp'!$A$9:$DY$58,35,FALSE)="","",VLOOKUP($A37,'3.คีย์เทอม1 mlp'!$A$9:$DY$58,35,FALSE))</f>
        <v>93</v>
      </c>
      <c r="J37" s="51">
        <f>IF(VLOOKUP($A37,'3.คีย์เทอม1 mlp'!$A$9:$DY$58,40,FALSE)="","",VLOOKUP($A37,'3.คีย์เทอม1 mlp'!$A$9:$DY$58,40,FALSE))</f>
        <v>85</v>
      </c>
      <c r="K37" s="51">
        <f>IF(VLOOKUP($A37,'3.คีย์เทอม1 mlp'!$A$9:$DY$58,45,FALSE)="","",VLOOKUP($A37,'3.คีย์เทอม1 mlp'!$A$9:$DY$58,45,FALSE))</f>
        <v>81</v>
      </c>
      <c r="L37" s="189">
        <f>IF(VLOOKUP($A37,'3.คีย์เทอม1 mlp'!$A$9:$DY$58,50,FALSE)="","",VLOOKUP($A37,'3.คีย์เทอม1 mlp'!$A$9:$DY$58,50,FALSE))</f>
        <v>80</v>
      </c>
      <c r="M37" s="114" t="str">
        <f>IF(VLOOKUP($A37,'3.คีย์เทอม1 mlp'!$A$9:$DY$58,55,FALSE)="","",VLOOKUP($A37,'3.คีย์เทอม1 mlp'!$A$9:$DY$58,55,FALSE))</f>
        <v/>
      </c>
      <c r="N37" s="68">
        <f>IF(VLOOKUP($A37,'3.คีย์เทอม1 mlp'!$A$9:$DY$58,60,FALSE)="","",VLOOKUP($A37,'3.คีย์เทอม1 mlp'!$A$9:$DY$58,60,FALSE))</f>
        <v>80</v>
      </c>
      <c r="O37" s="193" t="str">
        <f>IF(VLOOKUP($A37,'3.คีย์เทอม1 mlp'!$A$9:$DY$58,65,FALSE)="","",VLOOKUP($A37,'3.คีย์เทอม1 mlp'!$A$9:$DY$58,65,FALSE))</f>
        <v/>
      </c>
      <c r="P37" s="193" t="str">
        <f>IF(VLOOKUP($A37,'3.คีย์เทอม1 mlp'!$A$9:$DY$58,70,FALSE)="","",VLOOKUP($A37,'3.คีย์เทอม1 mlp'!$A$9:$DY$58,70,FALSE))</f>
        <v/>
      </c>
      <c r="Q37" s="193" t="str">
        <f>IF(VLOOKUP($A37,'3.คีย์เทอม1 mlp'!$A$9:$DY$58,75,FALSE)="","",VLOOKUP($A37,'3.คีย์เทอม1 mlp'!$A$9:$DY$58,75,FALSE))</f>
        <v/>
      </c>
      <c r="R37" s="193" t="str">
        <f>IF(VLOOKUP($A37,'3.คีย์เทอม1 mlp'!$A$9:$DY$58,80,FALSE)="","",VLOOKUP($A37,'3.คีย์เทอม1 mlp'!$A$9:$DY$58,80,FALSE))</f>
        <v/>
      </c>
      <c r="S37" s="52" t="str">
        <f>IF(VLOOKUP($A37,'3.คีย์เทอม1 mlp'!$A$9:$DY$58,85,FALSE)="","",VLOOKUP($A37,'3.คีย์เทอม1 mlp'!$A$9:$DY$58,85,FALSE))</f>
        <v/>
      </c>
      <c r="T37" s="52" t="str">
        <f>IF(VLOOKUP($A37,'3.คีย์เทอม1 mlp'!$A$9:$DY$58,90,FALSE)="","",VLOOKUP($A37,'3.คีย์เทอม1 mlp'!$A$9:$DY$58,90,FALSE))</f>
        <v/>
      </c>
      <c r="U37" s="52" t="str">
        <f>IF(VLOOKUP($A37,'3.คีย์เทอม1 mlp'!$A$9:$DY$58,95,FALSE)="","",VLOOKUP($A37,'3.คีย์เทอม1 mlp'!$A$9:$DY$58,95,FALSE))</f>
        <v/>
      </c>
      <c r="V37" s="52" t="str">
        <f>IF(VLOOKUP($A37,'3.คีย์เทอม1 mlp'!$A$9:$DY$58,100,FALSE)="","",VLOOKUP($A37,'3.คีย์เทอม1 mlp'!$A$9:$DY$58,100,FALSE))</f>
        <v/>
      </c>
      <c r="W37" s="109" t="str">
        <f>IF(VLOOKUP($A37,'3.คีย์เทอม1 mlp'!$A$9:$DY$58,105,FALSE)="","",VLOOKUP($A37,'3.คีย์เทอม1 mlp'!$A$9:$DY$58,105,FALSE))</f>
        <v/>
      </c>
      <c r="X37" s="36" t="e">
        <f>IF(VLOOKUP($A37,'3.คีย์เทอม1 mlp'!$A$9:$DY$58,107,FALSE)="","",VLOOKUP($A37,'3.คีย์เทอม1 mlp'!$A$9:$DY$58,107,FALSE))</f>
        <v>#REF!</v>
      </c>
      <c r="Y37" s="31" t="e">
        <f>IF(VLOOKUP($A37,'3.คีย์เทอม1 mlp'!$A$9:$DY$58,108,FALSE)="","",VLOOKUP($A37,'3.คีย์เทอม1 mlp'!$A$9:$DY$58,108,FALSE))</f>
        <v>#REF!</v>
      </c>
      <c r="Z37" s="37" t="e">
        <f>IF(VLOOKUP($A37,'3.คีย์เทอม1 mlp'!$A$9:$DY$58,109,FALSE)="","",VLOOKUP($A37,'3.คีย์เทอม1 mlp'!$A$9:$DY$58,109,FALSE))</f>
        <v>#REF!</v>
      </c>
    </row>
    <row r="38" spans="1:26" s="33" customFormat="1" ht="17.25" customHeight="1">
      <c r="A38" s="67">
        <v>28</v>
      </c>
      <c r="B38" s="34" t="str">
        <f>IF('2.ชื่อนักเรียน'!C38="","",'2.ชื่อนักเรียน'!C38)</f>
        <v/>
      </c>
      <c r="C38" s="35" t="str">
        <f>IF('2.ชื่อนักเรียน'!D38="","",'2.ชื่อนักเรียน'!D38)</f>
        <v/>
      </c>
      <c r="D38" s="68">
        <f>IF(VLOOKUP($A38,'3.คีย์เทอม1 mlp'!$A$9:$DY$58,10,FALSE)="","",VLOOKUP($A38,'3.คีย์เทอม1 mlp'!$A$9:$DY$58,10,FALSE))</f>
        <v>93</v>
      </c>
      <c r="E38" s="51">
        <f>IF(VLOOKUP($A38,'3.คีย์เทอม1 mlp'!$A$9:$DY$58,15,FALSE)="","",VLOOKUP($A38,'3.คีย์เทอม1 mlp'!$A$9:$DY$58,15,FALSE))</f>
        <v>64</v>
      </c>
      <c r="F38" s="51">
        <f>IF(VLOOKUP($A38,'3.คีย์เทอม1 mlp'!$A$9:$DY$58,20,FALSE)="","",VLOOKUP($A38,'3.คีย์เทอม1 mlp'!$A$9:$DY$58,20,FALSE))</f>
        <v>85</v>
      </c>
      <c r="G38" s="52">
        <f>IF(VLOOKUP($A38,'3.คีย์เทอม1 mlp'!$A$9:$DY$58,25,FALSE)="","",VLOOKUP($A38,'3.คีย์เทอม1 mlp'!$A$9:$DY$58,25,FALSE))</f>
        <v>88</v>
      </c>
      <c r="H38" s="52">
        <f>IF(VLOOKUP($A38,'3.คีย์เทอม1 mlp'!$A$9:$DY$58,30,FALSE)="","",VLOOKUP($A38,'3.คีย์เทอม1 mlp'!$A$9:$DY$58,30,FALSE))</f>
        <v>97</v>
      </c>
      <c r="I38" s="52">
        <f>IF(VLOOKUP($A38,'3.คีย์เทอม1 mlp'!$A$9:$DY$58,35,FALSE)="","",VLOOKUP($A38,'3.คีย์เทอม1 mlp'!$A$9:$DY$58,35,FALSE))</f>
        <v>98</v>
      </c>
      <c r="J38" s="51">
        <f>IF(VLOOKUP($A38,'3.คีย์เทอม1 mlp'!$A$9:$DY$58,40,FALSE)="","",VLOOKUP($A38,'3.คีย์เทอม1 mlp'!$A$9:$DY$58,40,FALSE))</f>
        <v>84</v>
      </c>
      <c r="K38" s="51">
        <f>IF(VLOOKUP($A38,'3.คีย์เทอม1 mlp'!$A$9:$DY$58,45,FALSE)="","",VLOOKUP($A38,'3.คีย์เทอม1 mlp'!$A$9:$DY$58,45,FALSE))</f>
        <v>87</v>
      </c>
      <c r="L38" s="189">
        <f>IF(VLOOKUP($A38,'3.คีย์เทอม1 mlp'!$A$9:$DY$58,50,FALSE)="","",VLOOKUP($A38,'3.คีย์เทอม1 mlp'!$A$9:$DY$58,50,FALSE))</f>
        <v>60</v>
      </c>
      <c r="M38" s="114" t="str">
        <f>IF(VLOOKUP($A38,'3.คีย์เทอม1 mlp'!$A$9:$DY$58,55,FALSE)="","",VLOOKUP($A38,'3.คีย์เทอม1 mlp'!$A$9:$DY$58,55,FALSE))</f>
        <v/>
      </c>
      <c r="N38" s="68">
        <f>IF(VLOOKUP($A38,'3.คีย์เทอม1 mlp'!$A$9:$DY$58,60,FALSE)="","",VLOOKUP($A38,'3.คีย์เทอม1 mlp'!$A$9:$DY$58,60,FALSE))</f>
        <v>78</v>
      </c>
      <c r="O38" s="193" t="str">
        <f>IF(VLOOKUP($A38,'3.คีย์เทอม1 mlp'!$A$9:$DY$58,65,FALSE)="","",VLOOKUP($A38,'3.คีย์เทอม1 mlp'!$A$9:$DY$58,65,FALSE))</f>
        <v/>
      </c>
      <c r="P38" s="193" t="str">
        <f>IF(VLOOKUP($A38,'3.คีย์เทอม1 mlp'!$A$9:$DY$58,70,FALSE)="","",VLOOKUP($A38,'3.คีย์เทอม1 mlp'!$A$9:$DY$58,70,FALSE))</f>
        <v/>
      </c>
      <c r="Q38" s="193" t="str">
        <f>IF(VLOOKUP($A38,'3.คีย์เทอม1 mlp'!$A$9:$DY$58,75,FALSE)="","",VLOOKUP($A38,'3.คีย์เทอม1 mlp'!$A$9:$DY$58,75,FALSE))</f>
        <v/>
      </c>
      <c r="R38" s="193" t="str">
        <f>IF(VLOOKUP($A38,'3.คีย์เทอม1 mlp'!$A$9:$DY$58,80,FALSE)="","",VLOOKUP($A38,'3.คีย์เทอม1 mlp'!$A$9:$DY$58,80,FALSE))</f>
        <v/>
      </c>
      <c r="S38" s="52" t="str">
        <f>IF(VLOOKUP($A38,'3.คีย์เทอม1 mlp'!$A$9:$DY$58,85,FALSE)="","",VLOOKUP($A38,'3.คีย์เทอม1 mlp'!$A$9:$DY$58,85,FALSE))</f>
        <v/>
      </c>
      <c r="T38" s="52" t="str">
        <f>IF(VLOOKUP($A38,'3.คีย์เทอม1 mlp'!$A$9:$DY$58,90,FALSE)="","",VLOOKUP($A38,'3.คีย์เทอม1 mlp'!$A$9:$DY$58,90,FALSE))</f>
        <v/>
      </c>
      <c r="U38" s="52" t="str">
        <f>IF(VLOOKUP($A38,'3.คีย์เทอม1 mlp'!$A$9:$DY$58,95,FALSE)="","",VLOOKUP($A38,'3.คีย์เทอม1 mlp'!$A$9:$DY$58,95,FALSE))</f>
        <v/>
      </c>
      <c r="V38" s="52" t="str">
        <f>IF(VLOOKUP($A38,'3.คีย์เทอม1 mlp'!$A$9:$DY$58,100,FALSE)="","",VLOOKUP($A38,'3.คีย์เทอม1 mlp'!$A$9:$DY$58,100,FALSE))</f>
        <v/>
      </c>
      <c r="W38" s="109" t="str">
        <f>IF(VLOOKUP($A38,'3.คีย์เทอม1 mlp'!$A$9:$DY$58,105,FALSE)="","",VLOOKUP($A38,'3.คีย์เทอม1 mlp'!$A$9:$DY$58,105,FALSE))</f>
        <v/>
      </c>
      <c r="X38" s="36" t="e">
        <f>IF(VLOOKUP($A38,'3.คีย์เทอม1 mlp'!$A$9:$DY$58,107,FALSE)="","",VLOOKUP($A38,'3.คีย์เทอม1 mlp'!$A$9:$DY$58,107,FALSE))</f>
        <v>#REF!</v>
      </c>
      <c r="Y38" s="31" t="e">
        <f>IF(VLOOKUP($A38,'3.คีย์เทอม1 mlp'!$A$9:$DY$58,108,FALSE)="","",VLOOKUP($A38,'3.คีย์เทอม1 mlp'!$A$9:$DY$58,108,FALSE))</f>
        <v>#REF!</v>
      </c>
      <c r="Z38" s="37" t="e">
        <f>IF(VLOOKUP($A38,'3.คีย์เทอม1 mlp'!$A$9:$DY$58,109,FALSE)="","",VLOOKUP($A38,'3.คีย์เทอม1 mlp'!$A$9:$DY$58,109,FALSE))</f>
        <v>#REF!</v>
      </c>
    </row>
    <row r="39" spans="1:26" s="33" customFormat="1" ht="17.25" customHeight="1">
      <c r="A39" s="67">
        <v>29</v>
      </c>
      <c r="B39" s="34" t="str">
        <f>IF('2.ชื่อนักเรียน'!C39="","",'2.ชื่อนักเรียน'!C39)</f>
        <v/>
      </c>
      <c r="C39" s="35" t="str">
        <f>IF('2.ชื่อนักเรียน'!D39="","",'2.ชื่อนักเรียน'!D39)</f>
        <v/>
      </c>
      <c r="D39" s="68">
        <f>IF(VLOOKUP($A39,'3.คีย์เทอม1 mlp'!$A$9:$DY$58,10,FALSE)="","",VLOOKUP($A39,'3.คีย์เทอม1 mlp'!$A$9:$DY$58,10,FALSE))</f>
        <v>83</v>
      </c>
      <c r="E39" s="51">
        <f>IF(VLOOKUP($A39,'3.คีย์เทอม1 mlp'!$A$9:$DY$58,15,FALSE)="","",VLOOKUP($A39,'3.คีย์เทอม1 mlp'!$A$9:$DY$58,15,FALSE))</f>
        <v>68</v>
      </c>
      <c r="F39" s="51">
        <f>IF(VLOOKUP($A39,'3.คีย์เทอม1 mlp'!$A$9:$DY$58,20,FALSE)="","",VLOOKUP($A39,'3.คีย์เทอม1 mlp'!$A$9:$DY$58,20,FALSE))</f>
        <v>85</v>
      </c>
      <c r="G39" s="52">
        <f>IF(VLOOKUP($A39,'3.คีย์เทอม1 mlp'!$A$9:$DY$58,25,FALSE)="","",VLOOKUP($A39,'3.คีย์เทอม1 mlp'!$A$9:$DY$58,25,FALSE))</f>
        <v>80</v>
      </c>
      <c r="H39" s="51">
        <f>IF(VLOOKUP($A39,'3.คีย์เทอม1 mlp'!$A$9:$DY$58,30,FALSE)="","",VLOOKUP($A39,'3.คีย์เทอม1 mlp'!$A$9:$DY$58,30,FALSE))</f>
        <v>90</v>
      </c>
      <c r="I39" s="51">
        <f>IF(VLOOKUP($A39,'3.คีย์เทอม1 mlp'!$A$9:$DY$58,35,FALSE)="","",VLOOKUP($A39,'3.คีย์เทอม1 mlp'!$A$9:$DY$58,35,FALSE))</f>
        <v>90</v>
      </c>
      <c r="J39" s="51">
        <f>IF(VLOOKUP($A39,'3.คีย์เทอม1 mlp'!$A$9:$DY$58,40,FALSE)="","",VLOOKUP($A39,'3.คีย์เทอม1 mlp'!$A$9:$DY$58,40,FALSE))</f>
        <v>86</v>
      </c>
      <c r="K39" s="51">
        <f>IF(VLOOKUP($A39,'3.คีย์เทอม1 mlp'!$A$9:$DY$58,45,FALSE)="","",VLOOKUP($A39,'3.คีย์เทอม1 mlp'!$A$9:$DY$58,45,FALSE))</f>
        <v>83</v>
      </c>
      <c r="L39" s="189">
        <f>IF(VLOOKUP($A39,'3.คีย์เทอม1 mlp'!$A$9:$DY$58,50,FALSE)="","",VLOOKUP($A39,'3.คีย์เทอม1 mlp'!$A$9:$DY$58,50,FALSE))</f>
        <v>68</v>
      </c>
      <c r="M39" s="114" t="str">
        <f>IF(VLOOKUP($A39,'3.คีย์เทอม1 mlp'!$A$9:$DY$58,55,FALSE)="","",VLOOKUP($A39,'3.คีย์เทอม1 mlp'!$A$9:$DY$58,55,FALSE))</f>
        <v/>
      </c>
      <c r="N39" s="68">
        <f>IF(VLOOKUP($A39,'3.คีย์เทอม1 mlp'!$A$9:$DY$58,60,FALSE)="","",VLOOKUP($A39,'3.คีย์เทอม1 mlp'!$A$9:$DY$58,60,FALSE))</f>
        <v>76</v>
      </c>
      <c r="O39" s="193" t="str">
        <f>IF(VLOOKUP($A39,'3.คีย์เทอม1 mlp'!$A$9:$DY$58,65,FALSE)="","",VLOOKUP($A39,'3.คีย์เทอม1 mlp'!$A$9:$DY$58,65,FALSE))</f>
        <v/>
      </c>
      <c r="P39" s="193" t="str">
        <f>IF(VLOOKUP($A39,'3.คีย์เทอม1 mlp'!$A$9:$DY$58,70,FALSE)="","",VLOOKUP($A39,'3.คีย์เทอม1 mlp'!$A$9:$DY$58,70,FALSE))</f>
        <v/>
      </c>
      <c r="Q39" s="193" t="str">
        <f>IF(VLOOKUP($A39,'3.คีย์เทอม1 mlp'!$A$9:$DY$58,75,FALSE)="","",VLOOKUP($A39,'3.คีย์เทอม1 mlp'!$A$9:$DY$58,75,FALSE))</f>
        <v/>
      </c>
      <c r="R39" s="193" t="str">
        <f>IF(VLOOKUP($A39,'3.คีย์เทอม1 mlp'!$A$9:$DY$58,80,FALSE)="","",VLOOKUP($A39,'3.คีย์เทอม1 mlp'!$A$9:$DY$58,80,FALSE))</f>
        <v/>
      </c>
      <c r="S39" s="52" t="str">
        <f>IF(VLOOKUP($A39,'3.คีย์เทอม1 mlp'!$A$9:$DY$58,85,FALSE)="","",VLOOKUP($A39,'3.คีย์เทอม1 mlp'!$A$9:$DY$58,85,FALSE))</f>
        <v/>
      </c>
      <c r="T39" s="52" t="str">
        <f>IF(VLOOKUP($A39,'3.คีย์เทอม1 mlp'!$A$9:$DY$58,90,FALSE)="","",VLOOKUP($A39,'3.คีย์เทอม1 mlp'!$A$9:$DY$58,90,FALSE))</f>
        <v/>
      </c>
      <c r="U39" s="52" t="str">
        <f>IF(VLOOKUP($A39,'3.คีย์เทอม1 mlp'!$A$9:$DY$58,95,FALSE)="","",VLOOKUP($A39,'3.คีย์เทอม1 mlp'!$A$9:$DY$58,95,FALSE))</f>
        <v/>
      </c>
      <c r="V39" s="52" t="str">
        <f>IF(VLOOKUP($A39,'3.คีย์เทอม1 mlp'!$A$9:$DY$58,100,FALSE)="","",VLOOKUP($A39,'3.คีย์เทอม1 mlp'!$A$9:$DY$58,100,FALSE))</f>
        <v/>
      </c>
      <c r="W39" s="109" t="str">
        <f>IF(VLOOKUP($A39,'3.คีย์เทอม1 mlp'!$A$9:$DY$58,105,FALSE)="","",VLOOKUP($A39,'3.คีย์เทอม1 mlp'!$A$9:$DY$58,105,FALSE))</f>
        <v/>
      </c>
      <c r="X39" s="36" t="e">
        <f>IF(VLOOKUP($A39,'3.คีย์เทอม1 mlp'!$A$9:$DY$58,107,FALSE)="","",VLOOKUP($A39,'3.คีย์เทอม1 mlp'!$A$9:$DY$58,107,FALSE))</f>
        <v>#REF!</v>
      </c>
      <c r="Y39" s="31" t="e">
        <f>IF(VLOOKUP($A39,'3.คีย์เทอม1 mlp'!$A$9:$DY$58,108,FALSE)="","",VLOOKUP($A39,'3.คีย์เทอม1 mlp'!$A$9:$DY$58,108,FALSE))</f>
        <v>#REF!</v>
      </c>
      <c r="Z39" s="37" t="e">
        <f>IF(VLOOKUP($A39,'3.คีย์เทอม1 mlp'!$A$9:$DY$58,109,FALSE)="","",VLOOKUP($A39,'3.คีย์เทอม1 mlp'!$A$9:$DY$58,109,FALSE))</f>
        <v>#REF!</v>
      </c>
    </row>
    <row r="40" spans="1:26" s="33" customFormat="1" ht="17.25" customHeight="1">
      <c r="A40" s="67">
        <v>30</v>
      </c>
      <c r="B40" s="34" t="str">
        <f>IF('2.ชื่อนักเรียน'!C40="","",'2.ชื่อนักเรียน'!C40)</f>
        <v/>
      </c>
      <c r="C40" s="35" t="str">
        <f>IF('2.ชื่อนักเรียน'!D40="","",'2.ชื่อนักเรียน'!D40)</f>
        <v/>
      </c>
      <c r="D40" s="68">
        <f>IF(VLOOKUP($A40,'3.คีย์เทอม1 mlp'!$A$9:$DY$58,10,FALSE)="","",VLOOKUP($A40,'3.คีย์เทอม1 mlp'!$A$9:$DY$58,10,FALSE))</f>
        <v>80</v>
      </c>
      <c r="E40" s="51">
        <f>IF(VLOOKUP($A40,'3.คีย์เทอม1 mlp'!$A$9:$DY$58,15,FALSE)="","",VLOOKUP($A40,'3.คีย์เทอม1 mlp'!$A$9:$DY$58,15,FALSE))</f>
        <v>70</v>
      </c>
      <c r="F40" s="51">
        <f>IF(VLOOKUP($A40,'3.คีย์เทอม1 mlp'!$A$9:$DY$58,20,FALSE)="","",VLOOKUP($A40,'3.คีย์เทอม1 mlp'!$A$9:$DY$58,20,FALSE))</f>
        <v>78</v>
      </c>
      <c r="G40" s="52">
        <f>IF(VLOOKUP($A40,'3.คีย์เทอม1 mlp'!$A$9:$DY$58,25,FALSE)="","",VLOOKUP($A40,'3.คีย์เทอม1 mlp'!$A$9:$DY$58,25,FALSE))</f>
        <v>65</v>
      </c>
      <c r="H40" s="51">
        <f>IF(VLOOKUP($A40,'3.คีย์เทอม1 mlp'!$A$9:$DY$58,30,FALSE)="","",VLOOKUP($A40,'3.คีย์เทอม1 mlp'!$A$9:$DY$58,30,FALSE))</f>
        <v>79</v>
      </c>
      <c r="I40" s="51">
        <f>IF(VLOOKUP($A40,'3.คีย์เทอม1 mlp'!$A$9:$DY$58,35,FALSE)="","",VLOOKUP($A40,'3.คีย์เทอม1 mlp'!$A$9:$DY$58,35,FALSE))</f>
        <v>87</v>
      </c>
      <c r="J40" s="51">
        <f>IF(VLOOKUP($A40,'3.คีย์เทอม1 mlp'!$A$9:$DY$58,40,FALSE)="","",VLOOKUP($A40,'3.คีย์เทอม1 mlp'!$A$9:$DY$58,40,FALSE))</f>
        <v>77</v>
      </c>
      <c r="K40" s="51">
        <f>IF(VLOOKUP($A40,'3.คีย์เทอม1 mlp'!$A$9:$DY$58,45,FALSE)="","",VLOOKUP($A40,'3.คีย์เทอม1 mlp'!$A$9:$DY$58,45,FALSE))</f>
        <v>74</v>
      </c>
      <c r="L40" s="189">
        <f>IF(VLOOKUP($A40,'3.คีย์เทอม1 mlp'!$A$9:$DY$58,50,FALSE)="","",VLOOKUP($A40,'3.คีย์เทอม1 mlp'!$A$9:$DY$58,50,FALSE))</f>
        <v>60</v>
      </c>
      <c r="M40" s="114" t="str">
        <f>IF(VLOOKUP($A40,'3.คีย์เทอม1 mlp'!$A$9:$DY$58,55,FALSE)="","",VLOOKUP($A40,'3.คีย์เทอม1 mlp'!$A$9:$DY$58,55,FALSE))</f>
        <v/>
      </c>
      <c r="N40" s="68">
        <f>IF(VLOOKUP($A40,'3.คีย์เทอม1 mlp'!$A$9:$DY$58,60,FALSE)="","",VLOOKUP($A40,'3.คีย์เทอม1 mlp'!$A$9:$DY$58,60,FALSE))</f>
        <v>83</v>
      </c>
      <c r="O40" s="193" t="str">
        <f>IF(VLOOKUP($A40,'3.คีย์เทอม1 mlp'!$A$9:$DY$58,65,FALSE)="","",VLOOKUP($A40,'3.คีย์เทอม1 mlp'!$A$9:$DY$58,65,FALSE))</f>
        <v/>
      </c>
      <c r="P40" s="193" t="str">
        <f>IF(VLOOKUP($A40,'3.คีย์เทอม1 mlp'!$A$9:$DY$58,70,FALSE)="","",VLOOKUP($A40,'3.คีย์เทอม1 mlp'!$A$9:$DY$58,70,FALSE))</f>
        <v/>
      </c>
      <c r="Q40" s="193" t="str">
        <f>IF(VLOOKUP($A40,'3.คีย์เทอม1 mlp'!$A$9:$DY$58,75,FALSE)="","",VLOOKUP($A40,'3.คีย์เทอม1 mlp'!$A$9:$DY$58,75,FALSE))</f>
        <v/>
      </c>
      <c r="R40" s="193" t="str">
        <f>IF(VLOOKUP($A40,'3.คีย์เทอม1 mlp'!$A$9:$DY$58,80,FALSE)="","",VLOOKUP($A40,'3.คีย์เทอม1 mlp'!$A$9:$DY$58,80,FALSE))</f>
        <v/>
      </c>
      <c r="S40" s="52" t="str">
        <f>IF(VLOOKUP($A40,'3.คีย์เทอม1 mlp'!$A$9:$DY$58,85,FALSE)="","",VLOOKUP($A40,'3.คีย์เทอม1 mlp'!$A$9:$DY$58,85,FALSE))</f>
        <v/>
      </c>
      <c r="T40" s="52" t="str">
        <f>IF(VLOOKUP($A40,'3.คีย์เทอม1 mlp'!$A$9:$DY$58,90,FALSE)="","",VLOOKUP($A40,'3.คีย์เทอม1 mlp'!$A$9:$DY$58,90,FALSE))</f>
        <v/>
      </c>
      <c r="U40" s="52" t="str">
        <f>IF(VLOOKUP($A40,'3.คีย์เทอม1 mlp'!$A$9:$DY$58,95,FALSE)="","",VLOOKUP($A40,'3.คีย์เทอม1 mlp'!$A$9:$DY$58,95,FALSE))</f>
        <v/>
      </c>
      <c r="V40" s="52" t="str">
        <f>IF(VLOOKUP($A40,'3.คีย์เทอม1 mlp'!$A$9:$DY$58,100,FALSE)="","",VLOOKUP($A40,'3.คีย์เทอม1 mlp'!$A$9:$DY$58,100,FALSE))</f>
        <v/>
      </c>
      <c r="W40" s="109" t="str">
        <f>IF(VLOOKUP($A40,'3.คีย์เทอม1 mlp'!$A$9:$DY$58,105,FALSE)="","",VLOOKUP($A40,'3.คีย์เทอม1 mlp'!$A$9:$DY$58,105,FALSE))</f>
        <v/>
      </c>
      <c r="X40" s="36" t="e">
        <f>IF(VLOOKUP($A40,'3.คีย์เทอม1 mlp'!$A$9:$DY$58,107,FALSE)="","",VLOOKUP($A40,'3.คีย์เทอม1 mlp'!$A$9:$DY$58,107,FALSE))</f>
        <v>#REF!</v>
      </c>
      <c r="Y40" s="31" t="e">
        <f>IF(VLOOKUP($A40,'3.คีย์เทอม1 mlp'!$A$9:$DY$58,108,FALSE)="","",VLOOKUP($A40,'3.คีย์เทอม1 mlp'!$A$9:$DY$58,108,FALSE))</f>
        <v>#REF!</v>
      </c>
      <c r="Z40" s="37" t="e">
        <f>IF(VLOOKUP($A40,'3.คีย์เทอม1 mlp'!$A$9:$DY$58,109,FALSE)="","",VLOOKUP($A40,'3.คีย์เทอม1 mlp'!$A$9:$DY$58,109,FALSE))</f>
        <v>#REF!</v>
      </c>
    </row>
    <row r="41" spans="1:26" s="33" customFormat="1" ht="17.25" customHeight="1">
      <c r="A41" s="67">
        <v>31</v>
      </c>
      <c r="B41" s="34" t="str">
        <f>IF('2.ชื่อนักเรียน'!C41="","",'2.ชื่อนักเรียน'!C41)</f>
        <v/>
      </c>
      <c r="C41" s="35" t="str">
        <f>IF('2.ชื่อนักเรียน'!D41="","",'2.ชื่อนักเรียน'!D41)</f>
        <v/>
      </c>
      <c r="D41" s="68">
        <f>IF(VLOOKUP($A41,'3.คีย์เทอม1 mlp'!$A$9:$DY$58,10,FALSE)="","",VLOOKUP($A41,'3.คีย์เทอม1 mlp'!$A$9:$DY$58,10,FALSE))</f>
        <v>96</v>
      </c>
      <c r="E41" s="51">
        <f>IF(VLOOKUP($A41,'3.คีย์เทอม1 mlp'!$A$9:$DY$58,15,FALSE)="","",VLOOKUP($A41,'3.คีย์เทอม1 mlp'!$A$9:$DY$58,15,FALSE))</f>
        <v>95</v>
      </c>
      <c r="F41" s="51">
        <f>IF(VLOOKUP($A41,'3.คีย์เทอม1 mlp'!$A$9:$DY$58,20,FALSE)="","",VLOOKUP($A41,'3.คีย์เทอม1 mlp'!$A$9:$DY$58,20,FALSE))</f>
        <v>80</v>
      </c>
      <c r="G41" s="52">
        <f>IF(VLOOKUP($A41,'3.คีย์เทอม1 mlp'!$A$9:$DY$58,25,FALSE)="","",VLOOKUP($A41,'3.คีย์เทอม1 mlp'!$A$9:$DY$58,25,FALSE))</f>
        <v>95</v>
      </c>
      <c r="H41" s="51">
        <f>IF(VLOOKUP($A41,'3.คีย์เทอม1 mlp'!$A$9:$DY$58,30,FALSE)="","",VLOOKUP($A41,'3.คีย์เทอม1 mlp'!$A$9:$DY$58,30,FALSE))</f>
        <v>88</v>
      </c>
      <c r="I41" s="51">
        <f>IF(VLOOKUP($A41,'3.คีย์เทอม1 mlp'!$A$9:$DY$58,35,FALSE)="","",VLOOKUP($A41,'3.คีย์เทอม1 mlp'!$A$9:$DY$58,35,FALSE))</f>
        <v>94</v>
      </c>
      <c r="J41" s="51">
        <f>IF(VLOOKUP($A41,'3.คีย์เทอม1 mlp'!$A$9:$DY$58,40,FALSE)="","",VLOOKUP($A41,'3.คีย์เทอม1 mlp'!$A$9:$DY$58,40,FALSE))</f>
        <v>81</v>
      </c>
      <c r="K41" s="51">
        <f>IF(VLOOKUP($A41,'3.คีย์เทอม1 mlp'!$A$9:$DY$58,45,FALSE)="","",VLOOKUP($A41,'3.คีย์เทอม1 mlp'!$A$9:$DY$58,45,FALSE))</f>
        <v>91</v>
      </c>
      <c r="L41" s="189">
        <f>IF(VLOOKUP($A41,'3.คีย์เทอม1 mlp'!$A$9:$DY$58,50,FALSE)="","",VLOOKUP($A41,'3.คีย์เทอม1 mlp'!$A$9:$DY$58,50,FALSE))</f>
        <v>65</v>
      </c>
      <c r="M41" s="114" t="str">
        <f>IF(VLOOKUP($A41,'3.คีย์เทอม1 mlp'!$A$9:$DY$58,55,FALSE)="","",VLOOKUP($A41,'3.คีย์เทอม1 mlp'!$A$9:$DY$58,55,FALSE))</f>
        <v/>
      </c>
      <c r="N41" s="68">
        <f>IF(VLOOKUP($A41,'3.คีย์เทอม1 mlp'!$A$9:$DY$58,60,FALSE)="","",VLOOKUP($A41,'3.คีย์เทอม1 mlp'!$A$9:$DY$58,60,FALSE))</f>
        <v>89</v>
      </c>
      <c r="O41" s="193" t="str">
        <f>IF(VLOOKUP($A41,'3.คีย์เทอม1 mlp'!$A$9:$DY$58,65,FALSE)="","",VLOOKUP($A41,'3.คีย์เทอม1 mlp'!$A$9:$DY$58,65,FALSE))</f>
        <v/>
      </c>
      <c r="P41" s="193" t="str">
        <f>IF(VLOOKUP($A41,'3.คีย์เทอม1 mlp'!$A$9:$DY$58,70,FALSE)="","",VLOOKUP($A41,'3.คีย์เทอม1 mlp'!$A$9:$DY$58,70,FALSE))</f>
        <v/>
      </c>
      <c r="Q41" s="193" t="str">
        <f>IF(VLOOKUP($A41,'3.คีย์เทอม1 mlp'!$A$9:$DY$58,75,FALSE)="","",VLOOKUP($A41,'3.คีย์เทอม1 mlp'!$A$9:$DY$58,75,FALSE))</f>
        <v/>
      </c>
      <c r="R41" s="193" t="str">
        <f>IF(VLOOKUP($A41,'3.คีย์เทอม1 mlp'!$A$9:$DY$58,80,FALSE)="","",VLOOKUP($A41,'3.คีย์เทอม1 mlp'!$A$9:$DY$58,80,FALSE))</f>
        <v/>
      </c>
      <c r="S41" s="52" t="str">
        <f>IF(VLOOKUP($A41,'3.คีย์เทอม1 mlp'!$A$9:$DY$58,85,FALSE)="","",VLOOKUP($A41,'3.คีย์เทอม1 mlp'!$A$9:$DY$58,85,FALSE))</f>
        <v/>
      </c>
      <c r="T41" s="52" t="str">
        <f>IF(VLOOKUP($A41,'3.คีย์เทอม1 mlp'!$A$9:$DY$58,90,FALSE)="","",VLOOKUP($A41,'3.คีย์เทอม1 mlp'!$A$9:$DY$58,90,FALSE))</f>
        <v/>
      </c>
      <c r="U41" s="52" t="str">
        <f>IF(VLOOKUP($A41,'3.คีย์เทอม1 mlp'!$A$9:$DY$58,95,FALSE)="","",VLOOKUP($A41,'3.คีย์เทอม1 mlp'!$A$9:$DY$58,95,FALSE))</f>
        <v/>
      </c>
      <c r="V41" s="52" t="str">
        <f>IF(VLOOKUP($A41,'3.คีย์เทอม1 mlp'!$A$9:$DY$58,100,FALSE)="","",VLOOKUP($A41,'3.คีย์เทอม1 mlp'!$A$9:$DY$58,100,FALSE))</f>
        <v/>
      </c>
      <c r="W41" s="109" t="str">
        <f>IF(VLOOKUP($A41,'3.คีย์เทอม1 mlp'!$A$9:$DY$58,105,FALSE)="","",VLOOKUP($A41,'3.คีย์เทอม1 mlp'!$A$9:$DY$58,105,FALSE))</f>
        <v/>
      </c>
      <c r="X41" s="36" t="e">
        <f>IF(VLOOKUP($A41,'3.คีย์เทอม1 mlp'!$A$9:$DY$58,107,FALSE)="","",VLOOKUP($A41,'3.คีย์เทอม1 mlp'!$A$9:$DY$58,107,FALSE))</f>
        <v>#REF!</v>
      </c>
      <c r="Y41" s="31" t="e">
        <f>IF(VLOOKUP($A41,'3.คีย์เทอม1 mlp'!$A$9:$DY$58,108,FALSE)="","",VLOOKUP($A41,'3.คีย์เทอม1 mlp'!$A$9:$DY$58,108,FALSE))</f>
        <v>#REF!</v>
      </c>
      <c r="Z41" s="37" t="e">
        <f>IF(VLOOKUP($A41,'3.คีย์เทอม1 mlp'!$A$9:$DY$58,109,FALSE)="","",VLOOKUP($A41,'3.คีย์เทอม1 mlp'!$A$9:$DY$58,109,FALSE))</f>
        <v>#REF!</v>
      </c>
    </row>
    <row r="42" spans="1:26" s="33" customFormat="1" ht="17.25" customHeight="1">
      <c r="A42" s="67">
        <v>32</v>
      </c>
      <c r="B42" s="34" t="str">
        <f>IF('2.ชื่อนักเรียน'!C42="","",'2.ชื่อนักเรียน'!C42)</f>
        <v/>
      </c>
      <c r="C42" s="35" t="str">
        <f>IF('2.ชื่อนักเรียน'!D42="","",'2.ชื่อนักเรียน'!D42)</f>
        <v/>
      </c>
      <c r="D42" s="68">
        <f>IF(VLOOKUP($A42,'3.คีย์เทอม1 mlp'!$A$9:$DY$58,10,FALSE)="","",VLOOKUP($A42,'3.คีย์เทอม1 mlp'!$A$9:$DY$58,10,FALSE))</f>
        <v>93</v>
      </c>
      <c r="E42" s="52">
        <f>IF(VLOOKUP($A42,'3.คีย์เทอม1 mlp'!$A$9:$DY$58,15,FALSE)="","",VLOOKUP($A42,'3.คีย์เทอม1 mlp'!$A$9:$DY$58,15,FALSE))</f>
        <v>64</v>
      </c>
      <c r="F42" s="51">
        <f>IF(VLOOKUP($A42,'3.คีย์เทอม1 mlp'!$A$9:$DY$58,20,FALSE)="","",VLOOKUP($A42,'3.คีย์เทอม1 mlp'!$A$9:$DY$58,20,FALSE))</f>
        <v>74</v>
      </c>
      <c r="G42" s="52">
        <f>IF(VLOOKUP($A42,'3.คีย์เทอม1 mlp'!$A$9:$DY$58,25,FALSE)="","",VLOOKUP($A42,'3.คีย์เทอม1 mlp'!$A$9:$DY$58,25,FALSE))</f>
        <v>82</v>
      </c>
      <c r="H42" s="52">
        <f>IF(VLOOKUP($A42,'3.คีย์เทอม1 mlp'!$A$9:$DY$58,30,FALSE)="","",VLOOKUP($A42,'3.คีย์เทอม1 mlp'!$A$9:$DY$58,30,FALSE))</f>
        <v>88</v>
      </c>
      <c r="I42" s="52">
        <f>IF(VLOOKUP($A42,'3.คีย์เทอม1 mlp'!$A$9:$DY$58,35,FALSE)="","",VLOOKUP($A42,'3.คีย์เทอม1 mlp'!$A$9:$DY$58,35,FALSE))</f>
        <v>92</v>
      </c>
      <c r="J42" s="51">
        <f>IF(VLOOKUP($A42,'3.คีย์เทอม1 mlp'!$A$9:$DY$58,40,FALSE)="","",VLOOKUP($A42,'3.คีย์เทอม1 mlp'!$A$9:$DY$58,40,FALSE))</f>
        <v>85</v>
      </c>
      <c r="K42" s="51">
        <f>IF(VLOOKUP($A42,'3.คีย์เทอม1 mlp'!$A$9:$DY$58,45,FALSE)="","",VLOOKUP($A42,'3.คีย์เทอม1 mlp'!$A$9:$DY$58,45,FALSE))</f>
        <v>82</v>
      </c>
      <c r="L42" s="189">
        <f>IF(VLOOKUP($A42,'3.คีย์เทอม1 mlp'!$A$9:$DY$58,50,FALSE)="","",VLOOKUP($A42,'3.คีย์เทอม1 mlp'!$A$9:$DY$58,50,FALSE))</f>
        <v>80</v>
      </c>
      <c r="M42" s="114" t="str">
        <f>IF(VLOOKUP($A42,'3.คีย์เทอม1 mlp'!$A$9:$DY$58,55,FALSE)="","",VLOOKUP($A42,'3.คีย์เทอม1 mlp'!$A$9:$DY$58,55,FALSE))</f>
        <v/>
      </c>
      <c r="N42" s="68">
        <f>IF(VLOOKUP($A42,'3.คีย์เทอม1 mlp'!$A$9:$DY$58,60,FALSE)="","",VLOOKUP($A42,'3.คีย์เทอม1 mlp'!$A$9:$DY$58,60,FALSE))</f>
        <v>77</v>
      </c>
      <c r="O42" s="193" t="str">
        <f>IF(VLOOKUP($A42,'3.คีย์เทอม1 mlp'!$A$9:$DY$58,65,FALSE)="","",VLOOKUP($A42,'3.คีย์เทอม1 mlp'!$A$9:$DY$58,65,FALSE))</f>
        <v/>
      </c>
      <c r="P42" s="193" t="str">
        <f>IF(VLOOKUP($A42,'3.คีย์เทอม1 mlp'!$A$9:$DY$58,70,FALSE)="","",VLOOKUP($A42,'3.คีย์เทอม1 mlp'!$A$9:$DY$58,70,FALSE))</f>
        <v/>
      </c>
      <c r="Q42" s="193" t="str">
        <f>IF(VLOOKUP($A42,'3.คีย์เทอม1 mlp'!$A$9:$DY$58,75,FALSE)="","",VLOOKUP($A42,'3.คีย์เทอม1 mlp'!$A$9:$DY$58,75,FALSE))</f>
        <v/>
      </c>
      <c r="R42" s="193" t="str">
        <f>IF(VLOOKUP($A42,'3.คีย์เทอม1 mlp'!$A$9:$DY$58,80,FALSE)="","",VLOOKUP($A42,'3.คีย์เทอม1 mlp'!$A$9:$DY$58,80,FALSE))</f>
        <v/>
      </c>
      <c r="S42" s="52" t="str">
        <f>IF(VLOOKUP($A42,'3.คีย์เทอม1 mlp'!$A$9:$DY$58,85,FALSE)="","",VLOOKUP($A42,'3.คีย์เทอม1 mlp'!$A$9:$DY$58,85,FALSE))</f>
        <v/>
      </c>
      <c r="T42" s="52" t="str">
        <f>IF(VLOOKUP($A42,'3.คีย์เทอม1 mlp'!$A$9:$DY$58,90,FALSE)="","",VLOOKUP($A42,'3.คีย์เทอม1 mlp'!$A$9:$DY$58,90,FALSE))</f>
        <v/>
      </c>
      <c r="U42" s="52" t="str">
        <f>IF(VLOOKUP($A42,'3.คีย์เทอม1 mlp'!$A$9:$DY$58,95,FALSE)="","",VLOOKUP($A42,'3.คีย์เทอม1 mlp'!$A$9:$DY$58,95,FALSE))</f>
        <v/>
      </c>
      <c r="V42" s="52" t="str">
        <f>IF(VLOOKUP($A42,'3.คีย์เทอม1 mlp'!$A$9:$DY$58,100,FALSE)="","",VLOOKUP($A42,'3.คีย์เทอม1 mlp'!$A$9:$DY$58,100,FALSE))</f>
        <v/>
      </c>
      <c r="W42" s="109" t="str">
        <f>IF(VLOOKUP($A42,'3.คีย์เทอม1 mlp'!$A$9:$DY$58,105,FALSE)="","",VLOOKUP($A42,'3.คีย์เทอม1 mlp'!$A$9:$DY$58,105,FALSE))</f>
        <v/>
      </c>
      <c r="X42" s="36" t="e">
        <f>IF(VLOOKUP($A42,'3.คีย์เทอม1 mlp'!$A$9:$DY$58,107,FALSE)="","",VLOOKUP($A42,'3.คีย์เทอม1 mlp'!$A$9:$DY$58,107,FALSE))</f>
        <v>#REF!</v>
      </c>
      <c r="Y42" s="31" t="e">
        <f>IF(VLOOKUP($A42,'3.คีย์เทอม1 mlp'!$A$9:$DY$58,108,FALSE)="","",VLOOKUP($A42,'3.คีย์เทอม1 mlp'!$A$9:$DY$58,108,FALSE))</f>
        <v>#REF!</v>
      </c>
      <c r="Z42" s="37" t="e">
        <f>IF(VLOOKUP($A42,'3.คีย์เทอม1 mlp'!$A$9:$DY$58,109,FALSE)="","",VLOOKUP($A42,'3.คีย์เทอม1 mlp'!$A$9:$DY$58,109,FALSE))</f>
        <v>#REF!</v>
      </c>
    </row>
    <row r="43" spans="1:26" s="33" customFormat="1" ht="17.25" customHeight="1">
      <c r="A43" s="67">
        <v>33</v>
      </c>
      <c r="B43" s="34" t="str">
        <f>IF('2.ชื่อนักเรียน'!C43="","",'2.ชื่อนักเรียน'!C43)</f>
        <v/>
      </c>
      <c r="C43" s="35" t="str">
        <f>IF('2.ชื่อนักเรียน'!D43="","",'2.ชื่อนักเรียน'!D43)</f>
        <v/>
      </c>
      <c r="D43" s="68">
        <f>IF(VLOOKUP($A43,'3.คีย์เทอม1 mlp'!$A$9:$DY$58,10,FALSE)="","",VLOOKUP($A43,'3.คีย์เทอม1 mlp'!$A$9:$DY$58,10,FALSE))</f>
        <v>96</v>
      </c>
      <c r="E43" s="51">
        <f>IF(VLOOKUP($A43,'3.คีย์เทอม1 mlp'!$A$9:$DY$58,15,FALSE)="","",VLOOKUP($A43,'3.คีย์เทอม1 mlp'!$A$9:$DY$58,15,FALSE))</f>
        <v>80</v>
      </c>
      <c r="F43" s="51">
        <f>IF(VLOOKUP($A43,'3.คีย์เทอม1 mlp'!$A$9:$DY$58,20,FALSE)="","",VLOOKUP($A43,'3.คีย์เทอม1 mlp'!$A$9:$DY$58,20,FALSE))</f>
        <v>84</v>
      </c>
      <c r="G43" s="52">
        <f>IF(VLOOKUP($A43,'3.คีย์เทอม1 mlp'!$A$9:$DY$58,25,FALSE)="","",VLOOKUP($A43,'3.คีย์เทอม1 mlp'!$A$9:$DY$58,25,FALSE))</f>
        <v>93</v>
      </c>
      <c r="H43" s="52">
        <f>IF(VLOOKUP($A43,'3.คีย์เทอม1 mlp'!$A$9:$DY$58,30,FALSE)="","",VLOOKUP($A43,'3.คีย์เทอม1 mlp'!$A$9:$DY$58,30,FALSE))</f>
        <v>87</v>
      </c>
      <c r="I43" s="52">
        <f>IF(VLOOKUP($A43,'3.คีย์เทอม1 mlp'!$A$9:$DY$58,35,FALSE)="","",VLOOKUP($A43,'3.คีย์เทอม1 mlp'!$A$9:$DY$58,35,FALSE))</f>
        <v>96</v>
      </c>
      <c r="J43" s="51">
        <f>IF(VLOOKUP($A43,'3.คีย์เทอม1 mlp'!$A$9:$DY$58,40,FALSE)="","",VLOOKUP($A43,'3.คีย์เทอม1 mlp'!$A$9:$DY$58,40,FALSE))</f>
        <v>87</v>
      </c>
      <c r="K43" s="51">
        <f>IF(VLOOKUP($A43,'3.คีย์เทอม1 mlp'!$A$9:$DY$58,45,FALSE)="","",VLOOKUP($A43,'3.คีย์เทอม1 mlp'!$A$9:$DY$58,45,FALSE))</f>
        <v>88</v>
      </c>
      <c r="L43" s="189">
        <f>IF(VLOOKUP($A43,'3.คีย์เทอม1 mlp'!$A$9:$DY$58,50,FALSE)="","",VLOOKUP($A43,'3.คีย์เทอม1 mlp'!$A$9:$DY$58,50,FALSE))</f>
        <v>96</v>
      </c>
      <c r="M43" s="114" t="str">
        <f>IF(VLOOKUP($A43,'3.คีย์เทอม1 mlp'!$A$9:$DY$58,55,FALSE)="","",VLOOKUP($A43,'3.คีย์เทอม1 mlp'!$A$9:$DY$58,55,FALSE))</f>
        <v/>
      </c>
      <c r="N43" s="68">
        <f>IF(VLOOKUP($A43,'3.คีย์เทอม1 mlp'!$A$9:$DY$58,60,FALSE)="","",VLOOKUP($A43,'3.คีย์เทอม1 mlp'!$A$9:$DY$58,60,FALSE))</f>
        <v>89</v>
      </c>
      <c r="O43" s="193" t="str">
        <f>IF(VLOOKUP($A43,'3.คีย์เทอม1 mlp'!$A$9:$DY$58,65,FALSE)="","",VLOOKUP($A43,'3.คีย์เทอม1 mlp'!$A$9:$DY$58,65,FALSE))</f>
        <v/>
      </c>
      <c r="P43" s="193" t="str">
        <f>IF(VLOOKUP($A43,'3.คีย์เทอม1 mlp'!$A$9:$DY$58,70,FALSE)="","",VLOOKUP($A43,'3.คีย์เทอม1 mlp'!$A$9:$DY$58,70,FALSE))</f>
        <v/>
      </c>
      <c r="Q43" s="193" t="str">
        <f>IF(VLOOKUP($A43,'3.คีย์เทอม1 mlp'!$A$9:$DY$58,75,FALSE)="","",VLOOKUP($A43,'3.คีย์เทอม1 mlp'!$A$9:$DY$58,75,FALSE))</f>
        <v/>
      </c>
      <c r="R43" s="193" t="str">
        <f>IF(VLOOKUP($A43,'3.คีย์เทอม1 mlp'!$A$9:$DY$58,80,FALSE)="","",VLOOKUP($A43,'3.คีย์เทอม1 mlp'!$A$9:$DY$58,80,FALSE))</f>
        <v/>
      </c>
      <c r="S43" s="52" t="str">
        <f>IF(VLOOKUP($A43,'3.คีย์เทอม1 mlp'!$A$9:$DY$58,85,FALSE)="","",VLOOKUP($A43,'3.คีย์เทอม1 mlp'!$A$9:$DY$58,85,FALSE))</f>
        <v/>
      </c>
      <c r="T43" s="52" t="str">
        <f>IF(VLOOKUP($A43,'3.คีย์เทอม1 mlp'!$A$9:$DY$58,90,FALSE)="","",VLOOKUP($A43,'3.คีย์เทอม1 mlp'!$A$9:$DY$58,90,FALSE))</f>
        <v/>
      </c>
      <c r="U43" s="52" t="str">
        <f>IF(VLOOKUP($A43,'3.คีย์เทอม1 mlp'!$A$9:$DY$58,95,FALSE)="","",VLOOKUP($A43,'3.คีย์เทอม1 mlp'!$A$9:$DY$58,95,FALSE))</f>
        <v/>
      </c>
      <c r="V43" s="52" t="str">
        <f>IF(VLOOKUP($A43,'3.คีย์เทอม1 mlp'!$A$9:$DY$58,100,FALSE)="","",VLOOKUP($A43,'3.คีย์เทอม1 mlp'!$A$9:$DY$58,100,FALSE))</f>
        <v/>
      </c>
      <c r="W43" s="109" t="str">
        <f>IF(VLOOKUP($A43,'3.คีย์เทอม1 mlp'!$A$9:$DY$58,105,FALSE)="","",VLOOKUP($A43,'3.คีย์เทอม1 mlp'!$A$9:$DY$58,105,FALSE))</f>
        <v/>
      </c>
      <c r="X43" s="36" t="e">
        <f>IF(VLOOKUP($A43,'3.คีย์เทอม1 mlp'!$A$9:$DY$58,107,FALSE)="","",VLOOKUP($A43,'3.คีย์เทอม1 mlp'!$A$9:$DY$58,107,FALSE))</f>
        <v>#REF!</v>
      </c>
      <c r="Y43" s="31" t="e">
        <f>IF(VLOOKUP($A43,'3.คีย์เทอม1 mlp'!$A$9:$DY$58,108,FALSE)="","",VLOOKUP($A43,'3.คีย์เทอม1 mlp'!$A$9:$DY$58,108,FALSE))</f>
        <v>#REF!</v>
      </c>
      <c r="Z43" s="37" t="e">
        <f>IF(VLOOKUP($A43,'3.คีย์เทอม1 mlp'!$A$9:$DY$58,109,FALSE)="","",VLOOKUP($A43,'3.คีย์เทอม1 mlp'!$A$9:$DY$58,109,FALSE))</f>
        <v>#REF!</v>
      </c>
    </row>
    <row r="44" spans="1:26" s="33" customFormat="1" ht="17.25" customHeight="1">
      <c r="A44" s="67">
        <v>34</v>
      </c>
      <c r="B44" s="34" t="str">
        <f>IF('2.ชื่อนักเรียน'!C44="","",'2.ชื่อนักเรียน'!C44)</f>
        <v/>
      </c>
      <c r="C44" s="35" t="str">
        <f>IF('2.ชื่อนักเรียน'!D44="","",'2.ชื่อนักเรียน'!D44)</f>
        <v/>
      </c>
      <c r="D44" s="68">
        <f>IF(VLOOKUP($A44,'3.คีย์เทอม1 mlp'!$A$9:$DY$58,10,FALSE)="","",VLOOKUP($A44,'3.คีย์เทอม1 mlp'!$A$9:$DY$58,10,FALSE))</f>
        <v>85</v>
      </c>
      <c r="E44" s="51">
        <f>IF(VLOOKUP($A44,'3.คีย์เทอม1 mlp'!$A$9:$DY$58,15,FALSE)="","",VLOOKUP($A44,'3.คีย์เทอม1 mlp'!$A$9:$DY$58,15,FALSE))</f>
        <v>67</v>
      </c>
      <c r="F44" s="51">
        <f>IF(VLOOKUP($A44,'3.คีย์เทอม1 mlp'!$A$9:$DY$58,20,FALSE)="","",VLOOKUP($A44,'3.คีย์เทอม1 mlp'!$A$9:$DY$58,20,FALSE))</f>
        <v>81</v>
      </c>
      <c r="G44" s="52">
        <f>IF(VLOOKUP($A44,'3.คีย์เทอม1 mlp'!$A$9:$DY$58,25,FALSE)="","",VLOOKUP($A44,'3.คีย์เทอม1 mlp'!$A$9:$DY$58,25,FALSE))</f>
        <v>81</v>
      </c>
      <c r="H44" s="51">
        <f>IF(VLOOKUP($A44,'3.คีย์เทอม1 mlp'!$A$9:$DY$58,30,FALSE)="","",VLOOKUP($A44,'3.คีย์เทอม1 mlp'!$A$9:$DY$58,30,FALSE))</f>
        <v>82</v>
      </c>
      <c r="I44" s="51">
        <f>IF(VLOOKUP($A44,'3.คีย์เทอม1 mlp'!$A$9:$DY$58,35,FALSE)="","",VLOOKUP($A44,'3.คีย์เทอม1 mlp'!$A$9:$DY$58,35,FALSE))</f>
        <v>93</v>
      </c>
      <c r="J44" s="51">
        <f>IF(VLOOKUP($A44,'3.คีย์เทอม1 mlp'!$A$9:$DY$58,40,FALSE)="","",VLOOKUP($A44,'3.คีย์เทอม1 mlp'!$A$9:$DY$58,40,FALSE))</f>
        <v>87</v>
      </c>
      <c r="K44" s="51">
        <f>IF(VLOOKUP($A44,'3.คีย์เทอม1 mlp'!$A$9:$DY$58,45,FALSE)="","",VLOOKUP($A44,'3.คีย์เทอม1 mlp'!$A$9:$DY$58,45,FALSE))</f>
        <v>87</v>
      </c>
      <c r="L44" s="189">
        <f>IF(VLOOKUP($A44,'3.คีย์เทอม1 mlp'!$A$9:$DY$58,50,FALSE)="","",VLOOKUP($A44,'3.คีย์เทอม1 mlp'!$A$9:$DY$58,50,FALSE))</f>
        <v>90</v>
      </c>
      <c r="M44" s="114" t="str">
        <f>IF(VLOOKUP($A44,'3.คีย์เทอม1 mlp'!$A$9:$DY$58,55,FALSE)="","",VLOOKUP($A44,'3.คีย์เทอม1 mlp'!$A$9:$DY$58,55,FALSE))</f>
        <v/>
      </c>
      <c r="N44" s="68">
        <f>IF(VLOOKUP($A44,'3.คีย์เทอม1 mlp'!$A$9:$DY$58,60,FALSE)="","",VLOOKUP($A44,'3.คีย์เทอม1 mlp'!$A$9:$DY$58,60,FALSE))</f>
        <v>89</v>
      </c>
      <c r="O44" s="193" t="str">
        <f>IF(VLOOKUP($A44,'3.คีย์เทอม1 mlp'!$A$9:$DY$58,65,FALSE)="","",VLOOKUP($A44,'3.คีย์เทอม1 mlp'!$A$9:$DY$58,65,FALSE))</f>
        <v/>
      </c>
      <c r="P44" s="193" t="str">
        <f>IF(VLOOKUP($A44,'3.คีย์เทอม1 mlp'!$A$9:$DY$58,70,FALSE)="","",VLOOKUP($A44,'3.คีย์เทอม1 mlp'!$A$9:$DY$58,70,FALSE))</f>
        <v/>
      </c>
      <c r="Q44" s="193" t="str">
        <f>IF(VLOOKUP($A44,'3.คีย์เทอม1 mlp'!$A$9:$DY$58,75,FALSE)="","",VLOOKUP($A44,'3.คีย์เทอม1 mlp'!$A$9:$DY$58,75,FALSE))</f>
        <v/>
      </c>
      <c r="R44" s="193" t="str">
        <f>IF(VLOOKUP($A44,'3.คีย์เทอม1 mlp'!$A$9:$DY$58,80,FALSE)="","",VLOOKUP($A44,'3.คีย์เทอม1 mlp'!$A$9:$DY$58,80,FALSE))</f>
        <v/>
      </c>
      <c r="S44" s="52" t="str">
        <f>IF(VLOOKUP($A44,'3.คีย์เทอม1 mlp'!$A$9:$DY$58,85,FALSE)="","",VLOOKUP($A44,'3.คีย์เทอม1 mlp'!$A$9:$DY$58,85,FALSE))</f>
        <v/>
      </c>
      <c r="T44" s="52" t="str">
        <f>IF(VLOOKUP($A44,'3.คีย์เทอม1 mlp'!$A$9:$DY$58,90,FALSE)="","",VLOOKUP($A44,'3.คีย์เทอม1 mlp'!$A$9:$DY$58,90,FALSE))</f>
        <v/>
      </c>
      <c r="U44" s="52" t="str">
        <f>IF(VLOOKUP($A44,'3.คีย์เทอม1 mlp'!$A$9:$DY$58,95,FALSE)="","",VLOOKUP($A44,'3.คีย์เทอม1 mlp'!$A$9:$DY$58,95,FALSE))</f>
        <v/>
      </c>
      <c r="V44" s="52" t="str">
        <f>IF(VLOOKUP($A44,'3.คีย์เทอม1 mlp'!$A$9:$DY$58,100,FALSE)="","",VLOOKUP($A44,'3.คีย์เทอม1 mlp'!$A$9:$DY$58,100,FALSE))</f>
        <v/>
      </c>
      <c r="W44" s="109" t="str">
        <f>IF(VLOOKUP($A44,'3.คีย์เทอม1 mlp'!$A$9:$DY$58,105,FALSE)="","",VLOOKUP($A44,'3.คีย์เทอม1 mlp'!$A$9:$DY$58,105,FALSE))</f>
        <v/>
      </c>
      <c r="X44" s="36" t="e">
        <f>IF(VLOOKUP($A44,'3.คีย์เทอม1 mlp'!$A$9:$DY$58,107,FALSE)="","",VLOOKUP($A44,'3.คีย์เทอม1 mlp'!$A$9:$DY$58,107,FALSE))</f>
        <v>#REF!</v>
      </c>
      <c r="Y44" s="31" t="e">
        <f>IF(VLOOKUP($A44,'3.คีย์เทอม1 mlp'!$A$9:$DY$58,108,FALSE)="","",VLOOKUP($A44,'3.คีย์เทอม1 mlp'!$A$9:$DY$58,108,FALSE))</f>
        <v>#REF!</v>
      </c>
      <c r="Z44" s="37" t="e">
        <f>IF(VLOOKUP($A44,'3.คีย์เทอม1 mlp'!$A$9:$DY$58,109,FALSE)="","",VLOOKUP($A44,'3.คีย์เทอม1 mlp'!$A$9:$DY$58,109,FALSE))</f>
        <v>#REF!</v>
      </c>
    </row>
    <row r="45" spans="1:26" s="33" customFormat="1" ht="17.25" customHeight="1">
      <c r="A45" s="67">
        <v>35</v>
      </c>
      <c r="B45" s="34" t="str">
        <f>IF('2.ชื่อนักเรียน'!C45="","",'2.ชื่อนักเรียน'!C45)</f>
        <v/>
      </c>
      <c r="C45" s="35" t="str">
        <f>IF('2.ชื่อนักเรียน'!D45="","",'2.ชื่อนักเรียน'!D45)</f>
        <v/>
      </c>
      <c r="D45" s="68">
        <f>IF(VLOOKUP($A45,'3.คีย์เทอม1 mlp'!$A$9:$DY$58,10,FALSE)="","",VLOOKUP($A45,'3.คีย์เทอม1 mlp'!$A$9:$DY$58,10,FALSE))</f>
        <v>82</v>
      </c>
      <c r="E45" s="51">
        <f>IF(VLOOKUP($A45,'3.คีย์เทอม1 mlp'!$A$9:$DY$58,15,FALSE)="","",VLOOKUP($A45,'3.คีย์เทอม1 mlp'!$A$9:$DY$58,15,FALSE))</f>
        <v>61</v>
      </c>
      <c r="F45" s="51">
        <f>IF(VLOOKUP($A45,'3.คีย์เทอม1 mlp'!$A$9:$DY$58,20,FALSE)="","",VLOOKUP($A45,'3.คีย์เทอม1 mlp'!$A$9:$DY$58,20,FALSE))</f>
        <v>92</v>
      </c>
      <c r="G45" s="52">
        <f>IF(VLOOKUP($A45,'3.คีย์เทอม1 mlp'!$A$9:$DY$58,25,FALSE)="","",VLOOKUP($A45,'3.คีย์เทอม1 mlp'!$A$9:$DY$58,25,FALSE))</f>
        <v>67</v>
      </c>
      <c r="H45" s="51">
        <f>IF(VLOOKUP($A45,'3.คีย์เทอม1 mlp'!$A$9:$DY$58,30,FALSE)="","",VLOOKUP($A45,'3.คีย์เทอม1 mlp'!$A$9:$DY$58,30,FALSE))</f>
        <v>79</v>
      </c>
      <c r="I45" s="51">
        <f>IF(VLOOKUP($A45,'3.คีย์เทอม1 mlp'!$A$9:$DY$58,35,FALSE)="","",VLOOKUP($A45,'3.คีย์เทอม1 mlp'!$A$9:$DY$58,35,FALSE))</f>
        <v>86</v>
      </c>
      <c r="J45" s="51">
        <f>IF(VLOOKUP($A45,'3.คีย์เทอม1 mlp'!$A$9:$DY$58,40,FALSE)="","",VLOOKUP($A45,'3.คีย์เทอม1 mlp'!$A$9:$DY$58,40,FALSE))</f>
        <v>87</v>
      </c>
      <c r="K45" s="51">
        <f>IF(VLOOKUP($A45,'3.คีย์เทอม1 mlp'!$A$9:$DY$58,45,FALSE)="","",VLOOKUP($A45,'3.คีย์เทอม1 mlp'!$A$9:$DY$58,45,FALSE))</f>
        <v>77</v>
      </c>
      <c r="L45" s="189">
        <f>IF(VLOOKUP($A45,'3.คีย์เทอม1 mlp'!$A$9:$DY$58,50,FALSE)="","",VLOOKUP($A45,'3.คีย์เทอม1 mlp'!$A$9:$DY$58,50,FALSE))</f>
        <v>60</v>
      </c>
      <c r="M45" s="114" t="str">
        <f>IF(VLOOKUP($A45,'3.คีย์เทอม1 mlp'!$A$9:$DY$58,55,FALSE)="","",VLOOKUP($A45,'3.คีย์เทอม1 mlp'!$A$9:$DY$58,55,FALSE))</f>
        <v/>
      </c>
      <c r="N45" s="68">
        <f>IF(VLOOKUP($A45,'3.คีย์เทอม1 mlp'!$A$9:$DY$58,60,FALSE)="","",VLOOKUP($A45,'3.คีย์เทอม1 mlp'!$A$9:$DY$58,60,FALSE))</f>
        <v>93</v>
      </c>
      <c r="O45" s="193" t="str">
        <f>IF(VLOOKUP($A45,'3.คีย์เทอม1 mlp'!$A$9:$DY$58,65,FALSE)="","",VLOOKUP($A45,'3.คีย์เทอม1 mlp'!$A$9:$DY$58,65,FALSE))</f>
        <v/>
      </c>
      <c r="P45" s="193" t="str">
        <f>IF(VLOOKUP($A45,'3.คีย์เทอม1 mlp'!$A$9:$DY$58,70,FALSE)="","",VLOOKUP($A45,'3.คีย์เทอม1 mlp'!$A$9:$DY$58,70,FALSE))</f>
        <v/>
      </c>
      <c r="Q45" s="193" t="str">
        <f>IF(VLOOKUP($A45,'3.คีย์เทอม1 mlp'!$A$9:$DY$58,75,FALSE)="","",VLOOKUP($A45,'3.คีย์เทอม1 mlp'!$A$9:$DY$58,75,FALSE))</f>
        <v/>
      </c>
      <c r="R45" s="193" t="str">
        <f>IF(VLOOKUP($A45,'3.คีย์เทอม1 mlp'!$A$9:$DY$58,80,FALSE)="","",VLOOKUP($A45,'3.คีย์เทอม1 mlp'!$A$9:$DY$58,80,FALSE))</f>
        <v/>
      </c>
      <c r="S45" s="52" t="str">
        <f>IF(VLOOKUP($A45,'3.คีย์เทอม1 mlp'!$A$9:$DY$58,85,FALSE)="","",VLOOKUP($A45,'3.คีย์เทอม1 mlp'!$A$9:$DY$58,85,FALSE))</f>
        <v/>
      </c>
      <c r="T45" s="52" t="str">
        <f>IF(VLOOKUP($A45,'3.คีย์เทอม1 mlp'!$A$9:$DY$58,90,FALSE)="","",VLOOKUP($A45,'3.คีย์เทอม1 mlp'!$A$9:$DY$58,90,FALSE))</f>
        <v/>
      </c>
      <c r="U45" s="52" t="str">
        <f>IF(VLOOKUP($A45,'3.คีย์เทอม1 mlp'!$A$9:$DY$58,95,FALSE)="","",VLOOKUP($A45,'3.คีย์เทอม1 mlp'!$A$9:$DY$58,95,FALSE))</f>
        <v/>
      </c>
      <c r="V45" s="52" t="str">
        <f>IF(VLOOKUP($A45,'3.คีย์เทอม1 mlp'!$A$9:$DY$58,100,FALSE)="","",VLOOKUP($A45,'3.คีย์เทอม1 mlp'!$A$9:$DY$58,100,FALSE))</f>
        <v/>
      </c>
      <c r="W45" s="109" t="str">
        <f>IF(VLOOKUP($A45,'3.คีย์เทอม1 mlp'!$A$9:$DY$58,105,FALSE)="","",VLOOKUP($A45,'3.คีย์เทอม1 mlp'!$A$9:$DY$58,105,FALSE))</f>
        <v/>
      </c>
      <c r="X45" s="36" t="e">
        <f>IF(VLOOKUP($A45,'3.คีย์เทอม1 mlp'!$A$9:$DY$58,107,FALSE)="","",VLOOKUP($A45,'3.คีย์เทอม1 mlp'!$A$9:$DY$58,107,FALSE))</f>
        <v>#REF!</v>
      </c>
      <c r="Y45" s="31" t="e">
        <f>IF(VLOOKUP($A45,'3.คีย์เทอม1 mlp'!$A$9:$DY$58,108,FALSE)="","",VLOOKUP($A45,'3.คีย์เทอม1 mlp'!$A$9:$DY$58,108,FALSE))</f>
        <v>#REF!</v>
      </c>
      <c r="Z45" s="37" t="e">
        <f>IF(VLOOKUP($A45,'3.คีย์เทอม1 mlp'!$A$9:$DY$58,109,FALSE)="","",VLOOKUP($A45,'3.คีย์เทอม1 mlp'!$A$9:$DY$58,109,FALSE))</f>
        <v>#REF!</v>
      </c>
    </row>
    <row r="46" spans="1:26" s="33" customFormat="1" ht="17.25" customHeight="1">
      <c r="A46" s="67">
        <v>36</v>
      </c>
      <c r="B46" s="34" t="str">
        <f>IF('2.ชื่อนักเรียน'!C46="","",'2.ชื่อนักเรียน'!C46)</f>
        <v/>
      </c>
      <c r="C46" s="35" t="str">
        <f>IF('2.ชื่อนักเรียน'!D46="","",'2.ชื่อนักเรียน'!D46)</f>
        <v/>
      </c>
      <c r="D46" s="68">
        <f>IF(VLOOKUP($A46,'3.คีย์เทอม1 mlp'!$A$9:$DY$58,10,FALSE)="","",VLOOKUP($A46,'3.คีย์เทอม1 mlp'!$A$9:$DY$58,10,FALSE))</f>
        <v>100</v>
      </c>
      <c r="E46" s="51">
        <f>IF(VLOOKUP($A46,'3.คีย์เทอม1 mlp'!$A$9:$DY$58,15,FALSE)="","",VLOOKUP($A46,'3.คีย์เทอม1 mlp'!$A$9:$DY$58,15,FALSE))</f>
        <v>95</v>
      </c>
      <c r="F46" s="51">
        <f>IF(VLOOKUP($A46,'3.คีย์เทอม1 mlp'!$A$9:$DY$58,20,FALSE)="","",VLOOKUP($A46,'3.คีย์เทอม1 mlp'!$A$9:$DY$58,20,FALSE))</f>
        <v>85</v>
      </c>
      <c r="G46" s="52">
        <f>IF(VLOOKUP($A46,'3.คีย์เทอม1 mlp'!$A$9:$DY$58,25,FALSE)="","",VLOOKUP($A46,'3.คีย์เทอม1 mlp'!$A$9:$DY$58,25,FALSE))</f>
        <v>85</v>
      </c>
      <c r="H46" s="51">
        <f>IF(VLOOKUP($A46,'3.คีย์เทอม1 mlp'!$A$9:$DY$58,30,FALSE)="","",VLOOKUP($A46,'3.คีย์เทอม1 mlp'!$A$9:$DY$58,30,FALSE))</f>
        <v>90</v>
      </c>
      <c r="I46" s="51">
        <f>IF(VLOOKUP($A46,'3.คีย์เทอม1 mlp'!$A$9:$DY$58,35,FALSE)="","",VLOOKUP($A46,'3.คีย์เทอม1 mlp'!$A$9:$DY$58,35,FALSE))</f>
        <v>95</v>
      </c>
      <c r="J46" s="51">
        <f>IF(VLOOKUP($A46,'3.คีย์เทอม1 mlp'!$A$9:$DY$58,40,FALSE)="","",VLOOKUP($A46,'3.คีย์เทอม1 mlp'!$A$9:$DY$58,40,FALSE))</f>
        <v>85</v>
      </c>
      <c r="K46" s="51">
        <f>IF(VLOOKUP($A46,'3.คีย์เทอม1 mlp'!$A$9:$DY$58,45,FALSE)="","",VLOOKUP($A46,'3.คีย์เทอม1 mlp'!$A$9:$DY$58,45,FALSE))</f>
        <v>85</v>
      </c>
      <c r="L46" s="189">
        <f>IF(VLOOKUP($A46,'3.คีย์เทอม1 mlp'!$A$9:$DY$58,50,FALSE)="","",VLOOKUP($A46,'3.คีย์เทอม1 mlp'!$A$9:$DY$58,50,FALSE))</f>
        <v>100</v>
      </c>
      <c r="M46" s="114" t="str">
        <f>IF(VLOOKUP($A46,'3.คีย์เทอม1 mlp'!$A$9:$DY$58,55,FALSE)="","",VLOOKUP($A46,'3.คีย์เทอม1 mlp'!$A$9:$DY$58,55,FALSE))</f>
        <v/>
      </c>
      <c r="N46" s="68">
        <f>IF(VLOOKUP($A46,'3.คีย์เทอม1 mlp'!$A$9:$DY$58,60,FALSE)="","",VLOOKUP($A46,'3.คีย์เทอม1 mlp'!$A$9:$DY$58,60,FALSE))</f>
        <v>95</v>
      </c>
      <c r="O46" s="193" t="str">
        <f>IF(VLOOKUP($A46,'3.คีย์เทอม1 mlp'!$A$9:$DY$58,65,FALSE)="","",VLOOKUP($A46,'3.คีย์เทอม1 mlp'!$A$9:$DY$58,65,FALSE))</f>
        <v/>
      </c>
      <c r="P46" s="193" t="str">
        <f>IF(VLOOKUP($A46,'3.คีย์เทอม1 mlp'!$A$9:$DY$58,70,FALSE)="","",VLOOKUP($A46,'3.คีย์เทอม1 mlp'!$A$9:$DY$58,70,FALSE))</f>
        <v/>
      </c>
      <c r="Q46" s="193" t="str">
        <f>IF(VLOOKUP($A46,'3.คีย์เทอม1 mlp'!$A$9:$DY$58,75,FALSE)="","",VLOOKUP($A46,'3.คีย์เทอม1 mlp'!$A$9:$DY$58,75,FALSE))</f>
        <v/>
      </c>
      <c r="R46" s="193" t="str">
        <f>IF(VLOOKUP($A46,'3.คีย์เทอม1 mlp'!$A$9:$DY$58,80,FALSE)="","",VLOOKUP($A46,'3.คีย์เทอม1 mlp'!$A$9:$DY$58,80,FALSE))</f>
        <v/>
      </c>
      <c r="S46" s="52" t="str">
        <f>IF(VLOOKUP($A46,'3.คีย์เทอม1 mlp'!$A$9:$DY$58,85,FALSE)="","",VLOOKUP($A46,'3.คีย์เทอม1 mlp'!$A$9:$DY$58,85,FALSE))</f>
        <v/>
      </c>
      <c r="T46" s="52" t="str">
        <f>IF(VLOOKUP($A46,'3.คีย์เทอม1 mlp'!$A$9:$DY$58,90,FALSE)="","",VLOOKUP($A46,'3.คีย์เทอม1 mlp'!$A$9:$DY$58,90,FALSE))</f>
        <v/>
      </c>
      <c r="U46" s="52" t="str">
        <f>IF(VLOOKUP($A46,'3.คีย์เทอม1 mlp'!$A$9:$DY$58,95,FALSE)="","",VLOOKUP($A46,'3.คีย์เทอม1 mlp'!$A$9:$DY$58,95,FALSE))</f>
        <v/>
      </c>
      <c r="V46" s="52" t="str">
        <f>IF(VLOOKUP($A46,'3.คีย์เทอม1 mlp'!$A$9:$DY$58,100,FALSE)="","",VLOOKUP($A46,'3.คีย์เทอม1 mlp'!$A$9:$DY$58,100,FALSE))</f>
        <v/>
      </c>
      <c r="W46" s="109" t="str">
        <f>IF(VLOOKUP($A46,'3.คีย์เทอม1 mlp'!$A$9:$DY$58,105,FALSE)="","",VLOOKUP($A46,'3.คีย์เทอม1 mlp'!$A$9:$DY$58,105,FALSE))</f>
        <v/>
      </c>
      <c r="X46" s="36" t="e">
        <f>IF(VLOOKUP($A46,'3.คีย์เทอม1 mlp'!$A$9:$DY$58,107,FALSE)="","",VLOOKUP($A46,'3.คีย์เทอม1 mlp'!$A$9:$DY$58,107,FALSE))</f>
        <v>#REF!</v>
      </c>
      <c r="Y46" s="31" t="e">
        <f>IF(VLOOKUP($A46,'3.คีย์เทอม1 mlp'!$A$9:$DY$58,108,FALSE)="","",VLOOKUP($A46,'3.คีย์เทอม1 mlp'!$A$9:$DY$58,108,FALSE))</f>
        <v>#REF!</v>
      </c>
      <c r="Z46" s="37" t="e">
        <f>IF(VLOOKUP($A46,'3.คีย์เทอม1 mlp'!$A$9:$DY$58,109,FALSE)="","",VLOOKUP($A46,'3.คีย์เทอม1 mlp'!$A$9:$DY$58,109,FALSE))</f>
        <v>#REF!</v>
      </c>
    </row>
    <row r="47" spans="1:26" s="33" customFormat="1" ht="17.25" customHeight="1">
      <c r="A47" s="67">
        <v>37</v>
      </c>
      <c r="B47" s="34" t="str">
        <f>IF('2.ชื่อนักเรียน'!C47="","",'2.ชื่อนักเรียน'!C47)</f>
        <v/>
      </c>
      <c r="C47" s="35" t="str">
        <f>IF('2.ชื่อนักเรียน'!D47="","",'2.ชื่อนักเรียน'!D47)</f>
        <v/>
      </c>
      <c r="D47" s="68" t="str">
        <f>IF(VLOOKUP($A47,'3.คีย์เทอม1 mlp'!$A$9:$DY$58,10,FALSE)="","",VLOOKUP($A47,'3.คีย์เทอม1 mlp'!$A$9:$DY$58,10,FALSE))</f>
        <v/>
      </c>
      <c r="E47" s="51" t="str">
        <f>IF(VLOOKUP($A47,'3.คีย์เทอม1 mlp'!$A$9:$DY$58,15,FALSE)="","",VLOOKUP($A47,'3.คีย์เทอม1 mlp'!$A$9:$DY$58,15,FALSE))</f>
        <v/>
      </c>
      <c r="F47" s="51" t="str">
        <f>IF(VLOOKUP($A47,'3.คีย์เทอม1 mlp'!$A$9:$DY$58,20,FALSE)="","",VLOOKUP($A47,'3.คีย์เทอม1 mlp'!$A$9:$DY$58,20,FALSE))</f>
        <v/>
      </c>
      <c r="G47" s="52" t="str">
        <f>IF(VLOOKUP($A47,'3.คีย์เทอม1 mlp'!$A$9:$DY$58,25,FALSE)="","",VLOOKUP($A47,'3.คีย์เทอม1 mlp'!$A$9:$DY$58,25,FALSE))</f>
        <v/>
      </c>
      <c r="H47" s="52" t="str">
        <f>IF(VLOOKUP($A47,'3.คีย์เทอม1 mlp'!$A$9:$DY$58,30,FALSE)="","",VLOOKUP($A47,'3.คีย์เทอม1 mlp'!$A$9:$DY$58,30,FALSE))</f>
        <v/>
      </c>
      <c r="I47" s="52" t="str">
        <f>IF(VLOOKUP($A47,'3.คีย์เทอม1 mlp'!$A$9:$DY$58,35,FALSE)="","",VLOOKUP($A47,'3.คีย์เทอม1 mlp'!$A$9:$DY$58,35,FALSE))</f>
        <v/>
      </c>
      <c r="J47" s="51" t="str">
        <f>IF(VLOOKUP($A47,'3.คีย์เทอม1 mlp'!$A$9:$DY$58,40,FALSE)="","",VLOOKUP($A47,'3.คีย์เทอม1 mlp'!$A$9:$DY$58,40,FALSE))</f>
        <v/>
      </c>
      <c r="K47" s="51" t="str">
        <f>IF(VLOOKUP($A47,'3.คีย์เทอม1 mlp'!$A$9:$DY$58,45,FALSE)="","",VLOOKUP($A47,'3.คีย์เทอม1 mlp'!$A$9:$DY$58,45,FALSE))</f>
        <v/>
      </c>
      <c r="L47" s="189" t="str">
        <f>IF(VLOOKUP($A47,'3.คีย์เทอม1 mlp'!$A$9:$DY$58,50,FALSE)="","",VLOOKUP($A47,'3.คีย์เทอม1 mlp'!$A$9:$DY$58,50,FALSE))</f>
        <v/>
      </c>
      <c r="M47" s="114" t="str">
        <f>IF(VLOOKUP($A47,'3.คีย์เทอม1 mlp'!$A$9:$DY$58,55,FALSE)="","",VLOOKUP($A47,'3.คีย์เทอม1 mlp'!$A$9:$DY$58,55,FALSE))</f>
        <v/>
      </c>
      <c r="N47" s="68" t="str">
        <f>IF(VLOOKUP($A47,'3.คีย์เทอม1 mlp'!$A$9:$DY$58,60,FALSE)="","",VLOOKUP($A47,'3.คีย์เทอม1 mlp'!$A$9:$DY$58,60,FALSE))</f>
        <v/>
      </c>
      <c r="O47" s="193" t="str">
        <f>IF(VLOOKUP($A47,'3.คีย์เทอม1 mlp'!$A$9:$DY$58,65,FALSE)="","",VLOOKUP($A47,'3.คีย์เทอม1 mlp'!$A$9:$DY$58,65,FALSE))</f>
        <v/>
      </c>
      <c r="P47" s="193" t="str">
        <f>IF(VLOOKUP($A47,'3.คีย์เทอม1 mlp'!$A$9:$DY$58,70,FALSE)="","",VLOOKUP($A47,'3.คีย์เทอม1 mlp'!$A$9:$DY$58,70,FALSE))</f>
        <v/>
      </c>
      <c r="Q47" s="193" t="str">
        <f>IF(VLOOKUP($A47,'3.คีย์เทอม1 mlp'!$A$9:$DY$58,75,FALSE)="","",VLOOKUP($A47,'3.คีย์เทอม1 mlp'!$A$9:$DY$58,75,FALSE))</f>
        <v/>
      </c>
      <c r="R47" s="193" t="str">
        <f>IF(VLOOKUP($A47,'3.คีย์เทอม1 mlp'!$A$9:$DY$58,80,FALSE)="","",VLOOKUP($A47,'3.คีย์เทอม1 mlp'!$A$9:$DY$58,80,FALSE))</f>
        <v/>
      </c>
      <c r="S47" s="52" t="str">
        <f>IF(VLOOKUP($A47,'3.คีย์เทอม1 mlp'!$A$9:$DY$58,85,FALSE)="","",VLOOKUP($A47,'3.คีย์เทอม1 mlp'!$A$9:$DY$58,85,FALSE))</f>
        <v/>
      </c>
      <c r="T47" s="52" t="str">
        <f>IF(VLOOKUP($A47,'3.คีย์เทอม1 mlp'!$A$9:$DY$58,90,FALSE)="","",VLOOKUP($A47,'3.คีย์เทอม1 mlp'!$A$9:$DY$58,90,FALSE))</f>
        <v/>
      </c>
      <c r="U47" s="52" t="str">
        <f>IF(VLOOKUP($A47,'3.คีย์เทอม1 mlp'!$A$9:$DY$58,95,FALSE)="","",VLOOKUP($A47,'3.คีย์เทอม1 mlp'!$A$9:$DY$58,95,FALSE))</f>
        <v/>
      </c>
      <c r="V47" s="52" t="str">
        <f>IF(VLOOKUP($A47,'3.คีย์เทอม1 mlp'!$A$9:$DY$58,100,FALSE)="","",VLOOKUP($A47,'3.คีย์เทอม1 mlp'!$A$9:$DY$58,100,FALSE))</f>
        <v/>
      </c>
      <c r="W47" s="109" t="str">
        <f>IF(VLOOKUP($A47,'3.คีย์เทอม1 mlp'!$A$9:$DY$58,105,FALSE)="","",VLOOKUP($A47,'3.คีย์เทอม1 mlp'!$A$9:$DY$58,105,FALSE))</f>
        <v/>
      </c>
      <c r="X47" s="36" t="e">
        <f>IF(VLOOKUP($A47,'3.คีย์เทอม1 mlp'!$A$9:$DY$58,107,FALSE)="","",VLOOKUP($A47,'3.คีย์เทอม1 mlp'!$A$9:$DY$58,107,FALSE))</f>
        <v>#REF!</v>
      </c>
      <c r="Y47" s="31" t="e">
        <f>IF(VLOOKUP($A47,'3.คีย์เทอม1 mlp'!$A$9:$DY$58,108,FALSE)="","",VLOOKUP($A47,'3.คีย์เทอม1 mlp'!$A$9:$DY$58,108,FALSE))</f>
        <v>#REF!</v>
      </c>
      <c r="Z47" s="37" t="e">
        <f>IF(VLOOKUP($A47,'3.คีย์เทอม1 mlp'!$A$9:$DY$58,109,FALSE)="","",VLOOKUP($A47,'3.คีย์เทอม1 mlp'!$A$9:$DY$58,109,FALSE))</f>
        <v>#REF!</v>
      </c>
    </row>
    <row r="48" spans="1:26" s="33" customFormat="1" ht="17.25" customHeight="1">
      <c r="A48" s="67">
        <v>38</v>
      </c>
      <c r="B48" s="34" t="str">
        <f>IF('2.ชื่อนักเรียน'!C48="","",'2.ชื่อนักเรียน'!C48)</f>
        <v/>
      </c>
      <c r="C48" s="35" t="str">
        <f>IF('2.ชื่อนักเรียน'!D48="","",'2.ชื่อนักเรียน'!D48)</f>
        <v/>
      </c>
      <c r="D48" s="68" t="str">
        <f>IF(VLOOKUP($A48,'3.คีย์เทอม1 mlp'!$A$9:$DY$58,10,FALSE)="","",VLOOKUP($A48,'3.คีย์เทอม1 mlp'!$A$9:$DY$58,10,FALSE))</f>
        <v/>
      </c>
      <c r="E48" s="51" t="str">
        <f>IF(VLOOKUP($A48,'3.คีย์เทอม1 mlp'!$A$9:$DY$58,15,FALSE)="","",VLOOKUP($A48,'3.คีย์เทอม1 mlp'!$A$9:$DY$58,15,FALSE))</f>
        <v/>
      </c>
      <c r="F48" s="51" t="str">
        <f>IF(VLOOKUP($A48,'3.คีย์เทอม1 mlp'!$A$9:$DY$58,20,FALSE)="","",VLOOKUP($A48,'3.คีย์เทอม1 mlp'!$A$9:$DY$58,20,FALSE))</f>
        <v/>
      </c>
      <c r="G48" s="52" t="str">
        <f>IF(VLOOKUP($A48,'3.คีย์เทอม1 mlp'!$A$9:$DY$58,25,FALSE)="","",VLOOKUP($A48,'3.คีย์เทอม1 mlp'!$A$9:$DY$58,25,FALSE))</f>
        <v/>
      </c>
      <c r="H48" s="52" t="str">
        <f>IF(VLOOKUP($A48,'3.คีย์เทอม1 mlp'!$A$9:$DY$58,30,FALSE)="","",VLOOKUP($A48,'3.คีย์เทอม1 mlp'!$A$9:$DY$58,30,FALSE))</f>
        <v/>
      </c>
      <c r="I48" s="52" t="str">
        <f>IF(VLOOKUP($A48,'3.คีย์เทอม1 mlp'!$A$9:$DY$58,35,FALSE)="","",VLOOKUP($A48,'3.คีย์เทอม1 mlp'!$A$9:$DY$58,35,FALSE))</f>
        <v/>
      </c>
      <c r="J48" s="51" t="str">
        <f>IF(VLOOKUP($A48,'3.คีย์เทอม1 mlp'!$A$9:$DY$58,40,FALSE)="","",VLOOKUP($A48,'3.คีย์เทอม1 mlp'!$A$9:$DY$58,40,FALSE))</f>
        <v/>
      </c>
      <c r="K48" s="51" t="str">
        <f>IF(VLOOKUP($A48,'3.คีย์เทอม1 mlp'!$A$9:$DY$58,45,FALSE)="","",VLOOKUP($A48,'3.คีย์เทอม1 mlp'!$A$9:$DY$58,45,FALSE))</f>
        <v/>
      </c>
      <c r="L48" s="189" t="str">
        <f>IF(VLOOKUP($A48,'3.คีย์เทอม1 mlp'!$A$9:$DY$58,50,FALSE)="","",VLOOKUP($A48,'3.คีย์เทอม1 mlp'!$A$9:$DY$58,50,FALSE))</f>
        <v/>
      </c>
      <c r="M48" s="114" t="str">
        <f>IF(VLOOKUP($A48,'3.คีย์เทอม1 mlp'!$A$9:$DY$58,55,FALSE)="","",VLOOKUP($A48,'3.คีย์เทอม1 mlp'!$A$9:$DY$58,55,FALSE))</f>
        <v/>
      </c>
      <c r="N48" s="68" t="str">
        <f>IF(VLOOKUP($A48,'3.คีย์เทอม1 mlp'!$A$9:$DY$58,60,FALSE)="","",VLOOKUP($A48,'3.คีย์เทอม1 mlp'!$A$9:$DY$58,60,FALSE))</f>
        <v/>
      </c>
      <c r="O48" s="193" t="str">
        <f>IF(VLOOKUP($A48,'3.คีย์เทอม1 mlp'!$A$9:$DY$58,65,FALSE)="","",VLOOKUP($A48,'3.คีย์เทอม1 mlp'!$A$9:$DY$58,65,FALSE))</f>
        <v/>
      </c>
      <c r="P48" s="193" t="str">
        <f>IF(VLOOKUP($A48,'3.คีย์เทอม1 mlp'!$A$9:$DY$58,70,FALSE)="","",VLOOKUP($A48,'3.คีย์เทอม1 mlp'!$A$9:$DY$58,70,FALSE))</f>
        <v/>
      </c>
      <c r="Q48" s="193" t="str">
        <f>IF(VLOOKUP($A48,'3.คีย์เทอม1 mlp'!$A$9:$DY$58,75,FALSE)="","",VLOOKUP($A48,'3.คีย์เทอม1 mlp'!$A$9:$DY$58,75,FALSE))</f>
        <v/>
      </c>
      <c r="R48" s="193" t="str">
        <f>IF(VLOOKUP($A48,'3.คีย์เทอม1 mlp'!$A$9:$DY$58,80,FALSE)="","",VLOOKUP($A48,'3.คีย์เทอม1 mlp'!$A$9:$DY$58,80,FALSE))</f>
        <v/>
      </c>
      <c r="S48" s="52" t="str">
        <f>IF(VLOOKUP($A48,'3.คีย์เทอม1 mlp'!$A$9:$DY$58,85,FALSE)="","",VLOOKUP($A48,'3.คีย์เทอม1 mlp'!$A$9:$DY$58,85,FALSE))</f>
        <v/>
      </c>
      <c r="T48" s="52" t="str">
        <f>IF(VLOOKUP($A48,'3.คีย์เทอม1 mlp'!$A$9:$DY$58,90,FALSE)="","",VLOOKUP($A48,'3.คีย์เทอม1 mlp'!$A$9:$DY$58,90,FALSE))</f>
        <v/>
      </c>
      <c r="U48" s="52" t="str">
        <f>IF(VLOOKUP($A48,'3.คีย์เทอม1 mlp'!$A$9:$DY$58,95,FALSE)="","",VLOOKUP($A48,'3.คีย์เทอม1 mlp'!$A$9:$DY$58,95,FALSE))</f>
        <v/>
      </c>
      <c r="V48" s="52" t="str">
        <f>IF(VLOOKUP($A48,'3.คีย์เทอม1 mlp'!$A$9:$DY$58,100,FALSE)="","",VLOOKUP($A48,'3.คีย์เทอม1 mlp'!$A$9:$DY$58,100,FALSE))</f>
        <v/>
      </c>
      <c r="W48" s="109" t="str">
        <f>IF(VLOOKUP($A48,'3.คีย์เทอม1 mlp'!$A$9:$DY$58,105,FALSE)="","",VLOOKUP($A48,'3.คีย์เทอม1 mlp'!$A$9:$DY$58,105,FALSE))</f>
        <v/>
      </c>
      <c r="X48" s="36" t="e">
        <f>IF(VLOOKUP($A48,'3.คีย์เทอม1 mlp'!$A$9:$DY$58,107,FALSE)="","",VLOOKUP($A48,'3.คีย์เทอม1 mlp'!$A$9:$DY$58,107,FALSE))</f>
        <v>#REF!</v>
      </c>
      <c r="Y48" s="31" t="e">
        <f>IF(VLOOKUP($A48,'3.คีย์เทอม1 mlp'!$A$9:$DY$58,108,FALSE)="","",VLOOKUP($A48,'3.คีย์เทอม1 mlp'!$A$9:$DY$58,108,FALSE))</f>
        <v>#REF!</v>
      </c>
      <c r="Z48" s="37" t="e">
        <f>IF(VLOOKUP($A48,'3.คีย์เทอม1 mlp'!$A$9:$DY$58,109,FALSE)="","",VLOOKUP($A48,'3.คีย์เทอม1 mlp'!$A$9:$DY$58,109,FALSE))</f>
        <v>#REF!</v>
      </c>
    </row>
    <row r="49" spans="1:27" s="33" customFormat="1" ht="17.25" customHeight="1">
      <c r="A49" s="67">
        <v>39</v>
      </c>
      <c r="B49" s="34" t="str">
        <f>IF('2.ชื่อนักเรียน'!C49="","",'2.ชื่อนักเรียน'!C49)</f>
        <v/>
      </c>
      <c r="C49" s="35" t="str">
        <f>IF('2.ชื่อนักเรียน'!D49="","",'2.ชื่อนักเรียน'!D49)</f>
        <v/>
      </c>
      <c r="D49" s="68" t="str">
        <f>IF(VLOOKUP($A49,'3.คีย์เทอม1 mlp'!$A$9:$DY$58,10,FALSE)="","",VLOOKUP($A49,'3.คีย์เทอม1 mlp'!$A$9:$DY$58,10,FALSE))</f>
        <v/>
      </c>
      <c r="E49" s="51" t="str">
        <f>IF(VLOOKUP($A49,'3.คีย์เทอม1 mlp'!$A$9:$DY$58,15,FALSE)="","",VLOOKUP($A49,'3.คีย์เทอม1 mlp'!$A$9:$DY$58,15,FALSE))</f>
        <v/>
      </c>
      <c r="F49" s="51" t="str">
        <f>IF(VLOOKUP($A49,'3.คีย์เทอม1 mlp'!$A$9:$DY$58,20,FALSE)="","",VLOOKUP($A49,'3.คีย์เทอม1 mlp'!$A$9:$DY$58,20,FALSE))</f>
        <v/>
      </c>
      <c r="G49" s="52" t="str">
        <f>IF(VLOOKUP($A49,'3.คีย์เทอม1 mlp'!$A$9:$DY$58,25,FALSE)="","",VLOOKUP($A49,'3.คีย์เทอม1 mlp'!$A$9:$DY$58,25,FALSE))</f>
        <v/>
      </c>
      <c r="H49" s="51" t="str">
        <f>IF(VLOOKUP($A49,'3.คีย์เทอม1 mlp'!$A$9:$DY$58,30,FALSE)="","",VLOOKUP($A49,'3.คีย์เทอม1 mlp'!$A$9:$DY$58,30,FALSE))</f>
        <v/>
      </c>
      <c r="I49" s="51" t="str">
        <f>IF(VLOOKUP($A49,'3.คีย์เทอม1 mlp'!$A$9:$DY$58,35,FALSE)="","",VLOOKUP($A49,'3.คีย์เทอม1 mlp'!$A$9:$DY$58,35,FALSE))</f>
        <v/>
      </c>
      <c r="J49" s="51" t="str">
        <f>IF(VLOOKUP($A49,'3.คีย์เทอม1 mlp'!$A$9:$DY$58,40,FALSE)="","",VLOOKUP($A49,'3.คีย์เทอม1 mlp'!$A$9:$DY$58,40,FALSE))</f>
        <v/>
      </c>
      <c r="K49" s="51" t="str">
        <f>IF(VLOOKUP($A49,'3.คีย์เทอม1 mlp'!$A$9:$DY$58,45,FALSE)="","",VLOOKUP($A49,'3.คีย์เทอม1 mlp'!$A$9:$DY$58,45,FALSE))</f>
        <v/>
      </c>
      <c r="L49" s="189" t="str">
        <f>IF(VLOOKUP($A49,'3.คีย์เทอม1 mlp'!$A$9:$DY$58,50,FALSE)="","",VLOOKUP($A49,'3.คีย์เทอม1 mlp'!$A$9:$DY$58,50,FALSE))</f>
        <v/>
      </c>
      <c r="M49" s="114" t="str">
        <f>IF(VLOOKUP($A49,'3.คีย์เทอม1 mlp'!$A$9:$DY$58,55,FALSE)="","",VLOOKUP($A49,'3.คีย์เทอม1 mlp'!$A$9:$DY$58,55,FALSE))</f>
        <v/>
      </c>
      <c r="N49" s="68" t="str">
        <f>IF(VLOOKUP($A49,'3.คีย์เทอม1 mlp'!$A$9:$DY$58,60,FALSE)="","",VLOOKUP($A49,'3.คีย์เทอม1 mlp'!$A$9:$DY$58,60,FALSE))</f>
        <v/>
      </c>
      <c r="O49" s="193" t="str">
        <f>IF(VLOOKUP($A49,'3.คีย์เทอม1 mlp'!$A$9:$DY$58,65,FALSE)="","",VLOOKUP($A49,'3.คีย์เทอม1 mlp'!$A$9:$DY$58,65,FALSE))</f>
        <v/>
      </c>
      <c r="P49" s="193" t="str">
        <f>IF(VLOOKUP($A49,'3.คีย์เทอม1 mlp'!$A$9:$DY$58,70,FALSE)="","",VLOOKUP($A49,'3.คีย์เทอม1 mlp'!$A$9:$DY$58,70,FALSE))</f>
        <v/>
      </c>
      <c r="Q49" s="193" t="str">
        <f>IF(VLOOKUP($A49,'3.คีย์เทอม1 mlp'!$A$9:$DY$58,75,FALSE)="","",VLOOKUP($A49,'3.คีย์เทอม1 mlp'!$A$9:$DY$58,75,FALSE))</f>
        <v/>
      </c>
      <c r="R49" s="193" t="str">
        <f>IF(VLOOKUP($A49,'3.คีย์เทอม1 mlp'!$A$9:$DY$58,80,FALSE)="","",VLOOKUP($A49,'3.คีย์เทอม1 mlp'!$A$9:$DY$58,80,FALSE))</f>
        <v/>
      </c>
      <c r="S49" s="52" t="str">
        <f>IF(VLOOKUP($A49,'3.คีย์เทอม1 mlp'!$A$9:$DY$58,85,FALSE)="","",VLOOKUP($A49,'3.คีย์เทอม1 mlp'!$A$9:$DY$58,85,FALSE))</f>
        <v/>
      </c>
      <c r="T49" s="52" t="str">
        <f>IF(VLOOKUP($A49,'3.คีย์เทอม1 mlp'!$A$9:$DY$58,90,FALSE)="","",VLOOKUP($A49,'3.คีย์เทอม1 mlp'!$A$9:$DY$58,90,FALSE))</f>
        <v/>
      </c>
      <c r="U49" s="52" t="str">
        <f>IF(VLOOKUP($A49,'3.คีย์เทอม1 mlp'!$A$9:$DY$58,95,FALSE)="","",VLOOKUP($A49,'3.คีย์เทอม1 mlp'!$A$9:$DY$58,95,FALSE))</f>
        <v/>
      </c>
      <c r="V49" s="52" t="str">
        <f>IF(VLOOKUP($A49,'3.คีย์เทอม1 mlp'!$A$9:$DY$58,100,FALSE)="","",VLOOKUP($A49,'3.คีย์เทอม1 mlp'!$A$9:$DY$58,100,FALSE))</f>
        <v/>
      </c>
      <c r="W49" s="109" t="str">
        <f>IF(VLOOKUP($A49,'3.คีย์เทอม1 mlp'!$A$9:$DY$58,105,FALSE)="","",VLOOKUP($A49,'3.คีย์เทอม1 mlp'!$A$9:$DY$58,105,FALSE))</f>
        <v/>
      </c>
      <c r="X49" s="36" t="e">
        <f>IF(VLOOKUP($A49,'3.คีย์เทอม1 mlp'!$A$9:$DY$58,107,FALSE)="","",VLOOKUP($A49,'3.คีย์เทอม1 mlp'!$A$9:$DY$58,107,FALSE))</f>
        <v>#REF!</v>
      </c>
      <c r="Y49" s="31" t="e">
        <f>IF(VLOOKUP($A49,'3.คีย์เทอม1 mlp'!$A$9:$DY$58,108,FALSE)="","",VLOOKUP($A49,'3.คีย์เทอม1 mlp'!$A$9:$DY$58,108,FALSE))</f>
        <v>#REF!</v>
      </c>
      <c r="Z49" s="37" t="e">
        <f>IF(VLOOKUP($A49,'3.คีย์เทอม1 mlp'!$A$9:$DY$58,109,FALSE)="","",VLOOKUP($A49,'3.คีย์เทอม1 mlp'!$A$9:$DY$58,109,FALSE))</f>
        <v>#REF!</v>
      </c>
    </row>
    <row r="50" spans="1:27" s="33" customFormat="1" ht="17.25" customHeight="1">
      <c r="A50" s="67">
        <v>40</v>
      </c>
      <c r="B50" s="34" t="str">
        <f>IF('2.ชื่อนักเรียน'!C50="","",'2.ชื่อนักเรียน'!C50)</f>
        <v/>
      </c>
      <c r="C50" s="35" t="str">
        <f>IF('2.ชื่อนักเรียน'!D50="","",'2.ชื่อนักเรียน'!D50)</f>
        <v/>
      </c>
      <c r="D50" s="69" t="str">
        <f>IF(VLOOKUP($A50,'3.คีย์เทอม1 mlp'!$A$9:$DY$58,10,FALSE)="","",VLOOKUP($A50,'3.คีย์เทอม1 mlp'!$A$9:$DY$58,10,FALSE))</f>
        <v/>
      </c>
      <c r="E50" s="70" t="str">
        <f>IF(VLOOKUP($A50,'3.คีย์เทอม1 mlp'!$A$9:$DY$58,15,FALSE)="","",VLOOKUP($A50,'3.คีย์เทอม1 mlp'!$A$9:$DY$58,15,FALSE))</f>
        <v/>
      </c>
      <c r="F50" s="70" t="str">
        <f>IF(VLOOKUP($A50,'3.คีย์เทอม1 mlp'!$A$9:$DY$58,20,FALSE)="","",VLOOKUP($A50,'3.คีย์เทอม1 mlp'!$A$9:$DY$58,20,FALSE))</f>
        <v/>
      </c>
      <c r="G50" s="71" t="str">
        <f>IF(VLOOKUP($A50,'3.คีย์เทอม1 mlp'!$A$9:$DY$58,25,FALSE)="","",VLOOKUP($A50,'3.คีย์เทอม1 mlp'!$A$9:$DY$58,25,FALSE))</f>
        <v/>
      </c>
      <c r="H50" s="70" t="str">
        <f>IF(VLOOKUP($A50,'3.คีย์เทอม1 mlp'!$A$9:$DY$58,30,FALSE)="","",VLOOKUP($A50,'3.คีย์เทอม1 mlp'!$A$9:$DY$58,30,FALSE))</f>
        <v/>
      </c>
      <c r="I50" s="70" t="str">
        <f>IF(VLOOKUP($A50,'3.คีย์เทอม1 mlp'!$A$9:$DY$58,35,FALSE)="","",VLOOKUP($A50,'3.คีย์เทอม1 mlp'!$A$9:$DY$58,35,FALSE))</f>
        <v/>
      </c>
      <c r="J50" s="70" t="str">
        <f>IF(VLOOKUP($A50,'3.คีย์เทอม1 mlp'!$A$9:$DY$58,40,FALSE)="","",VLOOKUP($A50,'3.คีย์เทอม1 mlp'!$A$9:$DY$58,40,FALSE))</f>
        <v/>
      </c>
      <c r="K50" s="70" t="str">
        <f>IF(VLOOKUP($A50,'3.คีย์เทอม1 mlp'!$A$9:$DY$58,45,FALSE)="","",VLOOKUP($A50,'3.คีย์เทอม1 mlp'!$A$9:$DY$58,45,FALSE))</f>
        <v/>
      </c>
      <c r="L50" s="190" t="str">
        <f>IF(VLOOKUP($A50,'3.คีย์เทอม1 mlp'!$A$9:$DY$58,50,FALSE)="","",VLOOKUP($A50,'3.คีย์เทอม1 mlp'!$A$9:$DY$58,50,FALSE))</f>
        <v/>
      </c>
      <c r="M50" s="115" t="str">
        <f>IF(VLOOKUP($A50,'3.คีย์เทอม1 mlp'!$A$9:$DY$58,55,FALSE)="","",VLOOKUP($A50,'3.คีย์เทอม1 mlp'!$A$9:$DY$58,55,FALSE))</f>
        <v/>
      </c>
      <c r="N50" s="69" t="str">
        <f>IF(VLOOKUP($A50,'3.คีย์เทอม1 mlp'!$A$9:$DY$58,60,FALSE)="","",VLOOKUP($A50,'3.คีย์เทอม1 mlp'!$A$9:$DY$58,60,FALSE))</f>
        <v/>
      </c>
      <c r="O50" s="194" t="str">
        <f>IF(VLOOKUP($A50,'3.คีย์เทอม1 mlp'!$A$9:$DY$58,65,FALSE)="","",VLOOKUP($A50,'3.คีย์เทอม1 mlp'!$A$9:$DY$58,65,FALSE))</f>
        <v/>
      </c>
      <c r="P50" s="194" t="str">
        <f>IF(VLOOKUP($A50,'3.คีย์เทอม1 mlp'!$A$9:$DY$58,70,FALSE)="","",VLOOKUP($A50,'3.คีย์เทอม1 mlp'!$A$9:$DY$58,70,FALSE))</f>
        <v/>
      </c>
      <c r="Q50" s="194" t="str">
        <f>IF(VLOOKUP($A50,'3.คีย์เทอม1 mlp'!$A$9:$DY$58,75,FALSE)="","",VLOOKUP($A50,'3.คีย์เทอม1 mlp'!$A$9:$DY$58,75,FALSE))</f>
        <v/>
      </c>
      <c r="R50" s="194" t="str">
        <f>IF(VLOOKUP($A50,'3.คีย์เทอม1 mlp'!$A$9:$DY$58,80,FALSE)="","",VLOOKUP($A50,'3.คีย์เทอม1 mlp'!$A$9:$DY$58,80,FALSE))</f>
        <v/>
      </c>
      <c r="S50" s="52" t="str">
        <f>IF(VLOOKUP($A50,'3.คีย์เทอม1 mlp'!$A$9:$DY$58,85,FALSE)="","",VLOOKUP($A50,'3.คีย์เทอม1 mlp'!$A$9:$DY$58,85,FALSE))</f>
        <v/>
      </c>
      <c r="T50" s="52" t="str">
        <f>IF(VLOOKUP($A50,'3.คีย์เทอม1 mlp'!$A$9:$DY$58,90,FALSE)="","",VLOOKUP($A50,'3.คีย์เทอม1 mlp'!$A$9:$DY$58,90,FALSE))</f>
        <v/>
      </c>
      <c r="U50" s="52" t="str">
        <f>IF(VLOOKUP($A50,'3.คีย์เทอม1 mlp'!$A$9:$DY$58,95,FALSE)="","",VLOOKUP($A50,'3.คีย์เทอม1 mlp'!$A$9:$DY$58,95,FALSE))</f>
        <v/>
      </c>
      <c r="V50" s="52" t="str">
        <f>IF(VLOOKUP($A50,'3.คีย์เทอม1 mlp'!$A$9:$DY$58,100,FALSE)="","",VLOOKUP($A50,'3.คีย์เทอม1 mlp'!$A$9:$DY$58,100,FALSE))</f>
        <v/>
      </c>
      <c r="W50" s="109" t="str">
        <f>IF(VLOOKUP($A50,'3.คีย์เทอม1 mlp'!$A$9:$DY$58,105,FALSE)="","",VLOOKUP($A50,'3.คีย์เทอม1 mlp'!$A$9:$DY$58,105,FALSE))</f>
        <v/>
      </c>
      <c r="X50" s="38" t="e">
        <f>IF(VLOOKUP($A50,'3.คีย์เทอม1 mlp'!$A$9:$DY$58,107,FALSE)="","",VLOOKUP($A50,'3.คีย์เทอม1 mlp'!$A$9:$DY$58,107,FALSE))</f>
        <v>#REF!</v>
      </c>
      <c r="Y50" s="39" t="e">
        <f>IF(VLOOKUP($A50,'3.คีย์เทอม1 mlp'!$A$9:$DY$58,108,FALSE)="","",VLOOKUP($A50,'3.คีย์เทอม1 mlp'!$A$9:$DY$58,108,FALSE))</f>
        <v>#REF!</v>
      </c>
      <c r="Z50" s="23" t="e">
        <f>IF(VLOOKUP($A50,'3.คีย์เทอม1 mlp'!$A$9:$DY$58,109,FALSE)="","",VLOOKUP($A50,'3.คีย์เทอม1 mlp'!$A$9:$DY$58,109,FALSE))</f>
        <v>#REF!</v>
      </c>
    </row>
    <row r="51" spans="1:27" s="33" customFormat="1" ht="17.25" customHeight="1">
      <c r="A51" s="67">
        <v>41</v>
      </c>
      <c r="B51" s="34" t="str">
        <f>IF('2.ชื่อนักเรียน'!C51="","",'2.ชื่อนักเรียน'!C51)</f>
        <v/>
      </c>
      <c r="C51" s="35" t="str">
        <f>IF('2.ชื่อนักเรียน'!D51="","",'2.ชื่อนักเรียน'!D51)</f>
        <v/>
      </c>
      <c r="D51" s="69" t="str">
        <f>IF(VLOOKUP($A51,'3.คีย์เทอม1 mlp'!$A$9:$DY$58,10,FALSE)="","",VLOOKUP($A51,'3.คีย์เทอม1 mlp'!$A$9:$DY$58,10,FALSE))</f>
        <v/>
      </c>
      <c r="E51" s="70" t="str">
        <f>IF(VLOOKUP($A51,'3.คีย์เทอม1 mlp'!$A$9:$DY$58,15,FALSE)="","",VLOOKUP($A51,'3.คีย์เทอม1 mlp'!$A$9:$DY$58,15,FALSE))</f>
        <v/>
      </c>
      <c r="F51" s="70" t="str">
        <f>IF(VLOOKUP($A51,'3.คีย์เทอม1 mlp'!$A$9:$DY$58,20,FALSE)="","",VLOOKUP($A51,'3.คีย์เทอม1 mlp'!$A$9:$DY$58,20,FALSE))</f>
        <v/>
      </c>
      <c r="G51" s="71" t="str">
        <f>IF(VLOOKUP($A51,'3.คีย์เทอม1 mlp'!$A$9:$DY$58,25,FALSE)="","",VLOOKUP($A51,'3.คีย์เทอม1 mlp'!$A$9:$DY$58,25,FALSE))</f>
        <v/>
      </c>
      <c r="H51" s="70" t="str">
        <f>IF(VLOOKUP($A51,'3.คีย์เทอม1 mlp'!$A$9:$DY$58,30,FALSE)="","",VLOOKUP($A51,'3.คีย์เทอม1 mlp'!$A$9:$DY$58,30,FALSE))</f>
        <v/>
      </c>
      <c r="I51" s="70" t="str">
        <f>IF(VLOOKUP($A51,'3.คีย์เทอม1 mlp'!$A$9:$DY$58,35,FALSE)="","",VLOOKUP($A51,'3.คีย์เทอม1 mlp'!$A$9:$DY$58,35,FALSE))</f>
        <v/>
      </c>
      <c r="J51" s="70" t="str">
        <f>IF(VLOOKUP($A51,'3.คีย์เทอม1 mlp'!$A$9:$DY$58,40,FALSE)="","",VLOOKUP($A51,'3.คีย์เทอม1 mlp'!$A$9:$DY$58,40,FALSE))</f>
        <v/>
      </c>
      <c r="K51" s="70" t="str">
        <f>IF(VLOOKUP($A51,'3.คีย์เทอม1 mlp'!$A$9:$DY$58,45,FALSE)="","",VLOOKUP($A51,'3.คีย์เทอม1 mlp'!$A$9:$DY$58,45,FALSE))</f>
        <v/>
      </c>
      <c r="L51" s="190" t="str">
        <f>IF(VLOOKUP($A51,'3.คีย์เทอม1 mlp'!$A$9:$DY$58,50,FALSE)="","",VLOOKUP($A51,'3.คีย์เทอม1 mlp'!$A$9:$DY$58,50,FALSE))</f>
        <v/>
      </c>
      <c r="M51" s="115" t="str">
        <f>IF(VLOOKUP($A51,'3.คีย์เทอม1 mlp'!$A$9:$DY$58,55,FALSE)="","",VLOOKUP($A51,'3.คีย์เทอม1 mlp'!$A$9:$DY$58,55,FALSE))</f>
        <v/>
      </c>
      <c r="N51" s="69" t="str">
        <f>IF(VLOOKUP($A51,'3.คีย์เทอม1 mlp'!$A$9:$DY$58,60,FALSE)="","",VLOOKUP($A51,'3.คีย์เทอม1 mlp'!$A$9:$DY$58,60,FALSE))</f>
        <v/>
      </c>
      <c r="O51" s="194" t="str">
        <f>IF(VLOOKUP($A51,'3.คีย์เทอม1 mlp'!$A$9:$DY$58,65,FALSE)="","",VLOOKUP($A51,'3.คีย์เทอม1 mlp'!$A$9:$DY$58,65,FALSE))</f>
        <v/>
      </c>
      <c r="P51" s="194" t="str">
        <f>IF(VLOOKUP($A51,'3.คีย์เทอม1 mlp'!$A$9:$DY$58,70,FALSE)="","",VLOOKUP($A51,'3.คีย์เทอม1 mlp'!$A$9:$DY$58,70,FALSE))</f>
        <v/>
      </c>
      <c r="Q51" s="194" t="str">
        <f>IF(VLOOKUP($A51,'3.คีย์เทอม1 mlp'!$A$9:$DY$58,75,FALSE)="","",VLOOKUP($A51,'3.คีย์เทอม1 mlp'!$A$9:$DY$58,75,FALSE))</f>
        <v/>
      </c>
      <c r="R51" s="194" t="str">
        <f>IF(VLOOKUP($A51,'3.คีย์เทอม1 mlp'!$A$9:$DY$58,80,FALSE)="","",VLOOKUP($A51,'3.คีย์เทอม1 mlp'!$A$9:$DY$58,80,FALSE))</f>
        <v/>
      </c>
      <c r="S51" s="52" t="str">
        <f>IF(VLOOKUP($A51,'3.คีย์เทอม1 mlp'!$A$9:$DY$58,85,FALSE)="","",VLOOKUP($A51,'3.คีย์เทอม1 mlp'!$A$9:$DY$58,85,FALSE))</f>
        <v/>
      </c>
      <c r="T51" s="52" t="str">
        <f>IF(VLOOKUP($A51,'3.คีย์เทอม1 mlp'!$A$9:$DY$58,90,FALSE)="","",VLOOKUP($A51,'3.คีย์เทอม1 mlp'!$A$9:$DY$58,90,FALSE))</f>
        <v/>
      </c>
      <c r="U51" s="52" t="str">
        <f>IF(VLOOKUP($A51,'3.คีย์เทอม1 mlp'!$A$9:$DY$58,95,FALSE)="","",VLOOKUP($A51,'3.คีย์เทอม1 mlp'!$A$9:$DY$58,95,FALSE))</f>
        <v/>
      </c>
      <c r="V51" s="52" t="str">
        <f>IF(VLOOKUP($A51,'3.คีย์เทอม1 mlp'!$A$9:$DY$58,100,FALSE)="","",VLOOKUP($A51,'3.คีย์เทอม1 mlp'!$A$9:$DY$58,100,FALSE))</f>
        <v/>
      </c>
      <c r="W51" s="109" t="str">
        <f>IF(VLOOKUP($A51,'3.คีย์เทอม1 mlp'!$A$9:$DY$58,105,FALSE)="","",VLOOKUP($A51,'3.คีย์เทอม1 mlp'!$A$9:$DY$58,105,FALSE))</f>
        <v/>
      </c>
      <c r="X51" s="38" t="e">
        <f>IF(VLOOKUP($A51,'3.คีย์เทอม1 mlp'!$A$9:$DY$58,107,FALSE)="","",VLOOKUP($A51,'3.คีย์เทอม1 mlp'!$A$9:$DY$58,107,FALSE))</f>
        <v>#REF!</v>
      </c>
      <c r="Y51" s="39" t="e">
        <f>IF(VLOOKUP($A51,'3.คีย์เทอม1 mlp'!$A$9:$DY$58,108,FALSE)="","",VLOOKUP($A51,'3.คีย์เทอม1 mlp'!$A$9:$DY$58,108,FALSE))</f>
        <v>#REF!</v>
      </c>
      <c r="Z51" s="23" t="e">
        <f>IF(VLOOKUP($A51,'3.คีย์เทอม1 mlp'!$A$9:$DY$58,109,FALSE)="","",VLOOKUP($A51,'3.คีย์เทอม1 mlp'!$A$9:$DY$58,109,FALSE))</f>
        <v>#REF!</v>
      </c>
    </row>
    <row r="52" spans="1:27" s="33" customFormat="1" ht="17.25" customHeight="1">
      <c r="A52" s="67">
        <v>42</v>
      </c>
      <c r="B52" s="34" t="str">
        <f>IF('2.ชื่อนักเรียน'!C52="","",'2.ชื่อนักเรียน'!C52)</f>
        <v/>
      </c>
      <c r="C52" s="35" t="str">
        <f>IF('2.ชื่อนักเรียน'!D52="","",'2.ชื่อนักเรียน'!D52)</f>
        <v/>
      </c>
      <c r="D52" s="69" t="str">
        <f>IF(VLOOKUP($A52,'3.คีย์เทอม1 mlp'!$A$9:$DY$58,10,FALSE)="","",VLOOKUP($A52,'3.คีย์เทอม1 mlp'!$A$9:$DY$58,10,FALSE))</f>
        <v/>
      </c>
      <c r="E52" s="70" t="str">
        <f>IF(VLOOKUP($A52,'3.คีย์เทอม1 mlp'!$A$9:$DY$58,15,FALSE)="","",VLOOKUP($A52,'3.คีย์เทอม1 mlp'!$A$9:$DY$58,15,FALSE))</f>
        <v/>
      </c>
      <c r="F52" s="70" t="str">
        <f>IF(VLOOKUP($A52,'3.คีย์เทอม1 mlp'!$A$9:$DY$58,20,FALSE)="","",VLOOKUP($A52,'3.คีย์เทอม1 mlp'!$A$9:$DY$58,20,FALSE))</f>
        <v/>
      </c>
      <c r="G52" s="71" t="str">
        <f>IF(VLOOKUP($A52,'3.คีย์เทอม1 mlp'!$A$9:$DY$58,25,FALSE)="","",VLOOKUP($A52,'3.คีย์เทอม1 mlp'!$A$9:$DY$58,25,FALSE))</f>
        <v/>
      </c>
      <c r="H52" s="70" t="str">
        <f>IF(VLOOKUP($A52,'3.คีย์เทอม1 mlp'!$A$9:$DY$58,30,FALSE)="","",VLOOKUP($A52,'3.คีย์เทอม1 mlp'!$A$9:$DY$58,30,FALSE))</f>
        <v/>
      </c>
      <c r="I52" s="70" t="str">
        <f>IF(VLOOKUP($A52,'3.คีย์เทอม1 mlp'!$A$9:$DY$58,35,FALSE)="","",VLOOKUP($A52,'3.คีย์เทอม1 mlp'!$A$9:$DY$58,35,FALSE))</f>
        <v/>
      </c>
      <c r="J52" s="70" t="str">
        <f>IF(VLOOKUP($A52,'3.คีย์เทอม1 mlp'!$A$9:$DY$58,40,FALSE)="","",VLOOKUP($A52,'3.คีย์เทอม1 mlp'!$A$9:$DY$58,40,FALSE))</f>
        <v/>
      </c>
      <c r="K52" s="70" t="str">
        <f>IF(VLOOKUP($A52,'3.คีย์เทอม1 mlp'!$A$9:$DY$58,45,FALSE)="","",VLOOKUP($A52,'3.คีย์เทอม1 mlp'!$A$9:$DY$58,45,FALSE))</f>
        <v/>
      </c>
      <c r="L52" s="190" t="str">
        <f>IF(VLOOKUP($A52,'3.คีย์เทอม1 mlp'!$A$9:$DY$58,50,FALSE)="","",VLOOKUP($A52,'3.คีย์เทอม1 mlp'!$A$9:$DY$58,50,FALSE))</f>
        <v/>
      </c>
      <c r="M52" s="115" t="str">
        <f>IF(VLOOKUP($A52,'3.คีย์เทอม1 mlp'!$A$9:$DY$58,55,FALSE)="","",VLOOKUP($A52,'3.คีย์เทอม1 mlp'!$A$9:$DY$58,55,FALSE))</f>
        <v/>
      </c>
      <c r="N52" s="69" t="str">
        <f>IF(VLOOKUP($A52,'3.คีย์เทอม1 mlp'!$A$9:$DY$58,60,FALSE)="","",VLOOKUP($A52,'3.คีย์เทอม1 mlp'!$A$9:$DY$58,60,FALSE))</f>
        <v/>
      </c>
      <c r="O52" s="194" t="str">
        <f>IF(VLOOKUP($A52,'3.คีย์เทอม1 mlp'!$A$9:$DY$58,65,FALSE)="","",VLOOKUP($A52,'3.คีย์เทอม1 mlp'!$A$9:$DY$58,65,FALSE))</f>
        <v/>
      </c>
      <c r="P52" s="194" t="str">
        <f>IF(VLOOKUP($A52,'3.คีย์เทอม1 mlp'!$A$9:$DY$58,70,FALSE)="","",VLOOKUP($A52,'3.คีย์เทอม1 mlp'!$A$9:$DY$58,70,FALSE))</f>
        <v/>
      </c>
      <c r="Q52" s="194" t="str">
        <f>IF(VLOOKUP($A52,'3.คีย์เทอม1 mlp'!$A$9:$DY$58,75,FALSE)="","",VLOOKUP($A52,'3.คีย์เทอม1 mlp'!$A$9:$DY$58,75,FALSE))</f>
        <v/>
      </c>
      <c r="R52" s="194" t="str">
        <f>IF(VLOOKUP($A52,'3.คีย์เทอม1 mlp'!$A$9:$DY$58,80,FALSE)="","",VLOOKUP($A52,'3.คีย์เทอม1 mlp'!$A$9:$DY$58,80,FALSE))</f>
        <v/>
      </c>
      <c r="S52" s="52" t="str">
        <f>IF(VLOOKUP($A52,'3.คีย์เทอม1 mlp'!$A$9:$DY$58,85,FALSE)="","",VLOOKUP($A52,'3.คีย์เทอม1 mlp'!$A$9:$DY$58,85,FALSE))</f>
        <v/>
      </c>
      <c r="T52" s="52" t="str">
        <f>IF(VLOOKUP($A52,'3.คีย์เทอม1 mlp'!$A$9:$DY$58,90,FALSE)="","",VLOOKUP($A52,'3.คีย์เทอม1 mlp'!$A$9:$DY$58,90,FALSE))</f>
        <v/>
      </c>
      <c r="U52" s="52" t="str">
        <f>IF(VLOOKUP($A52,'3.คีย์เทอม1 mlp'!$A$9:$DY$58,95,FALSE)="","",VLOOKUP($A52,'3.คีย์เทอม1 mlp'!$A$9:$DY$58,95,FALSE))</f>
        <v/>
      </c>
      <c r="V52" s="52" t="str">
        <f>IF(VLOOKUP($A52,'3.คีย์เทอม1 mlp'!$A$9:$DY$58,100,FALSE)="","",VLOOKUP($A52,'3.คีย์เทอม1 mlp'!$A$9:$DY$58,100,FALSE))</f>
        <v/>
      </c>
      <c r="W52" s="109" t="str">
        <f>IF(VLOOKUP($A52,'3.คีย์เทอม1 mlp'!$A$9:$DY$58,105,FALSE)="","",VLOOKUP($A52,'3.คีย์เทอม1 mlp'!$A$9:$DY$58,105,FALSE))</f>
        <v/>
      </c>
      <c r="X52" s="38" t="e">
        <f>IF(VLOOKUP($A52,'3.คีย์เทอม1 mlp'!$A$9:$DY$58,107,FALSE)="","",VLOOKUP($A52,'3.คีย์เทอม1 mlp'!$A$9:$DY$58,107,FALSE))</f>
        <v>#REF!</v>
      </c>
      <c r="Y52" s="39" t="e">
        <f>IF(VLOOKUP($A52,'3.คีย์เทอม1 mlp'!$A$9:$DY$58,108,FALSE)="","",VLOOKUP($A52,'3.คีย์เทอม1 mlp'!$A$9:$DY$58,108,FALSE))</f>
        <v>#REF!</v>
      </c>
      <c r="Z52" s="23" t="e">
        <f>IF(VLOOKUP($A52,'3.คีย์เทอม1 mlp'!$A$9:$DY$58,109,FALSE)="","",VLOOKUP($A52,'3.คีย์เทอม1 mlp'!$A$9:$DY$58,109,FALSE))</f>
        <v>#REF!</v>
      </c>
    </row>
    <row r="53" spans="1:27" s="33" customFormat="1" ht="17.25" customHeight="1">
      <c r="A53" s="67">
        <v>43</v>
      </c>
      <c r="B53" s="34" t="str">
        <f>IF('2.ชื่อนักเรียน'!C53="","",'2.ชื่อนักเรียน'!C53)</f>
        <v/>
      </c>
      <c r="C53" s="35" t="str">
        <f>IF('2.ชื่อนักเรียน'!D53="","",'2.ชื่อนักเรียน'!D53)</f>
        <v/>
      </c>
      <c r="D53" s="69" t="str">
        <f>IF(VLOOKUP($A53,'3.คีย์เทอม1 mlp'!$A$9:$DY$58,10,FALSE)="","",VLOOKUP($A53,'3.คีย์เทอม1 mlp'!$A$9:$DY$58,10,FALSE))</f>
        <v/>
      </c>
      <c r="E53" s="70" t="str">
        <f>IF(VLOOKUP($A53,'3.คีย์เทอม1 mlp'!$A$9:$DY$58,15,FALSE)="","",VLOOKUP($A53,'3.คีย์เทอม1 mlp'!$A$9:$DY$58,15,FALSE))</f>
        <v/>
      </c>
      <c r="F53" s="70" t="str">
        <f>IF(VLOOKUP($A53,'3.คีย์เทอม1 mlp'!$A$9:$DY$58,20,FALSE)="","",VLOOKUP($A53,'3.คีย์เทอม1 mlp'!$A$9:$DY$58,20,FALSE))</f>
        <v/>
      </c>
      <c r="G53" s="71" t="str">
        <f>IF(VLOOKUP($A53,'3.คีย์เทอม1 mlp'!$A$9:$DY$58,25,FALSE)="","",VLOOKUP($A53,'3.คีย์เทอม1 mlp'!$A$9:$DY$58,25,FALSE))</f>
        <v/>
      </c>
      <c r="H53" s="70" t="str">
        <f>IF(VLOOKUP($A53,'3.คีย์เทอม1 mlp'!$A$9:$DY$58,30,FALSE)="","",VLOOKUP($A53,'3.คีย์เทอม1 mlp'!$A$9:$DY$58,30,FALSE))</f>
        <v/>
      </c>
      <c r="I53" s="70" t="str">
        <f>IF(VLOOKUP($A53,'3.คีย์เทอม1 mlp'!$A$9:$DY$58,35,FALSE)="","",VLOOKUP($A53,'3.คีย์เทอม1 mlp'!$A$9:$DY$58,35,FALSE))</f>
        <v/>
      </c>
      <c r="J53" s="70" t="str">
        <f>IF(VLOOKUP($A53,'3.คีย์เทอม1 mlp'!$A$9:$DY$58,40,FALSE)="","",VLOOKUP($A53,'3.คีย์เทอม1 mlp'!$A$9:$DY$58,40,FALSE))</f>
        <v/>
      </c>
      <c r="K53" s="70" t="str">
        <f>IF(VLOOKUP($A53,'3.คีย์เทอม1 mlp'!$A$9:$DY$58,45,FALSE)="","",VLOOKUP($A53,'3.คีย์เทอม1 mlp'!$A$9:$DY$58,45,FALSE))</f>
        <v/>
      </c>
      <c r="L53" s="190" t="str">
        <f>IF(VLOOKUP($A53,'3.คีย์เทอม1 mlp'!$A$9:$DY$58,50,FALSE)="","",VLOOKUP($A53,'3.คีย์เทอม1 mlp'!$A$9:$DY$58,50,FALSE))</f>
        <v/>
      </c>
      <c r="M53" s="115" t="str">
        <f>IF(VLOOKUP($A53,'3.คีย์เทอม1 mlp'!$A$9:$DY$58,55,FALSE)="","",VLOOKUP($A53,'3.คีย์เทอม1 mlp'!$A$9:$DY$58,55,FALSE))</f>
        <v/>
      </c>
      <c r="N53" s="69" t="str">
        <f>IF(VLOOKUP($A53,'3.คีย์เทอม1 mlp'!$A$9:$DY$58,60,FALSE)="","",VLOOKUP($A53,'3.คีย์เทอม1 mlp'!$A$9:$DY$58,60,FALSE))</f>
        <v/>
      </c>
      <c r="O53" s="194" t="str">
        <f>IF(VLOOKUP($A53,'3.คีย์เทอม1 mlp'!$A$9:$DY$58,65,FALSE)="","",VLOOKUP($A53,'3.คีย์เทอม1 mlp'!$A$9:$DY$58,65,FALSE))</f>
        <v/>
      </c>
      <c r="P53" s="194" t="str">
        <f>IF(VLOOKUP($A53,'3.คีย์เทอม1 mlp'!$A$9:$DY$58,70,FALSE)="","",VLOOKUP($A53,'3.คีย์เทอม1 mlp'!$A$9:$DY$58,70,FALSE))</f>
        <v/>
      </c>
      <c r="Q53" s="194" t="str">
        <f>IF(VLOOKUP($A53,'3.คีย์เทอม1 mlp'!$A$9:$DY$58,75,FALSE)="","",VLOOKUP($A53,'3.คีย์เทอม1 mlp'!$A$9:$DY$58,75,FALSE))</f>
        <v/>
      </c>
      <c r="R53" s="194" t="str">
        <f>IF(VLOOKUP($A53,'3.คีย์เทอม1 mlp'!$A$9:$DY$58,80,FALSE)="","",VLOOKUP($A53,'3.คีย์เทอม1 mlp'!$A$9:$DY$58,80,FALSE))</f>
        <v/>
      </c>
      <c r="S53" s="52" t="str">
        <f>IF(VLOOKUP($A53,'3.คีย์เทอม1 mlp'!$A$9:$DY$58,85,FALSE)="","",VLOOKUP($A53,'3.คีย์เทอม1 mlp'!$A$9:$DY$58,85,FALSE))</f>
        <v/>
      </c>
      <c r="T53" s="52" t="str">
        <f>IF(VLOOKUP($A53,'3.คีย์เทอม1 mlp'!$A$9:$DY$58,90,FALSE)="","",VLOOKUP($A53,'3.คีย์เทอม1 mlp'!$A$9:$DY$58,90,FALSE))</f>
        <v/>
      </c>
      <c r="U53" s="52" t="str">
        <f>IF(VLOOKUP($A53,'3.คีย์เทอม1 mlp'!$A$9:$DY$58,95,FALSE)="","",VLOOKUP($A53,'3.คีย์เทอม1 mlp'!$A$9:$DY$58,95,FALSE))</f>
        <v/>
      </c>
      <c r="V53" s="52" t="str">
        <f>IF(VLOOKUP($A53,'3.คีย์เทอม1 mlp'!$A$9:$DY$58,100,FALSE)="","",VLOOKUP($A53,'3.คีย์เทอม1 mlp'!$A$9:$DY$58,100,FALSE))</f>
        <v/>
      </c>
      <c r="W53" s="109" t="str">
        <f>IF(VLOOKUP($A53,'3.คีย์เทอม1 mlp'!$A$9:$DY$58,105,FALSE)="","",VLOOKUP($A53,'3.คีย์เทอม1 mlp'!$A$9:$DY$58,105,FALSE))</f>
        <v/>
      </c>
      <c r="X53" s="38" t="e">
        <f>IF(VLOOKUP($A53,'3.คีย์เทอม1 mlp'!$A$9:$DY$58,107,FALSE)="","",VLOOKUP($A53,'3.คีย์เทอม1 mlp'!$A$9:$DY$58,107,FALSE))</f>
        <v>#REF!</v>
      </c>
      <c r="Y53" s="39" t="e">
        <f>IF(VLOOKUP($A53,'3.คีย์เทอม1 mlp'!$A$9:$DY$58,108,FALSE)="","",VLOOKUP($A53,'3.คีย์เทอม1 mlp'!$A$9:$DY$58,108,FALSE))</f>
        <v>#REF!</v>
      </c>
      <c r="Z53" s="23" t="e">
        <f>IF(VLOOKUP($A53,'3.คีย์เทอม1 mlp'!$A$9:$DY$58,109,FALSE)="","",VLOOKUP($A53,'3.คีย์เทอม1 mlp'!$A$9:$DY$58,109,FALSE))</f>
        <v>#REF!</v>
      </c>
    </row>
    <row r="54" spans="1:27" s="33" customFormat="1" ht="17.25" customHeight="1">
      <c r="A54" s="67">
        <v>44</v>
      </c>
      <c r="B54" s="34" t="str">
        <f>IF('2.ชื่อนักเรียน'!C54="","",'2.ชื่อนักเรียน'!C54)</f>
        <v/>
      </c>
      <c r="C54" s="35" t="str">
        <f>IF('2.ชื่อนักเรียน'!D54="","",'2.ชื่อนักเรียน'!D54)</f>
        <v/>
      </c>
      <c r="D54" s="69" t="str">
        <f>IF(VLOOKUP($A54,'3.คีย์เทอม1 mlp'!$A$9:$DY$58,10,FALSE)="","",VLOOKUP($A54,'3.คีย์เทอม1 mlp'!$A$9:$DY$58,10,FALSE))</f>
        <v/>
      </c>
      <c r="E54" s="70" t="str">
        <f>IF(VLOOKUP($A54,'3.คีย์เทอม1 mlp'!$A$9:$DY$58,15,FALSE)="","",VLOOKUP($A54,'3.คีย์เทอม1 mlp'!$A$9:$DY$58,15,FALSE))</f>
        <v/>
      </c>
      <c r="F54" s="70" t="str">
        <f>IF(VLOOKUP($A54,'3.คีย์เทอม1 mlp'!$A$9:$DY$58,20,FALSE)="","",VLOOKUP($A54,'3.คีย์เทอม1 mlp'!$A$9:$DY$58,20,FALSE))</f>
        <v/>
      </c>
      <c r="G54" s="71" t="str">
        <f>IF(VLOOKUP($A54,'3.คีย์เทอม1 mlp'!$A$9:$DY$58,25,FALSE)="","",VLOOKUP($A54,'3.คีย์เทอม1 mlp'!$A$9:$DY$58,25,FALSE))</f>
        <v/>
      </c>
      <c r="H54" s="70" t="str">
        <f>IF(VLOOKUP($A54,'3.คีย์เทอม1 mlp'!$A$9:$DY$58,30,FALSE)="","",VLOOKUP($A54,'3.คีย์เทอม1 mlp'!$A$9:$DY$58,30,FALSE))</f>
        <v/>
      </c>
      <c r="I54" s="70" t="str">
        <f>IF(VLOOKUP($A54,'3.คีย์เทอม1 mlp'!$A$9:$DY$58,35,FALSE)="","",VLOOKUP($A54,'3.คีย์เทอม1 mlp'!$A$9:$DY$58,35,FALSE))</f>
        <v/>
      </c>
      <c r="J54" s="70" t="str">
        <f>IF(VLOOKUP($A54,'3.คีย์เทอม1 mlp'!$A$9:$DY$58,40,FALSE)="","",VLOOKUP($A54,'3.คีย์เทอม1 mlp'!$A$9:$DY$58,40,FALSE))</f>
        <v/>
      </c>
      <c r="K54" s="70" t="str">
        <f>IF(VLOOKUP($A54,'3.คีย์เทอม1 mlp'!$A$9:$DY$58,45,FALSE)="","",VLOOKUP($A54,'3.คีย์เทอม1 mlp'!$A$9:$DY$58,45,FALSE))</f>
        <v/>
      </c>
      <c r="L54" s="190" t="str">
        <f>IF(VLOOKUP($A54,'3.คีย์เทอม1 mlp'!$A$9:$DY$58,50,FALSE)="","",VLOOKUP($A54,'3.คีย์เทอม1 mlp'!$A$9:$DY$58,50,FALSE))</f>
        <v/>
      </c>
      <c r="M54" s="115" t="str">
        <f>IF(VLOOKUP($A54,'3.คีย์เทอม1 mlp'!$A$9:$DY$58,55,FALSE)="","",VLOOKUP($A54,'3.คีย์เทอม1 mlp'!$A$9:$DY$58,55,FALSE))</f>
        <v/>
      </c>
      <c r="N54" s="69" t="str">
        <f>IF(VLOOKUP($A54,'3.คีย์เทอม1 mlp'!$A$9:$DY$58,60,FALSE)="","",VLOOKUP($A54,'3.คีย์เทอม1 mlp'!$A$9:$DY$58,60,FALSE))</f>
        <v/>
      </c>
      <c r="O54" s="194" t="str">
        <f>IF(VLOOKUP($A54,'3.คีย์เทอม1 mlp'!$A$9:$DY$58,65,FALSE)="","",VLOOKUP($A54,'3.คีย์เทอม1 mlp'!$A$9:$DY$58,65,FALSE))</f>
        <v/>
      </c>
      <c r="P54" s="194" t="str">
        <f>IF(VLOOKUP($A54,'3.คีย์เทอม1 mlp'!$A$9:$DY$58,70,FALSE)="","",VLOOKUP($A54,'3.คีย์เทอม1 mlp'!$A$9:$DY$58,70,FALSE))</f>
        <v/>
      </c>
      <c r="Q54" s="194" t="str">
        <f>IF(VLOOKUP($A54,'3.คีย์เทอม1 mlp'!$A$9:$DY$58,75,FALSE)="","",VLOOKUP($A54,'3.คีย์เทอม1 mlp'!$A$9:$DY$58,75,FALSE))</f>
        <v/>
      </c>
      <c r="R54" s="194" t="str">
        <f>IF(VLOOKUP($A54,'3.คีย์เทอม1 mlp'!$A$9:$DY$58,80,FALSE)="","",VLOOKUP($A54,'3.คีย์เทอม1 mlp'!$A$9:$DY$58,80,FALSE))</f>
        <v/>
      </c>
      <c r="S54" s="52" t="str">
        <f>IF(VLOOKUP($A54,'3.คีย์เทอม1 mlp'!$A$9:$DY$58,85,FALSE)="","",VLOOKUP($A54,'3.คีย์เทอม1 mlp'!$A$9:$DY$58,85,FALSE))</f>
        <v/>
      </c>
      <c r="T54" s="52" t="str">
        <f>IF(VLOOKUP($A54,'3.คีย์เทอม1 mlp'!$A$9:$DY$58,90,FALSE)="","",VLOOKUP($A54,'3.คีย์เทอม1 mlp'!$A$9:$DY$58,90,FALSE))</f>
        <v/>
      </c>
      <c r="U54" s="52" t="str">
        <f>IF(VLOOKUP($A54,'3.คีย์เทอม1 mlp'!$A$9:$DY$58,95,FALSE)="","",VLOOKUP($A54,'3.คีย์เทอม1 mlp'!$A$9:$DY$58,95,FALSE))</f>
        <v/>
      </c>
      <c r="V54" s="52" t="str">
        <f>IF(VLOOKUP($A54,'3.คีย์เทอม1 mlp'!$A$9:$DY$58,100,FALSE)="","",VLOOKUP($A54,'3.คีย์เทอม1 mlp'!$A$9:$DY$58,100,FALSE))</f>
        <v/>
      </c>
      <c r="W54" s="109" t="str">
        <f>IF(VLOOKUP($A54,'3.คีย์เทอม1 mlp'!$A$9:$DY$58,105,FALSE)="","",VLOOKUP($A54,'3.คีย์เทอม1 mlp'!$A$9:$DY$58,105,FALSE))</f>
        <v/>
      </c>
      <c r="X54" s="38" t="e">
        <f>IF(VLOOKUP($A54,'3.คีย์เทอม1 mlp'!$A$9:$DY$58,107,FALSE)="","",VLOOKUP($A54,'3.คีย์เทอม1 mlp'!$A$9:$DY$58,107,FALSE))</f>
        <v>#REF!</v>
      </c>
      <c r="Y54" s="39" t="e">
        <f>IF(VLOOKUP($A54,'3.คีย์เทอม1 mlp'!$A$9:$DY$58,108,FALSE)="","",VLOOKUP($A54,'3.คีย์เทอม1 mlp'!$A$9:$DY$58,108,FALSE))</f>
        <v>#REF!</v>
      </c>
      <c r="Z54" s="23" t="e">
        <f>IF(VLOOKUP($A54,'3.คีย์เทอม1 mlp'!$A$9:$DY$58,109,FALSE)="","",VLOOKUP($A54,'3.คีย์เทอม1 mlp'!$A$9:$DY$58,109,FALSE))</f>
        <v>#REF!</v>
      </c>
    </row>
    <row r="55" spans="1:27" s="33" customFormat="1" ht="17.25" customHeight="1" thickBot="1">
      <c r="A55" s="40">
        <v>45</v>
      </c>
      <c r="B55" s="34" t="str">
        <f>IF('2.ชื่อนักเรียน'!C55="","",'2.ชื่อนักเรียน'!C55)</f>
        <v/>
      </c>
      <c r="C55" s="35" t="str">
        <f>IF('2.ชื่อนักเรียน'!D55="","",'2.ชื่อนักเรียน'!D55)</f>
        <v/>
      </c>
      <c r="D55" s="69" t="str">
        <f>IF(VLOOKUP($A55,'3.คีย์เทอม1 mlp'!$A$9:$DY$58,10,FALSE)="","",VLOOKUP($A55,'3.คีย์เทอม1 mlp'!$A$9:$DY$58,10,FALSE))</f>
        <v/>
      </c>
      <c r="E55" s="70" t="str">
        <f>IF(VLOOKUP($A55,'3.คีย์เทอม1 mlp'!$A$9:$DY$58,15,FALSE)="","",VLOOKUP($A55,'3.คีย์เทอม1 mlp'!$A$9:$DY$58,15,FALSE))</f>
        <v/>
      </c>
      <c r="F55" s="70" t="str">
        <f>IF(VLOOKUP($A55,'3.คีย์เทอม1 mlp'!$A$9:$DY$58,20,FALSE)="","",VLOOKUP($A55,'3.คีย์เทอม1 mlp'!$A$9:$DY$58,20,FALSE))</f>
        <v/>
      </c>
      <c r="G55" s="71" t="str">
        <f>IF(VLOOKUP($A55,'3.คีย์เทอม1 mlp'!$A$9:$DY$58,25,FALSE)="","",VLOOKUP($A55,'3.คีย์เทอม1 mlp'!$A$9:$DY$58,25,FALSE))</f>
        <v/>
      </c>
      <c r="H55" s="70" t="str">
        <f>IF(VLOOKUP($A55,'3.คีย์เทอม1 mlp'!$A$9:$DY$58,30,FALSE)="","",VLOOKUP($A55,'3.คีย์เทอม1 mlp'!$A$9:$DY$58,30,FALSE))</f>
        <v/>
      </c>
      <c r="I55" s="70" t="str">
        <f>IF(VLOOKUP($A55,'3.คีย์เทอม1 mlp'!$A$9:$DY$58,35,FALSE)="","",VLOOKUP($A55,'3.คีย์เทอม1 mlp'!$A$9:$DY$58,35,FALSE))</f>
        <v/>
      </c>
      <c r="J55" s="70" t="str">
        <f>IF(VLOOKUP($A55,'3.คีย์เทอม1 mlp'!$A$9:$DY$58,40,FALSE)="","",VLOOKUP($A55,'3.คีย์เทอม1 mlp'!$A$9:$DY$58,40,FALSE))</f>
        <v/>
      </c>
      <c r="K55" s="70" t="str">
        <f>IF(VLOOKUP($A55,'3.คีย์เทอม1 mlp'!$A$9:$DY$58,45,FALSE)="","",VLOOKUP($A55,'3.คีย์เทอม1 mlp'!$A$9:$DY$58,45,FALSE))</f>
        <v/>
      </c>
      <c r="L55" s="190" t="str">
        <f>IF(VLOOKUP($A55,'3.คีย์เทอม1 mlp'!$A$9:$DY$58,50,FALSE)="","",VLOOKUP($A55,'3.คีย์เทอม1 mlp'!$A$9:$DY$58,50,FALSE))</f>
        <v/>
      </c>
      <c r="M55" s="115" t="str">
        <f>IF(VLOOKUP($A55,'3.คีย์เทอม1 mlp'!$A$9:$DY$58,55,FALSE)="","",VLOOKUP($A55,'3.คีย์เทอม1 mlp'!$A$9:$DY$58,55,FALSE))</f>
        <v/>
      </c>
      <c r="N55" s="69" t="str">
        <f>IF(VLOOKUP($A55,'3.คีย์เทอม1 mlp'!$A$9:$DY$58,60,FALSE)="","",VLOOKUP($A55,'3.คีย์เทอม1 mlp'!$A$9:$DY$58,60,FALSE))</f>
        <v/>
      </c>
      <c r="O55" s="194" t="str">
        <f>IF(VLOOKUP($A55,'3.คีย์เทอม1 mlp'!$A$9:$DY$58,65,FALSE)="","",VLOOKUP($A55,'3.คีย์เทอม1 mlp'!$A$9:$DY$58,65,FALSE))</f>
        <v/>
      </c>
      <c r="P55" s="194" t="str">
        <f>IF(VLOOKUP($A55,'3.คีย์เทอม1 mlp'!$A$9:$DY$58,70,FALSE)="","",VLOOKUP($A55,'3.คีย์เทอม1 mlp'!$A$9:$DY$58,70,FALSE))</f>
        <v/>
      </c>
      <c r="Q55" s="194" t="str">
        <f>IF(VLOOKUP($A55,'3.คีย์เทอม1 mlp'!$A$9:$DY$58,75,FALSE)="","",VLOOKUP($A55,'3.คีย์เทอม1 mlp'!$A$9:$DY$58,75,FALSE))</f>
        <v/>
      </c>
      <c r="R55" s="194" t="str">
        <f>IF(VLOOKUP($A55,'3.คีย์เทอม1 mlp'!$A$9:$DY$58,80,FALSE)="","",VLOOKUP($A55,'3.คีย์เทอม1 mlp'!$A$9:$DY$58,80,FALSE))</f>
        <v/>
      </c>
      <c r="S55" s="110" t="str">
        <f>IF(VLOOKUP($A55,'3.คีย์เทอม1 mlp'!$A$9:$DY$58,85,FALSE)="","",VLOOKUP($A55,'3.คีย์เทอม1 mlp'!$A$9:$DY$58,85,FALSE))</f>
        <v/>
      </c>
      <c r="T55" s="110" t="str">
        <f>IF(VLOOKUP($A55,'3.คีย์เทอม1 mlp'!$A$9:$DY$58,90,FALSE)="","",VLOOKUP($A55,'3.คีย์เทอม1 mlp'!$A$9:$DY$58,90,FALSE))</f>
        <v/>
      </c>
      <c r="U55" s="110" t="str">
        <f>IF(VLOOKUP($A55,'3.คีย์เทอม1 mlp'!$A$9:$DY$58,95,FALSE)="","",VLOOKUP($A55,'3.คีย์เทอม1 mlp'!$A$9:$DY$58,95,FALSE))</f>
        <v/>
      </c>
      <c r="V55" s="110" t="str">
        <f>IF(VLOOKUP($A55,'3.คีย์เทอม1 mlp'!$A$9:$DY$58,100,FALSE)="","",VLOOKUP($A55,'3.คีย์เทอม1 mlp'!$A$9:$DY$58,100,FALSE))</f>
        <v/>
      </c>
      <c r="W55" s="111" t="str">
        <f>IF(VLOOKUP($A55,'3.คีย์เทอม1 mlp'!$A$9:$DY$58,105,FALSE)="","",VLOOKUP($A55,'3.คีย์เทอม1 mlp'!$A$9:$DY$58,105,FALSE))</f>
        <v/>
      </c>
      <c r="X55" s="38" t="e">
        <f>IF(VLOOKUP($A55,'3.คีย์เทอม1 mlp'!$A$9:$DY$58,107,FALSE)="","",VLOOKUP($A55,'3.คีย์เทอม1 mlp'!$A$9:$DY$58,107,FALSE))</f>
        <v>#REF!</v>
      </c>
      <c r="Y55" s="39" t="e">
        <f>IF(VLOOKUP($A55,'3.คีย์เทอม1 mlp'!$A$9:$DY$58,108,FALSE)="","",VLOOKUP($A55,'3.คีย์เทอม1 mlp'!$A$9:$DY$58,108,FALSE))</f>
        <v>#REF!</v>
      </c>
      <c r="Z55" s="23" t="e">
        <f>IF(VLOOKUP($A55,'3.คีย์เทอม1 mlp'!$A$9:$DY$58,109,FALSE)="","",VLOOKUP($A55,'3.คีย์เทอม1 mlp'!$A$9:$DY$58,109,FALSE))</f>
        <v>#REF!</v>
      </c>
    </row>
    <row r="56" spans="1:27" s="33" customFormat="1" ht="17.25" customHeight="1">
      <c r="A56" s="1145" t="s">
        <v>5</v>
      </c>
      <c r="B56" s="1146"/>
      <c r="C56" s="1147"/>
      <c r="D56" s="291">
        <f>IF(SUM(D11:D55)=0,"",SUM(D11:D55))</f>
        <v>3193</v>
      </c>
      <c r="E56" s="291">
        <f t="shared" ref="E56:W56" si="1">IF(SUM(E11:E55)=0,"",SUM(E11:E55))</f>
        <v>2601</v>
      </c>
      <c r="F56" s="291">
        <f t="shared" si="1"/>
        <v>2815</v>
      </c>
      <c r="G56" s="291">
        <f t="shared" si="1"/>
        <v>2909</v>
      </c>
      <c r="H56" s="291">
        <f t="shared" si="1"/>
        <v>2972</v>
      </c>
      <c r="I56" s="291">
        <f t="shared" si="1"/>
        <v>3309</v>
      </c>
      <c r="J56" s="291">
        <f t="shared" si="1"/>
        <v>2977</v>
      </c>
      <c r="K56" s="291">
        <f t="shared" si="1"/>
        <v>2948</v>
      </c>
      <c r="L56" s="291">
        <f t="shared" si="1"/>
        <v>2680</v>
      </c>
      <c r="M56" s="292" t="str">
        <f>IF(SUM(M11:M55)=0,"",SUM(M11:M55))</f>
        <v/>
      </c>
      <c r="N56" s="293">
        <f>IF(SUM(N11:N55)=0,"",SUM(N11:N55))</f>
        <v>3106</v>
      </c>
      <c r="O56" s="294" t="str">
        <f t="shared" si="1"/>
        <v/>
      </c>
      <c r="P56" s="294" t="str">
        <f t="shared" si="1"/>
        <v/>
      </c>
      <c r="Q56" s="294" t="str">
        <f t="shared" si="1"/>
        <v/>
      </c>
      <c r="R56" s="294" t="str">
        <f t="shared" si="1"/>
        <v/>
      </c>
      <c r="S56" s="294" t="str">
        <f t="shared" si="1"/>
        <v/>
      </c>
      <c r="T56" s="294" t="str">
        <f t="shared" si="1"/>
        <v/>
      </c>
      <c r="U56" s="294" t="str">
        <f t="shared" si="1"/>
        <v/>
      </c>
      <c r="V56" s="294" t="str">
        <f t="shared" si="1"/>
        <v/>
      </c>
      <c r="W56" s="295" t="str">
        <f t="shared" si="1"/>
        <v/>
      </c>
      <c r="X56" s="296" t="e">
        <f>IF(SUM(X11:X55)=0,"",SUM(X11:X55))</f>
        <v>#REF!</v>
      </c>
      <c r="Y56" s="41"/>
      <c r="Z56" s="42"/>
    </row>
    <row r="57" spans="1:27" s="33" customFormat="1" ht="17.25" customHeight="1">
      <c r="A57" s="1148" t="s">
        <v>70</v>
      </c>
      <c r="B57" s="1093"/>
      <c r="C57" s="1149"/>
      <c r="D57" s="297">
        <f>IF(D56="","",MIN(D11:D55))</f>
        <v>76</v>
      </c>
      <c r="E57" s="297">
        <f t="shared" ref="E57:M57" si="2">IF(E56="","",MIN(E11:E55))</f>
        <v>57</v>
      </c>
      <c r="F57" s="297">
        <f t="shared" si="2"/>
        <v>68</v>
      </c>
      <c r="G57" s="297">
        <f t="shared" si="2"/>
        <v>65</v>
      </c>
      <c r="H57" s="297">
        <f t="shared" si="2"/>
        <v>70</v>
      </c>
      <c r="I57" s="297">
        <f t="shared" si="2"/>
        <v>86</v>
      </c>
      <c r="J57" s="297">
        <f t="shared" si="2"/>
        <v>75</v>
      </c>
      <c r="K57" s="297">
        <f t="shared" si="2"/>
        <v>71</v>
      </c>
      <c r="L57" s="297">
        <f t="shared" si="2"/>
        <v>60</v>
      </c>
      <c r="M57" s="298" t="str">
        <f t="shared" si="2"/>
        <v/>
      </c>
      <c r="N57" s="299">
        <f>IF(N56="","",MIN(N11:N55))</f>
        <v>59</v>
      </c>
      <c r="O57" s="300" t="str">
        <f t="shared" ref="O57:W57" si="3">IF(O56="","",MIN(O11:O55))</f>
        <v/>
      </c>
      <c r="P57" s="300" t="str">
        <f t="shared" si="3"/>
        <v/>
      </c>
      <c r="Q57" s="300" t="str">
        <f t="shared" si="3"/>
        <v/>
      </c>
      <c r="R57" s="300" t="str">
        <f t="shared" si="3"/>
        <v/>
      </c>
      <c r="S57" s="300" t="str">
        <f t="shared" si="3"/>
        <v/>
      </c>
      <c r="T57" s="300" t="str">
        <f t="shared" si="3"/>
        <v/>
      </c>
      <c r="U57" s="300" t="str">
        <f t="shared" si="3"/>
        <v/>
      </c>
      <c r="V57" s="300" t="str">
        <f t="shared" si="3"/>
        <v/>
      </c>
      <c r="W57" s="301" t="str">
        <f t="shared" si="3"/>
        <v/>
      </c>
      <c r="X57" s="302" t="e">
        <f>IF(X56="","",MIN(X11:X55))</f>
        <v>#REF!</v>
      </c>
      <c r="Y57" s="43"/>
      <c r="Z57" s="44"/>
    </row>
    <row r="58" spans="1:27" s="33" customFormat="1" ht="17.25" customHeight="1">
      <c r="A58" s="1148" t="s">
        <v>71</v>
      </c>
      <c r="B58" s="1093"/>
      <c r="C58" s="1149"/>
      <c r="D58" s="297">
        <f>IF(D56="","",MAX(D11:D55))</f>
        <v>100</v>
      </c>
      <c r="E58" s="297">
        <f t="shared" ref="E58:L58" si="4">IF(E56="","",MAX(E11:E55))</f>
        <v>95</v>
      </c>
      <c r="F58" s="297">
        <f t="shared" si="4"/>
        <v>92</v>
      </c>
      <c r="G58" s="297">
        <f t="shared" si="4"/>
        <v>96</v>
      </c>
      <c r="H58" s="297">
        <f t="shared" si="4"/>
        <v>97</v>
      </c>
      <c r="I58" s="297">
        <f t="shared" si="4"/>
        <v>98</v>
      </c>
      <c r="J58" s="297">
        <f t="shared" si="4"/>
        <v>88</v>
      </c>
      <c r="K58" s="297">
        <f t="shared" si="4"/>
        <v>92</v>
      </c>
      <c r="L58" s="297">
        <f t="shared" si="4"/>
        <v>100</v>
      </c>
      <c r="M58" s="298" t="str">
        <f>IF(M56="","",MAX(M11:M55))</f>
        <v/>
      </c>
      <c r="N58" s="299">
        <f>IF(N56="","",MAX(N11:N55))</f>
        <v>100</v>
      </c>
      <c r="O58" s="300" t="str">
        <f t="shared" ref="O58:W58" si="5">IF(O56="","",MAX(O11:O55))</f>
        <v/>
      </c>
      <c r="P58" s="300" t="str">
        <f t="shared" si="5"/>
        <v/>
      </c>
      <c r="Q58" s="300" t="str">
        <f t="shared" si="5"/>
        <v/>
      </c>
      <c r="R58" s="300" t="str">
        <f t="shared" si="5"/>
        <v/>
      </c>
      <c r="S58" s="300" t="str">
        <f t="shared" si="5"/>
        <v/>
      </c>
      <c r="T58" s="300" t="str">
        <f t="shared" si="5"/>
        <v/>
      </c>
      <c r="U58" s="300" t="str">
        <f t="shared" si="5"/>
        <v/>
      </c>
      <c r="V58" s="300" t="str">
        <f t="shared" si="5"/>
        <v/>
      </c>
      <c r="W58" s="301" t="str">
        <f t="shared" si="5"/>
        <v/>
      </c>
      <c r="X58" s="303" t="e">
        <f>IF(X56="","",MAX(X11:X55))</f>
        <v>#REF!</v>
      </c>
      <c r="Y58" s="43"/>
      <c r="Z58" s="44"/>
    </row>
    <row r="59" spans="1:27" s="33" customFormat="1" ht="17.25" customHeight="1">
      <c r="A59" s="1148" t="s">
        <v>72</v>
      </c>
      <c r="B59" s="1093"/>
      <c r="C59" s="1149"/>
      <c r="D59" s="297">
        <f>IF(D56="","",AVERAGE(D11:D55))</f>
        <v>88.694444444444443</v>
      </c>
      <c r="E59" s="304">
        <f t="shared" ref="E59:W59" si="6">IF(E56="","",AVERAGE(E11:E55))</f>
        <v>72.25</v>
      </c>
      <c r="F59" s="304">
        <f t="shared" si="6"/>
        <v>78.194444444444443</v>
      </c>
      <c r="G59" s="300">
        <f t="shared" si="6"/>
        <v>80.805555555555557</v>
      </c>
      <c r="H59" s="304">
        <f t="shared" si="6"/>
        <v>82.555555555555557</v>
      </c>
      <c r="I59" s="304">
        <f t="shared" si="6"/>
        <v>91.916666666666671</v>
      </c>
      <c r="J59" s="304">
        <f t="shared" si="6"/>
        <v>82.694444444444443</v>
      </c>
      <c r="K59" s="304">
        <f t="shared" si="6"/>
        <v>81.888888888888886</v>
      </c>
      <c r="L59" s="304">
        <f t="shared" si="6"/>
        <v>74.444444444444443</v>
      </c>
      <c r="M59" s="305" t="str">
        <f t="shared" si="6"/>
        <v/>
      </c>
      <c r="N59" s="299">
        <f>IF(N56="","",AVERAGE(N11:N55))</f>
        <v>86.277777777777771</v>
      </c>
      <c r="O59" s="300" t="str">
        <f t="shared" si="6"/>
        <v/>
      </c>
      <c r="P59" s="300" t="str">
        <f t="shared" si="6"/>
        <v/>
      </c>
      <c r="Q59" s="300" t="str">
        <f t="shared" si="6"/>
        <v/>
      </c>
      <c r="R59" s="300" t="str">
        <f t="shared" si="6"/>
        <v/>
      </c>
      <c r="S59" s="300" t="str">
        <f t="shared" si="6"/>
        <v/>
      </c>
      <c r="T59" s="300" t="str">
        <f t="shared" si="6"/>
        <v/>
      </c>
      <c r="U59" s="300" t="str">
        <f t="shared" si="6"/>
        <v/>
      </c>
      <c r="V59" s="300" t="str">
        <f t="shared" si="6"/>
        <v/>
      </c>
      <c r="W59" s="301" t="str">
        <f t="shared" si="6"/>
        <v/>
      </c>
      <c r="X59" s="302" t="e">
        <f>IF(X56="","",AVERAGE(X11:X55))</f>
        <v>#REF!</v>
      </c>
      <c r="Y59" s="43"/>
      <c r="Z59" s="44"/>
    </row>
    <row r="60" spans="1:27" s="47" customFormat="1" ht="17.25" customHeight="1" thickBot="1">
      <c r="A60" s="1150" t="s">
        <v>73</v>
      </c>
      <c r="B60" s="1151"/>
      <c r="C60" s="1152"/>
      <c r="D60" s="306" t="e">
        <f>IF(D56="","",(D59*100)/D10)</f>
        <v>#VALUE!</v>
      </c>
      <c r="E60" s="307" t="e">
        <f t="shared" ref="E60:X60" si="7">IF(E56="","",(E59*100)/E10)</f>
        <v>#VALUE!</v>
      </c>
      <c r="F60" s="307" t="e">
        <f t="shared" si="7"/>
        <v>#VALUE!</v>
      </c>
      <c r="G60" s="307" t="e">
        <f t="shared" si="7"/>
        <v>#VALUE!</v>
      </c>
      <c r="H60" s="307" t="e">
        <f t="shared" si="7"/>
        <v>#VALUE!</v>
      </c>
      <c r="I60" s="307" t="e">
        <f t="shared" si="7"/>
        <v>#VALUE!</v>
      </c>
      <c r="J60" s="308" t="e">
        <f t="shared" si="7"/>
        <v>#VALUE!</v>
      </c>
      <c r="K60" s="308" t="e">
        <f t="shared" si="7"/>
        <v>#VALUE!</v>
      </c>
      <c r="L60" s="308" t="e">
        <f t="shared" si="7"/>
        <v>#VALUE!</v>
      </c>
      <c r="M60" s="309" t="str">
        <f t="shared" si="7"/>
        <v/>
      </c>
      <c r="N60" s="310" t="e">
        <f>IF(N56="","",(N59*100)/N10)</f>
        <v>#VALUE!</v>
      </c>
      <c r="O60" s="307" t="str">
        <f t="shared" si="7"/>
        <v/>
      </c>
      <c r="P60" s="307" t="str">
        <f t="shared" si="7"/>
        <v/>
      </c>
      <c r="Q60" s="307" t="str">
        <f t="shared" si="7"/>
        <v/>
      </c>
      <c r="R60" s="307" t="str">
        <f t="shared" si="7"/>
        <v/>
      </c>
      <c r="S60" s="307" t="str">
        <f t="shared" si="7"/>
        <v/>
      </c>
      <c r="T60" s="307" t="str">
        <f t="shared" si="7"/>
        <v/>
      </c>
      <c r="U60" s="311" t="str">
        <f t="shared" si="7"/>
        <v/>
      </c>
      <c r="V60" s="311" t="str">
        <f t="shared" si="7"/>
        <v/>
      </c>
      <c r="W60" s="312" t="str">
        <f t="shared" si="7"/>
        <v/>
      </c>
      <c r="X60" s="313" t="e">
        <f t="shared" si="7"/>
        <v>#REF!</v>
      </c>
      <c r="Y60" s="45"/>
      <c r="Z60" s="46"/>
    </row>
    <row r="61" spans="1:27" s="47" customFormat="1" ht="17.25" customHeight="1">
      <c r="A61" s="72"/>
      <c r="B61" s="72"/>
      <c r="C61" s="72"/>
      <c r="D61" s="72"/>
      <c r="E61" s="72"/>
      <c r="F61" s="72"/>
      <c r="G61" s="72"/>
      <c r="H61" s="72"/>
      <c r="I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</row>
    <row r="62" spans="1:27" s="47" customFormat="1" ht="17.25" customHeight="1">
      <c r="A62" s="72"/>
      <c r="B62" s="1133" t="s">
        <v>124</v>
      </c>
      <c r="C62" s="1133"/>
      <c r="D62" s="1133"/>
      <c r="E62" s="230"/>
      <c r="F62" s="230"/>
      <c r="G62" s="230"/>
      <c r="H62" s="230"/>
      <c r="I62" s="230"/>
      <c r="J62" s="1134" t="s">
        <v>124</v>
      </c>
      <c r="K62" s="1134"/>
      <c r="L62" s="1134"/>
      <c r="M62" s="1134"/>
      <c r="N62" s="1134"/>
      <c r="O62" s="73"/>
      <c r="P62" s="73"/>
      <c r="Q62" s="73"/>
      <c r="R62" s="73"/>
      <c r="S62" s="73"/>
      <c r="T62" s="1134" t="s">
        <v>124</v>
      </c>
      <c r="U62" s="1134"/>
      <c r="V62" s="1134"/>
      <c r="W62" s="1134"/>
      <c r="X62" s="1134"/>
      <c r="Y62" s="1134"/>
      <c r="Z62" s="1134"/>
      <c r="AA62" s="73"/>
    </row>
    <row r="63" spans="1:27" s="47" customFormat="1" ht="17.25" customHeight="1">
      <c r="A63" s="72"/>
      <c r="B63" s="1133" t="str">
        <f>IF('01.ข้อมูลเบื้องต้น'!$I$4="","(………………………………….)",CONCATENATE("(",'01.ข้อมูลเบื้องต้น'!$I$4,")"))</f>
        <v>(………………………………….)</v>
      </c>
      <c r="C63" s="1133"/>
      <c r="D63" s="1133"/>
      <c r="E63" s="230"/>
      <c r="F63" s="230"/>
      <c r="G63" s="230"/>
      <c r="H63" s="230"/>
      <c r="I63" s="230"/>
      <c r="J63" s="1134" t="str">
        <f>IF('01.ข้อมูลเบื้องต้น'!$I$6="","(………………………………….)",CONCATENATE("(",'01.ข้อมูลเบื้องต้น'!$I$6,")"))</f>
        <v>(นางสาวภัทรกรรณ  เสมศึกสาม)</v>
      </c>
      <c r="K63" s="1134"/>
      <c r="L63" s="1134"/>
      <c r="M63" s="1134"/>
      <c r="N63" s="1134"/>
      <c r="O63" s="169"/>
      <c r="P63" s="169"/>
      <c r="Q63" s="169"/>
      <c r="R63" s="169"/>
      <c r="S63" s="73"/>
      <c r="T63" s="1134" t="str">
        <f>IF('01.ข้อมูลเบื้องต้น'!$I$10="","(………………………………….)",CONCATENATE("(",'01.ข้อมูลเบื้องต้น'!$I$10,")"))</f>
        <v>(นายอัศวิน  คงเพ็ชรศักดิ์)</v>
      </c>
      <c r="U63" s="1134"/>
      <c r="V63" s="1134"/>
      <c r="W63" s="1134"/>
      <c r="X63" s="1134"/>
      <c r="Y63" s="1134"/>
      <c r="Z63" s="1134"/>
      <c r="AA63" s="73"/>
    </row>
    <row r="64" spans="1:27" s="48" customFormat="1" ht="17.25" customHeight="1">
      <c r="A64" s="72"/>
      <c r="B64" s="1133" t="s">
        <v>7</v>
      </c>
      <c r="C64" s="1133"/>
      <c r="D64" s="1133"/>
      <c r="E64" s="230"/>
      <c r="F64" s="230"/>
      <c r="G64" s="230"/>
      <c r="H64" s="230"/>
      <c r="I64" s="230"/>
      <c r="J64" s="1134" t="s">
        <v>125</v>
      </c>
      <c r="K64" s="1134"/>
      <c r="L64" s="1134"/>
      <c r="M64" s="1134"/>
      <c r="N64" s="1134"/>
      <c r="O64" s="170"/>
      <c r="P64" s="170"/>
      <c r="Q64" s="170"/>
      <c r="R64" s="170"/>
      <c r="S64" s="15"/>
      <c r="T64" s="1134" t="str">
        <f>IF('01.ข้อมูลเบื้องต้น'!$I$10='01.ข้อมูลเบื้องต้น'!$I$8,"รองผู้อำนวยการสถานศึกษา","ผู้อำนวยการสถานศึกษา")</f>
        <v>ผู้อำนวยการสถานศึกษา</v>
      </c>
      <c r="U64" s="1134"/>
      <c r="V64" s="1134"/>
      <c r="W64" s="1134"/>
      <c r="X64" s="1134"/>
      <c r="Y64" s="1134"/>
      <c r="Z64" s="1134"/>
      <c r="AA64" s="15"/>
    </row>
    <row r="65" spans="1:26" s="48" customFormat="1" ht="16.5" customHeight="1">
      <c r="A65" s="72"/>
      <c r="B65" s="49"/>
      <c r="C65" s="49"/>
      <c r="D65" s="72"/>
      <c r="E65" s="72"/>
      <c r="N65" s="72"/>
      <c r="O65" s="72"/>
      <c r="P65" s="72"/>
      <c r="Q65" s="72"/>
      <c r="R65" s="72"/>
      <c r="S65" s="72"/>
      <c r="T65" s="1135" t="str">
        <f>IF('01.ข้อมูลเบื้องต้น'!$I$10='01.ข้อมูลเบื้องต้น'!$I$8,"รักษาราชการแทนผู้อำนวยการสถานศึกษา","")</f>
        <v/>
      </c>
      <c r="U65" s="1135"/>
      <c r="V65" s="1135"/>
      <c r="W65" s="1135"/>
      <c r="X65" s="1135"/>
      <c r="Y65" s="1135"/>
      <c r="Z65" s="1135"/>
    </row>
    <row r="66" spans="1:26" s="48" customFormat="1" ht="16.5" customHeight="1">
      <c r="A66" s="72"/>
      <c r="B66" s="49"/>
      <c r="C66" s="49"/>
      <c r="D66" s="72"/>
      <c r="E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</row>
    <row r="67" spans="1:26" s="48" customFormat="1" ht="16.5" customHeight="1">
      <c r="A67" s="72"/>
      <c r="B67" s="49"/>
      <c r="C67" s="49"/>
      <c r="D67" s="72"/>
      <c r="E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</row>
    <row r="68" spans="1:26" ht="16.5" customHeight="1">
      <c r="A68" s="72"/>
      <c r="B68" s="49"/>
      <c r="C68" s="49"/>
      <c r="D68" s="50"/>
      <c r="E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</row>
    <row r="69" spans="1:26" ht="16.5" customHeight="1">
      <c r="A69" s="72"/>
      <c r="B69" s="49"/>
      <c r="C69" s="49"/>
      <c r="D69" s="50"/>
      <c r="E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</row>
    <row r="70" spans="1:26" ht="12.75" customHeight="1">
      <c r="A70" s="72"/>
      <c r="B70" s="49"/>
      <c r="C70" s="49"/>
      <c r="D70" s="72"/>
      <c r="E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</row>
  </sheetData>
  <mergeCells count="26">
    <mergeCell ref="A60:C60"/>
    <mergeCell ref="A1:Z1"/>
    <mergeCell ref="A2:Z2"/>
    <mergeCell ref="A3:Z3"/>
    <mergeCell ref="A7:A10"/>
    <mergeCell ref="B7:C10"/>
    <mergeCell ref="D7:M7"/>
    <mergeCell ref="N7:W7"/>
    <mergeCell ref="X7:X9"/>
    <mergeCell ref="Y7:Y10"/>
    <mergeCell ref="Z7:Z10"/>
    <mergeCell ref="AB11:AL13"/>
    <mergeCell ref="A56:C56"/>
    <mergeCell ref="A57:C57"/>
    <mergeCell ref="A58:C58"/>
    <mergeCell ref="A59:C59"/>
    <mergeCell ref="B64:D64"/>
    <mergeCell ref="J64:N64"/>
    <mergeCell ref="T64:Z64"/>
    <mergeCell ref="T65:Z65"/>
    <mergeCell ref="B62:D62"/>
    <mergeCell ref="J62:N62"/>
    <mergeCell ref="T62:Z62"/>
    <mergeCell ref="B63:D63"/>
    <mergeCell ref="J63:N63"/>
    <mergeCell ref="T63:Z63"/>
  </mergeCells>
  <printOptions horizontalCentered="1" verticalCentered="1"/>
  <pageMargins left="0.23622047244094491" right="0.23622047244094491" top="0.39370078740157483" bottom="0.39370078740157483" header="0.31496062992125984" footer="0.31496062992125984"/>
  <pageSetup paperSize="5" scale="68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0C834E-EFEA-47D3-8222-6BA0B3BBEC60}">
  <sheetPr>
    <tabColor rgb="FF7030A0"/>
  </sheetPr>
  <dimension ref="A1:BT67"/>
  <sheetViews>
    <sheetView view="pageBreakPreview" topLeftCell="A3" zoomScale="86" zoomScaleSheetLayoutView="86" workbookViewId="0">
      <pane xSplit="3" ySplit="7" topLeftCell="D10" activePane="bottomRight" state="frozen"/>
      <selection activeCell="V60" sqref="U52:V60"/>
      <selection pane="topRight" activeCell="V60" sqref="U52:V60"/>
      <selection pane="bottomLeft" activeCell="V60" sqref="U52:V60"/>
      <selection pane="bottomRight" activeCell="V60" sqref="U52:V60"/>
    </sheetView>
  </sheetViews>
  <sheetFormatPr defaultColWidth="9.33203125" defaultRowHeight="24.6"/>
  <cols>
    <col min="1" max="1" width="3.5546875" style="4" customWidth="1"/>
    <col min="2" max="2" width="10.44140625" style="4" customWidth="1"/>
    <col min="3" max="3" width="8.5546875" style="4" customWidth="1"/>
    <col min="4" max="4" width="3.5546875" style="4" customWidth="1"/>
    <col min="5" max="5" width="3.44140625" style="4" customWidth="1"/>
    <col min="6" max="6" width="3.5546875" style="6" customWidth="1"/>
    <col min="7" max="7" width="3.44140625" style="4" customWidth="1"/>
    <col min="8" max="8" width="3.5546875" style="4" customWidth="1"/>
    <col min="9" max="11" width="3.44140625" style="4" customWidth="1"/>
    <col min="12" max="12" width="3.5546875" style="4" customWidth="1"/>
    <col min="13" max="13" width="3.44140625" style="4" customWidth="1"/>
    <col min="14" max="14" width="3.5546875" style="4" customWidth="1"/>
    <col min="15" max="15" width="3.44140625" style="4" customWidth="1"/>
    <col min="16" max="16" width="3.5546875" style="4" customWidth="1"/>
    <col min="17" max="17" width="3.44140625" style="4" customWidth="1"/>
    <col min="18" max="18" width="3.5546875" style="4" customWidth="1"/>
    <col min="19" max="21" width="3.44140625" style="4" customWidth="1"/>
    <col min="22" max="22" width="3.5546875" style="4" customWidth="1"/>
    <col min="23" max="23" width="3.44140625" style="4" customWidth="1"/>
    <col min="24" max="24" width="4.6640625" style="4" hidden="1" customWidth="1"/>
    <col min="25" max="55" width="4.6640625" style="6" hidden="1" customWidth="1"/>
    <col min="56" max="56" width="4.6640625" style="4" hidden="1" customWidth="1"/>
    <col min="57" max="57" width="5" style="4" hidden="1" customWidth="1"/>
    <col min="58" max="72" width="6.33203125" style="4" customWidth="1"/>
    <col min="73" max="16384" width="9.33203125" style="4"/>
  </cols>
  <sheetData>
    <row r="1" spans="1:72" s="3" customFormat="1" ht="24.75" customHeight="1">
      <c r="A1" s="1181"/>
      <c r="B1" s="1181"/>
      <c r="C1" s="1181"/>
      <c r="D1" s="1181"/>
      <c r="E1" s="1181"/>
      <c r="F1" s="1181"/>
      <c r="G1" s="1181"/>
      <c r="H1" s="1181"/>
      <c r="I1" s="1181"/>
      <c r="J1" s="1181"/>
      <c r="K1" s="1181"/>
      <c r="L1" s="1181"/>
      <c r="M1" s="1181"/>
      <c r="N1" s="1181"/>
      <c r="O1" s="1181"/>
      <c r="P1" s="1181"/>
      <c r="Q1" s="1181"/>
      <c r="R1" s="1181"/>
      <c r="S1" s="1181"/>
      <c r="T1" s="1181"/>
      <c r="U1" s="1181"/>
      <c r="V1" s="1181"/>
      <c r="W1" s="1181"/>
      <c r="X1" s="225"/>
      <c r="Y1" s="1185"/>
      <c r="Z1" s="1185"/>
      <c r="AA1" s="1185"/>
      <c r="AB1" s="1185"/>
      <c r="AC1" s="1185"/>
      <c r="AD1" s="1185"/>
      <c r="AE1" s="1185"/>
      <c r="AF1" s="1185"/>
      <c r="AG1" s="1185"/>
      <c r="AH1" s="1185"/>
      <c r="AI1" s="1185"/>
      <c r="AJ1" s="1185"/>
      <c r="AK1" s="1185"/>
      <c r="AL1" s="1185"/>
      <c r="AM1" s="1185"/>
      <c r="AN1" s="1185"/>
      <c r="AO1" s="1185"/>
      <c r="AP1" s="1185"/>
      <c r="AQ1" s="1185"/>
      <c r="AR1" s="1185"/>
      <c r="AS1" s="1185"/>
      <c r="AT1" s="14"/>
      <c r="AU1" s="14"/>
      <c r="AV1" s="14"/>
      <c r="AW1" s="14"/>
      <c r="AX1" s="14"/>
      <c r="AY1" s="14"/>
      <c r="AZ1" s="14"/>
      <c r="BA1" s="14"/>
      <c r="BB1" s="14"/>
      <c r="BC1" s="14"/>
    </row>
    <row r="2" spans="1:72" s="3" customFormat="1" ht="24.75" customHeight="1">
      <c r="F2" s="238"/>
      <c r="N2" s="14"/>
      <c r="O2" s="14"/>
      <c r="P2" s="14"/>
      <c r="Q2" s="14"/>
      <c r="R2" s="14"/>
      <c r="S2" s="14"/>
      <c r="T2" s="14"/>
      <c r="U2" s="14"/>
      <c r="V2" s="14"/>
      <c r="W2" s="14"/>
    </row>
    <row r="3" spans="1:72" s="3" customFormat="1" ht="21.75" customHeight="1">
      <c r="A3" s="1181" t="str">
        <f>CONCATENATE("Summary of Grades:  ",'01.ข้อมูลเบื้องต้น'!$U$2)</f>
        <v>Summary of Grades:  2023</v>
      </c>
      <c r="B3" s="1181"/>
      <c r="C3" s="1181"/>
      <c r="D3" s="1181"/>
      <c r="E3" s="1181"/>
      <c r="F3" s="1181"/>
      <c r="G3" s="1181"/>
      <c r="H3" s="1181"/>
      <c r="I3" s="1181"/>
      <c r="J3" s="1181"/>
      <c r="K3" s="1181"/>
      <c r="L3" s="1181"/>
      <c r="M3" s="1181"/>
      <c r="N3" s="1181"/>
      <c r="O3" s="1181"/>
      <c r="P3" s="1181"/>
      <c r="Q3" s="1181"/>
      <c r="R3" s="1181"/>
      <c r="S3" s="1181"/>
      <c r="T3" s="1181"/>
      <c r="U3" s="1181"/>
      <c r="V3" s="1181"/>
      <c r="W3" s="1181"/>
      <c r="X3" s="225"/>
      <c r="Y3" s="1185" t="s">
        <v>54</v>
      </c>
      <c r="Z3" s="1185"/>
      <c r="AA3" s="1185"/>
      <c r="AB3" s="1185"/>
      <c r="AC3" s="1185"/>
      <c r="AD3" s="1185"/>
      <c r="AE3" s="1185"/>
      <c r="AF3" s="1185"/>
      <c r="AG3" s="1185"/>
      <c r="AH3" s="1185"/>
      <c r="AI3" s="1185"/>
      <c r="AJ3" s="1185"/>
      <c r="AK3" s="1185"/>
      <c r="AL3" s="1185"/>
      <c r="AM3" s="1185"/>
      <c r="AN3" s="1185"/>
      <c r="AO3" s="1185"/>
      <c r="AP3" s="1185"/>
      <c r="AQ3" s="1185"/>
      <c r="AR3" s="1185"/>
      <c r="AS3" s="1185"/>
      <c r="AT3" s="14"/>
      <c r="AU3" s="14"/>
      <c r="AV3" s="14"/>
      <c r="AW3" s="14"/>
      <c r="AX3" s="14"/>
      <c r="AY3" s="14"/>
      <c r="AZ3" s="14"/>
      <c r="BA3" s="14"/>
      <c r="BB3" s="14"/>
      <c r="BC3" s="14"/>
    </row>
    <row r="4" spans="1:72" s="3" customFormat="1" ht="21.75" customHeight="1">
      <c r="A4" s="1181" t="s">
        <v>219</v>
      </c>
      <c r="B4" s="1181"/>
      <c r="C4" s="1181"/>
      <c r="D4" s="1181"/>
      <c r="E4" s="1181"/>
      <c r="F4" s="1181"/>
      <c r="G4" s="1181"/>
      <c r="H4" s="1181"/>
      <c r="I4" s="1181"/>
      <c r="J4" s="1181"/>
      <c r="K4" s="1181"/>
      <c r="L4" s="1181"/>
      <c r="M4" s="1181"/>
      <c r="N4" s="1181"/>
      <c r="O4" s="1181"/>
      <c r="P4" s="1181"/>
      <c r="Q4" s="1181"/>
      <c r="R4" s="1181"/>
      <c r="S4" s="1181"/>
      <c r="T4" s="1181"/>
      <c r="U4" s="1181"/>
      <c r="V4" s="1181"/>
      <c r="W4" s="1181"/>
      <c r="X4" s="225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</row>
    <row r="5" spans="1:72" s="3" customFormat="1" ht="21.75" customHeight="1">
      <c r="A5" s="1181" t="str">
        <f>IF(B10="","Grade........................................................",CONCATENATE("Grade ",'01.ข้อมูลเบื้องต้น'!$R$2))</f>
        <v>Grade........................................................</v>
      </c>
      <c r="B5" s="1181"/>
      <c r="C5" s="1181"/>
      <c r="D5" s="1181"/>
      <c r="E5" s="1181"/>
      <c r="F5" s="1181"/>
      <c r="G5" s="1181"/>
      <c r="H5" s="1181"/>
      <c r="I5" s="1181"/>
      <c r="J5" s="1181"/>
      <c r="K5" s="1181"/>
      <c r="L5" s="1181"/>
      <c r="M5" s="1181"/>
      <c r="N5" s="1181"/>
      <c r="O5" s="1181"/>
      <c r="P5" s="1181"/>
      <c r="Q5" s="1181"/>
      <c r="R5" s="1181"/>
      <c r="S5" s="1181"/>
      <c r="T5" s="1181"/>
      <c r="U5" s="1181"/>
      <c r="V5" s="1181"/>
      <c r="W5" s="1181"/>
      <c r="X5" s="225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</row>
    <row r="6" spans="1:72" ht="12.75" customHeight="1" thickBot="1">
      <c r="X6" s="6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</row>
    <row r="7" spans="1:72" s="5" customFormat="1" ht="21.75" customHeight="1">
      <c r="A7" s="1186" t="s">
        <v>232</v>
      </c>
      <c r="B7" s="1189" t="s">
        <v>217</v>
      </c>
      <c r="C7" s="1190"/>
      <c r="D7" s="1182" t="s">
        <v>202</v>
      </c>
      <c r="E7" s="1183"/>
      <c r="F7" s="1183"/>
      <c r="G7" s="1183"/>
      <c r="H7" s="1183"/>
      <c r="I7" s="1183"/>
      <c r="J7" s="1183"/>
      <c r="K7" s="1183"/>
      <c r="L7" s="1183"/>
      <c r="M7" s="1183"/>
      <c r="N7" s="1182" t="s">
        <v>203</v>
      </c>
      <c r="O7" s="1183"/>
      <c r="P7" s="1183"/>
      <c r="Q7" s="1183"/>
      <c r="R7" s="1183"/>
      <c r="S7" s="1183"/>
      <c r="T7" s="1183"/>
      <c r="U7" s="1183"/>
      <c r="V7" s="1183"/>
      <c r="W7" s="1184"/>
      <c r="X7" s="250"/>
      <c r="Y7" s="1195" t="s">
        <v>2</v>
      </c>
      <c r="Z7" s="1195"/>
      <c r="AA7" s="1196"/>
      <c r="AB7" s="1196"/>
      <c r="AC7" s="1196"/>
      <c r="AD7" s="1196"/>
      <c r="AE7" s="1196"/>
      <c r="AF7" s="1196"/>
      <c r="AG7" s="1196"/>
      <c r="AH7" s="1196"/>
      <c r="AI7" s="1196"/>
      <c r="AJ7" s="1196"/>
      <c r="AK7" s="1196"/>
      <c r="AL7" s="1196"/>
      <c r="AM7" s="1196"/>
      <c r="AN7" s="1196"/>
      <c r="AO7" s="1196"/>
      <c r="AP7" s="1197"/>
      <c r="AQ7" s="1198"/>
      <c r="AR7" s="1199" t="s">
        <v>3</v>
      </c>
      <c r="AS7" s="1199"/>
      <c r="AT7" s="1199"/>
      <c r="AU7" s="1199"/>
      <c r="AV7" s="1199"/>
      <c r="AW7" s="1199"/>
      <c r="AX7" s="1199"/>
      <c r="AY7" s="1199"/>
      <c r="AZ7" s="1199"/>
      <c r="BA7" s="1199"/>
      <c r="BB7" s="1199"/>
      <c r="BC7" s="1200"/>
      <c r="BF7" s="1177" t="s">
        <v>260</v>
      </c>
      <c r="BG7" s="1178"/>
      <c r="BH7" s="1178"/>
      <c r="BI7" s="1178"/>
      <c r="BJ7" s="1178"/>
      <c r="BK7" s="1178"/>
      <c r="BL7" s="1178"/>
      <c r="BM7" s="1178"/>
      <c r="BN7" s="1178"/>
      <c r="BO7" s="1178"/>
      <c r="BP7" s="1178"/>
      <c r="BQ7" s="1178"/>
      <c r="BR7" s="1178"/>
      <c r="BS7" s="1178"/>
      <c r="BT7" s="1179"/>
    </row>
    <row r="8" spans="1:72" ht="73.5" customHeight="1">
      <c r="A8" s="1187"/>
      <c r="B8" s="1191"/>
      <c r="C8" s="1192"/>
      <c r="D8" s="1201" t="str">
        <f>IF('01.ข้อมูลเบื้องต้น'!B36="","",'01.ข้อมูลเบื้องต้น'!B36)</f>
        <v/>
      </c>
      <c r="E8" s="1176"/>
      <c r="F8" s="1176" t="str">
        <f>IF('01.ข้อมูลเบื้องต้น'!B37="","",'01.ข้อมูลเบื้องต้น'!B37)</f>
        <v/>
      </c>
      <c r="G8" s="1176"/>
      <c r="H8" s="1176" t="str">
        <f>IF('01.ข้อมูลเบื้องต้น'!B38="","",'01.ข้อมูลเบื้องต้น'!B38)</f>
        <v/>
      </c>
      <c r="I8" s="1176"/>
      <c r="J8" s="1202" t="str">
        <f>IF('01.ข้อมูลเบื้องต้น'!B39="","",'01.ข้อมูลเบื้องต้น'!B39)</f>
        <v/>
      </c>
      <c r="K8" s="1204"/>
      <c r="L8" s="1176" t="str">
        <f>IF('01.ข้อมูลเบื้องต้น'!B40="","",'01.ข้อมูลเบื้องต้น'!B40)</f>
        <v/>
      </c>
      <c r="M8" s="1202"/>
      <c r="N8" s="1201" t="str">
        <f>IF('01.ข้อมูลเบื้องต้น'!B36="","",'01.ข้อมูลเบื้องต้น'!B36)</f>
        <v/>
      </c>
      <c r="O8" s="1176"/>
      <c r="P8" s="1176" t="str">
        <f>IF('01.ข้อมูลเบื้องต้น'!B37="","",'01.ข้อมูลเบื้องต้น'!B37)</f>
        <v/>
      </c>
      <c r="Q8" s="1176"/>
      <c r="R8" s="1176" t="str">
        <f>IF('01.ข้อมูลเบื้องต้น'!B38="","",'01.ข้อมูลเบื้องต้น'!B38)</f>
        <v/>
      </c>
      <c r="S8" s="1176"/>
      <c r="T8" s="1202" t="str">
        <f>IF('01.ข้อมูลเบื้องต้น'!B39="","",'01.ข้อมูลเบื้องต้น'!B39)</f>
        <v/>
      </c>
      <c r="U8" s="1204"/>
      <c r="V8" s="1176" t="str">
        <f>IF('01.ข้อมูลเบื้องต้น'!B40="","",'01.ข้อมูลเบื้องต้น'!B40)</f>
        <v/>
      </c>
      <c r="W8" s="1203"/>
      <c r="X8" s="1201" t="str">
        <f>IF('01.ข้อมูลเบื้องต้น'!$B8="","",'01.ข้อมูลเบื้องต้น'!$B8)</f>
        <v/>
      </c>
      <c r="Y8" s="1176"/>
      <c r="Z8" s="1176" t="str">
        <f>IF('01.ข้อมูลเบื้องต้น'!$B9="","",'01.ข้อมูลเบื้องต้น'!$B9)</f>
        <v/>
      </c>
      <c r="AA8" s="1176"/>
      <c r="AB8" s="1176" t="str">
        <f>IF('01.ข้อมูลเบื้องต้น'!$B10="","",'01.ข้อมูลเบื้องต้น'!$B10)</f>
        <v/>
      </c>
      <c r="AC8" s="1176"/>
      <c r="AD8" s="1176" t="str">
        <f>IF('01.ข้อมูลเบื้องต้น'!$B11="","",'01.ข้อมูลเบื้องต้น'!$B11)</f>
        <v/>
      </c>
      <c r="AE8" s="1176"/>
      <c r="AF8" s="1176" t="str">
        <f>IF('01.ข้อมูลเบื้องต้น'!$B12="","",'01.ข้อมูลเบื้องต้น'!$B12)</f>
        <v/>
      </c>
      <c r="AG8" s="1176"/>
      <c r="AH8" s="1176" t="str">
        <f>IF('01.ข้อมูลเบื้องต้น'!$B13="","",'01.ข้อมูลเบื้องต้น'!$B13)</f>
        <v/>
      </c>
      <c r="AI8" s="1176"/>
      <c r="AJ8" s="1176" t="str">
        <f>IF('01.ข้อมูลเบื้องต้น'!$B14="","",'01.ข้อมูลเบื้องต้น'!$B14)</f>
        <v/>
      </c>
      <c r="AK8" s="1176"/>
      <c r="AL8" s="1176" t="str">
        <f>IF('01.ข้อมูลเบื้องต้น'!$B15="","",'01.ข้อมูลเบื้องต้น'!$B15)</f>
        <v/>
      </c>
      <c r="AM8" s="1176"/>
      <c r="AN8" s="1176" t="str">
        <f>IF('01.ข้อมูลเบื้องต้น'!$B16="","",'01.ข้อมูลเบื้องต้น'!$B16)</f>
        <v/>
      </c>
      <c r="AO8" s="1176"/>
      <c r="AP8" s="1176" t="str">
        <f>IF('01.ข้อมูลเบื้องต้น'!$B17="","",'01.ข้อมูลเบื้องต้น'!$B17)</f>
        <v/>
      </c>
      <c r="AQ8" s="1203"/>
      <c r="AR8" s="1204" t="str">
        <f>IF('01.ข้อมูลเบื้องต้น'!B19="","",IF('01.ข้อมูลเบื้องต้น'!#REF!="SBMLD","SBMLD",'01.ข้อมูลเบื้องต้น'!B19))</f>
        <v/>
      </c>
      <c r="AS8" s="1176"/>
      <c r="AT8" s="1176" t="str">
        <f>IF('01.ข้อมูลเบื้องต้น'!B20="","",IF(AR8="SBMLD","",IF('01.ข้อมูลเบื้องต้น'!#REF!="SBMLD","SBMLD",'01.ข้อมูลเบื้องต้น'!B20)))</f>
        <v/>
      </c>
      <c r="AU8" s="1176"/>
      <c r="AV8" s="1176" t="str">
        <f>IF('01.ข้อมูลเบื้องต้น'!B21="","",IF(AT8="SBMLD","",IF('01.ข้อมูลเบื้องต้น'!#REF!="SBMLD","SBMLD",'01.ข้อมูลเบื้องต้น'!B21)))</f>
        <v/>
      </c>
      <c r="AW8" s="1176"/>
      <c r="AX8" s="1176" t="str">
        <f>IF('01.ข้อมูลเบื้องต้น'!B22="","",IF(AV8="SBMLD","",IF('01.ข้อมูลเบื้องต้น'!#REF!="SBMLD","SBMLD",'01.ข้อมูลเบื้องต้น'!B22)))</f>
        <v/>
      </c>
      <c r="AY8" s="1176"/>
      <c r="AZ8" s="1176" t="str">
        <f>IF('01.ข้อมูลเบื้องต้น'!B23="","",IF(AX8="SBMLD","",IF(AX8="","",IF('01.ข้อมูลเบื้องต้น'!#REF!="SBMLD","SBMLD",'01.ข้อมูลเบื้องต้น'!B23))))</f>
        <v/>
      </c>
      <c r="BA8" s="1176"/>
      <c r="BB8" s="1176" t="str">
        <f>IF('01.ข้อมูลเบื้องต้น'!B24="","",IF(AZ8="SBMLD","",IF(AZ8="","",IF('01.ข้อมูลเบื้องต้น'!#REF!="SBMLD","SBMLD",'01.ข้อมูลเบื้องต้น'!B24))))</f>
        <v/>
      </c>
      <c r="BC8" s="1176"/>
      <c r="BD8" s="1205" t="s">
        <v>11</v>
      </c>
      <c r="BF8" s="1176" t="str">
        <f>IF('01.ข้อมูลเบื้องต้น'!B36="","",'01.ข้อมูลเบื้องต้น'!B36)</f>
        <v/>
      </c>
      <c r="BG8" s="1176"/>
      <c r="BH8" s="1176"/>
      <c r="BI8" s="1176" t="str">
        <f>IF('01.ข้อมูลเบื้องต้น'!B37="","",'01.ข้อมูลเบื้องต้น'!B37)</f>
        <v/>
      </c>
      <c r="BJ8" s="1176"/>
      <c r="BK8" s="1176"/>
      <c r="BL8" s="1176" t="str">
        <f>IF('01.ข้อมูลเบื้องต้น'!B38="","",'01.ข้อมูลเบื้องต้น'!B38)</f>
        <v/>
      </c>
      <c r="BM8" s="1176"/>
      <c r="BN8" s="1176"/>
      <c r="BO8" s="1180" t="str">
        <f>IF('01.ข้อมูลเบื้องต้น'!B39="","",'01.ข้อมูลเบื้องต้น'!B39)</f>
        <v/>
      </c>
      <c r="BP8" s="1180"/>
      <c r="BQ8" s="1180"/>
      <c r="BR8" s="1176" t="str">
        <f>IF('01.ข้อมูลเบื้องต้น'!B40="","",'01.ข้อมูลเบื้องต้น'!B40)</f>
        <v/>
      </c>
      <c r="BS8" s="1176"/>
      <c r="BT8" s="1176"/>
    </row>
    <row r="9" spans="1:72" s="6" customFormat="1" ht="16.5" customHeight="1" thickBot="1">
      <c r="A9" s="1188"/>
      <c r="B9" s="1193"/>
      <c r="C9" s="1194"/>
      <c r="D9" s="235" t="str">
        <f>IF(D8="","",100)</f>
        <v/>
      </c>
      <c r="E9" s="129" t="str">
        <f>IF(D8="","",'01.ข้อมูลเบื้องต้น'!C36)</f>
        <v/>
      </c>
      <c r="F9" s="239" t="str">
        <f>IF(F8="","",100)</f>
        <v/>
      </c>
      <c r="G9" s="129" t="str">
        <f>IF(F8="","",'01.ข้อมูลเบื้องต้น'!C37)</f>
        <v/>
      </c>
      <c r="H9" s="239" t="str">
        <f>IF(H8="","",100)</f>
        <v/>
      </c>
      <c r="I9" s="129" t="str">
        <f>IF(H8="","",'01.ข้อมูลเบื้องต้น'!C38)</f>
        <v/>
      </c>
      <c r="J9" s="129" t="str">
        <f>IF(J8="","",100)</f>
        <v/>
      </c>
      <c r="K9" s="129" t="str">
        <f>IF(J8="","",'01.ข้อมูลเบื้องต้น'!C39)</f>
        <v/>
      </c>
      <c r="L9" s="239" t="str">
        <f>IF(L8="","",100)</f>
        <v/>
      </c>
      <c r="M9" s="236" t="str">
        <f>IF(L8="","",'01.ข้อมูลเบื้องต้น'!C40)</f>
        <v/>
      </c>
      <c r="N9" s="235" t="str">
        <f>IF(N8="","",100)</f>
        <v/>
      </c>
      <c r="O9" s="129" t="str">
        <f>IF(N8="","",'01.ข้อมูลเบื้องต้น'!C36)</f>
        <v/>
      </c>
      <c r="P9" s="239" t="str">
        <f>IF(P8="","",100)</f>
        <v/>
      </c>
      <c r="Q9" s="129" t="str">
        <f>IF(P8="","",'01.ข้อมูลเบื้องต้น'!C37)</f>
        <v/>
      </c>
      <c r="R9" s="239" t="str">
        <f>IF(R8="","",100)</f>
        <v/>
      </c>
      <c r="S9" s="129" t="str">
        <f>IF(R8="","",'01.ข้อมูลเบื้องต้น'!C38)</f>
        <v/>
      </c>
      <c r="T9" s="129" t="str">
        <f>IF(T8="","",100)</f>
        <v/>
      </c>
      <c r="U9" s="129" t="str">
        <f>IF(T8="","",'01.ข้อมูลเบื้องต้น'!C39)</f>
        <v/>
      </c>
      <c r="V9" s="239" t="str">
        <f>IF(V8="","",100)</f>
        <v/>
      </c>
      <c r="W9" s="237" t="str">
        <f>IF(V8="","",'01.ข้อมูลเบื้องต้น'!C40)</f>
        <v/>
      </c>
      <c r="X9" s="251" t="str">
        <f>IF(X8="","",100)</f>
        <v/>
      </c>
      <c r="Y9" s="246" t="str">
        <f>IF('01.ข้อมูลเบื้องต้น'!$C8="","",'01.ข้อมูลเบื้องต้น'!$C8)</f>
        <v/>
      </c>
      <c r="Z9" s="248" t="str">
        <f>IF(Z8="","",100)</f>
        <v/>
      </c>
      <c r="AA9" s="246" t="str">
        <f>IF('01.ข้อมูลเบื้องต้น'!$C9="","",'01.ข้อมูลเบื้องต้น'!$C9)</f>
        <v/>
      </c>
      <c r="AB9" s="248" t="str">
        <f>IF(AB8="","",100)</f>
        <v/>
      </c>
      <c r="AC9" s="246" t="str">
        <f>IF('01.ข้อมูลเบื้องต้น'!$C10="","",'01.ข้อมูลเบื้องต้น'!$C10)</f>
        <v/>
      </c>
      <c r="AD9" s="248" t="str">
        <f>IF(AD8="","",100)</f>
        <v/>
      </c>
      <c r="AE9" s="246" t="str">
        <f>IF('01.ข้อมูลเบื้องต้น'!$C11="","",'01.ข้อมูลเบื้องต้น'!$C11)</f>
        <v/>
      </c>
      <c r="AF9" s="248" t="str">
        <f>IF(AF8="","",100)</f>
        <v/>
      </c>
      <c r="AG9" s="246" t="str">
        <f>IF('01.ข้อมูลเบื้องต้น'!$C12="","",'01.ข้อมูลเบื้องต้น'!$C12)</f>
        <v/>
      </c>
      <c r="AH9" s="248" t="str">
        <f>IF(AH8="","",100)</f>
        <v/>
      </c>
      <c r="AI9" s="246" t="str">
        <f>IF('01.ข้อมูลเบื้องต้น'!$C13="","",'01.ข้อมูลเบื้องต้น'!$C13)</f>
        <v/>
      </c>
      <c r="AJ9" s="248" t="str">
        <f>IF(AJ8="","",100)</f>
        <v/>
      </c>
      <c r="AK9" s="246" t="str">
        <f>IF('01.ข้อมูลเบื้องต้น'!$C14="","",'01.ข้อมูลเบื้องต้น'!$C14)</f>
        <v/>
      </c>
      <c r="AL9" s="248" t="str">
        <f>IF(AL8="","",100)</f>
        <v/>
      </c>
      <c r="AM9" s="246" t="str">
        <f>IF('01.ข้อมูลเบื้องต้น'!$C15="","",'01.ข้อมูลเบื้องต้น'!$C15)</f>
        <v/>
      </c>
      <c r="AN9" s="248" t="str">
        <f>IF(AN8="","",100)</f>
        <v/>
      </c>
      <c r="AO9" s="246" t="str">
        <f>IF('01.ข้อมูลเบื้องต้น'!$C16="","",'01.ข้อมูลเบื้องต้น'!$C16)</f>
        <v/>
      </c>
      <c r="AP9" s="248" t="str">
        <f>IF(AP8="","",100)</f>
        <v/>
      </c>
      <c r="AQ9" s="247" t="str">
        <f>IF('01.ข้อมูลเบื้องต้น'!$C17="","",'01.ข้อมูลเบื้องต้น'!$C17)</f>
        <v/>
      </c>
      <c r="AR9" s="249" t="str">
        <f>IF(AR8="","",100)</f>
        <v/>
      </c>
      <c r="AS9" s="246" t="str">
        <f>IF('01.ข้อมูลเบื้องต้น'!$C19="","",'01.ข้อมูลเบื้องต้น'!$C19)</f>
        <v/>
      </c>
      <c r="AT9" s="248" t="str">
        <f>IF(AT8="","",100)</f>
        <v/>
      </c>
      <c r="AU9" s="246" t="str">
        <f>IF('01.ข้อมูลเบื้องต้น'!$C20="","",'01.ข้อมูลเบื้องต้น'!$C20)</f>
        <v/>
      </c>
      <c r="AV9" s="248" t="str">
        <f>IF(AV8="","",100)</f>
        <v/>
      </c>
      <c r="AW9" s="246" t="str">
        <f>IF('01.ข้อมูลเบื้องต้น'!$C21="","",IF(AV8="","",'01.ข้อมูลเบื้องต้น'!$C21))</f>
        <v/>
      </c>
      <c r="AX9" s="248" t="str">
        <f>IF(AX8="","",100)</f>
        <v/>
      </c>
      <c r="AY9" s="246" t="str">
        <f>IF('01.ข้อมูลเบื้องต้น'!$C22="","",IF(AX8="","",'01.ข้อมูลเบื้องต้น'!$C22))</f>
        <v/>
      </c>
      <c r="AZ9" s="248" t="str">
        <f>IF(AZ8="","",100)</f>
        <v/>
      </c>
      <c r="BA9" s="246" t="str">
        <f>IF('01.ข้อมูลเบื้องต้น'!$C23="","",IF(AZ8="","",'01.ข้อมูลเบื้องต้น'!$C23))</f>
        <v/>
      </c>
      <c r="BB9" s="248" t="str">
        <f>IF(BB8="","",100)</f>
        <v/>
      </c>
      <c r="BC9" s="246" t="str">
        <f>IF('01.ข้อมูลเบื้องต้น'!$C24="","",IF(BB8="","",'01.ข้อมูลเบื้องต้น'!$C24))</f>
        <v/>
      </c>
      <c r="BD9" s="1205"/>
      <c r="BF9" s="285">
        <v>200</v>
      </c>
      <c r="BG9" s="280">
        <v>100</v>
      </c>
      <c r="BH9" s="280" t="s">
        <v>201</v>
      </c>
      <c r="BI9" s="281">
        <v>200</v>
      </c>
      <c r="BJ9" s="281">
        <v>100</v>
      </c>
      <c r="BK9" s="280" t="s">
        <v>201</v>
      </c>
      <c r="BL9" s="280">
        <v>200</v>
      </c>
      <c r="BM9" s="280">
        <v>100</v>
      </c>
      <c r="BN9" s="280" t="s">
        <v>201</v>
      </c>
      <c r="BO9" s="280">
        <v>200</v>
      </c>
      <c r="BP9" s="280">
        <v>100</v>
      </c>
      <c r="BQ9" s="280" t="s">
        <v>201</v>
      </c>
      <c r="BR9" s="280">
        <v>200</v>
      </c>
      <c r="BS9" s="280">
        <v>100</v>
      </c>
      <c r="BT9" s="280" t="s">
        <v>201</v>
      </c>
    </row>
    <row r="10" spans="1:72" s="7" customFormat="1" ht="16.5" customHeight="1">
      <c r="A10" s="232">
        <v>1</v>
      </c>
      <c r="B10" s="233" t="str">
        <f>IF('2.ชื่อนักเรียน'!$AG11="","",'2.ชื่อนักเรียน'!$AG11)</f>
        <v/>
      </c>
      <c r="C10" s="234" t="str">
        <f>IF('2.ชื่อนักเรียน'!$AH11="","",'2.ชื่อนักเรียน'!$AH11)</f>
        <v/>
      </c>
      <c r="D10" s="275">
        <v>59</v>
      </c>
      <c r="E10" s="276" t="str">
        <f>IF(D$8="","",IF('2.ชื่อนักเรียน'!$R11="ร","ร",IF('2.ชื่อนักเรียน'!$R11="มส","",IF(D10="","",IF(D10&gt;=80,4,IF(D10&gt;=75,3.5,IF(D10&gt;=70,3,IF(D10&gt;=65,2.5,IF(D10&gt;=60,2,IF(D10&gt;=55,1.5,IF(D10&gt;=50,1,0)))))))))))</f>
        <v/>
      </c>
      <c r="F10" s="274">
        <v>93</v>
      </c>
      <c r="G10" s="127" t="str">
        <f>IF(F$8="","",IF('2.ชื่อนักเรียน'!$R11="ร","ร",IF('2.ชื่อนักเรียน'!$R11="มส","",IF(F10="","",IF(F10&gt;=80,4,IF(F10&gt;=75,3.5,IF(F10&gt;=70,3,IF(F10&gt;=65,2.5,IF(F10&gt;=60,2,IF(F10&gt;=55,1.5,IF(F10&gt;=50,1,0)))))))))))</f>
        <v/>
      </c>
      <c r="H10" s="269">
        <v>82</v>
      </c>
      <c r="I10" s="127" t="str">
        <f>IF(H$8="","",IF('2.ชื่อนักเรียน'!$R11="ร","ร",IF('2.ชื่อนักเรียน'!$R11="มส","",IF(H10="","",IF(H10&gt;=80,4,IF(H10&gt;=75,3.5,IF(H10&gt;=70,3,IF(H10&gt;=65,2.5,IF(H10&gt;=60,2,IF(H10&gt;=55,1.5,IF(H10&gt;=50,1,0)))))))))))</f>
        <v/>
      </c>
      <c r="J10" s="277">
        <v>73</v>
      </c>
      <c r="K10" s="127" t="str">
        <f>IF(J$8="","",IF('2.ชื่อนักเรียน'!$R11="ร","ร",IF('2.ชื่อนักเรียน'!$R11="มส","",IF(J10="","",IF(J10&gt;=80,4,IF(J10&gt;=75,3.5,IF(J10&gt;=70,3,IF(J10&gt;=65,2.5,IF(J10&gt;=60,2,IF(J10&gt;=55,1.5,IF(J10&gt;=50,1,0)))))))))))</f>
        <v/>
      </c>
      <c r="L10" s="269">
        <v>68</v>
      </c>
      <c r="M10" s="216" t="str">
        <f>IF(L$8="","",IF('2.ชื่อนักเรียน'!$R11="ร","ร",IF('2.ชื่อนักเรียน'!$R11="มส","",IF(L10="","",IF(L10&gt;=80,4,IF(L10&gt;=75,3.5,IF(L10&gt;=70,3,IF(L10&gt;=65,2.5,IF(L10&gt;=60,2,IF(L10&gt;=55,1.5,IF(L10&gt;=50,1,0)))))))))))</f>
        <v/>
      </c>
      <c r="N10" s="286">
        <v>91</v>
      </c>
      <c r="O10" s="127" t="str">
        <f>IF(N$8="","",IF('2.ชื่อนักเรียน'!$R11="ร","ร",IF('2.ชื่อนักเรียน'!$R11="มส","",IF(N10="","",IF(N10&gt;=80,4,IF(N10&gt;=75,3.5,IF(N10&gt;=70,3,IF(N10&gt;=65,2.5,IF(N10&gt;=60,2,IF(N10&gt;=55,1.5,IF(N10&gt;=50,1,0)))))))))))</f>
        <v/>
      </c>
      <c r="P10" s="269">
        <v>89</v>
      </c>
      <c r="Q10" s="127" t="str">
        <f>IF(P$8="","",IF('2.ชื่อนักเรียน'!$R11="ร","ร",IF('2.ชื่อนักเรียน'!$R11="มส","",IF(P10="","",IF(P10&gt;=80,4,IF(P10&gt;=75,3.5,IF(P10&gt;=70,3,IF(P10&gt;=65,2.5,IF(P10&gt;=60,2,IF(P10&gt;=55,1.5,IF(P10&gt;=50,1,0)))))))))))</f>
        <v/>
      </c>
      <c r="R10" s="269">
        <v>71</v>
      </c>
      <c r="S10" s="127" t="str">
        <f>IF(R$8="","",IF('2.ชื่อนักเรียน'!$R11="ร","ร",IF('2.ชื่อนักเรียน'!$R11="มส","",IF(R10="","",IF(R10&gt;=80,4,IF(R10&gt;=75,3.5,IF(R10&gt;=70,3,IF(R10&gt;=65,2.5,IF(R10&gt;=60,2,IF(R10&gt;=55,1.5,IF(R10&gt;=50,1,0)))))))))))</f>
        <v/>
      </c>
      <c r="T10" s="277">
        <v>65</v>
      </c>
      <c r="U10" s="127" t="str">
        <f>IF(T$8="","",IF('2.ชื่อนักเรียน'!$R11="ร","ร",IF('2.ชื่อนักเรียน'!$R11="มส","",IF(T10="","",IF(T10&gt;=80,4,IF(T10&gt;=75,3.5,IF(T10&gt;=70,3,IF(T10&gt;=65,2.5,IF(T10&gt;=60,2,IF(T10&gt;=55,1.5,IF(T10&gt;=50,1,0)))))))))))</f>
        <v/>
      </c>
      <c r="V10" s="269">
        <v>89</v>
      </c>
      <c r="W10" s="99" t="str">
        <f>IF(V$8="","",IF('2.ชื่อนักเรียน'!$R11="ร","ร",IF('2.ชื่อนักเรียน'!$R11="มส","",IF(V10="","",IF(V10&gt;=80,4,IF(V10&gt;=75,3.5,IF(V10&gt;=70,3,IF(V10&gt;=65,2.5,IF(V10&gt;=60,2,IF(V10&gt;=55,1.5,IF(V10&gt;=50,1,0)))))))))))</f>
        <v/>
      </c>
      <c r="X10" s="252">
        <f t="shared" ref="X10:X54" si="0">IF(D10="","",D10)</f>
        <v>59</v>
      </c>
      <c r="Y10" s="240" t="str">
        <f t="shared" ref="Y10:Y54" si="1">IF(E10="","",E10*E$9)</f>
        <v/>
      </c>
      <c r="Z10" s="243">
        <f t="shared" ref="Z10:Z54" si="2">IF(F10="","",F10)</f>
        <v>93</v>
      </c>
      <c r="AA10" s="219" t="str">
        <f t="shared" ref="AA10:AA54" si="3">IF(G10="","",G10*G$9)</f>
        <v/>
      </c>
      <c r="AB10" s="243">
        <f t="shared" ref="AB10:AB54" si="4">IF(H10="","",H10)</f>
        <v>82</v>
      </c>
      <c r="AC10" s="219" t="str">
        <f t="shared" ref="AC10:AC54" si="5">IF(I10="","",I10*I$9)</f>
        <v/>
      </c>
      <c r="AD10" s="243">
        <f t="shared" ref="AD10:AD54" si="6">IF(L10="","",L10)</f>
        <v>68</v>
      </c>
      <c r="AE10" s="219" t="str">
        <f t="shared" ref="AE10:AE54" si="7">IF(M10="","",M10*M$9)</f>
        <v/>
      </c>
      <c r="AF10" s="243">
        <f t="shared" ref="AF10:AF54" si="8">IF(N10="","",N10)</f>
        <v>91</v>
      </c>
      <c r="AG10" s="219" t="str">
        <f t="shared" ref="AG10:AG54" si="9">IF(O10="","",O10*O$9)</f>
        <v/>
      </c>
      <c r="AH10" s="243">
        <f t="shared" ref="AH10:AH54" si="10">IF(P10="","",P10)</f>
        <v>89</v>
      </c>
      <c r="AI10" s="219" t="str">
        <f t="shared" ref="AI10:AI54" si="11">IF(Q10="","",Q10*Q$9)</f>
        <v/>
      </c>
      <c r="AJ10" s="243">
        <f t="shared" ref="AJ10:AJ54" si="12">IF(R10="","",R10)</f>
        <v>71</v>
      </c>
      <c r="AK10" s="219" t="str">
        <f t="shared" ref="AK10:AK54" si="13">IF(S10="","",S10*S$9)</f>
        <v/>
      </c>
      <c r="AL10" s="243">
        <f t="shared" ref="AL10:AL54" si="14">IF(V10="","",V10)</f>
        <v>89</v>
      </c>
      <c r="AM10" s="219" t="str">
        <f t="shared" ref="AM10:AM54" si="15">IF(W10="","",W10*W$9)</f>
        <v/>
      </c>
      <c r="AN10" s="243" t="e">
        <f>IF(#REF!="","",#REF!)</f>
        <v>#REF!</v>
      </c>
      <c r="AO10" s="219" t="e">
        <f>IF(#REF!="","",#REF!*#REF!)</f>
        <v>#REF!</v>
      </c>
      <c r="AP10" s="243" t="e">
        <f>IF(#REF!="","",#REF!)</f>
        <v>#REF!</v>
      </c>
      <c r="AQ10" s="220" t="e">
        <f>IF(#REF!="","",#REF!*#REF!)</f>
        <v>#REF!</v>
      </c>
      <c r="AR10" s="240" t="str">
        <f>IF($AR$8="","",IF($AR$8="SBMLD",SUM(#REF!,#REF!,#REF!,#REF!,#REF!,#REF!,#REF!,#REF!,#REF!,#REF!),#REF!))</f>
        <v/>
      </c>
      <c r="AS10" s="219" t="str">
        <f>IF($AR$8="","",IF($AR$8="SBMLD",SUM(#REF!,#REF!,#REF!,#REF!,#REF!,#REF!,#REF!,#REF!,#REF!,#REF!)*$AS$9,#REF!*#REF!))</f>
        <v/>
      </c>
      <c r="AT10" s="219" t="str">
        <f>IF($AT$8="","",IF($AT$8="SBMLD",SUM(#REF!,#REF!,#REF!,#REF!,#REF!,#REF!,#REF!,#REF!,#REF!),#REF!))</f>
        <v/>
      </c>
      <c r="AU10" s="219" t="str">
        <f>IF($AT$8="","",IF($AT$8="SBMLD",SUM(#REF!,#REF!,#REF!,#REF!,#REF!,#REF!,#REF!,#REF!,#REF!)*$AU$9,#REF!*#REF!))</f>
        <v/>
      </c>
      <c r="AV10" s="219" t="str">
        <f>IF($AV$8="","",IF($AV$8="SBMLD",SUM(#REF!,#REF!,#REF!,#REF!,#REF!,#REF!,#REF!,#REF!),#REF!))</f>
        <v/>
      </c>
      <c r="AW10" s="219" t="str">
        <f>IF($AV$8="","",IF($AV$8="SBMLD",SUM(#REF!,#REF!,#REF!,#REF!,#REF!,#REF!,#REF!,#REF!)*$AW$9,#REF!*#REF!))</f>
        <v/>
      </c>
      <c r="AX10" s="219" t="str">
        <f>IF($AX$8="","",IF($AX$8="SBMLD",SUM(#REF!,#REF!,#REF!,#REF!,#REF!,#REF!,#REF!),#REF!))</f>
        <v/>
      </c>
      <c r="AY10" s="219" t="str">
        <f>IF($AX$8="","",IF($AX$8="SBMLD",SUM(#REF!,#REF!,#REF!,#REF!,#REF!,#REF!,#REF!)*$AY$9,#REF!*#REF!))</f>
        <v/>
      </c>
      <c r="AZ10" s="219" t="str">
        <f>IF($AZ$8="","",IF($AZ$8="SBMLD",SUM(#REF!,#REF!,#REF!,#REF!,#REF!,#REF!),#REF!))</f>
        <v/>
      </c>
      <c r="BA10" s="219" t="str">
        <f>IF($AZ$8="","",IF($AZ$8="SBMLD",SUM(#REF!,#REF!,#REF!,#REF!,#REF!,#REF!)*$BA$9,#REF!*#REF!))</f>
        <v/>
      </c>
      <c r="BB10" s="219" t="str">
        <f>IF($BB$8="","",IF($BB$8="SBMLD",SUM(#REF!,#REF!,#REF!,#REF!,#REF!),#REF!))</f>
        <v/>
      </c>
      <c r="BC10" s="220" t="str">
        <f>IF($BB$8="","",IF($BB$8="SBMLD",SUM(#REF!,#REF!,#REF!,#REF!,#REF!)*$BC$9,#REF!*#REF!))</f>
        <v/>
      </c>
      <c r="BD10" s="98" t="e">
        <f>#REF!</f>
        <v>#REF!</v>
      </c>
      <c r="BF10" s="284">
        <f>IF(D10="","",SUM(D10+N10))</f>
        <v>150</v>
      </c>
      <c r="BG10" s="282">
        <f t="shared" ref="BG10:BG54" si="16">IF(BF10="","",BF10*100/200)</f>
        <v>75</v>
      </c>
      <c r="BH10" s="283">
        <f>IF(BG10="","",IF(BG10&gt;=80,4,IF(BG10&gt;=75,3.5,IF(BG10&gt;=70,3,IF(BG10&gt;=65,2.5,IF(BG10&gt;=60,2,IF(BG10&gt;=55,1.5,IF(BG10&gt;=50,1,0))))))))</f>
        <v>3.5</v>
      </c>
      <c r="BI10" s="283">
        <f>IF(F10="","",SUM(F10+P10))</f>
        <v>182</v>
      </c>
      <c r="BJ10" s="283">
        <f>IF(BI10="","",BI10*100/200)</f>
        <v>91</v>
      </c>
      <c r="BK10" s="283">
        <f>IF(BJ10="","",IF(BJ10&gt;=80,4,IF(BJ10&gt;=75,3.5,IF(BJ10&gt;=70,3,IF(BJ10&gt;=65,2.5,IF(BJ10&gt;=60,2,IF(BJ10&gt;=55,1.5,IF(BJ10&gt;=50,1,0))))))))</f>
        <v>4</v>
      </c>
      <c r="BL10" s="283">
        <f>IF(H10="","",SUM(H10+R10))</f>
        <v>153</v>
      </c>
      <c r="BM10" s="283">
        <f>IF(BL10="","",BL10*100/200)</f>
        <v>76.5</v>
      </c>
      <c r="BN10" s="283">
        <f>IF(BM10="","",IF(BM10&gt;=80,4,IF(BM10&gt;=75,3.5,IF(BM10&gt;=70,3,IF(BM10&gt;=65,2.5,IF(BM10&gt;=60,2,IF(BM10&gt;=55,1.5,IF(BM10&gt;=50,1,0))))))))</f>
        <v>3.5</v>
      </c>
      <c r="BO10" s="283">
        <f>IF(J10="","",SUM(J10+T10))</f>
        <v>138</v>
      </c>
      <c r="BP10" s="283">
        <f>IF(BO10="","",BO10*100/200)</f>
        <v>69</v>
      </c>
      <c r="BQ10" s="283">
        <f>IF(BP10="","",IF(BP10&gt;=80,4,IF(BP10&gt;=75,3.5,IF(BP10&gt;=70,3,IF(BP10&gt;=65,2.5,IF(BP10&gt;=60,2,IF(BP10&gt;=55,1.5,IF(BP10&gt;=50,1,0))))))))</f>
        <v>2.5</v>
      </c>
      <c r="BR10" s="283">
        <f>IF(L10="","",SUM(L10+V10))</f>
        <v>157</v>
      </c>
      <c r="BS10" s="283">
        <f>IF(BR10="","",BR10*100/200)</f>
        <v>78.5</v>
      </c>
      <c r="BT10" s="283">
        <f>IF(BS10="","",IF(BS10&gt;=80,4,IF(BS10&gt;=75,3.5,IF(BS10&gt;=70,3,IF(BS10&gt;=65,2.5,IF(BS10&gt;=60,2,IF(BS10&gt;=55,1.5,IF(BS10&gt;=50,1,0))))))))</f>
        <v>3.5</v>
      </c>
    </row>
    <row r="11" spans="1:72" s="7" customFormat="1" ht="16.5" customHeight="1">
      <c r="A11" s="8">
        <v>2</v>
      </c>
      <c r="B11" s="53" t="str">
        <f>IF('2.ชื่อนักเรียน'!$AG12="","",'2.ชื่อนักเรียน'!$AG12)</f>
        <v/>
      </c>
      <c r="C11" s="13" t="str">
        <f>IF('2.ชื่อนักเรียน'!$AH12="","",'2.ชื่อนักเรียน'!$AH12)</f>
        <v/>
      </c>
      <c r="D11" s="265">
        <v>68</v>
      </c>
      <c r="E11" s="56" t="str">
        <f>IF(D$8="","",IF('2.ชื่อนักเรียน'!$R12="ร","ร",IF('2.ชื่อนักเรียน'!$R12="มส","",IF(D11="","",IF(D11&gt;=80,4,IF(D11&gt;=75,3.5,IF(D11&gt;=70,3,IF(D11&gt;=65,2.5,IF(D11&gt;=60,2,IF(D11&gt;=55,1.5,IF(D11&gt;=50,1,0)))))))))))</f>
        <v/>
      </c>
      <c r="F11" s="267">
        <v>75</v>
      </c>
      <c r="G11" s="56" t="str">
        <f>IF(F$8="","",IF('2.ชื่อนักเรียน'!$R12="ร","ร",IF('2.ชื่อนักเรียน'!$R12="มส","",IF(F11="","",IF(F11&gt;=80,4,IF(F11&gt;=75,3.5,IF(F11&gt;=70,3,IF(F11&gt;=65,2.5,IF(F11&gt;=60,2,IF(F11&gt;=55,1.5,IF(F11&gt;=50,1,0)))))))))))</f>
        <v/>
      </c>
      <c r="H11" s="267">
        <v>76</v>
      </c>
      <c r="I11" s="56" t="str">
        <f>IF(H$8="","",IF('2.ชื่อนักเรียน'!$R12="ร","ร",IF('2.ชื่อนักเรียน'!$R12="มส","",IF(H11="","",IF(H11&gt;=80,4,IF(H11&gt;=75,3.5,IF(H11&gt;=70,3,IF(H11&gt;=65,2.5,IF(H11&gt;=60,2,IF(H11&gt;=55,1.5,IF(H11&gt;=50,1,0)))))))))))</f>
        <v/>
      </c>
      <c r="J11" s="278">
        <v>77</v>
      </c>
      <c r="K11" s="56" t="str">
        <f>IF(J$8="","",IF('2.ชื่อนักเรียน'!$R12="ร","ร",IF('2.ชื่อนักเรียน'!$R12="มส","",IF(J11="","",IF(J11&gt;=80,4,IF(J11&gt;=75,3.5,IF(J11&gt;=70,3,IF(J11&gt;=65,2.5,IF(J11&gt;=60,2,IF(J11&gt;=55,1.5,IF(J11&gt;=50,1,0)))))))))))</f>
        <v/>
      </c>
      <c r="L11" s="267">
        <v>87</v>
      </c>
      <c r="M11" s="125" t="str">
        <f>IF(L$8="","",IF('2.ชื่อนักเรียน'!$R12="ร","ร",IF('2.ชื่อนักเรียน'!$R12="มส","",IF(L11="","",IF(L11&gt;=80,4,IF(L11&gt;=75,3.5,IF(L11&gt;=70,3,IF(L11&gt;=65,2.5,IF(L11&gt;=60,2,IF(L11&gt;=55,1.5,IF(L11&gt;=50,1,0)))))))))))</f>
        <v/>
      </c>
      <c r="N11" s="265">
        <v>85</v>
      </c>
      <c r="O11" s="56" t="str">
        <f>IF(N$8="","",IF('2.ชื่อนักเรียน'!$R12="ร","ร",IF('2.ชื่อนักเรียน'!$R12="มส","",IF(N11="","",IF(N11&gt;=80,4,IF(N11&gt;=75,3.5,IF(N11&gt;=70,3,IF(N11&gt;=65,2.5,IF(N11&gt;=60,2,IF(N11&gt;=55,1.5,IF(N11&gt;=50,1,0)))))))))))</f>
        <v/>
      </c>
      <c r="P11" s="267">
        <v>76</v>
      </c>
      <c r="Q11" s="56" t="str">
        <f>IF(P$8="","",IF('2.ชื่อนักเรียน'!$R12="ร","ร",IF('2.ชื่อนักเรียน'!$R12="มส","",IF(P11="","",IF(P11&gt;=80,4,IF(P11&gt;=75,3.5,IF(P11&gt;=70,3,IF(P11&gt;=65,2.5,IF(P11&gt;=60,2,IF(P11&gt;=55,1.5,IF(P11&gt;=50,1,0)))))))))))</f>
        <v/>
      </c>
      <c r="R11" s="267">
        <v>65</v>
      </c>
      <c r="S11" s="56" t="str">
        <f>IF(R$8="","",IF('2.ชื่อนักเรียน'!$R12="ร","ร",IF('2.ชื่อนักเรียน'!$R12="มส","",IF(R11="","",IF(R11&gt;=80,4,IF(R11&gt;=75,3.5,IF(R11&gt;=70,3,IF(R11&gt;=65,2.5,IF(R11&gt;=60,2,IF(R11&gt;=55,1.5,IF(R11&gt;=50,1,0)))))))))))</f>
        <v/>
      </c>
      <c r="T11" s="278">
        <v>74</v>
      </c>
      <c r="U11" s="56" t="str">
        <f>IF(T$8="","",IF('2.ชื่อนักเรียน'!$R12="ร","ร",IF('2.ชื่อนักเรียน'!$R12="มส","",IF(T11="","",IF(T11&gt;=80,4,IF(T11&gt;=75,3.5,IF(T11&gt;=70,3,IF(T11&gt;=65,2.5,IF(T11&gt;=60,2,IF(T11&gt;=55,1.5,IF(T11&gt;=50,1,0)))))))))))</f>
        <v/>
      </c>
      <c r="V11" s="267">
        <v>96</v>
      </c>
      <c r="W11" s="128" t="str">
        <f>IF(V$8="","",IF('2.ชื่อนักเรียน'!$R12="ร","ร",IF('2.ชื่อนักเรียน'!$R12="มส","",IF(V11="","",IF(V11&gt;=80,4,IF(V11&gt;=75,3.5,IF(V11&gt;=70,3,IF(V11&gt;=65,2.5,IF(V11&gt;=60,2,IF(V11&gt;=55,1.5,IF(V11&gt;=50,1,0)))))))))))</f>
        <v/>
      </c>
      <c r="X11" s="253">
        <f t="shared" si="0"/>
        <v>68</v>
      </c>
      <c r="Y11" s="241" t="str">
        <f t="shared" si="1"/>
        <v/>
      </c>
      <c r="Z11" s="243">
        <f t="shared" si="2"/>
        <v>75</v>
      </c>
      <c r="AA11" s="221" t="str">
        <f t="shared" si="3"/>
        <v/>
      </c>
      <c r="AB11" s="221">
        <f t="shared" si="4"/>
        <v>76</v>
      </c>
      <c r="AC11" s="221" t="str">
        <f t="shared" si="5"/>
        <v/>
      </c>
      <c r="AD11" s="221">
        <f t="shared" si="6"/>
        <v>87</v>
      </c>
      <c r="AE11" s="217" t="str">
        <f t="shared" si="7"/>
        <v/>
      </c>
      <c r="AF11" s="217">
        <f t="shared" si="8"/>
        <v>85</v>
      </c>
      <c r="AG11" s="221" t="str">
        <f t="shared" si="9"/>
        <v/>
      </c>
      <c r="AH11" s="221">
        <f t="shared" si="10"/>
        <v>76</v>
      </c>
      <c r="AI11" s="221" t="str">
        <f t="shared" si="11"/>
        <v/>
      </c>
      <c r="AJ11" s="221">
        <f t="shared" si="12"/>
        <v>65</v>
      </c>
      <c r="AK11" s="221" t="str">
        <f t="shared" si="13"/>
        <v/>
      </c>
      <c r="AL11" s="221">
        <f t="shared" si="14"/>
        <v>96</v>
      </c>
      <c r="AM11" s="221" t="str">
        <f t="shared" si="15"/>
        <v/>
      </c>
      <c r="AN11" s="221" t="e">
        <f>IF(#REF!="","",#REF!)</f>
        <v>#REF!</v>
      </c>
      <c r="AO11" s="217" t="e">
        <f>IF(#REF!="","",#REF!*#REF!)</f>
        <v>#REF!</v>
      </c>
      <c r="AP11" s="244" t="e">
        <f>IF(#REF!="","",#REF!)</f>
        <v>#REF!</v>
      </c>
      <c r="AQ11" s="218" t="e">
        <f>IF(#REF!="","",#REF!*#REF!)</f>
        <v>#REF!</v>
      </c>
      <c r="AR11" s="241" t="str">
        <f>IF($AR$8="","",IF($AR$8="SBMLD",SUM(#REF!,#REF!,#REF!,#REF!,#REF!,#REF!,#REF!,#REF!,#REF!,#REF!),#REF!))</f>
        <v/>
      </c>
      <c r="AS11" s="217" t="str">
        <f>IF($AR$8="","",IF($AR$8="SBMLD",SUM(#REF!,#REF!,#REF!,#REF!,#REF!,#REF!,#REF!,#REF!,#REF!,#REF!)*$AS$9,#REF!*#REF!))</f>
        <v/>
      </c>
      <c r="AT11" s="217" t="str">
        <f>IF($AT$8="","",IF($AT$8="SBMLD",SUM(#REF!,#REF!,#REF!,#REF!,#REF!,#REF!,#REF!,#REF!,#REF!),#REF!))</f>
        <v/>
      </c>
      <c r="AU11" s="217" t="str">
        <f>IF($AT$8="","",IF($AT$8="SBMLD",SUM(#REF!,#REF!,#REF!,#REF!,#REF!,#REF!,#REF!,#REF!,#REF!)*$AU$9,#REF!*#REF!))</f>
        <v/>
      </c>
      <c r="AV11" s="217" t="str">
        <f>IF($AV$8="","",IF($AV$8="SBMLD",SUM(#REF!,#REF!,#REF!,#REF!,#REF!,#REF!,#REF!,#REF!),#REF!))</f>
        <v/>
      </c>
      <c r="AW11" s="217" t="str">
        <f>IF($AV$8="","",IF($AV$8="SBMLD",SUM(#REF!,#REF!,#REF!,#REF!,#REF!,#REF!,#REF!,#REF!)*$AW$9,#REF!*#REF!))</f>
        <v/>
      </c>
      <c r="AX11" s="217" t="str">
        <f>IF($AX$8="","",IF($AX$8="SBMLD",SUM(#REF!,#REF!,#REF!,#REF!,#REF!,#REF!,#REF!),#REF!))</f>
        <v/>
      </c>
      <c r="AY11" s="217" t="str">
        <f>IF($AX$8="","",IF($AX$8="SBMLD",SUM(#REF!,#REF!,#REF!,#REF!,#REF!,#REF!,#REF!)*$AY$9,#REF!*#REF!))</f>
        <v/>
      </c>
      <c r="AZ11" s="217" t="str">
        <f>IF($AZ$8="","",IF($AZ$8="SBMLD",SUM(#REF!,#REF!,#REF!,#REF!,#REF!,#REF!),#REF!))</f>
        <v/>
      </c>
      <c r="BA11" s="217" t="str">
        <f>IF($AZ$8="","",IF($AZ$8="SBMLD",SUM(#REF!,#REF!,#REF!,#REF!,#REF!,#REF!)*$BA$9,#REF!*#REF!))</f>
        <v/>
      </c>
      <c r="BB11" s="244" t="str">
        <f>IF($BB$8="","",IF($BB$8="SBMLD",SUM(#REF!,#REF!,#REF!,#REF!,#REF!),#REF!))</f>
        <v/>
      </c>
      <c r="BC11" s="218" t="str">
        <f>IF($BB$8="","",IF($BB$8="SBMLD",SUM(#REF!,#REF!,#REF!,#REF!,#REF!)*$BC$9,#REF!*#REF!))</f>
        <v/>
      </c>
      <c r="BD11" s="98" t="e">
        <f>#REF!</f>
        <v>#REF!</v>
      </c>
      <c r="BF11" s="284">
        <f t="shared" ref="BF11:BF54" si="17">IF(D11="","",SUM(D11+N11))</f>
        <v>153</v>
      </c>
      <c r="BG11" s="282">
        <f t="shared" si="16"/>
        <v>76.5</v>
      </c>
      <c r="BH11" s="283">
        <f>IF(BG11="","",IF(BG11&gt;=80,4,IF(BG11&gt;=75,3.5,IF(BG11&gt;=70,3,IF(BG11&gt;=65,2.5,IF(BG11&gt;=60,2,IF(BG11&gt;=55,1.5,IF(BG11&gt;=50,1,0))))))))</f>
        <v>3.5</v>
      </c>
      <c r="BI11" s="283">
        <f t="shared" ref="BI11:BI54" si="18">IF(F11="","",SUM(F11+P11))</f>
        <v>151</v>
      </c>
      <c r="BJ11" s="283">
        <f>IF(BI11="","",BI11*100/200)</f>
        <v>75.5</v>
      </c>
      <c r="BK11" s="283">
        <f>IF(BJ11="","",IF(BJ11&gt;=80,4,IF(BJ11&gt;=75,3.5,IF(BJ11&gt;=70,3,IF(BJ11&gt;=65,2.5,IF(BJ11&gt;=60,2,IF(BJ11&gt;=55,1.5,IF(BJ11&gt;=50,1,0))))))))</f>
        <v>3.5</v>
      </c>
      <c r="BL11" s="283">
        <f t="shared" ref="BL11:BL54" si="19">IF(H11="","",SUM(H11+R11))</f>
        <v>141</v>
      </c>
      <c r="BM11" s="283">
        <f>IF(BL11="","",BL11*100/200)</f>
        <v>70.5</v>
      </c>
      <c r="BN11" s="283">
        <f>IF(BM11="","",IF(BM11&gt;=80,4,IF(BM11&gt;=75,3.5,IF(BM11&gt;=70,3,IF(BM11&gt;=65,2.5,IF(BM11&gt;=60,2,IF(BM11&gt;=55,1.5,IF(BM11&gt;=50,1,0))))))))</f>
        <v>3</v>
      </c>
      <c r="BO11" s="283">
        <f t="shared" ref="BO11:BO54" si="20">IF(J11="","",SUM(J11+T11))</f>
        <v>151</v>
      </c>
      <c r="BP11" s="283">
        <f>IF(BO11="","",BO11*100/200)</f>
        <v>75.5</v>
      </c>
      <c r="BQ11" s="283">
        <f>IF(BP11="","",IF(BP11&gt;=80,4,IF(BP11&gt;=75,3.5,IF(BP11&gt;=70,3,IF(BP11&gt;=65,2.5,IF(BP11&gt;=60,2,IF(BP11&gt;=55,1.5,IF(BP11&gt;=50,1,0))))))))</f>
        <v>3.5</v>
      </c>
      <c r="BR11" s="283">
        <f t="shared" ref="BR11:BR54" si="21">IF(L11="","",SUM(L11+V11))</f>
        <v>183</v>
      </c>
      <c r="BS11" s="283">
        <f>IF(BR11="","",BR11*100/200)</f>
        <v>91.5</v>
      </c>
      <c r="BT11" s="283">
        <f>IF(BS11="","",IF(BS11&gt;=80,4,IF(BS11&gt;=75,3.5,IF(BS11&gt;=70,3,IF(BS11&gt;=65,2.5,IF(BS11&gt;=60,2,IF(BS11&gt;=55,1.5,IF(BS11&gt;=50,1,0))))))))</f>
        <v>4</v>
      </c>
    </row>
    <row r="12" spans="1:72" s="7" customFormat="1" ht="16.5" customHeight="1">
      <c r="A12" s="8">
        <v>3</v>
      </c>
      <c r="B12" s="53" t="str">
        <f>IF('2.ชื่อนักเรียน'!$AG13="","",'2.ชื่อนักเรียน'!$AG13)</f>
        <v/>
      </c>
      <c r="C12" s="13" t="str">
        <f>IF('2.ชื่อนักเรียน'!$AH13="","",'2.ชื่อนักเรียน'!$AH13)</f>
        <v/>
      </c>
      <c r="D12" s="265">
        <v>95</v>
      </c>
      <c r="E12" s="56" t="str">
        <f>IF(D$8="","",IF('2.ชื่อนักเรียน'!$R13="ร","ร",IF('2.ชื่อนักเรียน'!$R13="มส","",IF(D12="","",IF(D12&gt;=80,4,IF(D12&gt;=75,3.5,IF(D12&gt;=70,3,IF(D12&gt;=65,2.5,IF(D12&gt;=60,2,IF(D12&gt;=55,1.5,IF(D12&gt;=50,1,0)))))))))))</f>
        <v/>
      </c>
      <c r="F12" s="267">
        <v>80</v>
      </c>
      <c r="G12" s="56" t="str">
        <f>IF(F$8="","",IF('2.ชื่อนักเรียน'!$R13="ร","ร",IF('2.ชื่อนักเรียน'!$R13="มส","",IF(F12="","",IF(F12&gt;=80,4,IF(F12&gt;=75,3.5,IF(F12&gt;=70,3,IF(F12&gt;=65,2.5,IF(F12&gt;=60,2,IF(F12&gt;=55,1.5,IF(F12&gt;=50,1,0)))))))))))</f>
        <v/>
      </c>
      <c r="H12" s="267">
        <v>87</v>
      </c>
      <c r="I12" s="56" t="str">
        <f>IF(H$8="","",IF('2.ชื่อนักเรียน'!$R13="ร","ร",IF('2.ชื่อนักเรียน'!$R13="มส","",IF(H12="","",IF(H12&gt;=80,4,IF(H12&gt;=75,3.5,IF(H12&gt;=70,3,IF(H12&gt;=65,2.5,IF(H12&gt;=60,2,IF(H12&gt;=55,1.5,IF(H12&gt;=50,1,0)))))))))))</f>
        <v/>
      </c>
      <c r="J12" s="278">
        <v>75</v>
      </c>
      <c r="K12" s="56" t="str">
        <f>IF(J$8="","",IF('2.ชื่อนักเรียน'!$R13="ร","ร",IF('2.ชื่อนักเรียน'!$R13="มส","",IF(J12="","",IF(J12&gt;=80,4,IF(J12&gt;=75,3.5,IF(J12&gt;=70,3,IF(J12&gt;=65,2.5,IF(J12&gt;=60,2,IF(J12&gt;=55,1.5,IF(J12&gt;=50,1,0)))))))))))</f>
        <v/>
      </c>
      <c r="L12" s="267">
        <v>77</v>
      </c>
      <c r="M12" s="125" t="str">
        <f>IF(L$8="","",IF('2.ชื่อนักเรียน'!$R13="ร","ร",IF('2.ชื่อนักเรียน'!$R13="มส","",IF(L12="","",IF(L12&gt;=80,4,IF(L12&gt;=75,3.5,IF(L12&gt;=70,3,IF(L12&gt;=65,2.5,IF(L12&gt;=60,2,IF(L12&gt;=55,1.5,IF(L12&gt;=50,1,0)))))))))))</f>
        <v/>
      </c>
      <c r="N12" s="265">
        <v>66</v>
      </c>
      <c r="O12" s="56" t="str">
        <f>IF(N$8="","",IF('2.ชื่อนักเรียน'!$R13="ร","ร",IF('2.ชื่อนักเรียน'!$R13="มส","",IF(N12="","",IF(N12&gt;=80,4,IF(N12&gt;=75,3.5,IF(N12&gt;=70,3,IF(N12&gt;=65,2.5,IF(N12&gt;=60,2,IF(N12&gt;=55,1.5,IF(N12&gt;=50,1,0)))))))))))</f>
        <v/>
      </c>
      <c r="P12" s="267">
        <v>76</v>
      </c>
      <c r="Q12" s="56" t="str">
        <f>IF(P$8="","",IF('2.ชื่อนักเรียน'!$R13="ร","ร",IF('2.ชื่อนักเรียน'!$R13="มส","",IF(P12="","",IF(P12&gt;=80,4,IF(P12&gt;=75,3.5,IF(P12&gt;=70,3,IF(P12&gt;=65,2.5,IF(P12&gt;=60,2,IF(P12&gt;=55,1.5,IF(P12&gt;=50,1,0)))))))))))</f>
        <v/>
      </c>
      <c r="R12" s="267">
        <v>62</v>
      </c>
      <c r="S12" s="56" t="str">
        <f>IF(R$8="","",IF('2.ชื่อนักเรียน'!$R13="ร","ร",IF('2.ชื่อนักเรียน'!$R13="มส","",IF(R12="","",IF(R12&gt;=80,4,IF(R12&gt;=75,3.5,IF(R12&gt;=70,3,IF(R12&gt;=65,2.5,IF(R12&gt;=60,2,IF(R12&gt;=55,1.5,IF(R12&gt;=50,1,0)))))))))))</f>
        <v/>
      </c>
      <c r="T12" s="278">
        <v>65</v>
      </c>
      <c r="U12" s="56" t="str">
        <f>IF(T$8="","",IF('2.ชื่อนักเรียน'!$R13="ร","ร",IF('2.ชื่อนักเรียน'!$R13="มส","",IF(T12="","",IF(T12&gt;=80,4,IF(T12&gt;=75,3.5,IF(T12&gt;=70,3,IF(T12&gt;=65,2.5,IF(T12&gt;=60,2,IF(T12&gt;=55,1.5,IF(T12&gt;=50,1,0)))))))))))</f>
        <v/>
      </c>
      <c r="V12" s="267">
        <v>96</v>
      </c>
      <c r="W12" s="128" t="str">
        <f>IF(V$8="","",IF('2.ชื่อนักเรียน'!$R13="ร","ร",IF('2.ชื่อนักเรียน'!$R13="มส","",IF(V12="","",IF(V12&gt;=80,4,IF(V12&gt;=75,3.5,IF(V12&gt;=70,3,IF(V12&gt;=65,2.5,IF(V12&gt;=60,2,IF(V12&gt;=55,1.5,IF(V12&gt;=50,1,0)))))))))))</f>
        <v/>
      </c>
      <c r="X12" s="253">
        <f t="shared" si="0"/>
        <v>95</v>
      </c>
      <c r="Y12" s="241" t="str">
        <f t="shared" si="1"/>
        <v/>
      </c>
      <c r="Z12" s="243">
        <f t="shared" si="2"/>
        <v>80</v>
      </c>
      <c r="AA12" s="221" t="str">
        <f t="shared" si="3"/>
        <v/>
      </c>
      <c r="AB12" s="221">
        <f t="shared" si="4"/>
        <v>87</v>
      </c>
      <c r="AC12" s="221" t="str">
        <f t="shared" si="5"/>
        <v/>
      </c>
      <c r="AD12" s="221">
        <f t="shared" si="6"/>
        <v>77</v>
      </c>
      <c r="AE12" s="217" t="str">
        <f t="shared" si="7"/>
        <v/>
      </c>
      <c r="AF12" s="217">
        <f t="shared" si="8"/>
        <v>66</v>
      </c>
      <c r="AG12" s="221" t="str">
        <f t="shared" si="9"/>
        <v/>
      </c>
      <c r="AH12" s="221">
        <f t="shared" si="10"/>
        <v>76</v>
      </c>
      <c r="AI12" s="221" t="str">
        <f t="shared" si="11"/>
        <v/>
      </c>
      <c r="AJ12" s="221">
        <f t="shared" si="12"/>
        <v>62</v>
      </c>
      <c r="AK12" s="221" t="str">
        <f t="shared" si="13"/>
        <v/>
      </c>
      <c r="AL12" s="221">
        <f t="shared" si="14"/>
        <v>96</v>
      </c>
      <c r="AM12" s="221" t="str">
        <f t="shared" si="15"/>
        <v/>
      </c>
      <c r="AN12" s="221" t="e">
        <f>IF(#REF!="","",#REF!)</f>
        <v>#REF!</v>
      </c>
      <c r="AO12" s="217" t="e">
        <f>IF(#REF!="","",#REF!*#REF!)</f>
        <v>#REF!</v>
      </c>
      <c r="AP12" s="244" t="e">
        <f>IF(#REF!="","",#REF!)</f>
        <v>#REF!</v>
      </c>
      <c r="AQ12" s="218" t="e">
        <f>IF(#REF!="","",#REF!*#REF!)</f>
        <v>#REF!</v>
      </c>
      <c r="AR12" s="241" t="str">
        <f>IF($AR$8="","",IF($AR$8="SBMLD",SUM(#REF!,#REF!,#REF!,#REF!,#REF!,#REF!,#REF!,#REF!,#REF!,#REF!),#REF!))</f>
        <v/>
      </c>
      <c r="AS12" s="217" t="str">
        <f>IF($AR$8="","",IF($AR$8="SBMLD",SUM(#REF!,#REF!,#REF!,#REF!,#REF!,#REF!,#REF!,#REF!,#REF!,#REF!)*$AS$9,#REF!*#REF!))</f>
        <v/>
      </c>
      <c r="AT12" s="217" t="str">
        <f>IF($AT$8="","",IF($AT$8="SBMLD",SUM(#REF!,#REF!,#REF!,#REF!,#REF!,#REF!,#REF!,#REF!,#REF!),#REF!))</f>
        <v/>
      </c>
      <c r="AU12" s="217" t="str">
        <f>IF($AT$8="","",IF($AT$8="SBMLD",SUM(#REF!,#REF!,#REF!,#REF!,#REF!,#REF!,#REF!,#REF!,#REF!)*$AU$9,#REF!*#REF!))</f>
        <v/>
      </c>
      <c r="AV12" s="217" t="str">
        <f>IF($AV$8="","",IF($AV$8="SBMLD",SUM(#REF!,#REF!,#REF!,#REF!,#REF!,#REF!,#REF!,#REF!),#REF!))</f>
        <v/>
      </c>
      <c r="AW12" s="217" t="str">
        <f>IF($AV$8="","",IF($AV$8="SBMLD",SUM(#REF!,#REF!,#REF!,#REF!,#REF!,#REF!,#REF!,#REF!)*$AW$9,#REF!*#REF!))</f>
        <v/>
      </c>
      <c r="AX12" s="217" t="str">
        <f>IF($AX$8="","",IF($AX$8="SBMLD",SUM(#REF!,#REF!,#REF!,#REF!,#REF!,#REF!,#REF!),#REF!))</f>
        <v/>
      </c>
      <c r="AY12" s="217" t="str">
        <f>IF($AX$8="","",IF($AX$8="SBMLD",SUM(#REF!,#REF!,#REF!,#REF!,#REF!,#REF!,#REF!)*$AY$9,#REF!*#REF!))</f>
        <v/>
      </c>
      <c r="AZ12" s="217" t="str">
        <f>IF($AZ$8="","",IF($AZ$8="SBMLD",SUM(#REF!,#REF!,#REF!,#REF!,#REF!,#REF!),#REF!))</f>
        <v/>
      </c>
      <c r="BA12" s="217" t="str">
        <f>IF($AZ$8="","",IF($AZ$8="SBMLD",SUM(#REF!,#REF!,#REF!,#REF!,#REF!,#REF!)*$BA$9,#REF!*#REF!))</f>
        <v/>
      </c>
      <c r="BB12" s="244" t="str">
        <f>IF($BB$8="","",IF($BB$8="SBMLD",SUM(#REF!,#REF!,#REF!,#REF!,#REF!),#REF!))</f>
        <v/>
      </c>
      <c r="BC12" s="218" t="str">
        <f>IF($BB$8="","",IF($BB$8="SBMLD",SUM(#REF!,#REF!,#REF!,#REF!,#REF!)*$BC$9,#REF!*#REF!))</f>
        <v/>
      </c>
      <c r="BD12" s="98" t="e">
        <f>#REF!</f>
        <v>#REF!</v>
      </c>
      <c r="BF12" s="284">
        <f t="shared" si="17"/>
        <v>161</v>
      </c>
      <c r="BG12" s="282">
        <f t="shared" si="16"/>
        <v>80.5</v>
      </c>
      <c r="BH12" s="283">
        <f t="shared" ref="BH12:BH54" si="22">IF(BG12="","",IF(BG12&gt;=80,4,IF(BG12&gt;=75,3.5,IF(BG12&gt;=70,3,IF(BG12&gt;=65,2.5,IF(BG12&gt;=60,2,IF(BG12&gt;=55,1.5,IF(BG12&gt;=50,1,0))))))))</f>
        <v>4</v>
      </c>
      <c r="BI12" s="283">
        <f t="shared" si="18"/>
        <v>156</v>
      </c>
      <c r="BJ12" s="283">
        <f t="shared" ref="BJ12:BJ54" si="23">IF(BI12="","",BI12*100/200)</f>
        <v>78</v>
      </c>
      <c r="BK12" s="283">
        <f t="shared" ref="BK12:BK54" si="24">IF(BJ12="","",IF(BJ12&gt;=80,4,IF(BJ12&gt;=75,3.5,IF(BJ12&gt;=70,3,IF(BJ12&gt;=65,2.5,IF(BJ12&gt;=60,2,IF(BJ12&gt;=55,1.5,IF(BJ12&gt;=50,1,0))))))))</f>
        <v>3.5</v>
      </c>
      <c r="BL12" s="283">
        <f t="shared" si="19"/>
        <v>149</v>
      </c>
      <c r="BM12" s="283">
        <f t="shared" ref="BM12:BM54" si="25">IF(BL12="","",BL12*100/200)</f>
        <v>74.5</v>
      </c>
      <c r="BN12" s="283">
        <f t="shared" ref="BN12:BN54" si="26">IF(BM12="","",IF(BM12&gt;=80,4,IF(BM12&gt;=75,3.5,IF(BM12&gt;=70,3,IF(BM12&gt;=65,2.5,IF(BM12&gt;=60,2,IF(BM12&gt;=55,1.5,IF(BM12&gt;=50,1,0))))))))</f>
        <v>3</v>
      </c>
      <c r="BO12" s="283">
        <f t="shared" si="20"/>
        <v>140</v>
      </c>
      <c r="BP12" s="283">
        <f t="shared" ref="BP12:BP54" si="27">IF(BO12="","",BO12*100/200)</f>
        <v>70</v>
      </c>
      <c r="BQ12" s="283">
        <f t="shared" ref="BQ12:BQ54" si="28">IF(BP12="","",IF(BP12&gt;=80,4,IF(BP12&gt;=75,3.5,IF(BP12&gt;=70,3,IF(BP12&gt;=65,2.5,IF(BP12&gt;=60,2,IF(BP12&gt;=55,1.5,IF(BP12&gt;=50,1,0))))))))</f>
        <v>3</v>
      </c>
      <c r="BR12" s="283">
        <f t="shared" si="21"/>
        <v>173</v>
      </c>
      <c r="BS12" s="283">
        <f t="shared" ref="BS12:BS54" si="29">IF(BR12="","",BR12*100/200)</f>
        <v>86.5</v>
      </c>
      <c r="BT12" s="283">
        <f t="shared" ref="BT12:BT54" si="30">IF(BS12="","",IF(BS12&gt;=80,4,IF(BS12&gt;=75,3.5,IF(BS12&gt;=70,3,IF(BS12&gt;=65,2.5,IF(BS12&gt;=60,2,IF(BS12&gt;=55,1.5,IF(BS12&gt;=50,1,0))))))))</f>
        <v>4</v>
      </c>
    </row>
    <row r="13" spans="1:72" s="7" customFormat="1" ht="16.5" customHeight="1">
      <c r="A13" s="8">
        <v>4</v>
      </c>
      <c r="B13" s="53" t="str">
        <f>IF('2.ชื่อนักเรียน'!$AG14="","",'2.ชื่อนักเรียน'!$AG14)</f>
        <v/>
      </c>
      <c r="C13" s="13" t="str">
        <f>IF('2.ชื่อนักเรียน'!$AH14="","",'2.ชื่อนักเรียน'!$AH14)</f>
        <v/>
      </c>
      <c r="D13" s="265">
        <v>66</v>
      </c>
      <c r="E13" s="56" t="str">
        <f>IF(D$8="","",IF('2.ชื่อนักเรียน'!$R14="ร","ร",IF('2.ชื่อนักเรียน'!$R14="มส","",IF(D13="","",IF(D13&gt;=80,4,IF(D13&gt;=75,3.5,IF(D13&gt;=70,3,IF(D13&gt;=65,2.5,IF(D13&gt;=60,2,IF(D13&gt;=55,1.5,IF(D13&gt;=50,1,0)))))))))))</f>
        <v/>
      </c>
      <c r="F13" s="267">
        <v>70</v>
      </c>
      <c r="G13" s="56" t="str">
        <f>IF(F$8="","",IF('2.ชื่อนักเรียน'!$R14="ร","ร",IF('2.ชื่อนักเรียน'!$R14="มส","",IF(F13="","",IF(F13&gt;=80,4,IF(F13&gt;=75,3.5,IF(F13&gt;=70,3,IF(F13&gt;=65,2.5,IF(F13&gt;=60,2,IF(F13&gt;=55,1.5,IF(F13&gt;=50,1,0)))))))))))</f>
        <v/>
      </c>
      <c r="H13" s="267">
        <v>77</v>
      </c>
      <c r="I13" s="56" t="str">
        <f>IF(H$8="","",IF('2.ชื่อนักเรียน'!$R14="ร","ร",IF('2.ชื่อนักเรียน'!$R14="มส","",IF(H13="","",IF(H13&gt;=80,4,IF(H13&gt;=75,3.5,IF(H13&gt;=70,3,IF(H13&gt;=65,2.5,IF(H13&gt;=60,2,IF(H13&gt;=55,1.5,IF(H13&gt;=50,1,0)))))))))))</f>
        <v/>
      </c>
      <c r="J13" s="278">
        <v>73</v>
      </c>
      <c r="K13" s="56" t="str">
        <f>IF(J$8="","",IF('2.ชื่อนักเรียน'!$R14="ร","ร",IF('2.ชื่อนักเรียน'!$R14="มส","",IF(J13="","",IF(J13&gt;=80,4,IF(J13&gt;=75,3.5,IF(J13&gt;=70,3,IF(J13&gt;=65,2.5,IF(J13&gt;=60,2,IF(J13&gt;=55,1.5,IF(J13&gt;=50,1,0)))))))))))</f>
        <v/>
      </c>
      <c r="L13" s="267">
        <v>75</v>
      </c>
      <c r="M13" s="125" t="str">
        <f>IF(L$8="","",IF('2.ชื่อนักเรียน'!$R14="ร","ร",IF('2.ชื่อนักเรียน'!$R14="มส","",IF(L13="","",IF(L13&gt;=80,4,IF(L13&gt;=75,3.5,IF(L13&gt;=70,3,IF(L13&gt;=65,2.5,IF(L13&gt;=60,2,IF(L13&gt;=55,1.5,IF(L13&gt;=50,1,0)))))))))))</f>
        <v/>
      </c>
      <c r="N13" s="265">
        <v>64</v>
      </c>
      <c r="O13" s="56" t="str">
        <f>IF(N$8="","",IF('2.ชื่อนักเรียน'!$R14="ร","ร",IF('2.ชื่อนักเรียน'!$R14="มส","",IF(N13="","",IF(N13&gt;=80,4,IF(N13&gt;=75,3.5,IF(N13&gt;=70,3,IF(N13&gt;=65,2.5,IF(N13&gt;=60,2,IF(N13&gt;=55,1.5,IF(N13&gt;=50,1,0)))))))))))</f>
        <v/>
      </c>
      <c r="P13" s="267">
        <v>69</v>
      </c>
      <c r="Q13" s="56" t="str">
        <f>IF(P$8="","",IF('2.ชื่อนักเรียน'!$R14="ร","ร",IF('2.ชื่อนักเรียน'!$R14="มส","",IF(P13="","",IF(P13&gt;=80,4,IF(P13&gt;=75,3.5,IF(P13&gt;=70,3,IF(P13&gt;=65,2.5,IF(P13&gt;=60,2,IF(P13&gt;=55,1.5,IF(P13&gt;=50,1,0)))))))))))</f>
        <v/>
      </c>
      <c r="R13" s="267">
        <v>71</v>
      </c>
      <c r="S13" s="56" t="str">
        <f>IF(R$8="","",IF('2.ชื่อนักเรียน'!$R14="ร","ร",IF('2.ชื่อนักเรียน'!$R14="มส","",IF(R13="","",IF(R13&gt;=80,4,IF(R13&gt;=75,3.5,IF(R13&gt;=70,3,IF(R13&gt;=65,2.5,IF(R13&gt;=60,2,IF(R13&gt;=55,1.5,IF(R13&gt;=50,1,0)))))))))))</f>
        <v/>
      </c>
      <c r="T13" s="278">
        <v>67</v>
      </c>
      <c r="U13" s="56" t="str">
        <f>IF(T$8="","",IF('2.ชื่อนักเรียน'!$R14="ร","ร",IF('2.ชื่อนักเรียน'!$R14="มส","",IF(T13="","",IF(T13&gt;=80,4,IF(T13&gt;=75,3.5,IF(T13&gt;=70,3,IF(T13&gt;=65,2.5,IF(T13&gt;=60,2,IF(T13&gt;=55,1.5,IF(T13&gt;=50,1,0)))))))))))</f>
        <v/>
      </c>
      <c r="V13" s="267">
        <v>95</v>
      </c>
      <c r="W13" s="128" t="str">
        <f>IF(V$8="","",IF('2.ชื่อนักเรียน'!$R14="ร","ร",IF('2.ชื่อนักเรียน'!$R14="มส","",IF(V13="","",IF(V13&gt;=80,4,IF(V13&gt;=75,3.5,IF(V13&gt;=70,3,IF(V13&gt;=65,2.5,IF(V13&gt;=60,2,IF(V13&gt;=55,1.5,IF(V13&gt;=50,1,0)))))))))))</f>
        <v/>
      </c>
      <c r="X13" s="253">
        <f t="shared" si="0"/>
        <v>66</v>
      </c>
      <c r="Y13" s="241" t="str">
        <f t="shared" si="1"/>
        <v/>
      </c>
      <c r="Z13" s="243">
        <f t="shared" si="2"/>
        <v>70</v>
      </c>
      <c r="AA13" s="221" t="str">
        <f t="shared" si="3"/>
        <v/>
      </c>
      <c r="AB13" s="221">
        <f t="shared" si="4"/>
        <v>77</v>
      </c>
      <c r="AC13" s="221" t="str">
        <f t="shared" si="5"/>
        <v/>
      </c>
      <c r="AD13" s="221">
        <f t="shared" si="6"/>
        <v>75</v>
      </c>
      <c r="AE13" s="217" t="str">
        <f t="shared" si="7"/>
        <v/>
      </c>
      <c r="AF13" s="217">
        <f t="shared" si="8"/>
        <v>64</v>
      </c>
      <c r="AG13" s="221" t="str">
        <f t="shared" si="9"/>
        <v/>
      </c>
      <c r="AH13" s="221">
        <f t="shared" si="10"/>
        <v>69</v>
      </c>
      <c r="AI13" s="221" t="str">
        <f t="shared" si="11"/>
        <v/>
      </c>
      <c r="AJ13" s="221">
        <f t="shared" si="12"/>
        <v>71</v>
      </c>
      <c r="AK13" s="221" t="str">
        <f t="shared" si="13"/>
        <v/>
      </c>
      <c r="AL13" s="221">
        <f t="shared" si="14"/>
        <v>95</v>
      </c>
      <c r="AM13" s="221" t="str">
        <f t="shared" si="15"/>
        <v/>
      </c>
      <c r="AN13" s="221" t="e">
        <f>IF(#REF!="","",#REF!)</f>
        <v>#REF!</v>
      </c>
      <c r="AO13" s="217" t="e">
        <f>IF(#REF!="","",#REF!*#REF!)</f>
        <v>#REF!</v>
      </c>
      <c r="AP13" s="244" t="e">
        <f>IF(#REF!="","",#REF!)</f>
        <v>#REF!</v>
      </c>
      <c r="AQ13" s="218" t="e">
        <f>IF(#REF!="","",#REF!*#REF!)</f>
        <v>#REF!</v>
      </c>
      <c r="AR13" s="241" t="str">
        <f>IF($AR$8="","",IF($AR$8="SBMLD",SUM(#REF!,#REF!,#REF!,#REF!,#REF!,#REF!,#REF!,#REF!,#REF!,#REF!),#REF!))</f>
        <v/>
      </c>
      <c r="AS13" s="217" t="str">
        <f>IF($AR$8="","",IF($AR$8="SBMLD",SUM(#REF!,#REF!,#REF!,#REF!,#REF!,#REF!,#REF!,#REF!,#REF!,#REF!)*$AS$9,#REF!*#REF!))</f>
        <v/>
      </c>
      <c r="AT13" s="217" t="str">
        <f>IF($AT$8="","",IF($AT$8="SBMLD",SUM(#REF!,#REF!,#REF!,#REF!,#REF!,#REF!,#REF!,#REF!,#REF!),#REF!))</f>
        <v/>
      </c>
      <c r="AU13" s="217" t="str">
        <f>IF($AT$8="","",IF($AT$8="SBMLD",SUM(#REF!,#REF!,#REF!,#REF!,#REF!,#REF!,#REF!,#REF!,#REF!)*$AU$9,#REF!*#REF!))</f>
        <v/>
      </c>
      <c r="AV13" s="217" t="str">
        <f>IF($AV$8="","",IF($AV$8="SBMLD",SUM(#REF!,#REF!,#REF!,#REF!,#REF!,#REF!,#REF!,#REF!),#REF!))</f>
        <v/>
      </c>
      <c r="AW13" s="217" t="str">
        <f>IF($AV$8="","",IF($AV$8="SBMLD",SUM(#REF!,#REF!,#REF!,#REF!,#REF!,#REF!,#REF!,#REF!)*$AW$9,#REF!*#REF!))</f>
        <v/>
      </c>
      <c r="AX13" s="217" t="str">
        <f>IF($AX$8="","",IF($AX$8="SBMLD",SUM(#REF!,#REF!,#REF!,#REF!,#REF!,#REF!,#REF!),#REF!))</f>
        <v/>
      </c>
      <c r="AY13" s="217" t="str">
        <f>IF($AX$8="","",IF($AX$8="SBMLD",SUM(#REF!,#REF!,#REF!,#REF!,#REF!,#REF!,#REF!)*$AY$9,#REF!*#REF!))</f>
        <v/>
      </c>
      <c r="AZ13" s="217" t="str">
        <f>IF($AZ$8="","",IF($AZ$8="SBMLD",SUM(#REF!,#REF!,#REF!,#REF!,#REF!,#REF!),#REF!))</f>
        <v/>
      </c>
      <c r="BA13" s="217" t="str">
        <f>IF($AZ$8="","",IF($AZ$8="SBMLD",SUM(#REF!,#REF!,#REF!,#REF!,#REF!,#REF!)*$BA$9,#REF!*#REF!))</f>
        <v/>
      </c>
      <c r="BB13" s="244" t="str">
        <f>IF($BB$8="","",IF($BB$8="SBMLD",SUM(#REF!,#REF!,#REF!,#REF!,#REF!),#REF!))</f>
        <v/>
      </c>
      <c r="BC13" s="218" t="str">
        <f>IF($BB$8="","",IF($BB$8="SBMLD",SUM(#REF!,#REF!,#REF!,#REF!,#REF!)*$BC$9,#REF!*#REF!))</f>
        <v/>
      </c>
      <c r="BD13" s="98" t="e">
        <f>#REF!</f>
        <v>#REF!</v>
      </c>
      <c r="BF13" s="284">
        <f t="shared" si="17"/>
        <v>130</v>
      </c>
      <c r="BG13" s="282">
        <f t="shared" si="16"/>
        <v>65</v>
      </c>
      <c r="BH13" s="283">
        <f t="shared" si="22"/>
        <v>2.5</v>
      </c>
      <c r="BI13" s="283">
        <f t="shared" si="18"/>
        <v>139</v>
      </c>
      <c r="BJ13" s="283">
        <f t="shared" si="23"/>
        <v>69.5</v>
      </c>
      <c r="BK13" s="283">
        <f t="shared" si="24"/>
        <v>2.5</v>
      </c>
      <c r="BL13" s="283">
        <f t="shared" si="19"/>
        <v>148</v>
      </c>
      <c r="BM13" s="283">
        <f t="shared" si="25"/>
        <v>74</v>
      </c>
      <c r="BN13" s="283">
        <f t="shared" si="26"/>
        <v>3</v>
      </c>
      <c r="BO13" s="283">
        <f t="shared" si="20"/>
        <v>140</v>
      </c>
      <c r="BP13" s="283">
        <f t="shared" si="27"/>
        <v>70</v>
      </c>
      <c r="BQ13" s="283">
        <f t="shared" si="28"/>
        <v>3</v>
      </c>
      <c r="BR13" s="283">
        <f t="shared" si="21"/>
        <v>170</v>
      </c>
      <c r="BS13" s="283">
        <f t="shared" si="29"/>
        <v>85</v>
      </c>
      <c r="BT13" s="283">
        <f t="shared" si="30"/>
        <v>4</v>
      </c>
    </row>
    <row r="14" spans="1:72" s="7" customFormat="1" ht="16.5" customHeight="1">
      <c r="A14" s="8">
        <v>5</v>
      </c>
      <c r="B14" s="53" t="str">
        <f>IF('2.ชื่อนักเรียน'!$AG15="","",'2.ชื่อนักเรียน'!$AG15)</f>
        <v/>
      </c>
      <c r="C14" s="13" t="str">
        <f>IF('2.ชื่อนักเรียน'!$AH15="","",'2.ชื่อนักเรียน'!$AH15)</f>
        <v/>
      </c>
      <c r="D14" s="265">
        <v>69</v>
      </c>
      <c r="E14" s="56" t="str">
        <f>IF(D$8="","",IF('2.ชื่อนักเรียน'!$R15="ร","ร",IF('2.ชื่อนักเรียน'!$R15="มส","",IF(D14="","",IF(D14&gt;=80,4,IF(D14&gt;=75,3.5,IF(D14&gt;=70,3,IF(D14&gt;=65,2.5,IF(D14&gt;=60,2,IF(D14&gt;=55,1.5,IF(D14&gt;=50,1,0)))))))))))</f>
        <v/>
      </c>
      <c r="F14" s="267">
        <v>62</v>
      </c>
      <c r="G14" s="56" t="str">
        <f>IF(F$8="","",IF('2.ชื่อนักเรียน'!$R15="ร","ร",IF('2.ชื่อนักเรียน'!$R15="มส","",IF(F14="","",IF(F14&gt;=80,4,IF(F14&gt;=75,3.5,IF(F14&gt;=70,3,IF(F14&gt;=65,2.5,IF(F14&gt;=60,2,IF(F14&gt;=55,1.5,IF(F14&gt;=50,1,0)))))))))))</f>
        <v/>
      </c>
      <c r="H14" s="267">
        <v>71</v>
      </c>
      <c r="I14" s="56" t="str">
        <f>IF(H$8="","",IF('2.ชื่อนักเรียน'!$R15="ร","ร",IF('2.ชื่อนักเรียน'!$R15="มส","",IF(H14="","",IF(H14&gt;=80,4,IF(H14&gt;=75,3.5,IF(H14&gt;=70,3,IF(H14&gt;=65,2.5,IF(H14&gt;=60,2,IF(H14&gt;=55,1.5,IF(H14&gt;=50,1,0)))))))))))</f>
        <v/>
      </c>
      <c r="J14" s="278">
        <v>80</v>
      </c>
      <c r="K14" s="56" t="str">
        <f>IF(J$8="","",IF('2.ชื่อนักเรียน'!$R15="ร","ร",IF('2.ชื่อนักเรียน'!$R15="มส","",IF(J14="","",IF(J14&gt;=80,4,IF(J14&gt;=75,3.5,IF(J14&gt;=70,3,IF(J14&gt;=65,2.5,IF(J14&gt;=60,2,IF(J14&gt;=55,1.5,IF(J14&gt;=50,1,0)))))))))))</f>
        <v/>
      </c>
      <c r="L14" s="267">
        <v>68</v>
      </c>
      <c r="M14" s="125" t="str">
        <f>IF(L$8="","",IF('2.ชื่อนักเรียน'!$R15="ร","ร",IF('2.ชื่อนักเรียน'!$R15="มส","",IF(L14="","",IF(L14&gt;=80,4,IF(L14&gt;=75,3.5,IF(L14&gt;=70,3,IF(L14&gt;=65,2.5,IF(L14&gt;=60,2,IF(L14&gt;=55,1.5,IF(L14&gt;=50,1,0)))))))))))</f>
        <v/>
      </c>
      <c r="N14" s="265">
        <v>67</v>
      </c>
      <c r="O14" s="56" t="str">
        <f>IF(N$8="","",IF('2.ชื่อนักเรียน'!$R15="ร","ร",IF('2.ชื่อนักเรียน'!$R15="มส","",IF(N14="","",IF(N14&gt;=80,4,IF(N14&gt;=75,3.5,IF(N14&gt;=70,3,IF(N14&gt;=65,2.5,IF(N14&gt;=60,2,IF(N14&gt;=55,1.5,IF(N14&gt;=50,1,0)))))))))))</f>
        <v/>
      </c>
      <c r="P14" s="267">
        <v>80</v>
      </c>
      <c r="Q14" s="56" t="str">
        <f>IF(P$8="","",IF('2.ชื่อนักเรียน'!$R15="ร","ร",IF('2.ชื่อนักเรียน'!$R15="มส","",IF(P14="","",IF(P14&gt;=80,4,IF(P14&gt;=75,3.5,IF(P14&gt;=70,3,IF(P14&gt;=65,2.5,IF(P14&gt;=60,2,IF(P14&gt;=55,1.5,IF(P14&gt;=50,1,0)))))))))))</f>
        <v/>
      </c>
      <c r="R14" s="267">
        <v>70</v>
      </c>
      <c r="S14" s="56" t="str">
        <f>IF(R$8="","",IF('2.ชื่อนักเรียน'!$R15="ร","ร",IF('2.ชื่อนักเรียน'!$R15="มส","",IF(R14="","",IF(R14&gt;=80,4,IF(R14&gt;=75,3.5,IF(R14&gt;=70,3,IF(R14&gt;=65,2.5,IF(R14&gt;=60,2,IF(R14&gt;=55,1.5,IF(R14&gt;=50,1,0)))))))))))</f>
        <v/>
      </c>
      <c r="T14" s="278">
        <v>61</v>
      </c>
      <c r="U14" s="56" t="str">
        <f>IF(T$8="","",IF('2.ชื่อนักเรียน'!$R15="ร","ร",IF('2.ชื่อนักเรียน'!$R15="มส","",IF(T14="","",IF(T14&gt;=80,4,IF(T14&gt;=75,3.5,IF(T14&gt;=70,3,IF(T14&gt;=65,2.5,IF(T14&gt;=60,2,IF(T14&gt;=55,1.5,IF(T14&gt;=50,1,0)))))))))))</f>
        <v/>
      </c>
      <c r="V14" s="267">
        <v>85</v>
      </c>
      <c r="W14" s="128" t="str">
        <f>IF(V$8="","",IF('2.ชื่อนักเรียน'!$R15="ร","ร",IF('2.ชื่อนักเรียน'!$R15="มส","",IF(V14="","",IF(V14&gt;=80,4,IF(V14&gt;=75,3.5,IF(V14&gt;=70,3,IF(V14&gt;=65,2.5,IF(V14&gt;=60,2,IF(V14&gt;=55,1.5,IF(V14&gt;=50,1,0)))))))))))</f>
        <v/>
      </c>
      <c r="X14" s="253">
        <f t="shared" si="0"/>
        <v>69</v>
      </c>
      <c r="Y14" s="241" t="str">
        <f t="shared" si="1"/>
        <v/>
      </c>
      <c r="Z14" s="243">
        <f t="shared" si="2"/>
        <v>62</v>
      </c>
      <c r="AA14" s="221" t="str">
        <f t="shared" si="3"/>
        <v/>
      </c>
      <c r="AB14" s="221">
        <f t="shared" si="4"/>
        <v>71</v>
      </c>
      <c r="AC14" s="221" t="str">
        <f t="shared" si="5"/>
        <v/>
      </c>
      <c r="AD14" s="221">
        <f t="shared" si="6"/>
        <v>68</v>
      </c>
      <c r="AE14" s="217" t="str">
        <f t="shared" si="7"/>
        <v/>
      </c>
      <c r="AF14" s="217">
        <f t="shared" si="8"/>
        <v>67</v>
      </c>
      <c r="AG14" s="221" t="str">
        <f t="shared" si="9"/>
        <v/>
      </c>
      <c r="AH14" s="221">
        <f t="shared" si="10"/>
        <v>80</v>
      </c>
      <c r="AI14" s="221" t="str">
        <f t="shared" si="11"/>
        <v/>
      </c>
      <c r="AJ14" s="221">
        <f t="shared" si="12"/>
        <v>70</v>
      </c>
      <c r="AK14" s="221" t="str">
        <f t="shared" si="13"/>
        <v/>
      </c>
      <c r="AL14" s="221">
        <f t="shared" si="14"/>
        <v>85</v>
      </c>
      <c r="AM14" s="221" t="str">
        <f t="shared" si="15"/>
        <v/>
      </c>
      <c r="AN14" s="221" t="e">
        <f>IF(#REF!="","",#REF!)</f>
        <v>#REF!</v>
      </c>
      <c r="AO14" s="217" t="e">
        <f>IF(#REF!="","",#REF!*#REF!)</f>
        <v>#REF!</v>
      </c>
      <c r="AP14" s="244" t="e">
        <f>IF(#REF!="","",#REF!)</f>
        <v>#REF!</v>
      </c>
      <c r="AQ14" s="218" t="e">
        <f>IF(#REF!="","",#REF!*#REF!)</f>
        <v>#REF!</v>
      </c>
      <c r="AR14" s="241" t="str">
        <f>IF($AR$8="","",IF($AR$8="SBMLD",SUM(#REF!,#REF!,#REF!,#REF!,#REF!,#REF!,#REF!,#REF!,#REF!,#REF!),#REF!))</f>
        <v/>
      </c>
      <c r="AS14" s="217" t="str">
        <f>IF($AR$8="","",IF($AR$8="SBMLD",SUM(#REF!,#REF!,#REF!,#REF!,#REF!,#REF!,#REF!,#REF!,#REF!,#REF!)*$AS$9,#REF!*#REF!))</f>
        <v/>
      </c>
      <c r="AT14" s="217" t="str">
        <f>IF($AT$8="","",IF($AT$8="SBMLD",SUM(#REF!,#REF!,#REF!,#REF!,#REF!,#REF!,#REF!,#REF!,#REF!),#REF!))</f>
        <v/>
      </c>
      <c r="AU14" s="217" t="str">
        <f>IF($AT$8="","",IF($AT$8="SBMLD",SUM(#REF!,#REF!,#REF!,#REF!,#REF!,#REF!,#REF!,#REF!,#REF!)*$AU$9,#REF!*#REF!))</f>
        <v/>
      </c>
      <c r="AV14" s="217" t="str">
        <f>IF($AV$8="","",IF($AV$8="SBMLD",SUM(#REF!,#REF!,#REF!,#REF!,#REF!,#REF!,#REF!,#REF!),#REF!))</f>
        <v/>
      </c>
      <c r="AW14" s="217" t="str">
        <f>IF($AV$8="","",IF($AV$8="SBMLD",SUM(#REF!,#REF!,#REF!,#REF!,#REF!,#REF!,#REF!,#REF!)*$AW$9,#REF!*#REF!))</f>
        <v/>
      </c>
      <c r="AX14" s="217" t="str">
        <f>IF($AX$8="","",IF($AX$8="SBMLD",SUM(#REF!,#REF!,#REF!,#REF!,#REF!,#REF!,#REF!),#REF!))</f>
        <v/>
      </c>
      <c r="AY14" s="217" t="str">
        <f>IF($AX$8="","",IF($AX$8="SBMLD",SUM(#REF!,#REF!,#REF!,#REF!,#REF!,#REF!,#REF!)*$AY$9,#REF!*#REF!))</f>
        <v/>
      </c>
      <c r="AZ14" s="217" t="str">
        <f>IF($AZ$8="","",IF($AZ$8="SBMLD",SUM(#REF!,#REF!,#REF!,#REF!,#REF!,#REF!),#REF!))</f>
        <v/>
      </c>
      <c r="BA14" s="217" t="str">
        <f>IF($AZ$8="","",IF($AZ$8="SBMLD",SUM(#REF!,#REF!,#REF!,#REF!,#REF!,#REF!)*$BA$9,#REF!*#REF!))</f>
        <v/>
      </c>
      <c r="BB14" s="244" t="str">
        <f>IF($BB$8="","",IF($BB$8="SBMLD",SUM(#REF!,#REF!,#REF!,#REF!,#REF!),#REF!))</f>
        <v/>
      </c>
      <c r="BC14" s="218" t="str">
        <f>IF($BB$8="","",IF($BB$8="SBMLD",SUM(#REF!,#REF!,#REF!,#REF!,#REF!)*$BC$9,#REF!*#REF!))</f>
        <v/>
      </c>
      <c r="BD14" s="98" t="e">
        <f>#REF!</f>
        <v>#REF!</v>
      </c>
      <c r="BF14" s="284">
        <f t="shared" si="17"/>
        <v>136</v>
      </c>
      <c r="BG14" s="282">
        <f t="shared" si="16"/>
        <v>68</v>
      </c>
      <c r="BH14" s="283">
        <f t="shared" si="22"/>
        <v>2.5</v>
      </c>
      <c r="BI14" s="283">
        <f t="shared" si="18"/>
        <v>142</v>
      </c>
      <c r="BJ14" s="283">
        <f t="shared" si="23"/>
        <v>71</v>
      </c>
      <c r="BK14" s="283">
        <f t="shared" si="24"/>
        <v>3</v>
      </c>
      <c r="BL14" s="283">
        <f t="shared" si="19"/>
        <v>141</v>
      </c>
      <c r="BM14" s="283">
        <f t="shared" si="25"/>
        <v>70.5</v>
      </c>
      <c r="BN14" s="283">
        <f t="shared" si="26"/>
        <v>3</v>
      </c>
      <c r="BO14" s="283">
        <f t="shared" si="20"/>
        <v>141</v>
      </c>
      <c r="BP14" s="283">
        <f t="shared" si="27"/>
        <v>70.5</v>
      </c>
      <c r="BQ14" s="283">
        <f t="shared" si="28"/>
        <v>3</v>
      </c>
      <c r="BR14" s="283">
        <f t="shared" si="21"/>
        <v>153</v>
      </c>
      <c r="BS14" s="283">
        <f t="shared" si="29"/>
        <v>76.5</v>
      </c>
      <c r="BT14" s="283">
        <f t="shared" si="30"/>
        <v>3.5</v>
      </c>
    </row>
    <row r="15" spans="1:72" s="7" customFormat="1" ht="16.5" customHeight="1">
      <c r="A15" s="8">
        <v>6</v>
      </c>
      <c r="B15" s="53" t="str">
        <f>IF('2.ชื่อนักเรียน'!$AG16="","",'2.ชื่อนักเรียน'!$AG16)</f>
        <v/>
      </c>
      <c r="C15" s="13" t="str">
        <f>IF('2.ชื่อนักเรียน'!$AH16="","",'2.ชื่อนักเรียน'!$AH16)</f>
        <v/>
      </c>
      <c r="D15" s="265">
        <v>88</v>
      </c>
      <c r="E15" s="56" t="str">
        <f>IF(D$8="","",IF('2.ชื่อนักเรียน'!$R16="ร","ร",IF('2.ชื่อนักเรียน'!$R16="มส","",IF(D15="","",IF(D15&gt;=80,4,IF(D15&gt;=75,3.5,IF(D15&gt;=70,3,IF(D15&gt;=65,2.5,IF(D15&gt;=60,2,IF(D15&gt;=55,1.5,IF(D15&gt;=50,1,0)))))))))))</f>
        <v/>
      </c>
      <c r="F15" s="267">
        <v>83</v>
      </c>
      <c r="G15" s="56" t="str">
        <f>IF(F$8="","",IF('2.ชื่อนักเรียน'!$R16="ร","ร",IF('2.ชื่อนักเรียน'!$R16="มส","",IF(F15="","",IF(F15&gt;=80,4,IF(F15&gt;=75,3.5,IF(F15&gt;=70,3,IF(F15&gt;=65,2.5,IF(F15&gt;=60,2,IF(F15&gt;=55,1.5,IF(F15&gt;=50,1,0)))))))))))</f>
        <v/>
      </c>
      <c r="H15" s="267">
        <v>71</v>
      </c>
      <c r="I15" s="56" t="str">
        <f>IF(H$8="","",IF('2.ชื่อนักเรียน'!$R16="ร","ร",IF('2.ชื่อนักเรียน'!$R16="มส","",IF(H15="","",IF(H15&gt;=80,4,IF(H15&gt;=75,3.5,IF(H15&gt;=70,3,IF(H15&gt;=65,2.5,IF(H15&gt;=60,2,IF(H15&gt;=55,1.5,IF(H15&gt;=50,1,0)))))))))))</f>
        <v/>
      </c>
      <c r="J15" s="278">
        <v>81</v>
      </c>
      <c r="K15" s="56" t="str">
        <f>IF(J$8="","",IF('2.ชื่อนักเรียน'!$R16="ร","ร",IF('2.ชื่อนักเรียน'!$R16="มส","",IF(J15="","",IF(J15&gt;=80,4,IF(J15&gt;=75,3.5,IF(J15&gt;=70,3,IF(J15&gt;=65,2.5,IF(J15&gt;=60,2,IF(J15&gt;=55,1.5,IF(J15&gt;=50,1,0)))))))))))</f>
        <v/>
      </c>
      <c r="L15" s="267">
        <v>89</v>
      </c>
      <c r="M15" s="125" t="str">
        <f>IF(L$8="","",IF('2.ชื่อนักเรียน'!$R16="ร","ร",IF('2.ชื่อนักเรียน'!$R16="มส","",IF(L15="","",IF(L15&gt;=80,4,IF(L15&gt;=75,3.5,IF(L15&gt;=70,3,IF(L15&gt;=65,2.5,IF(L15&gt;=60,2,IF(L15&gt;=55,1.5,IF(L15&gt;=50,1,0)))))))))))</f>
        <v/>
      </c>
      <c r="N15" s="265">
        <v>91</v>
      </c>
      <c r="O15" s="56" t="str">
        <f>IF(N$8="","",IF('2.ชื่อนักเรียน'!$R16="ร","ร",IF('2.ชื่อนักเรียน'!$R16="มส","",IF(N15="","",IF(N15&gt;=80,4,IF(N15&gt;=75,3.5,IF(N15&gt;=70,3,IF(N15&gt;=65,2.5,IF(N15&gt;=60,2,IF(N15&gt;=55,1.5,IF(N15&gt;=50,1,0)))))))))))</f>
        <v/>
      </c>
      <c r="P15" s="267">
        <v>83</v>
      </c>
      <c r="Q15" s="56" t="str">
        <f>IF(P$8="","",IF('2.ชื่อนักเรียน'!$R16="ร","ร",IF('2.ชื่อนักเรียน'!$R16="มส","",IF(P15="","",IF(P15&gt;=80,4,IF(P15&gt;=75,3.5,IF(P15&gt;=70,3,IF(P15&gt;=65,2.5,IF(P15&gt;=60,2,IF(P15&gt;=55,1.5,IF(P15&gt;=50,1,0)))))))))))</f>
        <v/>
      </c>
      <c r="R15" s="267">
        <v>67</v>
      </c>
      <c r="S15" s="56" t="str">
        <f>IF(R$8="","",IF('2.ชื่อนักเรียน'!$R16="ร","ร",IF('2.ชื่อนักเรียน'!$R16="มส","",IF(R15="","",IF(R15&gt;=80,4,IF(R15&gt;=75,3.5,IF(R15&gt;=70,3,IF(R15&gt;=65,2.5,IF(R15&gt;=60,2,IF(R15&gt;=55,1.5,IF(R15&gt;=50,1,0)))))))))))</f>
        <v/>
      </c>
      <c r="T15" s="278">
        <v>70</v>
      </c>
      <c r="U15" s="56" t="str">
        <f>IF(T$8="","",IF('2.ชื่อนักเรียน'!$R16="ร","ร",IF('2.ชื่อนักเรียน'!$R16="มส","",IF(T15="","",IF(T15&gt;=80,4,IF(T15&gt;=75,3.5,IF(T15&gt;=70,3,IF(T15&gt;=65,2.5,IF(T15&gt;=60,2,IF(T15&gt;=55,1.5,IF(T15&gt;=50,1,0)))))))))))</f>
        <v/>
      </c>
      <c r="V15" s="267">
        <v>93</v>
      </c>
      <c r="W15" s="128" t="str">
        <f>IF(V$8="","",IF('2.ชื่อนักเรียน'!$R16="ร","ร",IF('2.ชื่อนักเรียน'!$R16="มส","",IF(V15="","",IF(V15&gt;=80,4,IF(V15&gt;=75,3.5,IF(V15&gt;=70,3,IF(V15&gt;=65,2.5,IF(V15&gt;=60,2,IF(V15&gt;=55,1.5,IF(V15&gt;=50,1,0)))))))))))</f>
        <v/>
      </c>
      <c r="X15" s="253">
        <f t="shared" si="0"/>
        <v>88</v>
      </c>
      <c r="Y15" s="241" t="str">
        <f t="shared" si="1"/>
        <v/>
      </c>
      <c r="Z15" s="243">
        <f t="shared" si="2"/>
        <v>83</v>
      </c>
      <c r="AA15" s="221" t="str">
        <f t="shared" si="3"/>
        <v/>
      </c>
      <c r="AB15" s="221">
        <f t="shared" si="4"/>
        <v>71</v>
      </c>
      <c r="AC15" s="221" t="str">
        <f t="shared" si="5"/>
        <v/>
      </c>
      <c r="AD15" s="221">
        <f t="shared" si="6"/>
        <v>89</v>
      </c>
      <c r="AE15" s="217" t="str">
        <f t="shared" si="7"/>
        <v/>
      </c>
      <c r="AF15" s="217">
        <f t="shared" si="8"/>
        <v>91</v>
      </c>
      <c r="AG15" s="221" t="str">
        <f t="shared" si="9"/>
        <v/>
      </c>
      <c r="AH15" s="221">
        <f t="shared" si="10"/>
        <v>83</v>
      </c>
      <c r="AI15" s="221" t="str">
        <f t="shared" si="11"/>
        <v/>
      </c>
      <c r="AJ15" s="221">
        <f t="shared" si="12"/>
        <v>67</v>
      </c>
      <c r="AK15" s="221" t="str">
        <f t="shared" si="13"/>
        <v/>
      </c>
      <c r="AL15" s="221">
        <f t="shared" si="14"/>
        <v>93</v>
      </c>
      <c r="AM15" s="221" t="str">
        <f t="shared" si="15"/>
        <v/>
      </c>
      <c r="AN15" s="221" t="e">
        <f>IF(#REF!="","",#REF!)</f>
        <v>#REF!</v>
      </c>
      <c r="AO15" s="217" t="e">
        <f>IF(#REF!="","",#REF!*#REF!)</f>
        <v>#REF!</v>
      </c>
      <c r="AP15" s="244" t="e">
        <f>IF(#REF!="","",#REF!)</f>
        <v>#REF!</v>
      </c>
      <c r="AQ15" s="218" t="e">
        <f>IF(#REF!="","",#REF!*#REF!)</f>
        <v>#REF!</v>
      </c>
      <c r="AR15" s="241" t="str">
        <f>IF($AR$8="","",IF($AR$8="SBMLD",SUM(#REF!,#REF!,#REF!,#REF!,#REF!,#REF!,#REF!,#REF!,#REF!,#REF!),#REF!))</f>
        <v/>
      </c>
      <c r="AS15" s="217" t="str">
        <f>IF($AR$8="","",IF($AR$8="SBMLD",SUM(#REF!,#REF!,#REF!,#REF!,#REF!,#REF!,#REF!,#REF!,#REF!,#REF!)*$AS$9,#REF!*#REF!))</f>
        <v/>
      </c>
      <c r="AT15" s="217" t="str">
        <f>IF($AT$8="","",IF($AT$8="SBMLD",SUM(#REF!,#REF!,#REF!,#REF!,#REF!,#REF!,#REF!,#REF!,#REF!),#REF!))</f>
        <v/>
      </c>
      <c r="AU15" s="217" t="str">
        <f>IF($AT$8="","",IF($AT$8="SBMLD",SUM(#REF!,#REF!,#REF!,#REF!,#REF!,#REF!,#REF!,#REF!,#REF!)*$AU$9,#REF!*#REF!))</f>
        <v/>
      </c>
      <c r="AV15" s="217" t="str">
        <f>IF($AV$8="","",IF($AV$8="SBMLD",SUM(#REF!,#REF!,#REF!,#REF!,#REF!,#REF!,#REF!,#REF!),#REF!))</f>
        <v/>
      </c>
      <c r="AW15" s="217" t="str">
        <f>IF($AV$8="","",IF($AV$8="SBMLD",SUM(#REF!,#REF!,#REF!,#REF!,#REF!,#REF!,#REF!,#REF!)*$AW$9,#REF!*#REF!))</f>
        <v/>
      </c>
      <c r="AX15" s="217" t="str">
        <f>IF($AX$8="","",IF($AX$8="SBMLD",SUM(#REF!,#REF!,#REF!,#REF!,#REF!,#REF!,#REF!),#REF!))</f>
        <v/>
      </c>
      <c r="AY15" s="217" t="str">
        <f>IF($AX$8="","",IF($AX$8="SBMLD",SUM(#REF!,#REF!,#REF!,#REF!,#REF!,#REF!,#REF!)*$AY$9,#REF!*#REF!))</f>
        <v/>
      </c>
      <c r="AZ15" s="217" t="str">
        <f>IF($AZ$8="","",IF($AZ$8="SBMLD",SUM(#REF!,#REF!,#REF!,#REF!,#REF!,#REF!),#REF!))</f>
        <v/>
      </c>
      <c r="BA15" s="217" t="str">
        <f>IF($AZ$8="","",IF($AZ$8="SBMLD",SUM(#REF!,#REF!,#REF!,#REF!,#REF!,#REF!)*$BA$9,#REF!*#REF!))</f>
        <v/>
      </c>
      <c r="BB15" s="244" t="str">
        <f>IF($BB$8="","",IF($BB$8="SBMLD",SUM(#REF!,#REF!,#REF!,#REF!,#REF!),#REF!))</f>
        <v/>
      </c>
      <c r="BC15" s="218" t="str">
        <f>IF($BB$8="","",IF($BB$8="SBMLD",SUM(#REF!,#REF!,#REF!,#REF!,#REF!)*$BC$9,#REF!*#REF!))</f>
        <v/>
      </c>
      <c r="BD15" s="98" t="e">
        <f>#REF!</f>
        <v>#REF!</v>
      </c>
      <c r="BF15" s="284">
        <f t="shared" si="17"/>
        <v>179</v>
      </c>
      <c r="BG15" s="282">
        <f t="shared" si="16"/>
        <v>89.5</v>
      </c>
      <c r="BH15" s="283">
        <f t="shared" si="22"/>
        <v>4</v>
      </c>
      <c r="BI15" s="283">
        <f t="shared" si="18"/>
        <v>166</v>
      </c>
      <c r="BJ15" s="283">
        <f t="shared" si="23"/>
        <v>83</v>
      </c>
      <c r="BK15" s="283">
        <f t="shared" si="24"/>
        <v>4</v>
      </c>
      <c r="BL15" s="283">
        <f t="shared" si="19"/>
        <v>138</v>
      </c>
      <c r="BM15" s="283">
        <f t="shared" si="25"/>
        <v>69</v>
      </c>
      <c r="BN15" s="283">
        <f t="shared" si="26"/>
        <v>2.5</v>
      </c>
      <c r="BO15" s="283">
        <f t="shared" si="20"/>
        <v>151</v>
      </c>
      <c r="BP15" s="283">
        <f t="shared" si="27"/>
        <v>75.5</v>
      </c>
      <c r="BQ15" s="283">
        <f t="shared" si="28"/>
        <v>3.5</v>
      </c>
      <c r="BR15" s="283">
        <f t="shared" si="21"/>
        <v>182</v>
      </c>
      <c r="BS15" s="283">
        <f t="shared" si="29"/>
        <v>91</v>
      </c>
      <c r="BT15" s="283">
        <f t="shared" si="30"/>
        <v>4</v>
      </c>
    </row>
    <row r="16" spans="1:72" s="7" customFormat="1" ht="16.5" customHeight="1">
      <c r="A16" s="8">
        <v>7</v>
      </c>
      <c r="B16" s="53" t="str">
        <f>IF('2.ชื่อนักเรียน'!$AG17="","",'2.ชื่อนักเรียน'!$AG17)</f>
        <v/>
      </c>
      <c r="C16" s="13" t="str">
        <f>IF('2.ชื่อนักเรียน'!$AH17="","",'2.ชื่อนักเรียน'!$AH17)</f>
        <v/>
      </c>
      <c r="D16" s="265">
        <v>92</v>
      </c>
      <c r="E16" s="56" t="str">
        <f>IF(D$8="","",IF('2.ชื่อนักเรียน'!$R17="ร","ร",IF('2.ชื่อนักเรียน'!$R17="มส","",IF(D16="","",IF(D16&gt;=80,4,IF(D16&gt;=75,3.5,IF(D16&gt;=70,3,IF(D16&gt;=65,2.5,IF(D16&gt;=60,2,IF(D16&gt;=55,1.5,IF(D16&gt;=50,1,0)))))))))))</f>
        <v/>
      </c>
      <c r="F16" s="267">
        <v>84</v>
      </c>
      <c r="G16" s="56" t="str">
        <f>IF(F$8="","",IF('2.ชื่อนักเรียน'!$R17="ร","ร",IF('2.ชื่อนักเรียน'!$R17="มส","",IF(F16="","",IF(F16&gt;=80,4,IF(F16&gt;=75,3.5,IF(F16&gt;=70,3,IF(F16&gt;=65,2.5,IF(F16&gt;=60,2,IF(F16&gt;=55,1.5,IF(F16&gt;=50,1,0)))))))))))</f>
        <v/>
      </c>
      <c r="H16" s="267">
        <v>74</v>
      </c>
      <c r="I16" s="56" t="str">
        <f>IF(H$8="","",IF('2.ชื่อนักเรียน'!$R17="ร","ร",IF('2.ชื่อนักเรียน'!$R17="มส","",IF(H16="","",IF(H16&gt;=80,4,IF(H16&gt;=75,3.5,IF(H16&gt;=70,3,IF(H16&gt;=65,2.5,IF(H16&gt;=60,2,IF(H16&gt;=55,1.5,IF(H16&gt;=50,1,0)))))))))))</f>
        <v/>
      </c>
      <c r="J16" s="278">
        <v>76</v>
      </c>
      <c r="K16" s="56" t="str">
        <f>IF(J$8="","",IF('2.ชื่อนักเรียน'!$R17="ร","ร",IF('2.ชื่อนักเรียน'!$R17="มส","",IF(J16="","",IF(J16&gt;=80,4,IF(J16&gt;=75,3.5,IF(J16&gt;=70,3,IF(J16&gt;=65,2.5,IF(J16&gt;=60,2,IF(J16&gt;=55,1.5,IF(J16&gt;=50,1,0)))))))))))</f>
        <v/>
      </c>
      <c r="L16" s="267">
        <v>74</v>
      </c>
      <c r="M16" s="125" t="str">
        <f>IF(L$8="","",IF('2.ชื่อนักเรียน'!$R17="ร","ร",IF('2.ชื่อนักเรียน'!$R17="มส","",IF(L16="","",IF(L16&gt;=80,4,IF(L16&gt;=75,3.5,IF(L16&gt;=70,3,IF(L16&gt;=65,2.5,IF(L16&gt;=60,2,IF(L16&gt;=55,1.5,IF(L16&gt;=50,1,0)))))))))))</f>
        <v/>
      </c>
      <c r="N16" s="265">
        <v>76</v>
      </c>
      <c r="O16" s="56" t="str">
        <f>IF(N$8="","",IF('2.ชื่อนักเรียน'!$R17="ร","ร",IF('2.ชื่อนักเรียน'!$R17="มส","",IF(N16="","",IF(N16&gt;=80,4,IF(N16&gt;=75,3.5,IF(N16&gt;=70,3,IF(N16&gt;=65,2.5,IF(N16&gt;=60,2,IF(N16&gt;=55,1.5,IF(N16&gt;=50,1,0)))))))))))</f>
        <v/>
      </c>
      <c r="P16" s="267">
        <v>77</v>
      </c>
      <c r="Q16" s="56" t="str">
        <f>IF(P$8="","",IF('2.ชื่อนักเรียน'!$R17="ร","ร",IF('2.ชื่อนักเรียน'!$R17="มส","",IF(P16="","",IF(P16&gt;=80,4,IF(P16&gt;=75,3.5,IF(P16&gt;=70,3,IF(P16&gt;=65,2.5,IF(P16&gt;=60,2,IF(P16&gt;=55,1.5,IF(P16&gt;=50,1,0)))))))))))</f>
        <v/>
      </c>
      <c r="R16" s="267">
        <v>64</v>
      </c>
      <c r="S16" s="56" t="str">
        <f>IF(R$8="","",IF('2.ชื่อนักเรียน'!$R17="ร","ร",IF('2.ชื่อนักเรียน'!$R17="มส","",IF(R16="","",IF(R16&gt;=80,4,IF(R16&gt;=75,3.5,IF(R16&gt;=70,3,IF(R16&gt;=65,2.5,IF(R16&gt;=60,2,IF(R16&gt;=55,1.5,IF(R16&gt;=50,1,0)))))))))))</f>
        <v/>
      </c>
      <c r="T16" s="278">
        <v>66</v>
      </c>
      <c r="U16" s="56" t="str">
        <f>IF(T$8="","",IF('2.ชื่อนักเรียน'!$R17="ร","ร",IF('2.ชื่อนักเรียน'!$R17="มส","",IF(T16="","",IF(T16&gt;=80,4,IF(T16&gt;=75,3.5,IF(T16&gt;=70,3,IF(T16&gt;=65,2.5,IF(T16&gt;=60,2,IF(T16&gt;=55,1.5,IF(T16&gt;=50,1,0)))))))))))</f>
        <v/>
      </c>
      <c r="V16" s="267">
        <v>95</v>
      </c>
      <c r="W16" s="128" t="str">
        <f>IF(V$8="","",IF('2.ชื่อนักเรียน'!$R17="ร","ร",IF('2.ชื่อนักเรียน'!$R17="มส","",IF(V16="","",IF(V16&gt;=80,4,IF(V16&gt;=75,3.5,IF(V16&gt;=70,3,IF(V16&gt;=65,2.5,IF(V16&gt;=60,2,IF(V16&gt;=55,1.5,IF(V16&gt;=50,1,0)))))))))))</f>
        <v/>
      </c>
      <c r="X16" s="253">
        <f t="shared" si="0"/>
        <v>92</v>
      </c>
      <c r="Y16" s="241" t="str">
        <f t="shared" si="1"/>
        <v/>
      </c>
      <c r="Z16" s="243">
        <f t="shared" si="2"/>
        <v>84</v>
      </c>
      <c r="AA16" s="221" t="str">
        <f t="shared" si="3"/>
        <v/>
      </c>
      <c r="AB16" s="221">
        <f t="shared" si="4"/>
        <v>74</v>
      </c>
      <c r="AC16" s="221" t="str">
        <f t="shared" si="5"/>
        <v/>
      </c>
      <c r="AD16" s="221">
        <f t="shared" si="6"/>
        <v>74</v>
      </c>
      <c r="AE16" s="217" t="str">
        <f t="shared" si="7"/>
        <v/>
      </c>
      <c r="AF16" s="217">
        <f t="shared" si="8"/>
        <v>76</v>
      </c>
      <c r="AG16" s="221" t="str">
        <f t="shared" si="9"/>
        <v/>
      </c>
      <c r="AH16" s="221">
        <f t="shared" si="10"/>
        <v>77</v>
      </c>
      <c r="AI16" s="221" t="str">
        <f t="shared" si="11"/>
        <v/>
      </c>
      <c r="AJ16" s="221">
        <f t="shared" si="12"/>
        <v>64</v>
      </c>
      <c r="AK16" s="221" t="str">
        <f t="shared" si="13"/>
        <v/>
      </c>
      <c r="AL16" s="221">
        <f t="shared" si="14"/>
        <v>95</v>
      </c>
      <c r="AM16" s="221" t="str">
        <f t="shared" si="15"/>
        <v/>
      </c>
      <c r="AN16" s="221" t="e">
        <f>IF(#REF!="","",#REF!)</f>
        <v>#REF!</v>
      </c>
      <c r="AO16" s="217" t="e">
        <f>IF(#REF!="","",#REF!*#REF!)</f>
        <v>#REF!</v>
      </c>
      <c r="AP16" s="244" t="e">
        <f>IF(#REF!="","",#REF!)</f>
        <v>#REF!</v>
      </c>
      <c r="AQ16" s="218" t="e">
        <f>IF(#REF!="","",#REF!*#REF!)</f>
        <v>#REF!</v>
      </c>
      <c r="AR16" s="241" t="str">
        <f>IF($AR$8="","",IF($AR$8="SBMLD",SUM(#REF!,#REF!,#REF!,#REF!,#REF!,#REF!,#REF!,#REF!,#REF!,#REF!),#REF!))</f>
        <v/>
      </c>
      <c r="AS16" s="217" t="str">
        <f>IF($AR$8="","",IF($AR$8="SBMLD",SUM(#REF!,#REF!,#REF!,#REF!,#REF!,#REF!,#REF!,#REF!,#REF!,#REF!)*$AS$9,#REF!*#REF!))</f>
        <v/>
      </c>
      <c r="AT16" s="217" t="str">
        <f>IF($AT$8="","",IF($AT$8="SBMLD",SUM(#REF!,#REF!,#REF!,#REF!,#REF!,#REF!,#REF!,#REF!,#REF!),#REF!))</f>
        <v/>
      </c>
      <c r="AU16" s="217" t="str">
        <f>IF($AT$8="","",IF($AT$8="SBMLD",SUM(#REF!,#REF!,#REF!,#REF!,#REF!,#REF!,#REF!,#REF!,#REF!)*$AU$9,#REF!*#REF!))</f>
        <v/>
      </c>
      <c r="AV16" s="217" t="str">
        <f>IF($AV$8="","",IF($AV$8="SBMLD",SUM(#REF!,#REF!,#REF!,#REF!,#REF!,#REF!,#REF!,#REF!),#REF!))</f>
        <v/>
      </c>
      <c r="AW16" s="217" t="str">
        <f>IF($AV$8="","",IF($AV$8="SBMLD",SUM(#REF!,#REF!,#REF!,#REF!,#REF!,#REF!,#REF!,#REF!)*$AW$9,#REF!*#REF!))</f>
        <v/>
      </c>
      <c r="AX16" s="217" t="str">
        <f>IF($AX$8="","",IF($AX$8="SBMLD",SUM(#REF!,#REF!,#REF!,#REF!,#REF!,#REF!,#REF!),#REF!))</f>
        <v/>
      </c>
      <c r="AY16" s="217" t="str">
        <f>IF($AX$8="","",IF($AX$8="SBMLD",SUM(#REF!,#REF!,#REF!,#REF!,#REF!,#REF!,#REF!)*$AY$9,#REF!*#REF!))</f>
        <v/>
      </c>
      <c r="AZ16" s="217" t="str">
        <f>IF($AZ$8="","",IF($AZ$8="SBMLD",SUM(#REF!,#REF!,#REF!,#REF!,#REF!,#REF!),#REF!))</f>
        <v/>
      </c>
      <c r="BA16" s="217" t="str">
        <f>IF($AZ$8="","",IF($AZ$8="SBMLD",SUM(#REF!,#REF!,#REF!,#REF!,#REF!,#REF!)*$BA$9,#REF!*#REF!))</f>
        <v/>
      </c>
      <c r="BB16" s="244" t="str">
        <f>IF($BB$8="","",IF($BB$8="SBMLD",SUM(#REF!,#REF!,#REF!,#REF!,#REF!),#REF!))</f>
        <v/>
      </c>
      <c r="BC16" s="218" t="str">
        <f>IF($BB$8="","",IF($BB$8="SBMLD",SUM(#REF!,#REF!,#REF!,#REF!,#REF!)*$BC$9,#REF!*#REF!))</f>
        <v/>
      </c>
      <c r="BD16" s="98" t="e">
        <f>#REF!</f>
        <v>#REF!</v>
      </c>
      <c r="BF16" s="284">
        <f t="shared" si="17"/>
        <v>168</v>
      </c>
      <c r="BG16" s="282">
        <f t="shared" si="16"/>
        <v>84</v>
      </c>
      <c r="BH16" s="283">
        <f t="shared" si="22"/>
        <v>4</v>
      </c>
      <c r="BI16" s="283">
        <f t="shared" si="18"/>
        <v>161</v>
      </c>
      <c r="BJ16" s="283">
        <f t="shared" si="23"/>
        <v>80.5</v>
      </c>
      <c r="BK16" s="283">
        <f t="shared" si="24"/>
        <v>4</v>
      </c>
      <c r="BL16" s="283">
        <f t="shared" si="19"/>
        <v>138</v>
      </c>
      <c r="BM16" s="283">
        <f t="shared" si="25"/>
        <v>69</v>
      </c>
      <c r="BN16" s="283">
        <f t="shared" si="26"/>
        <v>2.5</v>
      </c>
      <c r="BO16" s="283">
        <f t="shared" si="20"/>
        <v>142</v>
      </c>
      <c r="BP16" s="283">
        <f t="shared" si="27"/>
        <v>71</v>
      </c>
      <c r="BQ16" s="283">
        <f t="shared" si="28"/>
        <v>3</v>
      </c>
      <c r="BR16" s="283">
        <f t="shared" si="21"/>
        <v>169</v>
      </c>
      <c r="BS16" s="283">
        <f t="shared" si="29"/>
        <v>84.5</v>
      </c>
      <c r="BT16" s="283">
        <f t="shared" si="30"/>
        <v>4</v>
      </c>
    </row>
    <row r="17" spans="1:72" s="7" customFormat="1" ht="16.5" customHeight="1">
      <c r="A17" s="8">
        <v>8</v>
      </c>
      <c r="B17" s="53" t="str">
        <f>IF('2.ชื่อนักเรียน'!$AG18="","",'2.ชื่อนักเรียน'!$AG18)</f>
        <v/>
      </c>
      <c r="C17" s="13" t="str">
        <f>IF('2.ชื่อนักเรียน'!$AH18="","",'2.ชื่อนักเรียน'!$AH18)</f>
        <v/>
      </c>
      <c r="D17" s="265">
        <v>85</v>
      </c>
      <c r="E17" s="56" t="str">
        <f>IF(D$8="","",IF('2.ชื่อนักเรียน'!$R18="ร","ร",IF('2.ชื่อนักเรียน'!$R18="มส","",IF(D17="","",IF(D17&gt;=80,4,IF(D17&gt;=75,3.5,IF(D17&gt;=70,3,IF(D17&gt;=65,2.5,IF(D17&gt;=60,2,IF(D17&gt;=55,1.5,IF(D17&gt;=50,1,0)))))))))))</f>
        <v/>
      </c>
      <c r="F17" s="267">
        <v>74</v>
      </c>
      <c r="G17" s="56" t="str">
        <f>IF(F$8="","",IF('2.ชื่อนักเรียน'!$R18="ร","ร",IF('2.ชื่อนักเรียน'!$R18="มส","",IF(F17="","",IF(F17&gt;=80,4,IF(F17&gt;=75,3.5,IF(F17&gt;=70,3,IF(F17&gt;=65,2.5,IF(F17&gt;=60,2,IF(F17&gt;=55,1.5,IF(F17&gt;=50,1,0)))))))))))</f>
        <v/>
      </c>
      <c r="H17" s="267">
        <v>87</v>
      </c>
      <c r="I17" s="56" t="str">
        <f>IF(H$8="","",IF('2.ชื่อนักเรียน'!$R18="ร","ร",IF('2.ชื่อนักเรียน'!$R18="มส","",IF(H17="","",IF(H17&gt;=80,4,IF(H17&gt;=75,3.5,IF(H17&gt;=70,3,IF(H17&gt;=65,2.5,IF(H17&gt;=60,2,IF(H17&gt;=55,1.5,IF(H17&gt;=50,1,0)))))))))))</f>
        <v/>
      </c>
      <c r="J17" s="278">
        <v>88</v>
      </c>
      <c r="K17" s="56" t="str">
        <f>IF(J$8="","",IF('2.ชื่อนักเรียน'!$R18="ร","ร",IF('2.ชื่อนักเรียน'!$R18="มส","",IF(J17="","",IF(J17&gt;=80,4,IF(J17&gt;=75,3.5,IF(J17&gt;=70,3,IF(J17&gt;=65,2.5,IF(J17&gt;=60,2,IF(J17&gt;=55,1.5,IF(J17&gt;=50,1,0)))))))))))</f>
        <v/>
      </c>
      <c r="L17" s="267">
        <v>79</v>
      </c>
      <c r="M17" s="125" t="str">
        <f>IF(L$8="","",IF('2.ชื่อนักเรียน'!$R18="ร","ร",IF('2.ชื่อนักเรียน'!$R18="มส","",IF(L17="","",IF(L17&gt;=80,4,IF(L17&gt;=75,3.5,IF(L17&gt;=70,3,IF(L17&gt;=65,2.5,IF(L17&gt;=60,2,IF(L17&gt;=55,1.5,IF(L17&gt;=50,1,0)))))))))))</f>
        <v/>
      </c>
      <c r="N17" s="265">
        <v>54</v>
      </c>
      <c r="O17" s="56" t="str">
        <f>IF(N$8="","",IF('2.ชื่อนักเรียน'!$R18="ร","ร",IF('2.ชื่อนักเรียน'!$R18="มส","",IF(N17="","",IF(N17&gt;=80,4,IF(N17&gt;=75,3.5,IF(N17&gt;=70,3,IF(N17&gt;=65,2.5,IF(N17&gt;=60,2,IF(N17&gt;=55,1.5,IF(N17&gt;=50,1,0)))))))))))</f>
        <v/>
      </c>
      <c r="P17" s="267">
        <v>84</v>
      </c>
      <c r="Q17" s="56" t="str">
        <f>IF(P$8="","",IF('2.ชื่อนักเรียน'!$R18="ร","ร",IF('2.ชื่อนักเรียน'!$R18="มส","",IF(P17="","",IF(P17&gt;=80,4,IF(P17&gt;=75,3.5,IF(P17&gt;=70,3,IF(P17&gt;=65,2.5,IF(P17&gt;=60,2,IF(P17&gt;=55,1.5,IF(P17&gt;=50,1,0)))))))))))</f>
        <v/>
      </c>
      <c r="R17" s="267">
        <v>75</v>
      </c>
      <c r="S17" s="56" t="str">
        <f>IF(R$8="","",IF('2.ชื่อนักเรียน'!$R18="ร","ร",IF('2.ชื่อนักเรียน'!$R18="มส","",IF(R17="","",IF(R17&gt;=80,4,IF(R17&gt;=75,3.5,IF(R17&gt;=70,3,IF(R17&gt;=65,2.5,IF(R17&gt;=60,2,IF(R17&gt;=55,1.5,IF(R17&gt;=50,1,0)))))))))))</f>
        <v/>
      </c>
      <c r="T17" s="278">
        <v>65</v>
      </c>
      <c r="U17" s="56" t="str">
        <f>IF(T$8="","",IF('2.ชื่อนักเรียน'!$R18="ร","ร",IF('2.ชื่อนักเรียน'!$R18="มส","",IF(T17="","",IF(T17&gt;=80,4,IF(T17&gt;=75,3.5,IF(T17&gt;=70,3,IF(T17&gt;=65,2.5,IF(T17&gt;=60,2,IF(T17&gt;=55,1.5,IF(T17&gt;=50,1,0)))))))))))</f>
        <v/>
      </c>
      <c r="V17" s="267">
        <v>91</v>
      </c>
      <c r="W17" s="128" t="str">
        <f>IF(V$8="","",IF('2.ชื่อนักเรียน'!$R18="ร","ร",IF('2.ชื่อนักเรียน'!$R18="มส","",IF(V17="","",IF(V17&gt;=80,4,IF(V17&gt;=75,3.5,IF(V17&gt;=70,3,IF(V17&gt;=65,2.5,IF(V17&gt;=60,2,IF(V17&gt;=55,1.5,IF(V17&gt;=50,1,0)))))))))))</f>
        <v/>
      </c>
      <c r="X17" s="253">
        <f t="shared" si="0"/>
        <v>85</v>
      </c>
      <c r="Y17" s="241" t="str">
        <f t="shared" si="1"/>
        <v/>
      </c>
      <c r="Z17" s="243">
        <f t="shared" si="2"/>
        <v>74</v>
      </c>
      <c r="AA17" s="221" t="str">
        <f t="shared" si="3"/>
        <v/>
      </c>
      <c r="AB17" s="221">
        <f t="shared" si="4"/>
        <v>87</v>
      </c>
      <c r="AC17" s="221" t="str">
        <f t="shared" si="5"/>
        <v/>
      </c>
      <c r="AD17" s="221">
        <f t="shared" si="6"/>
        <v>79</v>
      </c>
      <c r="AE17" s="217" t="str">
        <f t="shared" si="7"/>
        <v/>
      </c>
      <c r="AF17" s="217">
        <f t="shared" si="8"/>
        <v>54</v>
      </c>
      <c r="AG17" s="221" t="str">
        <f t="shared" si="9"/>
        <v/>
      </c>
      <c r="AH17" s="221">
        <f t="shared" si="10"/>
        <v>84</v>
      </c>
      <c r="AI17" s="221" t="str">
        <f t="shared" si="11"/>
        <v/>
      </c>
      <c r="AJ17" s="221">
        <f t="shared" si="12"/>
        <v>75</v>
      </c>
      <c r="AK17" s="221" t="str">
        <f t="shared" si="13"/>
        <v/>
      </c>
      <c r="AL17" s="221">
        <f t="shared" si="14"/>
        <v>91</v>
      </c>
      <c r="AM17" s="221" t="str">
        <f t="shared" si="15"/>
        <v/>
      </c>
      <c r="AN17" s="221" t="e">
        <f>IF(#REF!="","",#REF!)</f>
        <v>#REF!</v>
      </c>
      <c r="AO17" s="217" t="e">
        <f>IF(#REF!="","",#REF!*#REF!)</f>
        <v>#REF!</v>
      </c>
      <c r="AP17" s="244" t="e">
        <f>IF(#REF!="","",#REF!)</f>
        <v>#REF!</v>
      </c>
      <c r="AQ17" s="218" t="e">
        <f>IF(#REF!="","",#REF!*#REF!)</f>
        <v>#REF!</v>
      </c>
      <c r="AR17" s="241" t="str">
        <f>IF($AR$8="","",IF($AR$8="SBMLD",SUM(#REF!,#REF!,#REF!,#REF!,#REF!,#REF!,#REF!,#REF!,#REF!,#REF!),#REF!))</f>
        <v/>
      </c>
      <c r="AS17" s="217" t="str">
        <f>IF($AR$8="","",IF($AR$8="SBMLD",SUM(#REF!,#REF!,#REF!,#REF!,#REF!,#REF!,#REF!,#REF!,#REF!,#REF!)*$AS$9,#REF!*#REF!))</f>
        <v/>
      </c>
      <c r="AT17" s="217" t="str">
        <f>IF($AT$8="","",IF($AT$8="SBMLD",SUM(#REF!,#REF!,#REF!,#REF!,#REF!,#REF!,#REF!,#REF!,#REF!),#REF!))</f>
        <v/>
      </c>
      <c r="AU17" s="217" t="str">
        <f>IF($AT$8="","",IF($AT$8="SBMLD",SUM(#REF!,#REF!,#REF!,#REF!,#REF!,#REF!,#REF!,#REF!,#REF!)*$AU$9,#REF!*#REF!))</f>
        <v/>
      </c>
      <c r="AV17" s="217" t="str">
        <f>IF($AV$8="","",IF($AV$8="SBMLD",SUM(#REF!,#REF!,#REF!,#REF!,#REF!,#REF!,#REF!,#REF!),#REF!))</f>
        <v/>
      </c>
      <c r="AW17" s="217" t="str">
        <f>IF($AV$8="","",IF($AV$8="SBMLD",SUM(#REF!,#REF!,#REF!,#REF!,#REF!,#REF!,#REF!,#REF!)*$AW$9,#REF!*#REF!))</f>
        <v/>
      </c>
      <c r="AX17" s="217" t="str">
        <f>IF($AX$8="","",IF($AX$8="SBMLD",SUM(#REF!,#REF!,#REF!,#REF!,#REF!,#REF!,#REF!),#REF!))</f>
        <v/>
      </c>
      <c r="AY17" s="217" t="str">
        <f>IF($AX$8="","",IF($AX$8="SBMLD",SUM(#REF!,#REF!,#REF!,#REF!,#REF!,#REF!,#REF!)*$AY$9,#REF!*#REF!))</f>
        <v/>
      </c>
      <c r="AZ17" s="217" t="str">
        <f>IF($AZ$8="","",IF($AZ$8="SBMLD",SUM(#REF!,#REF!,#REF!,#REF!,#REF!,#REF!),#REF!))</f>
        <v/>
      </c>
      <c r="BA17" s="217" t="str">
        <f>IF($AZ$8="","",IF($AZ$8="SBMLD",SUM(#REF!,#REF!,#REF!,#REF!,#REF!,#REF!)*$BA$9,#REF!*#REF!))</f>
        <v/>
      </c>
      <c r="BB17" s="244" t="str">
        <f>IF($BB$8="","",IF($BB$8="SBMLD",SUM(#REF!,#REF!,#REF!,#REF!,#REF!),#REF!))</f>
        <v/>
      </c>
      <c r="BC17" s="218" t="str">
        <f>IF($BB$8="","",IF($BB$8="SBMLD",SUM(#REF!,#REF!,#REF!,#REF!,#REF!)*$BC$9,#REF!*#REF!))</f>
        <v/>
      </c>
      <c r="BD17" s="98" t="e">
        <f>#REF!</f>
        <v>#REF!</v>
      </c>
      <c r="BF17" s="284">
        <f t="shared" si="17"/>
        <v>139</v>
      </c>
      <c r="BG17" s="282">
        <f t="shared" si="16"/>
        <v>69.5</v>
      </c>
      <c r="BH17" s="283">
        <f t="shared" si="22"/>
        <v>2.5</v>
      </c>
      <c r="BI17" s="283">
        <f t="shared" si="18"/>
        <v>158</v>
      </c>
      <c r="BJ17" s="283">
        <f t="shared" si="23"/>
        <v>79</v>
      </c>
      <c r="BK17" s="283">
        <f t="shared" si="24"/>
        <v>3.5</v>
      </c>
      <c r="BL17" s="283">
        <f t="shared" si="19"/>
        <v>162</v>
      </c>
      <c r="BM17" s="283">
        <f t="shared" si="25"/>
        <v>81</v>
      </c>
      <c r="BN17" s="283">
        <f t="shared" si="26"/>
        <v>4</v>
      </c>
      <c r="BO17" s="283">
        <f t="shared" si="20"/>
        <v>153</v>
      </c>
      <c r="BP17" s="283">
        <f t="shared" si="27"/>
        <v>76.5</v>
      </c>
      <c r="BQ17" s="283">
        <f t="shared" si="28"/>
        <v>3.5</v>
      </c>
      <c r="BR17" s="283">
        <f t="shared" si="21"/>
        <v>170</v>
      </c>
      <c r="BS17" s="283">
        <f t="shared" si="29"/>
        <v>85</v>
      </c>
      <c r="BT17" s="283">
        <f t="shared" si="30"/>
        <v>4</v>
      </c>
    </row>
    <row r="18" spans="1:72" s="7" customFormat="1" ht="16.5" customHeight="1">
      <c r="A18" s="8">
        <v>9</v>
      </c>
      <c r="B18" s="53" t="str">
        <f>IF('2.ชื่อนักเรียน'!$AG19="","",'2.ชื่อนักเรียน'!$AG19)</f>
        <v/>
      </c>
      <c r="C18" s="13" t="str">
        <f>IF('2.ชื่อนักเรียน'!$AH19="","",'2.ชื่อนักเรียน'!$AH19)</f>
        <v/>
      </c>
      <c r="D18" s="265">
        <v>87</v>
      </c>
      <c r="E18" s="56" t="str">
        <f>IF(D$8="","",IF('2.ชื่อนักเรียน'!$R19="ร","ร",IF('2.ชื่อนักเรียน'!$R19="มส","",IF(D18="","",IF(D18&gt;=80,4,IF(D18&gt;=75,3.5,IF(D18&gt;=70,3,IF(D18&gt;=65,2.5,IF(D18&gt;=60,2,IF(D18&gt;=55,1.5,IF(D18&gt;=50,1,0)))))))))))</f>
        <v/>
      </c>
      <c r="F18" s="267">
        <v>90</v>
      </c>
      <c r="G18" s="56" t="str">
        <f>IF(F$8="","",IF('2.ชื่อนักเรียน'!$R19="ร","ร",IF('2.ชื่อนักเรียน'!$R19="มส","",IF(F18="","",IF(F18&gt;=80,4,IF(F18&gt;=75,3.5,IF(F18&gt;=70,3,IF(F18&gt;=65,2.5,IF(F18&gt;=60,2,IF(F18&gt;=55,1.5,IF(F18&gt;=50,1,0)))))))))))</f>
        <v/>
      </c>
      <c r="H18" s="267">
        <v>80</v>
      </c>
      <c r="I18" s="56" t="str">
        <f>IF(H$8="","",IF('2.ชื่อนักเรียน'!$R19="ร","ร",IF('2.ชื่อนักเรียน'!$R19="มส","",IF(H18="","",IF(H18&gt;=80,4,IF(H18&gt;=75,3.5,IF(H18&gt;=70,3,IF(H18&gt;=65,2.5,IF(H18&gt;=60,2,IF(H18&gt;=55,1.5,IF(H18&gt;=50,1,0)))))))))))</f>
        <v/>
      </c>
      <c r="J18" s="278">
        <v>84</v>
      </c>
      <c r="K18" s="56" t="str">
        <f>IF(J$8="","",IF('2.ชื่อนักเรียน'!$R19="ร","ร",IF('2.ชื่อนักเรียน'!$R19="มส","",IF(J18="","",IF(J18&gt;=80,4,IF(J18&gt;=75,3.5,IF(J18&gt;=70,3,IF(J18&gt;=65,2.5,IF(J18&gt;=60,2,IF(J18&gt;=55,1.5,IF(J18&gt;=50,1,0)))))))))))</f>
        <v/>
      </c>
      <c r="L18" s="267">
        <v>79</v>
      </c>
      <c r="M18" s="125" t="str">
        <f>IF(L$8="","",IF('2.ชื่อนักเรียน'!$R19="ร","ร",IF('2.ชื่อนักเรียน'!$R19="มส","",IF(L18="","",IF(L18&gt;=80,4,IF(L18&gt;=75,3.5,IF(L18&gt;=70,3,IF(L18&gt;=65,2.5,IF(L18&gt;=60,2,IF(L18&gt;=55,1.5,IF(L18&gt;=50,1,0)))))))))))</f>
        <v/>
      </c>
      <c r="N18" s="265">
        <v>84</v>
      </c>
      <c r="O18" s="56" t="str">
        <f>IF(N$8="","",IF('2.ชื่อนักเรียน'!$R19="ร","ร",IF('2.ชื่อนักเรียน'!$R19="มส","",IF(N18="","",IF(N18&gt;=80,4,IF(N18&gt;=75,3.5,IF(N18&gt;=70,3,IF(N18&gt;=65,2.5,IF(N18&gt;=60,2,IF(N18&gt;=55,1.5,IF(N18&gt;=50,1,0)))))))))))</f>
        <v/>
      </c>
      <c r="P18" s="267">
        <v>88</v>
      </c>
      <c r="Q18" s="56" t="str">
        <f>IF(P$8="","",IF('2.ชื่อนักเรียน'!$R19="ร","ร",IF('2.ชื่อนักเรียน'!$R19="มส","",IF(P18="","",IF(P18&gt;=80,4,IF(P18&gt;=75,3.5,IF(P18&gt;=70,3,IF(P18&gt;=65,2.5,IF(P18&gt;=60,2,IF(P18&gt;=55,1.5,IF(P18&gt;=50,1,0)))))))))))</f>
        <v/>
      </c>
      <c r="R18" s="267">
        <v>74</v>
      </c>
      <c r="S18" s="56" t="str">
        <f>IF(R$8="","",IF('2.ชื่อนักเรียน'!$R19="ร","ร",IF('2.ชื่อนักเรียน'!$R19="มส","",IF(R18="","",IF(R18&gt;=80,4,IF(R18&gt;=75,3.5,IF(R18&gt;=70,3,IF(R18&gt;=65,2.5,IF(R18&gt;=60,2,IF(R18&gt;=55,1.5,IF(R18&gt;=50,1,0)))))))))))</f>
        <v/>
      </c>
      <c r="T18" s="278">
        <v>87</v>
      </c>
      <c r="U18" s="56" t="str">
        <f>IF(T$8="","",IF('2.ชื่อนักเรียน'!$R19="ร","ร",IF('2.ชื่อนักเรียน'!$R19="มส","",IF(T18="","",IF(T18&gt;=80,4,IF(T18&gt;=75,3.5,IF(T18&gt;=70,3,IF(T18&gt;=65,2.5,IF(T18&gt;=60,2,IF(T18&gt;=55,1.5,IF(T18&gt;=50,1,0)))))))))))</f>
        <v/>
      </c>
      <c r="V18" s="267">
        <v>84</v>
      </c>
      <c r="W18" s="128" t="str">
        <f>IF(V$8="","",IF('2.ชื่อนักเรียน'!$R19="ร","ร",IF('2.ชื่อนักเรียน'!$R19="มส","",IF(V18="","",IF(V18&gt;=80,4,IF(V18&gt;=75,3.5,IF(V18&gt;=70,3,IF(V18&gt;=65,2.5,IF(V18&gt;=60,2,IF(V18&gt;=55,1.5,IF(V18&gt;=50,1,0)))))))))))</f>
        <v/>
      </c>
      <c r="X18" s="253">
        <f t="shared" si="0"/>
        <v>87</v>
      </c>
      <c r="Y18" s="241" t="str">
        <f t="shared" si="1"/>
        <v/>
      </c>
      <c r="Z18" s="243">
        <f t="shared" si="2"/>
        <v>90</v>
      </c>
      <c r="AA18" s="221" t="str">
        <f t="shared" si="3"/>
        <v/>
      </c>
      <c r="AB18" s="221">
        <f t="shared" si="4"/>
        <v>80</v>
      </c>
      <c r="AC18" s="221" t="str">
        <f t="shared" si="5"/>
        <v/>
      </c>
      <c r="AD18" s="221">
        <f t="shared" si="6"/>
        <v>79</v>
      </c>
      <c r="AE18" s="217" t="str">
        <f t="shared" si="7"/>
        <v/>
      </c>
      <c r="AF18" s="217">
        <f t="shared" si="8"/>
        <v>84</v>
      </c>
      <c r="AG18" s="221" t="str">
        <f t="shared" si="9"/>
        <v/>
      </c>
      <c r="AH18" s="221">
        <f t="shared" si="10"/>
        <v>88</v>
      </c>
      <c r="AI18" s="221" t="str">
        <f t="shared" si="11"/>
        <v/>
      </c>
      <c r="AJ18" s="221">
        <f t="shared" si="12"/>
        <v>74</v>
      </c>
      <c r="AK18" s="221" t="str">
        <f t="shared" si="13"/>
        <v/>
      </c>
      <c r="AL18" s="221">
        <f t="shared" si="14"/>
        <v>84</v>
      </c>
      <c r="AM18" s="221" t="str">
        <f t="shared" si="15"/>
        <v/>
      </c>
      <c r="AN18" s="221" t="e">
        <f>IF(#REF!="","",#REF!)</f>
        <v>#REF!</v>
      </c>
      <c r="AO18" s="217" t="e">
        <f>IF(#REF!="","",#REF!*#REF!)</f>
        <v>#REF!</v>
      </c>
      <c r="AP18" s="244" t="e">
        <f>IF(#REF!="","",#REF!)</f>
        <v>#REF!</v>
      </c>
      <c r="AQ18" s="218" t="e">
        <f>IF(#REF!="","",#REF!*#REF!)</f>
        <v>#REF!</v>
      </c>
      <c r="AR18" s="241" t="str">
        <f>IF($AR$8="","",IF($AR$8="SBMLD",SUM(#REF!,#REF!,#REF!,#REF!,#REF!,#REF!,#REF!,#REF!,#REF!,#REF!),#REF!))</f>
        <v/>
      </c>
      <c r="AS18" s="217" t="str">
        <f>IF($AR$8="","",IF($AR$8="SBMLD",SUM(#REF!,#REF!,#REF!,#REF!,#REF!,#REF!,#REF!,#REF!,#REF!,#REF!)*$AS$9,#REF!*#REF!))</f>
        <v/>
      </c>
      <c r="AT18" s="217" t="str">
        <f>IF($AT$8="","",IF($AT$8="SBMLD",SUM(#REF!,#REF!,#REF!,#REF!,#REF!,#REF!,#REF!,#REF!,#REF!),#REF!))</f>
        <v/>
      </c>
      <c r="AU18" s="217" t="str">
        <f>IF($AT$8="","",IF($AT$8="SBMLD",SUM(#REF!,#REF!,#REF!,#REF!,#REF!,#REF!,#REF!,#REF!,#REF!)*$AU$9,#REF!*#REF!))</f>
        <v/>
      </c>
      <c r="AV18" s="217" t="str">
        <f>IF($AV$8="","",IF($AV$8="SBMLD",SUM(#REF!,#REF!,#REF!,#REF!,#REF!,#REF!,#REF!,#REF!),#REF!))</f>
        <v/>
      </c>
      <c r="AW18" s="217" t="str">
        <f>IF($AV$8="","",IF($AV$8="SBMLD",SUM(#REF!,#REF!,#REF!,#REF!,#REF!,#REF!,#REF!,#REF!)*$AW$9,#REF!*#REF!))</f>
        <v/>
      </c>
      <c r="AX18" s="217" t="str">
        <f>IF($AX$8="","",IF($AX$8="SBMLD",SUM(#REF!,#REF!,#REF!,#REF!,#REF!,#REF!,#REF!),#REF!))</f>
        <v/>
      </c>
      <c r="AY18" s="217" t="str">
        <f>IF($AX$8="","",IF($AX$8="SBMLD",SUM(#REF!,#REF!,#REF!,#REF!,#REF!,#REF!,#REF!)*$AY$9,#REF!*#REF!))</f>
        <v/>
      </c>
      <c r="AZ18" s="217" t="str">
        <f>IF($AZ$8="","",IF($AZ$8="SBMLD",SUM(#REF!,#REF!,#REF!,#REF!,#REF!,#REF!),#REF!))</f>
        <v/>
      </c>
      <c r="BA18" s="217" t="str">
        <f>IF($AZ$8="","",IF($AZ$8="SBMLD",SUM(#REF!,#REF!,#REF!,#REF!,#REF!,#REF!)*$BA$9,#REF!*#REF!))</f>
        <v/>
      </c>
      <c r="BB18" s="244" t="str">
        <f>IF($BB$8="","",IF($BB$8="SBMLD",SUM(#REF!,#REF!,#REF!,#REF!,#REF!),#REF!))</f>
        <v/>
      </c>
      <c r="BC18" s="218" t="str">
        <f>IF($BB$8="","",IF($BB$8="SBMLD",SUM(#REF!,#REF!,#REF!,#REF!,#REF!)*$BC$9,#REF!*#REF!))</f>
        <v/>
      </c>
      <c r="BD18" s="98" t="e">
        <f>#REF!</f>
        <v>#REF!</v>
      </c>
      <c r="BF18" s="284">
        <f t="shared" si="17"/>
        <v>171</v>
      </c>
      <c r="BG18" s="282">
        <f t="shared" si="16"/>
        <v>85.5</v>
      </c>
      <c r="BH18" s="283">
        <f t="shared" si="22"/>
        <v>4</v>
      </c>
      <c r="BI18" s="283">
        <f t="shared" si="18"/>
        <v>178</v>
      </c>
      <c r="BJ18" s="283">
        <f t="shared" si="23"/>
        <v>89</v>
      </c>
      <c r="BK18" s="283">
        <f t="shared" si="24"/>
        <v>4</v>
      </c>
      <c r="BL18" s="283">
        <f t="shared" si="19"/>
        <v>154</v>
      </c>
      <c r="BM18" s="283">
        <f t="shared" si="25"/>
        <v>77</v>
      </c>
      <c r="BN18" s="283">
        <f t="shared" si="26"/>
        <v>3.5</v>
      </c>
      <c r="BO18" s="283">
        <f t="shared" si="20"/>
        <v>171</v>
      </c>
      <c r="BP18" s="283">
        <f t="shared" si="27"/>
        <v>85.5</v>
      </c>
      <c r="BQ18" s="283">
        <f t="shared" si="28"/>
        <v>4</v>
      </c>
      <c r="BR18" s="283">
        <f t="shared" si="21"/>
        <v>163</v>
      </c>
      <c r="BS18" s="283">
        <f t="shared" si="29"/>
        <v>81.5</v>
      </c>
      <c r="BT18" s="283">
        <f t="shared" si="30"/>
        <v>4</v>
      </c>
    </row>
    <row r="19" spans="1:72" s="7" customFormat="1" ht="16.5" customHeight="1">
      <c r="A19" s="8">
        <v>10</v>
      </c>
      <c r="B19" s="53" t="str">
        <f>IF('2.ชื่อนักเรียน'!$AG20="","",'2.ชื่อนักเรียน'!$AG20)</f>
        <v/>
      </c>
      <c r="C19" s="13" t="str">
        <f>IF('2.ชื่อนักเรียน'!$AH20="","",'2.ชื่อนักเรียน'!$AH20)</f>
        <v/>
      </c>
      <c r="D19" s="265">
        <v>100</v>
      </c>
      <c r="E19" s="56" t="str">
        <f>IF(D$8="","",IF('2.ชื่อนักเรียน'!$R20="ร","ร",IF('2.ชื่อนักเรียน'!$R20="มส","",IF(D19="","",IF(D19&gt;=80,4,IF(D19&gt;=75,3.5,IF(D19&gt;=70,3,IF(D19&gt;=65,2.5,IF(D19&gt;=60,2,IF(D19&gt;=55,1.5,IF(D19&gt;=50,1,0)))))))))))</f>
        <v/>
      </c>
      <c r="F19" s="267">
        <v>95</v>
      </c>
      <c r="G19" s="56" t="str">
        <f>IF(F$8="","",IF('2.ชื่อนักเรียน'!$R20="ร","ร",IF('2.ชื่อนักเรียน'!$R20="มส","",IF(F19="","",IF(F19&gt;=80,4,IF(F19&gt;=75,3.5,IF(F19&gt;=70,3,IF(F19&gt;=65,2.5,IF(F19&gt;=60,2,IF(F19&gt;=55,1.5,IF(F19&gt;=50,1,0)))))))))))</f>
        <v/>
      </c>
      <c r="H19" s="267">
        <v>76</v>
      </c>
      <c r="I19" s="56" t="str">
        <f>IF(H$8="","",IF('2.ชื่อนักเรียน'!$R20="ร","ร",IF('2.ชื่อนักเรียน'!$R20="มส","",IF(H19="","",IF(H19&gt;=80,4,IF(H19&gt;=75,3.5,IF(H19&gt;=70,3,IF(H19&gt;=65,2.5,IF(H19&gt;=60,2,IF(H19&gt;=55,1.5,IF(H19&gt;=50,1,0)))))))))))</f>
        <v/>
      </c>
      <c r="J19" s="278">
        <v>78</v>
      </c>
      <c r="K19" s="56" t="str">
        <f>IF(J$8="","",IF('2.ชื่อนักเรียน'!$R20="ร","ร",IF('2.ชื่อนักเรียน'!$R20="มส","",IF(J19="","",IF(J19&gt;=80,4,IF(J19&gt;=75,3.5,IF(J19&gt;=70,3,IF(J19&gt;=65,2.5,IF(J19&gt;=60,2,IF(J19&gt;=55,1.5,IF(J19&gt;=50,1,0)))))))))))</f>
        <v/>
      </c>
      <c r="L19" s="267">
        <v>70</v>
      </c>
      <c r="M19" s="125" t="str">
        <f>IF(L$8="","",IF('2.ชื่อนักเรียน'!$R20="ร","ร",IF('2.ชื่อนักเรียน'!$R20="มส","",IF(L19="","",IF(L19&gt;=80,4,IF(L19&gt;=75,3.5,IF(L19&gt;=70,3,IF(L19&gt;=65,2.5,IF(L19&gt;=60,2,IF(L19&gt;=55,1.5,IF(L19&gt;=50,1,0)))))))))))</f>
        <v/>
      </c>
      <c r="N19" s="265">
        <v>84</v>
      </c>
      <c r="O19" s="56" t="str">
        <f>IF(N$8="","",IF('2.ชื่อนักเรียน'!$R20="ร","ร",IF('2.ชื่อนักเรียน'!$R20="มส","",IF(N19="","",IF(N19&gt;=80,4,IF(N19&gt;=75,3.5,IF(N19&gt;=70,3,IF(N19&gt;=65,2.5,IF(N19&gt;=60,2,IF(N19&gt;=55,1.5,IF(N19&gt;=50,1,0)))))))))))</f>
        <v/>
      </c>
      <c r="P19" s="267">
        <v>83</v>
      </c>
      <c r="Q19" s="56" t="str">
        <f>IF(P$8="","",IF('2.ชื่อนักเรียน'!$R20="ร","ร",IF('2.ชื่อนักเรียน'!$R20="มส","",IF(P19="","",IF(P19&gt;=80,4,IF(P19&gt;=75,3.5,IF(P19&gt;=70,3,IF(P19&gt;=65,2.5,IF(P19&gt;=60,2,IF(P19&gt;=55,1.5,IF(P19&gt;=50,1,0)))))))))))</f>
        <v/>
      </c>
      <c r="R19" s="267">
        <v>63</v>
      </c>
      <c r="S19" s="56" t="str">
        <f>IF(R$8="","",IF('2.ชื่อนักเรียน'!$R20="ร","ร",IF('2.ชื่อนักเรียน'!$R20="มส","",IF(R19="","",IF(R19&gt;=80,4,IF(R19&gt;=75,3.5,IF(R19&gt;=70,3,IF(R19&gt;=65,2.5,IF(R19&gt;=60,2,IF(R19&gt;=55,1.5,IF(R19&gt;=50,1,0)))))))))))</f>
        <v/>
      </c>
      <c r="T19" s="278">
        <v>75</v>
      </c>
      <c r="U19" s="56" t="str">
        <f>IF(T$8="","",IF('2.ชื่อนักเรียน'!$R20="ร","ร",IF('2.ชื่อนักเรียน'!$R20="มส","",IF(T19="","",IF(T19&gt;=80,4,IF(T19&gt;=75,3.5,IF(T19&gt;=70,3,IF(T19&gt;=65,2.5,IF(T19&gt;=60,2,IF(T19&gt;=55,1.5,IF(T19&gt;=50,1,0)))))))))))</f>
        <v/>
      </c>
      <c r="V19" s="267">
        <v>89</v>
      </c>
      <c r="W19" s="128" t="str">
        <f>IF(V$8="","",IF('2.ชื่อนักเรียน'!$R20="ร","ร",IF('2.ชื่อนักเรียน'!$R20="มส","",IF(V19="","",IF(V19&gt;=80,4,IF(V19&gt;=75,3.5,IF(V19&gt;=70,3,IF(V19&gt;=65,2.5,IF(V19&gt;=60,2,IF(V19&gt;=55,1.5,IF(V19&gt;=50,1,0)))))))))))</f>
        <v/>
      </c>
      <c r="X19" s="253">
        <f t="shared" si="0"/>
        <v>100</v>
      </c>
      <c r="Y19" s="241" t="str">
        <f t="shared" si="1"/>
        <v/>
      </c>
      <c r="Z19" s="243">
        <f t="shared" si="2"/>
        <v>95</v>
      </c>
      <c r="AA19" s="221" t="str">
        <f t="shared" si="3"/>
        <v/>
      </c>
      <c r="AB19" s="221">
        <f t="shared" si="4"/>
        <v>76</v>
      </c>
      <c r="AC19" s="221" t="str">
        <f t="shared" si="5"/>
        <v/>
      </c>
      <c r="AD19" s="221">
        <f t="shared" si="6"/>
        <v>70</v>
      </c>
      <c r="AE19" s="217" t="str">
        <f t="shared" si="7"/>
        <v/>
      </c>
      <c r="AF19" s="217">
        <f t="shared" si="8"/>
        <v>84</v>
      </c>
      <c r="AG19" s="221" t="str">
        <f t="shared" si="9"/>
        <v/>
      </c>
      <c r="AH19" s="221">
        <f t="shared" si="10"/>
        <v>83</v>
      </c>
      <c r="AI19" s="221" t="str">
        <f t="shared" si="11"/>
        <v/>
      </c>
      <c r="AJ19" s="221">
        <f t="shared" si="12"/>
        <v>63</v>
      </c>
      <c r="AK19" s="221" t="str">
        <f t="shared" si="13"/>
        <v/>
      </c>
      <c r="AL19" s="221">
        <f t="shared" si="14"/>
        <v>89</v>
      </c>
      <c r="AM19" s="221" t="str">
        <f t="shared" si="15"/>
        <v/>
      </c>
      <c r="AN19" s="221" t="e">
        <f>IF(#REF!="","",#REF!)</f>
        <v>#REF!</v>
      </c>
      <c r="AO19" s="217" t="e">
        <f>IF(#REF!="","",#REF!*#REF!)</f>
        <v>#REF!</v>
      </c>
      <c r="AP19" s="244" t="e">
        <f>IF(#REF!="","",#REF!)</f>
        <v>#REF!</v>
      </c>
      <c r="AQ19" s="218" t="e">
        <f>IF(#REF!="","",#REF!*#REF!)</f>
        <v>#REF!</v>
      </c>
      <c r="AR19" s="241" t="str">
        <f>IF($AR$8="","",IF($AR$8="SBMLD",SUM(#REF!,#REF!,#REF!,#REF!,#REF!,#REF!,#REF!,#REF!,#REF!,#REF!),#REF!))</f>
        <v/>
      </c>
      <c r="AS19" s="217" t="str">
        <f>IF($AR$8="","",IF($AR$8="SBMLD",SUM(#REF!,#REF!,#REF!,#REF!,#REF!,#REF!,#REF!,#REF!,#REF!,#REF!)*$AS$9,#REF!*#REF!))</f>
        <v/>
      </c>
      <c r="AT19" s="217" t="str">
        <f>IF($AT$8="","",IF($AT$8="SBMLD",SUM(#REF!,#REF!,#REF!,#REF!,#REF!,#REF!,#REF!,#REF!,#REF!),#REF!))</f>
        <v/>
      </c>
      <c r="AU19" s="217" t="str">
        <f>IF($AT$8="","",IF($AT$8="SBMLD",SUM(#REF!,#REF!,#REF!,#REF!,#REF!,#REF!,#REF!,#REF!,#REF!)*$AU$9,#REF!*#REF!))</f>
        <v/>
      </c>
      <c r="AV19" s="217" t="str">
        <f>IF($AV$8="","",IF($AV$8="SBMLD",SUM(#REF!,#REF!,#REF!,#REF!,#REF!,#REF!,#REF!,#REF!),#REF!))</f>
        <v/>
      </c>
      <c r="AW19" s="217" t="str">
        <f>IF($AV$8="","",IF($AV$8="SBMLD",SUM(#REF!,#REF!,#REF!,#REF!,#REF!,#REF!,#REF!,#REF!)*$AW$9,#REF!*#REF!))</f>
        <v/>
      </c>
      <c r="AX19" s="217" t="str">
        <f>IF($AX$8="","",IF($AX$8="SBMLD",SUM(#REF!,#REF!,#REF!,#REF!,#REF!,#REF!,#REF!),#REF!))</f>
        <v/>
      </c>
      <c r="AY19" s="217" t="str">
        <f>IF($AX$8="","",IF($AX$8="SBMLD",SUM(#REF!,#REF!,#REF!,#REF!,#REF!,#REF!,#REF!)*$AY$9,#REF!*#REF!))</f>
        <v/>
      </c>
      <c r="AZ19" s="217" t="str">
        <f>IF($AZ$8="","",IF($AZ$8="SBMLD",SUM(#REF!,#REF!,#REF!,#REF!,#REF!,#REF!),#REF!))</f>
        <v/>
      </c>
      <c r="BA19" s="217" t="str">
        <f>IF($AZ$8="","",IF($AZ$8="SBMLD",SUM(#REF!,#REF!,#REF!,#REF!,#REF!,#REF!)*$BA$9,#REF!*#REF!))</f>
        <v/>
      </c>
      <c r="BB19" s="244" t="str">
        <f>IF($BB$8="","",IF($BB$8="SBMLD",SUM(#REF!,#REF!,#REF!,#REF!,#REF!),#REF!))</f>
        <v/>
      </c>
      <c r="BC19" s="218" t="str">
        <f>IF($BB$8="","",IF($BB$8="SBMLD",SUM(#REF!,#REF!,#REF!,#REF!,#REF!)*$BC$9,#REF!*#REF!))</f>
        <v/>
      </c>
      <c r="BD19" s="98" t="e">
        <f>#REF!</f>
        <v>#REF!</v>
      </c>
      <c r="BF19" s="284">
        <f t="shared" si="17"/>
        <v>184</v>
      </c>
      <c r="BG19" s="282">
        <f t="shared" si="16"/>
        <v>92</v>
      </c>
      <c r="BH19" s="283">
        <f t="shared" si="22"/>
        <v>4</v>
      </c>
      <c r="BI19" s="283">
        <f t="shared" si="18"/>
        <v>178</v>
      </c>
      <c r="BJ19" s="283">
        <f t="shared" si="23"/>
        <v>89</v>
      </c>
      <c r="BK19" s="283">
        <f t="shared" si="24"/>
        <v>4</v>
      </c>
      <c r="BL19" s="283">
        <f t="shared" si="19"/>
        <v>139</v>
      </c>
      <c r="BM19" s="283">
        <f t="shared" si="25"/>
        <v>69.5</v>
      </c>
      <c r="BN19" s="283">
        <f t="shared" si="26"/>
        <v>2.5</v>
      </c>
      <c r="BO19" s="283">
        <f t="shared" si="20"/>
        <v>153</v>
      </c>
      <c r="BP19" s="283">
        <f t="shared" si="27"/>
        <v>76.5</v>
      </c>
      <c r="BQ19" s="283">
        <f t="shared" si="28"/>
        <v>3.5</v>
      </c>
      <c r="BR19" s="283">
        <f t="shared" si="21"/>
        <v>159</v>
      </c>
      <c r="BS19" s="283">
        <f t="shared" si="29"/>
        <v>79.5</v>
      </c>
      <c r="BT19" s="283">
        <f t="shared" si="30"/>
        <v>3.5</v>
      </c>
    </row>
    <row r="20" spans="1:72" s="7" customFormat="1" ht="16.5" customHeight="1">
      <c r="A20" s="8">
        <v>11</v>
      </c>
      <c r="B20" s="53" t="str">
        <f>IF('2.ชื่อนักเรียน'!$AG21="","",'2.ชื่อนักเรียน'!$AG21)</f>
        <v/>
      </c>
      <c r="C20" s="13" t="str">
        <f>IF('2.ชื่อนักเรียน'!$AH21="","",'2.ชื่อนักเรียน'!$AH21)</f>
        <v/>
      </c>
      <c r="D20" s="265">
        <v>88</v>
      </c>
      <c r="E20" s="56" t="str">
        <f>IF(D$8="","",IF('2.ชื่อนักเรียน'!$R21="ร","ร",IF('2.ชื่อนักเรียน'!$R21="มส","",IF(D20="","",IF(D20&gt;=80,4,IF(D20&gt;=75,3.5,IF(D20&gt;=70,3,IF(D20&gt;=65,2.5,IF(D20&gt;=60,2,IF(D20&gt;=55,1.5,IF(D20&gt;=50,1,0)))))))))))</f>
        <v/>
      </c>
      <c r="F20" s="267">
        <v>70</v>
      </c>
      <c r="G20" s="56" t="str">
        <f>IF(F$8="","",IF('2.ชื่อนักเรียน'!$R21="ร","ร",IF('2.ชื่อนักเรียน'!$R21="มส","",IF(F20="","",IF(F20&gt;=80,4,IF(F20&gt;=75,3.5,IF(F20&gt;=70,3,IF(F20&gt;=65,2.5,IF(F20&gt;=60,2,IF(F20&gt;=55,1.5,IF(F20&gt;=50,1,0)))))))))))</f>
        <v/>
      </c>
      <c r="H20" s="267">
        <v>83</v>
      </c>
      <c r="I20" s="56" t="str">
        <f>IF(H$8="","",IF('2.ชื่อนักเรียน'!$R21="ร","ร",IF('2.ชื่อนักเรียน'!$R21="มส","",IF(H20="","",IF(H20&gt;=80,4,IF(H20&gt;=75,3.5,IF(H20&gt;=70,3,IF(H20&gt;=65,2.5,IF(H20&gt;=60,2,IF(H20&gt;=55,1.5,IF(H20&gt;=50,1,0)))))))))))</f>
        <v/>
      </c>
      <c r="J20" s="278">
        <v>73</v>
      </c>
      <c r="K20" s="56" t="str">
        <f>IF(J$8="","",IF('2.ชื่อนักเรียน'!$R21="ร","ร",IF('2.ชื่อนักเรียน'!$R21="มส","",IF(J20="","",IF(J20&gt;=80,4,IF(J20&gt;=75,3.5,IF(J20&gt;=70,3,IF(J20&gt;=65,2.5,IF(J20&gt;=60,2,IF(J20&gt;=55,1.5,IF(J20&gt;=50,1,0)))))))))))</f>
        <v/>
      </c>
      <c r="L20" s="267">
        <v>85</v>
      </c>
      <c r="M20" s="125" t="str">
        <f>IF(L$8="","",IF('2.ชื่อนักเรียน'!$R21="ร","ร",IF('2.ชื่อนักเรียน'!$R21="มส","",IF(L20="","",IF(L20&gt;=80,4,IF(L20&gt;=75,3.5,IF(L20&gt;=70,3,IF(L20&gt;=65,2.5,IF(L20&gt;=60,2,IF(L20&gt;=55,1.5,IF(L20&gt;=50,1,0)))))))))))</f>
        <v/>
      </c>
      <c r="N20" s="265">
        <v>93</v>
      </c>
      <c r="O20" s="56" t="str">
        <f>IF(N$8="","",IF('2.ชื่อนักเรียน'!$R21="ร","ร",IF('2.ชื่อนักเรียน'!$R21="มส","",IF(N20="","",IF(N20&gt;=80,4,IF(N20&gt;=75,3.5,IF(N20&gt;=70,3,IF(N20&gt;=65,2.5,IF(N20&gt;=60,2,IF(N20&gt;=55,1.5,IF(N20&gt;=50,1,0)))))))))))</f>
        <v/>
      </c>
      <c r="P20" s="267">
        <v>87</v>
      </c>
      <c r="Q20" s="56" t="str">
        <f>IF(P$8="","",IF('2.ชื่อนักเรียน'!$R21="ร","ร",IF('2.ชื่อนักเรียน'!$R21="มส","",IF(P20="","",IF(P20&gt;=80,4,IF(P20&gt;=75,3.5,IF(P20&gt;=70,3,IF(P20&gt;=65,2.5,IF(P20&gt;=60,2,IF(P20&gt;=55,1.5,IF(P20&gt;=50,1,0)))))))))))</f>
        <v/>
      </c>
      <c r="R20" s="267">
        <v>73</v>
      </c>
      <c r="S20" s="56" t="str">
        <f>IF(R$8="","",IF('2.ชื่อนักเรียน'!$R21="ร","ร",IF('2.ชื่อนักเรียน'!$R21="มส","",IF(R20="","",IF(R20&gt;=80,4,IF(R20&gt;=75,3.5,IF(R20&gt;=70,3,IF(R20&gt;=65,2.5,IF(R20&gt;=60,2,IF(R20&gt;=55,1.5,IF(R20&gt;=50,1,0)))))))))))</f>
        <v/>
      </c>
      <c r="T20" s="278">
        <v>76</v>
      </c>
      <c r="U20" s="56" t="str">
        <f>IF(T$8="","",IF('2.ชื่อนักเรียน'!$R21="ร","ร",IF('2.ชื่อนักเรียน'!$R21="มส","",IF(T20="","",IF(T20&gt;=80,4,IF(T20&gt;=75,3.5,IF(T20&gt;=70,3,IF(T20&gt;=65,2.5,IF(T20&gt;=60,2,IF(T20&gt;=55,1.5,IF(T20&gt;=50,1,0)))))))))))</f>
        <v/>
      </c>
      <c r="V20" s="267">
        <v>95</v>
      </c>
      <c r="W20" s="128" t="str">
        <f>IF(V$8="","",IF('2.ชื่อนักเรียน'!$R21="ร","ร",IF('2.ชื่อนักเรียน'!$R21="มส","",IF(V20="","",IF(V20&gt;=80,4,IF(V20&gt;=75,3.5,IF(V20&gt;=70,3,IF(V20&gt;=65,2.5,IF(V20&gt;=60,2,IF(V20&gt;=55,1.5,IF(V20&gt;=50,1,0)))))))))))</f>
        <v/>
      </c>
      <c r="X20" s="253">
        <f t="shared" si="0"/>
        <v>88</v>
      </c>
      <c r="Y20" s="241" t="str">
        <f t="shared" si="1"/>
        <v/>
      </c>
      <c r="Z20" s="243">
        <f t="shared" si="2"/>
        <v>70</v>
      </c>
      <c r="AA20" s="221" t="str">
        <f t="shared" si="3"/>
        <v/>
      </c>
      <c r="AB20" s="221">
        <f t="shared" si="4"/>
        <v>83</v>
      </c>
      <c r="AC20" s="221" t="str">
        <f t="shared" si="5"/>
        <v/>
      </c>
      <c r="AD20" s="221">
        <f t="shared" si="6"/>
        <v>85</v>
      </c>
      <c r="AE20" s="217" t="str">
        <f t="shared" si="7"/>
        <v/>
      </c>
      <c r="AF20" s="217">
        <f t="shared" si="8"/>
        <v>93</v>
      </c>
      <c r="AG20" s="221" t="str">
        <f t="shared" si="9"/>
        <v/>
      </c>
      <c r="AH20" s="221">
        <f t="shared" si="10"/>
        <v>87</v>
      </c>
      <c r="AI20" s="221" t="str">
        <f t="shared" si="11"/>
        <v/>
      </c>
      <c r="AJ20" s="221">
        <f t="shared" si="12"/>
        <v>73</v>
      </c>
      <c r="AK20" s="221" t="str">
        <f t="shared" si="13"/>
        <v/>
      </c>
      <c r="AL20" s="221">
        <f t="shared" si="14"/>
        <v>95</v>
      </c>
      <c r="AM20" s="221" t="str">
        <f t="shared" si="15"/>
        <v/>
      </c>
      <c r="AN20" s="221" t="e">
        <f>IF(#REF!="","",#REF!)</f>
        <v>#REF!</v>
      </c>
      <c r="AO20" s="217" t="e">
        <f>IF(#REF!="","",#REF!*#REF!)</f>
        <v>#REF!</v>
      </c>
      <c r="AP20" s="244" t="e">
        <f>IF(#REF!="","",#REF!)</f>
        <v>#REF!</v>
      </c>
      <c r="AQ20" s="218" t="e">
        <f>IF(#REF!="","",#REF!*#REF!)</f>
        <v>#REF!</v>
      </c>
      <c r="AR20" s="241" t="str">
        <f>IF($AR$8="","",IF($AR$8="SBMLD",SUM(#REF!,#REF!,#REF!,#REF!,#REF!,#REF!,#REF!,#REF!,#REF!,#REF!),#REF!))</f>
        <v/>
      </c>
      <c r="AS20" s="217" t="str">
        <f>IF($AR$8="","",IF($AR$8="SBMLD",SUM(#REF!,#REF!,#REF!,#REF!,#REF!,#REF!,#REF!,#REF!,#REF!,#REF!)*$AS$9,#REF!*#REF!))</f>
        <v/>
      </c>
      <c r="AT20" s="217" t="str">
        <f>IF($AT$8="","",IF($AT$8="SBMLD",SUM(#REF!,#REF!,#REF!,#REF!,#REF!,#REF!,#REF!,#REF!,#REF!),#REF!))</f>
        <v/>
      </c>
      <c r="AU20" s="217" t="str">
        <f>IF($AT$8="","",IF($AT$8="SBMLD",SUM(#REF!,#REF!,#REF!,#REF!,#REF!,#REF!,#REF!,#REF!,#REF!)*$AU$9,#REF!*#REF!))</f>
        <v/>
      </c>
      <c r="AV20" s="217" t="str">
        <f>IF($AV$8="","",IF($AV$8="SBMLD",SUM(#REF!,#REF!,#REF!,#REF!,#REF!,#REF!,#REF!,#REF!),#REF!))</f>
        <v/>
      </c>
      <c r="AW20" s="217" t="str">
        <f>IF($AV$8="","",IF($AV$8="SBMLD",SUM(#REF!,#REF!,#REF!,#REF!,#REF!,#REF!,#REF!,#REF!)*$AW$9,#REF!*#REF!))</f>
        <v/>
      </c>
      <c r="AX20" s="217" t="str">
        <f>IF($AX$8="","",IF($AX$8="SBMLD",SUM(#REF!,#REF!,#REF!,#REF!,#REF!,#REF!,#REF!),#REF!))</f>
        <v/>
      </c>
      <c r="AY20" s="217" t="str">
        <f>IF($AX$8="","",IF($AX$8="SBMLD",SUM(#REF!,#REF!,#REF!,#REF!,#REF!,#REF!,#REF!)*$AY$9,#REF!*#REF!))</f>
        <v/>
      </c>
      <c r="AZ20" s="217" t="str">
        <f>IF($AZ$8="","",IF($AZ$8="SBMLD",SUM(#REF!,#REF!,#REF!,#REF!,#REF!,#REF!),#REF!))</f>
        <v/>
      </c>
      <c r="BA20" s="217" t="str">
        <f>IF($AZ$8="","",IF($AZ$8="SBMLD",SUM(#REF!,#REF!,#REF!,#REF!,#REF!,#REF!)*$BA$9,#REF!*#REF!))</f>
        <v/>
      </c>
      <c r="BB20" s="244" t="str">
        <f>IF($BB$8="","",IF($BB$8="SBMLD",SUM(#REF!,#REF!,#REF!,#REF!,#REF!),#REF!))</f>
        <v/>
      </c>
      <c r="BC20" s="218" t="str">
        <f>IF($BB$8="","",IF($BB$8="SBMLD",SUM(#REF!,#REF!,#REF!,#REF!,#REF!)*$BC$9,#REF!*#REF!))</f>
        <v/>
      </c>
      <c r="BD20" s="98" t="e">
        <f>#REF!</f>
        <v>#REF!</v>
      </c>
      <c r="BF20" s="284">
        <f t="shared" si="17"/>
        <v>181</v>
      </c>
      <c r="BG20" s="282">
        <f t="shared" si="16"/>
        <v>90.5</v>
      </c>
      <c r="BH20" s="283">
        <f t="shared" si="22"/>
        <v>4</v>
      </c>
      <c r="BI20" s="283">
        <f t="shared" si="18"/>
        <v>157</v>
      </c>
      <c r="BJ20" s="283">
        <f t="shared" si="23"/>
        <v>78.5</v>
      </c>
      <c r="BK20" s="283">
        <f t="shared" si="24"/>
        <v>3.5</v>
      </c>
      <c r="BL20" s="283">
        <f t="shared" si="19"/>
        <v>156</v>
      </c>
      <c r="BM20" s="283">
        <f t="shared" si="25"/>
        <v>78</v>
      </c>
      <c r="BN20" s="283">
        <f t="shared" si="26"/>
        <v>3.5</v>
      </c>
      <c r="BO20" s="283">
        <f t="shared" si="20"/>
        <v>149</v>
      </c>
      <c r="BP20" s="283">
        <f t="shared" si="27"/>
        <v>74.5</v>
      </c>
      <c r="BQ20" s="283">
        <f t="shared" si="28"/>
        <v>3</v>
      </c>
      <c r="BR20" s="283">
        <f t="shared" si="21"/>
        <v>180</v>
      </c>
      <c r="BS20" s="283">
        <f t="shared" si="29"/>
        <v>90</v>
      </c>
      <c r="BT20" s="283">
        <f t="shared" si="30"/>
        <v>4</v>
      </c>
    </row>
    <row r="21" spans="1:72" s="7" customFormat="1" ht="16.5" customHeight="1">
      <c r="A21" s="8">
        <v>12</v>
      </c>
      <c r="B21" s="53" t="str">
        <f>IF('2.ชื่อนักเรียน'!$AG22="","",'2.ชื่อนักเรียน'!$AG22)</f>
        <v/>
      </c>
      <c r="C21" s="13" t="str">
        <f>IF('2.ชื่อนักเรียน'!$AH22="","",'2.ชื่อนักเรียน'!$AH22)</f>
        <v/>
      </c>
      <c r="D21" s="265">
        <v>96</v>
      </c>
      <c r="E21" s="56" t="str">
        <f>IF(D$8="","",IF('2.ชื่อนักเรียน'!$R22="ร","ร",IF('2.ชื่อนักเรียน'!$R22="มส","",IF(D21="","",IF(D21&gt;=80,4,IF(D21&gt;=75,3.5,IF(D21&gt;=70,3,IF(D21&gt;=65,2.5,IF(D21&gt;=60,2,IF(D21&gt;=55,1.5,IF(D21&gt;=50,1,0)))))))))))</f>
        <v/>
      </c>
      <c r="F21" s="267">
        <v>86</v>
      </c>
      <c r="G21" s="56" t="str">
        <f>IF(F$8="","",IF('2.ชื่อนักเรียน'!$R22="ร","ร",IF('2.ชื่อนักเรียน'!$R22="มส","",IF(F21="","",IF(F21&gt;=80,4,IF(F21&gt;=75,3.5,IF(F21&gt;=70,3,IF(F21&gt;=65,2.5,IF(F21&gt;=60,2,IF(F21&gt;=55,1.5,IF(F21&gt;=50,1,0)))))))))))</f>
        <v/>
      </c>
      <c r="H21" s="267">
        <v>84</v>
      </c>
      <c r="I21" s="56" t="str">
        <f>IF(H$8="","",IF('2.ชื่อนักเรียน'!$R22="ร","ร",IF('2.ชื่อนักเรียน'!$R22="มส","",IF(H21="","",IF(H21&gt;=80,4,IF(H21&gt;=75,3.5,IF(H21&gt;=70,3,IF(H21&gt;=65,2.5,IF(H21&gt;=60,2,IF(H21&gt;=55,1.5,IF(H21&gt;=50,1,0)))))))))))</f>
        <v/>
      </c>
      <c r="J21" s="278">
        <v>86</v>
      </c>
      <c r="K21" s="56" t="str">
        <f>IF(J$8="","",IF('2.ชื่อนักเรียน'!$R22="ร","ร",IF('2.ชื่อนักเรียน'!$R22="มส","",IF(J21="","",IF(J21&gt;=80,4,IF(J21&gt;=75,3.5,IF(J21&gt;=70,3,IF(J21&gt;=65,2.5,IF(J21&gt;=60,2,IF(J21&gt;=55,1.5,IF(J21&gt;=50,1,0)))))))))))</f>
        <v/>
      </c>
      <c r="L21" s="267">
        <v>97</v>
      </c>
      <c r="M21" s="125" t="str">
        <f>IF(L$8="","",IF('2.ชื่อนักเรียน'!$R22="ร","ร",IF('2.ชื่อนักเรียน'!$R22="มส","",IF(L21="","",IF(L21&gt;=80,4,IF(L21&gt;=75,3.5,IF(L21&gt;=70,3,IF(L21&gt;=65,2.5,IF(L21&gt;=60,2,IF(L21&gt;=55,1.5,IF(L21&gt;=50,1,0)))))))))))</f>
        <v/>
      </c>
      <c r="N21" s="265">
        <v>97</v>
      </c>
      <c r="O21" s="56" t="str">
        <f>IF(N$8="","",IF('2.ชื่อนักเรียน'!$R22="ร","ร",IF('2.ชื่อนักเรียน'!$R22="มส","",IF(N21="","",IF(N21&gt;=80,4,IF(N21&gt;=75,3.5,IF(N21&gt;=70,3,IF(N21&gt;=65,2.5,IF(N21&gt;=60,2,IF(N21&gt;=55,1.5,IF(N21&gt;=50,1,0)))))))))))</f>
        <v/>
      </c>
      <c r="P21" s="267">
        <v>88</v>
      </c>
      <c r="Q21" s="56" t="str">
        <f>IF(P$8="","",IF('2.ชื่อนักเรียน'!$R22="ร","ร",IF('2.ชื่อนักเรียน'!$R22="มส","",IF(P21="","",IF(P21&gt;=80,4,IF(P21&gt;=75,3.5,IF(P21&gt;=70,3,IF(P21&gt;=65,2.5,IF(P21&gt;=60,2,IF(P21&gt;=55,1.5,IF(P21&gt;=50,1,0)))))))))))</f>
        <v/>
      </c>
      <c r="R21" s="267">
        <v>91</v>
      </c>
      <c r="S21" s="56" t="str">
        <f>IF(R$8="","",IF('2.ชื่อนักเรียน'!$R22="ร","ร",IF('2.ชื่อนักเรียน'!$R22="มส","",IF(R21="","",IF(R21&gt;=80,4,IF(R21&gt;=75,3.5,IF(R21&gt;=70,3,IF(R21&gt;=65,2.5,IF(R21&gt;=60,2,IF(R21&gt;=55,1.5,IF(R21&gt;=50,1,0)))))))))))</f>
        <v/>
      </c>
      <c r="T21" s="278">
        <v>92</v>
      </c>
      <c r="U21" s="56" t="str">
        <f>IF(T$8="","",IF('2.ชื่อนักเรียน'!$R22="ร","ร",IF('2.ชื่อนักเรียน'!$R22="มส","",IF(T21="","",IF(T21&gt;=80,4,IF(T21&gt;=75,3.5,IF(T21&gt;=70,3,IF(T21&gt;=65,2.5,IF(T21&gt;=60,2,IF(T21&gt;=55,1.5,IF(T21&gt;=50,1,0)))))))))))</f>
        <v/>
      </c>
      <c r="V21" s="267">
        <v>94</v>
      </c>
      <c r="W21" s="128" t="str">
        <f>IF(V$8="","",IF('2.ชื่อนักเรียน'!$R22="ร","ร",IF('2.ชื่อนักเรียน'!$R22="มส","",IF(V21="","",IF(V21&gt;=80,4,IF(V21&gt;=75,3.5,IF(V21&gt;=70,3,IF(V21&gt;=65,2.5,IF(V21&gt;=60,2,IF(V21&gt;=55,1.5,IF(V21&gt;=50,1,0)))))))))))</f>
        <v/>
      </c>
      <c r="X21" s="253">
        <f t="shared" si="0"/>
        <v>96</v>
      </c>
      <c r="Y21" s="241" t="str">
        <f t="shared" si="1"/>
        <v/>
      </c>
      <c r="Z21" s="243">
        <f t="shared" si="2"/>
        <v>86</v>
      </c>
      <c r="AA21" s="221" t="str">
        <f t="shared" si="3"/>
        <v/>
      </c>
      <c r="AB21" s="221">
        <f t="shared" si="4"/>
        <v>84</v>
      </c>
      <c r="AC21" s="221" t="str">
        <f t="shared" si="5"/>
        <v/>
      </c>
      <c r="AD21" s="221">
        <f t="shared" si="6"/>
        <v>97</v>
      </c>
      <c r="AE21" s="217" t="str">
        <f t="shared" si="7"/>
        <v/>
      </c>
      <c r="AF21" s="217">
        <f t="shared" si="8"/>
        <v>97</v>
      </c>
      <c r="AG21" s="221" t="str">
        <f t="shared" si="9"/>
        <v/>
      </c>
      <c r="AH21" s="221">
        <f t="shared" si="10"/>
        <v>88</v>
      </c>
      <c r="AI21" s="221" t="str">
        <f t="shared" si="11"/>
        <v/>
      </c>
      <c r="AJ21" s="221">
        <f t="shared" si="12"/>
        <v>91</v>
      </c>
      <c r="AK21" s="221" t="str">
        <f t="shared" si="13"/>
        <v/>
      </c>
      <c r="AL21" s="221">
        <f t="shared" si="14"/>
        <v>94</v>
      </c>
      <c r="AM21" s="221" t="str">
        <f t="shared" si="15"/>
        <v/>
      </c>
      <c r="AN21" s="221" t="e">
        <f>IF(#REF!="","",#REF!)</f>
        <v>#REF!</v>
      </c>
      <c r="AO21" s="217" t="e">
        <f>IF(#REF!="","",#REF!*#REF!)</f>
        <v>#REF!</v>
      </c>
      <c r="AP21" s="244" t="e">
        <f>IF(#REF!="","",#REF!)</f>
        <v>#REF!</v>
      </c>
      <c r="AQ21" s="218" t="e">
        <f>IF(#REF!="","",#REF!*#REF!)</f>
        <v>#REF!</v>
      </c>
      <c r="AR21" s="241" t="str">
        <f>IF($AR$8="","",IF($AR$8="SBMLD",SUM(#REF!,#REF!,#REF!,#REF!,#REF!,#REF!,#REF!,#REF!,#REF!,#REF!),#REF!))</f>
        <v/>
      </c>
      <c r="AS21" s="217" t="str">
        <f>IF($AR$8="","",IF($AR$8="SBMLD",SUM(#REF!,#REF!,#REF!,#REF!,#REF!,#REF!,#REF!,#REF!,#REF!,#REF!)*$AS$9,#REF!*#REF!))</f>
        <v/>
      </c>
      <c r="AT21" s="217" t="str">
        <f>IF($AT$8="","",IF($AT$8="SBMLD",SUM(#REF!,#REF!,#REF!,#REF!,#REF!,#REF!,#REF!,#REF!,#REF!),#REF!))</f>
        <v/>
      </c>
      <c r="AU21" s="217" t="str">
        <f>IF($AT$8="","",IF($AT$8="SBMLD",SUM(#REF!,#REF!,#REF!,#REF!,#REF!,#REF!,#REF!,#REF!,#REF!)*$AU$9,#REF!*#REF!))</f>
        <v/>
      </c>
      <c r="AV21" s="217" t="str">
        <f>IF($AV$8="","",IF($AV$8="SBMLD",SUM(#REF!,#REF!,#REF!,#REF!,#REF!,#REF!,#REF!,#REF!),#REF!))</f>
        <v/>
      </c>
      <c r="AW21" s="217" t="str">
        <f>IF($AV$8="","",IF($AV$8="SBMLD",SUM(#REF!,#REF!,#REF!,#REF!,#REF!,#REF!,#REF!,#REF!)*$AW$9,#REF!*#REF!))</f>
        <v/>
      </c>
      <c r="AX21" s="217" t="str">
        <f>IF($AX$8="","",IF($AX$8="SBMLD",SUM(#REF!,#REF!,#REF!,#REF!,#REF!,#REF!,#REF!),#REF!))</f>
        <v/>
      </c>
      <c r="AY21" s="217" t="str">
        <f>IF($AX$8="","",IF($AX$8="SBMLD",SUM(#REF!,#REF!,#REF!,#REF!,#REF!,#REF!,#REF!)*$AY$9,#REF!*#REF!))</f>
        <v/>
      </c>
      <c r="AZ21" s="217" t="str">
        <f>IF($AZ$8="","",IF($AZ$8="SBMLD",SUM(#REF!,#REF!,#REF!,#REF!,#REF!,#REF!),#REF!))</f>
        <v/>
      </c>
      <c r="BA21" s="217" t="str">
        <f>IF($AZ$8="","",IF($AZ$8="SBMLD",SUM(#REF!,#REF!,#REF!,#REF!,#REF!,#REF!)*$BA$9,#REF!*#REF!))</f>
        <v/>
      </c>
      <c r="BB21" s="244" t="str">
        <f>IF($BB$8="","",IF($BB$8="SBMLD",SUM(#REF!,#REF!,#REF!,#REF!,#REF!),#REF!))</f>
        <v/>
      </c>
      <c r="BC21" s="218" t="str">
        <f>IF($BB$8="","",IF($BB$8="SBMLD",SUM(#REF!,#REF!,#REF!,#REF!,#REF!)*$BC$9,#REF!*#REF!))</f>
        <v/>
      </c>
      <c r="BD21" s="98" t="e">
        <f>#REF!</f>
        <v>#REF!</v>
      </c>
      <c r="BF21" s="284">
        <f t="shared" si="17"/>
        <v>193</v>
      </c>
      <c r="BG21" s="282">
        <f t="shared" si="16"/>
        <v>96.5</v>
      </c>
      <c r="BH21" s="283">
        <f t="shared" si="22"/>
        <v>4</v>
      </c>
      <c r="BI21" s="283">
        <f t="shared" si="18"/>
        <v>174</v>
      </c>
      <c r="BJ21" s="283">
        <f t="shared" si="23"/>
        <v>87</v>
      </c>
      <c r="BK21" s="283">
        <f t="shared" si="24"/>
        <v>4</v>
      </c>
      <c r="BL21" s="283">
        <f t="shared" si="19"/>
        <v>175</v>
      </c>
      <c r="BM21" s="283">
        <f t="shared" si="25"/>
        <v>87.5</v>
      </c>
      <c r="BN21" s="283">
        <f t="shared" si="26"/>
        <v>4</v>
      </c>
      <c r="BO21" s="283">
        <f t="shared" si="20"/>
        <v>178</v>
      </c>
      <c r="BP21" s="283">
        <f t="shared" si="27"/>
        <v>89</v>
      </c>
      <c r="BQ21" s="283">
        <f t="shared" si="28"/>
        <v>4</v>
      </c>
      <c r="BR21" s="283">
        <f t="shared" si="21"/>
        <v>191</v>
      </c>
      <c r="BS21" s="283">
        <f t="shared" si="29"/>
        <v>95.5</v>
      </c>
      <c r="BT21" s="283">
        <f t="shared" si="30"/>
        <v>4</v>
      </c>
    </row>
    <row r="22" spans="1:72" s="7" customFormat="1" ht="16.5" customHeight="1">
      <c r="A22" s="8">
        <v>13</v>
      </c>
      <c r="B22" s="53" t="str">
        <f>IF('2.ชื่อนักเรียน'!$AG23="","",'2.ชื่อนักเรียน'!$AG23)</f>
        <v/>
      </c>
      <c r="C22" s="13" t="str">
        <f>IF('2.ชื่อนักเรียน'!$AH23="","",'2.ชื่อนักเรียน'!$AH23)</f>
        <v/>
      </c>
      <c r="D22" s="265">
        <v>84</v>
      </c>
      <c r="E22" s="56" t="str">
        <f>IF(D$8="","",IF('2.ชื่อนักเรียน'!$R23="ร","ร",IF('2.ชื่อนักเรียน'!$R23="มส","",IF(D22="","",IF(D22&gt;=80,4,IF(D22&gt;=75,3.5,IF(D22&gt;=70,3,IF(D22&gt;=65,2.5,IF(D22&gt;=60,2,IF(D22&gt;=55,1.5,IF(D22&gt;=50,1,0)))))))))))</f>
        <v/>
      </c>
      <c r="F22" s="267">
        <v>78</v>
      </c>
      <c r="G22" s="56" t="str">
        <f>IF(F$8="","",IF('2.ชื่อนักเรียน'!$R23="ร","ร",IF('2.ชื่อนักเรียน'!$R23="มส","",IF(F22="","",IF(F22&gt;=80,4,IF(F22&gt;=75,3.5,IF(F22&gt;=70,3,IF(F22&gt;=65,2.5,IF(F22&gt;=60,2,IF(F22&gt;=55,1.5,IF(F22&gt;=50,1,0)))))))))))</f>
        <v/>
      </c>
      <c r="H22" s="267">
        <v>83</v>
      </c>
      <c r="I22" s="56" t="str">
        <f>IF(H$8="","",IF('2.ชื่อนักเรียน'!$R23="ร","ร",IF('2.ชื่อนักเรียน'!$R23="มส","",IF(H22="","",IF(H22&gt;=80,4,IF(H22&gt;=75,3.5,IF(H22&gt;=70,3,IF(H22&gt;=65,2.5,IF(H22&gt;=60,2,IF(H22&gt;=55,1.5,IF(H22&gt;=50,1,0)))))))))))</f>
        <v/>
      </c>
      <c r="J22" s="278">
        <v>89</v>
      </c>
      <c r="K22" s="56" t="str">
        <f>IF(J$8="","",IF('2.ชื่อนักเรียน'!$R23="ร","ร",IF('2.ชื่อนักเรียน'!$R23="มส","",IF(J22="","",IF(J22&gt;=80,4,IF(J22&gt;=75,3.5,IF(J22&gt;=70,3,IF(J22&gt;=65,2.5,IF(J22&gt;=60,2,IF(J22&gt;=55,1.5,IF(J22&gt;=50,1,0)))))))))))</f>
        <v/>
      </c>
      <c r="L22" s="267">
        <v>84</v>
      </c>
      <c r="M22" s="125" t="str">
        <f>IF(L$8="","",IF('2.ชื่อนักเรียน'!$R23="ร","ร",IF('2.ชื่อนักเรียน'!$R23="มส","",IF(L22="","",IF(L22&gt;=80,4,IF(L22&gt;=75,3.5,IF(L22&gt;=70,3,IF(L22&gt;=65,2.5,IF(L22&gt;=60,2,IF(L22&gt;=55,1.5,IF(L22&gt;=50,1,0)))))))))))</f>
        <v/>
      </c>
      <c r="N22" s="265">
        <v>89</v>
      </c>
      <c r="O22" s="56" t="str">
        <f>IF(N$8="","",IF('2.ชื่อนักเรียน'!$R23="ร","ร",IF('2.ชื่อนักเรียน'!$R23="มส","",IF(N22="","",IF(N22&gt;=80,4,IF(N22&gt;=75,3.5,IF(N22&gt;=70,3,IF(N22&gt;=65,2.5,IF(N22&gt;=60,2,IF(N22&gt;=55,1.5,IF(N22&gt;=50,1,0)))))))))))</f>
        <v/>
      </c>
      <c r="P22" s="267">
        <v>70</v>
      </c>
      <c r="Q22" s="56" t="str">
        <f>IF(P$8="","",IF('2.ชื่อนักเรียน'!$R23="ร","ร",IF('2.ชื่อนักเรียน'!$R23="มส","",IF(P22="","",IF(P22&gt;=80,4,IF(P22&gt;=75,3.5,IF(P22&gt;=70,3,IF(P22&gt;=65,2.5,IF(P22&gt;=60,2,IF(P22&gt;=55,1.5,IF(P22&gt;=50,1,0)))))))))))</f>
        <v/>
      </c>
      <c r="R22" s="267">
        <v>70</v>
      </c>
      <c r="S22" s="56" t="str">
        <f>IF(R$8="","",IF('2.ชื่อนักเรียน'!$R23="ร","ร",IF('2.ชื่อนักเรียน'!$R23="มส","",IF(R22="","",IF(R22&gt;=80,4,IF(R22&gt;=75,3.5,IF(R22&gt;=70,3,IF(R22&gt;=65,2.5,IF(R22&gt;=60,2,IF(R22&gt;=55,1.5,IF(R22&gt;=50,1,0)))))))))))</f>
        <v/>
      </c>
      <c r="T22" s="278">
        <v>71</v>
      </c>
      <c r="U22" s="56" t="str">
        <f>IF(T$8="","",IF('2.ชื่อนักเรียน'!$R23="ร","ร",IF('2.ชื่อนักเรียน'!$R23="มส","",IF(T22="","",IF(T22&gt;=80,4,IF(T22&gt;=75,3.5,IF(T22&gt;=70,3,IF(T22&gt;=65,2.5,IF(T22&gt;=60,2,IF(T22&gt;=55,1.5,IF(T22&gt;=50,1,0)))))))))))</f>
        <v/>
      </c>
      <c r="V22" s="267">
        <v>97</v>
      </c>
      <c r="W22" s="128" t="str">
        <f>IF(V$8="","",IF('2.ชื่อนักเรียน'!$R23="ร","ร",IF('2.ชื่อนักเรียน'!$R23="มส","",IF(V22="","",IF(V22&gt;=80,4,IF(V22&gt;=75,3.5,IF(V22&gt;=70,3,IF(V22&gt;=65,2.5,IF(V22&gt;=60,2,IF(V22&gt;=55,1.5,IF(V22&gt;=50,1,0)))))))))))</f>
        <v/>
      </c>
      <c r="X22" s="253">
        <f t="shared" si="0"/>
        <v>84</v>
      </c>
      <c r="Y22" s="241" t="str">
        <f t="shared" si="1"/>
        <v/>
      </c>
      <c r="Z22" s="243">
        <f t="shared" si="2"/>
        <v>78</v>
      </c>
      <c r="AA22" s="221" t="str">
        <f t="shared" si="3"/>
        <v/>
      </c>
      <c r="AB22" s="221">
        <f t="shared" si="4"/>
        <v>83</v>
      </c>
      <c r="AC22" s="221" t="str">
        <f t="shared" si="5"/>
        <v/>
      </c>
      <c r="AD22" s="221">
        <f t="shared" si="6"/>
        <v>84</v>
      </c>
      <c r="AE22" s="217" t="str">
        <f t="shared" si="7"/>
        <v/>
      </c>
      <c r="AF22" s="217">
        <f t="shared" si="8"/>
        <v>89</v>
      </c>
      <c r="AG22" s="221" t="str">
        <f t="shared" si="9"/>
        <v/>
      </c>
      <c r="AH22" s="221">
        <f t="shared" si="10"/>
        <v>70</v>
      </c>
      <c r="AI22" s="221" t="str">
        <f t="shared" si="11"/>
        <v/>
      </c>
      <c r="AJ22" s="221">
        <f t="shared" si="12"/>
        <v>70</v>
      </c>
      <c r="AK22" s="221" t="str">
        <f t="shared" si="13"/>
        <v/>
      </c>
      <c r="AL22" s="221">
        <f t="shared" si="14"/>
        <v>97</v>
      </c>
      <c r="AM22" s="221" t="str">
        <f t="shared" si="15"/>
        <v/>
      </c>
      <c r="AN22" s="221" t="e">
        <f>IF(#REF!="","",#REF!)</f>
        <v>#REF!</v>
      </c>
      <c r="AO22" s="217" t="e">
        <f>IF(#REF!="","",#REF!*#REF!)</f>
        <v>#REF!</v>
      </c>
      <c r="AP22" s="244" t="e">
        <f>IF(#REF!="","",#REF!)</f>
        <v>#REF!</v>
      </c>
      <c r="AQ22" s="218" t="e">
        <f>IF(#REF!="","",#REF!*#REF!)</f>
        <v>#REF!</v>
      </c>
      <c r="AR22" s="241" t="str">
        <f>IF($AR$8="","",IF($AR$8="SBMLD",SUM(#REF!,#REF!,#REF!,#REF!,#REF!,#REF!,#REF!,#REF!,#REF!,#REF!),#REF!))</f>
        <v/>
      </c>
      <c r="AS22" s="217" t="str">
        <f>IF($AR$8="","",IF($AR$8="SBMLD",SUM(#REF!,#REF!,#REF!,#REF!,#REF!,#REF!,#REF!,#REF!,#REF!,#REF!)*$AS$9,#REF!*#REF!))</f>
        <v/>
      </c>
      <c r="AT22" s="217" t="str">
        <f>IF($AT$8="","",IF($AT$8="SBMLD",SUM(#REF!,#REF!,#REF!,#REF!,#REF!,#REF!,#REF!,#REF!,#REF!),#REF!))</f>
        <v/>
      </c>
      <c r="AU22" s="217" t="str">
        <f>IF($AT$8="","",IF($AT$8="SBMLD",SUM(#REF!,#REF!,#REF!,#REF!,#REF!,#REF!,#REF!,#REF!,#REF!)*$AU$9,#REF!*#REF!))</f>
        <v/>
      </c>
      <c r="AV22" s="217" t="str">
        <f>IF($AV$8="","",IF($AV$8="SBMLD",SUM(#REF!,#REF!,#REF!,#REF!,#REF!,#REF!,#REF!,#REF!),#REF!))</f>
        <v/>
      </c>
      <c r="AW22" s="217" t="str">
        <f>IF($AV$8="","",IF($AV$8="SBMLD",SUM(#REF!,#REF!,#REF!,#REF!,#REF!,#REF!,#REF!,#REF!)*$AW$9,#REF!*#REF!))</f>
        <v/>
      </c>
      <c r="AX22" s="217" t="str">
        <f>IF($AX$8="","",IF($AX$8="SBMLD",SUM(#REF!,#REF!,#REF!,#REF!,#REF!,#REF!,#REF!),#REF!))</f>
        <v/>
      </c>
      <c r="AY22" s="217" t="str">
        <f>IF($AX$8="","",IF($AX$8="SBMLD",SUM(#REF!,#REF!,#REF!,#REF!,#REF!,#REF!,#REF!)*$AY$9,#REF!*#REF!))</f>
        <v/>
      </c>
      <c r="AZ22" s="217" t="str">
        <f>IF($AZ$8="","",IF($AZ$8="SBMLD",SUM(#REF!,#REF!,#REF!,#REF!,#REF!,#REF!),#REF!))</f>
        <v/>
      </c>
      <c r="BA22" s="217" t="str">
        <f>IF($AZ$8="","",IF($AZ$8="SBMLD",SUM(#REF!,#REF!,#REF!,#REF!,#REF!,#REF!)*$BA$9,#REF!*#REF!))</f>
        <v/>
      </c>
      <c r="BB22" s="244" t="str">
        <f>IF($BB$8="","",IF($BB$8="SBMLD",SUM(#REF!,#REF!,#REF!,#REF!,#REF!),#REF!))</f>
        <v/>
      </c>
      <c r="BC22" s="218" t="str">
        <f>IF($BB$8="","",IF($BB$8="SBMLD",SUM(#REF!,#REF!,#REF!,#REF!,#REF!)*$BC$9,#REF!*#REF!))</f>
        <v/>
      </c>
      <c r="BD22" s="98" t="e">
        <f>#REF!</f>
        <v>#REF!</v>
      </c>
      <c r="BF22" s="284">
        <f t="shared" si="17"/>
        <v>173</v>
      </c>
      <c r="BG22" s="282">
        <f t="shared" si="16"/>
        <v>86.5</v>
      </c>
      <c r="BH22" s="283">
        <f t="shared" si="22"/>
        <v>4</v>
      </c>
      <c r="BI22" s="283">
        <f t="shared" si="18"/>
        <v>148</v>
      </c>
      <c r="BJ22" s="283">
        <f t="shared" si="23"/>
        <v>74</v>
      </c>
      <c r="BK22" s="283">
        <f t="shared" si="24"/>
        <v>3</v>
      </c>
      <c r="BL22" s="283">
        <f t="shared" si="19"/>
        <v>153</v>
      </c>
      <c r="BM22" s="283">
        <f t="shared" si="25"/>
        <v>76.5</v>
      </c>
      <c r="BN22" s="283">
        <f t="shared" si="26"/>
        <v>3.5</v>
      </c>
      <c r="BO22" s="283">
        <f t="shared" si="20"/>
        <v>160</v>
      </c>
      <c r="BP22" s="283">
        <f t="shared" si="27"/>
        <v>80</v>
      </c>
      <c r="BQ22" s="283">
        <f t="shared" si="28"/>
        <v>4</v>
      </c>
      <c r="BR22" s="283">
        <f t="shared" si="21"/>
        <v>181</v>
      </c>
      <c r="BS22" s="283">
        <f t="shared" si="29"/>
        <v>90.5</v>
      </c>
      <c r="BT22" s="283">
        <f t="shared" si="30"/>
        <v>4</v>
      </c>
    </row>
    <row r="23" spans="1:72" s="7" customFormat="1" ht="16.5" customHeight="1">
      <c r="A23" s="8">
        <v>14</v>
      </c>
      <c r="B23" s="53" t="str">
        <f>IF('2.ชื่อนักเรียน'!$AG24="","",'2.ชื่อนักเรียน'!$AG24)</f>
        <v/>
      </c>
      <c r="C23" s="13" t="str">
        <f>IF('2.ชื่อนักเรียน'!$AH24="","",'2.ชื่อนักเรียน'!$AH24)</f>
        <v/>
      </c>
      <c r="D23" s="265">
        <v>96</v>
      </c>
      <c r="E23" s="56" t="str">
        <f>IF(D$8="","",IF('2.ชื่อนักเรียน'!$R24="ร","ร",IF('2.ชื่อนักเรียน'!$R24="มส","",IF(D23="","",IF(D23&gt;=80,4,IF(D23&gt;=75,3.5,IF(D23&gt;=70,3,IF(D23&gt;=65,2.5,IF(D23&gt;=60,2,IF(D23&gt;=55,1.5,IF(D23&gt;=50,1,0)))))))))))</f>
        <v/>
      </c>
      <c r="F23" s="267">
        <v>79</v>
      </c>
      <c r="G23" s="56" t="str">
        <f>IF(F$8="","",IF('2.ชื่อนักเรียน'!$R24="ร","ร",IF('2.ชื่อนักเรียน'!$R24="มส","",IF(F23="","",IF(F23&gt;=80,4,IF(F23&gt;=75,3.5,IF(F23&gt;=70,3,IF(F23&gt;=65,2.5,IF(F23&gt;=60,2,IF(F23&gt;=55,1.5,IF(F23&gt;=50,1,0)))))))))))</f>
        <v/>
      </c>
      <c r="H23" s="267">
        <v>79</v>
      </c>
      <c r="I23" s="56" t="str">
        <f>IF(H$8="","",IF('2.ชื่อนักเรียน'!$R24="ร","ร",IF('2.ชื่อนักเรียน'!$R24="มส","",IF(H23="","",IF(H23&gt;=80,4,IF(H23&gt;=75,3.5,IF(H23&gt;=70,3,IF(H23&gt;=65,2.5,IF(H23&gt;=60,2,IF(H23&gt;=55,1.5,IF(H23&gt;=50,1,0)))))))))))</f>
        <v/>
      </c>
      <c r="J23" s="278">
        <v>70</v>
      </c>
      <c r="K23" s="56" t="str">
        <f>IF(J$8="","",IF('2.ชื่อนักเรียน'!$R24="ร","ร",IF('2.ชื่อนักเรียน'!$R24="มส","",IF(J23="","",IF(J23&gt;=80,4,IF(J23&gt;=75,3.5,IF(J23&gt;=70,3,IF(J23&gt;=65,2.5,IF(J23&gt;=60,2,IF(J23&gt;=55,1.5,IF(J23&gt;=50,1,0)))))))))))</f>
        <v/>
      </c>
      <c r="L23" s="267">
        <v>80</v>
      </c>
      <c r="M23" s="125" t="str">
        <f>IF(L$8="","",IF('2.ชื่อนักเรียน'!$R24="ร","ร",IF('2.ชื่อนักเรียน'!$R24="มส","",IF(L23="","",IF(L23&gt;=80,4,IF(L23&gt;=75,3.5,IF(L23&gt;=70,3,IF(L23&gt;=65,2.5,IF(L23&gt;=60,2,IF(L23&gt;=55,1.5,IF(L23&gt;=50,1,0)))))))))))</f>
        <v/>
      </c>
      <c r="N23" s="265">
        <v>82</v>
      </c>
      <c r="O23" s="56" t="str">
        <f>IF(N$8="","",IF('2.ชื่อนักเรียน'!$R24="ร","ร",IF('2.ชื่อนักเรียน'!$R24="มส","",IF(N23="","",IF(N23&gt;=80,4,IF(N23&gt;=75,3.5,IF(N23&gt;=70,3,IF(N23&gt;=65,2.5,IF(N23&gt;=60,2,IF(N23&gt;=55,1.5,IF(N23&gt;=50,1,0)))))))))))</f>
        <v/>
      </c>
      <c r="P23" s="267">
        <v>82</v>
      </c>
      <c r="Q23" s="56" t="str">
        <f>IF(P$8="","",IF('2.ชื่อนักเรียน'!$R24="ร","ร",IF('2.ชื่อนักเรียน'!$R24="มส","",IF(P23="","",IF(P23&gt;=80,4,IF(P23&gt;=75,3.5,IF(P23&gt;=70,3,IF(P23&gt;=65,2.5,IF(P23&gt;=60,2,IF(P23&gt;=55,1.5,IF(P23&gt;=50,1,0)))))))))))</f>
        <v/>
      </c>
      <c r="R23" s="267">
        <v>70</v>
      </c>
      <c r="S23" s="56" t="str">
        <f>IF(R$8="","",IF('2.ชื่อนักเรียน'!$R24="ร","ร",IF('2.ชื่อนักเรียน'!$R24="มส","",IF(R23="","",IF(R23&gt;=80,4,IF(R23&gt;=75,3.5,IF(R23&gt;=70,3,IF(R23&gt;=65,2.5,IF(R23&gt;=60,2,IF(R23&gt;=55,1.5,IF(R23&gt;=50,1,0)))))))))))</f>
        <v/>
      </c>
      <c r="T23" s="278">
        <v>63</v>
      </c>
      <c r="U23" s="56" t="str">
        <f>IF(T$8="","",IF('2.ชื่อนักเรียน'!$R24="ร","ร",IF('2.ชื่อนักเรียน'!$R24="มส","",IF(T23="","",IF(T23&gt;=80,4,IF(T23&gt;=75,3.5,IF(T23&gt;=70,3,IF(T23&gt;=65,2.5,IF(T23&gt;=60,2,IF(T23&gt;=55,1.5,IF(T23&gt;=50,1,0)))))))))))</f>
        <v/>
      </c>
      <c r="V23" s="267">
        <v>81</v>
      </c>
      <c r="W23" s="128" t="str">
        <f>IF(V$8="","",IF('2.ชื่อนักเรียน'!$R24="ร","ร",IF('2.ชื่อนักเรียน'!$R24="มส","",IF(V23="","",IF(V23&gt;=80,4,IF(V23&gt;=75,3.5,IF(V23&gt;=70,3,IF(V23&gt;=65,2.5,IF(V23&gt;=60,2,IF(V23&gt;=55,1.5,IF(V23&gt;=50,1,0)))))))))))</f>
        <v/>
      </c>
      <c r="X23" s="253">
        <f t="shared" si="0"/>
        <v>96</v>
      </c>
      <c r="Y23" s="241" t="str">
        <f t="shared" si="1"/>
        <v/>
      </c>
      <c r="Z23" s="243">
        <f t="shared" si="2"/>
        <v>79</v>
      </c>
      <c r="AA23" s="221" t="str">
        <f t="shared" si="3"/>
        <v/>
      </c>
      <c r="AB23" s="221">
        <f t="shared" si="4"/>
        <v>79</v>
      </c>
      <c r="AC23" s="221" t="str">
        <f t="shared" si="5"/>
        <v/>
      </c>
      <c r="AD23" s="221">
        <f t="shared" si="6"/>
        <v>80</v>
      </c>
      <c r="AE23" s="217" t="str">
        <f t="shared" si="7"/>
        <v/>
      </c>
      <c r="AF23" s="217">
        <f t="shared" si="8"/>
        <v>82</v>
      </c>
      <c r="AG23" s="221" t="str">
        <f t="shared" si="9"/>
        <v/>
      </c>
      <c r="AH23" s="221">
        <f t="shared" si="10"/>
        <v>82</v>
      </c>
      <c r="AI23" s="221" t="str">
        <f t="shared" si="11"/>
        <v/>
      </c>
      <c r="AJ23" s="221">
        <f t="shared" si="12"/>
        <v>70</v>
      </c>
      <c r="AK23" s="221" t="str">
        <f t="shared" si="13"/>
        <v/>
      </c>
      <c r="AL23" s="221">
        <f t="shared" si="14"/>
        <v>81</v>
      </c>
      <c r="AM23" s="221" t="str">
        <f t="shared" si="15"/>
        <v/>
      </c>
      <c r="AN23" s="221" t="e">
        <f>IF(#REF!="","",#REF!)</f>
        <v>#REF!</v>
      </c>
      <c r="AO23" s="217" t="e">
        <f>IF(#REF!="","",#REF!*#REF!)</f>
        <v>#REF!</v>
      </c>
      <c r="AP23" s="244" t="e">
        <f>IF(#REF!="","",#REF!)</f>
        <v>#REF!</v>
      </c>
      <c r="AQ23" s="218" t="e">
        <f>IF(#REF!="","",#REF!*#REF!)</f>
        <v>#REF!</v>
      </c>
      <c r="AR23" s="241" t="str">
        <f>IF($AR$8="","",IF($AR$8="SBMLD",SUM(#REF!,#REF!,#REF!,#REF!,#REF!,#REF!,#REF!,#REF!,#REF!,#REF!),#REF!))</f>
        <v/>
      </c>
      <c r="AS23" s="217" t="str">
        <f>IF($AR$8="","",IF($AR$8="SBMLD",SUM(#REF!,#REF!,#REF!,#REF!,#REF!,#REF!,#REF!,#REF!,#REF!,#REF!)*$AS$9,#REF!*#REF!))</f>
        <v/>
      </c>
      <c r="AT23" s="217" t="str">
        <f>IF($AT$8="","",IF($AT$8="SBMLD",SUM(#REF!,#REF!,#REF!,#REF!,#REF!,#REF!,#REF!,#REF!,#REF!),#REF!))</f>
        <v/>
      </c>
      <c r="AU23" s="217" t="str">
        <f>IF($AT$8="","",IF($AT$8="SBMLD",SUM(#REF!,#REF!,#REF!,#REF!,#REF!,#REF!,#REF!,#REF!,#REF!)*$AU$9,#REF!*#REF!))</f>
        <v/>
      </c>
      <c r="AV23" s="217" t="str">
        <f>IF($AV$8="","",IF($AV$8="SBMLD",SUM(#REF!,#REF!,#REF!,#REF!,#REF!,#REF!,#REF!,#REF!),#REF!))</f>
        <v/>
      </c>
      <c r="AW23" s="217" t="str">
        <f>IF($AV$8="","",IF($AV$8="SBMLD",SUM(#REF!,#REF!,#REF!,#REF!,#REF!,#REF!,#REF!,#REF!)*$AW$9,#REF!*#REF!))</f>
        <v/>
      </c>
      <c r="AX23" s="217" t="str">
        <f>IF($AX$8="","",IF($AX$8="SBMLD",SUM(#REF!,#REF!,#REF!,#REF!,#REF!,#REF!,#REF!),#REF!))</f>
        <v/>
      </c>
      <c r="AY23" s="217" t="str">
        <f>IF($AX$8="","",IF($AX$8="SBMLD",SUM(#REF!,#REF!,#REF!,#REF!,#REF!,#REF!,#REF!)*$AY$9,#REF!*#REF!))</f>
        <v/>
      </c>
      <c r="AZ23" s="217" t="str">
        <f>IF($AZ$8="","",IF($AZ$8="SBMLD",SUM(#REF!,#REF!,#REF!,#REF!,#REF!,#REF!),#REF!))</f>
        <v/>
      </c>
      <c r="BA23" s="217" t="str">
        <f>IF($AZ$8="","",IF($AZ$8="SBMLD",SUM(#REF!,#REF!,#REF!,#REF!,#REF!,#REF!)*$BA$9,#REF!*#REF!))</f>
        <v/>
      </c>
      <c r="BB23" s="244" t="str">
        <f>IF($BB$8="","",IF($BB$8="SBMLD",SUM(#REF!,#REF!,#REF!,#REF!,#REF!),#REF!))</f>
        <v/>
      </c>
      <c r="BC23" s="218" t="str">
        <f>IF($BB$8="","",IF($BB$8="SBMLD",SUM(#REF!,#REF!,#REF!,#REF!,#REF!)*$BC$9,#REF!*#REF!))</f>
        <v/>
      </c>
      <c r="BD23" s="98" t="e">
        <f>#REF!</f>
        <v>#REF!</v>
      </c>
      <c r="BF23" s="284">
        <f t="shared" si="17"/>
        <v>178</v>
      </c>
      <c r="BG23" s="282">
        <f t="shared" si="16"/>
        <v>89</v>
      </c>
      <c r="BH23" s="283">
        <f t="shared" si="22"/>
        <v>4</v>
      </c>
      <c r="BI23" s="283">
        <f t="shared" si="18"/>
        <v>161</v>
      </c>
      <c r="BJ23" s="283">
        <f t="shared" si="23"/>
        <v>80.5</v>
      </c>
      <c r="BK23" s="283">
        <f t="shared" si="24"/>
        <v>4</v>
      </c>
      <c r="BL23" s="283">
        <f t="shared" si="19"/>
        <v>149</v>
      </c>
      <c r="BM23" s="283">
        <f t="shared" si="25"/>
        <v>74.5</v>
      </c>
      <c r="BN23" s="283">
        <f t="shared" si="26"/>
        <v>3</v>
      </c>
      <c r="BO23" s="283">
        <f t="shared" si="20"/>
        <v>133</v>
      </c>
      <c r="BP23" s="283">
        <f t="shared" si="27"/>
        <v>66.5</v>
      </c>
      <c r="BQ23" s="283">
        <f t="shared" si="28"/>
        <v>2.5</v>
      </c>
      <c r="BR23" s="283">
        <f t="shared" si="21"/>
        <v>161</v>
      </c>
      <c r="BS23" s="283">
        <f t="shared" si="29"/>
        <v>80.5</v>
      </c>
      <c r="BT23" s="283">
        <f t="shared" si="30"/>
        <v>4</v>
      </c>
    </row>
    <row r="24" spans="1:72" s="7" customFormat="1" ht="16.5" customHeight="1">
      <c r="A24" s="8">
        <v>15</v>
      </c>
      <c r="B24" s="53" t="str">
        <f>IF('2.ชื่อนักเรียน'!$AG25="","",'2.ชื่อนักเรียน'!$AG25)</f>
        <v/>
      </c>
      <c r="C24" s="13" t="str">
        <f>IF('2.ชื่อนักเรียน'!$AH25="","",'2.ชื่อนักเรียน'!$AH25)</f>
        <v/>
      </c>
      <c r="D24" s="265">
        <v>91</v>
      </c>
      <c r="E24" s="56" t="str">
        <f>IF(D$8="","",IF('2.ชื่อนักเรียน'!$R25="ร","ร",IF('2.ชื่อนักเรียน'!$R25="มส","",IF(D24="","",IF(D24&gt;=80,4,IF(D24&gt;=75,3.5,IF(D24&gt;=70,3,IF(D24&gt;=65,2.5,IF(D24&gt;=60,2,IF(D24&gt;=55,1.5,IF(D24&gt;=50,1,0)))))))))))</f>
        <v/>
      </c>
      <c r="F24" s="267">
        <v>70</v>
      </c>
      <c r="G24" s="56" t="str">
        <f>IF(F$8="","",IF('2.ชื่อนักเรียน'!$R25="ร","ร",IF('2.ชื่อนักเรียน'!$R25="มส","",IF(F24="","",IF(F24&gt;=80,4,IF(F24&gt;=75,3.5,IF(F24&gt;=70,3,IF(F24&gt;=65,2.5,IF(F24&gt;=60,2,IF(F24&gt;=55,1.5,IF(F24&gt;=50,1,0)))))))))))</f>
        <v/>
      </c>
      <c r="H24" s="267">
        <v>84</v>
      </c>
      <c r="I24" s="56" t="str">
        <f>IF(H$8="","",IF('2.ชื่อนักเรียน'!$R25="ร","ร",IF('2.ชื่อนักเรียน'!$R25="มส","",IF(H24="","",IF(H24&gt;=80,4,IF(H24&gt;=75,3.5,IF(H24&gt;=70,3,IF(H24&gt;=65,2.5,IF(H24&gt;=60,2,IF(H24&gt;=55,1.5,IF(H24&gt;=50,1,0)))))))))))</f>
        <v/>
      </c>
      <c r="J24" s="278">
        <v>86</v>
      </c>
      <c r="K24" s="56" t="str">
        <f>IF(J$8="","",IF('2.ชื่อนักเรียน'!$R25="ร","ร",IF('2.ชื่อนักเรียน'!$R25="มส","",IF(J24="","",IF(J24&gt;=80,4,IF(J24&gt;=75,3.5,IF(J24&gt;=70,3,IF(J24&gt;=65,2.5,IF(J24&gt;=60,2,IF(J24&gt;=55,1.5,IF(J24&gt;=50,1,0)))))))))))</f>
        <v/>
      </c>
      <c r="L24" s="267">
        <v>79</v>
      </c>
      <c r="M24" s="125" t="str">
        <f>IF(L$8="","",IF('2.ชื่อนักเรียน'!$R25="ร","ร",IF('2.ชื่อนักเรียน'!$R25="มส","",IF(L24="","",IF(L24&gt;=80,4,IF(L24&gt;=75,3.5,IF(L24&gt;=70,3,IF(L24&gt;=65,2.5,IF(L24&gt;=60,2,IF(L24&gt;=55,1.5,IF(L24&gt;=50,1,0)))))))))))</f>
        <v/>
      </c>
      <c r="N24" s="265">
        <v>96</v>
      </c>
      <c r="O24" s="56" t="str">
        <f>IF(N$8="","",IF('2.ชื่อนักเรียน'!$R25="ร","ร",IF('2.ชื่อนักเรียน'!$R25="มส","",IF(N24="","",IF(N24&gt;=80,4,IF(N24&gt;=75,3.5,IF(N24&gt;=70,3,IF(N24&gt;=65,2.5,IF(N24&gt;=60,2,IF(N24&gt;=55,1.5,IF(N24&gt;=50,1,0)))))))))))</f>
        <v/>
      </c>
      <c r="P24" s="267">
        <v>81</v>
      </c>
      <c r="Q24" s="56" t="str">
        <f>IF(P$8="","",IF('2.ชื่อนักเรียน'!$R25="ร","ร",IF('2.ชื่อนักเรียน'!$R25="มส","",IF(P24="","",IF(P24&gt;=80,4,IF(P24&gt;=75,3.5,IF(P24&gt;=70,3,IF(P24&gt;=65,2.5,IF(P24&gt;=60,2,IF(P24&gt;=55,1.5,IF(P24&gt;=50,1,0)))))))))))</f>
        <v/>
      </c>
      <c r="R24" s="267">
        <v>74</v>
      </c>
      <c r="S24" s="56" t="str">
        <f>IF(R$8="","",IF('2.ชื่อนักเรียน'!$R25="ร","ร",IF('2.ชื่อนักเรียน'!$R25="มส","",IF(R24="","",IF(R24&gt;=80,4,IF(R24&gt;=75,3.5,IF(R24&gt;=70,3,IF(R24&gt;=65,2.5,IF(R24&gt;=60,2,IF(R24&gt;=55,1.5,IF(R24&gt;=50,1,0)))))))))))</f>
        <v/>
      </c>
      <c r="T24" s="278">
        <v>73</v>
      </c>
      <c r="U24" s="56" t="str">
        <f>IF(T$8="","",IF('2.ชื่อนักเรียน'!$R25="ร","ร",IF('2.ชื่อนักเรียน'!$R25="มส","",IF(T24="","",IF(T24&gt;=80,4,IF(T24&gt;=75,3.5,IF(T24&gt;=70,3,IF(T24&gt;=65,2.5,IF(T24&gt;=60,2,IF(T24&gt;=55,1.5,IF(T24&gt;=50,1,0)))))))))))</f>
        <v/>
      </c>
      <c r="V24" s="267">
        <v>90</v>
      </c>
      <c r="W24" s="128" t="str">
        <f>IF(V$8="","",IF('2.ชื่อนักเรียน'!$R25="ร","ร",IF('2.ชื่อนักเรียน'!$R25="มส","",IF(V24="","",IF(V24&gt;=80,4,IF(V24&gt;=75,3.5,IF(V24&gt;=70,3,IF(V24&gt;=65,2.5,IF(V24&gt;=60,2,IF(V24&gt;=55,1.5,IF(V24&gt;=50,1,0)))))))))))</f>
        <v/>
      </c>
      <c r="X24" s="253">
        <f t="shared" si="0"/>
        <v>91</v>
      </c>
      <c r="Y24" s="241" t="str">
        <f t="shared" si="1"/>
        <v/>
      </c>
      <c r="Z24" s="243">
        <f t="shared" si="2"/>
        <v>70</v>
      </c>
      <c r="AA24" s="221" t="str">
        <f t="shared" si="3"/>
        <v/>
      </c>
      <c r="AB24" s="221">
        <f t="shared" si="4"/>
        <v>84</v>
      </c>
      <c r="AC24" s="221" t="str">
        <f t="shared" si="5"/>
        <v/>
      </c>
      <c r="AD24" s="221">
        <f t="shared" si="6"/>
        <v>79</v>
      </c>
      <c r="AE24" s="217" t="str">
        <f t="shared" si="7"/>
        <v/>
      </c>
      <c r="AF24" s="217">
        <f t="shared" si="8"/>
        <v>96</v>
      </c>
      <c r="AG24" s="221" t="str">
        <f t="shared" si="9"/>
        <v/>
      </c>
      <c r="AH24" s="221">
        <f t="shared" si="10"/>
        <v>81</v>
      </c>
      <c r="AI24" s="221" t="str">
        <f t="shared" si="11"/>
        <v/>
      </c>
      <c r="AJ24" s="221">
        <f t="shared" si="12"/>
        <v>74</v>
      </c>
      <c r="AK24" s="221" t="str">
        <f t="shared" si="13"/>
        <v/>
      </c>
      <c r="AL24" s="221">
        <f t="shared" si="14"/>
        <v>90</v>
      </c>
      <c r="AM24" s="221" t="str">
        <f t="shared" si="15"/>
        <v/>
      </c>
      <c r="AN24" s="221" t="e">
        <f>IF(#REF!="","",#REF!)</f>
        <v>#REF!</v>
      </c>
      <c r="AO24" s="217" t="e">
        <f>IF(#REF!="","",#REF!*#REF!)</f>
        <v>#REF!</v>
      </c>
      <c r="AP24" s="244" t="e">
        <f>IF(#REF!="","",#REF!)</f>
        <v>#REF!</v>
      </c>
      <c r="AQ24" s="218" t="e">
        <f>IF(#REF!="","",#REF!*#REF!)</f>
        <v>#REF!</v>
      </c>
      <c r="AR24" s="241" t="str">
        <f>IF($AR$8="","",IF($AR$8="SBMLD",SUM(#REF!,#REF!,#REF!,#REF!,#REF!,#REF!,#REF!,#REF!,#REF!,#REF!),#REF!))</f>
        <v/>
      </c>
      <c r="AS24" s="217" t="str">
        <f>IF($AR$8="","",IF($AR$8="SBMLD",SUM(#REF!,#REF!,#REF!,#REF!,#REF!,#REF!,#REF!,#REF!,#REF!,#REF!)*$AS$9,#REF!*#REF!))</f>
        <v/>
      </c>
      <c r="AT24" s="217" t="str">
        <f>IF($AT$8="","",IF($AT$8="SBMLD",SUM(#REF!,#REF!,#REF!,#REF!,#REF!,#REF!,#REF!,#REF!,#REF!),#REF!))</f>
        <v/>
      </c>
      <c r="AU24" s="217" t="str">
        <f>IF($AT$8="","",IF($AT$8="SBMLD",SUM(#REF!,#REF!,#REF!,#REF!,#REF!,#REF!,#REF!,#REF!,#REF!)*$AU$9,#REF!*#REF!))</f>
        <v/>
      </c>
      <c r="AV24" s="217" t="str">
        <f>IF($AV$8="","",IF($AV$8="SBMLD",SUM(#REF!,#REF!,#REF!,#REF!,#REF!,#REF!,#REF!,#REF!),#REF!))</f>
        <v/>
      </c>
      <c r="AW24" s="217" t="str">
        <f>IF($AV$8="","",IF($AV$8="SBMLD",SUM(#REF!,#REF!,#REF!,#REF!,#REF!,#REF!,#REF!,#REF!)*$AW$9,#REF!*#REF!))</f>
        <v/>
      </c>
      <c r="AX24" s="217" t="str">
        <f>IF($AX$8="","",IF($AX$8="SBMLD",SUM(#REF!,#REF!,#REF!,#REF!,#REF!,#REF!,#REF!),#REF!))</f>
        <v/>
      </c>
      <c r="AY24" s="217" t="str">
        <f>IF($AX$8="","",IF($AX$8="SBMLD",SUM(#REF!,#REF!,#REF!,#REF!,#REF!,#REF!,#REF!)*$AY$9,#REF!*#REF!))</f>
        <v/>
      </c>
      <c r="AZ24" s="217" t="str">
        <f>IF($AZ$8="","",IF($AZ$8="SBMLD",SUM(#REF!,#REF!,#REF!,#REF!,#REF!,#REF!),#REF!))</f>
        <v/>
      </c>
      <c r="BA24" s="217" t="str">
        <f>IF($AZ$8="","",IF($AZ$8="SBMLD",SUM(#REF!,#REF!,#REF!,#REF!,#REF!,#REF!)*$BA$9,#REF!*#REF!))</f>
        <v/>
      </c>
      <c r="BB24" s="244" t="str">
        <f>IF($BB$8="","",IF($BB$8="SBMLD",SUM(#REF!,#REF!,#REF!,#REF!,#REF!),#REF!))</f>
        <v/>
      </c>
      <c r="BC24" s="218" t="str">
        <f>IF($BB$8="","",IF($BB$8="SBMLD",SUM(#REF!,#REF!,#REF!,#REF!,#REF!)*$BC$9,#REF!*#REF!))</f>
        <v/>
      </c>
      <c r="BD24" s="98" t="e">
        <f>#REF!</f>
        <v>#REF!</v>
      </c>
      <c r="BF24" s="284">
        <f t="shared" si="17"/>
        <v>187</v>
      </c>
      <c r="BG24" s="282">
        <f t="shared" si="16"/>
        <v>93.5</v>
      </c>
      <c r="BH24" s="283">
        <f t="shared" si="22"/>
        <v>4</v>
      </c>
      <c r="BI24" s="283">
        <f t="shared" si="18"/>
        <v>151</v>
      </c>
      <c r="BJ24" s="283">
        <f t="shared" si="23"/>
        <v>75.5</v>
      </c>
      <c r="BK24" s="283">
        <f t="shared" si="24"/>
        <v>3.5</v>
      </c>
      <c r="BL24" s="283">
        <f t="shared" si="19"/>
        <v>158</v>
      </c>
      <c r="BM24" s="283">
        <f t="shared" si="25"/>
        <v>79</v>
      </c>
      <c r="BN24" s="283">
        <f t="shared" si="26"/>
        <v>3.5</v>
      </c>
      <c r="BO24" s="283">
        <f t="shared" si="20"/>
        <v>159</v>
      </c>
      <c r="BP24" s="283">
        <f t="shared" si="27"/>
        <v>79.5</v>
      </c>
      <c r="BQ24" s="283">
        <f t="shared" si="28"/>
        <v>3.5</v>
      </c>
      <c r="BR24" s="283">
        <f t="shared" si="21"/>
        <v>169</v>
      </c>
      <c r="BS24" s="283">
        <f t="shared" si="29"/>
        <v>84.5</v>
      </c>
      <c r="BT24" s="283">
        <f t="shared" si="30"/>
        <v>4</v>
      </c>
    </row>
    <row r="25" spans="1:72" s="7" customFormat="1" ht="16.5" customHeight="1">
      <c r="A25" s="8">
        <v>16</v>
      </c>
      <c r="B25" s="53" t="str">
        <f>IF('2.ชื่อนักเรียน'!$AG26="","",'2.ชื่อนักเรียน'!$AG26)</f>
        <v/>
      </c>
      <c r="C25" s="13" t="str">
        <f>IF('2.ชื่อนักเรียน'!$AH26="","",'2.ชื่อนักเรียน'!$AH26)</f>
        <v/>
      </c>
      <c r="D25" s="265">
        <v>97</v>
      </c>
      <c r="E25" s="56" t="str">
        <f>IF(D$8="","",IF('2.ชื่อนักเรียน'!$R26="ร","ร",IF('2.ชื่อนักเรียน'!$R26="มส","",IF(D25="","",IF(D25&gt;=80,4,IF(D25&gt;=75,3.5,IF(D25&gt;=70,3,IF(D25&gt;=65,2.5,IF(D25&gt;=60,2,IF(D25&gt;=55,1.5,IF(D25&gt;=50,1,0)))))))))))</f>
        <v/>
      </c>
      <c r="F25" s="267">
        <v>87</v>
      </c>
      <c r="G25" s="56" t="str">
        <f>IF(F$8="","",IF('2.ชื่อนักเรียน'!$R26="ร","ร",IF('2.ชื่อนักเรียน'!$R26="มส","",IF(F25="","",IF(F25&gt;=80,4,IF(F25&gt;=75,3.5,IF(F25&gt;=70,3,IF(F25&gt;=65,2.5,IF(F25&gt;=60,2,IF(F25&gt;=55,1.5,IF(F25&gt;=50,1,0)))))))))))</f>
        <v/>
      </c>
      <c r="H25" s="267">
        <v>80</v>
      </c>
      <c r="I25" s="56" t="str">
        <f>IF(H$8="","",IF('2.ชื่อนักเรียน'!$R26="ร","ร",IF('2.ชื่อนักเรียน'!$R26="มส","",IF(H25="","",IF(H25&gt;=80,4,IF(H25&gt;=75,3.5,IF(H25&gt;=70,3,IF(H25&gt;=65,2.5,IF(H25&gt;=60,2,IF(H25&gt;=55,1.5,IF(H25&gt;=50,1,0)))))))))))</f>
        <v/>
      </c>
      <c r="J25" s="278">
        <v>86</v>
      </c>
      <c r="K25" s="56" t="str">
        <f>IF(J$8="","",IF('2.ชื่อนักเรียน'!$R26="ร","ร",IF('2.ชื่อนักเรียน'!$R26="มส","",IF(J25="","",IF(J25&gt;=80,4,IF(J25&gt;=75,3.5,IF(J25&gt;=70,3,IF(J25&gt;=65,2.5,IF(J25&gt;=60,2,IF(J25&gt;=55,1.5,IF(J25&gt;=50,1,0)))))))))))</f>
        <v/>
      </c>
      <c r="L25" s="267">
        <v>84</v>
      </c>
      <c r="M25" s="125" t="str">
        <f>IF(L$8="","",IF('2.ชื่อนักเรียน'!$R26="ร","ร",IF('2.ชื่อนักเรียน'!$R26="มส","",IF(L25="","",IF(L25&gt;=80,4,IF(L25&gt;=75,3.5,IF(L25&gt;=70,3,IF(L25&gt;=65,2.5,IF(L25&gt;=60,2,IF(L25&gt;=55,1.5,IF(L25&gt;=50,1,0)))))))))))</f>
        <v/>
      </c>
      <c r="N25" s="265">
        <v>82</v>
      </c>
      <c r="O25" s="56" t="str">
        <f>IF(N$8="","",IF('2.ชื่อนักเรียน'!$R26="ร","ร",IF('2.ชื่อนักเรียน'!$R26="มส","",IF(N25="","",IF(N25&gt;=80,4,IF(N25&gt;=75,3.5,IF(N25&gt;=70,3,IF(N25&gt;=65,2.5,IF(N25&gt;=60,2,IF(N25&gt;=55,1.5,IF(N25&gt;=50,1,0)))))))))))</f>
        <v/>
      </c>
      <c r="P25" s="267">
        <v>84</v>
      </c>
      <c r="Q25" s="56" t="str">
        <f>IF(P$8="","",IF('2.ชื่อนักเรียน'!$R26="ร","ร",IF('2.ชื่อนักเรียน'!$R26="มส","",IF(P25="","",IF(P25&gt;=80,4,IF(P25&gt;=75,3.5,IF(P25&gt;=70,3,IF(P25&gt;=65,2.5,IF(P25&gt;=60,2,IF(P25&gt;=55,1.5,IF(P25&gt;=50,1,0)))))))))))</f>
        <v/>
      </c>
      <c r="R25" s="267">
        <v>80</v>
      </c>
      <c r="S25" s="56" t="str">
        <f>IF(R$8="","",IF('2.ชื่อนักเรียน'!$R26="ร","ร",IF('2.ชื่อนักเรียน'!$R26="มส","",IF(R25="","",IF(R25&gt;=80,4,IF(R25&gt;=75,3.5,IF(R25&gt;=70,3,IF(R25&gt;=65,2.5,IF(R25&gt;=60,2,IF(R25&gt;=55,1.5,IF(R25&gt;=50,1,0)))))))))))</f>
        <v/>
      </c>
      <c r="T25" s="278">
        <v>74</v>
      </c>
      <c r="U25" s="56" t="str">
        <f>IF(T$8="","",IF('2.ชื่อนักเรียน'!$R26="ร","ร",IF('2.ชื่อนักเรียน'!$R26="มส","",IF(T25="","",IF(T25&gt;=80,4,IF(T25&gt;=75,3.5,IF(T25&gt;=70,3,IF(T25&gt;=65,2.5,IF(T25&gt;=60,2,IF(T25&gt;=55,1.5,IF(T25&gt;=50,1,0)))))))))))</f>
        <v/>
      </c>
      <c r="V25" s="267">
        <v>92</v>
      </c>
      <c r="W25" s="128" t="str">
        <f>IF(V$8="","",IF('2.ชื่อนักเรียน'!$R26="ร","ร",IF('2.ชื่อนักเรียน'!$R26="มส","",IF(V25="","",IF(V25&gt;=80,4,IF(V25&gt;=75,3.5,IF(V25&gt;=70,3,IF(V25&gt;=65,2.5,IF(V25&gt;=60,2,IF(V25&gt;=55,1.5,IF(V25&gt;=50,1,0)))))))))))</f>
        <v/>
      </c>
      <c r="X25" s="253">
        <f t="shared" si="0"/>
        <v>97</v>
      </c>
      <c r="Y25" s="241" t="str">
        <f t="shared" si="1"/>
        <v/>
      </c>
      <c r="Z25" s="243">
        <f t="shared" si="2"/>
        <v>87</v>
      </c>
      <c r="AA25" s="221" t="str">
        <f t="shared" si="3"/>
        <v/>
      </c>
      <c r="AB25" s="221">
        <f t="shared" si="4"/>
        <v>80</v>
      </c>
      <c r="AC25" s="221" t="str">
        <f t="shared" si="5"/>
        <v/>
      </c>
      <c r="AD25" s="221">
        <f t="shared" si="6"/>
        <v>84</v>
      </c>
      <c r="AE25" s="217" t="str">
        <f t="shared" si="7"/>
        <v/>
      </c>
      <c r="AF25" s="217">
        <f t="shared" si="8"/>
        <v>82</v>
      </c>
      <c r="AG25" s="221" t="str">
        <f t="shared" si="9"/>
        <v/>
      </c>
      <c r="AH25" s="221">
        <f t="shared" si="10"/>
        <v>84</v>
      </c>
      <c r="AI25" s="221" t="str">
        <f t="shared" si="11"/>
        <v/>
      </c>
      <c r="AJ25" s="221">
        <f t="shared" si="12"/>
        <v>80</v>
      </c>
      <c r="AK25" s="221" t="str">
        <f t="shared" si="13"/>
        <v/>
      </c>
      <c r="AL25" s="221">
        <f t="shared" si="14"/>
        <v>92</v>
      </c>
      <c r="AM25" s="221" t="str">
        <f t="shared" si="15"/>
        <v/>
      </c>
      <c r="AN25" s="221" t="e">
        <f>IF(#REF!="","",#REF!)</f>
        <v>#REF!</v>
      </c>
      <c r="AO25" s="217" t="e">
        <f>IF(#REF!="","",#REF!*#REF!)</f>
        <v>#REF!</v>
      </c>
      <c r="AP25" s="244" t="e">
        <f>IF(#REF!="","",#REF!)</f>
        <v>#REF!</v>
      </c>
      <c r="AQ25" s="218" t="e">
        <f>IF(#REF!="","",#REF!*#REF!)</f>
        <v>#REF!</v>
      </c>
      <c r="AR25" s="241" t="str">
        <f>IF($AR$8="","",IF($AR$8="SBMLD",SUM(#REF!,#REF!,#REF!,#REF!,#REF!,#REF!,#REF!,#REF!,#REF!,#REF!),#REF!))</f>
        <v/>
      </c>
      <c r="AS25" s="217" t="str">
        <f>IF($AR$8="","",IF($AR$8="SBMLD",SUM(#REF!,#REF!,#REF!,#REF!,#REF!,#REF!,#REF!,#REF!,#REF!,#REF!)*$AS$9,#REF!*#REF!))</f>
        <v/>
      </c>
      <c r="AT25" s="217" t="str">
        <f>IF($AT$8="","",IF($AT$8="SBMLD",SUM(#REF!,#REF!,#REF!,#REF!,#REF!,#REF!,#REF!,#REF!,#REF!),#REF!))</f>
        <v/>
      </c>
      <c r="AU25" s="217" t="str">
        <f>IF($AT$8="","",IF($AT$8="SBMLD",SUM(#REF!,#REF!,#REF!,#REF!,#REF!,#REF!,#REF!,#REF!,#REF!)*$AU$9,#REF!*#REF!))</f>
        <v/>
      </c>
      <c r="AV25" s="217" t="str">
        <f>IF($AV$8="","",IF($AV$8="SBMLD",SUM(#REF!,#REF!,#REF!,#REF!,#REF!,#REF!,#REF!,#REF!),#REF!))</f>
        <v/>
      </c>
      <c r="AW25" s="217" t="str">
        <f>IF($AV$8="","",IF($AV$8="SBMLD",SUM(#REF!,#REF!,#REF!,#REF!,#REF!,#REF!,#REF!,#REF!)*$AW$9,#REF!*#REF!))</f>
        <v/>
      </c>
      <c r="AX25" s="217" t="str">
        <f>IF($AX$8="","",IF($AX$8="SBMLD",SUM(#REF!,#REF!,#REF!,#REF!,#REF!,#REF!,#REF!),#REF!))</f>
        <v/>
      </c>
      <c r="AY25" s="217" t="str">
        <f>IF($AX$8="","",IF($AX$8="SBMLD",SUM(#REF!,#REF!,#REF!,#REF!,#REF!,#REF!,#REF!)*$AY$9,#REF!*#REF!))</f>
        <v/>
      </c>
      <c r="AZ25" s="217" t="str">
        <f>IF($AZ$8="","",IF($AZ$8="SBMLD",SUM(#REF!,#REF!,#REF!,#REF!,#REF!,#REF!),#REF!))</f>
        <v/>
      </c>
      <c r="BA25" s="217" t="str">
        <f>IF($AZ$8="","",IF($AZ$8="SBMLD",SUM(#REF!,#REF!,#REF!,#REF!,#REF!,#REF!)*$BA$9,#REF!*#REF!))</f>
        <v/>
      </c>
      <c r="BB25" s="244" t="str">
        <f>IF($BB$8="","",IF($BB$8="SBMLD",SUM(#REF!,#REF!,#REF!,#REF!,#REF!),#REF!))</f>
        <v/>
      </c>
      <c r="BC25" s="218" t="str">
        <f>IF($BB$8="","",IF($BB$8="SBMLD",SUM(#REF!,#REF!,#REF!,#REF!,#REF!)*$BC$9,#REF!*#REF!))</f>
        <v/>
      </c>
      <c r="BD25" s="98" t="e">
        <f>#REF!</f>
        <v>#REF!</v>
      </c>
      <c r="BF25" s="284">
        <f t="shared" si="17"/>
        <v>179</v>
      </c>
      <c r="BG25" s="282">
        <f t="shared" si="16"/>
        <v>89.5</v>
      </c>
      <c r="BH25" s="283">
        <f t="shared" si="22"/>
        <v>4</v>
      </c>
      <c r="BI25" s="283">
        <f t="shared" si="18"/>
        <v>171</v>
      </c>
      <c r="BJ25" s="283">
        <f t="shared" si="23"/>
        <v>85.5</v>
      </c>
      <c r="BK25" s="283">
        <f t="shared" si="24"/>
        <v>4</v>
      </c>
      <c r="BL25" s="283">
        <f t="shared" si="19"/>
        <v>160</v>
      </c>
      <c r="BM25" s="283">
        <f t="shared" si="25"/>
        <v>80</v>
      </c>
      <c r="BN25" s="283">
        <f t="shared" si="26"/>
        <v>4</v>
      </c>
      <c r="BO25" s="283">
        <f t="shared" si="20"/>
        <v>160</v>
      </c>
      <c r="BP25" s="283">
        <f t="shared" si="27"/>
        <v>80</v>
      </c>
      <c r="BQ25" s="283">
        <f t="shared" si="28"/>
        <v>4</v>
      </c>
      <c r="BR25" s="283">
        <f t="shared" si="21"/>
        <v>176</v>
      </c>
      <c r="BS25" s="283">
        <f t="shared" si="29"/>
        <v>88</v>
      </c>
      <c r="BT25" s="283">
        <f t="shared" si="30"/>
        <v>4</v>
      </c>
    </row>
    <row r="26" spans="1:72" s="7" customFormat="1" ht="16.5" customHeight="1">
      <c r="A26" s="8">
        <v>17</v>
      </c>
      <c r="B26" s="53" t="str">
        <f>IF('2.ชื่อนักเรียน'!$AG27="","",'2.ชื่อนักเรียน'!$AG27)</f>
        <v/>
      </c>
      <c r="C26" s="13" t="str">
        <f>IF('2.ชื่อนักเรียน'!$AH27="","",'2.ชื่อนักเรียน'!$AH27)</f>
        <v/>
      </c>
      <c r="D26" s="265">
        <v>98</v>
      </c>
      <c r="E26" s="56" t="str">
        <f>IF(D$8="","",IF('2.ชื่อนักเรียน'!$R27="ร","ร",IF('2.ชื่อนักเรียน'!$R27="มส","",IF(D26="","",IF(D26&gt;=80,4,IF(D26&gt;=75,3.5,IF(D26&gt;=70,3,IF(D26&gt;=65,2.5,IF(D26&gt;=60,2,IF(D26&gt;=55,1.5,IF(D26&gt;=50,1,0)))))))))))</f>
        <v/>
      </c>
      <c r="F26" s="267">
        <v>90</v>
      </c>
      <c r="G26" s="56" t="str">
        <f>IF(F$8="","",IF('2.ชื่อนักเรียน'!$R27="ร","ร",IF('2.ชื่อนักเรียน'!$R27="มส","",IF(F26="","",IF(F26&gt;=80,4,IF(F26&gt;=75,3.5,IF(F26&gt;=70,3,IF(F26&gt;=65,2.5,IF(F26&gt;=60,2,IF(F26&gt;=55,1.5,IF(F26&gt;=50,1,0)))))))))))</f>
        <v/>
      </c>
      <c r="H26" s="267">
        <v>87</v>
      </c>
      <c r="I26" s="56" t="str">
        <f>IF(H$8="","",IF('2.ชื่อนักเรียน'!$R27="ร","ร",IF('2.ชื่อนักเรียน'!$R27="มส","",IF(H26="","",IF(H26&gt;=80,4,IF(H26&gt;=75,3.5,IF(H26&gt;=70,3,IF(H26&gt;=65,2.5,IF(H26&gt;=60,2,IF(H26&gt;=55,1.5,IF(H26&gt;=50,1,0)))))))))))</f>
        <v/>
      </c>
      <c r="J26" s="278">
        <v>89</v>
      </c>
      <c r="K26" s="56" t="str">
        <f>IF(J$8="","",IF('2.ชื่อนักเรียน'!$R27="ร","ร",IF('2.ชื่อนักเรียน'!$R27="มส","",IF(J26="","",IF(J26&gt;=80,4,IF(J26&gt;=75,3.5,IF(J26&gt;=70,3,IF(J26&gt;=65,2.5,IF(J26&gt;=60,2,IF(J26&gt;=55,1.5,IF(J26&gt;=50,1,0)))))))))))</f>
        <v/>
      </c>
      <c r="L26" s="267">
        <v>91</v>
      </c>
      <c r="M26" s="125" t="str">
        <f>IF(L$8="","",IF('2.ชื่อนักเรียน'!$R27="ร","ร",IF('2.ชื่อนักเรียน'!$R27="มส","",IF(L26="","",IF(L26&gt;=80,4,IF(L26&gt;=75,3.5,IF(L26&gt;=70,3,IF(L26&gt;=65,2.5,IF(L26&gt;=60,2,IF(L26&gt;=55,1.5,IF(L26&gt;=50,1,0)))))))))))</f>
        <v/>
      </c>
      <c r="N26" s="265">
        <v>97</v>
      </c>
      <c r="O26" s="56" t="str">
        <f>IF(N$8="","",IF('2.ชื่อนักเรียน'!$R27="ร","ร",IF('2.ชื่อนักเรียน'!$R27="มส","",IF(N26="","",IF(N26&gt;=80,4,IF(N26&gt;=75,3.5,IF(N26&gt;=70,3,IF(N26&gt;=65,2.5,IF(N26&gt;=60,2,IF(N26&gt;=55,1.5,IF(N26&gt;=50,1,0)))))))))))</f>
        <v/>
      </c>
      <c r="P26" s="267">
        <v>92</v>
      </c>
      <c r="Q26" s="56" t="str">
        <f>IF(P$8="","",IF('2.ชื่อนักเรียน'!$R27="ร","ร",IF('2.ชื่อนักเรียน'!$R27="มส","",IF(P26="","",IF(P26&gt;=80,4,IF(P26&gt;=75,3.5,IF(P26&gt;=70,3,IF(P26&gt;=65,2.5,IF(P26&gt;=60,2,IF(P26&gt;=55,1.5,IF(P26&gt;=50,1,0)))))))))))</f>
        <v/>
      </c>
      <c r="R26" s="267">
        <v>85</v>
      </c>
      <c r="S26" s="56" t="str">
        <f>IF(R$8="","",IF('2.ชื่อนักเรียน'!$R27="ร","ร",IF('2.ชื่อนักเรียน'!$R27="มส","",IF(R26="","",IF(R26&gt;=80,4,IF(R26&gt;=75,3.5,IF(R26&gt;=70,3,IF(R26&gt;=65,2.5,IF(R26&gt;=60,2,IF(R26&gt;=55,1.5,IF(R26&gt;=50,1,0)))))))))))</f>
        <v/>
      </c>
      <c r="T26" s="278">
        <v>72</v>
      </c>
      <c r="U26" s="56" t="str">
        <f>IF(T$8="","",IF('2.ชื่อนักเรียน'!$R27="ร","ร",IF('2.ชื่อนักเรียน'!$R27="มส","",IF(T26="","",IF(T26&gt;=80,4,IF(T26&gt;=75,3.5,IF(T26&gt;=70,3,IF(T26&gt;=65,2.5,IF(T26&gt;=60,2,IF(T26&gt;=55,1.5,IF(T26&gt;=50,1,0)))))))))))</f>
        <v/>
      </c>
      <c r="V26" s="267">
        <v>87</v>
      </c>
      <c r="W26" s="128" t="str">
        <f>IF(V$8="","",IF('2.ชื่อนักเรียน'!$R27="ร","ร",IF('2.ชื่อนักเรียน'!$R27="มส","",IF(V26="","",IF(V26&gt;=80,4,IF(V26&gt;=75,3.5,IF(V26&gt;=70,3,IF(V26&gt;=65,2.5,IF(V26&gt;=60,2,IF(V26&gt;=55,1.5,IF(V26&gt;=50,1,0)))))))))))</f>
        <v/>
      </c>
      <c r="X26" s="253">
        <f t="shared" si="0"/>
        <v>98</v>
      </c>
      <c r="Y26" s="241" t="str">
        <f t="shared" si="1"/>
        <v/>
      </c>
      <c r="Z26" s="243">
        <f t="shared" si="2"/>
        <v>90</v>
      </c>
      <c r="AA26" s="221" t="str">
        <f t="shared" si="3"/>
        <v/>
      </c>
      <c r="AB26" s="221">
        <f t="shared" si="4"/>
        <v>87</v>
      </c>
      <c r="AC26" s="221" t="str">
        <f t="shared" si="5"/>
        <v/>
      </c>
      <c r="AD26" s="221">
        <f t="shared" si="6"/>
        <v>91</v>
      </c>
      <c r="AE26" s="217" t="str">
        <f t="shared" si="7"/>
        <v/>
      </c>
      <c r="AF26" s="217">
        <f t="shared" si="8"/>
        <v>97</v>
      </c>
      <c r="AG26" s="221" t="str">
        <f t="shared" si="9"/>
        <v/>
      </c>
      <c r="AH26" s="221">
        <f t="shared" si="10"/>
        <v>92</v>
      </c>
      <c r="AI26" s="221" t="str">
        <f t="shared" si="11"/>
        <v/>
      </c>
      <c r="AJ26" s="221">
        <f t="shared" si="12"/>
        <v>85</v>
      </c>
      <c r="AK26" s="221" t="str">
        <f t="shared" si="13"/>
        <v/>
      </c>
      <c r="AL26" s="221">
        <f t="shared" si="14"/>
        <v>87</v>
      </c>
      <c r="AM26" s="221" t="str">
        <f t="shared" si="15"/>
        <v/>
      </c>
      <c r="AN26" s="221" t="e">
        <f>IF(#REF!="","",#REF!)</f>
        <v>#REF!</v>
      </c>
      <c r="AO26" s="217" t="e">
        <f>IF(#REF!="","",#REF!*#REF!)</f>
        <v>#REF!</v>
      </c>
      <c r="AP26" s="244" t="e">
        <f>IF(#REF!="","",#REF!)</f>
        <v>#REF!</v>
      </c>
      <c r="AQ26" s="218" t="e">
        <f>IF(#REF!="","",#REF!*#REF!)</f>
        <v>#REF!</v>
      </c>
      <c r="AR26" s="241" t="str">
        <f>IF($AR$8="","",IF($AR$8="SBMLD",SUM(#REF!,#REF!,#REF!,#REF!,#REF!,#REF!,#REF!,#REF!,#REF!,#REF!),#REF!))</f>
        <v/>
      </c>
      <c r="AS26" s="217" t="str">
        <f>IF($AR$8="","",IF($AR$8="SBMLD",SUM(#REF!,#REF!,#REF!,#REF!,#REF!,#REF!,#REF!,#REF!,#REF!,#REF!)*$AS$9,#REF!*#REF!))</f>
        <v/>
      </c>
      <c r="AT26" s="217" t="str">
        <f>IF($AT$8="","",IF($AT$8="SBMLD",SUM(#REF!,#REF!,#REF!,#REF!,#REF!,#REF!,#REF!,#REF!,#REF!),#REF!))</f>
        <v/>
      </c>
      <c r="AU26" s="217" t="str">
        <f>IF($AT$8="","",IF($AT$8="SBMLD",SUM(#REF!,#REF!,#REF!,#REF!,#REF!,#REF!,#REF!,#REF!,#REF!)*$AU$9,#REF!*#REF!))</f>
        <v/>
      </c>
      <c r="AV26" s="217" t="str">
        <f>IF($AV$8="","",IF($AV$8="SBMLD",SUM(#REF!,#REF!,#REF!,#REF!,#REF!,#REF!,#REF!,#REF!),#REF!))</f>
        <v/>
      </c>
      <c r="AW26" s="217" t="str">
        <f>IF($AV$8="","",IF($AV$8="SBMLD",SUM(#REF!,#REF!,#REF!,#REF!,#REF!,#REF!,#REF!,#REF!)*$AW$9,#REF!*#REF!))</f>
        <v/>
      </c>
      <c r="AX26" s="217" t="str">
        <f>IF($AX$8="","",IF($AX$8="SBMLD",SUM(#REF!,#REF!,#REF!,#REF!,#REF!,#REF!,#REF!),#REF!))</f>
        <v/>
      </c>
      <c r="AY26" s="217" t="str">
        <f>IF($AX$8="","",IF($AX$8="SBMLD",SUM(#REF!,#REF!,#REF!,#REF!,#REF!,#REF!,#REF!)*$AY$9,#REF!*#REF!))</f>
        <v/>
      </c>
      <c r="AZ26" s="217" t="str">
        <f>IF($AZ$8="","",IF($AZ$8="SBMLD",SUM(#REF!,#REF!,#REF!,#REF!,#REF!,#REF!),#REF!))</f>
        <v/>
      </c>
      <c r="BA26" s="217" t="str">
        <f>IF($AZ$8="","",IF($AZ$8="SBMLD",SUM(#REF!,#REF!,#REF!,#REF!,#REF!,#REF!)*$BA$9,#REF!*#REF!))</f>
        <v/>
      </c>
      <c r="BB26" s="244" t="str">
        <f>IF($BB$8="","",IF($BB$8="SBMLD",SUM(#REF!,#REF!,#REF!,#REF!,#REF!),#REF!))</f>
        <v/>
      </c>
      <c r="BC26" s="218" t="str">
        <f>IF($BB$8="","",IF($BB$8="SBMLD",SUM(#REF!,#REF!,#REF!,#REF!,#REF!)*$BC$9,#REF!*#REF!))</f>
        <v/>
      </c>
      <c r="BD26" s="98" t="e">
        <f>#REF!</f>
        <v>#REF!</v>
      </c>
      <c r="BF26" s="284">
        <f t="shared" si="17"/>
        <v>195</v>
      </c>
      <c r="BG26" s="282">
        <f t="shared" si="16"/>
        <v>97.5</v>
      </c>
      <c r="BH26" s="283">
        <f t="shared" si="22"/>
        <v>4</v>
      </c>
      <c r="BI26" s="283">
        <f t="shared" si="18"/>
        <v>182</v>
      </c>
      <c r="BJ26" s="283">
        <f t="shared" si="23"/>
        <v>91</v>
      </c>
      <c r="BK26" s="283">
        <f t="shared" si="24"/>
        <v>4</v>
      </c>
      <c r="BL26" s="283">
        <f t="shared" si="19"/>
        <v>172</v>
      </c>
      <c r="BM26" s="283">
        <f t="shared" si="25"/>
        <v>86</v>
      </c>
      <c r="BN26" s="283">
        <f t="shared" si="26"/>
        <v>4</v>
      </c>
      <c r="BO26" s="283">
        <f t="shared" si="20"/>
        <v>161</v>
      </c>
      <c r="BP26" s="283">
        <f t="shared" si="27"/>
        <v>80.5</v>
      </c>
      <c r="BQ26" s="283">
        <f t="shared" si="28"/>
        <v>4</v>
      </c>
      <c r="BR26" s="283">
        <f t="shared" si="21"/>
        <v>178</v>
      </c>
      <c r="BS26" s="283">
        <f t="shared" si="29"/>
        <v>89</v>
      </c>
      <c r="BT26" s="283">
        <f t="shared" si="30"/>
        <v>4</v>
      </c>
    </row>
    <row r="27" spans="1:72" s="7" customFormat="1" ht="16.5" customHeight="1">
      <c r="A27" s="8">
        <v>18</v>
      </c>
      <c r="B27" s="53" t="str">
        <f>IF('2.ชื่อนักเรียน'!$AG28="","",'2.ชื่อนักเรียน'!$AG28)</f>
        <v/>
      </c>
      <c r="C27" s="13" t="str">
        <f>IF('2.ชื่อนักเรียน'!$AH28="","",'2.ชื่อนักเรียน'!$AH28)</f>
        <v/>
      </c>
      <c r="D27" s="265">
        <v>92</v>
      </c>
      <c r="E27" s="56" t="str">
        <f>IF(D$8="","",IF('2.ชื่อนักเรียน'!$R28="ร","ร",IF('2.ชื่อนักเรียน'!$R28="มส","",IF(D27="","",IF(D27&gt;=80,4,IF(D27&gt;=75,3.5,IF(D27&gt;=70,3,IF(D27&gt;=65,2.5,IF(D27&gt;=60,2,IF(D27&gt;=55,1.5,IF(D27&gt;=50,1,0)))))))))))</f>
        <v/>
      </c>
      <c r="F27" s="267">
        <v>93</v>
      </c>
      <c r="G27" s="56" t="str">
        <f>IF(F$8="","",IF('2.ชื่อนักเรียน'!$R28="ร","ร",IF('2.ชื่อนักเรียน'!$R28="มส","",IF(F27="","",IF(F27&gt;=80,4,IF(F27&gt;=75,3.5,IF(F27&gt;=70,3,IF(F27&gt;=65,2.5,IF(F27&gt;=60,2,IF(F27&gt;=55,1.5,IF(F27&gt;=50,1,0)))))))))))</f>
        <v/>
      </c>
      <c r="H27" s="267">
        <v>87</v>
      </c>
      <c r="I27" s="56" t="str">
        <f>IF(H$8="","",IF('2.ชื่อนักเรียน'!$R28="ร","ร",IF('2.ชื่อนักเรียน'!$R28="มส","",IF(H27="","",IF(H27&gt;=80,4,IF(H27&gt;=75,3.5,IF(H27&gt;=70,3,IF(H27&gt;=65,2.5,IF(H27&gt;=60,2,IF(H27&gt;=55,1.5,IF(H27&gt;=50,1,0)))))))))))</f>
        <v/>
      </c>
      <c r="J27" s="278">
        <v>83</v>
      </c>
      <c r="K27" s="56" t="str">
        <f>IF(J$8="","",IF('2.ชื่อนักเรียน'!$R28="ร","ร",IF('2.ชื่อนักเรียน'!$R28="มส","",IF(J27="","",IF(J27&gt;=80,4,IF(J27&gt;=75,3.5,IF(J27&gt;=70,3,IF(J27&gt;=65,2.5,IF(J27&gt;=60,2,IF(J27&gt;=55,1.5,IF(J27&gt;=50,1,0)))))))))))</f>
        <v/>
      </c>
      <c r="L27" s="267">
        <v>95</v>
      </c>
      <c r="M27" s="125" t="str">
        <f>IF(L$8="","",IF('2.ชื่อนักเรียน'!$R28="ร","ร",IF('2.ชื่อนักเรียน'!$R28="มส","",IF(L27="","",IF(L27&gt;=80,4,IF(L27&gt;=75,3.5,IF(L27&gt;=70,3,IF(L27&gt;=65,2.5,IF(L27&gt;=60,2,IF(L27&gt;=55,1.5,IF(L27&gt;=50,1,0)))))))))))</f>
        <v/>
      </c>
      <c r="N27" s="265">
        <v>98</v>
      </c>
      <c r="O27" s="56" t="str">
        <f>IF(N$8="","",IF('2.ชื่อนักเรียน'!$R28="ร","ร",IF('2.ชื่อนักเรียน'!$R28="มส","",IF(N27="","",IF(N27&gt;=80,4,IF(N27&gt;=75,3.5,IF(N27&gt;=70,3,IF(N27&gt;=65,2.5,IF(N27&gt;=60,2,IF(N27&gt;=55,1.5,IF(N27&gt;=50,1,0)))))))))))</f>
        <v/>
      </c>
      <c r="P27" s="267">
        <v>90</v>
      </c>
      <c r="Q27" s="56" t="str">
        <f>IF(P$8="","",IF('2.ชื่อนักเรียน'!$R28="ร","ร",IF('2.ชื่อนักเรียน'!$R28="มส","",IF(P27="","",IF(P27&gt;=80,4,IF(P27&gt;=75,3.5,IF(P27&gt;=70,3,IF(P27&gt;=65,2.5,IF(P27&gt;=60,2,IF(P27&gt;=55,1.5,IF(P27&gt;=50,1,0)))))))))))</f>
        <v/>
      </c>
      <c r="R27" s="267">
        <v>81</v>
      </c>
      <c r="S27" s="56" t="str">
        <f>IF(R$8="","",IF('2.ชื่อนักเรียน'!$R28="ร","ร",IF('2.ชื่อนักเรียน'!$R28="มส","",IF(R27="","",IF(R27&gt;=80,4,IF(R27&gt;=75,3.5,IF(R27&gt;=70,3,IF(R27&gt;=65,2.5,IF(R27&gt;=60,2,IF(R27&gt;=55,1.5,IF(R27&gt;=50,1,0)))))))))))</f>
        <v/>
      </c>
      <c r="T27" s="278">
        <v>84</v>
      </c>
      <c r="U27" s="56" t="str">
        <f>IF(T$8="","",IF('2.ชื่อนักเรียน'!$R28="ร","ร",IF('2.ชื่อนักเรียน'!$R28="มส","",IF(T27="","",IF(T27&gt;=80,4,IF(T27&gt;=75,3.5,IF(T27&gt;=70,3,IF(T27&gt;=65,2.5,IF(T27&gt;=60,2,IF(T27&gt;=55,1.5,IF(T27&gt;=50,1,0)))))))))))</f>
        <v/>
      </c>
      <c r="V27" s="267">
        <v>93</v>
      </c>
      <c r="W27" s="128" t="str">
        <f>IF(V$8="","",IF('2.ชื่อนักเรียน'!$R28="ร","ร",IF('2.ชื่อนักเรียน'!$R28="มส","",IF(V27="","",IF(V27&gt;=80,4,IF(V27&gt;=75,3.5,IF(V27&gt;=70,3,IF(V27&gt;=65,2.5,IF(V27&gt;=60,2,IF(V27&gt;=55,1.5,IF(V27&gt;=50,1,0)))))))))))</f>
        <v/>
      </c>
      <c r="X27" s="253">
        <f t="shared" si="0"/>
        <v>92</v>
      </c>
      <c r="Y27" s="241" t="str">
        <f t="shared" si="1"/>
        <v/>
      </c>
      <c r="Z27" s="243">
        <f t="shared" si="2"/>
        <v>93</v>
      </c>
      <c r="AA27" s="221" t="str">
        <f t="shared" si="3"/>
        <v/>
      </c>
      <c r="AB27" s="221">
        <f t="shared" si="4"/>
        <v>87</v>
      </c>
      <c r="AC27" s="221" t="str">
        <f t="shared" si="5"/>
        <v/>
      </c>
      <c r="AD27" s="221">
        <f t="shared" si="6"/>
        <v>95</v>
      </c>
      <c r="AE27" s="217" t="str">
        <f t="shared" si="7"/>
        <v/>
      </c>
      <c r="AF27" s="217">
        <f t="shared" si="8"/>
        <v>98</v>
      </c>
      <c r="AG27" s="221" t="str">
        <f t="shared" si="9"/>
        <v/>
      </c>
      <c r="AH27" s="221">
        <f t="shared" si="10"/>
        <v>90</v>
      </c>
      <c r="AI27" s="221" t="str">
        <f t="shared" si="11"/>
        <v/>
      </c>
      <c r="AJ27" s="221">
        <f t="shared" si="12"/>
        <v>81</v>
      </c>
      <c r="AK27" s="221" t="str">
        <f t="shared" si="13"/>
        <v/>
      </c>
      <c r="AL27" s="221">
        <f t="shared" si="14"/>
        <v>93</v>
      </c>
      <c r="AM27" s="221" t="str">
        <f t="shared" si="15"/>
        <v/>
      </c>
      <c r="AN27" s="221" t="e">
        <f>IF(#REF!="","",#REF!)</f>
        <v>#REF!</v>
      </c>
      <c r="AO27" s="217" t="e">
        <f>IF(#REF!="","",#REF!*#REF!)</f>
        <v>#REF!</v>
      </c>
      <c r="AP27" s="244" t="e">
        <f>IF(#REF!="","",#REF!)</f>
        <v>#REF!</v>
      </c>
      <c r="AQ27" s="218" t="e">
        <f>IF(#REF!="","",#REF!*#REF!)</f>
        <v>#REF!</v>
      </c>
      <c r="AR27" s="241" t="str">
        <f>IF($AR$8="","",IF($AR$8="SBMLD",SUM(#REF!,#REF!,#REF!,#REF!,#REF!,#REF!,#REF!,#REF!,#REF!,#REF!),#REF!))</f>
        <v/>
      </c>
      <c r="AS27" s="217" t="str">
        <f>IF($AR$8="","",IF($AR$8="SBMLD",SUM(#REF!,#REF!,#REF!,#REF!,#REF!,#REF!,#REF!,#REF!,#REF!,#REF!)*$AS$9,#REF!*#REF!))</f>
        <v/>
      </c>
      <c r="AT27" s="217" t="str">
        <f>IF($AT$8="","",IF($AT$8="SBMLD",SUM(#REF!,#REF!,#REF!,#REF!,#REF!,#REF!,#REF!,#REF!,#REF!),#REF!))</f>
        <v/>
      </c>
      <c r="AU27" s="217" t="str">
        <f>IF($AT$8="","",IF($AT$8="SBMLD",SUM(#REF!,#REF!,#REF!,#REF!,#REF!,#REF!,#REF!,#REF!,#REF!)*$AU$9,#REF!*#REF!))</f>
        <v/>
      </c>
      <c r="AV27" s="217" t="str">
        <f>IF($AV$8="","",IF($AV$8="SBMLD",SUM(#REF!,#REF!,#REF!,#REF!,#REF!,#REF!,#REF!,#REF!),#REF!))</f>
        <v/>
      </c>
      <c r="AW27" s="217" t="str">
        <f>IF($AV$8="","",IF($AV$8="SBMLD",SUM(#REF!,#REF!,#REF!,#REF!,#REF!,#REF!,#REF!,#REF!)*$AW$9,#REF!*#REF!))</f>
        <v/>
      </c>
      <c r="AX27" s="217" t="str">
        <f>IF($AX$8="","",IF($AX$8="SBMLD",SUM(#REF!,#REF!,#REF!,#REF!,#REF!,#REF!,#REF!),#REF!))</f>
        <v/>
      </c>
      <c r="AY27" s="217" t="str">
        <f>IF($AX$8="","",IF($AX$8="SBMLD",SUM(#REF!,#REF!,#REF!,#REF!,#REF!,#REF!,#REF!)*$AY$9,#REF!*#REF!))</f>
        <v/>
      </c>
      <c r="AZ27" s="217" t="str">
        <f>IF($AZ$8="","",IF($AZ$8="SBMLD",SUM(#REF!,#REF!,#REF!,#REF!,#REF!,#REF!),#REF!))</f>
        <v/>
      </c>
      <c r="BA27" s="217" t="str">
        <f>IF($AZ$8="","",IF($AZ$8="SBMLD",SUM(#REF!,#REF!,#REF!,#REF!,#REF!,#REF!)*$BA$9,#REF!*#REF!))</f>
        <v/>
      </c>
      <c r="BB27" s="244" t="str">
        <f>IF($BB$8="","",IF($BB$8="SBMLD",SUM(#REF!,#REF!,#REF!,#REF!,#REF!),#REF!))</f>
        <v/>
      </c>
      <c r="BC27" s="218" t="str">
        <f>IF($BB$8="","",IF($BB$8="SBMLD",SUM(#REF!,#REF!,#REF!,#REF!,#REF!)*$BC$9,#REF!*#REF!))</f>
        <v/>
      </c>
      <c r="BD27" s="98" t="e">
        <f>#REF!</f>
        <v>#REF!</v>
      </c>
      <c r="BF27" s="284">
        <f t="shared" si="17"/>
        <v>190</v>
      </c>
      <c r="BG27" s="282">
        <f t="shared" si="16"/>
        <v>95</v>
      </c>
      <c r="BH27" s="283">
        <f t="shared" si="22"/>
        <v>4</v>
      </c>
      <c r="BI27" s="283">
        <f t="shared" si="18"/>
        <v>183</v>
      </c>
      <c r="BJ27" s="283">
        <f t="shared" si="23"/>
        <v>91.5</v>
      </c>
      <c r="BK27" s="283">
        <f t="shared" si="24"/>
        <v>4</v>
      </c>
      <c r="BL27" s="283">
        <f t="shared" si="19"/>
        <v>168</v>
      </c>
      <c r="BM27" s="283">
        <f t="shared" si="25"/>
        <v>84</v>
      </c>
      <c r="BN27" s="283">
        <f t="shared" si="26"/>
        <v>4</v>
      </c>
      <c r="BO27" s="283">
        <f t="shared" si="20"/>
        <v>167</v>
      </c>
      <c r="BP27" s="283">
        <f t="shared" si="27"/>
        <v>83.5</v>
      </c>
      <c r="BQ27" s="283">
        <f t="shared" si="28"/>
        <v>4</v>
      </c>
      <c r="BR27" s="283">
        <f t="shared" si="21"/>
        <v>188</v>
      </c>
      <c r="BS27" s="283">
        <f t="shared" si="29"/>
        <v>94</v>
      </c>
      <c r="BT27" s="283">
        <f t="shared" si="30"/>
        <v>4</v>
      </c>
    </row>
    <row r="28" spans="1:72" s="7" customFormat="1" ht="16.5" customHeight="1">
      <c r="A28" s="8">
        <v>19</v>
      </c>
      <c r="B28" s="53" t="str">
        <f>IF('2.ชื่อนักเรียน'!$AG29="","",'2.ชื่อนักเรียน'!$AG29)</f>
        <v/>
      </c>
      <c r="C28" s="13" t="str">
        <f>IF('2.ชื่อนักเรียน'!$AH29="","",'2.ชื่อนักเรียน'!$AH29)</f>
        <v/>
      </c>
      <c r="D28" s="265">
        <v>95</v>
      </c>
      <c r="E28" s="56" t="str">
        <f>IF(D$8="","",IF('2.ชื่อนักเรียน'!$R29="ร","ร",IF('2.ชื่อนักเรียน'!$R29="มส","",IF(D28="","",IF(D28&gt;=80,4,IF(D28&gt;=75,3.5,IF(D28&gt;=70,3,IF(D28&gt;=65,2.5,IF(D28&gt;=60,2,IF(D28&gt;=55,1.5,IF(D28&gt;=50,1,0)))))))))))</f>
        <v/>
      </c>
      <c r="F28" s="267">
        <v>89</v>
      </c>
      <c r="G28" s="56" t="str">
        <f>IF(F$8="","",IF('2.ชื่อนักเรียน'!$R29="ร","ร",IF('2.ชื่อนักเรียน'!$R29="มส","",IF(F28="","",IF(F28&gt;=80,4,IF(F28&gt;=75,3.5,IF(F28&gt;=70,3,IF(F28&gt;=65,2.5,IF(F28&gt;=60,2,IF(F28&gt;=55,1.5,IF(F28&gt;=50,1,0)))))))))))</f>
        <v/>
      </c>
      <c r="H28" s="267">
        <v>85</v>
      </c>
      <c r="I28" s="56" t="str">
        <f>IF(H$8="","",IF('2.ชื่อนักเรียน'!$R29="ร","ร",IF('2.ชื่อนักเรียน'!$R29="มส","",IF(H28="","",IF(H28&gt;=80,4,IF(H28&gt;=75,3.5,IF(H28&gt;=70,3,IF(H28&gt;=65,2.5,IF(H28&gt;=60,2,IF(H28&gt;=55,1.5,IF(H28&gt;=50,1,0)))))))))))</f>
        <v/>
      </c>
      <c r="J28" s="278">
        <v>85</v>
      </c>
      <c r="K28" s="56" t="str">
        <f>IF(J$8="","",IF('2.ชื่อนักเรียน'!$R29="ร","ร",IF('2.ชื่อนักเรียน'!$R29="มส","",IF(J28="","",IF(J28&gt;=80,4,IF(J28&gt;=75,3.5,IF(J28&gt;=70,3,IF(J28&gt;=65,2.5,IF(J28&gt;=60,2,IF(J28&gt;=55,1.5,IF(J28&gt;=50,1,0)))))))))))</f>
        <v/>
      </c>
      <c r="L28" s="267">
        <v>81</v>
      </c>
      <c r="M28" s="125" t="str">
        <f>IF(L$8="","",IF('2.ชื่อนักเรียน'!$R29="ร","ร",IF('2.ชื่อนักเรียน'!$R29="มส","",IF(L28="","",IF(L28&gt;=80,4,IF(L28&gt;=75,3.5,IF(L28&gt;=70,3,IF(L28&gt;=65,2.5,IF(L28&gt;=60,2,IF(L28&gt;=55,1.5,IF(L28&gt;=50,1,0)))))))))))</f>
        <v/>
      </c>
      <c r="N28" s="265">
        <v>81</v>
      </c>
      <c r="O28" s="56" t="str">
        <f>IF(N$8="","",IF('2.ชื่อนักเรียน'!$R29="ร","ร",IF('2.ชื่อนักเรียน'!$R29="มส","",IF(N28="","",IF(N28&gt;=80,4,IF(N28&gt;=75,3.5,IF(N28&gt;=70,3,IF(N28&gt;=65,2.5,IF(N28&gt;=60,2,IF(N28&gt;=55,1.5,IF(N28&gt;=50,1,0)))))))))))</f>
        <v/>
      </c>
      <c r="P28" s="267">
        <v>86</v>
      </c>
      <c r="Q28" s="56" t="str">
        <f>IF(P$8="","",IF('2.ชื่อนักเรียน'!$R29="ร","ร",IF('2.ชื่อนักเรียน'!$R29="มส","",IF(P28="","",IF(P28&gt;=80,4,IF(P28&gt;=75,3.5,IF(P28&gt;=70,3,IF(P28&gt;=65,2.5,IF(P28&gt;=60,2,IF(P28&gt;=55,1.5,IF(P28&gt;=50,1,0)))))))))))</f>
        <v/>
      </c>
      <c r="R28" s="267">
        <v>76</v>
      </c>
      <c r="S28" s="56" t="str">
        <f>IF(R$8="","",IF('2.ชื่อนักเรียน'!$R29="ร","ร",IF('2.ชื่อนักเรียน'!$R29="มส","",IF(R28="","",IF(R28&gt;=80,4,IF(R28&gt;=75,3.5,IF(R28&gt;=70,3,IF(R28&gt;=65,2.5,IF(R28&gt;=60,2,IF(R28&gt;=55,1.5,IF(R28&gt;=50,1,0)))))))))))</f>
        <v/>
      </c>
      <c r="T28" s="278">
        <v>70</v>
      </c>
      <c r="U28" s="56" t="str">
        <f>IF(T$8="","",IF('2.ชื่อนักเรียน'!$R29="ร","ร",IF('2.ชื่อนักเรียน'!$R29="มส","",IF(T28="","",IF(T28&gt;=80,4,IF(T28&gt;=75,3.5,IF(T28&gt;=70,3,IF(T28&gt;=65,2.5,IF(T28&gt;=60,2,IF(T28&gt;=55,1.5,IF(T28&gt;=50,1,0)))))))))))</f>
        <v/>
      </c>
      <c r="V28" s="267">
        <v>95</v>
      </c>
      <c r="W28" s="128" t="str">
        <f>IF(V$8="","",IF('2.ชื่อนักเรียน'!$R29="ร","ร",IF('2.ชื่อนักเรียน'!$R29="มส","",IF(V28="","",IF(V28&gt;=80,4,IF(V28&gt;=75,3.5,IF(V28&gt;=70,3,IF(V28&gt;=65,2.5,IF(V28&gt;=60,2,IF(V28&gt;=55,1.5,IF(V28&gt;=50,1,0)))))))))))</f>
        <v/>
      </c>
      <c r="X28" s="253">
        <f t="shared" si="0"/>
        <v>95</v>
      </c>
      <c r="Y28" s="241" t="str">
        <f t="shared" si="1"/>
        <v/>
      </c>
      <c r="Z28" s="243">
        <f t="shared" si="2"/>
        <v>89</v>
      </c>
      <c r="AA28" s="221" t="str">
        <f t="shared" si="3"/>
        <v/>
      </c>
      <c r="AB28" s="221">
        <f t="shared" si="4"/>
        <v>85</v>
      </c>
      <c r="AC28" s="221" t="str">
        <f t="shared" si="5"/>
        <v/>
      </c>
      <c r="AD28" s="221">
        <f t="shared" si="6"/>
        <v>81</v>
      </c>
      <c r="AE28" s="217" t="str">
        <f t="shared" si="7"/>
        <v/>
      </c>
      <c r="AF28" s="217">
        <f t="shared" si="8"/>
        <v>81</v>
      </c>
      <c r="AG28" s="221" t="str">
        <f t="shared" si="9"/>
        <v/>
      </c>
      <c r="AH28" s="221">
        <f t="shared" si="10"/>
        <v>86</v>
      </c>
      <c r="AI28" s="221" t="str">
        <f t="shared" si="11"/>
        <v/>
      </c>
      <c r="AJ28" s="221">
        <f t="shared" si="12"/>
        <v>76</v>
      </c>
      <c r="AK28" s="221" t="str">
        <f t="shared" si="13"/>
        <v/>
      </c>
      <c r="AL28" s="221">
        <f t="shared" si="14"/>
        <v>95</v>
      </c>
      <c r="AM28" s="221" t="str">
        <f t="shared" si="15"/>
        <v/>
      </c>
      <c r="AN28" s="221" t="e">
        <f>IF(#REF!="","",#REF!)</f>
        <v>#REF!</v>
      </c>
      <c r="AO28" s="217" t="e">
        <f>IF(#REF!="","",#REF!*#REF!)</f>
        <v>#REF!</v>
      </c>
      <c r="AP28" s="244" t="e">
        <f>IF(#REF!="","",#REF!)</f>
        <v>#REF!</v>
      </c>
      <c r="AQ28" s="218" t="e">
        <f>IF(#REF!="","",#REF!*#REF!)</f>
        <v>#REF!</v>
      </c>
      <c r="AR28" s="241" t="str">
        <f>IF($AR$8="","",IF($AR$8="SBMLD",SUM(#REF!,#REF!,#REF!,#REF!,#REF!,#REF!,#REF!,#REF!,#REF!,#REF!),#REF!))</f>
        <v/>
      </c>
      <c r="AS28" s="217" t="str">
        <f>IF($AR$8="","",IF($AR$8="SBMLD",SUM(#REF!,#REF!,#REF!,#REF!,#REF!,#REF!,#REF!,#REF!,#REF!,#REF!)*$AS$9,#REF!*#REF!))</f>
        <v/>
      </c>
      <c r="AT28" s="217" t="str">
        <f>IF($AT$8="","",IF($AT$8="SBMLD",SUM(#REF!,#REF!,#REF!,#REF!,#REF!,#REF!,#REF!,#REF!,#REF!),#REF!))</f>
        <v/>
      </c>
      <c r="AU28" s="217" t="str">
        <f>IF($AT$8="","",IF($AT$8="SBMLD",SUM(#REF!,#REF!,#REF!,#REF!,#REF!,#REF!,#REF!,#REF!,#REF!)*$AU$9,#REF!*#REF!))</f>
        <v/>
      </c>
      <c r="AV28" s="217" t="str">
        <f>IF($AV$8="","",IF($AV$8="SBMLD",SUM(#REF!,#REF!,#REF!,#REF!,#REF!,#REF!,#REF!,#REF!),#REF!))</f>
        <v/>
      </c>
      <c r="AW28" s="217" t="str">
        <f>IF($AV$8="","",IF($AV$8="SBMLD",SUM(#REF!,#REF!,#REF!,#REF!,#REF!,#REF!,#REF!,#REF!)*$AW$9,#REF!*#REF!))</f>
        <v/>
      </c>
      <c r="AX28" s="217" t="str">
        <f>IF($AX$8="","",IF($AX$8="SBMLD",SUM(#REF!,#REF!,#REF!,#REF!,#REF!,#REF!,#REF!),#REF!))</f>
        <v/>
      </c>
      <c r="AY28" s="217" t="str">
        <f>IF($AX$8="","",IF($AX$8="SBMLD",SUM(#REF!,#REF!,#REF!,#REF!,#REF!,#REF!,#REF!)*$AY$9,#REF!*#REF!))</f>
        <v/>
      </c>
      <c r="AZ28" s="217" t="str">
        <f>IF($AZ$8="","",IF($AZ$8="SBMLD",SUM(#REF!,#REF!,#REF!,#REF!,#REF!,#REF!),#REF!))</f>
        <v/>
      </c>
      <c r="BA28" s="217" t="str">
        <f>IF($AZ$8="","",IF($AZ$8="SBMLD",SUM(#REF!,#REF!,#REF!,#REF!,#REF!,#REF!)*$BA$9,#REF!*#REF!))</f>
        <v/>
      </c>
      <c r="BB28" s="244" t="str">
        <f>IF($BB$8="","",IF($BB$8="SBMLD",SUM(#REF!,#REF!,#REF!,#REF!,#REF!),#REF!))</f>
        <v/>
      </c>
      <c r="BC28" s="218" t="str">
        <f>IF($BB$8="","",IF($BB$8="SBMLD",SUM(#REF!,#REF!,#REF!,#REF!,#REF!)*$BC$9,#REF!*#REF!))</f>
        <v/>
      </c>
      <c r="BD28" s="98" t="e">
        <f>#REF!</f>
        <v>#REF!</v>
      </c>
      <c r="BF28" s="284">
        <f t="shared" si="17"/>
        <v>176</v>
      </c>
      <c r="BG28" s="282">
        <f t="shared" si="16"/>
        <v>88</v>
      </c>
      <c r="BH28" s="283">
        <f t="shared" si="22"/>
        <v>4</v>
      </c>
      <c r="BI28" s="283">
        <f t="shared" si="18"/>
        <v>175</v>
      </c>
      <c r="BJ28" s="283">
        <f t="shared" si="23"/>
        <v>87.5</v>
      </c>
      <c r="BK28" s="283">
        <f t="shared" si="24"/>
        <v>4</v>
      </c>
      <c r="BL28" s="283">
        <f t="shared" si="19"/>
        <v>161</v>
      </c>
      <c r="BM28" s="283">
        <f t="shared" si="25"/>
        <v>80.5</v>
      </c>
      <c r="BN28" s="283">
        <f t="shared" si="26"/>
        <v>4</v>
      </c>
      <c r="BO28" s="283">
        <f t="shared" si="20"/>
        <v>155</v>
      </c>
      <c r="BP28" s="283">
        <f t="shared" si="27"/>
        <v>77.5</v>
      </c>
      <c r="BQ28" s="283">
        <f t="shared" si="28"/>
        <v>3.5</v>
      </c>
      <c r="BR28" s="283">
        <f t="shared" si="21"/>
        <v>176</v>
      </c>
      <c r="BS28" s="283">
        <f t="shared" si="29"/>
        <v>88</v>
      </c>
      <c r="BT28" s="283">
        <f t="shared" si="30"/>
        <v>4</v>
      </c>
    </row>
    <row r="29" spans="1:72" s="7" customFormat="1" ht="16.5" customHeight="1">
      <c r="A29" s="8">
        <v>20</v>
      </c>
      <c r="B29" s="53" t="str">
        <f>IF('2.ชื่อนักเรียน'!$AG30="","",'2.ชื่อนักเรียน'!$AG30)</f>
        <v/>
      </c>
      <c r="C29" s="13" t="str">
        <f>IF('2.ชื่อนักเรียน'!$AH30="","",'2.ชื่อนักเรียน'!$AH30)</f>
        <v/>
      </c>
      <c r="D29" s="265">
        <v>88</v>
      </c>
      <c r="E29" s="56" t="str">
        <f>IF(D$8="","",IF('2.ชื่อนักเรียน'!$R30="ร","ร",IF('2.ชื่อนักเรียน'!$R30="มส","",IF(D29="","",IF(D29&gt;=80,4,IF(D29&gt;=75,3.5,IF(D29&gt;=70,3,IF(D29&gt;=65,2.5,IF(D29&gt;=60,2,IF(D29&gt;=55,1.5,IF(D29&gt;=50,1,0)))))))))))</f>
        <v/>
      </c>
      <c r="F29" s="267">
        <v>88</v>
      </c>
      <c r="G29" s="56" t="str">
        <f>IF(F$8="","",IF('2.ชื่อนักเรียน'!$R30="ร","ร",IF('2.ชื่อนักเรียน'!$R30="มส","",IF(F29="","",IF(F29&gt;=80,4,IF(F29&gt;=75,3.5,IF(F29&gt;=70,3,IF(F29&gt;=65,2.5,IF(F29&gt;=60,2,IF(F29&gt;=55,1.5,IF(F29&gt;=50,1,0)))))))))))</f>
        <v/>
      </c>
      <c r="H29" s="267">
        <v>80</v>
      </c>
      <c r="I29" s="56" t="str">
        <f>IF(H$8="","",IF('2.ชื่อนักเรียน'!$R30="ร","ร",IF('2.ชื่อนักเรียน'!$R30="มส","",IF(H29="","",IF(H29&gt;=80,4,IF(H29&gt;=75,3.5,IF(H29&gt;=70,3,IF(H29&gt;=65,2.5,IF(H29&gt;=60,2,IF(H29&gt;=55,1.5,IF(H29&gt;=50,1,0)))))))))))</f>
        <v/>
      </c>
      <c r="J29" s="278">
        <v>83</v>
      </c>
      <c r="K29" s="56" t="str">
        <f>IF(J$8="","",IF('2.ชื่อนักเรียน'!$R30="ร","ร",IF('2.ชื่อนักเรียน'!$R30="มส","",IF(J29="","",IF(J29&gt;=80,4,IF(J29&gt;=75,3.5,IF(J29&gt;=70,3,IF(J29&gt;=65,2.5,IF(J29&gt;=60,2,IF(J29&gt;=55,1.5,IF(J29&gt;=50,1,0)))))))))))</f>
        <v/>
      </c>
      <c r="L29" s="267">
        <v>88</v>
      </c>
      <c r="M29" s="125" t="str">
        <f>IF(L$8="","",IF('2.ชื่อนักเรียน'!$R30="ร","ร",IF('2.ชื่อนักเรียน'!$R30="มส","",IF(L29="","",IF(L29&gt;=80,4,IF(L29&gt;=75,3.5,IF(L29&gt;=70,3,IF(L29&gt;=65,2.5,IF(L29&gt;=60,2,IF(L29&gt;=55,1.5,IF(L29&gt;=50,1,0)))))))))))</f>
        <v/>
      </c>
      <c r="N29" s="265">
        <v>98</v>
      </c>
      <c r="O29" s="56" t="str">
        <f>IF(N$8="","",IF('2.ชื่อนักเรียน'!$R30="ร","ร",IF('2.ชื่อนักเรียน'!$R30="มส","",IF(N29="","",IF(N29&gt;=80,4,IF(N29&gt;=75,3.5,IF(N29&gt;=70,3,IF(N29&gt;=65,2.5,IF(N29&gt;=60,2,IF(N29&gt;=55,1.5,IF(N29&gt;=50,1,0)))))))))))</f>
        <v/>
      </c>
      <c r="P29" s="267">
        <v>81</v>
      </c>
      <c r="Q29" s="56" t="str">
        <f>IF(P$8="","",IF('2.ชื่อนักเรียน'!$R30="ร","ร",IF('2.ชื่อนักเรียน'!$R30="มส","",IF(P29="","",IF(P29&gt;=80,4,IF(P29&gt;=75,3.5,IF(P29&gt;=70,3,IF(P29&gt;=65,2.5,IF(P29&gt;=60,2,IF(P29&gt;=55,1.5,IF(P29&gt;=50,1,0)))))))))))</f>
        <v/>
      </c>
      <c r="R29" s="267">
        <v>76</v>
      </c>
      <c r="S29" s="56" t="str">
        <f>IF(R$8="","",IF('2.ชื่อนักเรียน'!$R30="ร","ร",IF('2.ชื่อนักเรียน'!$R30="มส","",IF(R29="","",IF(R29&gt;=80,4,IF(R29&gt;=75,3.5,IF(R29&gt;=70,3,IF(R29&gt;=65,2.5,IF(R29&gt;=60,2,IF(R29&gt;=55,1.5,IF(R29&gt;=50,1,0)))))))))))</f>
        <v/>
      </c>
      <c r="T29" s="278">
        <v>70</v>
      </c>
      <c r="U29" s="56" t="str">
        <f>IF(T$8="","",IF('2.ชื่อนักเรียน'!$R30="ร","ร",IF('2.ชื่อนักเรียน'!$R30="มส","",IF(T29="","",IF(T29&gt;=80,4,IF(T29&gt;=75,3.5,IF(T29&gt;=70,3,IF(T29&gt;=65,2.5,IF(T29&gt;=60,2,IF(T29&gt;=55,1.5,IF(T29&gt;=50,1,0)))))))))))</f>
        <v/>
      </c>
      <c r="V29" s="267">
        <v>93</v>
      </c>
      <c r="W29" s="128" t="str">
        <f>IF(V$8="","",IF('2.ชื่อนักเรียน'!$R30="ร","ร",IF('2.ชื่อนักเรียน'!$R30="มส","",IF(V29="","",IF(V29&gt;=80,4,IF(V29&gt;=75,3.5,IF(V29&gt;=70,3,IF(V29&gt;=65,2.5,IF(V29&gt;=60,2,IF(V29&gt;=55,1.5,IF(V29&gt;=50,1,0)))))))))))</f>
        <v/>
      </c>
      <c r="X29" s="253">
        <f t="shared" si="0"/>
        <v>88</v>
      </c>
      <c r="Y29" s="241" t="str">
        <f t="shared" si="1"/>
        <v/>
      </c>
      <c r="Z29" s="243">
        <f t="shared" si="2"/>
        <v>88</v>
      </c>
      <c r="AA29" s="221" t="str">
        <f t="shared" si="3"/>
        <v/>
      </c>
      <c r="AB29" s="221">
        <f t="shared" si="4"/>
        <v>80</v>
      </c>
      <c r="AC29" s="221" t="str">
        <f t="shared" si="5"/>
        <v/>
      </c>
      <c r="AD29" s="221">
        <f t="shared" si="6"/>
        <v>88</v>
      </c>
      <c r="AE29" s="217" t="str">
        <f t="shared" si="7"/>
        <v/>
      </c>
      <c r="AF29" s="217">
        <f t="shared" si="8"/>
        <v>98</v>
      </c>
      <c r="AG29" s="221" t="str">
        <f t="shared" si="9"/>
        <v/>
      </c>
      <c r="AH29" s="221">
        <f t="shared" si="10"/>
        <v>81</v>
      </c>
      <c r="AI29" s="221" t="str">
        <f t="shared" si="11"/>
        <v/>
      </c>
      <c r="AJ29" s="221">
        <f t="shared" si="12"/>
        <v>76</v>
      </c>
      <c r="AK29" s="221" t="str">
        <f t="shared" si="13"/>
        <v/>
      </c>
      <c r="AL29" s="221">
        <f t="shared" si="14"/>
        <v>93</v>
      </c>
      <c r="AM29" s="221" t="str">
        <f t="shared" si="15"/>
        <v/>
      </c>
      <c r="AN29" s="221" t="e">
        <f>IF(#REF!="","",#REF!)</f>
        <v>#REF!</v>
      </c>
      <c r="AO29" s="217" t="e">
        <f>IF(#REF!="","",#REF!*#REF!)</f>
        <v>#REF!</v>
      </c>
      <c r="AP29" s="244" t="e">
        <f>IF(#REF!="","",#REF!)</f>
        <v>#REF!</v>
      </c>
      <c r="AQ29" s="218" t="e">
        <f>IF(#REF!="","",#REF!*#REF!)</f>
        <v>#REF!</v>
      </c>
      <c r="AR29" s="241" t="str">
        <f>IF($AR$8="","",IF($AR$8="SBMLD",SUM(#REF!,#REF!,#REF!,#REF!,#REF!,#REF!,#REF!,#REF!,#REF!,#REF!),#REF!))</f>
        <v/>
      </c>
      <c r="AS29" s="217" t="str">
        <f>IF($AR$8="","",IF($AR$8="SBMLD",SUM(#REF!,#REF!,#REF!,#REF!,#REF!,#REF!,#REF!,#REF!,#REF!,#REF!)*$AS$9,#REF!*#REF!))</f>
        <v/>
      </c>
      <c r="AT29" s="217" t="str">
        <f>IF($AT$8="","",IF($AT$8="SBMLD",SUM(#REF!,#REF!,#REF!,#REF!,#REF!,#REF!,#REF!,#REF!,#REF!),#REF!))</f>
        <v/>
      </c>
      <c r="AU29" s="217" t="str">
        <f>IF($AT$8="","",IF($AT$8="SBMLD",SUM(#REF!,#REF!,#REF!,#REF!,#REF!,#REF!,#REF!,#REF!,#REF!)*$AU$9,#REF!*#REF!))</f>
        <v/>
      </c>
      <c r="AV29" s="217" t="str">
        <f>IF($AV$8="","",IF($AV$8="SBMLD",SUM(#REF!,#REF!,#REF!,#REF!,#REF!,#REF!,#REF!,#REF!),#REF!))</f>
        <v/>
      </c>
      <c r="AW29" s="217" t="str">
        <f>IF($AV$8="","",IF($AV$8="SBMLD",SUM(#REF!,#REF!,#REF!,#REF!,#REF!,#REF!,#REF!,#REF!)*$AW$9,#REF!*#REF!))</f>
        <v/>
      </c>
      <c r="AX29" s="217" t="str">
        <f>IF($AX$8="","",IF($AX$8="SBMLD",SUM(#REF!,#REF!,#REF!,#REF!,#REF!,#REF!,#REF!),#REF!))</f>
        <v/>
      </c>
      <c r="AY29" s="217" t="str">
        <f>IF($AX$8="","",IF($AX$8="SBMLD",SUM(#REF!,#REF!,#REF!,#REF!,#REF!,#REF!,#REF!)*$AY$9,#REF!*#REF!))</f>
        <v/>
      </c>
      <c r="AZ29" s="217" t="str">
        <f>IF($AZ$8="","",IF($AZ$8="SBMLD",SUM(#REF!,#REF!,#REF!,#REF!,#REF!,#REF!),#REF!))</f>
        <v/>
      </c>
      <c r="BA29" s="217" t="str">
        <f>IF($AZ$8="","",IF($AZ$8="SBMLD",SUM(#REF!,#REF!,#REF!,#REF!,#REF!,#REF!)*$BA$9,#REF!*#REF!))</f>
        <v/>
      </c>
      <c r="BB29" s="244" t="str">
        <f>IF($BB$8="","",IF($BB$8="SBMLD",SUM(#REF!,#REF!,#REF!,#REF!,#REF!),#REF!))</f>
        <v/>
      </c>
      <c r="BC29" s="218" t="str">
        <f>IF($BB$8="","",IF($BB$8="SBMLD",SUM(#REF!,#REF!,#REF!,#REF!,#REF!)*$BC$9,#REF!*#REF!))</f>
        <v/>
      </c>
      <c r="BD29" s="98" t="e">
        <f>#REF!</f>
        <v>#REF!</v>
      </c>
      <c r="BF29" s="284">
        <f t="shared" si="17"/>
        <v>186</v>
      </c>
      <c r="BG29" s="282">
        <f t="shared" si="16"/>
        <v>93</v>
      </c>
      <c r="BH29" s="283">
        <f t="shared" si="22"/>
        <v>4</v>
      </c>
      <c r="BI29" s="283">
        <f t="shared" si="18"/>
        <v>169</v>
      </c>
      <c r="BJ29" s="283">
        <f t="shared" si="23"/>
        <v>84.5</v>
      </c>
      <c r="BK29" s="283">
        <f t="shared" si="24"/>
        <v>4</v>
      </c>
      <c r="BL29" s="283">
        <f t="shared" si="19"/>
        <v>156</v>
      </c>
      <c r="BM29" s="283">
        <f t="shared" si="25"/>
        <v>78</v>
      </c>
      <c r="BN29" s="283">
        <f t="shared" si="26"/>
        <v>3.5</v>
      </c>
      <c r="BO29" s="283">
        <f t="shared" si="20"/>
        <v>153</v>
      </c>
      <c r="BP29" s="283">
        <f t="shared" si="27"/>
        <v>76.5</v>
      </c>
      <c r="BQ29" s="283">
        <f t="shared" si="28"/>
        <v>3.5</v>
      </c>
      <c r="BR29" s="283">
        <f t="shared" si="21"/>
        <v>181</v>
      </c>
      <c r="BS29" s="283">
        <f t="shared" si="29"/>
        <v>90.5</v>
      </c>
      <c r="BT29" s="283">
        <f t="shared" si="30"/>
        <v>4</v>
      </c>
    </row>
    <row r="30" spans="1:72" s="7" customFormat="1" ht="16.5" customHeight="1">
      <c r="A30" s="8">
        <v>21</v>
      </c>
      <c r="B30" s="53" t="str">
        <f>IF('2.ชื่อนักเรียน'!$AG31="","",'2.ชื่อนักเรียน'!$AG31)</f>
        <v/>
      </c>
      <c r="C30" s="13" t="str">
        <f>IF('2.ชื่อนักเรียน'!$AH31="","",'2.ชื่อนักเรียน'!$AH31)</f>
        <v/>
      </c>
      <c r="D30" s="265">
        <v>88</v>
      </c>
      <c r="E30" s="56" t="str">
        <f>IF(D$8="","",IF('2.ชื่อนักเรียน'!$R31="ร","ร",IF('2.ชื่อนักเรียน'!$R31="มส","",IF(D30="","",IF(D30&gt;=80,4,IF(D30&gt;=75,3.5,IF(D30&gt;=70,3,IF(D30&gt;=65,2.5,IF(D30&gt;=60,2,IF(D30&gt;=55,1.5,IF(D30&gt;=50,1,0)))))))))))</f>
        <v/>
      </c>
      <c r="F30" s="267">
        <v>87</v>
      </c>
      <c r="G30" s="56" t="str">
        <f>IF(F$8="","",IF('2.ชื่อนักเรียน'!$R31="ร","ร",IF('2.ชื่อนักเรียน'!$R31="มส","",IF(F30="","",IF(F30&gt;=80,4,IF(F30&gt;=75,3.5,IF(F30&gt;=70,3,IF(F30&gt;=65,2.5,IF(F30&gt;=60,2,IF(F30&gt;=55,1.5,IF(F30&gt;=50,1,0)))))))))))</f>
        <v/>
      </c>
      <c r="H30" s="267">
        <v>85</v>
      </c>
      <c r="I30" s="56" t="str">
        <f>IF(H$8="","",IF('2.ชื่อนักเรียน'!$R31="ร","ร",IF('2.ชื่อนักเรียน'!$R31="มส","",IF(H30="","",IF(H30&gt;=80,4,IF(H30&gt;=75,3.5,IF(H30&gt;=70,3,IF(H30&gt;=65,2.5,IF(H30&gt;=60,2,IF(H30&gt;=55,1.5,IF(H30&gt;=50,1,0)))))))))))</f>
        <v/>
      </c>
      <c r="J30" s="278">
        <v>85</v>
      </c>
      <c r="K30" s="56" t="str">
        <f>IF(J$8="","",IF('2.ชื่อนักเรียน'!$R31="ร","ร",IF('2.ชื่อนักเรียน'!$R31="มส","",IF(J30="","",IF(J30&gt;=80,4,IF(J30&gt;=75,3.5,IF(J30&gt;=70,3,IF(J30&gt;=65,2.5,IF(J30&gt;=60,2,IF(J30&gt;=55,1.5,IF(J30&gt;=50,1,0)))))))))))</f>
        <v/>
      </c>
      <c r="L30" s="267">
        <v>86</v>
      </c>
      <c r="M30" s="125" t="str">
        <f>IF(L$8="","",IF('2.ชื่อนักเรียน'!$R31="ร","ร",IF('2.ชื่อนักเรียน'!$R31="มส","",IF(L30="","",IF(L30&gt;=80,4,IF(L30&gt;=75,3.5,IF(L30&gt;=70,3,IF(L30&gt;=65,2.5,IF(L30&gt;=60,2,IF(L30&gt;=55,1.5,IF(L30&gt;=50,1,0)))))))))))</f>
        <v/>
      </c>
      <c r="N30" s="265">
        <v>78</v>
      </c>
      <c r="O30" s="56" t="str">
        <f>IF(N$8="","",IF('2.ชื่อนักเรียน'!$R31="ร","ร",IF('2.ชื่อนักเรียน'!$R31="มส","",IF(N30="","",IF(N30&gt;=80,4,IF(N30&gt;=75,3.5,IF(N30&gt;=70,3,IF(N30&gt;=65,2.5,IF(N30&gt;=60,2,IF(N30&gt;=55,1.5,IF(N30&gt;=50,1,0)))))))))))</f>
        <v/>
      </c>
      <c r="P30" s="267">
        <v>83</v>
      </c>
      <c r="Q30" s="56" t="str">
        <f>IF(P$8="","",IF('2.ชื่อนักเรียน'!$R31="ร","ร",IF('2.ชื่อนักเรียน'!$R31="มส","",IF(P30="","",IF(P30&gt;=80,4,IF(P30&gt;=75,3.5,IF(P30&gt;=70,3,IF(P30&gt;=65,2.5,IF(P30&gt;=60,2,IF(P30&gt;=55,1.5,IF(P30&gt;=50,1,0)))))))))))</f>
        <v/>
      </c>
      <c r="R30" s="267">
        <v>70</v>
      </c>
      <c r="S30" s="56" t="str">
        <f>IF(R$8="","",IF('2.ชื่อนักเรียน'!$R31="ร","ร",IF('2.ชื่อนักเรียน'!$R31="มส","",IF(R30="","",IF(R30&gt;=80,4,IF(R30&gt;=75,3.5,IF(R30&gt;=70,3,IF(R30&gt;=65,2.5,IF(R30&gt;=60,2,IF(R30&gt;=55,1.5,IF(R30&gt;=50,1,0)))))))))))</f>
        <v/>
      </c>
      <c r="T30" s="278">
        <v>83</v>
      </c>
      <c r="U30" s="56" t="str">
        <f>IF(T$8="","",IF('2.ชื่อนักเรียน'!$R31="ร","ร",IF('2.ชื่อนักเรียน'!$R31="มส","",IF(T30="","",IF(T30&gt;=80,4,IF(T30&gt;=75,3.5,IF(T30&gt;=70,3,IF(T30&gt;=65,2.5,IF(T30&gt;=60,2,IF(T30&gt;=55,1.5,IF(T30&gt;=50,1,0)))))))))))</f>
        <v/>
      </c>
      <c r="V30" s="267">
        <v>90</v>
      </c>
      <c r="W30" s="128" t="str">
        <f>IF(V$8="","",IF('2.ชื่อนักเรียน'!$R31="ร","ร",IF('2.ชื่อนักเรียน'!$R31="มส","",IF(V30="","",IF(V30&gt;=80,4,IF(V30&gt;=75,3.5,IF(V30&gt;=70,3,IF(V30&gt;=65,2.5,IF(V30&gt;=60,2,IF(V30&gt;=55,1.5,IF(V30&gt;=50,1,0)))))))))))</f>
        <v/>
      </c>
      <c r="X30" s="253">
        <f t="shared" si="0"/>
        <v>88</v>
      </c>
      <c r="Y30" s="241" t="str">
        <f t="shared" si="1"/>
        <v/>
      </c>
      <c r="Z30" s="243">
        <f t="shared" si="2"/>
        <v>87</v>
      </c>
      <c r="AA30" s="221" t="str">
        <f t="shared" si="3"/>
        <v/>
      </c>
      <c r="AB30" s="221">
        <f t="shared" si="4"/>
        <v>85</v>
      </c>
      <c r="AC30" s="221" t="str">
        <f t="shared" si="5"/>
        <v/>
      </c>
      <c r="AD30" s="221">
        <f t="shared" si="6"/>
        <v>86</v>
      </c>
      <c r="AE30" s="217" t="str">
        <f t="shared" si="7"/>
        <v/>
      </c>
      <c r="AF30" s="217">
        <f t="shared" si="8"/>
        <v>78</v>
      </c>
      <c r="AG30" s="221" t="str">
        <f t="shared" si="9"/>
        <v/>
      </c>
      <c r="AH30" s="221">
        <f t="shared" si="10"/>
        <v>83</v>
      </c>
      <c r="AI30" s="221" t="str">
        <f t="shared" si="11"/>
        <v/>
      </c>
      <c r="AJ30" s="221">
        <f t="shared" si="12"/>
        <v>70</v>
      </c>
      <c r="AK30" s="221" t="str">
        <f t="shared" si="13"/>
        <v/>
      </c>
      <c r="AL30" s="221">
        <f t="shared" si="14"/>
        <v>90</v>
      </c>
      <c r="AM30" s="221" t="str">
        <f t="shared" si="15"/>
        <v/>
      </c>
      <c r="AN30" s="221" t="e">
        <f>IF(#REF!="","",#REF!)</f>
        <v>#REF!</v>
      </c>
      <c r="AO30" s="217" t="e">
        <f>IF(#REF!="","",#REF!*#REF!)</f>
        <v>#REF!</v>
      </c>
      <c r="AP30" s="244" t="e">
        <f>IF(#REF!="","",#REF!)</f>
        <v>#REF!</v>
      </c>
      <c r="AQ30" s="218" t="e">
        <f>IF(#REF!="","",#REF!*#REF!)</f>
        <v>#REF!</v>
      </c>
      <c r="AR30" s="241" t="str">
        <f>IF($AR$8="","",IF($AR$8="SBMLD",SUM(#REF!,#REF!,#REF!,#REF!,#REF!,#REF!,#REF!,#REF!,#REF!,#REF!),#REF!))</f>
        <v/>
      </c>
      <c r="AS30" s="217" t="str">
        <f>IF($AR$8="","",IF($AR$8="SBMLD",SUM(#REF!,#REF!,#REF!,#REF!,#REF!,#REF!,#REF!,#REF!,#REF!,#REF!)*$AS$9,#REF!*#REF!))</f>
        <v/>
      </c>
      <c r="AT30" s="217" t="str">
        <f>IF($AT$8="","",IF($AT$8="SBMLD",SUM(#REF!,#REF!,#REF!,#REF!,#REF!,#REF!,#REF!,#REF!,#REF!),#REF!))</f>
        <v/>
      </c>
      <c r="AU30" s="217" t="str">
        <f>IF($AT$8="","",IF($AT$8="SBMLD",SUM(#REF!,#REF!,#REF!,#REF!,#REF!,#REF!,#REF!,#REF!,#REF!)*$AU$9,#REF!*#REF!))</f>
        <v/>
      </c>
      <c r="AV30" s="217" t="str">
        <f>IF($AV$8="","",IF($AV$8="SBMLD",SUM(#REF!,#REF!,#REF!,#REF!,#REF!,#REF!,#REF!,#REF!),#REF!))</f>
        <v/>
      </c>
      <c r="AW30" s="217" t="str">
        <f>IF($AV$8="","",IF($AV$8="SBMLD",SUM(#REF!,#REF!,#REF!,#REF!,#REF!,#REF!,#REF!,#REF!)*$AW$9,#REF!*#REF!))</f>
        <v/>
      </c>
      <c r="AX30" s="217" t="str">
        <f>IF($AX$8="","",IF($AX$8="SBMLD",SUM(#REF!,#REF!,#REF!,#REF!,#REF!,#REF!,#REF!),#REF!))</f>
        <v/>
      </c>
      <c r="AY30" s="217" t="str">
        <f>IF($AX$8="","",IF($AX$8="SBMLD",SUM(#REF!,#REF!,#REF!,#REF!,#REF!,#REF!,#REF!)*$AY$9,#REF!*#REF!))</f>
        <v/>
      </c>
      <c r="AZ30" s="217" t="str">
        <f>IF($AZ$8="","",IF($AZ$8="SBMLD",SUM(#REF!,#REF!,#REF!,#REF!,#REF!,#REF!),#REF!))</f>
        <v/>
      </c>
      <c r="BA30" s="217" t="str">
        <f>IF($AZ$8="","",IF($AZ$8="SBMLD",SUM(#REF!,#REF!,#REF!,#REF!,#REF!,#REF!)*$BA$9,#REF!*#REF!))</f>
        <v/>
      </c>
      <c r="BB30" s="244" t="str">
        <f>IF($BB$8="","",IF($BB$8="SBMLD",SUM(#REF!,#REF!,#REF!,#REF!,#REF!),#REF!))</f>
        <v/>
      </c>
      <c r="BC30" s="218" t="str">
        <f>IF($BB$8="","",IF($BB$8="SBMLD",SUM(#REF!,#REF!,#REF!,#REF!,#REF!)*$BC$9,#REF!*#REF!))</f>
        <v/>
      </c>
      <c r="BD30" s="98" t="e">
        <f>#REF!</f>
        <v>#REF!</v>
      </c>
      <c r="BF30" s="284">
        <f t="shared" si="17"/>
        <v>166</v>
      </c>
      <c r="BG30" s="282">
        <f t="shared" si="16"/>
        <v>83</v>
      </c>
      <c r="BH30" s="283">
        <f t="shared" si="22"/>
        <v>4</v>
      </c>
      <c r="BI30" s="283">
        <f t="shared" si="18"/>
        <v>170</v>
      </c>
      <c r="BJ30" s="283">
        <f t="shared" si="23"/>
        <v>85</v>
      </c>
      <c r="BK30" s="283">
        <f t="shared" si="24"/>
        <v>4</v>
      </c>
      <c r="BL30" s="283">
        <f t="shared" si="19"/>
        <v>155</v>
      </c>
      <c r="BM30" s="283">
        <f t="shared" si="25"/>
        <v>77.5</v>
      </c>
      <c r="BN30" s="283">
        <f t="shared" si="26"/>
        <v>3.5</v>
      </c>
      <c r="BO30" s="283">
        <f t="shared" si="20"/>
        <v>168</v>
      </c>
      <c r="BP30" s="283">
        <f t="shared" si="27"/>
        <v>84</v>
      </c>
      <c r="BQ30" s="283">
        <f t="shared" si="28"/>
        <v>4</v>
      </c>
      <c r="BR30" s="283">
        <f t="shared" si="21"/>
        <v>176</v>
      </c>
      <c r="BS30" s="283">
        <f t="shared" si="29"/>
        <v>88</v>
      </c>
      <c r="BT30" s="283">
        <f t="shared" si="30"/>
        <v>4</v>
      </c>
    </row>
    <row r="31" spans="1:72" s="7" customFormat="1" ht="16.5" customHeight="1">
      <c r="A31" s="8">
        <v>22</v>
      </c>
      <c r="B31" s="53" t="str">
        <f>IF('2.ชื่อนักเรียน'!$AG32="","",'2.ชื่อนักเรียน'!$AG32)</f>
        <v/>
      </c>
      <c r="C31" s="13" t="str">
        <f>IF('2.ชื่อนักเรียน'!$AH32="","",'2.ชื่อนักเรียน'!$AH32)</f>
        <v/>
      </c>
      <c r="D31" s="265">
        <v>98</v>
      </c>
      <c r="E31" s="56" t="str">
        <f>IF(D$8="","",IF('2.ชื่อนักเรียน'!$R32="ร","ร",IF('2.ชื่อนักเรียน'!$R32="มส","",IF(D31="","",IF(D31&gt;=80,4,IF(D31&gt;=75,3.5,IF(D31&gt;=70,3,IF(D31&gt;=65,2.5,IF(D31&gt;=60,2,IF(D31&gt;=55,1.5,IF(D31&gt;=50,1,0)))))))))))</f>
        <v/>
      </c>
      <c r="F31" s="267">
        <v>94</v>
      </c>
      <c r="G31" s="56" t="str">
        <f>IF(F$8="","",IF('2.ชื่อนักเรียน'!$R32="ร","ร",IF('2.ชื่อนักเรียน'!$R32="มส","",IF(F31="","",IF(F31&gt;=80,4,IF(F31&gt;=75,3.5,IF(F31&gt;=70,3,IF(F31&gt;=65,2.5,IF(F31&gt;=60,2,IF(F31&gt;=55,1.5,IF(F31&gt;=50,1,0)))))))))))</f>
        <v/>
      </c>
      <c r="H31" s="267">
        <v>92</v>
      </c>
      <c r="I31" s="56" t="str">
        <f>IF(H$8="","",IF('2.ชื่อนักเรียน'!$R32="ร","ร",IF('2.ชื่อนักเรียน'!$R32="มส","",IF(H31="","",IF(H31&gt;=80,4,IF(H31&gt;=75,3.5,IF(H31&gt;=70,3,IF(H31&gt;=65,2.5,IF(H31&gt;=60,2,IF(H31&gt;=55,1.5,IF(H31&gt;=50,1,0)))))))))))</f>
        <v/>
      </c>
      <c r="J31" s="278">
        <v>93</v>
      </c>
      <c r="K31" s="56" t="str">
        <f>IF(J$8="","",IF('2.ชื่อนักเรียน'!$R32="ร","ร",IF('2.ชื่อนักเรียน'!$R32="มส","",IF(J31="","",IF(J31&gt;=80,4,IF(J31&gt;=75,3.5,IF(J31&gt;=70,3,IF(J31&gt;=65,2.5,IF(J31&gt;=60,2,IF(J31&gt;=55,1.5,IF(J31&gt;=50,1,0)))))))))))</f>
        <v/>
      </c>
      <c r="L31" s="267">
        <v>96</v>
      </c>
      <c r="M31" s="125" t="str">
        <f>IF(L$8="","",IF('2.ชื่อนักเรียน'!$R32="ร","ร",IF('2.ชื่อนักเรียน'!$R32="มส","",IF(L31="","",IF(L31&gt;=80,4,IF(L31&gt;=75,3.5,IF(L31&gt;=70,3,IF(L31&gt;=65,2.5,IF(L31&gt;=60,2,IF(L31&gt;=55,1.5,IF(L31&gt;=50,1,0)))))))))))</f>
        <v/>
      </c>
      <c r="N31" s="265">
        <v>96</v>
      </c>
      <c r="O31" s="56" t="str">
        <f>IF(N$8="","",IF('2.ชื่อนักเรียน'!$R32="ร","ร",IF('2.ชื่อนักเรียน'!$R32="มส","",IF(N31="","",IF(N31&gt;=80,4,IF(N31&gt;=75,3.5,IF(N31&gt;=70,3,IF(N31&gt;=65,2.5,IF(N31&gt;=60,2,IF(N31&gt;=55,1.5,IF(N31&gt;=50,1,0)))))))))))</f>
        <v/>
      </c>
      <c r="P31" s="267">
        <v>93</v>
      </c>
      <c r="Q31" s="56" t="str">
        <f>IF(P$8="","",IF('2.ชื่อนักเรียน'!$R32="ร","ร",IF('2.ชื่อนักเรียน'!$R32="มส","",IF(P31="","",IF(P31&gt;=80,4,IF(P31&gt;=75,3.5,IF(P31&gt;=70,3,IF(P31&gt;=65,2.5,IF(P31&gt;=60,2,IF(P31&gt;=55,1.5,IF(P31&gt;=50,1,0)))))))))))</f>
        <v/>
      </c>
      <c r="R31" s="267">
        <v>86</v>
      </c>
      <c r="S31" s="56" t="str">
        <f>IF(R$8="","",IF('2.ชื่อนักเรียน'!$R32="ร","ร",IF('2.ชื่อนักเรียน'!$R32="มส","",IF(R31="","",IF(R31&gt;=80,4,IF(R31&gt;=75,3.5,IF(R31&gt;=70,3,IF(R31&gt;=65,2.5,IF(R31&gt;=60,2,IF(R31&gt;=55,1.5,IF(R31&gt;=50,1,0)))))))))))</f>
        <v/>
      </c>
      <c r="T31" s="278">
        <v>90</v>
      </c>
      <c r="U31" s="56" t="str">
        <f>IF(T$8="","",IF('2.ชื่อนักเรียน'!$R32="ร","ร",IF('2.ชื่อนักเรียน'!$R32="มส","",IF(T31="","",IF(T31&gt;=80,4,IF(T31&gt;=75,3.5,IF(T31&gt;=70,3,IF(T31&gt;=65,2.5,IF(T31&gt;=60,2,IF(T31&gt;=55,1.5,IF(T31&gt;=50,1,0)))))))))))</f>
        <v/>
      </c>
      <c r="V31" s="267">
        <v>97</v>
      </c>
      <c r="W31" s="128" t="str">
        <f>IF(V$8="","",IF('2.ชื่อนักเรียน'!$R32="ร","ร",IF('2.ชื่อนักเรียน'!$R32="มส","",IF(V31="","",IF(V31&gt;=80,4,IF(V31&gt;=75,3.5,IF(V31&gt;=70,3,IF(V31&gt;=65,2.5,IF(V31&gt;=60,2,IF(V31&gt;=55,1.5,IF(V31&gt;=50,1,0)))))))))))</f>
        <v/>
      </c>
      <c r="X31" s="253">
        <f t="shared" si="0"/>
        <v>98</v>
      </c>
      <c r="Y31" s="241" t="str">
        <f t="shared" si="1"/>
        <v/>
      </c>
      <c r="Z31" s="243">
        <f t="shared" si="2"/>
        <v>94</v>
      </c>
      <c r="AA31" s="217" t="str">
        <f t="shared" si="3"/>
        <v/>
      </c>
      <c r="AB31" s="217">
        <f t="shared" si="4"/>
        <v>92</v>
      </c>
      <c r="AC31" s="221" t="str">
        <f t="shared" si="5"/>
        <v/>
      </c>
      <c r="AD31" s="221">
        <f t="shared" si="6"/>
        <v>96</v>
      </c>
      <c r="AE31" s="217" t="str">
        <f t="shared" si="7"/>
        <v/>
      </c>
      <c r="AF31" s="217">
        <f t="shared" si="8"/>
        <v>96</v>
      </c>
      <c r="AG31" s="217" t="str">
        <f t="shared" si="9"/>
        <v/>
      </c>
      <c r="AH31" s="217">
        <f t="shared" si="10"/>
        <v>93</v>
      </c>
      <c r="AI31" s="217" t="str">
        <f t="shared" si="11"/>
        <v/>
      </c>
      <c r="AJ31" s="217">
        <f t="shared" si="12"/>
        <v>86</v>
      </c>
      <c r="AK31" s="221" t="str">
        <f t="shared" si="13"/>
        <v/>
      </c>
      <c r="AL31" s="221">
        <f t="shared" si="14"/>
        <v>97</v>
      </c>
      <c r="AM31" s="221" t="str">
        <f t="shared" si="15"/>
        <v/>
      </c>
      <c r="AN31" s="221" t="e">
        <f>IF(#REF!="","",#REF!)</f>
        <v>#REF!</v>
      </c>
      <c r="AO31" s="217" t="e">
        <f>IF(#REF!="","",#REF!*#REF!)</f>
        <v>#REF!</v>
      </c>
      <c r="AP31" s="244" t="e">
        <f>IF(#REF!="","",#REF!)</f>
        <v>#REF!</v>
      </c>
      <c r="AQ31" s="218" t="e">
        <f>IF(#REF!="","",#REF!*#REF!)</f>
        <v>#REF!</v>
      </c>
      <c r="AR31" s="241" t="str">
        <f>IF($AR$8="","",IF($AR$8="SBMLD",SUM(#REF!,#REF!,#REF!,#REF!,#REF!,#REF!,#REF!,#REF!,#REF!,#REF!),#REF!))</f>
        <v/>
      </c>
      <c r="AS31" s="217" t="str">
        <f>IF($AR$8="","",IF($AR$8="SBMLD",SUM(#REF!,#REF!,#REF!,#REF!,#REF!,#REF!,#REF!,#REF!,#REF!,#REF!)*$AS$9,#REF!*#REF!))</f>
        <v/>
      </c>
      <c r="AT31" s="217" t="str">
        <f>IF($AT$8="","",IF($AT$8="SBMLD",SUM(#REF!,#REF!,#REF!,#REF!,#REF!,#REF!,#REF!,#REF!,#REF!),#REF!))</f>
        <v/>
      </c>
      <c r="AU31" s="217" t="str">
        <f>IF($AT$8="","",IF($AT$8="SBMLD",SUM(#REF!,#REF!,#REF!,#REF!,#REF!,#REF!,#REF!,#REF!,#REF!)*$AU$9,#REF!*#REF!))</f>
        <v/>
      </c>
      <c r="AV31" s="217" t="str">
        <f>IF($AV$8="","",IF($AV$8="SBMLD",SUM(#REF!,#REF!,#REF!,#REF!,#REF!,#REF!,#REF!,#REF!),#REF!))</f>
        <v/>
      </c>
      <c r="AW31" s="217" t="str">
        <f>IF($AV$8="","",IF($AV$8="SBMLD",SUM(#REF!,#REF!,#REF!,#REF!,#REF!,#REF!,#REF!,#REF!)*$AW$9,#REF!*#REF!))</f>
        <v/>
      </c>
      <c r="AX31" s="217" t="str">
        <f>IF($AX$8="","",IF($AX$8="SBMLD",SUM(#REF!,#REF!,#REF!,#REF!,#REF!,#REF!,#REF!),#REF!))</f>
        <v/>
      </c>
      <c r="AY31" s="217" t="str">
        <f>IF($AX$8="","",IF($AX$8="SBMLD",SUM(#REF!,#REF!,#REF!,#REF!,#REF!,#REF!,#REF!)*$AY$9,#REF!*#REF!))</f>
        <v/>
      </c>
      <c r="AZ31" s="217" t="str">
        <f>IF($AZ$8="","",IF($AZ$8="SBMLD",SUM(#REF!,#REF!,#REF!,#REF!,#REF!,#REF!),#REF!))</f>
        <v/>
      </c>
      <c r="BA31" s="217" t="str">
        <f>IF($AZ$8="","",IF($AZ$8="SBMLD",SUM(#REF!,#REF!,#REF!,#REF!,#REF!,#REF!)*$BA$9,#REF!*#REF!))</f>
        <v/>
      </c>
      <c r="BB31" s="244" t="str">
        <f>IF($BB$8="","",IF($BB$8="SBMLD",SUM(#REF!,#REF!,#REF!,#REF!,#REF!),#REF!))</f>
        <v/>
      </c>
      <c r="BC31" s="218" t="str">
        <f>IF($BB$8="","",IF($BB$8="SBMLD",SUM(#REF!,#REF!,#REF!,#REF!,#REF!)*$BC$9,#REF!*#REF!))</f>
        <v/>
      </c>
      <c r="BD31" s="98" t="e">
        <f>#REF!</f>
        <v>#REF!</v>
      </c>
      <c r="BF31" s="284">
        <f t="shared" si="17"/>
        <v>194</v>
      </c>
      <c r="BG31" s="282">
        <f t="shared" si="16"/>
        <v>97</v>
      </c>
      <c r="BH31" s="283">
        <f t="shared" si="22"/>
        <v>4</v>
      </c>
      <c r="BI31" s="283">
        <f t="shared" si="18"/>
        <v>187</v>
      </c>
      <c r="BJ31" s="283">
        <f t="shared" si="23"/>
        <v>93.5</v>
      </c>
      <c r="BK31" s="283">
        <f t="shared" si="24"/>
        <v>4</v>
      </c>
      <c r="BL31" s="283">
        <f t="shared" si="19"/>
        <v>178</v>
      </c>
      <c r="BM31" s="283">
        <f t="shared" si="25"/>
        <v>89</v>
      </c>
      <c r="BN31" s="283">
        <f t="shared" si="26"/>
        <v>4</v>
      </c>
      <c r="BO31" s="283">
        <f t="shared" si="20"/>
        <v>183</v>
      </c>
      <c r="BP31" s="283">
        <f t="shared" si="27"/>
        <v>91.5</v>
      </c>
      <c r="BQ31" s="283">
        <f t="shared" si="28"/>
        <v>4</v>
      </c>
      <c r="BR31" s="283">
        <f t="shared" si="21"/>
        <v>193</v>
      </c>
      <c r="BS31" s="283">
        <f t="shared" si="29"/>
        <v>96.5</v>
      </c>
      <c r="BT31" s="283">
        <f t="shared" si="30"/>
        <v>4</v>
      </c>
    </row>
    <row r="32" spans="1:72" s="7" customFormat="1" ht="16.5" customHeight="1">
      <c r="A32" s="8">
        <v>23</v>
      </c>
      <c r="B32" s="53" t="str">
        <f>IF('2.ชื่อนักเรียน'!$AG33="","",'2.ชื่อนักเรียน'!$AG33)</f>
        <v/>
      </c>
      <c r="C32" s="13" t="str">
        <f>IF('2.ชื่อนักเรียน'!$AH33="","",'2.ชื่อนักเรียน'!$AH33)</f>
        <v/>
      </c>
      <c r="D32" s="265">
        <v>94</v>
      </c>
      <c r="E32" s="56" t="str">
        <f>IF(D$8="","",IF('2.ชื่อนักเรียน'!$R33="ร","ร",IF('2.ชื่อนักเรียน'!$R33="มส","",IF(D32="","",IF(D32&gt;=80,4,IF(D32&gt;=75,3.5,IF(D32&gt;=70,3,IF(D32&gt;=65,2.5,IF(D32&gt;=60,2,IF(D32&gt;=55,1.5,IF(D32&gt;=50,1,0)))))))))))</f>
        <v/>
      </c>
      <c r="F32" s="267">
        <v>95</v>
      </c>
      <c r="G32" s="56" t="str">
        <f>IF(F$8="","",IF('2.ชื่อนักเรียน'!$R33="ร","ร",IF('2.ชื่อนักเรียน'!$R33="มส","",IF(F32="","",IF(F32&gt;=80,4,IF(F32&gt;=75,3.5,IF(F32&gt;=70,3,IF(F32&gt;=65,2.5,IF(F32&gt;=60,2,IF(F32&gt;=55,1.5,IF(F32&gt;=50,1,0)))))))))))</f>
        <v/>
      </c>
      <c r="H32" s="267">
        <v>91</v>
      </c>
      <c r="I32" s="56" t="str">
        <f>IF(H$8="","",IF('2.ชื่อนักเรียน'!$R33="ร","ร",IF('2.ชื่อนักเรียน'!$R33="มส","",IF(H32="","",IF(H32&gt;=80,4,IF(H32&gt;=75,3.5,IF(H32&gt;=70,3,IF(H32&gt;=65,2.5,IF(H32&gt;=60,2,IF(H32&gt;=55,1.5,IF(H32&gt;=50,1,0)))))))))))</f>
        <v/>
      </c>
      <c r="J32" s="278">
        <v>73</v>
      </c>
      <c r="K32" s="56" t="str">
        <f>IF(J$8="","",IF('2.ชื่อนักเรียน'!$R33="ร","ร",IF('2.ชื่อนักเรียน'!$R33="มส","",IF(J32="","",IF(J32&gt;=80,4,IF(J32&gt;=75,3.5,IF(J32&gt;=70,3,IF(J32&gt;=65,2.5,IF(J32&gt;=60,2,IF(J32&gt;=55,1.5,IF(J32&gt;=50,1,0)))))))))))</f>
        <v/>
      </c>
      <c r="L32" s="267">
        <v>86</v>
      </c>
      <c r="M32" s="125" t="str">
        <f>IF(L$8="","",IF('2.ชื่อนักเรียน'!$R33="ร","ร",IF('2.ชื่อนักเรียน'!$R33="มส","",IF(L32="","",IF(L32&gt;=80,4,IF(L32&gt;=75,3.5,IF(L32&gt;=70,3,IF(L32&gt;=65,2.5,IF(L32&gt;=60,2,IF(L32&gt;=55,1.5,IF(L32&gt;=50,1,0)))))))))))</f>
        <v/>
      </c>
      <c r="N32" s="265">
        <v>77</v>
      </c>
      <c r="O32" s="56" t="str">
        <f>IF(N$8="","",IF('2.ชื่อนักเรียน'!$R33="ร","ร",IF('2.ชื่อนักเรียน'!$R33="มส","",IF(N32="","",IF(N32&gt;=80,4,IF(N32&gt;=75,3.5,IF(N32&gt;=70,3,IF(N32&gt;=65,2.5,IF(N32&gt;=60,2,IF(N32&gt;=55,1.5,IF(N32&gt;=50,1,0)))))))))))</f>
        <v/>
      </c>
      <c r="P32" s="267">
        <v>89</v>
      </c>
      <c r="Q32" s="56" t="str">
        <f>IF(P$8="","",IF('2.ชื่อนักเรียน'!$R33="ร","ร",IF('2.ชื่อนักเรียน'!$R33="มส","",IF(P32="","",IF(P32&gt;=80,4,IF(P32&gt;=75,3.5,IF(P32&gt;=70,3,IF(P32&gt;=65,2.5,IF(P32&gt;=60,2,IF(P32&gt;=55,1.5,IF(P32&gt;=50,1,0)))))))))))</f>
        <v/>
      </c>
      <c r="R32" s="267">
        <v>80</v>
      </c>
      <c r="S32" s="56" t="str">
        <f>IF(R$8="","",IF('2.ชื่อนักเรียน'!$R33="ร","ร",IF('2.ชื่อนักเรียน'!$R33="มส","",IF(R32="","",IF(R32&gt;=80,4,IF(R32&gt;=75,3.5,IF(R32&gt;=70,3,IF(R32&gt;=65,2.5,IF(R32&gt;=60,2,IF(R32&gt;=55,1.5,IF(R32&gt;=50,1,0)))))))))))</f>
        <v/>
      </c>
      <c r="T32" s="278">
        <v>80</v>
      </c>
      <c r="U32" s="56" t="str">
        <f>IF(T$8="","",IF('2.ชื่อนักเรียน'!$R33="ร","ร",IF('2.ชื่อนักเรียน'!$R33="มส","",IF(T32="","",IF(T32&gt;=80,4,IF(T32&gt;=75,3.5,IF(T32&gt;=70,3,IF(T32&gt;=65,2.5,IF(T32&gt;=60,2,IF(T32&gt;=55,1.5,IF(T32&gt;=50,1,0)))))))))))</f>
        <v/>
      </c>
      <c r="V32" s="267">
        <v>96</v>
      </c>
      <c r="W32" s="128" t="str">
        <f>IF(V$8="","",IF('2.ชื่อนักเรียน'!$R33="ร","ร",IF('2.ชื่อนักเรียน'!$R33="มส","",IF(V32="","",IF(V32&gt;=80,4,IF(V32&gt;=75,3.5,IF(V32&gt;=70,3,IF(V32&gt;=65,2.5,IF(V32&gt;=60,2,IF(V32&gt;=55,1.5,IF(V32&gt;=50,1,0)))))))))))</f>
        <v/>
      </c>
      <c r="X32" s="253">
        <f t="shared" si="0"/>
        <v>94</v>
      </c>
      <c r="Y32" s="241" t="str">
        <f t="shared" si="1"/>
        <v/>
      </c>
      <c r="Z32" s="243">
        <f t="shared" si="2"/>
        <v>95</v>
      </c>
      <c r="AA32" s="221" t="str">
        <f t="shared" si="3"/>
        <v/>
      </c>
      <c r="AB32" s="221">
        <f t="shared" si="4"/>
        <v>91</v>
      </c>
      <c r="AC32" s="221" t="str">
        <f t="shared" si="5"/>
        <v/>
      </c>
      <c r="AD32" s="221">
        <f t="shared" si="6"/>
        <v>86</v>
      </c>
      <c r="AE32" s="217" t="str">
        <f t="shared" si="7"/>
        <v/>
      </c>
      <c r="AF32" s="217">
        <f t="shared" si="8"/>
        <v>77</v>
      </c>
      <c r="AG32" s="217" t="str">
        <f t="shared" si="9"/>
        <v/>
      </c>
      <c r="AH32" s="217">
        <f t="shared" si="10"/>
        <v>89</v>
      </c>
      <c r="AI32" s="217" t="str">
        <f t="shared" si="11"/>
        <v/>
      </c>
      <c r="AJ32" s="217">
        <f t="shared" si="12"/>
        <v>80</v>
      </c>
      <c r="AK32" s="221" t="str">
        <f t="shared" si="13"/>
        <v/>
      </c>
      <c r="AL32" s="221">
        <f t="shared" si="14"/>
        <v>96</v>
      </c>
      <c r="AM32" s="221" t="str">
        <f t="shared" si="15"/>
        <v/>
      </c>
      <c r="AN32" s="221" t="e">
        <f>IF(#REF!="","",#REF!)</f>
        <v>#REF!</v>
      </c>
      <c r="AO32" s="217" t="e">
        <f>IF(#REF!="","",#REF!*#REF!)</f>
        <v>#REF!</v>
      </c>
      <c r="AP32" s="244" t="e">
        <f>IF(#REF!="","",#REF!)</f>
        <v>#REF!</v>
      </c>
      <c r="AQ32" s="218" t="e">
        <f>IF(#REF!="","",#REF!*#REF!)</f>
        <v>#REF!</v>
      </c>
      <c r="AR32" s="241" t="str">
        <f>IF($AR$8="","",IF($AR$8="SBMLD",SUM(#REF!,#REF!,#REF!,#REF!,#REF!,#REF!,#REF!,#REF!,#REF!,#REF!),#REF!))</f>
        <v/>
      </c>
      <c r="AS32" s="217" t="str">
        <f>IF($AR$8="","",IF($AR$8="SBMLD",SUM(#REF!,#REF!,#REF!,#REF!,#REF!,#REF!,#REF!,#REF!,#REF!,#REF!)*$AS$9,#REF!*#REF!))</f>
        <v/>
      </c>
      <c r="AT32" s="217" t="str">
        <f>IF($AT$8="","",IF($AT$8="SBMLD",SUM(#REF!,#REF!,#REF!,#REF!,#REF!,#REF!,#REF!,#REF!,#REF!),#REF!))</f>
        <v/>
      </c>
      <c r="AU32" s="217" t="str">
        <f>IF($AT$8="","",IF($AT$8="SBMLD",SUM(#REF!,#REF!,#REF!,#REF!,#REF!,#REF!,#REF!,#REF!,#REF!)*$AU$9,#REF!*#REF!))</f>
        <v/>
      </c>
      <c r="AV32" s="217" t="str">
        <f>IF($AV$8="","",IF($AV$8="SBMLD",SUM(#REF!,#REF!,#REF!,#REF!,#REF!,#REF!,#REF!,#REF!),#REF!))</f>
        <v/>
      </c>
      <c r="AW32" s="217" t="str">
        <f>IF($AV$8="","",IF($AV$8="SBMLD",SUM(#REF!,#REF!,#REF!,#REF!,#REF!,#REF!,#REF!,#REF!)*$AW$9,#REF!*#REF!))</f>
        <v/>
      </c>
      <c r="AX32" s="217" t="str">
        <f>IF($AX$8="","",IF($AX$8="SBMLD",SUM(#REF!,#REF!,#REF!,#REF!,#REF!,#REF!,#REF!),#REF!))</f>
        <v/>
      </c>
      <c r="AY32" s="217" t="str">
        <f>IF($AX$8="","",IF($AX$8="SBMLD",SUM(#REF!,#REF!,#REF!,#REF!,#REF!,#REF!,#REF!)*$AY$9,#REF!*#REF!))</f>
        <v/>
      </c>
      <c r="AZ32" s="217" t="str">
        <f>IF($AZ$8="","",IF($AZ$8="SBMLD",SUM(#REF!,#REF!,#REF!,#REF!,#REF!,#REF!),#REF!))</f>
        <v/>
      </c>
      <c r="BA32" s="217" t="str">
        <f>IF($AZ$8="","",IF($AZ$8="SBMLD",SUM(#REF!,#REF!,#REF!,#REF!,#REF!,#REF!)*$BA$9,#REF!*#REF!))</f>
        <v/>
      </c>
      <c r="BB32" s="244" t="str">
        <f>IF($BB$8="","",IF($BB$8="SBMLD",SUM(#REF!,#REF!,#REF!,#REF!,#REF!),#REF!))</f>
        <v/>
      </c>
      <c r="BC32" s="218" t="str">
        <f>IF($BB$8="","",IF($BB$8="SBMLD",SUM(#REF!,#REF!,#REF!,#REF!,#REF!)*$BC$9,#REF!*#REF!))</f>
        <v/>
      </c>
      <c r="BD32" s="98" t="e">
        <f>#REF!</f>
        <v>#REF!</v>
      </c>
      <c r="BF32" s="284">
        <f t="shared" si="17"/>
        <v>171</v>
      </c>
      <c r="BG32" s="282">
        <f t="shared" si="16"/>
        <v>85.5</v>
      </c>
      <c r="BH32" s="283">
        <f t="shared" si="22"/>
        <v>4</v>
      </c>
      <c r="BI32" s="283">
        <f t="shared" si="18"/>
        <v>184</v>
      </c>
      <c r="BJ32" s="283">
        <f t="shared" si="23"/>
        <v>92</v>
      </c>
      <c r="BK32" s="283">
        <f t="shared" si="24"/>
        <v>4</v>
      </c>
      <c r="BL32" s="283">
        <f t="shared" si="19"/>
        <v>171</v>
      </c>
      <c r="BM32" s="283">
        <f t="shared" si="25"/>
        <v>85.5</v>
      </c>
      <c r="BN32" s="283">
        <f t="shared" si="26"/>
        <v>4</v>
      </c>
      <c r="BO32" s="283">
        <f t="shared" si="20"/>
        <v>153</v>
      </c>
      <c r="BP32" s="283">
        <f t="shared" si="27"/>
        <v>76.5</v>
      </c>
      <c r="BQ32" s="283">
        <f t="shared" si="28"/>
        <v>3.5</v>
      </c>
      <c r="BR32" s="283">
        <f t="shared" si="21"/>
        <v>182</v>
      </c>
      <c r="BS32" s="283">
        <f t="shared" si="29"/>
        <v>91</v>
      </c>
      <c r="BT32" s="283">
        <f t="shared" si="30"/>
        <v>4</v>
      </c>
    </row>
    <row r="33" spans="1:72" s="7" customFormat="1" ht="16.5" customHeight="1">
      <c r="A33" s="8">
        <v>24</v>
      </c>
      <c r="B33" s="53" t="str">
        <f>IF('2.ชื่อนักเรียน'!$AG34="","",'2.ชื่อนักเรียน'!$AG34)</f>
        <v/>
      </c>
      <c r="C33" s="13" t="str">
        <f>IF('2.ชื่อนักเรียน'!$AH34="","",'2.ชื่อนักเรียน'!$AH34)</f>
        <v/>
      </c>
      <c r="D33" s="265">
        <v>80</v>
      </c>
      <c r="E33" s="56" t="str">
        <f>IF(D$8="","",IF('2.ชื่อนักเรียน'!$R34="ร","ร",IF('2.ชื่อนักเรียน'!$R34="มส","",IF(D33="","",IF(D33&gt;=80,4,IF(D33&gt;=75,3.5,IF(D33&gt;=70,3,IF(D33&gt;=65,2.5,IF(D33&gt;=60,2,IF(D33&gt;=55,1.5,IF(D33&gt;=50,1,0)))))))))))</f>
        <v/>
      </c>
      <c r="F33" s="267">
        <v>79</v>
      </c>
      <c r="G33" s="56" t="str">
        <f>IF(F$8="","",IF('2.ชื่อนักเรียน'!$R34="ร","ร",IF('2.ชื่อนักเรียน'!$R34="มส","",IF(F33="","",IF(F33&gt;=80,4,IF(F33&gt;=75,3.5,IF(F33&gt;=70,3,IF(F33&gt;=65,2.5,IF(F33&gt;=60,2,IF(F33&gt;=55,1.5,IF(F33&gt;=50,1,0)))))))))))</f>
        <v/>
      </c>
      <c r="H33" s="267">
        <v>83</v>
      </c>
      <c r="I33" s="56" t="str">
        <f>IF(H$8="","",IF('2.ชื่อนักเรียน'!$R34="ร","ร",IF('2.ชื่อนักเรียน'!$R34="มส","",IF(H33="","",IF(H33&gt;=80,4,IF(H33&gt;=75,3.5,IF(H33&gt;=70,3,IF(H33&gt;=65,2.5,IF(H33&gt;=60,2,IF(H33&gt;=55,1.5,IF(H33&gt;=50,1,0)))))))))))</f>
        <v/>
      </c>
      <c r="J33" s="278">
        <v>76</v>
      </c>
      <c r="K33" s="56" t="str">
        <f>IF(J$8="","",IF('2.ชื่อนักเรียน'!$R34="ร","ร",IF('2.ชื่อนักเรียน'!$R34="มส","",IF(J33="","",IF(J33&gt;=80,4,IF(J33&gt;=75,3.5,IF(J33&gt;=70,3,IF(J33&gt;=65,2.5,IF(J33&gt;=60,2,IF(J33&gt;=55,1.5,IF(J33&gt;=50,1,0)))))))))))</f>
        <v/>
      </c>
      <c r="L33" s="267">
        <v>78</v>
      </c>
      <c r="M33" s="125" t="str">
        <f>IF(L$8="","",IF('2.ชื่อนักเรียน'!$R34="ร","ร",IF('2.ชื่อนักเรียน'!$R34="มส","",IF(L33="","",IF(L33&gt;=80,4,IF(L33&gt;=75,3.5,IF(L33&gt;=70,3,IF(L33&gt;=65,2.5,IF(L33&gt;=60,2,IF(L33&gt;=55,1.5,IF(L33&gt;=50,1,0)))))))))))</f>
        <v/>
      </c>
      <c r="N33" s="265">
        <v>83</v>
      </c>
      <c r="O33" s="56" t="str">
        <f>IF(N$8="","",IF('2.ชื่อนักเรียน'!$R34="ร","ร",IF('2.ชื่อนักเรียน'!$R34="มส","",IF(N33="","",IF(N33&gt;=80,4,IF(N33&gt;=75,3.5,IF(N33&gt;=70,3,IF(N33&gt;=65,2.5,IF(N33&gt;=60,2,IF(N33&gt;=55,1.5,IF(N33&gt;=50,1,0)))))))))))</f>
        <v/>
      </c>
      <c r="P33" s="267">
        <v>81</v>
      </c>
      <c r="Q33" s="56" t="str">
        <f>IF(P$8="","",IF('2.ชื่อนักเรียน'!$R34="ร","ร",IF('2.ชื่อนักเรียน'!$R34="มส","",IF(P33="","",IF(P33&gt;=80,4,IF(P33&gt;=75,3.5,IF(P33&gt;=70,3,IF(P33&gt;=65,2.5,IF(P33&gt;=60,2,IF(P33&gt;=55,1.5,IF(P33&gt;=50,1,0)))))))))))</f>
        <v/>
      </c>
      <c r="R33" s="267">
        <v>80</v>
      </c>
      <c r="S33" s="56" t="str">
        <f>IF(R$8="","",IF('2.ชื่อนักเรียน'!$R34="ร","ร",IF('2.ชื่อนักเรียน'!$R34="มส","",IF(R33="","",IF(R33&gt;=80,4,IF(R33&gt;=75,3.5,IF(R33&gt;=70,3,IF(R33&gt;=65,2.5,IF(R33&gt;=60,2,IF(R33&gt;=55,1.5,IF(R33&gt;=50,1,0)))))))))))</f>
        <v/>
      </c>
      <c r="T33" s="278">
        <v>73</v>
      </c>
      <c r="U33" s="56" t="str">
        <f>IF(T$8="","",IF('2.ชื่อนักเรียน'!$R34="ร","ร",IF('2.ชื่อนักเรียน'!$R34="มส","",IF(T33="","",IF(T33&gt;=80,4,IF(T33&gt;=75,3.5,IF(T33&gt;=70,3,IF(T33&gt;=65,2.5,IF(T33&gt;=60,2,IF(T33&gt;=55,1.5,IF(T33&gt;=50,1,0)))))))))))</f>
        <v/>
      </c>
      <c r="V33" s="267">
        <v>93</v>
      </c>
      <c r="W33" s="128" t="str">
        <f>IF(V$8="","",IF('2.ชื่อนักเรียน'!$R34="ร","ร",IF('2.ชื่อนักเรียน'!$R34="มส","",IF(V33="","",IF(V33&gt;=80,4,IF(V33&gt;=75,3.5,IF(V33&gt;=70,3,IF(V33&gt;=65,2.5,IF(V33&gt;=60,2,IF(V33&gt;=55,1.5,IF(V33&gt;=50,1,0)))))))))))</f>
        <v/>
      </c>
      <c r="X33" s="253">
        <f t="shared" si="0"/>
        <v>80</v>
      </c>
      <c r="Y33" s="241" t="str">
        <f t="shared" si="1"/>
        <v/>
      </c>
      <c r="Z33" s="243">
        <f t="shared" si="2"/>
        <v>79</v>
      </c>
      <c r="AA33" s="221" t="str">
        <f t="shared" si="3"/>
        <v/>
      </c>
      <c r="AB33" s="221">
        <f t="shared" si="4"/>
        <v>83</v>
      </c>
      <c r="AC33" s="221" t="str">
        <f t="shared" si="5"/>
        <v/>
      </c>
      <c r="AD33" s="221">
        <f t="shared" si="6"/>
        <v>78</v>
      </c>
      <c r="AE33" s="217" t="str">
        <f t="shared" si="7"/>
        <v/>
      </c>
      <c r="AF33" s="217">
        <f t="shared" si="8"/>
        <v>83</v>
      </c>
      <c r="AG33" s="221" t="str">
        <f t="shared" si="9"/>
        <v/>
      </c>
      <c r="AH33" s="221">
        <f t="shared" si="10"/>
        <v>81</v>
      </c>
      <c r="AI33" s="221" t="str">
        <f t="shared" si="11"/>
        <v/>
      </c>
      <c r="AJ33" s="221">
        <f t="shared" si="12"/>
        <v>80</v>
      </c>
      <c r="AK33" s="221" t="str">
        <f t="shared" si="13"/>
        <v/>
      </c>
      <c r="AL33" s="221">
        <f t="shared" si="14"/>
        <v>93</v>
      </c>
      <c r="AM33" s="221" t="str">
        <f t="shared" si="15"/>
        <v/>
      </c>
      <c r="AN33" s="221" t="e">
        <f>IF(#REF!="","",#REF!)</f>
        <v>#REF!</v>
      </c>
      <c r="AO33" s="217" t="e">
        <f>IF(#REF!="","",#REF!*#REF!)</f>
        <v>#REF!</v>
      </c>
      <c r="AP33" s="244" t="e">
        <f>IF(#REF!="","",#REF!)</f>
        <v>#REF!</v>
      </c>
      <c r="AQ33" s="218" t="e">
        <f>IF(#REF!="","",#REF!*#REF!)</f>
        <v>#REF!</v>
      </c>
      <c r="AR33" s="241" t="str">
        <f>IF($AR$8="","",IF($AR$8="SBMLD",SUM(#REF!,#REF!,#REF!,#REF!,#REF!,#REF!,#REF!,#REF!,#REF!,#REF!),#REF!))</f>
        <v/>
      </c>
      <c r="AS33" s="217" t="str">
        <f>IF($AR$8="","",IF($AR$8="SBMLD",SUM(#REF!,#REF!,#REF!,#REF!,#REF!,#REF!,#REF!,#REF!,#REF!,#REF!)*$AS$9,#REF!*#REF!))</f>
        <v/>
      </c>
      <c r="AT33" s="217" t="str">
        <f>IF($AT$8="","",IF($AT$8="SBMLD",SUM(#REF!,#REF!,#REF!,#REF!,#REF!,#REF!,#REF!,#REF!,#REF!),#REF!))</f>
        <v/>
      </c>
      <c r="AU33" s="217" t="str">
        <f>IF($AT$8="","",IF($AT$8="SBMLD",SUM(#REF!,#REF!,#REF!,#REF!,#REF!,#REF!,#REF!,#REF!,#REF!)*$AU$9,#REF!*#REF!))</f>
        <v/>
      </c>
      <c r="AV33" s="217" t="str">
        <f>IF($AV$8="","",IF($AV$8="SBMLD",SUM(#REF!,#REF!,#REF!,#REF!,#REF!,#REF!,#REF!,#REF!),#REF!))</f>
        <v/>
      </c>
      <c r="AW33" s="217" t="str">
        <f>IF($AV$8="","",IF($AV$8="SBMLD",SUM(#REF!,#REF!,#REF!,#REF!,#REF!,#REF!,#REF!,#REF!)*$AW$9,#REF!*#REF!))</f>
        <v/>
      </c>
      <c r="AX33" s="217" t="str">
        <f>IF($AX$8="","",IF($AX$8="SBMLD",SUM(#REF!,#REF!,#REF!,#REF!,#REF!,#REF!,#REF!),#REF!))</f>
        <v/>
      </c>
      <c r="AY33" s="217" t="str">
        <f>IF($AX$8="","",IF($AX$8="SBMLD",SUM(#REF!,#REF!,#REF!,#REF!,#REF!,#REF!,#REF!)*$AY$9,#REF!*#REF!))</f>
        <v/>
      </c>
      <c r="AZ33" s="217" t="str">
        <f>IF($AZ$8="","",IF($AZ$8="SBMLD",SUM(#REF!,#REF!,#REF!,#REF!,#REF!,#REF!),#REF!))</f>
        <v/>
      </c>
      <c r="BA33" s="217" t="str">
        <f>IF($AZ$8="","",IF($AZ$8="SBMLD",SUM(#REF!,#REF!,#REF!,#REF!,#REF!,#REF!)*$BA$9,#REF!*#REF!))</f>
        <v/>
      </c>
      <c r="BB33" s="244" t="str">
        <f>IF($BB$8="","",IF($BB$8="SBMLD",SUM(#REF!,#REF!,#REF!,#REF!,#REF!),#REF!))</f>
        <v/>
      </c>
      <c r="BC33" s="218" t="str">
        <f>IF($BB$8="","",IF($BB$8="SBMLD",SUM(#REF!,#REF!,#REF!,#REF!,#REF!)*$BC$9,#REF!*#REF!))</f>
        <v/>
      </c>
      <c r="BD33" s="98" t="e">
        <f>#REF!</f>
        <v>#REF!</v>
      </c>
      <c r="BF33" s="284">
        <f t="shared" si="17"/>
        <v>163</v>
      </c>
      <c r="BG33" s="282">
        <f t="shared" si="16"/>
        <v>81.5</v>
      </c>
      <c r="BH33" s="283">
        <f t="shared" si="22"/>
        <v>4</v>
      </c>
      <c r="BI33" s="283">
        <f t="shared" si="18"/>
        <v>160</v>
      </c>
      <c r="BJ33" s="283">
        <f t="shared" si="23"/>
        <v>80</v>
      </c>
      <c r="BK33" s="283">
        <f t="shared" si="24"/>
        <v>4</v>
      </c>
      <c r="BL33" s="283">
        <f t="shared" si="19"/>
        <v>163</v>
      </c>
      <c r="BM33" s="283">
        <f t="shared" si="25"/>
        <v>81.5</v>
      </c>
      <c r="BN33" s="283">
        <f t="shared" si="26"/>
        <v>4</v>
      </c>
      <c r="BO33" s="283">
        <f t="shared" si="20"/>
        <v>149</v>
      </c>
      <c r="BP33" s="283">
        <f t="shared" si="27"/>
        <v>74.5</v>
      </c>
      <c r="BQ33" s="283">
        <f t="shared" si="28"/>
        <v>3</v>
      </c>
      <c r="BR33" s="283">
        <f t="shared" si="21"/>
        <v>171</v>
      </c>
      <c r="BS33" s="283">
        <f t="shared" si="29"/>
        <v>85.5</v>
      </c>
      <c r="BT33" s="283">
        <f t="shared" si="30"/>
        <v>4</v>
      </c>
    </row>
    <row r="34" spans="1:72" s="7" customFormat="1" ht="16.5" customHeight="1">
      <c r="A34" s="8">
        <v>25</v>
      </c>
      <c r="B34" s="53" t="str">
        <f>IF('2.ชื่อนักเรียน'!$AG35="","",'2.ชื่อนักเรียน'!$AG35)</f>
        <v/>
      </c>
      <c r="C34" s="13" t="str">
        <f>IF('2.ชื่อนักเรียน'!$AH35="","",'2.ชื่อนักเรียน'!$AH35)</f>
        <v/>
      </c>
      <c r="D34" s="265">
        <v>83</v>
      </c>
      <c r="E34" s="56" t="str">
        <f>IF(D$8="","",IF('2.ชื่อนักเรียน'!$R35="ร","ร",IF('2.ชื่อนักเรียน'!$R35="มส","",IF(D34="","",IF(D34&gt;=80,4,IF(D34&gt;=75,3.5,IF(D34&gt;=70,3,IF(D34&gt;=65,2.5,IF(D34&gt;=60,2,IF(D34&gt;=55,1.5,IF(D34&gt;=50,1,0)))))))))))</f>
        <v/>
      </c>
      <c r="F34" s="267">
        <v>76</v>
      </c>
      <c r="G34" s="56" t="str">
        <f>IF(F$8="","",IF('2.ชื่อนักเรียน'!$R35="ร","ร",IF('2.ชื่อนักเรียน'!$R35="มส","",IF(F34="","",IF(F34&gt;=80,4,IF(F34&gt;=75,3.5,IF(F34&gt;=70,3,IF(F34&gt;=65,2.5,IF(F34&gt;=60,2,IF(F34&gt;=55,1.5,IF(F34&gt;=50,1,0)))))))))))</f>
        <v/>
      </c>
      <c r="H34" s="267">
        <v>73</v>
      </c>
      <c r="I34" s="56" t="str">
        <f>IF(H$8="","",IF('2.ชื่อนักเรียน'!$R35="ร","ร",IF('2.ชื่อนักเรียน'!$R35="มส","",IF(H34="","",IF(H34&gt;=80,4,IF(H34&gt;=75,3.5,IF(H34&gt;=70,3,IF(H34&gt;=65,2.5,IF(H34&gt;=60,2,IF(H34&gt;=55,1.5,IF(H34&gt;=50,1,0)))))))))))</f>
        <v/>
      </c>
      <c r="J34" s="278">
        <v>75</v>
      </c>
      <c r="K34" s="56" t="str">
        <f>IF(J$8="","",IF('2.ชื่อนักเรียน'!$R35="ร","ร",IF('2.ชื่อนักเรียน'!$R35="มส","",IF(J34="","",IF(J34&gt;=80,4,IF(J34&gt;=75,3.5,IF(J34&gt;=70,3,IF(J34&gt;=65,2.5,IF(J34&gt;=60,2,IF(J34&gt;=55,1.5,IF(J34&gt;=50,1,0)))))))))))</f>
        <v/>
      </c>
      <c r="L34" s="267">
        <v>66</v>
      </c>
      <c r="M34" s="125" t="str">
        <f>IF(L$8="","",IF('2.ชื่อนักเรียน'!$R35="ร","ร",IF('2.ชื่อนักเรียน'!$R35="มส","",IF(L34="","",IF(L34&gt;=80,4,IF(L34&gt;=75,3.5,IF(L34&gt;=70,3,IF(L34&gt;=65,2.5,IF(L34&gt;=60,2,IF(L34&gt;=55,1.5,IF(L34&gt;=50,1,0)))))))))))</f>
        <v/>
      </c>
      <c r="N34" s="265">
        <v>56</v>
      </c>
      <c r="O34" s="56" t="str">
        <f>IF(N$8="","",IF('2.ชื่อนักเรียน'!$R35="ร","ร",IF('2.ชื่อนักเรียน'!$R35="มส","",IF(N34="","",IF(N34&gt;=80,4,IF(N34&gt;=75,3.5,IF(N34&gt;=70,3,IF(N34&gt;=65,2.5,IF(N34&gt;=60,2,IF(N34&gt;=55,1.5,IF(N34&gt;=50,1,0)))))))))))</f>
        <v/>
      </c>
      <c r="P34" s="267">
        <v>71</v>
      </c>
      <c r="Q34" s="56" t="str">
        <f>IF(P$8="","",IF('2.ชื่อนักเรียน'!$R35="ร","ร",IF('2.ชื่อนักเรียน'!$R35="มส","",IF(P34="","",IF(P34&gt;=80,4,IF(P34&gt;=75,3.5,IF(P34&gt;=70,3,IF(P34&gt;=65,2.5,IF(P34&gt;=60,2,IF(P34&gt;=55,1.5,IF(P34&gt;=50,1,0)))))))))))</f>
        <v/>
      </c>
      <c r="R34" s="267">
        <v>76</v>
      </c>
      <c r="S34" s="56" t="str">
        <f>IF(R$8="","",IF('2.ชื่อนักเรียน'!$R35="ร","ร",IF('2.ชื่อนักเรียน'!$R35="มส","",IF(R34="","",IF(R34&gt;=80,4,IF(R34&gt;=75,3.5,IF(R34&gt;=70,3,IF(R34&gt;=65,2.5,IF(R34&gt;=60,2,IF(R34&gt;=55,1.5,IF(R34&gt;=50,1,0)))))))))))</f>
        <v/>
      </c>
      <c r="T34" s="278">
        <v>65</v>
      </c>
      <c r="U34" s="56" t="str">
        <f>IF(T$8="","",IF('2.ชื่อนักเรียน'!$R35="ร","ร",IF('2.ชื่อนักเรียน'!$R35="มส","",IF(T34="","",IF(T34&gt;=80,4,IF(T34&gt;=75,3.5,IF(T34&gt;=70,3,IF(T34&gt;=65,2.5,IF(T34&gt;=60,2,IF(T34&gt;=55,1.5,IF(T34&gt;=50,1,0)))))))))))</f>
        <v/>
      </c>
      <c r="V34" s="267">
        <v>63</v>
      </c>
      <c r="W34" s="128" t="str">
        <f>IF(V$8="","",IF('2.ชื่อนักเรียน'!$R35="ร","ร",IF('2.ชื่อนักเรียน'!$R35="มส","",IF(V34="","",IF(V34&gt;=80,4,IF(V34&gt;=75,3.5,IF(V34&gt;=70,3,IF(V34&gt;=65,2.5,IF(V34&gt;=60,2,IF(V34&gt;=55,1.5,IF(V34&gt;=50,1,0)))))))))))</f>
        <v/>
      </c>
      <c r="X34" s="253">
        <f t="shared" si="0"/>
        <v>83</v>
      </c>
      <c r="Y34" s="241" t="str">
        <f t="shared" si="1"/>
        <v/>
      </c>
      <c r="Z34" s="243">
        <f t="shared" si="2"/>
        <v>76</v>
      </c>
      <c r="AA34" s="221" t="str">
        <f t="shared" si="3"/>
        <v/>
      </c>
      <c r="AB34" s="221">
        <f t="shared" si="4"/>
        <v>73</v>
      </c>
      <c r="AC34" s="221" t="str">
        <f t="shared" si="5"/>
        <v/>
      </c>
      <c r="AD34" s="221">
        <f t="shared" si="6"/>
        <v>66</v>
      </c>
      <c r="AE34" s="217" t="str">
        <f t="shared" si="7"/>
        <v/>
      </c>
      <c r="AF34" s="217">
        <f t="shared" si="8"/>
        <v>56</v>
      </c>
      <c r="AG34" s="221" t="str">
        <f t="shared" si="9"/>
        <v/>
      </c>
      <c r="AH34" s="221">
        <f t="shared" si="10"/>
        <v>71</v>
      </c>
      <c r="AI34" s="221" t="str">
        <f t="shared" si="11"/>
        <v/>
      </c>
      <c r="AJ34" s="221">
        <f t="shared" si="12"/>
        <v>76</v>
      </c>
      <c r="AK34" s="221" t="str">
        <f t="shared" si="13"/>
        <v/>
      </c>
      <c r="AL34" s="221">
        <f t="shared" si="14"/>
        <v>63</v>
      </c>
      <c r="AM34" s="221" t="str">
        <f t="shared" si="15"/>
        <v/>
      </c>
      <c r="AN34" s="221" t="e">
        <f>IF(#REF!="","",#REF!)</f>
        <v>#REF!</v>
      </c>
      <c r="AO34" s="217" t="e">
        <f>IF(#REF!="","",#REF!*#REF!)</f>
        <v>#REF!</v>
      </c>
      <c r="AP34" s="244" t="e">
        <f>IF(#REF!="","",#REF!)</f>
        <v>#REF!</v>
      </c>
      <c r="AQ34" s="218" t="e">
        <f>IF(#REF!="","",#REF!*#REF!)</f>
        <v>#REF!</v>
      </c>
      <c r="AR34" s="241" t="str">
        <f>IF($AR$8="","",IF($AR$8="SBMLD",SUM(#REF!,#REF!,#REF!,#REF!,#REF!,#REF!,#REF!,#REF!,#REF!,#REF!),#REF!))</f>
        <v/>
      </c>
      <c r="AS34" s="217" t="str">
        <f>IF($AR$8="","",IF($AR$8="SBMLD",SUM(#REF!,#REF!,#REF!,#REF!,#REF!,#REF!,#REF!,#REF!,#REF!,#REF!)*$AS$9,#REF!*#REF!))</f>
        <v/>
      </c>
      <c r="AT34" s="217" t="str">
        <f>IF($AT$8="","",IF($AT$8="SBMLD",SUM(#REF!,#REF!,#REF!,#REF!,#REF!,#REF!,#REF!,#REF!,#REF!),#REF!))</f>
        <v/>
      </c>
      <c r="AU34" s="217" t="str">
        <f>IF($AT$8="","",IF($AT$8="SBMLD",SUM(#REF!,#REF!,#REF!,#REF!,#REF!,#REF!,#REF!,#REF!,#REF!)*$AU$9,#REF!*#REF!))</f>
        <v/>
      </c>
      <c r="AV34" s="217" t="str">
        <f>IF($AV$8="","",IF($AV$8="SBMLD",SUM(#REF!,#REF!,#REF!,#REF!,#REF!,#REF!,#REF!,#REF!),#REF!))</f>
        <v/>
      </c>
      <c r="AW34" s="217" t="str">
        <f>IF($AV$8="","",IF($AV$8="SBMLD",SUM(#REF!,#REF!,#REF!,#REF!,#REF!,#REF!,#REF!,#REF!)*$AW$9,#REF!*#REF!))</f>
        <v/>
      </c>
      <c r="AX34" s="217" t="str">
        <f>IF($AX$8="","",IF($AX$8="SBMLD",SUM(#REF!,#REF!,#REF!,#REF!,#REF!,#REF!,#REF!),#REF!))</f>
        <v/>
      </c>
      <c r="AY34" s="217" t="str">
        <f>IF($AX$8="","",IF($AX$8="SBMLD",SUM(#REF!,#REF!,#REF!,#REF!,#REF!,#REF!,#REF!)*$AY$9,#REF!*#REF!))</f>
        <v/>
      </c>
      <c r="AZ34" s="217" t="str">
        <f>IF($AZ$8="","",IF($AZ$8="SBMLD",SUM(#REF!,#REF!,#REF!,#REF!,#REF!,#REF!),#REF!))</f>
        <v/>
      </c>
      <c r="BA34" s="217" t="str">
        <f>IF($AZ$8="","",IF($AZ$8="SBMLD",SUM(#REF!,#REF!,#REF!,#REF!,#REF!,#REF!)*$BA$9,#REF!*#REF!))</f>
        <v/>
      </c>
      <c r="BB34" s="244" t="str">
        <f>IF($BB$8="","",IF($BB$8="SBMLD",SUM(#REF!,#REF!,#REF!,#REF!,#REF!),#REF!))</f>
        <v/>
      </c>
      <c r="BC34" s="218" t="str">
        <f>IF($BB$8="","",IF($BB$8="SBMLD",SUM(#REF!,#REF!,#REF!,#REF!,#REF!)*$BC$9,#REF!*#REF!))</f>
        <v/>
      </c>
      <c r="BD34" s="98" t="e">
        <f>#REF!</f>
        <v>#REF!</v>
      </c>
      <c r="BF34" s="284">
        <f t="shared" si="17"/>
        <v>139</v>
      </c>
      <c r="BG34" s="282">
        <f t="shared" si="16"/>
        <v>69.5</v>
      </c>
      <c r="BH34" s="283">
        <f t="shared" si="22"/>
        <v>2.5</v>
      </c>
      <c r="BI34" s="283">
        <f t="shared" si="18"/>
        <v>147</v>
      </c>
      <c r="BJ34" s="283">
        <f t="shared" si="23"/>
        <v>73.5</v>
      </c>
      <c r="BK34" s="283">
        <f t="shared" si="24"/>
        <v>3</v>
      </c>
      <c r="BL34" s="283">
        <f t="shared" si="19"/>
        <v>149</v>
      </c>
      <c r="BM34" s="283">
        <f t="shared" si="25"/>
        <v>74.5</v>
      </c>
      <c r="BN34" s="283">
        <f t="shared" si="26"/>
        <v>3</v>
      </c>
      <c r="BO34" s="283">
        <f t="shared" si="20"/>
        <v>140</v>
      </c>
      <c r="BP34" s="283">
        <f t="shared" si="27"/>
        <v>70</v>
      </c>
      <c r="BQ34" s="283">
        <f t="shared" si="28"/>
        <v>3</v>
      </c>
      <c r="BR34" s="283">
        <f t="shared" si="21"/>
        <v>129</v>
      </c>
      <c r="BS34" s="283">
        <f t="shared" si="29"/>
        <v>64.5</v>
      </c>
      <c r="BT34" s="283">
        <f t="shared" si="30"/>
        <v>2</v>
      </c>
    </row>
    <row r="35" spans="1:72" s="7" customFormat="1" ht="16.5" customHeight="1">
      <c r="A35" s="8">
        <v>26</v>
      </c>
      <c r="B35" s="53" t="str">
        <f>IF('2.ชื่อนักเรียน'!$AG36="","",'2.ชื่อนักเรียน'!$AG36)</f>
        <v/>
      </c>
      <c r="C35" s="13" t="str">
        <f>IF('2.ชื่อนักเรียน'!$AH36="","",'2.ชื่อนักเรียน'!$AH36)</f>
        <v/>
      </c>
      <c r="D35" s="265">
        <v>80</v>
      </c>
      <c r="E35" s="56" t="str">
        <f>IF(D$8="","",IF('2.ชื่อนักเรียน'!$R36="ร","ร",IF('2.ชื่อนักเรียน'!$R36="มส","",IF(D35="","",IF(D35&gt;=80,4,IF(D35&gt;=75,3.5,IF(D35&gt;=70,3,IF(D35&gt;=65,2.5,IF(D35&gt;=60,2,IF(D35&gt;=55,1.5,IF(D35&gt;=50,1,0)))))))))))</f>
        <v/>
      </c>
      <c r="F35" s="267">
        <v>71</v>
      </c>
      <c r="G35" s="56" t="str">
        <f>IF(F$8="","",IF('2.ชื่อนักเรียน'!$R36="ร","ร",IF('2.ชื่อนักเรียน'!$R36="มส","",IF(F35="","",IF(F35&gt;=80,4,IF(F35&gt;=75,3.5,IF(F35&gt;=70,3,IF(F35&gt;=65,2.5,IF(F35&gt;=60,2,IF(F35&gt;=55,1.5,IF(F35&gt;=50,1,0)))))))))))</f>
        <v/>
      </c>
      <c r="H35" s="267">
        <v>72</v>
      </c>
      <c r="I35" s="56" t="str">
        <f>IF(H$8="","",IF('2.ชื่อนักเรียน'!$R36="ร","ร",IF('2.ชื่อนักเรียน'!$R36="มส","",IF(H35="","",IF(H35&gt;=80,4,IF(H35&gt;=75,3.5,IF(H35&gt;=70,3,IF(H35&gt;=65,2.5,IF(H35&gt;=60,2,IF(H35&gt;=55,1.5,IF(H35&gt;=50,1,0)))))))))))</f>
        <v/>
      </c>
      <c r="J35" s="278">
        <v>77</v>
      </c>
      <c r="K35" s="56" t="str">
        <f>IF(J$8="","",IF('2.ชื่อนักเรียน'!$R36="ร","ร",IF('2.ชื่อนักเรียน'!$R36="มส","",IF(J35="","",IF(J35&gt;=80,4,IF(J35&gt;=75,3.5,IF(J35&gt;=70,3,IF(J35&gt;=65,2.5,IF(J35&gt;=60,2,IF(J35&gt;=55,1.5,IF(J35&gt;=50,1,0)))))))))))</f>
        <v/>
      </c>
      <c r="L35" s="267">
        <v>71</v>
      </c>
      <c r="M35" s="125" t="str">
        <f>IF(L$8="","",IF('2.ชื่อนักเรียน'!$R36="ร","ร",IF('2.ชื่อนักเรียน'!$R36="มส","",IF(L35="","",IF(L35&gt;=80,4,IF(L35&gt;=75,3.5,IF(L35&gt;=70,3,IF(L35&gt;=65,2.5,IF(L35&gt;=60,2,IF(L35&gt;=55,1.5,IF(L35&gt;=50,1,0)))))))))))</f>
        <v/>
      </c>
      <c r="N35" s="265">
        <v>59</v>
      </c>
      <c r="O35" s="56" t="str">
        <f>IF(N$8="","",IF('2.ชื่อนักเรียน'!$R36="ร","ร",IF('2.ชื่อนักเรียน'!$R36="มส","",IF(N35="","",IF(N35&gt;=80,4,IF(N35&gt;=75,3.5,IF(N35&gt;=70,3,IF(N35&gt;=65,2.5,IF(N35&gt;=60,2,IF(N35&gt;=55,1.5,IF(N35&gt;=50,1,0)))))))))))</f>
        <v/>
      </c>
      <c r="P35" s="267">
        <v>70</v>
      </c>
      <c r="Q35" s="56" t="str">
        <f>IF(P$8="","",IF('2.ชื่อนักเรียน'!$R36="ร","ร",IF('2.ชื่อนักเรียน'!$R36="มส","",IF(P35="","",IF(P35&gt;=80,4,IF(P35&gt;=75,3.5,IF(P35&gt;=70,3,IF(P35&gt;=65,2.5,IF(P35&gt;=60,2,IF(P35&gt;=55,1.5,IF(P35&gt;=50,1,0)))))))))))</f>
        <v/>
      </c>
      <c r="R35" s="267">
        <v>65</v>
      </c>
      <c r="S35" s="56" t="str">
        <f>IF(R$8="","",IF('2.ชื่อนักเรียน'!$R36="ร","ร",IF('2.ชื่อนักเรียน'!$R36="มส","",IF(R35="","",IF(R35&gt;=80,4,IF(R35&gt;=75,3.5,IF(R35&gt;=70,3,IF(R35&gt;=65,2.5,IF(R35&gt;=60,2,IF(R35&gt;=55,1.5,IF(R35&gt;=50,1,0)))))))))))</f>
        <v/>
      </c>
      <c r="T35" s="278">
        <v>60</v>
      </c>
      <c r="U35" s="56" t="str">
        <f>IF(T$8="","",IF('2.ชื่อนักเรียน'!$R36="ร","ร",IF('2.ชื่อนักเรียน'!$R36="มส","",IF(T35="","",IF(T35&gt;=80,4,IF(T35&gt;=75,3.5,IF(T35&gt;=70,3,IF(T35&gt;=65,2.5,IF(T35&gt;=60,2,IF(T35&gt;=55,1.5,IF(T35&gt;=50,1,0)))))))))))</f>
        <v/>
      </c>
      <c r="V35" s="267">
        <v>75</v>
      </c>
      <c r="W35" s="128" t="str">
        <f>IF(V$8="","",IF('2.ชื่อนักเรียน'!$R36="ร","ร",IF('2.ชื่อนักเรียน'!$R36="มส","",IF(V35="","",IF(V35&gt;=80,4,IF(V35&gt;=75,3.5,IF(V35&gt;=70,3,IF(V35&gt;=65,2.5,IF(V35&gt;=60,2,IF(V35&gt;=55,1.5,IF(V35&gt;=50,1,0)))))))))))</f>
        <v/>
      </c>
      <c r="X35" s="253">
        <f t="shared" si="0"/>
        <v>80</v>
      </c>
      <c r="Y35" s="241" t="str">
        <f t="shared" si="1"/>
        <v/>
      </c>
      <c r="Z35" s="243">
        <f t="shared" si="2"/>
        <v>71</v>
      </c>
      <c r="AA35" s="221" t="str">
        <f t="shared" si="3"/>
        <v/>
      </c>
      <c r="AB35" s="221">
        <f t="shared" si="4"/>
        <v>72</v>
      </c>
      <c r="AC35" s="221" t="str">
        <f t="shared" si="5"/>
        <v/>
      </c>
      <c r="AD35" s="221">
        <f t="shared" si="6"/>
        <v>71</v>
      </c>
      <c r="AE35" s="217" t="str">
        <f t="shared" si="7"/>
        <v/>
      </c>
      <c r="AF35" s="217">
        <f t="shared" si="8"/>
        <v>59</v>
      </c>
      <c r="AG35" s="221" t="str">
        <f t="shared" si="9"/>
        <v/>
      </c>
      <c r="AH35" s="221">
        <f t="shared" si="10"/>
        <v>70</v>
      </c>
      <c r="AI35" s="221" t="str">
        <f t="shared" si="11"/>
        <v/>
      </c>
      <c r="AJ35" s="221">
        <f t="shared" si="12"/>
        <v>65</v>
      </c>
      <c r="AK35" s="221" t="str">
        <f t="shared" si="13"/>
        <v/>
      </c>
      <c r="AL35" s="221">
        <f t="shared" si="14"/>
        <v>75</v>
      </c>
      <c r="AM35" s="221" t="str">
        <f t="shared" si="15"/>
        <v/>
      </c>
      <c r="AN35" s="221" t="e">
        <f>IF(#REF!="","",#REF!)</f>
        <v>#REF!</v>
      </c>
      <c r="AO35" s="217" t="e">
        <f>IF(#REF!="","",#REF!*#REF!)</f>
        <v>#REF!</v>
      </c>
      <c r="AP35" s="244" t="e">
        <f>IF(#REF!="","",#REF!)</f>
        <v>#REF!</v>
      </c>
      <c r="AQ35" s="218" t="e">
        <f>IF(#REF!="","",#REF!*#REF!)</f>
        <v>#REF!</v>
      </c>
      <c r="AR35" s="241" t="str">
        <f>IF($AR$8="","",IF($AR$8="SBMLD",SUM(#REF!,#REF!,#REF!,#REF!,#REF!,#REF!,#REF!,#REF!,#REF!,#REF!),#REF!))</f>
        <v/>
      </c>
      <c r="AS35" s="217" t="str">
        <f>IF($AR$8="","",IF($AR$8="SBMLD",SUM(#REF!,#REF!,#REF!,#REF!,#REF!,#REF!,#REF!,#REF!,#REF!,#REF!)*$AS$9,#REF!*#REF!))</f>
        <v/>
      </c>
      <c r="AT35" s="217" t="str">
        <f>IF($AT$8="","",IF($AT$8="SBMLD",SUM(#REF!,#REF!,#REF!,#REF!,#REF!,#REF!,#REF!,#REF!,#REF!),#REF!))</f>
        <v/>
      </c>
      <c r="AU35" s="217" t="str">
        <f>IF($AT$8="","",IF($AT$8="SBMLD",SUM(#REF!,#REF!,#REF!,#REF!,#REF!,#REF!,#REF!,#REF!,#REF!)*$AU$9,#REF!*#REF!))</f>
        <v/>
      </c>
      <c r="AV35" s="217" t="str">
        <f>IF($AV$8="","",IF($AV$8="SBMLD",SUM(#REF!,#REF!,#REF!,#REF!,#REF!,#REF!,#REF!,#REF!),#REF!))</f>
        <v/>
      </c>
      <c r="AW35" s="217" t="str">
        <f>IF($AV$8="","",IF($AV$8="SBMLD",SUM(#REF!,#REF!,#REF!,#REF!,#REF!,#REF!,#REF!,#REF!)*$AW$9,#REF!*#REF!))</f>
        <v/>
      </c>
      <c r="AX35" s="217" t="str">
        <f>IF($AX$8="","",IF($AX$8="SBMLD",SUM(#REF!,#REF!,#REF!,#REF!,#REF!,#REF!,#REF!),#REF!))</f>
        <v/>
      </c>
      <c r="AY35" s="217" t="str">
        <f>IF($AX$8="","",IF($AX$8="SBMLD",SUM(#REF!,#REF!,#REF!,#REF!,#REF!,#REF!,#REF!)*$AY$9,#REF!*#REF!))</f>
        <v/>
      </c>
      <c r="AZ35" s="217" t="str">
        <f>IF($AZ$8="","",IF($AZ$8="SBMLD",SUM(#REF!,#REF!,#REF!,#REF!,#REF!,#REF!),#REF!))</f>
        <v/>
      </c>
      <c r="BA35" s="217" t="str">
        <f>IF($AZ$8="","",IF($AZ$8="SBMLD",SUM(#REF!,#REF!,#REF!,#REF!,#REF!,#REF!)*$BA$9,#REF!*#REF!))</f>
        <v/>
      </c>
      <c r="BB35" s="244" t="str">
        <f>IF($BB$8="","",IF($BB$8="SBMLD",SUM(#REF!,#REF!,#REF!,#REF!,#REF!),#REF!))</f>
        <v/>
      </c>
      <c r="BC35" s="218" t="str">
        <f>IF($BB$8="","",IF($BB$8="SBMLD",SUM(#REF!,#REF!,#REF!,#REF!,#REF!)*$BC$9,#REF!*#REF!))</f>
        <v/>
      </c>
      <c r="BD35" s="98" t="e">
        <f>#REF!</f>
        <v>#REF!</v>
      </c>
      <c r="BF35" s="284">
        <f t="shared" si="17"/>
        <v>139</v>
      </c>
      <c r="BG35" s="282">
        <f t="shared" si="16"/>
        <v>69.5</v>
      </c>
      <c r="BH35" s="283">
        <f t="shared" si="22"/>
        <v>2.5</v>
      </c>
      <c r="BI35" s="283">
        <f t="shared" si="18"/>
        <v>141</v>
      </c>
      <c r="BJ35" s="283">
        <f t="shared" si="23"/>
        <v>70.5</v>
      </c>
      <c r="BK35" s="283">
        <f t="shared" si="24"/>
        <v>3</v>
      </c>
      <c r="BL35" s="283">
        <f t="shared" si="19"/>
        <v>137</v>
      </c>
      <c r="BM35" s="283">
        <f t="shared" si="25"/>
        <v>68.5</v>
      </c>
      <c r="BN35" s="283">
        <f t="shared" si="26"/>
        <v>2.5</v>
      </c>
      <c r="BO35" s="283">
        <f t="shared" si="20"/>
        <v>137</v>
      </c>
      <c r="BP35" s="283">
        <f t="shared" si="27"/>
        <v>68.5</v>
      </c>
      <c r="BQ35" s="283">
        <f t="shared" si="28"/>
        <v>2.5</v>
      </c>
      <c r="BR35" s="283">
        <f t="shared" si="21"/>
        <v>146</v>
      </c>
      <c r="BS35" s="283">
        <f t="shared" si="29"/>
        <v>73</v>
      </c>
      <c r="BT35" s="283">
        <f t="shared" si="30"/>
        <v>3</v>
      </c>
    </row>
    <row r="36" spans="1:72" s="7" customFormat="1" ht="16.5" customHeight="1">
      <c r="A36" s="8">
        <v>27</v>
      </c>
      <c r="B36" s="53" t="str">
        <f>IF('2.ชื่อนักเรียน'!$AG37="","",'2.ชื่อนักเรียน'!$AG37)</f>
        <v/>
      </c>
      <c r="C36" s="13" t="str">
        <f>IF('2.ชื่อนักเรียน'!$AH37="","",'2.ชื่อนักเรียน'!$AH37)</f>
        <v/>
      </c>
      <c r="D36" s="265">
        <v>80</v>
      </c>
      <c r="E36" s="56" t="str">
        <f>IF(D$8="","",IF('2.ชื่อนักเรียน'!$R37="ร","ร",IF('2.ชื่อนักเรียน'!$R37="มส","",IF(D36="","",IF(D36&gt;=80,4,IF(D36&gt;=75,3.5,IF(D36&gt;=70,3,IF(D36&gt;=65,2.5,IF(D36&gt;=60,2,IF(D36&gt;=55,1.5,IF(D36&gt;=50,1,0)))))))))))</f>
        <v/>
      </c>
      <c r="F36" s="267">
        <v>77</v>
      </c>
      <c r="G36" s="56" t="str">
        <f>IF(F$8="","",IF('2.ชื่อนักเรียน'!$R37="ร","ร",IF('2.ชื่อนักเรียน'!$R37="มส","",IF(F36="","",IF(F36&gt;=80,4,IF(F36&gt;=75,3.5,IF(F36&gt;=70,3,IF(F36&gt;=65,2.5,IF(F36&gt;=60,2,IF(F36&gt;=55,1.5,IF(F36&gt;=50,1,0)))))))))))</f>
        <v/>
      </c>
      <c r="H36" s="267">
        <v>74</v>
      </c>
      <c r="I36" s="56" t="str">
        <f>IF(H$8="","",IF('2.ชื่อนักเรียน'!$R37="ร","ร",IF('2.ชื่อนักเรียน'!$R37="มส","",IF(H36="","",IF(H36&gt;=80,4,IF(H36&gt;=75,3.5,IF(H36&gt;=70,3,IF(H36&gt;=65,2.5,IF(H36&gt;=60,2,IF(H36&gt;=55,1.5,IF(H36&gt;=50,1,0)))))))))))</f>
        <v/>
      </c>
      <c r="J36" s="278">
        <v>87</v>
      </c>
      <c r="K36" s="56" t="str">
        <f>IF(J$8="","",IF('2.ชื่อนักเรียน'!$R37="ร","ร",IF('2.ชื่อนักเรียน'!$R37="มส","",IF(J36="","",IF(J36&gt;=80,4,IF(J36&gt;=75,3.5,IF(J36&gt;=70,3,IF(J36&gt;=65,2.5,IF(J36&gt;=60,2,IF(J36&gt;=55,1.5,IF(J36&gt;=50,1,0)))))))))))</f>
        <v/>
      </c>
      <c r="L36" s="267">
        <v>80</v>
      </c>
      <c r="M36" s="125" t="str">
        <f>IF(L$8="","",IF('2.ชื่อนักเรียน'!$R37="ร","ร",IF('2.ชื่อนักเรียน'!$R37="มส","",IF(L36="","",IF(L36&gt;=80,4,IF(L36&gt;=75,3.5,IF(L36&gt;=70,3,IF(L36&gt;=65,2.5,IF(L36&gt;=60,2,IF(L36&gt;=55,1.5,IF(L36&gt;=50,1,0)))))))))))</f>
        <v/>
      </c>
      <c r="N36" s="265">
        <v>91</v>
      </c>
      <c r="O36" s="56" t="str">
        <f>IF(N$8="","",IF('2.ชื่อนักเรียน'!$R37="ร","ร",IF('2.ชื่อนักเรียน'!$R37="มส","",IF(N36="","",IF(N36&gt;=80,4,IF(N36&gt;=75,3.5,IF(N36&gt;=70,3,IF(N36&gt;=65,2.5,IF(N36&gt;=60,2,IF(N36&gt;=55,1.5,IF(N36&gt;=50,1,0)))))))))))</f>
        <v/>
      </c>
      <c r="P36" s="267">
        <v>85</v>
      </c>
      <c r="Q36" s="56" t="str">
        <f>IF(P$8="","",IF('2.ชื่อนักเรียน'!$R37="ร","ร",IF('2.ชื่อนักเรียน'!$R37="มส","",IF(P36="","",IF(P36&gt;=80,4,IF(P36&gt;=75,3.5,IF(P36&gt;=70,3,IF(P36&gt;=65,2.5,IF(P36&gt;=60,2,IF(P36&gt;=55,1.5,IF(P36&gt;=50,1,0)))))))))))</f>
        <v/>
      </c>
      <c r="R36" s="267">
        <v>62</v>
      </c>
      <c r="S36" s="56" t="str">
        <f>IF(R$8="","",IF('2.ชื่อนักเรียน'!$R37="ร","ร",IF('2.ชื่อนักเรียน'!$R37="มส","",IF(R36="","",IF(R36&gt;=80,4,IF(R36&gt;=75,3.5,IF(R36&gt;=70,3,IF(R36&gt;=65,2.5,IF(R36&gt;=60,2,IF(R36&gt;=55,1.5,IF(R36&gt;=50,1,0)))))))))))</f>
        <v/>
      </c>
      <c r="T36" s="278">
        <v>63</v>
      </c>
      <c r="U36" s="56" t="str">
        <f>IF(T$8="","",IF('2.ชื่อนักเรียน'!$R37="ร","ร",IF('2.ชื่อนักเรียน'!$R37="มส","",IF(T36="","",IF(T36&gt;=80,4,IF(T36&gt;=75,3.5,IF(T36&gt;=70,3,IF(T36&gt;=65,2.5,IF(T36&gt;=60,2,IF(T36&gt;=55,1.5,IF(T36&gt;=50,1,0)))))))))))</f>
        <v/>
      </c>
      <c r="V36" s="267">
        <v>94</v>
      </c>
      <c r="W36" s="128" t="str">
        <f>IF(V$8="","",IF('2.ชื่อนักเรียน'!$R37="ร","ร",IF('2.ชื่อนักเรียน'!$R37="มส","",IF(V36="","",IF(V36&gt;=80,4,IF(V36&gt;=75,3.5,IF(V36&gt;=70,3,IF(V36&gt;=65,2.5,IF(V36&gt;=60,2,IF(V36&gt;=55,1.5,IF(V36&gt;=50,1,0)))))))))))</f>
        <v/>
      </c>
      <c r="X36" s="253">
        <f t="shared" si="0"/>
        <v>80</v>
      </c>
      <c r="Y36" s="241" t="str">
        <f t="shared" si="1"/>
        <v/>
      </c>
      <c r="Z36" s="243">
        <f t="shared" si="2"/>
        <v>77</v>
      </c>
      <c r="AA36" s="221" t="str">
        <f t="shared" si="3"/>
        <v/>
      </c>
      <c r="AB36" s="221">
        <f t="shared" si="4"/>
        <v>74</v>
      </c>
      <c r="AC36" s="221" t="str">
        <f t="shared" si="5"/>
        <v/>
      </c>
      <c r="AD36" s="221">
        <f t="shared" si="6"/>
        <v>80</v>
      </c>
      <c r="AE36" s="217" t="str">
        <f t="shared" si="7"/>
        <v/>
      </c>
      <c r="AF36" s="217">
        <f t="shared" si="8"/>
        <v>91</v>
      </c>
      <c r="AG36" s="217" t="str">
        <f t="shared" si="9"/>
        <v/>
      </c>
      <c r="AH36" s="217">
        <f t="shared" si="10"/>
        <v>85</v>
      </c>
      <c r="AI36" s="217" t="str">
        <f t="shared" si="11"/>
        <v/>
      </c>
      <c r="AJ36" s="217">
        <f t="shared" si="12"/>
        <v>62</v>
      </c>
      <c r="AK36" s="221" t="str">
        <f t="shared" si="13"/>
        <v/>
      </c>
      <c r="AL36" s="221">
        <f t="shared" si="14"/>
        <v>94</v>
      </c>
      <c r="AM36" s="221" t="str">
        <f t="shared" si="15"/>
        <v/>
      </c>
      <c r="AN36" s="221" t="e">
        <f>IF(#REF!="","",#REF!)</f>
        <v>#REF!</v>
      </c>
      <c r="AO36" s="217" t="e">
        <f>IF(#REF!="","",#REF!*#REF!)</f>
        <v>#REF!</v>
      </c>
      <c r="AP36" s="244" t="e">
        <f>IF(#REF!="","",#REF!)</f>
        <v>#REF!</v>
      </c>
      <c r="AQ36" s="218" t="e">
        <f>IF(#REF!="","",#REF!*#REF!)</f>
        <v>#REF!</v>
      </c>
      <c r="AR36" s="241" t="str">
        <f>IF($AR$8="","",IF($AR$8="SBMLD",SUM(#REF!,#REF!,#REF!,#REF!,#REF!,#REF!,#REF!,#REF!,#REF!,#REF!),#REF!))</f>
        <v/>
      </c>
      <c r="AS36" s="217" t="str">
        <f>IF($AR$8="","",IF($AR$8="SBMLD",SUM(#REF!,#REF!,#REF!,#REF!,#REF!,#REF!,#REF!,#REF!,#REF!,#REF!)*$AS$9,#REF!*#REF!))</f>
        <v/>
      </c>
      <c r="AT36" s="217" t="str">
        <f>IF($AT$8="","",IF($AT$8="SBMLD",SUM(#REF!,#REF!,#REF!,#REF!,#REF!,#REF!,#REF!,#REF!,#REF!),#REF!))</f>
        <v/>
      </c>
      <c r="AU36" s="217" t="str">
        <f>IF($AT$8="","",IF($AT$8="SBMLD",SUM(#REF!,#REF!,#REF!,#REF!,#REF!,#REF!,#REF!,#REF!,#REF!)*$AU$9,#REF!*#REF!))</f>
        <v/>
      </c>
      <c r="AV36" s="217" t="str">
        <f>IF($AV$8="","",IF($AV$8="SBMLD",SUM(#REF!,#REF!,#REF!,#REF!,#REF!,#REF!,#REF!,#REF!),#REF!))</f>
        <v/>
      </c>
      <c r="AW36" s="217" t="str">
        <f>IF($AV$8="","",IF($AV$8="SBMLD",SUM(#REF!,#REF!,#REF!,#REF!,#REF!,#REF!,#REF!,#REF!)*$AW$9,#REF!*#REF!))</f>
        <v/>
      </c>
      <c r="AX36" s="217" t="str">
        <f>IF($AX$8="","",IF($AX$8="SBMLD",SUM(#REF!,#REF!,#REF!,#REF!,#REF!,#REF!,#REF!),#REF!))</f>
        <v/>
      </c>
      <c r="AY36" s="217" t="str">
        <f>IF($AX$8="","",IF($AX$8="SBMLD",SUM(#REF!,#REF!,#REF!,#REF!,#REF!,#REF!,#REF!)*$AY$9,#REF!*#REF!))</f>
        <v/>
      </c>
      <c r="AZ36" s="217" t="str">
        <f>IF($AZ$8="","",IF($AZ$8="SBMLD",SUM(#REF!,#REF!,#REF!,#REF!,#REF!,#REF!),#REF!))</f>
        <v/>
      </c>
      <c r="BA36" s="217" t="str">
        <f>IF($AZ$8="","",IF($AZ$8="SBMLD",SUM(#REF!,#REF!,#REF!,#REF!,#REF!,#REF!)*$BA$9,#REF!*#REF!))</f>
        <v/>
      </c>
      <c r="BB36" s="244" t="str">
        <f>IF($BB$8="","",IF($BB$8="SBMLD",SUM(#REF!,#REF!,#REF!,#REF!,#REF!),#REF!))</f>
        <v/>
      </c>
      <c r="BC36" s="218" t="str">
        <f>IF($BB$8="","",IF($BB$8="SBMLD",SUM(#REF!,#REF!,#REF!,#REF!,#REF!)*$BC$9,#REF!*#REF!))</f>
        <v/>
      </c>
      <c r="BD36" s="98" t="e">
        <f>#REF!</f>
        <v>#REF!</v>
      </c>
      <c r="BF36" s="284">
        <f t="shared" si="17"/>
        <v>171</v>
      </c>
      <c r="BG36" s="282">
        <f t="shared" si="16"/>
        <v>85.5</v>
      </c>
      <c r="BH36" s="283">
        <f t="shared" si="22"/>
        <v>4</v>
      </c>
      <c r="BI36" s="283">
        <f t="shared" si="18"/>
        <v>162</v>
      </c>
      <c r="BJ36" s="283">
        <f t="shared" si="23"/>
        <v>81</v>
      </c>
      <c r="BK36" s="283">
        <f t="shared" si="24"/>
        <v>4</v>
      </c>
      <c r="BL36" s="283">
        <f t="shared" si="19"/>
        <v>136</v>
      </c>
      <c r="BM36" s="283">
        <f t="shared" si="25"/>
        <v>68</v>
      </c>
      <c r="BN36" s="283">
        <f t="shared" si="26"/>
        <v>2.5</v>
      </c>
      <c r="BO36" s="283">
        <f t="shared" si="20"/>
        <v>150</v>
      </c>
      <c r="BP36" s="283">
        <f t="shared" si="27"/>
        <v>75</v>
      </c>
      <c r="BQ36" s="283">
        <f t="shared" si="28"/>
        <v>3.5</v>
      </c>
      <c r="BR36" s="283">
        <f t="shared" si="21"/>
        <v>174</v>
      </c>
      <c r="BS36" s="283">
        <f t="shared" si="29"/>
        <v>87</v>
      </c>
      <c r="BT36" s="283">
        <f t="shared" si="30"/>
        <v>4</v>
      </c>
    </row>
    <row r="37" spans="1:72" s="7" customFormat="1" ht="16.5" customHeight="1">
      <c r="A37" s="8">
        <v>28</v>
      </c>
      <c r="B37" s="53" t="str">
        <f>IF('2.ชื่อนักเรียน'!$AG38="","",'2.ชื่อนักเรียน'!$AG38)</f>
        <v/>
      </c>
      <c r="C37" s="13" t="str">
        <f>IF('2.ชื่อนักเรียน'!$AH38="","",'2.ชื่อนักเรียน'!$AH38)</f>
        <v/>
      </c>
      <c r="D37" s="265">
        <v>78</v>
      </c>
      <c r="E37" s="56" t="str">
        <f>IF(D$8="","",IF('2.ชื่อนักเรียน'!$R38="ร","ร",IF('2.ชื่อนักเรียน'!$R38="มส","",IF(D37="","",IF(D37&gt;=80,4,IF(D37&gt;=75,3.5,IF(D37&gt;=70,3,IF(D37&gt;=65,2.5,IF(D37&gt;=60,2,IF(D37&gt;=55,1.5,IF(D37&gt;=50,1,0)))))))))))</f>
        <v/>
      </c>
      <c r="F37" s="267">
        <v>90</v>
      </c>
      <c r="G37" s="56" t="str">
        <f>IF(F$8="","",IF('2.ชื่อนักเรียน'!$R38="ร","ร",IF('2.ชื่อนักเรียน'!$R38="มส","",IF(F37="","",IF(F37&gt;=80,4,IF(F37&gt;=75,3.5,IF(F37&gt;=70,3,IF(F37&gt;=65,2.5,IF(F37&gt;=60,2,IF(F37&gt;=55,1.5,IF(F37&gt;=50,1,0)))))))))))</f>
        <v/>
      </c>
      <c r="H37" s="267">
        <v>78</v>
      </c>
      <c r="I37" s="56" t="str">
        <f>IF(H$8="","",IF('2.ชื่อนักเรียน'!$R38="ร","ร",IF('2.ชื่อนักเรียน'!$R38="มส","",IF(H37="","",IF(H37&gt;=80,4,IF(H37&gt;=75,3.5,IF(H37&gt;=70,3,IF(H37&gt;=65,2.5,IF(H37&gt;=60,2,IF(H37&gt;=55,1.5,IF(H37&gt;=50,1,0)))))))))))</f>
        <v/>
      </c>
      <c r="J37" s="278">
        <v>63</v>
      </c>
      <c r="K37" s="56" t="str">
        <f>IF(J$8="","",IF('2.ชื่อนักเรียน'!$R38="ร","ร",IF('2.ชื่อนักเรียน'!$R38="มส","",IF(J37="","",IF(J37&gt;=80,4,IF(J37&gt;=75,3.5,IF(J37&gt;=70,3,IF(J37&gt;=65,2.5,IF(J37&gt;=60,2,IF(J37&gt;=55,1.5,IF(J37&gt;=50,1,0)))))))))))</f>
        <v/>
      </c>
      <c r="L37" s="267">
        <v>84</v>
      </c>
      <c r="M37" s="125" t="str">
        <f>IF(L$8="","",IF('2.ชื่อนักเรียน'!$R38="ร","ร",IF('2.ชื่อนักเรียน'!$R38="มส","",IF(L37="","",IF(L37&gt;=80,4,IF(L37&gt;=75,3.5,IF(L37&gt;=70,3,IF(L37&gt;=65,2.5,IF(L37&gt;=60,2,IF(L37&gt;=55,1.5,IF(L37&gt;=50,1,0)))))))))))</f>
        <v/>
      </c>
      <c r="N37" s="265">
        <v>64</v>
      </c>
      <c r="O37" s="56" t="str">
        <f>IF(N$8="","",IF('2.ชื่อนักเรียน'!$R38="ร","ร",IF('2.ชื่อนักเรียน'!$R38="มส","",IF(N37="","",IF(N37&gt;=80,4,IF(N37&gt;=75,3.5,IF(N37&gt;=70,3,IF(N37&gt;=65,2.5,IF(N37&gt;=60,2,IF(N37&gt;=55,1.5,IF(N37&gt;=50,1,0)))))))))))</f>
        <v/>
      </c>
      <c r="P37" s="267">
        <v>82</v>
      </c>
      <c r="Q37" s="56" t="str">
        <f>IF(P$8="","",IF('2.ชื่อนักเรียน'!$R38="ร","ร",IF('2.ชื่อนักเรียน'!$R38="มส","",IF(P37="","",IF(P37&gt;=80,4,IF(P37&gt;=75,3.5,IF(P37&gt;=70,3,IF(P37&gt;=65,2.5,IF(P37&gt;=60,2,IF(P37&gt;=55,1.5,IF(P37&gt;=50,1,0)))))))))))</f>
        <v/>
      </c>
      <c r="R37" s="267">
        <v>73</v>
      </c>
      <c r="S37" s="56" t="str">
        <f>IF(R$8="","",IF('2.ชื่อนักเรียน'!$R38="ร","ร",IF('2.ชื่อนักเรียน'!$R38="มส","",IF(R37="","",IF(R37&gt;=80,4,IF(R37&gt;=75,3.5,IF(R37&gt;=70,3,IF(R37&gt;=65,2.5,IF(R37&gt;=60,2,IF(R37&gt;=55,1.5,IF(R37&gt;=50,1,0)))))))))))</f>
        <v/>
      </c>
      <c r="T37" s="278">
        <v>75</v>
      </c>
      <c r="U37" s="56" t="str">
        <f>IF(T$8="","",IF('2.ชื่อนักเรียน'!$R38="ร","ร",IF('2.ชื่อนักเรียน'!$R38="มส","",IF(T37="","",IF(T37&gt;=80,4,IF(T37&gt;=75,3.5,IF(T37&gt;=70,3,IF(T37&gt;=65,2.5,IF(T37&gt;=60,2,IF(T37&gt;=55,1.5,IF(T37&gt;=50,1,0)))))))))))</f>
        <v/>
      </c>
      <c r="V37" s="267">
        <v>93</v>
      </c>
      <c r="W37" s="128" t="str">
        <f>IF(V$8="","",IF('2.ชื่อนักเรียน'!$R38="ร","ร",IF('2.ชื่อนักเรียน'!$R38="มส","",IF(V37="","",IF(V37&gt;=80,4,IF(V37&gt;=75,3.5,IF(V37&gt;=70,3,IF(V37&gt;=65,2.5,IF(V37&gt;=60,2,IF(V37&gt;=55,1.5,IF(V37&gt;=50,1,0)))))))))))</f>
        <v/>
      </c>
      <c r="X37" s="253">
        <f t="shared" si="0"/>
        <v>78</v>
      </c>
      <c r="Y37" s="241" t="str">
        <f t="shared" si="1"/>
        <v/>
      </c>
      <c r="Z37" s="243">
        <f t="shared" si="2"/>
        <v>90</v>
      </c>
      <c r="AA37" s="221" t="str">
        <f t="shared" si="3"/>
        <v/>
      </c>
      <c r="AB37" s="221">
        <f t="shared" si="4"/>
        <v>78</v>
      </c>
      <c r="AC37" s="221" t="str">
        <f t="shared" si="5"/>
        <v/>
      </c>
      <c r="AD37" s="221">
        <f t="shared" si="6"/>
        <v>84</v>
      </c>
      <c r="AE37" s="217" t="str">
        <f t="shared" si="7"/>
        <v/>
      </c>
      <c r="AF37" s="217">
        <f t="shared" si="8"/>
        <v>64</v>
      </c>
      <c r="AG37" s="217" t="str">
        <f t="shared" si="9"/>
        <v/>
      </c>
      <c r="AH37" s="217">
        <f t="shared" si="10"/>
        <v>82</v>
      </c>
      <c r="AI37" s="217" t="str">
        <f t="shared" si="11"/>
        <v/>
      </c>
      <c r="AJ37" s="217">
        <f t="shared" si="12"/>
        <v>73</v>
      </c>
      <c r="AK37" s="221" t="str">
        <f t="shared" si="13"/>
        <v/>
      </c>
      <c r="AL37" s="221">
        <f t="shared" si="14"/>
        <v>93</v>
      </c>
      <c r="AM37" s="221" t="str">
        <f t="shared" si="15"/>
        <v/>
      </c>
      <c r="AN37" s="221" t="e">
        <f>IF(#REF!="","",#REF!)</f>
        <v>#REF!</v>
      </c>
      <c r="AO37" s="217" t="e">
        <f>IF(#REF!="","",#REF!*#REF!)</f>
        <v>#REF!</v>
      </c>
      <c r="AP37" s="244" t="e">
        <f>IF(#REF!="","",#REF!)</f>
        <v>#REF!</v>
      </c>
      <c r="AQ37" s="218" t="e">
        <f>IF(#REF!="","",#REF!*#REF!)</f>
        <v>#REF!</v>
      </c>
      <c r="AR37" s="241" t="str">
        <f>IF($AR$8="","",IF($AR$8="SBMLD",SUM(#REF!,#REF!,#REF!,#REF!,#REF!,#REF!,#REF!,#REF!,#REF!,#REF!),#REF!))</f>
        <v/>
      </c>
      <c r="AS37" s="217" t="str">
        <f>IF($AR$8="","",IF($AR$8="SBMLD",SUM(#REF!,#REF!,#REF!,#REF!,#REF!,#REF!,#REF!,#REF!,#REF!,#REF!)*$AS$9,#REF!*#REF!))</f>
        <v/>
      </c>
      <c r="AT37" s="217" t="str">
        <f>IF($AT$8="","",IF($AT$8="SBMLD",SUM(#REF!,#REF!,#REF!,#REF!,#REF!,#REF!,#REF!,#REF!,#REF!),#REF!))</f>
        <v/>
      </c>
      <c r="AU37" s="217" t="str">
        <f>IF($AT$8="","",IF($AT$8="SBMLD",SUM(#REF!,#REF!,#REF!,#REF!,#REF!,#REF!,#REF!,#REF!,#REF!)*$AU$9,#REF!*#REF!))</f>
        <v/>
      </c>
      <c r="AV37" s="217" t="str">
        <f>IF($AV$8="","",IF($AV$8="SBMLD",SUM(#REF!,#REF!,#REF!,#REF!,#REF!,#REF!,#REF!,#REF!),#REF!))</f>
        <v/>
      </c>
      <c r="AW37" s="217" t="str">
        <f>IF($AV$8="","",IF($AV$8="SBMLD",SUM(#REF!,#REF!,#REF!,#REF!,#REF!,#REF!,#REF!,#REF!)*$AW$9,#REF!*#REF!))</f>
        <v/>
      </c>
      <c r="AX37" s="217" t="str">
        <f>IF($AX$8="","",IF($AX$8="SBMLD",SUM(#REF!,#REF!,#REF!,#REF!,#REF!,#REF!,#REF!),#REF!))</f>
        <v/>
      </c>
      <c r="AY37" s="217" t="str">
        <f>IF($AX$8="","",IF($AX$8="SBMLD",SUM(#REF!,#REF!,#REF!,#REF!,#REF!,#REF!,#REF!)*$AY$9,#REF!*#REF!))</f>
        <v/>
      </c>
      <c r="AZ37" s="217" t="str">
        <f>IF($AZ$8="","",IF($AZ$8="SBMLD",SUM(#REF!,#REF!,#REF!,#REF!,#REF!,#REF!),#REF!))</f>
        <v/>
      </c>
      <c r="BA37" s="217" t="str">
        <f>IF($AZ$8="","",IF($AZ$8="SBMLD",SUM(#REF!,#REF!,#REF!,#REF!,#REF!,#REF!)*$BA$9,#REF!*#REF!))</f>
        <v/>
      </c>
      <c r="BB37" s="244" t="str">
        <f>IF($BB$8="","",IF($BB$8="SBMLD",SUM(#REF!,#REF!,#REF!,#REF!,#REF!),#REF!))</f>
        <v/>
      </c>
      <c r="BC37" s="218" t="str">
        <f>IF($BB$8="","",IF($BB$8="SBMLD",SUM(#REF!,#REF!,#REF!,#REF!,#REF!)*$BC$9,#REF!*#REF!))</f>
        <v/>
      </c>
      <c r="BD37" s="98" t="e">
        <f>#REF!</f>
        <v>#REF!</v>
      </c>
      <c r="BF37" s="284">
        <f t="shared" si="17"/>
        <v>142</v>
      </c>
      <c r="BG37" s="282">
        <f t="shared" si="16"/>
        <v>71</v>
      </c>
      <c r="BH37" s="283">
        <f t="shared" si="22"/>
        <v>3</v>
      </c>
      <c r="BI37" s="283">
        <f t="shared" si="18"/>
        <v>172</v>
      </c>
      <c r="BJ37" s="283">
        <f t="shared" si="23"/>
        <v>86</v>
      </c>
      <c r="BK37" s="283">
        <f t="shared" si="24"/>
        <v>4</v>
      </c>
      <c r="BL37" s="283">
        <f t="shared" si="19"/>
        <v>151</v>
      </c>
      <c r="BM37" s="283">
        <f t="shared" si="25"/>
        <v>75.5</v>
      </c>
      <c r="BN37" s="283">
        <f t="shared" si="26"/>
        <v>3.5</v>
      </c>
      <c r="BO37" s="283">
        <f t="shared" si="20"/>
        <v>138</v>
      </c>
      <c r="BP37" s="283">
        <f t="shared" si="27"/>
        <v>69</v>
      </c>
      <c r="BQ37" s="283">
        <f t="shared" si="28"/>
        <v>2.5</v>
      </c>
      <c r="BR37" s="283">
        <f t="shared" si="21"/>
        <v>177</v>
      </c>
      <c r="BS37" s="283">
        <f t="shared" si="29"/>
        <v>88.5</v>
      </c>
      <c r="BT37" s="283">
        <f t="shared" si="30"/>
        <v>4</v>
      </c>
    </row>
    <row r="38" spans="1:72" s="7" customFormat="1" ht="16.5" customHeight="1">
      <c r="A38" s="8">
        <v>29</v>
      </c>
      <c r="B38" s="53" t="str">
        <f>IF('2.ชื่อนักเรียน'!$AG39="","",'2.ชื่อนักเรียน'!$AG39)</f>
        <v/>
      </c>
      <c r="C38" s="13" t="str">
        <f>IF('2.ชื่อนักเรียน'!$AH39="","",'2.ชื่อนักเรียน'!$AH39)</f>
        <v/>
      </c>
      <c r="D38" s="265">
        <v>76</v>
      </c>
      <c r="E38" s="56" t="str">
        <f>IF(D$8="","",IF('2.ชื่อนักเรียน'!$R39="ร","ร",IF('2.ชื่อนักเรียน'!$R39="มส","",IF(D38="","",IF(D38&gt;=80,4,IF(D38&gt;=75,3.5,IF(D38&gt;=70,3,IF(D38&gt;=65,2.5,IF(D38&gt;=60,2,IF(D38&gt;=55,1.5,IF(D38&gt;=50,1,0)))))))))))</f>
        <v/>
      </c>
      <c r="F38" s="267">
        <v>77</v>
      </c>
      <c r="G38" s="56" t="str">
        <f>IF(F$8="","",IF('2.ชื่อนักเรียน'!$R39="ร","ร",IF('2.ชื่อนักเรียน'!$R39="มส","",IF(F38="","",IF(F38&gt;=80,4,IF(F38&gt;=75,3.5,IF(F38&gt;=70,3,IF(F38&gt;=65,2.5,IF(F38&gt;=60,2,IF(F38&gt;=55,1.5,IF(F38&gt;=50,1,0)))))))))))</f>
        <v/>
      </c>
      <c r="H38" s="267">
        <v>80</v>
      </c>
      <c r="I38" s="56" t="str">
        <f>IF(H$8="","",IF('2.ชื่อนักเรียน'!$R39="ร","ร",IF('2.ชื่อนักเรียน'!$R39="มส","",IF(H38="","",IF(H38&gt;=80,4,IF(H38&gt;=75,3.5,IF(H38&gt;=70,3,IF(H38&gt;=65,2.5,IF(H38&gt;=60,2,IF(H38&gt;=55,1.5,IF(H38&gt;=50,1,0)))))))))))</f>
        <v/>
      </c>
      <c r="J38" s="278">
        <v>77</v>
      </c>
      <c r="K38" s="56" t="str">
        <f>IF(J$8="","",IF('2.ชื่อนักเรียน'!$R39="ร","ร",IF('2.ชื่อนักเรียน'!$R39="มส","",IF(J38="","",IF(J38&gt;=80,4,IF(J38&gt;=75,3.5,IF(J38&gt;=70,3,IF(J38&gt;=65,2.5,IF(J38&gt;=60,2,IF(J38&gt;=55,1.5,IF(J38&gt;=50,1,0)))))))))))</f>
        <v/>
      </c>
      <c r="L38" s="267">
        <v>70</v>
      </c>
      <c r="M38" s="125" t="str">
        <f>IF(L$8="","",IF('2.ชื่อนักเรียน'!$R39="ร","ร",IF('2.ชื่อนักเรียน'!$R39="มส","",IF(L38="","",IF(L38&gt;=80,4,IF(L38&gt;=75,3.5,IF(L38&gt;=70,3,IF(L38&gt;=65,2.5,IF(L38&gt;=60,2,IF(L38&gt;=55,1.5,IF(L38&gt;=50,1,0)))))))))))</f>
        <v/>
      </c>
      <c r="N38" s="265">
        <v>53</v>
      </c>
      <c r="O38" s="56" t="str">
        <f>IF(N$8="","",IF('2.ชื่อนักเรียน'!$R39="ร","ร",IF('2.ชื่อนักเรียน'!$R39="มส","",IF(N38="","",IF(N38&gt;=80,4,IF(N38&gt;=75,3.5,IF(N38&gt;=70,3,IF(N38&gt;=65,2.5,IF(N38&gt;=60,2,IF(N38&gt;=55,1.5,IF(N38&gt;=50,1,0)))))))))))</f>
        <v/>
      </c>
      <c r="P38" s="267">
        <v>80</v>
      </c>
      <c r="Q38" s="56" t="str">
        <f>IF(P$8="","",IF('2.ชื่อนักเรียน'!$R39="ร","ร",IF('2.ชื่อนักเรียน'!$R39="มส","",IF(P38="","",IF(P38&gt;=80,4,IF(P38&gt;=75,3.5,IF(P38&gt;=70,3,IF(P38&gt;=65,2.5,IF(P38&gt;=60,2,IF(P38&gt;=55,1.5,IF(P38&gt;=50,1,0)))))))))))</f>
        <v/>
      </c>
      <c r="R38" s="267">
        <v>71</v>
      </c>
      <c r="S38" s="56" t="str">
        <f>IF(R$8="","",IF('2.ชื่อนักเรียน'!$R39="ร","ร",IF('2.ชื่อนักเรียน'!$R39="มส","",IF(R38="","",IF(R38&gt;=80,4,IF(R38&gt;=75,3.5,IF(R38&gt;=70,3,IF(R38&gt;=65,2.5,IF(R38&gt;=60,2,IF(R38&gt;=55,1.5,IF(R38&gt;=50,1,0)))))))))))</f>
        <v/>
      </c>
      <c r="T38" s="278">
        <v>66</v>
      </c>
      <c r="U38" s="56" t="str">
        <f>IF(T$8="","",IF('2.ชื่อนักเรียน'!$R39="ร","ร",IF('2.ชื่อนักเรียน'!$R39="มส","",IF(T38="","",IF(T38&gt;=80,4,IF(T38&gt;=75,3.5,IF(T38&gt;=70,3,IF(T38&gt;=65,2.5,IF(T38&gt;=60,2,IF(T38&gt;=55,1.5,IF(T38&gt;=50,1,0)))))))))))</f>
        <v/>
      </c>
      <c r="V38" s="267">
        <v>90</v>
      </c>
      <c r="W38" s="128" t="str">
        <f>IF(V$8="","",IF('2.ชื่อนักเรียน'!$R39="ร","ร",IF('2.ชื่อนักเรียน'!$R39="มส","",IF(V38="","",IF(V38&gt;=80,4,IF(V38&gt;=75,3.5,IF(V38&gt;=70,3,IF(V38&gt;=65,2.5,IF(V38&gt;=60,2,IF(V38&gt;=55,1.5,IF(V38&gt;=50,1,0)))))))))))</f>
        <v/>
      </c>
      <c r="X38" s="253">
        <f t="shared" si="0"/>
        <v>76</v>
      </c>
      <c r="Y38" s="241" t="str">
        <f t="shared" si="1"/>
        <v/>
      </c>
      <c r="Z38" s="243">
        <f t="shared" si="2"/>
        <v>77</v>
      </c>
      <c r="AA38" s="221" t="str">
        <f t="shared" si="3"/>
        <v/>
      </c>
      <c r="AB38" s="221">
        <f t="shared" si="4"/>
        <v>80</v>
      </c>
      <c r="AC38" s="221" t="str">
        <f t="shared" si="5"/>
        <v/>
      </c>
      <c r="AD38" s="221">
        <f t="shared" si="6"/>
        <v>70</v>
      </c>
      <c r="AE38" s="217" t="str">
        <f t="shared" si="7"/>
        <v/>
      </c>
      <c r="AF38" s="217">
        <f t="shared" si="8"/>
        <v>53</v>
      </c>
      <c r="AG38" s="221" t="str">
        <f t="shared" si="9"/>
        <v/>
      </c>
      <c r="AH38" s="221">
        <f t="shared" si="10"/>
        <v>80</v>
      </c>
      <c r="AI38" s="221" t="str">
        <f t="shared" si="11"/>
        <v/>
      </c>
      <c r="AJ38" s="221">
        <f t="shared" si="12"/>
        <v>71</v>
      </c>
      <c r="AK38" s="221" t="str">
        <f t="shared" si="13"/>
        <v/>
      </c>
      <c r="AL38" s="221">
        <f t="shared" si="14"/>
        <v>90</v>
      </c>
      <c r="AM38" s="221" t="str">
        <f t="shared" si="15"/>
        <v/>
      </c>
      <c r="AN38" s="221" t="e">
        <f>IF(#REF!="","",#REF!)</f>
        <v>#REF!</v>
      </c>
      <c r="AO38" s="217" t="e">
        <f>IF(#REF!="","",#REF!*#REF!)</f>
        <v>#REF!</v>
      </c>
      <c r="AP38" s="244" t="e">
        <f>IF(#REF!="","",#REF!)</f>
        <v>#REF!</v>
      </c>
      <c r="AQ38" s="218" t="e">
        <f>IF(#REF!="","",#REF!*#REF!)</f>
        <v>#REF!</v>
      </c>
      <c r="AR38" s="241" t="str">
        <f>IF($AR$8="","",IF($AR$8="SBMLD",SUM(#REF!,#REF!,#REF!,#REF!,#REF!,#REF!,#REF!,#REF!,#REF!,#REF!),#REF!))</f>
        <v/>
      </c>
      <c r="AS38" s="217" t="str">
        <f>IF($AR$8="","",IF($AR$8="SBMLD",SUM(#REF!,#REF!,#REF!,#REF!,#REF!,#REF!,#REF!,#REF!,#REF!,#REF!)*$AS$9,#REF!*#REF!))</f>
        <v/>
      </c>
      <c r="AT38" s="217" t="str">
        <f>IF($AT$8="","",IF($AT$8="SBMLD",SUM(#REF!,#REF!,#REF!,#REF!,#REF!,#REF!,#REF!,#REF!,#REF!),#REF!))</f>
        <v/>
      </c>
      <c r="AU38" s="217" t="str">
        <f>IF($AT$8="","",IF($AT$8="SBMLD",SUM(#REF!,#REF!,#REF!,#REF!,#REF!,#REF!,#REF!,#REF!,#REF!)*$AU$9,#REF!*#REF!))</f>
        <v/>
      </c>
      <c r="AV38" s="217" t="str">
        <f>IF($AV$8="","",IF($AV$8="SBMLD",SUM(#REF!,#REF!,#REF!,#REF!,#REF!,#REF!,#REF!,#REF!),#REF!))</f>
        <v/>
      </c>
      <c r="AW38" s="217" t="str">
        <f>IF($AV$8="","",IF($AV$8="SBMLD",SUM(#REF!,#REF!,#REF!,#REF!,#REF!,#REF!,#REF!,#REF!)*$AW$9,#REF!*#REF!))</f>
        <v/>
      </c>
      <c r="AX38" s="217" t="str">
        <f>IF($AX$8="","",IF($AX$8="SBMLD",SUM(#REF!,#REF!,#REF!,#REF!,#REF!,#REF!,#REF!),#REF!))</f>
        <v/>
      </c>
      <c r="AY38" s="217" t="str">
        <f>IF($AX$8="","",IF($AX$8="SBMLD",SUM(#REF!,#REF!,#REF!,#REF!,#REF!,#REF!,#REF!)*$AY$9,#REF!*#REF!))</f>
        <v/>
      </c>
      <c r="AZ38" s="217" t="str">
        <f>IF($AZ$8="","",IF($AZ$8="SBMLD",SUM(#REF!,#REF!,#REF!,#REF!,#REF!,#REF!),#REF!))</f>
        <v/>
      </c>
      <c r="BA38" s="217" t="str">
        <f>IF($AZ$8="","",IF($AZ$8="SBMLD",SUM(#REF!,#REF!,#REF!,#REF!,#REF!,#REF!)*$BA$9,#REF!*#REF!))</f>
        <v/>
      </c>
      <c r="BB38" s="244" t="str">
        <f>IF($BB$8="","",IF($BB$8="SBMLD",SUM(#REF!,#REF!,#REF!,#REF!,#REF!),#REF!))</f>
        <v/>
      </c>
      <c r="BC38" s="218" t="str">
        <f>IF($BB$8="","",IF($BB$8="SBMLD",SUM(#REF!,#REF!,#REF!,#REF!,#REF!)*$BC$9,#REF!*#REF!))</f>
        <v/>
      </c>
      <c r="BD38" s="98" t="e">
        <f>#REF!</f>
        <v>#REF!</v>
      </c>
      <c r="BF38" s="284">
        <f t="shared" si="17"/>
        <v>129</v>
      </c>
      <c r="BG38" s="282">
        <f t="shared" si="16"/>
        <v>64.5</v>
      </c>
      <c r="BH38" s="283">
        <f t="shared" si="22"/>
        <v>2</v>
      </c>
      <c r="BI38" s="283">
        <f t="shared" si="18"/>
        <v>157</v>
      </c>
      <c r="BJ38" s="283">
        <f t="shared" si="23"/>
        <v>78.5</v>
      </c>
      <c r="BK38" s="283">
        <f t="shared" si="24"/>
        <v>3.5</v>
      </c>
      <c r="BL38" s="283">
        <f t="shared" si="19"/>
        <v>151</v>
      </c>
      <c r="BM38" s="283">
        <f t="shared" si="25"/>
        <v>75.5</v>
      </c>
      <c r="BN38" s="283">
        <f t="shared" si="26"/>
        <v>3.5</v>
      </c>
      <c r="BO38" s="283">
        <f t="shared" si="20"/>
        <v>143</v>
      </c>
      <c r="BP38" s="283">
        <f t="shared" si="27"/>
        <v>71.5</v>
      </c>
      <c r="BQ38" s="283">
        <f t="shared" si="28"/>
        <v>3</v>
      </c>
      <c r="BR38" s="283">
        <f t="shared" si="21"/>
        <v>160</v>
      </c>
      <c r="BS38" s="283">
        <f t="shared" si="29"/>
        <v>80</v>
      </c>
      <c r="BT38" s="283">
        <f t="shared" si="30"/>
        <v>4</v>
      </c>
    </row>
    <row r="39" spans="1:72" s="7" customFormat="1" ht="16.5" customHeight="1">
      <c r="A39" s="8">
        <v>30</v>
      </c>
      <c r="B39" s="53" t="str">
        <f>IF('2.ชื่อนักเรียน'!$AG40="","",'2.ชื่อนักเรียน'!$AG40)</f>
        <v/>
      </c>
      <c r="C39" s="13" t="str">
        <f>IF('2.ชื่อนักเรียน'!$AH40="","",'2.ชื่อนักเรียน'!$AH40)</f>
        <v/>
      </c>
      <c r="D39" s="265">
        <v>83</v>
      </c>
      <c r="E39" s="56" t="str">
        <f>IF(D$8="","",IF('2.ชื่อนักเรียน'!$R40="ร","ร",IF('2.ชื่อนักเรียน'!$R40="มส","",IF(D39="","",IF(D39&gt;=80,4,IF(D39&gt;=75,3.5,IF(D39&gt;=70,3,IF(D39&gt;=65,2.5,IF(D39&gt;=60,2,IF(D39&gt;=55,1.5,IF(D39&gt;=50,1,0)))))))))))</f>
        <v/>
      </c>
      <c r="F39" s="267">
        <v>85</v>
      </c>
      <c r="G39" s="56" t="str">
        <f>IF(F$8="","",IF('2.ชื่อนักเรียน'!$R40="ร","ร",IF('2.ชื่อนักเรียน'!$R40="มส","",IF(F39="","",IF(F39&gt;=80,4,IF(F39&gt;=75,3.5,IF(F39&gt;=70,3,IF(F39&gt;=65,2.5,IF(F39&gt;=60,2,IF(F39&gt;=55,1.5,IF(F39&gt;=50,1,0)))))))))))</f>
        <v/>
      </c>
      <c r="H39" s="267">
        <v>78</v>
      </c>
      <c r="I39" s="56" t="str">
        <f>IF(H$8="","",IF('2.ชื่อนักเรียน'!$R40="ร","ร",IF('2.ชื่อนักเรียน'!$R40="มส","",IF(H39="","",IF(H39&gt;=80,4,IF(H39&gt;=75,3.5,IF(H39&gt;=70,3,IF(H39&gt;=65,2.5,IF(H39&gt;=60,2,IF(H39&gt;=55,1.5,IF(H39&gt;=50,1,0)))))))))))</f>
        <v/>
      </c>
      <c r="J39" s="278">
        <v>82</v>
      </c>
      <c r="K39" s="56" t="str">
        <f>IF(J$8="","",IF('2.ชื่อนักเรียน'!$R40="ร","ร",IF('2.ชื่อนักเรียน'!$R40="มส","",IF(J39="","",IF(J39&gt;=80,4,IF(J39&gt;=75,3.5,IF(J39&gt;=70,3,IF(J39&gt;=65,2.5,IF(J39&gt;=60,2,IF(J39&gt;=55,1.5,IF(J39&gt;=50,1,0)))))))))))</f>
        <v/>
      </c>
      <c r="L39" s="267">
        <v>79</v>
      </c>
      <c r="M39" s="125" t="str">
        <f>IF(L$8="","",IF('2.ชื่อนักเรียน'!$R40="ร","ร",IF('2.ชื่อนักเรียน'!$R40="มส","",IF(L39="","",IF(L39&gt;=80,4,IF(L39&gt;=75,3.5,IF(L39&gt;=70,3,IF(L39&gt;=65,2.5,IF(L39&gt;=60,2,IF(L39&gt;=55,1.5,IF(L39&gt;=50,1,0)))))))))))</f>
        <v/>
      </c>
      <c r="N39" s="265">
        <v>57</v>
      </c>
      <c r="O39" s="56" t="str">
        <f>IF(N$8="","",IF('2.ชื่อนักเรียน'!$R40="ร","ร",IF('2.ชื่อนักเรียน'!$R40="มส","",IF(N39="","",IF(N39&gt;=80,4,IF(N39&gt;=75,3.5,IF(N39&gt;=70,3,IF(N39&gt;=65,2.5,IF(N39&gt;=60,2,IF(N39&gt;=55,1.5,IF(N39&gt;=50,1,0)))))))))))</f>
        <v/>
      </c>
      <c r="P39" s="267">
        <v>82</v>
      </c>
      <c r="Q39" s="56" t="str">
        <f>IF(P$8="","",IF('2.ชื่อนักเรียน'!$R40="ร","ร",IF('2.ชื่อนักเรียน'!$R40="มส","",IF(P39="","",IF(P39&gt;=80,4,IF(P39&gt;=75,3.5,IF(P39&gt;=70,3,IF(P39&gt;=65,2.5,IF(P39&gt;=60,2,IF(P39&gt;=55,1.5,IF(P39&gt;=50,1,0)))))))))))</f>
        <v/>
      </c>
      <c r="R39" s="267">
        <v>62</v>
      </c>
      <c r="S39" s="56" t="str">
        <f>IF(R$8="","",IF('2.ชื่อนักเรียน'!$R40="ร","ร",IF('2.ชื่อนักเรียน'!$R40="มส","",IF(R39="","",IF(R39&gt;=80,4,IF(R39&gt;=75,3.5,IF(R39&gt;=70,3,IF(R39&gt;=65,2.5,IF(R39&gt;=60,2,IF(R39&gt;=55,1.5,IF(R39&gt;=50,1,0)))))))))))</f>
        <v/>
      </c>
      <c r="T39" s="278">
        <v>65</v>
      </c>
      <c r="U39" s="56" t="str">
        <f>IF(T$8="","",IF('2.ชื่อนักเรียน'!$R40="ร","ร",IF('2.ชื่อนักเรียน'!$R40="มส","",IF(T39="","",IF(T39&gt;=80,4,IF(T39&gt;=75,3.5,IF(T39&gt;=70,3,IF(T39&gt;=65,2.5,IF(T39&gt;=60,2,IF(T39&gt;=55,1.5,IF(T39&gt;=50,1,0)))))))))))</f>
        <v/>
      </c>
      <c r="V39" s="267">
        <v>86</v>
      </c>
      <c r="W39" s="128" t="str">
        <f>IF(V$8="","",IF('2.ชื่อนักเรียน'!$R40="ร","ร",IF('2.ชื่อนักเรียน'!$R40="มส","",IF(V39="","",IF(V39&gt;=80,4,IF(V39&gt;=75,3.5,IF(V39&gt;=70,3,IF(V39&gt;=65,2.5,IF(V39&gt;=60,2,IF(V39&gt;=55,1.5,IF(V39&gt;=50,1,0)))))))))))</f>
        <v/>
      </c>
      <c r="X39" s="253">
        <f t="shared" si="0"/>
        <v>83</v>
      </c>
      <c r="Y39" s="241" t="str">
        <f t="shared" si="1"/>
        <v/>
      </c>
      <c r="Z39" s="243">
        <f t="shared" si="2"/>
        <v>85</v>
      </c>
      <c r="AA39" s="221" t="str">
        <f t="shared" si="3"/>
        <v/>
      </c>
      <c r="AB39" s="221">
        <f t="shared" si="4"/>
        <v>78</v>
      </c>
      <c r="AC39" s="221" t="str">
        <f t="shared" si="5"/>
        <v/>
      </c>
      <c r="AD39" s="221">
        <f t="shared" si="6"/>
        <v>79</v>
      </c>
      <c r="AE39" s="217" t="str">
        <f t="shared" si="7"/>
        <v/>
      </c>
      <c r="AF39" s="217">
        <f t="shared" si="8"/>
        <v>57</v>
      </c>
      <c r="AG39" s="221" t="str">
        <f t="shared" si="9"/>
        <v/>
      </c>
      <c r="AH39" s="221">
        <f t="shared" si="10"/>
        <v>82</v>
      </c>
      <c r="AI39" s="221" t="str">
        <f t="shared" si="11"/>
        <v/>
      </c>
      <c r="AJ39" s="221">
        <f t="shared" si="12"/>
        <v>62</v>
      </c>
      <c r="AK39" s="221" t="str">
        <f t="shared" si="13"/>
        <v/>
      </c>
      <c r="AL39" s="221">
        <f t="shared" si="14"/>
        <v>86</v>
      </c>
      <c r="AM39" s="221" t="str">
        <f t="shared" si="15"/>
        <v/>
      </c>
      <c r="AN39" s="221" t="e">
        <f>IF(#REF!="","",#REF!)</f>
        <v>#REF!</v>
      </c>
      <c r="AO39" s="217" t="e">
        <f>IF(#REF!="","",#REF!*#REF!)</f>
        <v>#REF!</v>
      </c>
      <c r="AP39" s="244" t="e">
        <f>IF(#REF!="","",#REF!)</f>
        <v>#REF!</v>
      </c>
      <c r="AQ39" s="218" t="e">
        <f>IF(#REF!="","",#REF!*#REF!)</f>
        <v>#REF!</v>
      </c>
      <c r="AR39" s="241" t="str">
        <f>IF($AR$8="","",IF($AR$8="SBMLD",SUM(#REF!,#REF!,#REF!,#REF!,#REF!,#REF!,#REF!,#REF!,#REF!,#REF!),#REF!))</f>
        <v/>
      </c>
      <c r="AS39" s="217" t="str">
        <f>IF($AR$8="","",IF($AR$8="SBMLD",SUM(#REF!,#REF!,#REF!,#REF!,#REF!,#REF!,#REF!,#REF!,#REF!,#REF!)*$AS$9,#REF!*#REF!))</f>
        <v/>
      </c>
      <c r="AT39" s="217" t="str">
        <f>IF($AT$8="","",IF($AT$8="SBMLD",SUM(#REF!,#REF!,#REF!,#REF!,#REF!,#REF!,#REF!,#REF!,#REF!),#REF!))</f>
        <v/>
      </c>
      <c r="AU39" s="217" t="str">
        <f>IF($AT$8="","",IF($AT$8="SBMLD",SUM(#REF!,#REF!,#REF!,#REF!,#REF!,#REF!,#REF!,#REF!,#REF!)*$AU$9,#REF!*#REF!))</f>
        <v/>
      </c>
      <c r="AV39" s="217" t="str">
        <f>IF($AV$8="","",IF($AV$8="SBMLD",SUM(#REF!,#REF!,#REF!,#REF!,#REF!,#REF!,#REF!,#REF!),#REF!))</f>
        <v/>
      </c>
      <c r="AW39" s="217" t="str">
        <f>IF($AV$8="","",IF($AV$8="SBMLD",SUM(#REF!,#REF!,#REF!,#REF!,#REF!,#REF!,#REF!,#REF!)*$AW$9,#REF!*#REF!))</f>
        <v/>
      </c>
      <c r="AX39" s="217" t="str">
        <f>IF($AX$8="","",IF($AX$8="SBMLD",SUM(#REF!,#REF!,#REF!,#REF!,#REF!,#REF!,#REF!),#REF!))</f>
        <v/>
      </c>
      <c r="AY39" s="217" t="str">
        <f>IF($AX$8="","",IF($AX$8="SBMLD",SUM(#REF!,#REF!,#REF!,#REF!,#REF!,#REF!,#REF!)*$AY$9,#REF!*#REF!))</f>
        <v/>
      </c>
      <c r="AZ39" s="217" t="str">
        <f>IF($AZ$8="","",IF($AZ$8="SBMLD",SUM(#REF!,#REF!,#REF!,#REF!,#REF!,#REF!),#REF!))</f>
        <v/>
      </c>
      <c r="BA39" s="217" t="str">
        <f>IF($AZ$8="","",IF($AZ$8="SBMLD",SUM(#REF!,#REF!,#REF!,#REF!,#REF!,#REF!)*$BA$9,#REF!*#REF!))</f>
        <v/>
      </c>
      <c r="BB39" s="244" t="str">
        <f>IF($BB$8="","",IF($BB$8="SBMLD",SUM(#REF!,#REF!,#REF!,#REF!,#REF!),#REF!))</f>
        <v/>
      </c>
      <c r="BC39" s="218" t="str">
        <f>IF($BB$8="","",IF($BB$8="SBMLD",SUM(#REF!,#REF!,#REF!,#REF!,#REF!)*$BC$9,#REF!*#REF!))</f>
        <v/>
      </c>
      <c r="BD39" s="98" t="e">
        <f>#REF!</f>
        <v>#REF!</v>
      </c>
      <c r="BF39" s="284">
        <f t="shared" si="17"/>
        <v>140</v>
      </c>
      <c r="BG39" s="282">
        <f t="shared" si="16"/>
        <v>70</v>
      </c>
      <c r="BH39" s="283">
        <f t="shared" si="22"/>
        <v>3</v>
      </c>
      <c r="BI39" s="283">
        <f t="shared" si="18"/>
        <v>167</v>
      </c>
      <c r="BJ39" s="283">
        <f t="shared" si="23"/>
        <v>83.5</v>
      </c>
      <c r="BK39" s="283">
        <f t="shared" si="24"/>
        <v>4</v>
      </c>
      <c r="BL39" s="283">
        <f t="shared" si="19"/>
        <v>140</v>
      </c>
      <c r="BM39" s="283">
        <f t="shared" si="25"/>
        <v>70</v>
      </c>
      <c r="BN39" s="283">
        <f t="shared" si="26"/>
        <v>3</v>
      </c>
      <c r="BO39" s="283">
        <f t="shared" si="20"/>
        <v>147</v>
      </c>
      <c r="BP39" s="283">
        <f t="shared" si="27"/>
        <v>73.5</v>
      </c>
      <c r="BQ39" s="283">
        <f t="shared" si="28"/>
        <v>3</v>
      </c>
      <c r="BR39" s="283">
        <f t="shared" si="21"/>
        <v>165</v>
      </c>
      <c r="BS39" s="283">
        <f t="shared" si="29"/>
        <v>82.5</v>
      </c>
      <c r="BT39" s="283">
        <f t="shared" si="30"/>
        <v>4</v>
      </c>
    </row>
    <row r="40" spans="1:72" s="7" customFormat="1" ht="16.5" customHeight="1">
      <c r="A40" s="8">
        <v>31</v>
      </c>
      <c r="B40" s="53" t="str">
        <f>IF('2.ชื่อนักเรียน'!$AG41="","",'2.ชื่อนักเรียน'!$AG41)</f>
        <v/>
      </c>
      <c r="C40" s="13" t="str">
        <f>IF('2.ชื่อนักเรียน'!$AH41="","",'2.ชื่อนักเรียน'!$AH41)</f>
        <v/>
      </c>
      <c r="D40" s="265">
        <v>89</v>
      </c>
      <c r="E40" s="56" t="str">
        <f>IF(D$8="","",IF('2.ชื่อนักเรียน'!$R41="ร","ร",IF('2.ชื่อนักเรียน'!$R41="มส","",IF(D40="","",IF(D40&gt;=80,4,IF(D40&gt;=75,3.5,IF(D40&gt;=70,3,IF(D40&gt;=65,2.5,IF(D40&gt;=60,2,IF(D40&gt;=55,1.5,IF(D40&gt;=50,1,0)))))))))))</f>
        <v/>
      </c>
      <c r="F40" s="267">
        <v>92</v>
      </c>
      <c r="G40" s="56" t="str">
        <f>IF(F$8="","",IF('2.ชื่อนักเรียน'!$R41="ร","ร",IF('2.ชื่อนักเรียน'!$R41="มส","",IF(F40="","",IF(F40&gt;=80,4,IF(F40&gt;=75,3.5,IF(F40&gt;=70,3,IF(F40&gt;=65,2.5,IF(F40&gt;=60,2,IF(F40&gt;=55,1.5,IF(F40&gt;=50,1,0)))))))))))</f>
        <v/>
      </c>
      <c r="H40" s="267">
        <v>85</v>
      </c>
      <c r="I40" s="56" t="str">
        <f>IF(H$8="","",IF('2.ชื่อนักเรียน'!$R41="ร","ร",IF('2.ชื่อนักเรียน'!$R41="มส","",IF(H40="","",IF(H40&gt;=80,4,IF(H40&gt;=75,3.5,IF(H40&gt;=70,3,IF(H40&gt;=65,2.5,IF(H40&gt;=60,2,IF(H40&gt;=55,1.5,IF(H40&gt;=50,1,0)))))))))))</f>
        <v/>
      </c>
      <c r="J40" s="278">
        <v>89</v>
      </c>
      <c r="K40" s="56" t="str">
        <f>IF(J$8="","",IF('2.ชื่อนักเรียน'!$R41="ร","ร",IF('2.ชื่อนักเรียน'!$R41="มส","",IF(J40="","",IF(J40&gt;=80,4,IF(J40&gt;=75,3.5,IF(J40&gt;=70,3,IF(J40&gt;=65,2.5,IF(J40&gt;=60,2,IF(J40&gt;=55,1.5,IF(J40&gt;=50,1,0)))))))))))</f>
        <v/>
      </c>
      <c r="L40" s="267">
        <v>86</v>
      </c>
      <c r="M40" s="125" t="str">
        <f>IF(L$8="","",IF('2.ชื่อนักเรียน'!$R41="ร","ร",IF('2.ชื่อนักเรียน'!$R41="มส","",IF(L40="","",IF(L40&gt;=80,4,IF(L40&gt;=75,3.5,IF(L40&gt;=70,3,IF(L40&gt;=65,2.5,IF(L40&gt;=60,2,IF(L40&gt;=55,1.5,IF(L40&gt;=50,1,0)))))))))))</f>
        <v/>
      </c>
      <c r="N40" s="265">
        <v>91</v>
      </c>
      <c r="O40" s="56" t="str">
        <f>IF(N$8="","",IF('2.ชื่อนักเรียน'!$R41="ร","ร",IF('2.ชื่อนักเรียน'!$R41="มส","",IF(N40="","",IF(N40&gt;=80,4,IF(N40&gt;=75,3.5,IF(N40&gt;=70,3,IF(N40&gt;=65,2.5,IF(N40&gt;=60,2,IF(N40&gt;=55,1.5,IF(N40&gt;=50,1,0)))))))))))</f>
        <v/>
      </c>
      <c r="P40" s="267">
        <v>89</v>
      </c>
      <c r="Q40" s="56" t="str">
        <f>IF(P$8="","",IF('2.ชื่อนักเรียน'!$R41="ร","ร",IF('2.ชื่อนักเรียน'!$R41="มส","",IF(P40="","",IF(P40&gt;=80,4,IF(P40&gt;=75,3.5,IF(P40&gt;=70,3,IF(P40&gt;=65,2.5,IF(P40&gt;=60,2,IF(P40&gt;=55,1.5,IF(P40&gt;=50,1,0)))))))))))</f>
        <v/>
      </c>
      <c r="R40" s="267">
        <v>89</v>
      </c>
      <c r="S40" s="56" t="str">
        <f>IF(R$8="","",IF('2.ชื่อนักเรียน'!$R41="ร","ร",IF('2.ชื่อนักเรียน'!$R41="มส","",IF(R40="","",IF(R40&gt;=80,4,IF(R40&gt;=75,3.5,IF(R40&gt;=70,3,IF(R40&gt;=65,2.5,IF(R40&gt;=60,2,IF(R40&gt;=55,1.5,IF(R40&gt;=50,1,0)))))))))))</f>
        <v/>
      </c>
      <c r="T40" s="278">
        <v>80</v>
      </c>
      <c r="U40" s="56" t="str">
        <f>IF(T$8="","",IF('2.ชื่อนักเรียน'!$R41="ร","ร",IF('2.ชื่อนักเรียน'!$R41="มส","",IF(T40="","",IF(T40&gt;=80,4,IF(T40&gt;=75,3.5,IF(T40&gt;=70,3,IF(T40&gt;=65,2.5,IF(T40&gt;=60,2,IF(T40&gt;=55,1.5,IF(T40&gt;=50,1,0)))))))))))</f>
        <v/>
      </c>
      <c r="V40" s="267">
        <v>93</v>
      </c>
      <c r="W40" s="128" t="str">
        <f>IF(V$8="","",IF('2.ชื่อนักเรียน'!$R41="ร","ร",IF('2.ชื่อนักเรียน'!$R41="มส","",IF(V40="","",IF(V40&gt;=80,4,IF(V40&gt;=75,3.5,IF(V40&gt;=70,3,IF(V40&gt;=65,2.5,IF(V40&gt;=60,2,IF(V40&gt;=55,1.5,IF(V40&gt;=50,1,0)))))))))))</f>
        <v/>
      </c>
      <c r="X40" s="253">
        <f t="shared" si="0"/>
        <v>89</v>
      </c>
      <c r="Y40" s="241" t="str">
        <f t="shared" si="1"/>
        <v/>
      </c>
      <c r="Z40" s="243">
        <f t="shared" si="2"/>
        <v>92</v>
      </c>
      <c r="AA40" s="221" t="str">
        <f t="shared" si="3"/>
        <v/>
      </c>
      <c r="AB40" s="221">
        <f t="shared" si="4"/>
        <v>85</v>
      </c>
      <c r="AC40" s="221" t="str">
        <f t="shared" si="5"/>
        <v/>
      </c>
      <c r="AD40" s="221">
        <f t="shared" si="6"/>
        <v>86</v>
      </c>
      <c r="AE40" s="217" t="str">
        <f t="shared" si="7"/>
        <v/>
      </c>
      <c r="AF40" s="217">
        <f t="shared" si="8"/>
        <v>91</v>
      </c>
      <c r="AG40" s="221" t="str">
        <f t="shared" si="9"/>
        <v/>
      </c>
      <c r="AH40" s="221">
        <f t="shared" si="10"/>
        <v>89</v>
      </c>
      <c r="AI40" s="221" t="str">
        <f t="shared" si="11"/>
        <v/>
      </c>
      <c r="AJ40" s="221">
        <f t="shared" si="12"/>
        <v>89</v>
      </c>
      <c r="AK40" s="221" t="str">
        <f t="shared" si="13"/>
        <v/>
      </c>
      <c r="AL40" s="221">
        <f t="shared" si="14"/>
        <v>93</v>
      </c>
      <c r="AM40" s="221" t="str">
        <f t="shared" si="15"/>
        <v/>
      </c>
      <c r="AN40" s="221" t="e">
        <f>IF(#REF!="","",#REF!)</f>
        <v>#REF!</v>
      </c>
      <c r="AO40" s="217" t="e">
        <f>IF(#REF!="","",#REF!*#REF!)</f>
        <v>#REF!</v>
      </c>
      <c r="AP40" s="244" t="e">
        <f>IF(#REF!="","",#REF!)</f>
        <v>#REF!</v>
      </c>
      <c r="AQ40" s="218" t="e">
        <f>IF(#REF!="","",#REF!*#REF!)</f>
        <v>#REF!</v>
      </c>
      <c r="AR40" s="241" t="str">
        <f>IF($AR$8="","",IF($AR$8="SBMLD",SUM(#REF!,#REF!,#REF!,#REF!,#REF!,#REF!,#REF!,#REF!,#REF!,#REF!),#REF!))</f>
        <v/>
      </c>
      <c r="AS40" s="217" t="str">
        <f>IF($AR$8="","",IF($AR$8="SBMLD",SUM(#REF!,#REF!,#REF!,#REF!,#REF!,#REF!,#REF!,#REF!,#REF!,#REF!)*$AS$9,#REF!*#REF!))</f>
        <v/>
      </c>
      <c r="AT40" s="217" t="str">
        <f>IF($AT$8="","",IF($AT$8="SBMLD",SUM(#REF!,#REF!,#REF!,#REF!,#REF!,#REF!,#REF!,#REF!,#REF!),#REF!))</f>
        <v/>
      </c>
      <c r="AU40" s="217" t="str">
        <f>IF($AT$8="","",IF($AT$8="SBMLD",SUM(#REF!,#REF!,#REF!,#REF!,#REF!,#REF!,#REF!,#REF!,#REF!)*$AU$9,#REF!*#REF!))</f>
        <v/>
      </c>
      <c r="AV40" s="217" t="str">
        <f>IF($AV$8="","",IF($AV$8="SBMLD",SUM(#REF!,#REF!,#REF!,#REF!,#REF!,#REF!,#REF!,#REF!),#REF!))</f>
        <v/>
      </c>
      <c r="AW40" s="217" t="str">
        <f>IF($AV$8="","",IF($AV$8="SBMLD",SUM(#REF!,#REF!,#REF!,#REF!,#REF!,#REF!,#REF!,#REF!)*$AW$9,#REF!*#REF!))</f>
        <v/>
      </c>
      <c r="AX40" s="217" t="str">
        <f>IF($AX$8="","",IF($AX$8="SBMLD",SUM(#REF!,#REF!,#REF!,#REF!,#REF!,#REF!,#REF!),#REF!))</f>
        <v/>
      </c>
      <c r="AY40" s="217" t="str">
        <f>IF($AX$8="","",IF($AX$8="SBMLD",SUM(#REF!,#REF!,#REF!,#REF!,#REF!,#REF!,#REF!)*$AY$9,#REF!*#REF!))</f>
        <v/>
      </c>
      <c r="AZ40" s="217" t="str">
        <f>IF($AZ$8="","",IF($AZ$8="SBMLD",SUM(#REF!,#REF!,#REF!,#REF!,#REF!,#REF!),#REF!))</f>
        <v/>
      </c>
      <c r="BA40" s="217" t="str">
        <f>IF($AZ$8="","",IF($AZ$8="SBMLD",SUM(#REF!,#REF!,#REF!,#REF!,#REF!,#REF!)*$BA$9,#REF!*#REF!))</f>
        <v/>
      </c>
      <c r="BB40" s="244" t="str">
        <f>IF($BB$8="","",IF($BB$8="SBMLD",SUM(#REF!,#REF!,#REF!,#REF!,#REF!),#REF!))</f>
        <v/>
      </c>
      <c r="BC40" s="218" t="str">
        <f>IF($BB$8="","",IF($BB$8="SBMLD",SUM(#REF!,#REF!,#REF!,#REF!,#REF!)*$BC$9,#REF!*#REF!))</f>
        <v/>
      </c>
      <c r="BD40" s="98" t="e">
        <f>#REF!</f>
        <v>#REF!</v>
      </c>
      <c r="BF40" s="284">
        <f t="shared" si="17"/>
        <v>180</v>
      </c>
      <c r="BG40" s="282">
        <f t="shared" si="16"/>
        <v>90</v>
      </c>
      <c r="BH40" s="283">
        <f t="shared" si="22"/>
        <v>4</v>
      </c>
      <c r="BI40" s="283">
        <f t="shared" si="18"/>
        <v>181</v>
      </c>
      <c r="BJ40" s="283">
        <f t="shared" si="23"/>
        <v>90.5</v>
      </c>
      <c r="BK40" s="283">
        <f t="shared" si="24"/>
        <v>4</v>
      </c>
      <c r="BL40" s="283">
        <f t="shared" si="19"/>
        <v>174</v>
      </c>
      <c r="BM40" s="283">
        <f t="shared" si="25"/>
        <v>87</v>
      </c>
      <c r="BN40" s="283">
        <f t="shared" si="26"/>
        <v>4</v>
      </c>
      <c r="BO40" s="283">
        <f t="shared" si="20"/>
        <v>169</v>
      </c>
      <c r="BP40" s="283">
        <f t="shared" si="27"/>
        <v>84.5</v>
      </c>
      <c r="BQ40" s="283">
        <f t="shared" si="28"/>
        <v>4</v>
      </c>
      <c r="BR40" s="283">
        <f t="shared" si="21"/>
        <v>179</v>
      </c>
      <c r="BS40" s="283">
        <f t="shared" si="29"/>
        <v>89.5</v>
      </c>
      <c r="BT40" s="283">
        <f t="shared" si="30"/>
        <v>4</v>
      </c>
    </row>
    <row r="41" spans="1:72" s="7" customFormat="1" ht="16.5" customHeight="1">
      <c r="A41" s="8">
        <v>32</v>
      </c>
      <c r="B41" s="53" t="str">
        <f>IF('2.ชื่อนักเรียน'!$AG42="","",'2.ชื่อนักเรียน'!$AG42)</f>
        <v/>
      </c>
      <c r="C41" s="13" t="str">
        <f>IF('2.ชื่อนักเรียน'!$AH42="","",'2.ชื่อนักเรียน'!$AH42)</f>
        <v/>
      </c>
      <c r="D41" s="265">
        <v>77</v>
      </c>
      <c r="E41" s="56" t="str">
        <f>IF(D$8="","",IF('2.ชื่อนักเรียน'!$R42="ร","ร",IF('2.ชื่อนักเรียน'!$R42="มส","",IF(D41="","",IF(D41&gt;=80,4,IF(D41&gt;=75,3.5,IF(D41&gt;=70,3,IF(D41&gt;=65,2.5,IF(D41&gt;=60,2,IF(D41&gt;=55,1.5,IF(D41&gt;=50,1,0)))))))))))</f>
        <v/>
      </c>
      <c r="F41" s="267">
        <v>89</v>
      </c>
      <c r="G41" s="56" t="str">
        <f>IF(F$8="","",IF('2.ชื่อนักเรียน'!$R42="ร","ร",IF('2.ชื่อนักเรียน'!$R42="มส","",IF(F41="","",IF(F41&gt;=80,4,IF(F41&gt;=75,3.5,IF(F41&gt;=70,3,IF(F41&gt;=65,2.5,IF(F41&gt;=60,2,IF(F41&gt;=55,1.5,IF(F41&gt;=50,1,0)))))))))))</f>
        <v/>
      </c>
      <c r="H41" s="267">
        <v>85</v>
      </c>
      <c r="I41" s="56" t="str">
        <f>IF(H$8="","",IF('2.ชื่อนักเรียน'!$R42="ร","ร",IF('2.ชื่อนักเรียน'!$R42="มส","",IF(H41="","",IF(H41&gt;=80,4,IF(H41&gt;=75,3.5,IF(H41&gt;=70,3,IF(H41&gt;=65,2.5,IF(H41&gt;=60,2,IF(H41&gt;=55,1.5,IF(H41&gt;=50,1,0)))))))))))</f>
        <v/>
      </c>
      <c r="J41" s="278">
        <v>86</v>
      </c>
      <c r="K41" s="56" t="str">
        <f>IF(J$8="","",IF('2.ชื่อนักเรียน'!$R42="ร","ร",IF('2.ชื่อนักเรียน'!$R42="มส","",IF(J41="","",IF(J41&gt;=80,4,IF(J41&gt;=75,3.5,IF(J41&gt;=70,3,IF(J41&gt;=65,2.5,IF(J41&gt;=60,2,IF(J41&gt;=55,1.5,IF(J41&gt;=50,1,0)))))))))))</f>
        <v/>
      </c>
      <c r="L41" s="267">
        <v>78</v>
      </c>
      <c r="M41" s="125" t="str">
        <f>IF(L$8="","",IF('2.ชื่อนักเรียน'!$R42="ร","ร",IF('2.ชื่อนักเรียน'!$R42="มส","",IF(L41="","",IF(L41&gt;=80,4,IF(L41&gt;=75,3.5,IF(L41&gt;=70,3,IF(L41&gt;=65,2.5,IF(L41&gt;=60,2,IF(L41&gt;=55,1.5,IF(L41&gt;=50,1,0)))))))))))</f>
        <v/>
      </c>
      <c r="N41" s="265">
        <v>83</v>
      </c>
      <c r="O41" s="56" t="str">
        <f>IF(N$8="","",IF('2.ชื่อนักเรียน'!$R42="ร","ร",IF('2.ชื่อนักเรียน'!$R42="มส","",IF(N41="","",IF(N41&gt;=80,4,IF(N41&gt;=75,3.5,IF(N41&gt;=70,3,IF(N41&gt;=65,2.5,IF(N41&gt;=60,2,IF(N41&gt;=55,1.5,IF(N41&gt;=50,1,0)))))))))))</f>
        <v/>
      </c>
      <c r="P41" s="267">
        <v>86</v>
      </c>
      <c r="Q41" s="56" t="str">
        <f>IF(P$8="","",IF('2.ชื่อนักเรียน'!$R42="ร","ร",IF('2.ชื่อนักเรียน'!$R42="มส","",IF(P41="","",IF(P41&gt;=80,4,IF(P41&gt;=75,3.5,IF(P41&gt;=70,3,IF(P41&gt;=65,2.5,IF(P41&gt;=60,2,IF(P41&gt;=55,1.5,IF(P41&gt;=50,1,0)))))))))))</f>
        <v/>
      </c>
      <c r="R41" s="267">
        <v>73</v>
      </c>
      <c r="S41" s="56" t="str">
        <f>IF(R$8="","",IF('2.ชื่อนักเรียน'!$R42="ร","ร",IF('2.ชื่อนักเรียน'!$R42="มส","",IF(R41="","",IF(R41&gt;=80,4,IF(R41&gt;=75,3.5,IF(R41&gt;=70,3,IF(R41&gt;=65,2.5,IF(R41&gt;=60,2,IF(R41&gt;=55,1.5,IF(R41&gt;=50,1,0)))))))))))</f>
        <v/>
      </c>
      <c r="T41" s="278">
        <v>75</v>
      </c>
      <c r="U41" s="56" t="str">
        <f>IF(T$8="","",IF('2.ชื่อนักเรียน'!$R42="ร","ร",IF('2.ชื่อนักเรียน'!$R42="มส","",IF(T41="","",IF(T41&gt;=80,4,IF(T41&gt;=75,3.5,IF(T41&gt;=70,3,IF(T41&gt;=65,2.5,IF(T41&gt;=60,2,IF(T41&gt;=55,1.5,IF(T41&gt;=50,1,0)))))))))))</f>
        <v/>
      </c>
      <c r="V41" s="267">
        <v>87</v>
      </c>
      <c r="W41" s="128" t="str">
        <f>IF(V$8="","",IF('2.ชื่อนักเรียน'!$R42="ร","ร",IF('2.ชื่อนักเรียน'!$R42="มส","",IF(V41="","",IF(V41&gt;=80,4,IF(V41&gt;=75,3.5,IF(V41&gt;=70,3,IF(V41&gt;=65,2.5,IF(V41&gt;=60,2,IF(V41&gt;=55,1.5,IF(V41&gt;=50,1,0)))))))))))</f>
        <v/>
      </c>
      <c r="X41" s="253">
        <f t="shared" si="0"/>
        <v>77</v>
      </c>
      <c r="Y41" s="241" t="str">
        <f t="shared" si="1"/>
        <v/>
      </c>
      <c r="Z41" s="243">
        <f t="shared" si="2"/>
        <v>89</v>
      </c>
      <c r="AA41" s="217" t="str">
        <f t="shared" si="3"/>
        <v/>
      </c>
      <c r="AB41" s="217">
        <f t="shared" si="4"/>
        <v>85</v>
      </c>
      <c r="AC41" s="221" t="str">
        <f t="shared" si="5"/>
        <v/>
      </c>
      <c r="AD41" s="221">
        <f t="shared" si="6"/>
        <v>78</v>
      </c>
      <c r="AE41" s="217" t="str">
        <f t="shared" si="7"/>
        <v/>
      </c>
      <c r="AF41" s="217">
        <f t="shared" si="8"/>
        <v>83</v>
      </c>
      <c r="AG41" s="217" t="str">
        <f t="shared" si="9"/>
        <v/>
      </c>
      <c r="AH41" s="217">
        <f t="shared" si="10"/>
        <v>86</v>
      </c>
      <c r="AI41" s="217" t="str">
        <f t="shared" si="11"/>
        <v/>
      </c>
      <c r="AJ41" s="217">
        <f t="shared" si="12"/>
        <v>73</v>
      </c>
      <c r="AK41" s="221" t="str">
        <f t="shared" si="13"/>
        <v/>
      </c>
      <c r="AL41" s="221">
        <f t="shared" si="14"/>
        <v>87</v>
      </c>
      <c r="AM41" s="221" t="str">
        <f t="shared" si="15"/>
        <v/>
      </c>
      <c r="AN41" s="221" t="e">
        <f>IF(#REF!="","",#REF!)</f>
        <v>#REF!</v>
      </c>
      <c r="AO41" s="217" t="e">
        <f>IF(#REF!="","",#REF!*#REF!)</f>
        <v>#REF!</v>
      </c>
      <c r="AP41" s="244" t="e">
        <f>IF(#REF!="","",#REF!)</f>
        <v>#REF!</v>
      </c>
      <c r="AQ41" s="218" t="e">
        <f>IF(#REF!="","",#REF!*#REF!)</f>
        <v>#REF!</v>
      </c>
      <c r="AR41" s="241" t="str">
        <f>IF($AR$8="","",IF($AR$8="SBMLD",SUM(#REF!,#REF!,#REF!,#REF!,#REF!,#REF!,#REF!,#REF!,#REF!,#REF!),#REF!))</f>
        <v/>
      </c>
      <c r="AS41" s="217" t="str">
        <f>IF($AR$8="","",IF($AR$8="SBMLD",SUM(#REF!,#REF!,#REF!,#REF!,#REF!,#REF!,#REF!,#REF!,#REF!,#REF!)*$AS$9,#REF!*#REF!))</f>
        <v/>
      </c>
      <c r="AT41" s="217" t="str">
        <f>IF($AT$8="","",IF($AT$8="SBMLD",SUM(#REF!,#REF!,#REF!,#REF!,#REF!,#REF!,#REF!,#REF!,#REF!),#REF!))</f>
        <v/>
      </c>
      <c r="AU41" s="217" t="str">
        <f>IF($AT$8="","",IF($AT$8="SBMLD",SUM(#REF!,#REF!,#REF!,#REF!,#REF!,#REF!,#REF!,#REF!,#REF!)*$AU$9,#REF!*#REF!))</f>
        <v/>
      </c>
      <c r="AV41" s="217" t="str">
        <f>IF($AV$8="","",IF($AV$8="SBMLD",SUM(#REF!,#REF!,#REF!,#REF!,#REF!,#REF!,#REF!,#REF!),#REF!))</f>
        <v/>
      </c>
      <c r="AW41" s="217" t="str">
        <f>IF($AV$8="","",IF($AV$8="SBMLD",SUM(#REF!,#REF!,#REF!,#REF!,#REF!,#REF!,#REF!,#REF!)*$AW$9,#REF!*#REF!))</f>
        <v/>
      </c>
      <c r="AX41" s="217" t="str">
        <f>IF($AX$8="","",IF($AX$8="SBMLD",SUM(#REF!,#REF!,#REF!,#REF!,#REF!,#REF!,#REF!),#REF!))</f>
        <v/>
      </c>
      <c r="AY41" s="217" t="str">
        <f>IF($AX$8="","",IF($AX$8="SBMLD",SUM(#REF!,#REF!,#REF!,#REF!,#REF!,#REF!,#REF!)*$AY$9,#REF!*#REF!))</f>
        <v/>
      </c>
      <c r="AZ41" s="217" t="str">
        <f>IF($AZ$8="","",IF($AZ$8="SBMLD",SUM(#REF!,#REF!,#REF!,#REF!,#REF!,#REF!),#REF!))</f>
        <v/>
      </c>
      <c r="BA41" s="217" t="str">
        <f>IF($AZ$8="","",IF($AZ$8="SBMLD",SUM(#REF!,#REF!,#REF!,#REF!,#REF!,#REF!)*$BA$9,#REF!*#REF!))</f>
        <v/>
      </c>
      <c r="BB41" s="244" t="str">
        <f>IF($BB$8="","",IF($BB$8="SBMLD",SUM(#REF!,#REF!,#REF!,#REF!,#REF!),#REF!))</f>
        <v/>
      </c>
      <c r="BC41" s="218" t="str">
        <f>IF($BB$8="","",IF($BB$8="SBMLD",SUM(#REF!,#REF!,#REF!,#REF!,#REF!)*$BC$9,#REF!*#REF!))</f>
        <v/>
      </c>
      <c r="BD41" s="98" t="e">
        <f>#REF!</f>
        <v>#REF!</v>
      </c>
      <c r="BF41" s="284">
        <f t="shared" si="17"/>
        <v>160</v>
      </c>
      <c r="BG41" s="282">
        <f t="shared" si="16"/>
        <v>80</v>
      </c>
      <c r="BH41" s="283">
        <f t="shared" si="22"/>
        <v>4</v>
      </c>
      <c r="BI41" s="283">
        <f t="shared" si="18"/>
        <v>175</v>
      </c>
      <c r="BJ41" s="283">
        <f t="shared" si="23"/>
        <v>87.5</v>
      </c>
      <c r="BK41" s="283">
        <f t="shared" si="24"/>
        <v>4</v>
      </c>
      <c r="BL41" s="283">
        <f t="shared" si="19"/>
        <v>158</v>
      </c>
      <c r="BM41" s="283">
        <f t="shared" si="25"/>
        <v>79</v>
      </c>
      <c r="BN41" s="283">
        <f t="shared" si="26"/>
        <v>3.5</v>
      </c>
      <c r="BO41" s="283">
        <f t="shared" si="20"/>
        <v>161</v>
      </c>
      <c r="BP41" s="283">
        <f t="shared" si="27"/>
        <v>80.5</v>
      </c>
      <c r="BQ41" s="283">
        <f t="shared" si="28"/>
        <v>4</v>
      </c>
      <c r="BR41" s="283">
        <f t="shared" si="21"/>
        <v>165</v>
      </c>
      <c r="BS41" s="283">
        <f t="shared" si="29"/>
        <v>82.5</v>
      </c>
      <c r="BT41" s="283">
        <f t="shared" si="30"/>
        <v>4</v>
      </c>
    </row>
    <row r="42" spans="1:72" s="7" customFormat="1" ht="16.5" customHeight="1">
      <c r="A42" s="8">
        <v>33</v>
      </c>
      <c r="B42" s="53" t="str">
        <f>IF('2.ชื่อนักเรียน'!$AG43="","",'2.ชื่อนักเรียน'!$AG43)</f>
        <v/>
      </c>
      <c r="C42" s="13" t="str">
        <f>IF('2.ชื่อนักเรียน'!$AH43="","",'2.ชื่อนักเรียน'!$AH43)</f>
        <v/>
      </c>
      <c r="D42" s="265">
        <v>89</v>
      </c>
      <c r="E42" s="56" t="str">
        <f>IF(D$8="","",IF('2.ชื่อนักเรียน'!$R43="ร","ร",IF('2.ชื่อนักเรียน'!$R43="มส","",IF(D42="","",IF(D42&gt;=80,4,IF(D42&gt;=75,3.5,IF(D42&gt;=70,3,IF(D42&gt;=65,2.5,IF(D42&gt;=60,2,IF(D42&gt;=55,1.5,IF(D42&gt;=50,1,0)))))))))))</f>
        <v/>
      </c>
      <c r="F42" s="267">
        <v>82</v>
      </c>
      <c r="G42" s="56" t="str">
        <f>IF(F$8="","",IF('2.ชื่อนักเรียน'!$R43="ร","ร",IF('2.ชื่อนักเรียน'!$R43="มส","",IF(F42="","",IF(F42&gt;=80,4,IF(F42&gt;=75,3.5,IF(F42&gt;=70,3,IF(F42&gt;=65,2.5,IF(F42&gt;=60,2,IF(F42&gt;=55,1.5,IF(F42&gt;=50,1,0)))))))))))</f>
        <v/>
      </c>
      <c r="H42" s="267">
        <v>83</v>
      </c>
      <c r="I42" s="56" t="str">
        <f>IF(H$8="","",IF('2.ชื่อนักเรียน'!$R43="ร","ร",IF('2.ชื่อนักเรียน'!$R43="มส","",IF(H42="","",IF(H42&gt;=80,4,IF(H42&gt;=75,3.5,IF(H42&gt;=70,3,IF(H42&gt;=65,2.5,IF(H42&gt;=60,2,IF(H42&gt;=55,1.5,IF(H42&gt;=50,1,0)))))))))))</f>
        <v/>
      </c>
      <c r="J42" s="278">
        <v>91</v>
      </c>
      <c r="K42" s="56" t="str">
        <f>IF(J$8="","",IF('2.ชื่อนักเรียน'!$R43="ร","ร",IF('2.ชื่อนักเรียน'!$R43="มส","",IF(J42="","",IF(J42&gt;=80,4,IF(J42&gt;=75,3.5,IF(J42&gt;=70,3,IF(J42&gt;=65,2.5,IF(J42&gt;=60,2,IF(J42&gt;=55,1.5,IF(J42&gt;=50,1,0)))))))))))</f>
        <v/>
      </c>
      <c r="L42" s="267">
        <v>96</v>
      </c>
      <c r="M42" s="125" t="str">
        <f>IF(L$8="","",IF('2.ชื่อนักเรียน'!$R43="ร","ร",IF('2.ชื่อนักเรียน'!$R43="มส","",IF(L42="","",IF(L42&gt;=80,4,IF(L42&gt;=75,3.5,IF(L42&gt;=70,3,IF(L42&gt;=65,2.5,IF(L42&gt;=60,2,IF(L42&gt;=55,1.5,IF(L42&gt;=50,1,0)))))))))))</f>
        <v/>
      </c>
      <c r="N42" s="265">
        <v>99</v>
      </c>
      <c r="O42" s="56" t="str">
        <f>IF(N$8="","",IF('2.ชื่อนักเรียน'!$R43="ร","ร",IF('2.ชื่อนักเรียน'!$R43="มส","",IF(N42="","",IF(N42&gt;=80,4,IF(N42&gt;=75,3.5,IF(N42&gt;=70,3,IF(N42&gt;=65,2.5,IF(N42&gt;=60,2,IF(N42&gt;=55,1.5,IF(N42&gt;=50,1,0)))))))))))</f>
        <v/>
      </c>
      <c r="P42" s="267">
        <v>86</v>
      </c>
      <c r="Q42" s="56" t="str">
        <f>IF(P$8="","",IF('2.ชื่อนักเรียน'!$R43="ร","ร",IF('2.ชื่อนักเรียน'!$R43="มส","",IF(P42="","",IF(P42&gt;=80,4,IF(P42&gt;=75,3.5,IF(P42&gt;=70,3,IF(P42&gt;=65,2.5,IF(P42&gt;=60,2,IF(P42&gt;=55,1.5,IF(P42&gt;=50,1,0)))))))))))</f>
        <v/>
      </c>
      <c r="R42" s="267">
        <v>88</v>
      </c>
      <c r="S42" s="56" t="str">
        <f>IF(R$8="","",IF('2.ชื่อนักเรียน'!$R43="ร","ร",IF('2.ชื่อนักเรียน'!$R43="มส","",IF(R42="","",IF(R42&gt;=80,4,IF(R42&gt;=75,3.5,IF(R42&gt;=70,3,IF(R42&gt;=65,2.5,IF(R42&gt;=60,2,IF(R42&gt;=55,1.5,IF(R42&gt;=50,1,0)))))))))))</f>
        <v/>
      </c>
      <c r="T42" s="278">
        <v>83</v>
      </c>
      <c r="U42" s="56" t="str">
        <f>IF(T$8="","",IF('2.ชื่อนักเรียน'!$R43="ร","ร",IF('2.ชื่อนักเรียน'!$R43="มส","",IF(T42="","",IF(T42&gt;=80,4,IF(T42&gt;=75,3.5,IF(T42&gt;=70,3,IF(T42&gt;=65,2.5,IF(T42&gt;=60,2,IF(T42&gt;=55,1.5,IF(T42&gt;=50,1,0)))))))))))</f>
        <v/>
      </c>
      <c r="V42" s="267">
        <v>98</v>
      </c>
      <c r="W42" s="128" t="str">
        <f>IF(V$8="","",IF('2.ชื่อนักเรียน'!$R43="ร","ร",IF('2.ชื่อนักเรียน'!$R43="มส","",IF(V42="","",IF(V42&gt;=80,4,IF(V42&gt;=75,3.5,IF(V42&gt;=70,3,IF(V42&gt;=65,2.5,IF(V42&gt;=60,2,IF(V42&gt;=55,1.5,IF(V42&gt;=50,1,0)))))))))))</f>
        <v/>
      </c>
      <c r="X42" s="253">
        <f t="shared" si="0"/>
        <v>89</v>
      </c>
      <c r="Y42" s="241" t="str">
        <f t="shared" si="1"/>
        <v/>
      </c>
      <c r="Z42" s="243">
        <f t="shared" si="2"/>
        <v>82</v>
      </c>
      <c r="AA42" s="221" t="str">
        <f t="shared" si="3"/>
        <v/>
      </c>
      <c r="AB42" s="221">
        <f t="shared" si="4"/>
        <v>83</v>
      </c>
      <c r="AC42" s="221" t="str">
        <f t="shared" si="5"/>
        <v/>
      </c>
      <c r="AD42" s="221">
        <f t="shared" si="6"/>
        <v>96</v>
      </c>
      <c r="AE42" s="217" t="str">
        <f t="shared" si="7"/>
        <v/>
      </c>
      <c r="AF42" s="217">
        <f t="shared" si="8"/>
        <v>99</v>
      </c>
      <c r="AG42" s="217" t="str">
        <f t="shared" si="9"/>
        <v/>
      </c>
      <c r="AH42" s="217">
        <f t="shared" si="10"/>
        <v>86</v>
      </c>
      <c r="AI42" s="217" t="str">
        <f t="shared" si="11"/>
        <v/>
      </c>
      <c r="AJ42" s="217">
        <f t="shared" si="12"/>
        <v>88</v>
      </c>
      <c r="AK42" s="221" t="str">
        <f t="shared" si="13"/>
        <v/>
      </c>
      <c r="AL42" s="221">
        <f t="shared" si="14"/>
        <v>98</v>
      </c>
      <c r="AM42" s="221" t="str">
        <f t="shared" si="15"/>
        <v/>
      </c>
      <c r="AN42" s="221" t="e">
        <f>IF(#REF!="","",#REF!)</f>
        <v>#REF!</v>
      </c>
      <c r="AO42" s="217" t="e">
        <f>IF(#REF!="","",#REF!*#REF!)</f>
        <v>#REF!</v>
      </c>
      <c r="AP42" s="244" t="e">
        <f>IF(#REF!="","",#REF!)</f>
        <v>#REF!</v>
      </c>
      <c r="AQ42" s="218" t="e">
        <f>IF(#REF!="","",#REF!*#REF!)</f>
        <v>#REF!</v>
      </c>
      <c r="AR42" s="241" t="str">
        <f>IF($AR$8="","",IF($AR$8="SBMLD",SUM(#REF!,#REF!,#REF!,#REF!,#REF!,#REF!,#REF!,#REF!,#REF!,#REF!),#REF!))</f>
        <v/>
      </c>
      <c r="AS42" s="217" t="str">
        <f>IF($AR$8="","",IF($AR$8="SBMLD",SUM(#REF!,#REF!,#REF!,#REF!,#REF!,#REF!,#REF!,#REF!,#REF!,#REF!)*$AS$9,#REF!*#REF!))</f>
        <v/>
      </c>
      <c r="AT42" s="217" t="str">
        <f>IF($AT$8="","",IF($AT$8="SBMLD",SUM(#REF!,#REF!,#REF!,#REF!,#REF!,#REF!,#REF!,#REF!,#REF!),#REF!))</f>
        <v/>
      </c>
      <c r="AU42" s="217" t="str">
        <f>IF($AT$8="","",IF($AT$8="SBMLD",SUM(#REF!,#REF!,#REF!,#REF!,#REF!,#REF!,#REF!,#REF!,#REF!)*$AU$9,#REF!*#REF!))</f>
        <v/>
      </c>
      <c r="AV42" s="217" t="str">
        <f>IF($AV$8="","",IF($AV$8="SBMLD",SUM(#REF!,#REF!,#REF!,#REF!,#REF!,#REF!,#REF!,#REF!),#REF!))</f>
        <v/>
      </c>
      <c r="AW42" s="217" t="str">
        <f>IF($AV$8="","",IF($AV$8="SBMLD",SUM(#REF!,#REF!,#REF!,#REF!,#REF!,#REF!,#REF!,#REF!)*$AW$9,#REF!*#REF!))</f>
        <v/>
      </c>
      <c r="AX42" s="217" t="str">
        <f>IF($AX$8="","",IF($AX$8="SBMLD",SUM(#REF!,#REF!,#REF!,#REF!,#REF!,#REF!,#REF!),#REF!))</f>
        <v/>
      </c>
      <c r="AY42" s="217" t="str">
        <f>IF($AX$8="","",IF($AX$8="SBMLD",SUM(#REF!,#REF!,#REF!,#REF!,#REF!,#REF!,#REF!)*$AY$9,#REF!*#REF!))</f>
        <v/>
      </c>
      <c r="AZ42" s="217" t="str">
        <f>IF($AZ$8="","",IF($AZ$8="SBMLD",SUM(#REF!,#REF!,#REF!,#REF!,#REF!,#REF!),#REF!))</f>
        <v/>
      </c>
      <c r="BA42" s="217" t="str">
        <f>IF($AZ$8="","",IF($AZ$8="SBMLD",SUM(#REF!,#REF!,#REF!,#REF!,#REF!,#REF!)*$BA$9,#REF!*#REF!))</f>
        <v/>
      </c>
      <c r="BB42" s="244" t="str">
        <f>IF($BB$8="","",IF($BB$8="SBMLD",SUM(#REF!,#REF!,#REF!,#REF!,#REF!),#REF!))</f>
        <v/>
      </c>
      <c r="BC42" s="218" t="str">
        <f>IF($BB$8="","",IF($BB$8="SBMLD",SUM(#REF!,#REF!,#REF!,#REF!,#REF!)*$BC$9,#REF!*#REF!))</f>
        <v/>
      </c>
      <c r="BD42" s="98" t="e">
        <f>#REF!</f>
        <v>#REF!</v>
      </c>
      <c r="BF42" s="284">
        <f t="shared" si="17"/>
        <v>188</v>
      </c>
      <c r="BG42" s="282">
        <f t="shared" si="16"/>
        <v>94</v>
      </c>
      <c r="BH42" s="283">
        <f t="shared" si="22"/>
        <v>4</v>
      </c>
      <c r="BI42" s="283">
        <f t="shared" si="18"/>
        <v>168</v>
      </c>
      <c r="BJ42" s="283">
        <f t="shared" si="23"/>
        <v>84</v>
      </c>
      <c r="BK42" s="283">
        <f t="shared" si="24"/>
        <v>4</v>
      </c>
      <c r="BL42" s="283">
        <f t="shared" si="19"/>
        <v>171</v>
      </c>
      <c r="BM42" s="283">
        <f t="shared" si="25"/>
        <v>85.5</v>
      </c>
      <c r="BN42" s="283">
        <f t="shared" si="26"/>
        <v>4</v>
      </c>
      <c r="BO42" s="283">
        <f t="shared" si="20"/>
        <v>174</v>
      </c>
      <c r="BP42" s="283">
        <f t="shared" si="27"/>
        <v>87</v>
      </c>
      <c r="BQ42" s="283">
        <f t="shared" si="28"/>
        <v>4</v>
      </c>
      <c r="BR42" s="283">
        <f t="shared" si="21"/>
        <v>194</v>
      </c>
      <c r="BS42" s="283">
        <f t="shared" si="29"/>
        <v>97</v>
      </c>
      <c r="BT42" s="283">
        <f t="shared" si="30"/>
        <v>4</v>
      </c>
    </row>
    <row r="43" spans="1:72" s="7" customFormat="1" ht="16.5" customHeight="1">
      <c r="A43" s="8">
        <v>34</v>
      </c>
      <c r="B43" s="53" t="str">
        <f>IF('2.ชื่อนักเรียน'!$AG44="","",'2.ชื่อนักเรียน'!$AG44)</f>
        <v/>
      </c>
      <c r="C43" s="13" t="str">
        <f>IF('2.ชื่อนักเรียน'!$AH44="","",'2.ชื่อนักเรียน'!$AH44)</f>
        <v/>
      </c>
      <c r="D43" s="265">
        <v>89</v>
      </c>
      <c r="E43" s="56" t="str">
        <f>IF(D$8="","",IF('2.ชื่อนักเรียน'!$R44="ร","ร",IF('2.ชื่อนักเรียน'!$R44="มส","",IF(D43="","",IF(D43&gt;=80,4,IF(D43&gt;=75,3.5,IF(D43&gt;=70,3,IF(D43&gt;=65,2.5,IF(D43&gt;=60,2,IF(D43&gt;=55,1.5,IF(D43&gt;=50,1,0)))))))))))</f>
        <v/>
      </c>
      <c r="F43" s="267">
        <v>90</v>
      </c>
      <c r="G43" s="56" t="str">
        <f>IF(F$8="","",IF('2.ชื่อนักเรียน'!$R44="ร","ร",IF('2.ชื่อนักเรียน'!$R44="มส","",IF(F43="","",IF(F43&gt;=80,4,IF(F43&gt;=75,3.5,IF(F43&gt;=70,3,IF(F43&gt;=65,2.5,IF(F43&gt;=60,2,IF(F43&gt;=55,1.5,IF(F43&gt;=50,1,0)))))))))))</f>
        <v/>
      </c>
      <c r="H43" s="267">
        <v>78</v>
      </c>
      <c r="I43" s="56" t="str">
        <f>IF(H$8="","",IF('2.ชื่อนักเรียน'!$R44="ร","ร",IF('2.ชื่อนักเรียน'!$R44="มส","",IF(H43="","",IF(H43&gt;=80,4,IF(H43&gt;=75,3.5,IF(H43&gt;=70,3,IF(H43&gt;=65,2.5,IF(H43&gt;=60,2,IF(H43&gt;=55,1.5,IF(H43&gt;=50,1,0)))))))))))</f>
        <v/>
      </c>
      <c r="J43" s="278">
        <v>78</v>
      </c>
      <c r="K43" s="56" t="str">
        <f>IF(J$8="","",IF('2.ชื่อนักเรียน'!$R44="ร","ร",IF('2.ชื่อนักเรียน'!$R44="มส","",IF(J43="","",IF(J43&gt;=80,4,IF(J43&gt;=75,3.5,IF(J43&gt;=70,3,IF(J43&gt;=65,2.5,IF(J43&gt;=60,2,IF(J43&gt;=55,1.5,IF(J43&gt;=50,1,0)))))))))))</f>
        <v/>
      </c>
      <c r="L43" s="267">
        <v>80</v>
      </c>
      <c r="M43" s="125" t="str">
        <f>IF(L$8="","",IF('2.ชื่อนักเรียน'!$R44="ร","ร",IF('2.ชื่อนักเรียน'!$R44="มส","",IF(L43="","",IF(L43&gt;=80,4,IF(L43&gt;=75,3.5,IF(L43&gt;=70,3,IF(L43&gt;=65,2.5,IF(L43&gt;=60,2,IF(L43&gt;=55,1.5,IF(L43&gt;=50,1,0)))))))))))</f>
        <v/>
      </c>
      <c r="N43" s="265">
        <v>92</v>
      </c>
      <c r="O43" s="56" t="str">
        <f>IF(N$8="","",IF('2.ชื่อนักเรียน'!$R44="ร","ร",IF('2.ชื่อนักเรียน'!$R44="มส","",IF(N43="","",IF(N43&gt;=80,4,IF(N43&gt;=75,3.5,IF(N43&gt;=70,3,IF(N43&gt;=65,2.5,IF(N43&gt;=60,2,IF(N43&gt;=55,1.5,IF(N43&gt;=50,1,0)))))))))))</f>
        <v/>
      </c>
      <c r="P43" s="267">
        <v>78</v>
      </c>
      <c r="Q43" s="56" t="str">
        <f>IF(P$8="","",IF('2.ชื่อนักเรียน'!$R44="ร","ร",IF('2.ชื่อนักเรียน'!$R44="มส","",IF(P43="","",IF(P43&gt;=80,4,IF(P43&gt;=75,3.5,IF(P43&gt;=70,3,IF(P43&gt;=65,2.5,IF(P43&gt;=60,2,IF(P43&gt;=55,1.5,IF(P43&gt;=50,1,0)))))))))))</f>
        <v/>
      </c>
      <c r="R43" s="267">
        <v>63</v>
      </c>
      <c r="S43" s="56" t="str">
        <f>IF(R$8="","",IF('2.ชื่อนักเรียน'!$R44="ร","ร",IF('2.ชื่อนักเรียน'!$R44="มส","",IF(R43="","",IF(R43&gt;=80,4,IF(R43&gt;=75,3.5,IF(R43&gt;=70,3,IF(R43&gt;=65,2.5,IF(R43&gt;=60,2,IF(R43&gt;=55,1.5,IF(R43&gt;=50,1,0)))))))))))</f>
        <v/>
      </c>
      <c r="T43" s="278">
        <v>79</v>
      </c>
      <c r="U43" s="56" t="str">
        <f>IF(T$8="","",IF('2.ชื่อนักเรียน'!$R44="ร","ร",IF('2.ชื่อนักเรียน'!$R44="มส","",IF(T43="","",IF(T43&gt;=80,4,IF(T43&gt;=75,3.5,IF(T43&gt;=70,3,IF(T43&gt;=65,2.5,IF(T43&gt;=60,2,IF(T43&gt;=55,1.5,IF(T43&gt;=50,1,0)))))))))))</f>
        <v/>
      </c>
      <c r="V43" s="267">
        <v>91</v>
      </c>
      <c r="W43" s="128" t="str">
        <f>IF(V$8="","",IF('2.ชื่อนักเรียน'!$R44="ร","ร",IF('2.ชื่อนักเรียน'!$R44="มส","",IF(V43="","",IF(V43&gt;=80,4,IF(V43&gt;=75,3.5,IF(V43&gt;=70,3,IF(V43&gt;=65,2.5,IF(V43&gt;=60,2,IF(V43&gt;=55,1.5,IF(V43&gt;=50,1,0)))))))))))</f>
        <v/>
      </c>
      <c r="X43" s="253">
        <f t="shared" si="0"/>
        <v>89</v>
      </c>
      <c r="Y43" s="241" t="str">
        <f t="shared" si="1"/>
        <v/>
      </c>
      <c r="Z43" s="243">
        <f t="shared" si="2"/>
        <v>90</v>
      </c>
      <c r="AA43" s="221" t="str">
        <f t="shared" si="3"/>
        <v/>
      </c>
      <c r="AB43" s="221">
        <f t="shared" si="4"/>
        <v>78</v>
      </c>
      <c r="AC43" s="221" t="str">
        <f t="shared" si="5"/>
        <v/>
      </c>
      <c r="AD43" s="221">
        <f t="shared" si="6"/>
        <v>80</v>
      </c>
      <c r="AE43" s="217" t="str">
        <f t="shared" si="7"/>
        <v/>
      </c>
      <c r="AF43" s="217">
        <f t="shared" si="8"/>
        <v>92</v>
      </c>
      <c r="AG43" s="221" t="str">
        <f t="shared" si="9"/>
        <v/>
      </c>
      <c r="AH43" s="221">
        <f t="shared" si="10"/>
        <v>78</v>
      </c>
      <c r="AI43" s="221" t="str">
        <f t="shared" si="11"/>
        <v/>
      </c>
      <c r="AJ43" s="221">
        <f t="shared" si="12"/>
        <v>63</v>
      </c>
      <c r="AK43" s="221" t="str">
        <f t="shared" si="13"/>
        <v/>
      </c>
      <c r="AL43" s="221">
        <f t="shared" si="14"/>
        <v>91</v>
      </c>
      <c r="AM43" s="221" t="str">
        <f t="shared" si="15"/>
        <v/>
      </c>
      <c r="AN43" s="221" t="e">
        <f>IF(#REF!="","",#REF!)</f>
        <v>#REF!</v>
      </c>
      <c r="AO43" s="217" t="e">
        <f>IF(#REF!="","",#REF!*#REF!)</f>
        <v>#REF!</v>
      </c>
      <c r="AP43" s="244" t="e">
        <f>IF(#REF!="","",#REF!)</f>
        <v>#REF!</v>
      </c>
      <c r="AQ43" s="218" t="e">
        <f>IF(#REF!="","",#REF!*#REF!)</f>
        <v>#REF!</v>
      </c>
      <c r="AR43" s="241" t="str">
        <f>IF($AR$8="","",IF($AR$8="SBMLD",SUM(#REF!,#REF!,#REF!,#REF!,#REF!,#REF!,#REF!,#REF!,#REF!,#REF!),#REF!))</f>
        <v/>
      </c>
      <c r="AS43" s="217" t="str">
        <f>IF($AR$8="","",IF($AR$8="SBMLD",SUM(#REF!,#REF!,#REF!,#REF!,#REF!,#REF!,#REF!,#REF!,#REF!,#REF!)*$AS$9,#REF!*#REF!))</f>
        <v/>
      </c>
      <c r="AT43" s="217" t="str">
        <f>IF($AT$8="","",IF($AT$8="SBMLD",SUM(#REF!,#REF!,#REF!,#REF!,#REF!,#REF!,#REF!,#REF!,#REF!),#REF!))</f>
        <v/>
      </c>
      <c r="AU43" s="217" t="str">
        <f>IF($AT$8="","",IF($AT$8="SBMLD",SUM(#REF!,#REF!,#REF!,#REF!,#REF!,#REF!,#REF!,#REF!,#REF!)*$AU$9,#REF!*#REF!))</f>
        <v/>
      </c>
      <c r="AV43" s="217" t="str">
        <f>IF($AV$8="","",IF($AV$8="SBMLD",SUM(#REF!,#REF!,#REF!,#REF!,#REF!,#REF!,#REF!,#REF!),#REF!))</f>
        <v/>
      </c>
      <c r="AW43" s="217" t="str">
        <f>IF($AV$8="","",IF($AV$8="SBMLD",SUM(#REF!,#REF!,#REF!,#REF!,#REF!,#REF!,#REF!,#REF!)*$AW$9,#REF!*#REF!))</f>
        <v/>
      </c>
      <c r="AX43" s="217" t="str">
        <f>IF($AX$8="","",IF($AX$8="SBMLD",SUM(#REF!,#REF!,#REF!,#REF!,#REF!,#REF!,#REF!),#REF!))</f>
        <v/>
      </c>
      <c r="AY43" s="217" t="str">
        <f>IF($AX$8="","",IF($AX$8="SBMLD",SUM(#REF!,#REF!,#REF!,#REF!,#REF!,#REF!,#REF!)*$AY$9,#REF!*#REF!))</f>
        <v/>
      </c>
      <c r="AZ43" s="217" t="str">
        <f>IF($AZ$8="","",IF($AZ$8="SBMLD",SUM(#REF!,#REF!,#REF!,#REF!,#REF!,#REF!),#REF!))</f>
        <v/>
      </c>
      <c r="BA43" s="217" t="str">
        <f>IF($AZ$8="","",IF($AZ$8="SBMLD",SUM(#REF!,#REF!,#REF!,#REF!,#REF!,#REF!)*$BA$9,#REF!*#REF!))</f>
        <v/>
      </c>
      <c r="BB43" s="244" t="str">
        <f>IF($BB$8="","",IF($BB$8="SBMLD",SUM(#REF!,#REF!,#REF!,#REF!,#REF!),#REF!))</f>
        <v/>
      </c>
      <c r="BC43" s="218" t="str">
        <f>IF($BB$8="","",IF($BB$8="SBMLD",SUM(#REF!,#REF!,#REF!,#REF!,#REF!)*$BC$9,#REF!*#REF!))</f>
        <v/>
      </c>
      <c r="BD43" s="98" t="e">
        <f>#REF!</f>
        <v>#REF!</v>
      </c>
      <c r="BF43" s="284">
        <f t="shared" si="17"/>
        <v>181</v>
      </c>
      <c r="BG43" s="282">
        <f t="shared" si="16"/>
        <v>90.5</v>
      </c>
      <c r="BH43" s="283">
        <f t="shared" si="22"/>
        <v>4</v>
      </c>
      <c r="BI43" s="283">
        <f t="shared" si="18"/>
        <v>168</v>
      </c>
      <c r="BJ43" s="283">
        <f t="shared" si="23"/>
        <v>84</v>
      </c>
      <c r="BK43" s="283">
        <f t="shared" si="24"/>
        <v>4</v>
      </c>
      <c r="BL43" s="283">
        <f t="shared" si="19"/>
        <v>141</v>
      </c>
      <c r="BM43" s="283">
        <f t="shared" si="25"/>
        <v>70.5</v>
      </c>
      <c r="BN43" s="283">
        <f t="shared" si="26"/>
        <v>3</v>
      </c>
      <c r="BO43" s="283">
        <f t="shared" si="20"/>
        <v>157</v>
      </c>
      <c r="BP43" s="283">
        <f t="shared" si="27"/>
        <v>78.5</v>
      </c>
      <c r="BQ43" s="283">
        <f t="shared" si="28"/>
        <v>3.5</v>
      </c>
      <c r="BR43" s="283">
        <f t="shared" si="21"/>
        <v>171</v>
      </c>
      <c r="BS43" s="283">
        <f t="shared" si="29"/>
        <v>85.5</v>
      </c>
      <c r="BT43" s="283">
        <f t="shared" si="30"/>
        <v>4</v>
      </c>
    </row>
    <row r="44" spans="1:72" s="7" customFormat="1" ht="16.5" customHeight="1">
      <c r="A44" s="8">
        <v>35</v>
      </c>
      <c r="B44" s="53" t="str">
        <f>IF('2.ชื่อนักเรียน'!$AG45="","",'2.ชื่อนักเรียน'!$AG45)</f>
        <v/>
      </c>
      <c r="C44" s="13" t="str">
        <f>IF('2.ชื่อนักเรียน'!$AH45="","",'2.ชื่อนักเรียน'!$AH45)</f>
        <v/>
      </c>
      <c r="D44" s="265">
        <v>93</v>
      </c>
      <c r="E44" s="56" t="str">
        <f>IF(D$8="","",IF('2.ชื่อนักเรียน'!$R45="ร","ร",IF('2.ชื่อนักเรียน'!$R45="มส","",IF(D44="","",IF(D44&gt;=80,4,IF(D44&gt;=75,3.5,IF(D44&gt;=70,3,IF(D44&gt;=65,2.5,IF(D44&gt;=60,2,IF(D44&gt;=55,1.5,IF(D44&gt;=50,1,0)))))))))))</f>
        <v/>
      </c>
      <c r="F44" s="267">
        <v>87</v>
      </c>
      <c r="G44" s="56" t="str">
        <f>IF(F$8="","",IF('2.ชื่อนักเรียน'!$R45="ร","ร",IF('2.ชื่อนักเรียน'!$R45="มส","",IF(F44="","",IF(F44&gt;=80,4,IF(F44&gt;=75,3.5,IF(F44&gt;=70,3,IF(F44&gt;=65,2.5,IF(F44&gt;=60,2,IF(F44&gt;=55,1.5,IF(F44&gt;=50,1,0)))))))))))</f>
        <v/>
      </c>
      <c r="H44" s="267">
        <v>73</v>
      </c>
      <c r="I44" s="56" t="str">
        <f>IF(H$8="","",IF('2.ชื่อนักเรียน'!$R45="ร","ร",IF('2.ชื่อนักเรียน'!$R45="มส","",IF(H44="","",IF(H44&gt;=80,4,IF(H44&gt;=75,3.5,IF(H44&gt;=70,3,IF(H44&gt;=65,2.5,IF(H44&gt;=60,2,IF(H44&gt;=55,1.5,IF(H44&gt;=50,1,0)))))))))))</f>
        <v/>
      </c>
      <c r="J44" s="278">
        <v>71</v>
      </c>
      <c r="K44" s="56" t="str">
        <f>IF(J$8="","",IF('2.ชื่อนักเรียน'!$R45="ร","ร",IF('2.ชื่อนักเรียน'!$R45="มส","",IF(J44="","",IF(J44&gt;=80,4,IF(J44&gt;=75,3.5,IF(J44&gt;=70,3,IF(J44&gt;=65,2.5,IF(J44&gt;=60,2,IF(J44&gt;=55,1.5,IF(J44&gt;=50,1,0)))))))))))</f>
        <v/>
      </c>
      <c r="L44" s="267">
        <v>63</v>
      </c>
      <c r="M44" s="125" t="str">
        <f>IF(L$8="","",IF('2.ชื่อนักเรียน'!$R45="ร","ร",IF('2.ชื่อนักเรียน'!$R45="มส","",IF(L44="","",IF(L44&gt;=80,4,IF(L44&gt;=75,3.5,IF(L44&gt;=70,3,IF(L44&gt;=65,2.5,IF(L44&gt;=60,2,IF(L44&gt;=55,1.5,IF(L44&gt;=50,1,0)))))))))))</f>
        <v/>
      </c>
      <c r="N44" s="265">
        <v>51</v>
      </c>
      <c r="O44" s="56" t="str">
        <f>IF(N$8="","",IF('2.ชื่อนักเรียน'!$R45="ร","ร",IF('2.ชื่อนักเรียน'!$R45="มส","",IF(N44="","",IF(N44&gt;=80,4,IF(N44&gt;=75,3.5,IF(N44&gt;=70,3,IF(N44&gt;=65,2.5,IF(N44&gt;=60,2,IF(N44&gt;=55,1.5,IF(N44&gt;=50,1,0)))))))))))</f>
        <v/>
      </c>
      <c r="P44" s="267">
        <v>82</v>
      </c>
      <c r="Q44" s="56" t="str">
        <f>IF(P$8="","",IF('2.ชื่อนักเรียน'!$R45="ร","ร",IF('2.ชื่อนักเรียน'!$R45="มส","",IF(P44="","",IF(P44&gt;=80,4,IF(P44&gt;=75,3.5,IF(P44&gt;=70,3,IF(P44&gt;=65,2.5,IF(P44&gt;=60,2,IF(P44&gt;=55,1.5,IF(P44&gt;=50,1,0)))))))))))</f>
        <v/>
      </c>
      <c r="R44" s="267">
        <v>70</v>
      </c>
      <c r="S44" s="56" t="str">
        <f>IF(R$8="","",IF('2.ชื่อนักเรียน'!$R45="ร","ร",IF('2.ชื่อนักเรียน'!$R45="มส","",IF(R44="","",IF(R44&gt;=80,4,IF(R44&gt;=75,3.5,IF(R44&gt;=70,3,IF(R44&gt;=65,2.5,IF(R44&gt;=60,2,IF(R44&gt;=55,1.5,IF(R44&gt;=50,1,0)))))))))))</f>
        <v/>
      </c>
      <c r="T44" s="278">
        <v>78</v>
      </c>
      <c r="U44" s="56" t="str">
        <f>IF(T$8="","",IF('2.ชื่อนักเรียน'!$R45="ร","ร",IF('2.ชื่อนักเรียน'!$R45="มส","",IF(T44="","",IF(T44&gt;=80,4,IF(T44&gt;=75,3.5,IF(T44&gt;=70,3,IF(T44&gt;=65,2.5,IF(T44&gt;=60,2,IF(T44&gt;=55,1.5,IF(T44&gt;=50,1,0)))))))))))</f>
        <v/>
      </c>
      <c r="V44" s="267">
        <v>78</v>
      </c>
      <c r="W44" s="128" t="str">
        <f>IF(V$8="","",IF('2.ชื่อนักเรียน'!$R45="ร","ร",IF('2.ชื่อนักเรียน'!$R45="มส","",IF(V44="","",IF(V44&gt;=80,4,IF(V44&gt;=75,3.5,IF(V44&gt;=70,3,IF(V44&gt;=65,2.5,IF(V44&gt;=60,2,IF(V44&gt;=55,1.5,IF(V44&gt;=50,1,0)))))))))))</f>
        <v/>
      </c>
      <c r="X44" s="253">
        <f t="shared" si="0"/>
        <v>93</v>
      </c>
      <c r="Y44" s="241" t="str">
        <f t="shared" si="1"/>
        <v/>
      </c>
      <c r="Z44" s="243">
        <f t="shared" si="2"/>
        <v>87</v>
      </c>
      <c r="AA44" s="221" t="str">
        <f t="shared" si="3"/>
        <v/>
      </c>
      <c r="AB44" s="221">
        <f t="shared" si="4"/>
        <v>73</v>
      </c>
      <c r="AC44" s="221" t="str">
        <f t="shared" si="5"/>
        <v/>
      </c>
      <c r="AD44" s="221">
        <f t="shared" si="6"/>
        <v>63</v>
      </c>
      <c r="AE44" s="217" t="str">
        <f t="shared" si="7"/>
        <v/>
      </c>
      <c r="AF44" s="217">
        <f t="shared" si="8"/>
        <v>51</v>
      </c>
      <c r="AG44" s="221" t="str">
        <f t="shared" si="9"/>
        <v/>
      </c>
      <c r="AH44" s="221">
        <f t="shared" si="10"/>
        <v>82</v>
      </c>
      <c r="AI44" s="221" t="str">
        <f t="shared" si="11"/>
        <v/>
      </c>
      <c r="AJ44" s="221">
        <f t="shared" si="12"/>
        <v>70</v>
      </c>
      <c r="AK44" s="221" t="str">
        <f t="shared" si="13"/>
        <v/>
      </c>
      <c r="AL44" s="221">
        <f t="shared" si="14"/>
        <v>78</v>
      </c>
      <c r="AM44" s="221" t="str">
        <f t="shared" si="15"/>
        <v/>
      </c>
      <c r="AN44" s="221" t="e">
        <f>IF(#REF!="","",#REF!)</f>
        <v>#REF!</v>
      </c>
      <c r="AO44" s="217" t="e">
        <f>IF(#REF!="","",#REF!*#REF!)</f>
        <v>#REF!</v>
      </c>
      <c r="AP44" s="244" t="e">
        <f>IF(#REF!="","",#REF!)</f>
        <v>#REF!</v>
      </c>
      <c r="AQ44" s="218" t="e">
        <f>IF(#REF!="","",#REF!*#REF!)</f>
        <v>#REF!</v>
      </c>
      <c r="AR44" s="241" t="str">
        <f>IF($AR$8="","",IF($AR$8="SBMLD",SUM(#REF!,#REF!,#REF!,#REF!,#REF!,#REF!,#REF!,#REF!,#REF!,#REF!),#REF!))</f>
        <v/>
      </c>
      <c r="AS44" s="217" t="str">
        <f>IF($AR$8="","",IF($AR$8="SBMLD",SUM(#REF!,#REF!,#REF!,#REF!,#REF!,#REF!,#REF!,#REF!,#REF!,#REF!)*$AS$9,#REF!*#REF!))</f>
        <v/>
      </c>
      <c r="AT44" s="217" t="str">
        <f>IF($AT$8="","",IF($AT$8="SBMLD",SUM(#REF!,#REF!,#REF!,#REF!,#REF!,#REF!,#REF!,#REF!,#REF!),#REF!))</f>
        <v/>
      </c>
      <c r="AU44" s="217" t="str">
        <f>IF($AT$8="","",IF($AT$8="SBMLD",SUM(#REF!,#REF!,#REF!,#REF!,#REF!,#REF!,#REF!,#REF!,#REF!)*$AU$9,#REF!*#REF!))</f>
        <v/>
      </c>
      <c r="AV44" s="217" t="str">
        <f>IF($AV$8="","",IF($AV$8="SBMLD",SUM(#REF!,#REF!,#REF!,#REF!,#REF!,#REF!,#REF!,#REF!),#REF!))</f>
        <v/>
      </c>
      <c r="AW44" s="217" t="str">
        <f>IF($AV$8="","",IF($AV$8="SBMLD",SUM(#REF!,#REF!,#REF!,#REF!,#REF!,#REF!,#REF!,#REF!)*$AW$9,#REF!*#REF!))</f>
        <v/>
      </c>
      <c r="AX44" s="217" t="str">
        <f>IF($AX$8="","",IF($AX$8="SBMLD",SUM(#REF!,#REF!,#REF!,#REF!,#REF!,#REF!,#REF!),#REF!))</f>
        <v/>
      </c>
      <c r="AY44" s="217" t="str">
        <f>IF($AX$8="","",IF($AX$8="SBMLD",SUM(#REF!,#REF!,#REF!,#REF!,#REF!,#REF!,#REF!)*$AY$9,#REF!*#REF!))</f>
        <v/>
      </c>
      <c r="AZ44" s="217" t="str">
        <f>IF($AZ$8="","",IF($AZ$8="SBMLD",SUM(#REF!,#REF!,#REF!,#REF!,#REF!,#REF!),#REF!))</f>
        <v/>
      </c>
      <c r="BA44" s="217" t="str">
        <f>IF($AZ$8="","",IF($AZ$8="SBMLD",SUM(#REF!,#REF!,#REF!,#REF!,#REF!,#REF!)*$BA$9,#REF!*#REF!))</f>
        <v/>
      </c>
      <c r="BB44" s="244" t="str">
        <f>IF($BB$8="","",IF($BB$8="SBMLD",SUM(#REF!,#REF!,#REF!,#REF!,#REF!),#REF!))</f>
        <v/>
      </c>
      <c r="BC44" s="218" t="str">
        <f>IF($BB$8="","",IF($BB$8="SBMLD",SUM(#REF!,#REF!,#REF!,#REF!,#REF!)*$BC$9,#REF!*#REF!))</f>
        <v/>
      </c>
      <c r="BD44" s="98" t="e">
        <f>#REF!</f>
        <v>#REF!</v>
      </c>
      <c r="BF44" s="284">
        <f t="shared" si="17"/>
        <v>144</v>
      </c>
      <c r="BG44" s="282">
        <f t="shared" si="16"/>
        <v>72</v>
      </c>
      <c r="BH44" s="283">
        <f t="shared" si="22"/>
        <v>3</v>
      </c>
      <c r="BI44" s="283">
        <f t="shared" si="18"/>
        <v>169</v>
      </c>
      <c r="BJ44" s="283">
        <f t="shared" si="23"/>
        <v>84.5</v>
      </c>
      <c r="BK44" s="283">
        <f t="shared" si="24"/>
        <v>4</v>
      </c>
      <c r="BL44" s="283">
        <f t="shared" si="19"/>
        <v>143</v>
      </c>
      <c r="BM44" s="283">
        <f t="shared" si="25"/>
        <v>71.5</v>
      </c>
      <c r="BN44" s="283">
        <f t="shared" si="26"/>
        <v>3</v>
      </c>
      <c r="BO44" s="283">
        <f t="shared" si="20"/>
        <v>149</v>
      </c>
      <c r="BP44" s="283">
        <f t="shared" si="27"/>
        <v>74.5</v>
      </c>
      <c r="BQ44" s="283">
        <f t="shared" si="28"/>
        <v>3</v>
      </c>
      <c r="BR44" s="283">
        <f t="shared" si="21"/>
        <v>141</v>
      </c>
      <c r="BS44" s="283">
        <f t="shared" si="29"/>
        <v>70.5</v>
      </c>
      <c r="BT44" s="283">
        <f t="shared" si="30"/>
        <v>3</v>
      </c>
    </row>
    <row r="45" spans="1:72" s="7" customFormat="1" ht="16.5" customHeight="1">
      <c r="A45" s="8">
        <v>36</v>
      </c>
      <c r="B45" s="53" t="str">
        <f>IF('2.ชื่อนักเรียน'!$AG46="","",'2.ชื่อนักเรียน'!$AG46)</f>
        <v/>
      </c>
      <c r="C45" s="13" t="str">
        <f>IF('2.ชื่อนักเรียน'!$AH46="","",'2.ชื่อนักเรียน'!$AH46)</f>
        <v/>
      </c>
      <c r="D45" s="265">
        <v>95</v>
      </c>
      <c r="E45" s="56" t="str">
        <f>IF(D$8="","",IF('2.ชื่อนักเรียน'!$R46="ร","ร",IF('2.ชื่อนักเรียน'!$R46="มส","",IF(D45="","",IF(D45&gt;=80,4,IF(D45&gt;=75,3.5,IF(D45&gt;=70,3,IF(D45&gt;=65,2.5,IF(D45&gt;=60,2,IF(D45&gt;=55,1.5,IF(D45&gt;=50,1,0)))))))))))</f>
        <v/>
      </c>
      <c r="F45" s="267">
        <v>93</v>
      </c>
      <c r="G45" s="56" t="str">
        <f>IF(F$8="","",IF('2.ชื่อนักเรียน'!$R46="ร","ร",IF('2.ชื่อนักเรียน'!$R46="มส","",IF(F45="","",IF(F45&gt;=80,4,IF(F45&gt;=75,3.5,IF(F45&gt;=70,3,IF(F45&gt;=65,2.5,IF(F45&gt;=60,2,IF(F45&gt;=55,1.5,IF(F45&gt;=50,1,0)))))))))))</f>
        <v/>
      </c>
      <c r="H45" s="267">
        <v>74</v>
      </c>
      <c r="I45" s="56" t="str">
        <f>IF(H$8="","",IF('2.ชื่อนักเรียน'!$R46="ร","ร",IF('2.ชื่อนักเรียน'!$R46="มส","",IF(H45="","",IF(H45&gt;=80,4,IF(H45&gt;=75,3.5,IF(H45&gt;=70,3,IF(H45&gt;=65,2.5,IF(H45&gt;=60,2,IF(H45&gt;=55,1.5,IF(H45&gt;=50,1,0)))))))))))</f>
        <v/>
      </c>
      <c r="J45" s="278">
        <v>72</v>
      </c>
      <c r="K45" s="56" t="str">
        <f>IF(J$8="","",IF('2.ชื่อนักเรียน'!$R46="ร","ร",IF('2.ชื่อนักเรียน'!$R46="มส","",IF(J45="","",IF(J45&gt;=80,4,IF(J45&gt;=75,3.5,IF(J45&gt;=70,3,IF(J45&gt;=65,2.5,IF(J45&gt;=60,2,IF(J45&gt;=55,1.5,IF(J45&gt;=50,1,0)))))))))))</f>
        <v/>
      </c>
      <c r="L45" s="267">
        <v>96</v>
      </c>
      <c r="M45" s="125" t="str">
        <f>IF(L$8="","",IF('2.ชื่อนักเรียน'!$R46="ร","ร",IF('2.ชื่อนักเรียน'!$R46="มส","",IF(L45="","",IF(L45&gt;=80,4,IF(L45&gt;=75,3.5,IF(L45&gt;=70,3,IF(L45&gt;=65,2.5,IF(L45&gt;=60,2,IF(L45&gt;=55,1.5,IF(L45&gt;=50,1,0)))))))))))</f>
        <v/>
      </c>
      <c r="N45" s="265">
        <v>94</v>
      </c>
      <c r="O45" s="56" t="str">
        <f>IF(N$8="","",IF('2.ชื่อนักเรียน'!$R46="ร","ร",IF('2.ชื่อนักเรียน'!$R46="มส","",IF(N45="","",IF(N45&gt;=80,4,IF(N45&gt;=75,3.5,IF(N45&gt;=70,3,IF(N45&gt;=65,2.5,IF(N45&gt;=60,2,IF(N45&gt;=55,1.5,IF(N45&gt;=50,1,0)))))))))))</f>
        <v/>
      </c>
      <c r="P45" s="267">
        <v>93</v>
      </c>
      <c r="Q45" s="56" t="str">
        <f>IF(P$8="","",IF('2.ชื่อนักเรียน'!$R46="ร","ร",IF('2.ชื่อนักเรียน'!$R46="มส","",IF(P45="","",IF(P45&gt;=80,4,IF(P45&gt;=75,3.5,IF(P45&gt;=70,3,IF(P45&gt;=65,2.5,IF(P45&gt;=60,2,IF(P45&gt;=55,1.5,IF(P45&gt;=50,1,0)))))))))))</f>
        <v/>
      </c>
      <c r="R45" s="267">
        <v>74</v>
      </c>
      <c r="S45" s="56" t="str">
        <f>IF(R$8="","",IF('2.ชื่อนักเรียน'!$R46="ร","ร",IF('2.ชื่อนักเรียน'!$R46="มส","",IF(R45="","",IF(R45&gt;=80,4,IF(R45&gt;=75,3.5,IF(R45&gt;=70,3,IF(R45&gt;=65,2.5,IF(R45&gt;=60,2,IF(R45&gt;=55,1.5,IF(R45&gt;=50,1,0)))))))))))</f>
        <v/>
      </c>
      <c r="T45" s="278">
        <v>72</v>
      </c>
      <c r="U45" s="56" t="str">
        <f>IF(T$8="","",IF('2.ชื่อนักเรียน'!$R46="ร","ร",IF('2.ชื่อนักเรียน'!$R46="มส","",IF(T45="","",IF(T45&gt;=80,4,IF(T45&gt;=75,3.5,IF(T45&gt;=70,3,IF(T45&gt;=65,2.5,IF(T45&gt;=60,2,IF(T45&gt;=55,1.5,IF(T45&gt;=50,1,0)))))))))))</f>
        <v/>
      </c>
      <c r="V45" s="267">
        <v>96</v>
      </c>
      <c r="W45" s="128" t="str">
        <f>IF(V$8="","",IF('2.ชื่อนักเรียน'!$R46="ร","ร",IF('2.ชื่อนักเรียน'!$R46="มส","",IF(V45="","",IF(V45&gt;=80,4,IF(V45&gt;=75,3.5,IF(V45&gt;=70,3,IF(V45&gt;=65,2.5,IF(V45&gt;=60,2,IF(V45&gt;=55,1.5,IF(V45&gt;=50,1,0)))))))))))</f>
        <v/>
      </c>
      <c r="X45" s="253">
        <f t="shared" si="0"/>
        <v>95</v>
      </c>
      <c r="Y45" s="241" t="str">
        <f t="shared" si="1"/>
        <v/>
      </c>
      <c r="Z45" s="243">
        <f t="shared" si="2"/>
        <v>93</v>
      </c>
      <c r="AA45" s="221" t="str">
        <f t="shared" si="3"/>
        <v/>
      </c>
      <c r="AB45" s="221">
        <f t="shared" si="4"/>
        <v>74</v>
      </c>
      <c r="AC45" s="221" t="str">
        <f t="shared" si="5"/>
        <v/>
      </c>
      <c r="AD45" s="221">
        <f t="shared" si="6"/>
        <v>96</v>
      </c>
      <c r="AE45" s="217" t="str">
        <f t="shared" si="7"/>
        <v/>
      </c>
      <c r="AF45" s="217">
        <f t="shared" si="8"/>
        <v>94</v>
      </c>
      <c r="AG45" s="221" t="str">
        <f t="shared" si="9"/>
        <v/>
      </c>
      <c r="AH45" s="221">
        <f t="shared" si="10"/>
        <v>93</v>
      </c>
      <c r="AI45" s="221" t="str">
        <f t="shared" si="11"/>
        <v/>
      </c>
      <c r="AJ45" s="221">
        <f t="shared" si="12"/>
        <v>74</v>
      </c>
      <c r="AK45" s="221" t="str">
        <f t="shared" si="13"/>
        <v/>
      </c>
      <c r="AL45" s="221">
        <f t="shared" si="14"/>
        <v>96</v>
      </c>
      <c r="AM45" s="221" t="str">
        <f t="shared" si="15"/>
        <v/>
      </c>
      <c r="AN45" s="221" t="e">
        <f>IF(#REF!="","",#REF!)</f>
        <v>#REF!</v>
      </c>
      <c r="AO45" s="217" t="e">
        <f>IF(#REF!="","",#REF!*#REF!)</f>
        <v>#REF!</v>
      </c>
      <c r="AP45" s="244" t="e">
        <f>IF(#REF!="","",#REF!)</f>
        <v>#REF!</v>
      </c>
      <c r="AQ45" s="218" t="e">
        <f>IF(#REF!="","",#REF!*#REF!)</f>
        <v>#REF!</v>
      </c>
      <c r="AR45" s="241" t="str">
        <f>IF($AR$8="","",IF($AR$8="SBMLD",SUM(#REF!,#REF!,#REF!,#REF!,#REF!,#REF!,#REF!,#REF!,#REF!,#REF!),#REF!))</f>
        <v/>
      </c>
      <c r="AS45" s="217" t="str">
        <f>IF($AR$8="","",IF($AR$8="SBMLD",SUM(#REF!,#REF!,#REF!,#REF!,#REF!,#REF!,#REF!,#REF!,#REF!,#REF!)*$AS$9,#REF!*#REF!))</f>
        <v/>
      </c>
      <c r="AT45" s="217" t="str">
        <f>IF($AT$8="","",IF($AT$8="SBMLD",SUM(#REF!,#REF!,#REF!,#REF!,#REF!,#REF!,#REF!,#REF!,#REF!),#REF!))</f>
        <v/>
      </c>
      <c r="AU45" s="217" t="str">
        <f>IF($AT$8="","",IF($AT$8="SBMLD",SUM(#REF!,#REF!,#REF!,#REF!,#REF!,#REF!,#REF!,#REF!,#REF!)*$AU$9,#REF!*#REF!))</f>
        <v/>
      </c>
      <c r="AV45" s="217" t="str">
        <f>IF($AV$8="","",IF($AV$8="SBMLD",SUM(#REF!,#REF!,#REF!,#REF!,#REF!,#REF!,#REF!,#REF!),#REF!))</f>
        <v/>
      </c>
      <c r="AW45" s="217" t="str">
        <f>IF($AV$8="","",IF($AV$8="SBMLD",SUM(#REF!,#REF!,#REF!,#REF!,#REF!,#REF!,#REF!,#REF!)*$AW$9,#REF!*#REF!))</f>
        <v/>
      </c>
      <c r="AX45" s="217" t="str">
        <f>IF($AX$8="","",IF($AX$8="SBMLD",SUM(#REF!,#REF!,#REF!,#REF!,#REF!,#REF!,#REF!),#REF!))</f>
        <v/>
      </c>
      <c r="AY45" s="217" t="str">
        <f>IF($AX$8="","",IF($AX$8="SBMLD",SUM(#REF!,#REF!,#REF!,#REF!,#REF!,#REF!,#REF!)*$AY$9,#REF!*#REF!))</f>
        <v/>
      </c>
      <c r="AZ45" s="217" t="str">
        <f>IF($AZ$8="","",IF($AZ$8="SBMLD",SUM(#REF!,#REF!,#REF!,#REF!,#REF!,#REF!),#REF!))</f>
        <v/>
      </c>
      <c r="BA45" s="217" t="str">
        <f>IF($AZ$8="","",IF($AZ$8="SBMLD",SUM(#REF!,#REF!,#REF!,#REF!,#REF!,#REF!)*$BA$9,#REF!*#REF!))</f>
        <v/>
      </c>
      <c r="BB45" s="244" t="str">
        <f>IF($BB$8="","",IF($BB$8="SBMLD",SUM(#REF!,#REF!,#REF!,#REF!,#REF!),#REF!))</f>
        <v/>
      </c>
      <c r="BC45" s="218" t="str">
        <f>IF($BB$8="","",IF($BB$8="SBMLD",SUM(#REF!,#REF!,#REF!,#REF!,#REF!)*$BC$9,#REF!*#REF!))</f>
        <v/>
      </c>
      <c r="BD45" s="98" t="e">
        <f>#REF!</f>
        <v>#REF!</v>
      </c>
      <c r="BF45" s="284">
        <f t="shared" si="17"/>
        <v>189</v>
      </c>
      <c r="BG45" s="282">
        <f t="shared" si="16"/>
        <v>94.5</v>
      </c>
      <c r="BH45" s="283">
        <f t="shared" si="22"/>
        <v>4</v>
      </c>
      <c r="BI45" s="283">
        <f t="shared" si="18"/>
        <v>186</v>
      </c>
      <c r="BJ45" s="283">
        <f t="shared" si="23"/>
        <v>93</v>
      </c>
      <c r="BK45" s="283">
        <f t="shared" si="24"/>
        <v>4</v>
      </c>
      <c r="BL45" s="283">
        <f t="shared" si="19"/>
        <v>148</v>
      </c>
      <c r="BM45" s="283">
        <f t="shared" si="25"/>
        <v>74</v>
      </c>
      <c r="BN45" s="283">
        <f t="shared" si="26"/>
        <v>3</v>
      </c>
      <c r="BO45" s="283">
        <f t="shared" si="20"/>
        <v>144</v>
      </c>
      <c r="BP45" s="283">
        <f t="shared" si="27"/>
        <v>72</v>
      </c>
      <c r="BQ45" s="283">
        <f t="shared" si="28"/>
        <v>3</v>
      </c>
      <c r="BR45" s="283">
        <f t="shared" si="21"/>
        <v>192</v>
      </c>
      <c r="BS45" s="283">
        <f t="shared" si="29"/>
        <v>96</v>
      </c>
      <c r="BT45" s="283">
        <f t="shared" si="30"/>
        <v>4</v>
      </c>
    </row>
    <row r="46" spans="1:72" s="7" customFormat="1" ht="16.5" customHeight="1">
      <c r="A46" s="8">
        <v>37</v>
      </c>
      <c r="B46" s="53" t="str">
        <f>IF('2.ชื่อนักเรียน'!$AG47="","",'2.ชื่อนักเรียน'!$AG47)</f>
        <v/>
      </c>
      <c r="C46" s="13" t="str">
        <f>IF('2.ชื่อนักเรียน'!$AH47="","",'2.ชื่อนักเรียน'!$AH47)</f>
        <v/>
      </c>
      <c r="D46" s="265"/>
      <c r="E46" s="56" t="str">
        <f>IF(D$8="","",IF('2.ชื่อนักเรียน'!$R47="ร","ร",IF('2.ชื่อนักเรียน'!$R47="มส","",IF(D46="","",IF(D46&gt;=80,4,IF(D46&gt;=75,3.5,IF(D46&gt;=70,3,IF(D46&gt;=65,2.5,IF(D46&gt;=60,2,IF(D46&gt;=55,1.5,IF(D46&gt;=50,1,0)))))))))))</f>
        <v/>
      </c>
      <c r="F46" s="267"/>
      <c r="G46" s="56" t="str">
        <f>IF(F$8="","",IF('2.ชื่อนักเรียน'!$R47="ร","ร",IF('2.ชื่อนักเรียน'!$R47="มส","",IF(F46="","",IF(F46&gt;=80,4,IF(F46&gt;=75,3.5,IF(F46&gt;=70,3,IF(F46&gt;=65,2.5,IF(F46&gt;=60,2,IF(F46&gt;=55,1.5,IF(F46&gt;=50,1,0)))))))))))</f>
        <v/>
      </c>
      <c r="H46" s="267"/>
      <c r="I46" s="56" t="str">
        <f>IF(H$8="","",IF('2.ชื่อนักเรียน'!$R47="ร","ร",IF('2.ชื่อนักเรียน'!$R47="มส","",IF(H46="","",IF(H46&gt;=80,4,IF(H46&gt;=75,3.5,IF(H46&gt;=70,3,IF(H46&gt;=65,2.5,IF(H46&gt;=60,2,IF(H46&gt;=55,1.5,IF(H46&gt;=50,1,0)))))))))))</f>
        <v/>
      </c>
      <c r="J46" s="278"/>
      <c r="K46" s="56" t="str">
        <f>IF(J$8="","",IF('2.ชื่อนักเรียน'!$R47="ร","ร",IF('2.ชื่อนักเรียน'!$R47="มส","",IF(J46="","",IF(J46&gt;=80,4,IF(J46&gt;=75,3.5,IF(J46&gt;=70,3,IF(J46&gt;=65,2.5,IF(J46&gt;=60,2,IF(J46&gt;=55,1.5,IF(J46&gt;=50,1,0)))))))))))</f>
        <v/>
      </c>
      <c r="L46" s="267"/>
      <c r="M46" s="125" t="str">
        <f>IF(L$8="","",IF('2.ชื่อนักเรียน'!$R47="ร","ร",IF('2.ชื่อนักเรียน'!$R47="มส","",IF(L46="","",IF(L46&gt;=80,4,IF(L46&gt;=75,3.5,IF(L46&gt;=70,3,IF(L46&gt;=65,2.5,IF(L46&gt;=60,2,IF(L46&gt;=55,1.5,IF(L46&gt;=50,1,0)))))))))))</f>
        <v/>
      </c>
      <c r="N46" s="265"/>
      <c r="O46" s="56" t="str">
        <f>IF(N$8="","",IF('2.ชื่อนักเรียน'!$R47="ร","ร",IF('2.ชื่อนักเรียน'!$R47="มส","",IF(N46="","",IF(N46&gt;=80,4,IF(N46&gt;=75,3.5,IF(N46&gt;=70,3,IF(N46&gt;=65,2.5,IF(N46&gt;=60,2,IF(N46&gt;=55,1.5,IF(N46&gt;=50,1,0)))))))))))</f>
        <v/>
      </c>
      <c r="P46" s="267"/>
      <c r="Q46" s="56" t="str">
        <f>IF(P$8="","",IF('2.ชื่อนักเรียน'!$R47="ร","ร",IF('2.ชื่อนักเรียน'!$R47="มส","",IF(P46="","",IF(P46&gt;=80,4,IF(P46&gt;=75,3.5,IF(P46&gt;=70,3,IF(P46&gt;=65,2.5,IF(P46&gt;=60,2,IF(P46&gt;=55,1.5,IF(P46&gt;=50,1,0)))))))))))</f>
        <v/>
      </c>
      <c r="R46" s="267"/>
      <c r="S46" s="56" t="str">
        <f>IF(R$8="","",IF('2.ชื่อนักเรียน'!$R47="ร","ร",IF('2.ชื่อนักเรียน'!$R47="มส","",IF(R46="","",IF(R46&gt;=80,4,IF(R46&gt;=75,3.5,IF(R46&gt;=70,3,IF(R46&gt;=65,2.5,IF(R46&gt;=60,2,IF(R46&gt;=55,1.5,IF(R46&gt;=50,1,0)))))))))))</f>
        <v/>
      </c>
      <c r="T46" s="278"/>
      <c r="U46" s="56" t="str">
        <f>IF(T$8="","",IF('2.ชื่อนักเรียน'!$R47="ร","ร",IF('2.ชื่อนักเรียน'!$R47="มส","",IF(T46="","",IF(T46&gt;=80,4,IF(T46&gt;=75,3.5,IF(T46&gt;=70,3,IF(T46&gt;=65,2.5,IF(T46&gt;=60,2,IF(T46&gt;=55,1.5,IF(T46&gt;=50,1,0)))))))))))</f>
        <v/>
      </c>
      <c r="V46" s="267"/>
      <c r="W46" s="128" t="str">
        <f>IF(V$8="","",IF('2.ชื่อนักเรียน'!$R47="ร","ร",IF('2.ชื่อนักเรียน'!$R47="มส","",IF(V46="","",IF(V46&gt;=80,4,IF(V46&gt;=75,3.5,IF(V46&gt;=70,3,IF(V46&gt;=65,2.5,IF(V46&gt;=60,2,IF(V46&gt;=55,1.5,IF(V46&gt;=50,1,0)))))))))))</f>
        <v/>
      </c>
      <c r="X46" s="253" t="str">
        <f t="shared" si="0"/>
        <v/>
      </c>
      <c r="Y46" s="241" t="str">
        <f t="shared" si="1"/>
        <v/>
      </c>
      <c r="Z46" s="243" t="str">
        <f t="shared" si="2"/>
        <v/>
      </c>
      <c r="AA46" s="221" t="str">
        <f t="shared" si="3"/>
        <v/>
      </c>
      <c r="AB46" s="221" t="str">
        <f t="shared" si="4"/>
        <v/>
      </c>
      <c r="AC46" s="221" t="str">
        <f t="shared" si="5"/>
        <v/>
      </c>
      <c r="AD46" s="221" t="str">
        <f t="shared" si="6"/>
        <v/>
      </c>
      <c r="AE46" s="217" t="str">
        <f t="shared" si="7"/>
        <v/>
      </c>
      <c r="AF46" s="217" t="str">
        <f t="shared" si="8"/>
        <v/>
      </c>
      <c r="AG46" s="217" t="str">
        <f t="shared" si="9"/>
        <v/>
      </c>
      <c r="AH46" s="217" t="str">
        <f t="shared" si="10"/>
        <v/>
      </c>
      <c r="AI46" s="217" t="str">
        <f t="shared" si="11"/>
        <v/>
      </c>
      <c r="AJ46" s="217" t="str">
        <f t="shared" si="12"/>
        <v/>
      </c>
      <c r="AK46" s="221" t="str">
        <f t="shared" si="13"/>
        <v/>
      </c>
      <c r="AL46" s="221" t="str">
        <f t="shared" si="14"/>
        <v/>
      </c>
      <c r="AM46" s="221" t="str">
        <f t="shared" si="15"/>
        <v/>
      </c>
      <c r="AN46" s="221" t="e">
        <f>IF(#REF!="","",#REF!)</f>
        <v>#REF!</v>
      </c>
      <c r="AO46" s="217" t="e">
        <f>IF(#REF!="","",#REF!*#REF!)</f>
        <v>#REF!</v>
      </c>
      <c r="AP46" s="244" t="e">
        <f>IF(#REF!="","",#REF!)</f>
        <v>#REF!</v>
      </c>
      <c r="AQ46" s="218" t="e">
        <f>IF(#REF!="","",#REF!*#REF!)</f>
        <v>#REF!</v>
      </c>
      <c r="AR46" s="241" t="str">
        <f>IF($AR$8="","",IF($AR$8="SBMLD",SUM(#REF!,#REF!,#REF!,#REF!,#REF!,#REF!,#REF!,#REF!,#REF!,#REF!),#REF!))</f>
        <v/>
      </c>
      <c r="AS46" s="217" t="str">
        <f>IF($AR$8="","",IF($AR$8="SBMLD",SUM(#REF!,#REF!,#REF!,#REF!,#REF!,#REF!,#REF!,#REF!,#REF!,#REF!)*$AS$9,#REF!*#REF!))</f>
        <v/>
      </c>
      <c r="AT46" s="217" t="str">
        <f>IF($AT$8="","",IF($AT$8="SBMLD",SUM(#REF!,#REF!,#REF!,#REF!,#REF!,#REF!,#REF!,#REF!,#REF!),#REF!))</f>
        <v/>
      </c>
      <c r="AU46" s="217" t="str">
        <f>IF($AT$8="","",IF($AT$8="SBMLD",SUM(#REF!,#REF!,#REF!,#REF!,#REF!,#REF!,#REF!,#REF!,#REF!)*$AU$9,#REF!*#REF!))</f>
        <v/>
      </c>
      <c r="AV46" s="217" t="str">
        <f>IF($AV$8="","",IF($AV$8="SBMLD",SUM(#REF!,#REF!,#REF!,#REF!,#REF!,#REF!,#REF!,#REF!),#REF!))</f>
        <v/>
      </c>
      <c r="AW46" s="217" t="str">
        <f>IF($AV$8="","",IF($AV$8="SBMLD",SUM(#REF!,#REF!,#REF!,#REF!,#REF!,#REF!,#REF!,#REF!)*$AW$9,#REF!*#REF!))</f>
        <v/>
      </c>
      <c r="AX46" s="217" t="str">
        <f>IF($AX$8="","",IF($AX$8="SBMLD",SUM(#REF!,#REF!,#REF!,#REF!,#REF!,#REF!,#REF!),#REF!))</f>
        <v/>
      </c>
      <c r="AY46" s="217" t="str">
        <f>IF($AX$8="","",IF($AX$8="SBMLD",SUM(#REF!,#REF!,#REF!,#REF!,#REF!,#REF!,#REF!)*$AY$9,#REF!*#REF!))</f>
        <v/>
      </c>
      <c r="AZ46" s="217" t="str">
        <f>IF($AZ$8="","",IF($AZ$8="SBMLD",SUM(#REF!,#REF!,#REF!,#REF!,#REF!,#REF!),#REF!))</f>
        <v/>
      </c>
      <c r="BA46" s="217" t="str">
        <f>IF($AZ$8="","",IF($AZ$8="SBMLD",SUM(#REF!,#REF!,#REF!,#REF!,#REF!,#REF!)*$BA$9,#REF!*#REF!))</f>
        <v/>
      </c>
      <c r="BB46" s="244" t="str">
        <f>IF($BB$8="","",IF($BB$8="SBMLD",SUM(#REF!,#REF!,#REF!,#REF!,#REF!),#REF!))</f>
        <v/>
      </c>
      <c r="BC46" s="218" t="str">
        <f>IF($BB$8="","",IF($BB$8="SBMLD",SUM(#REF!,#REF!,#REF!,#REF!,#REF!)*$BC$9,#REF!*#REF!))</f>
        <v/>
      </c>
      <c r="BD46" s="98" t="e">
        <f>#REF!</f>
        <v>#REF!</v>
      </c>
      <c r="BF46" s="284" t="str">
        <f t="shared" si="17"/>
        <v/>
      </c>
      <c r="BG46" s="282" t="str">
        <f t="shared" si="16"/>
        <v/>
      </c>
      <c r="BH46" s="283" t="str">
        <f t="shared" si="22"/>
        <v/>
      </c>
      <c r="BI46" s="283" t="str">
        <f t="shared" si="18"/>
        <v/>
      </c>
      <c r="BJ46" s="283" t="str">
        <f t="shared" si="23"/>
        <v/>
      </c>
      <c r="BK46" s="283" t="str">
        <f t="shared" si="24"/>
        <v/>
      </c>
      <c r="BL46" s="283" t="str">
        <f t="shared" si="19"/>
        <v/>
      </c>
      <c r="BM46" s="283" t="str">
        <f t="shared" si="25"/>
        <v/>
      </c>
      <c r="BN46" s="283" t="str">
        <f t="shared" si="26"/>
        <v/>
      </c>
      <c r="BO46" s="283" t="str">
        <f t="shared" si="20"/>
        <v/>
      </c>
      <c r="BP46" s="283" t="str">
        <f t="shared" si="27"/>
        <v/>
      </c>
      <c r="BQ46" s="283" t="str">
        <f t="shared" si="28"/>
        <v/>
      </c>
      <c r="BR46" s="283" t="str">
        <f t="shared" si="21"/>
        <v/>
      </c>
      <c r="BS46" s="283" t="str">
        <f t="shared" si="29"/>
        <v/>
      </c>
      <c r="BT46" s="283" t="str">
        <f t="shared" si="30"/>
        <v/>
      </c>
    </row>
    <row r="47" spans="1:72" s="7" customFormat="1" ht="16.5" customHeight="1">
      <c r="A47" s="8">
        <v>38</v>
      </c>
      <c r="B47" s="53" t="str">
        <f>IF('2.ชื่อนักเรียน'!$AG48="","",'2.ชื่อนักเรียน'!$AG48)</f>
        <v/>
      </c>
      <c r="C47" s="13" t="str">
        <f>IF('2.ชื่อนักเรียน'!$AH48="","",'2.ชื่อนักเรียน'!$AH48)</f>
        <v/>
      </c>
      <c r="D47" s="265"/>
      <c r="E47" s="56" t="str">
        <f>IF(D$8="","",IF('2.ชื่อนักเรียน'!$R48="ร","ร",IF('2.ชื่อนักเรียน'!$R48="มส","",IF(D47="","",IF(D47&gt;=80,4,IF(D47&gt;=75,3.5,IF(D47&gt;=70,3,IF(D47&gt;=65,2.5,IF(D47&gt;=60,2,IF(D47&gt;=55,1.5,IF(D47&gt;=50,1,0)))))))))))</f>
        <v/>
      </c>
      <c r="F47" s="267"/>
      <c r="G47" s="56" t="str">
        <f>IF(F$8="","",IF('2.ชื่อนักเรียน'!$R48="ร","ร",IF('2.ชื่อนักเรียน'!$R48="มส","",IF(F47="","",IF(F47&gt;=80,4,IF(F47&gt;=75,3.5,IF(F47&gt;=70,3,IF(F47&gt;=65,2.5,IF(F47&gt;=60,2,IF(F47&gt;=55,1.5,IF(F47&gt;=50,1,0)))))))))))</f>
        <v/>
      </c>
      <c r="H47" s="267"/>
      <c r="I47" s="56" t="str">
        <f>IF(H$8="","",IF('2.ชื่อนักเรียน'!$R48="ร","ร",IF('2.ชื่อนักเรียน'!$R48="มส","",IF(H47="","",IF(H47&gt;=80,4,IF(H47&gt;=75,3.5,IF(H47&gt;=70,3,IF(H47&gt;=65,2.5,IF(H47&gt;=60,2,IF(H47&gt;=55,1.5,IF(H47&gt;=50,1,0)))))))))))</f>
        <v/>
      </c>
      <c r="J47" s="278"/>
      <c r="K47" s="56" t="str">
        <f>IF(J$8="","",IF('2.ชื่อนักเรียน'!$R48="ร","ร",IF('2.ชื่อนักเรียน'!$R48="มส","",IF(J47="","",IF(J47&gt;=80,4,IF(J47&gt;=75,3.5,IF(J47&gt;=70,3,IF(J47&gt;=65,2.5,IF(J47&gt;=60,2,IF(J47&gt;=55,1.5,IF(J47&gt;=50,1,0)))))))))))</f>
        <v/>
      </c>
      <c r="L47" s="267"/>
      <c r="M47" s="125" t="str">
        <f>IF(L$8="","",IF('2.ชื่อนักเรียน'!$R48="ร","ร",IF('2.ชื่อนักเรียน'!$R48="มส","",IF(L47="","",IF(L47&gt;=80,4,IF(L47&gt;=75,3.5,IF(L47&gt;=70,3,IF(L47&gt;=65,2.5,IF(L47&gt;=60,2,IF(L47&gt;=55,1.5,IF(L47&gt;=50,1,0)))))))))))</f>
        <v/>
      </c>
      <c r="N47" s="265"/>
      <c r="O47" s="56" t="str">
        <f>IF(N$8="","",IF('2.ชื่อนักเรียน'!$R48="ร","ร",IF('2.ชื่อนักเรียน'!$R48="มส","",IF(N47="","",IF(N47&gt;=80,4,IF(N47&gt;=75,3.5,IF(N47&gt;=70,3,IF(N47&gt;=65,2.5,IF(N47&gt;=60,2,IF(N47&gt;=55,1.5,IF(N47&gt;=50,1,0)))))))))))</f>
        <v/>
      </c>
      <c r="P47" s="267"/>
      <c r="Q47" s="56" t="str">
        <f>IF(P$8="","",IF('2.ชื่อนักเรียน'!$R48="ร","ร",IF('2.ชื่อนักเรียน'!$R48="มส","",IF(P47="","",IF(P47&gt;=80,4,IF(P47&gt;=75,3.5,IF(P47&gt;=70,3,IF(P47&gt;=65,2.5,IF(P47&gt;=60,2,IF(P47&gt;=55,1.5,IF(P47&gt;=50,1,0)))))))))))</f>
        <v/>
      </c>
      <c r="R47" s="267"/>
      <c r="S47" s="56" t="str">
        <f>IF(R$8="","",IF('2.ชื่อนักเรียน'!$R48="ร","ร",IF('2.ชื่อนักเรียน'!$R48="มส","",IF(R47="","",IF(R47&gt;=80,4,IF(R47&gt;=75,3.5,IF(R47&gt;=70,3,IF(R47&gt;=65,2.5,IF(R47&gt;=60,2,IF(R47&gt;=55,1.5,IF(R47&gt;=50,1,0)))))))))))</f>
        <v/>
      </c>
      <c r="T47" s="278"/>
      <c r="U47" s="56" t="str">
        <f>IF(T$8="","",IF('2.ชื่อนักเรียน'!$R48="ร","ร",IF('2.ชื่อนักเรียน'!$R48="มส","",IF(T47="","",IF(T47&gt;=80,4,IF(T47&gt;=75,3.5,IF(T47&gt;=70,3,IF(T47&gt;=65,2.5,IF(T47&gt;=60,2,IF(T47&gt;=55,1.5,IF(T47&gt;=50,1,0)))))))))))</f>
        <v/>
      </c>
      <c r="V47" s="267"/>
      <c r="W47" s="128" t="str">
        <f>IF(V$8="","",IF('2.ชื่อนักเรียน'!$R48="ร","ร",IF('2.ชื่อนักเรียน'!$R48="มส","",IF(V47="","",IF(V47&gt;=80,4,IF(V47&gt;=75,3.5,IF(V47&gt;=70,3,IF(V47&gt;=65,2.5,IF(V47&gt;=60,2,IF(V47&gt;=55,1.5,IF(V47&gt;=50,1,0)))))))))))</f>
        <v/>
      </c>
      <c r="X47" s="253" t="str">
        <f t="shared" si="0"/>
        <v/>
      </c>
      <c r="Y47" s="241" t="str">
        <f t="shared" si="1"/>
        <v/>
      </c>
      <c r="Z47" s="243" t="str">
        <f t="shared" si="2"/>
        <v/>
      </c>
      <c r="AA47" s="221" t="str">
        <f t="shared" si="3"/>
        <v/>
      </c>
      <c r="AB47" s="221" t="str">
        <f t="shared" si="4"/>
        <v/>
      </c>
      <c r="AC47" s="221" t="str">
        <f t="shared" si="5"/>
        <v/>
      </c>
      <c r="AD47" s="221" t="str">
        <f t="shared" si="6"/>
        <v/>
      </c>
      <c r="AE47" s="217" t="str">
        <f t="shared" si="7"/>
        <v/>
      </c>
      <c r="AF47" s="217" t="str">
        <f t="shared" si="8"/>
        <v/>
      </c>
      <c r="AG47" s="217" t="str">
        <f t="shared" si="9"/>
        <v/>
      </c>
      <c r="AH47" s="217" t="str">
        <f t="shared" si="10"/>
        <v/>
      </c>
      <c r="AI47" s="217" t="str">
        <f t="shared" si="11"/>
        <v/>
      </c>
      <c r="AJ47" s="217" t="str">
        <f t="shared" si="12"/>
        <v/>
      </c>
      <c r="AK47" s="221" t="str">
        <f t="shared" si="13"/>
        <v/>
      </c>
      <c r="AL47" s="221" t="str">
        <f t="shared" si="14"/>
        <v/>
      </c>
      <c r="AM47" s="221" t="str">
        <f t="shared" si="15"/>
        <v/>
      </c>
      <c r="AN47" s="221" t="e">
        <f>IF(#REF!="","",#REF!)</f>
        <v>#REF!</v>
      </c>
      <c r="AO47" s="217" t="e">
        <f>IF(#REF!="","",#REF!*#REF!)</f>
        <v>#REF!</v>
      </c>
      <c r="AP47" s="244" t="e">
        <f>IF(#REF!="","",#REF!)</f>
        <v>#REF!</v>
      </c>
      <c r="AQ47" s="218" t="e">
        <f>IF(#REF!="","",#REF!*#REF!)</f>
        <v>#REF!</v>
      </c>
      <c r="AR47" s="241" t="str">
        <f>IF($AR$8="","",IF($AR$8="SBMLD",SUM(#REF!,#REF!,#REF!,#REF!,#REF!,#REF!,#REF!,#REF!,#REF!,#REF!),#REF!))</f>
        <v/>
      </c>
      <c r="AS47" s="217" t="str">
        <f>IF($AR$8="","",IF($AR$8="SBMLD",SUM(#REF!,#REF!,#REF!,#REF!,#REF!,#REF!,#REF!,#REF!,#REF!,#REF!)*$AS$9,#REF!*#REF!))</f>
        <v/>
      </c>
      <c r="AT47" s="217" t="str">
        <f>IF($AT$8="","",IF($AT$8="SBMLD",SUM(#REF!,#REF!,#REF!,#REF!,#REF!,#REF!,#REF!,#REF!,#REF!),#REF!))</f>
        <v/>
      </c>
      <c r="AU47" s="217" t="str">
        <f>IF($AT$8="","",IF($AT$8="SBMLD",SUM(#REF!,#REF!,#REF!,#REF!,#REF!,#REF!,#REF!,#REF!,#REF!)*$AU$9,#REF!*#REF!))</f>
        <v/>
      </c>
      <c r="AV47" s="217" t="str">
        <f>IF($AV$8="","",IF($AV$8="SBMLD",SUM(#REF!,#REF!,#REF!,#REF!,#REF!,#REF!,#REF!,#REF!),#REF!))</f>
        <v/>
      </c>
      <c r="AW47" s="217" t="str">
        <f>IF($AV$8="","",IF($AV$8="SBMLD",SUM(#REF!,#REF!,#REF!,#REF!,#REF!,#REF!,#REF!,#REF!)*$AW$9,#REF!*#REF!))</f>
        <v/>
      </c>
      <c r="AX47" s="217" t="str">
        <f>IF($AX$8="","",IF($AX$8="SBMLD",SUM(#REF!,#REF!,#REF!,#REF!,#REF!,#REF!,#REF!),#REF!))</f>
        <v/>
      </c>
      <c r="AY47" s="217" t="str">
        <f>IF($AX$8="","",IF($AX$8="SBMLD",SUM(#REF!,#REF!,#REF!,#REF!,#REF!,#REF!,#REF!)*$AY$9,#REF!*#REF!))</f>
        <v/>
      </c>
      <c r="AZ47" s="217" t="str">
        <f>IF($AZ$8="","",IF($AZ$8="SBMLD",SUM(#REF!,#REF!,#REF!,#REF!,#REF!,#REF!),#REF!))</f>
        <v/>
      </c>
      <c r="BA47" s="217" t="str">
        <f>IF($AZ$8="","",IF($AZ$8="SBMLD",SUM(#REF!,#REF!,#REF!,#REF!,#REF!,#REF!)*$BA$9,#REF!*#REF!))</f>
        <v/>
      </c>
      <c r="BB47" s="244" t="str">
        <f>IF($BB$8="","",IF($BB$8="SBMLD",SUM(#REF!,#REF!,#REF!,#REF!,#REF!),#REF!))</f>
        <v/>
      </c>
      <c r="BC47" s="218" t="str">
        <f>IF($BB$8="","",IF($BB$8="SBMLD",SUM(#REF!,#REF!,#REF!,#REF!,#REF!)*$BC$9,#REF!*#REF!))</f>
        <v/>
      </c>
      <c r="BD47" s="98" t="e">
        <f>#REF!</f>
        <v>#REF!</v>
      </c>
      <c r="BF47" s="284" t="str">
        <f t="shared" si="17"/>
        <v/>
      </c>
      <c r="BG47" s="282" t="str">
        <f t="shared" si="16"/>
        <v/>
      </c>
      <c r="BH47" s="283" t="str">
        <f t="shared" si="22"/>
        <v/>
      </c>
      <c r="BI47" s="283" t="str">
        <f t="shared" si="18"/>
        <v/>
      </c>
      <c r="BJ47" s="283" t="str">
        <f t="shared" si="23"/>
        <v/>
      </c>
      <c r="BK47" s="283" t="str">
        <f t="shared" si="24"/>
        <v/>
      </c>
      <c r="BL47" s="283" t="str">
        <f t="shared" si="19"/>
        <v/>
      </c>
      <c r="BM47" s="283" t="str">
        <f t="shared" si="25"/>
        <v/>
      </c>
      <c r="BN47" s="283" t="str">
        <f t="shared" si="26"/>
        <v/>
      </c>
      <c r="BO47" s="283" t="str">
        <f t="shared" si="20"/>
        <v/>
      </c>
      <c r="BP47" s="283" t="str">
        <f t="shared" si="27"/>
        <v/>
      </c>
      <c r="BQ47" s="283" t="str">
        <f t="shared" si="28"/>
        <v/>
      </c>
      <c r="BR47" s="283" t="str">
        <f t="shared" si="21"/>
        <v/>
      </c>
      <c r="BS47" s="283" t="str">
        <f t="shared" si="29"/>
        <v/>
      </c>
      <c r="BT47" s="283" t="str">
        <f t="shared" si="30"/>
        <v/>
      </c>
    </row>
    <row r="48" spans="1:72" s="7" customFormat="1" ht="16.5" customHeight="1">
      <c r="A48" s="8">
        <v>39</v>
      </c>
      <c r="B48" s="53" t="str">
        <f>IF('2.ชื่อนักเรียน'!$AG49="","",'2.ชื่อนักเรียน'!$AG49)</f>
        <v/>
      </c>
      <c r="C48" s="13" t="str">
        <f>IF('2.ชื่อนักเรียน'!$AH49="","",'2.ชื่อนักเรียน'!$AH49)</f>
        <v/>
      </c>
      <c r="D48" s="265"/>
      <c r="E48" s="56" t="str">
        <f>IF(D$8="","",IF('2.ชื่อนักเรียน'!$R49="ร","ร",IF('2.ชื่อนักเรียน'!$R49="มส","",IF(D48="","",IF(D48&gt;=80,4,IF(D48&gt;=75,3.5,IF(D48&gt;=70,3,IF(D48&gt;=65,2.5,IF(D48&gt;=60,2,IF(D48&gt;=55,1.5,IF(D48&gt;=50,1,0)))))))))))</f>
        <v/>
      </c>
      <c r="F48" s="267"/>
      <c r="G48" s="56" t="str">
        <f>IF(F$8="","",IF('2.ชื่อนักเรียน'!$R49="ร","ร",IF('2.ชื่อนักเรียน'!$R49="มส","",IF(F48="","",IF(F48&gt;=80,4,IF(F48&gt;=75,3.5,IF(F48&gt;=70,3,IF(F48&gt;=65,2.5,IF(F48&gt;=60,2,IF(F48&gt;=55,1.5,IF(F48&gt;=50,1,0)))))))))))</f>
        <v/>
      </c>
      <c r="H48" s="267"/>
      <c r="I48" s="56" t="str">
        <f>IF(H$8="","",IF('2.ชื่อนักเรียน'!$R49="ร","ร",IF('2.ชื่อนักเรียน'!$R49="มส","",IF(H48="","",IF(H48&gt;=80,4,IF(H48&gt;=75,3.5,IF(H48&gt;=70,3,IF(H48&gt;=65,2.5,IF(H48&gt;=60,2,IF(H48&gt;=55,1.5,IF(H48&gt;=50,1,0)))))))))))</f>
        <v/>
      </c>
      <c r="J48" s="278"/>
      <c r="K48" s="56" t="str">
        <f>IF(J$8="","",IF('2.ชื่อนักเรียน'!$R49="ร","ร",IF('2.ชื่อนักเรียน'!$R49="มส","",IF(J48="","",IF(J48&gt;=80,4,IF(J48&gt;=75,3.5,IF(J48&gt;=70,3,IF(J48&gt;=65,2.5,IF(J48&gt;=60,2,IF(J48&gt;=55,1.5,IF(J48&gt;=50,1,0)))))))))))</f>
        <v/>
      </c>
      <c r="L48" s="267"/>
      <c r="M48" s="125" t="str">
        <f>IF(L$8="","",IF('2.ชื่อนักเรียน'!$R49="ร","ร",IF('2.ชื่อนักเรียน'!$R49="มส","",IF(L48="","",IF(L48&gt;=80,4,IF(L48&gt;=75,3.5,IF(L48&gt;=70,3,IF(L48&gt;=65,2.5,IF(L48&gt;=60,2,IF(L48&gt;=55,1.5,IF(L48&gt;=50,1,0)))))))))))</f>
        <v/>
      </c>
      <c r="N48" s="265"/>
      <c r="O48" s="56" t="str">
        <f>IF(N$8="","",IF('2.ชื่อนักเรียน'!$R49="ร","ร",IF('2.ชื่อนักเรียน'!$R49="มส","",IF(N48="","",IF(N48&gt;=80,4,IF(N48&gt;=75,3.5,IF(N48&gt;=70,3,IF(N48&gt;=65,2.5,IF(N48&gt;=60,2,IF(N48&gt;=55,1.5,IF(N48&gt;=50,1,0)))))))))))</f>
        <v/>
      </c>
      <c r="P48" s="267"/>
      <c r="Q48" s="56" t="str">
        <f>IF(P$8="","",IF('2.ชื่อนักเรียน'!$R49="ร","ร",IF('2.ชื่อนักเรียน'!$R49="มส","",IF(P48="","",IF(P48&gt;=80,4,IF(P48&gt;=75,3.5,IF(P48&gt;=70,3,IF(P48&gt;=65,2.5,IF(P48&gt;=60,2,IF(P48&gt;=55,1.5,IF(P48&gt;=50,1,0)))))))))))</f>
        <v/>
      </c>
      <c r="R48" s="267"/>
      <c r="S48" s="56" t="str">
        <f>IF(R$8="","",IF('2.ชื่อนักเรียน'!$R49="ร","ร",IF('2.ชื่อนักเรียน'!$R49="มส","",IF(R48="","",IF(R48&gt;=80,4,IF(R48&gt;=75,3.5,IF(R48&gt;=70,3,IF(R48&gt;=65,2.5,IF(R48&gt;=60,2,IF(R48&gt;=55,1.5,IF(R48&gt;=50,1,0)))))))))))</f>
        <v/>
      </c>
      <c r="T48" s="278"/>
      <c r="U48" s="56" t="str">
        <f>IF(T$8="","",IF('2.ชื่อนักเรียน'!$R49="ร","ร",IF('2.ชื่อนักเรียน'!$R49="มส","",IF(T48="","",IF(T48&gt;=80,4,IF(T48&gt;=75,3.5,IF(T48&gt;=70,3,IF(T48&gt;=65,2.5,IF(T48&gt;=60,2,IF(T48&gt;=55,1.5,IF(T48&gt;=50,1,0)))))))))))</f>
        <v/>
      </c>
      <c r="V48" s="267"/>
      <c r="W48" s="128" t="str">
        <f>IF(V$8="","",IF('2.ชื่อนักเรียน'!$R49="ร","ร",IF('2.ชื่อนักเรียน'!$R49="มส","",IF(V48="","",IF(V48&gt;=80,4,IF(V48&gt;=75,3.5,IF(V48&gt;=70,3,IF(V48&gt;=65,2.5,IF(V48&gt;=60,2,IF(V48&gt;=55,1.5,IF(V48&gt;=50,1,0)))))))))))</f>
        <v/>
      </c>
      <c r="X48" s="253" t="str">
        <f t="shared" si="0"/>
        <v/>
      </c>
      <c r="Y48" s="241" t="str">
        <f t="shared" si="1"/>
        <v/>
      </c>
      <c r="Z48" s="243" t="str">
        <f t="shared" si="2"/>
        <v/>
      </c>
      <c r="AA48" s="221" t="str">
        <f t="shared" si="3"/>
        <v/>
      </c>
      <c r="AB48" s="221" t="str">
        <f t="shared" si="4"/>
        <v/>
      </c>
      <c r="AC48" s="221" t="str">
        <f t="shared" si="5"/>
        <v/>
      </c>
      <c r="AD48" s="221" t="str">
        <f t="shared" si="6"/>
        <v/>
      </c>
      <c r="AE48" s="217" t="str">
        <f t="shared" si="7"/>
        <v/>
      </c>
      <c r="AF48" s="217" t="str">
        <f t="shared" si="8"/>
        <v/>
      </c>
      <c r="AG48" s="221" t="str">
        <f t="shared" si="9"/>
        <v/>
      </c>
      <c r="AH48" s="221" t="str">
        <f t="shared" si="10"/>
        <v/>
      </c>
      <c r="AI48" s="221" t="str">
        <f t="shared" si="11"/>
        <v/>
      </c>
      <c r="AJ48" s="221" t="str">
        <f t="shared" si="12"/>
        <v/>
      </c>
      <c r="AK48" s="221" t="str">
        <f t="shared" si="13"/>
        <v/>
      </c>
      <c r="AL48" s="221" t="str">
        <f t="shared" si="14"/>
        <v/>
      </c>
      <c r="AM48" s="221" t="str">
        <f t="shared" si="15"/>
        <v/>
      </c>
      <c r="AN48" s="221" t="e">
        <f>IF(#REF!="","",#REF!)</f>
        <v>#REF!</v>
      </c>
      <c r="AO48" s="217" t="e">
        <f>IF(#REF!="","",#REF!*#REF!)</f>
        <v>#REF!</v>
      </c>
      <c r="AP48" s="244" t="e">
        <f>IF(#REF!="","",#REF!)</f>
        <v>#REF!</v>
      </c>
      <c r="AQ48" s="218" t="e">
        <f>IF(#REF!="","",#REF!*#REF!)</f>
        <v>#REF!</v>
      </c>
      <c r="AR48" s="241" t="str">
        <f>IF($AR$8="","",IF($AR$8="SBMLD",SUM(#REF!,#REF!,#REF!,#REF!,#REF!,#REF!,#REF!,#REF!,#REF!,#REF!),#REF!))</f>
        <v/>
      </c>
      <c r="AS48" s="217" t="str">
        <f>IF($AR$8="","",IF($AR$8="SBMLD",SUM(#REF!,#REF!,#REF!,#REF!,#REF!,#REF!,#REF!,#REF!,#REF!,#REF!)*$AS$9,#REF!*#REF!))</f>
        <v/>
      </c>
      <c r="AT48" s="217" t="str">
        <f>IF($AT$8="","",IF($AT$8="SBMLD",SUM(#REF!,#REF!,#REF!,#REF!,#REF!,#REF!,#REF!,#REF!,#REF!),#REF!))</f>
        <v/>
      </c>
      <c r="AU48" s="217" t="str">
        <f>IF($AT$8="","",IF($AT$8="SBMLD",SUM(#REF!,#REF!,#REF!,#REF!,#REF!,#REF!,#REF!,#REF!,#REF!)*$AU$9,#REF!*#REF!))</f>
        <v/>
      </c>
      <c r="AV48" s="217" t="str">
        <f>IF($AV$8="","",IF($AV$8="SBMLD",SUM(#REF!,#REF!,#REF!,#REF!,#REF!,#REF!,#REF!,#REF!),#REF!))</f>
        <v/>
      </c>
      <c r="AW48" s="217" t="str">
        <f>IF($AV$8="","",IF($AV$8="SBMLD",SUM(#REF!,#REF!,#REF!,#REF!,#REF!,#REF!,#REF!,#REF!)*$AW$9,#REF!*#REF!))</f>
        <v/>
      </c>
      <c r="AX48" s="217" t="str">
        <f>IF($AX$8="","",IF($AX$8="SBMLD",SUM(#REF!,#REF!,#REF!,#REF!,#REF!,#REF!,#REF!),#REF!))</f>
        <v/>
      </c>
      <c r="AY48" s="217" t="str">
        <f>IF($AX$8="","",IF($AX$8="SBMLD",SUM(#REF!,#REF!,#REF!,#REF!,#REF!,#REF!,#REF!)*$AY$9,#REF!*#REF!))</f>
        <v/>
      </c>
      <c r="AZ48" s="217" t="str">
        <f>IF($AZ$8="","",IF($AZ$8="SBMLD",SUM(#REF!,#REF!,#REF!,#REF!,#REF!,#REF!),#REF!))</f>
        <v/>
      </c>
      <c r="BA48" s="217" t="str">
        <f>IF($AZ$8="","",IF($AZ$8="SBMLD",SUM(#REF!,#REF!,#REF!,#REF!,#REF!,#REF!)*$BA$9,#REF!*#REF!))</f>
        <v/>
      </c>
      <c r="BB48" s="244" t="str">
        <f>IF($BB$8="","",IF($BB$8="SBMLD",SUM(#REF!,#REF!,#REF!,#REF!,#REF!),#REF!))</f>
        <v/>
      </c>
      <c r="BC48" s="218" t="str">
        <f>IF($BB$8="","",IF($BB$8="SBMLD",SUM(#REF!,#REF!,#REF!,#REF!,#REF!)*$BC$9,#REF!*#REF!))</f>
        <v/>
      </c>
      <c r="BD48" s="98" t="e">
        <f>#REF!</f>
        <v>#REF!</v>
      </c>
      <c r="BF48" s="284" t="str">
        <f t="shared" si="17"/>
        <v/>
      </c>
      <c r="BG48" s="282" t="str">
        <f t="shared" si="16"/>
        <v/>
      </c>
      <c r="BH48" s="283" t="str">
        <f t="shared" si="22"/>
        <v/>
      </c>
      <c r="BI48" s="283" t="str">
        <f t="shared" si="18"/>
        <v/>
      </c>
      <c r="BJ48" s="283" t="str">
        <f t="shared" si="23"/>
        <v/>
      </c>
      <c r="BK48" s="283" t="str">
        <f t="shared" si="24"/>
        <v/>
      </c>
      <c r="BL48" s="283" t="str">
        <f t="shared" si="19"/>
        <v/>
      </c>
      <c r="BM48" s="283" t="str">
        <f t="shared" si="25"/>
        <v/>
      </c>
      <c r="BN48" s="283" t="str">
        <f t="shared" si="26"/>
        <v/>
      </c>
      <c r="BO48" s="283" t="str">
        <f t="shared" si="20"/>
        <v/>
      </c>
      <c r="BP48" s="283" t="str">
        <f t="shared" si="27"/>
        <v/>
      </c>
      <c r="BQ48" s="283" t="str">
        <f t="shared" si="28"/>
        <v/>
      </c>
      <c r="BR48" s="283" t="str">
        <f t="shared" si="21"/>
        <v/>
      </c>
      <c r="BS48" s="283" t="str">
        <f t="shared" si="29"/>
        <v/>
      </c>
      <c r="BT48" s="283" t="str">
        <f t="shared" si="30"/>
        <v/>
      </c>
    </row>
    <row r="49" spans="1:72" s="7" customFormat="1" ht="16.5" customHeight="1">
      <c r="A49" s="8">
        <v>40</v>
      </c>
      <c r="B49" s="53" t="str">
        <f>IF('2.ชื่อนักเรียน'!$AG50="","",'2.ชื่อนักเรียน'!$AG50)</f>
        <v/>
      </c>
      <c r="C49" s="13" t="str">
        <f>IF('2.ชื่อนักเรียน'!$AH50="","",'2.ชื่อนักเรียน'!$AH50)</f>
        <v/>
      </c>
      <c r="D49" s="265"/>
      <c r="E49" s="56" t="str">
        <f>IF(D$8="","",IF('2.ชื่อนักเรียน'!$R50="ร","ร",IF('2.ชื่อนักเรียน'!$R50="มส","",IF(D49="","",IF(D49&gt;=80,4,IF(D49&gt;=75,3.5,IF(D49&gt;=70,3,IF(D49&gt;=65,2.5,IF(D49&gt;=60,2,IF(D49&gt;=55,1.5,IF(D49&gt;=50,1,0)))))))))))</f>
        <v/>
      </c>
      <c r="F49" s="267"/>
      <c r="G49" s="56" t="str">
        <f>IF(F$8="","",IF('2.ชื่อนักเรียน'!$R50="ร","ร",IF('2.ชื่อนักเรียน'!$R50="มส","",IF(F49="","",IF(F49&gt;=80,4,IF(F49&gt;=75,3.5,IF(F49&gt;=70,3,IF(F49&gt;=65,2.5,IF(F49&gt;=60,2,IF(F49&gt;=55,1.5,IF(F49&gt;=50,1,0)))))))))))</f>
        <v/>
      </c>
      <c r="H49" s="267"/>
      <c r="I49" s="56" t="str">
        <f>IF(H$8="","",IF('2.ชื่อนักเรียน'!$R50="ร","ร",IF('2.ชื่อนักเรียน'!$R50="มส","",IF(H49="","",IF(H49&gt;=80,4,IF(H49&gt;=75,3.5,IF(H49&gt;=70,3,IF(H49&gt;=65,2.5,IF(H49&gt;=60,2,IF(H49&gt;=55,1.5,IF(H49&gt;=50,1,0)))))))))))</f>
        <v/>
      </c>
      <c r="J49" s="278"/>
      <c r="K49" s="56" t="str">
        <f>IF(J$8="","",IF('2.ชื่อนักเรียน'!$R50="ร","ร",IF('2.ชื่อนักเรียน'!$R50="มส","",IF(J49="","",IF(J49&gt;=80,4,IF(J49&gt;=75,3.5,IF(J49&gt;=70,3,IF(J49&gt;=65,2.5,IF(J49&gt;=60,2,IF(J49&gt;=55,1.5,IF(J49&gt;=50,1,0)))))))))))</f>
        <v/>
      </c>
      <c r="L49" s="267"/>
      <c r="M49" s="125" t="str">
        <f>IF(L$8="","",IF('2.ชื่อนักเรียน'!$R50="ร","ร",IF('2.ชื่อนักเรียน'!$R50="มส","",IF(L49="","",IF(L49&gt;=80,4,IF(L49&gt;=75,3.5,IF(L49&gt;=70,3,IF(L49&gt;=65,2.5,IF(L49&gt;=60,2,IF(L49&gt;=55,1.5,IF(L49&gt;=50,1,0)))))))))))</f>
        <v/>
      </c>
      <c r="N49" s="265"/>
      <c r="O49" s="56" t="str">
        <f>IF(N$8="","",IF('2.ชื่อนักเรียน'!$R50="ร","ร",IF('2.ชื่อนักเรียน'!$R50="มส","",IF(N49="","",IF(N49&gt;=80,4,IF(N49&gt;=75,3.5,IF(N49&gt;=70,3,IF(N49&gt;=65,2.5,IF(N49&gt;=60,2,IF(N49&gt;=55,1.5,IF(N49&gt;=50,1,0)))))))))))</f>
        <v/>
      </c>
      <c r="P49" s="267"/>
      <c r="Q49" s="56" t="str">
        <f>IF(P$8="","",IF('2.ชื่อนักเรียน'!$R50="ร","ร",IF('2.ชื่อนักเรียน'!$R50="มส","",IF(P49="","",IF(P49&gt;=80,4,IF(P49&gt;=75,3.5,IF(P49&gt;=70,3,IF(P49&gt;=65,2.5,IF(P49&gt;=60,2,IF(P49&gt;=55,1.5,IF(P49&gt;=50,1,0)))))))))))</f>
        <v/>
      </c>
      <c r="R49" s="267"/>
      <c r="S49" s="56" t="str">
        <f>IF(R$8="","",IF('2.ชื่อนักเรียน'!$R50="ร","ร",IF('2.ชื่อนักเรียน'!$R50="มส","",IF(R49="","",IF(R49&gt;=80,4,IF(R49&gt;=75,3.5,IF(R49&gt;=70,3,IF(R49&gt;=65,2.5,IF(R49&gt;=60,2,IF(R49&gt;=55,1.5,IF(R49&gt;=50,1,0)))))))))))</f>
        <v/>
      </c>
      <c r="T49" s="278"/>
      <c r="U49" s="56" t="str">
        <f>IF(T$8="","",IF('2.ชื่อนักเรียน'!$R50="ร","ร",IF('2.ชื่อนักเรียน'!$R50="มส","",IF(T49="","",IF(T49&gt;=80,4,IF(T49&gt;=75,3.5,IF(T49&gt;=70,3,IF(T49&gt;=65,2.5,IF(T49&gt;=60,2,IF(T49&gt;=55,1.5,IF(T49&gt;=50,1,0)))))))))))</f>
        <v/>
      </c>
      <c r="V49" s="267"/>
      <c r="W49" s="128" t="str">
        <f>IF(V$8="","",IF('2.ชื่อนักเรียน'!$R50="ร","ร",IF('2.ชื่อนักเรียน'!$R50="มส","",IF(V49="","",IF(V49&gt;=80,4,IF(V49&gt;=75,3.5,IF(V49&gt;=70,3,IF(V49&gt;=65,2.5,IF(V49&gt;=60,2,IF(V49&gt;=55,1.5,IF(V49&gt;=50,1,0)))))))))))</f>
        <v/>
      </c>
      <c r="X49" s="253" t="str">
        <f t="shared" si="0"/>
        <v/>
      </c>
      <c r="Y49" s="241" t="str">
        <f t="shared" si="1"/>
        <v/>
      </c>
      <c r="Z49" s="243" t="str">
        <f t="shared" si="2"/>
        <v/>
      </c>
      <c r="AA49" s="221" t="str">
        <f t="shared" si="3"/>
        <v/>
      </c>
      <c r="AB49" s="221" t="str">
        <f t="shared" si="4"/>
        <v/>
      </c>
      <c r="AC49" s="221" t="str">
        <f t="shared" si="5"/>
        <v/>
      </c>
      <c r="AD49" s="221" t="str">
        <f t="shared" si="6"/>
        <v/>
      </c>
      <c r="AE49" s="217" t="str">
        <f t="shared" si="7"/>
        <v/>
      </c>
      <c r="AF49" s="217" t="str">
        <f t="shared" si="8"/>
        <v/>
      </c>
      <c r="AG49" s="221" t="str">
        <f t="shared" si="9"/>
        <v/>
      </c>
      <c r="AH49" s="221" t="str">
        <f t="shared" si="10"/>
        <v/>
      </c>
      <c r="AI49" s="221" t="str">
        <f t="shared" si="11"/>
        <v/>
      </c>
      <c r="AJ49" s="221" t="str">
        <f t="shared" si="12"/>
        <v/>
      </c>
      <c r="AK49" s="221" t="str">
        <f t="shared" si="13"/>
        <v/>
      </c>
      <c r="AL49" s="221" t="str">
        <f t="shared" si="14"/>
        <v/>
      </c>
      <c r="AM49" s="221" t="str">
        <f t="shared" si="15"/>
        <v/>
      </c>
      <c r="AN49" s="221" t="e">
        <f>IF(#REF!="","",#REF!)</f>
        <v>#REF!</v>
      </c>
      <c r="AO49" s="217" t="e">
        <f>IF(#REF!="","",#REF!*#REF!)</f>
        <v>#REF!</v>
      </c>
      <c r="AP49" s="244" t="e">
        <f>IF(#REF!="","",#REF!)</f>
        <v>#REF!</v>
      </c>
      <c r="AQ49" s="218" t="e">
        <f>IF(#REF!="","",#REF!*#REF!)</f>
        <v>#REF!</v>
      </c>
      <c r="AR49" s="241" t="str">
        <f>IF($AR$8="","",IF($AR$8="SBMLD",SUM(#REF!,#REF!,#REF!,#REF!,#REF!,#REF!,#REF!,#REF!,#REF!,#REF!),#REF!))</f>
        <v/>
      </c>
      <c r="AS49" s="217" t="str">
        <f>IF($AR$8="","",IF($AR$8="SBMLD",SUM(#REF!,#REF!,#REF!,#REF!,#REF!,#REF!,#REF!,#REF!,#REF!,#REF!)*$AS$9,#REF!*#REF!))</f>
        <v/>
      </c>
      <c r="AT49" s="217" t="str">
        <f>IF($AT$8="","",IF($AT$8="SBMLD",SUM(#REF!,#REF!,#REF!,#REF!,#REF!,#REF!,#REF!,#REF!,#REF!),#REF!))</f>
        <v/>
      </c>
      <c r="AU49" s="217" t="str">
        <f>IF($AT$8="","",IF($AT$8="SBMLD",SUM(#REF!,#REF!,#REF!,#REF!,#REF!,#REF!,#REF!,#REF!,#REF!)*$AU$9,#REF!*#REF!))</f>
        <v/>
      </c>
      <c r="AV49" s="217" t="str">
        <f>IF($AV$8="","",IF($AV$8="SBMLD",SUM(#REF!,#REF!,#REF!,#REF!,#REF!,#REF!,#REF!,#REF!),#REF!))</f>
        <v/>
      </c>
      <c r="AW49" s="217" t="str">
        <f>IF($AV$8="","",IF($AV$8="SBMLD",SUM(#REF!,#REF!,#REF!,#REF!,#REF!,#REF!,#REF!,#REF!)*$AW$9,#REF!*#REF!))</f>
        <v/>
      </c>
      <c r="AX49" s="217" t="str">
        <f>IF($AX$8="","",IF($AX$8="SBMLD",SUM(#REF!,#REF!,#REF!,#REF!,#REF!,#REF!,#REF!),#REF!))</f>
        <v/>
      </c>
      <c r="AY49" s="217" t="str">
        <f>IF($AX$8="","",IF($AX$8="SBMLD",SUM(#REF!,#REF!,#REF!,#REF!,#REF!,#REF!,#REF!)*$AY$9,#REF!*#REF!))</f>
        <v/>
      </c>
      <c r="AZ49" s="217" t="str">
        <f>IF($AZ$8="","",IF($AZ$8="SBMLD",SUM(#REF!,#REF!,#REF!,#REF!,#REF!,#REF!),#REF!))</f>
        <v/>
      </c>
      <c r="BA49" s="217" t="str">
        <f>IF($AZ$8="","",IF($AZ$8="SBMLD",SUM(#REF!,#REF!,#REF!,#REF!,#REF!,#REF!)*$BA$9,#REF!*#REF!))</f>
        <v/>
      </c>
      <c r="BB49" s="244" t="str">
        <f>IF($BB$8="","",IF($BB$8="SBMLD",SUM(#REF!,#REF!,#REF!,#REF!,#REF!),#REF!))</f>
        <v/>
      </c>
      <c r="BC49" s="218" t="str">
        <f>IF($BB$8="","",IF($BB$8="SBMLD",SUM(#REF!,#REF!,#REF!,#REF!,#REF!)*$BC$9,#REF!*#REF!))</f>
        <v/>
      </c>
      <c r="BD49" s="98" t="e">
        <f>#REF!</f>
        <v>#REF!</v>
      </c>
      <c r="BF49" s="284" t="str">
        <f t="shared" si="17"/>
        <v/>
      </c>
      <c r="BG49" s="282" t="str">
        <f t="shared" si="16"/>
        <v/>
      </c>
      <c r="BH49" s="283" t="str">
        <f t="shared" si="22"/>
        <v/>
      </c>
      <c r="BI49" s="283" t="str">
        <f t="shared" si="18"/>
        <v/>
      </c>
      <c r="BJ49" s="283" t="str">
        <f t="shared" si="23"/>
        <v/>
      </c>
      <c r="BK49" s="283" t="str">
        <f t="shared" si="24"/>
        <v/>
      </c>
      <c r="BL49" s="283" t="str">
        <f t="shared" si="19"/>
        <v/>
      </c>
      <c r="BM49" s="283" t="str">
        <f t="shared" si="25"/>
        <v/>
      </c>
      <c r="BN49" s="283" t="str">
        <f t="shared" si="26"/>
        <v/>
      </c>
      <c r="BO49" s="283" t="str">
        <f t="shared" si="20"/>
        <v/>
      </c>
      <c r="BP49" s="283" t="str">
        <f t="shared" si="27"/>
        <v/>
      </c>
      <c r="BQ49" s="283" t="str">
        <f t="shared" si="28"/>
        <v/>
      </c>
      <c r="BR49" s="283" t="str">
        <f t="shared" si="21"/>
        <v/>
      </c>
      <c r="BS49" s="283" t="str">
        <f t="shared" si="29"/>
        <v/>
      </c>
      <c r="BT49" s="283" t="str">
        <f t="shared" si="30"/>
        <v/>
      </c>
    </row>
    <row r="50" spans="1:72" s="7" customFormat="1" ht="16.5" customHeight="1">
      <c r="A50" s="8">
        <v>41</v>
      </c>
      <c r="B50" s="53" t="str">
        <f>IF('2.ชื่อนักเรียน'!$AG51="","",'2.ชื่อนักเรียน'!$AG51)</f>
        <v/>
      </c>
      <c r="C50" s="13" t="str">
        <f>IF('2.ชื่อนักเรียน'!$AH51="","",'2.ชื่อนักเรียน'!$AH51)</f>
        <v/>
      </c>
      <c r="D50" s="265"/>
      <c r="E50" s="56" t="str">
        <f>IF(D$8="","",IF('2.ชื่อนักเรียน'!$R51="ร","ร",IF('2.ชื่อนักเรียน'!$R51="มส","",IF(D50="","",IF(D50&gt;=80,4,IF(D50&gt;=75,3.5,IF(D50&gt;=70,3,IF(D50&gt;=65,2.5,IF(D50&gt;=60,2,IF(D50&gt;=55,1.5,IF(D50&gt;=50,1,0)))))))))))</f>
        <v/>
      </c>
      <c r="F50" s="267"/>
      <c r="G50" s="56" t="str">
        <f>IF(F$8="","",IF('2.ชื่อนักเรียน'!$R51="ร","ร",IF('2.ชื่อนักเรียน'!$R51="มส","",IF(F50="","",IF(F50&gt;=80,4,IF(F50&gt;=75,3.5,IF(F50&gt;=70,3,IF(F50&gt;=65,2.5,IF(F50&gt;=60,2,IF(F50&gt;=55,1.5,IF(F50&gt;=50,1,0)))))))))))</f>
        <v/>
      </c>
      <c r="H50" s="267"/>
      <c r="I50" s="56" t="str">
        <f>IF(H$8="","",IF('2.ชื่อนักเรียน'!$R51="ร","ร",IF('2.ชื่อนักเรียน'!$R51="มส","",IF(H50="","",IF(H50&gt;=80,4,IF(H50&gt;=75,3.5,IF(H50&gt;=70,3,IF(H50&gt;=65,2.5,IF(H50&gt;=60,2,IF(H50&gt;=55,1.5,IF(H50&gt;=50,1,0)))))))))))</f>
        <v/>
      </c>
      <c r="J50" s="278"/>
      <c r="K50" s="56" t="str">
        <f>IF(J$8="","",IF('2.ชื่อนักเรียน'!$R51="ร","ร",IF('2.ชื่อนักเรียน'!$R51="มส","",IF(J50="","",IF(J50&gt;=80,4,IF(J50&gt;=75,3.5,IF(J50&gt;=70,3,IF(J50&gt;=65,2.5,IF(J50&gt;=60,2,IF(J50&gt;=55,1.5,IF(J50&gt;=50,1,0)))))))))))</f>
        <v/>
      </c>
      <c r="L50" s="267"/>
      <c r="M50" s="125" t="str">
        <f>IF(L$8="","",IF('2.ชื่อนักเรียน'!$R51="ร","ร",IF('2.ชื่อนักเรียน'!$R51="มส","",IF(L50="","",IF(L50&gt;=80,4,IF(L50&gt;=75,3.5,IF(L50&gt;=70,3,IF(L50&gt;=65,2.5,IF(L50&gt;=60,2,IF(L50&gt;=55,1.5,IF(L50&gt;=50,1,0)))))))))))</f>
        <v/>
      </c>
      <c r="N50" s="265"/>
      <c r="O50" s="56" t="str">
        <f>IF(N$8="","",IF('2.ชื่อนักเรียน'!$R51="ร","ร",IF('2.ชื่อนักเรียน'!$R51="มส","",IF(N50="","",IF(N50&gt;=80,4,IF(N50&gt;=75,3.5,IF(N50&gt;=70,3,IF(N50&gt;=65,2.5,IF(N50&gt;=60,2,IF(N50&gt;=55,1.5,IF(N50&gt;=50,1,0)))))))))))</f>
        <v/>
      </c>
      <c r="P50" s="267"/>
      <c r="Q50" s="56" t="str">
        <f>IF(P$8="","",IF('2.ชื่อนักเรียน'!$R51="ร","ร",IF('2.ชื่อนักเรียน'!$R51="มส","",IF(P50="","",IF(P50&gt;=80,4,IF(P50&gt;=75,3.5,IF(P50&gt;=70,3,IF(P50&gt;=65,2.5,IF(P50&gt;=60,2,IF(P50&gt;=55,1.5,IF(P50&gt;=50,1,0)))))))))))</f>
        <v/>
      </c>
      <c r="R50" s="267"/>
      <c r="S50" s="56" t="str">
        <f>IF(R$8="","",IF('2.ชื่อนักเรียน'!$R51="ร","ร",IF('2.ชื่อนักเรียน'!$R51="มส","",IF(R50="","",IF(R50&gt;=80,4,IF(R50&gt;=75,3.5,IF(R50&gt;=70,3,IF(R50&gt;=65,2.5,IF(R50&gt;=60,2,IF(R50&gt;=55,1.5,IF(R50&gt;=50,1,0)))))))))))</f>
        <v/>
      </c>
      <c r="T50" s="278"/>
      <c r="U50" s="56" t="str">
        <f>IF(T$8="","",IF('2.ชื่อนักเรียน'!$R51="ร","ร",IF('2.ชื่อนักเรียน'!$R51="มส","",IF(T50="","",IF(T50&gt;=80,4,IF(T50&gt;=75,3.5,IF(T50&gt;=70,3,IF(T50&gt;=65,2.5,IF(T50&gt;=60,2,IF(T50&gt;=55,1.5,IF(T50&gt;=50,1,0)))))))))))</f>
        <v/>
      </c>
      <c r="V50" s="267"/>
      <c r="W50" s="128" t="str">
        <f>IF(V$8="","",IF('2.ชื่อนักเรียน'!$R51="ร","ร",IF('2.ชื่อนักเรียน'!$R51="มส","",IF(V50="","",IF(V50&gt;=80,4,IF(V50&gt;=75,3.5,IF(V50&gt;=70,3,IF(V50&gt;=65,2.5,IF(V50&gt;=60,2,IF(V50&gt;=55,1.5,IF(V50&gt;=50,1,0)))))))))))</f>
        <v/>
      </c>
      <c r="X50" s="253" t="str">
        <f t="shared" si="0"/>
        <v/>
      </c>
      <c r="Y50" s="241" t="str">
        <f t="shared" si="1"/>
        <v/>
      </c>
      <c r="Z50" s="243" t="str">
        <f t="shared" si="2"/>
        <v/>
      </c>
      <c r="AA50" s="221" t="str">
        <f t="shared" si="3"/>
        <v/>
      </c>
      <c r="AB50" s="221" t="str">
        <f t="shared" si="4"/>
        <v/>
      </c>
      <c r="AC50" s="221" t="str">
        <f t="shared" si="5"/>
        <v/>
      </c>
      <c r="AD50" s="221" t="str">
        <f t="shared" si="6"/>
        <v/>
      </c>
      <c r="AE50" s="217" t="str">
        <f t="shared" si="7"/>
        <v/>
      </c>
      <c r="AF50" s="217" t="str">
        <f t="shared" si="8"/>
        <v/>
      </c>
      <c r="AG50" s="221" t="str">
        <f t="shared" si="9"/>
        <v/>
      </c>
      <c r="AH50" s="221" t="str">
        <f t="shared" si="10"/>
        <v/>
      </c>
      <c r="AI50" s="221" t="str">
        <f t="shared" si="11"/>
        <v/>
      </c>
      <c r="AJ50" s="221" t="str">
        <f t="shared" si="12"/>
        <v/>
      </c>
      <c r="AK50" s="221" t="str">
        <f t="shared" si="13"/>
        <v/>
      </c>
      <c r="AL50" s="221" t="str">
        <f t="shared" si="14"/>
        <v/>
      </c>
      <c r="AM50" s="221" t="str">
        <f t="shared" si="15"/>
        <v/>
      </c>
      <c r="AN50" s="221" t="e">
        <f>IF(#REF!="","",#REF!)</f>
        <v>#REF!</v>
      </c>
      <c r="AO50" s="217" t="e">
        <f>IF(#REF!="","",#REF!*#REF!)</f>
        <v>#REF!</v>
      </c>
      <c r="AP50" s="244" t="e">
        <f>IF(#REF!="","",#REF!)</f>
        <v>#REF!</v>
      </c>
      <c r="AQ50" s="218" t="e">
        <f>IF(#REF!="","",#REF!*#REF!)</f>
        <v>#REF!</v>
      </c>
      <c r="AR50" s="241" t="str">
        <f>IF($AR$8="","",IF($AR$8="SBMLD",SUM(#REF!,#REF!,#REF!,#REF!,#REF!,#REF!,#REF!,#REF!,#REF!,#REF!),#REF!))</f>
        <v/>
      </c>
      <c r="AS50" s="217" t="str">
        <f>IF($AR$8="","",IF($AR$8="SBMLD",SUM(#REF!,#REF!,#REF!,#REF!,#REF!,#REF!,#REF!,#REF!,#REF!,#REF!)*$AS$9,#REF!*#REF!))</f>
        <v/>
      </c>
      <c r="AT50" s="217" t="str">
        <f>IF($AT$8="","",IF($AT$8="SBMLD",SUM(#REF!,#REF!,#REF!,#REF!,#REF!,#REF!,#REF!,#REF!,#REF!),#REF!))</f>
        <v/>
      </c>
      <c r="AU50" s="217" t="str">
        <f>IF($AT$8="","",IF($AT$8="SBMLD",SUM(#REF!,#REF!,#REF!,#REF!,#REF!,#REF!,#REF!,#REF!,#REF!)*$AU$9,#REF!*#REF!))</f>
        <v/>
      </c>
      <c r="AV50" s="217" t="str">
        <f>IF($AV$8="","",IF($AV$8="SBMLD",SUM(#REF!,#REF!,#REF!,#REF!,#REF!,#REF!,#REF!,#REF!),#REF!))</f>
        <v/>
      </c>
      <c r="AW50" s="217" t="str">
        <f>IF($AV$8="","",IF($AV$8="SBMLD",SUM(#REF!,#REF!,#REF!,#REF!,#REF!,#REF!,#REF!,#REF!)*$AW$9,#REF!*#REF!))</f>
        <v/>
      </c>
      <c r="AX50" s="217" t="str">
        <f>IF($AX$8="","",IF($AX$8="SBMLD",SUM(#REF!,#REF!,#REF!,#REF!,#REF!,#REF!,#REF!),#REF!))</f>
        <v/>
      </c>
      <c r="AY50" s="217" t="str">
        <f>IF($AX$8="","",IF($AX$8="SBMLD",SUM(#REF!,#REF!,#REF!,#REF!,#REF!,#REF!,#REF!)*$AY$9,#REF!*#REF!))</f>
        <v/>
      </c>
      <c r="AZ50" s="217" t="str">
        <f>IF($AZ$8="","",IF($AZ$8="SBMLD",SUM(#REF!,#REF!,#REF!,#REF!,#REF!,#REF!),#REF!))</f>
        <v/>
      </c>
      <c r="BA50" s="217" t="str">
        <f>IF($AZ$8="","",IF($AZ$8="SBMLD",SUM(#REF!,#REF!,#REF!,#REF!,#REF!,#REF!)*$BA$9,#REF!*#REF!))</f>
        <v/>
      </c>
      <c r="BB50" s="244" t="str">
        <f>IF($BB$8="","",IF($BB$8="SBMLD",SUM(#REF!,#REF!,#REF!,#REF!,#REF!),#REF!))</f>
        <v/>
      </c>
      <c r="BC50" s="218" t="str">
        <f>IF($BB$8="","",IF($BB$8="SBMLD",SUM(#REF!,#REF!,#REF!,#REF!,#REF!)*$BC$9,#REF!*#REF!))</f>
        <v/>
      </c>
      <c r="BD50" s="98" t="e">
        <f>#REF!</f>
        <v>#REF!</v>
      </c>
      <c r="BF50" s="284" t="str">
        <f t="shared" si="17"/>
        <v/>
      </c>
      <c r="BG50" s="282" t="str">
        <f t="shared" si="16"/>
        <v/>
      </c>
      <c r="BH50" s="283" t="str">
        <f t="shared" si="22"/>
        <v/>
      </c>
      <c r="BI50" s="283" t="str">
        <f t="shared" si="18"/>
        <v/>
      </c>
      <c r="BJ50" s="283" t="str">
        <f t="shared" si="23"/>
        <v/>
      </c>
      <c r="BK50" s="283" t="str">
        <f t="shared" si="24"/>
        <v/>
      </c>
      <c r="BL50" s="283" t="str">
        <f t="shared" si="19"/>
        <v/>
      </c>
      <c r="BM50" s="283" t="str">
        <f t="shared" si="25"/>
        <v/>
      </c>
      <c r="BN50" s="283" t="str">
        <f t="shared" si="26"/>
        <v/>
      </c>
      <c r="BO50" s="283" t="str">
        <f t="shared" si="20"/>
        <v/>
      </c>
      <c r="BP50" s="283" t="str">
        <f t="shared" si="27"/>
        <v/>
      </c>
      <c r="BQ50" s="283" t="str">
        <f t="shared" si="28"/>
        <v/>
      </c>
      <c r="BR50" s="283" t="str">
        <f t="shared" si="21"/>
        <v/>
      </c>
      <c r="BS50" s="283" t="str">
        <f t="shared" si="29"/>
        <v/>
      </c>
      <c r="BT50" s="283" t="str">
        <f t="shared" si="30"/>
        <v/>
      </c>
    </row>
    <row r="51" spans="1:72" s="7" customFormat="1" ht="16.5" customHeight="1">
      <c r="A51" s="8">
        <v>42</v>
      </c>
      <c r="B51" s="53" t="str">
        <f>IF('2.ชื่อนักเรียน'!$AG52="","",'2.ชื่อนักเรียน'!$AG52)</f>
        <v/>
      </c>
      <c r="C51" s="13" t="str">
        <f>IF('2.ชื่อนักเรียน'!$AH52="","",'2.ชื่อนักเรียน'!$AH52)</f>
        <v/>
      </c>
      <c r="D51" s="265"/>
      <c r="E51" s="56" t="str">
        <f>IF(D$8="","",IF('2.ชื่อนักเรียน'!$R52="ร","ร",IF('2.ชื่อนักเรียน'!$R52="มส","",IF(D51="","",IF(D51&gt;=80,4,IF(D51&gt;=75,3.5,IF(D51&gt;=70,3,IF(D51&gt;=65,2.5,IF(D51&gt;=60,2,IF(D51&gt;=55,1.5,IF(D51&gt;=50,1,0)))))))))))</f>
        <v/>
      </c>
      <c r="F51" s="267"/>
      <c r="G51" s="56" t="str">
        <f>IF(F$8="","",IF('2.ชื่อนักเรียน'!$R52="ร","ร",IF('2.ชื่อนักเรียน'!$R52="มส","",IF(F51="","",IF(F51&gt;=80,4,IF(F51&gt;=75,3.5,IF(F51&gt;=70,3,IF(F51&gt;=65,2.5,IF(F51&gt;=60,2,IF(F51&gt;=55,1.5,IF(F51&gt;=50,1,0)))))))))))</f>
        <v/>
      </c>
      <c r="H51" s="267"/>
      <c r="I51" s="56" t="str">
        <f>IF(H$8="","",IF('2.ชื่อนักเรียน'!$R52="ร","ร",IF('2.ชื่อนักเรียน'!$R52="มส","",IF(H51="","",IF(H51&gt;=80,4,IF(H51&gt;=75,3.5,IF(H51&gt;=70,3,IF(H51&gt;=65,2.5,IF(H51&gt;=60,2,IF(H51&gt;=55,1.5,IF(H51&gt;=50,1,0)))))))))))</f>
        <v/>
      </c>
      <c r="J51" s="278"/>
      <c r="K51" s="56" t="str">
        <f>IF(J$8="","",IF('2.ชื่อนักเรียน'!$R52="ร","ร",IF('2.ชื่อนักเรียน'!$R52="มส","",IF(J51="","",IF(J51&gt;=80,4,IF(J51&gt;=75,3.5,IF(J51&gt;=70,3,IF(J51&gt;=65,2.5,IF(J51&gt;=60,2,IF(J51&gt;=55,1.5,IF(J51&gt;=50,1,0)))))))))))</f>
        <v/>
      </c>
      <c r="L51" s="267"/>
      <c r="M51" s="125" t="str">
        <f>IF(L$8="","",IF('2.ชื่อนักเรียน'!$R52="ร","ร",IF('2.ชื่อนักเรียน'!$R52="มส","",IF(L51="","",IF(L51&gt;=80,4,IF(L51&gt;=75,3.5,IF(L51&gt;=70,3,IF(L51&gt;=65,2.5,IF(L51&gt;=60,2,IF(L51&gt;=55,1.5,IF(L51&gt;=50,1,0)))))))))))</f>
        <v/>
      </c>
      <c r="N51" s="265"/>
      <c r="O51" s="56" t="str">
        <f>IF(N$8="","",IF('2.ชื่อนักเรียน'!$R52="ร","ร",IF('2.ชื่อนักเรียน'!$R52="มส","",IF(N51="","",IF(N51&gt;=80,4,IF(N51&gt;=75,3.5,IF(N51&gt;=70,3,IF(N51&gt;=65,2.5,IF(N51&gt;=60,2,IF(N51&gt;=55,1.5,IF(N51&gt;=50,1,0)))))))))))</f>
        <v/>
      </c>
      <c r="P51" s="267"/>
      <c r="Q51" s="56" t="str">
        <f>IF(P$8="","",IF('2.ชื่อนักเรียน'!$R52="ร","ร",IF('2.ชื่อนักเรียน'!$R52="มส","",IF(P51="","",IF(P51&gt;=80,4,IF(P51&gt;=75,3.5,IF(P51&gt;=70,3,IF(P51&gt;=65,2.5,IF(P51&gt;=60,2,IF(P51&gt;=55,1.5,IF(P51&gt;=50,1,0)))))))))))</f>
        <v/>
      </c>
      <c r="R51" s="267"/>
      <c r="S51" s="56" t="str">
        <f>IF(R$8="","",IF('2.ชื่อนักเรียน'!$R52="ร","ร",IF('2.ชื่อนักเรียน'!$R52="มส","",IF(R51="","",IF(R51&gt;=80,4,IF(R51&gt;=75,3.5,IF(R51&gt;=70,3,IF(R51&gt;=65,2.5,IF(R51&gt;=60,2,IF(R51&gt;=55,1.5,IF(R51&gt;=50,1,0)))))))))))</f>
        <v/>
      </c>
      <c r="T51" s="278"/>
      <c r="U51" s="56" t="str">
        <f>IF(T$8="","",IF('2.ชื่อนักเรียน'!$R52="ร","ร",IF('2.ชื่อนักเรียน'!$R52="มส","",IF(T51="","",IF(T51&gt;=80,4,IF(T51&gt;=75,3.5,IF(T51&gt;=70,3,IF(T51&gt;=65,2.5,IF(T51&gt;=60,2,IF(T51&gt;=55,1.5,IF(T51&gt;=50,1,0)))))))))))</f>
        <v/>
      </c>
      <c r="V51" s="267"/>
      <c r="W51" s="128" t="str">
        <f>IF(V$8="","",IF('2.ชื่อนักเรียน'!$R52="ร","ร",IF('2.ชื่อนักเรียน'!$R52="มส","",IF(V51="","",IF(V51&gt;=80,4,IF(V51&gt;=75,3.5,IF(V51&gt;=70,3,IF(V51&gt;=65,2.5,IF(V51&gt;=60,2,IF(V51&gt;=55,1.5,IF(V51&gt;=50,1,0)))))))))))</f>
        <v/>
      </c>
      <c r="X51" s="253" t="str">
        <f t="shared" si="0"/>
        <v/>
      </c>
      <c r="Y51" s="241" t="str">
        <f t="shared" si="1"/>
        <v/>
      </c>
      <c r="Z51" s="243" t="str">
        <f t="shared" si="2"/>
        <v/>
      </c>
      <c r="AA51" s="221" t="str">
        <f t="shared" si="3"/>
        <v/>
      </c>
      <c r="AB51" s="221" t="str">
        <f t="shared" si="4"/>
        <v/>
      </c>
      <c r="AC51" s="221" t="str">
        <f t="shared" si="5"/>
        <v/>
      </c>
      <c r="AD51" s="221" t="str">
        <f t="shared" si="6"/>
        <v/>
      </c>
      <c r="AE51" s="217" t="str">
        <f t="shared" si="7"/>
        <v/>
      </c>
      <c r="AF51" s="217" t="str">
        <f t="shared" si="8"/>
        <v/>
      </c>
      <c r="AG51" s="221" t="str">
        <f t="shared" si="9"/>
        <v/>
      </c>
      <c r="AH51" s="221" t="str">
        <f t="shared" si="10"/>
        <v/>
      </c>
      <c r="AI51" s="221" t="str">
        <f t="shared" si="11"/>
        <v/>
      </c>
      <c r="AJ51" s="221" t="str">
        <f t="shared" si="12"/>
        <v/>
      </c>
      <c r="AK51" s="221" t="str">
        <f t="shared" si="13"/>
        <v/>
      </c>
      <c r="AL51" s="221" t="str">
        <f t="shared" si="14"/>
        <v/>
      </c>
      <c r="AM51" s="221" t="str">
        <f t="shared" si="15"/>
        <v/>
      </c>
      <c r="AN51" s="221" t="e">
        <f>IF(#REF!="","",#REF!)</f>
        <v>#REF!</v>
      </c>
      <c r="AO51" s="217" t="e">
        <f>IF(#REF!="","",#REF!*#REF!)</f>
        <v>#REF!</v>
      </c>
      <c r="AP51" s="244" t="e">
        <f>IF(#REF!="","",#REF!)</f>
        <v>#REF!</v>
      </c>
      <c r="AQ51" s="218" t="e">
        <f>IF(#REF!="","",#REF!*#REF!)</f>
        <v>#REF!</v>
      </c>
      <c r="AR51" s="241" t="str">
        <f>IF($AR$8="","",IF($AR$8="SBMLD",SUM(#REF!,#REF!,#REF!,#REF!,#REF!,#REF!,#REF!,#REF!,#REF!,#REF!),#REF!))</f>
        <v/>
      </c>
      <c r="AS51" s="217" t="str">
        <f>IF($AR$8="","",IF($AR$8="SBMLD",SUM(#REF!,#REF!,#REF!,#REF!,#REF!,#REF!,#REF!,#REF!,#REF!,#REF!)*$AS$9,#REF!*#REF!))</f>
        <v/>
      </c>
      <c r="AT51" s="217" t="str">
        <f>IF($AT$8="","",IF($AT$8="SBMLD",SUM(#REF!,#REF!,#REF!,#REF!,#REF!,#REF!,#REF!,#REF!,#REF!),#REF!))</f>
        <v/>
      </c>
      <c r="AU51" s="217" t="str">
        <f>IF($AT$8="","",IF($AT$8="SBMLD",SUM(#REF!,#REF!,#REF!,#REF!,#REF!,#REF!,#REF!,#REF!,#REF!)*$AU$9,#REF!*#REF!))</f>
        <v/>
      </c>
      <c r="AV51" s="217" t="str">
        <f>IF($AV$8="","",IF($AV$8="SBMLD",SUM(#REF!,#REF!,#REF!,#REF!,#REF!,#REF!,#REF!,#REF!),#REF!))</f>
        <v/>
      </c>
      <c r="AW51" s="217" t="str">
        <f>IF($AV$8="","",IF($AV$8="SBMLD",SUM(#REF!,#REF!,#REF!,#REF!,#REF!,#REF!,#REF!,#REF!)*$AW$9,#REF!*#REF!))</f>
        <v/>
      </c>
      <c r="AX51" s="217" t="str">
        <f>IF($AX$8="","",IF($AX$8="SBMLD",SUM(#REF!,#REF!,#REF!,#REF!,#REF!,#REF!,#REF!),#REF!))</f>
        <v/>
      </c>
      <c r="AY51" s="217" t="str">
        <f>IF($AX$8="","",IF($AX$8="SBMLD",SUM(#REF!,#REF!,#REF!,#REF!,#REF!,#REF!,#REF!)*$AY$9,#REF!*#REF!))</f>
        <v/>
      </c>
      <c r="AZ51" s="217" t="str">
        <f>IF($AZ$8="","",IF($AZ$8="SBMLD",SUM(#REF!,#REF!,#REF!,#REF!,#REF!,#REF!),#REF!))</f>
        <v/>
      </c>
      <c r="BA51" s="217" t="str">
        <f>IF($AZ$8="","",IF($AZ$8="SBMLD",SUM(#REF!,#REF!,#REF!,#REF!,#REF!,#REF!)*$BA$9,#REF!*#REF!))</f>
        <v/>
      </c>
      <c r="BB51" s="244" t="str">
        <f>IF($BB$8="","",IF($BB$8="SBMLD",SUM(#REF!,#REF!,#REF!,#REF!,#REF!),#REF!))</f>
        <v/>
      </c>
      <c r="BC51" s="218" t="str">
        <f>IF($BB$8="","",IF($BB$8="SBMLD",SUM(#REF!,#REF!,#REF!,#REF!,#REF!)*$BC$9,#REF!*#REF!))</f>
        <v/>
      </c>
      <c r="BD51" s="98" t="e">
        <f>#REF!</f>
        <v>#REF!</v>
      </c>
      <c r="BF51" s="284" t="str">
        <f t="shared" si="17"/>
        <v/>
      </c>
      <c r="BG51" s="282" t="str">
        <f t="shared" si="16"/>
        <v/>
      </c>
      <c r="BH51" s="283" t="str">
        <f t="shared" si="22"/>
        <v/>
      </c>
      <c r="BI51" s="283" t="str">
        <f t="shared" si="18"/>
        <v/>
      </c>
      <c r="BJ51" s="283" t="str">
        <f t="shared" si="23"/>
        <v/>
      </c>
      <c r="BK51" s="283" t="str">
        <f t="shared" si="24"/>
        <v/>
      </c>
      <c r="BL51" s="283" t="str">
        <f t="shared" si="19"/>
        <v/>
      </c>
      <c r="BM51" s="283" t="str">
        <f t="shared" si="25"/>
        <v/>
      </c>
      <c r="BN51" s="283" t="str">
        <f t="shared" si="26"/>
        <v/>
      </c>
      <c r="BO51" s="283" t="str">
        <f t="shared" si="20"/>
        <v/>
      </c>
      <c r="BP51" s="283" t="str">
        <f t="shared" si="27"/>
        <v/>
      </c>
      <c r="BQ51" s="283" t="str">
        <f t="shared" si="28"/>
        <v/>
      </c>
      <c r="BR51" s="283" t="str">
        <f t="shared" si="21"/>
        <v/>
      </c>
      <c r="BS51" s="283" t="str">
        <f t="shared" si="29"/>
        <v/>
      </c>
      <c r="BT51" s="283" t="str">
        <f t="shared" si="30"/>
        <v/>
      </c>
    </row>
    <row r="52" spans="1:72" s="7" customFormat="1" ht="16.5" customHeight="1">
      <c r="A52" s="8">
        <v>43</v>
      </c>
      <c r="B52" s="53" t="str">
        <f>IF('2.ชื่อนักเรียน'!$AG53="","",'2.ชื่อนักเรียน'!$AG53)</f>
        <v/>
      </c>
      <c r="C52" s="13" t="str">
        <f>IF('2.ชื่อนักเรียน'!$AH53="","",'2.ชื่อนักเรียน'!$AH53)</f>
        <v/>
      </c>
      <c r="D52" s="265"/>
      <c r="E52" s="56" t="str">
        <f>IF(D$8="","",IF('2.ชื่อนักเรียน'!$R53="ร","ร",IF('2.ชื่อนักเรียน'!$R53="มส","",IF(D52="","",IF(D52&gt;=80,4,IF(D52&gt;=75,3.5,IF(D52&gt;=70,3,IF(D52&gt;=65,2.5,IF(D52&gt;=60,2,IF(D52&gt;=55,1.5,IF(D52&gt;=50,1,0)))))))))))</f>
        <v/>
      </c>
      <c r="F52" s="267"/>
      <c r="G52" s="56" t="str">
        <f>IF(F$8="","",IF('2.ชื่อนักเรียน'!$R53="ร","ร",IF('2.ชื่อนักเรียน'!$R53="มส","",IF(F52="","",IF(F52&gt;=80,4,IF(F52&gt;=75,3.5,IF(F52&gt;=70,3,IF(F52&gt;=65,2.5,IF(F52&gt;=60,2,IF(F52&gt;=55,1.5,IF(F52&gt;=50,1,0)))))))))))</f>
        <v/>
      </c>
      <c r="H52" s="267"/>
      <c r="I52" s="56" t="str">
        <f>IF(H$8="","",IF('2.ชื่อนักเรียน'!$R53="ร","ร",IF('2.ชื่อนักเรียน'!$R53="มส","",IF(H52="","",IF(H52&gt;=80,4,IF(H52&gt;=75,3.5,IF(H52&gt;=70,3,IF(H52&gt;=65,2.5,IF(H52&gt;=60,2,IF(H52&gt;=55,1.5,IF(H52&gt;=50,1,0)))))))))))</f>
        <v/>
      </c>
      <c r="J52" s="278"/>
      <c r="K52" s="56" t="str">
        <f>IF(J$8="","",IF('2.ชื่อนักเรียน'!$R53="ร","ร",IF('2.ชื่อนักเรียน'!$R53="มส","",IF(J52="","",IF(J52&gt;=80,4,IF(J52&gt;=75,3.5,IF(J52&gt;=70,3,IF(J52&gt;=65,2.5,IF(J52&gt;=60,2,IF(J52&gt;=55,1.5,IF(J52&gt;=50,1,0)))))))))))</f>
        <v/>
      </c>
      <c r="L52" s="267"/>
      <c r="M52" s="125" t="str">
        <f>IF(L$8="","",IF('2.ชื่อนักเรียน'!$R53="ร","ร",IF('2.ชื่อนักเรียน'!$R53="มส","",IF(L52="","",IF(L52&gt;=80,4,IF(L52&gt;=75,3.5,IF(L52&gt;=70,3,IF(L52&gt;=65,2.5,IF(L52&gt;=60,2,IF(L52&gt;=55,1.5,IF(L52&gt;=50,1,0)))))))))))</f>
        <v/>
      </c>
      <c r="N52" s="265"/>
      <c r="O52" s="56" t="str">
        <f>IF(N$8="","",IF('2.ชื่อนักเรียน'!$R53="ร","ร",IF('2.ชื่อนักเรียน'!$R53="มส","",IF(N52="","",IF(N52&gt;=80,4,IF(N52&gt;=75,3.5,IF(N52&gt;=70,3,IF(N52&gt;=65,2.5,IF(N52&gt;=60,2,IF(N52&gt;=55,1.5,IF(N52&gt;=50,1,0)))))))))))</f>
        <v/>
      </c>
      <c r="P52" s="267"/>
      <c r="Q52" s="56" t="str">
        <f>IF(P$8="","",IF('2.ชื่อนักเรียน'!$R53="ร","ร",IF('2.ชื่อนักเรียน'!$R53="มส","",IF(P52="","",IF(P52&gt;=80,4,IF(P52&gt;=75,3.5,IF(P52&gt;=70,3,IF(P52&gt;=65,2.5,IF(P52&gt;=60,2,IF(P52&gt;=55,1.5,IF(P52&gt;=50,1,0)))))))))))</f>
        <v/>
      </c>
      <c r="R52" s="267"/>
      <c r="S52" s="56" t="str">
        <f>IF(R$8="","",IF('2.ชื่อนักเรียน'!$R53="ร","ร",IF('2.ชื่อนักเรียน'!$R53="มส","",IF(R52="","",IF(R52&gt;=80,4,IF(R52&gt;=75,3.5,IF(R52&gt;=70,3,IF(R52&gt;=65,2.5,IF(R52&gt;=60,2,IF(R52&gt;=55,1.5,IF(R52&gt;=50,1,0)))))))))))</f>
        <v/>
      </c>
      <c r="T52" s="278"/>
      <c r="U52" s="56" t="str">
        <f>IF(T$8="","",IF('2.ชื่อนักเรียน'!$R53="ร","ร",IF('2.ชื่อนักเรียน'!$R53="มส","",IF(T52="","",IF(T52&gt;=80,4,IF(T52&gt;=75,3.5,IF(T52&gt;=70,3,IF(T52&gt;=65,2.5,IF(T52&gt;=60,2,IF(T52&gt;=55,1.5,IF(T52&gt;=50,1,0)))))))))))</f>
        <v/>
      </c>
      <c r="V52" s="267"/>
      <c r="W52" s="128" t="str">
        <f>IF(V$8="","",IF('2.ชื่อนักเรียน'!$R53="ร","ร",IF('2.ชื่อนักเรียน'!$R53="มส","",IF(V52="","",IF(V52&gt;=80,4,IF(V52&gt;=75,3.5,IF(V52&gt;=70,3,IF(V52&gt;=65,2.5,IF(V52&gt;=60,2,IF(V52&gt;=55,1.5,IF(V52&gt;=50,1,0)))))))))))</f>
        <v/>
      </c>
      <c r="X52" s="253" t="str">
        <f t="shared" si="0"/>
        <v/>
      </c>
      <c r="Y52" s="241" t="str">
        <f t="shared" si="1"/>
        <v/>
      </c>
      <c r="Z52" s="243" t="str">
        <f t="shared" si="2"/>
        <v/>
      </c>
      <c r="AA52" s="221" t="str">
        <f t="shared" si="3"/>
        <v/>
      </c>
      <c r="AB52" s="221" t="str">
        <f t="shared" si="4"/>
        <v/>
      </c>
      <c r="AC52" s="221" t="str">
        <f t="shared" si="5"/>
        <v/>
      </c>
      <c r="AD52" s="221" t="str">
        <f t="shared" si="6"/>
        <v/>
      </c>
      <c r="AE52" s="217" t="str">
        <f t="shared" si="7"/>
        <v/>
      </c>
      <c r="AF52" s="217" t="str">
        <f t="shared" si="8"/>
        <v/>
      </c>
      <c r="AG52" s="221" t="str">
        <f t="shared" si="9"/>
        <v/>
      </c>
      <c r="AH52" s="221" t="str">
        <f t="shared" si="10"/>
        <v/>
      </c>
      <c r="AI52" s="221" t="str">
        <f t="shared" si="11"/>
        <v/>
      </c>
      <c r="AJ52" s="221" t="str">
        <f t="shared" si="12"/>
        <v/>
      </c>
      <c r="AK52" s="221" t="str">
        <f t="shared" si="13"/>
        <v/>
      </c>
      <c r="AL52" s="221" t="str">
        <f t="shared" si="14"/>
        <v/>
      </c>
      <c r="AM52" s="221" t="str">
        <f t="shared" si="15"/>
        <v/>
      </c>
      <c r="AN52" s="221" t="e">
        <f>IF(#REF!="","",#REF!)</f>
        <v>#REF!</v>
      </c>
      <c r="AO52" s="217" t="e">
        <f>IF(#REF!="","",#REF!*#REF!)</f>
        <v>#REF!</v>
      </c>
      <c r="AP52" s="244" t="e">
        <f>IF(#REF!="","",#REF!)</f>
        <v>#REF!</v>
      </c>
      <c r="AQ52" s="218" t="e">
        <f>IF(#REF!="","",#REF!*#REF!)</f>
        <v>#REF!</v>
      </c>
      <c r="AR52" s="241" t="str">
        <f>IF($AR$8="","",IF($AR$8="SBMLD",SUM(#REF!,#REF!,#REF!,#REF!,#REF!,#REF!,#REF!,#REF!,#REF!,#REF!),#REF!))</f>
        <v/>
      </c>
      <c r="AS52" s="217" t="str">
        <f>IF($AR$8="","",IF($AR$8="SBMLD",SUM(#REF!,#REF!,#REF!,#REF!,#REF!,#REF!,#REF!,#REF!,#REF!,#REF!)*$AS$9,#REF!*#REF!))</f>
        <v/>
      </c>
      <c r="AT52" s="217" t="str">
        <f>IF($AT$8="","",IF($AT$8="SBMLD",SUM(#REF!,#REF!,#REF!,#REF!,#REF!,#REF!,#REF!,#REF!,#REF!),#REF!))</f>
        <v/>
      </c>
      <c r="AU52" s="217" t="str">
        <f>IF($AT$8="","",IF($AT$8="SBMLD",SUM(#REF!,#REF!,#REF!,#REF!,#REF!,#REF!,#REF!,#REF!,#REF!)*$AU$9,#REF!*#REF!))</f>
        <v/>
      </c>
      <c r="AV52" s="217" t="str">
        <f>IF($AV$8="","",IF($AV$8="SBMLD",SUM(#REF!,#REF!,#REF!,#REF!,#REF!,#REF!,#REF!,#REF!),#REF!))</f>
        <v/>
      </c>
      <c r="AW52" s="217" t="str">
        <f>IF($AV$8="","",IF($AV$8="SBMLD",SUM(#REF!,#REF!,#REF!,#REF!,#REF!,#REF!,#REF!,#REF!)*$AW$9,#REF!*#REF!))</f>
        <v/>
      </c>
      <c r="AX52" s="217" t="str">
        <f>IF($AX$8="","",IF($AX$8="SBMLD",SUM(#REF!,#REF!,#REF!,#REF!,#REF!,#REF!,#REF!),#REF!))</f>
        <v/>
      </c>
      <c r="AY52" s="217" t="str">
        <f>IF($AX$8="","",IF($AX$8="SBMLD",SUM(#REF!,#REF!,#REF!,#REF!,#REF!,#REF!,#REF!)*$AY$9,#REF!*#REF!))</f>
        <v/>
      </c>
      <c r="AZ52" s="217" t="str">
        <f>IF($AZ$8="","",IF($AZ$8="SBMLD",SUM(#REF!,#REF!,#REF!,#REF!,#REF!,#REF!),#REF!))</f>
        <v/>
      </c>
      <c r="BA52" s="217" t="str">
        <f>IF($AZ$8="","",IF($AZ$8="SBMLD",SUM(#REF!,#REF!,#REF!,#REF!,#REF!,#REF!)*$BA$9,#REF!*#REF!))</f>
        <v/>
      </c>
      <c r="BB52" s="244" t="str">
        <f>IF($BB$8="","",IF($BB$8="SBMLD",SUM(#REF!,#REF!,#REF!,#REF!,#REF!),#REF!))</f>
        <v/>
      </c>
      <c r="BC52" s="218" t="str">
        <f>IF($BB$8="","",IF($BB$8="SBMLD",SUM(#REF!,#REF!,#REF!,#REF!,#REF!)*$BC$9,#REF!*#REF!))</f>
        <v/>
      </c>
      <c r="BD52" s="98" t="e">
        <f>#REF!</f>
        <v>#REF!</v>
      </c>
      <c r="BF52" s="284" t="str">
        <f t="shared" si="17"/>
        <v/>
      </c>
      <c r="BG52" s="282" t="str">
        <f t="shared" si="16"/>
        <v/>
      </c>
      <c r="BH52" s="283" t="str">
        <f t="shared" si="22"/>
        <v/>
      </c>
      <c r="BI52" s="283" t="str">
        <f t="shared" si="18"/>
        <v/>
      </c>
      <c r="BJ52" s="283" t="str">
        <f t="shared" si="23"/>
        <v/>
      </c>
      <c r="BK52" s="283" t="str">
        <f t="shared" si="24"/>
        <v/>
      </c>
      <c r="BL52" s="283" t="str">
        <f t="shared" si="19"/>
        <v/>
      </c>
      <c r="BM52" s="283" t="str">
        <f t="shared" si="25"/>
        <v/>
      </c>
      <c r="BN52" s="283" t="str">
        <f t="shared" si="26"/>
        <v/>
      </c>
      <c r="BO52" s="283" t="str">
        <f t="shared" si="20"/>
        <v/>
      </c>
      <c r="BP52" s="283" t="str">
        <f t="shared" si="27"/>
        <v/>
      </c>
      <c r="BQ52" s="283" t="str">
        <f t="shared" si="28"/>
        <v/>
      </c>
      <c r="BR52" s="283" t="str">
        <f t="shared" si="21"/>
        <v/>
      </c>
      <c r="BS52" s="283" t="str">
        <f t="shared" si="29"/>
        <v/>
      </c>
      <c r="BT52" s="283" t="str">
        <f t="shared" si="30"/>
        <v/>
      </c>
    </row>
    <row r="53" spans="1:72" s="7" customFormat="1" ht="16.5" customHeight="1">
      <c r="A53" s="8">
        <v>44</v>
      </c>
      <c r="B53" s="53" t="str">
        <f>IF('2.ชื่อนักเรียน'!$AG54="","",'2.ชื่อนักเรียน'!$AG54)</f>
        <v/>
      </c>
      <c r="C53" s="13" t="str">
        <f>IF('2.ชื่อนักเรียน'!$AH54="","",'2.ชื่อนักเรียน'!$AH54)</f>
        <v/>
      </c>
      <c r="D53" s="265"/>
      <c r="E53" s="56" t="str">
        <f>IF(D$8="","",IF('2.ชื่อนักเรียน'!$R54="ร","ร",IF('2.ชื่อนักเรียน'!$R54="มส","",IF(D53="","",IF(D53&gt;=80,4,IF(D53&gt;=75,3.5,IF(D53&gt;=70,3,IF(D53&gt;=65,2.5,IF(D53&gt;=60,2,IF(D53&gt;=55,1.5,IF(D53&gt;=50,1,0)))))))))))</f>
        <v/>
      </c>
      <c r="F53" s="267"/>
      <c r="G53" s="56" t="str">
        <f>IF(F$8="","",IF('2.ชื่อนักเรียน'!$R54="ร","ร",IF('2.ชื่อนักเรียน'!$R54="มส","",IF(F53="","",IF(F53&gt;=80,4,IF(F53&gt;=75,3.5,IF(F53&gt;=70,3,IF(F53&gt;=65,2.5,IF(F53&gt;=60,2,IF(F53&gt;=55,1.5,IF(F53&gt;=50,1,0)))))))))))</f>
        <v/>
      </c>
      <c r="H53" s="267"/>
      <c r="I53" s="56" t="str">
        <f>IF(H$8="","",IF('2.ชื่อนักเรียน'!$R54="ร","ร",IF('2.ชื่อนักเรียน'!$R54="มส","",IF(H53="","",IF(H53&gt;=80,4,IF(H53&gt;=75,3.5,IF(H53&gt;=70,3,IF(H53&gt;=65,2.5,IF(H53&gt;=60,2,IF(H53&gt;=55,1.5,IF(H53&gt;=50,1,0)))))))))))</f>
        <v/>
      </c>
      <c r="J53" s="278"/>
      <c r="K53" s="56" t="str">
        <f>IF(J$8="","",IF('2.ชื่อนักเรียน'!$R54="ร","ร",IF('2.ชื่อนักเรียน'!$R54="มส","",IF(J53="","",IF(J53&gt;=80,4,IF(J53&gt;=75,3.5,IF(J53&gt;=70,3,IF(J53&gt;=65,2.5,IF(J53&gt;=60,2,IF(J53&gt;=55,1.5,IF(J53&gt;=50,1,0)))))))))))</f>
        <v/>
      </c>
      <c r="L53" s="267"/>
      <c r="M53" s="125" t="str">
        <f>IF(L$8="","",IF('2.ชื่อนักเรียน'!$R54="ร","ร",IF('2.ชื่อนักเรียน'!$R54="มส","",IF(L53="","",IF(L53&gt;=80,4,IF(L53&gt;=75,3.5,IF(L53&gt;=70,3,IF(L53&gt;=65,2.5,IF(L53&gt;=60,2,IF(L53&gt;=55,1.5,IF(L53&gt;=50,1,0)))))))))))</f>
        <v/>
      </c>
      <c r="N53" s="265"/>
      <c r="O53" s="56" t="str">
        <f>IF(N$8="","",IF('2.ชื่อนักเรียน'!$R54="ร","ร",IF('2.ชื่อนักเรียน'!$R54="มส","",IF(N53="","",IF(N53&gt;=80,4,IF(N53&gt;=75,3.5,IF(N53&gt;=70,3,IF(N53&gt;=65,2.5,IF(N53&gt;=60,2,IF(N53&gt;=55,1.5,IF(N53&gt;=50,1,0)))))))))))</f>
        <v/>
      </c>
      <c r="P53" s="267"/>
      <c r="Q53" s="56" t="str">
        <f>IF(P$8="","",IF('2.ชื่อนักเรียน'!$R54="ร","ร",IF('2.ชื่อนักเรียน'!$R54="มส","",IF(P53="","",IF(P53&gt;=80,4,IF(P53&gt;=75,3.5,IF(P53&gt;=70,3,IF(P53&gt;=65,2.5,IF(P53&gt;=60,2,IF(P53&gt;=55,1.5,IF(P53&gt;=50,1,0)))))))))))</f>
        <v/>
      </c>
      <c r="R53" s="267"/>
      <c r="S53" s="56" t="str">
        <f>IF(R$8="","",IF('2.ชื่อนักเรียน'!$R54="ร","ร",IF('2.ชื่อนักเรียน'!$R54="มส","",IF(R53="","",IF(R53&gt;=80,4,IF(R53&gt;=75,3.5,IF(R53&gt;=70,3,IF(R53&gt;=65,2.5,IF(R53&gt;=60,2,IF(R53&gt;=55,1.5,IF(R53&gt;=50,1,0)))))))))))</f>
        <v/>
      </c>
      <c r="T53" s="278"/>
      <c r="U53" s="56" t="str">
        <f>IF(T$8="","",IF('2.ชื่อนักเรียน'!$R54="ร","ร",IF('2.ชื่อนักเรียน'!$R54="มส","",IF(T53="","",IF(T53&gt;=80,4,IF(T53&gt;=75,3.5,IF(T53&gt;=70,3,IF(T53&gt;=65,2.5,IF(T53&gt;=60,2,IF(T53&gt;=55,1.5,IF(T53&gt;=50,1,0)))))))))))</f>
        <v/>
      </c>
      <c r="V53" s="267"/>
      <c r="W53" s="128" t="str">
        <f>IF(V$8="","",IF('2.ชื่อนักเรียน'!$R54="ร","ร",IF('2.ชื่อนักเรียน'!$R54="มส","",IF(V53="","",IF(V53&gt;=80,4,IF(V53&gt;=75,3.5,IF(V53&gt;=70,3,IF(V53&gt;=65,2.5,IF(V53&gt;=60,2,IF(V53&gt;=55,1.5,IF(V53&gt;=50,1,0)))))))))))</f>
        <v/>
      </c>
      <c r="X53" s="253" t="str">
        <f t="shared" si="0"/>
        <v/>
      </c>
      <c r="Y53" s="241" t="str">
        <f t="shared" si="1"/>
        <v/>
      </c>
      <c r="Z53" s="243" t="str">
        <f t="shared" si="2"/>
        <v/>
      </c>
      <c r="AA53" s="221" t="str">
        <f t="shared" si="3"/>
        <v/>
      </c>
      <c r="AB53" s="221" t="str">
        <f t="shared" si="4"/>
        <v/>
      </c>
      <c r="AC53" s="221" t="str">
        <f t="shared" si="5"/>
        <v/>
      </c>
      <c r="AD53" s="221" t="str">
        <f t="shared" si="6"/>
        <v/>
      </c>
      <c r="AE53" s="217" t="str">
        <f t="shared" si="7"/>
        <v/>
      </c>
      <c r="AF53" s="217" t="str">
        <f t="shared" si="8"/>
        <v/>
      </c>
      <c r="AG53" s="221" t="str">
        <f t="shared" si="9"/>
        <v/>
      </c>
      <c r="AH53" s="221" t="str">
        <f t="shared" si="10"/>
        <v/>
      </c>
      <c r="AI53" s="221" t="str">
        <f t="shared" si="11"/>
        <v/>
      </c>
      <c r="AJ53" s="221" t="str">
        <f t="shared" si="12"/>
        <v/>
      </c>
      <c r="AK53" s="221" t="str">
        <f t="shared" si="13"/>
        <v/>
      </c>
      <c r="AL53" s="221" t="str">
        <f t="shared" si="14"/>
        <v/>
      </c>
      <c r="AM53" s="221" t="str">
        <f t="shared" si="15"/>
        <v/>
      </c>
      <c r="AN53" s="221" t="e">
        <f>IF(#REF!="","",#REF!)</f>
        <v>#REF!</v>
      </c>
      <c r="AO53" s="217" t="e">
        <f>IF(#REF!="","",#REF!*#REF!)</f>
        <v>#REF!</v>
      </c>
      <c r="AP53" s="244" t="e">
        <f>IF(#REF!="","",#REF!)</f>
        <v>#REF!</v>
      </c>
      <c r="AQ53" s="218" t="e">
        <f>IF(#REF!="","",#REF!*#REF!)</f>
        <v>#REF!</v>
      </c>
      <c r="AR53" s="241" t="str">
        <f>IF($AR$8="","",IF($AR$8="SBMLD",SUM(#REF!,#REF!,#REF!,#REF!,#REF!,#REF!,#REF!,#REF!,#REF!,#REF!),#REF!))</f>
        <v/>
      </c>
      <c r="AS53" s="217" t="str">
        <f>IF($AR$8="","",IF($AR$8="SBMLD",SUM(#REF!,#REF!,#REF!,#REF!,#REF!,#REF!,#REF!,#REF!,#REF!,#REF!)*$AS$9,#REF!*#REF!))</f>
        <v/>
      </c>
      <c r="AT53" s="217" t="str">
        <f>IF($AT$8="","",IF($AT$8="SBMLD",SUM(#REF!,#REF!,#REF!,#REF!,#REF!,#REF!,#REF!,#REF!,#REF!),#REF!))</f>
        <v/>
      </c>
      <c r="AU53" s="217" t="str">
        <f>IF($AT$8="","",IF($AT$8="SBMLD",SUM(#REF!,#REF!,#REF!,#REF!,#REF!,#REF!,#REF!,#REF!,#REF!)*$AU$9,#REF!*#REF!))</f>
        <v/>
      </c>
      <c r="AV53" s="217" t="str">
        <f>IF($AV$8="","",IF($AV$8="SBMLD",SUM(#REF!,#REF!,#REF!,#REF!,#REF!,#REF!,#REF!,#REF!),#REF!))</f>
        <v/>
      </c>
      <c r="AW53" s="217" t="str">
        <f>IF($AV$8="","",IF($AV$8="SBMLD",SUM(#REF!,#REF!,#REF!,#REF!,#REF!,#REF!,#REF!,#REF!)*$AW$9,#REF!*#REF!))</f>
        <v/>
      </c>
      <c r="AX53" s="217" t="str">
        <f>IF($AX$8="","",IF($AX$8="SBMLD",SUM(#REF!,#REF!,#REF!,#REF!,#REF!,#REF!,#REF!),#REF!))</f>
        <v/>
      </c>
      <c r="AY53" s="217" t="str">
        <f>IF($AX$8="","",IF($AX$8="SBMLD",SUM(#REF!,#REF!,#REF!,#REF!,#REF!,#REF!,#REF!)*$AY$9,#REF!*#REF!))</f>
        <v/>
      </c>
      <c r="AZ53" s="217" t="str">
        <f>IF($AZ$8="","",IF($AZ$8="SBMLD",SUM(#REF!,#REF!,#REF!,#REF!,#REF!,#REF!),#REF!))</f>
        <v/>
      </c>
      <c r="BA53" s="217" t="str">
        <f>IF($AZ$8="","",IF($AZ$8="SBMLD",SUM(#REF!,#REF!,#REF!,#REF!,#REF!,#REF!)*$BA$9,#REF!*#REF!))</f>
        <v/>
      </c>
      <c r="BB53" s="244" t="str">
        <f>IF($BB$8="","",IF($BB$8="SBMLD",SUM(#REF!,#REF!,#REF!,#REF!,#REF!),#REF!))</f>
        <v/>
      </c>
      <c r="BC53" s="218" t="str">
        <f>IF($BB$8="","",IF($BB$8="SBMLD",SUM(#REF!,#REF!,#REF!,#REF!,#REF!)*$BC$9,#REF!*#REF!))</f>
        <v/>
      </c>
      <c r="BD53" s="98" t="e">
        <f>#REF!</f>
        <v>#REF!</v>
      </c>
      <c r="BF53" s="284" t="str">
        <f t="shared" si="17"/>
        <v/>
      </c>
      <c r="BG53" s="282" t="str">
        <f t="shared" si="16"/>
        <v/>
      </c>
      <c r="BH53" s="283" t="str">
        <f t="shared" si="22"/>
        <v/>
      </c>
      <c r="BI53" s="283" t="str">
        <f t="shared" si="18"/>
        <v/>
      </c>
      <c r="BJ53" s="283" t="str">
        <f t="shared" si="23"/>
        <v/>
      </c>
      <c r="BK53" s="283" t="str">
        <f t="shared" si="24"/>
        <v/>
      </c>
      <c r="BL53" s="283" t="str">
        <f t="shared" si="19"/>
        <v/>
      </c>
      <c r="BM53" s="283" t="str">
        <f t="shared" si="25"/>
        <v/>
      </c>
      <c r="BN53" s="283" t="str">
        <f t="shared" si="26"/>
        <v/>
      </c>
      <c r="BO53" s="283" t="str">
        <f t="shared" si="20"/>
        <v/>
      </c>
      <c r="BP53" s="283" t="str">
        <f t="shared" si="27"/>
        <v/>
      </c>
      <c r="BQ53" s="283" t="str">
        <f t="shared" si="28"/>
        <v/>
      </c>
      <c r="BR53" s="283" t="str">
        <f t="shared" si="21"/>
        <v/>
      </c>
      <c r="BS53" s="283" t="str">
        <f t="shared" si="29"/>
        <v/>
      </c>
      <c r="BT53" s="283" t="str">
        <f t="shared" si="30"/>
        <v/>
      </c>
    </row>
    <row r="54" spans="1:72" s="7" customFormat="1" ht="16.5" customHeight="1" thickBot="1">
      <c r="A54" s="9">
        <v>45</v>
      </c>
      <c r="B54" s="54" t="str">
        <f>IF('2.ชื่อนักเรียน'!$AG55="","",'2.ชื่อนักเรียน'!$AG55)</f>
        <v/>
      </c>
      <c r="C54" s="55" t="str">
        <f>IF('2.ชื่อนักเรียน'!$AH55="","",'2.ชื่อนักเรียน'!$AH55)</f>
        <v/>
      </c>
      <c r="D54" s="266"/>
      <c r="E54" s="226" t="str">
        <f>IF(D$8="","",IF('2.ชื่อนักเรียน'!$R55="ร","ร",IF('2.ชื่อนักเรียน'!$R55="มส","",IF(D54="","",IF(D54&gt;=80,4,IF(D54&gt;=75,3.5,IF(D54&gt;=70,3,IF(D54&gt;=65,2.5,IF(D54&gt;=60,2,IF(D54&gt;=55,1.5,IF(D54&gt;=50,1,0)))))))))))</f>
        <v/>
      </c>
      <c r="F54" s="268"/>
      <c r="G54" s="226" t="str">
        <f>IF(F$8="","",IF('2.ชื่อนักเรียน'!$R55="ร","ร",IF('2.ชื่อนักเรียน'!$R55="มส","",IF(F54="","",IF(F54&gt;=80,4,IF(F54&gt;=75,3.5,IF(F54&gt;=70,3,IF(F54&gt;=65,2.5,IF(F54&gt;=60,2,IF(F54&gt;=55,1.5,IF(F54&gt;=50,1,0)))))))))))</f>
        <v/>
      </c>
      <c r="H54" s="268"/>
      <c r="I54" s="226" t="str">
        <f>IF(H$8="","",IF('2.ชื่อนักเรียน'!$R55="ร","ร",IF('2.ชื่อนักเรียน'!$R55="มส","",IF(H54="","",IF(H54&gt;=80,4,IF(H54&gt;=75,3.5,IF(H54&gt;=70,3,IF(H54&gt;=65,2.5,IF(H54&gt;=60,2,IF(H54&gt;=55,1.5,IF(H54&gt;=50,1,0)))))))))))</f>
        <v/>
      </c>
      <c r="J54" s="279"/>
      <c r="K54" s="226" t="str">
        <f>IF(J$8="","",IF('2.ชื่อนักเรียน'!$R55="ร","ร",IF('2.ชื่อนักเรียน'!$R55="มส","",IF(J54="","",IF(J54&gt;=80,4,IF(J54&gt;=75,3.5,IF(J54&gt;=70,3,IF(J54&gt;=65,2.5,IF(J54&gt;=60,2,IF(J54&gt;=55,1.5,IF(J54&gt;=50,1,0)))))))))))</f>
        <v/>
      </c>
      <c r="L54" s="268"/>
      <c r="M54" s="227" t="str">
        <f>IF(L$8="","",IF('2.ชื่อนักเรียน'!$R55="ร","ร",IF('2.ชื่อนักเรียน'!$R55="มส","",IF(L54="","",IF(L54&gt;=80,4,IF(L54&gt;=75,3.5,IF(L54&gt;=70,3,IF(L54&gt;=65,2.5,IF(L54&gt;=60,2,IF(L54&gt;=55,1.5,IF(L54&gt;=50,1,0)))))))))))</f>
        <v/>
      </c>
      <c r="N54" s="266"/>
      <c r="O54" s="226" t="str">
        <f>IF(N$8="","",IF('2.ชื่อนักเรียน'!$R55="ร","ร",IF('2.ชื่อนักเรียน'!$R55="มส","",IF(N54="","",IF(N54&gt;=80,4,IF(N54&gt;=75,3.5,IF(N54&gt;=70,3,IF(N54&gt;=65,2.5,IF(N54&gt;=60,2,IF(N54&gt;=55,1.5,IF(N54&gt;=50,1,0)))))))))))</f>
        <v/>
      </c>
      <c r="P54" s="268"/>
      <c r="Q54" s="226" t="str">
        <f>IF(P$8="","",IF('2.ชื่อนักเรียน'!$R55="ร","ร",IF('2.ชื่อนักเรียน'!$R55="มส","",IF(P54="","",IF(P54&gt;=80,4,IF(P54&gt;=75,3.5,IF(P54&gt;=70,3,IF(P54&gt;=65,2.5,IF(P54&gt;=60,2,IF(P54&gt;=55,1.5,IF(P54&gt;=50,1,0)))))))))))</f>
        <v/>
      </c>
      <c r="R54" s="268"/>
      <c r="S54" s="226" t="str">
        <f>IF(R$8="","",IF('2.ชื่อนักเรียน'!$R55="ร","ร",IF('2.ชื่อนักเรียน'!$R55="มส","",IF(R54="","",IF(R54&gt;=80,4,IF(R54&gt;=75,3.5,IF(R54&gt;=70,3,IF(R54&gt;=65,2.5,IF(R54&gt;=60,2,IF(R54&gt;=55,1.5,IF(R54&gt;=50,1,0)))))))))))</f>
        <v/>
      </c>
      <c r="T54" s="279"/>
      <c r="U54" s="226" t="str">
        <f>IF(T$8="","",IF('2.ชื่อนักเรียน'!$R55="ร","ร",IF('2.ชื่อนักเรียน'!$R55="มส","",IF(T54="","",IF(T54&gt;=80,4,IF(T54&gt;=75,3.5,IF(T54&gt;=70,3,IF(T54&gt;=65,2.5,IF(T54&gt;=60,2,IF(T54&gt;=55,1.5,IF(T54&gt;=50,1,0)))))))))))</f>
        <v/>
      </c>
      <c r="V54" s="268"/>
      <c r="W54" s="228" t="str">
        <f>IF(V$8="","",IF('2.ชื่อนักเรียน'!$R55="ร","ร",IF('2.ชื่อนักเรียน'!$R55="มส","",IF(V54="","",IF(V54&gt;=80,4,IF(V54&gt;=75,3.5,IF(V54&gt;=70,3,IF(V54&gt;=65,2.5,IF(V54&gt;=60,2,IF(V54&gt;=55,1.5,IF(V54&gt;=50,1,0)))))))))))</f>
        <v/>
      </c>
      <c r="X54" s="254" t="str">
        <f t="shared" si="0"/>
        <v/>
      </c>
      <c r="Y54" s="242" t="str">
        <f t="shared" si="1"/>
        <v/>
      </c>
      <c r="Z54" s="242" t="str">
        <f t="shared" si="2"/>
        <v/>
      </c>
      <c r="AA54" s="222" t="str">
        <f t="shared" si="3"/>
        <v/>
      </c>
      <c r="AB54" s="222" t="str">
        <f t="shared" si="4"/>
        <v/>
      </c>
      <c r="AC54" s="222" t="str">
        <f t="shared" si="5"/>
        <v/>
      </c>
      <c r="AD54" s="222" t="str">
        <f t="shared" si="6"/>
        <v/>
      </c>
      <c r="AE54" s="223" t="str">
        <f t="shared" si="7"/>
        <v/>
      </c>
      <c r="AF54" s="223" t="str">
        <f t="shared" si="8"/>
        <v/>
      </c>
      <c r="AG54" s="222" t="str">
        <f t="shared" si="9"/>
        <v/>
      </c>
      <c r="AH54" s="222" t="str">
        <f t="shared" si="10"/>
        <v/>
      </c>
      <c r="AI54" s="222" t="str">
        <f t="shared" si="11"/>
        <v/>
      </c>
      <c r="AJ54" s="222" t="str">
        <f t="shared" si="12"/>
        <v/>
      </c>
      <c r="AK54" s="222" t="str">
        <f t="shared" si="13"/>
        <v/>
      </c>
      <c r="AL54" s="222" t="str">
        <f t="shared" si="14"/>
        <v/>
      </c>
      <c r="AM54" s="222" t="str">
        <f t="shared" si="15"/>
        <v/>
      </c>
      <c r="AN54" s="222" t="e">
        <f>IF(#REF!="","",#REF!)</f>
        <v>#REF!</v>
      </c>
      <c r="AO54" s="223" t="e">
        <f>IF(#REF!="","",#REF!*#REF!)</f>
        <v>#REF!</v>
      </c>
      <c r="AP54" s="245" t="e">
        <f>IF(#REF!="","",#REF!)</f>
        <v>#REF!</v>
      </c>
      <c r="AQ54" s="224" t="e">
        <f>IF(#REF!="","",#REF!*#REF!)</f>
        <v>#REF!</v>
      </c>
      <c r="AR54" s="242" t="str">
        <f>IF($AR$8="","",IF($AR$8="SBMLD",SUM(#REF!,#REF!,#REF!,#REF!,#REF!,#REF!,#REF!,#REF!,#REF!,#REF!),#REF!))</f>
        <v/>
      </c>
      <c r="AS54" s="223" t="str">
        <f>IF($AR$8="","",IF($AR$8="SBMLD",SUM(#REF!,#REF!,#REF!,#REF!,#REF!,#REF!,#REF!,#REF!,#REF!,#REF!)*$AS$9,#REF!*#REF!))</f>
        <v/>
      </c>
      <c r="AT54" s="223" t="str">
        <f>IF($AT$8="","",IF($AT$8="SBMLD",SUM(#REF!,#REF!,#REF!,#REF!,#REF!,#REF!,#REF!,#REF!,#REF!),#REF!))</f>
        <v/>
      </c>
      <c r="AU54" s="223" t="str">
        <f>IF($AT$8="","",IF($AT$8="SBMLD",SUM(#REF!,#REF!,#REF!,#REF!,#REF!,#REF!,#REF!,#REF!,#REF!)*$AU$9,#REF!*#REF!))</f>
        <v/>
      </c>
      <c r="AV54" s="223" t="str">
        <f>IF($AV$8="","",IF($AV$8="SBMLD",SUM(#REF!,#REF!,#REF!,#REF!,#REF!,#REF!,#REF!,#REF!),#REF!))</f>
        <v/>
      </c>
      <c r="AW54" s="223" t="str">
        <f>IF($AV$8="","",IF($AV$8="SBMLD",SUM(#REF!,#REF!,#REF!,#REF!,#REF!,#REF!,#REF!,#REF!)*$AW$9,#REF!*#REF!))</f>
        <v/>
      </c>
      <c r="AX54" s="223" t="str">
        <f>IF($AX$8="","",IF($AX$8="SBMLD",SUM(#REF!,#REF!,#REF!,#REF!,#REF!,#REF!,#REF!),#REF!))</f>
        <v/>
      </c>
      <c r="AY54" s="223" t="str">
        <f>IF($AX$8="","",IF($AX$8="SBMLD",SUM(#REF!,#REF!,#REF!,#REF!,#REF!,#REF!,#REF!)*$AY$9,#REF!*#REF!))</f>
        <v/>
      </c>
      <c r="AZ54" s="223" t="str">
        <f>IF($AZ$8="","",IF($AZ$8="SBMLD",SUM(#REF!,#REF!,#REF!,#REF!,#REF!,#REF!),#REF!))</f>
        <v/>
      </c>
      <c r="BA54" s="223" t="str">
        <f>IF($AZ$8="","",IF($AZ$8="SBMLD",SUM(#REF!,#REF!,#REF!,#REF!,#REF!,#REF!)*$BA$9,#REF!*#REF!))</f>
        <v/>
      </c>
      <c r="BB54" s="245" t="str">
        <f>IF($BB$8="","",IF($BB$8="SBMLD",SUM(#REF!,#REF!,#REF!,#REF!,#REF!),#REF!))</f>
        <v/>
      </c>
      <c r="BC54" s="224" t="str">
        <f>IF($BB$8="","",IF($BB$8="SBMLD",SUM(#REF!,#REF!,#REF!,#REF!,#REF!)*$BC$9,#REF!*#REF!))</f>
        <v/>
      </c>
      <c r="BD54" s="98" t="e">
        <f>#REF!</f>
        <v>#REF!</v>
      </c>
      <c r="BF54" s="284" t="str">
        <f t="shared" si="17"/>
        <v/>
      </c>
      <c r="BG54" s="282" t="str">
        <f t="shared" si="16"/>
        <v/>
      </c>
      <c r="BH54" s="283" t="str">
        <f t="shared" si="22"/>
        <v/>
      </c>
      <c r="BI54" s="283" t="str">
        <f t="shared" si="18"/>
        <v/>
      </c>
      <c r="BJ54" s="283" t="str">
        <f t="shared" si="23"/>
        <v/>
      </c>
      <c r="BK54" s="283" t="str">
        <f t="shared" si="24"/>
        <v/>
      </c>
      <c r="BL54" s="283" t="str">
        <f t="shared" si="19"/>
        <v/>
      </c>
      <c r="BM54" s="283" t="str">
        <f t="shared" si="25"/>
        <v/>
      </c>
      <c r="BN54" s="283" t="str">
        <f t="shared" si="26"/>
        <v/>
      </c>
      <c r="BO54" s="283" t="str">
        <f t="shared" si="20"/>
        <v/>
      </c>
      <c r="BP54" s="283" t="str">
        <f t="shared" si="27"/>
        <v/>
      </c>
      <c r="BQ54" s="283" t="str">
        <f t="shared" si="28"/>
        <v/>
      </c>
      <c r="BR54" s="283" t="str">
        <f t="shared" si="21"/>
        <v/>
      </c>
      <c r="BS54" s="283" t="str">
        <f t="shared" si="29"/>
        <v/>
      </c>
      <c r="BT54" s="283" t="str">
        <f t="shared" si="30"/>
        <v/>
      </c>
    </row>
    <row r="55" spans="1:72" s="7" customFormat="1" ht="16.5" customHeight="1" thickBot="1">
      <c r="A55" s="8">
        <v>46</v>
      </c>
      <c r="B55" s="54" t="str">
        <f>IF('2.ชื่อนักเรียน'!$AG56="","",'2.ชื่อนักเรียน'!$AG56)</f>
        <v/>
      </c>
      <c r="C55" s="55" t="str">
        <f>IF('2.ชื่อนักเรียน'!$AH56="","",'2.ชื่อนักเรียน'!$AH56)</f>
        <v/>
      </c>
      <c r="D55" s="266"/>
      <c r="E55" s="226" t="str">
        <f>IF(D$8="","",IF('2.ชื่อนักเรียน'!$R56="ร","ร",IF('2.ชื่อนักเรียน'!$R56="มส","",IF(D55="","",IF(D55&gt;=80,4,IF(D55&gt;=75,3.5,IF(D55&gt;=70,3,IF(D55&gt;=65,2.5,IF(D55&gt;=60,2,IF(D55&gt;=55,1.5,IF(D55&gt;=50,1,0)))))))))))</f>
        <v/>
      </c>
      <c r="F55" s="268"/>
      <c r="G55" s="226" t="str">
        <f>IF(F$8="","",IF('2.ชื่อนักเรียน'!$R56="ร","ร",IF('2.ชื่อนักเรียน'!$R56="มส","",IF(F55="","",IF(F55&gt;=80,4,IF(F55&gt;=75,3.5,IF(F55&gt;=70,3,IF(F55&gt;=65,2.5,IF(F55&gt;=60,2,IF(F55&gt;=55,1.5,IF(F55&gt;=50,1,0)))))))))))</f>
        <v/>
      </c>
      <c r="H55" s="268"/>
      <c r="I55" s="226" t="str">
        <f>IF(H$8="","",IF('2.ชื่อนักเรียน'!$R56="ร","ร",IF('2.ชื่อนักเรียน'!$R56="มส","",IF(H55="","",IF(H55&gt;=80,4,IF(H55&gt;=75,3.5,IF(H55&gt;=70,3,IF(H55&gt;=65,2.5,IF(H55&gt;=60,2,IF(H55&gt;=55,1.5,IF(H55&gt;=50,1,0)))))))))))</f>
        <v/>
      </c>
      <c r="J55" s="279"/>
      <c r="K55" s="226" t="str">
        <f>IF(J$8="","",IF('2.ชื่อนักเรียน'!$R56="ร","ร",IF('2.ชื่อนักเรียน'!$R56="มส","",IF(J55="","",IF(J55&gt;=80,4,IF(J55&gt;=75,3.5,IF(J55&gt;=70,3,IF(J55&gt;=65,2.5,IF(J55&gt;=60,2,IF(J55&gt;=55,1.5,IF(J55&gt;=50,1,0)))))))))))</f>
        <v/>
      </c>
      <c r="L55" s="268"/>
      <c r="M55" s="227" t="str">
        <f>IF(L$8="","",IF('2.ชื่อนักเรียน'!$R56="ร","ร",IF('2.ชื่อนักเรียน'!$R56="มส","",IF(L55="","",IF(L55&gt;=80,4,IF(L55&gt;=75,3.5,IF(L55&gt;=70,3,IF(L55&gt;=65,2.5,IF(L55&gt;=60,2,IF(L55&gt;=55,1.5,IF(L55&gt;=50,1,0)))))))))))</f>
        <v/>
      </c>
      <c r="N55" s="266"/>
      <c r="O55" s="226" t="str">
        <f>IF(N$8="","",IF('2.ชื่อนักเรียน'!$R56="ร","ร",IF('2.ชื่อนักเรียน'!$R56="มส","",IF(N55="","",IF(N55&gt;=80,4,IF(N55&gt;=75,3.5,IF(N55&gt;=70,3,IF(N55&gt;=65,2.5,IF(N55&gt;=60,2,IF(N55&gt;=55,1.5,IF(N55&gt;=50,1,0)))))))))))</f>
        <v/>
      </c>
      <c r="P55" s="268"/>
      <c r="Q55" s="226" t="str">
        <f>IF(P$8="","",IF('2.ชื่อนักเรียน'!$R56="ร","ร",IF('2.ชื่อนักเรียน'!$R56="มส","",IF(P55="","",IF(P55&gt;=80,4,IF(P55&gt;=75,3.5,IF(P55&gt;=70,3,IF(P55&gt;=65,2.5,IF(P55&gt;=60,2,IF(P55&gt;=55,1.5,IF(P55&gt;=50,1,0)))))))))))</f>
        <v/>
      </c>
      <c r="R55" s="268"/>
      <c r="S55" s="226" t="str">
        <f>IF(R$8="","",IF('2.ชื่อนักเรียน'!$R56="ร","ร",IF('2.ชื่อนักเรียน'!$R56="มส","",IF(R55="","",IF(R55&gt;=80,4,IF(R55&gt;=75,3.5,IF(R55&gt;=70,3,IF(R55&gt;=65,2.5,IF(R55&gt;=60,2,IF(R55&gt;=55,1.5,IF(R55&gt;=50,1,0)))))))))))</f>
        <v/>
      </c>
      <c r="T55" s="279"/>
      <c r="U55" s="226" t="str">
        <f>IF(T$8="","",IF('2.ชื่อนักเรียน'!$R56="ร","ร",IF('2.ชื่อนักเรียน'!$R56="มส","",IF(T55="","",IF(T55&gt;=80,4,IF(T55&gt;=75,3.5,IF(T55&gt;=70,3,IF(T55&gt;=65,2.5,IF(T55&gt;=60,2,IF(T55&gt;=55,1.5,IF(T55&gt;=50,1,0)))))))))))</f>
        <v/>
      </c>
      <c r="V55" s="268"/>
      <c r="W55" s="228" t="str">
        <f>IF(V$8="","",IF('2.ชื่อนักเรียน'!$R56="ร","ร",IF('2.ชื่อนักเรียน'!$R56="มส","",IF(V55="","",IF(V55&gt;=80,4,IF(V55&gt;=75,3.5,IF(V55&gt;=70,3,IF(V55&gt;=65,2.5,IF(V55&gt;=60,2,IF(V55&gt;=55,1.5,IF(V55&gt;=50,1,0)))))))))))</f>
        <v/>
      </c>
      <c r="X55" s="287"/>
      <c r="AA55" s="10"/>
      <c r="AB55" s="10"/>
      <c r="AC55" s="10"/>
      <c r="AD55" s="10"/>
      <c r="AG55" s="10"/>
      <c r="AH55" s="10"/>
      <c r="AI55" s="10"/>
      <c r="AJ55" s="10"/>
      <c r="AK55" s="10"/>
      <c r="AL55" s="10"/>
      <c r="AM55" s="10"/>
      <c r="AN55" s="10"/>
      <c r="BD55" s="98"/>
      <c r="BF55" s="284" t="str">
        <f t="shared" ref="BF55:BF59" si="31">IF(D55="","",SUM(D55+N55))</f>
        <v/>
      </c>
      <c r="BG55" s="282" t="str">
        <f t="shared" ref="BG55:BG59" si="32">IF(BF55="","",BF55*100/200)</f>
        <v/>
      </c>
      <c r="BH55" s="283" t="str">
        <f t="shared" ref="BH55:BH59" si="33">IF(BG55="","",IF(BG55&gt;=80,4,IF(BG55&gt;=75,3.5,IF(BG55&gt;=70,3,IF(BG55&gt;=65,2.5,IF(BG55&gt;=60,2,IF(BG55&gt;=55,1.5,IF(BG55&gt;=50,1,0))))))))</f>
        <v/>
      </c>
      <c r="BI55" s="283" t="str">
        <f t="shared" ref="BI55:BI59" si="34">IF(F55="","",SUM(F55+P55))</f>
        <v/>
      </c>
      <c r="BJ55" s="283" t="str">
        <f t="shared" ref="BJ55:BJ59" si="35">IF(BI55="","",BI55*100/200)</f>
        <v/>
      </c>
      <c r="BK55" s="283" t="str">
        <f t="shared" ref="BK55:BK59" si="36">IF(BJ55="","",IF(BJ55&gt;=80,4,IF(BJ55&gt;=75,3.5,IF(BJ55&gt;=70,3,IF(BJ55&gt;=65,2.5,IF(BJ55&gt;=60,2,IF(BJ55&gt;=55,1.5,IF(BJ55&gt;=50,1,0))))))))</f>
        <v/>
      </c>
      <c r="BL55" s="283" t="str">
        <f t="shared" ref="BL55:BL59" si="37">IF(H55="","",SUM(H55+R55))</f>
        <v/>
      </c>
      <c r="BM55" s="283" t="str">
        <f t="shared" ref="BM55:BM59" si="38">IF(BL55="","",BL55*100/200)</f>
        <v/>
      </c>
      <c r="BN55" s="283" t="str">
        <f t="shared" ref="BN55:BN59" si="39">IF(BM55="","",IF(BM55&gt;=80,4,IF(BM55&gt;=75,3.5,IF(BM55&gt;=70,3,IF(BM55&gt;=65,2.5,IF(BM55&gt;=60,2,IF(BM55&gt;=55,1.5,IF(BM55&gt;=50,1,0))))))))</f>
        <v/>
      </c>
      <c r="BO55" s="283" t="str">
        <f t="shared" ref="BO55:BO59" si="40">IF(J55="","",SUM(J55+T55))</f>
        <v/>
      </c>
      <c r="BP55" s="283" t="str">
        <f t="shared" ref="BP55:BP59" si="41">IF(BO55="","",BO55*100/200)</f>
        <v/>
      </c>
      <c r="BQ55" s="283" t="str">
        <f t="shared" ref="BQ55:BQ59" si="42">IF(BP55="","",IF(BP55&gt;=80,4,IF(BP55&gt;=75,3.5,IF(BP55&gt;=70,3,IF(BP55&gt;=65,2.5,IF(BP55&gt;=60,2,IF(BP55&gt;=55,1.5,IF(BP55&gt;=50,1,0))))))))</f>
        <v/>
      </c>
      <c r="BR55" s="283" t="str">
        <f t="shared" ref="BR55:BR59" si="43">IF(L55="","",SUM(L55+V55))</f>
        <v/>
      </c>
      <c r="BS55" s="283" t="str">
        <f t="shared" ref="BS55:BS59" si="44">IF(BR55="","",BR55*100/200)</f>
        <v/>
      </c>
      <c r="BT55" s="283" t="str">
        <f t="shared" ref="BT55:BT59" si="45">IF(BS55="","",IF(BS55&gt;=80,4,IF(BS55&gt;=75,3.5,IF(BS55&gt;=70,3,IF(BS55&gt;=65,2.5,IF(BS55&gt;=60,2,IF(BS55&gt;=55,1.5,IF(BS55&gt;=50,1,0))))))))</f>
        <v/>
      </c>
    </row>
    <row r="56" spans="1:72" s="7" customFormat="1" ht="16.5" customHeight="1" thickBot="1">
      <c r="A56" s="9">
        <v>47</v>
      </c>
      <c r="B56" s="54" t="str">
        <f>IF('2.ชื่อนักเรียน'!$AG57="","",'2.ชื่อนักเรียน'!$AG57)</f>
        <v/>
      </c>
      <c r="C56" s="55" t="str">
        <f>IF('2.ชื่อนักเรียน'!$AH57="","",'2.ชื่อนักเรียน'!$AH57)</f>
        <v/>
      </c>
      <c r="D56" s="266"/>
      <c r="E56" s="226" t="str">
        <f>IF(D$8="","",IF('2.ชื่อนักเรียน'!$R57="ร","ร",IF('2.ชื่อนักเรียน'!$R57="มส","",IF(D56="","",IF(D56&gt;=80,4,IF(D56&gt;=75,3.5,IF(D56&gt;=70,3,IF(D56&gt;=65,2.5,IF(D56&gt;=60,2,IF(D56&gt;=55,1.5,IF(D56&gt;=50,1,0)))))))))))</f>
        <v/>
      </c>
      <c r="F56" s="268"/>
      <c r="G56" s="226" t="str">
        <f>IF(F$8="","",IF('2.ชื่อนักเรียน'!$R57="ร","ร",IF('2.ชื่อนักเรียน'!$R57="มส","",IF(F56="","",IF(F56&gt;=80,4,IF(F56&gt;=75,3.5,IF(F56&gt;=70,3,IF(F56&gt;=65,2.5,IF(F56&gt;=60,2,IF(F56&gt;=55,1.5,IF(F56&gt;=50,1,0)))))))))))</f>
        <v/>
      </c>
      <c r="H56" s="268"/>
      <c r="I56" s="226" t="str">
        <f>IF(H$8="","",IF('2.ชื่อนักเรียน'!$R57="ร","ร",IF('2.ชื่อนักเรียน'!$R57="มส","",IF(H56="","",IF(H56&gt;=80,4,IF(H56&gt;=75,3.5,IF(H56&gt;=70,3,IF(H56&gt;=65,2.5,IF(H56&gt;=60,2,IF(H56&gt;=55,1.5,IF(H56&gt;=50,1,0)))))))))))</f>
        <v/>
      </c>
      <c r="J56" s="279"/>
      <c r="K56" s="226" t="str">
        <f>IF(J$8="","",IF('2.ชื่อนักเรียน'!$R57="ร","ร",IF('2.ชื่อนักเรียน'!$R57="มส","",IF(J56="","",IF(J56&gt;=80,4,IF(J56&gt;=75,3.5,IF(J56&gt;=70,3,IF(J56&gt;=65,2.5,IF(J56&gt;=60,2,IF(J56&gt;=55,1.5,IF(J56&gt;=50,1,0)))))))))))</f>
        <v/>
      </c>
      <c r="L56" s="268"/>
      <c r="M56" s="227" t="str">
        <f>IF(L$8="","",IF('2.ชื่อนักเรียน'!$R57="ร","ร",IF('2.ชื่อนักเรียน'!$R57="มส","",IF(L56="","",IF(L56&gt;=80,4,IF(L56&gt;=75,3.5,IF(L56&gt;=70,3,IF(L56&gt;=65,2.5,IF(L56&gt;=60,2,IF(L56&gt;=55,1.5,IF(L56&gt;=50,1,0)))))))))))</f>
        <v/>
      </c>
      <c r="N56" s="266"/>
      <c r="O56" s="226" t="str">
        <f>IF(N$8="","",IF('2.ชื่อนักเรียน'!$R57="ร","ร",IF('2.ชื่อนักเรียน'!$R57="มส","",IF(N56="","",IF(N56&gt;=80,4,IF(N56&gt;=75,3.5,IF(N56&gt;=70,3,IF(N56&gt;=65,2.5,IF(N56&gt;=60,2,IF(N56&gt;=55,1.5,IF(N56&gt;=50,1,0)))))))))))</f>
        <v/>
      </c>
      <c r="P56" s="268"/>
      <c r="Q56" s="226" t="str">
        <f>IF(P$8="","",IF('2.ชื่อนักเรียน'!$R57="ร","ร",IF('2.ชื่อนักเรียน'!$R57="มส","",IF(P56="","",IF(P56&gt;=80,4,IF(P56&gt;=75,3.5,IF(P56&gt;=70,3,IF(P56&gt;=65,2.5,IF(P56&gt;=60,2,IF(P56&gt;=55,1.5,IF(P56&gt;=50,1,0)))))))))))</f>
        <v/>
      </c>
      <c r="R56" s="268"/>
      <c r="S56" s="226" t="str">
        <f>IF(R$8="","",IF('2.ชื่อนักเรียน'!$R57="ร","ร",IF('2.ชื่อนักเรียน'!$R57="มส","",IF(R56="","",IF(R56&gt;=80,4,IF(R56&gt;=75,3.5,IF(R56&gt;=70,3,IF(R56&gt;=65,2.5,IF(R56&gt;=60,2,IF(R56&gt;=55,1.5,IF(R56&gt;=50,1,0)))))))))))</f>
        <v/>
      </c>
      <c r="T56" s="279"/>
      <c r="U56" s="226" t="str">
        <f>IF(T$8="","",IF('2.ชื่อนักเรียน'!$R57="ร","ร",IF('2.ชื่อนักเรียน'!$R57="มส","",IF(T56="","",IF(T56&gt;=80,4,IF(T56&gt;=75,3.5,IF(T56&gt;=70,3,IF(T56&gt;=65,2.5,IF(T56&gt;=60,2,IF(T56&gt;=55,1.5,IF(T56&gt;=50,1,0)))))))))))</f>
        <v/>
      </c>
      <c r="V56" s="268"/>
      <c r="W56" s="228" t="str">
        <f>IF(V$8="","",IF('2.ชื่อนักเรียน'!$R57="ร","ร",IF('2.ชื่อนักเรียน'!$R57="มส","",IF(V56="","",IF(V56&gt;=80,4,IF(V56&gt;=75,3.5,IF(V56&gt;=70,3,IF(V56&gt;=65,2.5,IF(V56&gt;=60,2,IF(V56&gt;=55,1.5,IF(V56&gt;=50,1,0)))))))))))</f>
        <v/>
      </c>
      <c r="X56" s="287"/>
      <c r="AA56" s="10"/>
      <c r="AB56" s="10"/>
      <c r="AC56" s="10"/>
      <c r="AD56" s="10"/>
      <c r="AG56" s="10"/>
      <c r="AH56" s="10"/>
      <c r="AI56" s="10"/>
      <c r="AJ56" s="10"/>
      <c r="AK56" s="10"/>
      <c r="AL56" s="10"/>
      <c r="AM56" s="10"/>
      <c r="AN56" s="10"/>
      <c r="BD56" s="98"/>
      <c r="BF56" s="284" t="str">
        <f t="shared" si="31"/>
        <v/>
      </c>
      <c r="BG56" s="282" t="str">
        <f t="shared" si="32"/>
        <v/>
      </c>
      <c r="BH56" s="283" t="str">
        <f t="shared" si="33"/>
        <v/>
      </c>
      <c r="BI56" s="283" t="str">
        <f t="shared" si="34"/>
        <v/>
      </c>
      <c r="BJ56" s="283" t="str">
        <f t="shared" si="35"/>
        <v/>
      </c>
      <c r="BK56" s="283" t="str">
        <f t="shared" si="36"/>
        <v/>
      </c>
      <c r="BL56" s="283" t="str">
        <f t="shared" si="37"/>
        <v/>
      </c>
      <c r="BM56" s="283" t="str">
        <f t="shared" si="38"/>
        <v/>
      </c>
      <c r="BN56" s="283" t="str">
        <f t="shared" si="39"/>
        <v/>
      </c>
      <c r="BO56" s="283" t="str">
        <f t="shared" si="40"/>
        <v/>
      </c>
      <c r="BP56" s="283" t="str">
        <f t="shared" si="41"/>
        <v/>
      </c>
      <c r="BQ56" s="283" t="str">
        <f t="shared" si="42"/>
        <v/>
      </c>
      <c r="BR56" s="283" t="str">
        <f t="shared" si="43"/>
        <v/>
      </c>
      <c r="BS56" s="283" t="str">
        <f t="shared" si="44"/>
        <v/>
      </c>
      <c r="BT56" s="283" t="str">
        <f t="shared" si="45"/>
        <v/>
      </c>
    </row>
    <row r="57" spans="1:72" s="7" customFormat="1" ht="16.5" customHeight="1" thickBot="1">
      <c r="A57" s="8">
        <v>48</v>
      </c>
      <c r="B57" s="54" t="str">
        <f>IF('2.ชื่อนักเรียน'!$AG58="","",'2.ชื่อนักเรียน'!$AG58)</f>
        <v/>
      </c>
      <c r="C57" s="55" t="str">
        <f>IF('2.ชื่อนักเรียน'!$AH58="","",'2.ชื่อนักเรียน'!$AH58)</f>
        <v/>
      </c>
      <c r="D57" s="266"/>
      <c r="E57" s="226" t="str">
        <f>IF(D$8="","",IF('2.ชื่อนักเรียน'!$R58="ร","ร",IF('2.ชื่อนักเรียน'!$R58="มส","",IF(D57="","",IF(D57&gt;=80,4,IF(D57&gt;=75,3.5,IF(D57&gt;=70,3,IF(D57&gt;=65,2.5,IF(D57&gt;=60,2,IF(D57&gt;=55,1.5,IF(D57&gt;=50,1,0)))))))))))</f>
        <v/>
      </c>
      <c r="F57" s="268"/>
      <c r="G57" s="226" t="str">
        <f>IF(F$8="","",IF('2.ชื่อนักเรียน'!$R58="ร","ร",IF('2.ชื่อนักเรียน'!$R58="มส","",IF(F57="","",IF(F57&gt;=80,4,IF(F57&gt;=75,3.5,IF(F57&gt;=70,3,IF(F57&gt;=65,2.5,IF(F57&gt;=60,2,IF(F57&gt;=55,1.5,IF(F57&gt;=50,1,0)))))))))))</f>
        <v/>
      </c>
      <c r="H57" s="268"/>
      <c r="I57" s="226" t="str">
        <f>IF(H$8="","",IF('2.ชื่อนักเรียน'!$R58="ร","ร",IF('2.ชื่อนักเรียน'!$R58="มส","",IF(H57="","",IF(H57&gt;=80,4,IF(H57&gt;=75,3.5,IF(H57&gt;=70,3,IF(H57&gt;=65,2.5,IF(H57&gt;=60,2,IF(H57&gt;=55,1.5,IF(H57&gt;=50,1,0)))))))))))</f>
        <v/>
      </c>
      <c r="J57" s="279"/>
      <c r="K57" s="226" t="str">
        <f>IF(J$8="","",IF('2.ชื่อนักเรียน'!$R58="ร","ร",IF('2.ชื่อนักเรียน'!$R58="มส","",IF(J57="","",IF(J57&gt;=80,4,IF(J57&gt;=75,3.5,IF(J57&gt;=70,3,IF(J57&gt;=65,2.5,IF(J57&gt;=60,2,IF(J57&gt;=55,1.5,IF(J57&gt;=50,1,0)))))))))))</f>
        <v/>
      </c>
      <c r="L57" s="268"/>
      <c r="M57" s="227" t="str">
        <f>IF(L$8="","",IF('2.ชื่อนักเรียน'!$R58="ร","ร",IF('2.ชื่อนักเรียน'!$R58="มส","",IF(L57="","",IF(L57&gt;=80,4,IF(L57&gt;=75,3.5,IF(L57&gt;=70,3,IF(L57&gt;=65,2.5,IF(L57&gt;=60,2,IF(L57&gt;=55,1.5,IF(L57&gt;=50,1,0)))))))))))</f>
        <v/>
      </c>
      <c r="N57" s="266"/>
      <c r="O57" s="226" t="str">
        <f>IF(N$8="","",IF('2.ชื่อนักเรียน'!$R58="ร","ร",IF('2.ชื่อนักเรียน'!$R58="มส","",IF(N57="","",IF(N57&gt;=80,4,IF(N57&gt;=75,3.5,IF(N57&gt;=70,3,IF(N57&gt;=65,2.5,IF(N57&gt;=60,2,IF(N57&gt;=55,1.5,IF(N57&gt;=50,1,0)))))))))))</f>
        <v/>
      </c>
      <c r="P57" s="268"/>
      <c r="Q57" s="226" t="str">
        <f>IF(P$8="","",IF('2.ชื่อนักเรียน'!$R58="ร","ร",IF('2.ชื่อนักเรียน'!$R58="มส","",IF(P57="","",IF(P57&gt;=80,4,IF(P57&gt;=75,3.5,IF(P57&gt;=70,3,IF(P57&gt;=65,2.5,IF(P57&gt;=60,2,IF(P57&gt;=55,1.5,IF(P57&gt;=50,1,0)))))))))))</f>
        <v/>
      </c>
      <c r="R57" s="268"/>
      <c r="S57" s="226" t="str">
        <f>IF(R$8="","",IF('2.ชื่อนักเรียน'!$R58="ร","ร",IF('2.ชื่อนักเรียน'!$R58="มส","",IF(R57="","",IF(R57&gt;=80,4,IF(R57&gt;=75,3.5,IF(R57&gt;=70,3,IF(R57&gt;=65,2.5,IF(R57&gt;=60,2,IF(R57&gt;=55,1.5,IF(R57&gt;=50,1,0)))))))))))</f>
        <v/>
      </c>
      <c r="T57" s="279"/>
      <c r="U57" s="226" t="str">
        <f>IF(T$8="","",IF('2.ชื่อนักเรียน'!$R58="ร","ร",IF('2.ชื่อนักเรียน'!$R58="มส","",IF(T57="","",IF(T57&gt;=80,4,IF(T57&gt;=75,3.5,IF(T57&gt;=70,3,IF(T57&gt;=65,2.5,IF(T57&gt;=60,2,IF(T57&gt;=55,1.5,IF(T57&gt;=50,1,0)))))))))))</f>
        <v/>
      </c>
      <c r="V57" s="268"/>
      <c r="W57" s="228" t="str">
        <f>IF(V$8="","",IF('2.ชื่อนักเรียน'!$R58="ร","ร",IF('2.ชื่อนักเรียน'!$R58="มส","",IF(V57="","",IF(V57&gt;=80,4,IF(V57&gt;=75,3.5,IF(V57&gt;=70,3,IF(V57&gt;=65,2.5,IF(V57&gt;=60,2,IF(V57&gt;=55,1.5,IF(V57&gt;=50,1,0)))))))))))</f>
        <v/>
      </c>
      <c r="X57" s="287"/>
      <c r="AA57" s="10"/>
      <c r="AB57" s="10"/>
      <c r="AC57" s="10"/>
      <c r="AD57" s="10"/>
      <c r="AG57" s="10"/>
      <c r="AH57" s="10"/>
      <c r="AI57" s="10"/>
      <c r="AJ57" s="10"/>
      <c r="AK57" s="10"/>
      <c r="AL57" s="10"/>
      <c r="AM57" s="10"/>
      <c r="AN57" s="10"/>
      <c r="BD57" s="98"/>
      <c r="BF57" s="284" t="str">
        <f t="shared" si="31"/>
        <v/>
      </c>
      <c r="BG57" s="282" t="str">
        <f t="shared" si="32"/>
        <v/>
      </c>
      <c r="BH57" s="283" t="str">
        <f t="shared" si="33"/>
        <v/>
      </c>
      <c r="BI57" s="283" t="str">
        <f t="shared" si="34"/>
        <v/>
      </c>
      <c r="BJ57" s="283" t="str">
        <f t="shared" si="35"/>
        <v/>
      </c>
      <c r="BK57" s="283" t="str">
        <f t="shared" si="36"/>
        <v/>
      </c>
      <c r="BL57" s="283" t="str">
        <f t="shared" si="37"/>
        <v/>
      </c>
      <c r="BM57" s="283" t="str">
        <f t="shared" si="38"/>
        <v/>
      </c>
      <c r="BN57" s="283" t="str">
        <f t="shared" si="39"/>
        <v/>
      </c>
      <c r="BO57" s="283" t="str">
        <f t="shared" si="40"/>
        <v/>
      </c>
      <c r="BP57" s="283" t="str">
        <f t="shared" si="41"/>
        <v/>
      </c>
      <c r="BQ57" s="283" t="str">
        <f t="shared" si="42"/>
        <v/>
      </c>
      <c r="BR57" s="283" t="str">
        <f t="shared" si="43"/>
        <v/>
      </c>
      <c r="BS57" s="283" t="str">
        <f t="shared" si="44"/>
        <v/>
      </c>
      <c r="BT57" s="283" t="str">
        <f t="shared" si="45"/>
        <v/>
      </c>
    </row>
    <row r="58" spans="1:72" s="7" customFormat="1" ht="16.5" customHeight="1" thickBot="1">
      <c r="A58" s="9">
        <v>49</v>
      </c>
      <c r="B58" s="54" t="str">
        <f>IF('2.ชื่อนักเรียน'!$AG59="","",'2.ชื่อนักเรียน'!$AG59)</f>
        <v/>
      </c>
      <c r="C58" s="55" t="str">
        <f>IF('2.ชื่อนักเรียน'!$AH59="","",'2.ชื่อนักเรียน'!$AH59)</f>
        <v/>
      </c>
      <c r="D58" s="266"/>
      <c r="E58" s="226" t="str">
        <f>IF(D$8="","",IF('2.ชื่อนักเรียน'!$R59="ร","ร",IF('2.ชื่อนักเรียน'!$R59="มส","",IF(D58="","",IF(D58&gt;=80,4,IF(D58&gt;=75,3.5,IF(D58&gt;=70,3,IF(D58&gt;=65,2.5,IF(D58&gt;=60,2,IF(D58&gt;=55,1.5,IF(D58&gt;=50,1,0)))))))))))</f>
        <v/>
      </c>
      <c r="F58" s="268"/>
      <c r="G58" s="226" t="str">
        <f>IF(F$8="","",IF('2.ชื่อนักเรียน'!$R59="ร","ร",IF('2.ชื่อนักเรียน'!$R59="มส","",IF(F58="","",IF(F58&gt;=80,4,IF(F58&gt;=75,3.5,IF(F58&gt;=70,3,IF(F58&gt;=65,2.5,IF(F58&gt;=60,2,IF(F58&gt;=55,1.5,IF(F58&gt;=50,1,0)))))))))))</f>
        <v/>
      </c>
      <c r="H58" s="268"/>
      <c r="I58" s="226" t="str">
        <f>IF(H$8="","",IF('2.ชื่อนักเรียน'!$R59="ร","ร",IF('2.ชื่อนักเรียน'!$R59="มส","",IF(H58="","",IF(H58&gt;=80,4,IF(H58&gt;=75,3.5,IF(H58&gt;=70,3,IF(H58&gt;=65,2.5,IF(H58&gt;=60,2,IF(H58&gt;=55,1.5,IF(H58&gt;=50,1,0)))))))))))</f>
        <v/>
      </c>
      <c r="J58" s="279"/>
      <c r="K58" s="226" t="str">
        <f>IF(J$8="","",IF('2.ชื่อนักเรียน'!$R59="ร","ร",IF('2.ชื่อนักเรียน'!$R59="มส","",IF(J58="","",IF(J58&gt;=80,4,IF(J58&gt;=75,3.5,IF(J58&gt;=70,3,IF(J58&gt;=65,2.5,IF(J58&gt;=60,2,IF(J58&gt;=55,1.5,IF(J58&gt;=50,1,0)))))))))))</f>
        <v/>
      </c>
      <c r="L58" s="268"/>
      <c r="M58" s="227" t="str">
        <f>IF(L$8="","",IF('2.ชื่อนักเรียน'!$R59="ร","ร",IF('2.ชื่อนักเรียน'!$R59="มส","",IF(L58="","",IF(L58&gt;=80,4,IF(L58&gt;=75,3.5,IF(L58&gt;=70,3,IF(L58&gt;=65,2.5,IF(L58&gt;=60,2,IF(L58&gt;=55,1.5,IF(L58&gt;=50,1,0)))))))))))</f>
        <v/>
      </c>
      <c r="N58" s="266"/>
      <c r="O58" s="226" t="str">
        <f>IF(N$8="","",IF('2.ชื่อนักเรียน'!$R59="ร","ร",IF('2.ชื่อนักเรียน'!$R59="มส","",IF(N58="","",IF(N58&gt;=80,4,IF(N58&gt;=75,3.5,IF(N58&gt;=70,3,IF(N58&gt;=65,2.5,IF(N58&gt;=60,2,IF(N58&gt;=55,1.5,IF(N58&gt;=50,1,0)))))))))))</f>
        <v/>
      </c>
      <c r="P58" s="268"/>
      <c r="Q58" s="226" t="str">
        <f>IF(P$8="","",IF('2.ชื่อนักเรียน'!$R59="ร","ร",IF('2.ชื่อนักเรียน'!$R59="มส","",IF(P58="","",IF(P58&gt;=80,4,IF(P58&gt;=75,3.5,IF(P58&gt;=70,3,IF(P58&gt;=65,2.5,IF(P58&gt;=60,2,IF(P58&gt;=55,1.5,IF(P58&gt;=50,1,0)))))))))))</f>
        <v/>
      </c>
      <c r="R58" s="268"/>
      <c r="S58" s="226" t="str">
        <f>IF(R$8="","",IF('2.ชื่อนักเรียน'!$R59="ร","ร",IF('2.ชื่อนักเรียน'!$R59="มส","",IF(R58="","",IF(R58&gt;=80,4,IF(R58&gt;=75,3.5,IF(R58&gt;=70,3,IF(R58&gt;=65,2.5,IF(R58&gt;=60,2,IF(R58&gt;=55,1.5,IF(R58&gt;=50,1,0)))))))))))</f>
        <v/>
      </c>
      <c r="T58" s="279"/>
      <c r="U58" s="226" t="str">
        <f>IF(T$8="","",IF('2.ชื่อนักเรียน'!$R59="ร","ร",IF('2.ชื่อนักเรียน'!$R59="มส","",IF(T58="","",IF(T58&gt;=80,4,IF(T58&gt;=75,3.5,IF(T58&gt;=70,3,IF(T58&gt;=65,2.5,IF(T58&gt;=60,2,IF(T58&gt;=55,1.5,IF(T58&gt;=50,1,0)))))))))))</f>
        <v/>
      </c>
      <c r="V58" s="268"/>
      <c r="W58" s="228" t="str">
        <f>IF(V$8="","",IF('2.ชื่อนักเรียน'!$R59="ร","ร",IF('2.ชื่อนักเรียน'!$R59="มส","",IF(V58="","",IF(V58&gt;=80,4,IF(V58&gt;=75,3.5,IF(V58&gt;=70,3,IF(V58&gt;=65,2.5,IF(V58&gt;=60,2,IF(V58&gt;=55,1.5,IF(V58&gt;=50,1,0)))))))))))</f>
        <v/>
      </c>
      <c r="X58" s="287"/>
      <c r="AA58" s="10"/>
      <c r="AB58" s="10"/>
      <c r="AC58" s="10"/>
      <c r="AD58" s="10"/>
      <c r="AG58" s="10"/>
      <c r="AH58" s="10"/>
      <c r="AI58" s="10"/>
      <c r="AJ58" s="10"/>
      <c r="AK58" s="10"/>
      <c r="AL58" s="10"/>
      <c r="AM58" s="10"/>
      <c r="AN58" s="10"/>
      <c r="BD58" s="98"/>
      <c r="BF58" s="284" t="str">
        <f t="shared" si="31"/>
        <v/>
      </c>
      <c r="BG58" s="282" t="str">
        <f t="shared" si="32"/>
        <v/>
      </c>
      <c r="BH58" s="283" t="str">
        <f t="shared" si="33"/>
        <v/>
      </c>
      <c r="BI58" s="283" t="str">
        <f t="shared" si="34"/>
        <v/>
      </c>
      <c r="BJ58" s="283" t="str">
        <f t="shared" si="35"/>
        <v/>
      </c>
      <c r="BK58" s="283" t="str">
        <f t="shared" si="36"/>
        <v/>
      </c>
      <c r="BL58" s="283" t="str">
        <f t="shared" si="37"/>
        <v/>
      </c>
      <c r="BM58" s="283" t="str">
        <f t="shared" si="38"/>
        <v/>
      </c>
      <c r="BN58" s="283" t="str">
        <f t="shared" si="39"/>
        <v/>
      </c>
      <c r="BO58" s="283" t="str">
        <f t="shared" si="40"/>
        <v/>
      </c>
      <c r="BP58" s="283" t="str">
        <f t="shared" si="41"/>
        <v/>
      </c>
      <c r="BQ58" s="283" t="str">
        <f t="shared" si="42"/>
        <v/>
      </c>
      <c r="BR58" s="283" t="str">
        <f t="shared" si="43"/>
        <v/>
      </c>
      <c r="BS58" s="283" t="str">
        <f t="shared" si="44"/>
        <v/>
      </c>
      <c r="BT58" s="283" t="str">
        <f t="shared" si="45"/>
        <v/>
      </c>
    </row>
    <row r="59" spans="1:72" s="11" customFormat="1" ht="16.5" customHeight="1" thickBot="1">
      <c r="A59" s="8">
        <v>50</v>
      </c>
      <c r="B59" s="54" t="str">
        <f>IF('2.ชื่อนักเรียน'!$AG60="","",'2.ชื่อนักเรียน'!$AG60)</f>
        <v/>
      </c>
      <c r="C59" s="55" t="str">
        <f>IF('2.ชื่อนักเรียน'!$AH60="","",'2.ชื่อนักเรียน'!$AH60)</f>
        <v/>
      </c>
      <c r="D59" s="266"/>
      <c r="E59" s="226" t="str">
        <f>IF(D$8="","",IF('2.ชื่อนักเรียน'!$R60="ร","ร",IF('2.ชื่อนักเรียน'!$R60="มส","",IF(D59="","",IF(D59&gt;=80,4,IF(D59&gt;=75,3.5,IF(D59&gt;=70,3,IF(D59&gt;=65,2.5,IF(D59&gt;=60,2,IF(D59&gt;=55,1.5,IF(D59&gt;=50,1,0)))))))))))</f>
        <v/>
      </c>
      <c r="F59" s="268"/>
      <c r="G59" s="226" t="str">
        <f>IF(F$8="","",IF('2.ชื่อนักเรียน'!$R60="ร","ร",IF('2.ชื่อนักเรียน'!$R60="มส","",IF(F59="","",IF(F59&gt;=80,4,IF(F59&gt;=75,3.5,IF(F59&gt;=70,3,IF(F59&gt;=65,2.5,IF(F59&gt;=60,2,IF(F59&gt;=55,1.5,IF(F59&gt;=50,1,0)))))))))))</f>
        <v/>
      </c>
      <c r="H59" s="268"/>
      <c r="I59" s="226" t="str">
        <f>IF(H$8="","",IF('2.ชื่อนักเรียน'!$R60="ร","ร",IF('2.ชื่อนักเรียน'!$R60="มส","",IF(H59="","",IF(H59&gt;=80,4,IF(H59&gt;=75,3.5,IF(H59&gt;=70,3,IF(H59&gt;=65,2.5,IF(H59&gt;=60,2,IF(H59&gt;=55,1.5,IF(H59&gt;=50,1,0)))))))))))</f>
        <v/>
      </c>
      <c r="J59" s="279"/>
      <c r="K59" s="226" t="str">
        <f>IF(J$8="","",IF('2.ชื่อนักเรียน'!$R60="ร","ร",IF('2.ชื่อนักเรียน'!$R60="มส","",IF(J59="","",IF(J59&gt;=80,4,IF(J59&gt;=75,3.5,IF(J59&gt;=70,3,IF(J59&gt;=65,2.5,IF(J59&gt;=60,2,IF(J59&gt;=55,1.5,IF(J59&gt;=50,1,0)))))))))))</f>
        <v/>
      </c>
      <c r="L59" s="268"/>
      <c r="M59" s="227" t="str">
        <f>IF(L$8="","",IF('2.ชื่อนักเรียน'!$R60="ร","ร",IF('2.ชื่อนักเรียน'!$R60="มส","",IF(L59="","",IF(L59&gt;=80,4,IF(L59&gt;=75,3.5,IF(L59&gt;=70,3,IF(L59&gt;=65,2.5,IF(L59&gt;=60,2,IF(L59&gt;=55,1.5,IF(L59&gt;=50,1,0)))))))))))</f>
        <v/>
      </c>
      <c r="N59" s="266"/>
      <c r="O59" s="226" t="str">
        <f>IF(N$8="","",IF('2.ชื่อนักเรียน'!$R60="ร","ร",IF('2.ชื่อนักเรียน'!$R60="มส","",IF(N59="","",IF(N59&gt;=80,4,IF(N59&gt;=75,3.5,IF(N59&gt;=70,3,IF(N59&gt;=65,2.5,IF(N59&gt;=60,2,IF(N59&gt;=55,1.5,IF(N59&gt;=50,1,0)))))))))))</f>
        <v/>
      </c>
      <c r="P59" s="268"/>
      <c r="Q59" s="226" t="str">
        <f>IF(P$8="","",IF('2.ชื่อนักเรียน'!$R60="ร","ร",IF('2.ชื่อนักเรียน'!$R60="มส","",IF(P59="","",IF(P59&gt;=80,4,IF(P59&gt;=75,3.5,IF(P59&gt;=70,3,IF(P59&gt;=65,2.5,IF(P59&gt;=60,2,IF(P59&gt;=55,1.5,IF(P59&gt;=50,1,0)))))))))))</f>
        <v/>
      </c>
      <c r="R59" s="268"/>
      <c r="S59" s="226" t="str">
        <f>IF(R$8="","",IF('2.ชื่อนักเรียน'!$R60="ร","ร",IF('2.ชื่อนักเรียน'!$R60="มส","",IF(R59="","",IF(R59&gt;=80,4,IF(R59&gt;=75,3.5,IF(R59&gt;=70,3,IF(R59&gt;=65,2.5,IF(R59&gt;=60,2,IF(R59&gt;=55,1.5,IF(R59&gt;=50,1,0)))))))))))</f>
        <v/>
      </c>
      <c r="T59" s="279"/>
      <c r="U59" s="226" t="str">
        <f>IF(T$8="","",IF('2.ชื่อนักเรียน'!$R60="ร","ร",IF('2.ชื่อนักเรียน'!$R60="มส","",IF(T59="","",IF(T59&gt;=80,4,IF(T59&gt;=75,3.5,IF(T59&gt;=70,3,IF(T59&gt;=65,2.5,IF(T59&gt;=60,2,IF(T59&gt;=55,1.5,IF(T59&gt;=50,1,0)))))))))))</f>
        <v/>
      </c>
      <c r="V59" s="268"/>
      <c r="W59" s="228" t="str">
        <f>IF(V$8="","",IF('2.ชื่อนักเรียน'!$R60="ร","ร",IF('2.ชื่อนักเรียน'!$R60="มส","",IF(V59="","",IF(V59&gt;=80,4,IF(V59&gt;=75,3.5,IF(V59&gt;=70,3,IF(V59&gt;=65,2.5,IF(V59&gt;=60,2,IF(V59&gt;=55,1.5,IF(V59&gt;=50,1,0)))))))))))</f>
        <v/>
      </c>
      <c r="Y59" s="10"/>
      <c r="Z59" s="10"/>
      <c r="AA59" s="10"/>
      <c r="AB59" s="10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F59" s="284" t="str">
        <f t="shared" si="31"/>
        <v/>
      </c>
      <c r="BG59" s="282" t="str">
        <f t="shared" si="32"/>
        <v/>
      </c>
      <c r="BH59" s="283" t="str">
        <f t="shared" si="33"/>
        <v/>
      </c>
      <c r="BI59" s="283" t="str">
        <f t="shared" si="34"/>
        <v/>
      </c>
      <c r="BJ59" s="283" t="str">
        <f t="shared" si="35"/>
        <v/>
      </c>
      <c r="BK59" s="283" t="str">
        <f t="shared" si="36"/>
        <v/>
      </c>
      <c r="BL59" s="283" t="str">
        <f t="shared" si="37"/>
        <v/>
      </c>
      <c r="BM59" s="283" t="str">
        <f t="shared" si="38"/>
        <v/>
      </c>
      <c r="BN59" s="283" t="str">
        <f t="shared" si="39"/>
        <v/>
      </c>
      <c r="BO59" s="283" t="str">
        <f t="shared" si="40"/>
        <v/>
      </c>
      <c r="BP59" s="283" t="str">
        <f t="shared" si="41"/>
        <v/>
      </c>
      <c r="BQ59" s="283" t="str">
        <f t="shared" si="42"/>
        <v/>
      </c>
      <c r="BR59" s="283" t="str">
        <f t="shared" si="43"/>
        <v/>
      </c>
      <c r="BS59" s="283" t="str">
        <f t="shared" si="44"/>
        <v/>
      </c>
      <c r="BT59" s="283" t="str">
        <f t="shared" si="45"/>
        <v/>
      </c>
    </row>
    <row r="60" spans="1:72" s="11" customFormat="1" ht="16.5" customHeight="1">
      <c r="A60" s="49"/>
      <c r="B60" s="49"/>
      <c r="C60" s="49"/>
      <c r="D60" s="230"/>
      <c r="E60" s="230"/>
      <c r="F60" s="229"/>
      <c r="G60" s="1133" t="s">
        <v>204</v>
      </c>
      <c r="H60" s="1133"/>
      <c r="I60" s="1133"/>
      <c r="J60" s="1133"/>
      <c r="K60" s="1133"/>
      <c r="L60" s="1133"/>
      <c r="M60" s="1133"/>
      <c r="N60" s="1133"/>
      <c r="O60" s="1133"/>
      <c r="P60" s="1133"/>
      <c r="Y60" s="10"/>
      <c r="Z60" s="10"/>
      <c r="AA60" s="10"/>
      <c r="AB60" s="10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</row>
    <row r="61" spans="1:72" s="11" customFormat="1" ht="16.5" customHeight="1">
      <c r="A61" s="49"/>
      <c r="B61" s="49"/>
      <c r="C61" s="49"/>
      <c r="D61" s="230"/>
      <c r="E61" s="230"/>
      <c r="F61" s="229"/>
      <c r="G61" s="1133" t="str">
        <f>IF('01.ข้อมูลเบื้องต้น'!$S$4="","(………………………………….)",CONCATENATE("(",'01.ข้อมูลเบื้องต้น'!$S$4,")"))</f>
        <v>(Miss Nattha Boonkong)</v>
      </c>
      <c r="H61" s="1133"/>
      <c r="I61" s="1133"/>
      <c r="J61" s="1133"/>
      <c r="K61" s="1133"/>
      <c r="L61" s="1133"/>
      <c r="M61" s="1133"/>
      <c r="N61" s="1133"/>
      <c r="O61" s="1133"/>
      <c r="P61" s="1133"/>
      <c r="Y61" s="10"/>
      <c r="Z61" s="10"/>
      <c r="AA61" s="10"/>
      <c r="AB61" s="10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</row>
    <row r="62" spans="1:72" ht="16.5" customHeight="1">
      <c r="A62" s="49"/>
      <c r="B62" s="49"/>
      <c r="C62" s="49"/>
      <c r="D62" s="230"/>
      <c r="E62" s="230"/>
      <c r="F62" s="229"/>
      <c r="G62" s="1133" t="s">
        <v>208</v>
      </c>
      <c r="H62" s="1133"/>
      <c r="I62" s="1133"/>
      <c r="J62" s="1133"/>
      <c r="K62" s="1133"/>
      <c r="L62" s="1133"/>
      <c r="M62" s="1133"/>
      <c r="N62" s="1133"/>
      <c r="O62" s="1133"/>
      <c r="P62" s="1133"/>
      <c r="Y62" s="12"/>
      <c r="Z62" s="12"/>
      <c r="AA62" s="12"/>
      <c r="AB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</row>
    <row r="63" spans="1:72" ht="16.5" customHeight="1">
      <c r="A63" s="49"/>
      <c r="B63" s="49"/>
      <c r="C63" s="49"/>
      <c r="D63" s="230"/>
      <c r="E63" s="230"/>
      <c r="F63" s="229"/>
      <c r="G63" s="230"/>
      <c r="H63" s="230"/>
      <c r="I63" s="230"/>
      <c r="J63" s="230"/>
      <c r="K63" s="230"/>
      <c r="L63" s="230"/>
      <c r="M63" s="230"/>
      <c r="N63" s="230"/>
      <c r="O63" s="230"/>
      <c r="P63" s="230"/>
      <c r="Q63" s="230"/>
      <c r="R63" s="230"/>
      <c r="S63" s="230"/>
      <c r="T63" s="230"/>
      <c r="U63" s="230"/>
      <c r="V63" s="230"/>
      <c r="W63" s="230"/>
      <c r="Y63" s="12"/>
      <c r="Z63" s="12"/>
      <c r="AA63" s="12"/>
      <c r="AB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</row>
    <row r="64" spans="1:72" ht="16.5" customHeight="1">
      <c r="A64" s="10"/>
      <c r="B64" s="1134" t="s">
        <v>204</v>
      </c>
      <c r="C64" s="1134"/>
      <c r="D64" s="1134"/>
      <c r="E64" s="1134"/>
      <c r="F64" s="10"/>
      <c r="G64" s="1133" t="str">
        <f>IF('01.ข้อมูลเบื้องต้น'!$S$8="","","ลงชื่อ......................................................")</f>
        <v/>
      </c>
      <c r="H64" s="1133"/>
      <c r="I64" s="1133"/>
      <c r="J64" s="1133"/>
      <c r="K64" s="1133"/>
      <c r="L64" s="1133"/>
      <c r="M64" s="1133"/>
      <c r="N64" s="1133"/>
      <c r="O64" s="1133"/>
      <c r="P64" s="1133"/>
      <c r="Q64" s="1206" t="s">
        <v>205</v>
      </c>
      <c r="R64" s="1206"/>
      <c r="S64" s="1206"/>
      <c r="T64" s="1206"/>
      <c r="U64" s="1206"/>
      <c r="V64" s="1206"/>
      <c r="W64" s="1206"/>
      <c r="X64" s="1206"/>
      <c r="Y64" s="1206"/>
      <c r="Z64" s="1206"/>
      <c r="AA64" s="1206"/>
      <c r="AB64" s="1206"/>
      <c r="AC64" s="1206"/>
      <c r="AD64" s="1206"/>
      <c r="AE64" s="1206"/>
      <c r="AF64" s="1206"/>
      <c r="AG64" s="1206"/>
      <c r="AH64" s="1206"/>
      <c r="AI64" s="1206"/>
      <c r="AJ64" s="1206"/>
      <c r="AK64" s="1206"/>
      <c r="AL64" s="1206"/>
      <c r="AM64" s="1206"/>
      <c r="AN64" s="1206"/>
      <c r="AO64" s="1206"/>
      <c r="AP64" s="1206"/>
      <c r="AQ64" s="1206"/>
      <c r="AR64" s="1206"/>
      <c r="AS64" s="1206"/>
      <c r="AT64" s="1206"/>
      <c r="AU64" s="1206"/>
      <c r="AV64" s="1206"/>
      <c r="AW64" s="1206"/>
      <c r="AX64" s="1206"/>
      <c r="AY64" s="1206"/>
      <c r="AZ64" s="1206"/>
      <c r="BA64" s="1206"/>
      <c r="BB64" s="1206"/>
      <c r="BC64" s="1206"/>
      <c r="BD64" s="1206"/>
      <c r="BE64" s="1206"/>
    </row>
    <row r="65" spans="2:57" ht="16.5" customHeight="1">
      <c r="B65" s="1134" t="str">
        <f>IF('01.ข้อมูลเบื้องต้น'!$S$6="","(………………………………….)",CONCATENATE("(",'01.ข้อมูลเบื้องต้น'!$S$6,")"))</f>
        <v>(Miss Phattharakan Semsugsam)</v>
      </c>
      <c r="C65" s="1134"/>
      <c r="D65" s="1134"/>
      <c r="E65" s="1134"/>
      <c r="G65" s="1133" t="str">
        <f>IF('01.ข้อมูลเบื้องต้น'!$S$8="","",CONCATENATE("(",'01.ข้อมูลเบื้องต้น'!$S$8,")"))</f>
        <v/>
      </c>
      <c r="H65" s="1133"/>
      <c r="I65" s="1133"/>
      <c r="J65" s="1133"/>
      <c r="K65" s="1133"/>
      <c r="L65" s="1133"/>
      <c r="M65" s="1133"/>
      <c r="N65" s="1133"/>
      <c r="O65" s="1133"/>
      <c r="P65" s="1133"/>
      <c r="R65" s="1134" t="str">
        <f>IF('01.ข้อมูลเบื้องต้น'!$S$10="","(………………………………….)",CONCATENATE("(",'01.ข้อมูลเบื้องต้น'!$S$10,")"))</f>
        <v>(Mr. Asawin Khongphetsak)</v>
      </c>
      <c r="S65" s="1134"/>
      <c r="T65" s="1134"/>
      <c r="U65" s="1134"/>
      <c r="V65" s="1134"/>
      <c r="W65" s="1134"/>
      <c r="X65" s="1134"/>
      <c r="Y65" s="1134"/>
      <c r="Z65" s="1134"/>
      <c r="AA65" s="1134"/>
      <c r="AB65" s="1134"/>
      <c r="AC65" s="1134"/>
      <c r="AD65" s="1134"/>
      <c r="AE65" s="1134"/>
      <c r="AF65" s="1134"/>
      <c r="AG65" s="1134"/>
      <c r="AH65" s="1134"/>
      <c r="AI65" s="1134"/>
      <c r="AJ65" s="1134"/>
      <c r="AK65" s="1134"/>
      <c r="AL65" s="1134"/>
      <c r="AM65" s="1134"/>
      <c r="AN65" s="1134"/>
      <c r="AO65" s="1134"/>
      <c r="AP65" s="1134"/>
      <c r="AQ65" s="1134"/>
      <c r="AR65" s="1134"/>
      <c r="AS65" s="1134"/>
      <c r="AT65" s="1134"/>
      <c r="AU65" s="1134"/>
      <c r="AV65" s="1134"/>
      <c r="AW65" s="1134"/>
      <c r="AX65" s="1134"/>
      <c r="AY65" s="1134"/>
      <c r="AZ65" s="1134"/>
      <c r="BA65" s="1134"/>
      <c r="BB65" s="1134"/>
      <c r="BC65" s="1134"/>
      <c r="BD65" s="1134"/>
      <c r="BE65" s="1134"/>
    </row>
    <row r="66" spans="2:57" ht="16.5" customHeight="1">
      <c r="B66" s="1134" t="s">
        <v>209</v>
      </c>
      <c r="C66" s="1134"/>
      <c r="D66" s="1134"/>
      <c r="E66" s="1134"/>
      <c r="G66" s="1133" t="str">
        <f>IF('01.ข้อมูลเบื้องต้น'!$S$8="","","Assistant Director")</f>
        <v/>
      </c>
      <c r="H66" s="1133"/>
      <c r="I66" s="1133"/>
      <c r="J66" s="1133"/>
      <c r="K66" s="1133"/>
      <c r="L66" s="1133"/>
      <c r="M66" s="1133"/>
      <c r="N66" s="1133"/>
      <c r="O66" s="1133"/>
      <c r="P66" s="1133"/>
      <c r="R66" s="1134" t="str">
        <f>IF('01.ข้อมูลเบื้องต้น'!$S$10='01.ข้อมูลเบื้องต้น'!$S$8,"Assistant Director","School Director")</f>
        <v>School Director</v>
      </c>
      <c r="S66" s="1134"/>
      <c r="T66" s="1134"/>
      <c r="U66" s="1134"/>
      <c r="V66" s="1134"/>
      <c r="W66" s="1134"/>
      <c r="X66" s="1134"/>
      <c r="Y66" s="1134"/>
      <c r="Z66" s="1134"/>
      <c r="AA66" s="1134"/>
      <c r="AB66" s="1134"/>
      <c r="AC66" s="1134"/>
      <c r="AD66" s="1134"/>
      <c r="AE66" s="1134"/>
      <c r="AF66" s="1134"/>
      <c r="AG66" s="1134"/>
      <c r="AH66" s="1134"/>
      <c r="AI66" s="1134"/>
      <c r="AJ66" s="1134"/>
      <c r="AK66" s="1134"/>
      <c r="AL66" s="1134"/>
      <c r="AM66" s="1134"/>
      <c r="AN66" s="1134"/>
      <c r="AO66" s="1134"/>
      <c r="AP66" s="1134"/>
      <c r="AQ66" s="1134"/>
      <c r="AR66" s="1134"/>
      <c r="AS66" s="1134"/>
      <c r="AT66" s="1134"/>
      <c r="AU66" s="1134"/>
      <c r="AV66" s="1134"/>
      <c r="AW66" s="1134"/>
      <c r="AX66" s="1134"/>
      <c r="AY66" s="1134"/>
      <c r="AZ66" s="1134"/>
      <c r="BA66" s="1134"/>
      <c r="BB66" s="1134"/>
      <c r="BC66" s="1134"/>
      <c r="BD66" s="1134"/>
      <c r="BE66" s="1134"/>
    </row>
    <row r="67" spans="2:57" ht="16.5" customHeight="1">
      <c r="G67" s="1135" t="str">
        <f>IF('01.ข้อมูลเบื้องต้น'!$S$10='01.ข้อมูลเบื้องต้น'!$S$8,"Deputy Director","")</f>
        <v/>
      </c>
      <c r="H67" s="1135"/>
      <c r="I67" s="1135"/>
      <c r="J67" s="1135"/>
      <c r="K67" s="1135"/>
      <c r="L67" s="1135"/>
      <c r="M67" s="1135"/>
      <c r="N67" s="1135"/>
      <c r="O67" s="1135"/>
      <c r="R67" s="1135" t="str">
        <f>IF('01.ข้อมูลเบื้องต้น'!$S$10='01.ข้อมูลเบื้องต้น'!$S$8,"Action Director","")</f>
        <v/>
      </c>
      <c r="S67" s="1135"/>
      <c r="T67" s="1135"/>
      <c r="U67" s="1135"/>
      <c r="V67" s="1135"/>
      <c r="W67" s="1135"/>
    </row>
  </sheetData>
  <mergeCells count="59">
    <mergeCell ref="G67:O67"/>
    <mergeCell ref="R67:W67"/>
    <mergeCell ref="B66:E66"/>
    <mergeCell ref="G66:P66"/>
    <mergeCell ref="R66:BE66"/>
    <mergeCell ref="B64:E64"/>
    <mergeCell ref="G64:P64"/>
    <mergeCell ref="B65:E65"/>
    <mergeCell ref="G65:P65"/>
    <mergeCell ref="R65:BE65"/>
    <mergeCell ref="Q64:BE64"/>
    <mergeCell ref="BD8:BD9"/>
    <mergeCell ref="G60:P60"/>
    <mergeCell ref="G61:P61"/>
    <mergeCell ref="AX8:AY8"/>
    <mergeCell ref="AZ8:BA8"/>
    <mergeCell ref="BB8:BC8"/>
    <mergeCell ref="AD8:AE8"/>
    <mergeCell ref="R8:S8"/>
    <mergeCell ref="AT8:AU8"/>
    <mergeCell ref="AV8:AW8"/>
    <mergeCell ref="AF8:AG8"/>
    <mergeCell ref="AH8:AI8"/>
    <mergeCell ref="AJ8:AK8"/>
    <mergeCell ref="AL8:AM8"/>
    <mergeCell ref="AN8:AO8"/>
    <mergeCell ref="AP8:AQ8"/>
    <mergeCell ref="N8:O8"/>
    <mergeCell ref="P8:Q8"/>
    <mergeCell ref="V8:W8"/>
    <mergeCell ref="G62:P62"/>
    <mergeCell ref="AR8:AS8"/>
    <mergeCell ref="X8:Y8"/>
    <mergeCell ref="Z8:AA8"/>
    <mergeCell ref="AB8:AC8"/>
    <mergeCell ref="J8:K8"/>
    <mergeCell ref="T8:U8"/>
    <mergeCell ref="A4:W4"/>
    <mergeCell ref="D7:M7"/>
    <mergeCell ref="N7:W7"/>
    <mergeCell ref="A1:W1"/>
    <mergeCell ref="Y1:AS1"/>
    <mergeCell ref="A3:W3"/>
    <mergeCell ref="Y3:AS3"/>
    <mergeCell ref="A5:W5"/>
    <mergeCell ref="A7:A9"/>
    <mergeCell ref="B7:C9"/>
    <mergeCell ref="Y7:AQ7"/>
    <mergeCell ref="AR7:BC7"/>
    <mergeCell ref="D8:E8"/>
    <mergeCell ref="F8:G8"/>
    <mergeCell ref="H8:I8"/>
    <mergeCell ref="L8:M8"/>
    <mergeCell ref="BF8:BH8"/>
    <mergeCell ref="BI8:BK8"/>
    <mergeCell ref="BF7:BT7"/>
    <mergeCell ref="BL8:BN8"/>
    <mergeCell ref="BO8:BQ8"/>
    <mergeCell ref="BR8:BT8"/>
  </mergeCells>
  <printOptions horizontalCentered="1"/>
  <pageMargins left="0.39370078740157499" right="0.39370078740157499" top="0.78740157480314998" bottom="0.39370078740157499" header="0.39370078740157499" footer="0.39370078740157499"/>
  <pageSetup paperSize="5" scale="82" fitToWidth="2" orientation="portrait" horizontalDpi="4294967293" r:id="rId1"/>
  <headerFooter alignWithMargins="0"/>
  <colBreaks count="1" manualBreakCount="1">
    <brk id="57" max="62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GY493"/>
  <sheetViews>
    <sheetView view="pageBreakPreview" zoomScale="50" zoomScaleSheetLayoutView="50" workbookViewId="0">
      <pane xSplit="4" ySplit="9" topLeftCell="EW10" activePane="bottomRight" state="frozen"/>
      <selection activeCell="DE9" sqref="DE9"/>
      <selection pane="topRight" activeCell="DE9" sqref="DE9"/>
      <selection pane="bottomLeft" activeCell="DE9" sqref="DE9"/>
      <selection pane="bottomRight" activeCell="FX10" sqref="FX10:FX31"/>
    </sheetView>
  </sheetViews>
  <sheetFormatPr defaultColWidth="9.33203125" defaultRowHeight="24.6"/>
  <cols>
    <col min="1" max="1" width="3.5546875" style="506" customWidth="1"/>
    <col min="2" max="2" width="17.44140625" style="506" customWidth="1"/>
    <col min="3" max="3" width="8.44140625" style="506" customWidth="1"/>
    <col min="4" max="4" width="22.44140625" style="506" customWidth="1"/>
    <col min="5" max="5" width="15.33203125" style="506" customWidth="1"/>
    <col min="6" max="6" width="15.44140625" style="506" customWidth="1"/>
    <col min="7" max="7" width="9.33203125" style="507" customWidth="1"/>
    <col min="8" max="8" width="20.44140625" style="506" customWidth="1"/>
    <col min="9" max="9" width="8.33203125" style="507" customWidth="1"/>
    <col min="10" max="10" width="5" style="506" customWidth="1"/>
    <col min="11" max="11" width="10.77734375" style="506" customWidth="1"/>
    <col min="12" max="12" width="9.33203125" style="507" customWidth="1"/>
    <col min="13" max="13" width="20.44140625" style="506" customWidth="1"/>
    <col min="14" max="14" width="8.33203125" style="507" customWidth="1"/>
    <col min="15" max="15" width="5" style="506" customWidth="1"/>
    <col min="16" max="16" width="10.77734375" style="506" customWidth="1"/>
    <col min="17" max="17" width="9.33203125" style="507" customWidth="1"/>
    <col min="18" max="18" width="20.44140625" style="506" customWidth="1"/>
    <col min="19" max="19" width="8.33203125" style="507" customWidth="1"/>
    <col min="20" max="20" width="5" style="506" customWidth="1"/>
    <col min="21" max="21" width="10.77734375" style="506" customWidth="1"/>
    <col min="22" max="22" width="9.33203125" style="507" customWidth="1"/>
    <col min="23" max="23" width="20.44140625" style="506" customWidth="1"/>
    <col min="24" max="24" width="8.33203125" style="507" customWidth="1"/>
    <col min="25" max="25" width="5" style="506" customWidth="1"/>
    <col min="26" max="26" width="10.77734375" style="506" customWidth="1"/>
    <col min="27" max="27" width="9.33203125" style="507" customWidth="1"/>
    <col min="28" max="28" width="20.44140625" style="506" customWidth="1"/>
    <col min="29" max="29" width="8.33203125" style="507" customWidth="1"/>
    <col min="30" max="30" width="5" style="506" customWidth="1"/>
    <col min="31" max="31" width="10.77734375" style="506" customWidth="1"/>
    <col min="32" max="32" width="9.33203125" style="507" customWidth="1"/>
    <col min="33" max="33" width="20.44140625" style="506" customWidth="1"/>
    <col min="34" max="34" width="8.33203125" style="507" customWidth="1"/>
    <col min="35" max="35" width="5" style="506" customWidth="1"/>
    <col min="36" max="36" width="10.77734375" style="506" customWidth="1"/>
    <col min="37" max="37" width="9.33203125" style="507" customWidth="1"/>
    <col min="38" max="38" width="20.44140625" style="506" customWidth="1"/>
    <col min="39" max="39" width="8.33203125" style="507" customWidth="1"/>
    <col min="40" max="40" width="5" style="506" customWidth="1"/>
    <col min="41" max="41" width="10.77734375" style="506" customWidth="1"/>
    <col min="42" max="42" width="9.33203125" style="507" customWidth="1"/>
    <col min="43" max="43" width="20.44140625" style="506" customWidth="1"/>
    <col min="44" max="44" width="8.33203125" style="507" customWidth="1"/>
    <col min="45" max="45" width="5" style="506" customWidth="1"/>
    <col min="46" max="46" width="10.77734375" style="506" customWidth="1"/>
    <col min="47" max="47" width="9.33203125" style="507" customWidth="1"/>
    <col min="48" max="48" width="20.44140625" style="506" customWidth="1"/>
    <col min="49" max="49" width="8.33203125" style="507" customWidth="1"/>
    <col min="50" max="50" width="5.44140625" style="506" customWidth="1"/>
    <col min="51" max="51" width="10.77734375" style="506" customWidth="1"/>
    <col min="52" max="52" width="9.33203125" style="507" customWidth="1"/>
    <col min="53" max="53" width="20.44140625" style="506" customWidth="1"/>
    <col min="54" max="54" width="8.33203125" style="507" customWidth="1"/>
    <col min="55" max="55" width="5" style="506" customWidth="1"/>
    <col min="56" max="56" width="10.77734375" style="506" customWidth="1"/>
    <col min="57" max="57" width="9.33203125" style="507" customWidth="1"/>
    <col min="58" max="58" width="20.44140625" style="506" customWidth="1"/>
    <col min="59" max="59" width="8.33203125" style="507" customWidth="1"/>
    <col min="60" max="60" width="5" style="506" customWidth="1"/>
    <col min="61" max="61" width="10.77734375" style="506" customWidth="1"/>
    <col min="62" max="62" width="9.33203125" style="507" customWidth="1"/>
    <col min="63" max="63" width="20.44140625" style="506" customWidth="1"/>
    <col min="64" max="64" width="8.33203125" style="507" customWidth="1"/>
    <col min="65" max="65" width="5" style="506" customWidth="1"/>
    <col min="66" max="66" width="10.77734375" style="506" customWidth="1"/>
    <col min="67" max="67" width="9.33203125" style="507" customWidth="1"/>
    <col min="68" max="68" width="20.44140625" style="506" customWidth="1"/>
    <col min="69" max="69" width="8.33203125" style="507" customWidth="1"/>
    <col min="70" max="70" width="5" style="506" customWidth="1"/>
    <col min="71" max="71" width="10.77734375" style="506" customWidth="1"/>
    <col min="72" max="72" width="9.33203125" style="507" customWidth="1"/>
    <col min="73" max="73" width="20.44140625" style="506" customWidth="1"/>
    <col min="74" max="74" width="8.33203125" style="507" customWidth="1"/>
    <col min="75" max="75" width="5" style="506" customWidth="1"/>
    <col min="76" max="76" width="10.77734375" style="506" customWidth="1"/>
    <col min="77" max="77" width="9.33203125" style="507" customWidth="1"/>
    <col min="78" max="78" width="20.44140625" style="506" customWidth="1"/>
    <col min="79" max="79" width="8.33203125" style="507" customWidth="1"/>
    <col min="80" max="80" width="5" style="506" customWidth="1"/>
    <col min="81" max="81" width="10.77734375" style="506" customWidth="1"/>
    <col min="82" max="82" width="9.33203125" style="507" customWidth="1"/>
    <col min="83" max="83" width="20.44140625" style="506" customWidth="1"/>
    <col min="84" max="84" width="8.33203125" style="507" customWidth="1"/>
    <col min="85" max="85" width="5" style="506" customWidth="1"/>
    <col min="86" max="86" width="10.77734375" style="506" customWidth="1"/>
    <col min="87" max="87" width="9.33203125" style="507" customWidth="1"/>
    <col min="88" max="88" width="20.44140625" style="506" customWidth="1"/>
    <col min="89" max="89" width="8.33203125" style="507" customWidth="1"/>
    <col min="90" max="90" width="5" style="506" customWidth="1"/>
    <col min="91" max="91" width="10.77734375" style="506" customWidth="1"/>
    <col min="92" max="92" width="9.33203125" style="507" customWidth="1"/>
    <col min="93" max="93" width="20.44140625" style="506" customWidth="1"/>
    <col min="94" max="94" width="8.33203125" style="507" customWidth="1"/>
    <col min="95" max="95" width="5" style="506" customWidth="1"/>
    <col min="96" max="96" width="10.77734375" style="506" customWidth="1"/>
    <col min="97" max="97" width="9.33203125" style="507" customWidth="1"/>
    <col min="98" max="98" width="20.44140625" style="506" customWidth="1"/>
    <col min="99" max="99" width="8.33203125" style="507" customWidth="1"/>
    <col min="100" max="100" width="5" style="506" customWidth="1"/>
    <col min="101" max="101" width="10.77734375" style="506" customWidth="1"/>
    <col min="102" max="102" width="9.33203125" style="507" customWidth="1"/>
    <col min="103" max="103" width="20.44140625" style="506" customWidth="1"/>
    <col min="104" max="104" width="8.33203125" style="507" customWidth="1"/>
    <col min="105" max="105" width="5" style="506" customWidth="1"/>
    <col min="106" max="106" width="10.77734375" style="506" customWidth="1"/>
    <col min="107" max="107" width="9.33203125" style="507" customWidth="1"/>
    <col min="108" max="108" width="20.44140625" style="506" customWidth="1"/>
    <col min="109" max="109" width="8.33203125" style="507" customWidth="1"/>
    <col min="110" max="110" width="5" style="506" customWidth="1"/>
    <col min="111" max="111" width="10.77734375" style="506" customWidth="1"/>
    <col min="112" max="112" width="9.33203125" style="507" customWidth="1"/>
    <col min="113" max="113" width="20.44140625" style="506" customWidth="1"/>
    <col min="114" max="114" width="8.33203125" style="507" customWidth="1"/>
    <col min="115" max="115" width="5" style="506" customWidth="1"/>
    <col min="116" max="116" width="10.77734375" style="506" customWidth="1"/>
    <col min="117" max="117" width="9.33203125" style="507" customWidth="1"/>
    <col min="118" max="118" width="20.44140625" style="506" customWidth="1"/>
    <col min="119" max="119" width="8.33203125" style="507" customWidth="1"/>
    <col min="120" max="120" width="5" style="506" customWidth="1"/>
    <col min="121" max="121" width="10.77734375" style="506" customWidth="1"/>
    <col min="122" max="122" width="9.33203125" style="507" customWidth="1"/>
    <col min="123" max="123" width="20.44140625" style="506" customWidth="1"/>
    <col min="124" max="124" width="8.33203125" style="507" customWidth="1"/>
    <col min="125" max="125" width="5" style="506" customWidth="1"/>
    <col min="126" max="126" width="10.77734375" style="506" customWidth="1"/>
    <col min="127" max="127" width="9.33203125" style="507" customWidth="1"/>
    <col min="128" max="128" width="20.44140625" style="506" customWidth="1"/>
    <col min="129" max="129" width="8.33203125" style="507" customWidth="1"/>
    <col min="130" max="130" width="5" style="506" customWidth="1"/>
    <col min="131" max="131" width="10.77734375" style="506" customWidth="1"/>
    <col min="132" max="132" width="9.33203125" style="507" customWidth="1"/>
    <col min="133" max="133" width="20.44140625" style="506" customWidth="1"/>
    <col min="134" max="134" width="8.33203125" style="507" customWidth="1"/>
    <col min="135" max="135" width="5" style="506" customWidth="1"/>
    <col min="136" max="136" width="10.77734375" style="506" customWidth="1"/>
    <col min="137" max="137" width="9.33203125" style="507" customWidth="1"/>
    <col min="138" max="138" width="20.44140625" style="506" customWidth="1"/>
    <col min="139" max="139" width="8.33203125" style="507" customWidth="1"/>
    <col min="140" max="140" width="5" style="506" customWidth="1"/>
    <col min="141" max="141" width="10.77734375" style="506" customWidth="1"/>
    <col min="142" max="142" width="9.33203125" style="507" customWidth="1"/>
    <col min="143" max="143" width="20.44140625" style="506" customWidth="1"/>
    <col min="144" max="144" width="8.33203125" style="507" customWidth="1"/>
    <col min="145" max="145" width="5" style="506" customWidth="1"/>
    <col min="146" max="146" width="10.77734375" style="506" customWidth="1"/>
    <col min="147" max="147" width="9.33203125" style="507" customWidth="1"/>
    <col min="148" max="148" width="20.44140625" style="506" customWidth="1"/>
    <col min="149" max="149" width="8.33203125" style="507" customWidth="1"/>
    <col min="150" max="150" width="5" style="506" customWidth="1"/>
    <col min="151" max="151" width="10.77734375" style="506" customWidth="1"/>
    <col min="152" max="152" width="9.33203125" style="507" customWidth="1"/>
    <col min="153" max="153" width="20.44140625" style="506" customWidth="1"/>
    <col min="154" max="154" width="8.33203125" style="507" customWidth="1"/>
    <col min="155" max="155" width="5" style="506" customWidth="1"/>
    <col min="156" max="156" width="10.77734375" style="506" customWidth="1"/>
    <col min="157" max="157" width="9.33203125" style="507" customWidth="1"/>
    <col min="158" max="158" width="20.44140625" style="506" customWidth="1"/>
    <col min="159" max="159" width="8.33203125" style="507" customWidth="1"/>
    <col min="160" max="160" width="5" style="506" customWidth="1"/>
    <col min="161" max="161" width="10.77734375" style="506" customWidth="1"/>
    <col min="162" max="162" width="9.33203125" style="507" customWidth="1"/>
    <col min="163" max="163" width="20.44140625" style="506" customWidth="1"/>
    <col min="164" max="164" width="8.33203125" style="507" customWidth="1"/>
    <col min="165" max="165" width="5" style="506" customWidth="1"/>
    <col min="166" max="166" width="10.77734375" style="506" customWidth="1"/>
    <col min="167" max="167" width="9.33203125" style="507" customWidth="1"/>
    <col min="168" max="168" width="20.44140625" style="506" customWidth="1"/>
    <col min="169" max="169" width="8.33203125" style="507" customWidth="1"/>
    <col min="170" max="170" width="5" style="506" customWidth="1"/>
    <col min="171" max="171" width="10.77734375" style="506" customWidth="1"/>
    <col min="172" max="172" width="9.33203125" style="507" customWidth="1"/>
    <col min="173" max="173" width="20.44140625" style="506" customWidth="1"/>
    <col min="174" max="174" width="8.33203125" style="507" customWidth="1"/>
    <col min="175" max="175" width="5" style="506" customWidth="1"/>
    <col min="176" max="176" width="10.77734375" style="506" customWidth="1"/>
    <col min="177" max="177" width="9.33203125" style="507" customWidth="1"/>
    <col min="178" max="178" width="20.44140625" style="506" customWidth="1"/>
    <col min="179" max="179" width="8.33203125" style="507" customWidth="1"/>
    <col min="180" max="180" width="5" style="506" customWidth="1"/>
    <col min="181" max="181" width="10.77734375" style="506" customWidth="1"/>
    <col min="182" max="182" width="5" style="506" hidden="1" customWidth="1"/>
    <col min="183" max="184" width="6.6640625" style="507" hidden="1" customWidth="1"/>
    <col min="185" max="185" width="9.6640625" style="507" hidden="1" customWidth="1"/>
    <col min="186" max="186" width="9.33203125" style="506" hidden="1" customWidth="1"/>
    <col min="187" max="194" width="7" style="317" hidden="1" customWidth="1"/>
    <col min="195" max="195" width="20" style="506" hidden="1" customWidth="1"/>
    <col min="196" max="198" width="19.109375" style="506" hidden="1" customWidth="1"/>
    <col min="199" max="199" width="24.88671875" style="506" hidden="1" customWidth="1"/>
    <col min="200" max="200" width="19.109375" style="506" hidden="1" customWidth="1"/>
    <col min="201" max="201" width="15.44140625" style="506" hidden="1" customWidth="1"/>
    <col min="202" max="202" width="14.21875" style="506" hidden="1" customWidth="1"/>
    <col min="203" max="16384" width="9.33203125" style="506"/>
  </cols>
  <sheetData>
    <row r="1" spans="1:207">
      <c r="A1" s="506">
        <f>COLUMN(A1)</f>
        <v>1</v>
      </c>
      <c r="B1" s="506">
        <f t="shared" ref="B1:BM1" si="0">COLUMN(B1)</f>
        <v>2</v>
      </c>
      <c r="C1" s="506">
        <f t="shared" si="0"/>
        <v>3</v>
      </c>
      <c r="D1" s="506">
        <f t="shared" si="0"/>
        <v>4</v>
      </c>
      <c r="E1" s="506">
        <f t="shared" si="0"/>
        <v>5</v>
      </c>
      <c r="F1" s="506">
        <f t="shared" si="0"/>
        <v>6</v>
      </c>
      <c r="G1" s="506">
        <f t="shared" si="0"/>
        <v>7</v>
      </c>
      <c r="H1" s="506">
        <f t="shared" si="0"/>
        <v>8</v>
      </c>
      <c r="I1" s="506">
        <f t="shared" si="0"/>
        <v>9</v>
      </c>
      <c r="J1" s="506">
        <f t="shared" si="0"/>
        <v>10</v>
      </c>
      <c r="K1" s="506">
        <f t="shared" si="0"/>
        <v>11</v>
      </c>
      <c r="L1" s="506">
        <f t="shared" si="0"/>
        <v>12</v>
      </c>
      <c r="M1" s="506">
        <f t="shared" si="0"/>
        <v>13</v>
      </c>
      <c r="N1" s="506">
        <f t="shared" si="0"/>
        <v>14</v>
      </c>
      <c r="O1" s="506">
        <f t="shared" si="0"/>
        <v>15</v>
      </c>
      <c r="P1" s="506">
        <f t="shared" si="0"/>
        <v>16</v>
      </c>
      <c r="Q1" s="506">
        <f t="shared" si="0"/>
        <v>17</v>
      </c>
      <c r="R1" s="506">
        <f t="shared" si="0"/>
        <v>18</v>
      </c>
      <c r="S1" s="506">
        <f t="shared" si="0"/>
        <v>19</v>
      </c>
      <c r="T1" s="506">
        <f t="shared" si="0"/>
        <v>20</v>
      </c>
      <c r="U1" s="506">
        <f t="shared" si="0"/>
        <v>21</v>
      </c>
      <c r="V1" s="506">
        <f t="shared" si="0"/>
        <v>22</v>
      </c>
      <c r="W1" s="506">
        <f t="shared" si="0"/>
        <v>23</v>
      </c>
      <c r="X1" s="506">
        <f t="shared" si="0"/>
        <v>24</v>
      </c>
      <c r="Y1" s="506">
        <f t="shared" si="0"/>
        <v>25</v>
      </c>
      <c r="Z1" s="506">
        <f t="shared" si="0"/>
        <v>26</v>
      </c>
      <c r="AA1" s="506">
        <f t="shared" si="0"/>
        <v>27</v>
      </c>
      <c r="AB1" s="506">
        <f t="shared" si="0"/>
        <v>28</v>
      </c>
      <c r="AC1" s="506">
        <f t="shared" si="0"/>
        <v>29</v>
      </c>
      <c r="AD1" s="506">
        <f t="shared" si="0"/>
        <v>30</v>
      </c>
      <c r="AE1" s="506">
        <f t="shared" si="0"/>
        <v>31</v>
      </c>
      <c r="AF1" s="506">
        <f t="shared" si="0"/>
        <v>32</v>
      </c>
      <c r="AG1" s="506">
        <f t="shared" si="0"/>
        <v>33</v>
      </c>
      <c r="AH1" s="506">
        <f t="shared" si="0"/>
        <v>34</v>
      </c>
      <c r="AI1" s="506">
        <f t="shared" si="0"/>
        <v>35</v>
      </c>
      <c r="AJ1" s="506">
        <f t="shared" si="0"/>
        <v>36</v>
      </c>
      <c r="AK1" s="506">
        <f t="shared" si="0"/>
        <v>37</v>
      </c>
      <c r="AL1" s="506">
        <f t="shared" si="0"/>
        <v>38</v>
      </c>
      <c r="AM1" s="506">
        <f t="shared" si="0"/>
        <v>39</v>
      </c>
      <c r="AN1" s="506">
        <f t="shared" si="0"/>
        <v>40</v>
      </c>
      <c r="AO1" s="506">
        <f t="shared" si="0"/>
        <v>41</v>
      </c>
      <c r="AP1" s="506">
        <f t="shared" si="0"/>
        <v>42</v>
      </c>
      <c r="AQ1" s="506">
        <f t="shared" si="0"/>
        <v>43</v>
      </c>
      <c r="AR1" s="506">
        <f t="shared" si="0"/>
        <v>44</v>
      </c>
      <c r="AS1" s="506">
        <f t="shared" si="0"/>
        <v>45</v>
      </c>
      <c r="AT1" s="506">
        <f t="shared" si="0"/>
        <v>46</v>
      </c>
      <c r="AU1" s="506">
        <f t="shared" si="0"/>
        <v>47</v>
      </c>
      <c r="AV1" s="506">
        <f t="shared" si="0"/>
        <v>48</v>
      </c>
      <c r="AW1" s="506">
        <f t="shared" si="0"/>
        <v>49</v>
      </c>
      <c r="AX1" s="506">
        <f t="shared" si="0"/>
        <v>50</v>
      </c>
      <c r="AY1" s="506">
        <f t="shared" si="0"/>
        <v>51</v>
      </c>
      <c r="AZ1" s="506">
        <f t="shared" si="0"/>
        <v>52</v>
      </c>
      <c r="BA1" s="506">
        <f t="shared" si="0"/>
        <v>53</v>
      </c>
      <c r="BB1" s="506">
        <f t="shared" si="0"/>
        <v>54</v>
      </c>
      <c r="BC1" s="506">
        <f t="shared" si="0"/>
        <v>55</v>
      </c>
      <c r="BD1" s="506">
        <f t="shared" si="0"/>
        <v>56</v>
      </c>
      <c r="BE1" s="506">
        <f t="shared" si="0"/>
        <v>57</v>
      </c>
      <c r="BF1" s="506">
        <f t="shared" si="0"/>
        <v>58</v>
      </c>
      <c r="BG1" s="506">
        <f t="shared" si="0"/>
        <v>59</v>
      </c>
      <c r="BH1" s="506">
        <f t="shared" si="0"/>
        <v>60</v>
      </c>
      <c r="BI1" s="506">
        <f t="shared" si="0"/>
        <v>61</v>
      </c>
      <c r="BJ1" s="506">
        <f t="shared" si="0"/>
        <v>62</v>
      </c>
      <c r="BK1" s="506">
        <f t="shared" si="0"/>
        <v>63</v>
      </c>
      <c r="BL1" s="506">
        <f t="shared" si="0"/>
        <v>64</v>
      </c>
      <c r="BM1" s="506">
        <f t="shared" si="0"/>
        <v>65</v>
      </c>
      <c r="BN1" s="506">
        <f t="shared" ref="BN1:DY1" si="1">COLUMN(BN1)</f>
        <v>66</v>
      </c>
      <c r="BO1" s="506">
        <f t="shared" si="1"/>
        <v>67</v>
      </c>
      <c r="BP1" s="506">
        <f t="shared" si="1"/>
        <v>68</v>
      </c>
      <c r="BQ1" s="506">
        <f t="shared" si="1"/>
        <v>69</v>
      </c>
      <c r="BR1" s="506">
        <f t="shared" si="1"/>
        <v>70</v>
      </c>
      <c r="BS1" s="506">
        <f t="shared" si="1"/>
        <v>71</v>
      </c>
      <c r="BT1" s="506">
        <f t="shared" si="1"/>
        <v>72</v>
      </c>
      <c r="BU1" s="506">
        <f t="shared" si="1"/>
        <v>73</v>
      </c>
      <c r="BV1" s="506">
        <f t="shared" si="1"/>
        <v>74</v>
      </c>
      <c r="BW1" s="506">
        <f t="shared" si="1"/>
        <v>75</v>
      </c>
      <c r="BX1" s="506">
        <f t="shared" si="1"/>
        <v>76</v>
      </c>
      <c r="BY1" s="506">
        <f t="shared" si="1"/>
        <v>77</v>
      </c>
      <c r="BZ1" s="506">
        <f t="shared" si="1"/>
        <v>78</v>
      </c>
      <c r="CA1" s="506">
        <f t="shared" si="1"/>
        <v>79</v>
      </c>
      <c r="CB1" s="506">
        <f t="shared" si="1"/>
        <v>80</v>
      </c>
      <c r="CC1" s="506">
        <f t="shared" si="1"/>
        <v>81</v>
      </c>
      <c r="CD1" s="506">
        <f t="shared" si="1"/>
        <v>82</v>
      </c>
      <c r="CE1" s="506">
        <f t="shared" si="1"/>
        <v>83</v>
      </c>
      <c r="CF1" s="506">
        <f t="shared" si="1"/>
        <v>84</v>
      </c>
      <c r="CG1" s="506">
        <f t="shared" si="1"/>
        <v>85</v>
      </c>
      <c r="CH1" s="506">
        <f t="shared" si="1"/>
        <v>86</v>
      </c>
      <c r="CI1" s="506">
        <f t="shared" si="1"/>
        <v>87</v>
      </c>
      <c r="CJ1" s="506">
        <f t="shared" si="1"/>
        <v>88</v>
      </c>
      <c r="CK1" s="506">
        <f t="shared" si="1"/>
        <v>89</v>
      </c>
      <c r="CL1" s="506">
        <f t="shared" si="1"/>
        <v>90</v>
      </c>
      <c r="CM1" s="506">
        <f t="shared" si="1"/>
        <v>91</v>
      </c>
      <c r="CN1" s="506">
        <f t="shared" si="1"/>
        <v>92</v>
      </c>
      <c r="CO1" s="506">
        <f t="shared" si="1"/>
        <v>93</v>
      </c>
      <c r="CP1" s="506">
        <f t="shared" si="1"/>
        <v>94</v>
      </c>
      <c r="CQ1" s="506">
        <f t="shared" si="1"/>
        <v>95</v>
      </c>
      <c r="CR1" s="506">
        <f t="shared" si="1"/>
        <v>96</v>
      </c>
      <c r="CS1" s="506">
        <f t="shared" si="1"/>
        <v>97</v>
      </c>
      <c r="CT1" s="506">
        <f t="shared" si="1"/>
        <v>98</v>
      </c>
      <c r="CU1" s="506">
        <f t="shared" si="1"/>
        <v>99</v>
      </c>
      <c r="CV1" s="506">
        <f t="shared" si="1"/>
        <v>100</v>
      </c>
      <c r="CW1" s="506">
        <f t="shared" si="1"/>
        <v>101</v>
      </c>
      <c r="CX1" s="506">
        <f t="shared" si="1"/>
        <v>102</v>
      </c>
      <c r="CY1" s="506">
        <f t="shared" si="1"/>
        <v>103</v>
      </c>
      <c r="CZ1" s="506">
        <f t="shared" si="1"/>
        <v>104</v>
      </c>
      <c r="DA1" s="506">
        <f t="shared" si="1"/>
        <v>105</v>
      </c>
      <c r="DB1" s="506">
        <f t="shared" si="1"/>
        <v>106</v>
      </c>
      <c r="DC1" s="506">
        <f t="shared" si="1"/>
        <v>107</v>
      </c>
      <c r="DD1" s="506">
        <f t="shared" si="1"/>
        <v>108</v>
      </c>
      <c r="DE1" s="506">
        <f t="shared" si="1"/>
        <v>109</v>
      </c>
      <c r="DF1" s="506">
        <f t="shared" si="1"/>
        <v>110</v>
      </c>
      <c r="DG1" s="506">
        <f t="shared" si="1"/>
        <v>111</v>
      </c>
      <c r="DH1" s="506">
        <f t="shared" si="1"/>
        <v>112</v>
      </c>
      <c r="DI1" s="506">
        <f t="shared" si="1"/>
        <v>113</v>
      </c>
      <c r="DJ1" s="506">
        <f t="shared" si="1"/>
        <v>114</v>
      </c>
      <c r="DK1" s="506">
        <f t="shared" si="1"/>
        <v>115</v>
      </c>
      <c r="DL1" s="506">
        <f t="shared" si="1"/>
        <v>116</v>
      </c>
      <c r="DM1" s="506">
        <f t="shared" si="1"/>
        <v>117</v>
      </c>
      <c r="DN1" s="506">
        <f t="shared" si="1"/>
        <v>118</v>
      </c>
      <c r="DO1" s="506">
        <f t="shared" si="1"/>
        <v>119</v>
      </c>
      <c r="DP1" s="506">
        <f t="shared" si="1"/>
        <v>120</v>
      </c>
      <c r="DQ1" s="506">
        <f t="shared" si="1"/>
        <v>121</v>
      </c>
      <c r="DR1" s="506">
        <f t="shared" si="1"/>
        <v>122</v>
      </c>
      <c r="DS1" s="506">
        <f t="shared" si="1"/>
        <v>123</v>
      </c>
      <c r="DT1" s="506">
        <f t="shared" si="1"/>
        <v>124</v>
      </c>
      <c r="DU1" s="506">
        <f t="shared" si="1"/>
        <v>125</v>
      </c>
      <c r="DV1" s="506">
        <f t="shared" si="1"/>
        <v>126</v>
      </c>
      <c r="DW1" s="506">
        <f t="shared" si="1"/>
        <v>127</v>
      </c>
      <c r="DX1" s="506">
        <f t="shared" si="1"/>
        <v>128</v>
      </c>
      <c r="DY1" s="506">
        <f t="shared" si="1"/>
        <v>129</v>
      </c>
      <c r="DZ1" s="506">
        <f t="shared" ref="DZ1:GK1" si="2">COLUMN(DZ1)</f>
        <v>130</v>
      </c>
      <c r="EA1" s="506">
        <f t="shared" si="2"/>
        <v>131</v>
      </c>
      <c r="EB1" s="506">
        <f t="shared" si="2"/>
        <v>132</v>
      </c>
      <c r="EC1" s="506">
        <f t="shared" si="2"/>
        <v>133</v>
      </c>
      <c r="ED1" s="506">
        <f t="shared" si="2"/>
        <v>134</v>
      </c>
      <c r="EE1" s="506">
        <f t="shared" si="2"/>
        <v>135</v>
      </c>
      <c r="EF1" s="506">
        <f t="shared" si="2"/>
        <v>136</v>
      </c>
      <c r="EG1" s="506">
        <f t="shared" si="2"/>
        <v>137</v>
      </c>
      <c r="EH1" s="506">
        <f t="shared" si="2"/>
        <v>138</v>
      </c>
      <c r="EI1" s="506">
        <f t="shared" si="2"/>
        <v>139</v>
      </c>
      <c r="EJ1" s="506">
        <f t="shared" si="2"/>
        <v>140</v>
      </c>
      <c r="EK1" s="506">
        <f t="shared" si="2"/>
        <v>141</v>
      </c>
      <c r="EL1" s="506">
        <f t="shared" si="2"/>
        <v>142</v>
      </c>
      <c r="EM1" s="506">
        <f t="shared" si="2"/>
        <v>143</v>
      </c>
      <c r="EN1" s="506">
        <f t="shared" si="2"/>
        <v>144</v>
      </c>
      <c r="EO1" s="506">
        <f t="shared" si="2"/>
        <v>145</v>
      </c>
      <c r="EP1" s="506">
        <f t="shared" si="2"/>
        <v>146</v>
      </c>
      <c r="EQ1" s="506">
        <f t="shared" si="2"/>
        <v>147</v>
      </c>
      <c r="ER1" s="506">
        <f t="shared" si="2"/>
        <v>148</v>
      </c>
      <c r="ES1" s="506">
        <f t="shared" si="2"/>
        <v>149</v>
      </c>
      <c r="ET1" s="506">
        <f t="shared" si="2"/>
        <v>150</v>
      </c>
      <c r="EU1" s="506">
        <f t="shared" si="2"/>
        <v>151</v>
      </c>
      <c r="EV1" s="506">
        <f t="shared" si="2"/>
        <v>152</v>
      </c>
      <c r="EW1" s="506">
        <f t="shared" si="2"/>
        <v>153</v>
      </c>
      <c r="EX1" s="506">
        <f t="shared" si="2"/>
        <v>154</v>
      </c>
      <c r="EY1" s="506">
        <f t="shared" si="2"/>
        <v>155</v>
      </c>
      <c r="EZ1" s="506">
        <f t="shared" si="2"/>
        <v>156</v>
      </c>
      <c r="FA1" s="506">
        <f t="shared" si="2"/>
        <v>157</v>
      </c>
      <c r="FB1" s="506">
        <f t="shared" si="2"/>
        <v>158</v>
      </c>
      <c r="FC1" s="506">
        <f t="shared" si="2"/>
        <v>159</v>
      </c>
      <c r="FD1" s="506">
        <f t="shared" si="2"/>
        <v>160</v>
      </c>
      <c r="FE1" s="506">
        <f t="shared" si="2"/>
        <v>161</v>
      </c>
      <c r="FF1" s="506">
        <f t="shared" si="2"/>
        <v>162</v>
      </c>
      <c r="FG1" s="506">
        <f t="shared" si="2"/>
        <v>163</v>
      </c>
      <c r="FH1" s="506">
        <f t="shared" si="2"/>
        <v>164</v>
      </c>
      <c r="FI1" s="506">
        <f t="shared" si="2"/>
        <v>165</v>
      </c>
      <c r="FJ1" s="506">
        <f t="shared" si="2"/>
        <v>166</v>
      </c>
      <c r="FK1" s="506">
        <f t="shared" si="2"/>
        <v>167</v>
      </c>
      <c r="FL1" s="506">
        <f t="shared" si="2"/>
        <v>168</v>
      </c>
      <c r="FM1" s="506">
        <f t="shared" si="2"/>
        <v>169</v>
      </c>
      <c r="FN1" s="506">
        <f t="shared" si="2"/>
        <v>170</v>
      </c>
      <c r="FO1" s="506">
        <f t="shared" si="2"/>
        <v>171</v>
      </c>
      <c r="FP1" s="506">
        <f t="shared" si="2"/>
        <v>172</v>
      </c>
      <c r="FQ1" s="506">
        <f t="shared" si="2"/>
        <v>173</v>
      </c>
      <c r="FR1" s="506">
        <f t="shared" si="2"/>
        <v>174</v>
      </c>
      <c r="FS1" s="506">
        <f t="shared" si="2"/>
        <v>175</v>
      </c>
      <c r="FT1" s="506">
        <f t="shared" si="2"/>
        <v>176</v>
      </c>
      <c r="FU1" s="506">
        <f t="shared" si="2"/>
        <v>177</v>
      </c>
      <c r="FV1" s="506">
        <f t="shared" si="2"/>
        <v>178</v>
      </c>
      <c r="FW1" s="506">
        <f t="shared" si="2"/>
        <v>179</v>
      </c>
      <c r="FX1" s="506">
        <f t="shared" si="2"/>
        <v>180</v>
      </c>
      <c r="FY1" s="506">
        <f t="shared" si="2"/>
        <v>181</v>
      </c>
      <c r="FZ1" s="506">
        <f t="shared" si="2"/>
        <v>182</v>
      </c>
      <c r="GA1" s="506">
        <f t="shared" si="2"/>
        <v>183</v>
      </c>
      <c r="GB1" s="506">
        <f t="shared" si="2"/>
        <v>184</v>
      </c>
      <c r="GC1" s="506">
        <f t="shared" si="2"/>
        <v>185</v>
      </c>
      <c r="GD1" s="506">
        <f t="shared" si="2"/>
        <v>186</v>
      </c>
      <c r="GE1" s="506">
        <f t="shared" si="2"/>
        <v>187</v>
      </c>
      <c r="GF1" s="506">
        <f t="shared" si="2"/>
        <v>188</v>
      </c>
      <c r="GG1" s="506">
        <f t="shared" si="2"/>
        <v>189</v>
      </c>
      <c r="GH1" s="506">
        <f t="shared" si="2"/>
        <v>190</v>
      </c>
      <c r="GI1" s="506">
        <f t="shared" si="2"/>
        <v>191</v>
      </c>
      <c r="GJ1" s="506">
        <f t="shared" si="2"/>
        <v>192</v>
      </c>
      <c r="GK1" s="506">
        <f t="shared" si="2"/>
        <v>193</v>
      </c>
      <c r="GL1" s="506">
        <f t="shared" ref="GL1:GY1" si="3">COLUMN(GL1)</f>
        <v>194</v>
      </c>
      <c r="GM1" s="506">
        <f t="shared" si="3"/>
        <v>195</v>
      </c>
      <c r="GN1" s="506">
        <f t="shared" si="3"/>
        <v>196</v>
      </c>
      <c r="GO1" s="506">
        <f t="shared" si="3"/>
        <v>197</v>
      </c>
      <c r="GP1" s="506">
        <f t="shared" si="3"/>
        <v>198</v>
      </c>
      <c r="GQ1" s="506">
        <f t="shared" si="3"/>
        <v>199</v>
      </c>
      <c r="GR1" s="506">
        <f t="shared" si="3"/>
        <v>200</v>
      </c>
      <c r="GS1" s="506">
        <f t="shared" si="3"/>
        <v>201</v>
      </c>
      <c r="GT1" s="506">
        <f t="shared" si="3"/>
        <v>202</v>
      </c>
      <c r="GU1" s="506">
        <f t="shared" si="3"/>
        <v>203</v>
      </c>
      <c r="GV1" s="506">
        <f t="shared" si="3"/>
        <v>204</v>
      </c>
      <c r="GW1" s="506">
        <f t="shared" si="3"/>
        <v>205</v>
      </c>
      <c r="GX1" s="506">
        <f t="shared" si="3"/>
        <v>206</v>
      </c>
      <c r="GY1" s="506">
        <f t="shared" si="3"/>
        <v>207</v>
      </c>
    </row>
    <row r="2" spans="1:207" s="505" customFormat="1" ht="22.5" customHeight="1">
      <c r="A2" s="514" t="str">
        <f>CONCATENATE("ผลคะแนนพัฒนาความก้าวหน้าทางการเรียนครั้งที่ 1 ปีการศึกษา  ",'01.ข้อมูลเบื้องต้น'!K2)</f>
        <v>ผลคะแนนพัฒนาความก้าวหน้าทางการเรียนครั้งที่ 1 ปีการศึกษา  2568</v>
      </c>
      <c r="B2" s="514"/>
      <c r="C2" s="514"/>
      <c r="D2" s="514"/>
      <c r="E2" s="514"/>
      <c r="F2" s="514"/>
      <c r="G2" s="514"/>
      <c r="H2" s="514"/>
      <c r="I2" s="514"/>
      <c r="J2" s="514"/>
      <c r="K2" s="514"/>
      <c r="L2" s="514"/>
      <c r="M2" s="514"/>
      <c r="N2" s="514"/>
      <c r="O2" s="514"/>
      <c r="P2" s="514"/>
      <c r="Q2" s="514"/>
      <c r="R2" s="514"/>
      <c r="S2" s="514"/>
      <c r="T2" s="514"/>
      <c r="U2" s="514"/>
      <c r="V2" s="514"/>
      <c r="W2" s="514"/>
      <c r="X2" s="514"/>
      <c r="Y2" s="514"/>
      <c r="Z2" s="514"/>
      <c r="AA2" s="514"/>
      <c r="AB2" s="514"/>
      <c r="AC2" s="514"/>
      <c r="AD2" s="514"/>
      <c r="AE2" s="514"/>
      <c r="AF2" s="514"/>
      <c r="AG2" s="514"/>
      <c r="AH2" s="514"/>
      <c r="AI2" s="514"/>
      <c r="AJ2" s="514"/>
      <c r="AK2" s="514"/>
      <c r="AL2" s="514"/>
      <c r="AM2" s="514"/>
      <c r="AN2" s="514"/>
      <c r="AO2" s="514"/>
      <c r="AP2" s="514"/>
      <c r="AQ2" s="514"/>
      <c r="AR2" s="514"/>
      <c r="AS2" s="514"/>
      <c r="AT2" s="514"/>
      <c r="AU2" s="514"/>
      <c r="AV2" s="514"/>
      <c r="AW2" s="514"/>
      <c r="AX2" s="514"/>
      <c r="AY2" s="514"/>
      <c r="AZ2" s="514"/>
      <c r="BA2" s="514"/>
      <c r="BB2" s="514"/>
      <c r="BC2" s="514"/>
      <c r="BD2" s="514"/>
      <c r="BE2" s="514"/>
      <c r="BF2" s="514"/>
      <c r="BG2" s="514"/>
      <c r="BH2" s="514"/>
      <c r="BI2" s="514"/>
      <c r="BJ2" s="514"/>
      <c r="BK2" s="514"/>
      <c r="BL2" s="514"/>
      <c r="BM2" s="514"/>
      <c r="BN2" s="514"/>
      <c r="BO2" s="514"/>
      <c r="BP2" s="514"/>
      <c r="BQ2" s="514"/>
      <c r="BR2" s="514"/>
      <c r="BS2" s="514"/>
      <c r="BT2" s="514"/>
      <c r="BU2" s="514"/>
      <c r="BV2" s="514"/>
      <c r="BW2" s="514"/>
      <c r="BX2" s="514"/>
      <c r="BY2" s="514"/>
      <c r="BZ2" s="514"/>
      <c r="CA2" s="514"/>
      <c r="CB2" s="514"/>
      <c r="CC2" s="514"/>
      <c r="CD2" s="514"/>
      <c r="CE2" s="514"/>
      <c r="CF2" s="514"/>
      <c r="CG2" s="514"/>
      <c r="CH2" s="514"/>
      <c r="CI2" s="514"/>
      <c r="CJ2" s="514"/>
      <c r="CK2" s="514"/>
      <c r="CL2" s="514"/>
      <c r="CM2" s="514"/>
      <c r="CN2" s="514"/>
      <c r="CO2" s="514"/>
      <c r="CP2" s="514"/>
      <c r="CQ2" s="514"/>
      <c r="CR2" s="514"/>
      <c r="CS2" s="514"/>
      <c r="CT2" s="514"/>
      <c r="CU2" s="514"/>
      <c r="CV2" s="514"/>
      <c r="CW2" s="514"/>
      <c r="CX2" s="514"/>
      <c r="CY2" s="514"/>
      <c r="CZ2" s="514"/>
      <c r="DA2" s="514"/>
      <c r="DB2" s="514"/>
      <c r="DC2" s="514"/>
      <c r="DD2" s="514"/>
      <c r="DE2" s="514"/>
      <c r="DF2" s="514"/>
      <c r="DG2" s="514"/>
      <c r="DH2" s="514"/>
      <c r="DI2" s="514"/>
      <c r="DJ2" s="514"/>
      <c r="DK2" s="514"/>
      <c r="DL2" s="514"/>
      <c r="DM2" s="514"/>
      <c r="DN2" s="514"/>
      <c r="DO2" s="514"/>
      <c r="DP2" s="514"/>
      <c r="DQ2" s="514"/>
      <c r="DR2" s="514"/>
      <c r="DS2" s="514"/>
      <c r="DT2" s="514"/>
      <c r="DU2" s="514"/>
      <c r="DV2" s="514"/>
      <c r="DW2" s="514"/>
      <c r="DX2" s="514"/>
      <c r="DY2" s="514"/>
      <c r="DZ2" s="514"/>
      <c r="EA2" s="514"/>
      <c r="EB2" s="514"/>
      <c r="EC2" s="514"/>
      <c r="ED2" s="514"/>
      <c r="EE2" s="514"/>
      <c r="EF2" s="514"/>
      <c r="EG2" s="514"/>
      <c r="EH2" s="514"/>
      <c r="EI2" s="514"/>
      <c r="EJ2" s="514"/>
      <c r="EK2" s="514"/>
      <c r="EL2" s="514"/>
      <c r="EM2" s="514"/>
      <c r="EN2" s="514"/>
      <c r="EO2" s="514"/>
      <c r="EP2" s="514"/>
      <c r="EQ2" s="514"/>
      <c r="ER2" s="514"/>
      <c r="ES2" s="514"/>
      <c r="ET2" s="514"/>
      <c r="EU2" s="514"/>
      <c r="EV2" s="514"/>
      <c r="EW2" s="514"/>
      <c r="EX2" s="514"/>
      <c r="EY2" s="514"/>
      <c r="EZ2" s="514"/>
      <c r="FA2" s="514"/>
      <c r="FB2" s="514"/>
      <c r="FC2" s="514"/>
      <c r="FD2" s="514"/>
      <c r="FE2" s="514"/>
      <c r="FF2" s="514"/>
      <c r="FG2" s="514"/>
      <c r="FH2" s="514"/>
      <c r="FI2" s="514"/>
      <c r="FJ2" s="514"/>
      <c r="FK2" s="514"/>
      <c r="FL2" s="514"/>
      <c r="FM2" s="514"/>
      <c r="FN2" s="514"/>
      <c r="FO2" s="514"/>
      <c r="FP2" s="514"/>
      <c r="FQ2" s="514"/>
      <c r="FR2" s="514"/>
      <c r="FS2" s="514"/>
      <c r="FT2" s="514"/>
      <c r="FU2" s="514"/>
      <c r="FV2" s="514"/>
      <c r="FW2" s="514"/>
      <c r="FX2" s="514"/>
      <c r="FY2" s="514"/>
      <c r="FZ2" s="514"/>
      <c r="GA2" s="504"/>
      <c r="GB2" s="504"/>
      <c r="GC2" s="504"/>
      <c r="GE2" s="317">
        <f>COLUMN(GE2)</f>
        <v>187</v>
      </c>
      <c r="GF2" s="317">
        <f t="shared" ref="GF2:GJ2" si="4">COLUMN(GF2)</f>
        <v>188</v>
      </c>
      <c r="GG2" s="317"/>
      <c r="GH2" s="317"/>
      <c r="GI2" s="317">
        <f t="shared" si="4"/>
        <v>191</v>
      </c>
      <c r="GJ2" s="317">
        <f t="shared" si="4"/>
        <v>192</v>
      </c>
      <c r="GK2" s="317"/>
      <c r="GL2" s="317"/>
    </row>
    <row r="3" spans="1:207" s="505" customFormat="1" ht="22.5" customHeight="1">
      <c r="A3" s="514" t="s">
        <v>218</v>
      </c>
      <c r="B3" s="514"/>
      <c r="C3" s="514"/>
      <c r="D3" s="514"/>
      <c r="E3" s="514"/>
      <c r="F3" s="514"/>
      <c r="G3" s="514"/>
      <c r="H3" s="514"/>
      <c r="I3" s="514"/>
      <c r="J3" s="514"/>
      <c r="K3" s="514"/>
      <c r="L3" s="514"/>
      <c r="M3" s="514"/>
      <c r="N3" s="514"/>
      <c r="O3" s="514"/>
      <c r="P3" s="514"/>
      <c r="Q3" s="514"/>
      <c r="R3" s="514"/>
      <c r="S3" s="514"/>
      <c r="T3" s="514"/>
      <c r="U3" s="514"/>
      <c r="V3" s="514"/>
      <c r="W3" s="514"/>
      <c r="X3" s="514"/>
      <c r="Y3" s="514"/>
      <c r="Z3" s="514"/>
      <c r="AA3" s="514"/>
      <c r="AB3" s="514"/>
      <c r="AC3" s="514"/>
      <c r="AD3" s="514"/>
      <c r="AE3" s="514"/>
      <c r="AF3" s="514"/>
      <c r="AG3" s="514"/>
      <c r="AH3" s="514"/>
      <c r="AI3" s="514"/>
      <c r="AJ3" s="514"/>
      <c r="AK3" s="514"/>
      <c r="AL3" s="514"/>
      <c r="AM3" s="514"/>
      <c r="AN3" s="514"/>
      <c r="AO3" s="514"/>
      <c r="AP3" s="514"/>
      <c r="AQ3" s="514"/>
      <c r="AR3" s="514"/>
      <c r="AS3" s="514"/>
      <c r="AT3" s="514"/>
      <c r="AU3" s="514"/>
      <c r="AV3" s="514"/>
      <c r="AW3" s="514"/>
      <c r="AX3" s="514"/>
      <c r="AY3" s="514"/>
      <c r="AZ3" s="514"/>
      <c r="BA3" s="514"/>
      <c r="BB3" s="514"/>
      <c r="BC3" s="514"/>
      <c r="BD3" s="514"/>
      <c r="BE3" s="514"/>
      <c r="BF3" s="514"/>
      <c r="BG3" s="514"/>
      <c r="BH3" s="514"/>
      <c r="BI3" s="514"/>
      <c r="BJ3" s="514"/>
      <c r="BK3" s="514"/>
      <c r="BL3" s="514"/>
      <c r="BM3" s="514"/>
      <c r="BN3" s="514"/>
      <c r="BO3" s="514"/>
      <c r="BP3" s="514"/>
      <c r="BQ3" s="514"/>
      <c r="BR3" s="514"/>
      <c r="BS3" s="514"/>
      <c r="BT3" s="514"/>
      <c r="BU3" s="514"/>
      <c r="BV3" s="514"/>
      <c r="BW3" s="514"/>
      <c r="BX3" s="514"/>
      <c r="BY3" s="514"/>
      <c r="BZ3" s="514"/>
      <c r="CA3" s="514"/>
      <c r="CB3" s="514"/>
      <c r="CC3" s="514"/>
      <c r="CD3" s="514"/>
      <c r="CE3" s="514"/>
      <c r="CF3" s="514"/>
      <c r="CG3" s="514"/>
      <c r="CH3" s="514"/>
      <c r="CI3" s="514"/>
      <c r="CJ3" s="514"/>
      <c r="CK3" s="514"/>
      <c r="CL3" s="514"/>
      <c r="CM3" s="514"/>
      <c r="CN3" s="514"/>
      <c r="CO3" s="514"/>
      <c r="CP3" s="514"/>
      <c r="CQ3" s="514"/>
      <c r="CR3" s="514"/>
      <c r="CS3" s="514"/>
      <c r="CT3" s="514"/>
      <c r="CU3" s="514"/>
      <c r="CV3" s="514"/>
      <c r="CW3" s="514"/>
      <c r="CX3" s="514"/>
      <c r="CY3" s="514"/>
      <c r="CZ3" s="514"/>
      <c r="DA3" s="514"/>
      <c r="DB3" s="514"/>
      <c r="DC3" s="514"/>
      <c r="DD3" s="514"/>
      <c r="DE3" s="514"/>
      <c r="DF3" s="514"/>
      <c r="DG3" s="514"/>
      <c r="DH3" s="514"/>
      <c r="DI3" s="514"/>
      <c r="DJ3" s="514"/>
      <c r="DK3" s="514"/>
      <c r="DL3" s="514"/>
      <c r="DM3" s="514"/>
      <c r="DN3" s="514"/>
      <c r="DO3" s="514"/>
      <c r="DP3" s="514"/>
      <c r="DQ3" s="514"/>
      <c r="DR3" s="514"/>
      <c r="DS3" s="514"/>
      <c r="DT3" s="514"/>
      <c r="DU3" s="514"/>
      <c r="DV3" s="514"/>
      <c r="DW3" s="514"/>
      <c r="DX3" s="514"/>
      <c r="DY3" s="514"/>
      <c r="DZ3" s="514"/>
      <c r="EA3" s="514"/>
      <c r="EB3" s="514"/>
      <c r="EC3" s="514"/>
      <c r="ED3" s="514"/>
      <c r="EE3" s="514"/>
      <c r="EF3" s="514"/>
      <c r="EG3" s="514"/>
      <c r="EH3" s="514"/>
      <c r="EI3" s="514"/>
      <c r="EJ3" s="514"/>
      <c r="EK3" s="514"/>
      <c r="EL3" s="514"/>
      <c r="EM3" s="514"/>
      <c r="EN3" s="514"/>
      <c r="EO3" s="514"/>
      <c r="EP3" s="514"/>
      <c r="EQ3" s="514"/>
      <c r="ER3" s="514"/>
      <c r="ES3" s="514"/>
      <c r="ET3" s="514"/>
      <c r="EU3" s="514"/>
      <c r="EV3" s="514"/>
      <c r="EW3" s="514"/>
      <c r="EX3" s="514"/>
      <c r="EY3" s="514"/>
      <c r="EZ3" s="514"/>
      <c r="FA3" s="514"/>
      <c r="FB3" s="514"/>
      <c r="FC3" s="514"/>
      <c r="FD3" s="514"/>
      <c r="FE3" s="514"/>
      <c r="FF3" s="514"/>
      <c r="FG3" s="514"/>
      <c r="FH3" s="514"/>
      <c r="FI3" s="514"/>
      <c r="FJ3" s="514"/>
      <c r="FK3" s="514"/>
      <c r="FL3" s="514"/>
      <c r="FM3" s="514"/>
      <c r="FN3" s="514"/>
      <c r="FO3" s="514"/>
      <c r="FP3" s="514"/>
      <c r="FQ3" s="514"/>
      <c r="FR3" s="514"/>
      <c r="FS3" s="514"/>
      <c r="FT3" s="514"/>
      <c r="FU3" s="514"/>
      <c r="FV3" s="514"/>
      <c r="FW3" s="514"/>
      <c r="FX3" s="514"/>
      <c r="FY3" s="514"/>
      <c r="FZ3" s="514"/>
      <c r="GA3" s="504"/>
      <c r="GB3" s="504"/>
      <c r="GC3" s="504"/>
      <c r="GE3" s="317"/>
      <c r="GF3" s="317"/>
      <c r="GG3" s="317"/>
      <c r="GH3" s="317"/>
      <c r="GI3" s="317"/>
      <c r="GJ3" s="317"/>
      <c r="GK3" s="317"/>
      <c r="GL3" s="317"/>
    </row>
    <row r="4" spans="1:207" s="505" customFormat="1" ht="20.25" customHeight="1">
      <c r="A4" s="514" t="str">
        <f>CONCATENATE("ชั้น",'01.ข้อมูลเบื้องต้น'!H2)</f>
        <v>ชั้น</v>
      </c>
      <c r="B4" s="514"/>
      <c r="C4" s="514"/>
      <c r="D4" s="514"/>
      <c r="E4" s="514"/>
      <c r="F4" s="514"/>
      <c r="G4" s="514"/>
      <c r="H4" s="514"/>
      <c r="I4" s="514"/>
      <c r="J4" s="514"/>
      <c r="K4" s="514"/>
      <c r="L4" s="514"/>
      <c r="M4" s="514"/>
      <c r="N4" s="514"/>
      <c r="O4" s="514"/>
      <c r="P4" s="514"/>
      <c r="Q4" s="514"/>
      <c r="R4" s="514"/>
      <c r="S4" s="514"/>
      <c r="T4" s="514"/>
      <c r="U4" s="514"/>
      <c r="V4" s="514"/>
      <c r="W4" s="514"/>
      <c r="X4" s="514"/>
      <c r="Y4" s="514"/>
      <c r="Z4" s="514"/>
      <c r="AA4" s="514"/>
      <c r="AB4" s="514"/>
      <c r="AC4" s="514"/>
      <c r="AD4" s="514"/>
      <c r="AE4" s="514"/>
      <c r="AF4" s="514"/>
      <c r="AG4" s="514"/>
      <c r="AH4" s="514"/>
      <c r="AI4" s="514"/>
      <c r="AJ4" s="514"/>
      <c r="AK4" s="514"/>
      <c r="AL4" s="514"/>
      <c r="AM4" s="514"/>
      <c r="AN4" s="514"/>
      <c r="AO4" s="514"/>
      <c r="AP4" s="514"/>
      <c r="AQ4" s="514"/>
      <c r="AR4" s="514"/>
      <c r="AS4" s="514"/>
      <c r="AT4" s="514"/>
      <c r="AU4" s="514"/>
      <c r="AV4" s="514"/>
      <c r="AW4" s="514"/>
      <c r="AX4" s="514"/>
      <c r="AY4" s="514"/>
      <c r="AZ4" s="514"/>
      <c r="BA4" s="514"/>
      <c r="BB4" s="514"/>
      <c r="BC4" s="514"/>
      <c r="BD4" s="514"/>
      <c r="BE4" s="514"/>
      <c r="BF4" s="514"/>
      <c r="BG4" s="514"/>
      <c r="BH4" s="514"/>
      <c r="BI4" s="514"/>
      <c r="BJ4" s="514"/>
      <c r="BK4" s="514"/>
      <c r="BL4" s="514"/>
      <c r="BM4" s="514"/>
      <c r="BN4" s="514"/>
      <c r="BO4" s="514"/>
      <c r="BP4" s="514"/>
      <c r="BQ4" s="514"/>
      <c r="BR4" s="514"/>
      <c r="BS4" s="514"/>
      <c r="BT4" s="514"/>
      <c r="BU4" s="514"/>
      <c r="BV4" s="514"/>
      <c r="BW4" s="514"/>
      <c r="BX4" s="514"/>
      <c r="BY4" s="514"/>
      <c r="BZ4" s="514"/>
      <c r="CA4" s="514"/>
      <c r="CB4" s="514"/>
      <c r="CC4" s="514"/>
      <c r="CD4" s="514"/>
      <c r="CE4" s="514"/>
      <c r="CF4" s="514"/>
      <c r="CG4" s="514"/>
      <c r="CH4" s="514"/>
      <c r="CI4" s="514"/>
      <c r="CJ4" s="514"/>
      <c r="CK4" s="514"/>
      <c r="CL4" s="514"/>
      <c r="CM4" s="514"/>
      <c r="CN4" s="514"/>
      <c r="CO4" s="514"/>
      <c r="CP4" s="514"/>
      <c r="CQ4" s="514"/>
      <c r="CR4" s="514"/>
      <c r="CS4" s="514"/>
      <c r="CT4" s="514"/>
      <c r="CU4" s="514"/>
      <c r="CV4" s="514"/>
      <c r="CW4" s="514"/>
      <c r="CX4" s="514"/>
      <c r="CY4" s="514"/>
      <c r="CZ4" s="514"/>
      <c r="DA4" s="514"/>
      <c r="DB4" s="514"/>
      <c r="DC4" s="514"/>
      <c r="DD4" s="514"/>
      <c r="DE4" s="514"/>
      <c r="DF4" s="514"/>
      <c r="DG4" s="514"/>
      <c r="DH4" s="514"/>
      <c r="DI4" s="514"/>
      <c r="DJ4" s="514"/>
      <c r="DK4" s="514"/>
      <c r="DL4" s="514"/>
      <c r="DM4" s="514"/>
      <c r="DN4" s="514"/>
      <c r="DO4" s="514"/>
      <c r="DP4" s="514"/>
      <c r="DQ4" s="514"/>
      <c r="DR4" s="514"/>
      <c r="DS4" s="514"/>
      <c r="DT4" s="514"/>
      <c r="DU4" s="514"/>
      <c r="DV4" s="514"/>
      <c r="DW4" s="514"/>
      <c r="DX4" s="514"/>
      <c r="DY4" s="514"/>
      <c r="DZ4" s="514"/>
      <c r="EA4" s="514"/>
      <c r="EB4" s="514"/>
      <c r="EC4" s="514"/>
      <c r="ED4" s="514"/>
      <c r="EE4" s="514"/>
      <c r="EF4" s="514"/>
      <c r="EG4" s="514"/>
      <c r="EH4" s="514"/>
      <c r="EI4" s="514"/>
      <c r="EJ4" s="514"/>
      <c r="EK4" s="514"/>
      <c r="EL4" s="514"/>
      <c r="EM4" s="514"/>
      <c r="EN4" s="514"/>
      <c r="EO4" s="514"/>
      <c r="EP4" s="514"/>
      <c r="EQ4" s="514"/>
      <c r="ER4" s="514"/>
      <c r="ES4" s="514"/>
      <c r="ET4" s="514"/>
      <c r="EU4" s="514"/>
      <c r="EV4" s="514"/>
      <c r="EW4" s="514"/>
      <c r="EX4" s="514"/>
      <c r="EY4" s="514"/>
      <c r="EZ4" s="514"/>
      <c r="FA4" s="514"/>
      <c r="FB4" s="514"/>
      <c r="FC4" s="514"/>
      <c r="FD4" s="514"/>
      <c r="FE4" s="514"/>
      <c r="FF4" s="514"/>
      <c r="FG4" s="514"/>
      <c r="FH4" s="514"/>
      <c r="FI4" s="514"/>
      <c r="FJ4" s="514"/>
      <c r="FK4" s="514"/>
      <c r="FL4" s="514"/>
      <c r="FM4" s="514"/>
      <c r="FN4" s="514"/>
      <c r="FO4" s="514"/>
      <c r="FP4" s="514"/>
      <c r="FQ4" s="514"/>
      <c r="FR4" s="514"/>
      <c r="FS4" s="514"/>
      <c r="FT4" s="514"/>
      <c r="FU4" s="514"/>
      <c r="FV4" s="514"/>
      <c r="FW4" s="514"/>
      <c r="FX4" s="514"/>
      <c r="FY4" s="514"/>
      <c r="FZ4" s="514"/>
      <c r="GA4" s="504"/>
      <c r="GB4" s="504"/>
      <c r="GC4" s="504"/>
      <c r="GE4" s="317"/>
      <c r="GF4" s="317"/>
      <c r="GG4" s="317"/>
      <c r="GH4" s="317"/>
      <c r="GI4" s="317"/>
      <c r="GJ4" s="317"/>
      <c r="GK4" s="317"/>
      <c r="GL4" s="317"/>
    </row>
    <row r="5" spans="1:207" s="505" customFormat="1" ht="22.5" hidden="1" customHeight="1">
      <c r="A5" s="504"/>
      <c r="B5" s="504"/>
      <c r="C5" s="504"/>
      <c r="D5" s="504"/>
      <c r="E5" s="504"/>
      <c r="F5" s="504"/>
      <c r="G5" s="504"/>
      <c r="H5" s="504"/>
      <c r="I5" s="504"/>
      <c r="J5" s="504"/>
      <c r="K5" s="504"/>
      <c r="L5" s="504"/>
      <c r="M5" s="504"/>
      <c r="N5" s="504"/>
      <c r="O5" s="504"/>
      <c r="P5" s="504"/>
      <c r="Q5" s="504"/>
      <c r="R5" s="504"/>
      <c r="S5" s="504"/>
      <c r="T5" s="504"/>
      <c r="U5" s="504"/>
      <c r="V5" s="504"/>
      <c r="W5" s="504"/>
      <c r="X5" s="504"/>
      <c r="Y5" s="504"/>
      <c r="Z5" s="504"/>
      <c r="AA5" s="504"/>
      <c r="AB5" s="504"/>
      <c r="AC5" s="504"/>
      <c r="AD5" s="504"/>
      <c r="AE5" s="504"/>
      <c r="AF5" s="504"/>
      <c r="AG5" s="504"/>
      <c r="AH5" s="504"/>
      <c r="AI5" s="504"/>
      <c r="AJ5" s="504"/>
      <c r="AK5" s="504"/>
      <c r="AL5" s="504"/>
      <c r="AM5" s="504"/>
      <c r="AN5" s="504"/>
      <c r="AO5" s="504"/>
      <c r="AP5" s="504"/>
      <c r="AQ5" s="504"/>
      <c r="AR5" s="504"/>
      <c r="AS5" s="504"/>
      <c r="AT5" s="504"/>
      <c r="AU5" s="504"/>
      <c r="AV5" s="504"/>
      <c r="AW5" s="504"/>
      <c r="AX5" s="504"/>
      <c r="AY5" s="504"/>
      <c r="AZ5" s="504"/>
      <c r="BA5" s="504"/>
      <c r="BB5" s="504"/>
      <c r="BC5" s="504"/>
      <c r="BD5" s="504"/>
      <c r="BE5" s="504"/>
      <c r="BF5" s="504"/>
      <c r="BG5" s="504"/>
      <c r="BH5" s="504"/>
      <c r="BI5" s="504"/>
      <c r="BJ5" s="504"/>
      <c r="BK5" s="504"/>
      <c r="BL5" s="504"/>
      <c r="BM5" s="504"/>
      <c r="BN5" s="504"/>
      <c r="BO5" s="504"/>
      <c r="BP5" s="504"/>
      <c r="BQ5" s="504"/>
      <c r="BR5" s="504"/>
      <c r="BS5" s="504"/>
      <c r="BT5" s="504"/>
      <c r="BU5" s="504"/>
      <c r="BV5" s="504"/>
      <c r="BW5" s="504"/>
      <c r="BX5" s="504"/>
      <c r="BY5" s="504"/>
      <c r="BZ5" s="504"/>
      <c r="CA5" s="504"/>
      <c r="CB5" s="504"/>
      <c r="CC5" s="504"/>
      <c r="CD5" s="504"/>
      <c r="CE5" s="504"/>
      <c r="CF5" s="504"/>
      <c r="CG5" s="504"/>
      <c r="CH5" s="504"/>
      <c r="CI5" s="504"/>
      <c r="CJ5" s="504"/>
      <c r="CK5" s="504"/>
      <c r="CL5" s="504"/>
      <c r="CM5" s="504"/>
      <c r="CN5" s="504"/>
      <c r="CO5" s="504"/>
      <c r="CP5" s="504"/>
      <c r="CQ5" s="504"/>
      <c r="CR5" s="504"/>
      <c r="CS5" s="504"/>
      <c r="CT5" s="504"/>
      <c r="CU5" s="504"/>
      <c r="CV5" s="504"/>
      <c r="CW5" s="504"/>
      <c r="CX5" s="504"/>
      <c r="CY5" s="504"/>
      <c r="CZ5" s="504"/>
      <c r="DA5" s="504"/>
      <c r="DB5" s="504"/>
      <c r="DC5" s="504"/>
      <c r="DD5" s="504"/>
      <c r="DE5" s="504"/>
      <c r="DF5" s="504"/>
      <c r="DG5" s="504"/>
      <c r="DH5" s="504"/>
      <c r="DI5" s="504"/>
      <c r="DJ5" s="504"/>
      <c r="DK5" s="504"/>
      <c r="DL5" s="504"/>
      <c r="DM5" s="504"/>
      <c r="DN5" s="504"/>
      <c r="DO5" s="504"/>
      <c r="DP5" s="504"/>
      <c r="DQ5" s="504"/>
      <c r="DR5" s="504"/>
      <c r="DS5" s="504"/>
      <c r="DT5" s="504"/>
      <c r="DU5" s="504"/>
      <c r="DV5" s="504"/>
      <c r="DW5" s="504"/>
      <c r="DX5" s="504"/>
      <c r="DY5" s="504"/>
      <c r="DZ5" s="504"/>
      <c r="EA5" s="504"/>
      <c r="EB5" s="504"/>
      <c r="EC5" s="504"/>
      <c r="ED5" s="504"/>
      <c r="EE5" s="504"/>
      <c r="EF5" s="504"/>
      <c r="EG5" s="504"/>
      <c r="EH5" s="504"/>
      <c r="EI5" s="504"/>
      <c r="EJ5" s="504"/>
      <c r="EK5" s="504"/>
      <c r="EL5" s="504"/>
      <c r="EM5" s="504"/>
      <c r="EN5" s="504"/>
      <c r="EO5" s="504"/>
      <c r="EP5" s="504"/>
      <c r="EQ5" s="504"/>
      <c r="ER5" s="504"/>
      <c r="ES5" s="504"/>
      <c r="ET5" s="504"/>
      <c r="EU5" s="504"/>
      <c r="EV5" s="504"/>
      <c r="EW5" s="504"/>
      <c r="EX5" s="504"/>
      <c r="EY5" s="504"/>
      <c r="EZ5" s="504"/>
      <c r="FA5" s="504"/>
      <c r="FB5" s="504"/>
      <c r="FC5" s="504"/>
      <c r="FD5" s="504"/>
      <c r="FE5" s="504"/>
      <c r="FF5" s="504"/>
      <c r="FG5" s="504"/>
      <c r="FH5" s="504"/>
      <c r="FI5" s="504"/>
      <c r="FJ5" s="504"/>
      <c r="FK5" s="504"/>
      <c r="FL5" s="504"/>
      <c r="FM5" s="504"/>
      <c r="FN5" s="504"/>
      <c r="FO5" s="504"/>
      <c r="FP5" s="504"/>
      <c r="FQ5" s="504"/>
      <c r="FR5" s="504"/>
      <c r="FS5" s="504"/>
      <c r="FT5" s="504"/>
      <c r="FU5" s="504"/>
      <c r="FV5" s="504"/>
      <c r="FW5" s="504"/>
      <c r="FX5" s="504"/>
      <c r="FY5" s="504"/>
      <c r="FZ5" s="504"/>
      <c r="GA5" s="504"/>
      <c r="GB5" s="504"/>
      <c r="GC5" s="504"/>
      <c r="GE5" s="775" t="s">
        <v>3</v>
      </c>
      <c r="GF5" s="776"/>
      <c r="GG5" s="776"/>
      <c r="GH5" s="776"/>
      <c r="GI5" s="776"/>
      <c r="GJ5" s="776"/>
      <c r="GK5" s="776"/>
      <c r="GL5" s="776"/>
    </row>
    <row r="6" spans="1:207" s="505" customFormat="1" ht="18" customHeight="1">
      <c r="A6" s="504"/>
      <c r="B6" s="504"/>
      <c r="C6" s="504"/>
      <c r="D6" s="504"/>
      <c r="E6" s="504"/>
      <c r="F6" s="504"/>
      <c r="G6" s="504"/>
      <c r="H6" s="504">
        <v>1</v>
      </c>
      <c r="I6" s="504"/>
      <c r="J6" s="504"/>
      <c r="K6" s="504"/>
      <c r="L6" s="504"/>
      <c r="M6" s="504">
        <v>2</v>
      </c>
      <c r="N6" s="504"/>
      <c r="O6" s="504"/>
      <c r="P6" s="504"/>
      <c r="Q6" s="504"/>
      <c r="R6" s="504">
        <v>3</v>
      </c>
      <c r="S6" s="504"/>
      <c r="T6" s="504"/>
      <c r="U6" s="504"/>
      <c r="V6" s="504"/>
      <c r="W6" s="504">
        <v>4</v>
      </c>
      <c r="X6" s="504"/>
      <c r="Y6" s="504"/>
      <c r="Z6" s="504"/>
      <c r="AA6" s="504"/>
      <c r="AB6" s="504">
        <v>5</v>
      </c>
      <c r="AC6" s="504"/>
      <c r="AD6" s="504"/>
      <c r="AE6" s="504"/>
      <c r="AF6" s="504"/>
      <c r="AG6" s="504">
        <v>6</v>
      </c>
      <c r="AH6" s="504"/>
      <c r="AI6" s="504"/>
      <c r="AJ6" s="504"/>
      <c r="AK6" s="504"/>
      <c r="AL6" s="504">
        <v>7</v>
      </c>
      <c r="AM6" s="504"/>
      <c r="AN6" s="504"/>
      <c r="AO6" s="504"/>
      <c r="AP6" s="504"/>
      <c r="AQ6" s="504">
        <v>8</v>
      </c>
      <c r="AR6" s="504"/>
      <c r="AS6" s="504"/>
      <c r="AT6" s="504"/>
      <c r="AU6" s="504"/>
      <c r="AV6" s="504">
        <v>9</v>
      </c>
      <c r="AW6" s="504"/>
      <c r="AX6" s="504"/>
      <c r="AY6" s="504"/>
      <c r="AZ6" s="504"/>
      <c r="BA6" s="504">
        <v>10</v>
      </c>
      <c r="BB6" s="504"/>
      <c r="BC6" s="504"/>
      <c r="BD6" s="504"/>
      <c r="BE6" s="504"/>
      <c r="BF6" s="504">
        <v>11</v>
      </c>
      <c r="BG6" s="504"/>
      <c r="BH6" s="504"/>
      <c r="BI6" s="504"/>
      <c r="BJ6" s="504"/>
      <c r="BK6" s="504">
        <v>12</v>
      </c>
      <c r="BL6" s="504"/>
      <c r="BM6" s="504"/>
      <c r="BN6" s="504"/>
      <c r="BO6" s="504"/>
      <c r="BP6" s="504">
        <v>13</v>
      </c>
      <c r="BQ6" s="504"/>
      <c r="BR6" s="504"/>
      <c r="BS6" s="504"/>
      <c r="BT6" s="504"/>
      <c r="BU6" s="504">
        <v>14</v>
      </c>
      <c r="BV6" s="504"/>
      <c r="BW6" s="504"/>
      <c r="BX6" s="504"/>
      <c r="BY6" s="504"/>
      <c r="BZ6" s="504">
        <v>15</v>
      </c>
      <c r="CA6" s="504"/>
      <c r="CB6" s="504"/>
      <c r="CC6" s="504"/>
      <c r="CD6" s="504"/>
      <c r="CE6" s="504">
        <v>16</v>
      </c>
      <c r="CF6" s="504"/>
      <c r="CG6" s="504"/>
      <c r="CH6" s="504"/>
      <c r="CI6" s="504"/>
      <c r="CJ6" s="504">
        <v>17</v>
      </c>
      <c r="CK6" s="504"/>
      <c r="CL6" s="504"/>
      <c r="CM6" s="504"/>
      <c r="CN6" s="504"/>
      <c r="CO6" s="504">
        <v>18</v>
      </c>
      <c r="CP6" s="504"/>
      <c r="CQ6" s="504"/>
      <c r="CR6" s="504"/>
      <c r="CS6" s="504"/>
      <c r="CT6" s="504">
        <v>19</v>
      </c>
      <c r="CU6" s="504"/>
      <c r="CV6" s="504"/>
      <c r="CW6" s="504"/>
      <c r="CX6" s="504"/>
      <c r="CY6" s="504">
        <v>20</v>
      </c>
      <c r="CZ6" s="504"/>
      <c r="DA6" s="504"/>
      <c r="DB6" s="504"/>
      <c r="DC6" s="504"/>
      <c r="DD6" s="504">
        <v>21</v>
      </c>
      <c r="DE6" s="504"/>
      <c r="DF6" s="504"/>
      <c r="DG6" s="504"/>
      <c r="DH6" s="504"/>
      <c r="DI6" s="504">
        <v>22</v>
      </c>
      <c r="DJ6" s="504"/>
      <c r="DK6" s="504"/>
      <c r="DL6" s="504"/>
      <c r="DM6" s="504"/>
      <c r="DN6" s="504">
        <v>23</v>
      </c>
      <c r="DO6" s="504"/>
      <c r="DP6" s="504"/>
      <c r="DQ6" s="504"/>
      <c r="DR6" s="504"/>
      <c r="DS6" s="504">
        <v>24</v>
      </c>
      <c r="DT6" s="504"/>
      <c r="DU6" s="504"/>
      <c r="DV6" s="504"/>
      <c r="DW6" s="504"/>
      <c r="DX6" s="504">
        <v>25</v>
      </c>
      <c r="DY6" s="504"/>
      <c r="DZ6" s="504"/>
      <c r="EA6" s="504"/>
      <c r="EB6" s="504"/>
      <c r="EC6" s="504">
        <v>26</v>
      </c>
      <c r="ED6" s="504"/>
      <c r="EE6" s="504"/>
      <c r="EF6" s="504"/>
      <c r="EG6" s="504"/>
      <c r="EH6" s="504">
        <v>27</v>
      </c>
      <c r="EI6" s="504"/>
      <c r="EJ6" s="504"/>
      <c r="EK6" s="504"/>
      <c r="EL6" s="504"/>
      <c r="EM6" s="504">
        <v>28</v>
      </c>
      <c r="EN6" s="504"/>
      <c r="EO6" s="504"/>
      <c r="EP6" s="504"/>
      <c r="EQ6" s="504"/>
      <c r="ER6" s="504">
        <v>29</v>
      </c>
      <c r="ES6" s="504"/>
      <c r="ET6" s="504"/>
      <c r="EU6" s="504"/>
      <c r="EV6" s="504"/>
      <c r="EW6" s="504">
        <v>30</v>
      </c>
      <c r="EX6" s="504"/>
      <c r="EY6" s="504"/>
      <c r="EZ6" s="504"/>
      <c r="FA6" s="504"/>
      <c r="FB6" s="504">
        <v>31</v>
      </c>
      <c r="FC6" s="504"/>
      <c r="FD6" s="504"/>
      <c r="FE6" s="504"/>
      <c r="FF6" s="504"/>
      <c r="FG6" s="504">
        <v>32</v>
      </c>
      <c r="FH6" s="504"/>
      <c r="FI6" s="504"/>
      <c r="FJ6" s="504"/>
      <c r="FK6" s="504"/>
      <c r="FL6" s="504">
        <v>33</v>
      </c>
      <c r="FM6" s="504"/>
      <c r="FN6" s="504"/>
      <c r="FO6" s="504"/>
      <c r="FP6" s="504"/>
      <c r="FQ6" s="504">
        <v>34</v>
      </c>
      <c r="FR6" s="504"/>
      <c r="FS6" s="504"/>
      <c r="FT6" s="504"/>
      <c r="FU6" s="504"/>
      <c r="FV6" s="504">
        <v>35</v>
      </c>
      <c r="FW6" s="504"/>
      <c r="FX6" s="504"/>
      <c r="FY6" s="504"/>
      <c r="FZ6" s="504"/>
      <c r="GA6" s="504"/>
      <c r="GB6" s="504"/>
      <c r="GC6" s="504"/>
      <c r="GE6" s="702" t="s">
        <v>514</v>
      </c>
      <c r="GF6" s="703"/>
      <c r="GG6" s="704"/>
      <c r="GH6" s="704"/>
      <c r="GI6" s="777" t="s">
        <v>521</v>
      </c>
      <c r="GJ6" s="778"/>
      <c r="GK6" s="705"/>
      <c r="GL6" s="705"/>
      <c r="GM6" s="785">
        <f>'01.ข้อมูลเบื้องต้น'!B12</f>
        <v>0</v>
      </c>
      <c r="GN6" s="785">
        <f>'01.ข้อมูลเบื้องต้น'!B19</f>
        <v>0</v>
      </c>
      <c r="GO6" s="785">
        <f>'01.ข้อมูลเบื้องต้น'!B20</f>
        <v>0</v>
      </c>
      <c r="GP6" s="785">
        <f>'01.ข้อมูลเบื้องต้น'!B21</f>
        <v>0</v>
      </c>
      <c r="GQ6" s="785">
        <f>'01.ข้อมูลเบื้องต้น'!B22</f>
        <v>0</v>
      </c>
      <c r="GR6" s="785">
        <f>'01.ข้อมูลเบื้องต้น'!B23</f>
        <v>0</v>
      </c>
      <c r="GS6" s="785" t="s">
        <v>560</v>
      </c>
      <c r="GT6" s="785" t="s">
        <v>513</v>
      </c>
    </row>
    <row r="7" spans="1:207" ht="18.75" hidden="1" customHeight="1">
      <c r="A7" s="506">
        <f>COLUMN(A7)</f>
        <v>1</v>
      </c>
      <c r="B7" s="506">
        <f t="shared" ref="B7:BM7" si="5">COLUMN(B7)</f>
        <v>2</v>
      </c>
      <c r="C7" s="506">
        <f t="shared" si="5"/>
        <v>3</v>
      </c>
      <c r="D7" s="506">
        <f t="shared" si="5"/>
        <v>4</v>
      </c>
      <c r="E7" s="506">
        <f t="shared" si="5"/>
        <v>5</v>
      </c>
      <c r="F7" s="506">
        <f t="shared" si="5"/>
        <v>6</v>
      </c>
      <c r="G7" s="506">
        <f t="shared" si="5"/>
        <v>7</v>
      </c>
      <c r="H7" s="506">
        <f t="shared" si="5"/>
        <v>8</v>
      </c>
      <c r="I7" s="506">
        <f t="shared" si="5"/>
        <v>9</v>
      </c>
      <c r="J7" s="506">
        <f t="shared" si="5"/>
        <v>10</v>
      </c>
      <c r="K7" s="506">
        <f t="shared" si="5"/>
        <v>11</v>
      </c>
      <c r="L7" s="506">
        <f t="shared" si="5"/>
        <v>12</v>
      </c>
      <c r="M7" s="506">
        <f t="shared" si="5"/>
        <v>13</v>
      </c>
      <c r="N7" s="506">
        <f t="shared" si="5"/>
        <v>14</v>
      </c>
      <c r="O7" s="506">
        <f t="shared" si="5"/>
        <v>15</v>
      </c>
      <c r="P7" s="506">
        <f t="shared" si="5"/>
        <v>16</v>
      </c>
      <c r="Q7" s="506">
        <f t="shared" si="5"/>
        <v>17</v>
      </c>
      <c r="R7" s="506">
        <f t="shared" si="5"/>
        <v>18</v>
      </c>
      <c r="S7" s="506">
        <f t="shared" si="5"/>
        <v>19</v>
      </c>
      <c r="T7" s="506">
        <f t="shared" si="5"/>
        <v>20</v>
      </c>
      <c r="U7" s="506">
        <f t="shared" si="5"/>
        <v>21</v>
      </c>
      <c r="V7" s="506">
        <f t="shared" si="5"/>
        <v>22</v>
      </c>
      <c r="W7" s="506">
        <f t="shared" si="5"/>
        <v>23</v>
      </c>
      <c r="X7" s="506">
        <f t="shared" si="5"/>
        <v>24</v>
      </c>
      <c r="Y7" s="506">
        <f t="shared" si="5"/>
        <v>25</v>
      </c>
      <c r="Z7" s="506">
        <f t="shared" si="5"/>
        <v>26</v>
      </c>
      <c r="AA7" s="506">
        <f t="shared" si="5"/>
        <v>27</v>
      </c>
      <c r="AB7" s="506">
        <f t="shared" si="5"/>
        <v>28</v>
      </c>
      <c r="AC7" s="506">
        <f t="shared" si="5"/>
        <v>29</v>
      </c>
      <c r="AD7" s="506">
        <f t="shared" si="5"/>
        <v>30</v>
      </c>
      <c r="AE7" s="506">
        <f t="shared" si="5"/>
        <v>31</v>
      </c>
      <c r="AF7" s="506">
        <f t="shared" si="5"/>
        <v>32</v>
      </c>
      <c r="AG7" s="506">
        <f t="shared" si="5"/>
        <v>33</v>
      </c>
      <c r="AH7" s="506">
        <f t="shared" si="5"/>
        <v>34</v>
      </c>
      <c r="AI7" s="506">
        <f t="shared" si="5"/>
        <v>35</v>
      </c>
      <c r="AJ7" s="506">
        <f t="shared" si="5"/>
        <v>36</v>
      </c>
      <c r="AK7" s="506">
        <f t="shared" si="5"/>
        <v>37</v>
      </c>
      <c r="AL7" s="506">
        <f t="shared" si="5"/>
        <v>38</v>
      </c>
      <c r="AM7" s="506">
        <f t="shared" si="5"/>
        <v>39</v>
      </c>
      <c r="AN7" s="506">
        <f t="shared" si="5"/>
        <v>40</v>
      </c>
      <c r="AO7" s="506">
        <f t="shared" si="5"/>
        <v>41</v>
      </c>
      <c r="AP7" s="506">
        <f t="shared" si="5"/>
        <v>42</v>
      </c>
      <c r="AQ7" s="506">
        <f t="shared" si="5"/>
        <v>43</v>
      </c>
      <c r="AR7" s="506">
        <f t="shared" si="5"/>
        <v>44</v>
      </c>
      <c r="AS7" s="506">
        <f t="shared" si="5"/>
        <v>45</v>
      </c>
      <c r="AT7" s="506">
        <f t="shared" si="5"/>
        <v>46</v>
      </c>
      <c r="AU7" s="506">
        <f t="shared" si="5"/>
        <v>47</v>
      </c>
      <c r="AV7" s="506">
        <f t="shared" si="5"/>
        <v>48</v>
      </c>
      <c r="AW7" s="506">
        <f t="shared" si="5"/>
        <v>49</v>
      </c>
      <c r="AX7" s="506">
        <f t="shared" si="5"/>
        <v>50</v>
      </c>
      <c r="AY7" s="506">
        <f t="shared" si="5"/>
        <v>51</v>
      </c>
      <c r="AZ7" s="506">
        <f t="shared" si="5"/>
        <v>52</v>
      </c>
      <c r="BA7" s="506">
        <f t="shared" si="5"/>
        <v>53</v>
      </c>
      <c r="BB7" s="506">
        <f t="shared" si="5"/>
        <v>54</v>
      </c>
      <c r="BC7" s="506">
        <f t="shared" si="5"/>
        <v>55</v>
      </c>
      <c r="BD7" s="506">
        <f t="shared" si="5"/>
        <v>56</v>
      </c>
      <c r="BE7" s="506">
        <f t="shared" si="5"/>
        <v>57</v>
      </c>
      <c r="BF7" s="506">
        <f t="shared" si="5"/>
        <v>58</v>
      </c>
      <c r="BG7" s="506">
        <f t="shared" si="5"/>
        <v>59</v>
      </c>
      <c r="BH7" s="506">
        <f t="shared" si="5"/>
        <v>60</v>
      </c>
      <c r="BI7" s="506">
        <f t="shared" si="5"/>
        <v>61</v>
      </c>
      <c r="BJ7" s="506">
        <f t="shared" si="5"/>
        <v>62</v>
      </c>
      <c r="BK7" s="506">
        <f t="shared" si="5"/>
        <v>63</v>
      </c>
      <c r="BL7" s="506">
        <f t="shared" si="5"/>
        <v>64</v>
      </c>
      <c r="BM7" s="506">
        <f t="shared" si="5"/>
        <v>65</v>
      </c>
      <c r="BN7" s="506">
        <f t="shared" ref="BN7:GB7" si="6">COLUMN(BN7)</f>
        <v>66</v>
      </c>
      <c r="BO7" s="506">
        <f t="shared" si="6"/>
        <v>67</v>
      </c>
      <c r="BP7" s="506">
        <f t="shared" si="6"/>
        <v>68</v>
      </c>
      <c r="BQ7" s="506">
        <f t="shared" si="6"/>
        <v>69</v>
      </c>
      <c r="BR7" s="506">
        <f t="shared" si="6"/>
        <v>70</v>
      </c>
      <c r="BS7" s="506">
        <f t="shared" si="6"/>
        <v>71</v>
      </c>
      <c r="BT7" s="506">
        <f t="shared" si="6"/>
        <v>72</v>
      </c>
      <c r="BU7" s="506">
        <f t="shared" si="6"/>
        <v>73</v>
      </c>
      <c r="BV7" s="506">
        <f t="shared" si="6"/>
        <v>74</v>
      </c>
      <c r="BW7" s="506">
        <f t="shared" si="6"/>
        <v>75</v>
      </c>
      <c r="BX7" s="506">
        <f t="shared" si="6"/>
        <v>76</v>
      </c>
      <c r="BY7" s="506">
        <f t="shared" si="6"/>
        <v>77</v>
      </c>
      <c r="BZ7" s="506">
        <f t="shared" si="6"/>
        <v>78</v>
      </c>
      <c r="CA7" s="506">
        <f t="shared" si="6"/>
        <v>79</v>
      </c>
      <c r="CB7" s="506">
        <f t="shared" si="6"/>
        <v>80</v>
      </c>
      <c r="CC7" s="506">
        <f t="shared" si="6"/>
        <v>81</v>
      </c>
      <c r="CD7" s="506">
        <f t="shared" si="6"/>
        <v>82</v>
      </c>
      <c r="CE7" s="506">
        <f t="shared" si="6"/>
        <v>83</v>
      </c>
      <c r="CF7" s="506">
        <f t="shared" si="6"/>
        <v>84</v>
      </c>
      <c r="CG7" s="506">
        <f t="shared" si="6"/>
        <v>85</v>
      </c>
      <c r="CH7" s="506">
        <f t="shared" si="6"/>
        <v>86</v>
      </c>
      <c r="CI7" s="506">
        <f t="shared" si="6"/>
        <v>87</v>
      </c>
      <c r="CJ7" s="506">
        <f t="shared" si="6"/>
        <v>88</v>
      </c>
      <c r="CK7" s="506">
        <f t="shared" si="6"/>
        <v>89</v>
      </c>
      <c r="CL7" s="506">
        <f t="shared" si="6"/>
        <v>90</v>
      </c>
      <c r="CM7" s="506">
        <f t="shared" si="6"/>
        <v>91</v>
      </c>
      <c r="CN7" s="506">
        <f t="shared" si="6"/>
        <v>92</v>
      </c>
      <c r="CO7" s="506">
        <f t="shared" si="6"/>
        <v>93</v>
      </c>
      <c r="CP7" s="506">
        <f t="shared" si="6"/>
        <v>94</v>
      </c>
      <c r="CQ7" s="506">
        <f t="shared" si="6"/>
        <v>95</v>
      </c>
      <c r="CR7" s="506">
        <f t="shared" si="6"/>
        <v>96</v>
      </c>
      <c r="CS7" s="506">
        <f t="shared" si="6"/>
        <v>97</v>
      </c>
      <c r="CT7" s="506">
        <f t="shared" si="6"/>
        <v>98</v>
      </c>
      <c r="CU7" s="506">
        <f t="shared" si="6"/>
        <v>99</v>
      </c>
      <c r="CV7" s="506">
        <f t="shared" si="6"/>
        <v>100</v>
      </c>
      <c r="CW7" s="506">
        <f t="shared" si="6"/>
        <v>101</v>
      </c>
      <c r="CX7" s="506">
        <f t="shared" si="6"/>
        <v>102</v>
      </c>
      <c r="CY7" s="506">
        <f t="shared" si="6"/>
        <v>103</v>
      </c>
      <c r="CZ7" s="506">
        <f t="shared" si="6"/>
        <v>104</v>
      </c>
      <c r="DA7" s="506">
        <f t="shared" si="6"/>
        <v>105</v>
      </c>
      <c r="DB7" s="506">
        <f t="shared" si="6"/>
        <v>106</v>
      </c>
      <c r="DC7" s="506">
        <f t="shared" si="6"/>
        <v>107</v>
      </c>
      <c r="DD7" s="506">
        <f t="shared" si="6"/>
        <v>108</v>
      </c>
      <c r="DE7" s="506">
        <f t="shared" si="6"/>
        <v>109</v>
      </c>
      <c r="DF7" s="506">
        <f t="shared" si="6"/>
        <v>110</v>
      </c>
      <c r="DG7" s="506">
        <f t="shared" si="6"/>
        <v>111</v>
      </c>
      <c r="DH7" s="506">
        <f t="shared" si="6"/>
        <v>112</v>
      </c>
      <c r="DI7" s="506">
        <f t="shared" si="6"/>
        <v>113</v>
      </c>
      <c r="DJ7" s="506">
        <f t="shared" si="6"/>
        <v>114</v>
      </c>
      <c r="DK7" s="506">
        <f t="shared" si="6"/>
        <v>115</v>
      </c>
      <c r="DL7" s="506">
        <f t="shared" si="6"/>
        <v>116</v>
      </c>
      <c r="DM7" s="506">
        <f t="shared" si="6"/>
        <v>117</v>
      </c>
      <c r="DN7" s="506">
        <f t="shared" si="6"/>
        <v>118</v>
      </c>
      <c r="DO7" s="506">
        <f t="shared" si="6"/>
        <v>119</v>
      </c>
      <c r="DP7" s="506">
        <f t="shared" si="6"/>
        <v>120</v>
      </c>
      <c r="DQ7" s="506">
        <f t="shared" si="6"/>
        <v>121</v>
      </c>
      <c r="DR7" s="506">
        <f t="shared" si="6"/>
        <v>122</v>
      </c>
      <c r="DS7" s="506">
        <f t="shared" si="6"/>
        <v>123</v>
      </c>
      <c r="DT7" s="506">
        <f t="shared" si="6"/>
        <v>124</v>
      </c>
      <c r="DU7" s="506">
        <f t="shared" si="6"/>
        <v>125</v>
      </c>
      <c r="DV7" s="506">
        <f t="shared" si="6"/>
        <v>126</v>
      </c>
      <c r="DW7" s="506">
        <f t="shared" si="6"/>
        <v>127</v>
      </c>
      <c r="DX7" s="506">
        <f t="shared" si="6"/>
        <v>128</v>
      </c>
      <c r="DY7" s="506">
        <f t="shared" si="6"/>
        <v>129</v>
      </c>
      <c r="DZ7" s="506">
        <f t="shared" si="6"/>
        <v>130</v>
      </c>
      <c r="EA7" s="506">
        <f t="shared" si="6"/>
        <v>131</v>
      </c>
      <c r="EB7" s="506">
        <f t="shared" si="6"/>
        <v>132</v>
      </c>
      <c r="EC7" s="506">
        <f t="shared" si="6"/>
        <v>133</v>
      </c>
      <c r="ED7" s="506">
        <f t="shared" si="6"/>
        <v>134</v>
      </c>
      <c r="EE7" s="506">
        <f t="shared" si="6"/>
        <v>135</v>
      </c>
      <c r="EF7" s="506">
        <f t="shared" si="6"/>
        <v>136</v>
      </c>
      <c r="EG7" s="506">
        <f t="shared" si="6"/>
        <v>137</v>
      </c>
      <c r="EH7" s="506">
        <f t="shared" si="6"/>
        <v>138</v>
      </c>
      <c r="EI7" s="506">
        <f t="shared" si="6"/>
        <v>139</v>
      </c>
      <c r="EJ7" s="506">
        <f t="shared" si="6"/>
        <v>140</v>
      </c>
      <c r="EK7" s="506">
        <f t="shared" si="6"/>
        <v>141</v>
      </c>
      <c r="EL7" s="506">
        <f t="shared" si="6"/>
        <v>142</v>
      </c>
      <c r="EM7" s="506">
        <f t="shared" si="6"/>
        <v>143</v>
      </c>
      <c r="EN7" s="506">
        <f t="shared" si="6"/>
        <v>144</v>
      </c>
      <c r="EO7" s="506">
        <f t="shared" si="6"/>
        <v>145</v>
      </c>
      <c r="EP7" s="506">
        <f t="shared" si="6"/>
        <v>146</v>
      </c>
      <c r="EQ7" s="506">
        <f t="shared" si="6"/>
        <v>147</v>
      </c>
      <c r="ER7" s="506">
        <f t="shared" si="6"/>
        <v>148</v>
      </c>
      <c r="ES7" s="506">
        <f t="shared" si="6"/>
        <v>149</v>
      </c>
      <c r="ET7" s="506">
        <f t="shared" si="6"/>
        <v>150</v>
      </c>
      <c r="EU7" s="506">
        <f t="shared" si="6"/>
        <v>151</v>
      </c>
      <c r="EV7" s="506">
        <f t="shared" si="6"/>
        <v>152</v>
      </c>
      <c r="EW7" s="506">
        <f t="shared" si="6"/>
        <v>153</v>
      </c>
      <c r="EX7" s="506">
        <f t="shared" si="6"/>
        <v>154</v>
      </c>
      <c r="EY7" s="506">
        <f t="shared" si="6"/>
        <v>155</v>
      </c>
      <c r="EZ7" s="506">
        <f t="shared" si="6"/>
        <v>156</v>
      </c>
      <c r="FA7" s="506">
        <f t="shared" si="6"/>
        <v>157</v>
      </c>
      <c r="FB7" s="506">
        <f t="shared" si="6"/>
        <v>158</v>
      </c>
      <c r="FC7" s="506">
        <f t="shared" si="6"/>
        <v>159</v>
      </c>
      <c r="FD7" s="506">
        <f t="shared" si="6"/>
        <v>160</v>
      </c>
      <c r="FE7" s="506">
        <f t="shared" si="6"/>
        <v>161</v>
      </c>
      <c r="FF7" s="506">
        <f t="shared" si="6"/>
        <v>162</v>
      </c>
      <c r="FG7" s="506">
        <f t="shared" si="6"/>
        <v>163</v>
      </c>
      <c r="FH7" s="506">
        <f t="shared" si="6"/>
        <v>164</v>
      </c>
      <c r="FI7" s="506">
        <f t="shared" si="6"/>
        <v>165</v>
      </c>
      <c r="FJ7" s="506">
        <f t="shared" si="6"/>
        <v>166</v>
      </c>
      <c r="FK7" s="506">
        <f t="shared" si="6"/>
        <v>167</v>
      </c>
      <c r="FL7" s="506">
        <f t="shared" si="6"/>
        <v>168</v>
      </c>
      <c r="FM7" s="506">
        <f t="shared" si="6"/>
        <v>169</v>
      </c>
      <c r="FN7" s="506">
        <f t="shared" si="6"/>
        <v>170</v>
      </c>
      <c r="FO7" s="506">
        <f t="shared" si="6"/>
        <v>171</v>
      </c>
      <c r="FP7" s="506">
        <f t="shared" si="6"/>
        <v>172</v>
      </c>
      <c r="FQ7" s="506">
        <f t="shared" si="6"/>
        <v>173</v>
      </c>
      <c r="FR7" s="506">
        <f t="shared" si="6"/>
        <v>174</v>
      </c>
      <c r="FS7" s="506">
        <f t="shared" si="6"/>
        <v>175</v>
      </c>
      <c r="FT7" s="506">
        <f t="shared" si="6"/>
        <v>176</v>
      </c>
      <c r="FU7" s="506">
        <f t="shared" si="6"/>
        <v>177</v>
      </c>
      <c r="FV7" s="506">
        <f t="shared" si="6"/>
        <v>178</v>
      </c>
      <c r="FW7" s="506">
        <f t="shared" si="6"/>
        <v>179</v>
      </c>
      <c r="FX7" s="506">
        <f t="shared" si="6"/>
        <v>180</v>
      </c>
      <c r="FY7" s="506">
        <f t="shared" si="6"/>
        <v>181</v>
      </c>
      <c r="FZ7" s="506">
        <f t="shared" si="6"/>
        <v>182</v>
      </c>
      <c r="GA7" s="507">
        <f t="shared" si="6"/>
        <v>183</v>
      </c>
      <c r="GB7" s="507">
        <f t="shared" si="6"/>
        <v>184</v>
      </c>
      <c r="GE7" s="706"/>
      <c r="GF7" s="707"/>
      <c r="GG7" s="708"/>
      <c r="GH7" s="708"/>
      <c r="GI7" s="779"/>
      <c r="GJ7" s="780"/>
      <c r="GK7" s="709"/>
      <c r="GL7" s="709"/>
      <c r="GM7" s="785"/>
      <c r="GN7" s="785"/>
      <c r="GO7" s="785"/>
      <c r="GP7" s="785"/>
      <c r="GQ7" s="785"/>
      <c r="GR7" s="785"/>
      <c r="GS7" s="785"/>
      <c r="GT7" s="785"/>
    </row>
    <row r="8" spans="1:207" s="507" customFormat="1" ht="18" customHeight="1">
      <c r="A8" s="1219" t="s">
        <v>0</v>
      </c>
      <c r="B8" s="1219" t="s">
        <v>122</v>
      </c>
      <c r="C8" s="1219" t="s">
        <v>21</v>
      </c>
      <c r="D8" s="1219" t="s">
        <v>1</v>
      </c>
      <c r="E8" s="1219" t="s">
        <v>14</v>
      </c>
      <c r="F8" s="1219" t="s">
        <v>7</v>
      </c>
      <c r="G8" s="1220"/>
      <c r="H8" s="1220" t="s">
        <v>113</v>
      </c>
      <c r="I8" s="1220" t="s">
        <v>36</v>
      </c>
      <c r="J8" s="1221" t="s">
        <v>65</v>
      </c>
      <c r="K8" s="1221"/>
      <c r="L8" s="1220"/>
      <c r="M8" s="1220" t="s">
        <v>113</v>
      </c>
      <c r="N8" s="1220" t="s">
        <v>36</v>
      </c>
      <c r="O8" s="1221" t="s">
        <v>65</v>
      </c>
      <c r="P8" s="1221"/>
      <c r="Q8" s="1220"/>
      <c r="R8" s="1220" t="s">
        <v>113</v>
      </c>
      <c r="S8" s="1220" t="s">
        <v>36</v>
      </c>
      <c r="T8" s="1221" t="s">
        <v>65</v>
      </c>
      <c r="U8" s="1221"/>
      <c r="V8" s="1220" t="s">
        <v>16</v>
      </c>
      <c r="W8" s="1220" t="s">
        <v>113</v>
      </c>
      <c r="X8" s="1220" t="s">
        <v>36</v>
      </c>
      <c r="Y8" s="1221" t="s">
        <v>65</v>
      </c>
      <c r="Z8" s="1221"/>
      <c r="AA8" s="1220" t="s">
        <v>16</v>
      </c>
      <c r="AB8" s="1220" t="s">
        <v>113</v>
      </c>
      <c r="AC8" s="1220" t="s">
        <v>36</v>
      </c>
      <c r="AD8" s="1221" t="s">
        <v>65</v>
      </c>
      <c r="AE8" s="1221"/>
      <c r="AF8" s="1220"/>
      <c r="AG8" s="1220" t="s">
        <v>113</v>
      </c>
      <c r="AH8" s="1220" t="s">
        <v>36</v>
      </c>
      <c r="AI8" s="1221" t="s">
        <v>65</v>
      </c>
      <c r="AJ8" s="1221"/>
      <c r="AK8" s="1220"/>
      <c r="AL8" s="1220" t="s">
        <v>113</v>
      </c>
      <c r="AM8" s="1220" t="s">
        <v>36</v>
      </c>
      <c r="AN8" s="1221" t="s">
        <v>65</v>
      </c>
      <c r="AO8" s="1221"/>
      <c r="AP8" s="1220"/>
      <c r="AQ8" s="1220" t="s">
        <v>113</v>
      </c>
      <c r="AR8" s="1220" t="s">
        <v>36</v>
      </c>
      <c r="AS8" s="1221" t="s">
        <v>65</v>
      </c>
      <c r="AT8" s="1221"/>
      <c r="AU8" s="1220"/>
      <c r="AV8" s="1220" t="s">
        <v>113</v>
      </c>
      <c r="AW8" s="1220" t="s">
        <v>36</v>
      </c>
      <c r="AX8" s="1221" t="s">
        <v>65</v>
      </c>
      <c r="AY8" s="1221"/>
      <c r="AZ8" s="1220"/>
      <c r="BA8" s="1220" t="s">
        <v>113</v>
      </c>
      <c r="BB8" s="1220" t="s">
        <v>36</v>
      </c>
      <c r="BC8" s="1221" t="s">
        <v>65</v>
      </c>
      <c r="BD8" s="1221"/>
      <c r="BE8" s="1222"/>
      <c r="BF8" s="1222" t="s">
        <v>113</v>
      </c>
      <c r="BG8" s="1222" t="s">
        <v>36</v>
      </c>
      <c r="BH8" s="1223" t="s">
        <v>65</v>
      </c>
      <c r="BI8" s="1223"/>
      <c r="BJ8" s="1222"/>
      <c r="BK8" s="1222" t="s">
        <v>113</v>
      </c>
      <c r="BL8" s="1222" t="s">
        <v>36</v>
      </c>
      <c r="BM8" s="1223" t="s">
        <v>65</v>
      </c>
      <c r="BN8" s="1223"/>
      <c r="BO8" s="1222"/>
      <c r="BP8" s="1222" t="s">
        <v>113</v>
      </c>
      <c r="BQ8" s="1222" t="s">
        <v>36</v>
      </c>
      <c r="BR8" s="1223" t="s">
        <v>65</v>
      </c>
      <c r="BS8" s="1223"/>
      <c r="BT8" s="1222"/>
      <c r="BU8" s="1222" t="s">
        <v>113</v>
      </c>
      <c r="BV8" s="1222" t="s">
        <v>36</v>
      </c>
      <c r="BW8" s="1223" t="s">
        <v>65</v>
      </c>
      <c r="BX8" s="1223"/>
      <c r="BY8" s="1222"/>
      <c r="BZ8" s="1222" t="s">
        <v>113</v>
      </c>
      <c r="CA8" s="1222" t="s">
        <v>36</v>
      </c>
      <c r="CB8" s="1223" t="s">
        <v>65</v>
      </c>
      <c r="CC8" s="1223"/>
      <c r="CD8" s="1222"/>
      <c r="CE8" s="1222" t="s">
        <v>113</v>
      </c>
      <c r="CF8" s="1222" t="s">
        <v>36</v>
      </c>
      <c r="CG8" s="1223" t="s">
        <v>65</v>
      </c>
      <c r="CH8" s="1223"/>
      <c r="CI8" s="1222"/>
      <c r="CJ8" s="1222" t="s">
        <v>113</v>
      </c>
      <c r="CK8" s="1222" t="s">
        <v>36</v>
      </c>
      <c r="CL8" s="1223" t="s">
        <v>65</v>
      </c>
      <c r="CM8" s="1223"/>
      <c r="CN8" s="1222"/>
      <c r="CO8" s="1222" t="s">
        <v>113</v>
      </c>
      <c r="CP8" s="1222" t="s">
        <v>36</v>
      </c>
      <c r="CQ8" s="1223" t="s">
        <v>65</v>
      </c>
      <c r="CR8" s="1223"/>
      <c r="CS8" s="1222"/>
      <c r="CT8" s="1222" t="s">
        <v>113</v>
      </c>
      <c r="CU8" s="1222" t="s">
        <v>36</v>
      </c>
      <c r="CV8" s="1223" t="s">
        <v>65</v>
      </c>
      <c r="CW8" s="1223"/>
      <c r="CX8" s="1222" t="s">
        <v>16</v>
      </c>
      <c r="CY8" s="1222" t="s">
        <v>113</v>
      </c>
      <c r="CZ8" s="1222" t="s">
        <v>36</v>
      </c>
      <c r="DA8" s="1223" t="s">
        <v>65</v>
      </c>
      <c r="DB8" s="1223"/>
      <c r="DC8" s="1224"/>
      <c r="DD8" s="1224" t="s">
        <v>113</v>
      </c>
      <c r="DE8" s="1224" t="s">
        <v>36</v>
      </c>
      <c r="DF8" s="1225" t="s">
        <v>65</v>
      </c>
      <c r="DG8" s="1225"/>
      <c r="DH8" s="1224"/>
      <c r="DI8" s="1224" t="s">
        <v>113</v>
      </c>
      <c r="DJ8" s="1224" t="s">
        <v>36</v>
      </c>
      <c r="DK8" s="1225" t="s">
        <v>65</v>
      </c>
      <c r="DL8" s="1225"/>
      <c r="DM8" s="1224"/>
      <c r="DN8" s="1224" t="s">
        <v>113</v>
      </c>
      <c r="DO8" s="1224" t="s">
        <v>36</v>
      </c>
      <c r="DP8" s="1225" t="s">
        <v>65</v>
      </c>
      <c r="DQ8" s="1225"/>
      <c r="DR8" s="1224"/>
      <c r="DS8" s="1224" t="s">
        <v>113</v>
      </c>
      <c r="DT8" s="1224" t="s">
        <v>36</v>
      </c>
      <c r="DU8" s="1225" t="s">
        <v>65</v>
      </c>
      <c r="DV8" s="1225"/>
      <c r="DW8" s="1224"/>
      <c r="DX8" s="1224" t="s">
        <v>113</v>
      </c>
      <c r="DY8" s="1224" t="s">
        <v>36</v>
      </c>
      <c r="DZ8" s="1225" t="s">
        <v>65</v>
      </c>
      <c r="EA8" s="1225"/>
      <c r="EB8" s="1224"/>
      <c r="EC8" s="1224" t="s">
        <v>113</v>
      </c>
      <c r="ED8" s="1224" t="s">
        <v>36</v>
      </c>
      <c r="EE8" s="1225" t="s">
        <v>65</v>
      </c>
      <c r="EF8" s="1225"/>
      <c r="EG8" s="1224"/>
      <c r="EH8" s="1224" t="s">
        <v>113</v>
      </c>
      <c r="EI8" s="1224" t="s">
        <v>36</v>
      </c>
      <c r="EJ8" s="1225" t="s">
        <v>65</v>
      </c>
      <c r="EK8" s="1225"/>
      <c r="EL8" s="1224"/>
      <c r="EM8" s="1224" t="s">
        <v>113</v>
      </c>
      <c r="EN8" s="1224" t="s">
        <v>36</v>
      </c>
      <c r="EO8" s="1225" t="s">
        <v>65</v>
      </c>
      <c r="EP8" s="1225"/>
      <c r="EQ8" s="1224"/>
      <c r="ER8" s="1224" t="s">
        <v>113</v>
      </c>
      <c r="ES8" s="1224" t="s">
        <v>36</v>
      </c>
      <c r="ET8" s="1225" t="s">
        <v>65</v>
      </c>
      <c r="EU8" s="1225"/>
      <c r="EV8" s="1224"/>
      <c r="EW8" s="1224" t="s">
        <v>113</v>
      </c>
      <c r="EX8" s="1224" t="s">
        <v>36</v>
      </c>
      <c r="EY8" s="1225" t="s">
        <v>65</v>
      </c>
      <c r="EZ8" s="1225"/>
      <c r="FA8" s="1224"/>
      <c r="FB8" s="1224" t="s">
        <v>113</v>
      </c>
      <c r="FC8" s="1224" t="s">
        <v>36</v>
      </c>
      <c r="FD8" s="1225" t="s">
        <v>65</v>
      </c>
      <c r="FE8" s="1225"/>
      <c r="FF8" s="1224"/>
      <c r="FG8" s="1224" t="s">
        <v>113</v>
      </c>
      <c r="FH8" s="1224" t="s">
        <v>36</v>
      </c>
      <c r="FI8" s="1225" t="s">
        <v>65</v>
      </c>
      <c r="FJ8" s="1225"/>
      <c r="FK8" s="1224"/>
      <c r="FL8" s="1224" t="s">
        <v>113</v>
      </c>
      <c r="FM8" s="1224" t="s">
        <v>36</v>
      </c>
      <c r="FN8" s="1225" t="s">
        <v>65</v>
      </c>
      <c r="FO8" s="1225"/>
      <c r="FP8" s="1224"/>
      <c r="FQ8" s="1224" t="s">
        <v>113</v>
      </c>
      <c r="FR8" s="1224" t="s">
        <v>36</v>
      </c>
      <c r="FS8" s="1225" t="s">
        <v>65</v>
      </c>
      <c r="FT8" s="1225"/>
      <c r="FU8" s="1224"/>
      <c r="FV8" s="1224" t="s">
        <v>113</v>
      </c>
      <c r="FW8" s="1224" t="s">
        <v>36</v>
      </c>
      <c r="FX8" s="1225" t="s">
        <v>65</v>
      </c>
      <c r="FY8" s="1225"/>
      <c r="FZ8" s="515" t="s">
        <v>55</v>
      </c>
      <c r="GA8" s="784" t="s">
        <v>45</v>
      </c>
      <c r="GB8" s="784" t="s">
        <v>4</v>
      </c>
      <c r="GC8" s="516" t="s">
        <v>123</v>
      </c>
      <c r="GE8" s="710"/>
      <c r="GF8" s="711"/>
      <c r="GG8" s="712"/>
      <c r="GH8" s="712"/>
      <c r="GI8" s="781"/>
      <c r="GJ8" s="782"/>
      <c r="GK8" s="713"/>
      <c r="GL8" s="713"/>
      <c r="GM8" s="785"/>
      <c r="GN8" s="785"/>
      <c r="GO8" s="785"/>
      <c r="GP8" s="785"/>
      <c r="GQ8" s="785"/>
      <c r="GR8" s="785"/>
      <c r="GS8" s="785"/>
      <c r="GT8" s="785"/>
    </row>
    <row r="9" spans="1:207" s="508" customFormat="1" ht="16.5" customHeight="1" thickBot="1">
      <c r="A9" s="1219"/>
      <c r="B9" s="1219"/>
      <c r="C9" s="1219"/>
      <c r="D9" s="1219"/>
      <c r="E9" s="1219"/>
      <c r="F9" s="1219"/>
      <c r="G9" s="1220"/>
      <c r="H9" s="1220"/>
      <c r="I9" s="1220"/>
      <c r="J9" s="1226" t="str">
        <f>IF(H10="","",100)</f>
        <v/>
      </c>
      <c r="K9" s="1226" t="s">
        <v>513</v>
      </c>
      <c r="L9" s="1220"/>
      <c r="M9" s="1220"/>
      <c r="N9" s="1220"/>
      <c r="O9" s="1226" t="str">
        <f>IF(M10="","",100)</f>
        <v/>
      </c>
      <c r="P9" s="1226" t="s">
        <v>513</v>
      </c>
      <c r="Q9" s="1220"/>
      <c r="R9" s="1220"/>
      <c r="S9" s="1220"/>
      <c r="T9" s="1226" t="str">
        <f>IF(R10="","",100)</f>
        <v/>
      </c>
      <c r="U9" s="1226" t="s">
        <v>513</v>
      </c>
      <c r="V9" s="1220"/>
      <c r="W9" s="1220"/>
      <c r="X9" s="1220"/>
      <c r="Y9" s="1226" t="str">
        <f>IF(W10="","",100)</f>
        <v/>
      </c>
      <c r="Z9" s="1226" t="s">
        <v>513</v>
      </c>
      <c r="AA9" s="1220"/>
      <c r="AB9" s="1220"/>
      <c r="AC9" s="1220"/>
      <c r="AD9" s="1226" t="str">
        <f>IF(AB10="","",100)</f>
        <v/>
      </c>
      <c r="AE9" s="1226" t="s">
        <v>513</v>
      </c>
      <c r="AF9" s="1220"/>
      <c r="AG9" s="1220"/>
      <c r="AH9" s="1220"/>
      <c r="AI9" s="1226" t="str">
        <f>IF(AG10="","",100)</f>
        <v/>
      </c>
      <c r="AJ9" s="1226" t="s">
        <v>513</v>
      </c>
      <c r="AK9" s="1220"/>
      <c r="AL9" s="1220"/>
      <c r="AM9" s="1220"/>
      <c r="AN9" s="1226" t="str">
        <f>IF(AL10="","",100)</f>
        <v/>
      </c>
      <c r="AO9" s="1226" t="s">
        <v>513</v>
      </c>
      <c r="AP9" s="1220"/>
      <c r="AQ9" s="1220"/>
      <c r="AR9" s="1220"/>
      <c r="AS9" s="1226" t="str">
        <f>IF(AQ10="","",100)</f>
        <v/>
      </c>
      <c r="AT9" s="1226" t="s">
        <v>513</v>
      </c>
      <c r="AU9" s="1220"/>
      <c r="AV9" s="1220"/>
      <c r="AW9" s="1220"/>
      <c r="AX9" s="1226" t="str">
        <f>IF(AV10="","",100)</f>
        <v/>
      </c>
      <c r="AY9" s="1226" t="s">
        <v>513</v>
      </c>
      <c r="AZ9" s="1220"/>
      <c r="BA9" s="1220"/>
      <c r="BB9" s="1220"/>
      <c r="BC9" s="1226" t="str">
        <f>IF(BA10="","",100)</f>
        <v/>
      </c>
      <c r="BD9" s="1226" t="s">
        <v>513</v>
      </c>
      <c r="BE9" s="1222"/>
      <c r="BF9" s="1222"/>
      <c r="BG9" s="1222"/>
      <c r="BH9" s="1227" t="str">
        <f>IF(BF10="","",100)</f>
        <v/>
      </c>
      <c r="BI9" s="1227" t="s">
        <v>513</v>
      </c>
      <c r="BJ9" s="1222"/>
      <c r="BK9" s="1222"/>
      <c r="BL9" s="1222"/>
      <c r="BM9" s="1227" t="str">
        <f>IF(BK10="","",100)</f>
        <v/>
      </c>
      <c r="BN9" s="1227" t="s">
        <v>513</v>
      </c>
      <c r="BO9" s="1222"/>
      <c r="BP9" s="1222"/>
      <c r="BQ9" s="1222"/>
      <c r="BR9" s="1227" t="str">
        <f>IF(BP10="","",100)</f>
        <v/>
      </c>
      <c r="BS9" s="1227" t="s">
        <v>513</v>
      </c>
      <c r="BT9" s="1222"/>
      <c r="BU9" s="1222"/>
      <c r="BV9" s="1222"/>
      <c r="BW9" s="1227" t="str">
        <f>IF(BU10="","",100)</f>
        <v/>
      </c>
      <c r="BX9" s="1227" t="s">
        <v>513</v>
      </c>
      <c r="BY9" s="1222"/>
      <c r="BZ9" s="1222"/>
      <c r="CA9" s="1222"/>
      <c r="CB9" s="1227" t="str">
        <f>IF(BZ10="","",100)</f>
        <v/>
      </c>
      <c r="CC9" s="1227" t="s">
        <v>513</v>
      </c>
      <c r="CD9" s="1222"/>
      <c r="CE9" s="1222"/>
      <c r="CF9" s="1222"/>
      <c r="CG9" s="1227" t="str">
        <f>IF(CE10="","",100)</f>
        <v/>
      </c>
      <c r="CH9" s="1227" t="s">
        <v>513</v>
      </c>
      <c r="CI9" s="1222"/>
      <c r="CJ9" s="1222"/>
      <c r="CK9" s="1222"/>
      <c r="CL9" s="1227" t="str">
        <f>IF(CJ10="","",100)</f>
        <v/>
      </c>
      <c r="CM9" s="1227" t="s">
        <v>513</v>
      </c>
      <c r="CN9" s="1222"/>
      <c r="CO9" s="1222"/>
      <c r="CP9" s="1222"/>
      <c r="CQ9" s="1227" t="str">
        <f>IF(CO10="","",100)</f>
        <v/>
      </c>
      <c r="CR9" s="1227" t="s">
        <v>513</v>
      </c>
      <c r="CS9" s="1222"/>
      <c r="CT9" s="1222"/>
      <c r="CU9" s="1222"/>
      <c r="CV9" s="1227" t="str">
        <f>IF(CT10="","",100)</f>
        <v/>
      </c>
      <c r="CW9" s="1227" t="s">
        <v>513</v>
      </c>
      <c r="CX9" s="1222"/>
      <c r="CY9" s="1222"/>
      <c r="CZ9" s="1222"/>
      <c r="DA9" s="1227" t="str">
        <f>IF(CY10="","",100)</f>
        <v/>
      </c>
      <c r="DB9" s="1227" t="s">
        <v>513</v>
      </c>
      <c r="DC9" s="1224"/>
      <c r="DD9" s="1224"/>
      <c r="DE9" s="1224"/>
      <c r="DF9" s="1228" t="str">
        <f>IF(DD10="","",100)</f>
        <v/>
      </c>
      <c r="DG9" s="1228" t="s">
        <v>513</v>
      </c>
      <c r="DH9" s="1224"/>
      <c r="DI9" s="1224"/>
      <c r="DJ9" s="1224"/>
      <c r="DK9" s="1228" t="str">
        <f>IF(DI10="","",100)</f>
        <v/>
      </c>
      <c r="DL9" s="1228" t="s">
        <v>513</v>
      </c>
      <c r="DM9" s="1224"/>
      <c r="DN9" s="1224"/>
      <c r="DO9" s="1224"/>
      <c r="DP9" s="1228" t="str">
        <f>IF(DN10="","",100)</f>
        <v/>
      </c>
      <c r="DQ9" s="1228" t="s">
        <v>513</v>
      </c>
      <c r="DR9" s="1224"/>
      <c r="DS9" s="1224"/>
      <c r="DT9" s="1224"/>
      <c r="DU9" s="1228" t="str">
        <f>IF(DS10="","",100)</f>
        <v/>
      </c>
      <c r="DV9" s="1228" t="s">
        <v>513</v>
      </c>
      <c r="DW9" s="1224"/>
      <c r="DX9" s="1224"/>
      <c r="DY9" s="1224"/>
      <c r="DZ9" s="1228" t="str">
        <f>IF(DX10="","",100)</f>
        <v/>
      </c>
      <c r="EA9" s="1228" t="s">
        <v>513</v>
      </c>
      <c r="EB9" s="1224"/>
      <c r="EC9" s="1224"/>
      <c r="ED9" s="1224"/>
      <c r="EE9" s="1228" t="str">
        <f>IF(EC10="","",100)</f>
        <v/>
      </c>
      <c r="EF9" s="1228" t="s">
        <v>513</v>
      </c>
      <c r="EG9" s="1224"/>
      <c r="EH9" s="1224"/>
      <c r="EI9" s="1224"/>
      <c r="EJ9" s="1228" t="str">
        <f>IF(EH10="","",100)</f>
        <v/>
      </c>
      <c r="EK9" s="1228" t="s">
        <v>513</v>
      </c>
      <c r="EL9" s="1224"/>
      <c r="EM9" s="1224"/>
      <c r="EN9" s="1224"/>
      <c r="EO9" s="1228" t="str">
        <f>IF(EM10="","",100)</f>
        <v/>
      </c>
      <c r="EP9" s="1228" t="s">
        <v>513</v>
      </c>
      <c r="EQ9" s="1224"/>
      <c r="ER9" s="1224"/>
      <c r="ES9" s="1224"/>
      <c r="ET9" s="1228" t="str">
        <f>IF(ER10="","",100)</f>
        <v/>
      </c>
      <c r="EU9" s="1228" t="s">
        <v>513</v>
      </c>
      <c r="EV9" s="1224"/>
      <c r="EW9" s="1224"/>
      <c r="EX9" s="1224"/>
      <c r="EY9" s="1228" t="str">
        <f>IF(EW10="","",100)</f>
        <v/>
      </c>
      <c r="EZ9" s="1228" t="s">
        <v>513</v>
      </c>
      <c r="FA9" s="1224"/>
      <c r="FB9" s="1224"/>
      <c r="FC9" s="1224"/>
      <c r="FD9" s="1228" t="str">
        <f>IF(FB10="","",100)</f>
        <v/>
      </c>
      <c r="FE9" s="1228" t="s">
        <v>513</v>
      </c>
      <c r="FF9" s="1224"/>
      <c r="FG9" s="1224"/>
      <c r="FH9" s="1224"/>
      <c r="FI9" s="1228" t="str">
        <f>IF(FG10="","",100)</f>
        <v/>
      </c>
      <c r="FJ9" s="1228" t="s">
        <v>513</v>
      </c>
      <c r="FK9" s="1224"/>
      <c r="FL9" s="1224"/>
      <c r="FM9" s="1224"/>
      <c r="FN9" s="1228" t="str">
        <f>IF(FL10="","",100)</f>
        <v/>
      </c>
      <c r="FO9" s="1228" t="s">
        <v>513</v>
      </c>
      <c r="FP9" s="1224"/>
      <c r="FQ9" s="1224"/>
      <c r="FR9" s="1224"/>
      <c r="FS9" s="1228" t="str">
        <f>IF(FQ10="","",100)</f>
        <v/>
      </c>
      <c r="FT9" s="1228" t="s">
        <v>513</v>
      </c>
      <c r="FU9" s="1224"/>
      <c r="FV9" s="1224"/>
      <c r="FW9" s="1224"/>
      <c r="FX9" s="1228" t="str">
        <f>IF(FV10="","",100)</f>
        <v/>
      </c>
      <c r="FY9" s="1228" t="s">
        <v>513</v>
      </c>
      <c r="FZ9" s="517" t="str">
        <f>IF(GC9="","",GC9*100)</f>
        <v/>
      </c>
      <c r="GA9" s="784"/>
      <c r="GB9" s="784"/>
      <c r="GC9" s="518" t="str">
        <f>IF(COUNT(GC10:GC54)=0,"",_xlfn.MODE.MULT(GC10:GC54))</f>
        <v/>
      </c>
      <c r="GE9" s="714" t="s">
        <v>558</v>
      </c>
      <c r="GF9" s="715" t="s">
        <v>559</v>
      </c>
      <c r="GG9" s="716" t="s">
        <v>560</v>
      </c>
      <c r="GH9" s="716" t="s">
        <v>513</v>
      </c>
      <c r="GI9" s="714" t="s">
        <v>558</v>
      </c>
      <c r="GJ9" s="715" t="s">
        <v>559</v>
      </c>
      <c r="GK9" s="716" t="s">
        <v>560</v>
      </c>
      <c r="GL9" s="716" t="s">
        <v>513</v>
      </c>
      <c r="GM9" s="785"/>
      <c r="GN9" s="785"/>
      <c r="GO9" s="785"/>
      <c r="GP9" s="785"/>
      <c r="GQ9" s="785"/>
      <c r="GR9" s="785"/>
      <c r="GS9" s="785"/>
      <c r="GT9" s="785"/>
    </row>
    <row r="10" spans="1:207" s="509" customFormat="1" ht="17.25" customHeight="1" thickBot="1">
      <c r="A10" s="1229">
        <v>1</v>
      </c>
      <c r="B10" s="1229" t="str">
        <f>IF('2.ชื่อนักเรียน'!E11="","",CONCATENATE('2.ชื่อนักเรียน'!E11,'2.ชื่อนักเรียน'!F11,'2.ชื่อนักเรียน'!G11,'2.ชื่อนักเรียน'!H11,'2.ชื่อนักเรียน'!I11,'2.ชื่อนักเรียน'!J11,'2.ชื่อนักเรียน'!K11,'2.ชื่อนักเรียน'!L11,'2.ชื่อนักเรียน'!M11,'2.ชื่อนักเรียน'!N11,'2.ชื่อนักเรียน'!O11,'2.ชื่อนักเรียน'!P11,'2.ชื่อนักเรียน'!Q11))</f>
        <v/>
      </c>
      <c r="C10" s="1230" t="str">
        <f>IF('2.ชื่อนักเรียน'!B11="","",'2.ชื่อนักเรียน'!B11)</f>
        <v/>
      </c>
      <c r="D10" s="1231" t="str">
        <f>IF('2.ชื่อนักเรียน'!C11="","",CONCATENATE(TRIM('2.ชื่อนักเรียน'!C11),"  ",'2.ชื่อนักเรียน'!D11))</f>
        <v/>
      </c>
      <c r="E10" s="1232" t="str">
        <f>IF(B10="","",IF('01.ข้อมูลเบื้องต้น'!$H$2="","",'01.ข้อมูลเบื้องต้น'!$H$2))</f>
        <v/>
      </c>
      <c r="F10" s="1231" t="str">
        <f>IF(B10="","",IF('01.ข้อมูลเบื้องต้น'!$I$4="","",'01.ข้อมูลเบื้องต้น'!$I$4))</f>
        <v/>
      </c>
      <c r="G10" s="1232"/>
      <c r="H10" s="1231" t="str">
        <f>IF('01.ข้อมูลเบื้องต้น'!$B$8="","",IF('02.คีย์เทอม1'!$B10="","",'01.ข้อมูลเบื้องต้น'!$B$8))</f>
        <v/>
      </c>
      <c r="I10" s="1232" t="str">
        <f>IF('01.ข้อมูลเบื้องต้น'!$C$8="","",IF('02.คีย์เทอม1'!$B10="","",'01.ข้อมูลเบื้องต้น'!$C$8))</f>
        <v/>
      </c>
      <c r="J10" s="519"/>
      <c r="K10" s="1233" t="str">
        <f>IF('2.ชื่อนักเรียน'!R11="มส","มส",IF('2.ชื่อนักเรียน'!R11="ร","ร",IF('2.ชื่อนักเรียน'!R11="ย้าย","ย้าย",IF(J10="","",IF(J10&gt;=75,"เชี่ยวชาญ",IF(J10&gt;=65,"ชำนาญ",IF(J10&gt;=55,"พัฒนา",IF(J10&gt;=50,"เริ่มต้น","ไม่ผ่าน"))))))))</f>
        <v/>
      </c>
      <c r="L10" s="1232"/>
      <c r="M10" s="1231" t="str">
        <f>IF('01.ข้อมูลเบื้องต้น'!$B$9="","",IF('02.คีย์เทอม1'!$B10="","",'01.ข้อมูลเบื้องต้น'!$B$9))</f>
        <v/>
      </c>
      <c r="N10" s="1232" t="str">
        <f>IF('01.ข้อมูลเบื้องต้น'!$C$9="","",IF('02.คีย์เทอม1'!$B10="","",'01.ข้อมูลเบื้องต้น'!$C$9))</f>
        <v/>
      </c>
      <c r="O10" s="519"/>
      <c r="P10" s="1234" t="str">
        <f t="shared" ref="P10:P59" si="7">IF(O10="","",IF(O10&gt;=75,"เชี่ยวชาญ",IF(O10&gt;=65,"ชำนาญ",IF(O10&gt;=55,"พัฒนา",IF(O10&gt;=50,"เริ่มต้น","ไม่ผ่าน")))))</f>
        <v/>
      </c>
      <c r="Q10" s="1232"/>
      <c r="R10" s="1231" t="str">
        <f>IF('01.ข้อมูลเบื้องต้น'!$B$10="","",IF('02.คีย์เทอม1'!$B10="","",'01.ข้อมูลเบื้องต้น'!$B$10))</f>
        <v/>
      </c>
      <c r="S10" s="1232" t="str">
        <f>IF('01.ข้อมูลเบื้องต้น'!$C$10="","",IF('02.คีย์เทอม1'!$B10="","",'01.ข้อมูลเบื้องต้น'!$C$10))</f>
        <v/>
      </c>
      <c r="T10" s="519"/>
      <c r="U10" s="1234" t="str">
        <f t="shared" ref="U10:U59" si="8">IF(T10="","",IF(T10&gt;=75,"เชี่ยวชาญ",IF(T10&gt;=65,"ชำนาญ",IF(T10&gt;=55,"พัฒนา",IF(T10&gt;=50,"เริ่มต้น","ไม่ผ่าน")))))</f>
        <v/>
      </c>
      <c r="V10" s="1232"/>
      <c r="W10" s="1231" t="str">
        <f>IF('01.ข้อมูลเบื้องต้น'!$B$11="","",IF('02.คีย์เทอม1'!$B10="","",'01.ข้อมูลเบื้องต้น'!$B$11))</f>
        <v/>
      </c>
      <c r="X10" s="1232" t="str">
        <f>IF('01.ข้อมูลเบื้องต้น'!$C$11="","",IF('02.คีย์เทอม1'!$B10="","",'01.ข้อมูลเบื้องต้น'!$C$11))</f>
        <v/>
      </c>
      <c r="Y10" s="519"/>
      <c r="Z10" s="1234" t="str">
        <f>IF(Y10="","",IF(Y10&gt;=75,"เชี่ยวชาญ",IF(Y10&gt;=65,"ชำนาญ",IF(Y10&gt;=55,"พัฒนา",IF(Y10&gt;=50,"เริ่มต้น","ไม่ผ่าน")))))</f>
        <v/>
      </c>
      <c r="AA10" s="1232"/>
      <c r="AB10" s="1231" t="str">
        <f>IF('01.ข้อมูลเบื้องต้น'!$B$12="","",IF('02.คีย์เทอม1'!$B10="","",'01.ข้อมูลเบื้องต้น'!$B$12))</f>
        <v/>
      </c>
      <c r="AC10" s="1232" t="str">
        <f>IF('01.ข้อมูลเบื้องต้น'!$C$12="","",IF('02.คีย์เทอม1'!$B10="","",'01.ข้อมูลเบื้องต้น'!$C$12))</f>
        <v/>
      </c>
      <c r="AD10" s="519"/>
      <c r="AE10" s="1234" t="str">
        <f>IF(AD10="","",IF(AD10&gt;=75,"เชี่ยวชาญ",IF(AD10&gt;=65,"ชำนาญ",IF(AD10&gt;=55,"พัฒนา",IF(AD10&gt;=50,"เริ่มต้น","ไม่ผ่าน")))))</f>
        <v/>
      </c>
      <c r="AF10" s="1232"/>
      <c r="AG10" s="1231" t="str">
        <f>IF('01.ข้อมูลเบื้องต้น'!$B$13="","",IF('02.คีย์เทอม1'!$B10="","",'01.ข้อมูลเบื้องต้น'!$B$13))</f>
        <v/>
      </c>
      <c r="AH10" s="1232" t="str">
        <f>IF('01.ข้อมูลเบื้องต้น'!$C$13="","",IF('02.คีย์เทอม1'!$B10="","",'01.ข้อมูลเบื้องต้น'!$C$13))</f>
        <v/>
      </c>
      <c r="AI10" s="519"/>
      <c r="AJ10" s="1234" t="str">
        <f>IF(AI10="","",IF(AI10&gt;=75,"เชี่ยวชาญ",IF(AI10&gt;=65,"ชำนาญ",IF(AI10&gt;=55,"พัฒนา",IF(AI10&gt;=50,"เริ่มต้น","ไม่ผ่าน")))))</f>
        <v/>
      </c>
      <c r="AK10" s="1232"/>
      <c r="AL10" s="1231" t="str">
        <f>IF('01.ข้อมูลเบื้องต้น'!$B$14="","",IF('02.คีย์เทอม1'!$B10="","",'01.ข้อมูลเบื้องต้น'!$B$14))</f>
        <v/>
      </c>
      <c r="AM10" s="1232" t="str">
        <f>IF('01.ข้อมูลเบื้องต้น'!$C$14="","",IF('02.คีย์เทอม1'!$B10="","",'01.ข้อมูลเบื้องต้น'!$C$14))</f>
        <v/>
      </c>
      <c r="AN10" s="519"/>
      <c r="AO10" s="1234" t="str">
        <f>IF(AN10="","",IF(AN10&gt;=75,"เชี่ยวชาญ",IF(AN10&gt;=65,"ชำนาญ",IF(AN10&gt;=55,"พัฒนา",IF(AN10&gt;=50,"เริ่มต้น","ไม่ผ่าน")))))</f>
        <v/>
      </c>
      <c r="AP10" s="1232"/>
      <c r="AQ10" s="1231" t="str">
        <f>IF('01.ข้อมูลเบื้องต้น'!$B$15="","",IF('02.คีย์เทอม1'!$B10="","",'01.ข้อมูลเบื้องต้น'!$B$15))</f>
        <v/>
      </c>
      <c r="AR10" s="1232" t="str">
        <f>IF('01.ข้อมูลเบื้องต้น'!$C$15="","",IF('02.คีย์เทอม1'!$B10="","",'01.ข้อมูลเบื้องต้น'!$C$15))</f>
        <v/>
      </c>
      <c r="AS10" s="519"/>
      <c r="AT10" s="1234" t="str">
        <f>IF(AS10="","",IF(AS10&gt;=75,"เชี่ยวชาญ",IF(AS10&gt;=65,"ชำนาญ",IF(AS10&gt;=55,"พัฒนา",IF(AS10&gt;=50,"เริ่มต้น","ไม่ผ่าน")))))</f>
        <v/>
      </c>
      <c r="AU10" s="1232"/>
      <c r="AV10" s="1231" t="str">
        <f>IF('01.ข้อมูลเบื้องต้น'!$B$16="","",IF('02.คีย์เทอม1'!$B10="","",'01.ข้อมูลเบื้องต้น'!$B$16))</f>
        <v/>
      </c>
      <c r="AW10" s="1232" t="str">
        <f>IF('01.ข้อมูลเบื้องต้น'!$C$16="","",IF('02.คีย์เทอม1'!$B10="","",'01.ข้อมูลเบื้องต้น'!$C$16))</f>
        <v/>
      </c>
      <c r="AX10" s="519"/>
      <c r="AY10" s="1234" t="str">
        <f>IF(AX10="","",IF(AX10&gt;=75,"เชี่ยวชาญ",IF(AX10&gt;=65,"ชำนาญ",IF(AX10&gt;=55,"พัฒนา",IF(AX10&gt;=50,"เริ่มต้น","ไม่ผ่าน")))))</f>
        <v/>
      </c>
      <c r="AZ10" s="1232"/>
      <c r="BA10" s="1231" t="str">
        <f>IF('01.ข้อมูลเบื้องต้น'!$B$17="","",IF('02.คีย์เทอม1'!$B10="","",'01.ข้อมูลเบื้องต้น'!$B$17))</f>
        <v/>
      </c>
      <c r="BB10" s="1232" t="str">
        <f>IF('01.ข้อมูลเบื้องต้น'!$C$17="","",IF('02.คีย์เทอม1'!$B10="","",'01.ข้อมูลเบื้องต้น'!$C$17))</f>
        <v/>
      </c>
      <c r="BC10" s="519"/>
      <c r="BD10" s="1234" t="str">
        <f>IF(BC10="","",IF(BC10&gt;=75,"เชี่ยวชาญ",IF(BC10&gt;=65,"ชำนาญ",IF(BC10&gt;=55,"พัฒนา",IF(BC10&gt;=50,"เริ่มต้น","ไม่ผ่าน")))))</f>
        <v/>
      </c>
      <c r="BE10" s="1232"/>
      <c r="BF10" s="1231" t="str">
        <f>IF('01.ข้อมูลเบื้องต้น'!$B$19="","",IF('02.คีย์เทอม1'!$B10="","",'01.ข้อมูลเบื้องต้น'!$B$19))</f>
        <v/>
      </c>
      <c r="BG10" s="1232" t="str">
        <f>IF('01.ข้อมูลเบื้องต้น'!$C$19="","",IF('02.คีย์เทอม1'!$B10="","",'01.ข้อมูลเบื้องต้น'!$C$19))</f>
        <v/>
      </c>
      <c r="BH10" s="722"/>
      <c r="BI10" s="1234" t="str">
        <f>IF(BH10="","",IF(BH10&gt;=75,"เชี่ยวชาญ",IF(BH10&gt;=65,"ชำนาญ",IF(BH10&gt;=55,"พัฒนา",IF(BH10&gt;=50,"เริ่มต้น","ไม่ผ่าน")))))</f>
        <v/>
      </c>
      <c r="BJ10" s="1232"/>
      <c r="BK10" s="1231" t="str">
        <f>IF('01.ข้อมูลเบื้องต้น'!$B$20="","",IF('02.คีย์เทอม1'!$B10="","",'01.ข้อมูลเบื้องต้น'!$B$20))</f>
        <v/>
      </c>
      <c r="BL10" s="1232" t="str">
        <f>IF('01.ข้อมูลเบื้องต้น'!$C$20="","",IF('02.คีย์เทอม1'!$B10="","",'01.ข้อมูลเบื้องต้น'!$C$20))</f>
        <v/>
      </c>
      <c r="BM10" s="722"/>
      <c r="BN10" s="1234" t="str">
        <f t="shared" ref="BN10:BN59" si="9">IF(BM10="","",IF(BM10&gt;=75,"เชี่ยวชาญ",IF(BM10&gt;=65,"ชำนาญ",IF(BM10&gt;=55,"พัฒนา",IF(BM10&gt;=50,"เริ่มต้น","ไม่ผ่าน")))))</f>
        <v/>
      </c>
      <c r="BO10" s="1232"/>
      <c r="BP10" s="1231" t="str">
        <f>IF('01.ข้อมูลเบื้องต้น'!$B$21="","",IF('02.คีย์เทอม1'!$B10="","",'01.ข้อมูลเบื้องต้น'!$B$21))</f>
        <v/>
      </c>
      <c r="BQ10" s="1232" t="str">
        <f>IF('01.ข้อมูลเบื้องต้น'!$C$21="","",IF('02.คีย์เทอม1'!$B10="","",'01.ข้อมูลเบื้องต้น'!$C$21))</f>
        <v/>
      </c>
      <c r="BR10" s="722"/>
      <c r="BS10" s="1234" t="str">
        <f t="shared" ref="BS10:BS59" si="10">IF(BR10="","",IF(BR10&gt;=75,"เชี่ยวชาญ",IF(BR10&gt;=65,"ชำนาญ",IF(BR10&gt;=55,"พัฒนา",IF(BR10&gt;=50,"เริ่มต้น","ไม่ผ่าน")))))</f>
        <v/>
      </c>
      <c r="BT10" s="1232"/>
      <c r="BU10" s="1231" t="str">
        <f>IF('01.ข้อมูลเบื้องต้น'!$B$22="","",IF('02.คีย์เทอม1'!$B10="","",'01.ข้อมูลเบื้องต้น'!$B$22))</f>
        <v/>
      </c>
      <c r="BV10" s="1232" t="str">
        <f>IF('01.ข้อมูลเบื้องต้น'!$C$22="","",IF('02.คีย์เทอม1'!$B10="","",'01.ข้อมูลเบื้องต้น'!$C$22))</f>
        <v/>
      </c>
      <c r="BW10" s="722"/>
      <c r="BX10" s="1234" t="str">
        <f t="shared" ref="BX10:BX59" si="11">IF(BW10="","",IF(BW10&gt;=75,"เชี่ยวชาญ",IF(BW10&gt;=65,"ชำนาญ",IF(BW10&gt;=55,"พัฒนา",IF(BW10&gt;=50,"เริ่มต้น","ไม่ผ่าน")))))</f>
        <v/>
      </c>
      <c r="BY10" s="1232"/>
      <c r="BZ10" s="1231" t="str">
        <f>IF('01.ข้อมูลเบื้องต้น'!$B$23="","",IF('02.คีย์เทอม1'!$B10="","",'01.ข้อมูลเบื้องต้น'!$B$23))</f>
        <v/>
      </c>
      <c r="CA10" s="1232" t="str">
        <f>IF('01.ข้อมูลเบื้องต้น'!$C$23="","",IF('02.คีย์เทอม1'!$B10="","",'01.ข้อมูลเบื้องต้น'!$C$23))</f>
        <v/>
      </c>
      <c r="CB10" s="722"/>
      <c r="CC10" s="1234" t="str">
        <f>IF(CB10="","",IF(CB10&gt;=75,"เชี่ยวชาญ",IF(CB10&gt;=65,"ชำนาญ",IF(CB10&gt;=55,"พัฒนา",IF(CB10&gt;=50,"เริ่มต้น","ไม่ผ่าน")))))</f>
        <v/>
      </c>
      <c r="CD10" s="1232"/>
      <c r="CE10" s="1231" t="str">
        <f>IF('01.ข้อมูลเบื้องต้น'!$B$24="","",IF('02.คีย์เทอม1'!$B10="","",'01.ข้อมูลเบื้องต้น'!$B$24))</f>
        <v/>
      </c>
      <c r="CF10" s="1232" t="str">
        <f>IF('01.ข้อมูลเบื้องต้น'!$C$24="","",IF('02.คีย์เทอม1'!$B10="","",'01.ข้อมูลเบื้องต้น'!$C$24))</f>
        <v/>
      </c>
      <c r="CG10" s="722"/>
      <c r="CH10" s="1234" t="str">
        <f>IF(CG10="","",IF(CG10&gt;=75,"เชี่ยวชาญ",IF(CG10&gt;=65,"ชำนาญ",IF(CG10&gt;=55,"พัฒนา",IF(CG10&gt;=50,"เริ่มต้น","ไม่ผ่าน")))))</f>
        <v/>
      </c>
      <c r="CI10" s="1232"/>
      <c r="CJ10" s="1231" t="str">
        <f>IF('01.ข้อมูลเบื้องต้น'!$B$25="","",IF('02.คีย์เทอม1'!$B10="","",'01.ข้อมูลเบื้องต้น'!$B$25))</f>
        <v/>
      </c>
      <c r="CK10" s="1232" t="str">
        <f>IF('01.ข้อมูลเบื้องต้น'!$C$25="","",IF('02.คีย์เทอม1'!$B10="","",'01.ข้อมูลเบื้องต้น'!$C$25))</f>
        <v/>
      </c>
      <c r="CL10" s="722"/>
      <c r="CM10" s="1234" t="str">
        <f t="shared" ref="CM10:CM59" si="12">IF(CL10="","",IF(CL10&gt;=75,"เชี่ยวชาญ",IF(CL10&gt;=65,"ชำนาญ",IF(CL10&gt;=55,"พัฒนา",IF(CL10&gt;=50,"เริ่มต้น","ไม่ผ่าน")))))</f>
        <v/>
      </c>
      <c r="CN10" s="1232"/>
      <c r="CO10" s="1231" t="str">
        <f>IF('01.ข้อมูลเบื้องต้น'!$B$26="","",IF('02.คีย์เทอม1'!$B10="","",'01.ข้อมูลเบื้องต้น'!$B$26))</f>
        <v/>
      </c>
      <c r="CP10" s="1232" t="str">
        <f>IF('01.ข้อมูลเบื้องต้น'!$C$26="","",IF('02.คีย์เทอม1'!$B10="","",'01.ข้อมูลเบื้องต้น'!$C$26))</f>
        <v/>
      </c>
      <c r="CQ10" s="722"/>
      <c r="CR10" s="1234" t="str">
        <f t="shared" ref="CR10:CR59" si="13">IF(CQ10="","",IF(CQ10&gt;=75,"เชี่ยวชาญ",IF(CQ10&gt;=65,"ชำนาญ",IF(CQ10&gt;=55,"พัฒนา",IF(CQ10&gt;=50,"เริ่มต้น","ไม่ผ่าน")))))</f>
        <v/>
      </c>
      <c r="CS10" s="1232"/>
      <c r="CT10" s="1231" t="str">
        <f>IF('01.ข้อมูลเบื้องต้น'!$B$27="","",IF('02.คีย์เทอม1'!$B10="","",'01.ข้อมูลเบื้องต้น'!$B$27))</f>
        <v/>
      </c>
      <c r="CU10" s="1232" t="str">
        <f>IF('01.ข้อมูลเบื้องต้น'!$C$27="","",IF('02.คีย์เทอม1'!$B10="","",'01.ข้อมูลเบื้องต้น'!$C$27))</f>
        <v/>
      </c>
      <c r="CV10" s="722"/>
      <c r="CW10" s="1234" t="str">
        <f t="shared" ref="CW10:CW59" si="14">IF(CV10="","",IF(CV10&gt;=75,"เชี่ยวชาญ",IF(CV10&gt;=65,"ชำนาญ",IF(CV10&gt;=55,"พัฒนา",IF(CV10&gt;=50,"เริ่มต้น","ไม่ผ่าน")))))</f>
        <v/>
      </c>
      <c r="CX10" s="1232"/>
      <c r="CY10" s="1231" t="str">
        <f>IF('01.ข้อมูลเบื้องต้น'!$B$28="","",IF('02.คีย์เทอม1'!$B10="","",'01.ข้อมูลเบื้องต้น'!$B$28))</f>
        <v/>
      </c>
      <c r="CZ10" s="1232" t="str">
        <f>IF('01.ข้อมูลเบื้องต้น'!$C$28="","",IF('02.คีย์เทอม1'!$B10="","",'01.ข้อมูลเบื้องต้น'!$C$28))</f>
        <v/>
      </c>
      <c r="DA10" s="722"/>
      <c r="DB10" s="1234" t="str">
        <f t="shared" ref="DB10:DB59" si="15">IF(DA10="","",IF(DA10&gt;=75,"เชี่ยวชาญ",IF(DA10&gt;=65,"ชำนาญ",IF(DA10&gt;=55,"พัฒนา",IF(DA10&gt;=50,"เริ่มต้น","ไม่ผ่าน")))))</f>
        <v/>
      </c>
      <c r="DC10" s="1232"/>
      <c r="DD10" s="1231" t="str">
        <f>IF('01.ข้อมูลเบื้องต้น'!$B$36="","",IF('02.คีย์เทอม1'!$B10="","",'01.ข้อมูลเบื้องต้น'!$B$36))</f>
        <v/>
      </c>
      <c r="DE10" s="1232" t="str">
        <f>IF('01.ข้อมูลเบื้องต้น'!$C$36="","",IF('02.คีย์เทอม1'!$B10="","",'01.ข้อมูลเบื้องต้น'!$C$36))</f>
        <v/>
      </c>
      <c r="DF10" s="721"/>
      <c r="DG10" s="1234" t="str">
        <f t="shared" ref="DG10:DG59" si="16">IF(DF10="","",IF(DF10&gt;=75,"เชี่ยวชาญ",IF(DF10&gt;=65,"ชำนาญ",IF(DF10&gt;=55,"พัฒนา",IF(DF10&gt;=50,"เริ่มต้น","ไม่ผ่าน")))))</f>
        <v/>
      </c>
      <c r="DH10" s="1232"/>
      <c r="DI10" s="1231" t="str">
        <f>IF('01.ข้อมูลเบื้องต้น'!$B$37="","",IF('02.คีย์เทอม1'!$B10="","",'01.ข้อมูลเบื้องต้น'!$B$37))</f>
        <v/>
      </c>
      <c r="DJ10" s="1232" t="str">
        <f>IF('01.ข้อมูลเบื้องต้น'!$C$37="","",IF('02.คีย์เทอม1'!$B10="","",'01.ข้อมูลเบื้องต้น'!$C$37))</f>
        <v/>
      </c>
      <c r="DK10" s="721"/>
      <c r="DL10" s="1234" t="str">
        <f t="shared" ref="DL10:DL59" si="17">IF(DK10="","",IF(DK10&gt;=75,"เชี่ยวชาญ",IF(DK10&gt;=65,"ชำนาญ",IF(DK10&gt;=55,"พัฒนา",IF(DK10&gt;=50,"เริ่มต้น","ไม่ผ่าน")))))</f>
        <v/>
      </c>
      <c r="DM10" s="1232"/>
      <c r="DN10" s="1231" t="str">
        <f>IF('01.ข้อมูลเบื้องต้น'!$B$38="","",IF('02.คีย์เทอม1'!$B10="","",'01.ข้อมูลเบื้องต้น'!$B$38))</f>
        <v/>
      </c>
      <c r="DO10" s="1232" t="str">
        <f>IF('01.ข้อมูลเบื้องต้น'!$C$38="","",IF('02.คีย์เทอม1'!$B10="","",'01.ข้อมูลเบื้องต้น'!$C$38))</f>
        <v/>
      </c>
      <c r="DP10" s="721"/>
      <c r="DQ10" s="1234" t="str">
        <f t="shared" ref="DQ10:DQ59" si="18">IF(DP10="","",IF(DP10&gt;=75,"เชี่ยวชาญ",IF(DP10&gt;=65,"ชำนาญ",IF(DP10&gt;=55,"พัฒนา",IF(DP10&gt;=50,"เริ่มต้น","ไม่ผ่าน")))))</f>
        <v/>
      </c>
      <c r="DR10" s="1232"/>
      <c r="DS10" s="1231" t="str">
        <f>IF('01.ข้อมูลเบื้องต้น'!$B$39="","",IF('02.คีย์เทอม1'!$B10="","",'01.ข้อมูลเบื้องต้น'!$B$39))</f>
        <v/>
      </c>
      <c r="DT10" s="1232" t="str">
        <f>IF('01.ข้อมูลเบื้องต้น'!$C$39="","",IF('02.คีย์เทอม1'!$B10="","",'01.ข้อมูลเบื้องต้น'!$C$39))</f>
        <v/>
      </c>
      <c r="DU10" s="721"/>
      <c r="DV10" s="1234" t="str">
        <f t="shared" ref="DV10:DV59" si="19">IF(DU10="","",IF(DU10&gt;=75,"เชี่ยวชาญ",IF(DU10&gt;=65,"ชำนาญ",IF(DU10&gt;=55,"พัฒนา",IF(DU10&gt;=50,"เริ่มต้น","ไม่ผ่าน")))))</f>
        <v/>
      </c>
      <c r="DW10" s="1232"/>
      <c r="DX10" s="1231" t="str">
        <f>IF('01.ข้อมูลเบื้องต้น'!$B$40="","",IF('02.คีย์เทอม1'!$B10="","",'01.ข้อมูลเบื้องต้น'!$B$40))</f>
        <v/>
      </c>
      <c r="DY10" s="1232" t="str">
        <f>IF('01.ข้อมูลเบื้องต้น'!$C$40="","",IF('02.คีย์เทอม1'!$B10="","",'01.ข้อมูลเบื้องต้น'!$C$40))</f>
        <v/>
      </c>
      <c r="DZ10" s="721"/>
      <c r="EA10" s="1234" t="str">
        <f t="shared" ref="EA10:EA59" si="20">IF(DZ10="","",IF(DZ10&gt;=75,"เชี่ยวชาญ",IF(DZ10&gt;=65,"ชำนาญ",IF(DZ10&gt;=55,"พัฒนา",IF(DZ10&gt;=50,"เริ่มต้น","ไม่ผ่าน")))))</f>
        <v/>
      </c>
      <c r="EB10" s="1232"/>
      <c r="EC10" s="1231" t="str">
        <f>IF('01.ข้อมูลเบื้องต้น'!$B$41="","",IF('02.คีย์เทอม1'!$B10="","",'01.ข้อมูลเบื้องต้น'!$B$41))</f>
        <v/>
      </c>
      <c r="ED10" s="1232" t="str">
        <f>IF('01.ข้อมูลเบื้องต้น'!$C$41="","",IF('02.คีย์เทอม1'!$B10="","",'01.ข้อมูลเบื้องต้น'!$C$41))</f>
        <v/>
      </c>
      <c r="EE10" s="721"/>
      <c r="EF10" s="1234" t="str">
        <f t="shared" ref="EF10:EF59" si="21">IF(EE10="","",IF(EE10&gt;=75,"เชี่ยวชาญ",IF(EE10&gt;=65,"ชำนาญ",IF(EE10&gt;=55,"พัฒนา",IF(EE10&gt;=50,"เริ่มต้น","ไม่ผ่าน")))))</f>
        <v/>
      </c>
      <c r="EG10" s="1232"/>
      <c r="EH10" s="1231" t="str">
        <f>IF('01.ข้อมูลเบื้องต้น'!$B$42="","",IF('02.คีย์เทอม1'!$B10="","",'01.ข้อมูลเบื้องต้น'!$B$42))</f>
        <v/>
      </c>
      <c r="EI10" s="1232" t="str">
        <f>IF('01.ข้อมูลเบื้องต้น'!$C$42="","",IF('02.คีย์เทอม1'!$B10="","",'01.ข้อมูลเบื้องต้น'!$C$42))</f>
        <v/>
      </c>
      <c r="EJ10" s="721"/>
      <c r="EK10" s="1234" t="str">
        <f t="shared" ref="EK10:EK59" si="22">IF(EJ10="","",IF(EJ10&gt;=75,"เชี่ยวชาญ",IF(EJ10&gt;=65,"ชำนาญ",IF(EJ10&gt;=55,"พัฒนา",IF(EJ10&gt;=50,"เริ่มต้น","ไม่ผ่าน")))))</f>
        <v/>
      </c>
      <c r="EL10" s="1232"/>
      <c r="EM10" s="1231" t="str">
        <f>IF('01.ข้อมูลเบื้องต้น'!$B$43="","",IF('02.คีย์เทอม1'!$B10="","",'01.ข้อมูลเบื้องต้น'!$B$43))</f>
        <v/>
      </c>
      <c r="EN10" s="1232" t="str">
        <f>IF('01.ข้อมูลเบื้องต้น'!$C$43="","",IF('02.คีย์เทอม1'!$B10="","",'01.ข้อมูลเบื้องต้น'!$C$43))</f>
        <v/>
      </c>
      <c r="EO10" s="721"/>
      <c r="EP10" s="1234" t="str">
        <f t="shared" ref="EP10:EP59" si="23">IF(EO10="","",IF(EO10&gt;=75,"เชี่ยวชาญ",IF(EO10&gt;=65,"ชำนาญ",IF(EO10&gt;=55,"พัฒนา",IF(EO10&gt;=50,"เริ่มต้น","ไม่ผ่าน")))))</f>
        <v/>
      </c>
      <c r="EQ10" s="1232"/>
      <c r="ER10" s="1231" t="str">
        <f>IF('01.ข้อมูลเบื้องต้น'!$B$44="","",IF('02.คีย์เทอม1'!$B10="","",'01.ข้อมูลเบื้องต้น'!$B$44))</f>
        <v/>
      </c>
      <c r="ES10" s="1232" t="str">
        <f>IF('01.ข้อมูลเบื้องต้น'!$C$44="","",IF('02.คีย์เทอม1'!$B10="","",'01.ข้อมูลเบื้องต้น'!$C$44))</f>
        <v/>
      </c>
      <c r="ET10" s="721"/>
      <c r="EU10" s="1234" t="str">
        <f t="shared" ref="EU10:EU59" si="24">IF(ET10="","",IF(ET10&gt;=75,"เชี่ยวชาญ",IF(ET10&gt;=65,"ชำนาญ",IF(ET10&gt;=55,"พัฒนา",IF(ET10&gt;=50,"เริ่มต้น","ไม่ผ่าน")))))</f>
        <v/>
      </c>
      <c r="EV10" s="1232"/>
      <c r="EW10" s="1231" t="str">
        <f>IF('01.ข้อมูลเบื้องต้น'!$B$45="","",IF('02.คีย์เทอม1'!$B10="","",'01.ข้อมูลเบื้องต้น'!$B$45))</f>
        <v/>
      </c>
      <c r="EX10" s="1232" t="str">
        <f>IF('01.ข้อมูลเบื้องต้น'!$C$45="","",IF('02.คีย์เทอม1'!$B10="","",'01.ข้อมูลเบื้องต้น'!$C$45))</f>
        <v/>
      </c>
      <c r="EY10" s="721"/>
      <c r="EZ10" s="1234" t="str">
        <f t="shared" ref="EZ10:EZ59" si="25">IF(EY10="","",IF(EY10&gt;=75,"เชี่ยวชาญ",IF(EY10&gt;=65,"ชำนาญ",IF(EY10&gt;=55,"พัฒนา",IF(EY10&gt;=50,"เริ่มต้น","ไม่ผ่าน")))))</f>
        <v/>
      </c>
      <c r="FA10" s="1232"/>
      <c r="FB10" s="1231" t="str">
        <f>IF('01.ข้อมูลเบื้องต้น'!$B$46="","",IF('02.คีย์เทอม1'!$B10="","",'01.ข้อมูลเบื้องต้น'!$B$46))</f>
        <v/>
      </c>
      <c r="FC10" s="1232" t="str">
        <f>IF('01.ข้อมูลเบื้องต้น'!$C$46="","",IF('02.คีย์เทอม1'!$B10="","",'01.ข้อมูลเบื้องต้น'!$C$46))</f>
        <v/>
      </c>
      <c r="FD10" s="721"/>
      <c r="FE10" s="1234" t="str">
        <f t="shared" ref="FE10:FE59" si="26">IF(FD10="","",IF(FD10&gt;=75,"เชี่ยวชาญ",IF(FD10&gt;=65,"ชำนาญ",IF(FD10&gt;=55,"พัฒนา",IF(FD10&gt;=50,"เริ่มต้น","ไม่ผ่าน")))))</f>
        <v/>
      </c>
      <c r="FF10" s="1232"/>
      <c r="FG10" s="1231" t="str">
        <f>IF('01.ข้อมูลเบื้องต้น'!$B$47="","",IF('02.คีย์เทอม1'!$B10="","",'01.ข้อมูลเบื้องต้น'!$B$47))</f>
        <v/>
      </c>
      <c r="FH10" s="1232" t="str">
        <f>IF('01.ข้อมูลเบื้องต้น'!$C$47="","",IF('02.คีย์เทอม1'!$B10="","",'01.ข้อมูลเบื้องต้น'!$C$47))</f>
        <v/>
      </c>
      <c r="FI10" s="721"/>
      <c r="FJ10" s="1234" t="str">
        <f t="shared" ref="FJ10:FJ59" si="27">IF(FI10="","",IF(FI10&gt;=75,"เชี่ยวชาญ",IF(FI10&gt;=65,"ชำนาญ",IF(FI10&gt;=55,"พัฒนา",IF(FI10&gt;=50,"เริ่มต้น","ไม่ผ่าน")))))</f>
        <v/>
      </c>
      <c r="FK10" s="1232"/>
      <c r="FL10" s="1231" t="str">
        <f>IF('01.ข้อมูลเบื้องต้น'!$B$48="","",IF('02.คีย์เทอม1'!$B10="","",'01.ข้อมูลเบื้องต้น'!$B$48))</f>
        <v/>
      </c>
      <c r="FM10" s="1232" t="str">
        <f>IF('01.ข้อมูลเบื้องต้น'!$C$48="","",IF('02.คีย์เทอม1'!$B10="","",'01.ข้อมูลเบื้องต้น'!$C$48))</f>
        <v/>
      </c>
      <c r="FN10" s="721"/>
      <c r="FO10" s="1234" t="str">
        <f t="shared" ref="FO10:FO59" si="28">IF(FN10="","",IF(FN10&gt;=75,"เชี่ยวชาญ",IF(FN10&gt;=65,"ชำนาญ",IF(FN10&gt;=55,"พัฒนา",IF(FN10&gt;=50,"เริ่มต้น","ไม่ผ่าน")))))</f>
        <v/>
      </c>
      <c r="FP10" s="1232"/>
      <c r="FQ10" s="1231" t="str">
        <f>IF('01.ข้อมูลเบื้องต้น'!$B$49="","",IF('02.คีย์เทอม1'!$B10="","",'01.ข้อมูลเบื้องต้น'!$B$49))</f>
        <v/>
      </c>
      <c r="FR10" s="1232" t="str">
        <f>IF('01.ข้อมูลเบื้องต้น'!$C$49="","",IF('02.คีย์เทอม1'!$B10="","",'01.ข้อมูลเบื้องต้น'!$C$49))</f>
        <v/>
      </c>
      <c r="FS10" s="721"/>
      <c r="FT10" s="1234" t="str">
        <f t="shared" ref="FT10:FT59" si="29">IF(FS10="","",IF(FS10&gt;=75,"เชี่ยวชาญ",IF(FS10&gt;=65,"ชำนาญ",IF(FS10&gt;=55,"พัฒนา",IF(FS10&gt;=50,"เริ่มต้น","ไม่ผ่าน")))))</f>
        <v/>
      </c>
      <c r="FU10" s="1232"/>
      <c r="FV10" s="1231" t="str">
        <f>IF('01.ข้อมูลเบื้องต้น'!$B$50="","",IF('02.คีย์เทอม1'!$B10="","",'01.ข้อมูลเบื้องต้น'!$B$50))</f>
        <v/>
      </c>
      <c r="FW10" s="1232" t="str">
        <f>IF('01.ข้อมูลเบื้องต้น'!$C$50="","",IF('02.คีย์เทอม1'!$B10="","",'01.ข้อมูลเบื้องต้น'!$C$50))</f>
        <v/>
      </c>
      <c r="FX10" s="721"/>
      <c r="FY10" s="1234" t="str">
        <f t="shared" ref="FY10:FY59" si="30">IF(FX10="","",IF(FX10&gt;=75,"เชี่ยวชาญ",IF(FX10&gt;=65,"ชำนาญ",IF(FX10&gt;=55,"พัฒนา",IF(FX10&gt;=50,"เริ่มต้น","ไม่ผ่าน")))))</f>
        <v/>
      </c>
      <c r="FZ10" s="521" t="str">
        <f>IF(OR(J10&gt;$J$9,O10&gt;$O$9,T10&gt;$T$9,Y10&gt;$Y$9,AD10&gt;$AD$9,AI10&gt;$AI$9,AN10&gt;$AN$9,AS10&gt;$AS$9,AX10&gt;$AX$9,BC10&gt;$BC$9,BH10&gt;$BH$9,BM10&gt;$BM$9,BR10&gt;$BR$9,BW10&gt;$BW$9,CB10&gt;$CB$9,CG10&gt;$CG$9,CL10&gt;$CL$9,CQ10&gt;$CQ$9,CV10&gt;$CV$9,DA10&gt;$DA$9),"",IF(COUNT(J10,O10,T10,Y10,AD10,AI10,AN10,AS10,AX10,BC10,BH10,BM10,BR10,BW10,CB10,CG10,CL10,CQ10,CV10,DA10)=0,"",SUM(J10,O10,T10,Y10,AD10,AI10,AN10,AS10,AX10,BC10,BH10,BM10,BR10,BW10,CB10,CG10,CL10,CQ10,CV10,DA10)))</f>
        <v/>
      </c>
      <c r="GA10" s="522" t="str">
        <f>IF(FZ10="","",(FZ10*100)/$FZ$9)</f>
        <v/>
      </c>
      <c r="GB10" s="523" t="str">
        <f>IF('2.ชื่อนักเรียน'!R11="มส","มส",IF('2.ชื่อนักเรียน'!R11="ย้าย","ย้าย",IF('2.ชื่อนักเรียน'!R11="ร","ร",IF(GA10="","",RANK(GA10,$GA$10:$GA$59,0)))))</f>
        <v/>
      </c>
      <c r="GC10" s="523" t="str">
        <f>IF(COUNT(J10,O10,T10,Y10,AD10,AI10,AN10,AS10,AX10,BC10,BH10,BM10,BR10,BW10,CB10,CG10,CL10,CQ10,CV10,DA10)=0,"",COUNT(J10,O10,T10,Y10,AD10,AI10,AN10,AS10,AX10,BC10,BH10,BM10,BR10,BW10,CB10,CG10,CL10,CQ10,CV10,DA10))</f>
        <v/>
      </c>
      <c r="GE10" s="524" t="str">
        <f>IF(J10="มส","",IF(J10="ร","",IF(J10="ย้าย","",IF(J10="","",J10))))</f>
        <v/>
      </c>
      <c r="GF10" s="700" t="str">
        <f>IF(O10="มส","",IF(O10="ร","",IF(O10="ย้าย","",IF(O10="","",O10))))</f>
        <v/>
      </c>
      <c r="GG10" s="717" t="str">
        <f>IF(OR(GE10="",GF10=""),"",AVERAGE(GE10:GF10))</f>
        <v/>
      </c>
      <c r="GH10" s="520" t="str">
        <f>IF(D10="","",IF(GG10="","",IF(GG10&gt;=75,"เชี่ยวชาญ",IF(GG10&gt;=65,"ชำนาญ",IF(GG10&gt;=55,"พัฒนา",IF(GG10&gt;=50,"เริ่มต้น","ไม่ผ่าน"))))))</f>
        <v/>
      </c>
      <c r="GI10" s="524" t="str">
        <f>IF(T10="มส","",IF(T10="ร","",IF(T10="ย้าย","",IF(T10="","",T10))))</f>
        <v/>
      </c>
      <c r="GJ10" s="700" t="str">
        <f>IF(Y10="มส","",IF(Y10="ร","",IF(Y10="ย้าย","",IF(Y10="","",Y10))))</f>
        <v/>
      </c>
      <c r="GK10" s="717" t="str">
        <f>IF(OR(GI10="",GJ10=""),"",AVERAGE(GI10:GJ10))</f>
        <v/>
      </c>
      <c r="GL10" s="520" t="str">
        <f>IF(H10="","",IF(GK10="","",IF(GK10&gt;=75,"เชี่ยวชาญ",IF(GK10&gt;=65,"ชำนาญ",IF(GK10&gt;=55,"พัฒนา",IF(GK10&gt;=50,"เริ่มต้น","ไม่ผ่าน"))))))</f>
        <v/>
      </c>
      <c r="GM10" s="701" t="str">
        <f>IF(AD10="มส","",IF(AD10="ร","",IF(AD10="ย้าย","",IF(AD10="","",AD10))))</f>
        <v/>
      </c>
      <c r="GN10" s="701" t="str">
        <f>IF(BH10="มส","",IF(BH10="ร","",IF(BH10="ย้าย","",IF(BH10="","",BH10))))</f>
        <v/>
      </c>
      <c r="GO10" s="701" t="str">
        <f>IF(BM10="มส","",IF(BM10="ร","",IF(BM10="ย้าย","",IF(BM10="","",BM10))))</f>
        <v/>
      </c>
      <c r="GP10" s="701" t="str">
        <f>IF(BR10="มส","",IF(BR10="ร","",IF(BR10="ย้าย","",IF(BR10="","",BR10))))</f>
        <v/>
      </c>
      <c r="GQ10" s="701" t="str">
        <f>IF(BW10="มส","",IF(BW10="ร","",IF(BW10="ย้าย","",IF(BW10="","",BW10))))</f>
        <v/>
      </c>
      <c r="GR10" s="701" t="str">
        <f>IF(CB10="มส","",IF(CB10="ร","",IF(CB10="ย้าย","",IF(CB10="","",CB10))))</f>
        <v/>
      </c>
      <c r="GS10" s="701" t="str">
        <f>IF(OR(GN10="",GO10="",GP10="",GQ10="",GR10=""),"",AVERAGE(GN10:GR10))</f>
        <v/>
      </c>
      <c r="GT10" s="520" t="str">
        <f>IF(D10="","",IF(GS10="","",IF(GS10&gt;=75,"เชี่ยวชาญ",IF(GS10&gt;=65,"ชำนาญ",IF(GS10&gt;=55,"พัฒนา",IF(GS10&gt;=50,"เริ่มต้น","ไม่ผ่าน"))))))</f>
        <v/>
      </c>
    </row>
    <row r="11" spans="1:207" s="509" customFormat="1" ht="17.25" customHeight="1" thickTop="1" thickBot="1">
      <c r="A11" s="1229">
        <v>2</v>
      </c>
      <c r="B11" s="1229" t="str">
        <f>IF('2.ชื่อนักเรียน'!E12="","",CONCATENATE('2.ชื่อนักเรียน'!E12,'2.ชื่อนักเรียน'!F12,'2.ชื่อนักเรียน'!G12,'2.ชื่อนักเรียน'!H12,'2.ชื่อนักเรียน'!I12,'2.ชื่อนักเรียน'!J12,'2.ชื่อนักเรียน'!K12,'2.ชื่อนักเรียน'!L12,'2.ชื่อนักเรียน'!M12,'2.ชื่อนักเรียน'!N12,'2.ชื่อนักเรียน'!O12,'2.ชื่อนักเรียน'!P12,'2.ชื่อนักเรียน'!Q12))</f>
        <v/>
      </c>
      <c r="C11" s="1230" t="str">
        <f>IF('2.ชื่อนักเรียน'!B12="","",'2.ชื่อนักเรียน'!B12)</f>
        <v/>
      </c>
      <c r="D11" s="1231" t="str">
        <f>IF('2.ชื่อนักเรียน'!C12="","",CONCATENATE(TRIM('2.ชื่อนักเรียน'!C12),"  ",'2.ชื่อนักเรียน'!D12))</f>
        <v/>
      </c>
      <c r="E11" s="1232" t="str">
        <f>IF(B11="","",IF('01.ข้อมูลเบื้องต้น'!$H$2="","",'01.ข้อมูลเบื้องต้น'!$H$2))</f>
        <v/>
      </c>
      <c r="F11" s="1231" t="str">
        <f>IF(B11="","",IF('01.ข้อมูลเบื้องต้น'!$I$4="","",'01.ข้อมูลเบื้องต้น'!$I$4))</f>
        <v/>
      </c>
      <c r="G11" s="1232"/>
      <c r="H11" s="1231" t="str">
        <f>IF('01.ข้อมูลเบื้องต้น'!$B$8="","",IF('02.คีย์เทอม1'!$B11="","",'01.ข้อมูลเบื้องต้น'!$B$8))</f>
        <v/>
      </c>
      <c r="I11" s="1232" t="str">
        <f>IF('01.ข้อมูลเบื้องต้น'!$C$8="","",IF('02.คีย์เทอม1'!$B11="","",'01.ข้อมูลเบื้องต้น'!$C$8))</f>
        <v/>
      </c>
      <c r="J11" s="526"/>
      <c r="K11" s="1233" t="str">
        <f>IF('2.ชื่อนักเรียน'!R12="มส","มส",IF('2.ชื่อนักเรียน'!R12="ร","ร",IF('2.ชื่อนักเรียน'!R12="ย้าย","ย้าย",IF(J11="","",IF(J11&gt;=75,"เชี่ยวชาญ",IF(J11&gt;=65,"ชำนาญ",IF(J11&gt;=55,"พัฒนา",IF(J11&gt;=50,"เริ่มต้น","ไม่ผ่าน"))))))))</f>
        <v/>
      </c>
      <c r="L11" s="1232"/>
      <c r="M11" s="1231" t="str">
        <f>IF('01.ข้อมูลเบื้องต้น'!$B$9="","",IF('02.คีย์เทอม1'!$B11="","",'01.ข้อมูลเบื้องต้น'!$B$9))</f>
        <v/>
      </c>
      <c r="N11" s="1232" t="str">
        <f>IF('01.ข้อมูลเบื้องต้น'!$C$9="","",IF('02.คีย์เทอม1'!$B11="","",'01.ข้อมูลเบื้องต้น'!$C$9))</f>
        <v/>
      </c>
      <c r="O11" s="526"/>
      <c r="P11" s="1235" t="str">
        <f t="shared" si="7"/>
        <v/>
      </c>
      <c r="Q11" s="1232"/>
      <c r="R11" s="1231" t="str">
        <f>IF('01.ข้อมูลเบื้องต้น'!$B$10="","",IF('02.คีย์เทอม1'!$B11="","",'01.ข้อมูลเบื้องต้น'!$B$10))</f>
        <v/>
      </c>
      <c r="S11" s="1232" t="str">
        <f>IF('01.ข้อมูลเบื้องต้น'!$C$10="","",IF('02.คีย์เทอม1'!$B11="","",'01.ข้อมูลเบื้องต้น'!$C$10))</f>
        <v/>
      </c>
      <c r="T11" s="526"/>
      <c r="U11" s="1235" t="str">
        <f t="shared" si="8"/>
        <v/>
      </c>
      <c r="V11" s="1232"/>
      <c r="W11" s="1231" t="str">
        <f>IF('01.ข้อมูลเบื้องต้น'!$B$11="","",IF('02.คีย์เทอม1'!$B11="","",'01.ข้อมูลเบื้องต้น'!$B$11))</f>
        <v/>
      </c>
      <c r="X11" s="1232" t="str">
        <f>IF('01.ข้อมูลเบื้องต้น'!$C$11="","",IF('02.คีย์เทอม1'!$B11="","",'01.ข้อมูลเบื้องต้น'!$C$11))</f>
        <v/>
      </c>
      <c r="Y11" s="519"/>
      <c r="Z11" s="1234" t="str">
        <f t="shared" ref="Z11:Z59" si="31">IF(Y11="","",IF(Y11&gt;=75,"เชี่ยวชาญ",IF(Y11&gt;=65,"ชำนาญ",IF(Y11&gt;=55,"พัฒนา",IF(Y11&gt;=50,"เริ่มต้น","ไม่ผ่าน")))))</f>
        <v/>
      </c>
      <c r="AA11" s="1232"/>
      <c r="AB11" s="1231" t="str">
        <f>IF('01.ข้อมูลเบื้องต้น'!$B$12="","",IF('02.คีย์เทอม1'!$B11="","",'01.ข้อมูลเบื้องต้น'!$B$12))</f>
        <v/>
      </c>
      <c r="AC11" s="1232" t="str">
        <f>IF('01.ข้อมูลเบื้องต้น'!$C$12="","",IF('02.คีย์เทอม1'!$B11="","",'01.ข้อมูลเบื้องต้น'!$C$12))</f>
        <v/>
      </c>
      <c r="AD11" s="526"/>
      <c r="AE11" s="1235" t="str">
        <f t="shared" ref="AE11:AE59" si="32">IF(AD11="","",IF(AD11&gt;=75,"เชี่ยวชาญ",IF(AD11&gt;=65,"ชำนาญ",IF(AD11&gt;=55,"พัฒนา",IF(AD11&gt;=50,"เริ่มต้น","ไม่ผ่าน")))))</f>
        <v/>
      </c>
      <c r="AF11" s="1232"/>
      <c r="AG11" s="1231" t="str">
        <f>IF('01.ข้อมูลเบื้องต้น'!$B$13="","",IF('02.คีย์เทอม1'!$B11="","",'01.ข้อมูลเบื้องต้น'!$B$13))</f>
        <v/>
      </c>
      <c r="AH11" s="1232" t="str">
        <f>IF('01.ข้อมูลเบื้องต้น'!$C$13="","",IF('02.คีย์เทอม1'!$B11="","",'01.ข้อมูลเบื้องต้น'!$C$13))</f>
        <v/>
      </c>
      <c r="AI11" s="526"/>
      <c r="AJ11" s="1235" t="str">
        <f t="shared" ref="AJ11:AJ59" si="33">IF(AI11="","",IF(AI11&gt;=75,"เชี่ยวชาญ",IF(AI11&gt;=65,"ชำนาญ",IF(AI11&gt;=55,"พัฒนา",IF(AI11&gt;=50,"เริ่มต้น","ไม่ผ่าน")))))</f>
        <v/>
      </c>
      <c r="AK11" s="1232"/>
      <c r="AL11" s="1231" t="str">
        <f>IF('01.ข้อมูลเบื้องต้น'!$B$14="","",IF('02.คีย์เทอม1'!$B11="","",'01.ข้อมูลเบื้องต้น'!$B$14))</f>
        <v/>
      </c>
      <c r="AM11" s="1232" t="str">
        <f>IF('01.ข้อมูลเบื้องต้น'!$C$14="","",IF('02.คีย์เทอม1'!$B11="","",'01.ข้อมูลเบื้องต้น'!$C$14))</f>
        <v/>
      </c>
      <c r="AN11" s="526"/>
      <c r="AO11" s="1235" t="str">
        <f t="shared" ref="AO11:AO59" si="34">IF(AN11="","",IF(AN11&gt;=75,"เชี่ยวชาญ",IF(AN11&gt;=65,"ชำนาญ",IF(AN11&gt;=55,"พัฒนา",IF(AN11&gt;=50,"เริ่มต้น","ไม่ผ่าน")))))</f>
        <v/>
      </c>
      <c r="AP11" s="1232"/>
      <c r="AQ11" s="1231" t="str">
        <f>IF('01.ข้อมูลเบื้องต้น'!$B$15="","",IF('02.คีย์เทอม1'!$B11="","",'01.ข้อมูลเบื้องต้น'!$B$15))</f>
        <v/>
      </c>
      <c r="AR11" s="1232" t="str">
        <f>IF('01.ข้อมูลเบื้องต้น'!$C$15="","",IF('02.คีย์เทอม1'!$B11="","",'01.ข้อมูลเบื้องต้น'!$C$15))</f>
        <v/>
      </c>
      <c r="AS11" s="526"/>
      <c r="AT11" s="1235" t="str">
        <f t="shared" ref="AT11:AT59" si="35">IF(AS11="","",IF(AS11&gt;=75,"เชี่ยวชาญ",IF(AS11&gt;=65,"ชำนาญ",IF(AS11&gt;=55,"พัฒนา",IF(AS11&gt;=50,"เริ่มต้น","ไม่ผ่าน")))))</f>
        <v/>
      </c>
      <c r="AU11" s="1232"/>
      <c r="AV11" s="1231" t="str">
        <f>IF('01.ข้อมูลเบื้องต้น'!$B$16="","",IF('02.คีย์เทอม1'!$B11="","",'01.ข้อมูลเบื้องต้น'!$B$16))</f>
        <v/>
      </c>
      <c r="AW11" s="1232" t="str">
        <f>IF('01.ข้อมูลเบื้องต้น'!$C$16="","",IF('02.คีย์เทอม1'!$B11="","",'01.ข้อมูลเบื้องต้น'!$C$16))</f>
        <v/>
      </c>
      <c r="AX11" s="519"/>
      <c r="AY11" s="1234" t="str">
        <f t="shared" ref="AY11:AY59" si="36">IF(AX11="","",IF(AX11&gt;=75,"เชี่ยวชาญ",IF(AX11&gt;=65,"ชำนาญ",IF(AX11&gt;=55,"พัฒนา",IF(AX11&gt;=50,"เริ่มต้น","ไม่ผ่าน")))))</f>
        <v/>
      </c>
      <c r="AZ11" s="1232"/>
      <c r="BA11" s="1231" t="str">
        <f>IF('01.ข้อมูลเบื้องต้น'!$B$17="","",IF('02.คีย์เทอม1'!$B11="","",'01.ข้อมูลเบื้องต้น'!$B$17))</f>
        <v/>
      </c>
      <c r="BB11" s="1232" t="str">
        <f>IF('01.ข้อมูลเบื้องต้น'!$C$17="","",IF('02.คีย์เทอม1'!$B11="","",'01.ข้อมูลเบื้องต้น'!$C$17))</f>
        <v/>
      </c>
      <c r="BC11" s="519"/>
      <c r="BD11" s="1234" t="str">
        <f t="shared" ref="BD11:BD59" si="37">IF(BC11="","",IF(BC11&gt;=75,"เชี่ยวชาญ",IF(BC11&gt;=65,"ชำนาญ",IF(BC11&gt;=55,"พัฒนา",IF(BC11&gt;=50,"เริ่มต้น","ไม่ผ่าน")))))</f>
        <v/>
      </c>
      <c r="BE11" s="1232"/>
      <c r="BF11" s="1231" t="str">
        <f>IF('01.ข้อมูลเบื้องต้น'!$B$19="","",IF('02.คีย์เทอม1'!$B11="","",'01.ข้อมูลเบื้องต้น'!$B$19))</f>
        <v/>
      </c>
      <c r="BG11" s="1232" t="str">
        <f>IF('01.ข้อมูลเบื้องต้น'!$C$19="","",IF('02.คีย์เทอม1'!$B11="","",'01.ข้อมูลเบื้องต้น'!$C$19))</f>
        <v/>
      </c>
      <c r="BH11" s="723"/>
      <c r="BI11" s="1234" t="str">
        <f t="shared" ref="BI11:BI59" si="38">IF(BH11="","",IF(BH11&gt;=75,"เชี่ยวชาญ",IF(BH11&gt;=65,"ชำนาญ",IF(BH11&gt;=55,"พัฒนา",IF(BH11&gt;=50,"เริ่มต้น","ไม่ผ่าน")))))</f>
        <v/>
      </c>
      <c r="BJ11" s="1232"/>
      <c r="BK11" s="1231" t="str">
        <f>IF('01.ข้อมูลเบื้องต้น'!$B$20="","",IF('02.คีย์เทอม1'!$B11="","",'01.ข้อมูลเบื้องต้น'!$B$20))</f>
        <v/>
      </c>
      <c r="BL11" s="1232" t="str">
        <f>IF('01.ข้อมูลเบื้องต้น'!$C$20="","",IF('02.คีย์เทอม1'!$B11="","",'01.ข้อมูลเบื้องต้น'!$C$20))</f>
        <v/>
      </c>
      <c r="BM11" s="723"/>
      <c r="BN11" s="1235" t="str">
        <f t="shared" si="9"/>
        <v/>
      </c>
      <c r="BO11" s="1232"/>
      <c r="BP11" s="1231" t="str">
        <f>IF('01.ข้อมูลเบื้องต้น'!$B$21="","",IF('02.คีย์เทอม1'!$B11="","",'01.ข้อมูลเบื้องต้น'!$B$21))</f>
        <v/>
      </c>
      <c r="BQ11" s="1232" t="str">
        <f>IF('01.ข้อมูลเบื้องต้น'!$C$21="","",IF('02.คีย์เทอม1'!$B11="","",'01.ข้อมูลเบื้องต้น'!$C$21))</f>
        <v/>
      </c>
      <c r="BR11" s="722"/>
      <c r="BS11" s="1234" t="str">
        <f t="shared" si="10"/>
        <v/>
      </c>
      <c r="BT11" s="1232"/>
      <c r="BU11" s="1231" t="str">
        <f>IF('01.ข้อมูลเบื้องต้น'!$B$22="","",IF('02.คีย์เทอม1'!$B11="","",'01.ข้อมูลเบื้องต้น'!$B$22))</f>
        <v/>
      </c>
      <c r="BV11" s="1232" t="str">
        <f>IF('01.ข้อมูลเบื้องต้น'!$C$22="","",IF('02.คีย์เทอม1'!$B11="","",'01.ข้อมูลเบื้องต้น'!$C$22))</f>
        <v/>
      </c>
      <c r="BW11" s="722"/>
      <c r="BX11" s="1234" t="str">
        <f t="shared" si="11"/>
        <v/>
      </c>
      <c r="BY11" s="1232"/>
      <c r="BZ11" s="1231" t="str">
        <f>IF('01.ข้อมูลเบื้องต้น'!$B$23="","",IF('02.คีย์เทอม1'!$B11="","",'01.ข้อมูลเบื้องต้น'!$B$23))</f>
        <v/>
      </c>
      <c r="CA11" s="1232" t="str">
        <f>IF('01.ข้อมูลเบื้องต้น'!$C$23="","",IF('02.คีย์เทอม1'!$B11="","",'01.ข้อมูลเบื้องต้น'!$C$23))</f>
        <v/>
      </c>
      <c r="CB11" s="722"/>
      <c r="CC11" s="1234" t="str">
        <f t="shared" ref="CC11:CC59" si="39">IF(CB11="","",IF(CB11&gt;=75,"เชี่ยวชาญ",IF(CB11&gt;=65,"ชำนาญ",IF(CB11&gt;=55,"พัฒนา",IF(CB11&gt;=50,"เริ่มต้น","ไม่ผ่าน")))))</f>
        <v/>
      </c>
      <c r="CD11" s="1232"/>
      <c r="CE11" s="1231" t="str">
        <f>IF('01.ข้อมูลเบื้องต้น'!$B$24="","",IF('02.คีย์เทอม1'!$B11="","",'01.ข้อมูลเบื้องต้น'!$B$24))</f>
        <v/>
      </c>
      <c r="CF11" s="1232" t="str">
        <f>IF('01.ข้อมูลเบื้องต้น'!$C$24="","",IF('02.คีย์เทอม1'!$B11="","",'01.ข้อมูลเบื้องต้น'!$C$24))</f>
        <v/>
      </c>
      <c r="CG11" s="722"/>
      <c r="CH11" s="1234" t="str">
        <f>IF(CG11="","",IF(CG11&gt;=75,"เชี่ยวชาญ",IF(CG11&gt;=65,"ชำนาญ",IF(CG11&gt;=55,"พัฒนา",IF(CG11&gt;=50,"เริ่มต้น","ไม่ผ่าน")))))</f>
        <v/>
      </c>
      <c r="CI11" s="1232"/>
      <c r="CJ11" s="1231" t="str">
        <f>IF('01.ข้อมูลเบื้องต้น'!$B$25="","",IF('02.คีย์เทอม1'!$B11="","",'01.ข้อมูลเบื้องต้น'!$B$25))</f>
        <v/>
      </c>
      <c r="CK11" s="1232" t="str">
        <f>IF('01.ข้อมูลเบื้องต้น'!$C$25="","",IF('02.คีย์เทอม1'!$B11="","",'01.ข้อมูลเบื้องต้น'!$C$25))</f>
        <v/>
      </c>
      <c r="CL11" s="722"/>
      <c r="CM11" s="1234" t="str">
        <f t="shared" si="12"/>
        <v/>
      </c>
      <c r="CN11" s="1232"/>
      <c r="CO11" s="1231" t="str">
        <f>IF('01.ข้อมูลเบื้องต้น'!$B$26="","",IF('02.คีย์เทอม1'!$B11="","",'01.ข้อมูลเบื้องต้น'!$B$26))</f>
        <v/>
      </c>
      <c r="CP11" s="1232" t="str">
        <f>IF('01.ข้อมูลเบื้องต้น'!$C$26="","",IF('02.คีย์เทอม1'!$B11="","",'01.ข้อมูลเบื้องต้น'!$C$26))</f>
        <v/>
      </c>
      <c r="CQ11" s="722"/>
      <c r="CR11" s="1234" t="str">
        <f t="shared" si="13"/>
        <v/>
      </c>
      <c r="CS11" s="1232"/>
      <c r="CT11" s="1231" t="str">
        <f>IF('01.ข้อมูลเบื้องต้น'!$B$27="","",IF('02.คีย์เทอม1'!$B11="","",'01.ข้อมูลเบื้องต้น'!$B$27))</f>
        <v/>
      </c>
      <c r="CU11" s="1232" t="str">
        <f>IF('01.ข้อมูลเบื้องต้น'!$C$27="","",IF('02.คีย์เทอม1'!$B11="","",'01.ข้อมูลเบื้องต้น'!$C$27))</f>
        <v/>
      </c>
      <c r="CV11" s="722"/>
      <c r="CW11" s="1234" t="str">
        <f t="shared" si="14"/>
        <v/>
      </c>
      <c r="CX11" s="1232"/>
      <c r="CY11" s="1231" t="str">
        <f>IF('01.ข้อมูลเบื้องต้น'!$B$28="","",IF('02.คีย์เทอม1'!$B11="","",'01.ข้อมูลเบื้องต้น'!$B$28))</f>
        <v/>
      </c>
      <c r="CZ11" s="1232" t="str">
        <f>IF('01.ข้อมูลเบื้องต้น'!$C$28="","",IF('02.คีย์เทอม1'!$B11="","",'01.ข้อมูลเบื้องต้น'!$C$28))</f>
        <v/>
      </c>
      <c r="DA11" s="722"/>
      <c r="DB11" s="1234" t="str">
        <f t="shared" si="15"/>
        <v/>
      </c>
      <c r="DC11" s="1232"/>
      <c r="DD11" s="1231" t="str">
        <f>IF('01.ข้อมูลเบื้องต้น'!$B$36="","",IF('02.คีย์เทอม1'!$B11="","",'01.ข้อมูลเบื้องต้น'!$B$36))</f>
        <v/>
      </c>
      <c r="DE11" s="1232" t="str">
        <f>IF('01.ข้อมูลเบื้องต้น'!$C$36="","",IF('02.คีย์เทอม1'!$B11="","",'01.ข้อมูลเบื้องต้น'!$C$36))</f>
        <v/>
      </c>
      <c r="DF11" s="721"/>
      <c r="DG11" s="1234" t="str">
        <f t="shared" si="16"/>
        <v/>
      </c>
      <c r="DH11" s="1232"/>
      <c r="DI11" s="1231" t="str">
        <f>IF('01.ข้อมูลเบื้องต้น'!$B$37="","",IF('02.คีย์เทอม1'!$B11="","",'01.ข้อมูลเบื้องต้น'!$B$37))</f>
        <v/>
      </c>
      <c r="DJ11" s="1232" t="str">
        <f>IF('01.ข้อมูลเบื้องต้น'!$C$37="","",IF('02.คีย์เทอม1'!$B11="","",'01.ข้อมูลเบื้องต้น'!$C$37))</f>
        <v/>
      </c>
      <c r="DK11" s="721"/>
      <c r="DL11" s="1234" t="str">
        <f t="shared" si="17"/>
        <v/>
      </c>
      <c r="DM11" s="1232"/>
      <c r="DN11" s="1231" t="str">
        <f>IF('01.ข้อมูลเบื้องต้น'!$B$38="","",IF('02.คีย์เทอม1'!$B11="","",'01.ข้อมูลเบื้องต้น'!$B$38))</f>
        <v/>
      </c>
      <c r="DO11" s="1232" t="str">
        <f>IF('01.ข้อมูลเบื้องต้น'!$C$38="","",IF('02.คีย์เทอม1'!$B11="","",'01.ข้อมูลเบื้องต้น'!$C$38))</f>
        <v/>
      </c>
      <c r="DP11" s="721"/>
      <c r="DQ11" s="1234" t="str">
        <f t="shared" si="18"/>
        <v/>
      </c>
      <c r="DR11" s="1232"/>
      <c r="DS11" s="1231" t="str">
        <f>IF('01.ข้อมูลเบื้องต้น'!$B$39="","",IF('02.คีย์เทอม1'!$B11="","",'01.ข้อมูลเบื้องต้น'!$B$39))</f>
        <v/>
      </c>
      <c r="DT11" s="1232" t="str">
        <f>IF('01.ข้อมูลเบื้องต้น'!$C$39="","",IF('02.คีย์เทอม1'!$B11="","",'01.ข้อมูลเบื้องต้น'!$C$39))</f>
        <v/>
      </c>
      <c r="DU11" s="721"/>
      <c r="DV11" s="1234" t="str">
        <f t="shared" si="19"/>
        <v/>
      </c>
      <c r="DW11" s="1232"/>
      <c r="DX11" s="1231" t="str">
        <f>IF('01.ข้อมูลเบื้องต้น'!$B$40="","",IF('02.คีย์เทอม1'!$B11="","",'01.ข้อมูลเบื้องต้น'!$B$40))</f>
        <v/>
      </c>
      <c r="DY11" s="1232" t="str">
        <f>IF('01.ข้อมูลเบื้องต้น'!$C$40="","",IF('02.คีย์เทอม1'!$B11="","",'01.ข้อมูลเบื้องต้น'!$C$40))</f>
        <v/>
      </c>
      <c r="DZ11" s="721"/>
      <c r="EA11" s="1234" t="str">
        <f t="shared" si="20"/>
        <v/>
      </c>
      <c r="EB11" s="1232"/>
      <c r="EC11" s="1231" t="str">
        <f>IF('01.ข้อมูลเบื้องต้น'!$B$41="","",IF('02.คีย์เทอม1'!$B11="","",'01.ข้อมูลเบื้องต้น'!$B$41))</f>
        <v/>
      </c>
      <c r="ED11" s="1232" t="str">
        <f>IF('01.ข้อมูลเบื้องต้น'!$C$41="","",IF('02.คีย์เทอม1'!$B11="","",'01.ข้อมูลเบื้องต้น'!$C$41))</f>
        <v/>
      </c>
      <c r="EE11" s="721"/>
      <c r="EF11" s="1234" t="str">
        <f t="shared" si="21"/>
        <v/>
      </c>
      <c r="EG11" s="1232"/>
      <c r="EH11" s="1231" t="str">
        <f>IF('01.ข้อมูลเบื้องต้น'!$B$42="","",IF('02.คีย์เทอม1'!$B11="","",'01.ข้อมูลเบื้องต้น'!$B$42))</f>
        <v/>
      </c>
      <c r="EI11" s="1232" t="str">
        <f>IF('01.ข้อมูลเบื้องต้น'!$C$42="","",IF('02.คีย์เทอม1'!$B11="","",'01.ข้อมูลเบื้องต้น'!$C$42))</f>
        <v/>
      </c>
      <c r="EJ11" s="721"/>
      <c r="EK11" s="1234" t="str">
        <f t="shared" si="22"/>
        <v/>
      </c>
      <c r="EL11" s="1232"/>
      <c r="EM11" s="1231" t="str">
        <f>IF('01.ข้อมูลเบื้องต้น'!$B$43="","",IF('02.คีย์เทอม1'!$B11="","",'01.ข้อมูลเบื้องต้น'!$B$43))</f>
        <v/>
      </c>
      <c r="EN11" s="1232" t="str">
        <f>IF('01.ข้อมูลเบื้องต้น'!$C$43="","",IF('02.คีย์เทอม1'!$B11="","",'01.ข้อมูลเบื้องต้น'!$C$43))</f>
        <v/>
      </c>
      <c r="EO11" s="721"/>
      <c r="EP11" s="1234" t="str">
        <f t="shared" si="23"/>
        <v/>
      </c>
      <c r="EQ11" s="1232"/>
      <c r="ER11" s="1231" t="str">
        <f>IF('01.ข้อมูลเบื้องต้น'!$B$44="","",IF('02.คีย์เทอม1'!$B11="","",'01.ข้อมูลเบื้องต้น'!$B$44))</f>
        <v/>
      </c>
      <c r="ES11" s="1232" t="str">
        <f>IF('01.ข้อมูลเบื้องต้น'!$C$44="","",IF('02.คีย์เทอม1'!$B11="","",'01.ข้อมูลเบื้องต้น'!$C$44))</f>
        <v/>
      </c>
      <c r="ET11" s="721"/>
      <c r="EU11" s="1234" t="str">
        <f t="shared" si="24"/>
        <v/>
      </c>
      <c r="EV11" s="1232"/>
      <c r="EW11" s="1231" t="str">
        <f>IF('01.ข้อมูลเบื้องต้น'!$B$45="","",IF('02.คีย์เทอม1'!$B11="","",'01.ข้อมูลเบื้องต้น'!$B$45))</f>
        <v/>
      </c>
      <c r="EX11" s="1232" t="str">
        <f>IF('01.ข้อมูลเบื้องต้น'!$C$45="","",IF('02.คีย์เทอม1'!$B11="","",'01.ข้อมูลเบื้องต้น'!$C$45))</f>
        <v/>
      </c>
      <c r="EY11" s="721"/>
      <c r="EZ11" s="1234" t="str">
        <f t="shared" si="25"/>
        <v/>
      </c>
      <c r="FA11" s="1232"/>
      <c r="FB11" s="1231" t="str">
        <f>IF('01.ข้อมูลเบื้องต้น'!$B$46="","",IF('02.คีย์เทอม1'!$B11="","",'01.ข้อมูลเบื้องต้น'!$B$46))</f>
        <v/>
      </c>
      <c r="FC11" s="1232" t="str">
        <f>IF('01.ข้อมูลเบื้องต้น'!$C$46="","",IF('02.คีย์เทอม1'!$B11="","",'01.ข้อมูลเบื้องต้น'!$C$46))</f>
        <v/>
      </c>
      <c r="FD11" s="721"/>
      <c r="FE11" s="1234" t="str">
        <f t="shared" si="26"/>
        <v/>
      </c>
      <c r="FF11" s="1232"/>
      <c r="FG11" s="1231" t="str">
        <f>IF('01.ข้อมูลเบื้องต้น'!$B$47="","",IF('02.คีย์เทอม1'!$B11="","",'01.ข้อมูลเบื้องต้น'!$B$47))</f>
        <v/>
      </c>
      <c r="FH11" s="1232" t="str">
        <f>IF('01.ข้อมูลเบื้องต้น'!$C$47="","",IF('02.คีย์เทอม1'!$B11="","",'01.ข้อมูลเบื้องต้น'!$C$47))</f>
        <v/>
      </c>
      <c r="FI11" s="721"/>
      <c r="FJ11" s="1234" t="str">
        <f t="shared" si="27"/>
        <v/>
      </c>
      <c r="FK11" s="1232"/>
      <c r="FL11" s="1231" t="str">
        <f>IF('01.ข้อมูลเบื้องต้น'!$B$48="","",IF('02.คีย์เทอม1'!$B11="","",'01.ข้อมูลเบื้องต้น'!$B$48))</f>
        <v/>
      </c>
      <c r="FM11" s="1232" t="str">
        <f>IF('01.ข้อมูลเบื้องต้น'!$C$48="","",IF('02.คีย์เทอม1'!$B11="","",'01.ข้อมูลเบื้องต้น'!$C$48))</f>
        <v/>
      </c>
      <c r="FN11" s="721"/>
      <c r="FO11" s="1234" t="str">
        <f t="shared" si="28"/>
        <v/>
      </c>
      <c r="FP11" s="1232"/>
      <c r="FQ11" s="1231" t="str">
        <f>IF('01.ข้อมูลเบื้องต้น'!$B$49="","",IF('02.คีย์เทอม1'!$B11="","",'01.ข้อมูลเบื้องต้น'!$B$49))</f>
        <v/>
      </c>
      <c r="FR11" s="1232" t="str">
        <f>IF('01.ข้อมูลเบื้องต้น'!$C$49="","",IF('02.คีย์เทอม1'!$B11="","",'01.ข้อมูลเบื้องต้น'!$C$49))</f>
        <v/>
      </c>
      <c r="FS11" s="721"/>
      <c r="FT11" s="1234" t="str">
        <f t="shared" si="29"/>
        <v/>
      </c>
      <c r="FU11" s="1232"/>
      <c r="FV11" s="1231" t="str">
        <f>IF('01.ข้อมูลเบื้องต้น'!$B$50="","",IF('02.คีย์เทอม1'!$B11="","",'01.ข้อมูลเบื้องต้น'!$B$50))</f>
        <v/>
      </c>
      <c r="FW11" s="1232" t="str">
        <f>IF('01.ข้อมูลเบื้องต้น'!$C$50="","",IF('02.คีย์เทอม1'!$B11="","",'01.ข้อมูลเบื้องต้น'!$C$50))</f>
        <v/>
      </c>
      <c r="FX11" s="721"/>
      <c r="FY11" s="1234" t="str">
        <f t="shared" si="30"/>
        <v/>
      </c>
      <c r="FZ11" s="521" t="str">
        <f>IF(OR(J11&gt;$J$9,O11&gt;$O$9,T11&gt;$T$9,Y11&gt;$Y$9,AD11&gt;$AD$9,AI11&gt;$AI$9,AN11&gt;$AN$9,AS11&gt;$AS$9,AX11&gt;$AX$9,BC11&gt;$BC$9,BH11&gt;$BH$9,BM11&gt;$BM$9,BR11&gt;$BR$9,BW11&gt;$BW$9,CB11&gt;$CB$9,CG11&gt;$CG$9,CL11&gt;$CL$9,CQ11&gt;$CQ$9,CV11&gt;$CV$9,DA11&gt;$DA$9),"",IF(COUNT(J11,O11,T11,Y11,AD11,AI11,AN11,AS11,AX11,BC11,BH11,BM11,BR11,BW11,CB11,CG11,CL11,CQ11,CV11,DA11)=0,"",SUM(J11,O11,T11,Y11,AD11,AI11,AN11,AS11,AX11,BC11,BH11,BM11,BR11,BW11,CB11,CG11,CL11,CQ11,CV11,DA11)))</f>
        <v/>
      </c>
      <c r="GA11" s="522" t="str">
        <f>IF(FZ11="","",(FZ11*100)/$FZ$9)</f>
        <v/>
      </c>
      <c r="GB11" s="523" t="str">
        <f>IF('2.ชื่อนักเรียน'!R12="มส","มส",IF('2.ชื่อนักเรียน'!R12="ย้าย","ย้าย",IF('2.ชื่อนักเรียน'!R12="ร","ร",IF(GA11="","",RANK(GA11,$GA$10:$GA$59,0)))))</f>
        <v/>
      </c>
      <c r="GC11" s="523" t="str">
        <f t="shared" ref="GC11:GC54" si="40">IF(COUNT(J11,O11,T11,Y11,AD11,AI11,AN11,AS11,AX11,BC11,BH11,BM11,BR11,BW11,CB11,CG11,CL11,CQ11,CV11,DA11)=0,"",COUNT(J11,O11,T11,Y11,AD11,AI11,AN11,AS11,AX11,BC11,BH11,BM11,BR11,BW11,CB11,CG11,CL11,CQ11,CV11,DA11))</f>
        <v/>
      </c>
      <c r="GE11" s="527" t="str">
        <f t="shared" ref="GE11:GE59" si="41">IF(J11="มส","",IF(J11="ร","",IF(J11="ย้าย","",IF(J11="","",J11))))</f>
        <v/>
      </c>
      <c r="GF11" s="718" t="str">
        <f t="shared" ref="GF11:GF59" si="42">IF(O11="มส","",IF(O11="ร","",IF(O11="ย้าย","",IF(O11="","",O11))))</f>
        <v/>
      </c>
      <c r="GG11" s="717" t="str">
        <f t="shared" ref="GG11:GG59" si="43">IF(OR(GE11="",GF11=""),"",AVERAGE(GE11:GF11))</f>
        <v/>
      </c>
      <c r="GH11" s="520" t="str">
        <f t="shared" ref="GH11:GH59" si="44">IF(D11="","",IF(GG11="","",IF(GG11&gt;=75,"เชี่ยวชาญ",IF(GG11&gt;=65,"ชำนาญ",IF(GG11&gt;=55,"พัฒนา",IF(GG11&gt;=50,"เริ่มต้น","ไม่ผ่าน"))))))</f>
        <v/>
      </c>
      <c r="GI11" s="529" t="str">
        <f t="shared" ref="GI11:GI59" si="45">IF(T11="มส","",IF(T11="ร","",IF(T11="ย้าย","",IF(T11="","",T11))))</f>
        <v/>
      </c>
      <c r="GJ11" s="718" t="str">
        <f t="shared" ref="GJ11:GJ59" si="46">IF(Y11="มส","",IF(Y11="ร","",IF(Y11="ย้าย","",IF(Y11="","",Y11))))</f>
        <v/>
      </c>
      <c r="GK11" s="718" t="str">
        <f t="shared" ref="GK11:GK59" si="47">IF(OR(GI11="",GJ11=""),"",AVERAGE(GI11:GJ11))</f>
        <v/>
      </c>
      <c r="GL11" s="528" t="str">
        <f t="shared" ref="GL11:GL59" si="48">IF(H11="","",IF(GK11="","",IF(GK11&gt;=75,"เชี่ยวชาญ",IF(GK11&gt;=65,"ชำนาญ",IF(GK11&gt;=55,"พัฒนา",IF(GK11&gt;=50,"เริ่มต้น","ไม่ผ่าน"))))))</f>
        <v/>
      </c>
      <c r="GM11" s="701" t="str">
        <f t="shared" ref="GM11:GM59" si="49">IF(AD11="มส","",IF(AD11="ร","",IF(AD11="ย้าย","",IF(AD11="","",AD11))))</f>
        <v/>
      </c>
      <c r="GN11" s="701" t="str">
        <f t="shared" ref="GN11:GN59" si="50">IF(BH11="มส","",IF(BH11="ร","",IF(BH11="ย้าย","",IF(BH11="","",BH11))))</f>
        <v/>
      </c>
      <c r="GO11" s="701" t="str">
        <f t="shared" ref="GO11:GO59" si="51">IF(BM11="มส","",IF(BM11="ร","",IF(BM11="ย้าย","",IF(BM11="","",BM11))))</f>
        <v/>
      </c>
      <c r="GP11" s="701" t="str">
        <f t="shared" ref="GP11:GP59" si="52">IF(BR11="มส","",IF(BR11="ร","",IF(BR11="ย้าย","",IF(BR11="","",BR11))))</f>
        <v/>
      </c>
      <c r="GQ11" s="701" t="str">
        <f t="shared" ref="GQ11:GQ59" si="53">IF(BW11="มส","",IF(BW11="ร","",IF(BW11="ย้าย","",IF(BW11="","",BW11))))</f>
        <v/>
      </c>
      <c r="GR11" s="701" t="str">
        <f t="shared" ref="GR11:GR59" si="54">IF(CB11="มส","",IF(CB11="ร","",IF(CB11="ย้าย","",IF(CB11="","",CB11))))</f>
        <v/>
      </c>
      <c r="GS11" s="701" t="str">
        <f t="shared" ref="GS11:GS59" si="55">IF(OR(GN11="",GO11="",GP11="",GQ11="",GR11=""),"",AVERAGE(GN11:GR11))</f>
        <v/>
      </c>
      <c r="GT11" s="520" t="str">
        <f t="shared" ref="GT11:GT59" si="56">IF(D11="","",IF(GS11="","",IF(GS11&gt;=75,"เชี่ยวชาญ",IF(GS11&gt;=65,"ชำนาญ",IF(GS11&gt;=55,"พัฒนา",IF(GS11&gt;=50,"เริ่มต้น","ไม่ผ่าน"))))))</f>
        <v/>
      </c>
    </row>
    <row r="12" spans="1:207" s="509" customFormat="1" ht="17.25" customHeight="1" thickTop="1" thickBot="1">
      <c r="A12" s="1229">
        <v>3</v>
      </c>
      <c r="B12" s="1229" t="str">
        <f>IF('2.ชื่อนักเรียน'!E13="","",CONCATENATE('2.ชื่อนักเรียน'!E13,'2.ชื่อนักเรียน'!F13,'2.ชื่อนักเรียน'!G13,'2.ชื่อนักเรียน'!H13,'2.ชื่อนักเรียน'!I13,'2.ชื่อนักเรียน'!J13,'2.ชื่อนักเรียน'!K13,'2.ชื่อนักเรียน'!L13,'2.ชื่อนักเรียน'!M13,'2.ชื่อนักเรียน'!N13,'2.ชื่อนักเรียน'!O13,'2.ชื่อนักเรียน'!P13,'2.ชื่อนักเรียน'!Q13))</f>
        <v/>
      </c>
      <c r="C12" s="1230" t="str">
        <f>IF('2.ชื่อนักเรียน'!B13="","",'2.ชื่อนักเรียน'!B13)</f>
        <v/>
      </c>
      <c r="D12" s="1231" t="str">
        <f>IF('2.ชื่อนักเรียน'!C13="","",CONCATENATE(TRIM('2.ชื่อนักเรียน'!C13),"  ",'2.ชื่อนักเรียน'!D13))</f>
        <v/>
      </c>
      <c r="E12" s="1232" t="str">
        <f>IF(B12="","",IF('01.ข้อมูลเบื้องต้น'!$H$2="","",'01.ข้อมูลเบื้องต้น'!$H$2))</f>
        <v/>
      </c>
      <c r="F12" s="1231" t="str">
        <f>IF(B12="","",IF('01.ข้อมูลเบื้องต้น'!$I$4="","",'01.ข้อมูลเบื้องต้น'!$I$4))</f>
        <v/>
      </c>
      <c r="G12" s="1232"/>
      <c r="H12" s="1231" t="str">
        <f>IF('01.ข้อมูลเบื้องต้น'!$B$8="","",IF('02.คีย์เทอม1'!$B12="","",'01.ข้อมูลเบื้องต้น'!$B$8))</f>
        <v/>
      </c>
      <c r="I12" s="1232" t="str">
        <f>IF('01.ข้อมูลเบื้องต้น'!$C$8="","",IF('02.คีย์เทอม1'!$B12="","",'01.ข้อมูลเบื้องต้น'!$C$8))</f>
        <v/>
      </c>
      <c r="J12" s="526"/>
      <c r="K12" s="1233" t="str">
        <f>IF('2.ชื่อนักเรียน'!R13="มส","มส",IF('2.ชื่อนักเรียน'!R13="ร","ร",IF('2.ชื่อนักเรียน'!R13="ย้าย","ย้าย",IF(J12="","",IF(J12&gt;=75,"เชี่ยวชาญ",IF(J12&gt;=65,"ชำนาญ",IF(J12&gt;=55,"พัฒนา",IF(J12&gt;=50,"เริ่มต้น","ไม่ผ่าน"))))))))</f>
        <v/>
      </c>
      <c r="L12" s="1232"/>
      <c r="M12" s="1231" t="str">
        <f>IF('01.ข้อมูลเบื้องต้น'!$B$9="","",IF('02.คีย์เทอม1'!$B12="","",'01.ข้อมูลเบื้องต้น'!$B$9))</f>
        <v/>
      </c>
      <c r="N12" s="1232" t="str">
        <f>IF('01.ข้อมูลเบื้องต้น'!$C$9="","",IF('02.คีย์เทอม1'!$B12="","",'01.ข้อมูลเบื้องต้น'!$C$9))</f>
        <v/>
      </c>
      <c r="O12" s="526"/>
      <c r="P12" s="1235" t="str">
        <f t="shared" si="7"/>
        <v/>
      </c>
      <c r="Q12" s="1232"/>
      <c r="R12" s="1231" t="str">
        <f>IF('01.ข้อมูลเบื้องต้น'!$B$10="","",IF('02.คีย์เทอม1'!$B12="","",'01.ข้อมูลเบื้องต้น'!$B$10))</f>
        <v/>
      </c>
      <c r="S12" s="1232" t="str">
        <f>IF('01.ข้อมูลเบื้องต้น'!$C$10="","",IF('02.คีย์เทอม1'!$B12="","",'01.ข้อมูลเบื้องต้น'!$C$10))</f>
        <v/>
      </c>
      <c r="T12" s="526"/>
      <c r="U12" s="1235" t="str">
        <f t="shared" si="8"/>
        <v/>
      </c>
      <c r="V12" s="1232"/>
      <c r="W12" s="1231" t="str">
        <f>IF('01.ข้อมูลเบื้องต้น'!$B$11="","",IF('02.คีย์เทอม1'!$B12="","",'01.ข้อมูลเบื้องต้น'!$B$11))</f>
        <v/>
      </c>
      <c r="X12" s="1232" t="str">
        <f>IF('01.ข้อมูลเบื้องต้น'!$C$11="","",IF('02.คีย์เทอม1'!$B12="","",'01.ข้อมูลเบื้องต้น'!$C$11))</f>
        <v/>
      </c>
      <c r="Y12" s="519"/>
      <c r="Z12" s="1234" t="str">
        <f t="shared" si="31"/>
        <v/>
      </c>
      <c r="AA12" s="1232"/>
      <c r="AB12" s="1231" t="str">
        <f>IF('01.ข้อมูลเบื้องต้น'!$B$12="","",IF('02.คีย์เทอม1'!$B12="","",'01.ข้อมูลเบื้องต้น'!$B$12))</f>
        <v/>
      </c>
      <c r="AC12" s="1232" t="str">
        <f>IF('01.ข้อมูลเบื้องต้น'!$C$12="","",IF('02.คีย์เทอม1'!$B12="","",'01.ข้อมูลเบื้องต้น'!$C$12))</f>
        <v/>
      </c>
      <c r="AD12" s="526"/>
      <c r="AE12" s="1235" t="str">
        <f t="shared" si="32"/>
        <v/>
      </c>
      <c r="AF12" s="1232"/>
      <c r="AG12" s="1231" t="str">
        <f>IF('01.ข้อมูลเบื้องต้น'!$B$13="","",IF('02.คีย์เทอม1'!$B12="","",'01.ข้อมูลเบื้องต้น'!$B$13))</f>
        <v/>
      </c>
      <c r="AH12" s="1232" t="str">
        <f>IF('01.ข้อมูลเบื้องต้น'!$C$13="","",IF('02.คีย์เทอม1'!$B12="","",'01.ข้อมูลเบื้องต้น'!$C$13))</f>
        <v/>
      </c>
      <c r="AI12" s="526"/>
      <c r="AJ12" s="1235" t="str">
        <f t="shared" si="33"/>
        <v/>
      </c>
      <c r="AK12" s="1232"/>
      <c r="AL12" s="1231" t="str">
        <f>IF('01.ข้อมูลเบื้องต้น'!$B$14="","",IF('02.คีย์เทอม1'!$B12="","",'01.ข้อมูลเบื้องต้น'!$B$14))</f>
        <v/>
      </c>
      <c r="AM12" s="1232" t="str">
        <f>IF('01.ข้อมูลเบื้องต้น'!$C$14="","",IF('02.คีย์เทอม1'!$B12="","",'01.ข้อมูลเบื้องต้น'!$C$14))</f>
        <v/>
      </c>
      <c r="AN12" s="526"/>
      <c r="AO12" s="1235" t="str">
        <f t="shared" si="34"/>
        <v/>
      </c>
      <c r="AP12" s="1232"/>
      <c r="AQ12" s="1231" t="str">
        <f>IF('01.ข้อมูลเบื้องต้น'!$B$15="","",IF('02.คีย์เทอม1'!$B12="","",'01.ข้อมูลเบื้องต้น'!$B$15))</f>
        <v/>
      </c>
      <c r="AR12" s="1232" t="str">
        <f>IF('01.ข้อมูลเบื้องต้น'!$C$15="","",IF('02.คีย์เทอม1'!$B12="","",'01.ข้อมูลเบื้องต้น'!$C$15))</f>
        <v/>
      </c>
      <c r="AS12" s="526"/>
      <c r="AT12" s="1235" t="str">
        <f t="shared" si="35"/>
        <v/>
      </c>
      <c r="AU12" s="1232"/>
      <c r="AV12" s="1231" t="str">
        <f>IF('01.ข้อมูลเบื้องต้น'!$B$16="","",IF('02.คีย์เทอม1'!$B12="","",'01.ข้อมูลเบื้องต้น'!$B$16))</f>
        <v/>
      </c>
      <c r="AW12" s="1232" t="str">
        <f>IF('01.ข้อมูลเบื้องต้น'!$C$16="","",IF('02.คีย์เทอม1'!$B12="","",'01.ข้อมูลเบื้องต้น'!$C$16))</f>
        <v/>
      </c>
      <c r="AX12" s="519"/>
      <c r="AY12" s="1234" t="str">
        <f t="shared" si="36"/>
        <v/>
      </c>
      <c r="AZ12" s="1232"/>
      <c r="BA12" s="1231" t="str">
        <f>IF('01.ข้อมูลเบื้องต้น'!$B$17="","",IF('02.คีย์เทอม1'!$B12="","",'01.ข้อมูลเบื้องต้น'!$B$17))</f>
        <v/>
      </c>
      <c r="BB12" s="1232" t="str">
        <f>IF('01.ข้อมูลเบื้องต้น'!$C$17="","",IF('02.คีย์เทอม1'!$B12="","",'01.ข้อมูลเบื้องต้น'!$C$17))</f>
        <v/>
      </c>
      <c r="BC12" s="519"/>
      <c r="BD12" s="1234" t="str">
        <f t="shared" si="37"/>
        <v/>
      </c>
      <c r="BE12" s="1232"/>
      <c r="BF12" s="1231" t="str">
        <f>IF('01.ข้อมูลเบื้องต้น'!$B$19="","",IF('02.คีย์เทอม1'!$B12="","",'01.ข้อมูลเบื้องต้น'!$B$19))</f>
        <v/>
      </c>
      <c r="BG12" s="1232" t="str">
        <f>IF('01.ข้อมูลเบื้องต้น'!$C$19="","",IF('02.คีย์เทอม1'!$B12="","",'01.ข้อมูลเบื้องต้น'!$C$19))</f>
        <v/>
      </c>
      <c r="BH12" s="723"/>
      <c r="BI12" s="1234" t="str">
        <f t="shared" si="38"/>
        <v/>
      </c>
      <c r="BJ12" s="1232"/>
      <c r="BK12" s="1231" t="str">
        <f>IF('01.ข้อมูลเบื้องต้น'!$B$20="","",IF('02.คีย์เทอม1'!$B12="","",'01.ข้อมูลเบื้องต้น'!$B$20))</f>
        <v/>
      </c>
      <c r="BL12" s="1232" t="str">
        <f>IF('01.ข้อมูลเบื้องต้น'!$C$20="","",IF('02.คีย์เทอม1'!$B12="","",'01.ข้อมูลเบื้องต้น'!$C$20))</f>
        <v/>
      </c>
      <c r="BM12" s="722"/>
      <c r="BN12" s="1235" t="str">
        <f t="shared" si="9"/>
        <v/>
      </c>
      <c r="BO12" s="1232"/>
      <c r="BP12" s="1231" t="str">
        <f>IF('01.ข้อมูลเบื้องต้น'!$B$21="","",IF('02.คีย์เทอม1'!$B12="","",'01.ข้อมูลเบื้องต้น'!$B$21))</f>
        <v/>
      </c>
      <c r="BQ12" s="1232" t="str">
        <f>IF('01.ข้อมูลเบื้องต้น'!$C$21="","",IF('02.คีย์เทอม1'!$B12="","",'01.ข้อมูลเบื้องต้น'!$C$21))</f>
        <v/>
      </c>
      <c r="BR12" s="722"/>
      <c r="BS12" s="1234" t="str">
        <f t="shared" si="10"/>
        <v/>
      </c>
      <c r="BT12" s="1232"/>
      <c r="BU12" s="1231" t="str">
        <f>IF('01.ข้อมูลเบื้องต้น'!$B$22="","",IF('02.คีย์เทอม1'!$B12="","",'01.ข้อมูลเบื้องต้น'!$B$22))</f>
        <v/>
      </c>
      <c r="BV12" s="1232" t="str">
        <f>IF('01.ข้อมูลเบื้องต้น'!$C$22="","",IF('02.คีย์เทอม1'!$B12="","",'01.ข้อมูลเบื้องต้น'!$C$22))</f>
        <v/>
      </c>
      <c r="BW12" s="722"/>
      <c r="BX12" s="1234" t="str">
        <f t="shared" si="11"/>
        <v/>
      </c>
      <c r="BY12" s="1232"/>
      <c r="BZ12" s="1231" t="str">
        <f>IF('01.ข้อมูลเบื้องต้น'!$B$23="","",IF('02.คีย์เทอม1'!$B12="","",'01.ข้อมูลเบื้องต้น'!$B$23))</f>
        <v/>
      </c>
      <c r="CA12" s="1232" t="str">
        <f>IF('01.ข้อมูลเบื้องต้น'!$C$23="","",IF('02.คีย์เทอม1'!$B12="","",'01.ข้อมูลเบื้องต้น'!$C$23))</f>
        <v/>
      </c>
      <c r="CB12" s="722"/>
      <c r="CC12" s="1234" t="str">
        <f t="shared" si="39"/>
        <v/>
      </c>
      <c r="CD12" s="1232"/>
      <c r="CE12" s="1231" t="str">
        <f>IF('01.ข้อมูลเบื้องต้น'!$B$24="","",IF('02.คีย์เทอม1'!$B12="","",'01.ข้อมูลเบื้องต้น'!$B$24))</f>
        <v/>
      </c>
      <c r="CF12" s="1232" t="str">
        <f>IF('01.ข้อมูลเบื้องต้น'!$C$24="","",IF('02.คีย์เทอม1'!$B12="","",'01.ข้อมูลเบื้องต้น'!$C$24))</f>
        <v/>
      </c>
      <c r="CG12" s="722"/>
      <c r="CH12" s="1234" t="str">
        <f>IF(CG12="","",IF(CG12&gt;=75,"เชี่ยวชาญ",IF(CG12&gt;=65,"ชำนาญ",IF(CG12&gt;=55,"พัฒนา",IF(CG12&gt;=50,"เริ่มต้น","ไม่ผ่าน")))))</f>
        <v/>
      </c>
      <c r="CI12" s="1232"/>
      <c r="CJ12" s="1231" t="str">
        <f>IF('01.ข้อมูลเบื้องต้น'!$B$25="","",IF('02.คีย์เทอม1'!$B12="","",'01.ข้อมูลเบื้องต้น'!$B$25))</f>
        <v/>
      </c>
      <c r="CK12" s="1232" t="str">
        <f>IF('01.ข้อมูลเบื้องต้น'!$C$25="","",IF('02.คีย์เทอม1'!$B12="","",'01.ข้อมูลเบื้องต้น'!$C$25))</f>
        <v/>
      </c>
      <c r="CL12" s="722"/>
      <c r="CM12" s="1234" t="str">
        <f t="shared" si="12"/>
        <v/>
      </c>
      <c r="CN12" s="1232"/>
      <c r="CO12" s="1231" t="str">
        <f>IF('01.ข้อมูลเบื้องต้น'!$B$26="","",IF('02.คีย์เทอม1'!$B12="","",'01.ข้อมูลเบื้องต้น'!$B$26))</f>
        <v/>
      </c>
      <c r="CP12" s="1232" t="str">
        <f>IF('01.ข้อมูลเบื้องต้น'!$C$26="","",IF('02.คีย์เทอม1'!$B12="","",'01.ข้อมูลเบื้องต้น'!$C$26))</f>
        <v/>
      </c>
      <c r="CQ12" s="722"/>
      <c r="CR12" s="1234" t="str">
        <f>IF(CQ12="","",IF(CQ12&gt;=75,"เชี่ยวชาญ",IF(CQ12&gt;=65,"ชำนาญ",IF(CQ12&gt;=55,"พัฒนา",IF(CQ12&gt;=50,"เริ่มต้น","ไม่ผ่าน")))))</f>
        <v/>
      </c>
      <c r="CS12" s="1232"/>
      <c r="CT12" s="1231" t="str">
        <f>IF('01.ข้อมูลเบื้องต้น'!$B$27="","",IF('02.คีย์เทอม1'!$B12="","",'01.ข้อมูลเบื้องต้น'!$B$27))</f>
        <v/>
      </c>
      <c r="CU12" s="1232" t="str">
        <f>IF('01.ข้อมูลเบื้องต้น'!$C$27="","",IF('02.คีย์เทอม1'!$B12="","",'01.ข้อมูลเบื้องต้น'!$C$27))</f>
        <v/>
      </c>
      <c r="CV12" s="722"/>
      <c r="CW12" s="1234" t="str">
        <f t="shared" si="14"/>
        <v/>
      </c>
      <c r="CX12" s="1232"/>
      <c r="CY12" s="1231" t="str">
        <f>IF('01.ข้อมูลเบื้องต้น'!$B$28="","",IF('02.คีย์เทอม1'!$B12="","",'01.ข้อมูลเบื้องต้น'!$B$28))</f>
        <v/>
      </c>
      <c r="CZ12" s="1232" t="str">
        <f>IF('01.ข้อมูลเบื้องต้น'!$C$28="","",IF('02.คีย์เทอม1'!$B12="","",'01.ข้อมูลเบื้องต้น'!$C$28))</f>
        <v/>
      </c>
      <c r="DA12" s="722"/>
      <c r="DB12" s="1234" t="str">
        <f t="shared" si="15"/>
        <v/>
      </c>
      <c r="DC12" s="1232"/>
      <c r="DD12" s="1231" t="str">
        <f>IF('01.ข้อมูลเบื้องต้น'!$B$36="","",IF('02.คีย์เทอม1'!$B12="","",'01.ข้อมูลเบื้องต้น'!$B$36))</f>
        <v/>
      </c>
      <c r="DE12" s="1232" t="str">
        <f>IF('01.ข้อมูลเบื้องต้น'!$C$36="","",IF('02.คีย์เทอม1'!$B12="","",'01.ข้อมูลเบื้องต้น'!$C$36))</f>
        <v/>
      </c>
      <c r="DF12" s="721"/>
      <c r="DG12" s="1234" t="str">
        <f t="shared" si="16"/>
        <v/>
      </c>
      <c r="DH12" s="1232"/>
      <c r="DI12" s="1231" t="str">
        <f>IF('01.ข้อมูลเบื้องต้น'!$B$37="","",IF('02.คีย์เทอม1'!$B12="","",'01.ข้อมูลเบื้องต้น'!$B$37))</f>
        <v/>
      </c>
      <c r="DJ12" s="1232" t="str">
        <f>IF('01.ข้อมูลเบื้องต้น'!$C$37="","",IF('02.คีย์เทอม1'!$B12="","",'01.ข้อมูลเบื้องต้น'!$C$37))</f>
        <v/>
      </c>
      <c r="DK12" s="721"/>
      <c r="DL12" s="1234" t="str">
        <f t="shared" si="17"/>
        <v/>
      </c>
      <c r="DM12" s="1232"/>
      <c r="DN12" s="1231" t="str">
        <f>IF('01.ข้อมูลเบื้องต้น'!$B$38="","",IF('02.คีย์เทอม1'!$B12="","",'01.ข้อมูลเบื้องต้น'!$B$38))</f>
        <v/>
      </c>
      <c r="DO12" s="1232" t="str">
        <f>IF('01.ข้อมูลเบื้องต้น'!$C$38="","",IF('02.คีย์เทอม1'!$B12="","",'01.ข้อมูลเบื้องต้น'!$C$38))</f>
        <v/>
      </c>
      <c r="DP12" s="721"/>
      <c r="DQ12" s="1234" t="str">
        <f t="shared" si="18"/>
        <v/>
      </c>
      <c r="DR12" s="1232"/>
      <c r="DS12" s="1231" t="str">
        <f>IF('01.ข้อมูลเบื้องต้น'!$B$39="","",IF('02.คีย์เทอม1'!$B12="","",'01.ข้อมูลเบื้องต้น'!$B$39))</f>
        <v/>
      </c>
      <c r="DT12" s="1232" t="str">
        <f>IF('01.ข้อมูลเบื้องต้น'!$C$39="","",IF('02.คีย์เทอม1'!$B12="","",'01.ข้อมูลเบื้องต้น'!$C$39))</f>
        <v/>
      </c>
      <c r="DU12" s="721"/>
      <c r="DV12" s="1234" t="str">
        <f t="shared" si="19"/>
        <v/>
      </c>
      <c r="DW12" s="1232"/>
      <c r="DX12" s="1231" t="str">
        <f>IF('01.ข้อมูลเบื้องต้น'!$B$40="","",IF('02.คีย์เทอม1'!$B12="","",'01.ข้อมูลเบื้องต้น'!$B$40))</f>
        <v/>
      </c>
      <c r="DY12" s="1232" t="str">
        <f>IF('01.ข้อมูลเบื้องต้น'!$C$40="","",IF('02.คีย์เทอม1'!$B12="","",'01.ข้อมูลเบื้องต้น'!$C$40))</f>
        <v/>
      </c>
      <c r="DZ12" s="721"/>
      <c r="EA12" s="1234" t="str">
        <f>IF(DZ12="","",IF(DZ12&gt;=75,"เชี่ยวชาญ",IF(DZ12&gt;=65,"ชำนาญ",IF(DZ12&gt;=55,"พัฒนา",IF(DZ12&gt;=50,"เริ่มต้น","ไม่ผ่าน")))))</f>
        <v/>
      </c>
      <c r="EB12" s="1232"/>
      <c r="EC12" s="1231" t="str">
        <f>IF('01.ข้อมูลเบื้องต้น'!$B$41="","",IF('02.คีย์เทอม1'!$B12="","",'01.ข้อมูลเบื้องต้น'!$B$41))</f>
        <v/>
      </c>
      <c r="ED12" s="1232" t="str">
        <f>IF('01.ข้อมูลเบื้องต้น'!$C$41="","",IF('02.คีย์เทอม1'!$B12="","",'01.ข้อมูลเบื้องต้น'!$C$41))</f>
        <v/>
      </c>
      <c r="EE12" s="721"/>
      <c r="EF12" s="1234" t="str">
        <f t="shared" si="21"/>
        <v/>
      </c>
      <c r="EG12" s="1232"/>
      <c r="EH12" s="1231" t="str">
        <f>IF('01.ข้อมูลเบื้องต้น'!$B$42="","",IF('02.คีย์เทอม1'!$B12="","",'01.ข้อมูลเบื้องต้น'!$B$42))</f>
        <v/>
      </c>
      <c r="EI12" s="1232" t="str">
        <f>IF('01.ข้อมูลเบื้องต้น'!$C$42="","",IF('02.คีย์เทอม1'!$B12="","",'01.ข้อมูลเบื้องต้น'!$C$42))</f>
        <v/>
      </c>
      <c r="EJ12" s="721"/>
      <c r="EK12" s="1234" t="str">
        <f t="shared" si="22"/>
        <v/>
      </c>
      <c r="EL12" s="1232"/>
      <c r="EM12" s="1231" t="str">
        <f>IF('01.ข้อมูลเบื้องต้น'!$B$43="","",IF('02.คีย์เทอม1'!$B12="","",'01.ข้อมูลเบื้องต้น'!$B$43))</f>
        <v/>
      </c>
      <c r="EN12" s="1232" t="str">
        <f>IF('01.ข้อมูลเบื้องต้น'!$C$43="","",IF('02.คีย์เทอม1'!$B12="","",'01.ข้อมูลเบื้องต้น'!$C$43))</f>
        <v/>
      </c>
      <c r="EO12" s="721"/>
      <c r="EP12" s="1234" t="str">
        <f t="shared" si="23"/>
        <v/>
      </c>
      <c r="EQ12" s="1232"/>
      <c r="ER12" s="1231" t="str">
        <f>IF('01.ข้อมูลเบื้องต้น'!$B$44="","",IF('02.คีย์เทอม1'!$B12="","",'01.ข้อมูลเบื้องต้น'!$B$44))</f>
        <v/>
      </c>
      <c r="ES12" s="1232" t="str">
        <f>IF('01.ข้อมูลเบื้องต้น'!$C$44="","",IF('02.คีย์เทอม1'!$B12="","",'01.ข้อมูลเบื้องต้น'!$C$44))</f>
        <v/>
      </c>
      <c r="ET12" s="721"/>
      <c r="EU12" s="1234" t="str">
        <f t="shared" si="24"/>
        <v/>
      </c>
      <c r="EV12" s="1232"/>
      <c r="EW12" s="1231" t="str">
        <f>IF('01.ข้อมูลเบื้องต้น'!$B$45="","",IF('02.คีย์เทอม1'!$B12="","",'01.ข้อมูลเบื้องต้น'!$B$45))</f>
        <v/>
      </c>
      <c r="EX12" s="1232" t="str">
        <f>IF('01.ข้อมูลเบื้องต้น'!$C$45="","",IF('02.คีย์เทอม1'!$B12="","",'01.ข้อมูลเบื้องต้น'!$C$45))</f>
        <v/>
      </c>
      <c r="EY12" s="721"/>
      <c r="EZ12" s="1234" t="str">
        <f t="shared" si="25"/>
        <v/>
      </c>
      <c r="FA12" s="1232"/>
      <c r="FB12" s="1231" t="str">
        <f>IF('01.ข้อมูลเบื้องต้น'!$B$46="","",IF('02.คีย์เทอม1'!$B12="","",'01.ข้อมูลเบื้องต้น'!$B$46))</f>
        <v/>
      </c>
      <c r="FC12" s="1232" t="str">
        <f>IF('01.ข้อมูลเบื้องต้น'!$C$46="","",IF('02.คีย์เทอม1'!$B12="","",'01.ข้อมูลเบื้องต้น'!$C$46))</f>
        <v/>
      </c>
      <c r="FD12" s="721"/>
      <c r="FE12" s="1234" t="str">
        <f t="shared" si="26"/>
        <v/>
      </c>
      <c r="FF12" s="1232"/>
      <c r="FG12" s="1231" t="str">
        <f>IF('01.ข้อมูลเบื้องต้น'!$B$47="","",IF('02.คีย์เทอม1'!$B12="","",'01.ข้อมูลเบื้องต้น'!$B$47))</f>
        <v/>
      </c>
      <c r="FH12" s="1232" t="str">
        <f>IF('01.ข้อมูลเบื้องต้น'!$C$47="","",IF('02.คีย์เทอม1'!$B12="","",'01.ข้อมูลเบื้องต้น'!$C$47))</f>
        <v/>
      </c>
      <c r="FI12" s="721"/>
      <c r="FJ12" s="1234" t="str">
        <f t="shared" si="27"/>
        <v/>
      </c>
      <c r="FK12" s="1232"/>
      <c r="FL12" s="1231" t="str">
        <f>IF('01.ข้อมูลเบื้องต้น'!$B$48="","",IF('02.คีย์เทอม1'!$B12="","",'01.ข้อมูลเบื้องต้น'!$B$48))</f>
        <v/>
      </c>
      <c r="FM12" s="1232" t="str">
        <f>IF('01.ข้อมูลเบื้องต้น'!$C$48="","",IF('02.คีย์เทอม1'!$B12="","",'01.ข้อมูลเบื้องต้น'!$C$48))</f>
        <v/>
      </c>
      <c r="FN12" s="721"/>
      <c r="FO12" s="1234" t="str">
        <f t="shared" si="28"/>
        <v/>
      </c>
      <c r="FP12" s="1232"/>
      <c r="FQ12" s="1231" t="str">
        <f>IF('01.ข้อมูลเบื้องต้น'!$B$49="","",IF('02.คีย์เทอม1'!$B12="","",'01.ข้อมูลเบื้องต้น'!$B$49))</f>
        <v/>
      </c>
      <c r="FR12" s="1232" t="str">
        <f>IF('01.ข้อมูลเบื้องต้น'!$C$49="","",IF('02.คีย์เทอม1'!$B12="","",'01.ข้อมูลเบื้องต้น'!$C$49))</f>
        <v/>
      </c>
      <c r="FS12" s="721"/>
      <c r="FT12" s="1234" t="str">
        <f t="shared" si="29"/>
        <v/>
      </c>
      <c r="FU12" s="1232"/>
      <c r="FV12" s="1231" t="str">
        <f>IF('01.ข้อมูลเบื้องต้น'!$B$50="","",IF('02.คีย์เทอม1'!$B12="","",'01.ข้อมูลเบื้องต้น'!$B$50))</f>
        <v/>
      </c>
      <c r="FW12" s="1232" t="str">
        <f>IF('01.ข้อมูลเบื้องต้น'!$C$50="","",IF('02.คีย์เทอม1'!$B12="","",'01.ข้อมูลเบื้องต้น'!$C$50))</f>
        <v/>
      </c>
      <c r="FX12" s="721"/>
      <c r="FY12" s="1234" t="str">
        <f t="shared" si="30"/>
        <v/>
      </c>
      <c r="FZ12" s="521" t="str">
        <f t="shared" ref="FZ12:FZ54" si="57">IF(OR(J12&gt;$J$9,O12&gt;$O$9,T12&gt;$T$9,Y12&gt;$Y$9,AD12&gt;$AD$9,AI12&gt;$AI$9,AN12&gt;$AN$9,AS12&gt;$AS$9,AX12&gt;$AX$9,BC12&gt;$BC$9,BH12&gt;$BH$9,BM12&gt;$BM$9,BR12&gt;$BR$9,BW12&gt;$BW$9,CB12&gt;$CB$9,CG12&gt;$CG$9,CL12&gt;$CL$9,CQ12&gt;$CQ$9,CV12&gt;$CV$9,DA12&gt;$DA$9),"",IF(COUNT(J12,O12,T12,Y12,AD12,AI12,AN12,AS12,AX12,BC12,BH12,BM12,BR12,BW12,CB12,CG12,CL12,CQ12,CV12,DA12)=0,"",SUM(J12,O12,T12,Y12,AD12,AI12,AN12,AS12,AX12,BC12,BH12,BM12,BR12,BW12,CB12,CG12,CL12,CQ12,CV12,DA12)))</f>
        <v/>
      </c>
      <c r="GA12" s="522" t="str">
        <f t="shared" ref="GA12:GA54" si="58">IF(FZ12="","",(FZ12*100)/$FZ$9)</f>
        <v/>
      </c>
      <c r="GB12" s="523" t="str">
        <f>IF('2.ชื่อนักเรียน'!R13="มส","มส",IF('2.ชื่อนักเรียน'!R13="ย้าย","ย้าย",IF('2.ชื่อนักเรียน'!R13="ร","ร",IF(GA12="","",RANK(GA12,$GA$10:$GA$59,0)))))</f>
        <v/>
      </c>
      <c r="GC12" s="523" t="str">
        <f t="shared" si="40"/>
        <v/>
      </c>
      <c r="GE12" s="527" t="str">
        <f t="shared" si="41"/>
        <v/>
      </c>
      <c r="GF12" s="718" t="str">
        <f t="shared" si="42"/>
        <v/>
      </c>
      <c r="GG12" s="717" t="str">
        <f t="shared" si="43"/>
        <v/>
      </c>
      <c r="GH12" s="520" t="str">
        <f t="shared" si="44"/>
        <v/>
      </c>
      <c r="GI12" s="529" t="str">
        <f t="shared" si="45"/>
        <v/>
      </c>
      <c r="GJ12" s="718" t="str">
        <f t="shared" si="46"/>
        <v/>
      </c>
      <c r="GK12" s="718" t="str">
        <f t="shared" si="47"/>
        <v/>
      </c>
      <c r="GL12" s="528" t="str">
        <f t="shared" si="48"/>
        <v/>
      </c>
      <c r="GM12" s="701" t="str">
        <f t="shared" si="49"/>
        <v/>
      </c>
      <c r="GN12" s="701" t="str">
        <f t="shared" si="50"/>
        <v/>
      </c>
      <c r="GO12" s="701" t="str">
        <f t="shared" si="51"/>
        <v/>
      </c>
      <c r="GP12" s="701" t="str">
        <f t="shared" si="52"/>
        <v/>
      </c>
      <c r="GQ12" s="701" t="str">
        <f t="shared" si="53"/>
        <v/>
      </c>
      <c r="GR12" s="701" t="str">
        <f t="shared" si="54"/>
        <v/>
      </c>
      <c r="GS12" s="701" t="str">
        <f t="shared" si="55"/>
        <v/>
      </c>
      <c r="GT12" s="520" t="str">
        <f t="shared" si="56"/>
        <v/>
      </c>
    </row>
    <row r="13" spans="1:207" s="509" customFormat="1" ht="17.25" customHeight="1" thickTop="1" thickBot="1">
      <c r="A13" s="1229">
        <v>4</v>
      </c>
      <c r="B13" s="1229" t="str">
        <f>IF('2.ชื่อนักเรียน'!E14="","",CONCATENATE('2.ชื่อนักเรียน'!E14,'2.ชื่อนักเรียน'!F14,'2.ชื่อนักเรียน'!G14,'2.ชื่อนักเรียน'!H14,'2.ชื่อนักเรียน'!I14,'2.ชื่อนักเรียน'!J14,'2.ชื่อนักเรียน'!K14,'2.ชื่อนักเรียน'!L14,'2.ชื่อนักเรียน'!M14,'2.ชื่อนักเรียน'!N14,'2.ชื่อนักเรียน'!O14,'2.ชื่อนักเรียน'!P14,'2.ชื่อนักเรียน'!Q14))</f>
        <v/>
      </c>
      <c r="C13" s="1230" t="str">
        <f>IF('2.ชื่อนักเรียน'!B14="","",'2.ชื่อนักเรียน'!B14)</f>
        <v/>
      </c>
      <c r="D13" s="1231" t="str">
        <f>IF('2.ชื่อนักเรียน'!C14="","",CONCATENATE(TRIM('2.ชื่อนักเรียน'!C14),"  ",'2.ชื่อนักเรียน'!D14))</f>
        <v/>
      </c>
      <c r="E13" s="1232" t="str">
        <f>IF(B13="","",IF('01.ข้อมูลเบื้องต้น'!$H$2="","",'01.ข้อมูลเบื้องต้น'!$H$2))</f>
        <v/>
      </c>
      <c r="F13" s="1231" t="str">
        <f>IF(B13="","",IF('01.ข้อมูลเบื้องต้น'!$I$4="","",'01.ข้อมูลเบื้องต้น'!$I$4))</f>
        <v/>
      </c>
      <c r="G13" s="1232"/>
      <c r="H13" s="1231" t="str">
        <f>IF('01.ข้อมูลเบื้องต้น'!$B$8="","",IF('02.คีย์เทอม1'!$B13="","",'01.ข้อมูลเบื้องต้น'!$B$8))</f>
        <v/>
      </c>
      <c r="I13" s="1232" t="str">
        <f>IF('01.ข้อมูลเบื้องต้น'!$C$8="","",IF('02.คีย์เทอม1'!$B13="","",'01.ข้อมูลเบื้องต้น'!$C$8))</f>
        <v/>
      </c>
      <c r="J13" s="526"/>
      <c r="K13" s="1233" t="str">
        <f>IF('2.ชื่อนักเรียน'!R14="มส","มส",IF('2.ชื่อนักเรียน'!R14="ร","ร",IF('2.ชื่อนักเรียน'!R14="ย้าย","ย้าย",IF(J13="","",IF(J13&gt;=75,"เชี่ยวชาญ",IF(J13&gt;=65,"ชำนาญ",IF(J13&gt;=55,"พัฒนา",IF(J13&gt;=50,"เริ่มต้น","ไม่ผ่าน"))))))))</f>
        <v/>
      </c>
      <c r="L13" s="1232"/>
      <c r="M13" s="1231" t="str">
        <f>IF('01.ข้อมูลเบื้องต้น'!$B$9="","",IF('02.คีย์เทอม1'!$B13="","",'01.ข้อมูลเบื้องต้น'!$B$9))</f>
        <v/>
      </c>
      <c r="N13" s="1232" t="str">
        <f>IF('01.ข้อมูลเบื้องต้น'!$C$9="","",IF('02.คีย์เทอม1'!$B13="","",'01.ข้อมูลเบื้องต้น'!$C$9))</f>
        <v/>
      </c>
      <c r="O13" s="526"/>
      <c r="P13" s="1235" t="str">
        <f t="shared" si="7"/>
        <v/>
      </c>
      <c r="Q13" s="1232"/>
      <c r="R13" s="1231" t="str">
        <f>IF('01.ข้อมูลเบื้องต้น'!$B$10="","",IF('02.คีย์เทอม1'!$B13="","",'01.ข้อมูลเบื้องต้น'!$B$10))</f>
        <v/>
      </c>
      <c r="S13" s="1232" t="str">
        <f>IF('01.ข้อมูลเบื้องต้น'!$C$10="","",IF('02.คีย์เทอม1'!$B13="","",'01.ข้อมูลเบื้องต้น'!$C$10))</f>
        <v/>
      </c>
      <c r="T13" s="526"/>
      <c r="U13" s="1235" t="str">
        <f t="shared" si="8"/>
        <v/>
      </c>
      <c r="V13" s="1232"/>
      <c r="W13" s="1231" t="str">
        <f>IF('01.ข้อมูลเบื้องต้น'!$B$11="","",IF('02.คีย์เทอม1'!$B13="","",'01.ข้อมูลเบื้องต้น'!$B$11))</f>
        <v/>
      </c>
      <c r="X13" s="1232" t="str">
        <f>IF('01.ข้อมูลเบื้องต้น'!$C$11="","",IF('02.คีย์เทอม1'!$B13="","",'01.ข้อมูลเบื้องต้น'!$C$11))</f>
        <v/>
      </c>
      <c r="Y13" s="519"/>
      <c r="Z13" s="1234" t="str">
        <f t="shared" si="31"/>
        <v/>
      </c>
      <c r="AA13" s="1232"/>
      <c r="AB13" s="1231" t="str">
        <f>IF('01.ข้อมูลเบื้องต้น'!$B$12="","",IF('02.คีย์เทอม1'!$B13="","",'01.ข้อมูลเบื้องต้น'!$B$12))</f>
        <v/>
      </c>
      <c r="AC13" s="1232" t="str">
        <f>IF('01.ข้อมูลเบื้องต้น'!$C$12="","",IF('02.คีย์เทอม1'!$B13="","",'01.ข้อมูลเบื้องต้น'!$C$12))</f>
        <v/>
      </c>
      <c r="AD13" s="526"/>
      <c r="AE13" s="1235" t="str">
        <f t="shared" si="32"/>
        <v/>
      </c>
      <c r="AF13" s="1232"/>
      <c r="AG13" s="1231" t="str">
        <f>IF('01.ข้อมูลเบื้องต้น'!$B$13="","",IF('02.คีย์เทอม1'!$B13="","",'01.ข้อมูลเบื้องต้น'!$B$13))</f>
        <v/>
      </c>
      <c r="AH13" s="1232" t="str">
        <f>IF('01.ข้อมูลเบื้องต้น'!$C$13="","",IF('02.คีย์เทอม1'!$B13="","",'01.ข้อมูลเบื้องต้น'!$C$13))</f>
        <v/>
      </c>
      <c r="AI13" s="526"/>
      <c r="AJ13" s="1235" t="str">
        <f t="shared" si="33"/>
        <v/>
      </c>
      <c r="AK13" s="1232"/>
      <c r="AL13" s="1231" t="str">
        <f>IF('01.ข้อมูลเบื้องต้น'!$B$14="","",IF('02.คีย์เทอม1'!$B13="","",'01.ข้อมูลเบื้องต้น'!$B$14))</f>
        <v/>
      </c>
      <c r="AM13" s="1232" t="str">
        <f>IF('01.ข้อมูลเบื้องต้น'!$C$14="","",IF('02.คีย์เทอม1'!$B13="","",'01.ข้อมูลเบื้องต้น'!$C$14))</f>
        <v/>
      </c>
      <c r="AN13" s="526"/>
      <c r="AO13" s="1235" t="str">
        <f t="shared" si="34"/>
        <v/>
      </c>
      <c r="AP13" s="1232"/>
      <c r="AQ13" s="1231" t="str">
        <f>IF('01.ข้อมูลเบื้องต้น'!$B$15="","",IF('02.คีย์เทอม1'!$B13="","",'01.ข้อมูลเบื้องต้น'!$B$15))</f>
        <v/>
      </c>
      <c r="AR13" s="1232" t="str">
        <f>IF('01.ข้อมูลเบื้องต้น'!$C$15="","",IF('02.คีย์เทอม1'!$B13="","",'01.ข้อมูลเบื้องต้น'!$C$15))</f>
        <v/>
      </c>
      <c r="AS13" s="526"/>
      <c r="AT13" s="1235" t="str">
        <f t="shared" si="35"/>
        <v/>
      </c>
      <c r="AU13" s="1232"/>
      <c r="AV13" s="1231" t="str">
        <f>IF('01.ข้อมูลเบื้องต้น'!$B$16="","",IF('02.คีย์เทอม1'!$B13="","",'01.ข้อมูลเบื้องต้น'!$B$16))</f>
        <v/>
      </c>
      <c r="AW13" s="1232" t="str">
        <f>IF('01.ข้อมูลเบื้องต้น'!$C$16="","",IF('02.คีย์เทอม1'!$B13="","",'01.ข้อมูลเบื้องต้น'!$C$16))</f>
        <v/>
      </c>
      <c r="AX13" s="519"/>
      <c r="AY13" s="1234" t="str">
        <f t="shared" si="36"/>
        <v/>
      </c>
      <c r="AZ13" s="1232"/>
      <c r="BA13" s="1231" t="str">
        <f>IF('01.ข้อมูลเบื้องต้น'!$B$17="","",IF('02.คีย์เทอม1'!$B13="","",'01.ข้อมูลเบื้องต้น'!$B$17))</f>
        <v/>
      </c>
      <c r="BB13" s="1232" t="str">
        <f>IF('01.ข้อมูลเบื้องต้น'!$C$17="","",IF('02.คีย์เทอม1'!$B13="","",'01.ข้อมูลเบื้องต้น'!$C$17))</f>
        <v/>
      </c>
      <c r="BC13" s="519"/>
      <c r="BD13" s="1234" t="str">
        <f t="shared" si="37"/>
        <v/>
      </c>
      <c r="BE13" s="1232"/>
      <c r="BF13" s="1231" t="str">
        <f>IF('01.ข้อมูลเบื้องต้น'!$B$19="","",IF('02.คีย์เทอม1'!$B13="","",'01.ข้อมูลเบื้องต้น'!$B$19))</f>
        <v/>
      </c>
      <c r="BG13" s="1232" t="str">
        <f>IF('01.ข้อมูลเบื้องต้น'!$C$19="","",IF('02.คีย์เทอม1'!$B13="","",'01.ข้อมูลเบื้องต้น'!$C$19))</f>
        <v/>
      </c>
      <c r="BH13" s="723"/>
      <c r="BI13" s="1234" t="str">
        <f t="shared" si="38"/>
        <v/>
      </c>
      <c r="BJ13" s="1232"/>
      <c r="BK13" s="1231" t="str">
        <f>IF('01.ข้อมูลเบื้องต้น'!$B$20="","",IF('02.คีย์เทอม1'!$B13="","",'01.ข้อมูลเบื้องต้น'!$B$20))</f>
        <v/>
      </c>
      <c r="BL13" s="1232" t="str">
        <f>IF('01.ข้อมูลเบื้องต้น'!$C$20="","",IF('02.คีย์เทอม1'!$B13="","",'01.ข้อมูลเบื้องต้น'!$C$20))</f>
        <v/>
      </c>
      <c r="BM13" s="723"/>
      <c r="BN13" s="1235" t="str">
        <f t="shared" si="9"/>
        <v/>
      </c>
      <c r="BO13" s="1232"/>
      <c r="BP13" s="1231" t="str">
        <f>IF('01.ข้อมูลเบื้องต้น'!$B$21="","",IF('02.คีย์เทอม1'!$B13="","",'01.ข้อมูลเบื้องต้น'!$B$21))</f>
        <v/>
      </c>
      <c r="BQ13" s="1232" t="str">
        <f>IF('01.ข้อมูลเบื้องต้น'!$C$21="","",IF('02.คีย์เทอม1'!$B13="","",'01.ข้อมูลเบื้องต้น'!$C$21))</f>
        <v/>
      </c>
      <c r="BR13" s="722"/>
      <c r="BS13" s="1234" t="str">
        <f t="shared" si="10"/>
        <v/>
      </c>
      <c r="BT13" s="1232"/>
      <c r="BU13" s="1231" t="str">
        <f>IF('01.ข้อมูลเบื้องต้น'!$B$22="","",IF('02.คีย์เทอม1'!$B13="","",'01.ข้อมูลเบื้องต้น'!$B$22))</f>
        <v/>
      </c>
      <c r="BV13" s="1232" t="str">
        <f>IF('01.ข้อมูลเบื้องต้น'!$C$22="","",IF('02.คีย์เทอม1'!$B13="","",'01.ข้อมูลเบื้องต้น'!$C$22))</f>
        <v/>
      </c>
      <c r="BW13" s="722"/>
      <c r="BX13" s="1234" t="str">
        <f t="shared" si="11"/>
        <v/>
      </c>
      <c r="BY13" s="1232"/>
      <c r="BZ13" s="1231" t="str">
        <f>IF('01.ข้อมูลเบื้องต้น'!$B$23="","",IF('02.คีย์เทอม1'!$B13="","",'01.ข้อมูลเบื้องต้น'!$B$23))</f>
        <v/>
      </c>
      <c r="CA13" s="1232" t="str">
        <f>IF('01.ข้อมูลเบื้องต้น'!$C$23="","",IF('02.คีย์เทอม1'!$B13="","",'01.ข้อมูลเบื้องต้น'!$C$23))</f>
        <v/>
      </c>
      <c r="CB13" s="722"/>
      <c r="CC13" s="1234" t="str">
        <f t="shared" si="39"/>
        <v/>
      </c>
      <c r="CD13" s="1232"/>
      <c r="CE13" s="1231" t="str">
        <f>IF('01.ข้อมูลเบื้องต้น'!$B$24="","",IF('02.คีย์เทอม1'!$B13="","",'01.ข้อมูลเบื้องต้น'!$B$24))</f>
        <v/>
      </c>
      <c r="CF13" s="1232" t="str">
        <f>IF('01.ข้อมูลเบื้องต้น'!$C$24="","",IF('02.คีย์เทอม1'!$B13="","",'01.ข้อมูลเบื้องต้น'!$C$24))</f>
        <v/>
      </c>
      <c r="CG13" s="722"/>
      <c r="CH13" s="1234" t="str">
        <f>IF(CG13="","",IF(CG13&gt;=75,"เชี่ยวชาญ",IF(CG13&gt;=65,"ชำนาญ",IF(CG13&gt;=55,"พัฒนา",IF(CG13&gt;=50,"เริ่มต้น","ไม่ผ่าน")))))</f>
        <v/>
      </c>
      <c r="CI13" s="1232"/>
      <c r="CJ13" s="1231" t="str">
        <f>IF('01.ข้อมูลเบื้องต้น'!$B$25="","",IF('02.คีย์เทอม1'!$B13="","",'01.ข้อมูลเบื้องต้น'!$B$25))</f>
        <v/>
      </c>
      <c r="CK13" s="1232" t="str">
        <f>IF('01.ข้อมูลเบื้องต้น'!$C$25="","",IF('02.คีย์เทอม1'!$B13="","",'01.ข้อมูลเบื้องต้น'!$C$25))</f>
        <v/>
      </c>
      <c r="CL13" s="722"/>
      <c r="CM13" s="1234" t="str">
        <f t="shared" si="12"/>
        <v/>
      </c>
      <c r="CN13" s="1232"/>
      <c r="CO13" s="1231" t="str">
        <f>IF('01.ข้อมูลเบื้องต้น'!$B$26="","",IF('02.คีย์เทอม1'!$B13="","",'01.ข้อมูลเบื้องต้น'!$B$26))</f>
        <v/>
      </c>
      <c r="CP13" s="1232" t="str">
        <f>IF('01.ข้อมูลเบื้องต้น'!$C$26="","",IF('02.คีย์เทอม1'!$B13="","",'01.ข้อมูลเบื้องต้น'!$C$26))</f>
        <v/>
      </c>
      <c r="CQ13" s="722"/>
      <c r="CR13" s="1234" t="str">
        <f t="shared" si="13"/>
        <v/>
      </c>
      <c r="CS13" s="1232"/>
      <c r="CT13" s="1231" t="str">
        <f>IF('01.ข้อมูลเบื้องต้น'!$B$27="","",IF('02.คีย์เทอม1'!$B13="","",'01.ข้อมูลเบื้องต้น'!$B$27))</f>
        <v/>
      </c>
      <c r="CU13" s="1232" t="str">
        <f>IF('01.ข้อมูลเบื้องต้น'!$C$27="","",IF('02.คีย์เทอม1'!$B13="","",'01.ข้อมูลเบื้องต้น'!$C$27))</f>
        <v/>
      </c>
      <c r="CV13" s="722"/>
      <c r="CW13" s="1234" t="str">
        <f t="shared" si="14"/>
        <v/>
      </c>
      <c r="CX13" s="1232"/>
      <c r="CY13" s="1231" t="str">
        <f>IF('01.ข้อมูลเบื้องต้น'!$B$28="","",IF('02.คีย์เทอม1'!$B13="","",'01.ข้อมูลเบื้องต้น'!$B$28))</f>
        <v/>
      </c>
      <c r="CZ13" s="1232" t="str">
        <f>IF('01.ข้อมูลเบื้องต้น'!$C$28="","",IF('02.คีย์เทอม1'!$B13="","",'01.ข้อมูลเบื้องต้น'!$C$28))</f>
        <v/>
      </c>
      <c r="DA13" s="722"/>
      <c r="DB13" s="1234" t="str">
        <f t="shared" si="15"/>
        <v/>
      </c>
      <c r="DC13" s="1232"/>
      <c r="DD13" s="1231" t="str">
        <f>IF('01.ข้อมูลเบื้องต้น'!$B$36="","",IF('02.คีย์เทอม1'!$B13="","",'01.ข้อมูลเบื้องต้น'!$B$36))</f>
        <v/>
      </c>
      <c r="DE13" s="1232" t="str">
        <f>IF('01.ข้อมูลเบื้องต้น'!$C$36="","",IF('02.คีย์เทอม1'!$B13="","",'01.ข้อมูลเบื้องต้น'!$C$36))</f>
        <v/>
      </c>
      <c r="DF13" s="721"/>
      <c r="DG13" s="1234" t="str">
        <f t="shared" si="16"/>
        <v/>
      </c>
      <c r="DH13" s="1232"/>
      <c r="DI13" s="1231" t="str">
        <f>IF('01.ข้อมูลเบื้องต้น'!$B$37="","",IF('02.คีย์เทอม1'!$B13="","",'01.ข้อมูลเบื้องต้น'!$B$37))</f>
        <v/>
      </c>
      <c r="DJ13" s="1232" t="str">
        <f>IF('01.ข้อมูลเบื้องต้น'!$C$37="","",IF('02.คีย์เทอม1'!$B13="","",'01.ข้อมูลเบื้องต้น'!$C$37))</f>
        <v/>
      </c>
      <c r="DK13" s="721"/>
      <c r="DL13" s="1234" t="str">
        <f t="shared" si="17"/>
        <v/>
      </c>
      <c r="DM13" s="1232"/>
      <c r="DN13" s="1231" t="str">
        <f>IF('01.ข้อมูลเบื้องต้น'!$B$38="","",IF('02.คีย์เทอม1'!$B13="","",'01.ข้อมูลเบื้องต้น'!$B$38))</f>
        <v/>
      </c>
      <c r="DO13" s="1232" t="str">
        <f>IF('01.ข้อมูลเบื้องต้น'!$C$38="","",IF('02.คีย์เทอม1'!$B13="","",'01.ข้อมูลเบื้องต้น'!$C$38))</f>
        <v/>
      </c>
      <c r="DP13" s="721"/>
      <c r="DQ13" s="1234" t="str">
        <f t="shared" si="18"/>
        <v/>
      </c>
      <c r="DR13" s="1232"/>
      <c r="DS13" s="1231" t="str">
        <f>IF('01.ข้อมูลเบื้องต้น'!$B$39="","",IF('02.คีย์เทอม1'!$B13="","",'01.ข้อมูลเบื้องต้น'!$B$39))</f>
        <v/>
      </c>
      <c r="DT13" s="1232" t="str">
        <f>IF('01.ข้อมูลเบื้องต้น'!$C$39="","",IF('02.คีย์เทอม1'!$B13="","",'01.ข้อมูลเบื้องต้น'!$C$39))</f>
        <v/>
      </c>
      <c r="DU13" s="721"/>
      <c r="DV13" s="1234" t="str">
        <f t="shared" si="19"/>
        <v/>
      </c>
      <c r="DW13" s="1232"/>
      <c r="DX13" s="1231" t="str">
        <f>IF('01.ข้อมูลเบื้องต้น'!$B$40="","",IF('02.คีย์เทอม1'!$B13="","",'01.ข้อมูลเบื้องต้น'!$B$40))</f>
        <v/>
      </c>
      <c r="DY13" s="1232" t="str">
        <f>IF('01.ข้อมูลเบื้องต้น'!$C$40="","",IF('02.คีย์เทอม1'!$B13="","",'01.ข้อมูลเบื้องต้น'!$C$40))</f>
        <v/>
      </c>
      <c r="DZ13" s="721"/>
      <c r="EA13" s="1234" t="str">
        <f t="shared" si="20"/>
        <v/>
      </c>
      <c r="EB13" s="1232"/>
      <c r="EC13" s="1231" t="str">
        <f>IF('01.ข้อมูลเบื้องต้น'!$B$41="","",IF('02.คีย์เทอม1'!$B13="","",'01.ข้อมูลเบื้องต้น'!$B$41))</f>
        <v/>
      </c>
      <c r="ED13" s="1232" t="str">
        <f>IF('01.ข้อมูลเบื้องต้น'!$C$41="","",IF('02.คีย์เทอม1'!$B13="","",'01.ข้อมูลเบื้องต้น'!$C$41))</f>
        <v/>
      </c>
      <c r="EE13" s="721"/>
      <c r="EF13" s="1234" t="str">
        <f t="shared" si="21"/>
        <v/>
      </c>
      <c r="EG13" s="1232"/>
      <c r="EH13" s="1231" t="str">
        <f>IF('01.ข้อมูลเบื้องต้น'!$B$42="","",IF('02.คีย์เทอม1'!$B13="","",'01.ข้อมูลเบื้องต้น'!$B$42))</f>
        <v/>
      </c>
      <c r="EI13" s="1232" t="str">
        <f>IF('01.ข้อมูลเบื้องต้น'!$C$42="","",IF('02.คีย์เทอม1'!$B13="","",'01.ข้อมูลเบื้องต้น'!$C$42))</f>
        <v/>
      </c>
      <c r="EJ13" s="721"/>
      <c r="EK13" s="1234" t="str">
        <f t="shared" si="22"/>
        <v/>
      </c>
      <c r="EL13" s="1232"/>
      <c r="EM13" s="1231" t="str">
        <f>IF('01.ข้อมูลเบื้องต้น'!$B$43="","",IF('02.คีย์เทอม1'!$B13="","",'01.ข้อมูลเบื้องต้น'!$B$43))</f>
        <v/>
      </c>
      <c r="EN13" s="1232" t="str">
        <f>IF('01.ข้อมูลเบื้องต้น'!$C$43="","",IF('02.คีย์เทอม1'!$B13="","",'01.ข้อมูลเบื้องต้น'!$C$43))</f>
        <v/>
      </c>
      <c r="EO13" s="721"/>
      <c r="EP13" s="1234" t="str">
        <f t="shared" si="23"/>
        <v/>
      </c>
      <c r="EQ13" s="1232"/>
      <c r="ER13" s="1231" t="str">
        <f>IF('01.ข้อมูลเบื้องต้น'!$B$44="","",IF('02.คีย์เทอม1'!$B13="","",'01.ข้อมูลเบื้องต้น'!$B$44))</f>
        <v/>
      </c>
      <c r="ES13" s="1232" t="str">
        <f>IF('01.ข้อมูลเบื้องต้น'!$C$44="","",IF('02.คีย์เทอม1'!$B13="","",'01.ข้อมูลเบื้องต้น'!$C$44))</f>
        <v/>
      </c>
      <c r="ET13" s="721"/>
      <c r="EU13" s="1234" t="str">
        <f t="shared" si="24"/>
        <v/>
      </c>
      <c r="EV13" s="1232"/>
      <c r="EW13" s="1231" t="str">
        <f>IF('01.ข้อมูลเบื้องต้น'!$B$45="","",IF('02.คีย์เทอม1'!$B13="","",'01.ข้อมูลเบื้องต้น'!$B$45))</f>
        <v/>
      </c>
      <c r="EX13" s="1232" t="str">
        <f>IF('01.ข้อมูลเบื้องต้น'!$C$45="","",IF('02.คีย์เทอม1'!$B13="","",'01.ข้อมูลเบื้องต้น'!$C$45))</f>
        <v/>
      </c>
      <c r="EY13" s="721"/>
      <c r="EZ13" s="1234" t="str">
        <f t="shared" si="25"/>
        <v/>
      </c>
      <c r="FA13" s="1232"/>
      <c r="FB13" s="1231" t="str">
        <f>IF('01.ข้อมูลเบื้องต้น'!$B$46="","",IF('02.คีย์เทอม1'!$B13="","",'01.ข้อมูลเบื้องต้น'!$B$46))</f>
        <v/>
      </c>
      <c r="FC13" s="1232" t="str">
        <f>IF('01.ข้อมูลเบื้องต้น'!$C$46="","",IF('02.คีย์เทอม1'!$B13="","",'01.ข้อมูลเบื้องต้น'!$C$46))</f>
        <v/>
      </c>
      <c r="FD13" s="721"/>
      <c r="FE13" s="1234" t="str">
        <f t="shared" si="26"/>
        <v/>
      </c>
      <c r="FF13" s="1232"/>
      <c r="FG13" s="1231" t="str">
        <f>IF('01.ข้อมูลเบื้องต้น'!$B$47="","",IF('02.คีย์เทอม1'!$B13="","",'01.ข้อมูลเบื้องต้น'!$B$47))</f>
        <v/>
      </c>
      <c r="FH13" s="1232" t="str">
        <f>IF('01.ข้อมูลเบื้องต้น'!$C$47="","",IF('02.คีย์เทอม1'!$B13="","",'01.ข้อมูลเบื้องต้น'!$C$47))</f>
        <v/>
      </c>
      <c r="FI13" s="721"/>
      <c r="FJ13" s="1234" t="str">
        <f t="shared" si="27"/>
        <v/>
      </c>
      <c r="FK13" s="1232"/>
      <c r="FL13" s="1231" t="str">
        <f>IF('01.ข้อมูลเบื้องต้น'!$B$48="","",IF('02.คีย์เทอม1'!$B13="","",'01.ข้อมูลเบื้องต้น'!$B$48))</f>
        <v/>
      </c>
      <c r="FM13" s="1232" t="str">
        <f>IF('01.ข้อมูลเบื้องต้น'!$C$48="","",IF('02.คีย์เทอม1'!$B13="","",'01.ข้อมูลเบื้องต้น'!$C$48))</f>
        <v/>
      </c>
      <c r="FN13" s="721"/>
      <c r="FO13" s="1234" t="str">
        <f t="shared" si="28"/>
        <v/>
      </c>
      <c r="FP13" s="1232"/>
      <c r="FQ13" s="1231" t="str">
        <f>IF('01.ข้อมูลเบื้องต้น'!$B$49="","",IF('02.คีย์เทอม1'!$B13="","",'01.ข้อมูลเบื้องต้น'!$B$49))</f>
        <v/>
      </c>
      <c r="FR13" s="1232" t="str">
        <f>IF('01.ข้อมูลเบื้องต้น'!$C$49="","",IF('02.คีย์เทอม1'!$B13="","",'01.ข้อมูลเบื้องต้น'!$C$49))</f>
        <v/>
      </c>
      <c r="FS13" s="721"/>
      <c r="FT13" s="1234" t="str">
        <f t="shared" si="29"/>
        <v/>
      </c>
      <c r="FU13" s="1232"/>
      <c r="FV13" s="1231" t="str">
        <f>IF('01.ข้อมูลเบื้องต้น'!$B$50="","",IF('02.คีย์เทอม1'!$B13="","",'01.ข้อมูลเบื้องต้น'!$B$50))</f>
        <v/>
      </c>
      <c r="FW13" s="1232" t="str">
        <f>IF('01.ข้อมูลเบื้องต้น'!$C$50="","",IF('02.คีย์เทอม1'!$B13="","",'01.ข้อมูลเบื้องต้น'!$C$50))</f>
        <v/>
      </c>
      <c r="FX13" s="721"/>
      <c r="FY13" s="1234" t="str">
        <f t="shared" si="30"/>
        <v/>
      </c>
      <c r="FZ13" s="521" t="str">
        <f t="shared" si="57"/>
        <v/>
      </c>
      <c r="GA13" s="522" t="str">
        <f t="shared" si="58"/>
        <v/>
      </c>
      <c r="GB13" s="523" t="str">
        <f>IF('2.ชื่อนักเรียน'!R14="มส","มส",IF('2.ชื่อนักเรียน'!R14="ย้าย","ย้าย",IF('2.ชื่อนักเรียน'!R14="ร","ร",IF(GA13="","",RANK(GA13,$GA$10:$GA$59,0)))))</f>
        <v/>
      </c>
      <c r="GC13" s="523" t="str">
        <f t="shared" si="40"/>
        <v/>
      </c>
      <c r="GE13" s="527" t="str">
        <f t="shared" si="41"/>
        <v/>
      </c>
      <c r="GF13" s="718" t="str">
        <f t="shared" si="42"/>
        <v/>
      </c>
      <c r="GG13" s="717" t="str">
        <f t="shared" si="43"/>
        <v/>
      </c>
      <c r="GH13" s="520" t="str">
        <f t="shared" si="44"/>
        <v/>
      </c>
      <c r="GI13" s="529" t="str">
        <f t="shared" si="45"/>
        <v/>
      </c>
      <c r="GJ13" s="718" t="str">
        <f t="shared" si="46"/>
        <v/>
      </c>
      <c r="GK13" s="718" t="str">
        <f t="shared" si="47"/>
        <v/>
      </c>
      <c r="GL13" s="528" t="str">
        <f t="shared" si="48"/>
        <v/>
      </c>
      <c r="GM13" s="701" t="str">
        <f t="shared" si="49"/>
        <v/>
      </c>
      <c r="GN13" s="701" t="str">
        <f t="shared" si="50"/>
        <v/>
      </c>
      <c r="GO13" s="701" t="str">
        <f t="shared" si="51"/>
        <v/>
      </c>
      <c r="GP13" s="701" t="str">
        <f t="shared" si="52"/>
        <v/>
      </c>
      <c r="GQ13" s="701" t="str">
        <f t="shared" si="53"/>
        <v/>
      </c>
      <c r="GR13" s="701" t="str">
        <f t="shared" si="54"/>
        <v/>
      </c>
      <c r="GS13" s="701" t="str">
        <f t="shared" si="55"/>
        <v/>
      </c>
      <c r="GT13" s="520" t="str">
        <f t="shared" si="56"/>
        <v/>
      </c>
    </row>
    <row r="14" spans="1:207" s="509" customFormat="1" ht="17.25" customHeight="1" thickTop="1" thickBot="1">
      <c r="A14" s="1229">
        <v>5</v>
      </c>
      <c r="B14" s="1229" t="str">
        <f>IF('2.ชื่อนักเรียน'!E15="","",CONCATENATE('2.ชื่อนักเรียน'!E15,'2.ชื่อนักเรียน'!F15,'2.ชื่อนักเรียน'!G15,'2.ชื่อนักเรียน'!H15,'2.ชื่อนักเรียน'!I15,'2.ชื่อนักเรียน'!J15,'2.ชื่อนักเรียน'!K15,'2.ชื่อนักเรียน'!L15,'2.ชื่อนักเรียน'!M15,'2.ชื่อนักเรียน'!N15,'2.ชื่อนักเรียน'!O15,'2.ชื่อนักเรียน'!P15,'2.ชื่อนักเรียน'!Q15))</f>
        <v/>
      </c>
      <c r="C14" s="1230" t="str">
        <f>IF('2.ชื่อนักเรียน'!B15="","",'2.ชื่อนักเรียน'!B15)</f>
        <v/>
      </c>
      <c r="D14" s="1231" t="str">
        <f>IF('2.ชื่อนักเรียน'!C15="","",CONCATENATE(TRIM('2.ชื่อนักเรียน'!C15),"  ",'2.ชื่อนักเรียน'!D15))</f>
        <v/>
      </c>
      <c r="E14" s="1232" t="str">
        <f>IF(B14="","",IF('01.ข้อมูลเบื้องต้น'!$H$2="","",'01.ข้อมูลเบื้องต้น'!$H$2))</f>
        <v/>
      </c>
      <c r="F14" s="1231" t="str">
        <f>IF(B14="","",IF('01.ข้อมูลเบื้องต้น'!$I$4="","",'01.ข้อมูลเบื้องต้น'!$I$4))</f>
        <v/>
      </c>
      <c r="G14" s="1232"/>
      <c r="H14" s="1231" t="str">
        <f>IF('01.ข้อมูลเบื้องต้น'!$B$8="","",IF('02.คีย์เทอม1'!$B14="","",'01.ข้อมูลเบื้องต้น'!$B$8))</f>
        <v/>
      </c>
      <c r="I14" s="1232" t="str">
        <f>IF('01.ข้อมูลเบื้องต้น'!$C$8="","",IF('02.คีย์เทอม1'!$B14="","",'01.ข้อมูลเบื้องต้น'!$C$8))</f>
        <v/>
      </c>
      <c r="J14" s="526"/>
      <c r="K14" s="1233" t="str">
        <f>IF('2.ชื่อนักเรียน'!R15="มส","มส",IF('2.ชื่อนักเรียน'!R15="ร","ร",IF('2.ชื่อนักเรียน'!R15="ย้าย","ย้าย",IF(J14="","",IF(J14&gt;=75,"เชี่ยวชาญ",IF(J14&gt;=65,"ชำนาญ",IF(J14&gt;=55,"พัฒนา",IF(J14&gt;=50,"เริ่มต้น","ไม่ผ่าน"))))))))</f>
        <v/>
      </c>
      <c r="L14" s="1232"/>
      <c r="M14" s="1231" t="str">
        <f>IF('01.ข้อมูลเบื้องต้น'!$B$9="","",IF('02.คีย์เทอม1'!$B14="","",'01.ข้อมูลเบื้องต้น'!$B$9))</f>
        <v/>
      </c>
      <c r="N14" s="1232" t="str">
        <f>IF('01.ข้อมูลเบื้องต้น'!$C$9="","",IF('02.คีย์เทอม1'!$B14="","",'01.ข้อมูลเบื้องต้น'!$C$9))</f>
        <v/>
      </c>
      <c r="O14" s="526"/>
      <c r="P14" s="1235" t="str">
        <f t="shared" si="7"/>
        <v/>
      </c>
      <c r="Q14" s="1232"/>
      <c r="R14" s="1231" t="str">
        <f>IF('01.ข้อมูลเบื้องต้น'!$B$10="","",IF('02.คีย์เทอม1'!$B14="","",'01.ข้อมูลเบื้องต้น'!$B$10))</f>
        <v/>
      </c>
      <c r="S14" s="1232" t="str">
        <f>IF('01.ข้อมูลเบื้องต้น'!$C$10="","",IF('02.คีย์เทอม1'!$B14="","",'01.ข้อมูลเบื้องต้น'!$C$10))</f>
        <v/>
      </c>
      <c r="T14" s="526"/>
      <c r="U14" s="1235" t="str">
        <f t="shared" si="8"/>
        <v/>
      </c>
      <c r="V14" s="1232"/>
      <c r="W14" s="1231" t="str">
        <f>IF('01.ข้อมูลเบื้องต้น'!$B$11="","",IF('02.คีย์เทอม1'!$B14="","",'01.ข้อมูลเบื้องต้น'!$B$11))</f>
        <v/>
      </c>
      <c r="X14" s="1232" t="str">
        <f>IF('01.ข้อมูลเบื้องต้น'!$C$11="","",IF('02.คีย์เทอม1'!$B14="","",'01.ข้อมูลเบื้องต้น'!$C$11))</f>
        <v/>
      </c>
      <c r="Y14" s="519"/>
      <c r="Z14" s="1234" t="str">
        <f t="shared" si="31"/>
        <v/>
      </c>
      <c r="AA14" s="1232"/>
      <c r="AB14" s="1231" t="str">
        <f>IF('01.ข้อมูลเบื้องต้น'!$B$12="","",IF('02.คีย์เทอม1'!$B14="","",'01.ข้อมูลเบื้องต้น'!$B$12))</f>
        <v/>
      </c>
      <c r="AC14" s="1232" t="str">
        <f>IF('01.ข้อมูลเบื้องต้น'!$C$12="","",IF('02.คีย์เทอม1'!$B14="","",'01.ข้อมูลเบื้องต้น'!$C$12))</f>
        <v/>
      </c>
      <c r="AD14" s="526"/>
      <c r="AE14" s="1235" t="str">
        <f t="shared" si="32"/>
        <v/>
      </c>
      <c r="AF14" s="1232"/>
      <c r="AG14" s="1231" t="str">
        <f>IF('01.ข้อมูลเบื้องต้น'!$B$13="","",IF('02.คีย์เทอม1'!$B14="","",'01.ข้อมูลเบื้องต้น'!$B$13))</f>
        <v/>
      </c>
      <c r="AH14" s="1232" t="str">
        <f>IF('01.ข้อมูลเบื้องต้น'!$C$13="","",IF('02.คีย์เทอม1'!$B14="","",'01.ข้อมูลเบื้องต้น'!$C$13))</f>
        <v/>
      </c>
      <c r="AI14" s="526"/>
      <c r="AJ14" s="1235" t="str">
        <f t="shared" si="33"/>
        <v/>
      </c>
      <c r="AK14" s="1232"/>
      <c r="AL14" s="1231" t="str">
        <f>IF('01.ข้อมูลเบื้องต้น'!$B$14="","",IF('02.คีย์เทอม1'!$B14="","",'01.ข้อมูลเบื้องต้น'!$B$14))</f>
        <v/>
      </c>
      <c r="AM14" s="1232" t="str">
        <f>IF('01.ข้อมูลเบื้องต้น'!$C$14="","",IF('02.คีย์เทอม1'!$B14="","",'01.ข้อมูลเบื้องต้น'!$C$14))</f>
        <v/>
      </c>
      <c r="AN14" s="526"/>
      <c r="AO14" s="1235" t="str">
        <f t="shared" si="34"/>
        <v/>
      </c>
      <c r="AP14" s="1232"/>
      <c r="AQ14" s="1231" t="str">
        <f>IF('01.ข้อมูลเบื้องต้น'!$B$15="","",IF('02.คีย์เทอม1'!$B14="","",'01.ข้อมูลเบื้องต้น'!$B$15))</f>
        <v/>
      </c>
      <c r="AR14" s="1232" t="str">
        <f>IF('01.ข้อมูลเบื้องต้น'!$C$15="","",IF('02.คีย์เทอม1'!$B14="","",'01.ข้อมูลเบื้องต้น'!$C$15))</f>
        <v/>
      </c>
      <c r="AS14" s="526"/>
      <c r="AT14" s="1235" t="str">
        <f t="shared" si="35"/>
        <v/>
      </c>
      <c r="AU14" s="1232"/>
      <c r="AV14" s="1231" t="str">
        <f>IF('01.ข้อมูลเบื้องต้น'!$B$16="","",IF('02.คีย์เทอม1'!$B14="","",'01.ข้อมูลเบื้องต้น'!$B$16))</f>
        <v/>
      </c>
      <c r="AW14" s="1232" t="str">
        <f>IF('01.ข้อมูลเบื้องต้น'!$C$16="","",IF('02.คีย์เทอม1'!$B14="","",'01.ข้อมูลเบื้องต้น'!$C$16))</f>
        <v/>
      </c>
      <c r="AX14" s="519"/>
      <c r="AY14" s="1234" t="str">
        <f t="shared" si="36"/>
        <v/>
      </c>
      <c r="AZ14" s="1232"/>
      <c r="BA14" s="1231" t="str">
        <f>IF('01.ข้อมูลเบื้องต้น'!$B$17="","",IF('02.คีย์เทอม1'!$B14="","",'01.ข้อมูลเบื้องต้น'!$B$17))</f>
        <v/>
      </c>
      <c r="BB14" s="1232" t="str">
        <f>IF('01.ข้อมูลเบื้องต้น'!$C$17="","",IF('02.คีย์เทอม1'!$B14="","",'01.ข้อมูลเบื้องต้น'!$C$17))</f>
        <v/>
      </c>
      <c r="BC14" s="519"/>
      <c r="BD14" s="1234" t="str">
        <f t="shared" si="37"/>
        <v/>
      </c>
      <c r="BE14" s="1232"/>
      <c r="BF14" s="1231" t="str">
        <f>IF('01.ข้อมูลเบื้องต้น'!$B$19="","",IF('02.คีย์เทอม1'!$B14="","",'01.ข้อมูลเบื้องต้น'!$B$19))</f>
        <v/>
      </c>
      <c r="BG14" s="1232" t="str">
        <f>IF('01.ข้อมูลเบื้องต้น'!$C$19="","",IF('02.คีย์เทอม1'!$B14="","",'01.ข้อมูลเบื้องต้น'!$C$19))</f>
        <v/>
      </c>
      <c r="BH14" s="723"/>
      <c r="BI14" s="1234" t="str">
        <f t="shared" si="38"/>
        <v/>
      </c>
      <c r="BJ14" s="1232"/>
      <c r="BK14" s="1231" t="str">
        <f>IF('01.ข้อมูลเบื้องต้น'!$B$20="","",IF('02.คีย์เทอม1'!$B14="","",'01.ข้อมูลเบื้องต้น'!$B$20))</f>
        <v/>
      </c>
      <c r="BL14" s="1232" t="str">
        <f>IF('01.ข้อมูลเบื้องต้น'!$C$20="","",IF('02.คีย์เทอม1'!$B14="","",'01.ข้อมูลเบื้องต้น'!$C$20))</f>
        <v/>
      </c>
      <c r="BM14" s="722"/>
      <c r="BN14" s="1235" t="str">
        <f t="shared" si="9"/>
        <v/>
      </c>
      <c r="BO14" s="1232"/>
      <c r="BP14" s="1231" t="str">
        <f>IF('01.ข้อมูลเบื้องต้น'!$B$21="","",IF('02.คีย์เทอม1'!$B14="","",'01.ข้อมูลเบื้องต้น'!$B$21))</f>
        <v/>
      </c>
      <c r="BQ14" s="1232" t="str">
        <f>IF('01.ข้อมูลเบื้องต้น'!$C$21="","",IF('02.คีย์เทอม1'!$B14="","",'01.ข้อมูลเบื้องต้น'!$C$21))</f>
        <v/>
      </c>
      <c r="BR14" s="722"/>
      <c r="BS14" s="1234" t="str">
        <f t="shared" si="10"/>
        <v/>
      </c>
      <c r="BT14" s="1232"/>
      <c r="BU14" s="1231" t="str">
        <f>IF('01.ข้อมูลเบื้องต้น'!$B$22="","",IF('02.คีย์เทอม1'!$B14="","",'01.ข้อมูลเบื้องต้น'!$B$22))</f>
        <v/>
      </c>
      <c r="BV14" s="1232" t="str">
        <f>IF('01.ข้อมูลเบื้องต้น'!$C$22="","",IF('02.คีย์เทอม1'!$B14="","",'01.ข้อมูลเบื้องต้น'!$C$22))</f>
        <v/>
      </c>
      <c r="BW14" s="722"/>
      <c r="BX14" s="1234" t="str">
        <f t="shared" si="11"/>
        <v/>
      </c>
      <c r="BY14" s="1232"/>
      <c r="BZ14" s="1231" t="str">
        <f>IF('01.ข้อมูลเบื้องต้น'!$B$23="","",IF('02.คีย์เทอม1'!$B14="","",'01.ข้อมูลเบื้องต้น'!$B$23))</f>
        <v/>
      </c>
      <c r="CA14" s="1232" t="str">
        <f>IF('01.ข้อมูลเบื้องต้น'!$C$23="","",IF('02.คีย์เทอม1'!$B14="","",'01.ข้อมูลเบื้องต้น'!$C$23))</f>
        <v/>
      </c>
      <c r="CB14" s="722"/>
      <c r="CC14" s="1234" t="str">
        <f t="shared" si="39"/>
        <v/>
      </c>
      <c r="CD14" s="1232"/>
      <c r="CE14" s="1231" t="str">
        <f>IF('01.ข้อมูลเบื้องต้น'!$B$24="","",IF('02.คีย์เทอม1'!$B14="","",'01.ข้อมูลเบื้องต้น'!$B$24))</f>
        <v/>
      </c>
      <c r="CF14" s="1232" t="str">
        <f>IF('01.ข้อมูลเบื้องต้น'!$C$24="","",IF('02.คีย์เทอม1'!$B14="","",'01.ข้อมูลเบื้องต้น'!$C$24))</f>
        <v/>
      </c>
      <c r="CG14" s="722"/>
      <c r="CH14" s="1234" t="str">
        <f t="shared" ref="CH14:CH59" si="59">IF(CG14="","",IF(CG14&gt;=75,"เชี่ยวชาญ",IF(CG14&gt;=65,"ชำนาญ",IF(CG14&gt;=55,"พัฒนา",IF(CG14&gt;=50,"เริ่มต้น","ไม่ผ่าน")))))</f>
        <v/>
      </c>
      <c r="CI14" s="1232"/>
      <c r="CJ14" s="1231" t="str">
        <f>IF('01.ข้อมูลเบื้องต้น'!$B$25="","",IF('02.คีย์เทอม1'!$B14="","",'01.ข้อมูลเบื้องต้น'!$B$25))</f>
        <v/>
      </c>
      <c r="CK14" s="1232" t="str">
        <f>IF('01.ข้อมูลเบื้องต้น'!$C$25="","",IF('02.คีย์เทอม1'!$B14="","",'01.ข้อมูลเบื้องต้น'!$C$25))</f>
        <v/>
      </c>
      <c r="CL14" s="722"/>
      <c r="CM14" s="1234" t="str">
        <f t="shared" si="12"/>
        <v/>
      </c>
      <c r="CN14" s="1232"/>
      <c r="CO14" s="1231" t="str">
        <f>IF('01.ข้อมูลเบื้องต้น'!$B$26="","",IF('02.คีย์เทอม1'!$B14="","",'01.ข้อมูลเบื้องต้น'!$B$26))</f>
        <v/>
      </c>
      <c r="CP14" s="1232" t="str">
        <f>IF('01.ข้อมูลเบื้องต้น'!$C$26="","",IF('02.คีย์เทอม1'!$B14="","",'01.ข้อมูลเบื้องต้น'!$C$26))</f>
        <v/>
      </c>
      <c r="CQ14" s="722"/>
      <c r="CR14" s="1234" t="str">
        <f>IF(CQ14="","",IF(CQ14&gt;=75,"เชี่ยวชาญ",IF(CQ14&gt;=65,"ชำนาญ",IF(CQ14&gt;=55,"พัฒนา",IF(CQ14&gt;=50,"เริ่มต้น","ไม่ผ่าน")))))</f>
        <v/>
      </c>
      <c r="CS14" s="1232"/>
      <c r="CT14" s="1231" t="str">
        <f>IF('01.ข้อมูลเบื้องต้น'!$B$27="","",IF('02.คีย์เทอม1'!$B14="","",'01.ข้อมูลเบื้องต้น'!$B$27))</f>
        <v/>
      </c>
      <c r="CU14" s="1232" t="str">
        <f>IF('01.ข้อมูลเบื้องต้น'!$C$27="","",IF('02.คีย์เทอม1'!$B14="","",'01.ข้อมูลเบื้องต้น'!$C$27))</f>
        <v/>
      </c>
      <c r="CV14" s="722"/>
      <c r="CW14" s="1234" t="str">
        <f t="shared" si="14"/>
        <v/>
      </c>
      <c r="CX14" s="1232"/>
      <c r="CY14" s="1231" t="str">
        <f>IF('01.ข้อมูลเบื้องต้น'!$B$28="","",IF('02.คีย์เทอม1'!$B14="","",'01.ข้อมูลเบื้องต้น'!$B$28))</f>
        <v/>
      </c>
      <c r="CZ14" s="1232" t="str">
        <f>IF('01.ข้อมูลเบื้องต้น'!$C$28="","",IF('02.คีย์เทอม1'!$B14="","",'01.ข้อมูลเบื้องต้น'!$C$28))</f>
        <v/>
      </c>
      <c r="DA14" s="722"/>
      <c r="DB14" s="1234" t="str">
        <f t="shared" si="15"/>
        <v/>
      </c>
      <c r="DC14" s="1232"/>
      <c r="DD14" s="1231" t="str">
        <f>IF('01.ข้อมูลเบื้องต้น'!$B$36="","",IF('02.คีย์เทอม1'!$B14="","",'01.ข้อมูลเบื้องต้น'!$B$36))</f>
        <v/>
      </c>
      <c r="DE14" s="1232" t="str">
        <f>IF('01.ข้อมูลเบื้องต้น'!$C$36="","",IF('02.คีย์เทอม1'!$B14="","",'01.ข้อมูลเบื้องต้น'!$C$36))</f>
        <v/>
      </c>
      <c r="DF14" s="721"/>
      <c r="DG14" s="1234" t="str">
        <f t="shared" si="16"/>
        <v/>
      </c>
      <c r="DH14" s="1232"/>
      <c r="DI14" s="1231" t="str">
        <f>IF('01.ข้อมูลเบื้องต้น'!$B$37="","",IF('02.คีย์เทอม1'!$B14="","",'01.ข้อมูลเบื้องต้น'!$B$37))</f>
        <v/>
      </c>
      <c r="DJ14" s="1232" t="str">
        <f>IF('01.ข้อมูลเบื้องต้น'!$C$37="","",IF('02.คีย์เทอม1'!$B14="","",'01.ข้อมูลเบื้องต้น'!$C$37))</f>
        <v/>
      </c>
      <c r="DK14" s="721"/>
      <c r="DL14" s="1234" t="str">
        <f t="shared" si="17"/>
        <v/>
      </c>
      <c r="DM14" s="1232"/>
      <c r="DN14" s="1231" t="str">
        <f>IF('01.ข้อมูลเบื้องต้น'!$B$38="","",IF('02.คีย์เทอม1'!$B14="","",'01.ข้อมูลเบื้องต้น'!$B$38))</f>
        <v/>
      </c>
      <c r="DO14" s="1232" t="str">
        <f>IF('01.ข้อมูลเบื้องต้น'!$C$38="","",IF('02.คีย์เทอม1'!$B14="","",'01.ข้อมูลเบื้องต้น'!$C$38))</f>
        <v/>
      </c>
      <c r="DP14" s="721"/>
      <c r="DQ14" s="1234" t="str">
        <f t="shared" si="18"/>
        <v/>
      </c>
      <c r="DR14" s="1232"/>
      <c r="DS14" s="1231" t="str">
        <f>IF('01.ข้อมูลเบื้องต้น'!$B$39="","",IF('02.คีย์เทอม1'!$B14="","",'01.ข้อมูลเบื้องต้น'!$B$39))</f>
        <v/>
      </c>
      <c r="DT14" s="1232" t="str">
        <f>IF('01.ข้อมูลเบื้องต้น'!$C$39="","",IF('02.คีย์เทอม1'!$B14="","",'01.ข้อมูลเบื้องต้น'!$C$39))</f>
        <v/>
      </c>
      <c r="DU14" s="721"/>
      <c r="DV14" s="1234" t="str">
        <f t="shared" si="19"/>
        <v/>
      </c>
      <c r="DW14" s="1232"/>
      <c r="DX14" s="1231" t="str">
        <f>IF('01.ข้อมูลเบื้องต้น'!$B$40="","",IF('02.คีย์เทอม1'!$B14="","",'01.ข้อมูลเบื้องต้น'!$B$40))</f>
        <v/>
      </c>
      <c r="DY14" s="1232" t="str">
        <f>IF('01.ข้อมูลเบื้องต้น'!$C$40="","",IF('02.คีย์เทอม1'!$B14="","",'01.ข้อมูลเบื้องต้น'!$C$40))</f>
        <v/>
      </c>
      <c r="DZ14" s="721"/>
      <c r="EA14" s="1234" t="str">
        <f t="shared" si="20"/>
        <v/>
      </c>
      <c r="EB14" s="1232"/>
      <c r="EC14" s="1231" t="str">
        <f>IF('01.ข้อมูลเบื้องต้น'!$B$41="","",IF('02.คีย์เทอม1'!$B14="","",'01.ข้อมูลเบื้องต้น'!$B$41))</f>
        <v/>
      </c>
      <c r="ED14" s="1232" t="str">
        <f>IF('01.ข้อมูลเบื้องต้น'!$C$41="","",IF('02.คีย์เทอม1'!$B14="","",'01.ข้อมูลเบื้องต้น'!$C$41))</f>
        <v/>
      </c>
      <c r="EE14" s="721"/>
      <c r="EF14" s="1234" t="str">
        <f t="shared" si="21"/>
        <v/>
      </c>
      <c r="EG14" s="1232"/>
      <c r="EH14" s="1231" t="str">
        <f>IF('01.ข้อมูลเบื้องต้น'!$B$42="","",IF('02.คีย์เทอม1'!$B14="","",'01.ข้อมูลเบื้องต้น'!$B$42))</f>
        <v/>
      </c>
      <c r="EI14" s="1232" t="str">
        <f>IF('01.ข้อมูลเบื้องต้น'!$C$42="","",IF('02.คีย์เทอม1'!$B14="","",'01.ข้อมูลเบื้องต้น'!$C$42))</f>
        <v/>
      </c>
      <c r="EJ14" s="721"/>
      <c r="EK14" s="1234" t="str">
        <f t="shared" si="22"/>
        <v/>
      </c>
      <c r="EL14" s="1232"/>
      <c r="EM14" s="1231" t="str">
        <f>IF('01.ข้อมูลเบื้องต้น'!$B$43="","",IF('02.คีย์เทอม1'!$B14="","",'01.ข้อมูลเบื้องต้น'!$B$43))</f>
        <v/>
      </c>
      <c r="EN14" s="1232" t="str">
        <f>IF('01.ข้อมูลเบื้องต้น'!$C$43="","",IF('02.คีย์เทอม1'!$B14="","",'01.ข้อมูลเบื้องต้น'!$C$43))</f>
        <v/>
      </c>
      <c r="EO14" s="721"/>
      <c r="EP14" s="1234" t="str">
        <f t="shared" si="23"/>
        <v/>
      </c>
      <c r="EQ14" s="1232"/>
      <c r="ER14" s="1231" t="str">
        <f>IF('01.ข้อมูลเบื้องต้น'!$B$44="","",IF('02.คีย์เทอม1'!$B14="","",'01.ข้อมูลเบื้องต้น'!$B$44))</f>
        <v/>
      </c>
      <c r="ES14" s="1232" t="str">
        <f>IF('01.ข้อมูลเบื้องต้น'!$C$44="","",IF('02.คีย์เทอม1'!$B14="","",'01.ข้อมูลเบื้องต้น'!$C$44))</f>
        <v/>
      </c>
      <c r="ET14" s="721"/>
      <c r="EU14" s="1234" t="str">
        <f t="shared" si="24"/>
        <v/>
      </c>
      <c r="EV14" s="1232"/>
      <c r="EW14" s="1231" t="str">
        <f>IF('01.ข้อมูลเบื้องต้น'!$B$45="","",IF('02.คีย์เทอม1'!$B14="","",'01.ข้อมูลเบื้องต้น'!$B$45))</f>
        <v/>
      </c>
      <c r="EX14" s="1232" t="str">
        <f>IF('01.ข้อมูลเบื้องต้น'!$C$45="","",IF('02.คีย์เทอม1'!$B14="","",'01.ข้อมูลเบื้องต้น'!$C$45))</f>
        <v/>
      </c>
      <c r="EY14" s="721"/>
      <c r="EZ14" s="1234" t="str">
        <f t="shared" si="25"/>
        <v/>
      </c>
      <c r="FA14" s="1232"/>
      <c r="FB14" s="1231" t="str">
        <f>IF('01.ข้อมูลเบื้องต้น'!$B$46="","",IF('02.คีย์เทอม1'!$B14="","",'01.ข้อมูลเบื้องต้น'!$B$46))</f>
        <v/>
      </c>
      <c r="FC14" s="1232" t="str">
        <f>IF('01.ข้อมูลเบื้องต้น'!$C$46="","",IF('02.คีย์เทอม1'!$B14="","",'01.ข้อมูลเบื้องต้น'!$C$46))</f>
        <v/>
      </c>
      <c r="FD14" s="721"/>
      <c r="FE14" s="1234" t="str">
        <f t="shared" si="26"/>
        <v/>
      </c>
      <c r="FF14" s="1232"/>
      <c r="FG14" s="1231" t="str">
        <f>IF('01.ข้อมูลเบื้องต้น'!$B$47="","",IF('02.คีย์เทอม1'!$B14="","",'01.ข้อมูลเบื้องต้น'!$B$47))</f>
        <v/>
      </c>
      <c r="FH14" s="1232" t="str">
        <f>IF('01.ข้อมูลเบื้องต้น'!$C$47="","",IF('02.คีย์เทอม1'!$B14="","",'01.ข้อมูลเบื้องต้น'!$C$47))</f>
        <v/>
      </c>
      <c r="FI14" s="721"/>
      <c r="FJ14" s="1234" t="str">
        <f t="shared" si="27"/>
        <v/>
      </c>
      <c r="FK14" s="1232"/>
      <c r="FL14" s="1231" t="str">
        <f>IF('01.ข้อมูลเบื้องต้น'!$B$48="","",IF('02.คีย์เทอม1'!$B14="","",'01.ข้อมูลเบื้องต้น'!$B$48))</f>
        <v/>
      </c>
      <c r="FM14" s="1232" t="str">
        <f>IF('01.ข้อมูลเบื้องต้น'!$C$48="","",IF('02.คีย์เทอม1'!$B14="","",'01.ข้อมูลเบื้องต้น'!$C$48))</f>
        <v/>
      </c>
      <c r="FN14" s="721"/>
      <c r="FO14" s="1234" t="str">
        <f t="shared" si="28"/>
        <v/>
      </c>
      <c r="FP14" s="1232"/>
      <c r="FQ14" s="1231" t="str">
        <f>IF('01.ข้อมูลเบื้องต้น'!$B$49="","",IF('02.คีย์เทอม1'!$B14="","",'01.ข้อมูลเบื้องต้น'!$B$49))</f>
        <v/>
      </c>
      <c r="FR14" s="1232" t="str">
        <f>IF('01.ข้อมูลเบื้องต้น'!$C$49="","",IF('02.คีย์เทอม1'!$B14="","",'01.ข้อมูลเบื้องต้น'!$C$49))</f>
        <v/>
      </c>
      <c r="FS14" s="721"/>
      <c r="FT14" s="1234" t="str">
        <f t="shared" si="29"/>
        <v/>
      </c>
      <c r="FU14" s="1232"/>
      <c r="FV14" s="1231" t="str">
        <f>IF('01.ข้อมูลเบื้องต้น'!$B$50="","",IF('02.คีย์เทอม1'!$B14="","",'01.ข้อมูลเบื้องต้น'!$B$50))</f>
        <v/>
      </c>
      <c r="FW14" s="1232" t="str">
        <f>IF('01.ข้อมูลเบื้องต้น'!$C$50="","",IF('02.คีย์เทอม1'!$B14="","",'01.ข้อมูลเบื้องต้น'!$C$50))</f>
        <v/>
      </c>
      <c r="FX14" s="721"/>
      <c r="FY14" s="1234" t="str">
        <f t="shared" si="30"/>
        <v/>
      </c>
      <c r="FZ14" s="521" t="str">
        <f t="shared" si="57"/>
        <v/>
      </c>
      <c r="GA14" s="522" t="str">
        <f t="shared" si="58"/>
        <v/>
      </c>
      <c r="GB14" s="523" t="str">
        <f>IF('2.ชื่อนักเรียน'!R15="มส","มส",IF('2.ชื่อนักเรียน'!R15="ย้าย","ย้าย",IF('2.ชื่อนักเรียน'!R15="ร","ร",IF(GA14="","",RANK(GA14,$GA$10:$GA$59,0)))))</f>
        <v/>
      </c>
      <c r="GC14" s="523" t="str">
        <f t="shared" si="40"/>
        <v/>
      </c>
      <c r="GE14" s="530" t="str">
        <f t="shared" si="41"/>
        <v/>
      </c>
      <c r="GF14" s="717" t="str">
        <f t="shared" si="42"/>
        <v/>
      </c>
      <c r="GG14" s="717" t="str">
        <f t="shared" si="43"/>
        <v/>
      </c>
      <c r="GH14" s="520" t="str">
        <f t="shared" si="44"/>
        <v/>
      </c>
      <c r="GI14" s="532" t="str">
        <f t="shared" si="45"/>
        <v/>
      </c>
      <c r="GJ14" s="717" t="str">
        <f t="shared" si="46"/>
        <v/>
      </c>
      <c r="GK14" s="717" t="str">
        <f t="shared" si="47"/>
        <v/>
      </c>
      <c r="GL14" s="531" t="str">
        <f t="shared" si="48"/>
        <v/>
      </c>
      <c r="GM14" s="701" t="str">
        <f t="shared" si="49"/>
        <v/>
      </c>
      <c r="GN14" s="701" t="str">
        <f t="shared" si="50"/>
        <v/>
      </c>
      <c r="GO14" s="701" t="str">
        <f t="shared" si="51"/>
        <v/>
      </c>
      <c r="GP14" s="701" t="str">
        <f t="shared" si="52"/>
        <v/>
      </c>
      <c r="GQ14" s="701" t="str">
        <f t="shared" si="53"/>
        <v/>
      </c>
      <c r="GR14" s="701" t="str">
        <f t="shared" si="54"/>
        <v/>
      </c>
      <c r="GS14" s="701" t="str">
        <f t="shared" si="55"/>
        <v/>
      </c>
      <c r="GT14" s="520" t="str">
        <f t="shared" si="56"/>
        <v/>
      </c>
    </row>
    <row r="15" spans="1:207" s="509" customFormat="1" ht="17.25" customHeight="1" thickTop="1" thickBot="1">
      <c r="A15" s="1229">
        <v>6</v>
      </c>
      <c r="B15" s="1229" t="str">
        <f>IF('2.ชื่อนักเรียน'!E16="","",CONCATENATE('2.ชื่อนักเรียน'!E16,'2.ชื่อนักเรียน'!F16,'2.ชื่อนักเรียน'!G16,'2.ชื่อนักเรียน'!H16,'2.ชื่อนักเรียน'!I16,'2.ชื่อนักเรียน'!J16,'2.ชื่อนักเรียน'!K16,'2.ชื่อนักเรียน'!L16,'2.ชื่อนักเรียน'!M16,'2.ชื่อนักเรียน'!N16,'2.ชื่อนักเรียน'!O16,'2.ชื่อนักเรียน'!P16,'2.ชื่อนักเรียน'!Q16))</f>
        <v/>
      </c>
      <c r="C15" s="1230" t="str">
        <f>IF('2.ชื่อนักเรียน'!B16="","",'2.ชื่อนักเรียน'!B16)</f>
        <v/>
      </c>
      <c r="D15" s="1231" t="str">
        <f>IF('2.ชื่อนักเรียน'!C16="","",CONCATENATE(TRIM('2.ชื่อนักเรียน'!C16),"  ",'2.ชื่อนักเรียน'!D16))</f>
        <v/>
      </c>
      <c r="E15" s="1232" t="str">
        <f>IF(B15="","",IF('01.ข้อมูลเบื้องต้น'!$H$2="","",'01.ข้อมูลเบื้องต้น'!$H$2))</f>
        <v/>
      </c>
      <c r="F15" s="1231" t="str">
        <f>IF(B15="","",IF('01.ข้อมูลเบื้องต้น'!$I$4="","",'01.ข้อมูลเบื้องต้น'!$I$4))</f>
        <v/>
      </c>
      <c r="G15" s="1232"/>
      <c r="H15" s="1231" t="str">
        <f>IF('01.ข้อมูลเบื้องต้น'!$B$8="","",IF('02.คีย์เทอม1'!$B15="","",'01.ข้อมูลเบื้องต้น'!$B$8))</f>
        <v/>
      </c>
      <c r="I15" s="1232" t="str">
        <f>IF('01.ข้อมูลเบื้องต้น'!$C$8="","",IF('02.คีย์เทอม1'!$B15="","",'01.ข้อมูลเบื้องต้น'!$C$8))</f>
        <v/>
      </c>
      <c r="J15" s="519"/>
      <c r="K15" s="1233" t="str">
        <f>IF('2.ชื่อนักเรียน'!R16="มส","มส",IF('2.ชื่อนักเรียน'!R16="ร","ร",IF('2.ชื่อนักเรียน'!R16="ย้าย","ย้าย",IF(J15="","",IF(J15&gt;=75,"เชี่ยวชาญ",IF(J15&gt;=65,"ชำนาญ",IF(J15&gt;=55,"พัฒนา",IF(J15&gt;=50,"เริ่มต้น","ไม่ผ่าน"))))))))</f>
        <v/>
      </c>
      <c r="L15" s="1232"/>
      <c r="M15" s="1231" t="str">
        <f>IF('01.ข้อมูลเบื้องต้น'!$B$9="","",IF('02.คีย์เทอม1'!$B15="","",'01.ข้อมูลเบื้องต้น'!$B$9))</f>
        <v/>
      </c>
      <c r="N15" s="1232" t="str">
        <f>IF('01.ข้อมูลเบื้องต้น'!$C$9="","",IF('02.คีย์เทอม1'!$B15="","",'01.ข้อมูลเบื้องต้น'!$C$9))</f>
        <v/>
      </c>
      <c r="O15" s="519"/>
      <c r="P15" s="1234" t="str">
        <f t="shared" si="7"/>
        <v/>
      </c>
      <c r="Q15" s="1232"/>
      <c r="R15" s="1231" t="str">
        <f>IF('01.ข้อมูลเบื้องต้น'!$B$10="","",IF('02.คีย์เทอม1'!$B15="","",'01.ข้อมูลเบื้องต้น'!$B$10))</f>
        <v/>
      </c>
      <c r="S15" s="1232" t="str">
        <f>IF('01.ข้อมูลเบื้องต้น'!$C$10="","",IF('02.คีย์เทอม1'!$B15="","",'01.ข้อมูลเบื้องต้น'!$C$10))</f>
        <v/>
      </c>
      <c r="T15" s="519"/>
      <c r="U15" s="1234" t="str">
        <f t="shared" si="8"/>
        <v/>
      </c>
      <c r="V15" s="1232"/>
      <c r="W15" s="1231" t="str">
        <f>IF('01.ข้อมูลเบื้องต้น'!$B$11="","",IF('02.คีย์เทอม1'!$B15="","",'01.ข้อมูลเบื้องต้น'!$B$11))</f>
        <v/>
      </c>
      <c r="X15" s="1232" t="str">
        <f>IF('01.ข้อมูลเบื้องต้น'!$C$11="","",IF('02.คีย์เทอม1'!$B15="","",'01.ข้อมูลเบื้องต้น'!$C$11))</f>
        <v/>
      </c>
      <c r="Y15" s="519"/>
      <c r="Z15" s="1234" t="str">
        <f t="shared" si="31"/>
        <v/>
      </c>
      <c r="AA15" s="1232"/>
      <c r="AB15" s="1231" t="str">
        <f>IF('01.ข้อมูลเบื้องต้น'!$B$12="","",IF('02.คีย์เทอม1'!$B15="","",'01.ข้อมูลเบื้องต้น'!$B$12))</f>
        <v/>
      </c>
      <c r="AC15" s="1232" t="str">
        <f>IF('01.ข้อมูลเบื้องต้น'!$C$12="","",IF('02.คีย์เทอม1'!$B15="","",'01.ข้อมูลเบื้องต้น'!$C$12))</f>
        <v/>
      </c>
      <c r="AD15" s="519"/>
      <c r="AE15" s="1234" t="str">
        <f t="shared" si="32"/>
        <v/>
      </c>
      <c r="AF15" s="1232"/>
      <c r="AG15" s="1231" t="str">
        <f>IF('01.ข้อมูลเบื้องต้น'!$B$13="","",IF('02.คีย์เทอม1'!$B15="","",'01.ข้อมูลเบื้องต้น'!$B$13))</f>
        <v/>
      </c>
      <c r="AH15" s="1232" t="str">
        <f>IF('01.ข้อมูลเบื้องต้น'!$C$13="","",IF('02.คีย์เทอม1'!$B15="","",'01.ข้อมูลเบื้องต้น'!$C$13))</f>
        <v/>
      </c>
      <c r="AI15" s="519"/>
      <c r="AJ15" s="1234" t="str">
        <f t="shared" si="33"/>
        <v/>
      </c>
      <c r="AK15" s="1232"/>
      <c r="AL15" s="1231" t="str">
        <f>IF('01.ข้อมูลเบื้องต้น'!$B$14="","",IF('02.คีย์เทอม1'!$B15="","",'01.ข้อมูลเบื้องต้น'!$B$14))</f>
        <v/>
      </c>
      <c r="AM15" s="1232" t="str">
        <f>IF('01.ข้อมูลเบื้องต้น'!$C$14="","",IF('02.คีย์เทอม1'!$B15="","",'01.ข้อมูลเบื้องต้น'!$C$14))</f>
        <v/>
      </c>
      <c r="AN15" s="519"/>
      <c r="AO15" s="1234" t="str">
        <f t="shared" si="34"/>
        <v/>
      </c>
      <c r="AP15" s="1232"/>
      <c r="AQ15" s="1231" t="str">
        <f>IF('01.ข้อมูลเบื้องต้น'!$B$15="","",IF('02.คีย์เทอม1'!$B15="","",'01.ข้อมูลเบื้องต้น'!$B$15))</f>
        <v/>
      </c>
      <c r="AR15" s="1232" t="str">
        <f>IF('01.ข้อมูลเบื้องต้น'!$C$15="","",IF('02.คีย์เทอม1'!$B15="","",'01.ข้อมูลเบื้องต้น'!$C$15))</f>
        <v/>
      </c>
      <c r="AS15" s="519"/>
      <c r="AT15" s="1234" t="str">
        <f t="shared" si="35"/>
        <v/>
      </c>
      <c r="AU15" s="1232"/>
      <c r="AV15" s="1231" t="str">
        <f>IF('01.ข้อมูลเบื้องต้น'!$B$16="","",IF('02.คีย์เทอม1'!$B15="","",'01.ข้อมูลเบื้องต้น'!$B$16))</f>
        <v/>
      </c>
      <c r="AW15" s="1232" t="str">
        <f>IF('01.ข้อมูลเบื้องต้น'!$C$16="","",IF('02.คีย์เทอม1'!$B15="","",'01.ข้อมูลเบื้องต้น'!$C$16))</f>
        <v/>
      </c>
      <c r="AX15" s="519"/>
      <c r="AY15" s="1234" t="str">
        <f t="shared" si="36"/>
        <v/>
      </c>
      <c r="AZ15" s="1232"/>
      <c r="BA15" s="1231" t="str">
        <f>IF('01.ข้อมูลเบื้องต้น'!$B$17="","",IF('02.คีย์เทอม1'!$B15="","",'01.ข้อมูลเบื้องต้น'!$B$17))</f>
        <v/>
      </c>
      <c r="BB15" s="1232" t="str">
        <f>IF('01.ข้อมูลเบื้องต้น'!$C$17="","",IF('02.คีย์เทอม1'!$B15="","",'01.ข้อมูลเบื้องต้น'!$C$17))</f>
        <v/>
      </c>
      <c r="BC15" s="519"/>
      <c r="BD15" s="1234" t="str">
        <f t="shared" si="37"/>
        <v/>
      </c>
      <c r="BE15" s="1232"/>
      <c r="BF15" s="1231" t="str">
        <f>IF('01.ข้อมูลเบื้องต้น'!$B$19="","",IF('02.คีย์เทอม1'!$B15="","",'01.ข้อมูลเบื้องต้น'!$B$19))</f>
        <v/>
      </c>
      <c r="BG15" s="1232" t="str">
        <f>IF('01.ข้อมูลเบื้องต้น'!$C$19="","",IF('02.คีย์เทอม1'!$B15="","",'01.ข้อมูลเบื้องต้น'!$C$19))</f>
        <v/>
      </c>
      <c r="BH15" s="722"/>
      <c r="BI15" s="1234" t="str">
        <f t="shared" si="38"/>
        <v/>
      </c>
      <c r="BJ15" s="1232"/>
      <c r="BK15" s="1231" t="str">
        <f>IF('01.ข้อมูลเบื้องต้น'!$B$20="","",IF('02.คีย์เทอม1'!$B15="","",'01.ข้อมูลเบื้องต้น'!$B$20))</f>
        <v/>
      </c>
      <c r="BL15" s="1232" t="str">
        <f>IF('01.ข้อมูลเบื้องต้น'!$C$20="","",IF('02.คีย์เทอม1'!$B15="","",'01.ข้อมูลเบื้องต้น'!$C$20))</f>
        <v/>
      </c>
      <c r="BM15" s="723"/>
      <c r="BN15" s="1234" t="str">
        <f t="shared" si="9"/>
        <v/>
      </c>
      <c r="BO15" s="1232"/>
      <c r="BP15" s="1231" t="str">
        <f>IF('01.ข้อมูลเบื้องต้น'!$B$21="","",IF('02.คีย์เทอม1'!$B15="","",'01.ข้อมูลเบื้องต้น'!$B$21))</f>
        <v/>
      </c>
      <c r="BQ15" s="1232" t="str">
        <f>IF('01.ข้อมูลเบื้องต้น'!$C$21="","",IF('02.คีย์เทอม1'!$B15="","",'01.ข้อมูลเบื้องต้น'!$C$21))</f>
        <v/>
      </c>
      <c r="BR15" s="722"/>
      <c r="BS15" s="1234" t="str">
        <f>IF(BR15="","",IF(BR15&gt;=75,"เชี่ยวชาญ",IF(BR15&gt;=65,"ชำนาญ",IF(BR15&gt;=55,"พัฒนา",IF(BR15&gt;=50,"เริ่มต้น","ไม่ผ่าน")))))</f>
        <v/>
      </c>
      <c r="BT15" s="1232"/>
      <c r="BU15" s="1231" t="str">
        <f>IF('01.ข้อมูลเบื้องต้น'!$B$22="","",IF('02.คีย์เทอม1'!$B15="","",'01.ข้อมูลเบื้องต้น'!$B$22))</f>
        <v/>
      </c>
      <c r="BV15" s="1232" t="str">
        <f>IF('01.ข้อมูลเบื้องต้น'!$C$22="","",IF('02.คีย์เทอม1'!$B15="","",'01.ข้อมูลเบื้องต้น'!$C$22))</f>
        <v/>
      </c>
      <c r="BW15" s="722"/>
      <c r="BX15" s="1234" t="str">
        <f t="shared" si="11"/>
        <v/>
      </c>
      <c r="BY15" s="1232"/>
      <c r="BZ15" s="1231" t="str">
        <f>IF('01.ข้อมูลเบื้องต้น'!$B$23="","",IF('02.คีย์เทอม1'!$B15="","",'01.ข้อมูลเบื้องต้น'!$B$23))</f>
        <v/>
      </c>
      <c r="CA15" s="1232" t="str">
        <f>IF('01.ข้อมูลเบื้องต้น'!$C$23="","",IF('02.คีย์เทอม1'!$B15="","",'01.ข้อมูลเบื้องต้น'!$C$23))</f>
        <v/>
      </c>
      <c r="CB15" s="722"/>
      <c r="CC15" s="1234" t="str">
        <f t="shared" si="39"/>
        <v/>
      </c>
      <c r="CD15" s="1232"/>
      <c r="CE15" s="1231" t="str">
        <f>IF('01.ข้อมูลเบื้องต้น'!$B$24="","",IF('02.คีย์เทอม1'!$B15="","",'01.ข้อมูลเบื้องต้น'!$B$24))</f>
        <v/>
      </c>
      <c r="CF15" s="1232" t="str">
        <f>IF('01.ข้อมูลเบื้องต้น'!$C$24="","",IF('02.คีย์เทอม1'!$B15="","",'01.ข้อมูลเบื้องต้น'!$C$24))</f>
        <v/>
      </c>
      <c r="CG15" s="722"/>
      <c r="CH15" s="1234" t="str">
        <f t="shared" si="59"/>
        <v/>
      </c>
      <c r="CI15" s="1232"/>
      <c r="CJ15" s="1231" t="str">
        <f>IF('01.ข้อมูลเบื้องต้น'!$B$25="","",IF('02.คีย์เทอม1'!$B15="","",'01.ข้อมูลเบื้องต้น'!$B$25))</f>
        <v/>
      </c>
      <c r="CK15" s="1232" t="str">
        <f>IF('01.ข้อมูลเบื้องต้น'!$C$25="","",IF('02.คีย์เทอม1'!$B15="","",'01.ข้อมูลเบื้องต้น'!$C$25))</f>
        <v/>
      </c>
      <c r="CL15" s="722"/>
      <c r="CM15" s="1234" t="str">
        <f t="shared" si="12"/>
        <v/>
      </c>
      <c r="CN15" s="1232"/>
      <c r="CO15" s="1231" t="str">
        <f>IF('01.ข้อมูลเบื้องต้น'!$B$26="","",IF('02.คีย์เทอม1'!$B15="","",'01.ข้อมูลเบื้องต้น'!$B$26))</f>
        <v/>
      </c>
      <c r="CP15" s="1232" t="str">
        <f>IF('01.ข้อมูลเบื้องต้น'!$C$26="","",IF('02.คีย์เทอม1'!$B15="","",'01.ข้อมูลเบื้องต้น'!$C$26))</f>
        <v/>
      </c>
      <c r="CQ15" s="722"/>
      <c r="CR15" s="1234" t="str">
        <f t="shared" si="13"/>
        <v/>
      </c>
      <c r="CS15" s="1232"/>
      <c r="CT15" s="1231" t="str">
        <f>IF('01.ข้อมูลเบื้องต้น'!$B$27="","",IF('02.คีย์เทอม1'!$B15="","",'01.ข้อมูลเบื้องต้น'!$B$27))</f>
        <v/>
      </c>
      <c r="CU15" s="1232" t="str">
        <f>IF('01.ข้อมูลเบื้องต้น'!$C$27="","",IF('02.คีย์เทอม1'!$B15="","",'01.ข้อมูลเบื้องต้น'!$C$27))</f>
        <v/>
      </c>
      <c r="CV15" s="722"/>
      <c r="CW15" s="1234" t="str">
        <f t="shared" si="14"/>
        <v/>
      </c>
      <c r="CX15" s="1232"/>
      <c r="CY15" s="1231" t="str">
        <f>IF('01.ข้อมูลเบื้องต้น'!$B$28="","",IF('02.คีย์เทอม1'!$B15="","",'01.ข้อมูลเบื้องต้น'!$B$28))</f>
        <v/>
      </c>
      <c r="CZ15" s="1232" t="str">
        <f>IF('01.ข้อมูลเบื้องต้น'!$C$28="","",IF('02.คีย์เทอม1'!$B15="","",'01.ข้อมูลเบื้องต้น'!$C$28))</f>
        <v/>
      </c>
      <c r="DA15" s="722"/>
      <c r="DB15" s="1234" t="str">
        <f t="shared" si="15"/>
        <v/>
      </c>
      <c r="DC15" s="1232"/>
      <c r="DD15" s="1231" t="str">
        <f>IF('01.ข้อมูลเบื้องต้น'!$B$36="","",IF('02.คีย์เทอม1'!$B15="","",'01.ข้อมูลเบื้องต้น'!$B$36))</f>
        <v/>
      </c>
      <c r="DE15" s="1232" t="str">
        <f>IF('01.ข้อมูลเบื้องต้น'!$C$36="","",IF('02.คีย์เทอม1'!$B15="","",'01.ข้อมูลเบื้องต้น'!$C$36))</f>
        <v/>
      </c>
      <c r="DF15" s="721"/>
      <c r="DG15" s="1234" t="str">
        <f t="shared" si="16"/>
        <v/>
      </c>
      <c r="DH15" s="1232"/>
      <c r="DI15" s="1231" t="str">
        <f>IF('01.ข้อมูลเบื้องต้น'!$B$37="","",IF('02.คีย์เทอม1'!$B15="","",'01.ข้อมูลเบื้องต้น'!$B$37))</f>
        <v/>
      </c>
      <c r="DJ15" s="1232" t="str">
        <f>IF('01.ข้อมูลเบื้องต้น'!$C$37="","",IF('02.คีย์เทอม1'!$B15="","",'01.ข้อมูลเบื้องต้น'!$C$37))</f>
        <v/>
      </c>
      <c r="DK15" s="721"/>
      <c r="DL15" s="1234" t="str">
        <f t="shared" si="17"/>
        <v/>
      </c>
      <c r="DM15" s="1232"/>
      <c r="DN15" s="1231" t="str">
        <f>IF('01.ข้อมูลเบื้องต้น'!$B$38="","",IF('02.คีย์เทอม1'!$B15="","",'01.ข้อมูลเบื้องต้น'!$B$38))</f>
        <v/>
      </c>
      <c r="DO15" s="1232" t="str">
        <f>IF('01.ข้อมูลเบื้องต้น'!$C$38="","",IF('02.คีย์เทอม1'!$B15="","",'01.ข้อมูลเบื้องต้น'!$C$38))</f>
        <v/>
      </c>
      <c r="DP15" s="721"/>
      <c r="DQ15" s="1234" t="str">
        <f t="shared" si="18"/>
        <v/>
      </c>
      <c r="DR15" s="1232"/>
      <c r="DS15" s="1231" t="str">
        <f>IF('01.ข้อมูลเบื้องต้น'!$B$39="","",IF('02.คีย์เทอม1'!$B15="","",'01.ข้อมูลเบื้องต้น'!$B$39))</f>
        <v/>
      </c>
      <c r="DT15" s="1232" t="str">
        <f>IF('01.ข้อมูลเบื้องต้น'!$C$39="","",IF('02.คีย์เทอม1'!$B15="","",'01.ข้อมูลเบื้องต้น'!$C$39))</f>
        <v/>
      </c>
      <c r="DU15" s="721"/>
      <c r="DV15" s="1234" t="str">
        <f t="shared" si="19"/>
        <v/>
      </c>
      <c r="DW15" s="1232"/>
      <c r="DX15" s="1231" t="str">
        <f>IF('01.ข้อมูลเบื้องต้น'!$B$40="","",IF('02.คีย์เทอม1'!$B15="","",'01.ข้อมูลเบื้องต้น'!$B$40))</f>
        <v/>
      </c>
      <c r="DY15" s="1232" t="str">
        <f>IF('01.ข้อมูลเบื้องต้น'!$C$40="","",IF('02.คีย์เทอม1'!$B15="","",'01.ข้อมูลเบื้องต้น'!$C$40))</f>
        <v/>
      </c>
      <c r="DZ15" s="721"/>
      <c r="EA15" s="1234" t="str">
        <f t="shared" si="20"/>
        <v/>
      </c>
      <c r="EB15" s="1232"/>
      <c r="EC15" s="1231" t="str">
        <f>IF('01.ข้อมูลเบื้องต้น'!$B$41="","",IF('02.คีย์เทอม1'!$B15="","",'01.ข้อมูลเบื้องต้น'!$B$41))</f>
        <v/>
      </c>
      <c r="ED15" s="1232" t="str">
        <f>IF('01.ข้อมูลเบื้องต้น'!$C$41="","",IF('02.คีย์เทอม1'!$B15="","",'01.ข้อมูลเบื้องต้น'!$C$41))</f>
        <v/>
      </c>
      <c r="EE15" s="721"/>
      <c r="EF15" s="1234" t="str">
        <f t="shared" si="21"/>
        <v/>
      </c>
      <c r="EG15" s="1232"/>
      <c r="EH15" s="1231" t="str">
        <f>IF('01.ข้อมูลเบื้องต้น'!$B$42="","",IF('02.คีย์เทอม1'!$B15="","",'01.ข้อมูลเบื้องต้น'!$B$42))</f>
        <v/>
      </c>
      <c r="EI15" s="1232" t="str">
        <f>IF('01.ข้อมูลเบื้องต้น'!$C$42="","",IF('02.คีย์เทอม1'!$B15="","",'01.ข้อมูลเบื้องต้น'!$C$42))</f>
        <v/>
      </c>
      <c r="EJ15" s="721"/>
      <c r="EK15" s="1234" t="str">
        <f t="shared" si="22"/>
        <v/>
      </c>
      <c r="EL15" s="1232"/>
      <c r="EM15" s="1231" t="str">
        <f>IF('01.ข้อมูลเบื้องต้น'!$B$43="","",IF('02.คีย์เทอม1'!$B15="","",'01.ข้อมูลเบื้องต้น'!$B$43))</f>
        <v/>
      </c>
      <c r="EN15" s="1232" t="str">
        <f>IF('01.ข้อมูลเบื้องต้น'!$C$43="","",IF('02.คีย์เทอม1'!$B15="","",'01.ข้อมูลเบื้องต้น'!$C$43))</f>
        <v/>
      </c>
      <c r="EO15" s="721"/>
      <c r="EP15" s="1234" t="str">
        <f t="shared" si="23"/>
        <v/>
      </c>
      <c r="EQ15" s="1232"/>
      <c r="ER15" s="1231" t="str">
        <f>IF('01.ข้อมูลเบื้องต้น'!$B$44="","",IF('02.คีย์เทอม1'!$B15="","",'01.ข้อมูลเบื้องต้น'!$B$44))</f>
        <v/>
      </c>
      <c r="ES15" s="1232" t="str">
        <f>IF('01.ข้อมูลเบื้องต้น'!$C$44="","",IF('02.คีย์เทอม1'!$B15="","",'01.ข้อมูลเบื้องต้น'!$C$44))</f>
        <v/>
      </c>
      <c r="ET15" s="721"/>
      <c r="EU15" s="1234" t="str">
        <f t="shared" si="24"/>
        <v/>
      </c>
      <c r="EV15" s="1232"/>
      <c r="EW15" s="1231" t="str">
        <f>IF('01.ข้อมูลเบื้องต้น'!$B$45="","",IF('02.คีย์เทอม1'!$B15="","",'01.ข้อมูลเบื้องต้น'!$B$45))</f>
        <v/>
      </c>
      <c r="EX15" s="1232" t="str">
        <f>IF('01.ข้อมูลเบื้องต้น'!$C$45="","",IF('02.คีย์เทอม1'!$B15="","",'01.ข้อมูลเบื้องต้น'!$C$45))</f>
        <v/>
      </c>
      <c r="EY15" s="721"/>
      <c r="EZ15" s="1234" t="str">
        <f t="shared" si="25"/>
        <v/>
      </c>
      <c r="FA15" s="1232"/>
      <c r="FB15" s="1231" t="str">
        <f>IF('01.ข้อมูลเบื้องต้น'!$B$46="","",IF('02.คีย์เทอม1'!$B15="","",'01.ข้อมูลเบื้องต้น'!$B$46))</f>
        <v/>
      </c>
      <c r="FC15" s="1232" t="str">
        <f>IF('01.ข้อมูลเบื้องต้น'!$C$46="","",IF('02.คีย์เทอม1'!$B15="","",'01.ข้อมูลเบื้องต้น'!$C$46))</f>
        <v/>
      </c>
      <c r="FD15" s="721"/>
      <c r="FE15" s="1234" t="str">
        <f t="shared" si="26"/>
        <v/>
      </c>
      <c r="FF15" s="1232"/>
      <c r="FG15" s="1231" t="str">
        <f>IF('01.ข้อมูลเบื้องต้น'!$B$47="","",IF('02.คีย์เทอม1'!$B15="","",'01.ข้อมูลเบื้องต้น'!$B$47))</f>
        <v/>
      </c>
      <c r="FH15" s="1232" t="str">
        <f>IF('01.ข้อมูลเบื้องต้น'!$C$47="","",IF('02.คีย์เทอม1'!$B15="","",'01.ข้อมูลเบื้องต้น'!$C$47))</f>
        <v/>
      </c>
      <c r="FI15" s="721"/>
      <c r="FJ15" s="1234" t="str">
        <f t="shared" si="27"/>
        <v/>
      </c>
      <c r="FK15" s="1232"/>
      <c r="FL15" s="1231" t="str">
        <f>IF('01.ข้อมูลเบื้องต้น'!$B$48="","",IF('02.คีย์เทอม1'!$B15="","",'01.ข้อมูลเบื้องต้น'!$B$48))</f>
        <v/>
      </c>
      <c r="FM15" s="1232" t="str">
        <f>IF('01.ข้อมูลเบื้องต้น'!$C$48="","",IF('02.คีย์เทอม1'!$B15="","",'01.ข้อมูลเบื้องต้น'!$C$48))</f>
        <v/>
      </c>
      <c r="FN15" s="721"/>
      <c r="FO15" s="1234" t="str">
        <f t="shared" si="28"/>
        <v/>
      </c>
      <c r="FP15" s="1232"/>
      <c r="FQ15" s="1231" t="str">
        <f>IF('01.ข้อมูลเบื้องต้น'!$B$49="","",IF('02.คีย์เทอม1'!$B15="","",'01.ข้อมูลเบื้องต้น'!$B$49))</f>
        <v/>
      </c>
      <c r="FR15" s="1232" t="str">
        <f>IF('01.ข้อมูลเบื้องต้น'!$C$49="","",IF('02.คีย์เทอม1'!$B15="","",'01.ข้อมูลเบื้องต้น'!$C$49))</f>
        <v/>
      </c>
      <c r="FS15" s="721"/>
      <c r="FT15" s="1234" t="str">
        <f t="shared" si="29"/>
        <v/>
      </c>
      <c r="FU15" s="1232"/>
      <c r="FV15" s="1231" t="str">
        <f>IF('01.ข้อมูลเบื้องต้น'!$B$50="","",IF('02.คีย์เทอม1'!$B15="","",'01.ข้อมูลเบื้องต้น'!$B$50))</f>
        <v/>
      </c>
      <c r="FW15" s="1232" t="str">
        <f>IF('01.ข้อมูลเบื้องต้น'!$C$50="","",IF('02.คีย์เทอม1'!$B15="","",'01.ข้อมูลเบื้องต้น'!$C$50))</f>
        <v/>
      </c>
      <c r="FX15" s="721"/>
      <c r="FY15" s="1234" t="str">
        <f t="shared" si="30"/>
        <v/>
      </c>
      <c r="FZ15" s="521" t="str">
        <f t="shared" si="57"/>
        <v/>
      </c>
      <c r="GA15" s="522" t="str">
        <f t="shared" si="58"/>
        <v/>
      </c>
      <c r="GB15" s="523" t="str">
        <f>IF('2.ชื่อนักเรียน'!R16="มส","มส",IF('2.ชื่อนักเรียน'!R16="ย้าย","ย้าย",IF('2.ชื่อนักเรียน'!R16="ร","ร",IF(GA15="","",RANK(GA15,$GA$10:$GA$59,0)))))</f>
        <v/>
      </c>
      <c r="GC15" s="523" t="str">
        <f t="shared" si="40"/>
        <v/>
      </c>
      <c r="GE15" s="533" t="str">
        <f t="shared" si="41"/>
        <v/>
      </c>
      <c r="GF15" s="719" t="str">
        <f t="shared" si="42"/>
        <v/>
      </c>
      <c r="GG15" s="717" t="str">
        <f t="shared" si="43"/>
        <v/>
      </c>
      <c r="GH15" s="520" t="str">
        <f t="shared" si="44"/>
        <v/>
      </c>
      <c r="GI15" s="535" t="str">
        <f t="shared" si="45"/>
        <v/>
      </c>
      <c r="GJ15" s="719" t="str">
        <f t="shared" si="46"/>
        <v/>
      </c>
      <c r="GK15" s="719" t="str">
        <f t="shared" si="47"/>
        <v/>
      </c>
      <c r="GL15" s="534" t="str">
        <f t="shared" si="48"/>
        <v/>
      </c>
      <c r="GM15" s="701" t="str">
        <f t="shared" si="49"/>
        <v/>
      </c>
      <c r="GN15" s="701" t="str">
        <f t="shared" si="50"/>
        <v/>
      </c>
      <c r="GO15" s="701" t="str">
        <f t="shared" si="51"/>
        <v/>
      </c>
      <c r="GP15" s="701" t="str">
        <f t="shared" si="52"/>
        <v/>
      </c>
      <c r="GQ15" s="701" t="str">
        <f t="shared" si="53"/>
        <v/>
      </c>
      <c r="GR15" s="701" t="str">
        <f t="shared" si="54"/>
        <v/>
      </c>
      <c r="GS15" s="701" t="str">
        <f t="shared" si="55"/>
        <v/>
      </c>
      <c r="GT15" s="520" t="str">
        <f t="shared" si="56"/>
        <v/>
      </c>
    </row>
    <row r="16" spans="1:207" s="509" customFormat="1" ht="17.25" customHeight="1" thickTop="1" thickBot="1">
      <c r="A16" s="1229">
        <v>7</v>
      </c>
      <c r="B16" s="1229" t="str">
        <f>IF('2.ชื่อนักเรียน'!E17="","",CONCATENATE('2.ชื่อนักเรียน'!E17,'2.ชื่อนักเรียน'!F17,'2.ชื่อนักเรียน'!G17,'2.ชื่อนักเรียน'!H17,'2.ชื่อนักเรียน'!I17,'2.ชื่อนักเรียน'!J17,'2.ชื่อนักเรียน'!K17,'2.ชื่อนักเรียน'!L17,'2.ชื่อนักเรียน'!M17,'2.ชื่อนักเรียน'!N17,'2.ชื่อนักเรียน'!O17,'2.ชื่อนักเรียน'!P17,'2.ชื่อนักเรียน'!Q17))</f>
        <v/>
      </c>
      <c r="C16" s="1230" t="str">
        <f>IF('2.ชื่อนักเรียน'!B17="","",'2.ชื่อนักเรียน'!B17)</f>
        <v/>
      </c>
      <c r="D16" s="1231" t="str">
        <f>IF('2.ชื่อนักเรียน'!C17="","",CONCATENATE(TRIM('2.ชื่อนักเรียน'!C17),"  ",'2.ชื่อนักเรียน'!D17))</f>
        <v/>
      </c>
      <c r="E16" s="1232" t="str">
        <f>IF(B16="","",IF('01.ข้อมูลเบื้องต้น'!$H$2="","",'01.ข้อมูลเบื้องต้น'!$H$2))</f>
        <v/>
      </c>
      <c r="F16" s="1231" t="str">
        <f>IF(B16="","",IF('01.ข้อมูลเบื้องต้น'!$I$4="","",'01.ข้อมูลเบื้องต้น'!$I$4))</f>
        <v/>
      </c>
      <c r="G16" s="1232"/>
      <c r="H16" s="1231" t="str">
        <f>IF('01.ข้อมูลเบื้องต้น'!$B$8="","",IF('02.คีย์เทอม1'!$B16="","",'01.ข้อมูลเบื้องต้น'!$B$8))</f>
        <v/>
      </c>
      <c r="I16" s="1232" t="str">
        <f>IF('01.ข้อมูลเบื้องต้น'!$C$8="","",IF('02.คีย์เทอม1'!$B16="","",'01.ข้อมูลเบื้องต้น'!$C$8))</f>
        <v/>
      </c>
      <c r="J16" s="519"/>
      <c r="K16" s="1233" t="str">
        <f>IF('2.ชื่อนักเรียน'!R17="มส","มส",IF('2.ชื่อนักเรียน'!R17="ร","ร",IF('2.ชื่อนักเรียน'!R17="ย้าย","ย้าย",IF(J16="","",IF(J16&gt;=75,"เชี่ยวชาญ",IF(J16&gt;=65,"ชำนาญ",IF(J16&gt;=55,"พัฒนา",IF(J16&gt;=50,"เริ่มต้น","ไม่ผ่าน"))))))))</f>
        <v/>
      </c>
      <c r="L16" s="1232"/>
      <c r="M16" s="1231" t="str">
        <f>IF('01.ข้อมูลเบื้องต้น'!$B$9="","",IF('02.คีย์เทอม1'!$B16="","",'01.ข้อมูลเบื้องต้น'!$B$9))</f>
        <v/>
      </c>
      <c r="N16" s="1232" t="str">
        <f>IF('01.ข้อมูลเบื้องต้น'!$C$9="","",IF('02.คีย์เทอม1'!$B16="","",'01.ข้อมูลเบื้องต้น'!$C$9))</f>
        <v/>
      </c>
      <c r="O16" s="526"/>
      <c r="P16" s="1235" t="str">
        <f t="shared" si="7"/>
        <v/>
      </c>
      <c r="Q16" s="1232"/>
      <c r="R16" s="1231" t="str">
        <f>IF('01.ข้อมูลเบื้องต้น'!$B$10="","",IF('02.คีย์เทอม1'!$B16="","",'01.ข้อมูลเบื้องต้น'!$B$10))</f>
        <v/>
      </c>
      <c r="S16" s="1232" t="str">
        <f>IF('01.ข้อมูลเบื้องต้น'!$C$10="","",IF('02.คีย์เทอม1'!$B16="","",'01.ข้อมูลเบื้องต้น'!$C$10))</f>
        <v/>
      </c>
      <c r="T16" s="526"/>
      <c r="U16" s="1235" t="str">
        <f t="shared" si="8"/>
        <v/>
      </c>
      <c r="V16" s="1232"/>
      <c r="W16" s="1231" t="str">
        <f>IF('01.ข้อมูลเบื้องต้น'!$B$11="","",IF('02.คีย์เทอม1'!$B16="","",'01.ข้อมูลเบื้องต้น'!$B$11))</f>
        <v/>
      </c>
      <c r="X16" s="1232" t="str">
        <f>IF('01.ข้อมูลเบื้องต้น'!$C$11="","",IF('02.คีย์เทอม1'!$B16="","",'01.ข้อมูลเบื้องต้น'!$C$11))</f>
        <v/>
      </c>
      <c r="Y16" s="519"/>
      <c r="Z16" s="1234" t="str">
        <f t="shared" si="31"/>
        <v/>
      </c>
      <c r="AA16" s="1232"/>
      <c r="AB16" s="1231" t="str">
        <f>IF('01.ข้อมูลเบื้องต้น'!$B$12="","",IF('02.คีย์เทอม1'!$B16="","",'01.ข้อมูลเบื้องต้น'!$B$12))</f>
        <v/>
      </c>
      <c r="AC16" s="1232" t="str">
        <f>IF('01.ข้อมูลเบื้องต้น'!$C$12="","",IF('02.คีย์เทอม1'!$B16="","",'01.ข้อมูลเบื้องต้น'!$C$12))</f>
        <v/>
      </c>
      <c r="AD16" s="526"/>
      <c r="AE16" s="1235" t="str">
        <f t="shared" si="32"/>
        <v/>
      </c>
      <c r="AF16" s="1232"/>
      <c r="AG16" s="1231" t="str">
        <f>IF('01.ข้อมูลเบื้องต้น'!$B$13="","",IF('02.คีย์เทอม1'!$B16="","",'01.ข้อมูลเบื้องต้น'!$B$13))</f>
        <v/>
      </c>
      <c r="AH16" s="1232" t="str">
        <f>IF('01.ข้อมูลเบื้องต้น'!$C$13="","",IF('02.คีย์เทอม1'!$B16="","",'01.ข้อมูลเบื้องต้น'!$C$13))</f>
        <v/>
      </c>
      <c r="AI16" s="526"/>
      <c r="AJ16" s="1235" t="str">
        <f t="shared" si="33"/>
        <v/>
      </c>
      <c r="AK16" s="1232"/>
      <c r="AL16" s="1231" t="str">
        <f>IF('01.ข้อมูลเบื้องต้น'!$B$14="","",IF('02.คีย์เทอม1'!$B16="","",'01.ข้อมูลเบื้องต้น'!$B$14))</f>
        <v/>
      </c>
      <c r="AM16" s="1232" t="str">
        <f>IF('01.ข้อมูลเบื้องต้น'!$C$14="","",IF('02.คีย์เทอม1'!$B16="","",'01.ข้อมูลเบื้องต้น'!$C$14))</f>
        <v/>
      </c>
      <c r="AN16" s="526"/>
      <c r="AO16" s="1235" t="str">
        <f t="shared" si="34"/>
        <v/>
      </c>
      <c r="AP16" s="1232"/>
      <c r="AQ16" s="1231" t="str">
        <f>IF('01.ข้อมูลเบื้องต้น'!$B$15="","",IF('02.คีย์เทอม1'!$B16="","",'01.ข้อมูลเบื้องต้น'!$B$15))</f>
        <v/>
      </c>
      <c r="AR16" s="1232" t="str">
        <f>IF('01.ข้อมูลเบื้องต้น'!$C$15="","",IF('02.คีย์เทอม1'!$B16="","",'01.ข้อมูลเบื้องต้น'!$C$15))</f>
        <v/>
      </c>
      <c r="AS16" s="526"/>
      <c r="AT16" s="1235" t="str">
        <f t="shared" si="35"/>
        <v/>
      </c>
      <c r="AU16" s="1232"/>
      <c r="AV16" s="1231" t="str">
        <f>IF('01.ข้อมูลเบื้องต้น'!$B$16="","",IF('02.คีย์เทอม1'!$B16="","",'01.ข้อมูลเบื้องต้น'!$B$16))</f>
        <v/>
      </c>
      <c r="AW16" s="1232" t="str">
        <f>IF('01.ข้อมูลเบื้องต้น'!$C$16="","",IF('02.คีย์เทอม1'!$B16="","",'01.ข้อมูลเบื้องต้น'!$C$16))</f>
        <v/>
      </c>
      <c r="AX16" s="519"/>
      <c r="AY16" s="1234" t="str">
        <f t="shared" si="36"/>
        <v/>
      </c>
      <c r="AZ16" s="1232"/>
      <c r="BA16" s="1231" t="str">
        <f>IF('01.ข้อมูลเบื้องต้น'!$B$17="","",IF('02.คีย์เทอม1'!$B16="","",'01.ข้อมูลเบื้องต้น'!$B$17))</f>
        <v/>
      </c>
      <c r="BB16" s="1232" t="str">
        <f>IF('01.ข้อมูลเบื้องต้น'!$C$17="","",IF('02.คีย์เทอม1'!$B16="","",'01.ข้อมูลเบื้องต้น'!$C$17))</f>
        <v/>
      </c>
      <c r="BC16" s="519"/>
      <c r="BD16" s="1234" t="str">
        <f t="shared" si="37"/>
        <v/>
      </c>
      <c r="BE16" s="1232"/>
      <c r="BF16" s="1231" t="str">
        <f>IF('01.ข้อมูลเบื้องต้น'!$B$19="","",IF('02.คีย์เทอม1'!$B16="","",'01.ข้อมูลเบื้องต้น'!$B$19))</f>
        <v/>
      </c>
      <c r="BG16" s="1232" t="str">
        <f>IF('01.ข้อมูลเบื้องต้น'!$C$19="","",IF('02.คีย์เทอม1'!$B16="","",'01.ข้อมูลเบื้องต้น'!$C$19))</f>
        <v/>
      </c>
      <c r="BH16" s="723"/>
      <c r="BI16" s="1234" t="str">
        <f t="shared" si="38"/>
        <v/>
      </c>
      <c r="BJ16" s="1232"/>
      <c r="BK16" s="1231" t="str">
        <f>IF('01.ข้อมูลเบื้องต้น'!$B$20="","",IF('02.คีย์เทอม1'!$B16="","",'01.ข้อมูลเบื้องต้น'!$B$20))</f>
        <v/>
      </c>
      <c r="BL16" s="1232" t="str">
        <f>IF('01.ข้อมูลเบื้องต้น'!$C$20="","",IF('02.คีย์เทอม1'!$B16="","",'01.ข้อมูลเบื้องต้น'!$C$20))</f>
        <v/>
      </c>
      <c r="BM16" s="722"/>
      <c r="BN16" s="1235" t="str">
        <f t="shared" si="9"/>
        <v/>
      </c>
      <c r="BO16" s="1232"/>
      <c r="BP16" s="1231" t="str">
        <f>IF('01.ข้อมูลเบื้องต้น'!$B$21="","",IF('02.คีย์เทอม1'!$B16="","",'01.ข้อมูลเบื้องต้น'!$B$21))</f>
        <v/>
      </c>
      <c r="BQ16" s="1232" t="str">
        <f>IF('01.ข้อมูลเบื้องต้น'!$C$21="","",IF('02.คีย์เทอม1'!$B16="","",'01.ข้อมูลเบื้องต้น'!$C$21))</f>
        <v/>
      </c>
      <c r="BR16" s="722"/>
      <c r="BS16" s="1234" t="str">
        <f t="shared" si="10"/>
        <v/>
      </c>
      <c r="BT16" s="1232"/>
      <c r="BU16" s="1231" t="str">
        <f>IF('01.ข้อมูลเบื้องต้น'!$B$22="","",IF('02.คีย์เทอม1'!$B16="","",'01.ข้อมูลเบื้องต้น'!$B$22))</f>
        <v/>
      </c>
      <c r="BV16" s="1232" t="str">
        <f>IF('01.ข้อมูลเบื้องต้น'!$C$22="","",IF('02.คีย์เทอม1'!$B16="","",'01.ข้อมูลเบื้องต้น'!$C$22))</f>
        <v/>
      </c>
      <c r="BW16" s="722"/>
      <c r="BX16" s="1234" t="str">
        <f t="shared" si="11"/>
        <v/>
      </c>
      <c r="BY16" s="1232"/>
      <c r="BZ16" s="1231" t="str">
        <f>IF('01.ข้อมูลเบื้องต้น'!$B$23="","",IF('02.คีย์เทอม1'!$B16="","",'01.ข้อมูลเบื้องต้น'!$B$23))</f>
        <v/>
      </c>
      <c r="CA16" s="1232" t="str">
        <f>IF('01.ข้อมูลเบื้องต้น'!$C$23="","",IF('02.คีย์เทอม1'!$B16="","",'01.ข้อมูลเบื้องต้น'!$C$23))</f>
        <v/>
      </c>
      <c r="CB16" s="722"/>
      <c r="CC16" s="1234" t="str">
        <f t="shared" si="39"/>
        <v/>
      </c>
      <c r="CD16" s="1232"/>
      <c r="CE16" s="1231" t="str">
        <f>IF('01.ข้อมูลเบื้องต้น'!$B$24="","",IF('02.คีย์เทอม1'!$B16="","",'01.ข้อมูลเบื้องต้น'!$B$24))</f>
        <v/>
      </c>
      <c r="CF16" s="1232" t="str">
        <f>IF('01.ข้อมูลเบื้องต้น'!$C$24="","",IF('02.คีย์เทอม1'!$B16="","",'01.ข้อมูลเบื้องต้น'!$C$24))</f>
        <v/>
      </c>
      <c r="CG16" s="722"/>
      <c r="CH16" s="1234" t="str">
        <f t="shared" si="59"/>
        <v/>
      </c>
      <c r="CI16" s="1232"/>
      <c r="CJ16" s="1231" t="str">
        <f>IF('01.ข้อมูลเบื้องต้น'!$B$25="","",IF('02.คีย์เทอม1'!$B16="","",'01.ข้อมูลเบื้องต้น'!$B$25))</f>
        <v/>
      </c>
      <c r="CK16" s="1232" t="str">
        <f>IF('01.ข้อมูลเบื้องต้น'!$C$25="","",IF('02.คีย์เทอม1'!$B16="","",'01.ข้อมูลเบื้องต้น'!$C$25))</f>
        <v/>
      </c>
      <c r="CL16" s="722"/>
      <c r="CM16" s="1234" t="str">
        <f t="shared" si="12"/>
        <v/>
      </c>
      <c r="CN16" s="1232"/>
      <c r="CO16" s="1231" t="str">
        <f>IF('01.ข้อมูลเบื้องต้น'!$B$26="","",IF('02.คีย์เทอม1'!$B16="","",'01.ข้อมูลเบื้องต้น'!$B$26))</f>
        <v/>
      </c>
      <c r="CP16" s="1232" t="str">
        <f>IF('01.ข้อมูลเบื้องต้น'!$C$26="","",IF('02.คีย์เทอม1'!$B16="","",'01.ข้อมูลเบื้องต้น'!$C$26))</f>
        <v/>
      </c>
      <c r="CQ16" s="722"/>
      <c r="CR16" s="1234" t="str">
        <f t="shared" si="13"/>
        <v/>
      </c>
      <c r="CS16" s="1232"/>
      <c r="CT16" s="1231" t="str">
        <f>IF('01.ข้อมูลเบื้องต้น'!$B$27="","",IF('02.คีย์เทอม1'!$B16="","",'01.ข้อมูลเบื้องต้น'!$B$27))</f>
        <v/>
      </c>
      <c r="CU16" s="1232" t="str">
        <f>IF('01.ข้อมูลเบื้องต้น'!$C$27="","",IF('02.คีย์เทอม1'!$B16="","",'01.ข้อมูลเบื้องต้น'!$C$27))</f>
        <v/>
      </c>
      <c r="CV16" s="722"/>
      <c r="CW16" s="1234" t="str">
        <f t="shared" si="14"/>
        <v/>
      </c>
      <c r="CX16" s="1232"/>
      <c r="CY16" s="1231" t="str">
        <f>IF('01.ข้อมูลเบื้องต้น'!$B$28="","",IF('02.คีย์เทอม1'!$B16="","",'01.ข้อมูลเบื้องต้น'!$B$28))</f>
        <v/>
      </c>
      <c r="CZ16" s="1232" t="str">
        <f>IF('01.ข้อมูลเบื้องต้น'!$C$28="","",IF('02.คีย์เทอม1'!$B16="","",'01.ข้อมูลเบื้องต้น'!$C$28))</f>
        <v/>
      </c>
      <c r="DA16" s="722"/>
      <c r="DB16" s="1234" t="str">
        <f t="shared" si="15"/>
        <v/>
      </c>
      <c r="DC16" s="1232"/>
      <c r="DD16" s="1231" t="str">
        <f>IF('01.ข้อมูลเบื้องต้น'!$B$36="","",IF('02.คีย์เทอม1'!$B16="","",'01.ข้อมูลเบื้องต้น'!$B$36))</f>
        <v/>
      </c>
      <c r="DE16" s="1232" t="str">
        <f>IF('01.ข้อมูลเบื้องต้น'!$C$36="","",IF('02.คีย์เทอม1'!$B16="","",'01.ข้อมูลเบื้องต้น'!$C$36))</f>
        <v/>
      </c>
      <c r="DF16" s="721"/>
      <c r="DG16" s="1234" t="str">
        <f t="shared" si="16"/>
        <v/>
      </c>
      <c r="DH16" s="1232"/>
      <c r="DI16" s="1231" t="str">
        <f>IF('01.ข้อมูลเบื้องต้น'!$B$37="","",IF('02.คีย์เทอม1'!$B16="","",'01.ข้อมูลเบื้องต้น'!$B$37))</f>
        <v/>
      </c>
      <c r="DJ16" s="1232" t="str">
        <f>IF('01.ข้อมูลเบื้องต้น'!$C$37="","",IF('02.คีย์เทอม1'!$B16="","",'01.ข้อมูลเบื้องต้น'!$C$37))</f>
        <v/>
      </c>
      <c r="DK16" s="721"/>
      <c r="DL16" s="1234" t="str">
        <f t="shared" si="17"/>
        <v/>
      </c>
      <c r="DM16" s="1232"/>
      <c r="DN16" s="1231" t="str">
        <f>IF('01.ข้อมูลเบื้องต้น'!$B$38="","",IF('02.คีย์เทอม1'!$B16="","",'01.ข้อมูลเบื้องต้น'!$B$38))</f>
        <v/>
      </c>
      <c r="DO16" s="1232" t="str">
        <f>IF('01.ข้อมูลเบื้องต้น'!$C$38="","",IF('02.คีย์เทอม1'!$B16="","",'01.ข้อมูลเบื้องต้น'!$C$38))</f>
        <v/>
      </c>
      <c r="DP16" s="721"/>
      <c r="DQ16" s="1234" t="str">
        <f t="shared" si="18"/>
        <v/>
      </c>
      <c r="DR16" s="1232"/>
      <c r="DS16" s="1231" t="str">
        <f>IF('01.ข้อมูลเบื้องต้น'!$B$39="","",IF('02.คีย์เทอม1'!$B16="","",'01.ข้อมูลเบื้องต้น'!$B$39))</f>
        <v/>
      </c>
      <c r="DT16" s="1232" t="str">
        <f>IF('01.ข้อมูลเบื้องต้น'!$C$39="","",IF('02.คีย์เทอม1'!$B16="","",'01.ข้อมูลเบื้องต้น'!$C$39))</f>
        <v/>
      </c>
      <c r="DU16" s="721"/>
      <c r="DV16" s="1234" t="str">
        <f t="shared" si="19"/>
        <v/>
      </c>
      <c r="DW16" s="1232"/>
      <c r="DX16" s="1231" t="str">
        <f>IF('01.ข้อมูลเบื้องต้น'!$B$40="","",IF('02.คีย์เทอม1'!$B16="","",'01.ข้อมูลเบื้องต้น'!$B$40))</f>
        <v/>
      </c>
      <c r="DY16" s="1232" t="str">
        <f>IF('01.ข้อมูลเบื้องต้น'!$C$40="","",IF('02.คีย์เทอม1'!$B16="","",'01.ข้อมูลเบื้องต้น'!$C$40))</f>
        <v/>
      </c>
      <c r="DZ16" s="721"/>
      <c r="EA16" s="1234" t="str">
        <f t="shared" si="20"/>
        <v/>
      </c>
      <c r="EB16" s="1232"/>
      <c r="EC16" s="1231" t="str">
        <f>IF('01.ข้อมูลเบื้องต้น'!$B$41="","",IF('02.คีย์เทอม1'!$B16="","",'01.ข้อมูลเบื้องต้น'!$B$41))</f>
        <v/>
      </c>
      <c r="ED16" s="1232" t="str">
        <f>IF('01.ข้อมูลเบื้องต้น'!$C$41="","",IF('02.คีย์เทอม1'!$B16="","",'01.ข้อมูลเบื้องต้น'!$C$41))</f>
        <v/>
      </c>
      <c r="EE16" s="721"/>
      <c r="EF16" s="1234" t="str">
        <f t="shared" si="21"/>
        <v/>
      </c>
      <c r="EG16" s="1232"/>
      <c r="EH16" s="1231" t="str">
        <f>IF('01.ข้อมูลเบื้องต้น'!$B$42="","",IF('02.คีย์เทอม1'!$B16="","",'01.ข้อมูลเบื้องต้น'!$B$42))</f>
        <v/>
      </c>
      <c r="EI16" s="1232" t="str">
        <f>IF('01.ข้อมูลเบื้องต้น'!$C$42="","",IF('02.คีย์เทอม1'!$B16="","",'01.ข้อมูลเบื้องต้น'!$C$42))</f>
        <v/>
      </c>
      <c r="EJ16" s="721"/>
      <c r="EK16" s="1234" t="str">
        <f t="shared" si="22"/>
        <v/>
      </c>
      <c r="EL16" s="1232"/>
      <c r="EM16" s="1231" t="str">
        <f>IF('01.ข้อมูลเบื้องต้น'!$B$43="","",IF('02.คีย์เทอม1'!$B16="","",'01.ข้อมูลเบื้องต้น'!$B$43))</f>
        <v/>
      </c>
      <c r="EN16" s="1232" t="str">
        <f>IF('01.ข้อมูลเบื้องต้น'!$C$43="","",IF('02.คีย์เทอม1'!$B16="","",'01.ข้อมูลเบื้องต้น'!$C$43))</f>
        <v/>
      </c>
      <c r="EO16" s="721"/>
      <c r="EP16" s="1234" t="str">
        <f t="shared" si="23"/>
        <v/>
      </c>
      <c r="EQ16" s="1232"/>
      <c r="ER16" s="1231" t="str">
        <f>IF('01.ข้อมูลเบื้องต้น'!$B$44="","",IF('02.คีย์เทอม1'!$B16="","",'01.ข้อมูลเบื้องต้น'!$B$44))</f>
        <v/>
      </c>
      <c r="ES16" s="1232" t="str">
        <f>IF('01.ข้อมูลเบื้องต้น'!$C$44="","",IF('02.คีย์เทอม1'!$B16="","",'01.ข้อมูลเบื้องต้น'!$C$44))</f>
        <v/>
      </c>
      <c r="ET16" s="721"/>
      <c r="EU16" s="1234" t="str">
        <f t="shared" si="24"/>
        <v/>
      </c>
      <c r="EV16" s="1232"/>
      <c r="EW16" s="1231" t="str">
        <f>IF('01.ข้อมูลเบื้องต้น'!$B$45="","",IF('02.คีย์เทอม1'!$B16="","",'01.ข้อมูลเบื้องต้น'!$B$45))</f>
        <v/>
      </c>
      <c r="EX16" s="1232" t="str">
        <f>IF('01.ข้อมูลเบื้องต้น'!$C$45="","",IF('02.คีย์เทอม1'!$B16="","",'01.ข้อมูลเบื้องต้น'!$C$45))</f>
        <v/>
      </c>
      <c r="EY16" s="721"/>
      <c r="EZ16" s="1234" t="str">
        <f t="shared" si="25"/>
        <v/>
      </c>
      <c r="FA16" s="1232"/>
      <c r="FB16" s="1231" t="str">
        <f>IF('01.ข้อมูลเบื้องต้น'!$B$46="","",IF('02.คีย์เทอม1'!$B16="","",'01.ข้อมูลเบื้องต้น'!$B$46))</f>
        <v/>
      </c>
      <c r="FC16" s="1232" t="str">
        <f>IF('01.ข้อมูลเบื้องต้น'!$C$46="","",IF('02.คีย์เทอม1'!$B16="","",'01.ข้อมูลเบื้องต้น'!$C$46))</f>
        <v/>
      </c>
      <c r="FD16" s="721"/>
      <c r="FE16" s="1234" t="str">
        <f t="shared" si="26"/>
        <v/>
      </c>
      <c r="FF16" s="1232"/>
      <c r="FG16" s="1231" t="str">
        <f>IF('01.ข้อมูลเบื้องต้น'!$B$47="","",IF('02.คีย์เทอม1'!$B16="","",'01.ข้อมูลเบื้องต้น'!$B$47))</f>
        <v/>
      </c>
      <c r="FH16" s="1232" t="str">
        <f>IF('01.ข้อมูลเบื้องต้น'!$C$47="","",IF('02.คีย์เทอม1'!$B16="","",'01.ข้อมูลเบื้องต้น'!$C$47))</f>
        <v/>
      </c>
      <c r="FI16" s="721"/>
      <c r="FJ16" s="1234" t="str">
        <f t="shared" si="27"/>
        <v/>
      </c>
      <c r="FK16" s="1232"/>
      <c r="FL16" s="1231" t="str">
        <f>IF('01.ข้อมูลเบื้องต้น'!$B$48="","",IF('02.คีย์เทอม1'!$B16="","",'01.ข้อมูลเบื้องต้น'!$B$48))</f>
        <v/>
      </c>
      <c r="FM16" s="1232" t="str">
        <f>IF('01.ข้อมูลเบื้องต้น'!$C$48="","",IF('02.คีย์เทอม1'!$B16="","",'01.ข้อมูลเบื้องต้น'!$C$48))</f>
        <v/>
      </c>
      <c r="FN16" s="721"/>
      <c r="FO16" s="1234" t="str">
        <f t="shared" si="28"/>
        <v/>
      </c>
      <c r="FP16" s="1232"/>
      <c r="FQ16" s="1231" t="str">
        <f>IF('01.ข้อมูลเบื้องต้น'!$B$49="","",IF('02.คีย์เทอม1'!$B16="","",'01.ข้อมูลเบื้องต้น'!$B$49))</f>
        <v/>
      </c>
      <c r="FR16" s="1232" t="str">
        <f>IF('01.ข้อมูลเบื้องต้น'!$C$49="","",IF('02.คีย์เทอม1'!$B16="","",'01.ข้อมูลเบื้องต้น'!$C$49))</f>
        <v/>
      </c>
      <c r="FS16" s="721"/>
      <c r="FT16" s="1234" t="str">
        <f t="shared" si="29"/>
        <v/>
      </c>
      <c r="FU16" s="1232"/>
      <c r="FV16" s="1231" t="str">
        <f>IF('01.ข้อมูลเบื้องต้น'!$B$50="","",IF('02.คีย์เทอม1'!$B16="","",'01.ข้อมูลเบื้องต้น'!$B$50))</f>
        <v/>
      </c>
      <c r="FW16" s="1232" t="str">
        <f>IF('01.ข้อมูลเบื้องต้น'!$C$50="","",IF('02.คีย์เทอม1'!$B16="","",'01.ข้อมูลเบื้องต้น'!$C$50))</f>
        <v/>
      </c>
      <c r="FX16" s="721"/>
      <c r="FY16" s="1234" t="str">
        <f t="shared" si="30"/>
        <v/>
      </c>
      <c r="FZ16" s="521" t="str">
        <f t="shared" si="57"/>
        <v/>
      </c>
      <c r="GA16" s="522" t="str">
        <f t="shared" si="58"/>
        <v/>
      </c>
      <c r="GB16" s="523" t="str">
        <f>IF('2.ชื่อนักเรียน'!R17="มส","มส",IF('2.ชื่อนักเรียน'!R17="ย้าย","ย้าย",IF('2.ชื่อนักเรียน'!R17="ร","ร",IF(GA16="","",RANK(GA16,$GA$10:$GA$59,0)))))</f>
        <v/>
      </c>
      <c r="GC16" s="523" t="str">
        <f t="shared" si="40"/>
        <v/>
      </c>
      <c r="GE16" s="527" t="str">
        <f t="shared" si="41"/>
        <v/>
      </c>
      <c r="GF16" s="718" t="str">
        <f t="shared" si="42"/>
        <v/>
      </c>
      <c r="GG16" s="717" t="str">
        <f t="shared" si="43"/>
        <v/>
      </c>
      <c r="GH16" s="520" t="str">
        <f t="shared" si="44"/>
        <v/>
      </c>
      <c r="GI16" s="529" t="str">
        <f t="shared" si="45"/>
        <v/>
      </c>
      <c r="GJ16" s="718" t="str">
        <f t="shared" si="46"/>
        <v/>
      </c>
      <c r="GK16" s="718" t="str">
        <f t="shared" si="47"/>
        <v/>
      </c>
      <c r="GL16" s="528" t="str">
        <f t="shared" si="48"/>
        <v/>
      </c>
      <c r="GM16" s="701" t="str">
        <f t="shared" si="49"/>
        <v/>
      </c>
      <c r="GN16" s="701" t="str">
        <f t="shared" si="50"/>
        <v/>
      </c>
      <c r="GO16" s="701" t="str">
        <f t="shared" si="51"/>
        <v/>
      </c>
      <c r="GP16" s="701" t="str">
        <f t="shared" si="52"/>
        <v/>
      </c>
      <c r="GQ16" s="701" t="str">
        <f t="shared" si="53"/>
        <v/>
      </c>
      <c r="GR16" s="701" t="str">
        <f t="shared" si="54"/>
        <v/>
      </c>
      <c r="GS16" s="701" t="str">
        <f t="shared" si="55"/>
        <v/>
      </c>
      <c r="GT16" s="520" t="str">
        <f t="shared" si="56"/>
        <v/>
      </c>
    </row>
    <row r="17" spans="1:202" s="509" customFormat="1" ht="17.25" customHeight="1" thickTop="1" thickBot="1">
      <c r="A17" s="1229">
        <v>8</v>
      </c>
      <c r="B17" s="1229" t="str">
        <f>IF('2.ชื่อนักเรียน'!E18="","",CONCATENATE('2.ชื่อนักเรียน'!E18,'2.ชื่อนักเรียน'!F18,'2.ชื่อนักเรียน'!G18,'2.ชื่อนักเรียน'!H18,'2.ชื่อนักเรียน'!I18,'2.ชื่อนักเรียน'!J18,'2.ชื่อนักเรียน'!K18,'2.ชื่อนักเรียน'!L18,'2.ชื่อนักเรียน'!M18,'2.ชื่อนักเรียน'!N18,'2.ชื่อนักเรียน'!O18,'2.ชื่อนักเรียน'!P18,'2.ชื่อนักเรียน'!Q18))</f>
        <v/>
      </c>
      <c r="C17" s="1230" t="str">
        <f>IF('2.ชื่อนักเรียน'!B18="","",'2.ชื่อนักเรียน'!B18)</f>
        <v/>
      </c>
      <c r="D17" s="1231" t="str">
        <f>IF('2.ชื่อนักเรียน'!C18="","",CONCATENATE(TRIM('2.ชื่อนักเรียน'!C18),"  ",'2.ชื่อนักเรียน'!D18))</f>
        <v/>
      </c>
      <c r="E17" s="1232" t="str">
        <f>IF(B17="","",IF('01.ข้อมูลเบื้องต้น'!$H$2="","",'01.ข้อมูลเบื้องต้น'!$H$2))</f>
        <v/>
      </c>
      <c r="F17" s="1231" t="str">
        <f>IF(B17="","",IF('01.ข้อมูลเบื้องต้น'!$I$4="","",'01.ข้อมูลเบื้องต้น'!$I$4))</f>
        <v/>
      </c>
      <c r="G17" s="1232"/>
      <c r="H17" s="1231" t="str">
        <f>IF('01.ข้อมูลเบื้องต้น'!$B$8="","",IF('02.คีย์เทอม1'!$B17="","",'01.ข้อมูลเบื้องต้น'!$B$8))</f>
        <v/>
      </c>
      <c r="I17" s="1232" t="str">
        <f>IF('01.ข้อมูลเบื้องต้น'!$C$8="","",IF('02.คีย์เทอม1'!$B17="","",'01.ข้อมูลเบื้องต้น'!$C$8))</f>
        <v/>
      </c>
      <c r="J17" s="519"/>
      <c r="K17" s="1233" t="str">
        <f>IF('2.ชื่อนักเรียน'!R18="มส","มส",IF('2.ชื่อนักเรียน'!R18="ร","ร",IF('2.ชื่อนักเรียน'!R18="ย้าย","ย้าย",IF(J17="","",IF(J17&gt;=75,"เชี่ยวชาญ",IF(J17&gt;=65,"ชำนาญ",IF(J17&gt;=55,"พัฒนา",IF(J17&gt;=50,"เริ่มต้น","ไม่ผ่าน"))))))))</f>
        <v/>
      </c>
      <c r="L17" s="1232"/>
      <c r="M17" s="1231" t="str">
        <f>IF('01.ข้อมูลเบื้องต้น'!$B$9="","",IF('02.คีย์เทอม1'!$B17="","",'01.ข้อมูลเบื้องต้น'!$B$9))</f>
        <v/>
      </c>
      <c r="N17" s="1232" t="str">
        <f>IF('01.ข้อมูลเบื้องต้น'!$C$9="","",IF('02.คีย์เทอม1'!$B17="","",'01.ข้อมูลเบื้องต้น'!$C$9))</f>
        <v/>
      </c>
      <c r="O17" s="526"/>
      <c r="P17" s="1235" t="str">
        <f t="shared" si="7"/>
        <v/>
      </c>
      <c r="Q17" s="1232"/>
      <c r="R17" s="1231" t="str">
        <f>IF('01.ข้อมูลเบื้องต้น'!$B$10="","",IF('02.คีย์เทอม1'!$B17="","",'01.ข้อมูลเบื้องต้น'!$B$10))</f>
        <v/>
      </c>
      <c r="S17" s="1232" t="str">
        <f>IF('01.ข้อมูลเบื้องต้น'!$C$10="","",IF('02.คีย์เทอม1'!$B17="","",'01.ข้อมูลเบื้องต้น'!$C$10))</f>
        <v/>
      </c>
      <c r="T17" s="526"/>
      <c r="U17" s="1235" t="str">
        <f t="shared" si="8"/>
        <v/>
      </c>
      <c r="V17" s="1232"/>
      <c r="W17" s="1231" t="str">
        <f>IF('01.ข้อมูลเบื้องต้น'!$B$11="","",IF('02.คีย์เทอม1'!$B17="","",'01.ข้อมูลเบื้องต้น'!$B$11))</f>
        <v/>
      </c>
      <c r="X17" s="1232" t="str">
        <f>IF('01.ข้อมูลเบื้องต้น'!$C$11="","",IF('02.คีย์เทอม1'!$B17="","",'01.ข้อมูลเบื้องต้น'!$C$11))</f>
        <v/>
      </c>
      <c r="Y17" s="519"/>
      <c r="Z17" s="1234" t="str">
        <f t="shared" si="31"/>
        <v/>
      </c>
      <c r="AA17" s="1232"/>
      <c r="AB17" s="1231" t="str">
        <f>IF('01.ข้อมูลเบื้องต้น'!$B$12="","",IF('02.คีย์เทอม1'!$B17="","",'01.ข้อมูลเบื้องต้น'!$B$12))</f>
        <v/>
      </c>
      <c r="AC17" s="1232" t="str">
        <f>IF('01.ข้อมูลเบื้องต้น'!$C$12="","",IF('02.คีย์เทอม1'!$B17="","",'01.ข้อมูลเบื้องต้น'!$C$12))</f>
        <v/>
      </c>
      <c r="AD17" s="526"/>
      <c r="AE17" s="1235" t="str">
        <f t="shared" si="32"/>
        <v/>
      </c>
      <c r="AF17" s="1232"/>
      <c r="AG17" s="1231" t="str">
        <f>IF('01.ข้อมูลเบื้องต้น'!$B$13="","",IF('02.คีย์เทอม1'!$B17="","",'01.ข้อมูลเบื้องต้น'!$B$13))</f>
        <v/>
      </c>
      <c r="AH17" s="1232" t="str">
        <f>IF('01.ข้อมูลเบื้องต้น'!$C$13="","",IF('02.คีย์เทอม1'!$B17="","",'01.ข้อมูลเบื้องต้น'!$C$13))</f>
        <v/>
      </c>
      <c r="AI17" s="526"/>
      <c r="AJ17" s="1235" t="str">
        <f t="shared" si="33"/>
        <v/>
      </c>
      <c r="AK17" s="1232"/>
      <c r="AL17" s="1231" t="str">
        <f>IF('01.ข้อมูลเบื้องต้น'!$B$14="","",IF('02.คีย์เทอม1'!$B17="","",'01.ข้อมูลเบื้องต้น'!$B$14))</f>
        <v/>
      </c>
      <c r="AM17" s="1232" t="str">
        <f>IF('01.ข้อมูลเบื้องต้น'!$C$14="","",IF('02.คีย์เทอม1'!$B17="","",'01.ข้อมูลเบื้องต้น'!$C$14))</f>
        <v/>
      </c>
      <c r="AN17" s="526"/>
      <c r="AO17" s="1235" t="str">
        <f t="shared" si="34"/>
        <v/>
      </c>
      <c r="AP17" s="1232"/>
      <c r="AQ17" s="1231" t="str">
        <f>IF('01.ข้อมูลเบื้องต้น'!$B$15="","",IF('02.คีย์เทอม1'!$B17="","",'01.ข้อมูลเบื้องต้น'!$B$15))</f>
        <v/>
      </c>
      <c r="AR17" s="1232" t="str">
        <f>IF('01.ข้อมูลเบื้องต้น'!$C$15="","",IF('02.คีย์เทอม1'!$B17="","",'01.ข้อมูลเบื้องต้น'!$C$15))</f>
        <v/>
      </c>
      <c r="AS17" s="526"/>
      <c r="AT17" s="1235" t="str">
        <f t="shared" si="35"/>
        <v/>
      </c>
      <c r="AU17" s="1232"/>
      <c r="AV17" s="1231" t="str">
        <f>IF('01.ข้อมูลเบื้องต้น'!$B$16="","",IF('02.คีย์เทอม1'!$B17="","",'01.ข้อมูลเบื้องต้น'!$B$16))</f>
        <v/>
      </c>
      <c r="AW17" s="1232" t="str">
        <f>IF('01.ข้อมูลเบื้องต้น'!$C$16="","",IF('02.คีย์เทอม1'!$B17="","",'01.ข้อมูลเบื้องต้น'!$C$16))</f>
        <v/>
      </c>
      <c r="AX17" s="519"/>
      <c r="AY17" s="1234" t="str">
        <f t="shared" si="36"/>
        <v/>
      </c>
      <c r="AZ17" s="1232"/>
      <c r="BA17" s="1231" t="str">
        <f>IF('01.ข้อมูลเบื้องต้น'!$B$17="","",IF('02.คีย์เทอม1'!$B17="","",'01.ข้อมูลเบื้องต้น'!$B$17))</f>
        <v/>
      </c>
      <c r="BB17" s="1232" t="str">
        <f>IF('01.ข้อมูลเบื้องต้น'!$C$17="","",IF('02.คีย์เทอม1'!$B17="","",'01.ข้อมูลเบื้องต้น'!$C$17))</f>
        <v/>
      </c>
      <c r="BC17" s="519"/>
      <c r="BD17" s="1234" t="str">
        <f t="shared" si="37"/>
        <v/>
      </c>
      <c r="BE17" s="1232"/>
      <c r="BF17" s="1231" t="str">
        <f>IF('01.ข้อมูลเบื้องต้น'!$B$19="","",IF('02.คีย์เทอม1'!$B17="","",'01.ข้อมูลเบื้องต้น'!$B$19))</f>
        <v/>
      </c>
      <c r="BG17" s="1232" t="str">
        <f>IF('01.ข้อมูลเบื้องต้น'!$C$19="","",IF('02.คีย์เทอม1'!$B17="","",'01.ข้อมูลเบื้องต้น'!$C$19))</f>
        <v/>
      </c>
      <c r="BH17" s="723"/>
      <c r="BI17" s="1234" t="str">
        <f t="shared" si="38"/>
        <v/>
      </c>
      <c r="BJ17" s="1232"/>
      <c r="BK17" s="1231" t="str">
        <f>IF('01.ข้อมูลเบื้องต้น'!$B$20="","",IF('02.คีย์เทอม1'!$B17="","",'01.ข้อมูลเบื้องต้น'!$B$20))</f>
        <v/>
      </c>
      <c r="BL17" s="1232" t="str">
        <f>IF('01.ข้อมูลเบื้องต้น'!$C$20="","",IF('02.คีย์เทอม1'!$B17="","",'01.ข้อมูลเบื้องต้น'!$C$20))</f>
        <v/>
      </c>
      <c r="BM17" s="723"/>
      <c r="BN17" s="1235" t="str">
        <f t="shared" si="9"/>
        <v/>
      </c>
      <c r="BO17" s="1232"/>
      <c r="BP17" s="1231" t="str">
        <f>IF('01.ข้อมูลเบื้องต้น'!$B$21="","",IF('02.คีย์เทอม1'!$B17="","",'01.ข้อมูลเบื้องต้น'!$B$21))</f>
        <v/>
      </c>
      <c r="BQ17" s="1232" t="str">
        <f>IF('01.ข้อมูลเบื้องต้น'!$C$21="","",IF('02.คีย์เทอม1'!$B17="","",'01.ข้อมูลเบื้องต้น'!$C$21))</f>
        <v/>
      </c>
      <c r="BR17" s="722"/>
      <c r="BS17" s="1234" t="str">
        <f t="shared" si="10"/>
        <v/>
      </c>
      <c r="BT17" s="1232"/>
      <c r="BU17" s="1231" t="str">
        <f>IF('01.ข้อมูลเบื้องต้น'!$B$22="","",IF('02.คีย์เทอม1'!$B17="","",'01.ข้อมูลเบื้องต้น'!$B$22))</f>
        <v/>
      </c>
      <c r="BV17" s="1232" t="str">
        <f>IF('01.ข้อมูลเบื้องต้น'!$C$22="","",IF('02.คีย์เทอม1'!$B17="","",'01.ข้อมูลเบื้องต้น'!$C$22))</f>
        <v/>
      </c>
      <c r="BW17" s="722"/>
      <c r="BX17" s="1234" t="str">
        <f t="shared" si="11"/>
        <v/>
      </c>
      <c r="BY17" s="1232"/>
      <c r="BZ17" s="1231" t="str">
        <f>IF('01.ข้อมูลเบื้องต้น'!$B$23="","",IF('02.คีย์เทอม1'!$B17="","",'01.ข้อมูลเบื้องต้น'!$B$23))</f>
        <v/>
      </c>
      <c r="CA17" s="1232" t="str">
        <f>IF('01.ข้อมูลเบื้องต้น'!$C$23="","",IF('02.คีย์เทอม1'!$B17="","",'01.ข้อมูลเบื้องต้น'!$C$23))</f>
        <v/>
      </c>
      <c r="CB17" s="722"/>
      <c r="CC17" s="1234" t="str">
        <f t="shared" si="39"/>
        <v/>
      </c>
      <c r="CD17" s="1232"/>
      <c r="CE17" s="1231" t="str">
        <f>IF('01.ข้อมูลเบื้องต้น'!$B$24="","",IF('02.คีย์เทอม1'!$B17="","",'01.ข้อมูลเบื้องต้น'!$B$24))</f>
        <v/>
      </c>
      <c r="CF17" s="1232" t="str">
        <f>IF('01.ข้อมูลเบื้องต้น'!$C$24="","",IF('02.คีย์เทอม1'!$B17="","",'01.ข้อมูลเบื้องต้น'!$C$24))</f>
        <v/>
      </c>
      <c r="CG17" s="722"/>
      <c r="CH17" s="1234" t="str">
        <f t="shared" si="59"/>
        <v/>
      </c>
      <c r="CI17" s="1232"/>
      <c r="CJ17" s="1231" t="str">
        <f>IF('01.ข้อมูลเบื้องต้น'!$B$25="","",IF('02.คีย์เทอม1'!$B17="","",'01.ข้อมูลเบื้องต้น'!$B$25))</f>
        <v/>
      </c>
      <c r="CK17" s="1232" t="str">
        <f>IF('01.ข้อมูลเบื้องต้น'!$C$25="","",IF('02.คีย์เทอม1'!$B17="","",'01.ข้อมูลเบื้องต้น'!$C$25))</f>
        <v/>
      </c>
      <c r="CL17" s="722"/>
      <c r="CM17" s="1234" t="str">
        <f t="shared" si="12"/>
        <v/>
      </c>
      <c r="CN17" s="1232"/>
      <c r="CO17" s="1231" t="str">
        <f>IF('01.ข้อมูลเบื้องต้น'!$B$26="","",IF('02.คีย์เทอม1'!$B17="","",'01.ข้อมูลเบื้องต้น'!$B$26))</f>
        <v/>
      </c>
      <c r="CP17" s="1232" t="str">
        <f>IF('01.ข้อมูลเบื้องต้น'!$C$26="","",IF('02.คีย์เทอม1'!$B17="","",'01.ข้อมูลเบื้องต้น'!$C$26))</f>
        <v/>
      </c>
      <c r="CQ17" s="722"/>
      <c r="CR17" s="1234" t="str">
        <f t="shared" si="13"/>
        <v/>
      </c>
      <c r="CS17" s="1232"/>
      <c r="CT17" s="1231" t="str">
        <f>IF('01.ข้อมูลเบื้องต้น'!$B$27="","",IF('02.คีย์เทอม1'!$B17="","",'01.ข้อมูลเบื้องต้น'!$B$27))</f>
        <v/>
      </c>
      <c r="CU17" s="1232" t="str">
        <f>IF('01.ข้อมูลเบื้องต้น'!$C$27="","",IF('02.คีย์เทอม1'!$B17="","",'01.ข้อมูลเบื้องต้น'!$C$27))</f>
        <v/>
      </c>
      <c r="CV17" s="722"/>
      <c r="CW17" s="1234" t="str">
        <f t="shared" si="14"/>
        <v/>
      </c>
      <c r="CX17" s="1232"/>
      <c r="CY17" s="1231" t="str">
        <f>IF('01.ข้อมูลเบื้องต้น'!$B$28="","",IF('02.คีย์เทอม1'!$B17="","",'01.ข้อมูลเบื้องต้น'!$B$28))</f>
        <v/>
      </c>
      <c r="CZ17" s="1232" t="str">
        <f>IF('01.ข้อมูลเบื้องต้น'!$C$28="","",IF('02.คีย์เทอม1'!$B17="","",'01.ข้อมูลเบื้องต้น'!$C$28))</f>
        <v/>
      </c>
      <c r="DA17" s="722"/>
      <c r="DB17" s="1234" t="str">
        <f t="shared" si="15"/>
        <v/>
      </c>
      <c r="DC17" s="1232"/>
      <c r="DD17" s="1231" t="str">
        <f>IF('01.ข้อมูลเบื้องต้น'!$B$36="","",IF('02.คีย์เทอม1'!$B17="","",'01.ข้อมูลเบื้องต้น'!$B$36))</f>
        <v/>
      </c>
      <c r="DE17" s="1232" t="str">
        <f>IF('01.ข้อมูลเบื้องต้น'!$C$36="","",IF('02.คีย์เทอม1'!$B17="","",'01.ข้อมูลเบื้องต้น'!$C$36))</f>
        <v/>
      </c>
      <c r="DF17" s="721"/>
      <c r="DG17" s="1234" t="str">
        <f t="shared" si="16"/>
        <v/>
      </c>
      <c r="DH17" s="1232"/>
      <c r="DI17" s="1231" t="str">
        <f>IF('01.ข้อมูลเบื้องต้น'!$B$37="","",IF('02.คีย์เทอม1'!$B17="","",'01.ข้อมูลเบื้องต้น'!$B$37))</f>
        <v/>
      </c>
      <c r="DJ17" s="1232" t="str">
        <f>IF('01.ข้อมูลเบื้องต้น'!$C$37="","",IF('02.คีย์เทอม1'!$B17="","",'01.ข้อมูลเบื้องต้น'!$C$37))</f>
        <v/>
      </c>
      <c r="DK17" s="721"/>
      <c r="DL17" s="1234" t="str">
        <f t="shared" si="17"/>
        <v/>
      </c>
      <c r="DM17" s="1232"/>
      <c r="DN17" s="1231" t="str">
        <f>IF('01.ข้อมูลเบื้องต้น'!$B$38="","",IF('02.คีย์เทอม1'!$B17="","",'01.ข้อมูลเบื้องต้น'!$B$38))</f>
        <v/>
      </c>
      <c r="DO17" s="1232" t="str">
        <f>IF('01.ข้อมูลเบื้องต้น'!$C$38="","",IF('02.คีย์เทอม1'!$B17="","",'01.ข้อมูลเบื้องต้น'!$C$38))</f>
        <v/>
      </c>
      <c r="DP17" s="721"/>
      <c r="DQ17" s="1234" t="str">
        <f t="shared" si="18"/>
        <v/>
      </c>
      <c r="DR17" s="1232"/>
      <c r="DS17" s="1231" t="str">
        <f>IF('01.ข้อมูลเบื้องต้น'!$B$39="","",IF('02.คีย์เทอม1'!$B17="","",'01.ข้อมูลเบื้องต้น'!$B$39))</f>
        <v/>
      </c>
      <c r="DT17" s="1232" t="str">
        <f>IF('01.ข้อมูลเบื้องต้น'!$C$39="","",IF('02.คีย์เทอม1'!$B17="","",'01.ข้อมูลเบื้องต้น'!$C$39))</f>
        <v/>
      </c>
      <c r="DU17" s="721"/>
      <c r="DV17" s="1234" t="str">
        <f t="shared" si="19"/>
        <v/>
      </c>
      <c r="DW17" s="1232"/>
      <c r="DX17" s="1231" t="str">
        <f>IF('01.ข้อมูลเบื้องต้น'!$B$40="","",IF('02.คีย์เทอม1'!$B17="","",'01.ข้อมูลเบื้องต้น'!$B$40))</f>
        <v/>
      </c>
      <c r="DY17" s="1232" t="str">
        <f>IF('01.ข้อมูลเบื้องต้น'!$C$40="","",IF('02.คีย์เทอม1'!$B17="","",'01.ข้อมูลเบื้องต้น'!$C$40))</f>
        <v/>
      </c>
      <c r="DZ17" s="721"/>
      <c r="EA17" s="1234" t="str">
        <f t="shared" si="20"/>
        <v/>
      </c>
      <c r="EB17" s="1232"/>
      <c r="EC17" s="1231" t="str">
        <f>IF('01.ข้อมูลเบื้องต้น'!$B$41="","",IF('02.คีย์เทอม1'!$B17="","",'01.ข้อมูลเบื้องต้น'!$B$41))</f>
        <v/>
      </c>
      <c r="ED17" s="1232" t="str">
        <f>IF('01.ข้อมูลเบื้องต้น'!$C$41="","",IF('02.คีย์เทอม1'!$B17="","",'01.ข้อมูลเบื้องต้น'!$C$41))</f>
        <v/>
      </c>
      <c r="EE17" s="721"/>
      <c r="EF17" s="1234" t="str">
        <f t="shared" si="21"/>
        <v/>
      </c>
      <c r="EG17" s="1232"/>
      <c r="EH17" s="1231" t="str">
        <f>IF('01.ข้อมูลเบื้องต้น'!$B$42="","",IF('02.คีย์เทอม1'!$B17="","",'01.ข้อมูลเบื้องต้น'!$B$42))</f>
        <v/>
      </c>
      <c r="EI17" s="1232" t="str">
        <f>IF('01.ข้อมูลเบื้องต้น'!$C$42="","",IF('02.คีย์เทอม1'!$B17="","",'01.ข้อมูลเบื้องต้น'!$C$42))</f>
        <v/>
      </c>
      <c r="EJ17" s="721"/>
      <c r="EK17" s="1234" t="str">
        <f t="shared" si="22"/>
        <v/>
      </c>
      <c r="EL17" s="1232"/>
      <c r="EM17" s="1231" t="str">
        <f>IF('01.ข้อมูลเบื้องต้น'!$B$43="","",IF('02.คีย์เทอม1'!$B17="","",'01.ข้อมูลเบื้องต้น'!$B$43))</f>
        <v/>
      </c>
      <c r="EN17" s="1232" t="str">
        <f>IF('01.ข้อมูลเบื้องต้น'!$C$43="","",IF('02.คีย์เทอม1'!$B17="","",'01.ข้อมูลเบื้องต้น'!$C$43))</f>
        <v/>
      </c>
      <c r="EO17" s="721"/>
      <c r="EP17" s="1234" t="str">
        <f t="shared" si="23"/>
        <v/>
      </c>
      <c r="EQ17" s="1232"/>
      <c r="ER17" s="1231" t="str">
        <f>IF('01.ข้อมูลเบื้องต้น'!$B$44="","",IF('02.คีย์เทอม1'!$B17="","",'01.ข้อมูลเบื้องต้น'!$B$44))</f>
        <v/>
      </c>
      <c r="ES17" s="1232" t="str">
        <f>IF('01.ข้อมูลเบื้องต้น'!$C$44="","",IF('02.คีย์เทอม1'!$B17="","",'01.ข้อมูลเบื้องต้น'!$C$44))</f>
        <v/>
      </c>
      <c r="ET17" s="721"/>
      <c r="EU17" s="1234" t="str">
        <f t="shared" si="24"/>
        <v/>
      </c>
      <c r="EV17" s="1232"/>
      <c r="EW17" s="1231" t="str">
        <f>IF('01.ข้อมูลเบื้องต้น'!$B$45="","",IF('02.คีย์เทอม1'!$B17="","",'01.ข้อมูลเบื้องต้น'!$B$45))</f>
        <v/>
      </c>
      <c r="EX17" s="1232" t="str">
        <f>IF('01.ข้อมูลเบื้องต้น'!$C$45="","",IF('02.คีย์เทอม1'!$B17="","",'01.ข้อมูลเบื้องต้น'!$C$45))</f>
        <v/>
      </c>
      <c r="EY17" s="721"/>
      <c r="EZ17" s="1234" t="str">
        <f t="shared" si="25"/>
        <v/>
      </c>
      <c r="FA17" s="1232"/>
      <c r="FB17" s="1231" t="str">
        <f>IF('01.ข้อมูลเบื้องต้น'!$B$46="","",IF('02.คีย์เทอม1'!$B17="","",'01.ข้อมูลเบื้องต้น'!$B$46))</f>
        <v/>
      </c>
      <c r="FC17" s="1232" t="str">
        <f>IF('01.ข้อมูลเบื้องต้น'!$C$46="","",IF('02.คีย์เทอม1'!$B17="","",'01.ข้อมูลเบื้องต้น'!$C$46))</f>
        <v/>
      </c>
      <c r="FD17" s="721"/>
      <c r="FE17" s="1234" t="str">
        <f t="shared" si="26"/>
        <v/>
      </c>
      <c r="FF17" s="1232"/>
      <c r="FG17" s="1231" t="str">
        <f>IF('01.ข้อมูลเบื้องต้น'!$B$47="","",IF('02.คีย์เทอม1'!$B17="","",'01.ข้อมูลเบื้องต้น'!$B$47))</f>
        <v/>
      </c>
      <c r="FH17" s="1232" t="str">
        <f>IF('01.ข้อมูลเบื้องต้น'!$C$47="","",IF('02.คีย์เทอม1'!$B17="","",'01.ข้อมูลเบื้องต้น'!$C$47))</f>
        <v/>
      </c>
      <c r="FI17" s="721"/>
      <c r="FJ17" s="1234" t="str">
        <f t="shared" si="27"/>
        <v/>
      </c>
      <c r="FK17" s="1232"/>
      <c r="FL17" s="1231" t="str">
        <f>IF('01.ข้อมูลเบื้องต้น'!$B$48="","",IF('02.คีย์เทอม1'!$B17="","",'01.ข้อมูลเบื้องต้น'!$B$48))</f>
        <v/>
      </c>
      <c r="FM17" s="1232" t="str">
        <f>IF('01.ข้อมูลเบื้องต้น'!$C$48="","",IF('02.คีย์เทอม1'!$B17="","",'01.ข้อมูลเบื้องต้น'!$C$48))</f>
        <v/>
      </c>
      <c r="FN17" s="721"/>
      <c r="FO17" s="1234" t="str">
        <f t="shared" si="28"/>
        <v/>
      </c>
      <c r="FP17" s="1232"/>
      <c r="FQ17" s="1231" t="str">
        <f>IF('01.ข้อมูลเบื้องต้น'!$B$49="","",IF('02.คีย์เทอม1'!$B17="","",'01.ข้อมูลเบื้องต้น'!$B$49))</f>
        <v/>
      </c>
      <c r="FR17" s="1232" t="str">
        <f>IF('01.ข้อมูลเบื้องต้น'!$C$49="","",IF('02.คีย์เทอม1'!$B17="","",'01.ข้อมูลเบื้องต้น'!$C$49))</f>
        <v/>
      </c>
      <c r="FS17" s="721"/>
      <c r="FT17" s="1234" t="str">
        <f t="shared" si="29"/>
        <v/>
      </c>
      <c r="FU17" s="1232"/>
      <c r="FV17" s="1231" t="str">
        <f>IF('01.ข้อมูลเบื้องต้น'!$B$50="","",IF('02.คีย์เทอม1'!$B17="","",'01.ข้อมูลเบื้องต้น'!$B$50))</f>
        <v/>
      </c>
      <c r="FW17" s="1232" t="str">
        <f>IF('01.ข้อมูลเบื้องต้น'!$C$50="","",IF('02.คีย์เทอม1'!$B17="","",'01.ข้อมูลเบื้องต้น'!$C$50))</f>
        <v/>
      </c>
      <c r="FX17" s="721"/>
      <c r="FY17" s="1234" t="str">
        <f t="shared" si="30"/>
        <v/>
      </c>
      <c r="FZ17" s="521" t="str">
        <f t="shared" si="57"/>
        <v/>
      </c>
      <c r="GA17" s="522" t="str">
        <f t="shared" si="58"/>
        <v/>
      </c>
      <c r="GB17" s="523" t="str">
        <f>IF('2.ชื่อนักเรียน'!R18="มส","มส",IF('2.ชื่อนักเรียน'!R18="ย้าย","ย้าย",IF('2.ชื่อนักเรียน'!R18="ร","ร",IF(GA17="","",RANK(GA17,$GA$10:$GA$59,0)))))</f>
        <v/>
      </c>
      <c r="GC17" s="523" t="str">
        <f t="shared" si="40"/>
        <v/>
      </c>
      <c r="GE17" s="527" t="str">
        <f t="shared" si="41"/>
        <v/>
      </c>
      <c r="GF17" s="718" t="str">
        <f t="shared" si="42"/>
        <v/>
      </c>
      <c r="GG17" s="717" t="str">
        <f t="shared" si="43"/>
        <v/>
      </c>
      <c r="GH17" s="520" t="str">
        <f t="shared" si="44"/>
        <v/>
      </c>
      <c r="GI17" s="529" t="str">
        <f t="shared" si="45"/>
        <v/>
      </c>
      <c r="GJ17" s="718" t="str">
        <f t="shared" si="46"/>
        <v/>
      </c>
      <c r="GK17" s="718" t="str">
        <f t="shared" si="47"/>
        <v/>
      </c>
      <c r="GL17" s="528" t="str">
        <f t="shared" si="48"/>
        <v/>
      </c>
      <c r="GM17" s="701" t="str">
        <f t="shared" si="49"/>
        <v/>
      </c>
      <c r="GN17" s="701" t="str">
        <f t="shared" si="50"/>
        <v/>
      </c>
      <c r="GO17" s="701" t="str">
        <f t="shared" si="51"/>
        <v/>
      </c>
      <c r="GP17" s="701" t="str">
        <f t="shared" si="52"/>
        <v/>
      </c>
      <c r="GQ17" s="701" t="str">
        <f t="shared" si="53"/>
        <v/>
      </c>
      <c r="GR17" s="701" t="str">
        <f t="shared" si="54"/>
        <v/>
      </c>
      <c r="GS17" s="701" t="str">
        <f t="shared" si="55"/>
        <v/>
      </c>
      <c r="GT17" s="520" t="str">
        <f t="shared" si="56"/>
        <v/>
      </c>
    </row>
    <row r="18" spans="1:202" s="509" customFormat="1" ht="17.25" customHeight="1" thickTop="1" thickBot="1">
      <c r="A18" s="1229">
        <v>9</v>
      </c>
      <c r="B18" s="1229" t="str">
        <f>IF('2.ชื่อนักเรียน'!E19="","",CONCATENATE('2.ชื่อนักเรียน'!E19,'2.ชื่อนักเรียน'!F19,'2.ชื่อนักเรียน'!G19,'2.ชื่อนักเรียน'!H19,'2.ชื่อนักเรียน'!I19,'2.ชื่อนักเรียน'!J19,'2.ชื่อนักเรียน'!K19,'2.ชื่อนักเรียน'!L19,'2.ชื่อนักเรียน'!M19,'2.ชื่อนักเรียน'!N19,'2.ชื่อนักเรียน'!O19,'2.ชื่อนักเรียน'!P19,'2.ชื่อนักเรียน'!Q19))</f>
        <v/>
      </c>
      <c r="C18" s="1230" t="str">
        <f>IF('2.ชื่อนักเรียน'!B19="","",'2.ชื่อนักเรียน'!B19)</f>
        <v/>
      </c>
      <c r="D18" s="1231" t="str">
        <f>IF('2.ชื่อนักเรียน'!C19="","",CONCATENATE(TRIM('2.ชื่อนักเรียน'!C19),"  ",'2.ชื่อนักเรียน'!D19))</f>
        <v/>
      </c>
      <c r="E18" s="1232" t="str">
        <f>IF(B18="","",IF('01.ข้อมูลเบื้องต้น'!$H$2="","",'01.ข้อมูลเบื้องต้น'!$H$2))</f>
        <v/>
      </c>
      <c r="F18" s="1231" t="str">
        <f>IF(B18="","",IF('01.ข้อมูลเบื้องต้น'!$I$4="","",'01.ข้อมูลเบื้องต้น'!$I$4))</f>
        <v/>
      </c>
      <c r="G18" s="1232"/>
      <c r="H18" s="1231" t="str">
        <f>IF('01.ข้อมูลเบื้องต้น'!$B$8="","",IF('02.คีย์เทอม1'!$B18="","",'01.ข้อมูลเบื้องต้น'!$B$8))</f>
        <v/>
      </c>
      <c r="I18" s="1232" t="str">
        <f>IF('01.ข้อมูลเบื้องต้น'!$C$8="","",IF('02.คีย์เทอม1'!$B18="","",'01.ข้อมูลเบื้องต้น'!$C$8))</f>
        <v/>
      </c>
      <c r="J18" s="519"/>
      <c r="K18" s="1233" t="str">
        <f>IF('2.ชื่อนักเรียน'!R19="มส","มส",IF('2.ชื่อนักเรียน'!R19="ร","ร",IF('2.ชื่อนักเรียน'!R19="ย้าย","ย้าย",IF(J18="","",IF(J18&gt;=75,"เชี่ยวชาญ",IF(J18&gt;=65,"ชำนาญ",IF(J18&gt;=55,"พัฒนา",IF(J18&gt;=50,"เริ่มต้น","ไม่ผ่าน"))))))))</f>
        <v/>
      </c>
      <c r="L18" s="1232"/>
      <c r="M18" s="1231" t="str">
        <f>IF('01.ข้อมูลเบื้องต้น'!$B$9="","",IF('02.คีย์เทอม1'!$B18="","",'01.ข้อมูลเบื้องต้น'!$B$9))</f>
        <v/>
      </c>
      <c r="N18" s="1232" t="str">
        <f>IF('01.ข้อมูลเบื้องต้น'!$C$9="","",IF('02.คีย์เทอม1'!$B18="","",'01.ข้อมูลเบื้องต้น'!$C$9))</f>
        <v/>
      </c>
      <c r="O18" s="526"/>
      <c r="P18" s="1235" t="str">
        <f t="shared" si="7"/>
        <v/>
      </c>
      <c r="Q18" s="1232"/>
      <c r="R18" s="1231" t="str">
        <f>IF('01.ข้อมูลเบื้องต้น'!$B$10="","",IF('02.คีย์เทอม1'!$B18="","",'01.ข้อมูลเบื้องต้น'!$B$10))</f>
        <v/>
      </c>
      <c r="S18" s="1232" t="str">
        <f>IF('01.ข้อมูลเบื้องต้น'!$C$10="","",IF('02.คีย์เทอม1'!$B18="","",'01.ข้อมูลเบื้องต้น'!$C$10))</f>
        <v/>
      </c>
      <c r="T18" s="526"/>
      <c r="U18" s="1235" t="str">
        <f t="shared" si="8"/>
        <v/>
      </c>
      <c r="V18" s="1232"/>
      <c r="W18" s="1231" t="str">
        <f>IF('01.ข้อมูลเบื้องต้น'!$B$11="","",IF('02.คีย์เทอม1'!$B18="","",'01.ข้อมูลเบื้องต้น'!$B$11))</f>
        <v/>
      </c>
      <c r="X18" s="1232" t="str">
        <f>IF('01.ข้อมูลเบื้องต้น'!$C$11="","",IF('02.คีย์เทอม1'!$B18="","",'01.ข้อมูลเบื้องต้น'!$C$11))</f>
        <v/>
      </c>
      <c r="Y18" s="519"/>
      <c r="Z18" s="1234" t="str">
        <f t="shared" si="31"/>
        <v/>
      </c>
      <c r="AA18" s="1232"/>
      <c r="AB18" s="1231" t="str">
        <f>IF('01.ข้อมูลเบื้องต้น'!$B$12="","",IF('02.คีย์เทอม1'!$B18="","",'01.ข้อมูลเบื้องต้น'!$B$12))</f>
        <v/>
      </c>
      <c r="AC18" s="1232" t="str">
        <f>IF('01.ข้อมูลเบื้องต้น'!$C$12="","",IF('02.คีย์เทอม1'!$B18="","",'01.ข้อมูลเบื้องต้น'!$C$12))</f>
        <v/>
      </c>
      <c r="AD18" s="526"/>
      <c r="AE18" s="1235" t="str">
        <f t="shared" si="32"/>
        <v/>
      </c>
      <c r="AF18" s="1232"/>
      <c r="AG18" s="1231" t="str">
        <f>IF('01.ข้อมูลเบื้องต้น'!$B$13="","",IF('02.คีย์เทอม1'!$B18="","",'01.ข้อมูลเบื้องต้น'!$B$13))</f>
        <v/>
      </c>
      <c r="AH18" s="1232" t="str">
        <f>IF('01.ข้อมูลเบื้องต้น'!$C$13="","",IF('02.คีย์เทอม1'!$B18="","",'01.ข้อมูลเบื้องต้น'!$C$13))</f>
        <v/>
      </c>
      <c r="AI18" s="526"/>
      <c r="AJ18" s="1235" t="str">
        <f t="shared" si="33"/>
        <v/>
      </c>
      <c r="AK18" s="1232"/>
      <c r="AL18" s="1231" t="str">
        <f>IF('01.ข้อมูลเบื้องต้น'!$B$14="","",IF('02.คีย์เทอม1'!$B18="","",'01.ข้อมูลเบื้องต้น'!$B$14))</f>
        <v/>
      </c>
      <c r="AM18" s="1232" t="str">
        <f>IF('01.ข้อมูลเบื้องต้น'!$C$14="","",IF('02.คีย์เทอม1'!$B18="","",'01.ข้อมูลเบื้องต้น'!$C$14))</f>
        <v/>
      </c>
      <c r="AN18" s="526"/>
      <c r="AO18" s="1235" t="str">
        <f t="shared" si="34"/>
        <v/>
      </c>
      <c r="AP18" s="1232"/>
      <c r="AQ18" s="1231" t="str">
        <f>IF('01.ข้อมูลเบื้องต้น'!$B$15="","",IF('02.คีย์เทอม1'!$B18="","",'01.ข้อมูลเบื้องต้น'!$B$15))</f>
        <v/>
      </c>
      <c r="AR18" s="1232" t="str">
        <f>IF('01.ข้อมูลเบื้องต้น'!$C$15="","",IF('02.คีย์เทอม1'!$B18="","",'01.ข้อมูลเบื้องต้น'!$C$15))</f>
        <v/>
      </c>
      <c r="AS18" s="526"/>
      <c r="AT18" s="1235" t="str">
        <f t="shared" si="35"/>
        <v/>
      </c>
      <c r="AU18" s="1232"/>
      <c r="AV18" s="1231" t="str">
        <f>IF('01.ข้อมูลเบื้องต้น'!$B$16="","",IF('02.คีย์เทอม1'!$B18="","",'01.ข้อมูลเบื้องต้น'!$B$16))</f>
        <v/>
      </c>
      <c r="AW18" s="1232" t="str">
        <f>IF('01.ข้อมูลเบื้องต้น'!$C$16="","",IF('02.คีย์เทอม1'!$B18="","",'01.ข้อมูลเบื้องต้น'!$C$16))</f>
        <v/>
      </c>
      <c r="AX18" s="519"/>
      <c r="AY18" s="1234" t="str">
        <f t="shared" si="36"/>
        <v/>
      </c>
      <c r="AZ18" s="1232"/>
      <c r="BA18" s="1231" t="str">
        <f>IF('01.ข้อมูลเบื้องต้น'!$B$17="","",IF('02.คีย์เทอม1'!$B18="","",'01.ข้อมูลเบื้องต้น'!$B$17))</f>
        <v/>
      </c>
      <c r="BB18" s="1232" t="str">
        <f>IF('01.ข้อมูลเบื้องต้น'!$C$17="","",IF('02.คีย์เทอม1'!$B18="","",'01.ข้อมูลเบื้องต้น'!$C$17))</f>
        <v/>
      </c>
      <c r="BC18" s="519"/>
      <c r="BD18" s="1234" t="str">
        <f t="shared" si="37"/>
        <v/>
      </c>
      <c r="BE18" s="1232"/>
      <c r="BF18" s="1231" t="str">
        <f>IF('01.ข้อมูลเบื้องต้น'!$B$19="","",IF('02.คีย์เทอม1'!$B18="","",'01.ข้อมูลเบื้องต้น'!$B$19))</f>
        <v/>
      </c>
      <c r="BG18" s="1232" t="str">
        <f>IF('01.ข้อมูลเบื้องต้น'!$C$19="","",IF('02.คีย์เทอม1'!$B18="","",'01.ข้อมูลเบื้องต้น'!$C$19))</f>
        <v/>
      </c>
      <c r="BH18" s="723"/>
      <c r="BI18" s="1234" t="str">
        <f t="shared" si="38"/>
        <v/>
      </c>
      <c r="BJ18" s="1232"/>
      <c r="BK18" s="1231" t="str">
        <f>IF('01.ข้อมูลเบื้องต้น'!$B$20="","",IF('02.คีย์เทอม1'!$B18="","",'01.ข้อมูลเบื้องต้น'!$B$20))</f>
        <v/>
      </c>
      <c r="BL18" s="1232" t="str">
        <f>IF('01.ข้อมูลเบื้องต้น'!$C$20="","",IF('02.คีย์เทอม1'!$B18="","",'01.ข้อมูลเบื้องต้น'!$C$20))</f>
        <v/>
      </c>
      <c r="BM18" s="722"/>
      <c r="BN18" s="1235" t="str">
        <f>IF(BM18="","",IF(BM18&gt;=75,"เชี่ยวชาญ",IF(BM18&gt;=65,"ชำนาญ",IF(BM18&gt;=55,"พัฒนา",IF(BM18&gt;=50,"เริ่มต้น","ไม่ผ่าน")))))</f>
        <v/>
      </c>
      <c r="BO18" s="1232"/>
      <c r="BP18" s="1231" t="str">
        <f>IF('01.ข้อมูลเบื้องต้น'!$B$21="","",IF('02.คีย์เทอม1'!$B18="","",'01.ข้อมูลเบื้องต้น'!$B$21))</f>
        <v/>
      </c>
      <c r="BQ18" s="1232" t="str">
        <f>IF('01.ข้อมูลเบื้องต้น'!$C$21="","",IF('02.คีย์เทอม1'!$B18="","",'01.ข้อมูลเบื้องต้น'!$C$21))</f>
        <v/>
      </c>
      <c r="BR18" s="722"/>
      <c r="BS18" s="1234" t="str">
        <f t="shared" si="10"/>
        <v/>
      </c>
      <c r="BT18" s="1232"/>
      <c r="BU18" s="1231" t="str">
        <f>IF('01.ข้อมูลเบื้องต้น'!$B$22="","",IF('02.คีย์เทอม1'!$B18="","",'01.ข้อมูลเบื้องต้น'!$B$22))</f>
        <v/>
      </c>
      <c r="BV18" s="1232" t="str">
        <f>IF('01.ข้อมูลเบื้องต้น'!$C$22="","",IF('02.คีย์เทอม1'!$B18="","",'01.ข้อมูลเบื้องต้น'!$C$22))</f>
        <v/>
      </c>
      <c r="BW18" s="722"/>
      <c r="BX18" s="1234" t="str">
        <f t="shared" si="11"/>
        <v/>
      </c>
      <c r="BY18" s="1232"/>
      <c r="BZ18" s="1231" t="str">
        <f>IF('01.ข้อมูลเบื้องต้น'!$B$23="","",IF('02.คีย์เทอม1'!$B18="","",'01.ข้อมูลเบื้องต้น'!$B$23))</f>
        <v/>
      </c>
      <c r="CA18" s="1232" t="str">
        <f>IF('01.ข้อมูลเบื้องต้น'!$C$23="","",IF('02.คีย์เทอม1'!$B18="","",'01.ข้อมูลเบื้องต้น'!$C$23))</f>
        <v/>
      </c>
      <c r="CB18" s="722"/>
      <c r="CC18" s="1234" t="str">
        <f t="shared" si="39"/>
        <v/>
      </c>
      <c r="CD18" s="1232"/>
      <c r="CE18" s="1231" t="str">
        <f>IF('01.ข้อมูลเบื้องต้น'!$B$24="","",IF('02.คีย์เทอม1'!$B18="","",'01.ข้อมูลเบื้องต้น'!$B$24))</f>
        <v/>
      </c>
      <c r="CF18" s="1232" t="str">
        <f>IF('01.ข้อมูลเบื้องต้น'!$C$24="","",IF('02.คีย์เทอม1'!$B18="","",'01.ข้อมูลเบื้องต้น'!$C$24))</f>
        <v/>
      </c>
      <c r="CG18" s="722"/>
      <c r="CH18" s="1234" t="str">
        <f t="shared" si="59"/>
        <v/>
      </c>
      <c r="CI18" s="1232"/>
      <c r="CJ18" s="1231" t="str">
        <f>IF('01.ข้อมูลเบื้องต้น'!$B$25="","",IF('02.คีย์เทอม1'!$B18="","",'01.ข้อมูลเบื้องต้น'!$B$25))</f>
        <v/>
      </c>
      <c r="CK18" s="1232" t="str">
        <f>IF('01.ข้อมูลเบื้องต้น'!$C$25="","",IF('02.คีย์เทอม1'!$B18="","",'01.ข้อมูลเบื้องต้น'!$C$25))</f>
        <v/>
      </c>
      <c r="CL18" s="722"/>
      <c r="CM18" s="1234" t="str">
        <f t="shared" si="12"/>
        <v/>
      </c>
      <c r="CN18" s="1232"/>
      <c r="CO18" s="1231" t="str">
        <f>IF('01.ข้อมูลเบื้องต้น'!$B$26="","",IF('02.คีย์เทอม1'!$B18="","",'01.ข้อมูลเบื้องต้น'!$B$26))</f>
        <v/>
      </c>
      <c r="CP18" s="1232" t="str">
        <f>IF('01.ข้อมูลเบื้องต้น'!$C$26="","",IF('02.คีย์เทอม1'!$B18="","",'01.ข้อมูลเบื้องต้น'!$C$26))</f>
        <v/>
      </c>
      <c r="CQ18" s="722"/>
      <c r="CR18" s="1234" t="str">
        <f t="shared" si="13"/>
        <v/>
      </c>
      <c r="CS18" s="1232"/>
      <c r="CT18" s="1231" t="str">
        <f>IF('01.ข้อมูลเบื้องต้น'!$B$27="","",IF('02.คีย์เทอม1'!$B18="","",'01.ข้อมูลเบื้องต้น'!$B$27))</f>
        <v/>
      </c>
      <c r="CU18" s="1232" t="str">
        <f>IF('01.ข้อมูลเบื้องต้น'!$C$27="","",IF('02.คีย์เทอม1'!$B18="","",'01.ข้อมูลเบื้องต้น'!$C$27))</f>
        <v/>
      </c>
      <c r="CV18" s="722"/>
      <c r="CW18" s="1234" t="str">
        <f t="shared" si="14"/>
        <v/>
      </c>
      <c r="CX18" s="1232"/>
      <c r="CY18" s="1231" t="str">
        <f>IF('01.ข้อมูลเบื้องต้น'!$B$28="","",IF('02.คีย์เทอม1'!$B18="","",'01.ข้อมูลเบื้องต้น'!$B$28))</f>
        <v/>
      </c>
      <c r="CZ18" s="1232" t="str">
        <f>IF('01.ข้อมูลเบื้องต้น'!$C$28="","",IF('02.คีย์เทอม1'!$B18="","",'01.ข้อมูลเบื้องต้น'!$C$28))</f>
        <v/>
      </c>
      <c r="DA18" s="722"/>
      <c r="DB18" s="1234" t="str">
        <f t="shared" si="15"/>
        <v/>
      </c>
      <c r="DC18" s="1232"/>
      <c r="DD18" s="1231" t="str">
        <f>IF('01.ข้อมูลเบื้องต้น'!$B$36="","",IF('02.คีย์เทอม1'!$B18="","",'01.ข้อมูลเบื้องต้น'!$B$36))</f>
        <v/>
      </c>
      <c r="DE18" s="1232" t="str">
        <f>IF('01.ข้อมูลเบื้องต้น'!$C$36="","",IF('02.คีย์เทอม1'!$B18="","",'01.ข้อมูลเบื้องต้น'!$C$36))</f>
        <v/>
      </c>
      <c r="DF18" s="721"/>
      <c r="DG18" s="1234" t="str">
        <f t="shared" si="16"/>
        <v/>
      </c>
      <c r="DH18" s="1232"/>
      <c r="DI18" s="1231" t="str">
        <f>IF('01.ข้อมูลเบื้องต้น'!$B$37="","",IF('02.คีย์เทอม1'!$B18="","",'01.ข้อมูลเบื้องต้น'!$B$37))</f>
        <v/>
      </c>
      <c r="DJ18" s="1232" t="str">
        <f>IF('01.ข้อมูลเบื้องต้น'!$C$37="","",IF('02.คีย์เทอม1'!$B18="","",'01.ข้อมูลเบื้องต้น'!$C$37))</f>
        <v/>
      </c>
      <c r="DK18" s="721"/>
      <c r="DL18" s="1234" t="str">
        <f t="shared" si="17"/>
        <v/>
      </c>
      <c r="DM18" s="1232"/>
      <c r="DN18" s="1231" t="str">
        <f>IF('01.ข้อมูลเบื้องต้น'!$B$38="","",IF('02.คีย์เทอม1'!$B18="","",'01.ข้อมูลเบื้องต้น'!$B$38))</f>
        <v/>
      </c>
      <c r="DO18" s="1232" t="str">
        <f>IF('01.ข้อมูลเบื้องต้น'!$C$38="","",IF('02.คีย์เทอม1'!$B18="","",'01.ข้อมูลเบื้องต้น'!$C$38))</f>
        <v/>
      </c>
      <c r="DP18" s="721"/>
      <c r="DQ18" s="1234" t="str">
        <f t="shared" si="18"/>
        <v/>
      </c>
      <c r="DR18" s="1232"/>
      <c r="DS18" s="1231" t="str">
        <f>IF('01.ข้อมูลเบื้องต้น'!$B$39="","",IF('02.คีย์เทอม1'!$B18="","",'01.ข้อมูลเบื้องต้น'!$B$39))</f>
        <v/>
      </c>
      <c r="DT18" s="1232" t="str">
        <f>IF('01.ข้อมูลเบื้องต้น'!$C$39="","",IF('02.คีย์เทอม1'!$B18="","",'01.ข้อมูลเบื้องต้น'!$C$39))</f>
        <v/>
      </c>
      <c r="DU18" s="721"/>
      <c r="DV18" s="1234" t="str">
        <f t="shared" si="19"/>
        <v/>
      </c>
      <c r="DW18" s="1232"/>
      <c r="DX18" s="1231" t="str">
        <f>IF('01.ข้อมูลเบื้องต้น'!$B$40="","",IF('02.คีย์เทอม1'!$B18="","",'01.ข้อมูลเบื้องต้น'!$B$40))</f>
        <v/>
      </c>
      <c r="DY18" s="1232" t="str">
        <f>IF('01.ข้อมูลเบื้องต้น'!$C$40="","",IF('02.คีย์เทอม1'!$B18="","",'01.ข้อมูลเบื้องต้น'!$C$40))</f>
        <v/>
      </c>
      <c r="DZ18" s="721"/>
      <c r="EA18" s="1234" t="str">
        <f t="shared" si="20"/>
        <v/>
      </c>
      <c r="EB18" s="1232"/>
      <c r="EC18" s="1231" t="str">
        <f>IF('01.ข้อมูลเบื้องต้น'!$B$41="","",IF('02.คีย์เทอม1'!$B18="","",'01.ข้อมูลเบื้องต้น'!$B$41))</f>
        <v/>
      </c>
      <c r="ED18" s="1232" t="str">
        <f>IF('01.ข้อมูลเบื้องต้น'!$C$41="","",IF('02.คีย์เทอม1'!$B18="","",'01.ข้อมูลเบื้องต้น'!$C$41))</f>
        <v/>
      </c>
      <c r="EE18" s="721"/>
      <c r="EF18" s="1234" t="str">
        <f t="shared" si="21"/>
        <v/>
      </c>
      <c r="EG18" s="1232"/>
      <c r="EH18" s="1231" t="str">
        <f>IF('01.ข้อมูลเบื้องต้น'!$B$42="","",IF('02.คีย์เทอม1'!$B18="","",'01.ข้อมูลเบื้องต้น'!$B$42))</f>
        <v/>
      </c>
      <c r="EI18" s="1232" t="str">
        <f>IF('01.ข้อมูลเบื้องต้น'!$C$42="","",IF('02.คีย์เทอม1'!$B18="","",'01.ข้อมูลเบื้องต้น'!$C$42))</f>
        <v/>
      </c>
      <c r="EJ18" s="721"/>
      <c r="EK18" s="1234" t="str">
        <f t="shared" si="22"/>
        <v/>
      </c>
      <c r="EL18" s="1232"/>
      <c r="EM18" s="1231" t="str">
        <f>IF('01.ข้อมูลเบื้องต้น'!$B$43="","",IF('02.คีย์เทอม1'!$B18="","",'01.ข้อมูลเบื้องต้น'!$B$43))</f>
        <v/>
      </c>
      <c r="EN18" s="1232" t="str">
        <f>IF('01.ข้อมูลเบื้องต้น'!$C$43="","",IF('02.คีย์เทอม1'!$B18="","",'01.ข้อมูลเบื้องต้น'!$C$43))</f>
        <v/>
      </c>
      <c r="EO18" s="721"/>
      <c r="EP18" s="1234" t="str">
        <f t="shared" si="23"/>
        <v/>
      </c>
      <c r="EQ18" s="1232"/>
      <c r="ER18" s="1231" t="str">
        <f>IF('01.ข้อมูลเบื้องต้น'!$B$44="","",IF('02.คีย์เทอม1'!$B18="","",'01.ข้อมูลเบื้องต้น'!$B$44))</f>
        <v/>
      </c>
      <c r="ES18" s="1232" t="str">
        <f>IF('01.ข้อมูลเบื้องต้น'!$C$44="","",IF('02.คีย์เทอม1'!$B18="","",'01.ข้อมูลเบื้องต้น'!$C$44))</f>
        <v/>
      </c>
      <c r="ET18" s="721"/>
      <c r="EU18" s="1234" t="str">
        <f t="shared" si="24"/>
        <v/>
      </c>
      <c r="EV18" s="1232"/>
      <c r="EW18" s="1231" t="str">
        <f>IF('01.ข้อมูลเบื้องต้น'!$B$45="","",IF('02.คีย์เทอม1'!$B18="","",'01.ข้อมูลเบื้องต้น'!$B$45))</f>
        <v/>
      </c>
      <c r="EX18" s="1232" t="str">
        <f>IF('01.ข้อมูลเบื้องต้น'!$C$45="","",IF('02.คีย์เทอม1'!$B18="","",'01.ข้อมูลเบื้องต้น'!$C$45))</f>
        <v/>
      </c>
      <c r="EY18" s="721"/>
      <c r="EZ18" s="1234" t="str">
        <f t="shared" si="25"/>
        <v/>
      </c>
      <c r="FA18" s="1232"/>
      <c r="FB18" s="1231" t="str">
        <f>IF('01.ข้อมูลเบื้องต้น'!$B$46="","",IF('02.คีย์เทอม1'!$B18="","",'01.ข้อมูลเบื้องต้น'!$B$46))</f>
        <v/>
      </c>
      <c r="FC18" s="1232" t="str">
        <f>IF('01.ข้อมูลเบื้องต้น'!$C$46="","",IF('02.คีย์เทอม1'!$B18="","",'01.ข้อมูลเบื้องต้น'!$C$46))</f>
        <v/>
      </c>
      <c r="FD18" s="721"/>
      <c r="FE18" s="1234" t="str">
        <f t="shared" si="26"/>
        <v/>
      </c>
      <c r="FF18" s="1232"/>
      <c r="FG18" s="1231" t="str">
        <f>IF('01.ข้อมูลเบื้องต้น'!$B$47="","",IF('02.คีย์เทอม1'!$B18="","",'01.ข้อมูลเบื้องต้น'!$B$47))</f>
        <v/>
      </c>
      <c r="FH18" s="1232" t="str">
        <f>IF('01.ข้อมูลเบื้องต้น'!$C$47="","",IF('02.คีย์เทอม1'!$B18="","",'01.ข้อมูลเบื้องต้น'!$C$47))</f>
        <v/>
      </c>
      <c r="FI18" s="721"/>
      <c r="FJ18" s="1234" t="str">
        <f t="shared" si="27"/>
        <v/>
      </c>
      <c r="FK18" s="1232"/>
      <c r="FL18" s="1231" t="str">
        <f>IF('01.ข้อมูลเบื้องต้น'!$B$48="","",IF('02.คีย์เทอม1'!$B18="","",'01.ข้อมูลเบื้องต้น'!$B$48))</f>
        <v/>
      </c>
      <c r="FM18" s="1232" t="str">
        <f>IF('01.ข้อมูลเบื้องต้น'!$C$48="","",IF('02.คีย์เทอม1'!$B18="","",'01.ข้อมูลเบื้องต้น'!$C$48))</f>
        <v/>
      </c>
      <c r="FN18" s="721"/>
      <c r="FO18" s="1234" t="str">
        <f t="shared" si="28"/>
        <v/>
      </c>
      <c r="FP18" s="1232"/>
      <c r="FQ18" s="1231" t="str">
        <f>IF('01.ข้อมูลเบื้องต้น'!$B$49="","",IF('02.คีย์เทอม1'!$B18="","",'01.ข้อมูลเบื้องต้น'!$B$49))</f>
        <v/>
      </c>
      <c r="FR18" s="1232" t="str">
        <f>IF('01.ข้อมูลเบื้องต้น'!$C$49="","",IF('02.คีย์เทอม1'!$B18="","",'01.ข้อมูลเบื้องต้น'!$C$49))</f>
        <v/>
      </c>
      <c r="FS18" s="721"/>
      <c r="FT18" s="1234" t="str">
        <f t="shared" si="29"/>
        <v/>
      </c>
      <c r="FU18" s="1232"/>
      <c r="FV18" s="1231" t="str">
        <f>IF('01.ข้อมูลเบื้องต้น'!$B$50="","",IF('02.คีย์เทอม1'!$B18="","",'01.ข้อมูลเบื้องต้น'!$B$50))</f>
        <v/>
      </c>
      <c r="FW18" s="1232" t="str">
        <f>IF('01.ข้อมูลเบื้องต้น'!$C$50="","",IF('02.คีย์เทอม1'!$B18="","",'01.ข้อมูลเบื้องต้น'!$C$50))</f>
        <v/>
      </c>
      <c r="FX18" s="721"/>
      <c r="FY18" s="1234" t="str">
        <f t="shared" si="30"/>
        <v/>
      </c>
      <c r="FZ18" s="521" t="str">
        <f t="shared" si="57"/>
        <v/>
      </c>
      <c r="GA18" s="522" t="str">
        <f t="shared" si="58"/>
        <v/>
      </c>
      <c r="GB18" s="523" t="str">
        <f>IF('2.ชื่อนักเรียน'!R19="มส","มส",IF('2.ชื่อนักเรียน'!R19="ย้าย","ย้าย",IF('2.ชื่อนักเรียน'!R19="ร","ร",IF(GA18="","",RANK(GA18,$GA$10:$GA$59,0)))))</f>
        <v/>
      </c>
      <c r="GC18" s="523" t="str">
        <f t="shared" si="40"/>
        <v/>
      </c>
      <c r="GE18" s="527" t="str">
        <f t="shared" si="41"/>
        <v/>
      </c>
      <c r="GF18" s="718" t="str">
        <f t="shared" si="42"/>
        <v/>
      </c>
      <c r="GG18" s="717" t="str">
        <f t="shared" si="43"/>
        <v/>
      </c>
      <c r="GH18" s="520" t="str">
        <f t="shared" si="44"/>
        <v/>
      </c>
      <c r="GI18" s="529" t="str">
        <f t="shared" si="45"/>
        <v/>
      </c>
      <c r="GJ18" s="718" t="str">
        <f t="shared" si="46"/>
        <v/>
      </c>
      <c r="GK18" s="718" t="str">
        <f t="shared" si="47"/>
        <v/>
      </c>
      <c r="GL18" s="528" t="str">
        <f t="shared" si="48"/>
        <v/>
      </c>
      <c r="GM18" s="701" t="str">
        <f t="shared" si="49"/>
        <v/>
      </c>
      <c r="GN18" s="701" t="str">
        <f t="shared" si="50"/>
        <v/>
      </c>
      <c r="GO18" s="701" t="str">
        <f t="shared" si="51"/>
        <v/>
      </c>
      <c r="GP18" s="701" t="str">
        <f t="shared" si="52"/>
        <v/>
      </c>
      <c r="GQ18" s="701" t="str">
        <f t="shared" si="53"/>
        <v/>
      </c>
      <c r="GR18" s="701" t="str">
        <f t="shared" si="54"/>
        <v/>
      </c>
      <c r="GS18" s="701" t="str">
        <f t="shared" si="55"/>
        <v/>
      </c>
      <c r="GT18" s="520" t="str">
        <f t="shared" si="56"/>
        <v/>
      </c>
    </row>
    <row r="19" spans="1:202" s="509" customFormat="1" ht="17.25" customHeight="1" thickTop="1" thickBot="1">
      <c r="A19" s="1229">
        <v>10</v>
      </c>
      <c r="B19" s="1229" t="str">
        <f>IF('2.ชื่อนักเรียน'!E20="","",CONCATENATE('2.ชื่อนักเรียน'!E20,'2.ชื่อนักเรียน'!F20,'2.ชื่อนักเรียน'!G20,'2.ชื่อนักเรียน'!H20,'2.ชื่อนักเรียน'!I20,'2.ชื่อนักเรียน'!J20,'2.ชื่อนักเรียน'!K20,'2.ชื่อนักเรียน'!L20,'2.ชื่อนักเรียน'!M20,'2.ชื่อนักเรียน'!N20,'2.ชื่อนักเรียน'!O20,'2.ชื่อนักเรียน'!P20,'2.ชื่อนักเรียน'!Q20))</f>
        <v/>
      </c>
      <c r="C19" s="1230" t="str">
        <f>IF('2.ชื่อนักเรียน'!B20="","",'2.ชื่อนักเรียน'!B20)</f>
        <v/>
      </c>
      <c r="D19" s="1231" t="str">
        <f>IF('2.ชื่อนักเรียน'!C20="","",CONCATENATE(TRIM('2.ชื่อนักเรียน'!C20),"  ",'2.ชื่อนักเรียน'!D20))</f>
        <v/>
      </c>
      <c r="E19" s="1232" t="str">
        <f>IF(B19="","",IF('01.ข้อมูลเบื้องต้น'!$H$2="","",'01.ข้อมูลเบื้องต้น'!$H$2))</f>
        <v/>
      </c>
      <c r="F19" s="1231" t="str">
        <f>IF(B19="","",IF('01.ข้อมูลเบื้องต้น'!$I$4="","",'01.ข้อมูลเบื้องต้น'!$I$4))</f>
        <v/>
      </c>
      <c r="G19" s="1232"/>
      <c r="H19" s="1231" t="str">
        <f>IF('01.ข้อมูลเบื้องต้น'!$B$8="","",IF('02.คีย์เทอม1'!$B19="","",'01.ข้อมูลเบื้องต้น'!$B$8))</f>
        <v/>
      </c>
      <c r="I19" s="1232" t="str">
        <f>IF('01.ข้อมูลเบื้องต้น'!$C$8="","",IF('02.คีย์เทอม1'!$B19="","",'01.ข้อมูลเบื้องต้น'!$C$8))</f>
        <v/>
      </c>
      <c r="J19" s="519"/>
      <c r="K19" s="1233" t="str">
        <f>IF('2.ชื่อนักเรียน'!R20="มส","มส",IF('2.ชื่อนักเรียน'!R20="ร","ร",IF('2.ชื่อนักเรียน'!R20="ย้าย","ย้าย",IF(J19="","",IF(J19&gt;=75,"เชี่ยวชาญ",IF(J19&gt;=65,"ชำนาญ",IF(J19&gt;=55,"พัฒนา",IF(J19&gt;=50,"เริ่มต้น","ไม่ผ่าน"))))))))</f>
        <v/>
      </c>
      <c r="L19" s="1232"/>
      <c r="M19" s="1231" t="str">
        <f>IF('01.ข้อมูลเบื้องต้น'!$B$9="","",IF('02.คีย์เทอม1'!$B19="","",'01.ข้อมูลเบื้องต้น'!$B$9))</f>
        <v/>
      </c>
      <c r="N19" s="1232" t="str">
        <f>IF('01.ข้อมูลเบื้องต้น'!$C$9="","",IF('02.คีย์เทอม1'!$B19="","",'01.ข้อมูลเบื้องต้น'!$C$9))</f>
        <v/>
      </c>
      <c r="O19" s="526"/>
      <c r="P19" s="1235" t="str">
        <f t="shared" si="7"/>
        <v/>
      </c>
      <c r="Q19" s="1232"/>
      <c r="R19" s="1231" t="str">
        <f>IF('01.ข้อมูลเบื้องต้น'!$B$10="","",IF('02.คีย์เทอม1'!$B19="","",'01.ข้อมูลเบื้องต้น'!$B$10))</f>
        <v/>
      </c>
      <c r="S19" s="1232" t="str">
        <f>IF('01.ข้อมูลเบื้องต้น'!$C$10="","",IF('02.คีย์เทอม1'!$B19="","",'01.ข้อมูลเบื้องต้น'!$C$10))</f>
        <v/>
      </c>
      <c r="T19" s="526"/>
      <c r="U19" s="1235" t="str">
        <f t="shared" si="8"/>
        <v/>
      </c>
      <c r="V19" s="1232"/>
      <c r="W19" s="1231" t="str">
        <f>IF('01.ข้อมูลเบื้องต้น'!$B$11="","",IF('02.คีย์เทอม1'!$B19="","",'01.ข้อมูลเบื้องต้น'!$B$11))</f>
        <v/>
      </c>
      <c r="X19" s="1232" t="str">
        <f>IF('01.ข้อมูลเบื้องต้น'!$C$11="","",IF('02.คีย์เทอม1'!$B19="","",'01.ข้อมูลเบื้องต้น'!$C$11))</f>
        <v/>
      </c>
      <c r="Y19" s="519"/>
      <c r="Z19" s="1234" t="str">
        <f t="shared" si="31"/>
        <v/>
      </c>
      <c r="AA19" s="1232"/>
      <c r="AB19" s="1231" t="str">
        <f>IF('01.ข้อมูลเบื้องต้น'!$B$12="","",IF('02.คีย์เทอม1'!$B19="","",'01.ข้อมูลเบื้องต้น'!$B$12))</f>
        <v/>
      </c>
      <c r="AC19" s="1232" t="str">
        <f>IF('01.ข้อมูลเบื้องต้น'!$C$12="","",IF('02.คีย์เทอม1'!$B19="","",'01.ข้อมูลเบื้องต้น'!$C$12))</f>
        <v/>
      </c>
      <c r="AD19" s="526"/>
      <c r="AE19" s="1235" t="str">
        <f t="shared" si="32"/>
        <v/>
      </c>
      <c r="AF19" s="1232"/>
      <c r="AG19" s="1231" t="str">
        <f>IF('01.ข้อมูลเบื้องต้น'!$B$13="","",IF('02.คีย์เทอม1'!$B19="","",'01.ข้อมูลเบื้องต้น'!$B$13))</f>
        <v/>
      </c>
      <c r="AH19" s="1232" t="str">
        <f>IF('01.ข้อมูลเบื้องต้น'!$C$13="","",IF('02.คีย์เทอม1'!$B19="","",'01.ข้อมูลเบื้องต้น'!$C$13))</f>
        <v/>
      </c>
      <c r="AI19" s="526"/>
      <c r="AJ19" s="1235" t="str">
        <f t="shared" si="33"/>
        <v/>
      </c>
      <c r="AK19" s="1232"/>
      <c r="AL19" s="1231" t="str">
        <f>IF('01.ข้อมูลเบื้องต้น'!$B$14="","",IF('02.คีย์เทอม1'!$B19="","",'01.ข้อมูลเบื้องต้น'!$B$14))</f>
        <v/>
      </c>
      <c r="AM19" s="1232" t="str">
        <f>IF('01.ข้อมูลเบื้องต้น'!$C$14="","",IF('02.คีย์เทอม1'!$B19="","",'01.ข้อมูลเบื้องต้น'!$C$14))</f>
        <v/>
      </c>
      <c r="AN19" s="526"/>
      <c r="AO19" s="1235" t="str">
        <f t="shared" si="34"/>
        <v/>
      </c>
      <c r="AP19" s="1232"/>
      <c r="AQ19" s="1231" t="str">
        <f>IF('01.ข้อมูลเบื้องต้น'!$B$15="","",IF('02.คีย์เทอม1'!$B19="","",'01.ข้อมูลเบื้องต้น'!$B$15))</f>
        <v/>
      </c>
      <c r="AR19" s="1232" t="str">
        <f>IF('01.ข้อมูลเบื้องต้น'!$C$15="","",IF('02.คีย์เทอม1'!$B19="","",'01.ข้อมูลเบื้องต้น'!$C$15))</f>
        <v/>
      </c>
      <c r="AS19" s="526"/>
      <c r="AT19" s="1235" t="str">
        <f t="shared" si="35"/>
        <v/>
      </c>
      <c r="AU19" s="1232"/>
      <c r="AV19" s="1231" t="str">
        <f>IF('01.ข้อมูลเบื้องต้น'!$B$16="","",IF('02.คีย์เทอม1'!$B19="","",'01.ข้อมูลเบื้องต้น'!$B$16))</f>
        <v/>
      </c>
      <c r="AW19" s="1232" t="str">
        <f>IF('01.ข้อมูลเบื้องต้น'!$C$16="","",IF('02.คีย์เทอม1'!$B19="","",'01.ข้อมูลเบื้องต้น'!$C$16))</f>
        <v/>
      </c>
      <c r="AX19" s="519"/>
      <c r="AY19" s="1234" t="str">
        <f t="shared" si="36"/>
        <v/>
      </c>
      <c r="AZ19" s="1232"/>
      <c r="BA19" s="1231" t="str">
        <f>IF('01.ข้อมูลเบื้องต้น'!$B$17="","",IF('02.คีย์เทอม1'!$B19="","",'01.ข้อมูลเบื้องต้น'!$B$17))</f>
        <v/>
      </c>
      <c r="BB19" s="1232" t="str">
        <f>IF('01.ข้อมูลเบื้องต้น'!$C$17="","",IF('02.คีย์เทอม1'!$B19="","",'01.ข้อมูลเบื้องต้น'!$C$17))</f>
        <v/>
      </c>
      <c r="BC19" s="519"/>
      <c r="BD19" s="1234" t="str">
        <f t="shared" si="37"/>
        <v/>
      </c>
      <c r="BE19" s="1232"/>
      <c r="BF19" s="1231" t="str">
        <f>IF('01.ข้อมูลเบื้องต้น'!$B$19="","",IF('02.คีย์เทอม1'!$B19="","",'01.ข้อมูลเบื้องต้น'!$B$19))</f>
        <v/>
      </c>
      <c r="BG19" s="1232" t="str">
        <f>IF('01.ข้อมูลเบื้องต้น'!$C$19="","",IF('02.คีย์เทอม1'!$B19="","",'01.ข้อมูลเบื้องต้น'!$C$19))</f>
        <v/>
      </c>
      <c r="BH19" s="723"/>
      <c r="BI19" s="1234" t="str">
        <f t="shared" si="38"/>
        <v/>
      </c>
      <c r="BJ19" s="1232"/>
      <c r="BK19" s="1231" t="str">
        <f>IF('01.ข้อมูลเบื้องต้น'!$B$20="","",IF('02.คีย์เทอม1'!$B19="","",'01.ข้อมูลเบื้องต้น'!$B$20))</f>
        <v/>
      </c>
      <c r="BL19" s="1232" t="str">
        <f>IF('01.ข้อมูลเบื้องต้น'!$C$20="","",IF('02.คีย์เทอม1'!$B19="","",'01.ข้อมูลเบื้องต้น'!$C$20))</f>
        <v/>
      </c>
      <c r="BM19" s="723"/>
      <c r="BN19" s="1235" t="str">
        <f t="shared" si="9"/>
        <v/>
      </c>
      <c r="BO19" s="1232"/>
      <c r="BP19" s="1231" t="str">
        <f>IF('01.ข้อมูลเบื้องต้น'!$B$21="","",IF('02.คีย์เทอม1'!$B19="","",'01.ข้อมูลเบื้องต้น'!$B$21))</f>
        <v/>
      </c>
      <c r="BQ19" s="1232" t="str">
        <f>IF('01.ข้อมูลเบื้องต้น'!$C$21="","",IF('02.คีย์เทอม1'!$B19="","",'01.ข้อมูลเบื้องต้น'!$C$21))</f>
        <v/>
      </c>
      <c r="BR19" s="722"/>
      <c r="BS19" s="1234" t="str">
        <f t="shared" si="10"/>
        <v/>
      </c>
      <c r="BT19" s="1232"/>
      <c r="BU19" s="1231" t="str">
        <f>IF('01.ข้อมูลเบื้องต้น'!$B$22="","",IF('02.คีย์เทอม1'!$B19="","",'01.ข้อมูลเบื้องต้น'!$B$22))</f>
        <v/>
      </c>
      <c r="BV19" s="1232" t="str">
        <f>IF('01.ข้อมูลเบื้องต้น'!$C$22="","",IF('02.คีย์เทอม1'!$B19="","",'01.ข้อมูลเบื้องต้น'!$C$22))</f>
        <v/>
      </c>
      <c r="BW19" s="722"/>
      <c r="BX19" s="1234" t="str">
        <f t="shared" si="11"/>
        <v/>
      </c>
      <c r="BY19" s="1232"/>
      <c r="BZ19" s="1231" t="str">
        <f>IF('01.ข้อมูลเบื้องต้น'!$B$23="","",IF('02.คีย์เทอม1'!$B19="","",'01.ข้อมูลเบื้องต้น'!$B$23))</f>
        <v/>
      </c>
      <c r="CA19" s="1232" t="str">
        <f>IF('01.ข้อมูลเบื้องต้น'!$C$23="","",IF('02.คีย์เทอม1'!$B19="","",'01.ข้อมูลเบื้องต้น'!$C$23))</f>
        <v/>
      </c>
      <c r="CB19" s="722"/>
      <c r="CC19" s="1234" t="str">
        <f t="shared" si="39"/>
        <v/>
      </c>
      <c r="CD19" s="1232"/>
      <c r="CE19" s="1231" t="str">
        <f>IF('01.ข้อมูลเบื้องต้น'!$B$24="","",IF('02.คีย์เทอม1'!$B19="","",'01.ข้อมูลเบื้องต้น'!$B$24))</f>
        <v/>
      </c>
      <c r="CF19" s="1232" t="str">
        <f>IF('01.ข้อมูลเบื้องต้น'!$C$24="","",IF('02.คีย์เทอม1'!$B19="","",'01.ข้อมูลเบื้องต้น'!$C$24))</f>
        <v/>
      </c>
      <c r="CG19" s="722"/>
      <c r="CH19" s="1234" t="str">
        <f t="shared" si="59"/>
        <v/>
      </c>
      <c r="CI19" s="1232"/>
      <c r="CJ19" s="1231" t="str">
        <f>IF('01.ข้อมูลเบื้องต้น'!$B$25="","",IF('02.คีย์เทอม1'!$B19="","",'01.ข้อมูลเบื้องต้น'!$B$25))</f>
        <v/>
      </c>
      <c r="CK19" s="1232" t="str">
        <f>IF('01.ข้อมูลเบื้องต้น'!$C$25="","",IF('02.คีย์เทอม1'!$B19="","",'01.ข้อมูลเบื้องต้น'!$C$25))</f>
        <v/>
      </c>
      <c r="CL19" s="722"/>
      <c r="CM19" s="1234" t="str">
        <f>IF(CL19="","",IF(CL19&gt;=75,"เชี่ยวชาญ",IF(CL19&gt;=65,"ชำนาญ",IF(CL19&gt;=55,"พัฒนา",IF(CL19&gt;=50,"เริ่มต้น","ไม่ผ่าน")))))</f>
        <v/>
      </c>
      <c r="CN19" s="1232"/>
      <c r="CO19" s="1231" t="str">
        <f>IF('01.ข้อมูลเบื้องต้น'!$B$26="","",IF('02.คีย์เทอม1'!$B19="","",'01.ข้อมูลเบื้องต้น'!$B$26))</f>
        <v/>
      </c>
      <c r="CP19" s="1232" t="str">
        <f>IF('01.ข้อมูลเบื้องต้น'!$C$26="","",IF('02.คีย์เทอม1'!$B19="","",'01.ข้อมูลเบื้องต้น'!$C$26))</f>
        <v/>
      </c>
      <c r="CQ19" s="722"/>
      <c r="CR19" s="1234" t="str">
        <f t="shared" si="13"/>
        <v/>
      </c>
      <c r="CS19" s="1232"/>
      <c r="CT19" s="1231" t="str">
        <f>IF('01.ข้อมูลเบื้องต้น'!$B$27="","",IF('02.คีย์เทอม1'!$B19="","",'01.ข้อมูลเบื้องต้น'!$B$27))</f>
        <v/>
      </c>
      <c r="CU19" s="1232" t="str">
        <f>IF('01.ข้อมูลเบื้องต้น'!$C$27="","",IF('02.คีย์เทอม1'!$B19="","",'01.ข้อมูลเบื้องต้น'!$C$27))</f>
        <v/>
      </c>
      <c r="CV19" s="722"/>
      <c r="CW19" s="1234" t="str">
        <f t="shared" si="14"/>
        <v/>
      </c>
      <c r="CX19" s="1232"/>
      <c r="CY19" s="1231" t="str">
        <f>IF('01.ข้อมูลเบื้องต้น'!$B$28="","",IF('02.คีย์เทอม1'!$B19="","",'01.ข้อมูลเบื้องต้น'!$B$28))</f>
        <v/>
      </c>
      <c r="CZ19" s="1232" t="str">
        <f>IF('01.ข้อมูลเบื้องต้น'!$C$28="","",IF('02.คีย์เทอม1'!$B19="","",'01.ข้อมูลเบื้องต้น'!$C$28))</f>
        <v/>
      </c>
      <c r="DA19" s="722"/>
      <c r="DB19" s="1234" t="str">
        <f t="shared" si="15"/>
        <v/>
      </c>
      <c r="DC19" s="1232"/>
      <c r="DD19" s="1231" t="str">
        <f>IF('01.ข้อมูลเบื้องต้น'!$B$36="","",IF('02.คีย์เทอม1'!$B19="","",'01.ข้อมูลเบื้องต้น'!$B$36))</f>
        <v/>
      </c>
      <c r="DE19" s="1232" t="str">
        <f>IF('01.ข้อมูลเบื้องต้น'!$C$36="","",IF('02.คีย์เทอม1'!$B19="","",'01.ข้อมูลเบื้องต้น'!$C$36))</f>
        <v/>
      </c>
      <c r="DF19" s="721"/>
      <c r="DG19" s="1234" t="str">
        <f t="shared" si="16"/>
        <v/>
      </c>
      <c r="DH19" s="1232"/>
      <c r="DI19" s="1231" t="str">
        <f>IF('01.ข้อมูลเบื้องต้น'!$B$37="","",IF('02.คีย์เทอม1'!$B19="","",'01.ข้อมูลเบื้องต้น'!$B$37))</f>
        <v/>
      </c>
      <c r="DJ19" s="1232" t="str">
        <f>IF('01.ข้อมูลเบื้องต้น'!$C$37="","",IF('02.คีย์เทอม1'!$B19="","",'01.ข้อมูลเบื้องต้น'!$C$37))</f>
        <v/>
      </c>
      <c r="DK19" s="721"/>
      <c r="DL19" s="1234" t="str">
        <f t="shared" si="17"/>
        <v/>
      </c>
      <c r="DM19" s="1232"/>
      <c r="DN19" s="1231" t="str">
        <f>IF('01.ข้อมูลเบื้องต้น'!$B$38="","",IF('02.คีย์เทอม1'!$B19="","",'01.ข้อมูลเบื้องต้น'!$B$38))</f>
        <v/>
      </c>
      <c r="DO19" s="1232" t="str">
        <f>IF('01.ข้อมูลเบื้องต้น'!$C$38="","",IF('02.คีย์เทอม1'!$B19="","",'01.ข้อมูลเบื้องต้น'!$C$38))</f>
        <v/>
      </c>
      <c r="DP19" s="721"/>
      <c r="DQ19" s="1234" t="str">
        <f t="shared" si="18"/>
        <v/>
      </c>
      <c r="DR19" s="1232"/>
      <c r="DS19" s="1231" t="str">
        <f>IF('01.ข้อมูลเบื้องต้น'!$B$39="","",IF('02.คีย์เทอม1'!$B19="","",'01.ข้อมูลเบื้องต้น'!$B$39))</f>
        <v/>
      </c>
      <c r="DT19" s="1232" t="str">
        <f>IF('01.ข้อมูลเบื้องต้น'!$C$39="","",IF('02.คีย์เทอม1'!$B19="","",'01.ข้อมูลเบื้องต้น'!$C$39))</f>
        <v/>
      </c>
      <c r="DU19" s="721"/>
      <c r="DV19" s="1234" t="str">
        <f t="shared" si="19"/>
        <v/>
      </c>
      <c r="DW19" s="1232"/>
      <c r="DX19" s="1231" t="str">
        <f>IF('01.ข้อมูลเบื้องต้น'!$B$40="","",IF('02.คีย์เทอม1'!$B19="","",'01.ข้อมูลเบื้องต้น'!$B$40))</f>
        <v/>
      </c>
      <c r="DY19" s="1232" t="str">
        <f>IF('01.ข้อมูลเบื้องต้น'!$C$40="","",IF('02.คีย์เทอม1'!$B19="","",'01.ข้อมูลเบื้องต้น'!$C$40))</f>
        <v/>
      </c>
      <c r="DZ19" s="721"/>
      <c r="EA19" s="1234" t="str">
        <f t="shared" si="20"/>
        <v/>
      </c>
      <c r="EB19" s="1232"/>
      <c r="EC19" s="1231" t="str">
        <f>IF('01.ข้อมูลเบื้องต้น'!$B$41="","",IF('02.คีย์เทอม1'!$B19="","",'01.ข้อมูลเบื้องต้น'!$B$41))</f>
        <v/>
      </c>
      <c r="ED19" s="1232" t="str">
        <f>IF('01.ข้อมูลเบื้องต้น'!$C$41="","",IF('02.คีย์เทอม1'!$B19="","",'01.ข้อมูลเบื้องต้น'!$C$41))</f>
        <v/>
      </c>
      <c r="EE19" s="721"/>
      <c r="EF19" s="1234" t="str">
        <f t="shared" si="21"/>
        <v/>
      </c>
      <c r="EG19" s="1232"/>
      <c r="EH19" s="1231" t="str">
        <f>IF('01.ข้อมูลเบื้องต้น'!$B$42="","",IF('02.คีย์เทอม1'!$B19="","",'01.ข้อมูลเบื้องต้น'!$B$42))</f>
        <v/>
      </c>
      <c r="EI19" s="1232" t="str">
        <f>IF('01.ข้อมูลเบื้องต้น'!$C$42="","",IF('02.คีย์เทอม1'!$B19="","",'01.ข้อมูลเบื้องต้น'!$C$42))</f>
        <v/>
      </c>
      <c r="EJ19" s="721"/>
      <c r="EK19" s="1234" t="str">
        <f t="shared" si="22"/>
        <v/>
      </c>
      <c r="EL19" s="1232"/>
      <c r="EM19" s="1231" t="str">
        <f>IF('01.ข้อมูลเบื้องต้น'!$B$43="","",IF('02.คีย์เทอม1'!$B19="","",'01.ข้อมูลเบื้องต้น'!$B$43))</f>
        <v/>
      </c>
      <c r="EN19" s="1232" t="str">
        <f>IF('01.ข้อมูลเบื้องต้น'!$C$43="","",IF('02.คีย์เทอม1'!$B19="","",'01.ข้อมูลเบื้องต้น'!$C$43))</f>
        <v/>
      </c>
      <c r="EO19" s="721"/>
      <c r="EP19" s="1234" t="str">
        <f t="shared" si="23"/>
        <v/>
      </c>
      <c r="EQ19" s="1232"/>
      <c r="ER19" s="1231" t="str">
        <f>IF('01.ข้อมูลเบื้องต้น'!$B$44="","",IF('02.คีย์เทอม1'!$B19="","",'01.ข้อมูลเบื้องต้น'!$B$44))</f>
        <v/>
      </c>
      <c r="ES19" s="1232" t="str">
        <f>IF('01.ข้อมูลเบื้องต้น'!$C$44="","",IF('02.คีย์เทอม1'!$B19="","",'01.ข้อมูลเบื้องต้น'!$C$44))</f>
        <v/>
      </c>
      <c r="ET19" s="721"/>
      <c r="EU19" s="1234" t="str">
        <f t="shared" si="24"/>
        <v/>
      </c>
      <c r="EV19" s="1232"/>
      <c r="EW19" s="1231" t="str">
        <f>IF('01.ข้อมูลเบื้องต้น'!$B$45="","",IF('02.คีย์เทอม1'!$B19="","",'01.ข้อมูลเบื้องต้น'!$B$45))</f>
        <v/>
      </c>
      <c r="EX19" s="1232" t="str">
        <f>IF('01.ข้อมูลเบื้องต้น'!$C$45="","",IF('02.คีย์เทอม1'!$B19="","",'01.ข้อมูลเบื้องต้น'!$C$45))</f>
        <v/>
      </c>
      <c r="EY19" s="721"/>
      <c r="EZ19" s="1234" t="str">
        <f t="shared" si="25"/>
        <v/>
      </c>
      <c r="FA19" s="1232"/>
      <c r="FB19" s="1231" t="str">
        <f>IF('01.ข้อมูลเบื้องต้น'!$B$46="","",IF('02.คีย์เทอม1'!$B19="","",'01.ข้อมูลเบื้องต้น'!$B$46))</f>
        <v/>
      </c>
      <c r="FC19" s="1232" t="str">
        <f>IF('01.ข้อมูลเบื้องต้น'!$C$46="","",IF('02.คีย์เทอม1'!$B19="","",'01.ข้อมูลเบื้องต้น'!$C$46))</f>
        <v/>
      </c>
      <c r="FD19" s="721"/>
      <c r="FE19" s="1234" t="str">
        <f t="shared" si="26"/>
        <v/>
      </c>
      <c r="FF19" s="1232"/>
      <c r="FG19" s="1231" t="str">
        <f>IF('01.ข้อมูลเบื้องต้น'!$B$47="","",IF('02.คีย์เทอม1'!$B19="","",'01.ข้อมูลเบื้องต้น'!$B$47))</f>
        <v/>
      </c>
      <c r="FH19" s="1232" t="str">
        <f>IF('01.ข้อมูลเบื้องต้น'!$C$47="","",IF('02.คีย์เทอม1'!$B19="","",'01.ข้อมูลเบื้องต้น'!$C$47))</f>
        <v/>
      </c>
      <c r="FI19" s="721"/>
      <c r="FJ19" s="1234" t="str">
        <f t="shared" si="27"/>
        <v/>
      </c>
      <c r="FK19" s="1232"/>
      <c r="FL19" s="1231" t="str">
        <f>IF('01.ข้อมูลเบื้องต้น'!$B$48="","",IF('02.คีย์เทอม1'!$B19="","",'01.ข้อมูลเบื้องต้น'!$B$48))</f>
        <v/>
      </c>
      <c r="FM19" s="1232" t="str">
        <f>IF('01.ข้อมูลเบื้องต้น'!$C$48="","",IF('02.คีย์เทอม1'!$B19="","",'01.ข้อมูลเบื้องต้น'!$C$48))</f>
        <v/>
      </c>
      <c r="FN19" s="721"/>
      <c r="FO19" s="1234" t="str">
        <f t="shared" si="28"/>
        <v/>
      </c>
      <c r="FP19" s="1232"/>
      <c r="FQ19" s="1231" t="str">
        <f>IF('01.ข้อมูลเบื้องต้น'!$B$49="","",IF('02.คีย์เทอม1'!$B19="","",'01.ข้อมูลเบื้องต้น'!$B$49))</f>
        <v/>
      </c>
      <c r="FR19" s="1232" t="str">
        <f>IF('01.ข้อมูลเบื้องต้น'!$C$49="","",IF('02.คีย์เทอม1'!$B19="","",'01.ข้อมูลเบื้องต้น'!$C$49))</f>
        <v/>
      </c>
      <c r="FS19" s="721"/>
      <c r="FT19" s="1234" t="str">
        <f t="shared" si="29"/>
        <v/>
      </c>
      <c r="FU19" s="1232"/>
      <c r="FV19" s="1231" t="str">
        <f>IF('01.ข้อมูลเบื้องต้น'!$B$50="","",IF('02.คีย์เทอม1'!$B19="","",'01.ข้อมูลเบื้องต้น'!$B$50))</f>
        <v/>
      </c>
      <c r="FW19" s="1232" t="str">
        <f>IF('01.ข้อมูลเบื้องต้น'!$C$50="","",IF('02.คีย์เทอม1'!$B19="","",'01.ข้อมูลเบื้องต้น'!$C$50))</f>
        <v/>
      </c>
      <c r="FX19" s="721"/>
      <c r="FY19" s="1234" t="str">
        <f t="shared" si="30"/>
        <v/>
      </c>
      <c r="FZ19" s="521" t="str">
        <f t="shared" si="57"/>
        <v/>
      </c>
      <c r="GA19" s="522" t="str">
        <f t="shared" si="58"/>
        <v/>
      </c>
      <c r="GB19" s="523" t="str">
        <f>IF('2.ชื่อนักเรียน'!R20="มส","มส",IF('2.ชื่อนักเรียน'!R20="ย้าย","ย้าย",IF('2.ชื่อนักเรียน'!R20="ร","ร",IF(GA19="","",RANK(GA19,$GA$10:$GA$59,0)))))</f>
        <v/>
      </c>
      <c r="GC19" s="523" t="str">
        <f t="shared" si="40"/>
        <v/>
      </c>
      <c r="GE19" s="530" t="str">
        <f t="shared" si="41"/>
        <v/>
      </c>
      <c r="GF19" s="717" t="str">
        <f t="shared" si="42"/>
        <v/>
      </c>
      <c r="GG19" s="717" t="str">
        <f t="shared" si="43"/>
        <v/>
      </c>
      <c r="GH19" s="520" t="str">
        <f t="shared" si="44"/>
        <v/>
      </c>
      <c r="GI19" s="532" t="str">
        <f t="shared" si="45"/>
        <v/>
      </c>
      <c r="GJ19" s="717" t="str">
        <f t="shared" si="46"/>
        <v/>
      </c>
      <c r="GK19" s="717" t="str">
        <f t="shared" si="47"/>
        <v/>
      </c>
      <c r="GL19" s="531" t="str">
        <f t="shared" si="48"/>
        <v/>
      </c>
      <c r="GM19" s="701" t="str">
        <f t="shared" si="49"/>
        <v/>
      </c>
      <c r="GN19" s="701" t="str">
        <f t="shared" si="50"/>
        <v/>
      </c>
      <c r="GO19" s="701" t="str">
        <f t="shared" si="51"/>
        <v/>
      </c>
      <c r="GP19" s="701" t="str">
        <f t="shared" si="52"/>
        <v/>
      </c>
      <c r="GQ19" s="701" t="str">
        <f t="shared" si="53"/>
        <v/>
      </c>
      <c r="GR19" s="701" t="str">
        <f t="shared" si="54"/>
        <v/>
      </c>
      <c r="GS19" s="701" t="str">
        <f t="shared" si="55"/>
        <v/>
      </c>
      <c r="GT19" s="520" t="str">
        <f t="shared" si="56"/>
        <v/>
      </c>
    </row>
    <row r="20" spans="1:202" s="509" customFormat="1" ht="17.25" customHeight="1" thickTop="1" thickBot="1">
      <c r="A20" s="1229">
        <v>11</v>
      </c>
      <c r="B20" s="1229" t="str">
        <f>IF('2.ชื่อนักเรียน'!E21="","",CONCATENATE('2.ชื่อนักเรียน'!E21,'2.ชื่อนักเรียน'!F21,'2.ชื่อนักเรียน'!G21,'2.ชื่อนักเรียน'!H21,'2.ชื่อนักเรียน'!I21,'2.ชื่อนักเรียน'!J21,'2.ชื่อนักเรียน'!K21,'2.ชื่อนักเรียน'!L21,'2.ชื่อนักเรียน'!M21,'2.ชื่อนักเรียน'!N21,'2.ชื่อนักเรียน'!O21,'2.ชื่อนักเรียน'!P21,'2.ชื่อนักเรียน'!Q21))</f>
        <v/>
      </c>
      <c r="C20" s="1230" t="str">
        <f>IF('2.ชื่อนักเรียน'!B21="","",'2.ชื่อนักเรียน'!B21)</f>
        <v/>
      </c>
      <c r="D20" s="1231" t="str">
        <f>IF('2.ชื่อนักเรียน'!C21="","",CONCATENATE(TRIM('2.ชื่อนักเรียน'!C21),"  ",'2.ชื่อนักเรียน'!D21))</f>
        <v/>
      </c>
      <c r="E20" s="1232" t="str">
        <f>IF(B20="","",IF('01.ข้อมูลเบื้องต้น'!$H$2="","",'01.ข้อมูลเบื้องต้น'!$H$2))</f>
        <v/>
      </c>
      <c r="F20" s="1231" t="str">
        <f>IF(B20="","",IF('01.ข้อมูลเบื้องต้น'!$I$4="","",'01.ข้อมูลเบื้องต้น'!$I$4))</f>
        <v/>
      </c>
      <c r="G20" s="1232"/>
      <c r="H20" s="1231" t="str">
        <f>IF('01.ข้อมูลเบื้องต้น'!$B$8="","",IF('02.คีย์เทอม1'!$B20="","",'01.ข้อมูลเบื้องต้น'!$B$8))</f>
        <v/>
      </c>
      <c r="I20" s="1232" t="str">
        <f>IF('01.ข้อมูลเบื้องต้น'!$C$8="","",IF('02.คีย์เทอม1'!$B20="","",'01.ข้อมูลเบื้องต้น'!$C$8))</f>
        <v/>
      </c>
      <c r="J20" s="519"/>
      <c r="K20" s="1233" t="str">
        <f>IF('2.ชื่อนักเรียน'!R21="มส","มส",IF('2.ชื่อนักเรียน'!R21="ร","ร",IF('2.ชื่อนักเรียน'!R21="ย้าย","ย้าย",IF(J20="","",IF(J20&gt;=75,"เชี่ยวชาญ",IF(J20&gt;=65,"ชำนาญ",IF(J20&gt;=55,"พัฒนา",IF(J20&gt;=50,"เริ่มต้น","ไม่ผ่าน"))))))))</f>
        <v/>
      </c>
      <c r="L20" s="1232"/>
      <c r="M20" s="1231" t="str">
        <f>IF('01.ข้อมูลเบื้องต้น'!$B$9="","",IF('02.คีย์เทอม1'!$B20="","",'01.ข้อมูลเบื้องต้น'!$B$9))</f>
        <v/>
      </c>
      <c r="N20" s="1232" t="str">
        <f>IF('01.ข้อมูลเบื้องต้น'!$C$9="","",IF('02.คีย์เทอม1'!$B20="","",'01.ข้อมูลเบื้องต้น'!$C$9))</f>
        <v/>
      </c>
      <c r="O20" s="519"/>
      <c r="P20" s="1234" t="str">
        <f t="shared" si="7"/>
        <v/>
      </c>
      <c r="Q20" s="1232"/>
      <c r="R20" s="1231" t="str">
        <f>IF('01.ข้อมูลเบื้องต้น'!$B$10="","",IF('02.คีย์เทอม1'!$B20="","",'01.ข้อมูลเบื้องต้น'!$B$10))</f>
        <v/>
      </c>
      <c r="S20" s="1232" t="str">
        <f>IF('01.ข้อมูลเบื้องต้น'!$C$10="","",IF('02.คีย์เทอม1'!$B20="","",'01.ข้อมูลเบื้องต้น'!$C$10))</f>
        <v/>
      </c>
      <c r="T20" s="519"/>
      <c r="U20" s="1234" t="str">
        <f t="shared" si="8"/>
        <v/>
      </c>
      <c r="V20" s="1232"/>
      <c r="W20" s="1231" t="str">
        <f>IF('01.ข้อมูลเบื้องต้น'!$B$11="","",IF('02.คีย์เทอม1'!$B20="","",'01.ข้อมูลเบื้องต้น'!$B$11))</f>
        <v/>
      </c>
      <c r="X20" s="1232" t="str">
        <f>IF('01.ข้อมูลเบื้องต้น'!$C$11="","",IF('02.คีย์เทอม1'!$B20="","",'01.ข้อมูลเบื้องต้น'!$C$11))</f>
        <v/>
      </c>
      <c r="Y20" s="519"/>
      <c r="Z20" s="1234" t="str">
        <f t="shared" si="31"/>
        <v/>
      </c>
      <c r="AA20" s="1232"/>
      <c r="AB20" s="1231" t="str">
        <f>IF('01.ข้อมูลเบื้องต้น'!$B$12="","",IF('02.คีย์เทอม1'!$B20="","",'01.ข้อมูลเบื้องต้น'!$B$12))</f>
        <v/>
      </c>
      <c r="AC20" s="1232" t="str">
        <f>IF('01.ข้อมูลเบื้องต้น'!$C$12="","",IF('02.คีย์เทอม1'!$B20="","",'01.ข้อมูลเบื้องต้น'!$C$12))</f>
        <v/>
      </c>
      <c r="AD20" s="519"/>
      <c r="AE20" s="1234" t="str">
        <f t="shared" si="32"/>
        <v/>
      </c>
      <c r="AF20" s="1232"/>
      <c r="AG20" s="1231" t="str">
        <f>IF('01.ข้อมูลเบื้องต้น'!$B$13="","",IF('02.คีย์เทอม1'!$B20="","",'01.ข้อมูลเบื้องต้น'!$B$13))</f>
        <v/>
      </c>
      <c r="AH20" s="1232" t="str">
        <f>IF('01.ข้อมูลเบื้องต้น'!$C$13="","",IF('02.คีย์เทอม1'!$B20="","",'01.ข้อมูลเบื้องต้น'!$C$13))</f>
        <v/>
      </c>
      <c r="AI20" s="519"/>
      <c r="AJ20" s="1234" t="str">
        <f t="shared" si="33"/>
        <v/>
      </c>
      <c r="AK20" s="1232"/>
      <c r="AL20" s="1231" t="str">
        <f>IF('01.ข้อมูลเบื้องต้น'!$B$14="","",IF('02.คีย์เทอม1'!$B20="","",'01.ข้อมูลเบื้องต้น'!$B$14))</f>
        <v/>
      </c>
      <c r="AM20" s="1232" t="str">
        <f>IF('01.ข้อมูลเบื้องต้น'!$C$14="","",IF('02.คีย์เทอม1'!$B20="","",'01.ข้อมูลเบื้องต้น'!$C$14))</f>
        <v/>
      </c>
      <c r="AN20" s="519"/>
      <c r="AO20" s="1234" t="str">
        <f t="shared" si="34"/>
        <v/>
      </c>
      <c r="AP20" s="1232"/>
      <c r="AQ20" s="1231" t="str">
        <f>IF('01.ข้อมูลเบื้องต้น'!$B$15="","",IF('02.คีย์เทอม1'!$B20="","",'01.ข้อมูลเบื้องต้น'!$B$15))</f>
        <v/>
      </c>
      <c r="AR20" s="1232" t="str">
        <f>IF('01.ข้อมูลเบื้องต้น'!$C$15="","",IF('02.คีย์เทอม1'!$B20="","",'01.ข้อมูลเบื้องต้น'!$C$15))</f>
        <v/>
      </c>
      <c r="AS20" s="519"/>
      <c r="AT20" s="1234" t="str">
        <f t="shared" si="35"/>
        <v/>
      </c>
      <c r="AU20" s="1232"/>
      <c r="AV20" s="1231" t="str">
        <f>IF('01.ข้อมูลเบื้องต้น'!$B$16="","",IF('02.คีย์เทอม1'!$B20="","",'01.ข้อมูลเบื้องต้น'!$B$16))</f>
        <v/>
      </c>
      <c r="AW20" s="1232" t="str">
        <f>IF('01.ข้อมูลเบื้องต้น'!$C$16="","",IF('02.คีย์เทอม1'!$B20="","",'01.ข้อมูลเบื้องต้น'!$C$16))</f>
        <v/>
      </c>
      <c r="AX20" s="519"/>
      <c r="AY20" s="1234" t="str">
        <f t="shared" si="36"/>
        <v/>
      </c>
      <c r="AZ20" s="1232"/>
      <c r="BA20" s="1231" t="str">
        <f>IF('01.ข้อมูลเบื้องต้น'!$B$17="","",IF('02.คีย์เทอม1'!$B20="","",'01.ข้อมูลเบื้องต้น'!$B$17))</f>
        <v/>
      </c>
      <c r="BB20" s="1232" t="str">
        <f>IF('01.ข้อมูลเบื้องต้น'!$C$17="","",IF('02.คีย์เทอม1'!$B20="","",'01.ข้อมูลเบื้องต้น'!$C$17))</f>
        <v/>
      </c>
      <c r="BC20" s="519"/>
      <c r="BD20" s="1234" t="str">
        <f t="shared" si="37"/>
        <v/>
      </c>
      <c r="BE20" s="1232"/>
      <c r="BF20" s="1231" t="str">
        <f>IF('01.ข้อมูลเบื้องต้น'!$B$19="","",IF('02.คีย์เทอม1'!$B20="","",'01.ข้อมูลเบื้องต้น'!$B$19))</f>
        <v/>
      </c>
      <c r="BG20" s="1232" t="str">
        <f>IF('01.ข้อมูลเบื้องต้น'!$C$19="","",IF('02.คีย์เทอม1'!$B20="","",'01.ข้อมูลเบื้องต้น'!$C$19))</f>
        <v/>
      </c>
      <c r="BH20" s="722"/>
      <c r="BI20" s="1234" t="str">
        <f t="shared" si="38"/>
        <v/>
      </c>
      <c r="BJ20" s="1232"/>
      <c r="BK20" s="1231" t="str">
        <f>IF('01.ข้อมูลเบื้องต้น'!$B$20="","",IF('02.คีย์เทอม1'!$B20="","",'01.ข้อมูลเบื้องต้น'!$B$20))</f>
        <v/>
      </c>
      <c r="BL20" s="1232" t="str">
        <f>IF('01.ข้อมูลเบื้องต้น'!$C$20="","",IF('02.คีย์เทอม1'!$B20="","",'01.ข้อมูลเบื้องต้น'!$C$20))</f>
        <v/>
      </c>
      <c r="BM20" s="722"/>
      <c r="BN20" s="1234" t="str">
        <f t="shared" si="9"/>
        <v/>
      </c>
      <c r="BO20" s="1232"/>
      <c r="BP20" s="1231" t="str">
        <f>IF('01.ข้อมูลเบื้องต้น'!$B$21="","",IF('02.คีย์เทอม1'!$B20="","",'01.ข้อมูลเบื้องต้น'!$B$21))</f>
        <v/>
      </c>
      <c r="BQ20" s="1232" t="str">
        <f>IF('01.ข้อมูลเบื้องต้น'!$C$21="","",IF('02.คีย์เทอม1'!$B20="","",'01.ข้อมูลเบื้องต้น'!$C$21))</f>
        <v/>
      </c>
      <c r="BR20" s="722"/>
      <c r="BS20" s="1234" t="str">
        <f t="shared" si="10"/>
        <v/>
      </c>
      <c r="BT20" s="1232"/>
      <c r="BU20" s="1231" t="str">
        <f>IF('01.ข้อมูลเบื้องต้น'!$B$22="","",IF('02.คีย์เทอม1'!$B20="","",'01.ข้อมูลเบื้องต้น'!$B$22))</f>
        <v/>
      </c>
      <c r="BV20" s="1232" t="str">
        <f>IF('01.ข้อมูลเบื้องต้น'!$C$22="","",IF('02.คีย์เทอม1'!$B20="","",'01.ข้อมูลเบื้องต้น'!$C$22))</f>
        <v/>
      </c>
      <c r="BW20" s="722"/>
      <c r="BX20" s="1234" t="str">
        <f t="shared" si="11"/>
        <v/>
      </c>
      <c r="BY20" s="1232"/>
      <c r="BZ20" s="1231" t="str">
        <f>IF('01.ข้อมูลเบื้องต้น'!$B$23="","",IF('02.คีย์เทอม1'!$B20="","",'01.ข้อมูลเบื้องต้น'!$B$23))</f>
        <v/>
      </c>
      <c r="CA20" s="1232" t="str">
        <f>IF('01.ข้อมูลเบื้องต้น'!$C$23="","",IF('02.คีย์เทอม1'!$B20="","",'01.ข้อมูลเบื้องต้น'!$C$23))</f>
        <v/>
      </c>
      <c r="CB20" s="722"/>
      <c r="CC20" s="1234" t="str">
        <f>IF(CB20="","",IF(CB20&gt;=75,"เชี่ยวชาญ",IF(CB20&gt;=65,"ชำนาญ",IF(CB20&gt;=55,"พัฒนา",IF(CB20&gt;=50,"เริ่มต้น","ไม่ผ่าน")))))</f>
        <v/>
      </c>
      <c r="CD20" s="1232"/>
      <c r="CE20" s="1231" t="str">
        <f>IF('01.ข้อมูลเบื้องต้น'!$B$24="","",IF('02.คีย์เทอม1'!$B20="","",'01.ข้อมูลเบื้องต้น'!$B$24))</f>
        <v/>
      </c>
      <c r="CF20" s="1232" t="str">
        <f>IF('01.ข้อมูลเบื้องต้น'!$C$24="","",IF('02.คีย์เทอม1'!$B20="","",'01.ข้อมูลเบื้องต้น'!$C$24))</f>
        <v/>
      </c>
      <c r="CG20" s="722"/>
      <c r="CH20" s="1234" t="str">
        <f t="shared" si="59"/>
        <v/>
      </c>
      <c r="CI20" s="1232"/>
      <c r="CJ20" s="1231" t="str">
        <f>IF('01.ข้อมูลเบื้องต้น'!$B$25="","",IF('02.คีย์เทอม1'!$B20="","",'01.ข้อมูลเบื้องต้น'!$B$25))</f>
        <v/>
      </c>
      <c r="CK20" s="1232" t="str">
        <f>IF('01.ข้อมูลเบื้องต้น'!$C$25="","",IF('02.คีย์เทอม1'!$B20="","",'01.ข้อมูลเบื้องต้น'!$C$25))</f>
        <v/>
      </c>
      <c r="CL20" s="722"/>
      <c r="CM20" s="1234" t="str">
        <f>IF(CL20="","",IF(CL20&gt;=75,"เชี่ยวชาญ",IF(CL20&gt;=65,"ชำนาญ",IF(CL20&gt;=55,"พัฒนา",IF(CL20&gt;=50,"เริ่มต้น","ไม่ผ่าน")))))</f>
        <v/>
      </c>
      <c r="CN20" s="1232"/>
      <c r="CO20" s="1231" t="str">
        <f>IF('01.ข้อมูลเบื้องต้น'!$B$26="","",IF('02.คีย์เทอม1'!$B20="","",'01.ข้อมูลเบื้องต้น'!$B$26))</f>
        <v/>
      </c>
      <c r="CP20" s="1232" t="str">
        <f>IF('01.ข้อมูลเบื้องต้น'!$C$26="","",IF('02.คีย์เทอม1'!$B20="","",'01.ข้อมูลเบื้องต้น'!$C$26))</f>
        <v/>
      </c>
      <c r="CQ20" s="722"/>
      <c r="CR20" s="1234" t="str">
        <f t="shared" si="13"/>
        <v/>
      </c>
      <c r="CS20" s="1232"/>
      <c r="CT20" s="1231" t="str">
        <f>IF('01.ข้อมูลเบื้องต้น'!$B$27="","",IF('02.คีย์เทอม1'!$B20="","",'01.ข้อมูลเบื้องต้น'!$B$27))</f>
        <v/>
      </c>
      <c r="CU20" s="1232" t="str">
        <f>IF('01.ข้อมูลเบื้องต้น'!$C$27="","",IF('02.คีย์เทอม1'!$B20="","",'01.ข้อมูลเบื้องต้น'!$C$27))</f>
        <v/>
      </c>
      <c r="CV20" s="722"/>
      <c r="CW20" s="1234" t="str">
        <f t="shared" si="14"/>
        <v/>
      </c>
      <c r="CX20" s="1232"/>
      <c r="CY20" s="1231" t="str">
        <f>IF('01.ข้อมูลเบื้องต้น'!$B$28="","",IF('02.คีย์เทอม1'!$B20="","",'01.ข้อมูลเบื้องต้น'!$B$28))</f>
        <v/>
      </c>
      <c r="CZ20" s="1232" t="str">
        <f>IF('01.ข้อมูลเบื้องต้น'!$C$28="","",IF('02.คีย์เทอม1'!$B20="","",'01.ข้อมูลเบื้องต้น'!$C$28))</f>
        <v/>
      </c>
      <c r="DA20" s="722"/>
      <c r="DB20" s="1234" t="str">
        <f t="shared" si="15"/>
        <v/>
      </c>
      <c r="DC20" s="1232"/>
      <c r="DD20" s="1231" t="str">
        <f>IF('01.ข้อมูลเบื้องต้น'!$B$36="","",IF('02.คีย์เทอม1'!$B20="","",'01.ข้อมูลเบื้องต้น'!$B$36))</f>
        <v/>
      </c>
      <c r="DE20" s="1232" t="str">
        <f>IF('01.ข้อมูลเบื้องต้น'!$C$36="","",IF('02.คีย์เทอม1'!$B20="","",'01.ข้อมูลเบื้องต้น'!$C$36))</f>
        <v/>
      </c>
      <c r="DF20" s="721"/>
      <c r="DG20" s="1234" t="str">
        <f t="shared" si="16"/>
        <v/>
      </c>
      <c r="DH20" s="1232"/>
      <c r="DI20" s="1231" t="str">
        <f>IF('01.ข้อมูลเบื้องต้น'!$B$37="","",IF('02.คีย์เทอม1'!$B20="","",'01.ข้อมูลเบื้องต้น'!$B$37))</f>
        <v/>
      </c>
      <c r="DJ20" s="1232" t="str">
        <f>IF('01.ข้อมูลเบื้องต้น'!$C$37="","",IF('02.คีย์เทอม1'!$B20="","",'01.ข้อมูลเบื้องต้น'!$C$37))</f>
        <v/>
      </c>
      <c r="DK20" s="721"/>
      <c r="DL20" s="1234" t="str">
        <f t="shared" si="17"/>
        <v/>
      </c>
      <c r="DM20" s="1232"/>
      <c r="DN20" s="1231" t="str">
        <f>IF('01.ข้อมูลเบื้องต้น'!$B$38="","",IF('02.คีย์เทอม1'!$B20="","",'01.ข้อมูลเบื้องต้น'!$B$38))</f>
        <v/>
      </c>
      <c r="DO20" s="1232" t="str">
        <f>IF('01.ข้อมูลเบื้องต้น'!$C$38="","",IF('02.คีย์เทอม1'!$B20="","",'01.ข้อมูลเบื้องต้น'!$C$38))</f>
        <v/>
      </c>
      <c r="DP20" s="721"/>
      <c r="DQ20" s="1234" t="str">
        <f t="shared" si="18"/>
        <v/>
      </c>
      <c r="DR20" s="1232"/>
      <c r="DS20" s="1231" t="str">
        <f>IF('01.ข้อมูลเบื้องต้น'!$B$39="","",IF('02.คีย์เทอม1'!$B20="","",'01.ข้อมูลเบื้องต้น'!$B$39))</f>
        <v/>
      </c>
      <c r="DT20" s="1232" t="str">
        <f>IF('01.ข้อมูลเบื้องต้น'!$C$39="","",IF('02.คีย์เทอม1'!$B20="","",'01.ข้อมูลเบื้องต้น'!$C$39))</f>
        <v/>
      </c>
      <c r="DU20" s="721"/>
      <c r="DV20" s="1234" t="str">
        <f t="shared" si="19"/>
        <v/>
      </c>
      <c r="DW20" s="1232"/>
      <c r="DX20" s="1231" t="str">
        <f>IF('01.ข้อมูลเบื้องต้น'!$B$40="","",IF('02.คีย์เทอม1'!$B20="","",'01.ข้อมูลเบื้องต้น'!$B$40))</f>
        <v/>
      </c>
      <c r="DY20" s="1232" t="str">
        <f>IF('01.ข้อมูลเบื้องต้น'!$C$40="","",IF('02.คีย์เทอม1'!$B20="","",'01.ข้อมูลเบื้องต้น'!$C$40))</f>
        <v/>
      </c>
      <c r="DZ20" s="721"/>
      <c r="EA20" s="1234" t="str">
        <f t="shared" si="20"/>
        <v/>
      </c>
      <c r="EB20" s="1232"/>
      <c r="EC20" s="1231" t="str">
        <f>IF('01.ข้อมูลเบื้องต้น'!$B$41="","",IF('02.คีย์เทอม1'!$B20="","",'01.ข้อมูลเบื้องต้น'!$B$41))</f>
        <v/>
      </c>
      <c r="ED20" s="1232" t="str">
        <f>IF('01.ข้อมูลเบื้องต้น'!$C$41="","",IF('02.คีย์เทอม1'!$B20="","",'01.ข้อมูลเบื้องต้น'!$C$41))</f>
        <v/>
      </c>
      <c r="EE20" s="721"/>
      <c r="EF20" s="1234" t="str">
        <f t="shared" si="21"/>
        <v/>
      </c>
      <c r="EG20" s="1232"/>
      <c r="EH20" s="1231" t="str">
        <f>IF('01.ข้อมูลเบื้องต้น'!$B$42="","",IF('02.คีย์เทอม1'!$B20="","",'01.ข้อมูลเบื้องต้น'!$B$42))</f>
        <v/>
      </c>
      <c r="EI20" s="1232" t="str">
        <f>IF('01.ข้อมูลเบื้องต้น'!$C$42="","",IF('02.คีย์เทอม1'!$B20="","",'01.ข้อมูลเบื้องต้น'!$C$42))</f>
        <v/>
      </c>
      <c r="EJ20" s="721"/>
      <c r="EK20" s="1234" t="str">
        <f t="shared" si="22"/>
        <v/>
      </c>
      <c r="EL20" s="1232"/>
      <c r="EM20" s="1231" t="str">
        <f>IF('01.ข้อมูลเบื้องต้น'!$B$43="","",IF('02.คีย์เทอม1'!$B20="","",'01.ข้อมูลเบื้องต้น'!$B$43))</f>
        <v/>
      </c>
      <c r="EN20" s="1232" t="str">
        <f>IF('01.ข้อมูลเบื้องต้น'!$C$43="","",IF('02.คีย์เทอม1'!$B20="","",'01.ข้อมูลเบื้องต้น'!$C$43))</f>
        <v/>
      </c>
      <c r="EO20" s="721"/>
      <c r="EP20" s="1234" t="str">
        <f t="shared" si="23"/>
        <v/>
      </c>
      <c r="EQ20" s="1232"/>
      <c r="ER20" s="1231" t="str">
        <f>IF('01.ข้อมูลเบื้องต้น'!$B$44="","",IF('02.คีย์เทอม1'!$B20="","",'01.ข้อมูลเบื้องต้น'!$B$44))</f>
        <v/>
      </c>
      <c r="ES20" s="1232" t="str">
        <f>IF('01.ข้อมูลเบื้องต้น'!$C$44="","",IF('02.คีย์เทอม1'!$B20="","",'01.ข้อมูลเบื้องต้น'!$C$44))</f>
        <v/>
      </c>
      <c r="ET20" s="721"/>
      <c r="EU20" s="1234" t="str">
        <f t="shared" si="24"/>
        <v/>
      </c>
      <c r="EV20" s="1232"/>
      <c r="EW20" s="1231" t="str">
        <f>IF('01.ข้อมูลเบื้องต้น'!$B$45="","",IF('02.คีย์เทอม1'!$B20="","",'01.ข้อมูลเบื้องต้น'!$B$45))</f>
        <v/>
      </c>
      <c r="EX20" s="1232" t="str">
        <f>IF('01.ข้อมูลเบื้องต้น'!$C$45="","",IF('02.คีย์เทอม1'!$B20="","",'01.ข้อมูลเบื้องต้น'!$C$45))</f>
        <v/>
      </c>
      <c r="EY20" s="721"/>
      <c r="EZ20" s="1234" t="str">
        <f t="shared" si="25"/>
        <v/>
      </c>
      <c r="FA20" s="1232"/>
      <c r="FB20" s="1231" t="str">
        <f>IF('01.ข้อมูลเบื้องต้น'!$B$46="","",IF('02.คีย์เทอม1'!$B20="","",'01.ข้อมูลเบื้องต้น'!$B$46))</f>
        <v/>
      </c>
      <c r="FC20" s="1232" t="str">
        <f>IF('01.ข้อมูลเบื้องต้น'!$C$46="","",IF('02.คีย์เทอม1'!$B20="","",'01.ข้อมูลเบื้องต้น'!$C$46))</f>
        <v/>
      </c>
      <c r="FD20" s="721"/>
      <c r="FE20" s="1234" t="str">
        <f t="shared" si="26"/>
        <v/>
      </c>
      <c r="FF20" s="1232"/>
      <c r="FG20" s="1231" t="str">
        <f>IF('01.ข้อมูลเบื้องต้น'!$B$47="","",IF('02.คีย์เทอม1'!$B20="","",'01.ข้อมูลเบื้องต้น'!$B$47))</f>
        <v/>
      </c>
      <c r="FH20" s="1232" t="str">
        <f>IF('01.ข้อมูลเบื้องต้น'!$C$47="","",IF('02.คีย์เทอม1'!$B20="","",'01.ข้อมูลเบื้องต้น'!$C$47))</f>
        <v/>
      </c>
      <c r="FI20" s="721"/>
      <c r="FJ20" s="1234" t="str">
        <f t="shared" si="27"/>
        <v/>
      </c>
      <c r="FK20" s="1232"/>
      <c r="FL20" s="1231" t="str">
        <f>IF('01.ข้อมูลเบื้องต้น'!$B$48="","",IF('02.คีย์เทอม1'!$B20="","",'01.ข้อมูลเบื้องต้น'!$B$48))</f>
        <v/>
      </c>
      <c r="FM20" s="1232" t="str">
        <f>IF('01.ข้อมูลเบื้องต้น'!$C$48="","",IF('02.คีย์เทอม1'!$B20="","",'01.ข้อมูลเบื้องต้น'!$C$48))</f>
        <v/>
      </c>
      <c r="FN20" s="721"/>
      <c r="FO20" s="1234" t="str">
        <f t="shared" si="28"/>
        <v/>
      </c>
      <c r="FP20" s="1232"/>
      <c r="FQ20" s="1231" t="str">
        <f>IF('01.ข้อมูลเบื้องต้น'!$B$49="","",IF('02.คีย์เทอม1'!$B20="","",'01.ข้อมูลเบื้องต้น'!$B$49))</f>
        <v/>
      </c>
      <c r="FR20" s="1232" t="str">
        <f>IF('01.ข้อมูลเบื้องต้น'!$C$49="","",IF('02.คีย์เทอม1'!$B20="","",'01.ข้อมูลเบื้องต้น'!$C$49))</f>
        <v/>
      </c>
      <c r="FS20" s="721"/>
      <c r="FT20" s="1234" t="str">
        <f t="shared" si="29"/>
        <v/>
      </c>
      <c r="FU20" s="1232"/>
      <c r="FV20" s="1231" t="str">
        <f>IF('01.ข้อมูลเบื้องต้น'!$B$50="","",IF('02.คีย์เทอม1'!$B20="","",'01.ข้อมูลเบื้องต้น'!$B$50))</f>
        <v/>
      </c>
      <c r="FW20" s="1232" t="str">
        <f>IF('01.ข้อมูลเบื้องต้น'!$C$50="","",IF('02.คีย์เทอม1'!$B20="","",'01.ข้อมูลเบื้องต้น'!$C$50))</f>
        <v/>
      </c>
      <c r="FX20" s="721"/>
      <c r="FY20" s="1234" t="str">
        <f t="shared" si="30"/>
        <v/>
      </c>
      <c r="FZ20" s="521" t="str">
        <f t="shared" si="57"/>
        <v/>
      </c>
      <c r="GA20" s="522" t="str">
        <f t="shared" si="58"/>
        <v/>
      </c>
      <c r="GB20" s="523" t="str">
        <f>IF('2.ชื่อนักเรียน'!R21="มส","มส",IF('2.ชื่อนักเรียน'!R21="ย้าย","ย้าย",IF('2.ชื่อนักเรียน'!R21="ร","ร",IF(GA20="","",RANK(GA20,$GA$10:$GA$59,0)))))</f>
        <v/>
      </c>
      <c r="GC20" s="523" t="str">
        <f t="shared" si="40"/>
        <v/>
      </c>
      <c r="GE20" s="533" t="str">
        <f t="shared" si="41"/>
        <v/>
      </c>
      <c r="GF20" s="719" t="str">
        <f t="shared" si="42"/>
        <v/>
      </c>
      <c r="GG20" s="717" t="str">
        <f t="shared" si="43"/>
        <v/>
      </c>
      <c r="GH20" s="520" t="str">
        <f t="shared" si="44"/>
        <v/>
      </c>
      <c r="GI20" s="535" t="str">
        <f t="shared" si="45"/>
        <v/>
      </c>
      <c r="GJ20" s="719" t="str">
        <f t="shared" si="46"/>
        <v/>
      </c>
      <c r="GK20" s="719" t="str">
        <f t="shared" si="47"/>
        <v/>
      </c>
      <c r="GL20" s="534" t="str">
        <f t="shared" si="48"/>
        <v/>
      </c>
      <c r="GM20" s="701" t="str">
        <f t="shared" si="49"/>
        <v/>
      </c>
      <c r="GN20" s="701" t="str">
        <f t="shared" si="50"/>
        <v/>
      </c>
      <c r="GO20" s="701" t="str">
        <f t="shared" si="51"/>
        <v/>
      </c>
      <c r="GP20" s="701" t="str">
        <f t="shared" si="52"/>
        <v/>
      </c>
      <c r="GQ20" s="701" t="str">
        <f t="shared" si="53"/>
        <v/>
      </c>
      <c r="GR20" s="701" t="str">
        <f t="shared" si="54"/>
        <v/>
      </c>
      <c r="GS20" s="701" t="str">
        <f t="shared" si="55"/>
        <v/>
      </c>
      <c r="GT20" s="520" t="str">
        <f t="shared" si="56"/>
        <v/>
      </c>
    </row>
    <row r="21" spans="1:202" s="509" customFormat="1" ht="17.25" customHeight="1" thickTop="1" thickBot="1">
      <c r="A21" s="1229">
        <v>12</v>
      </c>
      <c r="B21" s="1229" t="str">
        <f>IF('2.ชื่อนักเรียน'!E22="","",CONCATENATE('2.ชื่อนักเรียน'!E22,'2.ชื่อนักเรียน'!F22,'2.ชื่อนักเรียน'!G22,'2.ชื่อนักเรียน'!H22,'2.ชื่อนักเรียน'!I22,'2.ชื่อนักเรียน'!J22,'2.ชื่อนักเรียน'!K22,'2.ชื่อนักเรียน'!L22,'2.ชื่อนักเรียน'!M22,'2.ชื่อนักเรียน'!N22,'2.ชื่อนักเรียน'!O22,'2.ชื่อนักเรียน'!P22,'2.ชื่อนักเรียน'!Q22))</f>
        <v/>
      </c>
      <c r="C21" s="1230" t="str">
        <f>IF('2.ชื่อนักเรียน'!B22="","",'2.ชื่อนักเรียน'!B22)</f>
        <v/>
      </c>
      <c r="D21" s="1231" t="str">
        <f>IF('2.ชื่อนักเรียน'!C22="","",CONCATENATE(TRIM('2.ชื่อนักเรียน'!C22),"  ",'2.ชื่อนักเรียน'!D22))</f>
        <v/>
      </c>
      <c r="E21" s="1232" t="str">
        <f>IF(B21="","",IF('01.ข้อมูลเบื้องต้น'!$H$2="","",'01.ข้อมูลเบื้องต้น'!$H$2))</f>
        <v/>
      </c>
      <c r="F21" s="1231" t="str">
        <f>IF(B21="","",IF('01.ข้อมูลเบื้องต้น'!$I$4="","",'01.ข้อมูลเบื้องต้น'!$I$4))</f>
        <v/>
      </c>
      <c r="G21" s="1232"/>
      <c r="H21" s="1231" t="str">
        <f>IF('01.ข้อมูลเบื้องต้น'!$B$8="","",IF('02.คีย์เทอม1'!$B21="","",'01.ข้อมูลเบื้องต้น'!$B$8))</f>
        <v/>
      </c>
      <c r="I21" s="1232" t="str">
        <f>IF('01.ข้อมูลเบื้องต้น'!$C$8="","",IF('02.คีย์เทอม1'!$B21="","",'01.ข้อมูลเบื้องต้น'!$C$8))</f>
        <v/>
      </c>
      <c r="J21" s="519"/>
      <c r="K21" s="1233" t="str">
        <f>IF('2.ชื่อนักเรียน'!R22="มส","มส",IF('2.ชื่อนักเรียน'!R22="ร","ร",IF('2.ชื่อนักเรียน'!R22="ย้าย","ย้าย",IF(J21="","",IF(J21&gt;=75,"เชี่ยวชาญ",IF(J21&gt;=65,"ชำนาญ",IF(J21&gt;=55,"พัฒนา",IF(J21&gt;=50,"เริ่มต้น","ไม่ผ่าน"))))))))</f>
        <v/>
      </c>
      <c r="L21" s="1232"/>
      <c r="M21" s="1231" t="str">
        <f>IF('01.ข้อมูลเบื้องต้น'!$B$9="","",IF('02.คีย์เทอม1'!$B21="","",'01.ข้อมูลเบื้องต้น'!$B$9))</f>
        <v/>
      </c>
      <c r="N21" s="1232" t="str">
        <f>IF('01.ข้อมูลเบื้องต้น'!$C$9="","",IF('02.คีย์เทอม1'!$B21="","",'01.ข้อมูลเบื้องต้น'!$C$9))</f>
        <v/>
      </c>
      <c r="O21" s="526"/>
      <c r="P21" s="1235" t="str">
        <f t="shared" si="7"/>
        <v/>
      </c>
      <c r="Q21" s="1232"/>
      <c r="R21" s="1231" t="str">
        <f>IF('01.ข้อมูลเบื้องต้น'!$B$10="","",IF('02.คีย์เทอม1'!$B21="","",'01.ข้อมูลเบื้องต้น'!$B$10))</f>
        <v/>
      </c>
      <c r="S21" s="1232" t="str">
        <f>IF('01.ข้อมูลเบื้องต้น'!$C$10="","",IF('02.คีย์เทอม1'!$B21="","",'01.ข้อมูลเบื้องต้น'!$C$10))</f>
        <v/>
      </c>
      <c r="T21" s="526"/>
      <c r="U21" s="1235" t="str">
        <f t="shared" si="8"/>
        <v/>
      </c>
      <c r="V21" s="1232"/>
      <c r="W21" s="1231" t="str">
        <f>IF('01.ข้อมูลเบื้องต้น'!$B$11="","",IF('02.คีย์เทอม1'!$B21="","",'01.ข้อมูลเบื้องต้น'!$B$11))</f>
        <v/>
      </c>
      <c r="X21" s="1232" t="str">
        <f>IF('01.ข้อมูลเบื้องต้น'!$C$11="","",IF('02.คีย์เทอม1'!$B21="","",'01.ข้อมูลเบื้องต้น'!$C$11))</f>
        <v/>
      </c>
      <c r="Y21" s="519"/>
      <c r="Z21" s="1234" t="str">
        <f t="shared" si="31"/>
        <v/>
      </c>
      <c r="AA21" s="1232"/>
      <c r="AB21" s="1231" t="str">
        <f>IF('01.ข้อมูลเบื้องต้น'!$B$12="","",IF('02.คีย์เทอม1'!$B21="","",'01.ข้อมูลเบื้องต้น'!$B$12))</f>
        <v/>
      </c>
      <c r="AC21" s="1232" t="str">
        <f>IF('01.ข้อมูลเบื้องต้น'!$C$12="","",IF('02.คีย์เทอม1'!$B21="","",'01.ข้อมูลเบื้องต้น'!$C$12))</f>
        <v/>
      </c>
      <c r="AD21" s="526"/>
      <c r="AE21" s="1235" t="str">
        <f t="shared" si="32"/>
        <v/>
      </c>
      <c r="AF21" s="1232"/>
      <c r="AG21" s="1231" t="str">
        <f>IF('01.ข้อมูลเบื้องต้น'!$B$13="","",IF('02.คีย์เทอม1'!$B21="","",'01.ข้อมูลเบื้องต้น'!$B$13))</f>
        <v/>
      </c>
      <c r="AH21" s="1232" t="str">
        <f>IF('01.ข้อมูลเบื้องต้น'!$C$13="","",IF('02.คีย์เทอม1'!$B21="","",'01.ข้อมูลเบื้องต้น'!$C$13))</f>
        <v/>
      </c>
      <c r="AI21" s="526"/>
      <c r="AJ21" s="1235" t="str">
        <f t="shared" si="33"/>
        <v/>
      </c>
      <c r="AK21" s="1232"/>
      <c r="AL21" s="1231" t="str">
        <f>IF('01.ข้อมูลเบื้องต้น'!$B$14="","",IF('02.คีย์เทอม1'!$B21="","",'01.ข้อมูลเบื้องต้น'!$B$14))</f>
        <v/>
      </c>
      <c r="AM21" s="1232" t="str">
        <f>IF('01.ข้อมูลเบื้องต้น'!$C$14="","",IF('02.คีย์เทอม1'!$B21="","",'01.ข้อมูลเบื้องต้น'!$C$14))</f>
        <v/>
      </c>
      <c r="AN21" s="526"/>
      <c r="AO21" s="1235" t="str">
        <f t="shared" si="34"/>
        <v/>
      </c>
      <c r="AP21" s="1232"/>
      <c r="AQ21" s="1231" t="str">
        <f>IF('01.ข้อมูลเบื้องต้น'!$B$15="","",IF('02.คีย์เทอม1'!$B21="","",'01.ข้อมูลเบื้องต้น'!$B$15))</f>
        <v/>
      </c>
      <c r="AR21" s="1232" t="str">
        <f>IF('01.ข้อมูลเบื้องต้น'!$C$15="","",IF('02.คีย์เทอม1'!$B21="","",'01.ข้อมูลเบื้องต้น'!$C$15))</f>
        <v/>
      </c>
      <c r="AS21" s="526"/>
      <c r="AT21" s="1235" t="str">
        <f t="shared" si="35"/>
        <v/>
      </c>
      <c r="AU21" s="1232"/>
      <c r="AV21" s="1231" t="str">
        <f>IF('01.ข้อมูลเบื้องต้น'!$B$16="","",IF('02.คีย์เทอม1'!$B21="","",'01.ข้อมูลเบื้องต้น'!$B$16))</f>
        <v/>
      </c>
      <c r="AW21" s="1232" t="str">
        <f>IF('01.ข้อมูลเบื้องต้น'!$C$16="","",IF('02.คีย์เทอม1'!$B21="","",'01.ข้อมูลเบื้องต้น'!$C$16))</f>
        <v/>
      </c>
      <c r="AX21" s="519"/>
      <c r="AY21" s="1234" t="str">
        <f t="shared" si="36"/>
        <v/>
      </c>
      <c r="AZ21" s="1232"/>
      <c r="BA21" s="1231" t="str">
        <f>IF('01.ข้อมูลเบื้องต้น'!$B$17="","",IF('02.คีย์เทอม1'!$B21="","",'01.ข้อมูลเบื้องต้น'!$B$17))</f>
        <v/>
      </c>
      <c r="BB21" s="1232" t="str">
        <f>IF('01.ข้อมูลเบื้องต้น'!$C$17="","",IF('02.คีย์เทอม1'!$B21="","",'01.ข้อมูลเบื้องต้น'!$C$17))</f>
        <v/>
      </c>
      <c r="BC21" s="519"/>
      <c r="BD21" s="1234" t="str">
        <f t="shared" si="37"/>
        <v/>
      </c>
      <c r="BE21" s="1232"/>
      <c r="BF21" s="1231" t="str">
        <f>IF('01.ข้อมูลเบื้องต้น'!$B$19="","",IF('02.คีย์เทอม1'!$B21="","",'01.ข้อมูลเบื้องต้น'!$B$19))</f>
        <v/>
      </c>
      <c r="BG21" s="1232" t="str">
        <f>IF('01.ข้อมูลเบื้องต้น'!$C$19="","",IF('02.คีย์เทอม1'!$B21="","",'01.ข้อมูลเบื้องต้น'!$C$19))</f>
        <v/>
      </c>
      <c r="BH21" s="723"/>
      <c r="BI21" s="1234" t="str">
        <f t="shared" si="38"/>
        <v/>
      </c>
      <c r="BJ21" s="1232"/>
      <c r="BK21" s="1231" t="str">
        <f>IF('01.ข้อมูลเบื้องต้น'!$B$20="","",IF('02.คีย์เทอม1'!$B21="","",'01.ข้อมูลเบื้องต้น'!$B$20))</f>
        <v/>
      </c>
      <c r="BL21" s="1232" t="str">
        <f>IF('01.ข้อมูลเบื้องต้น'!$C$20="","",IF('02.คีย์เทอม1'!$B21="","",'01.ข้อมูลเบื้องต้น'!$C$20))</f>
        <v/>
      </c>
      <c r="BM21" s="723"/>
      <c r="BN21" s="1235" t="str">
        <f t="shared" si="9"/>
        <v/>
      </c>
      <c r="BO21" s="1232"/>
      <c r="BP21" s="1231" t="str">
        <f>IF('01.ข้อมูลเบื้องต้น'!$B$21="","",IF('02.คีย์เทอม1'!$B21="","",'01.ข้อมูลเบื้องต้น'!$B$21))</f>
        <v/>
      </c>
      <c r="BQ21" s="1232" t="str">
        <f>IF('01.ข้อมูลเบื้องต้น'!$C$21="","",IF('02.คีย์เทอม1'!$B21="","",'01.ข้อมูลเบื้องต้น'!$C$21))</f>
        <v/>
      </c>
      <c r="BR21" s="722"/>
      <c r="BS21" s="1234" t="str">
        <f t="shared" si="10"/>
        <v/>
      </c>
      <c r="BT21" s="1232"/>
      <c r="BU21" s="1231" t="str">
        <f>IF('01.ข้อมูลเบื้องต้น'!$B$22="","",IF('02.คีย์เทอม1'!$B21="","",'01.ข้อมูลเบื้องต้น'!$B$22))</f>
        <v/>
      </c>
      <c r="BV21" s="1232" t="str">
        <f>IF('01.ข้อมูลเบื้องต้น'!$C$22="","",IF('02.คีย์เทอม1'!$B21="","",'01.ข้อมูลเบื้องต้น'!$C$22))</f>
        <v/>
      </c>
      <c r="BW21" s="722"/>
      <c r="BX21" s="1234" t="str">
        <f t="shared" si="11"/>
        <v/>
      </c>
      <c r="BY21" s="1232"/>
      <c r="BZ21" s="1231" t="str">
        <f>IF('01.ข้อมูลเบื้องต้น'!$B$23="","",IF('02.คีย์เทอม1'!$B21="","",'01.ข้อมูลเบื้องต้น'!$B$23))</f>
        <v/>
      </c>
      <c r="CA21" s="1232" t="str">
        <f>IF('01.ข้อมูลเบื้องต้น'!$C$23="","",IF('02.คีย์เทอม1'!$B21="","",'01.ข้อมูลเบื้องต้น'!$C$23))</f>
        <v/>
      </c>
      <c r="CB21" s="722"/>
      <c r="CC21" s="1234" t="str">
        <f t="shared" si="39"/>
        <v/>
      </c>
      <c r="CD21" s="1232"/>
      <c r="CE21" s="1231" t="str">
        <f>IF('01.ข้อมูลเบื้องต้น'!$B$24="","",IF('02.คีย์เทอม1'!$B21="","",'01.ข้อมูลเบื้องต้น'!$B$24))</f>
        <v/>
      </c>
      <c r="CF21" s="1232" t="str">
        <f>IF('01.ข้อมูลเบื้องต้น'!$C$24="","",IF('02.คีย์เทอม1'!$B21="","",'01.ข้อมูลเบื้องต้น'!$C$24))</f>
        <v/>
      </c>
      <c r="CG21" s="722"/>
      <c r="CH21" s="1234" t="str">
        <f t="shared" si="59"/>
        <v/>
      </c>
      <c r="CI21" s="1232"/>
      <c r="CJ21" s="1231" t="str">
        <f>IF('01.ข้อมูลเบื้องต้น'!$B$25="","",IF('02.คีย์เทอม1'!$B21="","",'01.ข้อมูลเบื้องต้น'!$B$25))</f>
        <v/>
      </c>
      <c r="CK21" s="1232" t="str">
        <f>IF('01.ข้อมูลเบื้องต้น'!$C$25="","",IF('02.คีย์เทอม1'!$B21="","",'01.ข้อมูลเบื้องต้น'!$C$25))</f>
        <v/>
      </c>
      <c r="CL21" s="722"/>
      <c r="CM21" s="1234" t="str">
        <f t="shared" si="12"/>
        <v/>
      </c>
      <c r="CN21" s="1232"/>
      <c r="CO21" s="1231" t="str">
        <f>IF('01.ข้อมูลเบื้องต้น'!$B$26="","",IF('02.คีย์เทอม1'!$B21="","",'01.ข้อมูลเบื้องต้น'!$B$26))</f>
        <v/>
      </c>
      <c r="CP21" s="1232" t="str">
        <f>IF('01.ข้อมูลเบื้องต้น'!$C$26="","",IF('02.คีย์เทอม1'!$B21="","",'01.ข้อมูลเบื้องต้น'!$C$26))</f>
        <v/>
      </c>
      <c r="CQ21" s="722"/>
      <c r="CR21" s="1234" t="str">
        <f t="shared" si="13"/>
        <v/>
      </c>
      <c r="CS21" s="1232"/>
      <c r="CT21" s="1231" t="str">
        <f>IF('01.ข้อมูลเบื้องต้น'!$B$27="","",IF('02.คีย์เทอม1'!$B21="","",'01.ข้อมูลเบื้องต้น'!$B$27))</f>
        <v/>
      </c>
      <c r="CU21" s="1232" t="str">
        <f>IF('01.ข้อมูลเบื้องต้น'!$C$27="","",IF('02.คีย์เทอม1'!$B21="","",'01.ข้อมูลเบื้องต้น'!$C$27))</f>
        <v/>
      </c>
      <c r="CV21" s="722"/>
      <c r="CW21" s="1234" t="str">
        <f t="shared" si="14"/>
        <v/>
      </c>
      <c r="CX21" s="1232"/>
      <c r="CY21" s="1231" t="str">
        <f>IF('01.ข้อมูลเบื้องต้น'!$B$28="","",IF('02.คีย์เทอม1'!$B21="","",'01.ข้อมูลเบื้องต้น'!$B$28))</f>
        <v/>
      </c>
      <c r="CZ21" s="1232" t="str">
        <f>IF('01.ข้อมูลเบื้องต้น'!$C$28="","",IF('02.คีย์เทอม1'!$B21="","",'01.ข้อมูลเบื้องต้น'!$C$28))</f>
        <v/>
      </c>
      <c r="DA21" s="722"/>
      <c r="DB21" s="1234" t="str">
        <f t="shared" si="15"/>
        <v/>
      </c>
      <c r="DC21" s="1232"/>
      <c r="DD21" s="1231" t="str">
        <f>IF('01.ข้อมูลเบื้องต้น'!$B$36="","",IF('02.คีย์เทอม1'!$B21="","",'01.ข้อมูลเบื้องต้น'!$B$36))</f>
        <v/>
      </c>
      <c r="DE21" s="1232" t="str">
        <f>IF('01.ข้อมูลเบื้องต้น'!$C$36="","",IF('02.คีย์เทอม1'!$B21="","",'01.ข้อมูลเบื้องต้น'!$C$36))</f>
        <v/>
      </c>
      <c r="DF21" s="721"/>
      <c r="DG21" s="1234" t="str">
        <f t="shared" si="16"/>
        <v/>
      </c>
      <c r="DH21" s="1232"/>
      <c r="DI21" s="1231" t="str">
        <f>IF('01.ข้อมูลเบื้องต้น'!$B$37="","",IF('02.คีย์เทอม1'!$B21="","",'01.ข้อมูลเบื้องต้น'!$B$37))</f>
        <v/>
      </c>
      <c r="DJ21" s="1232" t="str">
        <f>IF('01.ข้อมูลเบื้องต้น'!$C$37="","",IF('02.คีย์เทอม1'!$B21="","",'01.ข้อมูลเบื้องต้น'!$C$37))</f>
        <v/>
      </c>
      <c r="DK21" s="721"/>
      <c r="DL21" s="1234" t="str">
        <f t="shared" si="17"/>
        <v/>
      </c>
      <c r="DM21" s="1232"/>
      <c r="DN21" s="1231" t="str">
        <f>IF('01.ข้อมูลเบื้องต้น'!$B$38="","",IF('02.คีย์เทอม1'!$B21="","",'01.ข้อมูลเบื้องต้น'!$B$38))</f>
        <v/>
      </c>
      <c r="DO21" s="1232" t="str">
        <f>IF('01.ข้อมูลเบื้องต้น'!$C$38="","",IF('02.คีย์เทอม1'!$B21="","",'01.ข้อมูลเบื้องต้น'!$C$38))</f>
        <v/>
      </c>
      <c r="DP21" s="721"/>
      <c r="DQ21" s="1234" t="str">
        <f t="shared" si="18"/>
        <v/>
      </c>
      <c r="DR21" s="1232"/>
      <c r="DS21" s="1231" t="str">
        <f>IF('01.ข้อมูลเบื้องต้น'!$B$39="","",IF('02.คีย์เทอม1'!$B21="","",'01.ข้อมูลเบื้องต้น'!$B$39))</f>
        <v/>
      </c>
      <c r="DT21" s="1232" t="str">
        <f>IF('01.ข้อมูลเบื้องต้น'!$C$39="","",IF('02.คีย์เทอม1'!$B21="","",'01.ข้อมูลเบื้องต้น'!$C$39))</f>
        <v/>
      </c>
      <c r="DU21" s="721"/>
      <c r="DV21" s="1234" t="str">
        <f t="shared" si="19"/>
        <v/>
      </c>
      <c r="DW21" s="1232"/>
      <c r="DX21" s="1231" t="str">
        <f>IF('01.ข้อมูลเบื้องต้น'!$B$40="","",IF('02.คีย์เทอม1'!$B21="","",'01.ข้อมูลเบื้องต้น'!$B$40))</f>
        <v/>
      </c>
      <c r="DY21" s="1232" t="str">
        <f>IF('01.ข้อมูลเบื้องต้น'!$C$40="","",IF('02.คีย์เทอม1'!$B21="","",'01.ข้อมูลเบื้องต้น'!$C$40))</f>
        <v/>
      </c>
      <c r="DZ21" s="721"/>
      <c r="EA21" s="1234" t="str">
        <f t="shared" si="20"/>
        <v/>
      </c>
      <c r="EB21" s="1232"/>
      <c r="EC21" s="1231" t="str">
        <f>IF('01.ข้อมูลเบื้องต้น'!$B$41="","",IF('02.คีย์เทอม1'!$B21="","",'01.ข้อมูลเบื้องต้น'!$B$41))</f>
        <v/>
      </c>
      <c r="ED21" s="1232" t="str">
        <f>IF('01.ข้อมูลเบื้องต้น'!$C$41="","",IF('02.คีย์เทอม1'!$B21="","",'01.ข้อมูลเบื้องต้น'!$C$41))</f>
        <v/>
      </c>
      <c r="EE21" s="721"/>
      <c r="EF21" s="1234" t="str">
        <f t="shared" si="21"/>
        <v/>
      </c>
      <c r="EG21" s="1232"/>
      <c r="EH21" s="1231" t="str">
        <f>IF('01.ข้อมูลเบื้องต้น'!$B$42="","",IF('02.คีย์เทอม1'!$B21="","",'01.ข้อมูลเบื้องต้น'!$B$42))</f>
        <v/>
      </c>
      <c r="EI21" s="1232" t="str">
        <f>IF('01.ข้อมูลเบื้องต้น'!$C$42="","",IF('02.คีย์เทอม1'!$B21="","",'01.ข้อมูลเบื้องต้น'!$C$42))</f>
        <v/>
      </c>
      <c r="EJ21" s="721"/>
      <c r="EK21" s="1234" t="str">
        <f t="shared" si="22"/>
        <v/>
      </c>
      <c r="EL21" s="1232"/>
      <c r="EM21" s="1231" t="str">
        <f>IF('01.ข้อมูลเบื้องต้น'!$B$43="","",IF('02.คีย์เทอม1'!$B21="","",'01.ข้อมูลเบื้องต้น'!$B$43))</f>
        <v/>
      </c>
      <c r="EN21" s="1232" t="str">
        <f>IF('01.ข้อมูลเบื้องต้น'!$C$43="","",IF('02.คีย์เทอม1'!$B21="","",'01.ข้อมูลเบื้องต้น'!$C$43))</f>
        <v/>
      </c>
      <c r="EO21" s="721"/>
      <c r="EP21" s="1234" t="str">
        <f t="shared" si="23"/>
        <v/>
      </c>
      <c r="EQ21" s="1232"/>
      <c r="ER21" s="1231" t="str">
        <f>IF('01.ข้อมูลเบื้องต้น'!$B$44="","",IF('02.คีย์เทอม1'!$B21="","",'01.ข้อมูลเบื้องต้น'!$B$44))</f>
        <v/>
      </c>
      <c r="ES21" s="1232" t="str">
        <f>IF('01.ข้อมูลเบื้องต้น'!$C$44="","",IF('02.คีย์เทอม1'!$B21="","",'01.ข้อมูลเบื้องต้น'!$C$44))</f>
        <v/>
      </c>
      <c r="ET21" s="721"/>
      <c r="EU21" s="1234" t="str">
        <f t="shared" si="24"/>
        <v/>
      </c>
      <c r="EV21" s="1232"/>
      <c r="EW21" s="1231" t="str">
        <f>IF('01.ข้อมูลเบื้องต้น'!$B$45="","",IF('02.คีย์เทอม1'!$B21="","",'01.ข้อมูลเบื้องต้น'!$B$45))</f>
        <v/>
      </c>
      <c r="EX21" s="1232" t="str">
        <f>IF('01.ข้อมูลเบื้องต้น'!$C$45="","",IF('02.คีย์เทอม1'!$B21="","",'01.ข้อมูลเบื้องต้น'!$C$45))</f>
        <v/>
      </c>
      <c r="EY21" s="721"/>
      <c r="EZ21" s="1234" t="str">
        <f t="shared" si="25"/>
        <v/>
      </c>
      <c r="FA21" s="1232"/>
      <c r="FB21" s="1231" t="str">
        <f>IF('01.ข้อมูลเบื้องต้น'!$B$46="","",IF('02.คีย์เทอม1'!$B21="","",'01.ข้อมูลเบื้องต้น'!$B$46))</f>
        <v/>
      </c>
      <c r="FC21" s="1232" t="str">
        <f>IF('01.ข้อมูลเบื้องต้น'!$C$46="","",IF('02.คีย์เทอม1'!$B21="","",'01.ข้อมูลเบื้องต้น'!$C$46))</f>
        <v/>
      </c>
      <c r="FD21" s="721"/>
      <c r="FE21" s="1234" t="str">
        <f t="shared" si="26"/>
        <v/>
      </c>
      <c r="FF21" s="1232"/>
      <c r="FG21" s="1231" t="str">
        <f>IF('01.ข้อมูลเบื้องต้น'!$B$47="","",IF('02.คีย์เทอม1'!$B21="","",'01.ข้อมูลเบื้องต้น'!$B$47))</f>
        <v/>
      </c>
      <c r="FH21" s="1232" t="str">
        <f>IF('01.ข้อมูลเบื้องต้น'!$C$47="","",IF('02.คีย์เทอม1'!$B21="","",'01.ข้อมูลเบื้องต้น'!$C$47))</f>
        <v/>
      </c>
      <c r="FI21" s="721"/>
      <c r="FJ21" s="1234" t="str">
        <f t="shared" si="27"/>
        <v/>
      </c>
      <c r="FK21" s="1232"/>
      <c r="FL21" s="1231" t="str">
        <f>IF('01.ข้อมูลเบื้องต้น'!$B$48="","",IF('02.คีย์เทอม1'!$B21="","",'01.ข้อมูลเบื้องต้น'!$B$48))</f>
        <v/>
      </c>
      <c r="FM21" s="1232" t="str">
        <f>IF('01.ข้อมูลเบื้องต้น'!$C$48="","",IF('02.คีย์เทอม1'!$B21="","",'01.ข้อมูลเบื้องต้น'!$C$48))</f>
        <v/>
      </c>
      <c r="FN21" s="721"/>
      <c r="FO21" s="1234" t="str">
        <f t="shared" si="28"/>
        <v/>
      </c>
      <c r="FP21" s="1232"/>
      <c r="FQ21" s="1231" t="str">
        <f>IF('01.ข้อมูลเบื้องต้น'!$B$49="","",IF('02.คีย์เทอม1'!$B21="","",'01.ข้อมูลเบื้องต้น'!$B$49))</f>
        <v/>
      </c>
      <c r="FR21" s="1232" t="str">
        <f>IF('01.ข้อมูลเบื้องต้น'!$C$49="","",IF('02.คีย์เทอม1'!$B21="","",'01.ข้อมูลเบื้องต้น'!$C$49))</f>
        <v/>
      </c>
      <c r="FS21" s="721"/>
      <c r="FT21" s="1234" t="str">
        <f t="shared" si="29"/>
        <v/>
      </c>
      <c r="FU21" s="1232"/>
      <c r="FV21" s="1231" t="str">
        <f>IF('01.ข้อมูลเบื้องต้น'!$B$50="","",IF('02.คีย์เทอม1'!$B21="","",'01.ข้อมูลเบื้องต้น'!$B$50))</f>
        <v/>
      </c>
      <c r="FW21" s="1232" t="str">
        <f>IF('01.ข้อมูลเบื้องต้น'!$C$50="","",IF('02.คีย์เทอม1'!$B21="","",'01.ข้อมูลเบื้องต้น'!$C$50))</f>
        <v/>
      </c>
      <c r="FX21" s="721"/>
      <c r="FY21" s="1234" t="str">
        <f t="shared" si="30"/>
        <v/>
      </c>
      <c r="FZ21" s="521" t="str">
        <f t="shared" si="57"/>
        <v/>
      </c>
      <c r="GA21" s="522" t="str">
        <f t="shared" si="58"/>
        <v/>
      </c>
      <c r="GB21" s="523" t="str">
        <f>IF('2.ชื่อนักเรียน'!R22="มส","มส",IF('2.ชื่อนักเรียน'!R22="ย้าย","ย้าย",IF('2.ชื่อนักเรียน'!R22="ร","ร",IF(GA21="","",RANK(GA21,$GA$10:$GA$59,0)))))</f>
        <v/>
      </c>
      <c r="GC21" s="523" t="str">
        <f t="shared" si="40"/>
        <v/>
      </c>
      <c r="GE21" s="527" t="str">
        <f t="shared" si="41"/>
        <v/>
      </c>
      <c r="GF21" s="718" t="str">
        <f t="shared" si="42"/>
        <v/>
      </c>
      <c r="GG21" s="717" t="str">
        <f t="shared" si="43"/>
        <v/>
      </c>
      <c r="GH21" s="520" t="str">
        <f t="shared" si="44"/>
        <v/>
      </c>
      <c r="GI21" s="529" t="str">
        <f t="shared" si="45"/>
        <v/>
      </c>
      <c r="GJ21" s="718" t="str">
        <f t="shared" si="46"/>
        <v/>
      </c>
      <c r="GK21" s="718" t="str">
        <f t="shared" si="47"/>
        <v/>
      </c>
      <c r="GL21" s="528" t="str">
        <f t="shared" si="48"/>
        <v/>
      </c>
      <c r="GM21" s="701" t="str">
        <f t="shared" si="49"/>
        <v/>
      </c>
      <c r="GN21" s="701" t="str">
        <f t="shared" si="50"/>
        <v/>
      </c>
      <c r="GO21" s="701" t="str">
        <f t="shared" si="51"/>
        <v/>
      </c>
      <c r="GP21" s="701" t="str">
        <f t="shared" si="52"/>
        <v/>
      </c>
      <c r="GQ21" s="701" t="str">
        <f t="shared" si="53"/>
        <v/>
      </c>
      <c r="GR21" s="701" t="str">
        <f t="shared" si="54"/>
        <v/>
      </c>
      <c r="GS21" s="701" t="str">
        <f t="shared" si="55"/>
        <v/>
      </c>
      <c r="GT21" s="520" t="str">
        <f t="shared" si="56"/>
        <v/>
      </c>
    </row>
    <row r="22" spans="1:202" s="509" customFormat="1" ht="17.25" customHeight="1" thickTop="1" thickBot="1">
      <c r="A22" s="1229">
        <v>13</v>
      </c>
      <c r="B22" s="1229" t="str">
        <f>IF('2.ชื่อนักเรียน'!E23="","",CONCATENATE('2.ชื่อนักเรียน'!E23,'2.ชื่อนักเรียน'!F23,'2.ชื่อนักเรียน'!G23,'2.ชื่อนักเรียน'!H23,'2.ชื่อนักเรียน'!I23,'2.ชื่อนักเรียน'!J23,'2.ชื่อนักเรียน'!K23,'2.ชื่อนักเรียน'!L23,'2.ชื่อนักเรียน'!M23,'2.ชื่อนักเรียน'!N23,'2.ชื่อนักเรียน'!O23,'2.ชื่อนักเรียน'!P23,'2.ชื่อนักเรียน'!Q23))</f>
        <v/>
      </c>
      <c r="C22" s="1230" t="str">
        <f>IF('2.ชื่อนักเรียน'!B23="","",'2.ชื่อนักเรียน'!B23)</f>
        <v/>
      </c>
      <c r="D22" s="1231" t="str">
        <f>IF('2.ชื่อนักเรียน'!C23="","",CONCATENATE(TRIM('2.ชื่อนักเรียน'!C23),"  ",'2.ชื่อนักเรียน'!D23))</f>
        <v/>
      </c>
      <c r="E22" s="1232" t="str">
        <f>IF(B22="","",IF('01.ข้อมูลเบื้องต้น'!$H$2="","",'01.ข้อมูลเบื้องต้น'!$H$2))</f>
        <v/>
      </c>
      <c r="F22" s="1231" t="str">
        <f>IF(B22="","",IF('01.ข้อมูลเบื้องต้น'!$I$4="","",'01.ข้อมูลเบื้องต้น'!$I$4))</f>
        <v/>
      </c>
      <c r="G22" s="1232"/>
      <c r="H22" s="1231" t="str">
        <f>IF('01.ข้อมูลเบื้องต้น'!$B$8="","",IF('02.คีย์เทอม1'!$B22="","",'01.ข้อมูลเบื้องต้น'!$B$8))</f>
        <v/>
      </c>
      <c r="I22" s="1232" t="str">
        <f>IF('01.ข้อมูลเบื้องต้น'!$C$8="","",IF('02.คีย์เทอม1'!$B22="","",'01.ข้อมูลเบื้องต้น'!$C$8))</f>
        <v/>
      </c>
      <c r="J22" s="519"/>
      <c r="K22" s="1233" t="str">
        <f>IF('2.ชื่อนักเรียน'!R23="มส","มส",IF('2.ชื่อนักเรียน'!R23="ร","ร",IF('2.ชื่อนักเรียน'!R23="ย้าย","ย้าย",IF(J22="","",IF(J22&gt;=75,"เชี่ยวชาญ",IF(J22&gt;=65,"ชำนาญ",IF(J22&gt;=55,"พัฒนา",IF(J22&gt;=50,"เริ่มต้น","ไม่ผ่าน"))))))))</f>
        <v/>
      </c>
      <c r="L22" s="1232"/>
      <c r="M22" s="1231" t="str">
        <f>IF('01.ข้อมูลเบื้องต้น'!$B$9="","",IF('02.คีย์เทอม1'!$B22="","",'01.ข้อมูลเบื้องต้น'!$B$9))</f>
        <v/>
      </c>
      <c r="N22" s="1232" t="str">
        <f>IF('01.ข้อมูลเบื้องต้น'!$C$9="","",IF('02.คีย์เทอม1'!$B22="","",'01.ข้อมูลเบื้องต้น'!$C$9))</f>
        <v/>
      </c>
      <c r="O22" s="526"/>
      <c r="P22" s="1235" t="str">
        <f t="shared" si="7"/>
        <v/>
      </c>
      <c r="Q22" s="1232"/>
      <c r="R22" s="1231" t="str">
        <f>IF('01.ข้อมูลเบื้องต้น'!$B$10="","",IF('02.คีย์เทอม1'!$B22="","",'01.ข้อมูลเบื้องต้น'!$B$10))</f>
        <v/>
      </c>
      <c r="S22" s="1232" t="str">
        <f>IF('01.ข้อมูลเบื้องต้น'!$C$10="","",IF('02.คีย์เทอม1'!$B22="","",'01.ข้อมูลเบื้องต้น'!$C$10))</f>
        <v/>
      </c>
      <c r="T22" s="526"/>
      <c r="U22" s="1235" t="str">
        <f t="shared" si="8"/>
        <v/>
      </c>
      <c r="V22" s="1232"/>
      <c r="W22" s="1231" t="str">
        <f>IF('01.ข้อมูลเบื้องต้น'!$B$11="","",IF('02.คีย์เทอม1'!$B22="","",'01.ข้อมูลเบื้องต้น'!$B$11))</f>
        <v/>
      </c>
      <c r="X22" s="1232" t="str">
        <f>IF('01.ข้อมูลเบื้องต้น'!$C$11="","",IF('02.คีย์เทอม1'!$B22="","",'01.ข้อมูลเบื้องต้น'!$C$11))</f>
        <v/>
      </c>
      <c r="Y22" s="519"/>
      <c r="Z22" s="1234" t="str">
        <f t="shared" si="31"/>
        <v/>
      </c>
      <c r="AA22" s="1232"/>
      <c r="AB22" s="1231" t="str">
        <f>IF('01.ข้อมูลเบื้องต้น'!$B$12="","",IF('02.คีย์เทอม1'!$B22="","",'01.ข้อมูลเบื้องต้น'!$B$12))</f>
        <v/>
      </c>
      <c r="AC22" s="1232" t="str">
        <f>IF('01.ข้อมูลเบื้องต้น'!$C$12="","",IF('02.คีย์เทอม1'!$B22="","",'01.ข้อมูลเบื้องต้น'!$C$12))</f>
        <v/>
      </c>
      <c r="AD22" s="526"/>
      <c r="AE22" s="1235" t="str">
        <f t="shared" si="32"/>
        <v/>
      </c>
      <c r="AF22" s="1232"/>
      <c r="AG22" s="1231" t="str">
        <f>IF('01.ข้อมูลเบื้องต้น'!$B$13="","",IF('02.คีย์เทอม1'!$B22="","",'01.ข้อมูลเบื้องต้น'!$B$13))</f>
        <v/>
      </c>
      <c r="AH22" s="1232" t="str">
        <f>IF('01.ข้อมูลเบื้องต้น'!$C$13="","",IF('02.คีย์เทอม1'!$B22="","",'01.ข้อมูลเบื้องต้น'!$C$13))</f>
        <v/>
      </c>
      <c r="AI22" s="526"/>
      <c r="AJ22" s="1235" t="str">
        <f t="shared" si="33"/>
        <v/>
      </c>
      <c r="AK22" s="1232"/>
      <c r="AL22" s="1231" t="str">
        <f>IF('01.ข้อมูลเบื้องต้น'!$B$14="","",IF('02.คีย์เทอม1'!$B22="","",'01.ข้อมูลเบื้องต้น'!$B$14))</f>
        <v/>
      </c>
      <c r="AM22" s="1232" t="str">
        <f>IF('01.ข้อมูลเบื้องต้น'!$C$14="","",IF('02.คีย์เทอม1'!$B22="","",'01.ข้อมูลเบื้องต้น'!$C$14))</f>
        <v/>
      </c>
      <c r="AN22" s="526"/>
      <c r="AO22" s="1235" t="str">
        <f t="shared" si="34"/>
        <v/>
      </c>
      <c r="AP22" s="1232"/>
      <c r="AQ22" s="1231" t="str">
        <f>IF('01.ข้อมูลเบื้องต้น'!$B$15="","",IF('02.คีย์เทอม1'!$B22="","",'01.ข้อมูลเบื้องต้น'!$B$15))</f>
        <v/>
      </c>
      <c r="AR22" s="1232" t="str">
        <f>IF('01.ข้อมูลเบื้องต้น'!$C$15="","",IF('02.คีย์เทอม1'!$B22="","",'01.ข้อมูลเบื้องต้น'!$C$15))</f>
        <v/>
      </c>
      <c r="AS22" s="526"/>
      <c r="AT22" s="1235" t="str">
        <f t="shared" si="35"/>
        <v/>
      </c>
      <c r="AU22" s="1232"/>
      <c r="AV22" s="1231" t="str">
        <f>IF('01.ข้อมูลเบื้องต้น'!$B$16="","",IF('02.คีย์เทอม1'!$B22="","",'01.ข้อมูลเบื้องต้น'!$B$16))</f>
        <v/>
      </c>
      <c r="AW22" s="1232" t="str">
        <f>IF('01.ข้อมูลเบื้องต้น'!$C$16="","",IF('02.คีย์เทอม1'!$B22="","",'01.ข้อมูลเบื้องต้น'!$C$16))</f>
        <v/>
      </c>
      <c r="AX22" s="519"/>
      <c r="AY22" s="1234" t="str">
        <f t="shared" si="36"/>
        <v/>
      </c>
      <c r="AZ22" s="1232"/>
      <c r="BA22" s="1231" t="str">
        <f>IF('01.ข้อมูลเบื้องต้น'!$B$17="","",IF('02.คีย์เทอม1'!$B22="","",'01.ข้อมูลเบื้องต้น'!$B$17))</f>
        <v/>
      </c>
      <c r="BB22" s="1232" t="str">
        <f>IF('01.ข้อมูลเบื้องต้น'!$C$17="","",IF('02.คีย์เทอม1'!$B22="","",'01.ข้อมูลเบื้องต้น'!$C$17))</f>
        <v/>
      </c>
      <c r="BC22" s="519"/>
      <c r="BD22" s="1234" t="str">
        <f t="shared" si="37"/>
        <v/>
      </c>
      <c r="BE22" s="1232"/>
      <c r="BF22" s="1231" t="str">
        <f>IF('01.ข้อมูลเบื้องต้น'!$B$19="","",IF('02.คีย์เทอม1'!$B22="","",'01.ข้อมูลเบื้องต้น'!$B$19))</f>
        <v/>
      </c>
      <c r="BG22" s="1232" t="str">
        <f>IF('01.ข้อมูลเบื้องต้น'!$C$19="","",IF('02.คีย์เทอม1'!$B22="","",'01.ข้อมูลเบื้องต้น'!$C$19))</f>
        <v/>
      </c>
      <c r="BH22" s="723"/>
      <c r="BI22" s="1234" t="str">
        <f t="shared" si="38"/>
        <v/>
      </c>
      <c r="BJ22" s="1232"/>
      <c r="BK22" s="1231" t="str">
        <f>IF('01.ข้อมูลเบื้องต้น'!$B$20="","",IF('02.คีย์เทอม1'!$B22="","",'01.ข้อมูลเบื้องต้น'!$B$20))</f>
        <v/>
      </c>
      <c r="BL22" s="1232" t="str">
        <f>IF('01.ข้อมูลเบื้องต้น'!$C$20="","",IF('02.คีย์เทอม1'!$B22="","",'01.ข้อมูลเบื้องต้น'!$C$20))</f>
        <v/>
      </c>
      <c r="BM22" s="722"/>
      <c r="BN22" s="1235" t="str">
        <f t="shared" si="9"/>
        <v/>
      </c>
      <c r="BO22" s="1232"/>
      <c r="BP22" s="1231" t="str">
        <f>IF('01.ข้อมูลเบื้องต้น'!$B$21="","",IF('02.คีย์เทอม1'!$B22="","",'01.ข้อมูลเบื้องต้น'!$B$21))</f>
        <v/>
      </c>
      <c r="BQ22" s="1232" t="str">
        <f>IF('01.ข้อมูลเบื้องต้น'!$C$21="","",IF('02.คีย์เทอม1'!$B22="","",'01.ข้อมูลเบื้องต้น'!$C$21))</f>
        <v/>
      </c>
      <c r="BR22" s="722"/>
      <c r="BS22" s="1234" t="str">
        <f t="shared" si="10"/>
        <v/>
      </c>
      <c r="BT22" s="1232"/>
      <c r="BU22" s="1231" t="str">
        <f>IF('01.ข้อมูลเบื้องต้น'!$B$22="","",IF('02.คีย์เทอม1'!$B22="","",'01.ข้อมูลเบื้องต้น'!$B$22))</f>
        <v/>
      </c>
      <c r="BV22" s="1232" t="str">
        <f>IF('01.ข้อมูลเบื้องต้น'!$C$22="","",IF('02.คีย์เทอม1'!$B22="","",'01.ข้อมูลเบื้องต้น'!$C$22))</f>
        <v/>
      </c>
      <c r="BW22" s="722"/>
      <c r="BX22" s="1234" t="str">
        <f t="shared" si="11"/>
        <v/>
      </c>
      <c r="BY22" s="1232"/>
      <c r="BZ22" s="1231" t="str">
        <f>IF('01.ข้อมูลเบื้องต้น'!$B$23="","",IF('02.คีย์เทอม1'!$B22="","",'01.ข้อมูลเบื้องต้น'!$B$23))</f>
        <v/>
      </c>
      <c r="CA22" s="1232" t="str">
        <f>IF('01.ข้อมูลเบื้องต้น'!$C$23="","",IF('02.คีย์เทอม1'!$B22="","",'01.ข้อมูลเบื้องต้น'!$C$23))</f>
        <v/>
      </c>
      <c r="CB22" s="722"/>
      <c r="CC22" s="1234" t="str">
        <f t="shared" si="39"/>
        <v/>
      </c>
      <c r="CD22" s="1232"/>
      <c r="CE22" s="1231" t="str">
        <f>IF('01.ข้อมูลเบื้องต้น'!$B$24="","",IF('02.คีย์เทอม1'!$B22="","",'01.ข้อมูลเบื้องต้น'!$B$24))</f>
        <v/>
      </c>
      <c r="CF22" s="1232" t="str">
        <f>IF('01.ข้อมูลเบื้องต้น'!$C$24="","",IF('02.คีย์เทอม1'!$B22="","",'01.ข้อมูลเบื้องต้น'!$C$24))</f>
        <v/>
      </c>
      <c r="CG22" s="722"/>
      <c r="CH22" s="1234" t="str">
        <f t="shared" si="59"/>
        <v/>
      </c>
      <c r="CI22" s="1232"/>
      <c r="CJ22" s="1231" t="str">
        <f>IF('01.ข้อมูลเบื้องต้น'!$B$25="","",IF('02.คีย์เทอม1'!$B22="","",'01.ข้อมูลเบื้องต้น'!$B$25))</f>
        <v/>
      </c>
      <c r="CK22" s="1232" t="str">
        <f>IF('01.ข้อมูลเบื้องต้น'!$C$25="","",IF('02.คีย์เทอม1'!$B22="","",'01.ข้อมูลเบื้องต้น'!$C$25))</f>
        <v/>
      </c>
      <c r="CL22" s="722"/>
      <c r="CM22" s="1234" t="str">
        <f t="shared" si="12"/>
        <v/>
      </c>
      <c r="CN22" s="1232"/>
      <c r="CO22" s="1231" t="str">
        <f>IF('01.ข้อมูลเบื้องต้น'!$B$26="","",IF('02.คีย์เทอม1'!$B22="","",'01.ข้อมูลเบื้องต้น'!$B$26))</f>
        <v/>
      </c>
      <c r="CP22" s="1232" t="str">
        <f>IF('01.ข้อมูลเบื้องต้น'!$C$26="","",IF('02.คีย์เทอม1'!$B22="","",'01.ข้อมูลเบื้องต้น'!$C$26))</f>
        <v/>
      </c>
      <c r="CQ22" s="722"/>
      <c r="CR22" s="1234" t="str">
        <f t="shared" si="13"/>
        <v/>
      </c>
      <c r="CS22" s="1232"/>
      <c r="CT22" s="1231" t="str">
        <f>IF('01.ข้อมูลเบื้องต้น'!$B$27="","",IF('02.คีย์เทอม1'!$B22="","",'01.ข้อมูลเบื้องต้น'!$B$27))</f>
        <v/>
      </c>
      <c r="CU22" s="1232" t="str">
        <f>IF('01.ข้อมูลเบื้องต้น'!$C$27="","",IF('02.คีย์เทอม1'!$B22="","",'01.ข้อมูลเบื้องต้น'!$C$27))</f>
        <v/>
      </c>
      <c r="CV22" s="722"/>
      <c r="CW22" s="1234" t="str">
        <f t="shared" si="14"/>
        <v/>
      </c>
      <c r="CX22" s="1232"/>
      <c r="CY22" s="1231" t="str">
        <f>IF('01.ข้อมูลเบื้องต้น'!$B$28="","",IF('02.คีย์เทอม1'!$B22="","",'01.ข้อมูลเบื้องต้น'!$B$28))</f>
        <v/>
      </c>
      <c r="CZ22" s="1232" t="str">
        <f>IF('01.ข้อมูลเบื้องต้น'!$C$28="","",IF('02.คีย์เทอม1'!$B22="","",'01.ข้อมูลเบื้องต้น'!$C$28))</f>
        <v/>
      </c>
      <c r="DA22" s="722"/>
      <c r="DB22" s="1234" t="str">
        <f t="shared" si="15"/>
        <v/>
      </c>
      <c r="DC22" s="1232"/>
      <c r="DD22" s="1231" t="str">
        <f>IF('01.ข้อมูลเบื้องต้น'!$B$36="","",IF('02.คีย์เทอม1'!$B22="","",'01.ข้อมูลเบื้องต้น'!$B$36))</f>
        <v/>
      </c>
      <c r="DE22" s="1232" t="str">
        <f>IF('01.ข้อมูลเบื้องต้น'!$C$36="","",IF('02.คีย์เทอม1'!$B22="","",'01.ข้อมูลเบื้องต้น'!$C$36))</f>
        <v/>
      </c>
      <c r="DF22" s="721"/>
      <c r="DG22" s="1234" t="str">
        <f t="shared" si="16"/>
        <v/>
      </c>
      <c r="DH22" s="1232"/>
      <c r="DI22" s="1231" t="str">
        <f>IF('01.ข้อมูลเบื้องต้น'!$B$37="","",IF('02.คีย์เทอม1'!$B22="","",'01.ข้อมูลเบื้องต้น'!$B$37))</f>
        <v/>
      </c>
      <c r="DJ22" s="1232" t="str">
        <f>IF('01.ข้อมูลเบื้องต้น'!$C$37="","",IF('02.คีย์เทอม1'!$B22="","",'01.ข้อมูลเบื้องต้น'!$C$37))</f>
        <v/>
      </c>
      <c r="DK22" s="721"/>
      <c r="DL22" s="1234" t="str">
        <f t="shared" si="17"/>
        <v/>
      </c>
      <c r="DM22" s="1232"/>
      <c r="DN22" s="1231" t="str">
        <f>IF('01.ข้อมูลเบื้องต้น'!$B$38="","",IF('02.คีย์เทอม1'!$B22="","",'01.ข้อมูลเบื้องต้น'!$B$38))</f>
        <v/>
      </c>
      <c r="DO22" s="1232" t="str">
        <f>IF('01.ข้อมูลเบื้องต้น'!$C$38="","",IF('02.คีย์เทอม1'!$B22="","",'01.ข้อมูลเบื้องต้น'!$C$38))</f>
        <v/>
      </c>
      <c r="DP22" s="721"/>
      <c r="DQ22" s="1234" t="str">
        <f t="shared" si="18"/>
        <v/>
      </c>
      <c r="DR22" s="1232"/>
      <c r="DS22" s="1231" t="str">
        <f>IF('01.ข้อมูลเบื้องต้น'!$B$39="","",IF('02.คีย์เทอม1'!$B22="","",'01.ข้อมูลเบื้องต้น'!$B$39))</f>
        <v/>
      </c>
      <c r="DT22" s="1232" t="str">
        <f>IF('01.ข้อมูลเบื้องต้น'!$C$39="","",IF('02.คีย์เทอม1'!$B22="","",'01.ข้อมูลเบื้องต้น'!$C$39))</f>
        <v/>
      </c>
      <c r="DU22" s="721"/>
      <c r="DV22" s="1234" t="str">
        <f t="shared" si="19"/>
        <v/>
      </c>
      <c r="DW22" s="1232"/>
      <c r="DX22" s="1231" t="str">
        <f>IF('01.ข้อมูลเบื้องต้น'!$B$40="","",IF('02.คีย์เทอม1'!$B22="","",'01.ข้อมูลเบื้องต้น'!$B$40))</f>
        <v/>
      </c>
      <c r="DY22" s="1232" t="str">
        <f>IF('01.ข้อมูลเบื้องต้น'!$C$40="","",IF('02.คีย์เทอม1'!$B22="","",'01.ข้อมูลเบื้องต้น'!$C$40))</f>
        <v/>
      </c>
      <c r="DZ22" s="721"/>
      <c r="EA22" s="1234" t="str">
        <f t="shared" si="20"/>
        <v/>
      </c>
      <c r="EB22" s="1232"/>
      <c r="EC22" s="1231" t="str">
        <f>IF('01.ข้อมูลเบื้องต้น'!$B$41="","",IF('02.คีย์เทอม1'!$B22="","",'01.ข้อมูลเบื้องต้น'!$B$41))</f>
        <v/>
      </c>
      <c r="ED22" s="1232" t="str">
        <f>IF('01.ข้อมูลเบื้องต้น'!$C$41="","",IF('02.คีย์เทอม1'!$B22="","",'01.ข้อมูลเบื้องต้น'!$C$41))</f>
        <v/>
      </c>
      <c r="EE22" s="721"/>
      <c r="EF22" s="1234" t="str">
        <f t="shared" si="21"/>
        <v/>
      </c>
      <c r="EG22" s="1232"/>
      <c r="EH22" s="1231" t="str">
        <f>IF('01.ข้อมูลเบื้องต้น'!$B$42="","",IF('02.คีย์เทอม1'!$B22="","",'01.ข้อมูลเบื้องต้น'!$B$42))</f>
        <v/>
      </c>
      <c r="EI22" s="1232" t="str">
        <f>IF('01.ข้อมูลเบื้องต้น'!$C$42="","",IF('02.คีย์เทอม1'!$B22="","",'01.ข้อมูลเบื้องต้น'!$C$42))</f>
        <v/>
      </c>
      <c r="EJ22" s="721"/>
      <c r="EK22" s="1234" t="str">
        <f t="shared" si="22"/>
        <v/>
      </c>
      <c r="EL22" s="1232"/>
      <c r="EM22" s="1231" t="str">
        <f>IF('01.ข้อมูลเบื้องต้น'!$B$43="","",IF('02.คีย์เทอม1'!$B22="","",'01.ข้อมูลเบื้องต้น'!$B$43))</f>
        <v/>
      </c>
      <c r="EN22" s="1232" t="str">
        <f>IF('01.ข้อมูลเบื้องต้น'!$C$43="","",IF('02.คีย์เทอม1'!$B22="","",'01.ข้อมูลเบื้องต้น'!$C$43))</f>
        <v/>
      </c>
      <c r="EO22" s="721"/>
      <c r="EP22" s="1234" t="str">
        <f t="shared" si="23"/>
        <v/>
      </c>
      <c r="EQ22" s="1232"/>
      <c r="ER22" s="1231" t="str">
        <f>IF('01.ข้อมูลเบื้องต้น'!$B$44="","",IF('02.คีย์เทอม1'!$B22="","",'01.ข้อมูลเบื้องต้น'!$B$44))</f>
        <v/>
      </c>
      <c r="ES22" s="1232" t="str">
        <f>IF('01.ข้อมูลเบื้องต้น'!$C$44="","",IF('02.คีย์เทอม1'!$B22="","",'01.ข้อมูลเบื้องต้น'!$C$44))</f>
        <v/>
      </c>
      <c r="ET22" s="721"/>
      <c r="EU22" s="1234" t="str">
        <f t="shared" si="24"/>
        <v/>
      </c>
      <c r="EV22" s="1232"/>
      <c r="EW22" s="1231" t="str">
        <f>IF('01.ข้อมูลเบื้องต้น'!$B$45="","",IF('02.คีย์เทอม1'!$B22="","",'01.ข้อมูลเบื้องต้น'!$B$45))</f>
        <v/>
      </c>
      <c r="EX22" s="1232" t="str">
        <f>IF('01.ข้อมูลเบื้องต้น'!$C$45="","",IF('02.คีย์เทอม1'!$B22="","",'01.ข้อมูลเบื้องต้น'!$C$45))</f>
        <v/>
      </c>
      <c r="EY22" s="721"/>
      <c r="EZ22" s="1234" t="str">
        <f t="shared" si="25"/>
        <v/>
      </c>
      <c r="FA22" s="1232"/>
      <c r="FB22" s="1231" t="str">
        <f>IF('01.ข้อมูลเบื้องต้น'!$B$46="","",IF('02.คีย์เทอม1'!$B22="","",'01.ข้อมูลเบื้องต้น'!$B$46))</f>
        <v/>
      </c>
      <c r="FC22" s="1232" t="str">
        <f>IF('01.ข้อมูลเบื้องต้น'!$C$46="","",IF('02.คีย์เทอม1'!$B22="","",'01.ข้อมูลเบื้องต้น'!$C$46))</f>
        <v/>
      </c>
      <c r="FD22" s="721"/>
      <c r="FE22" s="1234" t="str">
        <f t="shared" si="26"/>
        <v/>
      </c>
      <c r="FF22" s="1232"/>
      <c r="FG22" s="1231" t="str">
        <f>IF('01.ข้อมูลเบื้องต้น'!$B$47="","",IF('02.คีย์เทอม1'!$B22="","",'01.ข้อมูลเบื้องต้น'!$B$47))</f>
        <v/>
      </c>
      <c r="FH22" s="1232" t="str">
        <f>IF('01.ข้อมูลเบื้องต้น'!$C$47="","",IF('02.คีย์เทอม1'!$B22="","",'01.ข้อมูลเบื้องต้น'!$C$47))</f>
        <v/>
      </c>
      <c r="FI22" s="721"/>
      <c r="FJ22" s="1234" t="str">
        <f t="shared" si="27"/>
        <v/>
      </c>
      <c r="FK22" s="1232"/>
      <c r="FL22" s="1231" t="str">
        <f>IF('01.ข้อมูลเบื้องต้น'!$B$48="","",IF('02.คีย์เทอม1'!$B22="","",'01.ข้อมูลเบื้องต้น'!$B$48))</f>
        <v/>
      </c>
      <c r="FM22" s="1232" t="str">
        <f>IF('01.ข้อมูลเบื้องต้น'!$C$48="","",IF('02.คีย์เทอม1'!$B22="","",'01.ข้อมูลเบื้องต้น'!$C$48))</f>
        <v/>
      </c>
      <c r="FN22" s="721"/>
      <c r="FO22" s="1234" t="str">
        <f t="shared" si="28"/>
        <v/>
      </c>
      <c r="FP22" s="1232"/>
      <c r="FQ22" s="1231" t="str">
        <f>IF('01.ข้อมูลเบื้องต้น'!$B$49="","",IF('02.คีย์เทอม1'!$B22="","",'01.ข้อมูลเบื้องต้น'!$B$49))</f>
        <v/>
      </c>
      <c r="FR22" s="1232" t="str">
        <f>IF('01.ข้อมูลเบื้องต้น'!$C$49="","",IF('02.คีย์เทอม1'!$B22="","",'01.ข้อมูลเบื้องต้น'!$C$49))</f>
        <v/>
      </c>
      <c r="FS22" s="721"/>
      <c r="FT22" s="1234" t="str">
        <f t="shared" si="29"/>
        <v/>
      </c>
      <c r="FU22" s="1232"/>
      <c r="FV22" s="1231" t="str">
        <f>IF('01.ข้อมูลเบื้องต้น'!$B$50="","",IF('02.คีย์เทอม1'!$B22="","",'01.ข้อมูลเบื้องต้น'!$B$50))</f>
        <v/>
      </c>
      <c r="FW22" s="1232" t="str">
        <f>IF('01.ข้อมูลเบื้องต้น'!$C$50="","",IF('02.คีย์เทอม1'!$B22="","",'01.ข้อมูลเบื้องต้น'!$C$50))</f>
        <v/>
      </c>
      <c r="FX22" s="721"/>
      <c r="FY22" s="1234" t="str">
        <f t="shared" si="30"/>
        <v/>
      </c>
      <c r="FZ22" s="521" t="str">
        <f t="shared" si="57"/>
        <v/>
      </c>
      <c r="GA22" s="522" t="str">
        <f t="shared" si="58"/>
        <v/>
      </c>
      <c r="GB22" s="523" t="str">
        <f>IF('2.ชื่อนักเรียน'!R23="มส","มส",IF('2.ชื่อนักเรียน'!R23="ย้าย","ย้าย",IF('2.ชื่อนักเรียน'!R23="ร","ร",IF(GA22="","",RANK(GA22,$GA$10:$GA$59,0)))))</f>
        <v/>
      </c>
      <c r="GC22" s="523" t="str">
        <f t="shared" si="40"/>
        <v/>
      </c>
      <c r="GE22" s="527" t="str">
        <f t="shared" si="41"/>
        <v/>
      </c>
      <c r="GF22" s="718" t="str">
        <f t="shared" si="42"/>
        <v/>
      </c>
      <c r="GG22" s="717" t="str">
        <f t="shared" si="43"/>
        <v/>
      </c>
      <c r="GH22" s="520" t="str">
        <f t="shared" si="44"/>
        <v/>
      </c>
      <c r="GI22" s="529" t="str">
        <f t="shared" si="45"/>
        <v/>
      </c>
      <c r="GJ22" s="718" t="str">
        <f t="shared" si="46"/>
        <v/>
      </c>
      <c r="GK22" s="718" t="str">
        <f t="shared" si="47"/>
        <v/>
      </c>
      <c r="GL22" s="528" t="str">
        <f t="shared" si="48"/>
        <v/>
      </c>
      <c r="GM22" s="701" t="str">
        <f t="shared" si="49"/>
        <v/>
      </c>
      <c r="GN22" s="701" t="str">
        <f t="shared" si="50"/>
        <v/>
      </c>
      <c r="GO22" s="701" t="str">
        <f t="shared" si="51"/>
        <v/>
      </c>
      <c r="GP22" s="701" t="str">
        <f t="shared" si="52"/>
        <v/>
      </c>
      <c r="GQ22" s="701" t="str">
        <f t="shared" si="53"/>
        <v/>
      </c>
      <c r="GR22" s="701" t="str">
        <f t="shared" si="54"/>
        <v/>
      </c>
      <c r="GS22" s="701" t="str">
        <f t="shared" si="55"/>
        <v/>
      </c>
      <c r="GT22" s="520" t="str">
        <f t="shared" si="56"/>
        <v/>
      </c>
    </row>
    <row r="23" spans="1:202" s="509" customFormat="1" ht="17.25" customHeight="1" thickTop="1" thickBot="1">
      <c r="A23" s="1229">
        <v>14</v>
      </c>
      <c r="B23" s="1229" t="str">
        <f>IF('2.ชื่อนักเรียน'!E24="","",CONCATENATE('2.ชื่อนักเรียน'!E24,'2.ชื่อนักเรียน'!F24,'2.ชื่อนักเรียน'!G24,'2.ชื่อนักเรียน'!H24,'2.ชื่อนักเรียน'!I24,'2.ชื่อนักเรียน'!J24,'2.ชื่อนักเรียน'!K24,'2.ชื่อนักเรียน'!L24,'2.ชื่อนักเรียน'!M24,'2.ชื่อนักเรียน'!N24,'2.ชื่อนักเรียน'!O24,'2.ชื่อนักเรียน'!P24,'2.ชื่อนักเรียน'!Q24))</f>
        <v/>
      </c>
      <c r="C23" s="1230" t="str">
        <f>IF('2.ชื่อนักเรียน'!B24="","",'2.ชื่อนักเรียน'!B24)</f>
        <v/>
      </c>
      <c r="D23" s="1231" t="str">
        <f>IF('2.ชื่อนักเรียน'!C24="","",CONCATENATE(TRIM('2.ชื่อนักเรียน'!C24),"  ",'2.ชื่อนักเรียน'!D24))</f>
        <v/>
      </c>
      <c r="E23" s="1232" t="str">
        <f>IF(B23="","",IF('01.ข้อมูลเบื้องต้น'!$H$2="","",'01.ข้อมูลเบื้องต้น'!$H$2))</f>
        <v/>
      </c>
      <c r="F23" s="1231" t="str">
        <f>IF(B23="","",IF('01.ข้อมูลเบื้องต้น'!$I$4="","",'01.ข้อมูลเบื้องต้น'!$I$4))</f>
        <v/>
      </c>
      <c r="G23" s="1232"/>
      <c r="H23" s="1231" t="str">
        <f>IF('01.ข้อมูลเบื้องต้น'!$B$8="","",IF('02.คีย์เทอม1'!$B23="","",'01.ข้อมูลเบื้องต้น'!$B$8))</f>
        <v/>
      </c>
      <c r="I23" s="1232" t="str">
        <f>IF('01.ข้อมูลเบื้องต้น'!$C$8="","",IF('02.คีย์เทอม1'!$B23="","",'01.ข้อมูลเบื้องต้น'!$C$8))</f>
        <v/>
      </c>
      <c r="J23" s="519"/>
      <c r="K23" s="1233" t="str">
        <f>IF('2.ชื่อนักเรียน'!R24="มส","มส",IF('2.ชื่อนักเรียน'!R24="ร","ร",IF('2.ชื่อนักเรียน'!R24="ย้าย","ย้าย",IF(J23="","",IF(J23&gt;=75,"เชี่ยวชาญ",IF(J23&gt;=65,"ชำนาญ",IF(J23&gt;=55,"พัฒนา",IF(J23&gt;=50,"เริ่มต้น","ไม่ผ่าน"))))))))</f>
        <v/>
      </c>
      <c r="L23" s="1232"/>
      <c r="M23" s="1231" t="str">
        <f>IF('01.ข้อมูลเบื้องต้น'!$B$9="","",IF('02.คีย์เทอม1'!$B23="","",'01.ข้อมูลเบื้องต้น'!$B$9))</f>
        <v/>
      </c>
      <c r="N23" s="1232" t="str">
        <f>IF('01.ข้อมูลเบื้องต้น'!$C$9="","",IF('02.คีย์เทอม1'!$B23="","",'01.ข้อมูลเบื้องต้น'!$C$9))</f>
        <v/>
      </c>
      <c r="O23" s="526"/>
      <c r="P23" s="1235" t="str">
        <f t="shared" si="7"/>
        <v/>
      </c>
      <c r="Q23" s="1232"/>
      <c r="R23" s="1231" t="str">
        <f>IF('01.ข้อมูลเบื้องต้น'!$B$10="","",IF('02.คีย์เทอม1'!$B23="","",'01.ข้อมูลเบื้องต้น'!$B$10))</f>
        <v/>
      </c>
      <c r="S23" s="1232" t="str">
        <f>IF('01.ข้อมูลเบื้องต้น'!$C$10="","",IF('02.คีย์เทอม1'!$B23="","",'01.ข้อมูลเบื้องต้น'!$C$10))</f>
        <v/>
      </c>
      <c r="T23" s="526"/>
      <c r="U23" s="1235" t="str">
        <f t="shared" si="8"/>
        <v/>
      </c>
      <c r="V23" s="1232"/>
      <c r="W23" s="1231" t="str">
        <f>IF('01.ข้อมูลเบื้องต้น'!$B$11="","",IF('02.คีย์เทอม1'!$B23="","",'01.ข้อมูลเบื้องต้น'!$B$11))</f>
        <v/>
      </c>
      <c r="X23" s="1232" t="str">
        <f>IF('01.ข้อมูลเบื้องต้น'!$C$11="","",IF('02.คีย์เทอม1'!$B23="","",'01.ข้อมูลเบื้องต้น'!$C$11))</f>
        <v/>
      </c>
      <c r="Y23" s="519"/>
      <c r="Z23" s="1234" t="str">
        <f t="shared" si="31"/>
        <v/>
      </c>
      <c r="AA23" s="1232"/>
      <c r="AB23" s="1231" t="str">
        <f>IF('01.ข้อมูลเบื้องต้น'!$B$12="","",IF('02.คีย์เทอม1'!$B23="","",'01.ข้อมูลเบื้องต้น'!$B$12))</f>
        <v/>
      </c>
      <c r="AC23" s="1232" t="str">
        <f>IF('01.ข้อมูลเบื้องต้น'!$C$12="","",IF('02.คีย์เทอม1'!$B23="","",'01.ข้อมูลเบื้องต้น'!$C$12))</f>
        <v/>
      </c>
      <c r="AD23" s="526"/>
      <c r="AE23" s="1235" t="str">
        <f t="shared" si="32"/>
        <v/>
      </c>
      <c r="AF23" s="1232"/>
      <c r="AG23" s="1231" t="str">
        <f>IF('01.ข้อมูลเบื้องต้น'!$B$13="","",IF('02.คีย์เทอม1'!$B23="","",'01.ข้อมูลเบื้องต้น'!$B$13))</f>
        <v/>
      </c>
      <c r="AH23" s="1232" t="str">
        <f>IF('01.ข้อมูลเบื้องต้น'!$C$13="","",IF('02.คีย์เทอม1'!$B23="","",'01.ข้อมูลเบื้องต้น'!$C$13))</f>
        <v/>
      </c>
      <c r="AI23" s="526"/>
      <c r="AJ23" s="1235" t="str">
        <f t="shared" si="33"/>
        <v/>
      </c>
      <c r="AK23" s="1232"/>
      <c r="AL23" s="1231" t="str">
        <f>IF('01.ข้อมูลเบื้องต้น'!$B$14="","",IF('02.คีย์เทอม1'!$B23="","",'01.ข้อมูลเบื้องต้น'!$B$14))</f>
        <v/>
      </c>
      <c r="AM23" s="1232" t="str">
        <f>IF('01.ข้อมูลเบื้องต้น'!$C$14="","",IF('02.คีย์เทอม1'!$B23="","",'01.ข้อมูลเบื้องต้น'!$C$14))</f>
        <v/>
      </c>
      <c r="AN23" s="526"/>
      <c r="AO23" s="1235" t="str">
        <f t="shared" si="34"/>
        <v/>
      </c>
      <c r="AP23" s="1232"/>
      <c r="AQ23" s="1231" t="str">
        <f>IF('01.ข้อมูลเบื้องต้น'!$B$15="","",IF('02.คีย์เทอม1'!$B23="","",'01.ข้อมูลเบื้องต้น'!$B$15))</f>
        <v/>
      </c>
      <c r="AR23" s="1232" t="str">
        <f>IF('01.ข้อมูลเบื้องต้น'!$C$15="","",IF('02.คีย์เทอม1'!$B23="","",'01.ข้อมูลเบื้องต้น'!$C$15))</f>
        <v/>
      </c>
      <c r="AS23" s="526"/>
      <c r="AT23" s="1235" t="str">
        <f t="shared" si="35"/>
        <v/>
      </c>
      <c r="AU23" s="1232"/>
      <c r="AV23" s="1231" t="str">
        <f>IF('01.ข้อมูลเบื้องต้น'!$B$16="","",IF('02.คีย์เทอม1'!$B23="","",'01.ข้อมูลเบื้องต้น'!$B$16))</f>
        <v/>
      </c>
      <c r="AW23" s="1232" t="str">
        <f>IF('01.ข้อมูลเบื้องต้น'!$C$16="","",IF('02.คีย์เทอม1'!$B23="","",'01.ข้อมูลเบื้องต้น'!$C$16))</f>
        <v/>
      </c>
      <c r="AX23" s="519"/>
      <c r="AY23" s="1234" t="str">
        <f t="shared" si="36"/>
        <v/>
      </c>
      <c r="AZ23" s="1232"/>
      <c r="BA23" s="1231" t="str">
        <f>IF('01.ข้อมูลเบื้องต้น'!$B$17="","",IF('02.คีย์เทอม1'!$B23="","",'01.ข้อมูลเบื้องต้น'!$B$17))</f>
        <v/>
      </c>
      <c r="BB23" s="1232" t="str">
        <f>IF('01.ข้อมูลเบื้องต้น'!$C$17="","",IF('02.คีย์เทอม1'!$B23="","",'01.ข้อมูลเบื้องต้น'!$C$17))</f>
        <v/>
      </c>
      <c r="BC23" s="519"/>
      <c r="BD23" s="1234" t="str">
        <f t="shared" si="37"/>
        <v/>
      </c>
      <c r="BE23" s="1232"/>
      <c r="BF23" s="1231" t="str">
        <f>IF('01.ข้อมูลเบื้องต้น'!$B$19="","",IF('02.คีย์เทอม1'!$B23="","",'01.ข้อมูลเบื้องต้น'!$B$19))</f>
        <v/>
      </c>
      <c r="BG23" s="1232" t="str">
        <f>IF('01.ข้อมูลเบื้องต้น'!$C$19="","",IF('02.คีย์เทอม1'!$B23="","",'01.ข้อมูลเบื้องต้น'!$C$19))</f>
        <v/>
      </c>
      <c r="BH23" s="723"/>
      <c r="BI23" s="1234" t="str">
        <f t="shared" si="38"/>
        <v/>
      </c>
      <c r="BJ23" s="1232"/>
      <c r="BK23" s="1231" t="str">
        <f>IF('01.ข้อมูลเบื้องต้น'!$B$20="","",IF('02.คีย์เทอม1'!$B23="","",'01.ข้อมูลเบื้องต้น'!$B$20))</f>
        <v/>
      </c>
      <c r="BL23" s="1232" t="str">
        <f>IF('01.ข้อมูลเบื้องต้น'!$C$20="","",IF('02.คีย์เทอม1'!$B23="","",'01.ข้อมูลเบื้องต้น'!$C$20))</f>
        <v/>
      </c>
      <c r="BM23" s="723"/>
      <c r="BN23" s="1235" t="str">
        <f t="shared" si="9"/>
        <v/>
      </c>
      <c r="BO23" s="1232"/>
      <c r="BP23" s="1231" t="str">
        <f>IF('01.ข้อมูลเบื้องต้น'!$B$21="","",IF('02.คีย์เทอม1'!$B23="","",'01.ข้อมูลเบื้องต้น'!$B$21))</f>
        <v/>
      </c>
      <c r="BQ23" s="1232" t="str">
        <f>IF('01.ข้อมูลเบื้องต้น'!$C$21="","",IF('02.คีย์เทอม1'!$B23="","",'01.ข้อมูลเบื้องต้น'!$C$21))</f>
        <v/>
      </c>
      <c r="BR23" s="722"/>
      <c r="BS23" s="1234" t="str">
        <f t="shared" si="10"/>
        <v/>
      </c>
      <c r="BT23" s="1232"/>
      <c r="BU23" s="1231" t="str">
        <f>IF('01.ข้อมูลเบื้องต้น'!$B$22="","",IF('02.คีย์เทอม1'!$B23="","",'01.ข้อมูลเบื้องต้น'!$B$22))</f>
        <v/>
      </c>
      <c r="BV23" s="1232" t="str">
        <f>IF('01.ข้อมูลเบื้องต้น'!$C$22="","",IF('02.คีย์เทอม1'!$B23="","",'01.ข้อมูลเบื้องต้น'!$C$22))</f>
        <v/>
      </c>
      <c r="BW23" s="722"/>
      <c r="BX23" s="1234" t="str">
        <f t="shared" si="11"/>
        <v/>
      </c>
      <c r="BY23" s="1232"/>
      <c r="BZ23" s="1231" t="str">
        <f>IF('01.ข้อมูลเบื้องต้น'!$B$23="","",IF('02.คีย์เทอม1'!$B23="","",'01.ข้อมูลเบื้องต้น'!$B$23))</f>
        <v/>
      </c>
      <c r="CA23" s="1232" t="str">
        <f>IF('01.ข้อมูลเบื้องต้น'!$C$23="","",IF('02.คีย์เทอม1'!$B23="","",'01.ข้อมูลเบื้องต้น'!$C$23))</f>
        <v/>
      </c>
      <c r="CB23" s="722"/>
      <c r="CC23" s="1234" t="str">
        <f t="shared" si="39"/>
        <v/>
      </c>
      <c r="CD23" s="1232"/>
      <c r="CE23" s="1231" t="str">
        <f>IF('01.ข้อมูลเบื้องต้น'!$B$24="","",IF('02.คีย์เทอม1'!$B23="","",'01.ข้อมูลเบื้องต้น'!$B$24))</f>
        <v/>
      </c>
      <c r="CF23" s="1232" t="str">
        <f>IF('01.ข้อมูลเบื้องต้น'!$C$24="","",IF('02.คีย์เทอม1'!$B23="","",'01.ข้อมูลเบื้องต้น'!$C$24))</f>
        <v/>
      </c>
      <c r="CG23" s="722"/>
      <c r="CH23" s="1234" t="str">
        <f t="shared" si="59"/>
        <v/>
      </c>
      <c r="CI23" s="1232"/>
      <c r="CJ23" s="1231" t="str">
        <f>IF('01.ข้อมูลเบื้องต้น'!$B$25="","",IF('02.คีย์เทอม1'!$B23="","",'01.ข้อมูลเบื้องต้น'!$B$25))</f>
        <v/>
      </c>
      <c r="CK23" s="1232" t="str">
        <f>IF('01.ข้อมูลเบื้องต้น'!$C$25="","",IF('02.คีย์เทอม1'!$B23="","",'01.ข้อมูลเบื้องต้น'!$C$25))</f>
        <v/>
      </c>
      <c r="CL23" s="722"/>
      <c r="CM23" s="1234" t="str">
        <f t="shared" si="12"/>
        <v/>
      </c>
      <c r="CN23" s="1232"/>
      <c r="CO23" s="1231" t="str">
        <f>IF('01.ข้อมูลเบื้องต้น'!$B$26="","",IF('02.คีย์เทอม1'!$B23="","",'01.ข้อมูลเบื้องต้น'!$B$26))</f>
        <v/>
      </c>
      <c r="CP23" s="1232" t="str">
        <f>IF('01.ข้อมูลเบื้องต้น'!$C$26="","",IF('02.คีย์เทอม1'!$B23="","",'01.ข้อมูลเบื้องต้น'!$C$26))</f>
        <v/>
      </c>
      <c r="CQ23" s="722"/>
      <c r="CR23" s="1234" t="str">
        <f t="shared" si="13"/>
        <v/>
      </c>
      <c r="CS23" s="1232"/>
      <c r="CT23" s="1231" t="str">
        <f>IF('01.ข้อมูลเบื้องต้น'!$B$27="","",IF('02.คีย์เทอม1'!$B23="","",'01.ข้อมูลเบื้องต้น'!$B$27))</f>
        <v/>
      </c>
      <c r="CU23" s="1232" t="str">
        <f>IF('01.ข้อมูลเบื้องต้น'!$C$27="","",IF('02.คีย์เทอม1'!$B23="","",'01.ข้อมูลเบื้องต้น'!$C$27))</f>
        <v/>
      </c>
      <c r="CV23" s="722"/>
      <c r="CW23" s="1234" t="str">
        <f t="shared" si="14"/>
        <v/>
      </c>
      <c r="CX23" s="1232"/>
      <c r="CY23" s="1231" t="str">
        <f>IF('01.ข้อมูลเบื้องต้น'!$B$28="","",IF('02.คีย์เทอม1'!$B23="","",'01.ข้อมูลเบื้องต้น'!$B$28))</f>
        <v/>
      </c>
      <c r="CZ23" s="1232" t="str">
        <f>IF('01.ข้อมูลเบื้องต้น'!$C$28="","",IF('02.คีย์เทอม1'!$B23="","",'01.ข้อมูลเบื้องต้น'!$C$28))</f>
        <v/>
      </c>
      <c r="DA23" s="722"/>
      <c r="DB23" s="1234" t="str">
        <f t="shared" si="15"/>
        <v/>
      </c>
      <c r="DC23" s="1232"/>
      <c r="DD23" s="1231" t="str">
        <f>IF('01.ข้อมูลเบื้องต้น'!$B$36="","",IF('02.คีย์เทอม1'!$B23="","",'01.ข้อมูลเบื้องต้น'!$B$36))</f>
        <v/>
      </c>
      <c r="DE23" s="1232" t="str">
        <f>IF('01.ข้อมูลเบื้องต้น'!$C$36="","",IF('02.คีย์เทอม1'!$B23="","",'01.ข้อมูลเบื้องต้น'!$C$36))</f>
        <v/>
      </c>
      <c r="DF23" s="721"/>
      <c r="DG23" s="1234" t="str">
        <f t="shared" si="16"/>
        <v/>
      </c>
      <c r="DH23" s="1232"/>
      <c r="DI23" s="1231" t="str">
        <f>IF('01.ข้อมูลเบื้องต้น'!$B$37="","",IF('02.คีย์เทอม1'!$B23="","",'01.ข้อมูลเบื้องต้น'!$B$37))</f>
        <v/>
      </c>
      <c r="DJ23" s="1232" t="str">
        <f>IF('01.ข้อมูลเบื้องต้น'!$C$37="","",IF('02.คีย์เทอม1'!$B23="","",'01.ข้อมูลเบื้องต้น'!$C$37))</f>
        <v/>
      </c>
      <c r="DK23" s="721"/>
      <c r="DL23" s="1234" t="str">
        <f t="shared" si="17"/>
        <v/>
      </c>
      <c r="DM23" s="1232"/>
      <c r="DN23" s="1231" t="str">
        <f>IF('01.ข้อมูลเบื้องต้น'!$B$38="","",IF('02.คีย์เทอม1'!$B23="","",'01.ข้อมูลเบื้องต้น'!$B$38))</f>
        <v/>
      </c>
      <c r="DO23" s="1232" t="str">
        <f>IF('01.ข้อมูลเบื้องต้น'!$C$38="","",IF('02.คีย์เทอม1'!$B23="","",'01.ข้อมูลเบื้องต้น'!$C$38))</f>
        <v/>
      </c>
      <c r="DP23" s="721"/>
      <c r="DQ23" s="1234" t="str">
        <f t="shared" si="18"/>
        <v/>
      </c>
      <c r="DR23" s="1232"/>
      <c r="DS23" s="1231" t="str">
        <f>IF('01.ข้อมูลเบื้องต้น'!$B$39="","",IF('02.คีย์เทอม1'!$B23="","",'01.ข้อมูลเบื้องต้น'!$B$39))</f>
        <v/>
      </c>
      <c r="DT23" s="1232" t="str">
        <f>IF('01.ข้อมูลเบื้องต้น'!$C$39="","",IF('02.คีย์เทอม1'!$B23="","",'01.ข้อมูลเบื้องต้น'!$C$39))</f>
        <v/>
      </c>
      <c r="DU23" s="721"/>
      <c r="DV23" s="1234" t="str">
        <f t="shared" si="19"/>
        <v/>
      </c>
      <c r="DW23" s="1232"/>
      <c r="DX23" s="1231" t="str">
        <f>IF('01.ข้อมูลเบื้องต้น'!$B$40="","",IF('02.คีย์เทอม1'!$B23="","",'01.ข้อมูลเบื้องต้น'!$B$40))</f>
        <v/>
      </c>
      <c r="DY23" s="1232" t="str">
        <f>IF('01.ข้อมูลเบื้องต้น'!$C$40="","",IF('02.คีย์เทอม1'!$B23="","",'01.ข้อมูลเบื้องต้น'!$C$40))</f>
        <v/>
      </c>
      <c r="DZ23" s="721"/>
      <c r="EA23" s="1234" t="str">
        <f t="shared" si="20"/>
        <v/>
      </c>
      <c r="EB23" s="1232"/>
      <c r="EC23" s="1231" t="str">
        <f>IF('01.ข้อมูลเบื้องต้น'!$B$41="","",IF('02.คีย์เทอม1'!$B23="","",'01.ข้อมูลเบื้องต้น'!$B$41))</f>
        <v/>
      </c>
      <c r="ED23" s="1232" t="str">
        <f>IF('01.ข้อมูลเบื้องต้น'!$C$41="","",IF('02.คีย์เทอม1'!$B23="","",'01.ข้อมูลเบื้องต้น'!$C$41))</f>
        <v/>
      </c>
      <c r="EE23" s="721"/>
      <c r="EF23" s="1234" t="str">
        <f t="shared" si="21"/>
        <v/>
      </c>
      <c r="EG23" s="1232"/>
      <c r="EH23" s="1231" t="str">
        <f>IF('01.ข้อมูลเบื้องต้น'!$B$42="","",IF('02.คีย์เทอม1'!$B23="","",'01.ข้อมูลเบื้องต้น'!$B$42))</f>
        <v/>
      </c>
      <c r="EI23" s="1232" t="str">
        <f>IF('01.ข้อมูลเบื้องต้น'!$C$42="","",IF('02.คีย์เทอม1'!$B23="","",'01.ข้อมูลเบื้องต้น'!$C$42))</f>
        <v/>
      </c>
      <c r="EJ23" s="721"/>
      <c r="EK23" s="1234" t="str">
        <f t="shared" si="22"/>
        <v/>
      </c>
      <c r="EL23" s="1232"/>
      <c r="EM23" s="1231" t="str">
        <f>IF('01.ข้อมูลเบื้องต้น'!$B$43="","",IF('02.คีย์เทอม1'!$B23="","",'01.ข้อมูลเบื้องต้น'!$B$43))</f>
        <v/>
      </c>
      <c r="EN23" s="1232" t="str">
        <f>IF('01.ข้อมูลเบื้องต้น'!$C$43="","",IF('02.คีย์เทอม1'!$B23="","",'01.ข้อมูลเบื้องต้น'!$C$43))</f>
        <v/>
      </c>
      <c r="EO23" s="721"/>
      <c r="EP23" s="1234" t="str">
        <f t="shared" si="23"/>
        <v/>
      </c>
      <c r="EQ23" s="1232"/>
      <c r="ER23" s="1231" t="str">
        <f>IF('01.ข้อมูลเบื้องต้น'!$B$44="","",IF('02.คีย์เทอม1'!$B23="","",'01.ข้อมูลเบื้องต้น'!$B$44))</f>
        <v/>
      </c>
      <c r="ES23" s="1232" t="str">
        <f>IF('01.ข้อมูลเบื้องต้น'!$C$44="","",IF('02.คีย์เทอม1'!$B23="","",'01.ข้อมูลเบื้องต้น'!$C$44))</f>
        <v/>
      </c>
      <c r="ET23" s="721"/>
      <c r="EU23" s="1234" t="str">
        <f t="shared" si="24"/>
        <v/>
      </c>
      <c r="EV23" s="1232"/>
      <c r="EW23" s="1231" t="str">
        <f>IF('01.ข้อมูลเบื้องต้น'!$B$45="","",IF('02.คีย์เทอม1'!$B23="","",'01.ข้อมูลเบื้องต้น'!$B$45))</f>
        <v/>
      </c>
      <c r="EX23" s="1232" t="str">
        <f>IF('01.ข้อมูลเบื้องต้น'!$C$45="","",IF('02.คีย์เทอม1'!$B23="","",'01.ข้อมูลเบื้องต้น'!$C$45))</f>
        <v/>
      </c>
      <c r="EY23" s="721"/>
      <c r="EZ23" s="1234" t="str">
        <f t="shared" si="25"/>
        <v/>
      </c>
      <c r="FA23" s="1232"/>
      <c r="FB23" s="1231" t="str">
        <f>IF('01.ข้อมูลเบื้องต้น'!$B$46="","",IF('02.คีย์เทอม1'!$B23="","",'01.ข้อมูลเบื้องต้น'!$B$46))</f>
        <v/>
      </c>
      <c r="FC23" s="1232" t="str">
        <f>IF('01.ข้อมูลเบื้องต้น'!$C$46="","",IF('02.คีย์เทอม1'!$B23="","",'01.ข้อมูลเบื้องต้น'!$C$46))</f>
        <v/>
      </c>
      <c r="FD23" s="721"/>
      <c r="FE23" s="1234" t="str">
        <f t="shared" si="26"/>
        <v/>
      </c>
      <c r="FF23" s="1232"/>
      <c r="FG23" s="1231" t="str">
        <f>IF('01.ข้อมูลเบื้องต้น'!$B$47="","",IF('02.คีย์เทอม1'!$B23="","",'01.ข้อมูลเบื้องต้น'!$B$47))</f>
        <v/>
      </c>
      <c r="FH23" s="1232" t="str">
        <f>IF('01.ข้อมูลเบื้องต้น'!$C$47="","",IF('02.คีย์เทอม1'!$B23="","",'01.ข้อมูลเบื้องต้น'!$C$47))</f>
        <v/>
      </c>
      <c r="FI23" s="721"/>
      <c r="FJ23" s="1234" t="str">
        <f t="shared" si="27"/>
        <v/>
      </c>
      <c r="FK23" s="1232"/>
      <c r="FL23" s="1231" t="str">
        <f>IF('01.ข้อมูลเบื้องต้น'!$B$48="","",IF('02.คีย์เทอม1'!$B23="","",'01.ข้อมูลเบื้องต้น'!$B$48))</f>
        <v/>
      </c>
      <c r="FM23" s="1232" t="str">
        <f>IF('01.ข้อมูลเบื้องต้น'!$C$48="","",IF('02.คีย์เทอม1'!$B23="","",'01.ข้อมูลเบื้องต้น'!$C$48))</f>
        <v/>
      </c>
      <c r="FN23" s="721"/>
      <c r="FO23" s="1234" t="str">
        <f t="shared" si="28"/>
        <v/>
      </c>
      <c r="FP23" s="1232"/>
      <c r="FQ23" s="1231" t="str">
        <f>IF('01.ข้อมูลเบื้องต้น'!$B$49="","",IF('02.คีย์เทอม1'!$B23="","",'01.ข้อมูลเบื้องต้น'!$B$49))</f>
        <v/>
      </c>
      <c r="FR23" s="1232" t="str">
        <f>IF('01.ข้อมูลเบื้องต้น'!$C$49="","",IF('02.คีย์เทอม1'!$B23="","",'01.ข้อมูลเบื้องต้น'!$C$49))</f>
        <v/>
      </c>
      <c r="FS23" s="721"/>
      <c r="FT23" s="1234" t="str">
        <f t="shared" si="29"/>
        <v/>
      </c>
      <c r="FU23" s="1232"/>
      <c r="FV23" s="1231" t="str">
        <f>IF('01.ข้อมูลเบื้องต้น'!$B$50="","",IF('02.คีย์เทอม1'!$B23="","",'01.ข้อมูลเบื้องต้น'!$B$50))</f>
        <v/>
      </c>
      <c r="FW23" s="1232" t="str">
        <f>IF('01.ข้อมูลเบื้องต้น'!$C$50="","",IF('02.คีย์เทอม1'!$B23="","",'01.ข้อมูลเบื้องต้น'!$C$50))</f>
        <v/>
      </c>
      <c r="FX23" s="721"/>
      <c r="FY23" s="1234" t="str">
        <f t="shared" si="30"/>
        <v/>
      </c>
      <c r="FZ23" s="521" t="str">
        <f t="shared" si="57"/>
        <v/>
      </c>
      <c r="GA23" s="522" t="str">
        <f t="shared" si="58"/>
        <v/>
      </c>
      <c r="GB23" s="523" t="str">
        <f>IF('2.ชื่อนักเรียน'!R24="มส","มส",IF('2.ชื่อนักเรียน'!R24="ย้าย","ย้าย",IF('2.ชื่อนักเรียน'!R24="ร","ร",IF(GA23="","",RANK(GA23,$GA$10:$GA$59,0)))))</f>
        <v/>
      </c>
      <c r="GC23" s="523" t="str">
        <f t="shared" si="40"/>
        <v/>
      </c>
      <c r="GE23" s="527" t="str">
        <f t="shared" si="41"/>
        <v/>
      </c>
      <c r="GF23" s="718" t="str">
        <f t="shared" si="42"/>
        <v/>
      </c>
      <c r="GG23" s="717" t="str">
        <f t="shared" si="43"/>
        <v/>
      </c>
      <c r="GH23" s="520" t="str">
        <f t="shared" si="44"/>
        <v/>
      </c>
      <c r="GI23" s="529" t="str">
        <f t="shared" si="45"/>
        <v/>
      </c>
      <c r="GJ23" s="718" t="str">
        <f t="shared" si="46"/>
        <v/>
      </c>
      <c r="GK23" s="718" t="str">
        <f t="shared" si="47"/>
        <v/>
      </c>
      <c r="GL23" s="528" t="str">
        <f t="shared" si="48"/>
        <v/>
      </c>
      <c r="GM23" s="701" t="str">
        <f t="shared" si="49"/>
        <v/>
      </c>
      <c r="GN23" s="701" t="str">
        <f t="shared" si="50"/>
        <v/>
      </c>
      <c r="GO23" s="701" t="str">
        <f t="shared" si="51"/>
        <v/>
      </c>
      <c r="GP23" s="701" t="str">
        <f t="shared" si="52"/>
        <v/>
      </c>
      <c r="GQ23" s="701" t="str">
        <f t="shared" si="53"/>
        <v/>
      </c>
      <c r="GR23" s="701" t="str">
        <f t="shared" si="54"/>
        <v/>
      </c>
      <c r="GS23" s="701" t="str">
        <f t="shared" si="55"/>
        <v/>
      </c>
      <c r="GT23" s="520" t="str">
        <f t="shared" si="56"/>
        <v/>
      </c>
    </row>
    <row r="24" spans="1:202" s="509" customFormat="1" ht="17.25" customHeight="1" thickTop="1" thickBot="1">
      <c r="A24" s="1229">
        <v>15</v>
      </c>
      <c r="B24" s="1229" t="str">
        <f>IF('2.ชื่อนักเรียน'!E25="","",CONCATENATE('2.ชื่อนักเรียน'!E25,'2.ชื่อนักเรียน'!F25,'2.ชื่อนักเรียน'!G25,'2.ชื่อนักเรียน'!H25,'2.ชื่อนักเรียน'!I25,'2.ชื่อนักเรียน'!J25,'2.ชื่อนักเรียน'!K25,'2.ชื่อนักเรียน'!L25,'2.ชื่อนักเรียน'!M25,'2.ชื่อนักเรียน'!N25,'2.ชื่อนักเรียน'!O25,'2.ชื่อนักเรียน'!P25,'2.ชื่อนักเรียน'!Q25))</f>
        <v/>
      </c>
      <c r="C24" s="1230" t="str">
        <f>IF('2.ชื่อนักเรียน'!B25="","",'2.ชื่อนักเรียน'!B25)</f>
        <v/>
      </c>
      <c r="D24" s="1231" t="str">
        <f>IF('2.ชื่อนักเรียน'!C25="","",CONCATENATE(TRIM('2.ชื่อนักเรียน'!C25),"  ",'2.ชื่อนักเรียน'!D25))</f>
        <v/>
      </c>
      <c r="E24" s="1232" t="str">
        <f>IF(B24="","",IF('01.ข้อมูลเบื้องต้น'!$H$2="","",'01.ข้อมูลเบื้องต้น'!$H$2))</f>
        <v/>
      </c>
      <c r="F24" s="1231" t="str">
        <f>IF(B24="","",IF('01.ข้อมูลเบื้องต้น'!$I$4="","",'01.ข้อมูลเบื้องต้น'!$I$4))</f>
        <v/>
      </c>
      <c r="G24" s="1232"/>
      <c r="H24" s="1231" t="str">
        <f>IF('01.ข้อมูลเบื้องต้น'!$B$8="","",IF('02.คีย์เทอม1'!$B24="","",'01.ข้อมูลเบื้องต้น'!$B$8))</f>
        <v/>
      </c>
      <c r="I24" s="1232" t="str">
        <f>IF('01.ข้อมูลเบื้องต้น'!$C$8="","",IF('02.คีย์เทอม1'!$B24="","",'01.ข้อมูลเบื้องต้น'!$C$8))</f>
        <v/>
      </c>
      <c r="J24" s="519"/>
      <c r="K24" s="1233" t="str">
        <f>IF('2.ชื่อนักเรียน'!R25="มส","มส",IF('2.ชื่อนักเรียน'!R25="ร","ร",IF('2.ชื่อนักเรียน'!R25="ย้าย","ย้าย",IF(J24="","",IF(J24&gt;=75,"เชี่ยวชาญ",IF(J24&gt;=65,"ชำนาญ",IF(J24&gt;=55,"พัฒนา",IF(J24&gt;=50,"เริ่มต้น","ไม่ผ่าน"))))))))</f>
        <v/>
      </c>
      <c r="L24" s="1232"/>
      <c r="M24" s="1231" t="str">
        <f>IF('01.ข้อมูลเบื้องต้น'!$B$9="","",IF('02.คีย์เทอม1'!$B24="","",'01.ข้อมูลเบื้องต้น'!$B$9))</f>
        <v/>
      </c>
      <c r="N24" s="1232" t="str">
        <f>IF('01.ข้อมูลเบื้องต้น'!$C$9="","",IF('02.คีย์เทอม1'!$B24="","",'01.ข้อมูลเบื้องต้น'!$C$9))</f>
        <v/>
      </c>
      <c r="O24" s="526"/>
      <c r="P24" s="1235" t="str">
        <f t="shared" si="7"/>
        <v/>
      </c>
      <c r="Q24" s="1232"/>
      <c r="R24" s="1231" t="str">
        <f>IF('01.ข้อมูลเบื้องต้น'!$B$10="","",IF('02.คีย์เทอม1'!$B24="","",'01.ข้อมูลเบื้องต้น'!$B$10))</f>
        <v/>
      </c>
      <c r="S24" s="1232" t="str">
        <f>IF('01.ข้อมูลเบื้องต้น'!$C$10="","",IF('02.คีย์เทอม1'!$B24="","",'01.ข้อมูลเบื้องต้น'!$C$10))</f>
        <v/>
      </c>
      <c r="T24" s="526"/>
      <c r="U24" s="1235" t="str">
        <f t="shared" si="8"/>
        <v/>
      </c>
      <c r="V24" s="1232"/>
      <c r="W24" s="1231" t="str">
        <f>IF('01.ข้อมูลเบื้องต้น'!$B$11="","",IF('02.คีย์เทอม1'!$B24="","",'01.ข้อมูลเบื้องต้น'!$B$11))</f>
        <v/>
      </c>
      <c r="X24" s="1232" t="str">
        <f>IF('01.ข้อมูลเบื้องต้น'!$C$11="","",IF('02.คีย์เทอม1'!$B24="","",'01.ข้อมูลเบื้องต้น'!$C$11))</f>
        <v/>
      </c>
      <c r="Y24" s="519"/>
      <c r="Z24" s="1234" t="str">
        <f t="shared" si="31"/>
        <v/>
      </c>
      <c r="AA24" s="1232"/>
      <c r="AB24" s="1231" t="str">
        <f>IF('01.ข้อมูลเบื้องต้น'!$B$12="","",IF('02.คีย์เทอม1'!$B24="","",'01.ข้อมูลเบื้องต้น'!$B$12))</f>
        <v/>
      </c>
      <c r="AC24" s="1232" t="str">
        <f>IF('01.ข้อมูลเบื้องต้น'!$C$12="","",IF('02.คีย์เทอม1'!$B24="","",'01.ข้อมูลเบื้องต้น'!$C$12))</f>
        <v/>
      </c>
      <c r="AD24" s="526"/>
      <c r="AE24" s="1235" t="str">
        <f t="shared" si="32"/>
        <v/>
      </c>
      <c r="AF24" s="1232"/>
      <c r="AG24" s="1231" t="str">
        <f>IF('01.ข้อมูลเบื้องต้น'!$B$13="","",IF('02.คีย์เทอม1'!$B24="","",'01.ข้อมูลเบื้องต้น'!$B$13))</f>
        <v/>
      </c>
      <c r="AH24" s="1232" t="str">
        <f>IF('01.ข้อมูลเบื้องต้น'!$C$13="","",IF('02.คีย์เทอม1'!$B24="","",'01.ข้อมูลเบื้องต้น'!$C$13))</f>
        <v/>
      </c>
      <c r="AI24" s="526"/>
      <c r="AJ24" s="1235" t="str">
        <f t="shared" si="33"/>
        <v/>
      </c>
      <c r="AK24" s="1232"/>
      <c r="AL24" s="1231" t="str">
        <f>IF('01.ข้อมูลเบื้องต้น'!$B$14="","",IF('02.คีย์เทอม1'!$B24="","",'01.ข้อมูลเบื้องต้น'!$B$14))</f>
        <v/>
      </c>
      <c r="AM24" s="1232" t="str">
        <f>IF('01.ข้อมูลเบื้องต้น'!$C$14="","",IF('02.คีย์เทอม1'!$B24="","",'01.ข้อมูลเบื้องต้น'!$C$14))</f>
        <v/>
      </c>
      <c r="AN24" s="526"/>
      <c r="AO24" s="1235" t="str">
        <f t="shared" si="34"/>
        <v/>
      </c>
      <c r="AP24" s="1232"/>
      <c r="AQ24" s="1231" t="str">
        <f>IF('01.ข้อมูลเบื้องต้น'!$B$15="","",IF('02.คีย์เทอม1'!$B24="","",'01.ข้อมูลเบื้องต้น'!$B$15))</f>
        <v/>
      </c>
      <c r="AR24" s="1232" t="str">
        <f>IF('01.ข้อมูลเบื้องต้น'!$C$15="","",IF('02.คีย์เทอม1'!$B24="","",'01.ข้อมูลเบื้องต้น'!$C$15))</f>
        <v/>
      </c>
      <c r="AS24" s="526"/>
      <c r="AT24" s="1235" t="str">
        <f t="shared" si="35"/>
        <v/>
      </c>
      <c r="AU24" s="1232"/>
      <c r="AV24" s="1231" t="str">
        <f>IF('01.ข้อมูลเบื้องต้น'!$B$16="","",IF('02.คีย์เทอม1'!$B24="","",'01.ข้อมูลเบื้องต้น'!$B$16))</f>
        <v/>
      </c>
      <c r="AW24" s="1232" t="str">
        <f>IF('01.ข้อมูลเบื้องต้น'!$C$16="","",IF('02.คีย์เทอม1'!$B24="","",'01.ข้อมูลเบื้องต้น'!$C$16))</f>
        <v/>
      </c>
      <c r="AX24" s="519"/>
      <c r="AY24" s="1234" t="str">
        <f t="shared" si="36"/>
        <v/>
      </c>
      <c r="AZ24" s="1232"/>
      <c r="BA24" s="1231" t="str">
        <f>IF('01.ข้อมูลเบื้องต้น'!$B$17="","",IF('02.คีย์เทอม1'!$B24="","",'01.ข้อมูลเบื้องต้น'!$B$17))</f>
        <v/>
      </c>
      <c r="BB24" s="1232" t="str">
        <f>IF('01.ข้อมูลเบื้องต้น'!$C$17="","",IF('02.คีย์เทอม1'!$B24="","",'01.ข้อมูลเบื้องต้น'!$C$17))</f>
        <v/>
      </c>
      <c r="BC24" s="519"/>
      <c r="BD24" s="1234" t="str">
        <f t="shared" si="37"/>
        <v/>
      </c>
      <c r="BE24" s="1232"/>
      <c r="BF24" s="1231" t="str">
        <f>IF('01.ข้อมูลเบื้องต้น'!$B$19="","",IF('02.คีย์เทอม1'!$B24="","",'01.ข้อมูลเบื้องต้น'!$B$19))</f>
        <v/>
      </c>
      <c r="BG24" s="1232" t="str">
        <f>IF('01.ข้อมูลเบื้องต้น'!$C$19="","",IF('02.คีย์เทอม1'!$B24="","",'01.ข้อมูลเบื้องต้น'!$C$19))</f>
        <v/>
      </c>
      <c r="BH24" s="723"/>
      <c r="BI24" s="1234" t="str">
        <f t="shared" si="38"/>
        <v/>
      </c>
      <c r="BJ24" s="1232"/>
      <c r="BK24" s="1231" t="str">
        <f>IF('01.ข้อมูลเบื้องต้น'!$B$20="","",IF('02.คีย์เทอม1'!$B24="","",'01.ข้อมูลเบื้องต้น'!$B$20))</f>
        <v/>
      </c>
      <c r="BL24" s="1232" t="str">
        <f>IF('01.ข้อมูลเบื้องต้น'!$C$20="","",IF('02.คีย์เทอม1'!$B24="","",'01.ข้อมูลเบื้องต้น'!$C$20))</f>
        <v/>
      </c>
      <c r="BM24" s="722"/>
      <c r="BN24" s="1235" t="str">
        <f t="shared" si="9"/>
        <v/>
      </c>
      <c r="BO24" s="1232"/>
      <c r="BP24" s="1231" t="str">
        <f>IF('01.ข้อมูลเบื้องต้น'!$B$21="","",IF('02.คีย์เทอม1'!$B24="","",'01.ข้อมูลเบื้องต้น'!$B$21))</f>
        <v/>
      </c>
      <c r="BQ24" s="1232" t="str">
        <f>IF('01.ข้อมูลเบื้องต้น'!$C$21="","",IF('02.คีย์เทอม1'!$B24="","",'01.ข้อมูลเบื้องต้น'!$C$21))</f>
        <v/>
      </c>
      <c r="BR24" s="722"/>
      <c r="BS24" s="1234" t="str">
        <f t="shared" si="10"/>
        <v/>
      </c>
      <c r="BT24" s="1232"/>
      <c r="BU24" s="1231" t="str">
        <f>IF('01.ข้อมูลเบื้องต้น'!$B$22="","",IF('02.คีย์เทอม1'!$B24="","",'01.ข้อมูลเบื้องต้น'!$B$22))</f>
        <v/>
      </c>
      <c r="BV24" s="1232" t="str">
        <f>IF('01.ข้อมูลเบื้องต้น'!$C$22="","",IF('02.คีย์เทอม1'!$B24="","",'01.ข้อมูลเบื้องต้น'!$C$22))</f>
        <v/>
      </c>
      <c r="BW24" s="722"/>
      <c r="BX24" s="1234" t="str">
        <f t="shared" si="11"/>
        <v/>
      </c>
      <c r="BY24" s="1232"/>
      <c r="BZ24" s="1231" t="str">
        <f>IF('01.ข้อมูลเบื้องต้น'!$B$23="","",IF('02.คีย์เทอม1'!$B24="","",'01.ข้อมูลเบื้องต้น'!$B$23))</f>
        <v/>
      </c>
      <c r="CA24" s="1232" t="str">
        <f>IF('01.ข้อมูลเบื้องต้น'!$C$23="","",IF('02.คีย์เทอม1'!$B24="","",'01.ข้อมูลเบื้องต้น'!$C$23))</f>
        <v/>
      </c>
      <c r="CB24" s="722"/>
      <c r="CC24" s="1234" t="str">
        <f t="shared" si="39"/>
        <v/>
      </c>
      <c r="CD24" s="1232"/>
      <c r="CE24" s="1231" t="str">
        <f>IF('01.ข้อมูลเบื้องต้น'!$B$24="","",IF('02.คีย์เทอม1'!$B24="","",'01.ข้อมูลเบื้องต้น'!$B$24))</f>
        <v/>
      </c>
      <c r="CF24" s="1232" t="str">
        <f>IF('01.ข้อมูลเบื้องต้น'!$C$24="","",IF('02.คีย์เทอม1'!$B24="","",'01.ข้อมูลเบื้องต้น'!$C$24))</f>
        <v/>
      </c>
      <c r="CG24" s="722"/>
      <c r="CH24" s="1234" t="str">
        <f t="shared" si="59"/>
        <v/>
      </c>
      <c r="CI24" s="1232"/>
      <c r="CJ24" s="1231" t="str">
        <f>IF('01.ข้อมูลเบื้องต้น'!$B$25="","",IF('02.คีย์เทอม1'!$B24="","",'01.ข้อมูลเบื้องต้น'!$B$25))</f>
        <v/>
      </c>
      <c r="CK24" s="1232" t="str">
        <f>IF('01.ข้อมูลเบื้องต้น'!$C$25="","",IF('02.คีย์เทอม1'!$B24="","",'01.ข้อมูลเบื้องต้น'!$C$25))</f>
        <v/>
      </c>
      <c r="CL24" s="722"/>
      <c r="CM24" s="1234" t="str">
        <f t="shared" si="12"/>
        <v/>
      </c>
      <c r="CN24" s="1232"/>
      <c r="CO24" s="1231" t="str">
        <f>IF('01.ข้อมูลเบื้องต้น'!$B$26="","",IF('02.คีย์เทอม1'!$B24="","",'01.ข้อมูลเบื้องต้น'!$B$26))</f>
        <v/>
      </c>
      <c r="CP24" s="1232" t="str">
        <f>IF('01.ข้อมูลเบื้องต้น'!$C$26="","",IF('02.คีย์เทอม1'!$B24="","",'01.ข้อมูลเบื้องต้น'!$C$26))</f>
        <v/>
      </c>
      <c r="CQ24" s="722"/>
      <c r="CR24" s="1234" t="str">
        <f t="shared" si="13"/>
        <v/>
      </c>
      <c r="CS24" s="1232"/>
      <c r="CT24" s="1231" t="str">
        <f>IF('01.ข้อมูลเบื้องต้น'!$B$27="","",IF('02.คีย์เทอม1'!$B24="","",'01.ข้อมูลเบื้องต้น'!$B$27))</f>
        <v/>
      </c>
      <c r="CU24" s="1232" t="str">
        <f>IF('01.ข้อมูลเบื้องต้น'!$C$27="","",IF('02.คีย์เทอม1'!$B24="","",'01.ข้อมูลเบื้องต้น'!$C$27))</f>
        <v/>
      </c>
      <c r="CV24" s="722"/>
      <c r="CW24" s="1234" t="str">
        <f t="shared" si="14"/>
        <v/>
      </c>
      <c r="CX24" s="1232"/>
      <c r="CY24" s="1231" t="str">
        <f>IF('01.ข้อมูลเบื้องต้น'!$B$28="","",IF('02.คีย์เทอม1'!$B24="","",'01.ข้อมูลเบื้องต้น'!$B$28))</f>
        <v/>
      </c>
      <c r="CZ24" s="1232" t="str">
        <f>IF('01.ข้อมูลเบื้องต้น'!$C$28="","",IF('02.คีย์เทอม1'!$B24="","",'01.ข้อมูลเบื้องต้น'!$C$28))</f>
        <v/>
      </c>
      <c r="DA24" s="722"/>
      <c r="DB24" s="1234" t="str">
        <f t="shared" si="15"/>
        <v/>
      </c>
      <c r="DC24" s="1232"/>
      <c r="DD24" s="1231" t="str">
        <f>IF('01.ข้อมูลเบื้องต้น'!$B$36="","",IF('02.คีย์เทอม1'!$B24="","",'01.ข้อมูลเบื้องต้น'!$B$36))</f>
        <v/>
      </c>
      <c r="DE24" s="1232" t="str">
        <f>IF('01.ข้อมูลเบื้องต้น'!$C$36="","",IF('02.คีย์เทอม1'!$B24="","",'01.ข้อมูลเบื้องต้น'!$C$36))</f>
        <v/>
      </c>
      <c r="DF24" s="721"/>
      <c r="DG24" s="1234" t="str">
        <f t="shared" si="16"/>
        <v/>
      </c>
      <c r="DH24" s="1232"/>
      <c r="DI24" s="1231" t="str">
        <f>IF('01.ข้อมูลเบื้องต้น'!$B$37="","",IF('02.คีย์เทอม1'!$B24="","",'01.ข้อมูลเบื้องต้น'!$B$37))</f>
        <v/>
      </c>
      <c r="DJ24" s="1232" t="str">
        <f>IF('01.ข้อมูลเบื้องต้น'!$C$37="","",IF('02.คีย์เทอม1'!$B24="","",'01.ข้อมูลเบื้องต้น'!$C$37))</f>
        <v/>
      </c>
      <c r="DK24" s="721"/>
      <c r="DL24" s="1234" t="str">
        <f t="shared" si="17"/>
        <v/>
      </c>
      <c r="DM24" s="1232"/>
      <c r="DN24" s="1231" t="str">
        <f>IF('01.ข้อมูลเบื้องต้น'!$B$38="","",IF('02.คีย์เทอม1'!$B24="","",'01.ข้อมูลเบื้องต้น'!$B$38))</f>
        <v/>
      </c>
      <c r="DO24" s="1232" t="str">
        <f>IF('01.ข้อมูลเบื้องต้น'!$C$38="","",IF('02.คีย์เทอม1'!$B24="","",'01.ข้อมูลเบื้องต้น'!$C$38))</f>
        <v/>
      </c>
      <c r="DP24" s="721"/>
      <c r="DQ24" s="1234" t="str">
        <f t="shared" si="18"/>
        <v/>
      </c>
      <c r="DR24" s="1232"/>
      <c r="DS24" s="1231" t="str">
        <f>IF('01.ข้อมูลเบื้องต้น'!$B$39="","",IF('02.คีย์เทอม1'!$B24="","",'01.ข้อมูลเบื้องต้น'!$B$39))</f>
        <v/>
      </c>
      <c r="DT24" s="1232" t="str">
        <f>IF('01.ข้อมูลเบื้องต้น'!$C$39="","",IF('02.คีย์เทอม1'!$B24="","",'01.ข้อมูลเบื้องต้น'!$C$39))</f>
        <v/>
      </c>
      <c r="DU24" s="721"/>
      <c r="DV24" s="1234" t="str">
        <f t="shared" si="19"/>
        <v/>
      </c>
      <c r="DW24" s="1232"/>
      <c r="DX24" s="1231" t="str">
        <f>IF('01.ข้อมูลเบื้องต้น'!$B$40="","",IF('02.คีย์เทอม1'!$B24="","",'01.ข้อมูลเบื้องต้น'!$B$40))</f>
        <v/>
      </c>
      <c r="DY24" s="1232" t="str">
        <f>IF('01.ข้อมูลเบื้องต้น'!$C$40="","",IF('02.คีย์เทอม1'!$B24="","",'01.ข้อมูลเบื้องต้น'!$C$40))</f>
        <v/>
      </c>
      <c r="DZ24" s="721"/>
      <c r="EA24" s="1234" t="str">
        <f t="shared" si="20"/>
        <v/>
      </c>
      <c r="EB24" s="1232"/>
      <c r="EC24" s="1231" t="str">
        <f>IF('01.ข้อมูลเบื้องต้น'!$B$41="","",IF('02.คีย์เทอม1'!$B24="","",'01.ข้อมูลเบื้องต้น'!$B$41))</f>
        <v/>
      </c>
      <c r="ED24" s="1232" t="str">
        <f>IF('01.ข้อมูลเบื้องต้น'!$C$41="","",IF('02.คีย์เทอม1'!$B24="","",'01.ข้อมูลเบื้องต้น'!$C$41))</f>
        <v/>
      </c>
      <c r="EE24" s="721"/>
      <c r="EF24" s="1234" t="str">
        <f t="shared" si="21"/>
        <v/>
      </c>
      <c r="EG24" s="1232"/>
      <c r="EH24" s="1231" t="str">
        <f>IF('01.ข้อมูลเบื้องต้น'!$B$42="","",IF('02.คีย์เทอม1'!$B24="","",'01.ข้อมูลเบื้องต้น'!$B$42))</f>
        <v/>
      </c>
      <c r="EI24" s="1232" t="str">
        <f>IF('01.ข้อมูลเบื้องต้น'!$C$42="","",IF('02.คีย์เทอม1'!$B24="","",'01.ข้อมูลเบื้องต้น'!$C$42))</f>
        <v/>
      </c>
      <c r="EJ24" s="721"/>
      <c r="EK24" s="1234" t="str">
        <f t="shared" si="22"/>
        <v/>
      </c>
      <c r="EL24" s="1232"/>
      <c r="EM24" s="1231" t="str">
        <f>IF('01.ข้อมูลเบื้องต้น'!$B$43="","",IF('02.คีย์เทอม1'!$B24="","",'01.ข้อมูลเบื้องต้น'!$B$43))</f>
        <v/>
      </c>
      <c r="EN24" s="1232" t="str">
        <f>IF('01.ข้อมูลเบื้องต้น'!$C$43="","",IF('02.คีย์เทอม1'!$B24="","",'01.ข้อมูลเบื้องต้น'!$C$43))</f>
        <v/>
      </c>
      <c r="EO24" s="721"/>
      <c r="EP24" s="1234" t="str">
        <f t="shared" si="23"/>
        <v/>
      </c>
      <c r="EQ24" s="1232"/>
      <c r="ER24" s="1231" t="str">
        <f>IF('01.ข้อมูลเบื้องต้น'!$B$44="","",IF('02.คีย์เทอม1'!$B24="","",'01.ข้อมูลเบื้องต้น'!$B$44))</f>
        <v/>
      </c>
      <c r="ES24" s="1232" t="str">
        <f>IF('01.ข้อมูลเบื้องต้น'!$C$44="","",IF('02.คีย์เทอม1'!$B24="","",'01.ข้อมูลเบื้องต้น'!$C$44))</f>
        <v/>
      </c>
      <c r="ET24" s="721"/>
      <c r="EU24" s="1234" t="str">
        <f t="shared" si="24"/>
        <v/>
      </c>
      <c r="EV24" s="1232"/>
      <c r="EW24" s="1231" t="str">
        <f>IF('01.ข้อมูลเบื้องต้น'!$B$45="","",IF('02.คีย์เทอม1'!$B24="","",'01.ข้อมูลเบื้องต้น'!$B$45))</f>
        <v/>
      </c>
      <c r="EX24" s="1232" t="str">
        <f>IF('01.ข้อมูลเบื้องต้น'!$C$45="","",IF('02.คีย์เทอม1'!$B24="","",'01.ข้อมูลเบื้องต้น'!$C$45))</f>
        <v/>
      </c>
      <c r="EY24" s="721"/>
      <c r="EZ24" s="1234" t="str">
        <f t="shared" si="25"/>
        <v/>
      </c>
      <c r="FA24" s="1232"/>
      <c r="FB24" s="1231" t="str">
        <f>IF('01.ข้อมูลเบื้องต้น'!$B$46="","",IF('02.คีย์เทอม1'!$B24="","",'01.ข้อมูลเบื้องต้น'!$B$46))</f>
        <v/>
      </c>
      <c r="FC24" s="1232" t="str">
        <f>IF('01.ข้อมูลเบื้องต้น'!$C$46="","",IF('02.คีย์เทอม1'!$B24="","",'01.ข้อมูลเบื้องต้น'!$C$46))</f>
        <v/>
      </c>
      <c r="FD24" s="721"/>
      <c r="FE24" s="1234" t="str">
        <f t="shared" si="26"/>
        <v/>
      </c>
      <c r="FF24" s="1232"/>
      <c r="FG24" s="1231" t="str">
        <f>IF('01.ข้อมูลเบื้องต้น'!$B$47="","",IF('02.คีย์เทอม1'!$B24="","",'01.ข้อมูลเบื้องต้น'!$B$47))</f>
        <v/>
      </c>
      <c r="FH24" s="1232" t="str">
        <f>IF('01.ข้อมูลเบื้องต้น'!$C$47="","",IF('02.คีย์เทอม1'!$B24="","",'01.ข้อมูลเบื้องต้น'!$C$47))</f>
        <v/>
      </c>
      <c r="FI24" s="721"/>
      <c r="FJ24" s="1234" t="str">
        <f t="shared" si="27"/>
        <v/>
      </c>
      <c r="FK24" s="1232"/>
      <c r="FL24" s="1231" t="str">
        <f>IF('01.ข้อมูลเบื้องต้น'!$B$48="","",IF('02.คีย์เทอม1'!$B24="","",'01.ข้อมูลเบื้องต้น'!$B$48))</f>
        <v/>
      </c>
      <c r="FM24" s="1232" t="str">
        <f>IF('01.ข้อมูลเบื้องต้น'!$C$48="","",IF('02.คีย์เทอม1'!$B24="","",'01.ข้อมูลเบื้องต้น'!$C$48))</f>
        <v/>
      </c>
      <c r="FN24" s="721"/>
      <c r="FO24" s="1234" t="str">
        <f t="shared" si="28"/>
        <v/>
      </c>
      <c r="FP24" s="1232"/>
      <c r="FQ24" s="1231" t="str">
        <f>IF('01.ข้อมูลเบื้องต้น'!$B$49="","",IF('02.คีย์เทอม1'!$B24="","",'01.ข้อมูลเบื้องต้น'!$B$49))</f>
        <v/>
      </c>
      <c r="FR24" s="1232" t="str">
        <f>IF('01.ข้อมูลเบื้องต้น'!$C$49="","",IF('02.คีย์เทอม1'!$B24="","",'01.ข้อมูลเบื้องต้น'!$C$49))</f>
        <v/>
      </c>
      <c r="FS24" s="721"/>
      <c r="FT24" s="1234" t="str">
        <f t="shared" si="29"/>
        <v/>
      </c>
      <c r="FU24" s="1232"/>
      <c r="FV24" s="1231" t="str">
        <f>IF('01.ข้อมูลเบื้องต้น'!$B$50="","",IF('02.คีย์เทอม1'!$B24="","",'01.ข้อมูลเบื้องต้น'!$B$50))</f>
        <v/>
      </c>
      <c r="FW24" s="1232" t="str">
        <f>IF('01.ข้อมูลเบื้องต้น'!$C$50="","",IF('02.คีย์เทอม1'!$B24="","",'01.ข้อมูลเบื้องต้น'!$C$50))</f>
        <v/>
      </c>
      <c r="FX24" s="721"/>
      <c r="FY24" s="1234" t="str">
        <f t="shared" si="30"/>
        <v/>
      </c>
      <c r="FZ24" s="521" t="str">
        <f t="shared" si="57"/>
        <v/>
      </c>
      <c r="GA24" s="522" t="str">
        <f t="shared" si="58"/>
        <v/>
      </c>
      <c r="GB24" s="523" t="str">
        <f>IF('2.ชื่อนักเรียน'!R25="มส","มส",IF('2.ชื่อนักเรียน'!R25="ย้าย","ย้าย",IF('2.ชื่อนักเรียน'!R25="ร","ร",IF(GA24="","",RANK(GA24,$GA$10:$GA$59,0)))))</f>
        <v/>
      </c>
      <c r="GC24" s="523" t="str">
        <f t="shared" si="40"/>
        <v/>
      </c>
      <c r="GE24" s="530" t="str">
        <f t="shared" si="41"/>
        <v/>
      </c>
      <c r="GF24" s="717" t="str">
        <f t="shared" si="42"/>
        <v/>
      </c>
      <c r="GG24" s="717" t="str">
        <f t="shared" si="43"/>
        <v/>
      </c>
      <c r="GH24" s="520" t="str">
        <f t="shared" si="44"/>
        <v/>
      </c>
      <c r="GI24" s="532" t="str">
        <f t="shared" si="45"/>
        <v/>
      </c>
      <c r="GJ24" s="717" t="str">
        <f t="shared" si="46"/>
        <v/>
      </c>
      <c r="GK24" s="717" t="str">
        <f t="shared" si="47"/>
        <v/>
      </c>
      <c r="GL24" s="531" t="str">
        <f t="shared" si="48"/>
        <v/>
      </c>
      <c r="GM24" s="701" t="str">
        <f t="shared" si="49"/>
        <v/>
      </c>
      <c r="GN24" s="701" t="str">
        <f t="shared" si="50"/>
        <v/>
      </c>
      <c r="GO24" s="701" t="str">
        <f t="shared" si="51"/>
        <v/>
      </c>
      <c r="GP24" s="701" t="str">
        <f t="shared" si="52"/>
        <v/>
      </c>
      <c r="GQ24" s="701" t="str">
        <f t="shared" si="53"/>
        <v/>
      </c>
      <c r="GR24" s="701" t="str">
        <f t="shared" si="54"/>
        <v/>
      </c>
      <c r="GS24" s="701" t="str">
        <f t="shared" si="55"/>
        <v/>
      </c>
      <c r="GT24" s="520" t="str">
        <f t="shared" si="56"/>
        <v/>
      </c>
    </row>
    <row r="25" spans="1:202" s="509" customFormat="1" ht="17.25" customHeight="1" thickTop="1" thickBot="1">
      <c r="A25" s="1229">
        <v>16</v>
      </c>
      <c r="B25" s="1229" t="str">
        <f>IF('2.ชื่อนักเรียน'!E26="","",CONCATENATE('2.ชื่อนักเรียน'!E26,'2.ชื่อนักเรียน'!F26,'2.ชื่อนักเรียน'!G26,'2.ชื่อนักเรียน'!H26,'2.ชื่อนักเรียน'!I26,'2.ชื่อนักเรียน'!J26,'2.ชื่อนักเรียน'!K26,'2.ชื่อนักเรียน'!L26,'2.ชื่อนักเรียน'!M26,'2.ชื่อนักเรียน'!N26,'2.ชื่อนักเรียน'!O26,'2.ชื่อนักเรียน'!P26,'2.ชื่อนักเรียน'!Q26))</f>
        <v/>
      </c>
      <c r="C25" s="1230" t="str">
        <f>IF('2.ชื่อนักเรียน'!B26="","",'2.ชื่อนักเรียน'!B26)</f>
        <v/>
      </c>
      <c r="D25" s="1231" t="str">
        <f>IF('2.ชื่อนักเรียน'!C26="","",CONCATENATE(TRIM('2.ชื่อนักเรียน'!C26),"  ",'2.ชื่อนักเรียน'!D26))</f>
        <v/>
      </c>
      <c r="E25" s="1232" t="str">
        <f>IF(B25="","",IF('01.ข้อมูลเบื้องต้น'!$H$2="","",'01.ข้อมูลเบื้องต้น'!$H$2))</f>
        <v/>
      </c>
      <c r="F25" s="1231" t="str">
        <f>IF(B25="","",IF('01.ข้อมูลเบื้องต้น'!$I$4="","",'01.ข้อมูลเบื้องต้น'!$I$4))</f>
        <v/>
      </c>
      <c r="G25" s="1232"/>
      <c r="H25" s="1231" t="str">
        <f>IF('01.ข้อมูลเบื้องต้น'!$B$8="","",IF('02.คีย์เทอม1'!$B25="","",'01.ข้อมูลเบื้องต้น'!$B$8))</f>
        <v/>
      </c>
      <c r="I25" s="1232" t="str">
        <f>IF('01.ข้อมูลเบื้องต้น'!$C$8="","",IF('02.คีย์เทอม1'!$B25="","",'01.ข้อมูลเบื้องต้น'!$C$8))</f>
        <v/>
      </c>
      <c r="J25" s="519"/>
      <c r="K25" s="1233" t="str">
        <f>IF('2.ชื่อนักเรียน'!R26="มส","มส",IF('2.ชื่อนักเรียน'!R26="ร","ร",IF('2.ชื่อนักเรียน'!R26="ย้าย","ย้าย",IF(J25="","",IF(J25&gt;=75,"เชี่ยวชาญ",IF(J25&gt;=65,"ชำนาญ",IF(J25&gt;=55,"พัฒนา",IF(J25&gt;=50,"เริ่มต้น","ไม่ผ่าน"))))))))</f>
        <v/>
      </c>
      <c r="L25" s="1232"/>
      <c r="M25" s="1231" t="str">
        <f>IF('01.ข้อมูลเบื้องต้น'!$B$9="","",IF('02.คีย์เทอม1'!$B25="","",'01.ข้อมูลเบื้องต้น'!$B$9))</f>
        <v/>
      </c>
      <c r="N25" s="1232" t="str">
        <f>IF('01.ข้อมูลเบื้องต้น'!$C$9="","",IF('02.คีย์เทอม1'!$B25="","",'01.ข้อมูลเบื้องต้น'!$C$9))</f>
        <v/>
      </c>
      <c r="O25" s="519"/>
      <c r="P25" s="1234" t="str">
        <f t="shared" si="7"/>
        <v/>
      </c>
      <c r="Q25" s="1232"/>
      <c r="R25" s="1231" t="str">
        <f>IF('01.ข้อมูลเบื้องต้น'!$B$10="","",IF('02.คีย์เทอม1'!$B25="","",'01.ข้อมูลเบื้องต้น'!$B$10))</f>
        <v/>
      </c>
      <c r="S25" s="1232" t="str">
        <f>IF('01.ข้อมูลเบื้องต้น'!$C$10="","",IF('02.คีย์เทอม1'!$B25="","",'01.ข้อมูลเบื้องต้น'!$C$10))</f>
        <v/>
      </c>
      <c r="T25" s="519"/>
      <c r="U25" s="1234" t="str">
        <f t="shared" si="8"/>
        <v/>
      </c>
      <c r="V25" s="1232"/>
      <c r="W25" s="1231" t="str">
        <f>IF('01.ข้อมูลเบื้องต้น'!$B$11="","",IF('02.คีย์เทอม1'!$B25="","",'01.ข้อมูลเบื้องต้น'!$B$11))</f>
        <v/>
      </c>
      <c r="X25" s="1232" t="str">
        <f>IF('01.ข้อมูลเบื้องต้น'!$C$11="","",IF('02.คีย์เทอม1'!$B25="","",'01.ข้อมูลเบื้องต้น'!$C$11))</f>
        <v/>
      </c>
      <c r="Y25" s="519"/>
      <c r="Z25" s="1234" t="str">
        <f t="shared" si="31"/>
        <v/>
      </c>
      <c r="AA25" s="1232"/>
      <c r="AB25" s="1231" t="str">
        <f>IF('01.ข้อมูลเบื้องต้น'!$B$12="","",IF('02.คีย์เทอม1'!$B25="","",'01.ข้อมูลเบื้องต้น'!$B$12))</f>
        <v/>
      </c>
      <c r="AC25" s="1232" t="str">
        <f>IF('01.ข้อมูลเบื้องต้น'!$C$12="","",IF('02.คีย์เทอม1'!$B25="","",'01.ข้อมูลเบื้องต้น'!$C$12))</f>
        <v/>
      </c>
      <c r="AD25" s="519"/>
      <c r="AE25" s="1234" t="str">
        <f t="shared" si="32"/>
        <v/>
      </c>
      <c r="AF25" s="1232"/>
      <c r="AG25" s="1231" t="str">
        <f>IF('01.ข้อมูลเบื้องต้น'!$B$13="","",IF('02.คีย์เทอม1'!$B25="","",'01.ข้อมูลเบื้องต้น'!$B$13))</f>
        <v/>
      </c>
      <c r="AH25" s="1232" t="str">
        <f>IF('01.ข้อมูลเบื้องต้น'!$C$13="","",IF('02.คีย์เทอม1'!$B25="","",'01.ข้อมูลเบื้องต้น'!$C$13))</f>
        <v/>
      </c>
      <c r="AI25" s="519"/>
      <c r="AJ25" s="1234" t="str">
        <f t="shared" si="33"/>
        <v/>
      </c>
      <c r="AK25" s="1232"/>
      <c r="AL25" s="1231" t="str">
        <f>IF('01.ข้อมูลเบื้องต้น'!$B$14="","",IF('02.คีย์เทอม1'!$B25="","",'01.ข้อมูลเบื้องต้น'!$B$14))</f>
        <v/>
      </c>
      <c r="AM25" s="1232" t="str">
        <f>IF('01.ข้อมูลเบื้องต้น'!$C$14="","",IF('02.คีย์เทอม1'!$B25="","",'01.ข้อมูลเบื้องต้น'!$C$14))</f>
        <v/>
      </c>
      <c r="AN25" s="519"/>
      <c r="AO25" s="1234" t="str">
        <f t="shared" si="34"/>
        <v/>
      </c>
      <c r="AP25" s="1232"/>
      <c r="AQ25" s="1231" t="str">
        <f>IF('01.ข้อมูลเบื้องต้น'!$B$15="","",IF('02.คีย์เทอม1'!$B25="","",'01.ข้อมูลเบื้องต้น'!$B$15))</f>
        <v/>
      </c>
      <c r="AR25" s="1232" t="str">
        <f>IF('01.ข้อมูลเบื้องต้น'!$C$15="","",IF('02.คีย์เทอม1'!$B25="","",'01.ข้อมูลเบื้องต้น'!$C$15))</f>
        <v/>
      </c>
      <c r="AS25" s="519"/>
      <c r="AT25" s="1234" t="str">
        <f t="shared" si="35"/>
        <v/>
      </c>
      <c r="AU25" s="1232"/>
      <c r="AV25" s="1231" t="str">
        <f>IF('01.ข้อมูลเบื้องต้น'!$B$16="","",IF('02.คีย์เทอม1'!$B25="","",'01.ข้อมูลเบื้องต้น'!$B$16))</f>
        <v/>
      </c>
      <c r="AW25" s="1232" t="str">
        <f>IF('01.ข้อมูลเบื้องต้น'!$C$16="","",IF('02.คีย์เทอม1'!$B25="","",'01.ข้อมูลเบื้องต้น'!$C$16))</f>
        <v/>
      </c>
      <c r="AX25" s="519"/>
      <c r="AY25" s="1234" t="str">
        <f t="shared" si="36"/>
        <v/>
      </c>
      <c r="AZ25" s="1232"/>
      <c r="BA25" s="1231" t="str">
        <f>IF('01.ข้อมูลเบื้องต้น'!$B$17="","",IF('02.คีย์เทอม1'!$B25="","",'01.ข้อมูลเบื้องต้น'!$B$17))</f>
        <v/>
      </c>
      <c r="BB25" s="1232" t="str">
        <f>IF('01.ข้อมูลเบื้องต้น'!$C$17="","",IF('02.คีย์เทอม1'!$B25="","",'01.ข้อมูลเบื้องต้น'!$C$17))</f>
        <v/>
      </c>
      <c r="BC25" s="519"/>
      <c r="BD25" s="1234" t="str">
        <f t="shared" si="37"/>
        <v/>
      </c>
      <c r="BE25" s="1232"/>
      <c r="BF25" s="1231" t="str">
        <f>IF('01.ข้อมูลเบื้องต้น'!$B$19="","",IF('02.คีย์เทอม1'!$B25="","",'01.ข้อมูลเบื้องต้น'!$B$19))</f>
        <v/>
      </c>
      <c r="BG25" s="1232" t="str">
        <f>IF('01.ข้อมูลเบื้องต้น'!$C$19="","",IF('02.คีย์เทอม1'!$B25="","",'01.ข้อมูลเบื้องต้น'!$C$19))</f>
        <v/>
      </c>
      <c r="BH25" s="722"/>
      <c r="BI25" s="1234" t="str">
        <f t="shared" si="38"/>
        <v/>
      </c>
      <c r="BJ25" s="1232"/>
      <c r="BK25" s="1231" t="str">
        <f>IF('01.ข้อมูลเบื้องต้น'!$B$20="","",IF('02.คีย์เทอม1'!$B25="","",'01.ข้อมูลเบื้องต้น'!$B$20))</f>
        <v/>
      </c>
      <c r="BL25" s="1232" t="str">
        <f>IF('01.ข้อมูลเบื้องต้น'!$C$20="","",IF('02.คีย์เทอม1'!$B25="","",'01.ข้อมูลเบื้องต้น'!$C$20))</f>
        <v/>
      </c>
      <c r="BM25" s="723"/>
      <c r="BN25" s="1234" t="str">
        <f t="shared" si="9"/>
        <v/>
      </c>
      <c r="BO25" s="1232"/>
      <c r="BP25" s="1231" t="str">
        <f>IF('01.ข้อมูลเบื้องต้น'!$B$21="","",IF('02.คีย์เทอม1'!$B25="","",'01.ข้อมูลเบื้องต้น'!$B$21))</f>
        <v/>
      </c>
      <c r="BQ25" s="1232" t="str">
        <f>IF('01.ข้อมูลเบื้องต้น'!$C$21="","",IF('02.คีย์เทอม1'!$B25="","",'01.ข้อมูลเบื้องต้น'!$C$21))</f>
        <v/>
      </c>
      <c r="BR25" s="722"/>
      <c r="BS25" s="1234" t="str">
        <f t="shared" si="10"/>
        <v/>
      </c>
      <c r="BT25" s="1232"/>
      <c r="BU25" s="1231" t="str">
        <f>IF('01.ข้อมูลเบื้องต้น'!$B$22="","",IF('02.คีย์เทอม1'!$B25="","",'01.ข้อมูลเบื้องต้น'!$B$22))</f>
        <v/>
      </c>
      <c r="BV25" s="1232" t="str">
        <f>IF('01.ข้อมูลเบื้องต้น'!$C$22="","",IF('02.คีย์เทอม1'!$B25="","",'01.ข้อมูลเบื้องต้น'!$C$22))</f>
        <v/>
      </c>
      <c r="BW25" s="722"/>
      <c r="BX25" s="1234" t="str">
        <f t="shared" si="11"/>
        <v/>
      </c>
      <c r="BY25" s="1232"/>
      <c r="BZ25" s="1231" t="str">
        <f>IF('01.ข้อมูลเบื้องต้น'!$B$23="","",IF('02.คีย์เทอม1'!$B25="","",'01.ข้อมูลเบื้องต้น'!$B$23))</f>
        <v/>
      </c>
      <c r="CA25" s="1232" t="str">
        <f>IF('01.ข้อมูลเบื้องต้น'!$C$23="","",IF('02.คีย์เทอม1'!$B25="","",'01.ข้อมูลเบื้องต้น'!$C$23))</f>
        <v/>
      </c>
      <c r="CB25" s="722"/>
      <c r="CC25" s="1234" t="str">
        <f t="shared" si="39"/>
        <v/>
      </c>
      <c r="CD25" s="1232"/>
      <c r="CE25" s="1231" t="str">
        <f>IF('01.ข้อมูลเบื้องต้น'!$B$24="","",IF('02.คีย์เทอม1'!$B25="","",'01.ข้อมูลเบื้องต้น'!$B$24))</f>
        <v/>
      </c>
      <c r="CF25" s="1232" t="str">
        <f>IF('01.ข้อมูลเบื้องต้น'!$C$24="","",IF('02.คีย์เทอม1'!$B25="","",'01.ข้อมูลเบื้องต้น'!$C$24))</f>
        <v/>
      </c>
      <c r="CG25" s="722"/>
      <c r="CH25" s="1234" t="str">
        <f t="shared" si="59"/>
        <v/>
      </c>
      <c r="CI25" s="1232"/>
      <c r="CJ25" s="1231" t="str">
        <f>IF('01.ข้อมูลเบื้องต้น'!$B$25="","",IF('02.คีย์เทอม1'!$B25="","",'01.ข้อมูลเบื้องต้น'!$B$25))</f>
        <v/>
      </c>
      <c r="CK25" s="1232" t="str">
        <f>IF('01.ข้อมูลเบื้องต้น'!$C$25="","",IF('02.คีย์เทอม1'!$B25="","",'01.ข้อมูลเบื้องต้น'!$C$25))</f>
        <v/>
      </c>
      <c r="CL25" s="722"/>
      <c r="CM25" s="1234" t="str">
        <f t="shared" si="12"/>
        <v/>
      </c>
      <c r="CN25" s="1232"/>
      <c r="CO25" s="1231" t="str">
        <f>IF('01.ข้อมูลเบื้องต้น'!$B$26="","",IF('02.คีย์เทอม1'!$B25="","",'01.ข้อมูลเบื้องต้น'!$B$26))</f>
        <v/>
      </c>
      <c r="CP25" s="1232" t="str">
        <f>IF('01.ข้อมูลเบื้องต้น'!$C$26="","",IF('02.คีย์เทอม1'!$B25="","",'01.ข้อมูลเบื้องต้น'!$C$26))</f>
        <v/>
      </c>
      <c r="CQ25" s="722"/>
      <c r="CR25" s="1234" t="str">
        <f t="shared" si="13"/>
        <v/>
      </c>
      <c r="CS25" s="1232"/>
      <c r="CT25" s="1231" t="str">
        <f>IF('01.ข้อมูลเบื้องต้น'!$B$27="","",IF('02.คีย์เทอม1'!$B25="","",'01.ข้อมูลเบื้องต้น'!$B$27))</f>
        <v/>
      </c>
      <c r="CU25" s="1232" t="str">
        <f>IF('01.ข้อมูลเบื้องต้น'!$C$27="","",IF('02.คีย์เทอม1'!$B25="","",'01.ข้อมูลเบื้องต้น'!$C$27))</f>
        <v/>
      </c>
      <c r="CV25" s="722"/>
      <c r="CW25" s="1234" t="str">
        <f t="shared" si="14"/>
        <v/>
      </c>
      <c r="CX25" s="1232"/>
      <c r="CY25" s="1231" t="str">
        <f>IF('01.ข้อมูลเบื้องต้น'!$B$28="","",IF('02.คีย์เทอม1'!$B25="","",'01.ข้อมูลเบื้องต้น'!$B$28))</f>
        <v/>
      </c>
      <c r="CZ25" s="1232" t="str">
        <f>IF('01.ข้อมูลเบื้องต้น'!$C$28="","",IF('02.คีย์เทอม1'!$B25="","",'01.ข้อมูลเบื้องต้น'!$C$28))</f>
        <v/>
      </c>
      <c r="DA25" s="722"/>
      <c r="DB25" s="1234" t="str">
        <f t="shared" si="15"/>
        <v/>
      </c>
      <c r="DC25" s="1232"/>
      <c r="DD25" s="1231" t="str">
        <f>IF('01.ข้อมูลเบื้องต้น'!$B$36="","",IF('02.คีย์เทอม1'!$B25="","",'01.ข้อมูลเบื้องต้น'!$B$36))</f>
        <v/>
      </c>
      <c r="DE25" s="1232" t="str">
        <f>IF('01.ข้อมูลเบื้องต้น'!$C$36="","",IF('02.คีย์เทอม1'!$B25="","",'01.ข้อมูลเบื้องต้น'!$C$36))</f>
        <v/>
      </c>
      <c r="DF25" s="721"/>
      <c r="DG25" s="1234" t="str">
        <f t="shared" si="16"/>
        <v/>
      </c>
      <c r="DH25" s="1232"/>
      <c r="DI25" s="1231" t="str">
        <f>IF('01.ข้อมูลเบื้องต้น'!$B$37="","",IF('02.คีย์เทอม1'!$B25="","",'01.ข้อมูลเบื้องต้น'!$B$37))</f>
        <v/>
      </c>
      <c r="DJ25" s="1232" t="str">
        <f>IF('01.ข้อมูลเบื้องต้น'!$C$37="","",IF('02.คีย์เทอม1'!$B25="","",'01.ข้อมูลเบื้องต้น'!$C$37))</f>
        <v/>
      </c>
      <c r="DK25" s="721"/>
      <c r="DL25" s="1234" t="str">
        <f t="shared" si="17"/>
        <v/>
      </c>
      <c r="DM25" s="1232"/>
      <c r="DN25" s="1231" t="str">
        <f>IF('01.ข้อมูลเบื้องต้น'!$B$38="","",IF('02.คีย์เทอม1'!$B25="","",'01.ข้อมูลเบื้องต้น'!$B$38))</f>
        <v/>
      </c>
      <c r="DO25" s="1232" t="str">
        <f>IF('01.ข้อมูลเบื้องต้น'!$C$38="","",IF('02.คีย์เทอม1'!$B25="","",'01.ข้อมูลเบื้องต้น'!$C$38))</f>
        <v/>
      </c>
      <c r="DP25" s="721"/>
      <c r="DQ25" s="1234" t="str">
        <f t="shared" si="18"/>
        <v/>
      </c>
      <c r="DR25" s="1232"/>
      <c r="DS25" s="1231" t="str">
        <f>IF('01.ข้อมูลเบื้องต้น'!$B$39="","",IF('02.คีย์เทอม1'!$B25="","",'01.ข้อมูลเบื้องต้น'!$B$39))</f>
        <v/>
      </c>
      <c r="DT25" s="1232" t="str">
        <f>IF('01.ข้อมูลเบื้องต้น'!$C$39="","",IF('02.คีย์เทอม1'!$B25="","",'01.ข้อมูลเบื้องต้น'!$C$39))</f>
        <v/>
      </c>
      <c r="DU25" s="721"/>
      <c r="DV25" s="1234" t="str">
        <f t="shared" si="19"/>
        <v/>
      </c>
      <c r="DW25" s="1232"/>
      <c r="DX25" s="1231" t="str">
        <f>IF('01.ข้อมูลเบื้องต้น'!$B$40="","",IF('02.คีย์เทอม1'!$B25="","",'01.ข้อมูลเบื้องต้น'!$B$40))</f>
        <v/>
      </c>
      <c r="DY25" s="1232" t="str">
        <f>IF('01.ข้อมูลเบื้องต้น'!$C$40="","",IF('02.คีย์เทอม1'!$B25="","",'01.ข้อมูลเบื้องต้น'!$C$40))</f>
        <v/>
      </c>
      <c r="DZ25" s="721"/>
      <c r="EA25" s="1234" t="str">
        <f t="shared" si="20"/>
        <v/>
      </c>
      <c r="EB25" s="1232"/>
      <c r="EC25" s="1231" t="str">
        <f>IF('01.ข้อมูลเบื้องต้น'!$B$41="","",IF('02.คีย์เทอม1'!$B25="","",'01.ข้อมูลเบื้องต้น'!$B$41))</f>
        <v/>
      </c>
      <c r="ED25" s="1232" t="str">
        <f>IF('01.ข้อมูลเบื้องต้น'!$C$41="","",IF('02.คีย์เทอม1'!$B25="","",'01.ข้อมูลเบื้องต้น'!$C$41))</f>
        <v/>
      </c>
      <c r="EE25" s="721"/>
      <c r="EF25" s="1234" t="str">
        <f t="shared" si="21"/>
        <v/>
      </c>
      <c r="EG25" s="1232"/>
      <c r="EH25" s="1231" t="str">
        <f>IF('01.ข้อมูลเบื้องต้น'!$B$42="","",IF('02.คีย์เทอม1'!$B25="","",'01.ข้อมูลเบื้องต้น'!$B$42))</f>
        <v/>
      </c>
      <c r="EI25" s="1232" t="str">
        <f>IF('01.ข้อมูลเบื้องต้น'!$C$42="","",IF('02.คีย์เทอม1'!$B25="","",'01.ข้อมูลเบื้องต้น'!$C$42))</f>
        <v/>
      </c>
      <c r="EJ25" s="721"/>
      <c r="EK25" s="1234" t="str">
        <f t="shared" si="22"/>
        <v/>
      </c>
      <c r="EL25" s="1232"/>
      <c r="EM25" s="1231" t="str">
        <f>IF('01.ข้อมูลเบื้องต้น'!$B$43="","",IF('02.คีย์เทอม1'!$B25="","",'01.ข้อมูลเบื้องต้น'!$B$43))</f>
        <v/>
      </c>
      <c r="EN25" s="1232" t="str">
        <f>IF('01.ข้อมูลเบื้องต้น'!$C$43="","",IF('02.คีย์เทอม1'!$B25="","",'01.ข้อมูลเบื้องต้น'!$C$43))</f>
        <v/>
      </c>
      <c r="EO25" s="721"/>
      <c r="EP25" s="1234" t="str">
        <f t="shared" si="23"/>
        <v/>
      </c>
      <c r="EQ25" s="1232"/>
      <c r="ER25" s="1231" t="str">
        <f>IF('01.ข้อมูลเบื้องต้น'!$B$44="","",IF('02.คีย์เทอม1'!$B25="","",'01.ข้อมูลเบื้องต้น'!$B$44))</f>
        <v/>
      </c>
      <c r="ES25" s="1232" t="str">
        <f>IF('01.ข้อมูลเบื้องต้น'!$C$44="","",IF('02.คีย์เทอม1'!$B25="","",'01.ข้อมูลเบื้องต้น'!$C$44))</f>
        <v/>
      </c>
      <c r="ET25" s="721"/>
      <c r="EU25" s="1234" t="str">
        <f t="shared" si="24"/>
        <v/>
      </c>
      <c r="EV25" s="1232"/>
      <c r="EW25" s="1231" t="str">
        <f>IF('01.ข้อมูลเบื้องต้น'!$B$45="","",IF('02.คีย์เทอม1'!$B25="","",'01.ข้อมูลเบื้องต้น'!$B$45))</f>
        <v/>
      </c>
      <c r="EX25" s="1232" t="str">
        <f>IF('01.ข้อมูลเบื้องต้น'!$C$45="","",IF('02.คีย์เทอม1'!$B25="","",'01.ข้อมูลเบื้องต้น'!$C$45))</f>
        <v/>
      </c>
      <c r="EY25" s="721"/>
      <c r="EZ25" s="1234" t="str">
        <f t="shared" si="25"/>
        <v/>
      </c>
      <c r="FA25" s="1232"/>
      <c r="FB25" s="1231" t="str">
        <f>IF('01.ข้อมูลเบื้องต้น'!$B$46="","",IF('02.คีย์เทอม1'!$B25="","",'01.ข้อมูลเบื้องต้น'!$B$46))</f>
        <v/>
      </c>
      <c r="FC25" s="1232" t="str">
        <f>IF('01.ข้อมูลเบื้องต้น'!$C$46="","",IF('02.คีย์เทอม1'!$B25="","",'01.ข้อมูลเบื้องต้น'!$C$46))</f>
        <v/>
      </c>
      <c r="FD25" s="721"/>
      <c r="FE25" s="1234" t="str">
        <f t="shared" si="26"/>
        <v/>
      </c>
      <c r="FF25" s="1232"/>
      <c r="FG25" s="1231" t="str">
        <f>IF('01.ข้อมูลเบื้องต้น'!$B$47="","",IF('02.คีย์เทอม1'!$B25="","",'01.ข้อมูลเบื้องต้น'!$B$47))</f>
        <v/>
      </c>
      <c r="FH25" s="1232" t="str">
        <f>IF('01.ข้อมูลเบื้องต้น'!$C$47="","",IF('02.คีย์เทอม1'!$B25="","",'01.ข้อมูลเบื้องต้น'!$C$47))</f>
        <v/>
      </c>
      <c r="FI25" s="721"/>
      <c r="FJ25" s="1234" t="str">
        <f t="shared" si="27"/>
        <v/>
      </c>
      <c r="FK25" s="1232"/>
      <c r="FL25" s="1231" t="str">
        <f>IF('01.ข้อมูลเบื้องต้น'!$B$48="","",IF('02.คีย์เทอม1'!$B25="","",'01.ข้อมูลเบื้องต้น'!$B$48))</f>
        <v/>
      </c>
      <c r="FM25" s="1232" t="str">
        <f>IF('01.ข้อมูลเบื้องต้น'!$C$48="","",IF('02.คีย์เทอม1'!$B25="","",'01.ข้อมูลเบื้องต้น'!$C$48))</f>
        <v/>
      </c>
      <c r="FN25" s="721"/>
      <c r="FO25" s="1234" t="str">
        <f t="shared" si="28"/>
        <v/>
      </c>
      <c r="FP25" s="1232"/>
      <c r="FQ25" s="1231" t="str">
        <f>IF('01.ข้อมูลเบื้องต้น'!$B$49="","",IF('02.คีย์เทอม1'!$B25="","",'01.ข้อมูลเบื้องต้น'!$B$49))</f>
        <v/>
      </c>
      <c r="FR25" s="1232" t="str">
        <f>IF('01.ข้อมูลเบื้องต้น'!$C$49="","",IF('02.คีย์เทอม1'!$B25="","",'01.ข้อมูลเบื้องต้น'!$C$49))</f>
        <v/>
      </c>
      <c r="FS25" s="721"/>
      <c r="FT25" s="1234" t="str">
        <f t="shared" si="29"/>
        <v/>
      </c>
      <c r="FU25" s="1232"/>
      <c r="FV25" s="1231" t="str">
        <f>IF('01.ข้อมูลเบื้องต้น'!$B$50="","",IF('02.คีย์เทอม1'!$B25="","",'01.ข้อมูลเบื้องต้น'!$B$50))</f>
        <v/>
      </c>
      <c r="FW25" s="1232" t="str">
        <f>IF('01.ข้อมูลเบื้องต้น'!$C$50="","",IF('02.คีย์เทอม1'!$B25="","",'01.ข้อมูลเบื้องต้น'!$C$50))</f>
        <v/>
      </c>
      <c r="FX25" s="721"/>
      <c r="FY25" s="1234" t="str">
        <f t="shared" si="30"/>
        <v/>
      </c>
      <c r="FZ25" s="521" t="str">
        <f t="shared" si="57"/>
        <v/>
      </c>
      <c r="GA25" s="522" t="str">
        <f t="shared" si="58"/>
        <v/>
      </c>
      <c r="GB25" s="523" t="str">
        <f>IF('2.ชื่อนักเรียน'!R26="มส","มส",IF('2.ชื่อนักเรียน'!R26="ย้าย","ย้าย",IF('2.ชื่อนักเรียน'!R26="ร","ร",IF(GA25="","",RANK(GA25,$GA$10:$GA$59,0)))))</f>
        <v/>
      </c>
      <c r="GC25" s="523" t="str">
        <f t="shared" si="40"/>
        <v/>
      </c>
      <c r="GE25" s="533" t="str">
        <f t="shared" si="41"/>
        <v/>
      </c>
      <c r="GF25" s="719" t="str">
        <f t="shared" si="42"/>
        <v/>
      </c>
      <c r="GG25" s="717" t="str">
        <f t="shared" si="43"/>
        <v/>
      </c>
      <c r="GH25" s="520" t="str">
        <f t="shared" si="44"/>
        <v/>
      </c>
      <c r="GI25" s="535" t="str">
        <f t="shared" si="45"/>
        <v/>
      </c>
      <c r="GJ25" s="719" t="str">
        <f t="shared" si="46"/>
        <v/>
      </c>
      <c r="GK25" s="719" t="str">
        <f t="shared" si="47"/>
        <v/>
      </c>
      <c r="GL25" s="534" t="str">
        <f t="shared" si="48"/>
        <v/>
      </c>
      <c r="GM25" s="701" t="str">
        <f t="shared" si="49"/>
        <v/>
      </c>
      <c r="GN25" s="701" t="str">
        <f t="shared" si="50"/>
        <v/>
      </c>
      <c r="GO25" s="701" t="str">
        <f t="shared" si="51"/>
        <v/>
      </c>
      <c r="GP25" s="701" t="str">
        <f t="shared" si="52"/>
        <v/>
      </c>
      <c r="GQ25" s="701" t="str">
        <f t="shared" si="53"/>
        <v/>
      </c>
      <c r="GR25" s="701" t="str">
        <f t="shared" si="54"/>
        <v/>
      </c>
      <c r="GS25" s="701" t="str">
        <f t="shared" si="55"/>
        <v/>
      </c>
      <c r="GT25" s="520" t="str">
        <f t="shared" si="56"/>
        <v/>
      </c>
    </row>
    <row r="26" spans="1:202" s="509" customFormat="1" ht="17.25" customHeight="1" thickTop="1" thickBot="1">
      <c r="A26" s="1229">
        <v>17</v>
      </c>
      <c r="B26" s="1229" t="str">
        <f>IF('2.ชื่อนักเรียน'!E27="","",CONCATENATE('2.ชื่อนักเรียน'!E27,'2.ชื่อนักเรียน'!F27,'2.ชื่อนักเรียน'!G27,'2.ชื่อนักเรียน'!H27,'2.ชื่อนักเรียน'!I27,'2.ชื่อนักเรียน'!J27,'2.ชื่อนักเรียน'!K27,'2.ชื่อนักเรียน'!L27,'2.ชื่อนักเรียน'!M27,'2.ชื่อนักเรียน'!N27,'2.ชื่อนักเรียน'!O27,'2.ชื่อนักเรียน'!P27,'2.ชื่อนักเรียน'!Q27))</f>
        <v/>
      </c>
      <c r="C26" s="1230" t="str">
        <f>IF('2.ชื่อนักเรียน'!B27="","",'2.ชื่อนักเรียน'!B27)</f>
        <v/>
      </c>
      <c r="D26" s="1231" t="str">
        <f>IF('2.ชื่อนักเรียน'!C27="","",CONCATENATE(TRIM('2.ชื่อนักเรียน'!C27),"  ",'2.ชื่อนักเรียน'!D27))</f>
        <v/>
      </c>
      <c r="E26" s="1232" t="str">
        <f>IF(B26="","",IF('01.ข้อมูลเบื้องต้น'!$H$2="","",'01.ข้อมูลเบื้องต้น'!$H$2))</f>
        <v/>
      </c>
      <c r="F26" s="1231" t="str">
        <f>IF(B26="","",IF('01.ข้อมูลเบื้องต้น'!$I$4="","",'01.ข้อมูลเบื้องต้น'!$I$4))</f>
        <v/>
      </c>
      <c r="G26" s="1232"/>
      <c r="H26" s="1231" t="str">
        <f>IF('01.ข้อมูลเบื้องต้น'!$B$8="","",IF('02.คีย์เทอม1'!$B26="","",'01.ข้อมูลเบื้องต้น'!$B$8))</f>
        <v/>
      </c>
      <c r="I26" s="1232" t="str">
        <f>IF('01.ข้อมูลเบื้องต้น'!$C$8="","",IF('02.คีย์เทอม1'!$B26="","",'01.ข้อมูลเบื้องต้น'!$C$8))</f>
        <v/>
      </c>
      <c r="J26" s="519"/>
      <c r="K26" s="1233" t="str">
        <f>IF('2.ชื่อนักเรียน'!R27="มส","มส",IF('2.ชื่อนักเรียน'!R27="ร","ร",IF('2.ชื่อนักเรียน'!R27="ย้าย","ย้าย",IF(J26="","",IF(J26&gt;=75,"เชี่ยวชาญ",IF(J26&gt;=65,"ชำนาญ",IF(J26&gt;=55,"พัฒนา",IF(J26&gt;=50,"เริ่มต้น","ไม่ผ่าน"))))))))</f>
        <v/>
      </c>
      <c r="L26" s="1232"/>
      <c r="M26" s="1231" t="str">
        <f>IF('01.ข้อมูลเบื้องต้น'!$B$9="","",IF('02.คีย์เทอม1'!$B26="","",'01.ข้อมูลเบื้องต้น'!$B$9))</f>
        <v/>
      </c>
      <c r="N26" s="1232" t="str">
        <f>IF('01.ข้อมูลเบื้องต้น'!$C$9="","",IF('02.คีย์เทอม1'!$B26="","",'01.ข้อมูลเบื้องต้น'!$C$9))</f>
        <v/>
      </c>
      <c r="O26" s="526"/>
      <c r="P26" s="1235" t="str">
        <f t="shared" si="7"/>
        <v/>
      </c>
      <c r="Q26" s="1232"/>
      <c r="R26" s="1231" t="str">
        <f>IF('01.ข้อมูลเบื้องต้น'!$B$10="","",IF('02.คีย์เทอม1'!$B26="","",'01.ข้อมูลเบื้องต้น'!$B$10))</f>
        <v/>
      </c>
      <c r="S26" s="1232" t="str">
        <f>IF('01.ข้อมูลเบื้องต้น'!$C$10="","",IF('02.คีย์เทอม1'!$B26="","",'01.ข้อมูลเบื้องต้น'!$C$10))</f>
        <v/>
      </c>
      <c r="T26" s="526"/>
      <c r="U26" s="1235" t="str">
        <f t="shared" si="8"/>
        <v/>
      </c>
      <c r="V26" s="1232"/>
      <c r="W26" s="1231" t="str">
        <f>IF('01.ข้อมูลเบื้องต้น'!$B$11="","",IF('02.คีย์เทอม1'!$B26="","",'01.ข้อมูลเบื้องต้น'!$B$11))</f>
        <v/>
      </c>
      <c r="X26" s="1232" t="str">
        <f>IF('01.ข้อมูลเบื้องต้น'!$C$11="","",IF('02.คีย์เทอม1'!$B26="","",'01.ข้อมูลเบื้องต้น'!$C$11))</f>
        <v/>
      </c>
      <c r="Y26" s="519"/>
      <c r="Z26" s="1234" t="str">
        <f t="shared" si="31"/>
        <v/>
      </c>
      <c r="AA26" s="1232"/>
      <c r="AB26" s="1231" t="str">
        <f>IF('01.ข้อมูลเบื้องต้น'!$B$12="","",IF('02.คีย์เทอม1'!$B26="","",'01.ข้อมูลเบื้องต้น'!$B$12))</f>
        <v/>
      </c>
      <c r="AC26" s="1232" t="str">
        <f>IF('01.ข้อมูลเบื้องต้น'!$C$12="","",IF('02.คีย์เทอม1'!$B26="","",'01.ข้อมูลเบื้องต้น'!$C$12))</f>
        <v/>
      </c>
      <c r="AD26" s="526"/>
      <c r="AE26" s="1235" t="str">
        <f t="shared" si="32"/>
        <v/>
      </c>
      <c r="AF26" s="1232"/>
      <c r="AG26" s="1231" t="str">
        <f>IF('01.ข้อมูลเบื้องต้น'!$B$13="","",IF('02.คีย์เทอม1'!$B26="","",'01.ข้อมูลเบื้องต้น'!$B$13))</f>
        <v/>
      </c>
      <c r="AH26" s="1232" t="str">
        <f>IF('01.ข้อมูลเบื้องต้น'!$C$13="","",IF('02.คีย์เทอม1'!$B26="","",'01.ข้อมูลเบื้องต้น'!$C$13))</f>
        <v/>
      </c>
      <c r="AI26" s="526"/>
      <c r="AJ26" s="1235" t="str">
        <f t="shared" si="33"/>
        <v/>
      </c>
      <c r="AK26" s="1232"/>
      <c r="AL26" s="1231" t="str">
        <f>IF('01.ข้อมูลเบื้องต้น'!$B$14="","",IF('02.คีย์เทอม1'!$B26="","",'01.ข้อมูลเบื้องต้น'!$B$14))</f>
        <v/>
      </c>
      <c r="AM26" s="1232" t="str">
        <f>IF('01.ข้อมูลเบื้องต้น'!$C$14="","",IF('02.คีย์เทอม1'!$B26="","",'01.ข้อมูลเบื้องต้น'!$C$14))</f>
        <v/>
      </c>
      <c r="AN26" s="526"/>
      <c r="AO26" s="1235" t="str">
        <f t="shared" si="34"/>
        <v/>
      </c>
      <c r="AP26" s="1232"/>
      <c r="AQ26" s="1231" t="str">
        <f>IF('01.ข้อมูลเบื้องต้น'!$B$15="","",IF('02.คีย์เทอม1'!$B26="","",'01.ข้อมูลเบื้องต้น'!$B$15))</f>
        <v/>
      </c>
      <c r="AR26" s="1232" t="str">
        <f>IF('01.ข้อมูลเบื้องต้น'!$C$15="","",IF('02.คีย์เทอม1'!$B26="","",'01.ข้อมูลเบื้องต้น'!$C$15))</f>
        <v/>
      </c>
      <c r="AS26" s="526"/>
      <c r="AT26" s="1235" t="str">
        <f t="shared" si="35"/>
        <v/>
      </c>
      <c r="AU26" s="1232"/>
      <c r="AV26" s="1231" t="str">
        <f>IF('01.ข้อมูลเบื้องต้น'!$B$16="","",IF('02.คีย์เทอม1'!$B26="","",'01.ข้อมูลเบื้องต้น'!$B$16))</f>
        <v/>
      </c>
      <c r="AW26" s="1232" t="str">
        <f>IF('01.ข้อมูลเบื้องต้น'!$C$16="","",IF('02.คีย์เทอม1'!$B26="","",'01.ข้อมูลเบื้องต้น'!$C$16))</f>
        <v/>
      </c>
      <c r="AX26" s="519"/>
      <c r="AY26" s="1234" t="str">
        <f t="shared" si="36"/>
        <v/>
      </c>
      <c r="AZ26" s="1232"/>
      <c r="BA26" s="1231" t="str">
        <f>IF('01.ข้อมูลเบื้องต้น'!$B$17="","",IF('02.คีย์เทอม1'!$B26="","",'01.ข้อมูลเบื้องต้น'!$B$17))</f>
        <v/>
      </c>
      <c r="BB26" s="1232" t="str">
        <f>IF('01.ข้อมูลเบื้องต้น'!$C$17="","",IF('02.คีย์เทอม1'!$B26="","",'01.ข้อมูลเบื้องต้น'!$C$17))</f>
        <v/>
      </c>
      <c r="BC26" s="519"/>
      <c r="BD26" s="1234" t="str">
        <f t="shared" si="37"/>
        <v/>
      </c>
      <c r="BE26" s="1232"/>
      <c r="BF26" s="1231" t="str">
        <f>IF('01.ข้อมูลเบื้องต้น'!$B$19="","",IF('02.คีย์เทอม1'!$B26="","",'01.ข้อมูลเบื้องต้น'!$B$19))</f>
        <v/>
      </c>
      <c r="BG26" s="1232" t="str">
        <f>IF('01.ข้อมูลเบื้องต้น'!$C$19="","",IF('02.คีย์เทอม1'!$B26="","",'01.ข้อมูลเบื้องต้น'!$C$19))</f>
        <v/>
      </c>
      <c r="BH26" s="723"/>
      <c r="BI26" s="1234" t="str">
        <f t="shared" si="38"/>
        <v/>
      </c>
      <c r="BJ26" s="1232"/>
      <c r="BK26" s="1231" t="str">
        <f>IF('01.ข้อมูลเบื้องต้น'!$B$20="","",IF('02.คีย์เทอม1'!$B26="","",'01.ข้อมูลเบื้องต้น'!$B$20))</f>
        <v/>
      </c>
      <c r="BL26" s="1232" t="str">
        <f>IF('01.ข้อมูลเบื้องต้น'!$C$20="","",IF('02.คีย์เทอม1'!$B26="","",'01.ข้อมูลเบื้องต้น'!$C$20))</f>
        <v/>
      </c>
      <c r="BM26" s="722"/>
      <c r="BN26" s="1235" t="str">
        <f t="shared" si="9"/>
        <v/>
      </c>
      <c r="BO26" s="1232"/>
      <c r="BP26" s="1231" t="str">
        <f>IF('01.ข้อมูลเบื้องต้น'!$B$21="","",IF('02.คีย์เทอม1'!$B26="","",'01.ข้อมูลเบื้องต้น'!$B$21))</f>
        <v/>
      </c>
      <c r="BQ26" s="1232" t="str">
        <f>IF('01.ข้อมูลเบื้องต้น'!$C$21="","",IF('02.คีย์เทอม1'!$B26="","",'01.ข้อมูลเบื้องต้น'!$C$21))</f>
        <v/>
      </c>
      <c r="BR26" s="722"/>
      <c r="BS26" s="1234" t="str">
        <f t="shared" si="10"/>
        <v/>
      </c>
      <c r="BT26" s="1232"/>
      <c r="BU26" s="1231" t="str">
        <f>IF('01.ข้อมูลเบื้องต้น'!$B$22="","",IF('02.คีย์เทอม1'!$B26="","",'01.ข้อมูลเบื้องต้น'!$B$22))</f>
        <v/>
      </c>
      <c r="BV26" s="1232" t="str">
        <f>IF('01.ข้อมูลเบื้องต้น'!$C$22="","",IF('02.คีย์เทอม1'!$B26="","",'01.ข้อมูลเบื้องต้น'!$C$22))</f>
        <v/>
      </c>
      <c r="BW26" s="722"/>
      <c r="BX26" s="1234" t="str">
        <f t="shared" si="11"/>
        <v/>
      </c>
      <c r="BY26" s="1232"/>
      <c r="BZ26" s="1231" t="str">
        <f>IF('01.ข้อมูลเบื้องต้น'!$B$23="","",IF('02.คีย์เทอม1'!$B26="","",'01.ข้อมูลเบื้องต้น'!$B$23))</f>
        <v/>
      </c>
      <c r="CA26" s="1232" t="str">
        <f>IF('01.ข้อมูลเบื้องต้น'!$C$23="","",IF('02.คีย์เทอม1'!$B26="","",'01.ข้อมูลเบื้องต้น'!$C$23))</f>
        <v/>
      </c>
      <c r="CB26" s="722"/>
      <c r="CC26" s="1234" t="str">
        <f t="shared" si="39"/>
        <v/>
      </c>
      <c r="CD26" s="1232"/>
      <c r="CE26" s="1231" t="str">
        <f>IF('01.ข้อมูลเบื้องต้น'!$B$24="","",IF('02.คีย์เทอม1'!$B26="","",'01.ข้อมูลเบื้องต้น'!$B$24))</f>
        <v/>
      </c>
      <c r="CF26" s="1232" t="str">
        <f>IF('01.ข้อมูลเบื้องต้น'!$C$24="","",IF('02.คีย์เทอม1'!$B26="","",'01.ข้อมูลเบื้องต้น'!$C$24))</f>
        <v/>
      </c>
      <c r="CG26" s="722"/>
      <c r="CH26" s="1234" t="str">
        <f t="shared" si="59"/>
        <v/>
      </c>
      <c r="CI26" s="1232"/>
      <c r="CJ26" s="1231" t="str">
        <f>IF('01.ข้อมูลเบื้องต้น'!$B$25="","",IF('02.คีย์เทอม1'!$B26="","",'01.ข้อมูลเบื้องต้น'!$B$25))</f>
        <v/>
      </c>
      <c r="CK26" s="1232" t="str">
        <f>IF('01.ข้อมูลเบื้องต้น'!$C$25="","",IF('02.คีย์เทอม1'!$B26="","",'01.ข้อมูลเบื้องต้น'!$C$25))</f>
        <v/>
      </c>
      <c r="CL26" s="722"/>
      <c r="CM26" s="1234" t="str">
        <f t="shared" si="12"/>
        <v/>
      </c>
      <c r="CN26" s="1232"/>
      <c r="CO26" s="1231" t="str">
        <f>IF('01.ข้อมูลเบื้องต้น'!$B$26="","",IF('02.คีย์เทอม1'!$B26="","",'01.ข้อมูลเบื้องต้น'!$B$26))</f>
        <v/>
      </c>
      <c r="CP26" s="1232" t="str">
        <f>IF('01.ข้อมูลเบื้องต้น'!$C$26="","",IF('02.คีย์เทอม1'!$B26="","",'01.ข้อมูลเบื้องต้น'!$C$26))</f>
        <v/>
      </c>
      <c r="CQ26" s="722"/>
      <c r="CR26" s="1234" t="str">
        <f t="shared" si="13"/>
        <v/>
      </c>
      <c r="CS26" s="1232"/>
      <c r="CT26" s="1231" t="str">
        <f>IF('01.ข้อมูลเบื้องต้น'!$B$27="","",IF('02.คีย์เทอม1'!$B26="","",'01.ข้อมูลเบื้องต้น'!$B$27))</f>
        <v/>
      </c>
      <c r="CU26" s="1232" t="str">
        <f>IF('01.ข้อมูลเบื้องต้น'!$C$27="","",IF('02.คีย์เทอม1'!$B26="","",'01.ข้อมูลเบื้องต้น'!$C$27))</f>
        <v/>
      </c>
      <c r="CV26" s="722"/>
      <c r="CW26" s="1234" t="str">
        <f t="shared" si="14"/>
        <v/>
      </c>
      <c r="CX26" s="1232"/>
      <c r="CY26" s="1231" t="str">
        <f>IF('01.ข้อมูลเบื้องต้น'!$B$28="","",IF('02.คีย์เทอม1'!$B26="","",'01.ข้อมูลเบื้องต้น'!$B$28))</f>
        <v/>
      </c>
      <c r="CZ26" s="1232" t="str">
        <f>IF('01.ข้อมูลเบื้องต้น'!$C$28="","",IF('02.คีย์เทอม1'!$B26="","",'01.ข้อมูลเบื้องต้น'!$C$28))</f>
        <v/>
      </c>
      <c r="DA26" s="722"/>
      <c r="DB26" s="1234" t="str">
        <f t="shared" si="15"/>
        <v/>
      </c>
      <c r="DC26" s="1232"/>
      <c r="DD26" s="1231" t="str">
        <f>IF('01.ข้อมูลเบื้องต้น'!$B$36="","",IF('02.คีย์เทอม1'!$B26="","",'01.ข้อมูลเบื้องต้น'!$B$36))</f>
        <v/>
      </c>
      <c r="DE26" s="1232" t="str">
        <f>IF('01.ข้อมูลเบื้องต้น'!$C$36="","",IF('02.คีย์เทอม1'!$B26="","",'01.ข้อมูลเบื้องต้น'!$C$36))</f>
        <v/>
      </c>
      <c r="DF26" s="721"/>
      <c r="DG26" s="1234" t="str">
        <f t="shared" si="16"/>
        <v/>
      </c>
      <c r="DH26" s="1232"/>
      <c r="DI26" s="1231" t="str">
        <f>IF('01.ข้อมูลเบื้องต้น'!$B$37="","",IF('02.คีย์เทอม1'!$B26="","",'01.ข้อมูลเบื้องต้น'!$B$37))</f>
        <v/>
      </c>
      <c r="DJ26" s="1232" t="str">
        <f>IF('01.ข้อมูลเบื้องต้น'!$C$37="","",IF('02.คีย์เทอม1'!$B26="","",'01.ข้อมูลเบื้องต้น'!$C$37))</f>
        <v/>
      </c>
      <c r="DK26" s="721"/>
      <c r="DL26" s="1234" t="str">
        <f t="shared" si="17"/>
        <v/>
      </c>
      <c r="DM26" s="1232"/>
      <c r="DN26" s="1231" t="str">
        <f>IF('01.ข้อมูลเบื้องต้น'!$B$38="","",IF('02.คีย์เทอม1'!$B26="","",'01.ข้อมูลเบื้องต้น'!$B$38))</f>
        <v/>
      </c>
      <c r="DO26" s="1232" t="str">
        <f>IF('01.ข้อมูลเบื้องต้น'!$C$38="","",IF('02.คีย์เทอม1'!$B26="","",'01.ข้อมูลเบื้องต้น'!$C$38))</f>
        <v/>
      </c>
      <c r="DP26" s="721"/>
      <c r="DQ26" s="1234" t="str">
        <f t="shared" si="18"/>
        <v/>
      </c>
      <c r="DR26" s="1232"/>
      <c r="DS26" s="1231" t="str">
        <f>IF('01.ข้อมูลเบื้องต้น'!$B$39="","",IF('02.คีย์เทอม1'!$B26="","",'01.ข้อมูลเบื้องต้น'!$B$39))</f>
        <v/>
      </c>
      <c r="DT26" s="1232" t="str">
        <f>IF('01.ข้อมูลเบื้องต้น'!$C$39="","",IF('02.คีย์เทอม1'!$B26="","",'01.ข้อมูลเบื้องต้น'!$C$39))</f>
        <v/>
      </c>
      <c r="DU26" s="721"/>
      <c r="DV26" s="1234" t="str">
        <f t="shared" si="19"/>
        <v/>
      </c>
      <c r="DW26" s="1232"/>
      <c r="DX26" s="1231" t="str">
        <f>IF('01.ข้อมูลเบื้องต้น'!$B$40="","",IF('02.คีย์เทอม1'!$B26="","",'01.ข้อมูลเบื้องต้น'!$B$40))</f>
        <v/>
      </c>
      <c r="DY26" s="1232" t="str">
        <f>IF('01.ข้อมูลเบื้องต้น'!$C$40="","",IF('02.คีย์เทอม1'!$B26="","",'01.ข้อมูลเบื้องต้น'!$C$40))</f>
        <v/>
      </c>
      <c r="DZ26" s="721"/>
      <c r="EA26" s="1234" t="str">
        <f t="shared" si="20"/>
        <v/>
      </c>
      <c r="EB26" s="1232"/>
      <c r="EC26" s="1231" t="str">
        <f>IF('01.ข้อมูลเบื้องต้น'!$B$41="","",IF('02.คีย์เทอม1'!$B26="","",'01.ข้อมูลเบื้องต้น'!$B$41))</f>
        <v/>
      </c>
      <c r="ED26" s="1232" t="str">
        <f>IF('01.ข้อมูลเบื้องต้น'!$C$41="","",IF('02.คีย์เทอม1'!$B26="","",'01.ข้อมูลเบื้องต้น'!$C$41))</f>
        <v/>
      </c>
      <c r="EE26" s="721"/>
      <c r="EF26" s="1234" t="str">
        <f t="shared" si="21"/>
        <v/>
      </c>
      <c r="EG26" s="1232"/>
      <c r="EH26" s="1231" t="str">
        <f>IF('01.ข้อมูลเบื้องต้น'!$B$42="","",IF('02.คีย์เทอม1'!$B26="","",'01.ข้อมูลเบื้องต้น'!$B$42))</f>
        <v/>
      </c>
      <c r="EI26" s="1232" t="str">
        <f>IF('01.ข้อมูลเบื้องต้น'!$C$42="","",IF('02.คีย์เทอม1'!$B26="","",'01.ข้อมูลเบื้องต้น'!$C$42))</f>
        <v/>
      </c>
      <c r="EJ26" s="721"/>
      <c r="EK26" s="1234" t="str">
        <f t="shared" si="22"/>
        <v/>
      </c>
      <c r="EL26" s="1232"/>
      <c r="EM26" s="1231" t="str">
        <f>IF('01.ข้อมูลเบื้องต้น'!$B$43="","",IF('02.คีย์เทอม1'!$B26="","",'01.ข้อมูลเบื้องต้น'!$B$43))</f>
        <v/>
      </c>
      <c r="EN26" s="1232" t="str">
        <f>IF('01.ข้อมูลเบื้องต้น'!$C$43="","",IF('02.คีย์เทอม1'!$B26="","",'01.ข้อมูลเบื้องต้น'!$C$43))</f>
        <v/>
      </c>
      <c r="EO26" s="721"/>
      <c r="EP26" s="1234" t="str">
        <f t="shared" si="23"/>
        <v/>
      </c>
      <c r="EQ26" s="1232"/>
      <c r="ER26" s="1231" t="str">
        <f>IF('01.ข้อมูลเบื้องต้น'!$B$44="","",IF('02.คีย์เทอม1'!$B26="","",'01.ข้อมูลเบื้องต้น'!$B$44))</f>
        <v/>
      </c>
      <c r="ES26" s="1232" t="str">
        <f>IF('01.ข้อมูลเบื้องต้น'!$C$44="","",IF('02.คีย์เทอม1'!$B26="","",'01.ข้อมูลเบื้องต้น'!$C$44))</f>
        <v/>
      </c>
      <c r="ET26" s="721"/>
      <c r="EU26" s="1234" t="str">
        <f t="shared" si="24"/>
        <v/>
      </c>
      <c r="EV26" s="1232"/>
      <c r="EW26" s="1231" t="str">
        <f>IF('01.ข้อมูลเบื้องต้น'!$B$45="","",IF('02.คีย์เทอม1'!$B26="","",'01.ข้อมูลเบื้องต้น'!$B$45))</f>
        <v/>
      </c>
      <c r="EX26" s="1232" t="str">
        <f>IF('01.ข้อมูลเบื้องต้น'!$C$45="","",IF('02.คีย์เทอม1'!$B26="","",'01.ข้อมูลเบื้องต้น'!$C$45))</f>
        <v/>
      </c>
      <c r="EY26" s="721"/>
      <c r="EZ26" s="1234" t="str">
        <f t="shared" si="25"/>
        <v/>
      </c>
      <c r="FA26" s="1232"/>
      <c r="FB26" s="1231" t="str">
        <f>IF('01.ข้อมูลเบื้องต้น'!$B$46="","",IF('02.คีย์เทอม1'!$B26="","",'01.ข้อมูลเบื้องต้น'!$B$46))</f>
        <v/>
      </c>
      <c r="FC26" s="1232" t="str">
        <f>IF('01.ข้อมูลเบื้องต้น'!$C$46="","",IF('02.คีย์เทอม1'!$B26="","",'01.ข้อมูลเบื้องต้น'!$C$46))</f>
        <v/>
      </c>
      <c r="FD26" s="721"/>
      <c r="FE26" s="1234" t="str">
        <f t="shared" si="26"/>
        <v/>
      </c>
      <c r="FF26" s="1232"/>
      <c r="FG26" s="1231" t="str">
        <f>IF('01.ข้อมูลเบื้องต้น'!$B$47="","",IF('02.คีย์เทอม1'!$B26="","",'01.ข้อมูลเบื้องต้น'!$B$47))</f>
        <v/>
      </c>
      <c r="FH26" s="1232" t="str">
        <f>IF('01.ข้อมูลเบื้องต้น'!$C$47="","",IF('02.คีย์เทอม1'!$B26="","",'01.ข้อมูลเบื้องต้น'!$C$47))</f>
        <v/>
      </c>
      <c r="FI26" s="721"/>
      <c r="FJ26" s="1234" t="str">
        <f t="shared" si="27"/>
        <v/>
      </c>
      <c r="FK26" s="1232"/>
      <c r="FL26" s="1231" t="str">
        <f>IF('01.ข้อมูลเบื้องต้น'!$B$48="","",IF('02.คีย์เทอม1'!$B26="","",'01.ข้อมูลเบื้องต้น'!$B$48))</f>
        <v/>
      </c>
      <c r="FM26" s="1232" t="str">
        <f>IF('01.ข้อมูลเบื้องต้น'!$C$48="","",IF('02.คีย์เทอม1'!$B26="","",'01.ข้อมูลเบื้องต้น'!$C$48))</f>
        <v/>
      </c>
      <c r="FN26" s="721"/>
      <c r="FO26" s="1234" t="str">
        <f t="shared" si="28"/>
        <v/>
      </c>
      <c r="FP26" s="1232"/>
      <c r="FQ26" s="1231" t="str">
        <f>IF('01.ข้อมูลเบื้องต้น'!$B$49="","",IF('02.คีย์เทอม1'!$B26="","",'01.ข้อมูลเบื้องต้น'!$B$49))</f>
        <v/>
      </c>
      <c r="FR26" s="1232" t="str">
        <f>IF('01.ข้อมูลเบื้องต้น'!$C$49="","",IF('02.คีย์เทอม1'!$B26="","",'01.ข้อมูลเบื้องต้น'!$C$49))</f>
        <v/>
      </c>
      <c r="FS26" s="721"/>
      <c r="FT26" s="1234" t="str">
        <f t="shared" si="29"/>
        <v/>
      </c>
      <c r="FU26" s="1232"/>
      <c r="FV26" s="1231" t="str">
        <f>IF('01.ข้อมูลเบื้องต้น'!$B$50="","",IF('02.คีย์เทอม1'!$B26="","",'01.ข้อมูลเบื้องต้น'!$B$50))</f>
        <v/>
      </c>
      <c r="FW26" s="1232" t="str">
        <f>IF('01.ข้อมูลเบื้องต้น'!$C$50="","",IF('02.คีย์เทอม1'!$B26="","",'01.ข้อมูลเบื้องต้น'!$C$50))</f>
        <v/>
      </c>
      <c r="FX26" s="721"/>
      <c r="FY26" s="1234" t="str">
        <f t="shared" si="30"/>
        <v/>
      </c>
      <c r="FZ26" s="521" t="str">
        <f t="shared" si="57"/>
        <v/>
      </c>
      <c r="GA26" s="522" t="str">
        <f t="shared" si="58"/>
        <v/>
      </c>
      <c r="GB26" s="523" t="str">
        <f>IF('2.ชื่อนักเรียน'!R27="มส","มส",IF('2.ชื่อนักเรียน'!R27="ย้าย","ย้าย",IF('2.ชื่อนักเรียน'!R27="ร","ร",IF(GA26="","",RANK(GA26,$GA$10:$GA$59,0)))))</f>
        <v/>
      </c>
      <c r="GC26" s="523" t="str">
        <f t="shared" si="40"/>
        <v/>
      </c>
      <c r="GE26" s="527" t="str">
        <f t="shared" si="41"/>
        <v/>
      </c>
      <c r="GF26" s="718" t="str">
        <f t="shared" si="42"/>
        <v/>
      </c>
      <c r="GG26" s="717" t="str">
        <f t="shared" si="43"/>
        <v/>
      </c>
      <c r="GH26" s="520" t="str">
        <f t="shared" si="44"/>
        <v/>
      </c>
      <c r="GI26" s="529" t="str">
        <f t="shared" si="45"/>
        <v/>
      </c>
      <c r="GJ26" s="718" t="str">
        <f t="shared" si="46"/>
        <v/>
      </c>
      <c r="GK26" s="718" t="str">
        <f t="shared" si="47"/>
        <v/>
      </c>
      <c r="GL26" s="528" t="str">
        <f t="shared" si="48"/>
        <v/>
      </c>
      <c r="GM26" s="701" t="str">
        <f t="shared" si="49"/>
        <v/>
      </c>
      <c r="GN26" s="701" t="str">
        <f t="shared" si="50"/>
        <v/>
      </c>
      <c r="GO26" s="701" t="str">
        <f t="shared" si="51"/>
        <v/>
      </c>
      <c r="GP26" s="701" t="str">
        <f t="shared" si="52"/>
        <v/>
      </c>
      <c r="GQ26" s="701" t="str">
        <f t="shared" si="53"/>
        <v/>
      </c>
      <c r="GR26" s="701" t="str">
        <f t="shared" si="54"/>
        <v/>
      </c>
      <c r="GS26" s="701" t="str">
        <f t="shared" si="55"/>
        <v/>
      </c>
      <c r="GT26" s="520" t="str">
        <f t="shared" si="56"/>
        <v/>
      </c>
    </row>
    <row r="27" spans="1:202" s="509" customFormat="1" ht="17.25" customHeight="1" thickTop="1" thickBot="1">
      <c r="A27" s="1229">
        <v>18</v>
      </c>
      <c r="B27" s="1229" t="str">
        <f>IF('2.ชื่อนักเรียน'!E28="","",CONCATENATE('2.ชื่อนักเรียน'!E28,'2.ชื่อนักเรียน'!F28,'2.ชื่อนักเรียน'!G28,'2.ชื่อนักเรียน'!H28,'2.ชื่อนักเรียน'!I28,'2.ชื่อนักเรียน'!J28,'2.ชื่อนักเรียน'!K28,'2.ชื่อนักเรียน'!L28,'2.ชื่อนักเรียน'!M28,'2.ชื่อนักเรียน'!N28,'2.ชื่อนักเรียน'!O28,'2.ชื่อนักเรียน'!P28,'2.ชื่อนักเรียน'!Q28))</f>
        <v/>
      </c>
      <c r="C27" s="1230" t="str">
        <f>IF('2.ชื่อนักเรียน'!B28="","",'2.ชื่อนักเรียน'!B28)</f>
        <v/>
      </c>
      <c r="D27" s="1231" t="str">
        <f>IF('2.ชื่อนักเรียน'!C28="","",CONCATENATE(TRIM('2.ชื่อนักเรียน'!C28),"  ",'2.ชื่อนักเรียน'!D28))</f>
        <v/>
      </c>
      <c r="E27" s="1232" t="str">
        <f>IF(B27="","",IF('01.ข้อมูลเบื้องต้น'!$H$2="","",'01.ข้อมูลเบื้องต้น'!$H$2))</f>
        <v/>
      </c>
      <c r="F27" s="1231" t="str">
        <f>IF(B27="","",IF('01.ข้อมูลเบื้องต้น'!$I$4="","",'01.ข้อมูลเบื้องต้น'!$I$4))</f>
        <v/>
      </c>
      <c r="G27" s="1232"/>
      <c r="H27" s="1231" t="str">
        <f>IF('01.ข้อมูลเบื้องต้น'!$B$8="","",IF('02.คีย์เทอม1'!$B27="","",'01.ข้อมูลเบื้องต้น'!$B$8))</f>
        <v/>
      </c>
      <c r="I27" s="1232" t="str">
        <f>IF('01.ข้อมูลเบื้องต้น'!$C$8="","",IF('02.คีย์เทอม1'!$B27="","",'01.ข้อมูลเบื้องต้น'!$C$8))</f>
        <v/>
      </c>
      <c r="J27" s="519"/>
      <c r="K27" s="1233" t="str">
        <f>IF('2.ชื่อนักเรียน'!R28="มส","มส",IF('2.ชื่อนักเรียน'!R28="ร","ร",IF('2.ชื่อนักเรียน'!R28="ย้าย","ย้าย",IF(J27="","",IF(J27&gt;=75,"เชี่ยวชาญ",IF(J27&gt;=65,"ชำนาญ",IF(J27&gt;=55,"พัฒนา",IF(J27&gt;=50,"เริ่มต้น","ไม่ผ่าน"))))))))</f>
        <v/>
      </c>
      <c r="L27" s="1232"/>
      <c r="M27" s="1231" t="str">
        <f>IF('01.ข้อมูลเบื้องต้น'!$B$9="","",IF('02.คีย์เทอม1'!$B27="","",'01.ข้อมูลเบื้องต้น'!$B$9))</f>
        <v/>
      </c>
      <c r="N27" s="1232" t="str">
        <f>IF('01.ข้อมูลเบื้องต้น'!$C$9="","",IF('02.คีย์เทอม1'!$B27="","",'01.ข้อมูลเบื้องต้น'!$C$9))</f>
        <v/>
      </c>
      <c r="O27" s="526"/>
      <c r="P27" s="1235" t="str">
        <f t="shared" si="7"/>
        <v/>
      </c>
      <c r="Q27" s="1232"/>
      <c r="R27" s="1231" t="str">
        <f>IF('01.ข้อมูลเบื้องต้น'!$B$10="","",IF('02.คีย์เทอม1'!$B27="","",'01.ข้อมูลเบื้องต้น'!$B$10))</f>
        <v/>
      </c>
      <c r="S27" s="1232" t="str">
        <f>IF('01.ข้อมูลเบื้องต้น'!$C$10="","",IF('02.คีย์เทอม1'!$B27="","",'01.ข้อมูลเบื้องต้น'!$C$10))</f>
        <v/>
      </c>
      <c r="T27" s="526"/>
      <c r="U27" s="1235" t="str">
        <f t="shared" si="8"/>
        <v/>
      </c>
      <c r="V27" s="1232"/>
      <c r="W27" s="1231" t="str">
        <f>IF('01.ข้อมูลเบื้องต้น'!$B$11="","",IF('02.คีย์เทอม1'!$B27="","",'01.ข้อมูลเบื้องต้น'!$B$11))</f>
        <v/>
      </c>
      <c r="X27" s="1232" t="str">
        <f>IF('01.ข้อมูลเบื้องต้น'!$C$11="","",IF('02.คีย์เทอม1'!$B27="","",'01.ข้อมูลเบื้องต้น'!$C$11))</f>
        <v/>
      </c>
      <c r="Y27" s="519"/>
      <c r="Z27" s="1234" t="str">
        <f t="shared" si="31"/>
        <v/>
      </c>
      <c r="AA27" s="1232"/>
      <c r="AB27" s="1231" t="str">
        <f>IF('01.ข้อมูลเบื้องต้น'!$B$12="","",IF('02.คีย์เทอม1'!$B27="","",'01.ข้อมูลเบื้องต้น'!$B$12))</f>
        <v/>
      </c>
      <c r="AC27" s="1232" t="str">
        <f>IF('01.ข้อมูลเบื้องต้น'!$C$12="","",IF('02.คีย์เทอม1'!$B27="","",'01.ข้อมูลเบื้องต้น'!$C$12))</f>
        <v/>
      </c>
      <c r="AD27" s="526"/>
      <c r="AE27" s="1235" t="str">
        <f t="shared" si="32"/>
        <v/>
      </c>
      <c r="AF27" s="1232"/>
      <c r="AG27" s="1231" t="str">
        <f>IF('01.ข้อมูลเบื้องต้น'!$B$13="","",IF('02.คีย์เทอม1'!$B27="","",'01.ข้อมูลเบื้องต้น'!$B$13))</f>
        <v/>
      </c>
      <c r="AH27" s="1232" t="str">
        <f>IF('01.ข้อมูลเบื้องต้น'!$C$13="","",IF('02.คีย์เทอม1'!$B27="","",'01.ข้อมูลเบื้องต้น'!$C$13))</f>
        <v/>
      </c>
      <c r="AI27" s="526"/>
      <c r="AJ27" s="1235" t="str">
        <f t="shared" si="33"/>
        <v/>
      </c>
      <c r="AK27" s="1232"/>
      <c r="AL27" s="1231" t="str">
        <f>IF('01.ข้อมูลเบื้องต้น'!$B$14="","",IF('02.คีย์เทอม1'!$B27="","",'01.ข้อมูลเบื้องต้น'!$B$14))</f>
        <v/>
      </c>
      <c r="AM27" s="1232" t="str">
        <f>IF('01.ข้อมูลเบื้องต้น'!$C$14="","",IF('02.คีย์เทอม1'!$B27="","",'01.ข้อมูลเบื้องต้น'!$C$14))</f>
        <v/>
      </c>
      <c r="AN27" s="526"/>
      <c r="AO27" s="1235" t="str">
        <f t="shared" si="34"/>
        <v/>
      </c>
      <c r="AP27" s="1232"/>
      <c r="AQ27" s="1231" t="str">
        <f>IF('01.ข้อมูลเบื้องต้น'!$B$15="","",IF('02.คีย์เทอม1'!$B27="","",'01.ข้อมูลเบื้องต้น'!$B$15))</f>
        <v/>
      </c>
      <c r="AR27" s="1232" t="str">
        <f>IF('01.ข้อมูลเบื้องต้น'!$C$15="","",IF('02.คีย์เทอม1'!$B27="","",'01.ข้อมูลเบื้องต้น'!$C$15))</f>
        <v/>
      </c>
      <c r="AS27" s="526"/>
      <c r="AT27" s="1235" t="str">
        <f t="shared" si="35"/>
        <v/>
      </c>
      <c r="AU27" s="1232"/>
      <c r="AV27" s="1231" t="str">
        <f>IF('01.ข้อมูลเบื้องต้น'!$B$16="","",IF('02.คีย์เทอม1'!$B27="","",'01.ข้อมูลเบื้องต้น'!$B$16))</f>
        <v/>
      </c>
      <c r="AW27" s="1232" t="str">
        <f>IF('01.ข้อมูลเบื้องต้น'!$C$16="","",IF('02.คีย์เทอม1'!$B27="","",'01.ข้อมูลเบื้องต้น'!$C$16))</f>
        <v/>
      </c>
      <c r="AX27" s="519"/>
      <c r="AY27" s="1234" t="str">
        <f t="shared" si="36"/>
        <v/>
      </c>
      <c r="AZ27" s="1232"/>
      <c r="BA27" s="1231" t="str">
        <f>IF('01.ข้อมูลเบื้องต้น'!$B$17="","",IF('02.คีย์เทอม1'!$B27="","",'01.ข้อมูลเบื้องต้น'!$B$17))</f>
        <v/>
      </c>
      <c r="BB27" s="1232" t="str">
        <f>IF('01.ข้อมูลเบื้องต้น'!$C$17="","",IF('02.คีย์เทอม1'!$B27="","",'01.ข้อมูลเบื้องต้น'!$C$17))</f>
        <v/>
      </c>
      <c r="BC27" s="519"/>
      <c r="BD27" s="1234" t="str">
        <f t="shared" si="37"/>
        <v/>
      </c>
      <c r="BE27" s="1232"/>
      <c r="BF27" s="1231" t="str">
        <f>IF('01.ข้อมูลเบื้องต้น'!$B$19="","",IF('02.คีย์เทอม1'!$B27="","",'01.ข้อมูลเบื้องต้น'!$B$19))</f>
        <v/>
      </c>
      <c r="BG27" s="1232" t="str">
        <f>IF('01.ข้อมูลเบื้องต้น'!$C$19="","",IF('02.คีย์เทอม1'!$B27="","",'01.ข้อมูลเบื้องต้น'!$C$19))</f>
        <v/>
      </c>
      <c r="BH27" s="723"/>
      <c r="BI27" s="1234" t="str">
        <f t="shared" si="38"/>
        <v/>
      </c>
      <c r="BJ27" s="1232"/>
      <c r="BK27" s="1231" t="str">
        <f>IF('01.ข้อมูลเบื้องต้น'!$B$20="","",IF('02.คีย์เทอม1'!$B27="","",'01.ข้อมูลเบื้องต้น'!$B$20))</f>
        <v/>
      </c>
      <c r="BL27" s="1232" t="str">
        <f>IF('01.ข้อมูลเบื้องต้น'!$C$20="","",IF('02.คีย์เทอม1'!$B27="","",'01.ข้อมูลเบื้องต้น'!$C$20))</f>
        <v/>
      </c>
      <c r="BM27" s="723"/>
      <c r="BN27" s="1235" t="str">
        <f t="shared" si="9"/>
        <v/>
      </c>
      <c r="BO27" s="1232"/>
      <c r="BP27" s="1231" t="str">
        <f>IF('01.ข้อมูลเบื้องต้น'!$B$21="","",IF('02.คีย์เทอม1'!$B27="","",'01.ข้อมูลเบื้องต้น'!$B$21))</f>
        <v/>
      </c>
      <c r="BQ27" s="1232" t="str">
        <f>IF('01.ข้อมูลเบื้องต้น'!$C$21="","",IF('02.คีย์เทอม1'!$B27="","",'01.ข้อมูลเบื้องต้น'!$C$21))</f>
        <v/>
      </c>
      <c r="BR27" s="722"/>
      <c r="BS27" s="1234" t="str">
        <f t="shared" si="10"/>
        <v/>
      </c>
      <c r="BT27" s="1232"/>
      <c r="BU27" s="1231" t="str">
        <f>IF('01.ข้อมูลเบื้องต้น'!$B$22="","",IF('02.คีย์เทอม1'!$B27="","",'01.ข้อมูลเบื้องต้น'!$B$22))</f>
        <v/>
      </c>
      <c r="BV27" s="1232" t="str">
        <f>IF('01.ข้อมูลเบื้องต้น'!$C$22="","",IF('02.คีย์เทอม1'!$B27="","",'01.ข้อมูลเบื้องต้น'!$C$22))</f>
        <v/>
      </c>
      <c r="BW27" s="722"/>
      <c r="BX27" s="1234" t="str">
        <f t="shared" si="11"/>
        <v/>
      </c>
      <c r="BY27" s="1232"/>
      <c r="BZ27" s="1231" t="str">
        <f>IF('01.ข้อมูลเบื้องต้น'!$B$23="","",IF('02.คีย์เทอม1'!$B27="","",'01.ข้อมูลเบื้องต้น'!$B$23))</f>
        <v/>
      </c>
      <c r="CA27" s="1232" t="str">
        <f>IF('01.ข้อมูลเบื้องต้น'!$C$23="","",IF('02.คีย์เทอม1'!$B27="","",'01.ข้อมูลเบื้องต้น'!$C$23))</f>
        <v/>
      </c>
      <c r="CB27" s="722"/>
      <c r="CC27" s="1234" t="str">
        <f t="shared" si="39"/>
        <v/>
      </c>
      <c r="CD27" s="1232"/>
      <c r="CE27" s="1231" t="str">
        <f>IF('01.ข้อมูลเบื้องต้น'!$B$24="","",IF('02.คีย์เทอม1'!$B27="","",'01.ข้อมูลเบื้องต้น'!$B$24))</f>
        <v/>
      </c>
      <c r="CF27" s="1232" t="str">
        <f>IF('01.ข้อมูลเบื้องต้น'!$C$24="","",IF('02.คีย์เทอม1'!$B27="","",'01.ข้อมูลเบื้องต้น'!$C$24))</f>
        <v/>
      </c>
      <c r="CG27" s="722"/>
      <c r="CH27" s="1234" t="str">
        <f t="shared" si="59"/>
        <v/>
      </c>
      <c r="CI27" s="1232"/>
      <c r="CJ27" s="1231" t="str">
        <f>IF('01.ข้อมูลเบื้องต้น'!$B$25="","",IF('02.คีย์เทอม1'!$B27="","",'01.ข้อมูลเบื้องต้น'!$B$25))</f>
        <v/>
      </c>
      <c r="CK27" s="1232" t="str">
        <f>IF('01.ข้อมูลเบื้องต้น'!$C$25="","",IF('02.คีย์เทอม1'!$B27="","",'01.ข้อมูลเบื้องต้น'!$C$25))</f>
        <v/>
      </c>
      <c r="CL27" s="722"/>
      <c r="CM27" s="1234" t="str">
        <f t="shared" si="12"/>
        <v/>
      </c>
      <c r="CN27" s="1232"/>
      <c r="CO27" s="1231" t="str">
        <f>IF('01.ข้อมูลเบื้องต้น'!$B$26="","",IF('02.คีย์เทอม1'!$B27="","",'01.ข้อมูลเบื้องต้น'!$B$26))</f>
        <v/>
      </c>
      <c r="CP27" s="1232" t="str">
        <f>IF('01.ข้อมูลเบื้องต้น'!$C$26="","",IF('02.คีย์เทอม1'!$B27="","",'01.ข้อมูลเบื้องต้น'!$C$26))</f>
        <v/>
      </c>
      <c r="CQ27" s="722"/>
      <c r="CR27" s="1234" t="str">
        <f t="shared" si="13"/>
        <v/>
      </c>
      <c r="CS27" s="1232"/>
      <c r="CT27" s="1231" t="str">
        <f>IF('01.ข้อมูลเบื้องต้น'!$B$27="","",IF('02.คีย์เทอม1'!$B27="","",'01.ข้อมูลเบื้องต้น'!$B$27))</f>
        <v/>
      </c>
      <c r="CU27" s="1232" t="str">
        <f>IF('01.ข้อมูลเบื้องต้น'!$C$27="","",IF('02.คีย์เทอม1'!$B27="","",'01.ข้อมูลเบื้องต้น'!$C$27))</f>
        <v/>
      </c>
      <c r="CV27" s="722"/>
      <c r="CW27" s="1234" t="str">
        <f t="shared" si="14"/>
        <v/>
      </c>
      <c r="CX27" s="1232"/>
      <c r="CY27" s="1231" t="str">
        <f>IF('01.ข้อมูลเบื้องต้น'!$B$28="","",IF('02.คีย์เทอม1'!$B27="","",'01.ข้อมูลเบื้องต้น'!$B$28))</f>
        <v/>
      </c>
      <c r="CZ27" s="1232" t="str">
        <f>IF('01.ข้อมูลเบื้องต้น'!$C$28="","",IF('02.คีย์เทอม1'!$B27="","",'01.ข้อมูลเบื้องต้น'!$C$28))</f>
        <v/>
      </c>
      <c r="DA27" s="722"/>
      <c r="DB27" s="1234" t="str">
        <f t="shared" si="15"/>
        <v/>
      </c>
      <c r="DC27" s="1232"/>
      <c r="DD27" s="1231" t="str">
        <f>IF('01.ข้อมูลเบื้องต้น'!$B$36="","",IF('02.คีย์เทอม1'!$B27="","",'01.ข้อมูลเบื้องต้น'!$B$36))</f>
        <v/>
      </c>
      <c r="DE27" s="1232" t="str">
        <f>IF('01.ข้อมูลเบื้องต้น'!$C$36="","",IF('02.คีย์เทอม1'!$B27="","",'01.ข้อมูลเบื้องต้น'!$C$36))</f>
        <v/>
      </c>
      <c r="DF27" s="721"/>
      <c r="DG27" s="1234" t="str">
        <f t="shared" si="16"/>
        <v/>
      </c>
      <c r="DH27" s="1232"/>
      <c r="DI27" s="1231" t="str">
        <f>IF('01.ข้อมูลเบื้องต้น'!$B$37="","",IF('02.คีย์เทอม1'!$B27="","",'01.ข้อมูลเบื้องต้น'!$B$37))</f>
        <v/>
      </c>
      <c r="DJ27" s="1232" t="str">
        <f>IF('01.ข้อมูลเบื้องต้น'!$C$37="","",IF('02.คีย์เทอม1'!$B27="","",'01.ข้อมูลเบื้องต้น'!$C$37))</f>
        <v/>
      </c>
      <c r="DK27" s="721"/>
      <c r="DL27" s="1234" t="str">
        <f t="shared" si="17"/>
        <v/>
      </c>
      <c r="DM27" s="1232"/>
      <c r="DN27" s="1231" t="str">
        <f>IF('01.ข้อมูลเบื้องต้น'!$B$38="","",IF('02.คีย์เทอม1'!$B27="","",'01.ข้อมูลเบื้องต้น'!$B$38))</f>
        <v/>
      </c>
      <c r="DO27" s="1232" t="str">
        <f>IF('01.ข้อมูลเบื้องต้น'!$C$38="","",IF('02.คีย์เทอม1'!$B27="","",'01.ข้อมูลเบื้องต้น'!$C$38))</f>
        <v/>
      </c>
      <c r="DP27" s="721"/>
      <c r="DQ27" s="1234" t="str">
        <f t="shared" si="18"/>
        <v/>
      </c>
      <c r="DR27" s="1232"/>
      <c r="DS27" s="1231" t="str">
        <f>IF('01.ข้อมูลเบื้องต้น'!$B$39="","",IF('02.คีย์เทอม1'!$B27="","",'01.ข้อมูลเบื้องต้น'!$B$39))</f>
        <v/>
      </c>
      <c r="DT27" s="1232" t="str">
        <f>IF('01.ข้อมูลเบื้องต้น'!$C$39="","",IF('02.คีย์เทอม1'!$B27="","",'01.ข้อมูลเบื้องต้น'!$C$39))</f>
        <v/>
      </c>
      <c r="DU27" s="721"/>
      <c r="DV27" s="1234" t="str">
        <f t="shared" si="19"/>
        <v/>
      </c>
      <c r="DW27" s="1232"/>
      <c r="DX27" s="1231" t="str">
        <f>IF('01.ข้อมูลเบื้องต้น'!$B$40="","",IF('02.คีย์เทอม1'!$B27="","",'01.ข้อมูลเบื้องต้น'!$B$40))</f>
        <v/>
      </c>
      <c r="DY27" s="1232" t="str">
        <f>IF('01.ข้อมูลเบื้องต้น'!$C$40="","",IF('02.คีย์เทอม1'!$B27="","",'01.ข้อมูลเบื้องต้น'!$C$40))</f>
        <v/>
      </c>
      <c r="DZ27" s="721"/>
      <c r="EA27" s="1234" t="str">
        <f t="shared" si="20"/>
        <v/>
      </c>
      <c r="EB27" s="1232"/>
      <c r="EC27" s="1231" t="str">
        <f>IF('01.ข้อมูลเบื้องต้น'!$B$41="","",IF('02.คีย์เทอม1'!$B27="","",'01.ข้อมูลเบื้องต้น'!$B$41))</f>
        <v/>
      </c>
      <c r="ED27" s="1232" t="str">
        <f>IF('01.ข้อมูลเบื้องต้น'!$C$41="","",IF('02.คีย์เทอม1'!$B27="","",'01.ข้อมูลเบื้องต้น'!$C$41))</f>
        <v/>
      </c>
      <c r="EE27" s="721"/>
      <c r="EF27" s="1234" t="str">
        <f t="shared" si="21"/>
        <v/>
      </c>
      <c r="EG27" s="1232"/>
      <c r="EH27" s="1231" t="str">
        <f>IF('01.ข้อมูลเบื้องต้น'!$B$42="","",IF('02.คีย์เทอม1'!$B27="","",'01.ข้อมูลเบื้องต้น'!$B$42))</f>
        <v/>
      </c>
      <c r="EI27" s="1232" t="str">
        <f>IF('01.ข้อมูลเบื้องต้น'!$C$42="","",IF('02.คีย์เทอม1'!$B27="","",'01.ข้อมูลเบื้องต้น'!$C$42))</f>
        <v/>
      </c>
      <c r="EJ27" s="721"/>
      <c r="EK27" s="1234" t="str">
        <f t="shared" si="22"/>
        <v/>
      </c>
      <c r="EL27" s="1232"/>
      <c r="EM27" s="1231" t="str">
        <f>IF('01.ข้อมูลเบื้องต้น'!$B$43="","",IF('02.คีย์เทอม1'!$B27="","",'01.ข้อมูลเบื้องต้น'!$B$43))</f>
        <v/>
      </c>
      <c r="EN27" s="1232" t="str">
        <f>IF('01.ข้อมูลเบื้องต้น'!$C$43="","",IF('02.คีย์เทอม1'!$B27="","",'01.ข้อมูลเบื้องต้น'!$C$43))</f>
        <v/>
      </c>
      <c r="EO27" s="721"/>
      <c r="EP27" s="1234" t="str">
        <f t="shared" si="23"/>
        <v/>
      </c>
      <c r="EQ27" s="1232"/>
      <c r="ER27" s="1231" t="str">
        <f>IF('01.ข้อมูลเบื้องต้น'!$B$44="","",IF('02.คีย์เทอม1'!$B27="","",'01.ข้อมูลเบื้องต้น'!$B$44))</f>
        <v/>
      </c>
      <c r="ES27" s="1232" t="str">
        <f>IF('01.ข้อมูลเบื้องต้น'!$C$44="","",IF('02.คีย์เทอม1'!$B27="","",'01.ข้อมูลเบื้องต้น'!$C$44))</f>
        <v/>
      </c>
      <c r="ET27" s="721"/>
      <c r="EU27" s="1234" t="str">
        <f t="shared" si="24"/>
        <v/>
      </c>
      <c r="EV27" s="1232"/>
      <c r="EW27" s="1231" t="str">
        <f>IF('01.ข้อมูลเบื้องต้น'!$B$45="","",IF('02.คีย์เทอม1'!$B27="","",'01.ข้อมูลเบื้องต้น'!$B$45))</f>
        <v/>
      </c>
      <c r="EX27" s="1232" t="str">
        <f>IF('01.ข้อมูลเบื้องต้น'!$C$45="","",IF('02.คีย์เทอม1'!$B27="","",'01.ข้อมูลเบื้องต้น'!$C$45))</f>
        <v/>
      </c>
      <c r="EY27" s="721"/>
      <c r="EZ27" s="1234" t="str">
        <f t="shared" si="25"/>
        <v/>
      </c>
      <c r="FA27" s="1232"/>
      <c r="FB27" s="1231" t="str">
        <f>IF('01.ข้อมูลเบื้องต้น'!$B$46="","",IF('02.คีย์เทอม1'!$B27="","",'01.ข้อมูลเบื้องต้น'!$B$46))</f>
        <v/>
      </c>
      <c r="FC27" s="1232" t="str">
        <f>IF('01.ข้อมูลเบื้องต้น'!$C$46="","",IF('02.คีย์เทอม1'!$B27="","",'01.ข้อมูลเบื้องต้น'!$C$46))</f>
        <v/>
      </c>
      <c r="FD27" s="721"/>
      <c r="FE27" s="1234" t="str">
        <f t="shared" si="26"/>
        <v/>
      </c>
      <c r="FF27" s="1232"/>
      <c r="FG27" s="1231" t="str">
        <f>IF('01.ข้อมูลเบื้องต้น'!$B$47="","",IF('02.คีย์เทอม1'!$B27="","",'01.ข้อมูลเบื้องต้น'!$B$47))</f>
        <v/>
      </c>
      <c r="FH27" s="1232" t="str">
        <f>IF('01.ข้อมูลเบื้องต้น'!$C$47="","",IF('02.คีย์เทอม1'!$B27="","",'01.ข้อมูลเบื้องต้น'!$C$47))</f>
        <v/>
      </c>
      <c r="FI27" s="721"/>
      <c r="FJ27" s="1234" t="str">
        <f t="shared" si="27"/>
        <v/>
      </c>
      <c r="FK27" s="1232"/>
      <c r="FL27" s="1231" t="str">
        <f>IF('01.ข้อมูลเบื้องต้น'!$B$48="","",IF('02.คีย์เทอม1'!$B27="","",'01.ข้อมูลเบื้องต้น'!$B$48))</f>
        <v/>
      </c>
      <c r="FM27" s="1232" t="str">
        <f>IF('01.ข้อมูลเบื้องต้น'!$C$48="","",IF('02.คีย์เทอม1'!$B27="","",'01.ข้อมูลเบื้องต้น'!$C$48))</f>
        <v/>
      </c>
      <c r="FN27" s="721"/>
      <c r="FO27" s="1234" t="str">
        <f t="shared" si="28"/>
        <v/>
      </c>
      <c r="FP27" s="1232"/>
      <c r="FQ27" s="1231" t="str">
        <f>IF('01.ข้อมูลเบื้องต้น'!$B$49="","",IF('02.คีย์เทอม1'!$B27="","",'01.ข้อมูลเบื้องต้น'!$B$49))</f>
        <v/>
      </c>
      <c r="FR27" s="1232" t="str">
        <f>IF('01.ข้อมูลเบื้องต้น'!$C$49="","",IF('02.คีย์เทอม1'!$B27="","",'01.ข้อมูลเบื้องต้น'!$C$49))</f>
        <v/>
      </c>
      <c r="FS27" s="721"/>
      <c r="FT27" s="1234" t="str">
        <f t="shared" si="29"/>
        <v/>
      </c>
      <c r="FU27" s="1232"/>
      <c r="FV27" s="1231" t="str">
        <f>IF('01.ข้อมูลเบื้องต้น'!$B$50="","",IF('02.คีย์เทอม1'!$B27="","",'01.ข้อมูลเบื้องต้น'!$B$50))</f>
        <v/>
      </c>
      <c r="FW27" s="1232" t="str">
        <f>IF('01.ข้อมูลเบื้องต้น'!$C$50="","",IF('02.คีย์เทอม1'!$B27="","",'01.ข้อมูลเบื้องต้น'!$C$50))</f>
        <v/>
      </c>
      <c r="FX27" s="721"/>
      <c r="FY27" s="1234" t="str">
        <f t="shared" si="30"/>
        <v/>
      </c>
      <c r="FZ27" s="521" t="str">
        <f t="shared" si="57"/>
        <v/>
      </c>
      <c r="GA27" s="522" t="str">
        <f t="shared" si="58"/>
        <v/>
      </c>
      <c r="GB27" s="523" t="str">
        <f>IF('2.ชื่อนักเรียน'!R28="มส","มส",IF('2.ชื่อนักเรียน'!R28="ย้าย","ย้าย",IF('2.ชื่อนักเรียน'!R28="ร","ร",IF(GA27="","",RANK(GA27,$GA$10:$GA$59,0)))))</f>
        <v/>
      </c>
      <c r="GC27" s="523" t="str">
        <f t="shared" si="40"/>
        <v/>
      </c>
      <c r="GE27" s="527" t="str">
        <f t="shared" si="41"/>
        <v/>
      </c>
      <c r="GF27" s="718" t="str">
        <f t="shared" si="42"/>
        <v/>
      </c>
      <c r="GG27" s="717" t="str">
        <f t="shared" si="43"/>
        <v/>
      </c>
      <c r="GH27" s="520" t="str">
        <f t="shared" si="44"/>
        <v/>
      </c>
      <c r="GI27" s="529" t="str">
        <f t="shared" si="45"/>
        <v/>
      </c>
      <c r="GJ27" s="718" t="str">
        <f t="shared" si="46"/>
        <v/>
      </c>
      <c r="GK27" s="718" t="str">
        <f t="shared" si="47"/>
        <v/>
      </c>
      <c r="GL27" s="528" t="str">
        <f t="shared" si="48"/>
        <v/>
      </c>
      <c r="GM27" s="701" t="str">
        <f t="shared" si="49"/>
        <v/>
      </c>
      <c r="GN27" s="701" t="str">
        <f t="shared" si="50"/>
        <v/>
      </c>
      <c r="GO27" s="701" t="str">
        <f t="shared" si="51"/>
        <v/>
      </c>
      <c r="GP27" s="701" t="str">
        <f t="shared" si="52"/>
        <v/>
      </c>
      <c r="GQ27" s="701" t="str">
        <f t="shared" si="53"/>
        <v/>
      </c>
      <c r="GR27" s="701" t="str">
        <f t="shared" si="54"/>
        <v/>
      </c>
      <c r="GS27" s="701" t="str">
        <f t="shared" si="55"/>
        <v/>
      </c>
      <c r="GT27" s="520" t="str">
        <f t="shared" si="56"/>
        <v/>
      </c>
    </row>
    <row r="28" spans="1:202" s="509" customFormat="1" ht="17.25" customHeight="1" thickTop="1" thickBot="1">
      <c r="A28" s="1229">
        <v>19</v>
      </c>
      <c r="B28" s="1229" t="str">
        <f>IF('2.ชื่อนักเรียน'!E29="","",CONCATENATE('2.ชื่อนักเรียน'!E29,'2.ชื่อนักเรียน'!F29,'2.ชื่อนักเรียน'!G29,'2.ชื่อนักเรียน'!H29,'2.ชื่อนักเรียน'!I29,'2.ชื่อนักเรียน'!J29,'2.ชื่อนักเรียน'!K29,'2.ชื่อนักเรียน'!L29,'2.ชื่อนักเรียน'!M29,'2.ชื่อนักเรียน'!N29,'2.ชื่อนักเรียน'!O29,'2.ชื่อนักเรียน'!P29,'2.ชื่อนักเรียน'!Q29))</f>
        <v/>
      </c>
      <c r="C28" s="1230" t="str">
        <f>IF('2.ชื่อนักเรียน'!B29="","",'2.ชื่อนักเรียน'!B29)</f>
        <v/>
      </c>
      <c r="D28" s="1231" t="str">
        <f>IF('2.ชื่อนักเรียน'!C29="","",CONCATENATE(TRIM('2.ชื่อนักเรียน'!C29),"  ",'2.ชื่อนักเรียน'!D29))</f>
        <v/>
      </c>
      <c r="E28" s="1232" t="str">
        <f>IF(B28="","",IF('01.ข้อมูลเบื้องต้น'!$H$2="","",'01.ข้อมูลเบื้องต้น'!$H$2))</f>
        <v/>
      </c>
      <c r="F28" s="1231" t="str">
        <f>IF(B28="","",IF('01.ข้อมูลเบื้องต้น'!$I$4="","",'01.ข้อมูลเบื้องต้น'!$I$4))</f>
        <v/>
      </c>
      <c r="G28" s="1232"/>
      <c r="H28" s="1231" t="str">
        <f>IF('01.ข้อมูลเบื้องต้น'!$B$8="","",IF('02.คีย์เทอม1'!$B28="","",'01.ข้อมูลเบื้องต้น'!$B$8))</f>
        <v/>
      </c>
      <c r="I28" s="1232" t="str">
        <f>IF('01.ข้อมูลเบื้องต้น'!$C$8="","",IF('02.คีย์เทอม1'!$B28="","",'01.ข้อมูลเบื้องต้น'!$C$8))</f>
        <v/>
      </c>
      <c r="J28" s="519"/>
      <c r="K28" s="1233" t="str">
        <f>IF('2.ชื่อนักเรียน'!R29="มส","มส",IF('2.ชื่อนักเรียน'!R29="ร","ร",IF('2.ชื่อนักเรียน'!R29="ย้าย","ย้าย",IF(J28="","",IF(J28&gt;=75,"เชี่ยวชาญ",IF(J28&gt;=65,"ชำนาญ",IF(J28&gt;=55,"พัฒนา",IF(J28&gt;=50,"เริ่มต้น","ไม่ผ่าน"))))))))</f>
        <v/>
      </c>
      <c r="L28" s="1232"/>
      <c r="M28" s="1231" t="str">
        <f>IF('01.ข้อมูลเบื้องต้น'!$B$9="","",IF('02.คีย์เทอม1'!$B28="","",'01.ข้อมูลเบื้องต้น'!$B$9))</f>
        <v/>
      </c>
      <c r="N28" s="1232" t="str">
        <f>IF('01.ข้อมูลเบื้องต้น'!$C$9="","",IF('02.คีย์เทอม1'!$B28="","",'01.ข้อมูลเบื้องต้น'!$C$9))</f>
        <v/>
      </c>
      <c r="O28" s="526"/>
      <c r="P28" s="1235" t="str">
        <f t="shared" si="7"/>
        <v/>
      </c>
      <c r="Q28" s="1232"/>
      <c r="R28" s="1231" t="str">
        <f>IF('01.ข้อมูลเบื้องต้น'!$B$10="","",IF('02.คีย์เทอม1'!$B28="","",'01.ข้อมูลเบื้องต้น'!$B$10))</f>
        <v/>
      </c>
      <c r="S28" s="1232" t="str">
        <f>IF('01.ข้อมูลเบื้องต้น'!$C$10="","",IF('02.คีย์เทอม1'!$B28="","",'01.ข้อมูลเบื้องต้น'!$C$10))</f>
        <v/>
      </c>
      <c r="T28" s="526"/>
      <c r="U28" s="1235" t="str">
        <f t="shared" si="8"/>
        <v/>
      </c>
      <c r="V28" s="1232"/>
      <c r="W28" s="1231" t="str">
        <f>IF('01.ข้อมูลเบื้องต้น'!$B$11="","",IF('02.คีย์เทอม1'!$B28="","",'01.ข้อมูลเบื้องต้น'!$B$11))</f>
        <v/>
      </c>
      <c r="X28" s="1232" t="str">
        <f>IF('01.ข้อมูลเบื้องต้น'!$C$11="","",IF('02.คีย์เทอม1'!$B28="","",'01.ข้อมูลเบื้องต้น'!$C$11))</f>
        <v/>
      </c>
      <c r="Y28" s="519"/>
      <c r="Z28" s="1234" t="str">
        <f t="shared" si="31"/>
        <v/>
      </c>
      <c r="AA28" s="1232"/>
      <c r="AB28" s="1231" t="str">
        <f>IF('01.ข้อมูลเบื้องต้น'!$B$12="","",IF('02.คีย์เทอม1'!$B28="","",'01.ข้อมูลเบื้องต้น'!$B$12))</f>
        <v/>
      </c>
      <c r="AC28" s="1232" t="str">
        <f>IF('01.ข้อมูลเบื้องต้น'!$C$12="","",IF('02.คีย์เทอม1'!$B28="","",'01.ข้อมูลเบื้องต้น'!$C$12))</f>
        <v/>
      </c>
      <c r="AD28" s="526"/>
      <c r="AE28" s="1235" t="str">
        <f t="shared" si="32"/>
        <v/>
      </c>
      <c r="AF28" s="1232"/>
      <c r="AG28" s="1231" t="str">
        <f>IF('01.ข้อมูลเบื้องต้น'!$B$13="","",IF('02.คีย์เทอม1'!$B28="","",'01.ข้อมูลเบื้องต้น'!$B$13))</f>
        <v/>
      </c>
      <c r="AH28" s="1232" t="str">
        <f>IF('01.ข้อมูลเบื้องต้น'!$C$13="","",IF('02.คีย์เทอม1'!$B28="","",'01.ข้อมูลเบื้องต้น'!$C$13))</f>
        <v/>
      </c>
      <c r="AI28" s="526"/>
      <c r="AJ28" s="1235" t="str">
        <f t="shared" si="33"/>
        <v/>
      </c>
      <c r="AK28" s="1232"/>
      <c r="AL28" s="1231" t="str">
        <f>IF('01.ข้อมูลเบื้องต้น'!$B$14="","",IF('02.คีย์เทอม1'!$B28="","",'01.ข้อมูลเบื้องต้น'!$B$14))</f>
        <v/>
      </c>
      <c r="AM28" s="1232" t="str">
        <f>IF('01.ข้อมูลเบื้องต้น'!$C$14="","",IF('02.คีย์เทอม1'!$B28="","",'01.ข้อมูลเบื้องต้น'!$C$14))</f>
        <v/>
      </c>
      <c r="AN28" s="526"/>
      <c r="AO28" s="1235" t="str">
        <f t="shared" si="34"/>
        <v/>
      </c>
      <c r="AP28" s="1232"/>
      <c r="AQ28" s="1231" t="str">
        <f>IF('01.ข้อมูลเบื้องต้น'!$B$15="","",IF('02.คีย์เทอม1'!$B28="","",'01.ข้อมูลเบื้องต้น'!$B$15))</f>
        <v/>
      </c>
      <c r="AR28" s="1232" t="str">
        <f>IF('01.ข้อมูลเบื้องต้น'!$C$15="","",IF('02.คีย์เทอม1'!$B28="","",'01.ข้อมูลเบื้องต้น'!$C$15))</f>
        <v/>
      </c>
      <c r="AS28" s="526"/>
      <c r="AT28" s="1235" t="str">
        <f t="shared" si="35"/>
        <v/>
      </c>
      <c r="AU28" s="1232"/>
      <c r="AV28" s="1231" t="str">
        <f>IF('01.ข้อมูลเบื้องต้น'!$B$16="","",IF('02.คีย์เทอม1'!$B28="","",'01.ข้อมูลเบื้องต้น'!$B$16))</f>
        <v/>
      </c>
      <c r="AW28" s="1232" t="str">
        <f>IF('01.ข้อมูลเบื้องต้น'!$C$16="","",IF('02.คีย์เทอม1'!$B28="","",'01.ข้อมูลเบื้องต้น'!$C$16))</f>
        <v/>
      </c>
      <c r="AX28" s="519"/>
      <c r="AY28" s="1234" t="str">
        <f t="shared" si="36"/>
        <v/>
      </c>
      <c r="AZ28" s="1232"/>
      <c r="BA28" s="1231" t="str">
        <f>IF('01.ข้อมูลเบื้องต้น'!$B$17="","",IF('02.คีย์เทอม1'!$B28="","",'01.ข้อมูลเบื้องต้น'!$B$17))</f>
        <v/>
      </c>
      <c r="BB28" s="1232" t="str">
        <f>IF('01.ข้อมูลเบื้องต้น'!$C$17="","",IF('02.คีย์เทอม1'!$B28="","",'01.ข้อมูลเบื้องต้น'!$C$17))</f>
        <v/>
      </c>
      <c r="BC28" s="519"/>
      <c r="BD28" s="1234" t="str">
        <f t="shared" si="37"/>
        <v/>
      </c>
      <c r="BE28" s="1232"/>
      <c r="BF28" s="1231" t="str">
        <f>IF('01.ข้อมูลเบื้องต้น'!$B$19="","",IF('02.คีย์เทอม1'!$B28="","",'01.ข้อมูลเบื้องต้น'!$B$19))</f>
        <v/>
      </c>
      <c r="BG28" s="1232" t="str">
        <f>IF('01.ข้อมูลเบื้องต้น'!$C$19="","",IF('02.คีย์เทอม1'!$B28="","",'01.ข้อมูลเบื้องต้น'!$C$19))</f>
        <v/>
      </c>
      <c r="BH28" s="723"/>
      <c r="BI28" s="1234" t="str">
        <f t="shared" si="38"/>
        <v/>
      </c>
      <c r="BJ28" s="1232"/>
      <c r="BK28" s="1231" t="str">
        <f>IF('01.ข้อมูลเบื้องต้น'!$B$20="","",IF('02.คีย์เทอม1'!$B28="","",'01.ข้อมูลเบื้องต้น'!$B$20))</f>
        <v/>
      </c>
      <c r="BL28" s="1232" t="str">
        <f>IF('01.ข้อมูลเบื้องต้น'!$C$20="","",IF('02.คีย์เทอม1'!$B28="","",'01.ข้อมูลเบื้องต้น'!$C$20))</f>
        <v/>
      </c>
      <c r="BM28" s="722"/>
      <c r="BN28" s="1235" t="str">
        <f t="shared" si="9"/>
        <v/>
      </c>
      <c r="BO28" s="1232"/>
      <c r="BP28" s="1231" t="str">
        <f>IF('01.ข้อมูลเบื้องต้น'!$B$21="","",IF('02.คีย์เทอม1'!$B28="","",'01.ข้อมูลเบื้องต้น'!$B$21))</f>
        <v/>
      </c>
      <c r="BQ28" s="1232" t="str">
        <f>IF('01.ข้อมูลเบื้องต้น'!$C$21="","",IF('02.คีย์เทอม1'!$B28="","",'01.ข้อมูลเบื้องต้น'!$C$21))</f>
        <v/>
      </c>
      <c r="BR28" s="722"/>
      <c r="BS28" s="1234" t="str">
        <f t="shared" si="10"/>
        <v/>
      </c>
      <c r="BT28" s="1232"/>
      <c r="BU28" s="1231" t="str">
        <f>IF('01.ข้อมูลเบื้องต้น'!$B$22="","",IF('02.คีย์เทอม1'!$B28="","",'01.ข้อมูลเบื้องต้น'!$B$22))</f>
        <v/>
      </c>
      <c r="BV28" s="1232" t="str">
        <f>IF('01.ข้อมูลเบื้องต้น'!$C$22="","",IF('02.คีย์เทอม1'!$B28="","",'01.ข้อมูลเบื้องต้น'!$C$22))</f>
        <v/>
      </c>
      <c r="BW28" s="722"/>
      <c r="BX28" s="1234" t="str">
        <f t="shared" si="11"/>
        <v/>
      </c>
      <c r="BY28" s="1232"/>
      <c r="BZ28" s="1231" t="str">
        <f>IF('01.ข้อมูลเบื้องต้น'!$B$23="","",IF('02.คีย์เทอม1'!$B28="","",'01.ข้อมูลเบื้องต้น'!$B$23))</f>
        <v/>
      </c>
      <c r="CA28" s="1232" t="str">
        <f>IF('01.ข้อมูลเบื้องต้น'!$C$23="","",IF('02.คีย์เทอม1'!$B28="","",'01.ข้อมูลเบื้องต้น'!$C$23))</f>
        <v/>
      </c>
      <c r="CB28" s="722"/>
      <c r="CC28" s="1234" t="str">
        <f t="shared" si="39"/>
        <v/>
      </c>
      <c r="CD28" s="1232"/>
      <c r="CE28" s="1231" t="str">
        <f>IF('01.ข้อมูลเบื้องต้น'!$B$24="","",IF('02.คีย์เทอม1'!$B28="","",'01.ข้อมูลเบื้องต้น'!$B$24))</f>
        <v/>
      </c>
      <c r="CF28" s="1232" t="str">
        <f>IF('01.ข้อมูลเบื้องต้น'!$C$24="","",IF('02.คีย์เทอม1'!$B28="","",'01.ข้อมูลเบื้องต้น'!$C$24))</f>
        <v/>
      </c>
      <c r="CG28" s="722"/>
      <c r="CH28" s="1234" t="str">
        <f t="shared" si="59"/>
        <v/>
      </c>
      <c r="CI28" s="1232"/>
      <c r="CJ28" s="1231" t="str">
        <f>IF('01.ข้อมูลเบื้องต้น'!$B$25="","",IF('02.คีย์เทอม1'!$B28="","",'01.ข้อมูลเบื้องต้น'!$B$25))</f>
        <v/>
      </c>
      <c r="CK28" s="1232" t="str">
        <f>IF('01.ข้อมูลเบื้องต้น'!$C$25="","",IF('02.คีย์เทอม1'!$B28="","",'01.ข้อมูลเบื้องต้น'!$C$25))</f>
        <v/>
      </c>
      <c r="CL28" s="722"/>
      <c r="CM28" s="1234" t="str">
        <f t="shared" si="12"/>
        <v/>
      </c>
      <c r="CN28" s="1232"/>
      <c r="CO28" s="1231" t="str">
        <f>IF('01.ข้อมูลเบื้องต้น'!$B$26="","",IF('02.คีย์เทอม1'!$B28="","",'01.ข้อมูลเบื้องต้น'!$B$26))</f>
        <v/>
      </c>
      <c r="CP28" s="1232" t="str">
        <f>IF('01.ข้อมูลเบื้องต้น'!$C$26="","",IF('02.คีย์เทอม1'!$B28="","",'01.ข้อมูลเบื้องต้น'!$C$26))</f>
        <v/>
      </c>
      <c r="CQ28" s="722"/>
      <c r="CR28" s="1234" t="str">
        <f t="shared" si="13"/>
        <v/>
      </c>
      <c r="CS28" s="1232"/>
      <c r="CT28" s="1231" t="str">
        <f>IF('01.ข้อมูลเบื้องต้น'!$B$27="","",IF('02.คีย์เทอม1'!$B28="","",'01.ข้อมูลเบื้องต้น'!$B$27))</f>
        <v/>
      </c>
      <c r="CU28" s="1232" t="str">
        <f>IF('01.ข้อมูลเบื้องต้น'!$C$27="","",IF('02.คีย์เทอม1'!$B28="","",'01.ข้อมูลเบื้องต้น'!$C$27))</f>
        <v/>
      </c>
      <c r="CV28" s="722"/>
      <c r="CW28" s="1234" t="str">
        <f t="shared" si="14"/>
        <v/>
      </c>
      <c r="CX28" s="1232"/>
      <c r="CY28" s="1231" t="str">
        <f>IF('01.ข้อมูลเบื้องต้น'!$B$28="","",IF('02.คีย์เทอม1'!$B28="","",'01.ข้อมูลเบื้องต้น'!$B$28))</f>
        <v/>
      </c>
      <c r="CZ28" s="1232" t="str">
        <f>IF('01.ข้อมูลเบื้องต้น'!$C$28="","",IF('02.คีย์เทอม1'!$B28="","",'01.ข้อมูลเบื้องต้น'!$C$28))</f>
        <v/>
      </c>
      <c r="DA28" s="722"/>
      <c r="DB28" s="1234" t="str">
        <f t="shared" si="15"/>
        <v/>
      </c>
      <c r="DC28" s="1232"/>
      <c r="DD28" s="1231" t="str">
        <f>IF('01.ข้อมูลเบื้องต้น'!$B$36="","",IF('02.คีย์เทอม1'!$B28="","",'01.ข้อมูลเบื้องต้น'!$B$36))</f>
        <v/>
      </c>
      <c r="DE28" s="1232" t="str">
        <f>IF('01.ข้อมูลเบื้องต้น'!$C$36="","",IF('02.คีย์เทอม1'!$B28="","",'01.ข้อมูลเบื้องต้น'!$C$36))</f>
        <v/>
      </c>
      <c r="DF28" s="721"/>
      <c r="DG28" s="1234" t="str">
        <f t="shared" si="16"/>
        <v/>
      </c>
      <c r="DH28" s="1232"/>
      <c r="DI28" s="1231" t="str">
        <f>IF('01.ข้อมูลเบื้องต้น'!$B$37="","",IF('02.คีย์เทอม1'!$B28="","",'01.ข้อมูลเบื้องต้น'!$B$37))</f>
        <v/>
      </c>
      <c r="DJ28" s="1232" t="str">
        <f>IF('01.ข้อมูลเบื้องต้น'!$C$37="","",IF('02.คีย์เทอม1'!$B28="","",'01.ข้อมูลเบื้องต้น'!$C$37))</f>
        <v/>
      </c>
      <c r="DK28" s="721"/>
      <c r="DL28" s="1234" t="str">
        <f t="shared" si="17"/>
        <v/>
      </c>
      <c r="DM28" s="1232"/>
      <c r="DN28" s="1231" t="str">
        <f>IF('01.ข้อมูลเบื้องต้น'!$B$38="","",IF('02.คีย์เทอม1'!$B28="","",'01.ข้อมูลเบื้องต้น'!$B$38))</f>
        <v/>
      </c>
      <c r="DO28" s="1232" t="str">
        <f>IF('01.ข้อมูลเบื้องต้น'!$C$38="","",IF('02.คีย์เทอม1'!$B28="","",'01.ข้อมูลเบื้องต้น'!$C$38))</f>
        <v/>
      </c>
      <c r="DP28" s="721"/>
      <c r="DQ28" s="1234" t="str">
        <f t="shared" si="18"/>
        <v/>
      </c>
      <c r="DR28" s="1232"/>
      <c r="DS28" s="1231" t="str">
        <f>IF('01.ข้อมูลเบื้องต้น'!$B$39="","",IF('02.คีย์เทอม1'!$B28="","",'01.ข้อมูลเบื้องต้น'!$B$39))</f>
        <v/>
      </c>
      <c r="DT28" s="1232" t="str">
        <f>IF('01.ข้อมูลเบื้องต้น'!$C$39="","",IF('02.คีย์เทอม1'!$B28="","",'01.ข้อมูลเบื้องต้น'!$C$39))</f>
        <v/>
      </c>
      <c r="DU28" s="721"/>
      <c r="DV28" s="1234" t="str">
        <f t="shared" si="19"/>
        <v/>
      </c>
      <c r="DW28" s="1232"/>
      <c r="DX28" s="1231" t="str">
        <f>IF('01.ข้อมูลเบื้องต้น'!$B$40="","",IF('02.คีย์เทอม1'!$B28="","",'01.ข้อมูลเบื้องต้น'!$B$40))</f>
        <v/>
      </c>
      <c r="DY28" s="1232" t="str">
        <f>IF('01.ข้อมูลเบื้องต้น'!$C$40="","",IF('02.คีย์เทอม1'!$B28="","",'01.ข้อมูลเบื้องต้น'!$C$40))</f>
        <v/>
      </c>
      <c r="DZ28" s="721"/>
      <c r="EA28" s="1234" t="str">
        <f t="shared" si="20"/>
        <v/>
      </c>
      <c r="EB28" s="1232"/>
      <c r="EC28" s="1231" t="str">
        <f>IF('01.ข้อมูลเบื้องต้น'!$B$41="","",IF('02.คีย์เทอม1'!$B28="","",'01.ข้อมูลเบื้องต้น'!$B$41))</f>
        <v/>
      </c>
      <c r="ED28" s="1232" t="str">
        <f>IF('01.ข้อมูลเบื้องต้น'!$C$41="","",IF('02.คีย์เทอม1'!$B28="","",'01.ข้อมูลเบื้องต้น'!$C$41))</f>
        <v/>
      </c>
      <c r="EE28" s="721"/>
      <c r="EF28" s="1234" t="str">
        <f t="shared" si="21"/>
        <v/>
      </c>
      <c r="EG28" s="1232"/>
      <c r="EH28" s="1231" t="str">
        <f>IF('01.ข้อมูลเบื้องต้น'!$B$42="","",IF('02.คีย์เทอม1'!$B28="","",'01.ข้อมูลเบื้องต้น'!$B$42))</f>
        <v/>
      </c>
      <c r="EI28" s="1232" t="str">
        <f>IF('01.ข้อมูลเบื้องต้น'!$C$42="","",IF('02.คีย์เทอม1'!$B28="","",'01.ข้อมูลเบื้องต้น'!$C$42))</f>
        <v/>
      </c>
      <c r="EJ28" s="721"/>
      <c r="EK28" s="1234" t="str">
        <f t="shared" si="22"/>
        <v/>
      </c>
      <c r="EL28" s="1232"/>
      <c r="EM28" s="1231" t="str">
        <f>IF('01.ข้อมูลเบื้องต้น'!$B$43="","",IF('02.คีย์เทอม1'!$B28="","",'01.ข้อมูลเบื้องต้น'!$B$43))</f>
        <v/>
      </c>
      <c r="EN28" s="1232" t="str">
        <f>IF('01.ข้อมูลเบื้องต้น'!$C$43="","",IF('02.คีย์เทอม1'!$B28="","",'01.ข้อมูลเบื้องต้น'!$C$43))</f>
        <v/>
      </c>
      <c r="EO28" s="721"/>
      <c r="EP28" s="1234" t="str">
        <f t="shared" si="23"/>
        <v/>
      </c>
      <c r="EQ28" s="1232"/>
      <c r="ER28" s="1231" t="str">
        <f>IF('01.ข้อมูลเบื้องต้น'!$B$44="","",IF('02.คีย์เทอม1'!$B28="","",'01.ข้อมูลเบื้องต้น'!$B$44))</f>
        <v/>
      </c>
      <c r="ES28" s="1232" t="str">
        <f>IF('01.ข้อมูลเบื้องต้น'!$C$44="","",IF('02.คีย์เทอม1'!$B28="","",'01.ข้อมูลเบื้องต้น'!$C$44))</f>
        <v/>
      </c>
      <c r="ET28" s="721"/>
      <c r="EU28" s="1234" t="str">
        <f t="shared" si="24"/>
        <v/>
      </c>
      <c r="EV28" s="1232"/>
      <c r="EW28" s="1231" t="str">
        <f>IF('01.ข้อมูลเบื้องต้น'!$B$45="","",IF('02.คีย์เทอม1'!$B28="","",'01.ข้อมูลเบื้องต้น'!$B$45))</f>
        <v/>
      </c>
      <c r="EX28" s="1232" t="str">
        <f>IF('01.ข้อมูลเบื้องต้น'!$C$45="","",IF('02.คีย์เทอม1'!$B28="","",'01.ข้อมูลเบื้องต้น'!$C$45))</f>
        <v/>
      </c>
      <c r="EY28" s="721"/>
      <c r="EZ28" s="1234" t="str">
        <f t="shared" si="25"/>
        <v/>
      </c>
      <c r="FA28" s="1232"/>
      <c r="FB28" s="1231" t="str">
        <f>IF('01.ข้อมูลเบื้องต้น'!$B$46="","",IF('02.คีย์เทอม1'!$B28="","",'01.ข้อมูลเบื้องต้น'!$B$46))</f>
        <v/>
      </c>
      <c r="FC28" s="1232" t="str">
        <f>IF('01.ข้อมูลเบื้องต้น'!$C$46="","",IF('02.คีย์เทอม1'!$B28="","",'01.ข้อมูลเบื้องต้น'!$C$46))</f>
        <v/>
      </c>
      <c r="FD28" s="721"/>
      <c r="FE28" s="1234" t="str">
        <f t="shared" si="26"/>
        <v/>
      </c>
      <c r="FF28" s="1232"/>
      <c r="FG28" s="1231" t="str">
        <f>IF('01.ข้อมูลเบื้องต้น'!$B$47="","",IF('02.คีย์เทอม1'!$B28="","",'01.ข้อมูลเบื้องต้น'!$B$47))</f>
        <v/>
      </c>
      <c r="FH28" s="1232" t="str">
        <f>IF('01.ข้อมูลเบื้องต้น'!$C$47="","",IF('02.คีย์เทอม1'!$B28="","",'01.ข้อมูลเบื้องต้น'!$C$47))</f>
        <v/>
      </c>
      <c r="FI28" s="721"/>
      <c r="FJ28" s="1234" t="str">
        <f t="shared" si="27"/>
        <v/>
      </c>
      <c r="FK28" s="1232"/>
      <c r="FL28" s="1231" t="str">
        <f>IF('01.ข้อมูลเบื้องต้น'!$B$48="","",IF('02.คีย์เทอม1'!$B28="","",'01.ข้อมูลเบื้องต้น'!$B$48))</f>
        <v/>
      </c>
      <c r="FM28" s="1232" t="str">
        <f>IF('01.ข้อมูลเบื้องต้น'!$C$48="","",IF('02.คีย์เทอม1'!$B28="","",'01.ข้อมูลเบื้องต้น'!$C$48))</f>
        <v/>
      </c>
      <c r="FN28" s="721"/>
      <c r="FO28" s="1234" t="str">
        <f t="shared" si="28"/>
        <v/>
      </c>
      <c r="FP28" s="1232"/>
      <c r="FQ28" s="1231" t="str">
        <f>IF('01.ข้อมูลเบื้องต้น'!$B$49="","",IF('02.คีย์เทอม1'!$B28="","",'01.ข้อมูลเบื้องต้น'!$B$49))</f>
        <v/>
      </c>
      <c r="FR28" s="1232" t="str">
        <f>IF('01.ข้อมูลเบื้องต้น'!$C$49="","",IF('02.คีย์เทอม1'!$B28="","",'01.ข้อมูลเบื้องต้น'!$C$49))</f>
        <v/>
      </c>
      <c r="FS28" s="721"/>
      <c r="FT28" s="1234" t="str">
        <f t="shared" si="29"/>
        <v/>
      </c>
      <c r="FU28" s="1232"/>
      <c r="FV28" s="1231" t="str">
        <f>IF('01.ข้อมูลเบื้องต้น'!$B$50="","",IF('02.คีย์เทอม1'!$B28="","",'01.ข้อมูลเบื้องต้น'!$B$50))</f>
        <v/>
      </c>
      <c r="FW28" s="1232" t="str">
        <f>IF('01.ข้อมูลเบื้องต้น'!$C$50="","",IF('02.คีย์เทอม1'!$B28="","",'01.ข้อมูลเบื้องต้น'!$C$50))</f>
        <v/>
      </c>
      <c r="FX28" s="721"/>
      <c r="FY28" s="1234" t="str">
        <f t="shared" si="30"/>
        <v/>
      </c>
      <c r="FZ28" s="521" t="str">
        <f t="shared" si="57"/>
        <v/>
      </c>
      <c r="GA28" s="522" t="str">
        <f t="shared" si="58"/>
        <v/>
      </c>
      <c r="GB28" s="523" t="str">
        <f>IF('2.ชื่อนักเรียน'!R29="มส","มส",IF('2.ชื่อนักเรียน'!R29="ย้าย","ย้าย",IF('2.ชื่อนักเรียน'!R29="ร","ร",IF(GA28="","",RANK(GA28,$GA$10:$GA$59,0)))))</f>
        <v/>
      </c>
      <c r="GC28" s="523" t="str">
        <f t="shared" si="40"/>
        <v/>
      </c>
      <c r="GE28" s="527" t="str">
        <f t="shared" si="41"/>
        <v/>
      </c>
      <c r="GF28" s="718" t="str">
        <f t="shared" si="42"/>
        <v/>
      </c>
      <c r="GG28" s="717" t="str">
        <f t="shared" si="43"/>
        <v/>
      </c>
      <c r="GH28" s="520" t="str">
        <f t="shared" si="44"/>
        <v/>
      </c>
      <c r="GI28" s="529" t="str">
        <f t="shared" si="45"/>
        <v/>
      </c>
      <c r="GJ28" s="718" t="str">
        <f t="shared" si="46"/>
        <v/>
      </c>
      <c r="GK28" s="718" t="str">
        <f t="shared" si="47"/>
        <v/>
      </c>
      <c r="GL28" s="528" t="str">
        <f t="shared" si="48"/>
        <v/>
      </c>
      <c r="GM28" s="701" t="str">
        <f t="shared" si="49"/>
        <v/>
      </c>
      <c r="GN28" s="701" t="str">
        <f t="shared" si="50"/>
        <v/>
      </c>
      <c r="GO28" s="701" t="str">
        <f t="shared" si="51"/>
        <v/>
      </c>
      <c r="GP28" s="701" t="str">
        <f t="shared" si="52"/>
        <v/>
      </c>
      <c r="GQ28" s="701" t="str">
        <f t="shared" si="53"/>
        <v/>
      </c>
      <c r="GR28" s="701" t="str">
        <f t="shared" si="54"/>
        <v/>
      </c>
      <c r="GS28" s="701" t="str">
        <f t="shared" si="55"/>
        <v/>
      </c>
      <c r="GT28" s="520" t="str">
        <f t="shared" si="56"/>
        <v/>
      </c>
    </row>
    <row r="29" spans="1:202" s="509" customFormat="1" ht="17.25" customHeight="1" thickTop="1" thickBot="1">
      <c r="A29" s="1229">
        <v>20</v>
      </c>
      <c r="B29" s="1229" t="str">
        <f>IF('2.ชื่อนักเรียน'!E30="","",CONCATENATE('2.ชื่อนักเรียน'!E30,'2.ชื่อนักเรียน'!F30,'2.ชื่อนักเรียน'!G30,'2.ชื่อนักเรียน'!H30,'2.ชื่อนักเรียน'!I30,'2.ชื่อนักเรียน'!J30,'2.ชื่อนักเรียน'!K30,'2.ชื่อนักเรียน'!L30,'2.ชื่อนักเรียน'!M30,'2.ชื่อนักเรียน'!N30,'2.ชื่อนักเรียน'!O30,'2.ชื่อนักเรียน'!P30,'2.ชื่อนักเรียน'!Q30))</f>
        <v/>
      </c>
      <c r="C29" s="1230" t="str">
        <f>IF('2.ชื่อนักเรียน'!B30="","",'2.ชื่อนักเรียน'!B30)</f>
        <v/>
      </c>
      <c r="D29" s="1231" t="str">
        <f>IF('2.ชื่อนักเรียน'!C30="","",CONCATENATE(TRIM('2.ชื่อนักเรียน'!C30),"  ",'2.ชื่อนักเรียน'!D30))</f>
        <v/>
      </c>
      <c r="E29" s="1232" t="str">
        <f>IF(B29="","",IF('01.ข้อมูลเบื้องต้น'!$H$2="","",'01.ข้อมูลเบื้องต้น'!$H$2))</f>
        <v/>
      </c>
      <c r="F29" s="1231" t="str">
        <f>IF(B29="","",IF('01.ข้อมูลเบื้องต้น'!$I$4="","",'01.ข้อมูลเบื้องต้น'!$I$4))</f>
        <v/>
      </c>
      <c r="G29" s="1232"/>
      <c r="H29" s="1231" t="str">
        <f>IF('01.ข้อมูลเบื้องต้น'!$B$8="","",IF('02.คีย์เทอม1'!$B29="","",'01.ข้อมูลเบื้องต้น'!$B$8))</f>
        <v/>
      </c>
      <c r="I29" s="1232" t="str">
        <f>IF('01.ข้อมูลเบื้องต้น'!$C$8="","",IF('02.คีย์เทอม1'!$B29="","",'01.ข้อมูลเบื้องต้น'!$C$8))</f>
        <v/>
      </c>
      <c r="J29" s="519"/>
      <c r="K29" s="1233" t="str">
        <f>IF('2.ชื่อนักเรียน'!R30="มส","มส",IF('2.ชื่อนักเรียน'!R30="ร","ร",IF('2.ชื่อนักเรียน'!R30="ย้าย","ย้าย",IF(J29="","",IF(J29&gt;=75,"เชี่ยวชาญ",IF(J29&gt;=65,"ชำนาญ",IF(J29&gt;=55,"พัฒนา",IF(J29&gt;=50,"เริ่มต้น","ไม่ผ่าน"))))))))</f>
        <v/>
      </c>
      <c r="L29" s="1232"/>
      <c r="M29" s="1231" t="str">
        <f>IF('01.ข้อมูลเบื้องต้น'!$B$9="","",IF('02.คีย์เทอม1'!$B29="","",'01.ข้อมูลเบื้องต้น'!$B$9))</f>
        <v/>
      </c>
      <c r="N29" s="1232" t="str">
        <f>IF('01.ข้อมูลเบื้องต้น'!$C$9="","",IF('02.คีย์เทอม1'!$B29="","",'01.ข้อมูลเบื้องต้น'!$C$9))</f>
        <v/>
      </c>
      <c r="O29" s="526"/>
      <c r="P29" s="1235" t="str">
        <f t="shared" si="7"/>
        <v/>
      </c>
      <c r="Q29" s="1232"/>
      <c r="R29" s="1231" t="str">
        <f>IF('01.ข้อมูลเบื้องต้น'!$B$10="","",IF('02.คีย์เทอม1'!$B29="","",'01.ข้อมูลเบื้องต้น'!$B$10))</f>
        <v/>
      </c>
      <c r="S29" s="1232" t="str">
        <f>IF('01.ข้อมูลเบื้องต้น'!$C$10="","",IF('02.คีย์เทอม1'!$B29="","",'01.ข้อมูลเบื้องต้น'!$C$10))</f>
        <v/>
      </c>
      <c r="T29" s="526"/>
      <c r="U29" s="1235" t="str">
        <f t="shared" si="8"/>
        <v/>
      </c>
      <c r="V29" s="1232"/>
      <c r="W29" s="1231" t="str">
        <f>IF('01.ข้อมูลเบื้องต้น'!$B$11="","",IF('02.คีย์เทอม1'!$B29="","",'01.ข้อมูลเบื้องต้น'!$B$11))</f>
        <v/>
      </c>
      <c r="X29" s="1232" t="str">
        <f>IF('01.ข้อมูลเบื้องต้น'!$C$11="","",IF('02.คีย์เทอม1'!$B29="","",'01.ข้อมูลเบื้องต้น'!$C$11))</f>
        <v/>
      </c>
      <c r="Y29" s="519"/>
      <c r="Z29" s="1234" t="str">
        <f t="shared" si="31"/>
        <v/>
      </c>
      <c r="AA29" s="1232"/>
      <c r="AB29" s="1231" t="str">
        <f>IF('01.ข้อมูลเบื้องต้น'!$B$12="","",IF('02.คีย์เทอม1'!$B29="","",'01.ข้อมูลเบื้องต้น'!$B$12))</f>
        <v/>
      </c>
      <c r="AC29" s="1232" t="str">
        <f>IF('01.ข้อมูลเบื้องต้น'!$C$12="","",IF('02.คีย์เทอม1'!$B29="","",'01.ข้อมูลเบื้องต้น'!$C$12))</f>
        <v/>
      </c>
      <c r="AD29" s="526"/>
      <c r="AE29" s="1235" t="str">
        <f t="shared" si="32"/>
        <v/>
      </c>
      <c r="AF29" s="1232"/>
      <c r="AG29" s="1231" t="str">
        <f>IF('01.ข้อมูลเบื้องต้น'!$B$13="","",IF('02.คีย์เทอม1'!$B29="","",'01.ข้อมูลเบื้องต้น'!$B$13))</f>
        <v/>
      </c>
      <c r="AH29" s="1232" t="str">
        <f>IF('01.ข้อมูลเบื้องต้น'!$C$13="","",IF('02.คีย์เทอม1'!$B29="","",'01.ข้อมูลเบื้องต้น'!$C$13))</f>
        <v/>
      </c>
      <c r="AI29" s="526"/>
      <c r="AJ29" s="1235" t="str">
        <f t="shared" si="33"/>
        <v/>
      </c>
      <c r="AK29" s="1232"/>
      <c r="AL29" s="1231" t="str">
        <f>IF('01.ข้อมูลเบื้องต้น'!$B$14="","",IF('02.คีย์เทอม1'!$B29="","",'01.ข้อมูลเบื้องต้น'!$B$14))</f>
        <v/>
      </c>
      <c r="AM29" s="1232" t="str">
        <f>IF('01.ข้อมูลเบื้องต้น'!$C$14="","",IF('02.คีย์เทอม1'!$B29="","",'01.ข้อมูลเบื้องต้น'!$C$14))</f>
        <v/>
      </c>
      <c r="AN29" s="526"/>
      <c r="AO29" s="1235" t="str">
        <f t="shared" si="34"/>
        <v/>
      </c>
      <c r="AP29" s="1232"/>
      <c r="AQ29" s="1231" t="str">
        <f>IF('01.ข้อมูลเบื้องต้น'!$B$15="","",IF('02.คีย์เทอม1'!$B29="","",'01.ข้อมูลเบื้องต้น'!$B$15))</f>
        <v/>
      </c>
      <c r="AR29" s="1232" t="str">
        <f>IF('01.ข้อมูลเบื้องต้น'!$C$15="","",IF('02.คีย์เทอม1'!$B29="","",'01.ข้อมูลเบื้องต้น'!$C$15))</f>
        <v/>
      </c>
      <c r="AS29" s="526"/>
      <c r="AT29" s="1235" t="str">
        <f t="shared" si="35"/>
        <v/>
      </c>
      <c r="AU29" s="1232"/>
      <c r="AV29" s="1231" t="str">
        <f>IF('01.ข้อมูลเบื้องต้น'!$B$16="","",IF('02.คีย์เทอม1'!$B29="","",'01.ข้อมูลเบื้องต้น'!$B$16))</f>
        <v/>
      </c>
      <c r="AW29" s="1232" t="str">
        <f>IF('01.ข้อมูลเบื้องต้น'!$C$16="","",IF('02.คีย์เทอม1'!$B29="","",'01.ข้อมูลเบื้องต้น'!$C$16))</f>
        <v/>
      </c>
      <c r="AX29" s="519"/>
      <c r="AY29" s="1234" t="str">
        <f t="shared" si="36"/>
        <v/>
      </c>
      <c r="AZ29" s="1232"/>
      <c r="BA29" s="1231" t="str">
        <f>IF('01.ข้อมูลเบื้องต้น'!$B$17="","",IF('02.คีย์เทอม1'!$B29="","",'01.ข้อมูลเบื้องต้น'!$B$17))</f>
        <v/>
      </c>
      <c r="BB29" s="1232" t="str">
        <f>IF('01.ข้อมูลเบื้องต้น'!$C$17="","",IF('02.คีย์เทอม1'!$B29="","",'01.ข้อมูลเบื้องต้น'!$C$17))</f>
        <v/>
      </c>
      <c r="BC29" s="519"/>
      <c r="BD29" s="1234" t="str">
        <f t="shared" si="37"/>
        <v/>
      </c>
      <c r="BE29" s="1232"/>
      <c r="BF29" s="1231" t="str">
        <f>IF('01.ข้อมูลเบื้องต้น'!$B$19="","",IF('02.คีย์เทอม1'!$B29="","",'01.ข้อมูลเบื้องต้น'!$B$19))</f>
        <v/>
      </c>
      <c r="BG29" s="1232" t="str">
        <f>IF('01.ข้อมูลเบื้องต้น'!$C$19="","",IF('02.คีย์เทอม1'!$B29="","",'01.ข้อมูลเบื้องต้น'!$C$19))</f>
        <v/>
      </c>
      <c r="BH29" s="723"/>
      <c r="BI29" s="1234" t="str">
        <f t="shared" si="38"/>
        <v/>
      </c>
      <c r="BJ29" s="1232"/>
      <c r="BK29" s="1231" t="str">
        <f>IF('01.ข้อมูลเบื้องต้น'!$B$20="","",IF('02.คีย์เทอม1'!$B29="","",'01.ข้อมูลเบื้องต้น'!$B$20))</f>
        <v/>
      </c>
      <c r="BL29" s="1232" t="str">
        <f>IF('01.ข้อมูลเบื้องต้น'!$C$20="","",IF('02.คีย์เทอม1'!$B29="","",'01.ข้อมูลเบื้องต้น'!$C$20))</f>
        <v/>
      </c>
      <c r="BM29" s="723"/>
      <c r="BN29" s="1235" t="str">
        <f t="shared" si="9"/>
        <v/>
      </c>
      <c r="BO29" s="1232"/>
      <c r="BP29" s="1231" t="str">
        <f>IF('01.ข้อมูลเบื้องต้น'!$B$21="","",IF('02.คีย์เทอม1'!$B29="","",'01.ข้อมูลเบื้องต้น'!$B$21))</f>
        <v/>
      </c>
      <c r="BQ29" s="1232" t="str">
        <f>IF('01.ข้อมูลเบื้องต้น'!$C$21="","",IF('02.คีย์เทอม1'!$B29="","",'01.ข้อมูลเบื้องต้น'!$C$21))</f>
        <v/>
      </c>
      <c r="BR29" s="722"/>
      <c r="BS29" s="1234" t="str">
        <f t="shared" si="10"/>
        <v/>
      </c>
      <c r="BT29" s="1232"/>
      <c r="BU29" s="1231" t="str">
        <f>IF('01.ข้อมูลเบื้องต้น'!$B$22="","",IF('02.คีย์เทอม1'!$B29="","",'01.ข้อมูลเบื้องต้น'!$B$22))</f>
        <v/>
      </c>
      <c r="BV29" s="1232" t="str">
        <f>IF('01.ข้อมูลเบื้องต้น'!$C$22="","",IF('02.คีย์เทอม1'!$B29="","",'01.ข้อมูลเบื้องต้น'!$C$22))</f>
        <v/>
      </c>
      <c r="BW29" s="722"/>
      <c r="BX29" s="1234" t="str">
        <f t="shared" si="11"/>
        <v/>
      </c>
      <c r="BY29" s="1232"/>
      <c r="BZ29" s="1231" t="str">
        <f>IF('01.ข้อมูลเบื้องต้น'!$B$23="","",IF('02.คีย์เทอม1'!$B29="","",'01.ข้อมูลเบื้องต้น'!$B$23))</f>
        <v/>
      </c>
      <c r="CA29" s="1232" t="str">
        <f>IF('01.ข้อมูลเบื้องต้น'!$C$23="","",IF('02.คีย์เทอม1'!$B29="","",'01.ข้อมูลเบื้องต้น'!$C$23))</f>
        <v/>
      </c>
      <c r="CB29" s="722"/>
      <c r="CC29" s="1234" t="str">
        <f t="shared" si="39"/>
        <v/>
      </c>
      <c r="CD29" s="1232"/>
      <c r="CE29" s="1231" t="str">
        <f>IF('01.ข้อมูลเบื้องต้น'!$B$24="","",IF('02.คีย์เทอม1'!$B29="","",'01.ข้อมูลเบื้องต้น'!$B$24))</f>
        <v/>
      </c>
      <c r="CF29" s="1232" t="str">
        <f>IF('01.ข้อมูลเบื้องต้น'!$C$24="","",IF('02.คีย์เทอม1'!$B29="","",'01.ข้อมูลเบื้องต้น'!$C$24))</f>
        <v/>
      </c>
      <c r="CG29" s="722"/>
      <c r="CH29" s="1234" t="str">
        <f t="shared" si="59"/>
        <v/>
      </c>
      <c r="CI29" s="1232"/>
      <c r="CJ29" s="1231" t="str">
        <f>IF('01.ข้อมูลเบื้องต้น'!$B$25="","",IF('02.คีย์เทอม1'!$B29="","",'01.ข้อมูลเบื้องต้น'!$B$25))</f>
        <v/>
      </c>
      <c r="CK29" s="1232" t="str">
        <f>IF('01.ข้อมูลเบื้องต้น'!$C$25="","",IF('02.คีย์เทอม1'!$B29="","",'01.ข้อมูลเบื้องต้น'!$C$25))</f>
        <v/>
      </c>
      <c r="CL29" s="722"/>
      <c r="CM29" s="1234" t="str">
        <f t="shared" si="12"/>
        <v/>
      </c>
      <c r="CN29" s="1232"/>
      <c r="CO29" s="1231" t="str">
        <f>IF('01.ข้อมูลเบื้องต้น'!$B$26="","",IF('02.คีย์เทอม1'!$B29="","",'01.ข้อมูลเบื้องต้น'!$B$26))</f>
        <v/>
      </c>
      <c r="CP29" s="1232" t="str">
        <f>IF('01.ข้อมูลเบื้องต้น'!$C$26="","",IF('02.คีย์เทอม1'!$B29="","",'01.ข้อมูลเบื้องต้น'!$C$26))</f>
        <v/>
      </c>
      <c r="CQ29" s="722"/>
      <c r="CR29" s="1234" t="str">
        <f t="shared" si="13"/>
        <v/>
      </c>
      <c r="CS29" s="1232"/>
      <c r="CT29" s="1231" t="str">
        <f>IF('01.ข้อมูลเบื้องต้น'!$B$27="","",IF('02.คีย์เทอม1'!$B29="","",'01.ข้อมูลเบื้องต้น'!$B$27))</f>
        <v/>
      </c>
      <c r="CU29" s="1232" t="str">
        <f>IF('01.ข้อมูลเบื้องต้น'!$C$27="","",IF('02.คีย์เทอม1'!$B29="","",'01.ข้อมูลเบื้องต้น'!$C$27))</f>
        <v/>
      </c>
      <c r="CV29" s="722"/>
      <c r="CW29" s="1234" t="str">
        <f t="shared" si="14"/>
        <v/>
      </c>
      <c r="CX29" s="1232"/>
      <c r="CY29" s="1231" t="str">
        <f>IF('01.ข้อมูลเบื้องต้น'!$B$28="","",IF('02.คีย์เทอม1'!$B29="","",'01.ข้อมูลเบื้องต้น'!$B$28))</f>
        <v/>
      </c>
      <c r="CZ29" s="1232" t="str">
        <f>IF('01.ข้อมูลเบื้องต้น'!$C$28="","",IF('02.คีย์เทอม1'!$B29="","",'01.ข้อมูลเบื้องต้น'!$C$28))</f>
        <v/>
      </c>
      <c r="DA29" s="722"/>
      <c r="DB29" s="1234" t="str">
        <f t="shared" si="15"/>
        <v/>
      </c>
      <c r="DC29" s="1232"/>
      <c r="DD29" s="1231" t="str">
        <f>IF('01.ข้อมูลเบื้องต้น'!$B$36="","",IF('02.คีย์เทอม1'!$B29="","",'01.ข้อมูลเบื้องต้น'!$B$36))</f>
        <v/>
      </c>
      <c r="DE29" s="1232" t="str">
        <f>IF('01.ข้อมูลเบื้องต้น'!$C$36="","",IF('02.คีย์เทอม1'!$B29="","",'01.ข้อมูลเบื้องต้น'!$C$36))</f>
        <v/>
      </c>
      <c r="DF29" s="721"/>
      <c r="DG29" s="1234" t="str">
        <f t="shared" si="16"/>
        <v/>
      </c>
      <c r="DH29" s="1232"/>
      <c r="DI29" s="1231" t="str">
        <f>IF('01.ข้อมูลเบื้องต้น'!$B$37="","",IF('02.คีย์เทอม1'!$B29="","",'01.ข้อมูลเบื้องต้น'!$B$37))</f>
        <v/>
      </c>
      <c r="DJ29" s="1232" t="str">
        <f>IF('01.ข้อมูลเบื้องต้น'!$C$37="","",IF('02.คีย์เทอม1'!$B29="","",'01.ข้อมูลเบื้องต้น'!$C$37))</f>
        <v/>
      </c>
      <c r="DK29" s="721"/>
      <c r="DL29" s="1234" t="str">
        <f t="shared" si="17"/>
        <v/>
      </c>
      <c r="DM29" s="1232"/>
      <c r="DN29" s="1231" t="str">
        <f>IF('01.ข้อมูลเบื้องต้น'!$B$38="","",IF('02.คีย์เทอม1'!$B29="","",'01.ข้อมูลเบื้องต้น'!$B$38))</f>
        <v/>
      </c>
      <c r="DO29" s="1232" t="str">
        <f>IF('01.ข้อมูลเบื้องต้น'!$C$38="","",IF('02.คีย์เทอม1'!$B29="","",'01.ข้อมูลเบื้องต้น'!$C$38))</f>
        <v/>
      </c>
      <c r="DP29" s="721"/>
      <c r="DQ29" s="1234" t="str">
        <f t="shared" si="18"/>
        <v/>
      </c>
      <c r="DR29" s="1232"/>
      <c r="DS29" s="1231" t="str">
        <f>IF('01.ข้อมูลเบื้องต้น'!$B$39="","",IF('02.คีย์เทอม1'!$B29="","",'01.ข้อมูลเบื้องต้น'!$B$39))</f>
        <v/>
      </c>
      <c r="DT29" s="1232" t="str">
        <f>IF('01.ข้อมูลเบื้องต้น'!$C$39="","",IF('02.คีย์เทอม1'!$B29="","",'01.ข้อมูลเบื้องต้น'!$C$39))</f>
        <v/>
      </c>
      <c r="DU29" s="721"/>
      <c r="DV29" s="1234" t="str">
        <f t="shared" si="19"/>
        <v/>
      </c>
      <c r="DW29" s="1232"/>
      <c r="DX29" s="1231" t="str">
        <f>IF('01.ข้อมูลเบื้องต้น'!$B$40="","",IF('02.คีย์เทอม1'!$B29="","",'01.ข้อมูลเบื้องต้น'!$B$40))</f>
        <v/>
      </c>
      <c r="DY29" s="1232" t="str">
        <f>IF('01.ข้อมูลเบื้องต้น'!$C$40="","",IF('02.คีย์เทอม1'!$B29="","",'01.ข้อมูลเบื้องต้น'!$C$40))</f>
        <v/>
      </c>
      <c r="DZ29" s="721"/>
      <c r="EA29" s="1234" t="str">
        <f t="shared" si="20"/>
        <v/>
      </c>
      <c r="EB29" s="1232"/>
      <c r="EC29" s="1231" t="str">
        <f>IF('01.ข้อมูลเบื้องต้น'!$B$41="","",IF('02.คีย์เทอม1'!$B29="","",'01.ข้อมูลเบื้องต้น'!$B$41))</f>
        <v/>
      </c>
      <c r="ED29" s="1232" t="str">
        <f>IF('01.ข้อมูลเบื้องต้น'!$C$41="","",IF('02.คีย์เทอม1'!$B29="","",'01.ข้อมูลเบื้องต้น'!$C$41))</f>
        <v/>
      </c>
      <c r="EE29" s="721"/>
      <c r="EF29" s="1234" t="str">
        <f t="shared" si="21"/>
        <v/>
      </c>
      <c r="EG29" s="1232"/>
      <c r="EH29" s="1231" t="str">
        <f>IF('01.ข้อมูลเบื้องต้น'!$B$42="","",IF('02.คีย์เทอม1'!$B29="","",'01.ข้อมูลเบื้องต้น'!$B$42))</f>
        <v/>
      </c>
      <c r="EI29" s="1232" t="str">
        <f>IF('01.ข้อมูลเบื้องต้น'!$C$42="","",IF('02.คีย์เทอม1'!$B29="","",'01.ข้อมูลเบื้องต้น'!$C$42))</f>
        <v/>
      </c>
      <c r="EJ29" s="721"/>
      <c r="EK29" s="1234" t="str">
        <f t="shared" si="22"/>
        <v/>
      </c>
      <c r="EL29" s="1232"/>
      <c r="EM29" s="1231" t="str">
        <f>IF('01.ข้อมูลเบื้องต้น'!$B$43="","",IF('02.คีย์เทอม1'!$B29="","",'01.ข้อมูลเบื้องต้น'!$B$43))</f>
        <v/>
      </c>
      <c r="EN29" s="1232" t="str">
        <f>IF('01.ข้อมูลเบื้องต้น'!$C$43="","",IF('02.คีย์เทอม1'!$B29="","",'01.ข้อมูลเบื้องต้น'!$C$43))</f>
        <v/>
      </c>
      <c r="EO29" s="721"/>
      <c r="EP29" s="1234" t="str">
        <f t="shared" si="23"/>
        <v/>
      </c>
      <c r="EQ29" s="1232"/>
      <c r="ER29" s="1231" t="str">
        <f>IF('01.ข้อมูลเบื้องต้น'!$B$44="","",IF('02.คีย์เทอม1'!$B29="","",'01.ข้อมูลเบื้องต้น'!$B$44))</f>
        <v/>
      </c>
      <c r="ES29" s="1232" t="str">
        <f>IF('01.ข้อมูลเบื้องต้น'!$C$44="","",IF('02.คีย์เทอม1'!$B29="","",'01.ข้อมูลเบื้องต้น'!$C$44))</f>
        <v/>
      </c>
      <c r="ET29" s="721"/>
      <c r="EU29" s="1234" t="str">
        <f t="shared" si="24"/>
        <v/>
      </c>
      <c r="EV29" s="1232"/>
      <c r="EW29" s="1231" t="str">
        <f>IF('01.ข้อมูลเบื้องต้น'!$B$45="","",IF('02.คีย์เทอม1'!$B29="","",'01.ข้อมูลเบื้องต้น'!$B$45))</f>
        <v/>
      </c>
      <c r="EX29" s="1232" t="str">
        <f>IF('01.ข้อมูลเบื้องต้น'!$C$45="","",IF('02.คีย์เทอม1'!$B29="","",'01.ข้อมูลเบื้องต้น'!$C$45))</f>
        <v/>
      </c>
      <c r="EY29" s="721"/>
      <c r="EZ29" s="1234" t="str">
        <f t="shared" si="25"/>
        <v/>
      </c>
      <c r="FA29" s="1232"/>
      <c r="FB29" s="1231" t="str">
        <f>IF('01.ข้อมูลเบื้องต้น'!$B$46="","",IF('02.คีย์เทอม1'!$B29="","",'01.ข้อมูลเบื้องต้น'!$B$46))</f>
        <v/>
      </c>
      <c r="FC29" s="1232" t="str">
        <f>IF('01.ข้อมูลเบื้องต้น'!$C$46="","",IF('02.คีย์เทอม1'!$B29="","",'01.ข้อมูลเบื้องต้น'!$C$46))</f>
        <v/>
      </c>
      <c r="FD29" s="721"/>
      <c r="FE29" s="1234" t="str">
        <f t="shared" si="26"/>
        <v/>
      </c>
      <c r="FF29" s="1232"/>
      <c r="FG29" s="1231" t="str">
        <f>IF('01.ข้อมูลเบื้องต้น'!$B$47="","",IF('02.คีย์เทอม1'!$B29="","",'01.ข้อมูลเบื้องต้น'!$B$47))</f>
        <v/>
      </c>
      <c r="FH29" s="1232" t="str">
        <f>IF('01.ข้อมูลเบื้องต้น'!$C$47="","",IF('02.คีย์เทอม1'!$B29="","",'01.ข้อมูลเบื้องต้น'!$C$47))</f>
        <v/>
      </c>
      <c r="FI29" s="721"/>
      <c r="FJ29" s="1234" t="str">
        <f t="shared" si="27"/>
        <v/>
      </c>
      <c r="FK29" s="1232"/>
      <c r="FL29" s="1231" t="str">
        <f>IF('01.ข้อมูลเบื้องต้น'!$B$48="","",IF('02.คีย์เทอม1'!$B29="","",'01.ข้อมูลเบื้องต้น'!$B$48))</f>
        <v/>
      </c>
      <c r="FM29" s="1232" t="str">
        <f>IF('01.ข้อมูลเบื้องต้น'!$C$48="","",IF('02.คีย์เทอม1'!$B29="","",'01.ข้อมูลเบื้องต้น'!$C$48))</f>
        <v/>
      </c>
      <c r="FN29" s="721"/>
      <c r="FO29" s="1234" t="str">
        <f t="shared" si="28"/>
        <v/>
      </c>
      <c r="FP29" s="1232"/>
      <c r="FQ29" s="1231" t="str">
        <f>IF('01.ข้อมูลเบื้องต้น'!$B$49="","",IF('02.คีย์เทอม1'!$B29="","",'01.ข้อมูลเบื้องต้น'!$B$49))</f>
        <v/>
      </c>
      <c r="FR29" s="1232" t="str">
        <f>IF('01.ข้อมูลเบื้องต้น'!$C$49="","",IF('02.คีย์เทอม1'!$B29="","",'01.ข้อมูลเบื้องต้น'!$C$49))</f>
        <v/>
      </c>
      <c r="FS29" s="721"/>
      <c r="FT29" s="1234" t="str">
        <f t="shared" si="29"/>
        <v/>
      </c>
      <c r="FU29" s="1232"/>
      <c r="FV29" s="1231" t="str">
        <f>IF('01.ข้อมูลเบื้องต้น'!$B$50="","",IF('02.คีย์เทอม1'!$B29="","",'01.ข้อมูลเบื้องต้น'!$B$50))</f>
        <v/>
      </c>
      <c r="FW29" s="1232" t="str">
        <f>IF('01.ข้อมูลเบื้องต้น'!$C$50="","",IF('02.คีย์เทอม1'!$B29="","",'01.ข้อมูลเบื้องต้น'!$C$50))</f>
        <v/>
      </c>
      <c r="FX29" s="721"/>
      <c r="FY29" s="1234" t="str">
        <f t="shared" si="30"/>
        <v/>
      </c>
      <c r="FZ29" s="521" t="str">
        <f t="shared" si="57"/>
        <v/>
      </c>
      <c r="GA29" s="522" t="str">
        <f t="shared" si="58"/>
        <v/>
      </c>
      <c r="GB29" s="523" t="str">
        <f>IF('2.ชื่อนักเรียน'!R30="มส","มส",IF('2.ชื่อนักเรียน'!R30="ย้าย","ย้าย",IF('2.ชื่อนักเรียน'!R30="ร","ร",IF(GA29="","",RANK(GA29,$GA$10:$GA$59,0)))))</f>
        <v/>
      </c>
      <c r="GC29" s="523" t="str">
        <f t="shared" si="40"/>
        <v/>
      </c>
      <c r="GE29" s="530" t="str">
        <f t="shared" si="41"/>
        <v/>
      </c>
      <c r="GF29" s="717" t="str">
        <f t="shared" si="42"/>
        <v/>
      </c>
      <c r="GG29" s="717" t="str">
        <f t="shared" si="43"/>
        <v/>
      </c>
      <c r="GH29" s="520" t="str">
        <f t="shared" si="44"/>
        <v/>
      </c>
      <c r="GI29" s="532" t="str">
        <f t="shared" si="45"/>
        <v/>
      </c>
      <c r="GJ29" s="717" t="str">
        <f t="shared" si="46"/>
        <v/>
      </c>
      <c r="GK29" s="717" t="str">
        <f t="shared" si="47"/>
        <v/>
      </c>
      <c r="GL29" s="531" t="str">
        <f t="shared" si="48"/>
        <v/>
      </c>
      <c r="GM29" s="701" t="str">
        <f t="shared" si="49"/>
        <v/>
      </c>
      <c r="GN29" s="701" t="str">
        <f t="shared" si="50"/>
        <v/>
      </c>
      <c r="GO29" s="701" t="str">
        <f t="shared" si="51"/>
        <v/>
      </c>
      <c r="GP29" s="701" t="str">
        <f t="shared" si="52"/>
        <v/>
      </c>
      <c r="GQ29" s="701" t="str">
        <f t="shared" si="53"/>
        <v/>
      </c>
      <c r="GR29" s="701" t="str">
        <f t="shared" si="54"/>
        <v/>
      </c>
      <c r="GS29" s="701" t="str">
        <f t="shared" si="55"/>
        <v/>
      </c>
      <c r="GT29" s="520" t="str">
        <f t="shared" si="56"/>
        <v/>
      </c>
    </row>
    <row r="30" spans="1:202" s="509" customFormat="1" ht="17.25" customHeight="1" thickTop="1" thickBot="1">
      <c r="A30" s="1229">
        <v>21</v>
      </c>
      <c r="B30" s="1229" t="str">
        <f>IF('2.ชื่อนักเรียน'!E31="","",CONCATENATE('2.ชื่อนักเรียน'!E31,'2.ชื่อนักเรียน'!F31,'2.ชื่อนักเรียน'!G31,'2.ชื่อนักเรียน'!H31,'2.ชื่อนักเรียน'!I31,'2.ชื่อนักเรียน'!J31,'2.ชื่อนักเรียน'!K31,'2.ชื่อนักเรียน'!L31,'2.ชื่อนักเรียน'!M31,'2.ชื่อนักเรียน'!N31,'2.ชื่อนักเรียน'!O31,'2.ชื่อนักเรียน'!P31,'2.ชื่อนักเรียน'!Q31))</f>
        <v/>
      </c>
      <c r="C30" s="1230" t="str">
        <f>IF('2.ชื่อนักเรียน'!B31="","",'2.ชื่อนักเรียน'!B31)</f>
        <v/>
      </c>
      <c r="D30" s="1231" t="str">
        <f>IF('2.ชื่อนักเรียน'!C31="","",CONCATENATE(TRIM('2.ชื่อนักเรียน'!C31),"  ",'2.ชื่อนักเรียน'!D31))</f>
        <v/>
      </c>
      <c r="E30" s="1232" t="str">
        <f>IF(B30="","",IF('01.ข้อมูลเบื้องต้น'!$H$2="","",'01.ข้อมูลเบื้องต้น'!$H$2))</f>
        <v/>
      </c>
      <c r="F30" s="1231" t="str">
        <f>IF(B30="","",IF('01.ข้อมูลเบื้องต้น'!$I$4="","",'01.ข้อมูลเบื้องต้น'!$I$4))</f>
        <v/>
      </c>
      <c r="G30" s="1232"/>
      <c r="H30" s="1231" t="str">
        <f>IF('01.ข้อมูลเบื้องต้น'!$B$8="","",IF('02.คีย์เทอม1'!$B30="","",'01.ข้อมูลเบื้องต้น'!$B$8))</f>
        <v/>
      </c>
      <c r="I30" s="1232" t="str">
        <f>IF('01.ข้อมูลเบื้องต้น'!$C$8="","",IF('02.คีย์เทอม1'!$B30="","",'01.ข้อมูลเบื้องต้น'!$C$8))</f>
        <v/>
      </c>
      <c r="J30" s="519"/>
      <c r="K30" s="1233" t="str">
        <f>IF('2.ชื่อนักเรียน'!R31="มส","มส",IF('2.ชื่อนักเรียน'!R31="ร","ร",IF('2.ชื่อนักเรียน'!R31="ย้าย","ย้าย",IF(J30="","",IF(J30&gt;=75,"เชี่ยวชาญ",IF(J30&gt;=65,"ชำนาญ",IF(J30&gt;=55,"พัฒนา",IF(J30&gt;=50,"เริ่มต้น","ไม่ผ่าน"))))))))</f>
        <v/>
      </c>
      <c r="L30" s="1232"/>
      <c r="M30" s="1231" t="str">
        <f>IF('01.ข้อมูลเบื้องต้น'!$B$9="","",IF('02.คีย์เทอม1'!$B30="","",'01.ข้อมูลเบื้องต้น'!$B$9))</f>
        <v/>
      </c>
      <c r="N30" s="1232" t="str">
        <f>IF('01.ข้อมูลเบื้องต้น'!$C$9="","",IF('02.คีย์เทอม1'!$B30="","",'01.ข้อมูลเบื้องต้น'!$C$9))</f>
        <v/>
      </c>
      <c r="O30" s="519"/>
      <c r="P30" s="1234" t="str">
        <f t="shared" si="7"/>
        <v/>
      </c>
      <c r="Q30" s="1232"/>
      <c r="R30" s="1231" t="str">
        <f>IF('01.ข้อมูลเบื้องต้น'!$B$10="","",IF('02.คีย์เทอม1'!$B30="","",'01.ข้อมูลเบื้องต้น'!$B$10))</f>
        <v/>
      </c>
      <c r="S30" s="1232" t="str">
        <f>IF('01.ข้อมูลเบื้องต้น'!$C$10="","",IF('02.คีย์เทอม1'!$B30="","",'01.ข้อมูลเบื้องต้น'!$C$10))</f>
        <v/>
      </c>
      <c r="T30" s="519"/>
      <c r="U30" s="1234" t="str">
        <f t="shared" si="8"/>
        <v/>
      </c>
      <c r="V30" s="1232"/>
      <c r="W30" s="1231" t="str">
        <f>IF('01.ข้อมูลเบื้องต้น'!$B$11="","",IF('02.คีย์เทอม1'!$B30="","",'01.ข้อมูลเบื้องต้น'!$B$11))</f>
        <v/>
      </c>
      <c r="X30" s="1232" t="str">
        <f>IF('01.ข้อมูลเบื้องต้น'!$C$11="","",IF('02.คีย์เทอม1'!$B30="","",'01.ข้อมูลเบื้องต้น'!$C$11))</f>
        <v/>
      </c>
      <c r="Y30" s="519"/>
      <c r="Z30" s="1234" t="str">
        <f t="shared" si="31"/>
        <v/>
      </c>
      <c r="AA30" s="1232"/>
      <c r="AB30" s="1231" t="str">
        <f>IF('01.ข้อมูลเบื้องต้น'!$B$12="","",IF('02.คีย์เทอม1'!$B30="","",'01.ข้อมูลเบื้องต้น'!$B$12))</f>
        <v/>
      </c>
      <c r="AC30" s="1232" t="str">
        <f>IF('01.ข้อมูลเบื้องต้น'!$C$12="","",IF('02.คีย์เทอม1'!$B30="","",'01.ข้อมูลเบื้องต้น'!$C$12))</f>
        <v/>
      </c>
      <c r="AD30" s="519"/>
      <c r="AE30" s="1234" t="str">
        <f t="shared" si="32"/>
        <v/>
      </c>
      <c r="AF30" s="1232"/>
      <c r="AG30" s="1231" t="str">
        <f>IF('01.ข้อมูลเบื้องต้น'!$B$13="","",IF('02.คีย์เทอม1'!$B30="","",'01.ข้อมูลเบื้องต้น'!$B$13))</f>
        <v/>
      </c>
      <c r="AH30" s="1232" t="str">
        <f>IF('01.ข้อมูลเบื้องต้น'!$C$13="","",IF('02.คีย์เทอม1'!$B30="","",'01.ข้อมูลเบื้องต้น'!$C$13))</f>
        <v/>
      </c>
      <c r="AI30" s="519"/>
      <c r="AJ30" s="1234" t="str">
        <f t="shared" si="33"/>
        <v/>
      </c>
      <c r="AK30" s="1232"/>
      <c r="AL30" s="1231" t="str">
        <f>IF('01.ข้อมูลเบื้องต้น'!$B$14="","",IF('02.คีย์เทอม1'!$B30="","",'01.ข้อมูลเบื้องต้น'!$B$14))</f>
        <v/>
      </c>
      <c r="AM30" s="1232" t="str">
        <f>IF('01.ข้อมูลเบื้องต้น'!$C$14="","",IF('02.คีย์เทอม1'!$B30="","",'01.ข้อมูลเบื้องต้น'!$C$14))</f>
        <v/>
      </c>
      <c r="AN30" s="519"/>
      <c r="AO30" s="1234" t="str">
        <f t="shared" si="34"/>
        <v/>
      </c>
      <c r="AP30" s="1232"/>
      <c r="AQ30" s="1231" t="str">
        <f>IF('01.ข้อมูลเบื้องต้น'!$B$15="","",IF('02.คีย์เทอม1'!$B30="","",'01.ข้อมูลเบื้องต้น'!$B$15))</f>
        <v/>
      </c>
      <c r="AR30" s="1232" t="str">
        <f>IF('01.ข้อมูลเบื้องต้น'!$C$15="","",IF('02.คีย์เทอม1'!$B30="","",'01.ข้อมูลเบื้องต้น'!$C$15))</f>
        <v/>
      </c>
      <c r="AS30" s="519"/>
      <c r="AT30" s="1234" t="str">
        <f t="shared" si="35"/>
        <v/>
      </c>
      <c r="AU30" s="1232"/>
      <c r="AV30" s="1231" t="str">
        <f>IF('01.ข้อมูลเบื้องต้น'!$B$16="","",IF('02.คีย์เทอม1'!$B30="","",'01.ข้อมูลเบื้องต้น'!$B$16))</f>
        <v/>
      </c>
      <c r="AW30" s="1232" t="str">
        <f>IF('01.ข้อมูลเบื้องต้น'!$C$16="","",IF('02.คีย์เทอม1'!$B30="","",'01.ข้อมูลเบื้องต้น'!$C$16))</f>
        <v/>
      </c>
      <c r="AX30" s="519"/>
      <c r="AY30" s="1234" t="str">
        <f t="shared" si="36"/>
        <v/>
      </c>
      <c r="AZ30" s="1232"/>
      <c r="BA30" s="1231" t="str">
        <f>IF('01.ข้อมูลเบื้องต้น'!$B$17="","",IF('02.คีย์เทอม1'!$B30="","",'01.ข้อมูลเบื้องต้น'!$B$17))</f>
        <v/>
      </c>
      <c r="BB30" s="1232" t="str">
        <f>IF('01.ข้อมูลเบื้องต้น'!$C$17="","",IF('02.คีย์เทอม1'!$B30="","",'01.ข้อมูลเบื้องต้น'!$C$17))</f>
        <v/>
      </c>
      <c r="BC30" s="519"/>
      <c r="BD30" s="1234" t="str">
        <f t="shared" si="37"/>
        <v/>
      </c>
      <c r="BE30" s="1232"/>
      <c r="BF30" s="1231" t="str">
        <f>IF('01.ข้อมูลเบื้องต้น'!$B$19="","",IF('02.คีย์เทอม1'!$B30="","",'01.ข้อมูลเบื้องต้น'!$B$19))</f>
        <v/>
      </c>
      <c r="BG30" s="1232" t="str">
        <f>IF('01.ข้อมูลเบื้องต้น'!$C$19="","",IF('02.คีย์เทอม1'!$B30="","",'01.ข้อมูลเบื้องต้น'!$C$19))</f>
        <v/>
      </c>
      <c r="BH30" s="722"/>
      <c r="BI30" s="1234" t="str">
        <f t="shared" si="38"/>
        <v/>
      </c>
      <c r="BJ30" s="1232"/>
      <c r="BK30" s="1231" t="str">
        <f>IF('01.ข้อมูลเบื้องต้น'!$B$20="","",IF('02.คีย์เทอม1'!$B30="","",'01.ข้อมูลเบื้องต้น'!$B$20))</f>
        <v/>
      </c>
      <c r="BL30" s="1232" t="str">
        <f>IF('01.ข้อมูลเบื้องต้น'!$C$20="","",IF('02.คีย์เทอม1'!$B30="","",'01.ข้อมูลเบื้องต้น'!$C$20))</f>
        <v/>
      </c>
      <c r="BM30" s="722"/>
      <c r="BN30" s="1234" t="str">
        <f t="shared" si="9"/>
        <v/>
      </c>
      <c r="BO30" s="1232"/>
      <c r="BP30" s="1231" t="str">
        <f>IF('01.ข้อมูลเบื้องต้น'!$B$21="","",IF('02.คีย์เทอม1'!$B30="","",'01.ข้อมูลเบื้องต้น'!$B$21))</f>
        <v/>
      </c>
      <c r="BQ30" s="1232" t="str">
        <f>IF('01.ข้อมูลเบื้องต้น'!$C$21="","",IF('02.คีย์เทอม1'!$B30="","",'01.ข้อมูลเบื้องต้น'!$C$21))</f>
        <v/>
      </c>
      <c r="BR30" s="722"/>
      <c r="BS30" s="1234" t="str">
        <f t="shared" si="10"/>
        <v/>
      </c>
      <c r="BT30" s="1232"/>
      <c r="BU30" s="1231" t="str">
        <f>IF('01.ข้อมูลเบื้องต้น'!$B$22="","",IF('02.คีย์เทอม1'!$B30="","",'01.ข้อมูลเบื้องต้น'!$B$22))</f>
        <v/>
      </c>
      <c r="BV30" s="1232" t="str">
        <f>IF('01.ข้อมูลเบื้องต้น'!$C$22="","",IF('02.คีย์เทอม1'!$B30="","",'01.ข้อมูลเบื้องต้น'!$C$22))</f>
        <v/>
      </c>
      <c r="BW30" s="722"/>
      <c r="BX30" s="1234" t="str">
        <f t="shared" si="11"/>
        <v/>
      </c>
      <c r="BY30" s="1232"/>
      <c r="BZ30" s="1231" t="str">
        <f>IF('01.ข้อมูลเบื้องต้น'!$B$23="","",IF('02.คีย์เทอม1'!$B30="","",'01.ข้อมูลเบื้องต้น'!$B$23))</f>
        <v/>
      </c>
      <c r="CA30" s="1232" t="str">
        <f>IF('01.ข้อมูลเบื้องต้น'!$C$23="","",IF('02.คีย์เทอม1'!$B30="","",'01.ข้อมูลเบื้องต้น'!$C$23))</f>
        <v/>
      </c>
      <c r="CB30" s="722"/>
      <c r="CC30" s="1234" t="str">
        <f t="shared" si="39"/>
        <v/>
      </c>
      <c r="CD30" s="1232"/>
      <c r="CE30" s="1231" t="str">
        <f>IF('01.ข้อมูลเบื้องต้น'!$B$24="","",IF('02.คีย์เทอม1'!$B30="","",'01.ข้อมูลเบื้องต้น'!$B$24))</f>
        <v/>
      </c>
      <c r="CF30" s="1232" t="str">
        <f>IF('01.ข้อมูลเบื้องต้น'!$C$24="","",IF('02.คีย์เทอม1'!$B30="","",'01.ข้อมูลเบื้องต้น'!$C$24))</f>
        <v/>
      </c>
      <c r="CG30" s="722"/>
      <c r="CH30" s="1234" t="str">
        <f t="shared" si="59"/>
        <v/>
      </c>
      <c r="CI30" s="1232"/>
      <c r="CJ30" s="1231" t="str">
        <f>IF('01.ข้อมูลเบื้องต้น'!$B$25="","",IF('02.คีย์เทอม1'!$B30="","",'01.ข้อมูลเบื้องต้น'!$B$25))</f>
        <v/>
      </c>
      <c r="CK30" s="1232" t="str">
        <f>IF('01.ข้อมูลเบื้องต้น'!$C$25="","",IF('02.คีย์เทอม1'!$B30="","",'01.ข้อมูลเบื้องต้น'!$C$25))</f>
        <v/>
      </c>
      <c r="CL30" s="722"/>
      <c r="CM30" s="1234" t="str">
        <f t="shared" si="12"/>
        <v/>
      </c>
      <c r="CN30" s="1232"/>
      <c r="CO30" s="1231" t="str">
        <f>IF('01.ข้อมูลเบื้องต้น'!$B$26="","",IF('02.คีย์เทอม1'!$B30="","",'01.ข้อมูลเบื้องต้น'!$B$26))</f>
        <v/>
      </c>
      <c r="CP30" s="1232" t="str">
        <f>IF('01.ข้อมูลเบื้องต้น'!$C$26="","",IF('02.คีย์เทอม1'!$B30="","",'01.ข้อมูลเบื้องต้น'!$C$26))</f>
        <v/>
      </c>
      <c r="CQ30" s="722"/>
      <c r="CR30" s="1234" t="str">
        <f t="shared" si="13"/>
        <v/>
      </c>
      <c r="CS30" s="1232"/>
      <c r="CT30" s="1231" t="str">
        <f>IF('01.ข้อมูลเบื้องต้น'!$B$27="","",IF('02.คีย์เทอม1'!$B30="","",'01.ข้อมูลเบื้องต้น'!$B$27))</f>
        <v/>
      </c>
      <c r="CU30" s="1232" t="str">
        <f>IF('01.ข้อมูลเบื้องต้น'!$C$27="","",IF('02.คีย์เทอม1'!$B30="","",'01.ข้อมูลเบื้องต้น'!$C$27))</f>
        <v/>
      </c>
      <c r="CV30" s="722"/>
      <c r="CW30" s="1234" t="str">
        <f t="shared" si="14"/>
        <v/>
      </c>
      <c r="CX30" s="1232"/>
      <c r="CY30" s="1231" t="str">
        <f>IF('01.ข้อมูลเบื้องต้น'!$B$28="","",IF('02.คีย์เทอม1'!$B30="","",'01.ข้อมูลเบื้องต้น'!$B$28))</f>
        <v/>
      </c>
      <c r="CZ30" s="1232" t="str">
        <f>IF('01.ข้อมูลเบื้องต้น'!$C$28="","",IF('02.คีย์เทอม1'!$B30="","",'01.ข้อมูลเบื้องต้น'!$C$28))</f>
        <v/>
      </c>
      <c r="DA30" s="722"/>
      <c r="DB30" s="1234" t="str">
        <f t="shared" si="15"/>
        <v/>
      </c>
      <c r="DC30" s="1232"/>
      <c r="DD30" s="1231" t="str">
        <f>IF('01.ข้อมูลเบื้องต้น'!$B$36="","",IF('02.คีย์เทอม1'!$B30="","",'01.ข้อมูลเบื้องต้น'!$B$36))</f>
        <v/>
      </c>
      <c r="DE30" s="1232" t="str">
        <f>IF('01.ข้อมูลเบื้องต้น'!$C$36="","",IF('02.คีย์เทอม1'!$B30="","",'01.ข้อมูลเบื้องต้น'!$C$36))</f>
        <v/>
      </c>
      <c r="DF30" s="721"/>
      <c r="DG30" s="1234" t="str">
        <f t="shared" si="16"/>
        <v/>
      </c>
      <c r="DH30" s="1232"/>
      <c r="DI30" s="1231" t="str">
        <f>IF('01.ข้อมูลเบื้องต้น'!$B$37="","",IF('02.คีย์เทอม1'!$B30="","",'01.ข้อมูลเบื้องต้น'!$B$37))</f>
        <v/>
      </c>
      <c r="DJ30" s="1232" t="str">
        <f>IF('01.ข้อมูลเบื้องต้น'!$C$37="","",IF('02.คีย์เทอม1'!$B30="","",'01.ข้อมูลเบื้องต้น'!$C$37))</f>
        <v/>
      </c>
      <c r="DK30" s="721"/>
      <c r="DL30" s="1234" t="str">
        <f t="shared" si="17"/>
        <v/>
      </c>
      <c r="DM30" s="1232"/>
      <c r="DN30" s="1231" t="str">
        <f>IF('01.ข้อมูลเบื้องต้น'!$B$38="","",IF('02.คีย์เทอม1'!$B30="","",'01.ข้อมูลเบื้องต้น'!$B$38))</f>
        <v/>
      </c>
      <c r="DO30" s="1232" t="str">
        <f>IF('01.ข้อมูลเบื้องต้น'!$C$38="","",IF('02.คีย์เทอม1'!$B30="","",'01.ข้อมูลเบื้องต้น'!$C$38))</f>
        <v/>
      </c>
      <c r="DP30" s="721"/>
      <c r="DQ30" s="1234" t="str">
        <f t="shared" si="18"/>
        <v/>
      </c>
      <c r="DR30" s="1232"/>
      <c r="DS30" s="1231" t="str">
        <f>IF('01.ข้อมูลเบื้องต้น'!$B$39="","",IF('02.คีย์เทอม1'!$B30="","",'01.ข้อมูลเบื้องต้น'!$B$39))</f>
        <v/>
      </c>
      <c r="DT30" s="1232" t="str">
        <f>IF('01.ข้อมูลเบื้องต้น'!$C$39="","",IF('02.คีย์เทอม1'!$B30="","",'01.ข้อมูลเบื้องต้น'!$C$39))</f>
        <v/>
      </c>
      <c r="DU30" s="721"/>
      <c r="DV30" s="1234" t="str">
        <f t="shared" si="19"/>
        <v/>
      </c>
      <c r="DW30" s="1232"/>
      <c r="DX30" s="1231" t="str">
        <f>IF('01.ข้อมูลเบื้องต้น'!$B$40="","",IF('02.คีย์เทอม1'!$B30="","",'01.ข้อมูลเบื้องต้น'!$B$40))</f>
        <v/>
      </c>
      <c r="DY30" s="1232" t="str">
        <f>IF('01.ข้อมูลเบื้องต้น'!$C$40="","",IF('02.คีย์เทอม1'!$B30="","",'01.ข้อมูลเบื้องต้น'!$C$40))</f>
        <v/>
      </c>
      <c r="DZ30" s="721"/>
      <c r="EA30" s="1234" t="str">
        <f t="shared" si="20"/>
        <v/>
      </c>
      <c r="EB30" s="1232"/>
      <c r="EC30" s="1231" t="str">
        <f>IF('01.ข้อมูลเบื้องต้น'!$B$41="","",IF('02.คีย์เทอม1'!$B30="","",'01.ข้อมูลเบื้องต้น'!$B$41))</f>
        <v/>
      </c>
      <c r="ED30" s="1232" t="str">
        <f>IF('01.ข้อมูลเบื้องต้น'!$C$41="","",IF('02.คีย์เทอม1'!$B30="","",'01.ข้อมูลเบื้องต้น'!$C$41))</f>
        <v/>
      </c>
      <c r="EE30" s="721"/>
      <c r="EF30" s="1234" t="str">
        <f t="shared" si="21"/>
        <v/>
      </c>
      <c r="EG30" s="1232"/>
      <c r="EH30" s="1231" t="str">
        <f>IF('01.ข้อมูลเบื้องต้น'!$B$42="","",IF('02.คีย์เทอม1'!$B30="","",'01.ข้อมูลเบื้องต้น'!$B$42))</f>
        <v/>
      </c>
      <c r="EI30" s="1232" t="str">
        <f>IF('01.ข้อมูลเบื้องต้น'!$C$42="","",IF('02.คีย์เทอม1'!$B30="","",'01.ข้อมูลเบื้องต้น'!$C$42))</f>
        <v/>
      </c>
      <c r="EJ30" s="721"/>
      <c r="EK30" s="1234" t="str">
        <f t="shared" si="22"/>
        <v/>
      </c>
      <c r="EL30" s="1232"/>
      <c r="EM30" s="1231" t="str">
        <f>IF('01.ข้อมูลเบื้องต้น'!$B$43="","",IF('02.คีย์เทอม1'!$B30="","",'01.ข้อมูลเบื้องต้น'!$B$43))</f>
        <v/>
      </c>
      <c r="EN30" s="1232" t="str">
        <f>IF('01.ข้อมูลเบื้องต้น'!$C$43="","",IF('02.คีย์เทอม1'!$B30="","",'01.ข้อมูลเบื้องต้น'!$C$43))</f>
        <v/>
      </c>
      <c r="EO30" s="721"/>
      <c r="EP30" s="1234" t="str">
        <f t="shared" si="23"/>
        <v/>
      </c>
      <c r="EQ30" s="1232"/>
      <c r="ER30" s="1231" t="str">
        <f>IF('01.ข้อมูลเบื้องต้น'!$B$44="","",IF('02.คีย์เทอม1'!$B30="","",'01.ข้อมูลเบื้องต้น'!$B$44))</f>
        <v/>
      </c>
      <c r="ES30" s="1232" t="str">
        <f>IF('01.ข้อมูลเบื้องต้น'!$C$44="","",IF('02.คีย์เทอม1'!$B30="","",'01.ข้อมูลเบื้องต้น'!$C$44))</f>
        <v/>
      </c>
      <c r="ET30" s="721"/>
      <c r="EU30" s="1234" t="str">
        <f t="shared" si="24"/>
        <v/>
      </c>
      <c r="EV30" s="1232"/>
      <c r="EW30" s="1231" t="str">
        <f>IF('01.ข้อมูลเบื้องต้น'!$B$45="","",IF('02.คีย์เทอม1'!$B30="","",'01.ข้อมูลเบื้องต้น'!$B$45))</f>
        <v/>
      </c>
      <c r="EX30" s="1232" t="str">
        <f>IF('01.ข้อมูลเบื้องต้น'!$C$45="","",IF('02.คีย์เทอม1'!$B30="","",'01.ข้อมูลเบื้องต้น'!$C$45))</f>
        <v/>
      </c>
      <c r="EY30" s="721"/>
      <c r="EZ30" s="1234" t="str">
        <f t="shared" si="25"/>
        <v/>
      </c>
      <c r="FA30" s="1232"/>
      <c r="FB30" s="1231" t="str">
        <f>IF('01.ข้อมูลเบื้องต้น'!$B$46="","",IF('02.คีย์เทอม1'!$B30="","",'01.ข้อมูลเบื้องต้น'!$B$46))</f>
        <v/>
      </c>
      <c r="FC30" s="1232" t="str">
        <f>IF('01.ข้อมูลเบื้องต้น'!$C$46="","",IF('02.คีย์เทอม1'!$B30="","",'01.ข้อมูลเบื้องต้น'!$C$46))</f>
        <v/>
      </c>
      <c r="FD30" s="721"/>
      <c r="FE30" s="1234" t="str">
        <f t="shared" si="26"/>
        <v/>
      </c>
      <c r="FF30" s="1232"/>
      <c r="FG30" s="1231" t="str">
        <f>IF('01.ข้อมูลเบื้องต้น'!$B$47="","",IF('02.คีย์เทอม1'!$B30="","",'01.ข้อมูลเบื้องต้น'!$B$47))</f>
        <v/>
      </c>
      <c r="FH30" s="1232" t="str">
        <f>IF('01.ข้อมูลเบื้องต้น'!$C$47="","",IF('02.คีย์เทอม1'!$B30="","",'01.ข้อมูลเบื้องต้น'!$C$47))</f>
        <v/>
      </c>
      <c r="FI30" s="721"/>
      <c r="FJ30" s="1234" t="str">
        <f t="shared" si="27"/>
        <v/>
      </c>
      <c r="FK30" s="1232"/>
      <c r="FL30" s="1231" t="str">
        <f>IF('01.ข้อมูลเบื้องต้น'!$B$48="","",IF('02.คีย์เทอม1'!$B30="","",'01.ข้อมูลเบื้องต้น'!$B$48))</f>
        <v/>
      </c>
      <c r="FM30" s="1232" t="str">
        <f>IF('01.ข้อมูลเบื้องต้น'!$C$48="","",IF('02.คีย์เทอม1'!$B30="","",'01.ข้อมูลเบื้องต้น'!$C$48))</f>
        <v/>
      </c>
      <c r="FN30" s="721"/>
      <c r="FO30" s="1234" t="str">
        <f t="shared" si="28"/>
        <v/>
      </c>
      <c r="FP30" s="1232"/>
      <c r="FQ30" s="1231" t="str">
        <f>IF('01.ข้อมูลเบื้องต้น'!$B$49="","",IF('02.คีย์เทอม1'!$B30="","",'01.ข้อมูลเบื้องต้น'!$B$49))</f>
        <v/>
      </c>
      <c r="FR30" s="1232" t="str">
        <f>IF('01.ข้อมูลเบื้องต้น'!$C$49="","",IF('02.คีย์เทอม1'!$B30="","",'01.ข้อมูลเบื้องต้น'!$C$49))</f>
        <v/>
      </c>
      <c r="FS30" s="721"/>
      <c r="FT30" s="1234" t="str">
        <f t="shared" si="29"/>
        <v/>
      </c>
      <c r="FU30" s="1232"/>
      <c r="FV30" s="1231" t="str">
        <f>IF('01.ข้อมูลเบื้องต้น'!$B$50="","",IF('02.คีย์เทอม1'!$B30="","",'01.ข้อมูลเบื้องต้น'!$B$50))</f>
        <v/>
      </c>
      <c r="FW30" s="1232" t="str">
        <f>IF('01.ข้อมูลเบื้องต้น'!$C$50="","",IF('02.คีย์เทอม1'!$B30="","",'01.ข้อมูลเบื้องต้น'!$C$50))</f>
        <v/>
      </c>
      <c r="FX30" s="721"/>
      <c r="FY30" s="1234" t="str">
        <f t="shared" si="30"/>
        <v/>
      </c>
      <c r="FZ30" s="521" t="str">
        <f t="shared" si="57"/>
        <v/>
      </c>
      <c r="GA30" s="522" t="str">
        <f t="shared" si="58"/>
        <v/>
      </c>
      <c r="GB30" s="523" t="str">
        <f>IF('2.ชื่อนักเรียน'!R31="มส","มส",IF('2.ชื่อนักเรียน'!R31="ย้าย","ย้าย",IF('2.ชื่อนักเรียน'!R31="ร","ร",IF(GA30="","",RANK(GA30,$GA$10:$GA$59,0)))))</f>
        <v/>
      </c>
      <c r="GC30" s="523" t="str">
        <f t="shared" si="40"/>
        <v/>
      </c>
      <c r="GE30" s="533" t="str">
        <f t="shared" si="41"/>
        <v/>
      </c>
      <c r="GF30" s="719" t="str">
        <f t="shared" si="42"/>
        <v/>
      </c>
      <c r="GG30" s="717" t="str">
        <f t="shared" si="43"/>
        <v/>
      </c>
      <c r="GH30" s="520" t="str">
        <f t="shared" si="44"/>
        <v/>
      </c>
      <c r="GI30" s="535" t="str">
        <f t="shared" si="45"/>
        <v/>
      </c>
      <c r="GJ30" s="719" t="str">
        <f t="shared" si="46"/>
        <v/>
      </c>
      <c r="GK30" s="719" t="str">
        <f t="shared" si="47"/>
        <v/>
      </c>
      <c r="GL30" s="534" t="str">
        <f t="shared" si="48"/>
        <v/>
      </c>
      <c r="GM30" s="701" t="str">
        <f t="shared" si="49"/>
        <v/>
      </c>
      <c r="GN30" s="701" t="str">
        <f t="shared" si="50"/>
        <v/>
      </c>
      <c r="GO30" s="701" t="str">
        <f t="shared" si="51"/>
        <v/>
      </c>
      <c r="GP30" s="701" t="str">
        <f t="shared" si="52"/>
        <v/>
      </c>
      <c r="GQ30" s="701" t="str">
        <f t="shared" si="53"/>
        <v/>
      </c>
      <c r="GR30" s="701" t="str">
        <f t="shared" si="54"/>
        <v/>
      </c>
      <c r="GS30" s="701" t="str">
        <f t="shared" si="55"/>
        <v/>
      </c>
      <c r="GT30" s="520" t="str">
        <f t="shared" si="56"/>
        <v/>
      </c>
    </row>
    <row r="31" spans="1:202" s="509" customFormat="1" ht="17.25" customHeight="1" thickTop="1" thickBot="1">
      <c r="A31" s="1229">
        <v>22</v>
      </c>
      <c r="B31" s="1229" t="str">
        <f>IF('2.ชื่อนักเรียน'!E32="","",CONCATENATE('2.ชื่อนักเรียน'!E32,'2.ชื่อนักเรียน'!F32,'2.ชื่อนักเรียน'!G32,'2.ชื่อนักเรียน'!H32,'2.ชื่อนักเรียน'!I32,'2.ชื่อนักเรียน'!J32,'2.ชื่อนักเรียน'!K32,'2.ชื่อนักเรียน'!L32,'2.ชื่อนักเรียน'!M32,'2.ชื่อนักเรียน'!N32,'2.ชื่อนักเรียน'!O32,'2.ชื่อนักเรียน'!P32,'2.ชื่อนักเรียน'!Q32))</f>
        <v/>
      </c>
      <c r="C31" s="1230" t="str">
        <f>IF('2.ชื่อนักเรียน'!B32="","",'2.ชื่อนักเรียน'!B32)</f>
        <v/>
      </c>
      <c r="D31" s="1231" t="str">
        <f>IF('2.ชื่อนักเรียน'!C32="","",CONCATENATE(TRIM('2.ชื่อนักเรียน'!C32),"  ",'2.ชื่อนักเรียน'!D32))</f>
        <v/>
      </c>
      <c r="E31" s="1232" t="str">
        <f>IF(B31="","",IF('01.ข้อมูลเบื้องต้น'!$H$2="","",'01.ข้อมูลเบื้องต้น'!$H$2))</f>
        <v/>
      </c>
      <c r="F31" s="1231" t="str">
        <f>IF(B31="","",IF('01.ข้อมูลเบื้องต้น'!$I$4="","",'01.ข้อมูลเบื้องต้น'!$I$4))</f>
        <v/>
      </c>
      <c r="G31" s="1232"/>
      <c r="H31" s="1231" t="str">
        <f>IF('01.ข้อมูลเบื้องต้น'!$B$8="","",IF('02.คีย์เทอม1'!$B31="","",'01.ข้อมูลเบื้องต้น'!$B$8))</f>
        <v/>
      </c>
      <c r="I31" s="1232" t="str">
        <f>IF('01.ข้อมูลเบื้องต้น'!$C$8="","",IF('02.คีย์เทอม1'!$B31="","",'01.ข้อมูลเบื้องต้น'!$C$8))</f>
        <v/>
      </c>
      <c r="J31" s="519"/>
      <c r="K31" s="1233" t="str">
        <f>IF('2.ชื่อนักเรียน'!R32="มส","มส",IF('2.ชื่อนักเรียน'!R32="ร","ร",IF('2.ชื่อนักเรียน'!R32="ย้าย","ย้าย",IF(J31="","",IF(J31&gt;=75,"เชี่ยวชาญ",IF(J31&gt;=65,"ชำนาญ",IF(J31&gt;=55,"พัฒนา",IF(J31&gt;=50,"เริ่มต้น","ไม่ผ่าน"))))))))</f>
        <v/>
      </c>
      <c r="L31" s="1232"/>
      <c r="M31" s="1231" t="str">
        <f>IF('01.ข้อมูลเบื้องต้น'!$B$9="","",IF('02.คีย์เทอม1'!$B31="","",'01.ข้อมูลเบื้องต้น'!$B$9))</f>
        <v/>
      </c>
      <c r="N31" s="1232" t="str">
        <f>IF('01.ข้อมูลเบื้องต้น'!$C$9="","",IF('02.คีย์เทอม1'!$B31="","",'01.ข้อมูลเบื้องต้น'!$C$9))</f>
        <v/>
      </c>
      <c r="O31" s="526"/>
      <c r="P31" s="1235" t="str">
        <f t="shared" si="7"/>
        <v/>
      </c>
      <c r="Q31" s="1232"/>
      <c r="R31" s="1231" t="str">
        <f>IF('01.ข้อมูลเบื้องต้น'!$B$10="","",IF('02.คีย์เทอม1'!$B31="","",'01.ข้อมูลเบื้องต้น'!$B$10))</f>
        <v/>
      </c>
      <c r="S31" s="1232" t="str">
        <f>IF('01.ข้อมูลเบื้องต้น'!$C$10="","",IF('02.คีย์เทอม1'!$B31="","",'01.ข้อมูลเบื้องต้น'!$C$10))</f>
        <v/>
      </c>
      <c r="T31" s="526"/>
      <c r="U31" s="1235" t="str">
        <f t="shared" si="8"/>
        <v/>
      </c>
      <c r="V31" s="1232"/>
      <c r="W31" s="1231" t="str">
        <f>IF('01.ข้อมูลเบื้องต้น'!$B$11="","",IF('02.คีย์เทอม1'!$B31="","",'01.ข้อมูลเบื้องต้น'!$B$11))</f>
        <v/>
      </c>
      <c r="X31" s="1232" t="str">
        <f>IF('01.ข้อมูลเบื้องต้น'!$C$11="","",IF('02.คีย์เทอม1'!$B31="","",'01.ข้อมูลเบื้องต้น'!$C$11))</f>
        <v/>
      </c>
      <c r="Y31" s="519"/>
      <c r="Z31" s="1234" t="str">
        <f t="shared" si="31"/>
        <v/>
      </c>
      <c r="AA31" s="1232"/>
      <c r="AB31" s="1231" t="str">
        <f>IF('01.ข้อมูลเบื้องต้น'!$B$12="","",IF('02.คีย์เทอม1'!$B31="","",'01.ข้อมูลเบื้องต้น'!$B$12))</f>
        <v/>
      </c>
      <c r="AC31" s="1232" t="str">
        <f>IF('01.ข้อมูลเบื้องต้น'!$C$12="","",IF('02.คีย์เทอม1'!$B31="","",'01.ข้อมูลเบื้องต้น'!$C$12))</f>
        <v/>
      </c>
      <c r="AD31" s="526"/>
      <c r="AE31" s="1235" t="str">
        <f t="shared" si="32"/>
        <v/>
      </c>
      <c r="AF31" s="1232"/>
      <c r="AG31" s="1231" t="str">
        <f>IF('01.ข้อมูลเบื้องต้น'!$B$13="","",IF('02.คีย์เทอม1'!$B31="","",'01.ข้อมูลเบื้องต้น'!$B$13))</f>
        <v/>
      </c>
      <c r="AH31" s="1232" t="str">
        <f>IF('01.ข้อมูลเบื้องต้น'!$C$13="","",IF('02.คีย์เทอม1'!$B31="","",'01.ข้อมูลเบื้องต้น'!$C$13))</f>
        <v/>
      </c>
      <c r="AI31" s="526"/>
      <c r="AJ31" s="1235" t="str">
        <f t="shared" si="33"/>
        <v/>
      </c>
      <c r="AK31" s="1232"/>
      <c r="AL31" s="1231" t="str">
        <f>IF('01.ข้อมูลเบื้องต้น'!$B$14="","",IF('02.คีย์เทอม1'!$B31="","",'01.ข้อมูลเบื้องต้น'!$B$14))</f>
        <v/>
      </c>
      <c r="AM31" s="1232" t="str">
        <f>IF('01.ข้อมูลเบื้องต้น'!$C$14="","",IF('02.คีย์เทอม1'!$B31="","",'01.ข้อมูลเบื้องต้น'!$C$14))</f>
        <v/>
      </c>
      <c r="AN31" s="526"/>
      <c r="AO31" s="1235" t="str">
        <f t="shared" si="34"/>
        <v/>
      </c>
      <c r="AP31" s="1232"/>
      <c r="AQ31" s="1231" t="str">
        <f>IF('01.ข้อมูลเบื้องต้น'!$B$15="","",IF('02.คีย์เทอม1'!$B31="","",'01.ข้อมูลเบื้องต้น'!$B$15))</f>
        <v/>
      </c>
      <c r="AR31" s="1232" t="str">
        <f>IF('01.ข้อมูลเบื้องต้น'!$C$15="","",IF('02.คีย์เทอม1'!$B31="","",'01.ข้อมูลเบื้องต้น'!$C$15))</f>
        <v/>
      </c>
      <c r="AS31" s="526"/>
      <c r="AT31" s="1235" t="str">
        <f t="shared" si="35"/>
        <v/>
      </c>
      <c r="AU31" s="1232"/>
      <c r="AV31" s="1231" t="str">
        <f>IF('01.ข้อมูลเบื้องต้น'!$B$16="","",IF('02.คีย์เทอม1'!$B31="","",'01.ข้อมูลเบื้องต้น'!$B$16))</f>
        <v/>
      </c>
      <c r="AW31" s="1232" t="str">
        <f>IF('01.ข้อมูลเบื้องต้น'!$C$16="","",IF('02.คีย์เทอม1'!$B31="","",'01.ข้อมูลเบื้องต้น'!$C$16))</f>
        <v/>
      </c>
      <c r="AX31" s="519"/>
      <c r="AY31" s="1234" t="str">
        <f t="shared" si="36"/>
        <v/>
      </c>
      <c r="AZ31" s="1232"/>
      <c r="BA31" s="1231" t="str">
        <f>IF('01.ข้อมูลเบื้องต้น'!$B$17="","",IF('02.คีย์เทอม1'!$B31="","",'01.ข้อมูลเบื้องต้น'!$B$17))</f>
        <v/>
      </c>
      <c r="BB31" s="1232" t="str">
        <f>IF('01.ข้อมูลเบื้องต้น'!$C$17="","",IF('02.คีย์เทอม1'!$B31="","",'01.ข้อมูลเบื้องต้น'!$C$17))</f>
        <v/>
      </c>
      <c r="BC31" s="519"/>
      <c r="BD31" s="1234" t="str">
        <f t="shared" si="37"/>
        <v/>
      </c>
      <c r="BE31" s="1232"/>
      <c r="BF31" s="1231" t="str">
        <f>IF('01.ข้อมูลเบื้องต้น'!$B$19="","",IF('02.คีย์เทอม1'!$B31="","",'01.ข้อมูลเบื้องต้น'!$B$19))</f>
        <v/>
      </c>
      <c r="BG31" s="1232" t="str">
        <f>IF('01.ข้อมูลเบื้องต้น'!$C$19="","",IF('02.คีย์เทอม1'!$B31="","",'01.ข้อมูลเบื้องต้น'!$C$19))</f>
        <v/>
      </c>
      <c r="BH31" s="722"/>
      <c r="BI31" s="1234" t="str">
        <f t="shared" si="38"/>
        <v/>
      </c>
      <c r="BJ31" s="1232"/>
      <c r="BK31" s="1231" t="str">
        <f>IF('01.ข้อมูลเบื้องต้น'!$B$20="","",IF('02.คีย์เทอม1'!$B31="","",'01.ข้อมูลเบื้องต้น'!$B$20))</f>
        <v/>
      </c>
      <c r="BL31" s="1232" t="str">
        <f>IF('01.ข้อมูลเบื้องต้น'!$C$20="","",IF('02.คีย์เทอม1'!$B31="","",'01.ข้อมูลเบื้องต้น'!$C$20))</f>
        <v/>
      </c>
      <c r="BM31" s="723"/>
      <c r="BN31" s="1235" t="str">
        <f t="shared" si="9"/>
        <v/>
      </c>
      <c r="BO31" s="1232"/>
      <c r="BP31" s="1231" t="str">
        <f>IF('01.ข้อมูลเบื้องต้น'!$B$21="","",IF('02.คีย์เทอม1'!$B31="","",'01.ข้อมูลเบื้องต้น'!$B$21))</f>
        <v/>
      </c>
      <c r="BQ31" s="1232" t="str">
        <f>IF('01.ข้อมูลเบื้องต้น'!$C$21="","",IF('02.คีย์เทอม1'!$B31="","",'01.ข้อมูลเบื้องต้น'!$C$21))</f>
        <v/>
      </c>
      <c r="BR31" s="722"/>
      <c r="BS31" s="1234" t="str">
        <f t="shared" si="10"/>
        <v/>
      </c>
      <c r="BT31" s="1232"/>
      <c r="BU31" s="1231" t="str">
        <f>IF('01.ข้อมูลเบื้องต้น'!$B$22="","",IF('02.คีย์เทอม1'!$B31="","",'01.ข้อมูลเบื้องต้น'!$B$22))</f>
        <v/>
      </c>
      <c r="BV31" s="1232" t="str">
        <f>IF('01.ข้อมูลเบื้องต้น'!$C$22="","",IF('02.คีย์เทอม1'!$B31="","",'01.ข้อมูลเบื้องต้น'!$C$22))</f>
        <v/>
      </c>
      <c r="BW31" s="722"/>
      <c r="BX31" s="1234" t="str">
        <f t="shared" si="11"/>
        <v/>
      </c>
      <c r="BY31" s="1232"/>
      <c r="BZ31" s="1231" t="str">
        <f>IF('01.ข้อมูลเบื้องต้น'!$B$23="","",IF('02.คีย์เทอม1'!$B31="","",'01.ข้อมูลเบื้องต้น'!$B$23))</f>
        <v/>
      </c>
      <c r="CA31" s="1232" t="str">
        <f>IF('01.ข้อมูลเบื้องต้น'!$C$23="","",IF('02.คีย์เทอม1'!$B31="","",'01.ข้อมูลเบื้องต้น'!$C$23))</f>
        <v/>
      </c>
      <c r="CB31" s="722"/>
      <c r="CC31" s="1234" t="str">
        <f t="shared" si="39"/>
        <v/>
      </c>
      <c r="CD31" s="1232"/>
      <c r="CE31" s="1231" t="str">
        <f>IF('01.ข้อมูลเบื้องต้น'!$B$24="","",IF('02.คีย์เทอม1'!$B31="","",'01.ข้อมูลเบื้องต้น'!$B$24))</f>
        <v/>
      </c>
      <c r="CF31" s="1232" t="str">
        <f>IF('01.ข้อมูลเบื้องต้น'!$C$24="","",IF('02.คีย์เทอม1'!$B31="","",'01.ข้อมูลเบื้องต้น'!$C$24))</f>
        <v/>
      </c>
      <c r="CG31" s="722"/>
      <c r="CH31" s="1234" t="str">
        <f t="shared" si="59"/>
        <v/>
      </c>
      <c r="CI31" s="1232"/>
      <c r="CJ31" s="1231" t="str">
        <f>IF('01.ข้อมูลเบื้องต้น'!$B$25="","",IF('02.คีย์เทอม1'!$B31="","",'01.ข้อมูลเบื้องต้น'!$B$25))</f>
        <v/>
      </c>
      <c r="CK31" s="1232" t="str">
        <f>IF('01.ข้อมูลเบื้องต้น'!$C$25="","",IF('02.คีย์เทอม1'!$B31="","",'01.ข้อมูลเบื้องต้น'!$C$25))</f>
        <v/>
      </c>
      <c r="CL31" s="722"/>
      <c r="CM31" s="1234" t="str">
        <f t="shared" si="12"/>
        <v/>
      </c>
      <c r="CN31" s="1232"/>
      <c r="CO31" s="1231" t="str">
        <f>IF('01.ข้อมูลเบื้องต้น'!$B$26="","",IF('02.คีย์เทอม1'!$B31="","",'01.ข้อมูลเบื้องต้น'!$B$26))</f>
        <v/>
      </c>
      <c r="CP31" s="1232" t="str">
        <f>IF('01.ข้อมูลเบื้องต้น'!$C$26="","",IF('02.คีย์เทอม1'!$B31="","",'01.ข้อมูลเบื้องต้น'!$C$26))</f>
        <v/>
      </c>
      <c r="CQ31" s="722"/>
      <c r="CR31" s="1234" t="str">
        <f t="shared" si="13"/>
        <v/>
      </c>
      <c r="CS31" s="1232"/>
      <c r="CT31" s="1231" t="str">
        <f>IF('01.ข้อมูลเบื้องต้น'!$B$27="","",IF('02.คีย์เทอม1'!$B31="","",'01.ข้อมูลเบื้องต้น'!$B$27))</f>
        <v/>
      </c>
      <c r="CU31" s="1232" t="str">
        <f>IF('01.ข้อมูลเบื้องต้น'!$C$27="","",IF('02.คีย์เทอม1'!$B31="","",'01.ข้อมูลเบื้องต้น'!$C$27))</f>
        <v/>
      </c>
      <c r="CV31" s="722"/>
      <c r="CW31" s="1234" t="str">
        <f t="shared" si="14"/>
        <v/>
      </c>
      <c r="CX31" s="1232"/>
      <c r="CY31" s="1231" t="str">
        <f>IF('01.ข้อมูลเบื้องต้น'!$B$28="","",IF('02.คีย์เทอม1'!$B31="","",'01.ข้อมูลเบื้องต้น'!$B$28))</f>
        <v/>
      </c>
      <c r="CZ31" s="1232" t="str">
        <f>IF('01.ข้อมูลเบื้องต้น'!$C$28="","",IF('02.คีย์เทอม1'!$B31="","",'01.ข้อมูลเบื้องต้น'!$C$28))</f>
        <v/>
      </c>
      <c r="DA31" s="722"/>
      <c r="DB31" s="1234" t="str">
        <f t="shared" si="15"/>
        <v/>
      </c>
      <c r="DC31" s="1232"/>
      <c r="DD31" s="1231" t="str">
        <f>IF('01.ข้อมูลเบื้องต้น'!$B$36="","",IF('02.คีย์เทอม1'!$B31="","",'01.ข้อมูลเบื้องต้น'!$B$36))</f>
        <v/>
      </c>
      <c r="DE31" s="1232" t="str">
        <f>IF('01.ข้อมูลเบื้องต้น'!$C$36="","",IF('02.คีย์เทอม1'!$B31="","",'01.ข้อมูลเบื้องต้น'!$C$36))</f>
        <v/>
      </c>
      <c r="DF31" s="721"/>
      <c r="DG31" s="1234" t="str">
        <f t="shared" si="16"/>
        <v/>
      </c>
      <c r="DH31" s="1232"/>
      <c r="DI31" s="1231" t="str">
        <f>IF('01.ข้อมูลเบื้องต้น'!$B$37="","",IF('02.คีย์เทอม1'!$B31="","",'01.ข้อมูลเบื้องต้น'!$B$37))</f>
        <v/>
      </c>
      <c r="DJ31" s="1232" t="str">
        <f>IF('01.ข้อมูลเบื้องต้น'!$C$37="","",IF('02.คีย์เทอม1'!$B31="","",'01.ข้อมูลเบื้องต้น'!$C$37))</f>
        <v/>
      </c>
      <c r="DK31" s="721"/>
      <c r="DL31" s="1234" t="str">
        <f t="shared" si="17"/>
        <v/>
      </c>
      <c r="DM31" s="1232"/>
      <c r="DN31" s="1231" t="str">
        <f>IF('01.ข้อมูลเบื้องต้น'!$B$38="","",IF('02.คีย์เทอม1'!$B31="","",'01.ข้อมูลเบื้องต้น'!$B$38))</f>
        <v/>
      </c>
      <c r="DO31" s="1232" t="str">
        <f>IF('01.ข้อมูลเบื้องต้น'!$C$38="","",IF('02.คีย์เทอม1'!$B31="","",'01.ข้อมูลเบื้องต้น'!$C$38))</f>
        <v/>
      </c>
      <c r="DP31" s="721"/>
      <c r="DQ31" s="1234" t="str">
        <f t="shared" si="18"/>
        <v/>
      </c>
      <c r="DR31" s="1232"/>
      <c r="DS31" s="1231" t="str">
        <f>IF('01.ข้อมูลเบื้องต้น'!$B$39="","",IF('02.คีย์เทอม1'!$B31="","",'01.ข้อมูลเบื้องต้น'!$B$39))</f>
        <v/>
      </c>
      <c r="DT31" s="1232" t="str">
        <f>IF('01.ข้อมูลเบื้องต้น'!$C$39="","",IF('02.คีย์เทอม1'!$B31="","",'01.ข้อมูลเบื้องต้น'!$C$39))</f>
        <v/>
      </c>
      <c r="DU31" s="721"/>
      <c r="DV31" s="1234" t="str">
        <f t="shared" si="19"/>
        <v/>
      </c>
      <c r="DW31" s="1232"/>
      <c r="DX31" s="1231" t="str">
        <f>IF('01.ข้อมูลเบื้องต้น'!$B$40="","",IF('02.คีย์เทอม1'!$B31="","",'01.ข้อมูลเบื้องต้น'!$B$40))</f>
        <v/>
      </c>
      <c r="DY31" s="1232" t="str">
        <f>IF('01.ข้อมูลเบื้องต้น'!$C$40="","",IF('02.คีย์เทอม1'!$B31="","",'01.ข้อมูลเบื้องต้น'!$C$40))</f>
        <v/>
      </c>
      <c r="DZ31" s="721"/>
      <c r="EA31" s="1234" t="str">
        <f t="shared" si="20"/>
        <v/>
      </c>
      <c r="EB31" s="1232"/>
      <c r="EC31" s="1231" t="str">
        <f>IF('01.ข้อมูลเบื้องต้น'!$B$41="","",IF('02.คีย์เทอม1'!$B31="","",'01.ข้อมูลเบื้องต้น'!$B$41))</f>
        <v/>
      </c>
      <c r="ED31" s="1232" t="str">
        <f>IF('01.ข้อมูลเบื้องต้น'!$C$41="","",IF('02.คีย์เทอม1'!$B31="","",'01.ข้อมูลเบื้องต้น'!$C$41))</f>
        <v/>
      </c>
      <c r="EE31" s="721"/>
      <c r="EF31" s="1234" t="str">
        <f t="shared" si="21"/>
        <v/>
      </c>
      <c r="EG31" s="1232"/>
      <c r="EH31" s="1231" t="str">
        <f>IF('01.ข้อมูลเบื้องต้น'!$B$42="","",IF('02.คีย์เทอม1'!$B31="","",'01.ข้อมูลเบื้องต้น'!$B$42))</f>
        <v/>
      </c>
      <c r="EI31" s="1232" t="str">
        <f>IF('01.ข้อมูลเบื้องต้น'!$C$42="","",IF('02.คีย์เทอม1'!$B31="","",'01.ข้อมูลเบื้องต้น'!$C$42))</f>
        <v/>
      </c>
      <c r="EJ31" s="721"/>
      <c r="EK31" s="1234" t="str">
        <f t="shared" si="22"/>
        <v/>
      </c>
      <c r="EL31" s="1232"/>
      <c r="EM31" s="1231" t="str">
        <f>IF('01.ข้อมูลเบื้องต้น'!$B$43="","",IF('02.คีย์เทอม1'!$B31="","",'01.ข้อมูลเบื้องต้น'!$B$43))</f>
        <v/>
      </c>
      <c r="EN31" s="1232" t="str">
        <f>IF('01.ข้อมูลเบื้องต้น'!$C$43="","",IF('02.คีย์เทอม1'!$B31="","",'01.ข้อมูลเบื้องต้น'!$C$43))</f>
        <v/>
      </c>
      <c r="EO31" s="721"/>
      <c r="EP31" s="1234" t="str">
        <f t="shared" si="23"/>
        <v/>
      </c>
      <c r="EQ31" s="1232"/>
      <c r="ER31" s="1231" t="str">
        <f>IF('01.ข้อมูลเบื้องต้น'!$B$44="","",IF('02.คีย์เทอม1'!$B31="","",'01.ข้อมูลเบื้องต้น'!$B$44))</f>
        <v/>
      </c>
      <c r="ES31" s="1232" t="str">
        <f>IF('01.ข้อมูลเบื้องต้น'!$C$44="","",IF('02.คีย์เทอม1'!$B31="","",'01.ข้อมูลเบื้องต้น'!$C$44))</f>
        <v/>
      </c>
      <c r="ET31" s="721"/>
      <c r="EU31" s="1234" t="str">
        <f t="shared" si="24"/>
        <v/>
      </c>
      <c r="EV31" s="1232"/>
      <c r="EW31" s="1231" t="str">
        <f>IF('01.ข้อมูลเบื้องต้น'!$B$45="","",IF('02.คีย์เทอม1'!$B31="","",'01.ข้อมูลเบื้องต้น'!$B$45))</f>
        <v/>
      </c>
      <c r="EX31" s="1232" t="str">
        <f>IF('01.ข้อมูลเบื้องต้น'!$C$45="","",IF('02.คีย์เทอม1'!$B31="","",'01.ข้อมูลเบื้องต้น'!$C$45))</f>
        <v/>
      </c>
      <c r="EY31" s="721"/>
      <c r="EZ31" s="1234" t="str">
        <f t="shared" si="25"/>
        <v/>
      </c>
      <c r="FA31" s="1232"/>
      <c r="FB31" s="1231" t="str">
        <f>IF('01.ข้อมูลเบื้องต้น'!$B$46="","",IF('02.คีย์เทอม1'!$B31="","",'01.ข้อมูลเบื้องต้น'!$B$46))</f>
        <v/>
      </c>
      <c r="FC31" s="1232" t="str">
        <f>IF('01.ข้อมูลเบื้องต้น'!$C$46="","",IF('02.คีย์เทอม1'!$B31="","",'01.ข้อมูลเบื้องต้น'!$C$46))</f>
        <v/>
      </c>
      <c r="FD31" s="721"/>
      <c r="FE31" s="1234" t="str">
        <f t="shared" si="26"/>
        <v/>
      </c>
      <c r="FF31" s="1232"/>
      <c r="FG31" s="1231" t="str">
        <f>IF('01.ข้อมูลเบื้องต้น'!$B$47="","",IF('02.คีย์เทอม1'!$B31="","",'01.ข้อมูลเบื้องต้น'!$B$47))</f>
        <v/>
      </c>
      <c r="FH31" s="1232" t="str">
        <f>IF('01.ข้อมูลเบื้องต้น'!$C$47="","",IF('02.คีย์เทอม1'!$B31="","",'01.ข้อมูลเบื้องต้น'!$C$47))</f>
        <v/>
      </c>
      <c r="FI31" s="721"/>
      <c r="FJ31" s="1234" t="str">
        <f t="shared" si="27"/>
        <v/>
      </c>
      <c r="FK31" s="1232"/>
      <c r="FL31" s="1231" t="str">
        <f>IF('01.ข้อมูลเบื้องต้น'!$B$48="","",IF('02.คีย์เทอม1'!$B31="","",'01.ข้อมูลเบื้องต้น'!$B$48))</f>
        <v/>
      </c>
      <c r="FM31" s="1232" t="str">
        <f>IF('01.ข้อมูลเบื้องต้น'!$C$48="","",IF('02.คีย์เทอม1'!$B31="","",'01.ข้อมูลเบื้องต้น'!$C$48))</f>
        <v/>
      </c>
      <c r="FN31" s="721"/>
      <c r="FO31" s="1234" t="str">
        <f t="shared" si="28"/>
        <v/>
      </c>
      <c r="FP31" s="1232"/>
      <c r="FQ31" s="1231" t="str">
        <f>IF('01.ข้อมูลเบื้องต้น'!$B$49="","",IF('02.คีย์เทอม1'!$B31="","",'01.ข้อมูลเบื้องต้น'!$B$49))</f>
        <v/>
      </c>
      <c r="FR31" s="1232" t="str">
        <f>IF('01.ข้อมูลเบื้องต้น'!$C$49="","",IF('02.คีย์เทอม1'!$B31="","",'01.ข้อมูลเบื้องต้น'!$C$49))</f>
        <v/>
      </c>
      <c r="FS31" s="721"/>
      <c r="FT31" s="1234" t="str">
        <f t="shared" si="29"/>
        <v/>
      </c>
      <c r="FU31" s="1232"/>
      <c r="FV31" s="1231" t="str">
        <f>IF('01.ข้อมูลเบื้องต้น'!$B$50="","",IF('02.คีย์เทอม1'!$B31="","",'01.ข้อมูลเบื้องต้น'!$B$50))</f>
        <v/>
      </c>
      <c r="FW31" s="1232" t="str">
        <f>IF('01.ข้อมูลเบื้องต้น'!$C$50="","",IF('02.คีย์เทอม1'!$B31="","",'01.ข้อมูลเบื้องต้น'!$C$50))</f>
        <v/>
      </c>
      <c r="FX31" s="721"/>
      <c r="FY31" s="1234" t="str">
        <f t="shared" si="30"/>
        <v/>
      </c>
      <c r="FZ31" s="521" t="str">
        <f t="shared" si="57"/>
        <v/>
      </c>
      <c r="GA31" s="522" t="str">
        <f t="shared" si="58"/>
        <v/>
      </c>
      <c r="GB31" s="523" t="str">
        <f>IF('2.ชื่อนักเรียน'!R32="มส","มส",IF('2.ชื่อนักเรียน'!R32="ย้าย","ย้าย",IF('2.ชื่อนักเรียน'!R32="ร","ร",IF(GA31="","",RANK(GA31,$GA$10:$GA$59,0)))))</f>
        <v/>
      </c>
      <c r="GC31" s="523" t="str">
        <f t="shared" si="40"/>
        <v/>
      </c>
      <c r="GE31" s="536" t="str">
        <f t="shared" si="41"/>
        <v/>
      </c>
      <c r="GF31" s="718" t="str">
        <f t="shared" si="42"/>
        <v/>
      </c>
      <c r="GG31" s="717" t="str">
        <f t="shared" si="43"/>
        <v/>
      </c>
      <c r="GH31" s="520" t="str">
        <f t="shared" si="44"/>
        <v/>
      </c>
      <c r="GI31" s="529" t="str">
        <f t="shared" si="45"/>
        <v/>
      </c>
      <c r="GJ31" s="718" t="str">
        <f t="shared" si="46"/>
        <v/>
      </c>
      <c r="GK31" s="718" t="str">
        <f t="shared" si="47"/>
        <v/>
      </c>
      <c r="GL31" s="528" t="str">
        <f t="shared" si="48"/>
        <v/>
      </c>
      <c r="GM31" s="701" t="str">
        <f t="shared" si="49"/>
        <v/>
      </c>
      <c r="GN31" s="701" t="str">
        <f t="shared" si="50"/>
        <v/>
      </c>
      <c r="GO31" s="701" t="str">
        <f t="shared" si="51"/>
        <v/>
      </c>
      <c r="GP31" s="701" t="str">
        <f t="shared" si="52"/>
        <v/>
      </c>
      <c r="GQ31" s="701" t="str">
        <f t="shared" si="53"/>
        <v/>
      </c>
      <c r="GR31" s="701" t="str">
        <f t="shared" si="54"/>
        <v/>
      </c>
      <c r="GS31" s="701" t="str">
        <f t="shared" si="55"/>
        <v/>
      </c>
      <c r="GT31" s="520" t="str">
        <f t="shared" si="56"/>
        <v/>
      </c>
    </row>
    <row r="32" spans="1:202" s="509" customFormat="1" ht="17.25" customHeight="1" thickTop="1" thickBot="1">
      <c r="A32" s="1229">
        <v>23</v>
      </c>
      <c r="B32" s="1229" t="str">
        <f>IF('2.ชื่อนักเรียน'!E33="","",CONCATENATE('2.ชื่อนักเรียน'!E33,'2.ชื่อนักเรียน'!F33,'2.ชื่อนักเรียน'!G33,'2.ชื่อนักเรียน'!H33,'2.ชื่อนักเรียน'!I33,'2.ชื่อนักเรียน'!J33,'2.ชื่อนักเรียน'!K33,'2.ชื่อนักเรียน'!L33,'2.ชื่อนักเรียน'!M33,'2.ชื่อนักเรียน'!N33,'2.ชื่อนักเรียน'!O33,'2.ชื่อนักเรียน'!P33,'2.ชื่อนักเรียน'!Q33))</f>
        <v/>
      </c>
      <c r="C32" s="1230" t="str">
        <f>IF('2.ชื่อนักเรียน'!B33="","",'2.ชื่อนักเรียน'!B33)</f>
        <v/>
      </c>
      <c r="D32" s="1231" t="str">
        <f>IF('2.ชื่อนักเรียน'!C33="","",CONCATENATE(TRIM('2.ชื่อนักเรียน'!C33),"  ",'2.ชื่อนักเรียน'!D33))</f>
        <v/>
      </c>
      <c r="E32" s="1232" t="str">
        <f>IF(B32="","",IF('01.ข้อมูลเบื้องต้น'!$H$2="","",'01.ข้อมูลเบื้องต้น'!$H$2))</f>
        <v/>
      </c>
      <c r="F32" s="1231" t="str">
        <f>IF(B32="","",IF('01.ข้อมูลเบื้องต้น'!$I$4="","",'01.ข้อมูลเบื้องต้น'!$I$4))</f>
        <v/>
      </c>
      <c r="G32" s="1232"/>
      <c r="H32" s="1231" t="str">
        <f>IF('01.ข้อมูลเบื้องต้น'!$B$8="","",IF('02.คีย์เทอม1'!$B32="","",'01.ข้อมูลเบื้องต้น'!$B$8))</f>
        <v/>
      </c>
      <c r="I32" s="1232" t="str">
        <f>IF('01.ข้อมูลเบื้องต้น'!$C$8="","",IF('02.คีย์เทอม1'!$B32="","",'01.ข้อมูลเบื้องต้น'!$C$8))</f>
        <v/>
      </c>
      <c r="J32" s="519"/>
      <c r="K32" s="1233" t="str">
        <f>IF('2.ชื่อนักเรียน'!R33="มส","มส",IF('2.ชื่อนักเรียน'!R33="ร","ร",IF('2.ชื่อนักเรียน'!R33="ย้าย","ย้าย",IF(J32="","",IF(J32&gt;=75,"เชี่ยวชาญ",IF(J32&gt;=65,"ชำนาญ",IF(J32&gt;=55,"พัฒนา",IF(J32&gt;=50,"เริ่มต้น","ไม่ผ่าน"))))))))</f>
        <v/>
      </c>
      <c r="L32" s="1232"/>
      <c r="M32" s="1231" t="str">
        <f>IF('01.ข้อมูลเบื้องต้น'!$B$9="","",IF('02.คีย์เทอม1'!$B32="","",'01.ข้อมูลเบื้องต้น'!$B$9))</f>
        <v/>
      </c>
      <c r="N32" s="1232" t="str">
        <f>IF('01.ข้อมูลเบื้องต้น'!$C$9="","",IF('02.คีย์เทอม1'!$B32="","",'01.ข้อมูลเบื้องต้น'!$C$9))</f>
        <v/>
      </c>
      <c r="O32" s="526"/>
      <c r="P32" s="1235" t="str">
        <f t="shared" si="7"/>
        <v/>
      </c>
      <c r="Q32" s="1232"/>
      <c r="R32" s="1231" t="str">
        <f>IF('01.ข้อมูลเบื้องต้น'!$B$10="","",IF('02.คีย์เทอม1'!$B32="","",'01.ข้อมูลเบื้องต้น'!$B$10))</f>
        <v/>
      </c>
      <c r="S32" s="1232" t="str">
        <f>IF('01.ข้อมูลเบื้องต้น'!$C$10="","",IF('02.คีย์เทอม1'!$B32="","",'01.ข้อมูลเบื้องต้น'!$C$10))</f>
        <v/>
      </c>
      <c r="T32" s="526"/>
      <c r="U32" s="1235" t="str">
        <f t="shared" si="8"/>
        <v/>
      </c>
      <c r="V32" s="1232"/>
      <c r="W32" s="1231" t="str">
        <f>IF('01.ข้อมูลเบื้องต้น'!$B$11="","",IF('02.คีย์เทอม1'!$B32="","",'01.ข้อมูลเบื้องต้น'!$B$11))</f>
        <v/>
      </c>
      <c r="X32" s="1232" t="str">
        <f>IF('01.ข้อมูลเบื้องต้น'!$C$11="","",IF('02.คีย์เทอม1'!$B32="","",'01.ข้อมูลเบื้องต้น'!$C$11))</f>
        <v/>
      </c>
      <c r="Y32" s="519"/>
      <c r="Z32" s="1234" t="str">
        <f t="shared" si="31"/>
        <v/>
      </c>
      <c r="AA32" s="1232"/>
      <c r="AB32" s="1231" t="str">
        <f>IF('01.ข้อมูลเบื้องต้น'!$B$12="","",IF('02.คีย์เทอม1'!$B32="","",'01.ข้อมูลเบื้องต้น'!$B$12))</f>
        <v/>
      </c>
      <c r="AC32" s="1232" t="str">
        <f>IF('01.ข้อมูลเบื้องต้น'!$C$12="","",IF('02.คีย์เทอม1'!$B32="","",'01.ข้อมูลเบื้องต้น'!$C$12))</f>
        <v/>
      </c>
      <c r="AD32" s="526"/>
      <c r="AE32" s="1235" t="str">
        <f t="shared" si="32"/>
        <v/>
      </c>
      <c r="AF32" s="1232"/>
      <c r="AG32" s="1231" t="str">
        <f>IF('01.ข้อมูลเบื้องต้น'!$B$13="","",IF('02.คีย์เทอม1'!$B32="","",'01.ข้อมูลเบื้องต้น'!$B$13))</f>
        <v/>
      </c>
      <c r="AH32" s="1232" t="str">
        <f>IF('01.ข้อมูลเบื้องต้น'!$C$13="","",IF('02.คีย์เทอม1'!$B32="","",'01.ข้อมูลเบื้องต้น'!$C$13))</f>
        <v/>
      </c>
      <c r="AI32" s="526"/>
      <c r="AJ32" s="1235" t="str">
        <f t="shared" si="33"/>
        <v/>
      </c>
      <c r="AK32" s="1232"/>
      <c r="AL32" s="1231" t="str">
        <f>IF('01.ข้อมูลเบื้องต้น'!$B$14="","",IF('02.คีย์เทอม1'!$B32="","",'01.ข้อมูลเบื้องต้น'!$B$14))</f>
        <v/>
      </c>
      <c r="AM32" s="1232" t="str">
        <f>IF('01.ข้อมูลเบื้องต้น'!$C$14="","",IF('02.คีย์เทอม1'!$B32="","",'01.ข้อมูลเบื้องต้น'!$C$14))</f>
        <v/>
      </c>
      <c r="AN32" s="526"/>
      <c r="AO32" s="1235" t="str">
        <f t="shared" si="34"/>
        <v/>
      </c>
      <c r="AP32" s="1232"/>
      <c r="AQ32" s="1231" t="str">
        <f>IF('01.ข้อมูลเบื้องต้น'!$B$15="","",IF('02.คีย์เทอม1'!$B32="","",'01.ข้อมูลเบื้องต้น'!$B$15))</f>
        <v/>
      </c>
      <c r="AR32" s="1232" t="str">
        <f>IF('01.ข้อมูลเบื้องต้น'!$C$15="","",IF('02.คีย์เทอม1'!$B32="","",'01.ข้อมูลเบื้องต้น'!$C$15))</f>
        <v/>
      </c>
      <c r="AS32" s="526"/>
      <c r="AT32" s="1235" t="str">
        <f t="shared" si="35"/>
        <v/>
      </c>
      <c r="AU32" s="1232"/>
      <c r="AV32" s="1231" t="str">
        <f>IF('01.ข้อมูลเบื้องต้น'!$B$16="","",IF('02.คีย์เทอม1'!$B32="","",'01.ข้อมูลเบื้องต้น'!$B$16))</f>
        <v/>
      </c>
      <c r="AW32" s="1232" t="str">
        <f>IF('01.ข้อมูลเบื้องต้น'!$C$16="","",IF('02.คีย์เทอม1'!$B32="","",'01.ข้อมูลเบื้องต้น'!$C$16))</f>
        <v/>
      </c>
      <c r="AX32" s="519"/>
      <c r="AY32" s="1234" t="str">
        <f t="shared" si="36"/>
        <v/>
      </c>
      <c r="AZ32" s="1232"/>
      <c r="BA32" s="1231" t="str">
        <f>IF('01.ข้อมูลเบื้องต้น'!$B$17="","",IF('02.คีย์เทอม1'!$B32="","",'01.ข้อมูลเบื้องต้น'!$B$17))</f>
        <v/>
      </c>
      <c r="BB32" s="1232" t="str">
        <f>IF('01.ข้อมูลเบื้องต้น'!$C$17="","",IF('02.คีย์เทอม1'!$B32="","",'01.ข้อมูลเบื้องต้น'!$C$17))</f>
        <v/>
      </c>
      <c r="BC32" s="519"/>
      <c r="BD32" s="1234" t="str">
        <f t="shared" si="37"/>
        <v/>
      </c>
      <c r="BE32" s="1232"/>
      <c r="BF32" s="1231" t="str">
        <f>IF('01.ข้อมูลเบื้องต้น'!$B$19="","",IF('02.คีย์เทอม1'!$B32="","",'01.ข้อมูลเบื้องต้น'!$B$19))</f>
        <v/>
      </c>
      <c r="BG32" s="1232" t="str">
        <f>IF('01.ข้อมูลเบื้องต้น'!$C$19="","",IF('02.คีย์เทอม1'!$B32="","",'01.ข้อมูลเบื้องต้น'!$C$19))</f>
        <v/>
      </c>
      <c r="BH32" s="722"/>
      <c r="BI32" s="1234" t="str">
        <f t="shared" si="38"/>
        <v/>
      </c>
      <c r="BJ32" s="1232"/>
      <c r="BK32" s="1231" t="str">
        <f>IF('01.ข้อมูลเบื้องต้น'!$B$20="","",IF('02.คีย์เทอม1'!$B32="","",'01.ข้อมูลเบื้องต้น'!$B$20))</f>
        <v/>
      </c>
      <c r="BL32" s="1232" t="str">
        <f>IF('01.ข้อมูลเบื้องต้น'!$C$20="","",IF('02.คีย์เทอม1'!$B32="","",'01.ข้อมูลเบื้องต้น'!$C$20))</f>
        <v/>
      </c>
      <c r="BM32" s="722"/>
      <c r="BN32" s="1235" t="str">
        <f t="shared" si="9"/>
        <v/>
      </c>
      <c r="BO32" s="1232"/>
      <c r="BP32" s="1231" t="str">
        <f>IF('01.ข้อมูลเบื้องต้น'!$B$21="","",IF('02.คีย์เทอม1'!$B32="","",'01.ข้อมูลเบื้องต้น'!$B$21))</f>
        <v/>
      </c>
      <c r="BQ32" s="1232" t="str">
        <f>IF('01.ข้อมูลเบื้องต้น'!$C$21="","",IF('02.คีย์เทอม1'!$B32="","",'01.ข้อมูลเบื้องต้น'!$C$21))</f>
        <v/>
      </c>
      <c r="BR32" s="722"/>
      <c r="BS32" s="1234" t="str">
        <f t="shared" si="10"/>
        <v/>
      </c>
      <c r="BT32" s="1232"/>
      <c r="BU32" s="1231" t="str">
        <f>IF('01.ข้อมูลเบื้องต้น'!$B$22="","",IF('02.คีย์เทอม1'!$B32="","",'01.ข้อมูลเบื้องต้น'!$B$22))</f>
        <v/>
      </c>
      <c r="BV32" s="1232" t="str">
        <f>IF('01.ข้อมูลเบื้องต้น'!$C$22="","",IF('02.คีย์เทอม1'!$B32="","",'01.ข้อมูลเบื้องต้น'!$C$22))</f>
        <v/>
      </c>
      <c r="BW32" s="722"/>
      <c r="BX32" s="1234" t="str">
        <f t="shared" si="11"/>
        <v/>
      </c>
      <c r="BY32" s="1232"/>
      <c r="BZ32" s="1231" t="str">
        <f>IF('01.ข้อมูลเบื้องต้น'!$B$23="","",IF('02.คีย์เทอม1'!$B32="","",'01.ข้อมูลเบื้องต้น'!$B$23))</f>
        <v/>
      </c>
      <c r="CA32" s="1232" t="str">
        <f>IF('01.ข้อมูลเบื้องต้น'!$C$23="","",IF('02.คีย์เทอม1'!$B32="","",'01.ข้อมูลเบื้องต้น'!$C$23))</f>
        <v/>
      </c>
      <c r="CB32" s="722"/>
      <c r="CC32" s="1234" t="str">
        <f t="shared" si="39"/>
        <v/>
      </c>
      <c r="CD32" s="1232"/>
      <c r="CE32" s="1231" t="str">
        <f>IF('01.ข้อมูลเบื้องต้น'!$B$24="","",IF('02.คีย์เทอม1'!$B32="","",'01.ข้อมูลเบื้องต้น'!$B$24))</f>
        <v/>
      </c>
      <c r="CF32" s="1232" t="str">
        <f>IF('01.ข้อมูลเบื้องต้น'!$C$24="","",IF('02.คีย์เทอม1'!$B32="","",'01.ข้อมูลเบื้องต้น'!$C$24))</f>
        <v/>
      </c>
      <c r="CG32" s="722"/>
      <c r="CH32" s="1234" t="str">
        <f t="shared" si="59"/>
        <v/>
      </c>
      <c r="CI32" s="1232"/>
      <c r="CJ32" s="1231" t="str">
        <f>IF('01.ข้อมูลเบื้องต้น'!$B$25="","",IF('02.คีย์เทอม1'!$B32="","",'01.ข้อมูลเบื้องต้น'!$B$25))</f>
        <v/>
      </c>
      <c r="CK32" s="1232" t="str">
        <f>IF('01.ข้อมูลเบื้องต้น'!$C$25="","",IF('02.คีย์เทอม1'!$B32="","",'01.ข้อมูลเบื้องต้น'!$C$25))</f>
        <v/>
      </c>
      <c r="CL32" s="722"/>
      <c r="CM32" s="1234" t="str">
        <f t="shared" si="12"/>
        <v/>
      </c>
      <c r="CN32" s="1232"/>
      <c r="CO32" s="1231" t="str">
        <f>IF('01.ข้อมูลเบื้องต้น'!$B$26="","",IF('02.คีย์เทอม1'!$B32="","",'01.ข้อมูลเบื้องต้น'!$B$26))</f>
        <v/>
      </c>
      <c r="CP32" s="1232" t="str">
        <f>IF('01.ข้อมูลเบื้องต้น'!$C$26="","",IF('02.คีย์เทอม1'!$B32="","",'01.ข้อมูลเบื้องต้น'!$C$26))</f>
        <v/>
      </c>
      <c r="CQ32" s="722"/>
      <c r="CR32" s="1234" t="str">
        <f t="shared" si="13"/>
        <v/>
      </c>
      <c r="CS32" s="1232"/>
      <c r="CT32" s="1231" t="str">
        <f>IF('01.ข้อมูลเบื้องต้น'!$B$27="","",IF('02.คีย์เทอม1'!$B32="","",'01.ข้อมูลเบื้องต้น'!$B$27))</f>
        <v/>
      </c>
      <c r="CU32" s="1232" t="str">
        <f>IF('01.ข้อมูลเบื้องต้น'!$C$27="","",IF('02.คีย์เทอม1'!$B32="","",'01.ข้อมูลเบื้องต้น'!$C$27))</f>
        <v/>
      </c>
      <c r="CV32" s="722"/>
      <c r="CW32" s="1234" t="str">
        <f t="shared" si="14"/>
        <v/>
      </c>
      <c r="CX32" s="1232"/>
      <c r="CY32" s="1231" t="str">
        <f>IF('01.ข้อมูลเบื้องต้น'!$B$28="","",IF('02.คีย์เทอม1'!$B32="","",'01.ข้อมูลเบื้องต้น'!$B$28))</f>
        <v/>
      </c>
      <c r="CZ32" s="1232" t="str">
        <f>IF('01.ข้อมูลเบื้องต้น'!$C$28="","",IF('02.คีย์เทอม1'!$B32="","",'01.ข้อมูลเบื้องต้น'!$C$28))</f>
        <v/>
      </c>
      <c r="DA32" s="722"/>
      <c r="DB32" s="1234" t="str">
        <f t="shared" si="15"/>
        <v/>
      </c>
      <c r="DC32" s="1232"/>
      <c r="DD32" s="1231" t="str">
        <f>IF('01.ข้อมูลเบื้องต้น'!$B$36="","",IF('02.คีย์เทอม1'!$B32="","",'01.ข้อมูลเบื้องต้น'!$B$36))</f>
        <v/>
      </c>
      <c r="DE32" s="1232" t="str">
        <f>IF('01.ข้อมูลเบื้องต้น'!$C$36="","",IF('02.คีย์เทอม1'!$B32="","",'01.ข้อมูลเบื้องต้น'!$C$36))</f>
        <v/>
      </c>
      <c r="DF32" s="721"/>
      <c r="DG32" s="1234" t="str">
        <f t="shared" si="16"/>
        <v/>
      </c>
      <c r="DH32" s="1232"/>
      <c r="DI32" s="1231" t="str">
        <f>IF('01.ข้อมูลเบื้องต้น'!$B$37="","",IF('02.คีย์เทอม1'!$B32="","",'01.ข้อมูลเบื้องต้น'!$B$37))</f>
        <v/>
      </c>
      <c r="DJ32" s="1232" t="str">
        <f>IF('01.ข้อมูลเบื้องต้น'!$C$37="","",IF('02.คีย์เทอม1'!$B32="","",'01.ข้อมูลเบื้องต้น'!$C$37))</f>
        <v/>
      </c>
      <c r="DK32" s="721"/>
      <c r="DL32" s="1234" t="str">
        <f t="shared" si="17"/>
        <v/>
      </c>
      <c r="DM32" s="1232"/>
      <c r="DN32" s="1231" t="str">
        <f>IF('01.ข้อมูลเบื้องต้น'!$B$38="","",IF('02.คีย์เทอม1'!$B32="","",'01.ข้อมูลเบื้องต้น'!$B$38))</f>
        <v/>
      </c>
      <c r="DO32" s="1232" t="str">
        <f>IF('01.ข้อมูลเบื้องต้น'!$C$38="","",IF('02.คีย์เทอม1'!$B32="","",'01.ข้อมูลเบื้องต้น'!$C$38))</f>
        <v/>
      </c>
      <c r="DP32" s="721"/>
      <c r="DQ32" s="1234" t="str">
        <f t="shared" si="18"/>
        <v/>
      </c>
      <c r="DR32" s="1232"/>
      <c r="DS32" s="1231" t="str">
        <f>IF('01.ข้อมูลเบื้องต้น'!$B$39="","",IF('02.คีย์เทอม1'!$B32="","",'01.ข้อมูลเบื้องต้น'!$B$39))</f>
        <v/>
      </c>
      <c r="DT32" s="1232" t="str">
        <f>IF('01.ข้อมูลเบื้องต้น'!$C$39="","",IF('02.คีย์เทอม1'!$B32="","",'01.ข้อมูลเบื้องต้น'!$C$39))</f>
        <v/>
      </c>
      <c r="DU32" s="721"/>
      <c r="DV32" s="1234" t="str">
        <f t="shared" si="19"/>
        <v/>
      </c>
      <c r="DW32" s="1232"/>
      <c r="DX32" s="1231" t="str">
        <f>IF('01.ข้อมูลเบื้องต้น'!$B$40="","",IF('02.คีย์เทอม1'!$B32="","",'01.ข้อมูลเบื้องต้น'!$B$40))</f>
        <v/>
      </c>
      <c r="DY32" s="1232" t="str">
        <f>IF('01.ข้อมูลเบื้องต้น'!$C$40="","",IF('02.คีย์เทอม1'!$B32="","",'01.ข้อมูลเบื้องต้น'!$C$40))</f>
        <v/>
      </c>
      <c r="DZ32" s="721"/>
      <c r="EA32" s="1234" t="str">
        <f t="shared" si="20"/>
        <v/>
      </c>
      <c r="EB32" s="1232"/>
      <c r="EC32" s="1231" t="str">
        <f>IF('01.ข้อมูลเบื้องต้น'!$B$41="","",IF('02.คีย์เทอม1'!$B32="","",'01.ข้อมูลเบื้องต้น'!$B$41))</f>
        <v/>
      </c>
      <c r="ED32" s="1232" t="str">
        <f>IF('01.ข้อมูลเบื้องต้น'!$C$41="","",IF('02.คีย์เทอม1'!$B32="","",'01.ข้อมูลเบื้องต้น'!$C$41))</f>
        <v/>
      </c>
      <c r="EE32" s="721"/>
      <c r="EF32" s="1234" t="str">
        <f t="shared" si="21"/>
        <v/>
      </c>
      <c r="EG32" s="1232"/>
      <c r="EH32" s="1231" t="str">
        <f>IF('01.ข้อมูลเบื้องต้น'!$B$42="","",IF('02.คีย์เทอม1'!$B32="","",'01.ข้อมูลเบื้องต้น'!$B$42))</f>
        <v/>
      </c>
      <c r="EI32" s="1232" t="str">
        <f>IF('01.ข้อมูลเบื้องต้น'!$C$42="","",IF('02.คีย์เทอม1'!$B32="","",'01.ข้อมูลเบื้องต้น'!$C$42))</f>
        <v/>
      </c>
      <c r="EJ32" s="721"/>
      <c r="EK32" s="1234" t="str">
        <f t="shared" si="22"/>
        <v/>
      </c>
      <c r="EL32" s="1232"/>
      <c r="EM32" s="1231" t="str">
        <f>IF('01.ข้อมูลเบื้องต้น'!$B$43="","",IF('02.คีย์เทอม1'!$B32="","",'01.ข้อมูลเบื้องต้น'!$B$43))</f>
        <v/>
      </c>
      <c r="EN32" s="1232" t="str">
        <f>IF('01.ข้อมูลเบื้องต้น'!$C$43="","",IF('02.คีย์เทอม1'!$B32="","",'01.ข้อมูลเบื้องต้น'!$C$43))</f>
        <v/>
      </c>
      <c r="EO32" s="721"/>
      <c r="EP32" s="1234" t="str">
        <f t="shared" si="23"/>
        <v/>
      </c>
      <c r="EQ32" s="1232"/>
      <c r="ER32" s="1231" t="str">
        <f>IF('01.ข้อมูลเบื้องต้น'!$B$44="","",IF('02.คีย์เทอม1'!$B32="","",'01.ข้อมูลเบื้องต้น'!$B$44))</f>
        <v/>
      </c>
      <c r="ES32" s="1232" t="str">
        <f>IF('01.ข้อมูลเบื้องต้น'!$C$44="","",IF('02.คีย์เทอม1'!$B32="","",'01.ข้อมูลเบื้องต้น'!$C$44))</f>
        <v/>
      </c>
      <c r="ET32" s="721"/>
      <c r="EU32" s="1234" t="str">
        <f t="shared" si="24"/>
        <v/>
      </c>
      <c r="EV32" s="1232"/>
      <c r="EW32" s="1231" t="str">
        <f>IF('01.ข้อมูลเบื้องต้น'!$B$45="","",IF('02.คีย์เทอม1'!$B32="","",'01.ข้อมูลเบื้องต้น'!$B$45))</f>
        <v/>
      </c>
      <c r="EX32" s="1232" t="str">
        <f>IF('01.ข้อมูลเบื้องต้น'!$C$45="","",IF('02.คีย์เทอม1'!$B32="","",'01.ข้อมูลเบื้องต้น'!$C$45))</f>
        <v/>
      </c>
      <c r="EY32" s="721"/>
      <c r="EZ32" s="1234" t="str">
        <f t="shared" si="25"/>
        <v/>
      </c>
      <c r="FA32" s="1232"/>
      <c r="FB32" s="1231" t="str">
        <f>IF('01.ข้อมูลเบื้องต้น'!$B$46="","",IF('02.คีย์เทอม1'!$B32="","",'01.ข้อมูลเบื้องต้น'!$B$46))</f>
        <v/>
      </c>
      <c r="FC32" s="1232" t="str">
        <f>IF('01.ข้อมูลเบื้องต้น'!$C$46="","",IF('02.คีย์เทอม1'!$B32="","",'01.ข้อมูลเบื้องต้น'!$C$46))</f>
        <v/>
      </c>
      <c r="FD32" s="721"/>
      <c r="FE32" s="1234" t="str">
        <f t="shared" si="26"/>
        <v/>
      </c>
      <c r="FF32" s="1232"/>
      <c r="FG32" s="1231" t="str">
        <f>IF('01.ข้อมูลเบื้องต้น'!$B$47="","",IF('02.คีย์เทอม1'!$B32="","",'01.ข้อมูลเบื้องต้น'!$B$47))</f>
        <v/>
      </c>
      <c r="FH32" s="1232" t="str">
        <f>IF('01.ข้อมูลเบื้องต้น'!$C$47="","",IF('02.คีย์เทอม1'!$B32="","",'01.ข้อมูลเบื้องต้น'!$C$47))</f>
        <v/>
      </c>
      <c r="FI32" s="721"/>
      <c r="FJ32" s="1234" t="str">
        <f t="shared" si="27"/>
        <v/>
      </c>
      <c r="FK32" s="1232"/>
      <c r="FL32" s="1231" t="str">
        <f>IF('01.ข้อมูลเบื้องต้น'!$B$48="","",IF('02.คีย์เทอม1'!$B32="","",'01.ข้อมูลเบื้องต้น'!$B$48))</f>
        <v/>
      </c>
      <c r="FM32" s="1232" t="str">
        <f>IF('01.ข้อมูลเบื้องต้น'!$C$48="","",IF('02.คีย์เทอม1'!$B32="","",'01.ข้อมูลเบื้องต้น'!$C$48))</f>
        <v/>
      </c>
      <c r="FN32" s="721"/>
      <c r="FO32" s="1234" t="str">
        <f t="shared" si="28"/>
        <v/>
      </c>
      <c r="FP32" s="1232"/>
      <c r="FQ32" s="1231" t="str">
        <f>IF('01.ข้อมูลเบื้องต้น'!$B$49="","",IF('02.คีย์เทอม1'!$B32="","",'01.ข้อมูลเบื้องต้น'!$B$49))</f>
        <v/>
      </c>
      <c r="FR32" s="1232" t="str">
        <f>IF('01.ข้อมูลเบื้องต้น'!$C$49="","",IF('02.คีย์เทอม1'!$B32="","",'01.ข้อมูลเบื้องต้น'!$C$49))</f>
        <v/>
      </c>
      <c r="FS32" s="721"/>
      <c r="FT32" s="1234" t="str">
        <f t="shared" si="29"/>
        <v/>
      </c>
      <c r="FU32" s="1232"/>
      <c r="FV32" s="1231" t="str">
        <f>IF('01.ข้อมูลเบื้องต้น'!$B$50="","",IF('02.คีย์เทอม1'!$B32="","",'01.ข้อมูลเบื้องต้น'!$B$50))</f>
        <v/>
      </c>
      <c r="FW32" s="1232" t="str">
        <f>IF('01.ข้อมูลเบื้องต้น'!$C$50="","",IF('02.คีย์เทอม1'!$B32="","",'01.ข้อมูลเบื้องต้น'!$C$50))</f>
        <v/>
      </c>
      <c r="FX32" s="721"/>
      <c r="FY32" s="1234" t="str">
        <f t="shared" si="30"/>
        <v/>
      </c>
      <c r="FZ32" s="521" t="str">
        <f t="shared" si="57"/>
        <v/>
      </c>
      <c r="GA32" s="522" t="str">
        <f t="shared" si="58"/>
        <v/>
      </c>
      <c r="GB32" s="523" t="str">
        <f>IF('2.ชื่อนักเรียน'!R33="มส","มส",IF('2.ชื่อนักเรียน'!R33="ย้าย","ย้าย",IF('2.ชื่อนักเรียน'!R33="ร","ร",IF(GA32="","",RANK(GA32,$GA$10:$GA$59,0)))))</f>
        <v/>
      </c>
      <c r="GC32" s="523" t="str">
        <f t="shared" si="40"/>
        <v/>
      </c>
      <c r="GE32" s="527" t="str">
        <f t="shared" si="41"/>
        <v/>
      </c>
      <c r="GF32" s="718" t="str">
        <f t="shared" si="42"/>
        <v/>
      </c>
      <c r="GG32" s="717" t="str">
        <f t="shared" si="43"/>
        <v/>
      </c>
      <c r="GH32" s="520" t="str">
        <f t="shared" si="44"/>
        <v/>
      </c>
      <c r="GI32" s="529" t="str">
        <f t="shared" si="45"/>
        <v/>
      </c>
      <c r="GJ32" s="718" t="str">
        <f t="shared" si="46"/>
        <v/>
      </c>
      <c r="GK32" s="718" t="str">
        <f t="shared" si="47"/>
        <v/>
      </c>
      <c r="GL32" s="528" t="str">
        <f t="shared" si="48"/>
        <v/>
      </c>
      <c r="GM32" s="701" t="str">
        <f t="shared" si="49"/>
        <v/>
      </c>
      <c r="GN32" s="701" t="str">
        <f t="shared" si="50"/>
        <v/>
      </c>
      <c r="GO32" s="701" t="str">
        <f t="shared" si="51"/>
        <v/>
      </c>
      <c r="GP32" s="701" t="str">
        <f t="shared" si="52"/>
        <v/>
      </c>
      <c r="GQ32" s="701" t="str">
        <f t="shared" si="53"/>
        <v/>
      </c>
      <c r="GR32" s="701" t="str">
        <f t="shared" si="54"/>
        <v/>
      </c>
      <c r="GS32" s="701" t="str">
        <f t="shared" si="55"/>
        <v/>
      </c>
      <c r="GT32" s="520" t="str">
        <f t="shared" si="56"/>
        <v/>
      </c>
    </row>
    <row r="33" spans="1:202" s="509" customFormat="1" ht="17.25" customHeight="1" thickTop="1" thickBot="1">
      <c r="A33" s="1229">
        <v>24</v>
      </c>
      <c r="B33" s="1229" t="str">
        <f>IF('2.ชื่อนักเรียน'!E34="","",CONCATENATE('2.ชื่อนักเรียน'!E34,'2.ชื่อนักเรียน'!F34,'2.ชื่อนักเรียน'!G34,'2.ชื่อนักเรียน'!H34,'2.ชื่อนักเรียน'!I34,'2.ชื่อนักเรียน'!J34,'2.ชื่อนักเรียน'!K34,'2.ชื่อนักเรียน'!L34,'2.ชื่อนักเรียน'!M34,'2.ชื่อนักเรียน'!N34,'2.ชื่อนักเรียน'!O34,'2.ชื่อนักเรียน'!P34,'2.ชื่อนักเรียน'!Q34))</f>
        <v/>
      </c>
      <c r="C33" s="1230" t="str">
        <f>IF('2.ชื่อนักเรียน'!B34="","",'2.ชื่อนักเรียน'!B34)</f>
        <v/>
      </c>
      <c r="D33" s="1231" t="str">
        <f>IF('2.ชื่อนักเรียน'!C34="","",CONCATENATE(TRIM('2.ชื่อนักเรียน'!C34),"  ",'2.ชื่อนักเรียน'!D34))</f>
        <v/>
      </c>
      <c r="E33" s="1232" t="str">
        <f>IF(B33="","",IF('01.ข้อมูลเบื้องต้น'!$H$2="","",'01.ข้อมูลเบื้องต้น'!$H$2))</f>
        <v/>
      </c>
      <c r="F33" s="1231" t="str">
        <f>IF(B33="","",IF('01.ข้อมูลเบื้องต้น'!$I$4="","",'01.ข้อมูลเบื้องต้น'!$I$4))</f>
        <v/>
      </c>
      <c r="G33" s="1232"/>
      <c r="H33" s="1231" t="str">
        <f>IF('01.ข้อมูลเบื้องต้น'!$B$8="","",IF('02.คีย์เทอม1'!$B33="","",'01.ข้อมูลเบื้องต้น'!$B$8))</f>
        <v/>
      </c>
      <c r="I33" s="1232" t="str">
        <f>IF('01.ข้อมูลเบื้องต้น'!$C$8="","",IF('02.คีย์เทอม1'!$B33="","",'01.ข้อมูลเบื้องต้น'!$C$8))</f>
        <v/>
      </c>
      <c r="J33" s="519"/>
      <c r="K33" s="1233" t="str">
        <f>IF('2.ชื่อนักเรียน'!R34="มส","มส",IF('2.ชื่อนักเรียน'!R34="ร","ร",IF('2.ชื่อนักเรียน'!R34="ย้าย","ย้าย",IF(J33="","",IF(J33&gt;=75,"เชี่ยวชาญ",IF(J33&gt;=65,"ชำนาญ",IF(J33&gt;=55,"พัฒนา",IF(J33&gt;=50,"เริ่มต้น","ไม่ผ่าน"))))))))</f>
        <v/>
      </c>
      <c r="L33" s="1232"/>
      <c r="M33" s="1231" t="str">
        <f>IF('01.ข้อมูลเบื้องต้น'!$B$9="","",IF('02.คีย์เทอม1'!$B33="","",'01.ข้อมูลเบื้องต้น'!$B$9))</f>
        <v/>
      </c>
      <c r="N33" s="1232" t="str">
        <f>IF('01.ข้อมูลเบื้องต้น'!$C$9="","",IF('02.คีย์เทอม1'!$B33="","",'01.ข้อมูลเบื้องต้น'!$C$9))</f>
        <v/>
      </c>
      <c r="O33" s="526"/>
      <c r="P33" s="1235" t="str">
        <f t="shared" si="7"/>
        <v/>
      </c>
      <c r="Q33" s="1232"/>
      <c r="R33" s="1231" t="str">
        <f>IF('01.ข้อมูลเบื้องต้น'!$B$10="","",IF('02.คีย์เทอม1'!$B33="","",'01.ข้อมูลเบื้องต้น'!$B$10))</f>
        <v/>
      </c>
      <c r="S33" s="1232" t="str">
        <f>IF('01.ข้อมูลเบื้องต้น'!$C$10="","",IF('02.คีย์เทอม1'!$B33="","",'01.ข้อมูลเบื้องต้น'!$C$10))</f>
        <v/>
      </c>
      <c r="T33" s="526"/>
      <c r="U33" s="1235" t="str">
        <f t="shared" si="8"/>
        <v/>
      </c>
      <c r="V33" s="1232"/>
      <c r="W33" s="1231" t="str">
        <f>IF('01.ข้อมูลเบื้องต้น'!$B$11="","",IF('02.คีย์เทอม1'!$B33="","",'01.ข้อมูลเบื้องต้น'!$B$11))</f>
        <v/>
      </c>
      <c r="X33" s="1232" t="str">
        <f>IF('01.ข้อมูลเบื้องต้น'!$C$11="","",IF('02.คีย์เทอม1'!$B33="","",'01.ข้อมูลเบื้องต้น'!$C$11))</f>
        <v/>
      </c>
      <c r="Y33" s="519"/>
      <c r="Z33" s="1234" t="str">
        <f t="shared" si="31"/>
        <v/>
      </c>
      <c r="AA33" s="1232"/>
      <c r="AB33" s="1231" t="str">
        <f>IF('01.ข้อมูลเบื้องต้น'!$B$12="","",IF('02.คีย์เทอม1'!$B33="","",'01.ข้อมูลเบื้องต้น'!$B$12))</f>
        <v/>
      </c>
      <c r="AC33" s="1232" t="str">
        <f>IF('01.ข้อมูลเบื้องต้น'!$C$12="","",IF('02.คีย์เทอม1'!$B33="","",'01.ข้อมูลเบื้องต้น'!$C$12))</f>
        <v/>
      </c>
      <c r="AD33" s="526"/>
      <c r="AE33" s="1235" t="str">
        <f t="shared" si="32"/>
        <v/>
      </c>
      <c r="AF33" s="1232"/>
      <c r="AG33" s="1231" t="str">
        <f>IF('01.ข้อมูลเบื้องต้น'!$B$13="","",IF('02.คีย์เทอม1'!$B33="","",'01.ข้อมูลเบื้องต้น'!$B$13))</f>
        <v/>
      </c>
      <c r="AH33" s="1232" t="str">
        <f>IF('01.ข้อมูลเบื้องต้น'!$C$13="","",IF('02.คีย์เทอม1'!$B33="","",'01.ข้อมูลเบื้องต้น'!$C$13))</f>
        <v/>
      </c>
      <c r="AI33" s="526"/>
      <c r="AJ33" s="1235" t="str">
        <f t="shared" si="33"/>
        <v/>
      </c>
      <c r="AK33" s="1232"/>
      <c r="AL33" s="1231" t="str">
        <f>IF('01.ข้อมูลเบื้องต้น'!$B$14="","",IF('02.คีย์เทอม1'!$B33="","",'01.ข้อมูลเบื้องต้น'!$B$14))</f>
        <v/>
      </c>
      <c r="AM33" s="1232" t="str">
        <f>IF('01.ข้อมูลเบื้องต้น'!$C$14="","",IF('02.คีย์เทอม1'!$B33="","",'01.ข้อมูลเบื้องต้น'!$C$14))</f>
        <v/>
      </c>
      <c r="AN33" s="526"/>
      <c r="AO33" s="1235" t="str">
        <f t="shared" si="34"/>
        <v/>
      </c>
      <c r="AP33" s="1232"/>
      <c r="AQ33" s="1231" t="str">
        <f>IF('01.ข้อมูลเบื้องต้น'!$B$15="","",IF('02.คีย์เทอม1'!$B33="","",'01.ข้อมูลเบื้องต้น'!$B$15))</f>
        <v/>
      </c>
      <c r="AR33" s="1232" t="str">
        <f>IF('01.ข้อมูลเบื้องต้น'!$C$15="","",IF('02.คีย์เทอม1'!$B33="","",'01.ข้อมูลเบื้องต้น'!$C$15))</f>
        <v/>
      </c>
      <c r="AS33" s="526"/>
      <c r="AT33" s="1235" t="str">
        <f t="shared" si="35"/>
        <v/>
      </c>
      <c r="AU33" s="1232"/>
      <c r="AV33" s="1231" t="str">
        <f>IF('01.ข้อมูลเบื้องต้น'!$B$16="","",IF('02.คีย์เทอม1'!$B33="","",'01.ข้อมูลเบื้องต้น'!$B$16))</f>
        <v/>
      </c>
      <c r="AW33" s="1232" t="str">
        <f>IF('01.ข้อมูลเบื้องต้น'!$C$16="","",IF('02.คีย์เทอม1'!$B33="","",'01.ข้อมูลเบื้องต้น'!$C$16))</f>
        <v/>
      </c>
      <c r="AX33" s="519"/>
      <c r="AY33" s="1234" t="str">
        <f t="shared" si="36"/>
        <v/>
      </c>
      <c r="AZ33" s="1232"/>
      <c r="BA33" s="1231" t="str">
        <f>IF('01.ข้อมูลเบื้องต้น'!$B$17="","",IF('02.คีย์เทอม1'!$B33="","",'01.ข้อมูลเบื้องต้น'!$B$17))</f>
        <v/>
      </c>
      <c r="BB33" s="1232" t="str">
        <f>IF('01.ข้อมูลเบื้องต้น'!$C$17="","",IF('02.คีย์เทอม1'!$B33="","",'01.ข้อมูลเบื้องต้น'!$C$17))</f>
        <v/>
      </c>
      <c r="BC33" s="519"/>
      <c r="BD33" s="1234" t="str">
        <f t="shared" si="37"/>
        <v/>
      </c>
      <c r="BE33" s="1232"/>
      <c r="BF33" s="1231" t="str">
        <f>IF('01.ข้อมูลเบื้องต้น'!$B$19="","",IF('02.คีย์เทอม1'!$B33="","",'01.ข้อมูลเบื้องต้น'!$B$19))</f>
        <v/>
      </c>
      <c r="BG33" s="1232" t="str">
        <f>IF('01.ข้อมูลเบื้องต้น'!$C$19="","",IF('02.คีย์เทอม1'!$B33="","",'01.ข้อมูลเบื้องต้น'!$C$19))</f>
        <v/>
      </c>
      <c r="BH33" s="722"/>
      <c r="BI33" s="1234" t="str">
        <f t="shared" si="38"/>
        <v/>
      </c>
      <c r="BJ33" s="1232"/>
      <c r="BK33" s="1231" t="str">
        <f>IF('01.ข้อมูลเบื้องต้น'!$B$20="","",IF('02.คีย์เทอม1'!$B33="","",'01.ข้อมูลเบื้องต้น'!$B$20))</f>
        <v/>
      </c>
      <c r="BL33" s="1232" t="str">
        <f>IF('01.ข้อมูลเบื้องต้น'!$C$20="","",IF('02.คีย์เทอม1'!$B33="","",'01.ข้อมูลเบื้องต้น'!$C$20))</f>
        <v/>
      </c>
      <c r="BM33" s="723"/>
      <c r="BN33" s="1235" t="str">
        <f t="shared" si="9"/>
        <v/>
      </c>
      <c r="BO33" s="1232"/>
      <c r="BP33" s="1231" t="str">
        <f>IF('01.ข้อมูลเบื้องต้น'!$B$21="","",IF('02.คีย์เทอม1'!$B33="","",'01.ข้อมูลเบื้องต้น'!$B$21))</f>
        <v/>
      </c>
      <c r="BQ33" s="1232" t="str">
        <f>IF('01.ข้อมูลเบื้องต้น'!$C$21="","",IF('02.คีย์เทอม1'!$B33="","",'01.ข้อมูลเบื้องต้น'!$C$21))</f>
        <v/>
      </c>
      <c r="BR33" s="722"/>
      <c r="BS33" s="1234" t="str">
        <f t="shared" si="10"/>
        <v/>
      </c>
      <c r="BT33" s="1232"/>
      <c r="BU33" s="1231" t="str">
        <f>IF('01.ข้อมูลเบื้องต้น'!$B$22="","",IF('02.คีย์เทอม1'!$B33="","",'01.ข้อมูลเบื้องต้น'!$B$22))</f>
        <v/>
      </c>
      <c r="BV33" s="1232" t="str">
        <f>IF('01.ข้อมูลเบื้องต้น'!$C$22="","",IF('02.คีย์เทอม1'!$B33="","",'01.ข้อมูลเบื้องต้น'!$C$22))</f>
        <v/>
      </c>
      <c r="BW33" s="722"/>
      <c r="BX33" s="1234" t="str">
        <f t="shared" si="11"/>
        <v/>
      </c>
      <c r="BY33" s="1232"/>
      <c r="BZ33" s="1231" t="str">
        <f>IF('01.ข้อมูลเบื้องต้น'!$B$23="","",IF('02.คีย์เทอม1'!$B33="","",'01.ข้อมูลเบื้องต้น'!$B$23))</f>
        <v/>
      </c>
      <c r="CA33" s="1232" t="str">
        <f>IF('01.ข้อมูลเบื้องต้น'!$C$23="","",IF('02.คีย์เทอม1'!$B33="","",'01.ข้อมูลเบื้องต้น'!$C$23))</f>
        <v/>
      </c>
      <c r="CB33" s="722"/>
      <c r="CC33" s="1234" t="str">
        <f t="shared" si="39"/>
        <v/>
      </c>
      <c r="CD33" s="1232"/>
      <c r="CE33" s="1231" t="str">
        <f>IF('01.ข้อมูลเบื้องต้น'!$B$24="","",IF('02.คีย์เทอม1'!$B33="","",'01.ข้อมูลเบื้องต้น'!$B$24))</f>
        <v/>
      </c>
      <c r="CF33" s="1232" t="str">
        <f>IF('01.ข้อมูลเบื้องต้น'!$C$24="","",IF('02.คีย์เทอม1'!$B33="","",'01.ข้อมูลเบื้องต้น'!$C$24))</f>
        <v/>
      </c>
      <c r="CG33" s="722"/>
      <c r="CH33" s="1234" t="str">
        <f t="shared" si="59"/>
        <v/>
      </c>
      <c r="CI33" s="1232"/>
      <c r="CJ33" s="1231" t="str">
        <f>IF('01.ข้อมูลเบื้องต้น'!$B$25="","",IF('02.คีย์เทอม1'!$B33="","",'01.ข้อมูลเบื้องต้น'!$B$25))</f>
        <v/>
      </c>
      <c r="CK33" s="1232" t="str">
        <f>IF('01.ข้อมูลเบื้องต้น'!$C$25="","",IF('02.คีย์เทอม1'!$B33="","",'01.ข้อมูลเบื้องต้น'!$C$25))</f>
        <v/>
      </c>
      <c r="CL33" s="722"/>
      <c r="CM33" s="1234" t="str">
        <f t="shared" si="12"/>
        <v/>
      </c>
      <c r="CN33" s="1232"/>
      <c r="CO33" s="1231" t="str">
        <f>IF('01.ข้อมูลเบื้องต้น'!$B$26="","",IF('02.คีย์เทอม1'!$B33="","",'01.ข้อมูลเบื้องต้น'!$B$26))</f>
        <v/>
      </c>
      <c r="CP33" s="1232" t="str">
        <f>IF('01.ข้อมูลเบื้องต้น'!$C$26="","",IF('02.คีย์เทอม1'!$B33="","",'01.ข้อมูลเบื้องต้น'!$C$26))</f>
        <v/>
      </c>
      <c r="CQ33" s="722"/>
      <c r="CR33" s="1234" t="str">
        <f t="shared" si="13"/>
        <v/>
      </c>
      <c r="CS33" s="1232"/>
      <c r="CT33" s="1231" t="str">
        <f>IF('01.ข้อมูลเบื้องต้น'!$B$27="","",IF('02.คีย์เทอม1'!$B33="","",'01.ข้อมูลเบื้องต้น'!$B$27))</f>
        <v/>
      </c>
      <c r="CU33" s="1232" t="str">
        <f>IF('01.ข้อมูลเบื้องต้น'!$C$27="","",IF('02.คีย์เทอม1'!$B33="","",'01.ข้อมูลเบื้องต้น'!$C$27))</f>
        <v/>
      </c>
      <c r="CV33" s="722"/>
      <c r="CW33" s="1234" t="str">
        <f t="shared" si="14"/>
        <v/>
      </c>
      <c r="CX33" s="1232"/>
      <c r="CY33" s="1231" t="str">
        <f>IF('01.ข้อมูลเบื้องต้น'!$B$28="","",IF('02.คีย์เทอม1'!$B33="","",'01.ข้อมูลเบื้องต้น'!$B$28))</f>
        <v/>
      </c>
      <c r="CZ33" s="1232" t="str">
        <f>IF('01.ข้อมูลเบื้องต้น'!$C$28="","",IF('02.คีย์เทอม1'!$B33="","",'01.ข้อมูลเบื้องต้น'!$C$28))</f>
        <v/>
      </c>
      <c r="DA33" s="722"/>
      <c r="DB33" s="1234" t="str">
        <f t="shared" si="15"/>
        <v/>
      </c>
      <c r="DC33" s="1232"/>
      <c r="DD33" s="1231" t="str">
        <f>IF('01.ข้อมูลเบื้องต้น'!$B$36="","",IF('02.คีย์เทอม1'!$B33="","",'01.ข้อมูลเบื้องต้น'!$B$36))</f>
        <v/>
      </c>
      <c r="DE33" s="1232" t="str">
        <f>IF('01.ข้อมูลเบื้องต้น'!$C$36="","",IF('02.คีย์เทอม1'!$B33="","",'01.ข้อมูลเบื้องต้น'!$C$36))</f>
        <v/>
      </c>
      <c r="DF33" s="721"/>
      <c r="DG33" s="1234" t="str">
        <f t="shared" si="16"/>
        <v/>
      </c>
      <c r="DH33" s="1232"/>
      <c r="DI33" s="1231" t="str">
        <f>IF('01.ข้อมูลเบื้องต้น'!$B$37="","",IF('02.คีย์เทอม1'!$B33="","",'01.ข้อมูลเบื้องต้น'!$B$37))</f>
        <v/>
      </c>
      <c r="DJ33" s="1232" t="str">
        <f>IF('01.ข้อมูลเบื้องต้น'!$C$37="","",IF('02.คีย์เทอม1'!$B33="","",'01.ข้อมูลเบื้องต้น'!$C$37))</f>
        <v/>
      </c>
      <c r="DK33" s="721"/>
      <c r="DL33" s="1234" t="str">
        <f t="shared" si="17"/>
        <v/>
      </c>
      <c r="DM33" s="1232"/>
      <c r="DN33" s="1231" t="str">
        <f>IF('01.ข้อมูลเบื้องต้น'!$B$38="","",IF('02.คีย์เทอม1'!$B33="","",'01.ข้อมูลเบื้องต้น'!$B$38))</f>
        <v/>
      </c>
      <c r="DO33" s="1232" t="str">
        <f>IF('01.ข้อมูลเบื้องต้น'!$C$38="","",IF('02.คีย์เทอม1'!$B33="","",'01.ข้อมูลเบื้องต้น'!$C$38))</f>
        <v/>
      </c>
      <c r="DP33" s="721"/>
      <c r="DQ33" s="1234" t="str">
        <f t="shared" si="18"/>
        <v/>
      </c>
      <c r="DR33" s="1232"/>
      <c r="DS33" s="1231" t="str">
        <f>IF('01.ข้อมูลเบื้องต้น'!$B$39="","",IF('02.คีย์เทอม1'!$B33="","",'01.ข้อมูลเบื้องต้น'!$B$39))</f>
        <v/>
      </c>
      <c r="DT33" s="1232" t="str">
        <f>IF('01.ข้อมูลเบื้องต้น'!$C$39="","",IF('02.คีย์เทอม1'!$B33="","",'01.ข้อมูลเบื้องต้น'!$C$39))</f>
        <v/>
      </c>
      <c r="DU33" s="721"/>
      <c r="DV33" s="1234" t="str">
        <f t="shared" si="19"/>
        <v/>
      </c>
      <c r="DW33" s="1232"/>
      <c r="DX33" s="1231" t="str">
        <f>IF('01.ข้อมูลเบื้องต้น'!$B$40="","",IF('02.คีย์เทอม1'!$B33="","",'01.ข้อมูลเบื้องต้น'!$B$40))</f>
        <v/>
      </c>
      <c r="DY33" s="1232" t="str">
        <f>IF('01.ข้อมูลเบื้องต้น'!$C$40="","",IF('02.คีย์เทอม1'!$B33="","",'01.ข้อมูลเบื้องต้น'!$C$40))</f>
        <v/>
      </c>
      <c r="DZ33" s="721"/>
      <c r="EA33" s="1234" t="str">
        <f t="shared" si="20"/>
        <v/>
      </c>
      <c r="EB33" s="1232"/>
      <c r="EC33" s="1231" t="str">
        <f>IF('01.ข้อมูลเบื้องต้น'!$B$41="","",IF('02.คีย์เทอม1'!$B33="","",'01.ข้อมูลเบื้องต้น'!$B$41))</f>
        <v/>
      </c>
      <c r="ED33" s="1232" t="str">
        <f>IF('01.ข้อมูลเบื้องต้น'!$C$41="","",IF('02.คีย์เทอม1'!$B33="","",'01.ข้อมูลเบื้องต้น'!$C$41))</f>
        <v/>
      </c>
      <c r="EE33" s="721"/>
      <c r="EF33" s="1234" t="str">
        <f t="shared" si="21"/>
        <v/>
      </c>
      <c r="EG33" s="1232"/>
      <c r="EH33" s="1231" t="str">
        <f>IF('01.ข้อมูลเบื้องต้น'!$B$42="","",IF('02.คีย์เทอม1'!$B33="","",'01.ข้อมูลเบื้องต้น'!$B$42))</f>
        <v/>
      </c>
      <c r="EI33" s="1232" t="str">
        <f>IF('01.ข้อมูลเบื้องต้น'!$C$42="","",IF('02.คีย์เทอม1'!$B33="","",'01.ข้อมูลเบื้องต้น'!$C$42))</f>
        <v/>
      </c>
      <c r="EJ33" s="721"/>
      <c r="EK33" s="1234" t="str">
        <f t="shared" si="22"/>
        <v/>
      </c>
      <c r="EL33" s="1232"/>
      <c r="EM33" s="1231" t="str">
        <f>IF('01.ข้อมูลเบื้องต้น'!$B$43="","",IF('02.คีย์เทอม1'!$B33="","",'01.ข้อมูลเบื้องต้น'!$B$43))</f>
        <v/>
      </c>
      <c r="EN33" s="1232" t="str">
        <f>IF('01.ข้อมูลเบื้องต้น'!$C$43="","",IF('02.คีย์เทอม1'!$B33="","",'01.ข้อมูลเบื้องต้น'!$C$43))</f>
        <v/>
      </c>
      <c r="EO33" s="721"/>
      <c r="EP33" s="1234" t="str">
        <f t="shared" si="23"/>
        <v/>
      </c>
      <c r="EQ33" s="1232"/>
      <c r="ER33" s="1231" t="str">
        <f>IF('01.ข้อมูลเบื้องต้น'!$B$44="","",IF('02.คีย์เทอม1'!$B33="","",'01.ข้อมูลเบื้องต้น'!$B$44))</f>
        <v/>
      </c>
      <c r="ES33" s="1232" t="str">
        <f>IF('01.ข้อมูลเบื้องต้น'!$C$44="","",IF('02.คีย์เทอม1'!$B33="","",'01.ข้อมูลเบื้องต้น'!$C$44))</f>
        <v/>
      </c>
      <c r="ET33" s="721"/>
      <c r="EU33" s="1234" t="str">
        <f t="shared" si="24"/>
        <v/>
      </c>
      <c r="EV33" s="1232"/>
      <c r="EW33" s="1231" t="str">
        <f>IF('01.ข้อมูลเบื้องต้น'!$B$45="","",IF('02.คีย์เทอม1'!$B33="","",'01.ข้อมูลเบื้องต้น'!$B$45))</f>
        <v/>
      </c>
      <c r="EX33" s="1232" t="str">
        <f>IF('01.ข้อมูลเบื้องต้น'!$C$45="","",IF('02.คีย์เทอม1'!$B33="","",'01.ข้อมูลเบื้องต้น'!$C$45))</f>
        <v/>
      </c>
      <c r="EY33" s="721"/>
      <c r="EZ33" s="1234" t="str">
        <f t="shared" si="25"/>
        <v/>
      </c>
      <c r="FA33" s="1232"/>
      <c r="FB33" s="1231" t="str">
        <f>IF('01.ข้อมูลเบื้องต้น'!$B$46="","",IF('02.คีย์เทอม1'!$B33="","",'01.ข้อมูลเบื้องต้น'!$B$46))</f>
        <v/>
      </c>
      <c r="FC33" s="1232" t="str">
        <f>IF('01.ข้อมูลเบื้องต้น'!$C$46="","",IF('02.คีย์เทอม1'!$B33="","",'01.ข้อมูลเบื้องต้น'!$C$46))</f>
        <v/>
      </c>
      <c r="FD33" s="721"/>
      <c r="FE33" s="1234" t="str">
        <f t="shared" si="26"/>
        <v/>
      </c>
      <c r="FF33" s="1232"/>
      <c r="FG33" s="1231" t="str">
        <f>IF('01.ข้อมูลเบื้องต้น'!$B$47="","",IF('02.คีย์เทอม1'!$B33="","",'01.ข้อมูลเบื้องต้น'!$B$47))</f>
        <v/>
      </c>
      <c r="FH33" s="1232" t="str">
        <f>IF('01.ข้อมูลเบื้องต้น'!$C$47="","",IF('02.คีย์เทอม1'!$B33="","",'01.ข้อมูลเบื้องต้น'!$C$47))</f>
        <v/>
      </c>
      <c r="FI33" s="721"/>
      <c r="FJ33" s="1234" t="str">
        <f t="shared" si="27"/>
        <v/>
      </c>
      <c r="FK33" s="1232"/>
      <c r="FL33" s="1231" t="str">
        <f>IF('01.ข้อมูลเบื้องต้น'!$B$48="","",IF('02.คีย์เทอม1'!$B33="","",'01.ข้อมูลเบื้องต้น'!$B$48))</f>
        <v/>
      </c>
      <c r="FM33" s="1232" t="str">
        <f>IF('01.ข้อมูลเบื้องต้น'!$C$48="","",IF('02.คีย์เทอม1'!$B33="","",'01.ข้อมูลเบื้องต้น'!$C$48))</f>
        <v/>
      </c>
      <c r="FN33" s="721"/>
      <c r="FO33" s="1234" t="str">
        <f t="shared" si="28"/>
        <v/>
      </c>
      <c r="FP33" s="1232"/>
      <c r="FQ33" s="1231" t="str">
        <f>IF('01.ข้อมูลเบื้องต้น'!$B$49="","",IF('02.คีย์เทอม1'!$B33="","",'01.ข้อมูลเบื้องต้น'!$B$49))</f>
        <v/>
      </c>
      <c r="FR33" s="1232" t="str">
        <f>IF('01.ข้อมูลเบื้องต้น'!$C$49="","",IF('02.คีย์เทอม1'!$B33="","",'01.ข้อมูลเบื้องต้น'!$C$49))</f>
        <v/>
      </c>
      <c r="FS33" s="721"/>
      <c r="FT33" s="1234" t="str">
        <f t="shared" si="29"/>
        <v/>
      </c>
      <c r="FU33" s="1232"/>
      <c r="FV33" s="1231" t="str">
        <f>IF('01.ข้อมูลเบื้องต้น'!$B$50="","",IF('02.คีย์เทอม1'!$B33="","",'01.ข้อมูลเบื้องต้น'!$B$50))</f>
        <v/>
      </c>
      <c r="FW33" s="1232" t="str">
        <f>IF('01.ข้อมูลเบื้องต้น'!$C$50="","",IF('02.คีย์เทอม1'!$B33="","",'01.ข้อมูลเบื้องต้น'!$C$50))</f>
        <v/>
      </c>
      <c r="FX33" s="721"/>
      <c r="FY33" s="1234" t="str">
        <f t="shared" si="30"/>
        <v/>
      </c>
      <c r="FZ33" s="521" t="str">
        <f t="shared" si="57"/>
        <v/>
      </c>
      <c r="GA33" s="522" t="str">
        <f t="shared" si="58"/>
        <v/>
      </c>
      <c r="GB33" s="523" t="str">
        <f>IF('2.ชื่อนักเรียน'!R34="มส","มส",IF('2.ชื่อนักเรียน'!R34="ย้าย","ย้าย",IF('2.ชื่อนักเรียน'!R34="ร","ร",IF(GA33="","",RANK(GA33,$GA$10:$GA$59,0)))))</f>
        <v/>
      </c>
      <c r="GC33" s="523" t="str">
        <f t="shared" si="40"/>
        <v/>
      </c>
      <c r="GE33" s="527" t="str">
        <f t="shared" si="41"/>
        <v/>
      </c>
      <c r="GF33" s="718" t="str">
        <f t="shared" si="42"/>
        <v/>
      </c>
      <c r="GG33" s="717" t="str">
        <f t="shared" si="43"/>
        <v/>
      </c>
      <c r="GH33" s="520" t="str">
        <f t="shared" si="44"/>
        <v/>
      </c>
      <c r="GI33" s="529" t="str">
        <f t="shared" si="45"/>
        <v/>
      </c>
      <c r="GJ33" s="718" t="str">
        <f t="shared" si="46"/>
        <v/>
      </c>
      <c r="GK33" s="718" t="str">
        <f t="shared" si="47"/>
        <v/>
      </c>
      <c r="GL33" s="528" t="str">
        <f t="shared" si="48"/>
        <v/>
      </c>
      <c r="GM33" s="701" t="str">
        <f t="shared" si="49"/>
        <v/>
      </c>
      <c r="GN33" s="701" t="str">
        <f t="shared" si="50"/>
        <v/>
      </c>
      <c r="GO33" s="701" t="str">
        <f t="shared" si="51"/>
        <v/>
      </c>
      <c r="GP33" s="701" t="str">
        <f t="shared" si="52"/>
        <v/>
      </c>
      <c r="GQ33" s="701" t="str">
        <f t="shared" si="53"/>
        <v/>
      </c>
      <c r="GR33" s="701" t="str">
        <f t="shared" si="54"/>
        <v/>
      </c>
      <c r="GS33" s="701" t="str">
        <f t="shared" si="55"/>
        <v/>
      </c>
      <c r="GT33" s="520" t="str">
        <f t="shared" si="56"/>
        <v/>
      </c>
    </row>
    <row r="34" spans="1:202" s="509" customFormat="1" ht="17.25" customHeight="1" thickTop="1" thickBot="1">
      <c r="A34" s="1229">
        <v>25</v>
      </c>
      <c r="B34" s="1229" t="str">
        <f>IF('2.ชื่อนักเรียน'!E35="","",CONCATENATE('2.ชื่อนักเรียน'!E35,'2.ชื่อนักเรียน'!F35,'2.ชื่อนักเรียน'!G35,'2.ชื่อนักเรียน'!H35,'2.ชื่อนักเรียน'!I35,'2.ชื่อนักเรียน'!J35,'2.ชื่อนักเรียน'!K35,'2.ชื่อนักเรียน'!L35,'2.ชื่อนักเรียน'!M35,'2.ชื่อนักเรียน'!N35,'2.ชื่อนักเรียน'!O35,'2.ชื่อนักเรียน'!P35,'2.ชื่อนักเรียน'!Q35))</f>
        <v/>
      </c>
      <c r="C34" s="1230" t="str">
        <f>IF('2.ชื่อนักเรียน'!B35="","",'2.ชื่อนักเรียน'!B35)</f>
        <v/>
      </c>
      <c r="D34" s="1231" t="str">
        <f>IF('2.ชื่อนักเรียน'!C35="","",CONCATENATE(TRIM('2.ชื่อนักเรียน'!C35),"  ",'2.ชื่อนักเรียน'!D35))</f>
        <v/>
      </c>
      <c r="E34" s="1232" t="str">
        <f>IF(B34="","",IF('01.ข้อมูลเบื้องต้น'!$H$2="","",'01.ข้อมูลเบื้องต้น'!$H$2))</f>
        <v/>
      </c>
      <c r="F34" s="1231" t="str">
        <f>IF(B34="","",IF('01.ข้อมูลเบื้องต้น'!$I$4="","",'01.ข้อมูลเบื้องต้น'!$I$4))</f>
        <v/>
      </c>
      <c r="G34" s="1232"/>
      <c r="H34" s="1231" t="str">
        <f>IF('01.ข้อมูลเบื้องต้น'!$B$8="","",IF('02.คีย์เทอม1'!$B34="","",'01.ข้อมูลเบื้องต้น'!$B$8))</f>
        <v/>
      </c>
      <c r="I34" s="1232" t="str">
        <f>IF('01.ข้อมูลเบื้องต้น'!$C$8="","",IF('02.คีย์เทอม1'!$B34="","",'01.ข้อมูลเบื้องต้น'!$C$8))</f>
        <v/>
      </c>
      <c r="J34" s="519"/>
      <c r="K34" s="1233" t="str">
        <f>IF('2.ชื่อนักเรียน'!R35="มส","มส",IF('2.ชื่อนักเรียน'!R35="ร","ร",IF('2.ชื่อนักเรียน'!R35="ย้าย","ย้าย",IF(J34="","",IF(J34&gt;=75,"เชี่ยวชาญ",IF(J34&gt;=65,"ชำนาญ",IF(J34&gt;=55,"พัฒนา",IF(J34&gt;=50,"เริ่มต้น","ไม่ผ่าน"))))))))</f>
        <v/>
      </c>
      <c r="L34" s="1232"/>
      <c r="M34" s="1231" t="str">
        <f>IF('01.ข้อมูลเบื้องต้น'!$B$9="","",IF('02.คีย์เทอม1'!$B34="","",'01.ข้อมูลเบื้องต้น'!$B$9))</f>
        <v/>
      </c>
      <c r="N34" s="1232" t="str">
        <f>IF('01.ข้อมูลเบื้องต้น'!$C$9="","",IF('02.คีย์เทอม1'!$B34="","",'01.ข้อมูลเบื้องต้น'!$C$9))</f>
        <v/>
      </c>
      <c r="O34" s="526"/>
      <c r="P34" s="1235" t="str">
        <f t="shared" si="7"/>
        <v/>
      </c>
      <c r="Q34" s="1232"/>
      <c r="R34" s="1231" t="str">
        <f>IF('01.ข้อมูลเบื้องต้น'!$B$10="","",IF('02.คีย์เทอม1'!$B34="","",'01.ข้อมูลเบื้องต้น'!$B$10))</f>
        <v/>
      </c>
      <c r="S34" s="1232" t="str">
        <f>IF('01.ข้อมูลเบื้องต้น'!$C$10="","",IF('02.คีย์เทอม1'!$B34="","",'01.ข้อมูลเบื้องต้น'!$C$10))</f>
        <v/>
      </c>
      <c r="T34" s="526"/>
      <c r="U34" s="1235" t="str">
        <f t="shared" si="8"/>
        <v/>
      </c>
      <c r="V34" s="1232"/>
      <c r="W34" s="1231" t="str">
        <f>IF('01.ข้อมูลเบื้องต้น'!$B$11="","",IF('02.คีย์เทอม1'!$B34="","",'01.ข้อมูลเบื้องต้น'!$B$11))</f>
        <v/>
      </c>
      <c r="X34" s="1232" t="str">
        <f>IF('01.ข้อมูลเบื้องต้น'!$C$11="","",IF('02.คีย์เทอม1'!$B34="","",'01.ข้อมูลเบื้องต้น'!$C$11))</f>
        <v/>
      </c>
      <c r="Y34" s="519"/>
      <c r="Z34" s="1234" t="str">
        <f t="shared" si="31"/>
        <v/>
      </c>
      <c r="AA34" s="1232"/>
      <c r="AB34" s="1231" t="str">
        <f>IF('01.ข้อมูลเบื้องต้น'!$B$12="","",IF('02.คีย์เทอม1'!$B34="","",'01.ข้อมูลเบื้องต้น'!$B$12))</f>
        <v/>
      </c>
      <c r="AC34" s="1232" t="str">
        <f>IF('01.ข้อมูลเบื้องต้น'!$C$12="","",IF('02.คีย์เทอม1'!$B34="","",'01.ข้อมูลเบื้องต้น'!$C$12))</f>
        <v/>
      </c>
      <c r="AD34" s="526"/>
      <c r="AE34" s="1235" t="str">
        <f t="shared" si="32"/>
        <v/>
      </c>
      <c r="AF34" s="1232"/>
      <c r="AG34" s="1231" t="str">
        <f>IF('01.ข้อมูลเบื้องต้น'!$B$13="","",IF('02.คีย์เทอม1'!$B34="","",'01.ข้อมูลเบื้องต้น'!$B$13))</f>
        <v/>
      </c>
      <c r="AH34" s="1232" t="str">
        <f>IF('01.ข้อมูลเบื้องต้น'!$C$13="","",IF('02.คีย์เทอม1'!$B34="","",'01.ข้อมูลเบื้องต้น'!$C$13))</f>
        <v/>
      </c>
      <c r="AI34" s="526"/>
      <c r="AJ34" s="1235" t="str">
        <f t="shared" si="33"/>
        <v/>
      </c>
      <c r="AK34" s="1232"/>
      <c r="AL34" s="1231" t="str">
        <f>IF('01.ข้อมูลเบื้องต้น'!$B$14="","",IF('02.คีย์เทอม1'!$B34="","",'01.ข้อมูลเบื้องต้น'!$B$14))</f>
        <v/>
      </c>
      <c r="AM34" s="1232" t="str">
        <f>IF('01.ข้อมูลเบื้องต้น'!$C$14="","",IF('02.คีย์เทอม1'!$B34="","",'01.ข้อมูลเบื้องต้น'!$C$14))</f>
        <v/>
      </c>
      <c r="AN34" s="526"/>
      <c r="AO34" s="1235" t="str">
        <f t="shared" si="34"/>
        <v/>
      </c>
      <c r="AP34" s="1232"/>
      <c r="AQ34" s="1231" t="str">
        <f>IF('01.ข้อมูลเบื้องต้น'!$B$15="","",IF('02.คีย์เทอม1'!$B34="","",'01.ข้อมูลเบื้องต้น'!$B$15))</f>
        <v/>
      </c>
      <c r="AR34" s="1232" t="str">
        <f>IF('01.ข้อมูลเบื้องต้น'!$C$15="","",IF('02.คีย์เทอม1'!$B34="","",'01.ข้อมูลเบื้องต้น'!$C$15))</f>
        <v/>
      </c>
      <c r="AS34" s="526"/>
      <c r="AT34" s="1235" t="str">
        <f t="shared" si="35"/>
        <v/>
      </c>
      <c r="AU34" s="1232"/>
      <c r="AV34" s="1231" t="str">
        <f>IF('01.ข้อมูลเบื้องต้น'!$B$16="","",IF('02.คีย์เทอม1'!$B34="","",'01.ข้อมูลเบื้องต้น'!$B$16))</f>
        <v/>
      </c>
      <c r="AW34" s="1232" t="str">
        <f>IF('01.ข้อมูลเบื้องต้น'!$C$16="","",IF('02.คีย์เทอม1'!$B34="","",'01.ข้อมูลเบื้องต้น'!$C$16))</f>
        <v/>
      </c>
      <c r="AX34" s="519"/>
      <c r="AY34" s="1234" t="str">
        <f t="shared" si="36"/>
        <v/>
      </c>
      <c r="AZ34" s="1232"/>
      <c r="BA34" s="1231" t="str">
        <f>IF('01.ข้อมูลเบื้องต้น'!$B$17="","",IF('02.คีย์เทอม1'!$B34="","",'01.ข้อมูลเบื้องต้น'!$B$17))</f>
        <v/>
      </c>
      <c r="BB34" s="1232" t="str">
        <f>IF('01.ข้อมูลเบื้องต้น'!$C$17="","",IF('02.คีย์เทอม1'!$B34="","",'01.ข้อมูลเบื้องต้น'!$C$17))</f>
        <v/>
      </c>
      <c r="BC34" s="519"/>
      <c r="BD34" s="1234" t="str">
        <f t="shared" si="37"/>
        <v/>
      </c>
      <c r="BE34" s="1232"/>
      <c r="BF34" s="1231" t="str">
        <f>IF('01.ข้อมูลเบื้องต้น'!$B$19="","",IF('02.คีย์เทอม1'!$B34="","",'01.ข้อมูลเบื้องต้น'!$B$19))</f>
        <v/>
      </c>
      <c r="BG34" s="1232" t="str">
        <f>IF('01.ข้อมูลเบื้องต้น'!$C$19="","",IF('02.คีย์เทอม1'!$B34="","",'01.ข้อมูลเบื้องต้น'!$C$19))</f>
        <v/>
      </c>
      <c r="BH34" s="722"/>
      <c r="BI34" s="1234" t="str">
        <f t="shared" si="38"/>
        <v/>
      </c>
      <c r="BJ34" s="1232"/>
      <c r="BK34" s="1231" t="str">
        <f>IF('01.ข้อมูลเบื้องต้น'!$B$20="","",IF('02.คีย์เทอม1'!$B34="","",'01.ข้อมูลเบื้องต้น'!$B$20))</f>
        <v/>
      </c>
      <c r="BL34" s="1232" t="str">
        <f>IF('01.ข้อมูลเบื้องต้น'!$C$20="","",IF('02.คีย์เทอม1'!$B34="","",'01.ข้อมูลเบื้องต้น'!$C$20))</f>
        <v/>
      </c>
      <c r="BM34" s="722"/>
      <c r="BN34" s="1235" t="str">
        <f t="shared" si="9"/>
        <v/>
      </c>
      <c r="BO34" s="1232"/>
      <c r="BP34" s="1231" t="str">
        <f>IF('01.ข้อมูลเบื้องต้น'!$B$21="","",IF('02.คีย์เทอม1'!$B34="","",'01.ข้อมูลเบื้องต้น'!$B$21))</f>
        <v/>
      </c>
      <c r="BQ34" s="1232" t="str">
        <f>IF('01.ข้อมูลเบื้องต้น'!$C$21="","",IF('02.คีย์เทอม1'!$B34="","",'01.ข้อมูลเบื้องต้น'!$C$21))</f>
        <v/>
      </c>
      <c r="BR34" s="722"/>
      <c r="BS34" s="1234" t="str">
        <f t="shared" si="10"/>
        <v/>
      </c>
      <c r="BT34" s="1232"/>
      <c r="BU34" s="1231" t="str">
        <f>IF('01.ข้อมูลเบื้องต้น'!$B$22="","",IF('02.คีย์เทอม1'!$B34="","",'01.ข้อมูลเบื้องต้น'!$B$22))</f>
        <v/>
      </c>
      <c r="BV34" s="1232" t="str">
        <f>IF('01.ข้อมูลเบื้องต้น'!$C$22="","",IF('02.คีย์เทอม1'!$B34="","",'01.ข้อมูลเบื้องต้น'!$C$22))</f>
        <v/>
      </c>
      <c r="BW34" s="722"/>
      <c r="BX34" s="1234" t="str">
        <f t="shared" si="11"/>
        <v/>
      </c>
      <c r="BY34" s="1232"/>
      <c r="BZ34" s="1231" t="str">
        <f>IF('01.ข้อมูลเบื้องต้น'!$B$23="","",IF('02.คีย์เทอม1'!$B34="","",'01.ข้อมูลเบื้องต้น'!$B$23))</f>
        <v/>
      </c>
      <c r="CA34" s="1232" t="str">
        <f>IF('01.ข้อมูลเบื้องต้น'!$C$23="","",IF('02.คีย์เทอม1'!$B34="","",'01.ข้อมูลเบื้องต้น'!$C$23))</f>
        <v/>
      </c>
      <c r="CB34" s="722"/>
      <c r="CC34" s="1234" t="str">
        <f t="shared" si="39"/>
        <v/>
      </c>
      <c r="CD34" s="1232"/>
      <c r="CE34" s="1231" t="str">
        <f>IF('01.ข้อมูลเบื้องต้น'!$B$24="","",IF('02.คีย์เทอม1'!$B34="","",'01.ข้อมูลเบื้องต้น'!$B$24))</f>
        <v/>
      </c>
      <c r="CF34" s="1232" t="str">
        <f>IF('01.ข้อมูลเบื้องต้น'!$C$24="","",IF('02.คีย์เทอม1'!$B34="","",'01.ข้อมูลเบื้องต้น'!$C$24))</f>
        <v/>
      </c>
      <c r="CG34" s="722"/>
      <c r="CH34" s="1234" t="str">
        <f t="shared" si="59"/>
        <v/>
      </c>
      <c r="CI34" s="1232"/>
      <c r="CJ34" s="1231" t="str">
        <f>IF('01.ข้อมูลเบื้องต้น'!$B$25="","",IF('02.คีย์เทอม1'!$B34="","",'01.ข้อมูลเบื้องต้น'!$B$25))</f>
        <v/>
      </c>
      <c r="CK34" s="1232" t="str">
        <f>IF('01.ข้อมูลเบื้องต้น'!$C$25="","",IF('02.คีย์เทอม1'!$B34="","",'01.ข้อมูลเบื้องต้น'!$C$25))</f>
        <v/>
      </c>
      <c r="CL34" s="722"/>
      <c r="CM34" s="1234" t="str">
        <f t="shared" si="12"/>
        <v/>
      </c>
      <c r="CN34" s="1232"/>
      <c r="CO34" s="1231" t="str">
        <f>IF('01.ข้อมูลเบื้องต้น'!$B$26="","",IF('02.คีย์เทอม1'!$B34="","",'01.ข้อมูลเบื้องต้น'!$B$26))</f>
        <v/>
      </c>
      <c r="CP34" s="1232" t="str">
        <f>IF('01.ข้อมูลเบื้องต้น'!$C$26="","",IF('02.คีย์เทอม1'!$B34="","",'01.ข้อมูลเบื้องต้น'!$C$26))</f>
        <v/>
      </c>
      <c r="CQ34" s="722"/>
      <c r="CR34" s="1234" t="str">
        <f t="shared" si="13"/>
        <v/>
      </c>
      <c r="CS34" s="1232"/>
      <c r="CT34" s="1231" t="str">
        <f>IF('01.ข้อมูลเบื้องต้น'!$B$27="","",IF('02.คีย์เทอม1'!$B34="","",'01.ข้อมูลเบื้องต้น'!$B$27))</f>
        <v/>
      </c>
      <c r="CU34" s="1232" t="str">
        <f>IF('01.ข้อมูลเบื้องต้น'!$C$27="","",IF('02.คีย์เทอม1'!$B34="","",'01.ข้อมูลเบื้องต้น'!$C$27))</f>
        <v/>
      </c>
      <c r="CV34" s="722"/>
      <c r="CW34" s="1234" t="str">
        <f t="shared" si="14"/>
        <v/>
      </c>
      <c r="CX34" s="1232"/>
      <c r="CY34" s="1231" t="str">
        <f>IF('01.ข้อมูลเบื้องต้น'!$B$28="","",IF('02.คีย์เทอม1'!$B34="","",'01.ข้อมูลเบื้องต้น'!$B$28))</f>
        <v/>
      </c>
      <c r="CZ34" s="1232" t="str">
        <f>IF('01.ข้อมูลเบื้องต้น'!$C$28="","",IF('02.คีย์เทอม1'!$B34="","",'01.ข้อมูลเบื้องต้น'!$C$28))</f>
        <v/>
      </c>
      <c r="DA34" s="722"/>
      <c r="DB34" s="1234" t="str">
        <f t="shared" si="15"/>
        <v/>
      </c>
      <c r="DC34" s="1232"/>
      <c r="DD34" s="1231" t="str">
        <f>IF('01.ข้อมูลเบื้องต้น'!$B$36="","",IF('02.คีย์เทอม1'!$B34="","",'01.ข้อมูลเบื้องต้น'!$B$36))</f>
        <v/>
      </c>
      <c r="DE34" s="1232" t="str">
        <f>IF('01.ข้อมูลเบื้องต้น'!$C$36="","",IF('02.คีย์เทอม1'!$B34="","",'01.ข้อมูลเบื้องต้น'!$C$36))</f>
        <v/>
      </c>
      <c r="DF34" s="721"/>
      <c r="DG34" s="1234" t="str">
        <f t="shared" si="16"/>
        <v/>
      </c>
      <c r="DH34" s="1232"/>
      <c r="DI34" s="1231" t="str">
        <f>IF('01.ข้อมูลเบื้องต้น'!$B$37="","",IF('02.คีย์เทอม1'!$B34="","",'01.ข้อมูลเบื้องต้น'!$B$37))</f>
        <v/>
      </c>
      <c r="DJ34" s="1232" t="str">
        <f>IF('01.ข้อมูลเบื้องต้น'!$C$37="","",IF('02.คีย์เทอม1'!$B34="","",'01.ข้อมูลเบื้องต้น'!$C$37))</f>
        <v/>
      </c>
      <c r="DK34" s="721"/>
      <c r="DL34" s="1234" t="str">
        <f t="shared" si="17"/>
        <v/>
      </c>
      <c r="DM34" s="1232"/>
      <c r="DN34" s="1231" t="str">
        <f>IF('01.ข้อมูลเบื้องต้น'!$B$38="","",IF('02.คีย์เทอม1'!$B34="","",'01.ข้อมูลเบื้องต้น'!$B$38))</f>
        <v/>
      </c>
      <c r="DO34" s="1232" t="str">
        <f>IF('01.ข้อมูลเบื้องต้น'!$C$38="","",IF('02.คีย์เทอม1'!$B34="","",'01.ข้อมูลเบื้องต้น'!$C$38))</f>
        <v/>
      </c>
      <c r="DP34" s="721"/>
      <c r="DQ34" s="1234" t="str">
        <f t="shared" si="18"/>
        <v/>
      </c>
      <c r="DR34" s="1232"/>
      <c r="DS34" s="1231" t="str">
        <f>IF('01.ข้อมูลเบื้องต้น'!$B$39="","",IF('02.คีย์เทอม1'!$B34="","",'01.ข้อมูลเบื้องต้น'!$B$39))</f>
        <v/>
      </c>
      <c r="DT34" s="1232" t="str">
        <f>IF('01.ข้อมูลเบื้องต้น'!$C$39="","",IF('02.คีย์เทอม1'!$B34="","",'01.ข้อมูลเบื้องต้น'!$C$39))</f>
        <v/>
      </c>
      <c r="DU34" s="721"/>
      <c r="DV34" s="1234" t="str">
        <f t="shared" si="19"/>
        <v/>
      </c>
      <c r="DW34" s="1232"/>
      <c r="DX34" s="1231" t="str">
        <f>IF('01.ข้อมูลเบื้องต้น'!$B$40="","",IF('02.คีย์เทอม1'!$B34="","",'01.ข้อมูลเบื้องต้น'!$B$40))</f>
        <v/>
      </c>
      <c r="DY34" s="1232" t="str">
        <f>IF('01.ข้อมูลเบื้องต้น'!$C$40="","",IF('02.คีย์เทอม1'!$B34="","",'01.ข้อมูลเบื้องต้น'!$C$40))</f>
        <v/>
      </c>
      <c r="DZ34" s="721"/>
      <c r="EA34" s="1234" t="str">
        <f t="shared" si="20"/>
        <v/>
      </c>
      <c r="EB34" s="1232"/>
      <c r="EC34" s="1231" t="str">
        <f>IF('01.ข้อมูลเบื้องต้น'!$B$41="","",IF('02.คีย์เทอม1'!$B34="","",'01.ข้อมูลเบื้องต้น'!$B$41))</f>
        <v/>
      </c>
      <c r="ED34" s="1232" t="str">
        <f>IF('01.ข้อมูลเบื้องต้น'!$C$41="","",IF('02.คีย์เทอม1'!$B34="","",'01.ข้อมูลเบื้องต้น'!$C$41))</f>
        <v/>
      </c>
      <c r="EE34" s="721"/>
      <c r="EF34" s="1234" t="str">
        <f t="shared" si="21"/>
        <v/>
      </c>
      <c r="EG34" s="1232"/>
      <c r="EH34" s="1231" t="str">
        <f>IF('01.ข้อมูลเบื้องต้น'!$B$42="","",IF('02.คีย์เทอม1'!$B34="","",'01.ข้อมูลเบื้องต้น'!$B$42))</f>
        <v/>
      </c>
      <c r="EI34" s="1232" t="str">
        <f>IF('01.ข้อมูลเบื้องต้น'!$C$42="","",IF('02.คีย์เทอม1'!$B34="","",'01.ข้อมูลเบื้องต้น'!$C$42))</f>
        <v/>
      </c>
      <c r="EJ34" s="721"/>
      <c r="EK34" s="1234" t="str">
        <f t="shared" si="22"/>
        <v/>
      </c>
      <c r="EL34" s="1232"/>
      <c r="EM34" s="1231" t="str">
        <f>IF('01.ข้อมูลเบื้องต้น'!$B$43="","",IF('02.คีย์เทอม1'!$B34="","",'01.ข้อมูลเบื้องต้น'!$B$43))</f>
        <v/>
      </c>
      <c r="EN34" s="1232" t="str">
        <f>IF('01.ข้อมูลเบื้องต้น'!$C$43="","",IF('02.คีย์เทอม1'!$B34="","",'01.ข้อมูลเบื้องต้น'!$C$43))</f>
        <v/>
      </c>
      <c r="EO34" s="721"/>
      <c r="EP34" s="1234" t="str">
        <f t="shared" si="23"/>
        <v/>
      </c>
      <c r="EQ34" s="1232"/>
      <c r="ER34" s="1231" t="str">
        <f>IF('01.ข้อมูลเบื้องต้น'!$B$44="","",IF('02.คีย์เทอม1'!$B34="","",'01.ข้อมูลเบื้องต้น'!$B$44))</f>
        <v/>
      </c>
      <c r="ES34" s="1232" t="str">
        <f>IF('01.ข้อมูลเบื้องต้น'!$C$44="","",IF('02.คีย์เทอม1'!$B34="","",'01.ข้อมูลเบื้องต้น'!$C$44))</f>
        <v/>
      </c>
      <c r="ET34" s="721"/>
      <c r="EU34" s="1234" t="str">
        <f t="shared" si="24"/>
        <v/>
      </c>
      <c r="EV34" s="1232"/>
      <c r="EW34" s="1231" t="str">
        <f>IF('01.ข้อมูลเบื้องต้น'!$B$45="","",IF('02.คีย์เทอม1'!$B34="","",'01.ข้อมูลเบื้องต้น'!$B$45))</f>
        <v/>
      </c>
      <c r="EX34" s="1232" t="str">
        <f>IF('01.ข้อมูลเบื้องต้น'!$C$45="","",IF('02.คีย์เทอม1'!$B34="","",'01.ข้อมูลเบื้องต้น'!$C$45))</f>
        <v/>
      </c>
      <c r="EY34" s="721"/>
      <c r="EZ34" s="1234" t="str">
        <f t="shared" si="25"/>
        <v/>
      </c>
      <c r="FA34" s="1232"/>
      <c r="FB34" s="1231" t="str">
        <f>IF('01.ข้อมูลเบื้องต้น'!$B$46="","",IF('02.คีย์เทอม1'!$B34="","",'01.ข้อมูลเบื้องต้น'!$B$46))</f>
        <v/>
      </c>
      <c r="FC34" s="1232" t="str">
        <f>IF('01.ข้อมูลเบื้องต้น'!$C$46="","",IF('02.คีย์เทอม1'!$B34="","",'01.ข้อมูลเบื้องต้น'!$C$46))</f>
        <v/>
      </c>
      <c r="FD34" s="721"/>
      <c r="FE34" s="1234" t="str">
        <f t="shared" si="26"/>
        <v/>
      </c>
      <c r="FF34" s="1232"/>
      <c r="FG34" s="1231" t="str">
        <f>IF('01.ข้อมูลเบื้องต้น'!$B$47="","",IF('02.คีย์เทอม1'!$B34="","",'01.ข้อมูลเบื้องต้น'!$B$47))</f>
        <v/>
      </c>
      <c r="FH34" s="1232" t="str">
        <f>IF('01.ข้อมูลเบื้องต้น'!$C$47="","",IF('02.คีย์เทอม1'!$B34="","",'01.ข้อมูลเบื้องต้น'!$C$47))</f>
        <v/>
      </c>
      <c r="FI34" s="721"/>
      <c r="FJ34" s="1234" t="str">
        <f t="shared" si="27"/>
        <v/>
      </c>
      <c r="FK34" s="1232"/>
      <c r="FL34" s="1231" t="str">
        <f>IF('01.ข้อมูลเบื้องต้น'!$B$48="","",IF('02.คีย์เทอม1'!$B34="","",'01.ข้อมูลเบื้องต้น'!$B$48))</f>
        <v/>
      </c>
      <c r="FM34" s="1232" t="str">
        <f>IF('01.ข้อมูลเบื้องต้น'!$C$48="","",IF('02.คีย์เทอม1'!$B34="","",'01.ข้อมูลเบื้องต้น'!$C$48))</f>
        <v/>
      </c>
      <c r="FN34" s="721"/>
      <c r="FO34" s="1234" t="str">
        <f t="shared" si="28"/>
        <v/>
      </c>
      <c r="FP34" s="1232"/>
      <c r="FQ34" s="1231" t="str">
        <f>IF('01.ข้อมูลเบื้องต้น'!$B$49="","",IF('02.คีย์เทอม1'!$B34="","",'01.ข้อมูลเบื้องต้น'!$B$49))</f>
        <v/>
      </c>
      <c r="FR34" s="1232" t="str">
        <f>IF('01.ข้อมูลเบื้องต้น'!$C$49="","",IF('02.คีย์เทอม1'!$B34="","",'01.ข้อมูลเบื้องต้น'!$C$49))</f>
        <v/>
      </c>
      <c r="FS34" s="721"/>
      <c r="FT34" s="1234" t="str">
        <f t="shared" si="29"/>
        <v/>
      </c>
      <c r="FU34" s="1232"/>
      <c r="FV34" s="1231" t="str">
        <f>IF('01.ข้อมูลเบื้องต้น'!$B$50="","",IF('02.คีย์เทอม1'!$B34="","",'01.ข้อมูลเบื้องต้น'!$B$50))</f>
        <v/>
      </c>
      <c r="FW34" s="1232" t="str">
        <f>IF('01.ข้อมูลเบื้องต้น'!$C$50="","",IF('02.คีย์เทอม1'!$B34="","",'01.ข้อมูลเบื้องต้น'!$C$50))</f>
        <v/>
      </c>
      <c r="FX34" s="721"/>
      <c r="FY34" s="1234" t="str">
        <f t="shared" si="30"/>
        <v/>
      </c>
      <c r="FZ34" s="521" t="str">
        <f t="shared" si="57"/>
        <v/>
      </c>
      <c r="GA34" s="522" t="str">
        <f t="shared" si="58"/>
        <v/>
      </c>
      <c r="GB34" s="523" t="str">
        <f>IF('2.ชื่อนักเรียน'!R35="มส","มส",IF('2.ชื่อนักเรียน'!R35="ย้าย","ย้าย",IF('2.ชื่อนักเรียน'!R35="ร","ร",IF(GA34="","",RANK(GA34,$GA$10:$GA$59,0)))))</f>
        <v/>
      </c>
      <c r="GC34" s="523" t="str">
        <f t="shared" si="40"/>
        <v/>
      </c>
      <c r="GE34" s="530" t="str">
        <f t="shared" si="41"/>
        <v/>
      </c>
      <c r="GF34" s="717" t="str">
        <f t="shared" si="42"/>
        <v/>
      </c>
      <c r="GG34" s="717" t="str">
        <f t="shared" si="43"/>
        <v/>
      </c>
      <c r="GH34" s="520" t="str">
        <f t="shared" si="44"/>
        <v/>
      </c>
      <c r="GI34" s="532" t="str">
        <f t="shared" si="45"/>
        <v/>
      </c>
      <c r="GJ34" s="717" t="str">
        <f t="shared" si="46"/>
        <v/>
      </c>
      <c r="GK34" s="717" t="str">
        <f t="shared" si="47"/>
        <v/>
      </c>
      <c r="GL34" s="531" t="str">
        <f t="shared" si="48"/>
        <v/>
      </c>
      <c r="GM34" s="701" t="str">
        <f t="shared" si="49"/>
        <v/>
      </c>
      <c r="GN34" s="701" t="str">
        <f t="shared" si="50"/>
        <v/>
      </c>
      <c r="GO34" s="701" t="str">
        <f t="shared" si="51"/>
        <v/>
      </c>
      <c r="GP34" s="701" t="str">
        <f t="shared" si="52"/>
        <v/>
      </c>
      <c r="GQ34" s="701" t="str">
        <f t="shared" si="53"/>
        <v/>
      </c>
      <c r="GR34" s="701" t="str">
        <f t="shared" si="54"/>
        <v/>
      </c>
      <c r="GS34" s="701" t="str">
        <f t="shared" si="55"/>
        <v/>
      </c>
      <c r="GT34" s="520" t="str">
        <f t="shared" si="56"/>
        <v/>
      </c>
    </row>
    <row r="35" spans="1:202" s="509" customFormat="1" ht="17.25" customHeight="1" thickTop="1" thickBot="1">
      <c r="A35" s="1229">
        <v>26</v>
      </c>
      <c r="B35" s="1229" t="str">
        <f>IF('2.ชื่อนักเรียน'!E36="","",CONCATENATE('2.ชื่อนักเรียน'!E36,'2.ชื่อนักเรียน'!F36,'2.ชื่อนักเรียน'!G36,'2.ชื่อนักเรียน'!H36,'2.ชื่อนักเรียน'!I36,'2.ชื่อนักเรียน'!J36,'2.ชื่อนักเรียน'!K36,'2.ชื่อนักเรียน'!L36,'2.ชื่อนักเรียน'!M36,'2.ชื่อนักเรียน'!N36,'2.ชื่อนักเรียน'!O36,'2.ชื่อนักเรียน'!P36,'2.ชื่อนักเรียน'!Q36))</f>
        <v/>
      </c>
      <c r="C35" s="1230" t="str">
        <f>IF('2.ชื่อนักเรียน'!B36="","",'2.ชื่อนักเรียน'!B36)</f>
        <v/>
      </c>
      <c r="D35" s="1231" t="str">
        <f>IF('2.ชื่อนักเรียน'!C36="","",CONCATENATE(TRIM('2.ชื่อนักเรียน'!C36),"  ",'2.ชื่อนักเรียน'!D36))</f>
        <v/>
      </c>
      <c r="E35" s="1232" t="str">
        <f>IF(B35="","",IF('01.ข้อมูลเบื้องต้น'!$H$2="","",'01.ข้อมูลเบื้องต้น'!$H$2))</f>
        <v/>
      </c>
      <c r="F35" s="1231" t="str">
        <f>IF(B35="","",IF('01.ข้อมูลเบื้องต้น'!$I$4="","",'01.ข้อมูลเบื้องต้น'!$I$4))</f>
        <v/>
      </c>
      <c r="G35" s="1232"/>
      <c r="H35" s="1231" t="str">
        <f>IF('01.ข้อมูลเบื้องต้น'!$B$8="","",IF('02.คีย์เทอม1'!$B35="","",'01.ข้อมูลเบื้องต้น'!$B$8))</f>
        <v/>
      </c>
      <c r="I35" s="1232" t="str">
        <f>IF('01.ข้อมูลเบื้องต้น'!$C$8="","",IF('02.คีย์เทอม1'!$B35="","",'01.ข้อมูลเบื้องต้น'!$C$8))</f>
        <v/>
      </c>
      <c r="J35" s="519"/>
      <c r="K35" s="1233" t="str">
        <f>IF('2.ชื่อนักเรียน'!R36="มส","มส",IF('2.ชื่อนักเรียน'!R36="ร","ร",IF('2.ชื่อนักเรียน'!R36="ย้าย","ย้าย",IF(J35="","",IF(J35&gt;=75,"เชี่ยวชาญ",IF(J35&gt;=65,"ชำนาญ",IF(J35&gt;=55,"พัฒนา",IF(J35&gt;=50,"เริ่มต้น","ไม่ผ่าน"))))))))</f>
        <v/>
      </c>
      <c r="L35" s="1232"/>
      <c r="M35" s="1231" t="str">
        <f>IF('01.ข้อมูลเบื้องต้น'!$B$9="","",IF('02.คีย์เทอม1'!$B35="","",'01.ข้อมูลเบื้องต้น'!$B$9))</f>
        <v/>
      </c>
      <c r="N35" s="1232" t="str">
        <f>IF('01.ข้อมูลเบื้องต้น'!$C$9="","",IF('02.คีย์เทอม1'!$B35="","",'01.ข้อมูลเบื้องต้น'!$C$9))</f>
        <v/>
      </c>
      <c r="O35" s="519"/>
      <c r="P35" s="1234" t="str">
        <f t="shared" si="7"/>
        <v/>
      </c>
      <c r="Q35" s="1232"/>
      <c r="R35" s="1231" t="str">
        <f>IF('01.ข้อมูลเบื้องต้น'!$B$10="","",IF('02.คีย์เทอม1'!$B35="","",'01.ข้อมูลเบื้องต้น'!$B$10))</f>
        <v/>
      </c>
      <c r="S35" s="1232" t="str">
        <f>IF('01.ข้อมูลเบื้องต้น'!$C$10="","",IF('02.คีย์เทอม1'!$B35="","",'01.ข้อมูลเบื้องต้น'!$C$10))</f>
        <v/>
      </c>
      <c r="T35" s="519"/>
      <c r="U35" s="1234" t="str">
        <f t="shared" si="8"/>
        <v/>
      </c>
      <c r="V35" s="1232"/>
      <c r="W35" s="1231" t="str">
        <f>IF('01.ข้อมูลเบื้องต้น'!$B$11="","",IF('02.คีย์เทอม1'!$B35="","",'01.ข้อมูลเบื้องต้น'!$B$11))</f>
        <v/>
      </c>
      <c r="X35" s="1232" t="str">
        <f>IF('01.ข้อมูลเบื้องต้น'!$C$11="","",IF('02.คีย์เทอม1'!$B35="","",'01.ข้อมูลเบื้องต้น'!$C$11))</f>
        <v/>
      </c>
      <c r="Y35" s="519"/>
      <c r="Z35" s="1234" t="str">
        <f t="shared" si="31"/>
        <v/>
      </c>
      <c r="AA35" s="1232"/>
      <c r="AB35" s="1231" t="str">
        <f>IF('01.ข้อมูลเบื้องต้น'!$B$12="","",IF('02.คีย์เทอม1'!$B35="","",'01.ข้อมูลเบื้องต้น'!$B$12))</f>
        <v/>
      </c>
      <c r="AC35" s="1232" t="str">
        <f>IF('01.ข้อมูลเบื้องต้น'!$C$12="","",IF('02.คีย์เทอม1'!$B35="","",'01.ข้อมูลเบื้องต้น'!$C$12))</f>
        <v/>
      </c>
      <c r="AD35" s="519"/>
      <c r="AE35" s="1234" t="str">
        <f t="shared" si="32"/>
        <v/>
      </c>
      <c r="AF35" s="1232"/>
      <c r="AG35" s="1231" t="str">
        <f>IF('01.ข้อมูลเบื้องต้น'!$B$13="","",IF('02.คีย์เทอม1'!$B35="","",'01.ข้อมูลเบื้องต้น'!$B$13))</f>
        <v/>
      </c>
      <c r="AH35" s="1232" t="str">
        <f>IF('01.ข้อมูลเบื้องต้น'!$C$13="","",IF('02.คีย์เทอม1'!$B35="","",'01.ข้อมูลเบื้องต้น'!$C$13))</f>
        <v/>
      </c>
      <c r="AI35" s="519"/>
      <c r="AJ35" s="1234" t="str">
        <f t="shared" si="33"/>
        <v/>
      </c>
      <c r="AK35" s="1232"/>
      <c r="AL35" s="1231" t="str">
        <f>IF('01.ข้อมูลเบื้องต้น'!$B$14="","",IF('02.คีย์เทอม1'!$B35="","",'01.ข้อมูลเบื้องต้น'!$B$14))</f>
        <v/>
      </c>
      <c r="AM35" s="1232" t="str">
        <f>IF('01.ข้อมูลเบื้องต้น'!$C$14="","",IF('02.คีย์เทอม1'!$B35="","",'01.ข้อมูลเบื้องต้น'!$C$14))</f>
        <v/>
      </c>
      <c r="AN35" s="519"/>
      <c r="AO35" s="1234" t="str">
        <f t="shared" si="34"/>
        <v/>
      </c>
      <c r="AP35" s="1232"/>
      <c r="AQ35" s="1231" t="str">
        <f>IF('01.ข้อมูลเบื้องต้น'!$B$15="","",IF('02.คีย์เทอม1'!$B35="","",'01.ข้อมูลเบื้องต้น'!$B$15))</f>
        <v/>
      </c>
      <c r="AR35" s="1232" t="str">
        <f>IF('01.ข้อมูลเบื้องต้น'!$C$15="","",IF('02.คีย์เทอม1'!$B35="","",'01.ข้อมูลเบื้องต้น'!$C$15))</f>
        <v/>
      </c>
      <c r="AS35" s="519"/>
      <c r="AT35" s="1234" t="str">
        <f t="shared" si="35"/>
        <v/>
      </c>
      <c r="AU35" s="1232"/>
      <c r="AV35" s="1231" t="str">
        <f>IF('01.ข้อมูลเบื้องต้น'!$B$16="","",IF('02.คีย์เทอม1'!$B35="","",'01.ข้อมูลเบื้องต้น'!$B$16))</f>
        <v/>
      </c>
      <c r="AW35" s="1232" t="str">
        <f>IF('01.ข้อมูลเบื้องต้น'!$C$16="","",IF('02.คีย์เทอม1'!$B35="","",'01.ข้อมูลเบื้องต้น'!$C$16))</f>
        <v/>
      </c>
      <c r="AX35" s="519"/>
      <c r="AY35" s="1234" t="str">
        <f t="shared" si="36"/>
        <v/>
      </c>
      <c r="AZ35" s="1232"/>
      <c r="BA35" s="1231" t="str">
        <f>IF('01.ข้อมูลเบื้องต้น'!$B$17="","",IF('02.คีย์เทอม1'!$B35="","",'01.ข้อมูลเบื้องต้น'!$B$17))</f>
        <v/>
      </c>
      <c r="BB35" s="1232" t="str">
        <f>IF('01.ข้อมูลเบื้องต้น'!$C$17="","",IF('02.คีย์เทอม1'!$B35="","",'01.ข้อมูลเบื้องต้น'!$C$17))</f>
        <v/>
      </c>
      <c r="BC35" s="519"/>
      <c r="BD35" s="1234" t="str">
        <f t="shared" si="37"/>
        <v/>
      </c>
      <c r="BE35" s="1232"/>
      <c r="BF35" s="1231" t="str">
        <f>IF('01.ข้อมูลเบื้องต้น'!$B$19="","",IF('02.คีย์เทอม1'!$B35="","",'01.ข้อมูลเบื้องต้น'!$B$19))</f>
        <v/>
      </c>
      <c r="BG35" s="1232" t="str">
        <f>IF('01.ข้อมูลเบื้องต้น'!$C$19="","",IF('02.คีย์เทอม1'!$B35="","",'01.ข้อมูลเบื้องต้น'!$C$19))</f>
        <v/>
      </c>
      <c r="BH35" s="722"/>
      <c r="BI35" s="1234" t="str">
        <f t="shared" si="38"/>
        <v/>
      </c>
      <c r="BJ35" s="1232"/>
      <c r="BK35" s="1231" t="str">
        <f>IF('01.ข้อมูลเบื้องต้น'!$B$20="","",IF('02.คีย์เทอม1'!$B35="","",'01.ข้อมูลเบื้องต้น'!$B$20))</f>
        <v/>
      </c>
      <c r="BL35" s="1232" t="str">
        <f>IF('01.ข้อมูลเบื้องต้น'!$C$20="","",IF('02.คีย์เทอม1'!$B35="","",'01.ข้อมูลเบื้องต้น'!$C$20))</f>
        <v/>
      </c>
      <c r="BM35" s="723"/>
      <c r="BN35" s="1234" t="str">
        <f t="shared" si="9"/>
        <v/>
      </c>
      <c r="BO35" s="1232"/>
      <c r="BP35" s="1231" t="str">
        <f>IF('01.ข้อมูลเบื้องต้น'!$B$21="","",IF('02.คีย์เทอม1'!$B35="","",'01.ข้อมูลเบื้องต้น'!$B$21))</f>
        <v/>
      </c>
      <c r="BQ35" s="1232" t="str">
        <f>IF('01.ข้อมูลเบื้องต้น'!$C$21="","",IF('02.คีย์เทอม1'!$B35="","",'01.ข้อมูลเบื้องต้น'!$C$21))</f>
        <v/>
      </c>
      <c r="BR35" s="722"/>
      <c r="BS35" s="1234" t="str">
        <f t="shared" si="10"/>
        <v/>
      </c>
      <c r="BT35" s="1232"/>
      <c r="BU35" s="1231" t="str">
        <f>IF('01.ข้อมูลเบื้องต้น'!$B$22="","",IF('02.คีย์เทอม1'!$B35="","",'01.ข้อมูลเบื้องต้น'!$B$22))</f>
        <v/>
      </c>
      <c r="BV35" s="1232" t="str">
        <f>IF('01.ข้อมูลเบื้องต้น'!$C$22="","",IF('02.คีย์เทอม1'!$B35="","",'01.ข้อมูลเบื้องต้น'!$C$22))</f>
        <v/>
      </c>
      <c r="BW35" s="722"/>
      <c r="BX35" s="1234" t="str">
        <f t="shared" si="11"/>
        <v/>
      </c>
      <c r="BY35" s="1232"/>
      <c r="BZ35" s="1231" t="str">
        <f>IF('01.ข้อมูลเบื้องต้น'!$B$23="","",IF('02.คีย์เทอม1'!$B35="","",'01.ข้อมูลเบื้องต้น'!$B$23))</f>
        <v/>
      </c>
      <c r="CA35" s="1232" t="str">
        <f>IF('01.ข้อมูลเบื้องต้น'!$C$23="","",IF('02.คีย์เทอม1'!$B35="","",'01.ข้อมูลเบื้องต้น'!$C$23))</f>
        <v/>
      </c>
      <c r="CB35" s="722"/>
      <c r="CC35" s="1234" t="str">
        <f t="shared" si="39"/>
        <v/>
      </c>
      <c r="CD35" s="1232"/>
      <c r="CE35" s="1231" t="str">
        <f>IF('01.ข้อมูลเบื้องต้น'!$B$24="","",IF('02.คีย์เทอม1'!$B35="","",'01.ข้อมูลเบื้องต้น'!$B$24))</f>
        <v/>
      </c>
      <c r="CF35" s="1232" t="str">
        <f>IF('01.ข้อมูลเบื้องต้น'!$C$24="","",IF('02.คีย์เทอม1'!$B35="","",'01.ข้อมูลเบื้องต้น'!$C$24))</f>
        <v/>
      </c>
      <c r="CG35" s="722"/>
      <c r="CH35" s="1234" t="str">
        <f t="shared" si="59"/>
        <v/>
      </c>
      <c r="CI35" s="1232"/>
      <c r="CJ35" s="1231" t="str">
        <f>IF('01.ข้อมูลเบื้องต้น'!$B$25="","",IF('02.คีย์เทอม1'!$B35="","",'01.ข้อมูลเบื้องต้น'!$B$25))</f>
        <v/>
      </c>
      <c r="CK35" s="1232" t="str">
        <f>IF('01.ข้อมูลเบื้องต้น'!$C$25="","",IF('02.คีย์เทอม1'!$B35="","",'01.ข้อมูลเบื้องต้น'!$C$25))</f>
        <v/>
      </c>
      <c r="CL35" s="722"/>
      <c r="CM35" s="1234" t="str">
        <f t="shared" si="12"/>
        <v/>
      </c>
      <c r="CN35" s="1232"/>
      <c r="CO35" s="1231" t="str">
        <f>IF('01.ข้อมูลเบื้องต้น'!$B$26="","",IF('02.คีย์เทอม1'!$B35="","",'01.ข้อมูลเบื้องต้น'!$B$26))</f>
        <v/>
      </c>
      <c r="CP35" s="1232" t="str">
        <f>IF('01.ข้อมูลเบื้องต้น'!$C$26="","",IF('02.คีย์เทอม1'!$B35="","",'01.ข้อมูลเบื้องต้น'!$C$26))</f>
        <v/>
      </c>
      <c r="CQ35" s="722"/>
      <c r="CR35" s="1234" t="str">
        <f t="shared" si="13"/>
        <v/>
      </c>
      <c r="CS35" s="1232"/>
      <c r="CT35" s="1231" t="str">
        <f>IF('01.ข้อมูลเบื้องต้น'!$B$27="","",IF('02.คีย์เทอม1'!$B35="","",'01.ข้อมูลเบื้องต้น'!$B$27))</f>
        <v/>
      </c>
      <c r="CU35" s="1232" t="str">
        <f>IF('01.ข้อมูลเบื้องต้น'!$C$27="","",IF('02.คีย์เทอม1'!$B35="","",'01.ข้อมูลเบื้องต้น'!$C$27))</f>
        <v/>
      </c>
      <c r="CV35" s="722"/>
      <c r="CW35" s="1234" t="str">
        <f t="shared" si="14"/>
        <v/>
      </c>
      <c r="CX35" s="1232"/>
      <c r="CY35" s="1231" t="str">
        <f>IF('01.ข้อมูลเบื้องต้น'!$B$28="","",IF('02.คีย์เทอม1'!$B35="","",'01.ข้อมูลเบื้องต้น'!$B$28))</f>
        <v/>
      </c>
      <c r="CZ35" s="1232" t="str">
        <f>IF('01.ข้อมูลเบื้องต้น'!$C$28="","",IF('02.คีย์เทอม1'!$B35="","",'01.ข้อมูลเบื้องต้น'!$C$28))</f>
        <v/>
      </c>
      <c r="DA35" s="722"/>
      <c r="DB35" s="1234" t="str">
        <f t="shared" si="15"/>
        <v/>
      </c>
      <c r="DC35" s="1232"/>
      <c r="DD35" s="1231" t="str">
        <f>IF('01.ข้อมูลเบื้องต้น'!$B$36="","",IF('02.คีย์เทอม1'!$B35="","",'01.ข้อมูลเบื้องต้น'!$B$36))</f>
        <v/>
      </c>
      <c r="DE35" s="1232" t="str">
        <f>IF('01.ข้อมูลเบื้องต้น'!$C$36="","",IF('02.คีย์เทอม1'!$B35="","",'01.ข้อมูลเบื้องต้น'!$C$36))</f>
        <v/>
      </c>
      <c r="DF35" s="721"/>
      <c r="DG35" s="1234" t="str">
        <f t="shared" si="16"/>
        <v/>
      </c>
      <c r="DH35" s="1232"/>
      <c r="DI35" s="1231" t="str">
        <f>IF('01.ข้อมูลเบื้องต้น'!$B$37="","",IF('02.คีย์เทอม1'!$B35="","",'01.ข้อมูลเบื้องต้น'!$B$37))</f>
        <v/>
      </c>
      <c r="DJ35" s="1232" t="str">
        <f>IF('01.ข้อมูลเบื้องต้น'!$C$37="","",IF('02.คีย์เทอม1'!$B35="","",'01.ข้อมูลเบื้องต้น'!$C$37))</f>
        <v/>
      </c>
      <c r="DK35" s="721"/>
      <c r="DL35" s="1234" t="str">
        <f t="shared" si="17"/>
        <v/>
      </c>
      <c r="DM35" s="1232"/>
      <c r="DN35" s="1231" t="str">
        <f>IF('01.ข้อมูลเบื้องต้น'!$B$38="","",IF('02.คีย์เทอม1'!$B35="","",'01.ข้อมูลเบื้องต้น'!$B$38))</f>
        <v/>
      </c>
      <c r="DO35" s="1232" t="str">
        <f>IF('01.ข้อมูลเบื้องต้น'!$C$38="","",IF('02.คีย์เทอม1'!$B35="","",'01.ข้อมูลเบื้องต้น'!$C$38))</f>
        <v/>
      </c>
      <c r="DP35" s="721"/>
      <c r="DQ35" s="1234" t="str">
        <f t="shared" si="18"/>
        <v/>
      </c>
      <c r="DR35" s="1232"/>
      <c r="DS35" s="1231" t="str">
        <f>IF('01.ข้อมูลเบื้องต้น'!$B$39="","",IF('02.คีย์เทอม1'!$B35="","",'01.ข้อมูลเบื้องต้น'!$B$39))</f>
        <v/>
      </c>
      <c r="DT35" s="1232" t="str">
        <f>IF('01.ข้อมูลเบื้องต้น'!$C$39="","",IF('02.คีย์เทอม1'!$B35="","",'01.ข้อมูลเบื้องต้น'!$C$39))</f>
        <v/>
      </c>
      <c r="DU35" s="721"/>
      <c r="DV35" s="1234" t="str">
        <f t="shared" si="19"/>
        <v/>
      </c>
      <c r="DW35" s="1232"/>
      <c r="DX35" s="1231" t="str">
        <f>IF('01.ข้อมูลเบื้องต้น'!$B$40="","",IF('02.คีย์เทอม1'!$B35="","",'01.ข้อมูลเบื้องต้น'!$B$40))</f>
        <v/>
      </c>
      <c r="DY35" s="1232" t="str">
        <f>IF('01.ข้อมูลเบื้องต้น'!$C$40="","",IF('02.คีย์เทอม1'!$B35="","",'01.ข้อมูลเบื้องต้น'!$C$40))</f>
        <v/>
      </c>
      <c r="DZ35" s="721"/>
      <c r="EA35" s="1234" t="str">
        <f t="shared" si="20"/>
        <v/>
      </c>
      <c r="EB35" s="1232"/>
      <c r="EC35" s="1231" t="str">
        <f>IF('01.ข้อมูลเบื้องต้น'!$B$41="","",IF('02.คีย์เทอม1'!$B35="","",'01.ข้อมูลเบื้องต้น'!$B$41))</f>
        <v/>
      </c>
      <c r="ED35" s="1232" t="str">
        <f>IF('01.ข้อมูลเบื้องต้น'!$C$41="","",IF('02.คีย์เทอม1'!$B35="","",'01.ข้อมูลเบื้องต้น'!$C$41))</f>
        <v/>
      </c>
      <c r="EE35" s="721"/>
      <c r="EF35" s="1234" t="str">
        <f t="shared" si="21"/>
        <v/>
      </c>
      <c r="EG35" s="1232"/>
      <c r="EH35" s="1231" t="str">
        <f>IF('01.ข้อมูลเบื้องต้น'!$B$42="","",IF('02.คีย์เทอม1'!$B35="","",'01.ข้อมูลเบื้องต้น'!$B$42))</f>
        <v/>
      </c>
      <c r="EI35" s="1232" t="str">
        <f>IF('01.ข้อมูลเบื้องต้น'!$C$42="","",IF('02.คีย์เทอม1'!$B35="","",'01.ข้อมูลเบื้องต้น'!$C$42))</f>
        <v/>
      </c>
      <c r="EJ35" s="721"/>
      <c r="EK35" s="1234" t="str">
        <f t="shared" si="22"/>
        <v/>
      </c>
      <c r="EL35" s="1232"/>
      <c r="EM35" s="1231" t="str">
        <f>IF('01.ข้อมูลเบื้องต้น'!$B$43="","",IF('02.คีย์เทอม1'!$B35="","",'01.ข้อมูลเบื้องต้น'!$B$43))</f>
        <v/>
      </c>
      <c r="EN35" s="1232" t="str">
        <f>IF('01.ข้อมูลเบื้องต้น'!$C$43="","",IF('02.คีย์เทอม1'!$B35="","",'01.ข้อมูลเบื้องต้น'!$C$43))</f>
        <v/>
      </c>
      <c r="EO35" s="721"/>
      <c r="EP35" s="1234" t="str">
        <f t="shared" si="23"/>
        <v/>
      </c>
      <c r="EQ35" s="1232"/>
      <c r="ER35" s="1231" t="str">
        <f>IF('01.ข้อมูลเบื้องต้น'!$B$44="","",IF('02.คีย์เทอม1'!$B35="","",'01.ข้อมูลเบื้องต้น'!$B$44))</f>
        <v/>
      </c>
      <c r="ES35" s="1232" t="str">
        <f>IF('01.ข้อมูลเบื้องต้น'!$C$44="","",IF('02.คีย์เทอม1'!$B35="","",'01.ข้อมูลเบื้องต้น'!$C$44))</f>
        <v/>
      </c>
      <c r="ET35" s="721"/>
      <c r="EU35" s="1234" t="str">
        <f t="shared" si="24"/>
        <v/>
      </c>
      <c r="EV35" s="1232"/>
      <c r="EW35" s="1231" t="str">
        <f>IF('01.ข้อมูลเบื้องต้น'!$B$45="","",IF('02.คีย์เทอม1'!$B35="","",'01.ข้อมูลเบื้องต้น'!$B$45))</f>
        <v/>
      </c>
      <c r="EX35" s="1232" t="str">
        <f>IF('01.ข้อมูลเบื้องต้น'!$C$45="","",IF('02.คีย์เทอม1'!$B35="","",'01.ข้อมูลเบื้องต้น'!$C$45))</f>
        <v/>
      </c>
      <c r="EY35" s="721"/>
      <c r="EZ35" s="1234" t="str">
        <f t="shared" si="25"/>
        <v/>
      </c>
      <c r="FA35" s="1232"/>
      <c r="FB35" s="1231" t="str">
        <f>IF('01.ข้อมูลเบื้องต้น'!$B$46="","",IF('02.คีย์เทอม1'!$B35="","",'01.ข้อมูลเบื้องต้น'!$B$46))</f>
        <v/>
      </c>
      <c r="FC35" s="1232" t="str">
        <f>IF('01.ข้อมูลเบื้องต้น'!$C$46="","",IF('02.คีย์เทอม1'!$B35="","",'01.ข้อมูลเบื้องต้น'!$C$46))</f>
        <v/>
      </c>
      <c r="FD35" s="721"/>
      <c r="FE35" s="1234" t="str">
        <f t="shared" si="26"/>
        <v/>
      </c>
      <c r="FF35" s="1232"/>
      <c r="FG35" s="1231" t="str">
        <f>IF('01.ข้อมูลเบื้องต้น'!$B$47="","",IF('02.คีย์เทอม1'!$B35="","",'01.ข้อมูลเบื้องต้น'!$B$47))</f>
        <v/>
      </c>
      <c r="FH35" s="1232" t="str">
        <f>IF('01.ข้อมูลเบื้องต้น'!$C$47="","",IF('02.คีย์เทอม1'!$B35="","",'01.ข้อมูลเบื้องต้น'!$C$47))</f>
        <v/>
      </c>
      <c r="FI35" s="721"/>
      <c r="FJ35" s="1234" t="str">
        <f t="shared" si="27"/>
        <v/>
      </c>
      <c r="FK35" s="1232"/>
      <c r="FL35" s="1231" t="str">
        <f>IF('01.ข้อมูลเบื้องต้น'!$B$48="","",IF('02.คีย์เทอม1'!$B35="","",'01.ข้อมูลเบื้องต้น'!$B$48))</f>
        <v/>
      </c>
      <c r="FM35" s="1232" t="str">
        <f>IF('01.ข้อมูลเบื้องต้น'!$C$48="","",IF('02.คีย์เทอม1'!$B35="","",'01.ข้อมูลเบื้องต้น'!$C$48))</f>
        <v/>
      </c>
      <c r="FN35" s="721"/>
      <c r="FO35" s="1234" t="str">
        <f t="shared" si="28"/>
        <v/>
      </c>
      <c r="FP35" s="1232"/>
      <c r="FQ35" s="1231" t="str">
        <f>IF('01.ข้อมูลเบื้องต้น'!$B$49="","",IF('02.คีย์เทอม1'!$B35="","",'01.ข้อมูลเบื้องต้น'!$B$49))</f>
        <v/>
      </c>
      <c r="FR35" s="1232" t="str">
        <f>IF('01.ข้อมูลเบื้องต้น'!$C$49="","",IF('02.คีย์เทอม1'!$B35="","",'01.ข้อมูลเบื้องต้น'!$C$49))</f>
        <v/>
      </c>
      <c r="FS35" s="721"/>
      <c r="FT35" s="1234" t="str">
        <f t="shared" si="29"/>
        <v/>
      </c>
      <c r="FU35" s="1232"/>
      <c r="FV35" s="1231" t="str">
        <f>IF('01.ข้อมูลเบื้องต้น'!$B$50="","",IF('02.คีย์เทอม1'!$B35="","",'01.ข้อมูลเบื้องต้น'!$B$50))</f>
        <v/>
      </c>
      <c r="FW35" s="1232" t="str">
        <f>IF('01.ข้อมูลเบื้องต้น'!$C$50="","",IF('02.คีย์เทอม1'!$B35="","",'01.ข้อมูลเบื้องต้น'!$C$50))</f>
        <v/>
      </c>
      <c r="FX35" s="721"/>
      <c r="FY35" s="1234" t="str">
        <f t="shared" si="30"/>
        <v/>
      </c>
      <c r="FZ35" s="521" t="str">
        <f t="shared" si="57"/>
        <v/>
      </c>
      <c r="GA35" s="522" t="str">
        <f t="shared" si="58"/>
        <v/>
      </c>
      <c r="GB35" s="523" t="str">
        <f>IF('2.ชื่อนักเรียน'!R36="มส","มส",IF('2.ชื่อนักเรียน'!R36="ย้าย","ย้าย",IF('2.ชื่อนักเรียน'!R36="ร","ร",IF(GA35="","",RANK(GA35,$GA$10:$GA$59,0)))))</f>
        <v/>
      </c>
      <c r="GC35" s="523" t="str">
        <f t="shared" si="40"/>
        <v/>
      </c>
      <c r="GE35" s="533" t="str">
        <f t="shared" si="41"/>
        <v/>
      </c>
      <c r="GF35" s="719" t="str">
        <f t="shared" si="42"/>
        <v/>
      </c>
      <c r="GG35" s="717" t="str">
        <f t="shared" si="43"/>
        <v/>
      </c>
      <c r="GH35" s="520" t="str">
        <f t="shared" si="44"/>
        <v/>
      </c>
      <c r="GI35" s="535" t="str">
        <f t="shared" si="45"/>
        <v/>
      </c>
      <c r="GJ35" s="719" t="str">
        <f t="shared" si="46"/>
        <v/>
      </c>
      <c r="GK35" s="719" t="str">
        <f t="shared" si="47"/>
        <v/>
      </c>
      <c r="GL35" s="534" t="str">
        <f t="shared" si="48"/>
        <v/>
      </c>
      <c r="GM35" s="701" t="str">
        <f t="shared" si="49"/>
        <v/>
      </c>
      <c r="GN35" s="701" t="str">
        <f t="shared" si="50"/>
        <v/>
      </c>
      <c r="GO35" s="701" t="str">
        <f t="shared" si="51"/>
        <v/>
      </c>
      <c r="GP35" s="701" t="str">
        <f t="shared" si="52"/>
        <v/>
      </c>
      <c r="GQ35" s="701" t="str">
        <f t="shared" si="53"/>
        <v/>
      </c>
      <c r="GR35" s="701" t="str">
        <f t="shared" si="54"/>
        <v/>
      </c>
      <c r="GS35" s="701" t="str">
        <f t="shared" si="55"/>
        <v/>
      </c>
      <c r="GT35" s="520" t="str">
        <f t="shared" si="56"/>
        <v/>
      </c>
    </row>
    <row r="36" spans="1:202" s="509" customFormat="1" ht="17.25" customHeight="1" thickTop="1" thickBot="1">
      <c r="A36" s="1229">
        <v>27</v>
      </c>
      <c r="B36" s="1229" t="str">
        <f>IF('2.ชื่อนักเรียน'!E37="","",CONCATENATE('2.ชื่อนักเรียน'!E37,'2.ชื่อนักเรียน'!F37,'2.ชื่อนักเรียน'!G37,'2.ชื่อนักเรียน'!H37,'2.ชื่อนักเรียน'!I37,'2.ชื่อนักเรียน'!J37,'2.ชื่อนักเรียน'!K37,'2.ชื่อนักเรียน'!L37,'2.ชื่อนักเรียน'!M37,'2.ชื่อนักเรียน'!N37,'2.ชื่อนักเรียน'!O37,'2.ชื่อนักเรียน'!P37,'2.ชื่อนักเรียน'!Q37))</f>
        <v/>
      </c>
      <c r="C36" s="1230" t="str">
        <f>IF('2.ชื่อนักเรียน'!B37="","",'2.ชื่อนักเรียน'!B37)</f>
        <v/>
      </c>
      <c r="D36" s="1231" t="str">
        <f>IF('2.ชื่อนักเรียน'!C37="","",CONCATENATE(TRIM('2.ชื่อนักเรียน'!C37),"  ",'2.ชื่อนักเรียน'!D37))</f>
        <v/>
      </c>
      <c r="E36" s="1232" t="str">
        <f>IF(B36="","",IF('01.ข้อมูลเบื้องต้น'!$H$2="","",'01.ข้อมูลเบื้องต้น'!$H$2))</f>
        <v/>
      </c>
      <c r="F36" s="1231" t="str">
        <f>IF(B36="","",IF('01.ข้อมูลเบื้องต้น'!$I$4="","",'01.ข้อมูลเบื้องต้น'!$I$4))</f>
        <v/>
      </c>
      <c r="G36" s="1232"/>
      <c r="H36" s="1231" t="str">
        <f>IF('01.ข้อมูลเบื้องต้น'!$B$8="","",IF('02.คีย์เทอม1'!$B36="","",'01.ข้อมูลเบื้องต้น'!$B$8))</f>
        <v/>
      </c>
      <c r="I36" s="1232" t="str">
        <f>IF('01.ข้อมูลเบื้องต้น'!$C$8="","",IF('02.คีย์เทอม1'!$B36="","",'01.ข้อมูลเบื้องต้น'!$C$8))</f>
        <v/>
      </c>
      <c r="J36" s="519"/>
      <c r="K36" s="1233" t="str">
        <f>IF('2.ชื่อนักเรียน'!R37="มส","มส",IF('2.ชื่อนักเรียน'!R37="ร","ร",IF('2.ชื่อนักเรียน'!R37="ย้าย","ย้าย",IF(J36="","",IF(J36&gt;=75,"เชี่ยวชาญ",IF(J36&gt;=65,"ชำนาญ",IF(J36&gt;=55,"พัฒนา",IF(J36&gt;=50,"เริ่มต้น","ไม่ผ่าน"))))))))</f>
        <v/>
      </c>
      <c r="L36" s="1232"/>
      <c r="M36" s="1231" t="str">
        <f>IF('01.ข้อมูลเบื้องต้น'!$B$9="","",IF('02.คีย์เทอม1'!$B36="","",'01.ข้อมูลเบื้องต้น'!$B$9))</f>
        <v/>
      </c>
      <c r="N36" s="1232" t="str">
        <f>IF('01.ข้อมูลเบื้องต้น'!$C$9="","",IF('02.คีย์เทอม1'!$B36="","",'01.ข้อมูลเบื้องต้น'!$C$9))</f>
        <v/>
      </c>
      <c r="O36" s="526"/>
      <c r="P36" s="1235" t="str">
        <f t="shared" si="7"/>
        <v/>
      </c>
      <c r="Q36" s="1232"/>
      <c r="R36" s="1231" t="str">
        <f>IF('01.ข้อมูลเบื้องต้น'!$B$10="","",IF('02.คีย์เทอม1'!$B36="","",'01.ข้อมูลเบื้องต้น'!$B$10))</f>
        <v/>
      </c>
      <c r="S36" s="1232" t="str">
        <f>IF('01.ข้อมูลเบื้องต้น'!$C$10="","",IF('02.คีย์เทอม1'!$B36="","",'01.ข้อมูลเบื้องต้น'!$C$10))</f>
        <v/>
      </c>
      <c r="T36" s="526"/>
      <c r="U36" s="1235" t="str">
        <f t="shared" si="8"/>
        <v/>
      </c>
      <c r="V36" s="1232"/>
      <c r="W36" s="1231" t="str">
        <f>IF('01.ข้อมูลเบื้องต้น'!$B$11="","",IF('02.คีย์เทอม1'!$B36="","",'01.ข้อมูลเบื้องต้น'!$B$11))</f>
        <v/>
      </c>
      <c r="X36" s="1232" t="str">
        <f>IF('01.ข้อมูลเบื้องต้น'!$C$11="","",IF('02.คีย์เทอม1'!$B36="","",'01.ข้อมูลเบื้องต้น'!$C$11))</f>
        <v/>
      </c>
      <c r="Y36" s="519"/>
      <c r="Z36" s="1234" t="str">
        <f t="shared" si="31"/>
        <v/>
      </c>
      <c r="AA36" s="1232"/>
      <c r="AB36" s="1231" t="str">
        <f>IF('01.ข้อมูลเบื้องต้น'!$B$12="","",IF('02.คีย์เทอม1'!$B36="","",'01.ข้อมูลเบื้องต้น'!$B$12))</f>
        <v/>
      </c>
      <c r="AC36" s="1232" t="str">
        <f>IF('01.ข้อมูลเบื้องต้น'!$C$12="","",IF('02.คีย์เทอม1'!$B36="","",'01.ข้อมูลเบื้องต้น'!$C$12))</f>
        <v/>
      </c>
      <c r="AD36" s="526"/>
      <c r="AE36" s="1235" t="str">
        <f t="shared" si="32"/>
        <v/>
      </c>
      <c r="AF36" s="1232"/>
      <c r="AG36" s="1231" t="str">
        <f>IF('01.ข้อมูลเบื้องต้น'!$B$13="","",IF('02.คีย์เทอม1'!$B36="","",'01.ข้อมูลเบื้องต้น'!$B$13))</f>
        <v/>
      </c>
      <c r="AH36" s="1232" t="str">
        <f>IF('01.ข้อมูลเบื้องต้น'!$C$13="","",IF('02.คีย์เทอม1'!$B36="","",'01.ข้อมูลเบื้องต้น'!$C$13))</f>
        <v/>
      </c>
      <c r="AI36" s="526"/>
      <c r="AJ36" s="1235" t="str">
        <f t="shared" si="33"/>
        <v/>
      </c>
      <c r="AK36" s="1232"/>
      <c r="AL36" s="1231" t="str">
        <f>IF('01.ข้อมูลเบื้องต้น'!$B$14="","",IF('02.คีย์เทอม1'!$B36="","",'01.ข้อมูลเบื้องต้น'!$B$14))</f>
        <v/>
      </c>
      <c r="AM36" s="1232" t="str">
        <f>IF('01.ข้อมูลเบื้องต้น'!$C$14="","",IF('02.คีย์เทอม1'!$B36="","",'01.ข้อมูลเบื้องต้น'!$C$14))</f>
        <v/>
      </c>
      <c r="AN36" s="526"/>
      <c r="AO36" s="1235" t="str">
        <f t="shared" si="34"/>
        <v/>
      </c>
      <c r="AP36" s="1232"/>
      <c r="AQ36" s="1231" t="str">
        <f>IF('01.ข้อมูลเบื้องต้น'!$B$15="","",IF('02.คีย์เทอม1'!$B36="","",'01.ข้อมูลเบื้องต้น'!$B$15))</f>
        <v/>
      </c>
      <c r="AR36" s="1232" t="str">
        <f>IF('01.ข้อมูลเบื้องต้น'!$C$15="","",IF('02.คีย์เทอม1'!$B36="","",'01.ข้อมูลเบื้องต้น'!$C$15))</f>
        <v/>
      </c>
      <c r="AS36" s="526"/>
      <c r="AT36" s="1235" t="str">
        <f t="shared" si="35"/>
        <v/>
      </c>
      <c r="AU36" s="1232"/>
      <c r="AV36" s="1231" t="str">
        <f>IF('01.ข้อมูลเบื้องต้น'!$B$16="","",IF('02.คีย์เทอม1'!$B36="","",'01.ข้อมูลเบื้องต้น'!$B$16))</f>
        <v/>
      </c>
      <c r="AW36" s="1232" t="str">
        <f>IF('01.ข้อมูลเบื้องต้น'!$C$16="","",IF('02.คีย์เทอม1'!$B36="","",'01.ข้อมูลเบื้องต้น'!$C$16))</f>
        <v/>
      </c>
      <c r="AX36" s="519"/>
      <c r="AY36" s="1234" t="str">
        <f t="shared" si="36"/>
        <v/>
      </c>
      <c r="AZ36" s="1232"/>
      <c r="BA36" s="1231" t="str">
        <f>IF('01.ข้อมูลเบื้องต้น'!$B$17="","",IF('02.คีย์เทอม1'!$B36="","",'01.ข้อมูลเบื้องต้น'!$B$17))</f>
        <v/>
      </c>
      <c r="BB36" s="1232" t="str">
        <f>IF('01.ข้อมูลเบื้องต้น'!$C$17="","",IF('02.คีย์เทอม1'!$B36="","",'01.ข้อมูลเบื้องต้น'!$C$17))</f>
        <v/>
      </c>
      <c r="BC36" s="519"/>
      <c r="BD36" s="1234" t="str">
        <f t="shared" si="37"/>
        <v/>
      </c>
      <c r="BE36" s="1232"/>
      <c r="BF36" s="1231" t="str">
        <f>IF('01.ข้อมูลเบื้องต้น'!$B$19="","",IF('02.คีย์เทอม1'!$B36="","",'01.ข้อมูลเบื้องต้น'!$B$19))</f>
        <v/>
      </c>
      <c r="BG36" s="1232" t="str">
        <f>IF('01.ข้อมูลเบื้องต้น'!$C$19="","",IF('02.คีย์เทอม1'!$B36="","",'01.ข้อมูลเบื้องต้น'!$C$19))</f>
        <v/>
      </c>
      <c r="BH36" s="722"/>
      <c r="BI36" s="1234" t="str">
        <f t="shared" si="38"/>
        <v/>
      </c>
      <c r="BJ36" s="1232"/>
      <c r="BK36" s="1231" t="str">
        <f>IF('01.ข้อมูลเบื้องต้น'!$B$20="","",IF('02.คีย์เทอม1'!$B36="","",'01.ข้อมูลเบื้องต้น'!$B$20))</f>
        <v/>
      </c>
      <c r="BL36" s="1232" t="str">
        <f>IF('01.ข้อมูลเบื้องต้น'!$C$20="","",IF('02.คีย์เทอม1'!$B36="","",'01.ข้อมูลเบื้องต้น'!$C$20))</f>
        <v/>
      </c>
      <c r="BM36" s="722"/>
      <c r="BN36" s="1235" t="str">
        <f t="shared" si="9"/>
        <v/>
      </c>
      <c r="BO36" s="1232"/>
      <c r="BP36" s="1231" t="str">
        <f>IF('01.ข้อมูลเบื้องต้น'!$B$21="","",IF('02.คีย์เทอม1'!$B36="","",'01.ข้อมูลเบื้องต้น'!$B$21))</f>
        <v/>
      </c>
      <c r="BQ36" s="1232" t="str">
        <f>IF('01.ข้อมูลเบื้องต้น'!$C$21="","",IF('02.คีย์เทอม1'!$B36="","",'01.ข้อมูลเบื้องต้น'!$C$21))</f>
        <v/>
      </c>
      <c r="BR36" s="722"/>
      <c r="BS36" s="1234" t="str">
        <f t="shared" si="10"/>
        <v/>
      </c>
      <c r="BT36" s="1232"/>
      <c r="BU36" s="1231" t="str">
        <f>IF('01.ข้อมูลเบื้องต้น'!$B$22="","",IF('02.คีย์เทอม1'!$B36="","",'01.ข้อมูลเบื้องต้น'!$B$22))</f>
        <v/>
      </c>
      <c r="BV36" s="1232" t="str">
        <f>IF('01.ข้อมูลเบื้องต้น'!$C$22="","",IF('02.คีย์เทอม1'!$B36="","",'01.ข้อมูลเบื้องต้น'!$C$22))</f>
        <v/>
      </c>
      <c r="BW36" s="722"/>
      <c r="BX36" s="1234" t="str">
        <f t="shared" si="11"/>
        <v/>
      </c>
      <c r="BY36" s="1232"/>
      <c r="BZ36" s="1231" t="str">
        <f>IF('01.ข้อมูลเบื้องต้น'!$B$23="","",IF('02.คีย์เทอม1'!$B36="","",'01.ข้อมูลเบื้องต้น'!$B$23))</f>
        <v/>
      </c>
      <c r="CA36" s="1232" t="str">
        <f>IF('01.ข้อมูลเบื้องต้น'!$C$23="","",IF('02.คีย์เทอม1'!$B36="","",'01.ข้อมูลเบื้องต้น'!$C$23))</f>
        <v/>
      </c>
      <c r="CB36" s="722"/>
      <c r="CC36" s="1234" t="str">
        <f t="shared" si="39"/>
        <v/>
      </c>
      <c r="CD36" s="1232"/>
      <c r="CE36" s="1231" t="str">
        <f>IF('01.ข้อมูลเบื้องต้น'!$B$24="","",IF('02.คีย์เทอม1'!$B36="","",'01.ข้อมูลเบื้องต้น'!$B$24))</f>
        <v/>
      </c>
      <c r="CF36" s="1232" t="str">
        <f>IF('01.ข้อมูลเบื้องต้น'!$C$24="","",IF('02.คีย์เทอม1'!$B36="","",'01.ข้อมูลเบื้องต้น'!$C$24))</f>
        <v/>
      </c>
      <c r="CG36" s="722"/>
      <c r="CH36" s="1234" t="str">
        <f t="shared" si="59"/>
        <v/>
      </c>
      <c r="CI36" s="1232"/>
      <c r="CJ36" s="1231" t="str">
        <f>IF('01.ข้อมูลเบื้องต้น'!$B$25="","",IF('02.คีย์เทอม1'!$B36="","",'01.ข้อมูลเบื้องต้น'!$B$25))</f>
        <v/>
      </c>
      <c r="CK36" s="1232" t="str">
        <f>IF('01.ข้อมูลเบื้องต้น'!$C$25="","",IF('02.คีย์เทอม1'!$B36="","",'01.ข้อมูลเบื้องต้น'!$C$25))</f>
        <v/>
      </c>
      <c r="CL36" s="722"/>
      <c r="CM36" s="1234" t="str">
        <f t="shared" si="12"/>
        <v/>
      </c>
      <c r="CN36" s="1232"/>
      <c r="CO36" s="1231" t="str">
        <f>IF('01.ข้อมูลเบื้องต้น'!$B$26="","",IF('02.คีย์เทอม1'!$B36="","",'01.ข้อมูลเบื้องต้น'!$B$26))</f>
        <v/>
      </c>
      <c r="CP36" s="1232" t="str">
        <f>IF('01.ข้อมูลเบื้องต้น'!$C$26="","",IF('02.คีย์เทอม1'!$B36="","",'01.ข้อมูลเบื้องต้น'!$C$26))</f>
        <v/>
      </c>
      <c r="CQ36" s="722"/>
      <c r="CR36" s="1234" t="str">
        <f t="shared" si="13"/>
        <v/>
      </c>
      <c r="CS36" s="1232"/>
      <c r="CT36" s="1231" t="str">
        <f>IF('01.ข้อมูลเบื้องต้น'!$B$27="","",IF('02.คีย์เทอม1'!$B36="","",'01.ข้อมูลเบื้องต้น'!$B$27))</f>
        <v/>
      </c>
      <c r="CU36" s="1232" t="str">
        <f>IF('01.ข้อมูลเบื้องต้น'!$C$27="","",IF('02.คีย์เทอม1'!$B36="","",'01.ข้อมูลเบื้องต้น'!$C$27))</f>
        <v/>
      </c>
      <c r="CV36" s="722"/>
      <c r="CW36" s="1234" t="str">
        <f t="shared" si="14"/>
        <v/>
      </c>
      <c r="CX36" s="1232"/>
      <c r="CY36" s="1231" t="str">
        <f>IF('01.ข้อมูลเบื้องต้น'!$B$28="","",IF('02.คีย์เทอม1'!$B36="","",'01.ข้อมูลเบื้องต้น'!$B$28))</f>
        <v/>
      </c>
      <c r="CZ36" s="1232" t="str">
        <f>IF('01.ข้อมูลเบื้องต้น'!$C$28="","",IF('02.คีย์เทอม1'!$B36="","",'01.ข้อมูลเบื้องต้น'!$C$28))</f>
        <v/>
      </c>
      <c r="DA36" s="722"/>
      <c r="DB36" s="1234" t="str">
        <f t="shared" si="15"/>
        <v/>
      </c>
      <c r="DC36" s="1232"/>
      <c r="DD36" s="1231" t="str">
        <f>IF('01.ข้อมูลเบื้องต้น'!$B$36="","",IF('02.คีย์เทอม1'!$B36="","",'01.ข้อมูลเบื้องต้น'!$B$36))</f>
        <v/>
      </c>
      <c r="DE36" s="1232" t="str">
        <f>IF('01.ข้อมูลเบื้องต้น'!$C$36="","",IF('02.คีย์เทอม1'!$B36="","",'01.ข้อมูลเบื้องต้น'!$C$36))</f>
        <v/>
      </c>
      <c r="DF36" s="721"/>
      <c r="DG36" s="1234" t="str">
        <f t="shared" si="16"/>
        <v/>
      </c>
      <c r="DH36" s="1232"/>
      <c r="DI36" s="1231" t="str">
        <f>IF('01.ข้อมูลเบื้องต้น'!$B$37="","",IF('02.คีย์เทอม1'!$B36="","",'01.ข้อมูลเบื้องต้น'!$B$37))</f>
        <v/>
      </c>
      <c r="DJ36" s="1232" t="str">
        <f>IF('01.ข้อมูลเบื้องต้น'!$C$37="","",IF('02.คีย์เทอม1'!$B36="","",'01.ข้อมูลเบื้องต้น'!$C$37))</f>
        <v/>
      </c>
      <c r="DK36" s="721"/>
      <c r="DL36" s="1234" t="str">
        <f t="shared" si="17"/>
        <v/>
      </c>
      <c r="DM36" s="1232"/>
      <c r="DN36" s="1231" t="str">
        <f>IF('01.ข้อมูลเบื้องต้น'!$B$38="","",IF('02.คีย์เทอม1'!$B36="","",'01.ข้อมูลเบื้องต้น'!$B$38))</f>
        <v/>
      </c>
      <c r="DO36" s="1232" t="str">
        <f>IF('01.ข้อมูลเบื้องต้น'!$C$38="","",IF('02.คีย์เทอม1'!$B36="","",'01.ข้อมูลเบื้องต้น'!$C$38))</f>
        <v/>
      </c>
      <c r="DP36" s="721"/>
      <c r="DQ36" s="1234" t="str">
        <f t="shared" si="18"/>
        <v/>
      </c>
      <c r="DR36" s="1232"/>
      <c r="DS36" s="1231" t="str">
        <f>IF('01.ข้อมูลเบื้องต้น'!$B$39="","",IF('02.คีย์เทอม1'!$B36="","",'01.ข้อมูลเบื้องต้น'!$B$39))</f>
        <v/>
      </c>
      <c r="DT36" s="1232" t="str">
        <f>IF('01.ข้อมูลเบื้องต้น'!$C$39="","",IF('02.คีย์เทอม1'!$B36="","",'01.ข้อมูลเบื้องต้น'!$C$39))</f>
        <v/>
      </c>
      <c r="DU36" s="721"/>
      <c r="DV36" s="1234" t="str">
        <f t="shared" si="19"/>
        <v/>
      </c>
      <c r="DW36" s="1232"/>
      <c r="DX36" s="1231" t="str">
        <f>IF('01.ข้อมูลเบื้องต้น'!$B$40="","",IF('02.คีย์เทอม1'!$B36="","",'01.ข้อมูลเบื้องต้น'!$B$40))</f>
        <v/>
      </c>
      <c r="DY36" s="1232" t="str">
        <f>IF('01.ข้อมูลเบื้องต้น'!$C$40="","",IF('02.คีย์เทอม1'!$B36="","",'01.ข้อมูลเบื้องต้น'!$C$40))</f>
        <v/>
      </c>
      <c r="DZ36" s="721"/>
      <c r="EA36" s="1234" t="str">
        <f t="shared" si="20"/>
        <v/>
      </c>
      <c r="EB36" s="1232"/>
      <c r="EC36" s="1231" t="str">
        <f>IF('01.ข้อมูลเบื้องต้น'!$B$41="","",IF('02.คีย์เทอม1'!$B36="","",'01.ข้อมูลเบื้องต้น'!$B$41))</f>
        <v/>
      </c>
      <c r="ED36" s="1232" t="str">
        <f>IF('01.ข้อมูลเบื้องต้น'!$C$41="","",IF('02.คีย์เทอม1'!$B36="","",'01.ข้อมูลเบื้องต้น'!$C$41))</f>
        <v/>
      </c>
      <c r="EE36" s="721"/>
      <c r="EF36" s="1234" t="str">
        <f t="shared" si="21"/>
        <v/>
      </c>
      <c r="EG36" s="1232"/>
      <c r="EH36" s="1231" t="str">
        <f>IF('01.ข้อมูลเบื้องต้น'!$B$42="","",IF('02.คีย์เทอม1'!$B36="","",'01.ข้อมูลเบื้องต้น'!$B$42))</f>
        <v/>
      </c>
      <c r="EI36" s="1232" t="str">
        <f>IF('01.ข้อมูลเบื้องต้น'!$C$42="","",IF('02.คีย์เทอม1'!$B36="","",'01.ข้อมูลเบื้องต้น'!$C$42))</f>
        <v/>
      </c>
      <c r="EJ36" s="721"/>
      <c r="EK36" s="1234" t="str">
        <f t="shared" si="22"/>
        <v/>
      </c>
      <c r="EL36" s="1232"/>
      <c r="EM36" s="1231" t="str">
        <f>IF('01.ข้อมูลเบื้องต้น'!$B$43="","",IF('02.คีย์เทอม1'!$B36="","",'01.ข้อมูลเบื้องต้น'!$B$43))</f>
        <v/>
      </c>
      <c r="EN36" s="1232" t="str">
        <f>IF('01.ข้อมูลเบื้องต้น'!$C$43="","",IF('02.คีย์เทอม1'!$B36="","",'01.ข้อมูลเบื้องต้น'!$C$43))</f>
        <v/>
      </c>
      <c r="EO36" s="721"/>
      <c r="EP36" s="1234" t="str">
        <f t="shared" si="23"/>
        <v/>
      </c>
      <c r="EQ36" s="1232"/>
      <c r="ER36" s="1231" t="str">
        <f>IF('01.ข้อมูลเบื้องต้น'!$B$44="","",IF('02.คีย์เทอม1'!$B36="","",'01.ข้อมูลเบื้องต้น'!$B$44))</f>
        <v/>
      </c>
      <c r="ES36" s="1232" t="str">
        <f>IF('01.ข้อมูลเบื้องต้น'!$C$44="","",IF('02.คีย์เทอม1'!$B36="","",'01.ข้อมูลเบื้องต้น'!$C$44))</f>
        <v/>
      </c>
      <c r="ET36" s="721"/>
      <c r="EU36" s="1234" t="str">
        <f t="shared" si="24"/>
        <v/>
      </c>
      <c r="EV36" s="1232"/>
      <c r="EW36" s="1231" t="str">
        <f>IF('01.ข้อมูลเบื้องต้น'!$B$45="","",IF('02.คีย์เทอม1'!$B36="","",'01.ข้อมูลเบื้องต้น'!$B$45))</f>
        <v/>
      </c>
      <c r="EX36" s="1232" t="str">
        <f>IF('01.ข้อมูลเบื้องต้น'!$C$45="","",IF('02.คีย์เทอม1'!$B36="","",'01.ข้อมูลเบื้องต้น'!$C$45))</f>
        <v/>
      </c>
      <c r="EY36" s="721"/>
      <c r="EZ36" s="1234" t="str">
        <f t="shared" si="25"/>
        <v/>
      </c>
      <c r="FA36" s="1232"/>
      <c r="FB36" s="1231" t="str">
        <f>IF('01.ข้อมูลเบื้องต้น'!$B$46="","",IF('02.คีย์เทอม1'!$B36="","",'01.ข้อมูลเบื้องต้น'!$B$46))</f>
        <v/>
      </c>
      <c r="FC36" s="1232" t="str">
        <f>IF('01.ข้อมูลเบื้องต้น'!$C$46="","",IF('02.คีย์เทอม1'!$B36="","",'01.ข้อมูลเบื้องต้น'!$C$46))</f>
        <v/>
      </c>
      <c r="FD36" s="721"/>
      <c r="FE36" s="1234" t="str">
        <f t="shared" si="26"/>
        <v/>
      </c>
      <c r="FF36" s="1232"/>
      <c r="FG36" s="1231" t="str">
        <f>IF('01.ข้อมูลเบื้องต้น'!$B$47="","",IF('02.คีย์เทอม1'!$B36="","",'01.ข้อมูลเบื้องต้น'!$B$47))</f>
        <v/>
      </c>
      <c r="FH36" s="1232" t="str">
        <f>IF('01.ข้อมูลเบื้องต้น'!$C$47="","",IF('02.คีย์เทอม1'!$B36="","",'01.ข้อมูลเบื้องต้น'!$C$47))</f>
        <v/>
      </c>
      <c r="FI36" s="721"/>
      <c r="FJ36" s="1234" t="str">
        <f t="shared" si="27"/>
        <v/>
      </c>
      <c r="FK36" s="1232"/>
      <c r="FL36" s="1231" t="str">
        <f>IF('01.ข้อมูลเบื้องต้น'!$B$48="","",IF('02.คีย์เทอม1'!$B36="","",'01.ข้อมูลเบื้องต้น'!$B$48))</f>
        <v/>
      </c>
      <c r="FM36" s="1232" t="str">
        <f>IF('01.ข้อมูลเบื้องต้น'!$C$48="","",IF('02.คีย์เทอม1'!$B36="","",'01.ข้อมูลเบื้องต้น'!$C$48))</f>
        <v/>
      </c>
      <c r="FN36" s="721"/>
      <c r="FO36" s="1234" t="str">
        <f t="shared" si="28"/>
        <v/>
      </c>
      <c r="FP36" s="1232"/>
      <c r="FQ36" s="1231" t="str">
        <f>IF('01.ข้อมูลเบื้องต้น'!$B$49="","",IF('02.คีย์เทอม1'!$B36="","",'01.ข้อมูลเบื้องต้น'!$B$49))</f>
        <v/>
      </c>
      <c r="FR36" s="1232" t="str">
        <f>IF('01.ข้อมูลเบื้องต้น'!$C$49="","",IF('02.คีย์เทอม1'!$B36="","",'01.ข้อมูลเบื้องต้น'!$C$49))</f>
        <v/>
      </c>
      <c r="FS36" s="721"/>
      <c r="FT36" s="1234" t="str">
        <f t="shared" si="29"/>
        <v/>
      </c>
      <c r="FU36" s="1232"/>
      <c r="FV36" s="1231" t="str">
        <f>IF('01.ข้อมูลเบื้องต้น'!$B$50="","",IF('02.คีย์เทอม1'!$B36="","",'01.ข้อมูลเบื้องต้น'!$B$50))</f>
        <v/>
      </c>
      <c r="FW36" s="1232" t="str">
        <f>IF('01.ข้อมูลเบื้องต้น'!$C$50="","",IF('02.คีย์เทอม1'!$B36="","",'01.ข้อมูลเบื้องต้น'!$C$50))</f>
        <v/>
      </c>
      <c r="FX36" s="721"/>
      <c r="FY36" s="1234" t="str">
        <f t="shared" si="30"/>
        <v/>
      </c>
      <c r="FZ36" s="521" t="str">
        <f t="shared" si="57"/>
        <v/>
      </c>
      <c r="GA36" s="522" t="str">
        <f t="shared" si="58"/>
        <v/>
      </c>
      <c r="GB36" s="523" t="str">
        <f>IF('2.ชื่อนักเรียน'!R37="มส","มส",IF('2.ชื่อนักเรียน'!R37="ย้าย","ย้าย",IF('2.ชื่อนักเรียน'!R37="ร","ร",IF(GA36="","",RANK(GA36,$GA$10:$GA$59,0)))))</f>
        <v/>
      </c>
      <c r="GC36" s="523" t="str">
        <f t="shared" si="40"/>
        <v/>
      </c>
      <c r="GE36" s="527" t="str">
        <f t="shared" si="41"/>
        <v/>
      </c>
      <c r="GF36" s="718" t="str">
        <f t="shared" si="42"/>
        <v/>
      </c>
      <c r="GG36" s="717" t="str">
        <f t="shared" si="43"/>
        <v/>
      </c>
      <c r="GH36" s="520" t="str">
        <f t="shared" si="44"/>
        <v/>
      </c>
      <c r="GI36" s="529" t="str">
        <f t="shared" si="45"/>
        <v/>
      </c>
      <c r="GJ36" s="718" t="str">
        <f t="shared" si="46"/>
        <v/>
      </c>
      <c r="GK36" s="718" t="str">
        <f t="shared" si="47"/>
        <v/>
      </c>
      <c r="GL36" s="528" t="str">
        <f t="shared" si="48"/>
        <v/>
      </c>
      <c r="GM36" s="701" t="str">
        <f t="shared" si="49"/>
        <v/>
      </c>
      <c r="GN36" s="701" t="str">
        <f t="shared" si="50"/>
        <v/>
      </c>
      <c r="GO36" s="701" t="str">
        <f t="shared" si="51"/>
        <v/>
      </c>
      <c r="GP36" s="701" t="str">
        <f t="shared" si="52"/>
        <v/>
      </c>
      <c r="GQ36" s="701" t="str">
        <f t="shared" si="53"/>
        <v/>
      </c>
      <c r="GR36" s="701" t="str">
        <f t="shared" si="54"/>
        <v/>
      </c>
      <c r="GS36" s="701" t="str">
        <f t="shared" si="55"/>
        <v/>
      </c>
      <c r="GT36" s="520" t="str">
        <f t="shared" si="56"/>
        <v/>
      </c>
    </row>
    <row r="37" spans="1:202" s="509" customFormat="1" ht="17.25" customHeight="1" thickTop="1" thickBot="1">
      <c r="A37" s="1229">
        <v>28</v>
      </c>
      <c r="B37" s="1229" t="str">
        <f>IF('2.ชื่อนักเรียน'!E38="","",CONCATENATE('2.ชื่อนักเรียน'!E38,'2.ชื่อนักเรียน'!F38,'2.ชื่อนักเรียน'!G38,'2.ชื่อนักเรียน'!H38,'2.ชื่อนักเรียน'!I38,'2.ชื่อนักเรียน'!J38,'2.ชื่อนักเรียน'!K38,'2.ชื่อนักเรียน'!L38,'2.ชื่อนักเรียน'!M38,'2.ชื่อนักเรียน'!N38,'2.ชื่อนักเรียน'!O38,'2.ชื่อนักเรียน'!P38,'2.ชื่อนักเรียน'!Q38))</f>
        <v/>
      </c>
      <c r="C37" s="1230" t="str">
        <f>IF('2.ชื่อนักเรียน'!B38="","",'2.ชื่อนักเรียน'!B38)</f>
        <v/>
      </c>
      <c r="D37" s="1231" t="str">
        <f>IF('2.ชื่อนักเรียน'!C38="","",CONCATENATE(TRIM('2.ชื่อนักเรียน'!C38),"  ",'2.ชื่อนักเรียน'!D38))</f>
        <v/>
      </c>
      <c r="E37" s="1232" t="str">
        <f>IF(B37="","",IF('01.ข้อมูลเบื้องต้น'!$H$2="","",'01.ข้อมูลเบื้องต้น'!$H$2))</f>
        <v/>
      </c>
      <c r="F37" s="1231" t="str">
        <f>IF(B37="","",IF('01.ข้อมูลเบื้องต้น'!$I$4="","",'01.ข้อมูลเบื้องต้น'!$I$4))</f>
        <v/>
      </c>
      <c r="G37" s="1232"/>
      <c r="H37" s="1231" t="str">
        <f>IF('01.ข้อมูลเบื้องต้น'!$B$8="","",IF('02.คีย์เทอม1'!$B37="","",'01.ข้อมูลเบื้องต้น'!$B$8))</f>
        <v/>
      </c>
      <c r="I37" s="1232" t="str">
        <f>IF('01.ข้อมูลเบื้องต้น'!$C$8="","",IF('02.คีย์เทอม1'!$B37="","",'01.ข้อมูลเบื้องต้น'!$C$8))</f>
        <v/>
      </c>
      <c r="J37" s="519"/>
      <c r="K37" s="1233" t="str">
        <f>IF('2.ชื่อนักเรียน'!R38="มส","มส",IF('2.ชื่อนักเรียน'!R38="ร","ร",IF('2.ชื่อนักเรียน'!R38="ย้าย","ย้าย",IF(J37="","",IF(J37&gt;=75,"เชี่ยวชาญ",IF(J37&gt;=65,"ชำนาญ",IF(J37&gt;=55,"พัฒนา",IF(J37&gt;=50,"เริ่มต้น","ไม่ผ่าน"))))))))</f>
        <v/>
      </c>
      <c r="L37" s="1232"/>
      <c r="M37" s="1231" t="str">
        <f>IF('01.ข้อมูลเบื้องต้น'!$B$9="","",IF('02.คีย์เทอม1'!$B37="","",'01.ข้อมูลเบื้องต้น'!$B$9))</f>
        <v/>
      </c>
      <c r="N37" s="1232" t="str">
        <f>IF('01.ข้อมูลเบื้องต้น'!$C$9="","",IF('02.คีย์เทอม1'!$B37="","",'01.ข้อมูลเบื้องต้น'!$C$9))</f>
        <v/>
      </c>
      <c r="O37" s="526"/>
      <c r="P37" s="1235" t="str">
        <f t="shared" si="7"/>
        <v/>
      </c>
      <c r="Q37" s="1232"/>
      <c r="R37" s="1231" t="str">
        <f>IF('01.ข้อมูลเบื้องต้น'!$B$10="","",IF('02.คีย์เทอม1'!$B37="","",'01.ข้อมูลเบื้องต้น'!$B$10))</f>
        <v/>
      </c>
      <c r="S37" s="1232" t="str">
        <f>IF('01.ข้อมูลเบื้องต้น'!$C$10="","",IF('02.คีย์เทอม1'!$B37="","",'01.ข้อมูลเบื้องต้น'!$C$10))</f>
        <v/>
      </c>
      <c r="T37" s="526"/>
      <c r="U37" s="1235" t="str">
        <f t="shared" si="8"/>
        <v/>
      </c>
      <c r="V37" s="1232"/>
      <c r="W37" s="1231" t="str">
        <f>IF('01.ข้อมูลเบื้องต้น'!$B$11="","",IF('02.คีย์เทอม1'!$B37="","",'01.ข้อมูลเบื้องต้น'!$B$11))</f>
        <v/>
      </c>
      <c r="X37" s="1232" t="str">
        <f>IF('01.ข้อมูลเบื้องต้น'!$C$11="","",IF('02.คีย์เทอม1'!$B37="","",'01.ข้อมูลเบื้องต้น'!$C$11))</f>
        <v/>
      </c>
      <c r="Y37" s="519"/>
      <c r="Z37" s="1234" t="str">
        <f t="shared" si="31"/>
        <v/>
      </c>
      <c r="AA37" s="1232"/>
      <c r="AB37" s="1231" t="str">
        <f>IF('01.ข้อมูลเบื้องต้น'!$B$12="","",IF('02.คีย์เทอม1'!$B37="","",'01.ข้อมูลเบื้องต้น'!$B$12))</f>
        <v/>
      </c>
      <c r="AC37" s="1232" t="str">
        <f>IF('01.ข้อมูลเบื้องต้น'!$C$12="","",IF('02.คีย์เทอม1'!$B37="","",'01.ข้อมูลเบื้องต้น'!$C$12))</f>
        <v/>
      </c>
      <c r="AD37" s="526"/>
      <c r="AE37" s="1235" t="str">
        <f t="shared" si="32"/>
        <v/>
      </c>
      <c r="AF37" s="1232"/>
      <c r="AG37" s="1231" t="str">
        <f>IF('01.ข้อมูลเบื้องต้น'!$B$13="","",IF('02.คีย์เทอม1'!$B37="","",'01.ข้อมูลเบื้องต้น'!$B$13))</f>
        <v/>
      </c>
      <c r="AH37" s="1232" t="str">
        <f>IF('01.ข้อมูลเบื้องต้น'!$C$13="","",IF('02.คีย์เทอม1'!$B37="","",'01.ข้อมูลเบื้องต้น'!$C$13))</f>
        <v/>
      </c>
      <c r="AI37" s="526"/>
      <c r="AJ37" s="1235" t="str">
        <f t="shared" si="33"/>
        <v/>
      </c>
      <c r="AK37" s="1232"/>
      <c r="AL37" s="1231" t="str">
        <f>IF('01.ข้อมูลเบื้องต้น'!$B$14="","",IF('02.คีย์เทอม1'!$B37="","",'01.ข้อมูลเบื้องต้น'!$B$14))</f>
        <v/>
      </c>
      <c r="AM37" s="1232" t="str">
        <f>IF('01.ข้อมูลเบื้องต้น'!$C$14="","",IF('02.คีย์เทอม1'!$B37="","",'01.ข้อมูลเบื้องต้น'!$C$14))</f>
        <v/>
      </c>
      <c r="AN37" s="526"/>
      <c r="AO37" s="1235" t="str">
        <f t="shared" si="34"/>
        <v/>
      </c>
      <c r="AP37" s="1232"/>
      <c r="AQ37" s="1231" t="str">
        <f>IF('01.ข้อมูลเบื้องต้น'!$B$15="","",IF('02.คีย์เทอม1'!$B37="","",'01.ข้อมูลเบื้องต้น'!$B$15))</f>
        <v/>
      </c>
      <c r="AR37" s="1232" t="str">
        <f>IF('01.ข้อมูลเบื้องต้น'!$C$15="","",IF('02.คีย์เทอม1'!$B37="","",'01.ข้อมูลเบื้องต้น'!$C$15))</f>
        <v/>
      </c>
      <c r="AS37" s="526"/>
      <c r="AT37" s="1235" t="str">
        <f t="shared" si="35"/>
        <v/>
      </c>
      <c r="AU37" s="1232"/>
      <c r="AV37" s="1231" t="str">
        <f>IF('01.ข้อมูลเบื้องต้น'!$B$16="","",IF('02.คีย์เทอม1'!$B37="","",'01.ข้อมูลเบื้องต้น'!$B$16))</f>
        <v/>
      </c>
      <c r="AW37" s="1232" t="str">
        <f>IF('01.ข้อมูลเบื้องต้น'!$C$16="","",IF('02.คีย์เทอม1'!$B37="","",'01.ข้อมูลเบื้องต้น'!$C$16))</f>
        <v/>
      </c>
      <c r="AX37" s="519"/>
      <c r="AY37" s="1234" t="str">
        <f t="shared" si="36"/>
        <v/>
      </c>
      <c r="AZ37" s="1232"/>
      <c r="BA37" s="1231" t="str">
        <f>IF('01.ข้อมูลเบื้องต้น'!$B$17="","",IF('02.คีย์เทอม1'!$B37="","",'01.ข้อมูลเบื้องต้น'!$B$17))</f>
        <v/>
      </c>
      <c r="BB37" s="1232" t="str">
        <f>IF('01.ข้อมูลเบื้องต้น'!$C$17="","",IF('02.คีย์เทอม1'!$B37="","",'01.ข้อมูลเบื้องต้น'!$C$17))</f>
        <v/>
      </c>
      <c r="BC37" s="519"/>
      <c r="BD37" s="1234" t="str">
        <f t="shared" si="37"/>
        <v/>
      </c>
      <c r="BE37" s="1232"/>
      <c r="BF37" s="1231" t="str">
        <f>IF('01.ข้อมูลเบื้องต้น'!$B$19="","",IF('02.คีย์เทอม1'!$B37="","",'01.ข้อมูลเบื้องต้น'!$B$19))</f>
        <v/>
      </c>
      <c r="BG37" s="1232" t="str">
        <f>IF('01.ข้อมูลเบื้องต้น'!$C$19="","",IF('02.คีย์เทอม1'!$B37="","",'01.ข้อมูลเบื้องต้น'!$C$19))</f>
        <v/>
      </c>
      <c r="BH37" s="722"/>
      <c r="BI37" s="1234" t="str">
        <f t="shared" si="38"/>
        <v/>
      </c>
      <c r="BJ37" s="1232"/>
      <c r="BK37" s="1231" t="str">
        <f>IF('01.ข้อมูลเบื้องต้น'!$B$20="","",IF('02.คีย์เทอม1'!$B37="","",'01.ข้อมูลเบื้องต้น'!$B$20))</f>
        <v/>
      </c>
      <c r="BL37" s="1232" t="str">
        <f>IF('01.ข้อมูลเบื้องต้น'!$C$20="","",IF('02.คีย์เทอม1'!$B37="","",'01.ข้อมูลเบื้องต้น'!$C$20))</f>
        <v/>
      </c>
      <c r="BM37" s="723"/>
      <c r="BN37" s="1235" t="str">
        <f t="shared" si="9"/>
        <v/>
      </c>
      <c r="BO37" s="1232"/>
      <c r="BP37" s="1231" t="str">
        <f>IF('01.ข้อมูลเบื้องต้น'!$B$21="","",IF('02.คีย์เทอม1'!$B37="","",'01.ข้อมูลเบื้องต้น'!$B$21))</f>
        <v/>
      </c>
      <c r="BQ37" s="1232" t="str">
        <f>IF('01.ข้อมูลเบื้องต้น'!$C$21="","",IF('02.คีย์เทอม1'!$B37="","",'01.ข้อมูลเบื้องต้น'!$C$21))</f>
        <v/>
      </c>
      <c r="BR37" s="722"/>
      <c r="BS37" s="1234" t="str">
        <f t="shared" si="10"/>
        <v/>
      </c>
      <c r="BT37" s="1232"/>
      <c r="BU37" s="1231" t="str">
        <f>IF('01.ข้อมูลเบื้องต้น'!$B$22="","",IF('02.คีย์เทอม1'!$B37="","",'01.ข้อมูลเบื้องต้น'!$B$22))</f>
        <v/>
      </c>
      <c r="BV37" s="1232" t="str">
        <f>IF('01.ข้อมูลเบื้องต้น'!$C$22="","",IF('02.คีย์เทอม1'!$B37="","",'01.ข้อมูลเบื้องต้น'!$C$22))</f>
        <v/>
      </c>
      <c r="BW37" s="722"/>
      <c r="BX37" s="1234" t="str">
        <f t="shared" si="11"/>
        <v/>
      </c>
      <c r="BY37" s="1232"/>
      <c r="BZ37" s="1231" t="str">
        <f>IF('01.ข้อมูลเบื้องต้น'!$B$23="","",IF('02.คีย์เทอม1'!$B37="","",'01.ข้อมูลเบื้องต้น'!$B$23))</f>
        <v/>
      </c>
      <c r="CA37" s="1232" t="str">
        <f>IF('01.ข้อมูลเบื้องต้น'!$C$23="","",IF('02.คีย์เทอม1'!$B37="","",'01.ข้อมูลเบื้องต้น'!$C$23))</f>
        <v/>
      </c>
      <c r="CB37" s="722"/>
      <c r="CC37" s="1234" t="str">
        <f t="shared" si="39"/>
        <v/>
      </c>
      <c r="CD37" s="1232"/>
      <c r="CE37" s="1231" t="str">
        <f>IF('01.ข้อมูลเบื้องต้น'!$B$24="","",IF('02.คีย์เทอม1'!$B37="","",'01.ข้อมูลเบื้องต้น'!$B$24))</f>
        <v/>
      </c>
      <c r="CF37" s="1232" t="str">
        <f>IF('01.ข้อมูลเบื้องต้น'!$C$24="","",IF('02.คีย์เทอม1'!$B37="","",'01.ข้อมูลเบื้องต้น'!$C$24))</f>
        <v/>
      </c>
      <c r="CG37" s="722"/>
      <c r="CH37" s="1234" t="str">
        <f t="shared" si="59"/>
        <v/>
      </c>
      <c r="CI37" s="1232"/>
      <c r="CJ37" s="1231" t="str">
        <f>IF('01.ข้อมูลเบื้องต้น'!$B$25="","",IF('02.คีย์เทอม1'!$B37="","",'01.ข้อมูลเบื้องต้น'!$B$25))</f>
        <v/>
      </c>
      <c r="CK37" s="1232" t="str">
        <f>IF('01.ข้อมูลเบื้องต้น'!$C$25="","",IF('02.คีย์เทอม1'!$B37="","",'01.ข้อมูลเบื้องต้น'!$C$25))</f>
        <v/>
      </c>
      <c r="CL37" s="722"/>
      <c r="CM37" s="1234" t="str">
        <f t="shared" si="12"/>
        <v/>
      </c>
      <c r="CN37" s="1232"/>
      <c r="CO37" s="1231" t="str">
        <f>IF('01.ข้อมูลเบื้องต้น'!$B$26="","",IF('02.คีย์เทอม1'!$B37="","",'01.ข้อมูลเบื้องต้น'!$B$26))</f>
        <v/>
      </c>
      <c r="CP37" s="1232" t="str">
        <f>IF('01.ข้อมูลเบื้องต้น'!$C$26="","",IF('02.คีย์เทอม1'!$B37="","",'01.ข้อมูลเบื้องต้น'!$C$26))</f>
        <v/>
      </c>
      <c r="CQ37" s="722"/>
      <c r="CR37" s="1234" t="str">
        <f t="shared" si="13"/>
        <v/>
      </c>
      <c r="CS37" s="1232"/>
      <c r="CT37" s="1231" t="str">
        <f>IF('01.ข้อมูลเบื้องต้น'!$B$27="","",IF('02.คีย์เทอม1'!$B37="","",'01.ข้อมูลเบื้องต้น'!$B$27))</f>
        <v/>
      </c>
      <c r="CU37" s="1232" t="str">
        <f>IF('01.ข้อมูลเบื้องต้น'!$C$27="","",IF('02.คีย์เทอม1'!$B37="","",'01.ข้อมูลเบื้องต้น'!$C$27))</f>
        <v/>
      </c>
      <c r="CV37" s="722"/>
      <c r="CW37" s="1234" t="str">
        <f t="shared" si="14"/>
        <v/>
      </c>
      <c r="CX37" s="1232"/>
      <c r="CY37" s="1231" t="str">
        <f>IF('01.ข้อมูลเบื้องต้น'!$B$28="","",IF('02.คีย์เทอม1'!$B37="","",'01.ข้อมูลเบื้องต้น'!$B$28))</f>
        <v/>
      </c>
      <c r="CZ37" s="1232" t="str">
        <f>IF('01.ข้อมูลเบื้องต้น'!$C$28="","",IF('02.คีย์เทอม1'!$B37="","",'01.ข้อมูลเบื้องต้น'!$C$28))</f>
        <v/>
      </c>
      <c r="DA37" s="722"/>
      <c r="DB37" s="1234" t="str">
        <f t="shared" si="15"/>
        <v/>
      </c>
      <c r="DC37" s="1232"/>
      <c r="DD37" s="1231" t="str">
        <f>IF('01.ข้อมูลเบื้องต้น'!$B$36="","",IF('02.คีย์เทอม1'!$B37="","",'01.ข้อมูลเบื้องต้น'!$B$36))</f>
        <v/>
      </c>
      <c r="DE37" s="1232" t="str">
        <f>IF('01.ข้อมูลเบื้องต้น'!$C$36="","",IF('02.คีย์เทอม1'!$B37="","",'01.ข้อมูลเบื้องต้น'!$C$36))</f>
        <v/>
      </c>
      <c r="DF37" s="721"/>
      <c r="DG37" s="1234" t="str">
        <f t="shared" si="16"/>
        <v/>
      </c>
      <c r="DH37" s="1232"/>
      <c r="DI37" s="1231" t="str">
        <f>IF('01.ข้อมูลเบื้องต้น'!$B$37="","",IF('02.คีย์เทอม1'!$B37="","",'01.ข้อมูลเบื้องต้น'!$B$37))</f>
        <v/>
      </c>
      <c r="DJ37" s="1232" t="str">
        <f>IF('01.ข้อมูลเบื้องต้น'!$C$37="","",IF('02.คีย์เทอม1'!$B37="","",'01.ข้อมูลเบื้องต้น'!$C$37))</f>
        <v/>
      </c>
      <c r="DK37" s="721"/>
      <c r="DL37" s="1234" t="str">
        <f t="shared" si="17"/>
        <v/>
      </c>
      <c r="DM37" s="1232"/>
      <c r="DN37" s="1231" t="str">
        <f>IF('01.ข้อมูลเบื้องต้น'!$B$38="","",IF('02.คีย์เทอม1'!$B37="","",'01.ข้อมูลเบื้องต้น'!$B$38))</f>
        <v/>
      </c>
      <c r="DO37" s="1232" t="str">
        <f>IF('01.ข้อมูลเบื้องต้น'!$C$38="","",IF('02.คีย์เทอม1'!$B37="","",'01.ข้อมูลเบื้องต้น'!$C$38))</f>
        <v/>
      </c>
      <c r="DP37" s="721"/>
      <c r="DQ37" s="1234" t="str">
        <f t="shared" si="18"/>
        <v/>
      </c>
      <c r="DR37" s="1232"/>
      <c r="DS37" s="1231" t="str">
        <f>IF('01.ข้อมูลเบื้องต้น'!$B$39="","",IF('02.คีย์เทอม1'!$B37="","",'01.ข้อมูลเบื้องต้น'!$B$39))</f>
        <v/>
      </c>
      <c r="DT37" s="1232" t="str">
        <f>IF('01.ข้อมูลเบื้องต้น'!$C$39="","",IF('02.คีย์เทอม1'!$B37="","",'01.ข้อมูลเบื้องต้น'!$C$39))</f>
        <v/>
      </c>
      <c r="DU37" s="721"/>
      <c r="DV37" s="1234" t="str">
        <f t="shared" si="19"/>
        <v/>
      </c>
      <c r="DW37" s="1232"/>
      <c r="DX37" s="1231" t="str">
        <f>IF('01.ข้อมูลเบื้องต้น'!$B$40="","",IF('02.คีย์เทอม1'!$B37="","",'01.ข้อมูลเบื้องต้น'!$B$40))</f>
        <v/>
      </c>
      <c r="DY37" s="1232" t="str">
        <f>IF('01.ข้อมูลเบื้องต้น'!$C$40="","",IF('02.คีย์เทอม1'!$B37="","",'01.ข้อมูลเบื้องต้น'!$C$40))</f>
        <v/>
      </c>
      <c r="DZ37" s="721"/>
      <c r="EA37" s="1234" t="str">
        <f t="shared" si="20"/>
        <v/>
      </c>
      <c r="EB37" s="1232"/>
      <c r="EC37" s="1231" t="str">
        <f>IF('01.ข้อมูลเบื้องต้น'!$B$41="","",IF('02.คีย์เทอม1'!$B37="","",'01.ข้อมูลเบื้องต้น'!$B$41))</f>
        <v/>
      </c>
      <c r="ED37" s="1232" t="str">
        <f>IF('01.ข้อมูลเบื้องต้น'!$C$41="","",IF('02.คีย์เทอม1'!$B37="","",'01.ข้อมูลเบื้องต้น'!$C$41))</f>
        <v/>
      </c>
      <c r="EE37" s="721"/>
      <c r="EF37" s="1234" t="str">
        <f t="shared" si="21"/>
        <v/>
      </c>
      <c r="EG37" s="1232"/>
      <c r="EH37" s="1231" t="str">
        <f>IF('01.ข้อมูลเบื้องต้น'!$B$42="","",IF('02.คีย์เทอม1'!$B37="","",'01.ข้อมูลเบื้องต้น'!$B$42))</f>
        <v/>
      </c>
      <c r="EI37" s="1232" t="str">
        <f>IF('01.ข้อมูลเบื้องต้น'!$C$42="","",IF('02.คีย์เทอม1'!$B37="","",'01.ข้อมูลเบื้องต้น'!$C$42))</f>
        <v/>
      </c>
      <c r="EJ37" s="721"/>
      <c r="EK37" s="1234" t="str">
        <f t="shared" si="22"/>
        <v/>
      </c>
      <c r="EL37" s="1232"/>
      <c r="EM37" s="1231" t="str">
        <f>IF('01.ข้อมูลเบื้องต้น'!$B$43="","",IF('02.คีย์เทอม1'!$B37="","",'01.ข้อมูลเบื้องต้น'!$B$43))</f>
        <v/>
      </c>
      <c r="EN37" s="1232" t="str">
        <f>IF('01.ข้อมูลเบื้องต้น'!$C$43="","",IF('02.คีย์เทอม1'!$B37="","",'01.ข้อมูลเบื้องต้น'!$C$43))</f>
        <v/>
      </c>
      <c r="EO37" s="721"/>
      <c r="EP37" s="1234" t="str">
        <f t="shared" si="23"/>
        <v/>
      </c>
      <c r="EQ37" s="1232"/>
      <c r="ER37" s="1231" t="str">
        <f>IF('01.ข้อมูลเบื้องต้น'!$B$44="","",IF('02.คีย์เทอม1'!$B37="","",'01.ข้อมูลเบื้องต้น'!$B$44))</f>
        <v/>
      </c>
      <c r="ES37" s="1232" t="str">
        <f>IF('01.ข้อมูลเบื้องต้น'!$C$44="","",IF('02.คีย์เทอม1'!$B37="","",'01.ข้อมูลเบื้องต้น'!$C$44))</f>
        <v/>
      </c>
      <c r="ET37" s="721"/>
      <c r="EU37" s="1234" t="str">
        <f t="shared" si="24"/>
        <v/>
      </c>
      <c r="EV37" s="1232"/>
      <c r="EW37" s="1231" t="str">
        <f>IF('01.ข้อมูลเบื้องต้น'!$B$45="","",IF('02.คีย์เทอม1'!$B37="","",'01.ข้อมูลเบื้องต้น'!$B$45))</f>
        <v/>
      </c>
      <c r="EX37" s="1232" t="str">
        <f>IF('01.ข้อมูลเบื้องต้น'!$C$45="","",IF('02.คีย์เทอม1'!$B37="","",'01.ข้อมูลเบื้องต้น'!$C$45))</f>
        <v/>
      </c>
      <c r="EY37" s="721"/>
      <c r="EZ37" s="1234" t="str">
        <f t="shared" si="25"/>
        <v/>
      </c>
      <c r="FA37" s="1232"/>
      <c r="FB37" s="1231" t="str">
        <f>IF('01.ข้อมูลเบื้องต้น'!$B$46="","",IF('02.คีย์เทอม1'!$B37="","",'01.ข้อมูลเบื้องต้น'!$B$46))</f>
        <v/>
      </c>
      <c r="FC37" s="1232" t="str">
        <f>IF('01.ข้อมูลเบื้องต้น'!$C$46="","",IF('02.คีย์เทอม1'!$B37="","",'01.ข้อมูลเบื้องต้น'!$C$46))</f>
        <v/>
      </c>
      <c r="FD37" s="721"/>
      <c r="FE37" s="1234" t="str">
        <f t="shared" si="26"/>
        <v/>
      </c>
      <c r="FF37" s="1232"/>
      <c r="FG37" s="1231" t="str">
        <f>IF('01.ข้อมูลเบื้องต้น'!$B$47="","",IF('02.คีย์เทอม1'!$B37="","",'01.ข้อมูลเบื้องต้น'!$B$47))</f>
        <v/>
      </c>
      <c r="FH37" s="1232" t="str">
        <f>IF('01.ข้อมูลเบื้องต้น'!$C$47="","",IF('02.คีย์เทอม1'!$B37="","",'01.ข้อมูลเบื้องต้น'!$C$47))</f>
        <v/>
      </c>
      <c r="FI37" s="721"/>
      <c r="FJ37" s="1234" t="str">
        <f t="shared" si="27"/>
        <v/>
      </c>
      <c r="FK37" s="1232"/>
      <c r="FL37" s="1231" t="str">
        <f>IF('01.ข้อมูลเบื้องต้น'!$B$48="","",IF('02.คีย์เทอม1'!$B37="","",'01.ข้อมูลเบื้องต้น'!$B$48))</f>
        <v/>
      </c>
      <c r="FM37" s="1232" t="str">
        <f>IF('01.ข้อมูลเบื้องต้น'!$C$48="","",IF('02.คีย์เทอม1'!$B37="","",'01.ข้อมูลเบื้องต้น'!$C$48))</f>
        <v/>
      </c>
      <c r="FN37" s="721"/>
      <c r="FO37" s="1234" t="str">
        <f t="shared" si="28"/>
        <v/>
      </c>
      <c r="FP37" s="1232"/>
      <c r="FQ37" s="1231" t="str">
        <f>IF('01.ข้อมูลเบื้องต้น'!$B$49="","",IF('02.คีย์เทอม1'!$B37="","",'01.ข้อมูลเบื้องต้น'!$B$49))</f>
        <v/>
      </c>
      <c r="FR37" s="1232" t="str">
        <f>IF('01.ข้อมูลเบื้องต้น'!$C$49="","",IF('02.คีย์เทอม1'!$B37="","",'01.ข้อมูลเบื้องต้น'!$C$49))</f>
        <v/>
      </c>
      <c r="FS37" s="721"/>
      <c r="FT37" s="1234" t="str">
        <f t="shared" si="29"/>
        <v/>
      </c>
      <c r="FU37" s="1232"/>
      <c r="FV37" s="1231" t="str">
        <f>IF('01.ข้อมูลเบื้องต้น'!$B$50="","",IF('02.คีย์เทอม1'!$B37="","",'01.ข้อมูลเบื้องต้น'!$B$50))</f>
        <v/>
      </c>
      <c r="FW37" s="1232" t="str">
        <f>IF('01.ข้อมูลเบื้องต้น'!$C$50="","",IF('02.คีย์เทอม1'!$B37="","",'01.ข้อมูลเบื้องต้น'!$C$50))</f>
        <v/>
      </c>
      <c r="FX37" s="721"/>
      <c r="FY37" s="1234" t="str">
        <f t="shared" si="30"/>
        <v/>
      </c>
      <c r="FZ37" s="521" t="str">
        <f t="shared" si="57"/>
        <v/>
      </c>
      <c r="GA37" s="522" t="str">
        <f t="shared" si="58"/>
        <v/>
      </c>
      <c r="GB37" s="523" t="str">
        <f>IF('2.ชื่อนักเรียน'!R38="มส","มส",IF('2.ชื่อนักเรียน'!R38="ย้าย","ย้าย",IF('2.ชื่อนักเรียน'!R38="ร","ร",IF(GA37="","",RANK(GA37,$GA$10:$GA$59,0)))))</f>
        <v/>
      </c>
      <c r="GC37" s="523" t="str">
        <f t="shared" si="40"/>
        <v/>
      </c>
      <c r="GE37" s="527" t="str">
        <f t="shared" si="41"/>
        <v/>
      </c>
      <c r="GF37" s="718" t="str">
        <f t="shared" si="42"/>
        <v/>
      </c>
      <c r="GG37" s="717" t="str">
        <f t="shared" si="43"/>
        <v/>
      </c>
      <c r="GH37" s="520" t="str">
        <f t="shared" si="44"/>
        <v/>
      </c>
      <c r="GI37" s="529" t="str">
        <f t="shared" si="45"/>
        <v/>
      </c>
      <c r="GJ37" s="718" t="str">
        <f t="shared" si="46"/>
        <v/>
      </c>
      <c r="GK37" s="718" t="str">
        <f t="shared" si="47"/>
        <v/>
      </c>
      <c r="GL37" s="528" t="str">
        <f t="shared" si="48"/>
        <v/>
      </c>
      <c r="GM37" s="701" t="str">
        <f t="shared" si="49"/>
        <v/>
      </c>
      <c r="GN37" s="701" t="str">
        <f t="shared" si="50"/>
        <v/>
      </c>
      <c r="GO37" s="701" t="str">
        <f t="shared" si="51"/>
        <v/>
      </c>
      <c r="GP37" s="701" t="str">
        <f t="shared" si="52"/>
        <v/>
      </c>
      <c r="GQ37" s="701" t="str">
        <f t="shared" si="53"/>
        <v/>
      </c>
      <c r="GR37" s="701" t="str">
        <f t="shared" si="54"/>
        <v/>
      </c>
      <c r="GS37" s="701" t="str">
        <f t="shared" si="55"/>
        <v/>
      </c>
      <c r="GT37" s="520" t="str">
        <f t="shared" si="56"/>
        <v/>
      </c>
    </row>
    <row r="38" spans="1:202" s="509" customFormat="1" ht="17.25" customHeight="1" thickTop="1" thickBot="1">
      <c r="A38" s="1229">
        <v>29</v>
      </c>
      <c r="B38" s="1229" t="str">
        <f>IF('2.ชื่อนักเรียน'!E39="","",CONCATENATE('2.ชื่อนักเรียน'!E39,'2.ชื่อนักเรียน'!F39,'2.ชื่อนักเรียน'!G39,'2.ชื่อนักเรียน'!H39,'2.ชื่อนักเรียน'!I39,'2.ชื่อนักเรียน'!J39,'2.ชื่อนักเรียน'!K39,'2.ชื่อนักเรียน'!L39,'2.ชื่อนักเรียน'!M39,'2.ชื่อนักเรียน'!N39,'2.ชื่อนักเรียน'!O39,'2.ชื่อนักเรียน'!P39,'2.ชื่อนักเรียน'!Q39))</f>
        <v/>
      </c>
      <c r="C38" s="1230" t="str">
        <f>IF('2.ชื่อนักเรียน'!B39="","",'2.ชื่อนักเรียน'!B39)</f>
        <v/>
      </c>
      <c r="D38" s="1231" t="str">
        <f>IF('2.ชื่อนักเรียน'!C39="","",CONCATENATE(TRIM('2.ชื่อนักเรียน'!C39),"  ",'2.ชื่อนักเรียน'!D39))</f>
        <v/>
      </c>
      <c r="E38" s="1232" t="str">
        <f>IF(B38="","",IF('01.ข้อมูลเบื้องต้น'!$H$2="","",'01.ข้อมูลเบื้องต้น'!$H$2))</f>
        <v/>
      </c>
      <c r="F38" s="1231" t="str">
        <f>IF(B38="","",IF('01.ข้อมูลเบื้องต้น'!$I$4="","",'01.ข้อมูลเบื้องต้น'!$I$4))</f>
        <v/>
      </c>
      <c r="G38" s="1232"/>
      <c r="H38" s="1231" t="str">
        <f>IF('01.ข้อมูลเบื้องต้น'!$B$8="","",IF('02.คีย์เทอม1'!$B38="","",'01.ข้อมูลเบื้องต้น'!$B$8))</f>
        <v/>
      </c>
      <c r="I38" s="1232" t="str">
        <f>IF('01.ข้อมูลเบื้องต้น'!$C$8="","",IF('02.คีย์เทอม1'!$B38="","",'01.ข้อมูลเบื้องต้น'!$C$8))</f>
        <v/>
      </c>
      <c r="J38" s="519"/>
      <c r="K38" s="1233" t="str">
        <f>IF('2.ชื่อนักเรียน'!R39="มส","มส",IF('2.ชื่อนักเรียน'!R39="ร","ร",IF('2.ชื่อนักเรียน'!R39="ย้าย","ย้าย",IF(J38="","",IF(J38&gt;=75,"เชี่ยวชาญ",IF(J38&gt;=65,"ชำนาญ",IF(J38&gt;=55,"พัฒนา",IF(J38&gt;=50,"เริ่มต้น","ไม่ผ่าน"))))))))</f>
        <v/>
      </c>
      <c r="L38" s="1232"/>
      <c r="M38" s="1231" t="str">
        <f>IF('01.ข้อมูลเบื้องต้น'!$B$9="","",IF('02.คีย์เทอม1'!$B38="","",'01.ข้อมูลเบื้องต้น'!$B$9))</f>
        <v/>
      </c>
      <c r="N38" s="1232" t="str">
        <f>IF('01.ข้อมูลเบื้องต้น'!$C$9="","",IF('02.คีย์เทอม1'!$B38="","",'01.ข้อมูลเบื้องต้น'!$C$9))</f>
        <v/>
      </c>
      <c r="O38" s="526"/>
      <c r="P38" s="1235" t="str">
        <f t="shared" si="7"/>
        <v/>
      </c>
      <c r="Q38" s="1232"/>
      <c r="R38" s="1231" t="str">
        <f>IF('01.ข้อมูลเบื้องต้น'!$B$10="","",IF('02.คีย์เทอม1'!$B38="","",'01.ข้อมูลเบื้องต้น'!$B$10))</f>
        <v/>
      </c>
      <c r="S38" s="1232" t="str">
        <f>IF('01.ข้อมูลเบื้องต้น'!$C$10="","",IF('02.คีย์เทอม1'!$B38="","",'01.ข้อมูลเบื้องต้น'!$C$10))</f>
        <v/>
      </c>
      <c r="T38" s="526"/>
      <c r="U38" s="1235" t="str">
        <f t="shared" si="8"/>
        <v/>
      </c>
      <c r="V38" s="1232"/>
      <c r="W38" s="1231" t="str">
        <f>IF('01.ข้อมูลเบื้องต้น'!$B$11="","",IF('02.คีย์เทอม1'!$B38="","",'01.ข้อมูลเบื้องต้น'!$B$11))</f>
        <v/>
      </c>
      <c r="X38" s="1232" t="str">
        <f>IF('01.ข้อมูลเบื้องต้น'!$C$11="","",IF('02.คีย์เทอม1'!$B38="","",'01.ข้อมูลเบื้องต้น'!$C$11))</f>
        <v/>
      </c>
      <c r="Y38" s="519"/>
      <c r="Z38" s="1234" t="str">
        <f t="shared" si="31"/>
        <v/>
      </c>
      <c r="AA38" s="1232"/>
      <c r="AB38" s="1231" t="str">
        <f>IF('01.ข้อมูลเบื้องต้น'!$B$12="","",IF('02.คีย์เทอม1'!$B38="","",'01.ข้อมูลเบื้องต้น'!$B$12))</f>
        <v/>
      </c>
      <c r="AC38" s="1232" t="str">
        <f>IF('01.ข้อมูลเบื้องต้น'!$C$12="","",IF('02.คีย์เทอม1'!$B38="","",'01.ข้อมูลเบื้องต้น'!$C$12))</f>
        <v/>
      </c>
      <c r="AD38" s="526"/>
      <c r="AE38" s="1235" t="str">
        <f t="shared" si="32"/>
        <v/>
      </c>
      <c r="AF38" s="1232"/>
      <c r="AG38" s="1231" t="str">
        <f>IF('01.ข้อมูลเบื้องต้น'!$B$13="","",IF('02.คีย์เทอม1'!$B38="","",'01.ข้อมูลเบื้องต้น'!$B$13))</f>
        <v/>
      </c>
      <c r="AH38" s="1232" t="str">
        <f>IF('01.ข้อมูลเบื้องต้น'!$C$13="","",IF('02.คีย์เทอม1'!$B38="","",'01.ข้อมูลเบื้องต้น'!$C$13))</f>
        <v/>
      </c>
      <c r="AI38" s="526"/>
      <c r="AJ38" s="1235" t="str">
        <f t="shared" si="33"/>
        <v/>
      </c>
      <c r="AK38" s="1232"/>
      <c r="AL38" s="1231" t="str">
        <f>IF('01.ข้อมูลเบื้องต้น'!$B$14="","",IF('02.คีย์เทอม1'!$B38="","",'01.ข้อมูลเบื้องต้น'!$B$14))</f>
        <v/>
      </c>
      <c r="AM38" s="1232" t="str">
        <f>IF('01.ข้อมูลเบื้องต้น'!$C$14="","",IF('02.คีย์เทอม1'!$B38="","",'01.ข้อมูลเบื้องต้น'!$C$14))</f>
        <v/>
      </c>
      <c r="AN38" s="526"/>
      <c r="AO38" s="1235" t="str">
        <f t="shared" si="34"/>
        <v/>
      </c>
      <c r="AP38" s="1232"/>
      <c r="AQ38" s="1231" t="str">
        <f>IF('01.ข้อมูลเบื้องต้น'!$B$15="","",IF('02.คีย์เทอม1'!$B38="","",'01.ข้อมูลเบื้องต้น'!$B$15))</f>
        <v/>
      </c>
      <c r="AR38" s="1232" t="str">
        <f>IF('01.ข้อมูลเบื้องต้น'!$C$15="","",IF('02.คีย์เทอม1'!$B38="","",'01.ข้อมูลเบื้องต้น'!$C$15))</f>
        <v/>
      </c>
      <c r="AS38" s="526"/>
      <c r="AT38" s="1235" t="str">
        <f t="shared" si="35"/>
        <v/>
      </c>
      <c r="AU38" s="1232"/>
      <c r="AV38" s="1231" t="str">
        <f>IF('01.ข้อมูลเบื้องต้น'!$B$16="","",IF('02.คีย์เทอม1'!$B38="","",'01.ข้อมูลเบื้องต้น'!$B$16))</f>
        <v/>
      </c>
      <c r="AW38" s="1232" t="str">
        <f>IF('01.ข้อมูลเบื้องต้น'!$C$16="","",IF('02.คีย์เทอม1'!$B38="","",'01.ข้อมูลเบื้องต้น'!$C$16))</f>
        <v/>
      </c>
      <c r="AX38" s="519"/>
      <c r="AY38" s="1234" t="str">
        <f t="shared" si="36"/>
        <v/>
      </c>
      <c r="AZ38" s="1232"/>
      <c r="BA38" s="1231" t="str">
        <f>IF('01.ข้อมูลเบื้องต้น'!$B$17="","",IF('02.คีย์เทอม1'!$B38="","",'01.ข้อมูลเบื้องต้น'!$B$17))</f>
        <v/>
      </c>
      <c r="BB38" s="1232" t="str">
        <f>IF('01.ข้อมูลเบื้องต้น'!$C$17="","",IF('02.คีย์เทอม1'!$B38="","",'01.ข้อมูลเบื้องต้น'!$C$17))</f>
        <v/>
      </c>
      <c r="BC38" s="519"/>
      <c r="BD38" s="1234" t="str">
        <f t="shared" si="37"/>
        <v/>
      </c>
      <c r="BE38" s="1232"/>
      <c r="BF38" s="1231" t="str">
        <f>IF('01.ข้อมูลเบื้องต้น'!$B$19="","",IF('02.คีย์เทอม1'!$B38="","",'01.ข้อมูลเบื้องต้น'!$B$19))</f>
        <v/>
      </c>
      <c r="BG38" s="1232" t="str">
        <f>IF('01.ข้อมูลเบื้องต้น'!$C$19="","",IF('02.คีย์เทอม1'!$B38="","",'01.ข้อมูลเบื้องต้น'!$C$19))</f>
        <v/>
      </c>
      <c r="BH38" s="722"/>
      <c r="BI38" s="1234" t="str">
        <f t="shared" si="38"/>
        <v/>
      </c>
      <c r="BJ38" s="1232"/>
      <c r="BK38" s="1231" t="str">
        <f>IF('01.ข้อมูลเบื้องต้น'!$B$20="","",IF('02.คีย์เทอม1'!$B38="","",'01.ข้อมูลเบื้องต้น'!$B$20))</f>
        <v/>
      </c>
      <c r="BL38" s="1232" t="str">
        <f>IF('01.ข้อมูลเบื้องต้น'!$C$20="","",IF('02.คีย์เทอม1'!$B38="","",'01.ข้อมูลเบื้องต้น'!$C$20))</f>
        <v/>
      </c>
      <c r="BM38" s="722"/>
      <c r="BN38" s="1235" t="str">
        <f t="shared" si="9"/>
        <v/>
      </c>
      <c r="BO38" s="1232"/>
      <c r="BP38" s="1231" t="str">
        <f>IF('01.ข้อมูลเบื้องต้น'!$B$21="","",IF('02.คีย์เทอม1'!$B38="","",'01.ข้อมูลเบื้องต้น'!$B$21))</f>
        <v/>
      </c>
      <c r="BQ38" s="1232" t="str">
        <f>IF('01.ข้อมูลเบื้องต้น'!$C$21="","",IF('02.คีย์เทอม1'!$B38="","",'01.ข้อมูลเบื้องต้น'!$C$21))</f>
        <v/>
      </c>
      <c r="BR38" s="722"/>
      <c r="BS38" s="1234" t="str">
        <f t="shared" si="10"/>
        <v/>
      </c>
      <c r="BT38" s="1232"/>
      <c r="BU38" s="1231" t="str">
        <f>IF('01.ข้อมูลเบื้องต้น'!$B$22="","",IF('02.คีย์เทอม1'!$B38="","",'01.ข้อมูลเบื้องต้น'!$B$22))</f>
        <v/>
      </c>
      <c r="BV38" s="1232" t="str">
        <f>IF('01.ข้อมูลเบื้องต้น'!$C$22="","",IF('02.คีย์เทอม1'!$B38="","",'01.ข้อมูลเบื้องต้น'!$C$22))</f>
        <v/>
      </c>
      <c r="BW38" s="722"/>
      <c r="BX38" s="1234" t="str">
        <f t="shared" si="11"/>
        <v/>
      </c>
      <c r="BY38" s="1232"/>
      <c r="BZ38" s="1231" t="str">
        <f>IF('01.ข้อมูลเบื้องต้น'!$B$23="","",IF('02.คีย์เทอม1'!$B38="","",'01.ข้อมูลเบื้องต้น'!$B$23))</f>
        <v/>
      </c>
      <c r="CA38" s="1232" t="str">
        <f>IF('01.ข้อมูลเบื้องต้น'!$C$23="","",IF('02.คีย์เทอม1'!$B38="","",'01.ข้อมูลเบื้องต้น'!$C$23))</f>
        <v/>
      </c>
      <c r="CB38" s="722"/>
      <c r="CC38" s="1234" t="str">
        <f t="shared" si="39"/>
        <v/>
      </c>
      <c r="CD38" s="1232"/>
      <c r="CE38" s="1231" t="str">
        <f>IF('01.ข้อมูลเบื้องต้น'!$B$24="","",IF('02.คีย์เทอม1'!$B38="","",'01.ข้อมูลเบื้องต้น'!$B$24))</f>
        <v/>
      </c>
      <c r="CF38" s="1232" t="str">
        <f>IF('01.ข้อมูลเบื้องต้น'!$C$24="","",IF('02.คีย์เทอม1'!$B38="","",'01.ข้อมูลเบื้องต้น'!$C$24))</f>
        <v/>
      </c>
      <c r="CG38" s="722"/>
      <c r="CH38" s="1234" t="str">
        <f t="shared" si="59"/>
        <v/>
      </c>
      <c r="CI38" s="1232"/>
      <c r="CJ38" s="1231" t="str">
        <f>IF('01.ข้อมูลเบื้องต้น'!$B$25="","",IF('02.คีย์เทอม1'!$B38="","",'01.ข้อมูลเบื้องต้น'!$B$25))</f>
        <v/>
      </c>
      <c r="CK38" s="1232" t="str">
        <f>IF('01.ข้อมูลเบื้องต้น'!$C$25="","",IF('02.คีย์เทอม1'!$B38="","",'01.ข้อมูลเบื้องต้น'!$C$25))</f>
        <v/>
      </c>
      <c r="CL38" s="722"/>
      <c r="CM38" s="1234" t="str">
        <f t="shared" si="12"/>
        <v/>
      </c>
      <c r="CN38" s="1232"/>
      <c r="CO38" s="1231" t="str">
        <f>IF('01.ข้อมูลเบื้องต้น'!$B$26="","",IF('02.คีย์เทอม1'!$B38="","",'01.ข้อมูลเบื้องต้น'!$B$26))</f>
        <v/>
      </c>
      <c r="CP38" s="1232" t="str">
        <f>IF('01.ข้อมูลเบื้องต้น'!$C$26="","",IF('02.คีย์เทอม1'!$B38="","",'01.ข้อมูลเบื้องต้น'!$C$26))</f>
        <v/>
      </c>
      <c r="CQ38" s="722"/>
      <c r="CR38" s="1234" t="str">
        <f t="shared" si="13"/>
        <v/>
      </c>
      <c r="CS38" s="1232"/>
      <c r="CT38" s="1231" t="str">
        <f>IF('01.ข้อมูลเบื้องต้น'!$B$27="","",IF('02.คีย์เทอม1'!$B38="","",'01.ข้อมูลเบื้องต้น'!$B$27))</f>
        <v/>
      </c>
      <c r="CU38" s="1232" t="str">
        <f>IF('01.ข้อมูลเบื้องต้น'!$C$27="","",IF('02.คีย์เทอม1'!$B38="","",'01.ข้อมูลเบื้องต้น'!$C$27))</f>
        <v/>
      </c>
      <c r="CV38" s="722"/>
      <c r="CW38" s="1234" t="str">
        <f t="shared" si="14"/>
        <v/>
      </c>
      <c r="CX38" s="1232"/>
      <c r="CY38" s="1231" t="str">
        <f>IF('01.ข้อมูลเบื้องต้น'!$B$28="","",IF('02.คีย์เทอม1'!$B38="","",'01.ข้อมูลเบื้องต้น'!$B$28))</f>
        <v/>
      </c>
      <c r="CZ38" s="1232" t="str">
        <f>IF('01.ข้อมูลเบื้องต้น'!$C$28="","",IF('02.คีย์เทอม1'!$B38="","",'01.ข้อมูลเบื้องต้น'!$C$28))</f>
        <v/>
      </c>
      <c r="DA38" s="722"/>
      <c r="DB38" s="1234" t="str">
        <f t="shared" si="15"/>
        <v/>
      </c>
      <c r="DC38" s="1232"/>
      <c r="DD38" s="1231" t="str">
        <f>IF('01.ข้อมูลเบื้องต้น'!$B$36="","",IF('02.คีย์เทอม1'!$B38="","",'01.ข้อมูลเบื้องต้น'!$B$36))</f>
        <v/>
      </c>
      <c r="DE38" s="1232" t="str">
        <f>IF('01.ข้อมูลเบื้องต้น'!$C$36="","",IF('02.คีย์เทอม1'!$B38="","",'01.ข้อมูลเบื้องต้น'!$C$36))</f>
        <v/>
      </c>
      <c r="DF38" s="721"/>
      <c r="DG38" s="1234" t="str">
        <f t="shared" si="16"/>
        <v/>
      </c>
      <c r="DH38" s="1232"/>
      <c r="DI38" s="1231" t="str">
        <f>IF('01.ข้อมูลเบื้องต้น'!$B$37="","",IF('02.คีย์เทอม1'!$B38="","",'01.ข้อมูลเบื้องต้น'!$B$37))</f>
        <v/>
      </c>
      <c r="DJ38" s="1232" t="str">
        <f>IF('01.ข้อมูลเบื้องต้น'!$C$37="","",IF('02.คีย์เทอม1'!$B38="","",'01.ข้อมูลเบื้องต้น'!$C$37))</f>
        <v/>
      </c>
      <c r="DK38" s="721"/>
      <c r="DL38" s="1234" t="str">
        <f t="shared" si="17"/>
        <v/>
      </c>
      <c r="DM38" s="1232"/>
      <c r="DN38" s="1231" t="str">
        <f>IF('01.ข้อมูลเบื้องต้น'!$B$38="","",IF('02.คีย์เทอม1'!$B38="","",'01.ข้อมูลเบื้องต้น'!$B$38))</f>
        <v/>
      </c>
      <c r="DO38" s="1232" t="str">
        <f>IF('01.ข้อมูลเบื้องต้น'!$C$38="","",IF('02.คีย์เทอม1'!$B38="","",'01.ข้อมูลเบื้องต้น'!$C$38))</f>
        <v/>
      </c>
      <c r="DP38" s="721"/>
      <c r="DQ38" s="1234" t="str">
        <f t="shared" si="18"/>
        <v/>
      </c>
      <c r="DR38" s="1232"/>
      <c r="DS38" s="1231" t="str">
        <f>IF('01.ข้อมูลเบื้องต้น'!$B$39="","",IF('02.คีย์เทอม1'!$B38="","",'01.ข้อมูลเบื้องต้น'!$B$39))</f>
        <v/>
      </c>
      <c r="DT38" s="1232" t="str">
        <f>IF('01.ข้อมูลเบื้องต้น'!$C$39="","",IF('02.คีย์เทอม1'!$B38="","",'01.ข้อมูลเบื้องต้น'!$C$39))</f>
        <v/>
      </c>
      <c r="DU38" s="721"/>
      <c r="DV38" s="1234" t="str">
        <f t="shared" si="19"/>
        <v/>
      </c>
      <c r="DW38" s="1232"/>
      <c r="DX38" s="1231" t="str">
        <f>IF('01.ข้อมูลเบื้องต้น'!$B$40="","",IF('02.คีย์เทอม1'!$B38="","",'01.ข้อมูลเบื้องต้น'!$B$40))</f>
        <v/>
      </c>
      <c r="DY38" s="1232" t="str">
        <f>IF('01.ข้อมูลเบื้องต้น'!$C$40="","",IF('02.คีย์เทอม1'!$B38="","",'01.ข้อมูลเบื้องต้น'!$C$40))</f>
        <v/>
      </c>
      <c r="DZ38" s="721"/>
      <c r="EA38" s="1234" t="str">
        <f t="shared" si="20"/>
        <v/>
      </c>
      <c r="EB38" s="1232"/>
      <c r="EC38" s="1231" t="str">
        <f>IF('01.ข้อมูลเบื้องต้น'!$B$41="","",IF('02.คีย์เทอม1'!$B38="","",'01.ข้อมูลเบื้องต้น'!$B$41))</f>
        <v/>
      </c>
      <c r="ED38" s="1232" t="str">
        <f>IF('01.ข้อมูลเบื้องต้น'!$C$41="","",IF('02.คีย์เทอม1'!$B38="","",'01.ข้อมูลเบื้องต้น'!$C$41))</f>
        <v/>
      </c>
      <c r="EE38" s="721"/>
      <c r="EF38" s="1234" t="str">
        <f t="shared" si="21"/>
        <v/>
      </c>
      <c r="EG38" s="1232"/>
      <c r="EH38" s="1231" t="str">
        <f>IF('01.ข้อมูลเบื้องต้น'!$B$42="","",IF('02.คีย์เทอม1'!$B38="","",'01.ข้อมูลเบื้องต้น'!$B$42))</f>
        <v/>
      </c>
      <c r="EI38" s="1232" t="str">
        <f>IF('01.ข้อมูลเบื้องต้น'!$C$42="","",IF('02.คีย์เทอม1'!$B38="","",'01.ข้อมูลเบื้องต้น'!$C$42))</f>
        <v/>
      </c>
      <c r="EJ38" s="721"/>
      <c r="EK38" s="1234" t="str">
        <f t="shared" si="22"/>
        <v/>
      </c>
      <c r="EL38" s="1232"/>
      <c r="EM38" s="1231" t="str">
        <f>IF('01.ข้อมูลเบื้องต้น'!$B$43="","",IF('02.คีย์เทอม1'!$B38="","",'01.ข้อมูลเบื้องต้น'!$B$43))</f>
        <v/>
      </c>
      <c r="EN38" s="1232" t="str">
        <f>IF('01.ข้อมูลเบื้องต้น'!$C$43="","",IF('02.คีย์เทอม1'!$B38="","",'01.ข้อมูลเบื้องต้น'!$C$43))</f>
        <v/>
      </c>
      <c r="EO38" s="721"/>
      <c r="EP38" s="1234" t="str">
        <f t="shared" si="23"/>
        <v/>
      </c>
      <c r="EQ38" s="1232"/>
      <c r="ER38" s="1231" t="str">
        <f>IF('01.ข้อมูลเบื้องต้น'!$B$44="","",IF('02.คีย์เทอม1'!$B38="","",'01.ข้อมูลเบื้องต้น'!$B$44))</f>
        <v/>
      </c>
      <c r="ES38" s="1232" t="str">
        <f>IF('01.ข้อมูลเบื้องต้น'!$C$44="","",IF('02.คีย์เทอม1'!$B38="","",'01.ข้อมูลเบื้องต้น'!$C$44))</f>
        <v/>
      </c>
      <c r="ET38" s="721"/>
      <c r="EU38" s="1234" t="str">
        <f t="shared" si="24"/>
        <v/>
      </c>
      <c r="EV38" s="1232"/>
      <c r="EW38" s="1231" t="str">
        <f>IF('01.ข้อมูลเบื้องต้น'!$B$45="","",IF('02.คีย์เทอม1'!$B38="","",'01.ข้อมูลเบื้องต้น'!$B$45))</f>
        <v/>
      </c>
      <c r="EX38" s="1232" t="str">
        <f>IF('01.ข้อมูลเบื้องต้น'!$C$45="","",IF('02.คีย์เทอม1'!$B38="","",'01.ข้อมูลเบื้องต้น'!$C$45))</f>
        <v/>
      </c>
      <c r="EY38" s="721"/>
      <c r="EZ38" s="1234" t="str">
        <f t="shared" si="25"/>
        <v/>
      </c>
      <c r="FA38" s="1232"/>
      <c r="FB38" s="1231" t="str">
        <f>IF('01.ข้อมูลเบื้องต้น'!$B$46="","",IF('02.คีย์เทอม1'!$B38="","",'01.ข้อมูลเบื้องต้น'!$B$46))</f>
        <v/>
      </c>
      <c r="FC38" s="1232" t="str">
        <f>IF('01.ข้อมูลเบื้องต้น'!$C$46="","",IF('02.คีย์เทอม1'!$B38="","",'01.ข้อมูลเบื้องต้น'!$C$46))</f>
        <v/>
      </c>
      <c r="FD38" s="721"/>
      <c r="FE38" s="1234" t="str">
        <f t="shared" si="26"/>
        <v/>
      </c>
      <c r="FF38" s="1232"/>
      <c r="FG38" s="1231" t="str">
        <f>IF('01.ข้อมูลเบื้องต้น'!$B$47="","",IF('02.คีย์เทอม1'!$B38="","",'01.ข้อมูลเบื้องต้น'!$B$47))</f>
        <v/>
      </c>
      <c r="FH38" s="1232" t="str">
        <f>IF('01.ข้อมูลเบื้องต้น'!$C$47="","",IF('02.คีย์เทอม1'!$B38="","",'01.ข้อมูลเบื้องต้น'!$C$47))</f>
        <v/>
      </c>
      <c r="FI38" s="721"/>
      <c r="FJ38" s="1234" t="str">
        <f t="shared" si="27"/>
        <v/>
      </c>
      <c r="FK38" s="1232"/>
      <c r="FL38" s="1231" t="str">
        <f>IF('01.ข้อมูลเบื้องต้น'!$B$48="","",IF('02.คีย์เทอม1'!$B38="","",'01.ข้อมูลเบื้องต้น'!$B$48))</f>
        <v/>
      </c>
      <c r="FM38" s="1232" t="str">
        <f>IF('01.ข้อมูลเบื้องต้น'!$C$48="","",IF('02.คีย์เทอม1'!$B38="","",'01.ข้อมูลเบื้องต้น'!$C$48))</f>
        <v/>
      </c>
      <c r="FN38" s="721"/>
      <c r="FO38" s="1234" t="str">
        <f t="shared" si="28"/>
        <v/>
      </c>
      <c r="FP38" s="1232"/>
      <c r="FQ38" s="1231" t="str">
        <f>IF('01.ข้อมูลเบื้องต้น'!$B$49="","",IF('02.คีย์เทอม1'!$B38="","",'01.ข้อมูลเบื้องต้น'!$B$49))</f>
        <v/>
      </c>
      <c r="FR38" s="1232" t="str">
        <f>IF('01.ข้อมูลเบื้องต้น'!$C$49="","",IF('02.คีย์เทอม1'!$B38="","",'01.ข้อมูลเบื้องต้น'!$C$49))</f>
        <v/>
      </c>
      <c r="FS38" s="721"/>
      <c r="FT38" s="1234" t="str">
        <f t="shared" si="29"/>
        <v/>
      </c>
      <c r="FU38" s="1232"/>
      <c r="FV38" s="1231" t="str">
        <f>IF('01.ข้อมูลเบื้องต้น'!$B$50="","",IF('02.คีย์เทอม1'!$B38="","",'01.ข้อมูลเบื้องต้น'!$B$50))</f>
        <v/>
      </c>
      <c r="FW38" s="1232" t="str">
        <f>IF('01.ข้อมูลเบื้องต้น'!$C$50="","",IF('02.คีย์เทอม1'!$B38="","",'01.ข้อมูลเบื้องต้น'!$C$50))</f>
        <v/>
      </c>
      <c r="FX38" s="721"/>
      <c r="FY38" s="1234" t="str">
        <f t="shared" si="30"/>
        <v/>
      </c>
      <c r="FZ38" s="521" t="str">
        <f t="shared" si="57"/>
        <v/>
      </c>
      <c r="GA38" s="522" t="str">
        <f t="shared" si="58"/>
        <v/>
      </c>
      <c r="GB38" s="523" t="str">
        <f>IF('2.ชื่อนักเรียน'!R39="มส","มส",IF('2.ชื่อนักเรียน'!R39="ย้าย","ย้าย",IF('2.ชื่อนักเรียน'!R39="ร","ร",IF(GA38="","",RANK(GA38,$GA$10:$GA$59,0)))))</f>
        <v/>
      </c>
      <c r="GC38" s="523" t="str">
        <f t="shared" si="40"/>
        <v/>
      </c>
      <c r="GE38" s="527" t="str">
        <f t="shared" si="41"/>
        <v/>
      </c>
      <c r="GF38" s="718" t="str">
        <f t="shared" si="42"/>
        <v/>
      </c>
      <c r="GG38" s="717" t="str">
        <f t="shared" si="43"/>
        <v/>
      </c>
      <c r="GH38" s="520" t="str">
        <f t="shared" si="44"/>
        <v/>
      </c>
      <c r="GI38" s="529" t="str">
        <f t="shared" si="45"/>
        <v/>
      </c>
      <c r="GJ38" s="718" t="str">
        <f t="shared" si="46"/>
        <v/>
      </c>
      <c r="GK38" s="718" t="str">
        <f t="shared" si="47"/>
        <v/>
      </c>
      <c r="GL38" s="528" t="str">
        <f t="shared" si="48"/>
        <v/>
      </c>
      <c r="GM38" s="701" t="str">
        <f t="shared" si="49"/>
        <v/>
      </c>
      <c r="GN38" s="701" t="str">
        <f t="shared" si="50"/>
        <v/>
      </c>
      <c r="GO38" s="701" t="str">
        <f t="shared" si="51"/>
        <v/>
      </c>
      <c r="GP38" s="701" t="str">
        <f t="shared" si="52"/>
        <v/>
      </c>
      <c r="GQ38" s="701" t="str">
        <f t="shared" si="53"/>
        <v/>
      </c>
      <c r="GR38" s="701" t="str">
        <f t="shared" si="54"/>
        <v/>
      </c>
      <c r="GS38" s="701" t="str">
        <f t="shared" si="55"/>
        <v/>
      </c>
      <c r="GT38" s="520" t="str">
        <f t="shared" si="56"/>
        <v/>
      </c>
    </row>
    <row r="39" spans="1:202" s="509" customFormat="1" ht="17.25" customHeight="1" thickTop="1" thickBot="1">
      <c r="A39" s="1229">
        <v>30</v>
      </c>
      <c r="B39" s="1229" t="str">
        <f>IF('2.ชื่อนักเรียน'!E40="","",CONCATENATE('2.ชื่อนักเรียน'!E40,'2.ชื่อนักเรียน'!F40,'2.ชื่อนักเรียน'!G40,'2.ชื่อนักเรียน'!H40,'2.ชื่อนักเรียน'!I40,'2.ชื่อนักเรียน'!J40,'2.ชื่อนักเรียน'!K40,'2.ชื่อนักเรียน'!L40,'2.ชื่อนักเรียน'!M40,'2.ชื่อนักเรียน'!N40,'2.ชื่อนักเรียน'!O40,'2.ชื่อนักเรียน'!P40,'2.ชื่อนักเรียน'!Q40))</f>
        <v/>
      </c>
      <c r="C39" s="1230" t="str">
        <f>IF('2.ชื่อนักเรียน'!B40="","",'2.ชื่อนักเรียน'!B40)</f>
        <v/>
      </c>
      <c r="D39" s="1231" t="str">
        <f>IF('2.ชื่อนักเรียน'!C40="","",CONCATENATE(TRIM('2.ชื่อนักเรียน'!C40),"  ",'2.ชื่อนักเรียน'!D40))</f>
        <v/>
      </c>
      <c r="E39" s="1232" t="str">
        <f>IF(B39="","",IF('01.ข้อมูลเบื้องต้น'!$H$2="","",'01.ข้อมูลเบื้องต้น'!$H$2))</f>
        <v/>
      </c>
      <c r="F39" s="1231" t="str">
        <f>IF(B39="","",IF('01.ข้อมูลเบื้องต้น'!$I$4="","",'01.ข้อมูลเบื้องต้น'!$I$4))</f>
        <v/>
      </c>
      <c r="G39" s="1232"/>
      <c r="H39" s="1231" t="str">
        <f>IF('01.ข้อมูลเบื้องต้น'!$B$8="","",IF('02.คีย์เทอม1'!$B39="","",'01.ข้อมูลเบื้องต้น'!$B$8))</f>
        <v/>
      </c>
      <c r="I39" s="1232" t="str">
        <f>IF('01.ข้อมูลเบื้องต้น'!$C$8="","",IF('02.คีย์เทอม1'!$B39="","",'01.ข้อมูลเบื้องต้น'!$C$8))</f>
        <v/>
      </c>
      <c r="J39" s="519"/>
      <c r="K39" s="1233" t="str">
        <f>IF('2.ชื่อนักเรียน'!R40="มส","มส",IF('2.ชื่อนักเรียน'!R40="ร","ร",IF('2.ชื่อนักเรียน'!R40="ย้าย","ย้าย",IF(J39="","",IF(J39&gt;=75,"เชี่ยวชาญ",IF(J39&gt;=65,"ชำนาญ",IF(J39&gt;=55,"พัฒนา",IF(J39&gt;=50,"เริ่มต้น","ไม่ผ่าน"))))))))</f>
        <v/>
      </c>
      <c r="L39" s="1232"/>
      <c r="M39" s="1231" t="str">
        <f>IF('01.ข้อมูลเบื้องต้น'!$B$9="","",IF('02.คีย์เทอม1'!$B39="","",'01.ข้อมูลเบื้องต้น'!$B$9))</f>
        <v/>
      </c>
      <c r="N39" s="1232" t="str">
        <f>IF('01.ข้อมูลเบื้องต้น'!$C$9="","",IF('02.คีย์เทอม1'!$B39="","",'01.ข้อมูลเบื้องต้น'!$C$9))</f>
        <v/>
      </c>
      <c r="O39" s="526"/>
      <c r="P39" s="1235" t="str">
        <f t="shared" si="7"/>
        <v/>
      </c>
      <c r="Q39" s="1232"/>
      <c r="R39" s="1231" t="str">
        <f>IF('01.ข้อมูลเบื้องต้น'!$B$10="","",IF('02.คีย์เทอม1'!$B39="","",'01.ข้อมูลเบื้องต้น'!$B$10))</f>
        <v/>
      </c>
      <c r="S39" s="1232" t="str">
        <f>IF('01.ข้อมูลเบื้องต้น'!$C$10="","",IF('02.คีย์เทอม1'!$B39="","",'01.ข้อมูลเบื้องต้น'!$C$10))</f>
        <v/>
      </c>
      <c r="T39" s="526"/>
      <c r="U39" s="1235" t="str">
        <f t="shared" si="8"/>
        <v/>
      </c>
      <c r="V39" s="1232"/>
      <c r="W39" s="1231" t="str">
        <f>IF('01.ข้อมูลเบื้องต้น'!$B$11="","",IF('02.คีย์เทอม1'!$B39="","",'01.ข้อมูลเบื้องต้น'!$B$11))</f>
        <v/>
      </c>
      <c r="X39" s="1232" t="str">
        <f>IF('01.ข้อมูลเบื้องต้น'!$C$11="","",IF('02.คีย์เทอม1'!$B39="","",'01.ข้อมูลเบื้องต้น'!$C$11))</f>
        <v/>
      </c>
      <c r="Y39" s="519"/>
      <c r="Z39" s="1234" t="str">
        <f t="shared" si="31"/>
        <v/>
      </c>
      <c r="AA39" s="1232"/>
      <c r="AB39" s="1231" t="str">
        <f>IF('01.ข้อมูลเบื้องต้น'!$B$12="","",IF('02.คีย์เทอม1'!$B39="","",'01.ข้อมูลเบื้องต้น'!$B$12))</f>
        <v/>
      </c>
      <c r="AC39" s="1232" t="str">
        <f>IF('01.ข้อมูลเบื้องต้น'!$C$12="","",IF('02.คีย์เทอม1'!$B39="","",'01.ข้อมูลเบื้องต้น'!$C$12))</f>
        <v/>
      </c>
      <c r="AD39" s="526"/>
      <c r="AE39" s="1235" t="str">
        <f t="shared" si="32"/>
        <v/>
      </c>
      <c r="AF39" s="1232"/>
      <c r="AG39" s="1231" t="str">
        <f>IF('01.ข้อมูลเบื้องต้น'!$B$13="","",IF('02.คีย์เทอม1'!$B39="","",'01.ข้อมูลเบื้องต้น'!$B$13))</f>
        <v/>
      </c>
      <c r="AH39" s="1232" t="str">
        <f>IF('01.ข้อมูลเบื้องต้น'!$C$13="","",IF('02.คีย์เทอม1'!$B39="","",'01.ข้อมูลเบื้องต้น'!$C$13))</f>
        <v/>
      </c>
      <c r="AI39" s="526"/>
      <c r="AJ39" s="1235" t="str">
        <f t="shared" si="33"/>
        <v/>
      </c>
      <c r="AK39" s="1232"/>
      <c r="AL39" s="1231" t="str">
        <f>IF('01.ข้อมูลเบื้องต้น'!$B$14="","",IF('02.คีย์เทอม1'!$B39="","",'01.ข้อมูลเบื้องต้น'!$B$14))</f>
        <v/>
      </c>
      <c r="AM39" s="1232" t="str">
        <f>IF('01.ข้อมูลเบื้องต้น'!$C$14="","",IF('02.คีย์เทอม1'!$B39="","",'01.ข้อมูลเบื้องต้น'!$C$14))</f>
        <v/>
      </c>
      <c r="AN39" s="526"/>
      <c r="AO39" s="1235" t="str">
        <f t="shared" si="34"/>
        <v/>
      </c>
      <c r="AP39" s="1232"/>
      <c r="AQ39" s="1231" t="str">
        <f>IF('01.ข้อมูลเบื้องต้น'!$B$15="","",IF('02.คีย์เทอม1'!$B39="","",'01.ข้อมูลเบื้องต้น'!$B$15))</f>
        <v/>
      </c>
      <c r="AR39" s="1232" t="str">
        <f>IF('01.ข้อมูลเบื้องต้น'!$C$15="","",IF('02.คีย์เทอม1'!$B39="","",'01.ข้อมูลเบื้องต้น'!$C$15))</f>
        <v/>
      </c>
      <c r="AS39" s="526"/>
      <c r="AT39" s="1235" t="str">
        <f t="shared" si="35"/>
        <v/>
      </c>
      <c r="AU39" s="1232"/>
      <c r="AV39" s="1231" t="str">
        <f>IF('01.ข้อมูลเบื้องต้น'!$B$16="","",IF('02.คีย์เทอม1'!$B39="","",'01.ข้อมูลเบื้องต้น'!$B$16))</f>
        <v/>
      </c>
      <c r="AW39" s="1232" t="str">
        <f>IF('01.ข้อมูลเบื้องต้น'!$C$16="","",IF('02.คีย์เทอม1'!$B39="","",'01.ข้อมูลเบื้องต้น'!$C$16))</f>
        <v/>
      </c>
      <c r="AX39" s="519"/>
      <c r="AY39" s="1234" t="str">
        <f t="shared" si="36"/>
        <v/>
      </c>
      <c r="AZ39" s="1232"/>
      <c r="BA39" s="1231" t="str">
        <f>IF('01.ข้อมูลเบื้องต้น'!$B$17="","",IF('02.คีย์เทอม1'!$B39="","",'01.ข้อมูลเบื้องต้น'!$B$17))</f>
        <v/>
      </c>
      <c r="BB39" s="1232" t="str">
        <f>IF('01.ข้อมูลเบื้องต้น'!$C$17="","",IF('02.คีย์เทอม1'!$B39="","",'01.ข้อมูลเบื้องต้น'!$C$17))</f>
        <v/>
      </c>
      <c r="BC39" s="519"/>
      <c r="BD39" s="1234" t="str">
        <f t="shared" si="37"/>
        <v/>
      </c>
      <c r="BE39" s="1232"/>
      <c r="BF39" s="1231" t="str">
        <f>IF('01.ข้อมูลเบื้องต้น'!$B$19="","",IF('02.คีย์เทอม1'!$B39="","",'01.ข้อมูลเบื้องต้น'!$B$19))</f>
        <v/>
      </c>
      <c r="BG39" s="1232" t="str">
        <f>IF('01.ข้อมูลเบื้องต้น'!$C$19="","",IF('02.คีย์เทอม1'!$B39="","",'01.ข้อมูลเบื้องต้น'!$C$19))</f>
        <v/>
      </c>
      <c r="BH39" s="722"/>
      <c r="BI39" s="1234" t="str">
        <f t="shared" si="38"/>
        <v/>
      </c>
      <c r="BJ39" s="1232"/>
      <c r="BK39" s="1231" t="str">
        <f>IF('01.ข้อมูลเบื้องต้น'!$B$20="","",IF('02.คีย์เทอม1'!$B39="","",'01.ข้อมูลเบื้องต้น'!$B$20))</f>
        <v/>
      </c>
      <c r="BL39" s="1232" t="str">
        <f>IF('01.ข้อมูลเบื้องต้น'!$C$20="","",IF('02.คีย์เทอม1'!$B39="","",'01.ข้อมูลเบื้องต้น'!$C$20))</f>
        <v/>
      </c>
      <c r="BM39" s="723"/>
      <c r="BN39" s="1235" t="str">
        <f t="shared" si="9"/>
        <v/>
      </c>
      <c r="BO39" s="1232"/>
      <c r="BP39" s="1231" t="str">
        <f>IF('01.ข้อมูลเบื้องต้น'!$B$21="","",IF('02.คีย์เทอม1'!$B39="","",'01.ข้อมูลเบื้องต้น'!$B$21))</f>
        <v/>
      </c>
      <c r="BQ39" s="1232" t="str">
        <f>IF('01.ข้อมูลเบื้องต้น'!$C$21="","",IF('02.คีย์เทอม1'!$B39="","",'01.ข้อมูลเบื้องต้น'!$C$21))</f>
        <v/>
      </c>
      <c r="BR39" s="722"/>
      <c r="BS39" s="1234" t="str">
        <f t="shared" si="10"/>
        <v/>
      </c>
      <c r="BT39" s="1232"/>
      <c r="BU39" s="1231" t="str">
        <f>IF('01.ข้อมูลเบื้องต้น'!$B$22="","",IF('02.คีย์เทอม1'!$B39="","",'01.ข้อมูลเบื้องต้น'!$B$22))</f>
        <v/>
      </c>
      <c r="BV39" s="1232" t="str">
        <f>IF('01.ข้อมูลเบื้องต้น'!$C$22="","",IF('02.คีย์เทอม1'!$B39="","",'01.ข้อมูลเบื้องต้น'!$C$22))</f>
        <v/>
      </c>
      <c r="BW39" s="722"/>
      <c r="BX39" s="1234" t="str">
        <f t="shared" si="11"/>
        <v/>
      </c>
      <c r="BY39" s="1232"/>
      <c r="BZ39" s="1231" t="str">
        <f>IF('01.ข้อมูลเบื้องต้น'!$B$23="","",IF('02.คีย์เทอม1'!$B39="","",'01.ข้อมูลเบื้องต้น'!$B$23))</f>
        <v/>
      </c>
      <c r="CA39" s="1232" t="str">
        <f>IF('01.ข้อมูลเบื้องต้น'!$C$23="","",IF('02.คีย์เทอม1'!$B39="","",'01.ข้อมูลเบื้องต้น'!$C$23))</f>
        <v/>
      </c>
      <c r="CB39" s="722"/>
      <c r="CC39" s="1234" t="str">
        <f t="shared" si="39"/>
        <v/>
      </c>
      <c r="CD39" s="1232"/>
      <c r="CE39" s="1231" t="str">
        <f>IF('01.ข้อมูลเบื้องต้น'!$B$24="","",IF('02.คีย์เทอม1'!$B39="","",'01.ข้อมูลเบื้องต้น'!$B$24))</f>
        <v/>
      </c>
      <c r="CF39" s="1232" t="str">
        <f>IF('01.ข้อมูลเบื้องต้น'!$C$24="","",IF('02.คีย์เทอม1'!$B39="","",'01.ข้อมูลเบื้องต้น'!$C$24))</f>
        <v/>
      </c>
      <c r="CG39" s="722"/>
      <c r="CH39" s="1234" t="str">
        <f t="shared" si="59"/>
        <v/>
      </c>
      <c r="CI39" s="1232"/>
      <c r="CJ39" s="1231" t="str">
        <f>IF('01.ข้อมูลเบื้องต้น'!$B$25="","",IF('02.คีย์เทอม1'!$B39="","",'01.ข้อมูลเบื้องต้น'!$B$25))</f>
        <v/>
      </c>
      <c r="CK39" s="1232" t="str">
        <f>IF('01.ข้อมูลเบื้องต้น'!$C$25="","",IF('02.คีย์เทอม1'!$B39="","",'01.ข้อมูลเบื้องต้น'!$C$25))</f>
        <v/>
      </c>
      <c r="CL39" s="722"/>
      <c r="CM39" s="1234" t="str">
        <f t="shared" si="12"/>
        <v/>
      </c>
      <c r="CN39" s="1232"/>
      <c r="CO39" s="1231" t="str">
        <f>IF('01.ข้อมูลเบื้องต้น'!$B$26="","",IF('02.คีย์เทอม1'!$B39="","",'01.ข้อมูลเบื้องต้น'!$B$26))</f>
        <v/>
      </c>
      <c r="CP39" s="1232" t="str">
        <f>IF('01.ข้อมูลเบื้องต้น'!$C$26="","",IF('02.คีย์เทอม1'!$B39="","",'01.ข้อมูลเบื้องต้น'!$C$26))</f>
        <v/>
      </c>
      <c r="CQ39" s="722"/>
      <c r="CR39" s="1234" t="str">
        <f t="shared" si="13"/>
        <v/>
      </c>
      <c r="CS39" s="1232"/>
      <c r="CT39" s="1231" t="str">
        <f>IF('01.ข้อมูลเบื้องต้น'!$B$27="","",IF('02.คีย์เทอม1'!$B39="","",'01.ข้อมูลเบื้องต้น'!$B$27))</f>
        <v/>
      </c>
      <c r="CU39" s="1232" t="str">
        <f>IF('01.ข้อมูลเบื้องต้น'!$C$27="","",IF('02.คีย์เทอม1'!$B39="","",'01.ข้อมูลเบื้องต้น'!$C$27))</f>
        <v/>
      </c>
      <c r="CV39" s="722"/>
      <c r="CW39" s="1234" t="str">
        <f t="shared" si="14"/>
        <v/>
      </c>
      <c r="CX39" s="1232"/>
      <c r="CY39" s="1231" t="str">
        <f>IF('01.ข้อมูลเบื้องต้น'!$B$28="","",IF('02.คีย์เทอม1'!$B39="","",'01.ข้อมูลเบื้องต้น'!$B$28))</f>
        <v/>
      </c>
      <c r="CZ39" s="1232" t="str">
        <f>IF('01.ข้อมูลเบื้องต้น'!$C$28="","",IF('02.คีย์เทอม1'!$B39="","",'01.ข้อมูลเบื้องต้น'!$C$28))</f>
        <v/>
      </c>
      <c r="DA39" s="722"/>
      <c r="DB39" s="1234" t="str">
        <f t="shared" si="15"/>
        <v/>
      </c>
      <c r="DC39" s="1232"/>
      <c r="DD39" s="1231" t="str">
        <f>IF('01.ข้อมูลเบื้องต้น'!$B$36="","",IF('02.คีย์เทอม1'!$B39="","",'01.ข้อมูลเบื้องต้น'!$B$36))</f>
        <v/>
      </c>
      <c r="DE39" s="1232" t="str">
        <f>IF('01.ข้อมูลเบื้องต้น'!$C$36="","",IF('02.คีย์เทอม1'!$B39="","",'01.ข้อมูลเบื้องต้น'!$C$36))</f>
        <v/>
      </c>
      <c r="DF39" s="721"/>
      <c r="DG39" s="1234" t="str">
        <f t="shared" si="16"/>
        <v/>
      </c>
      <c r="DH39" s="1232"/>
      <c r="DI39" s="1231" t="str">
        <f>IF('01.ข้อมูลเบื้องต้น'!$B$37="","",IF('02.คีย์เทอม1'!$B39="","",'01.ข้อมูลเบื้องต้น'!$B$37))</f>
        <v/>
      </c>
      <c r="DJ39" s="1232" t="str">
        <f>IF('01.ข้อมูลเบื้องต้น'!$C$37="","",IF('02.คีย์เทอม1'!$B39="","",'01.ข้อมูลเบื้องต้น'!$C$37))</f>
        <v/>
      </c>
      <c r="DK39" s="721"/>
      <c r="DL39" s="1234" t="str">
        <f t="shared" si="17"/>
        <v/>
      </c>
      <c r="DM39" s="1232"/>
      <c r="DN39" s="1231" t="str">
        <f>IF('01.ข้อมูลเบื้องต้น'!$B$38="","",IF('02.คีย์เทอม1'!$B39="","",'01.ข้อมูลเบื้องต้น'!$B$38))</f>
        <v/>
      </c>
      <c r="DO39" s="1232" t="str">
        <f>IF('01.ข้อมูลเบื้องต้น'!$C$38="","",IF('02.คีย์เทอม1'!$B39="","",'01.ข้อมูลเบื้องต้น'!$C$38))</f>
        <v/>
      </c>
      <c r="DP39" s="721"/>
      <c r="DQ39" s="1234" t="str">
        <f t="shared" si="18"/>
        <v/>
      </c>
      <c r="DR39" s="1232"/>
      <c r="DS39" s="1231" t="str">
        <f>IF('01.ข้อมูลเบื้องต้น'!$B$39="","",IF('02.คีย์เทอม1'!$B39="","",'01.ข้อมูลเบื้องต้น'!$B$39))</f>
        <v/>
      </c>
      <c r="DT39" s="1232" t="str">
        <f>IF('01.ข้อมูลเบื้องต้น'!$C$39="","",IF('02.คีย์เทอม1'!$B39="","",'01.ข้อมูลเบื้องต้น'!$C$39))</f>
        <v/>
      </c>
      <c r="DU39" s="721"/>
      <c r="DV39" s="1234" t="str">
        <f t="shared" si="19"/>
        <v/>
      </c>
      <c r="DW39" s="1232"/>
      <c r="DX39" s="1231" t="str">
        <f>IF('01.ข้อมูลเบื้องต้น'!$B$40="","",IF('02.คีย์เทอม1'!$B39="","",'01.ข้อมูลเบื้องต้น'!$B$40))</f>
        <v/>
      </c>
      <c r="DY39" s="1232" t="str">
        <f>IF('01.ข้อมูลเบื้องต้น'!$C$40="","",IF('02.คีย์เทอม1'!$B39="","",'01.ข้อมูลเบื้องต้น'!$C$40))</f>
        <v/>
      </c>
      <c r="DZ39" s="721"/>
      <c r="EA39" s="1234" t="str">
        <f t="shared" si="20"/>
        <v/>
      </c>
      <c r="EB39" s="1232"/>
      <c r="EC39" s="1231" t="str">
        <f>IF('01.ข้อมูลเบื้องต้น'!$B$41="","",IF('02.คีย์เทอม1'!$B39="","",'01.ข้อมูลเบื้องต้น'!$B$41))</f>
        <v/>
      </c>
      <c r="ED39" s="1232" t="str">
        <f>IF('01.ข้อมูลเบื้องต้น'!$C$41="","",IF('02.คีย์เทอม1'!$B39="","",'01.ข้อมูลเบื้องต้น'!$C$41))</f>
        <v/>
      </c>
      <c r="EE39" s="721"/>
      <c r="EF39" s="1234" t="str">
        <f t="shared" si="21"/>
        <v/>
      </c>
      <c r="EG39" s="1232"/>
      <c r="EH39" s="1231" t="str">
        <f>IF('01.ข้อมูลเบื้องต้น'!$B$42="","",IF('02.คีย์เทอม1'!$B39="","",'01.ข้อมูลเบื้องต้น'!$B$42))</f>
        <v/>
      </c>
      <c r="EI39" s="1232" t="str">
        <f>IF('01.ข้อมูลเบื้องต้น'!$C$42="","",IF('02.คีย์เทอม1'!$B39="","",'01.ข้อมูลเบื้องต้น'!$C$42))</f>
        <v/>
      </c>
      <c r="EJ39" s="721"/>
      <c r="EK39" s="1234" t="str">
        <f t="shared" si="22"/>
        <v/>
      </c>
      <c r="EL39" s="1232"/>
      <c r="EM39" s="1231" t="str">
        <f>IF('01.ข้อมูลเบื้องต้น'!$B$43="","",IF('02.คีย์เทอม1'!$B39="","",'01.ข้อมูลเบื้องต้น'!$B$43))</f>
        <v/>
      </c>
      <c r="EN39" s="1232" t="str">
        <f>IF('01.ข้อมูลเบื้องต้น'!$C$43="","",IF('02.คีย์เทอม1'!$B39="","",'01.ข้อมูลเบื้องต้น'!$C$43))</f>
        <v/>
      </c>
      <c r="EO39" s="721"/>
      <c r="EP39" s="1234" t="str">
        <f t="shared" si="23"/>
        <v/>
      </c>
      <c r="EQ39" s="1232"/>
      <c r="ER39" s="1231" t="str">
        <f>IF('01.ข้อมูลเบื้องต้น'!$B$44="","",IF('02.คีย์เทอม1'!$B39="","",'01.ข้อมูลเบื้องต้น'!$B$44))</f>
        <v/>
      </c>
      <c r="ES39" s="1232" t="str">
        <f>IF('01.ข้อมูลเบื้องต้น'!$C$44="","",IF('02.คีย์เทอม1'!$B39="","",'01.ข้อมูลเบื้องต้น'!$C$44))</f>
        <v/>
      </c>
      <c r="ET39" s="721"/>
      <c r="EU39" s="1234" t="str">
        <f t="shared" si="24"/>
        <v/>
      </c>
      <c r="EV39" s="1232"/>
      <c r="EW39" s="1231" t="str">
        <f>IF('01.ข้อมูลเบื้องต้น'!$B$45="","",IF('02.คีย์เทอม1'!$B39="","",'01.ข้อมูลเบื้องต้น'!$B$45))</f>
        <v/>
      </c>
      <c r="EX39" s="1232" t="str">
        <f>IF('01.ข้อมูลเบื้องต้น'!$C$45="","",IF('02.คีย์เทอม1'!$B39="","",'01.ข้อมูลเบื้องต้น'!$C$45))</f>
        <v/>
      </c>
      <c r="EY39" s="721"/>
      <c r="EZ39" s="1234" t="str">
        <f t="shared" si="25"/>
        <v/>
      </c>
      <c r="FA39" s="1232"/>
      <c r="FB39" s="1231" t="str">
        <f>IF('01.ข้อมูลเบื้องต้น'!$B$46="","",IF('02.คีย์เทอม1'!$B39="","",'01.ข้อมูลเบื้องต้น'!$B$46))</f>
        <v/>
      </c>
      <c r="FC39" s="1232" t="str">
        <f>IF('01.ข้อมูลเบื้องต้น'!$C$46="","",IF('02.คีย์เทอม1'!$B39="","",'01.ข้อมูลเบื้องต้น'!$C$46))</f>
        <v/>
      </c>
      <c r="FD39" s="721"/>
      <c r="FE39" s="1234" t="str">
        <f t="shared" si="26"/>
        <v/>
      </c>
      <c r="FF39" s="1232"/>
      <c r="FG39" s="1231" t="str">
        <f>IF('01.ข้อมูลเบื้องต้น'!$B$47="","",IF('02.คีย์เทอม1'!$B39="","",'01.ข้อมูลเบื้องต้น'!$B$47))</f>
        <v/>
      </c>
      <c r="FH39" s="1232" t="str">
        <f>IF('01.ข้อมูลเบื้องต้น'!$C$47="","",IF('02.คีย์เทอม1'!$B39="","",'01.ข้อมูลเบื้องต้น'!$C$47))</f>
        <v/>
      </c>
      <c r="FI39" s="721"/>
      <c r="FJ39" s="1234" t="str">
        <f t="shared" si="27"/>
        <v/>
      </c>
      <c r="FK39" s="1232"/>
      <c r="FL39" s="1231" t="str">
        <f>IF('01.ข้อมูลเบื้องต้น'!$B$48="","",IF('02.คีย์เทอม1'!$B39="","",'01.ข้อมูลเบื้องต้น'!$B$48))</f>
        <v/>
      </c>
      <c r="FM39" s="1232" t="str">
        <f>IF('01.ข้อมูลเบื้องต้น'!$C$48="","",IF('02.คีย์เทอม1'!$B39="","",'01.ข้อมูลเบื้องต้น'!$C$48))</f>
        <v/>
      </c>
      <c r="FN39" s="721"/>
      <c r="FO39" s="1234" t="str">
        <f t="shared" si="28"/>
        <v/>
      </c>
      <c r="FP39" s="1232"/>
      <c r="FQ39" s="1231" t="str">
        <f>IF('01.ข้อมูลเบื้องต้น'!$B$49="","",IF('02.คีย์เทอม1'!$B39="","",'01.ข้อมูลเบื้องต้น'!$B$49))</f>
        <v/>
      </c>
      <c r="FR39" s="1232" t="str">
        <f>IF('01.ข้อมูลเบื้องต้น'!$C$49="","",IF('02.คีย์เทอม1'!$B39="","",'01.ข้อมูลเบื้องต้น'!$C$49))</f>
        <v/>
      </c>
      <c r="FS39" s="721"/>
      <c r="FT39" s="1234" t="str">
        <f t="shared" si="29"/>
        <v/>
      </c>
      <c r="FU39" s="1232"/>
      <c r="FV39" s="1231" t="str">
        <f>IF('01.ข้อมูลเบื้องต้น'!$B$50="","",IF('02.คีย์เทอม1'!$B39="","",'01.ข้อมูลเบื้องต้น'!$B$50))</f>
        <v/>
      </c>
      <c r="FW39" s="1232" t="str">
        <f>IF('01.ข้อมูลเบื้องต้น'!$C$50="","",IF('02.คีย์เทอม1'!$B39="","",'01.ข้อมูลเบื้องต้น'!$C$50))</f>
        <v/>
      </c>
      <c r="FX39" s="721"/>
      <c r="FY39" s="1234" t="str">
        <f t="shared" si="30"/>
        <v/>
      </c>
      <c r="FZ39" s="521" t="str">
        <f t="shared" si="57"/>
        <v/>
      </c>
      <c r="GA39" s="522" t="str">
        <f t="shared" si="58"/>
        <v/>
      </c>
      <c r="GB39" s="523" t="str">
        <f>IF('2.ชื่อนักเรียน'!R40="มส","มส",IF('2.ชื่อนักเรียน'!R40="ย้าย","ย้าย",IF('2.ชื่อนักเรียน'!R40="ร","ร",IF(GA39="","",RANK(GA39,$GA$10:$GA$59,0)))))</f>
        <v/>
      </c>
      <c r="GC39" s="523" t="str">
        <f t="shared" si="40"/>
        <v/>
      </c>
      <c r="GE39" s="530" t="str">
        <f t="shared" si="41"/>
        <v/>
      </c>
      <c r="GF39" s="717" t="str">
        <f t="shared" si="42"/>
        <v/>
      </c>
      <c r="GG39" s="717" t="str">
        <f t="shared" si="43"/>
        <v/>
      </c>
      <c r="GH39" s="520" t="str">
        <f t="shared" si="44"/>
        <v/>
      </c>
      <c r="GI39" s="532" t="str">
        <f t="shared" si="45"/>
        <v/>
      </c>
      <c r="GJ39" s="717" t="str">
        <f t="shared" si="46"/>
        <v/>
      </c>
      <c r="GK39" s="717" t="str">
        <f t="shared" si="47"/>
        <v/>
      </c>
      <c r="GL39" s="531" t="str">
        <f t="shared" si="48"/>
        <v/>
      </c>
      <c r="GM39" s="701" t="str">
        <f t="shared" si="49"/>
        <v/>
      </c>
      <c r="GN39" s="701" t="str">
        <f t="shared" si="50"/>
        <v/>
      </c>
      <c r="GO39" s="701" t="str">
        <f t="shared" si="51"/>
        <v/>
      </c>
      <c r="GP39" s="701" t="str">
        <f t="shared" si="52"/>
        <v/>
      </c>
      <c r="GQ39" s="701" t="str">
        <f t="shared" si="53"/>
        <v/>
      </c>
      <c r="GR39" s="701" t="str">
        <f t="shared" si="54"/>
        <v/>
      </c>
      <c r="GS39" s="701" t="str">
        <f t="shared" si="55"/>
        <v/>
      </c>
      <c r="GT39" s="520" t="str">
        <f t="shared" si="56"/>
        <v/>
      </c>
    </row>
    <row r="40" spans="1:202" s="509" customFormat="1" ht="17.25" customHeight="1" thickTop="1" thickBot="1">
      <c r="A40" s="1229">
        <v>31</v>
      </c>
      <c r="B40" s="1229" t="str">
        <f>IF('2.ชื่อนักเรียน'!E41="","",CONCATENATE('2.ชื่อนักเรียน'!E41,'2.ชื่อนักเรียน'!F41,'2.ชื่อนักเรียน'!G41,'2.ชื่อนักเรียน'!H41,'2.ชื่อนักเรียน'!I41,'2.ชื่อนักเรียน'!J41,'2.ชื่อนักเรียน'!K41,'2.ชื่อนักเรียน'!L41,'2.ชื่อนักเรียน'!M41,'2.ชื่อนักเรียน'!N41,'2.ชื่อนักเรียน'!O41,'2.ชื่อนักเรียน'!P41,'2.ชื่อนักเรียน'!Q41))</f>
        <v/>
      </c>
      <c r="C40" s="1230" t="str">
        <f>IF('2.ชื่อนักเรียน'!B41="","",'2.ชื่อนักเรียน'!B41)</f>
        <v/>
      </c>
      <c r="D40" s="1231" t="str">
        <f>IF('2.ชื่อนักเรียน'!C41="","",CONCATENATE(TRIM('2.ชื่อนักเรียน'!C41),"  ",'2.ชื่อนักเรียน'!D41))</f>
        <v/>
      </c>
      <c r="E40" s="1232" t="str">
        <f>IF(B40="","",IF('01.ข้อมูลเบื้องต้น'!$H$2="","",'01.ข้อมูลเบื้องต้น'!$H$2))</f>
        <v/>
      </c>
      <c r="F40" s="1231" t="str">
        <f>IF(B40="","",IF('01.ข้อมูลเบื้องต้น'!$I$4="","",'01.ข้อมูลเบื้องต้น'!$I$4))</f>
        <v/>
      </c>
      <c r="G40" s="1232"/>
      <c r="H40" s="1231" t="str">
        <f>IF('01.ข้อมูลเบื้องต้น'!$B$8="","",IF('02.คีย์เทอม1'!$B40="","",'01.ข้อมูลเบื้องต้น'!$B$8))</f>
        <v/>
      </c>
      <c r="I40" s="1232" t="str">
        <f>IF('01.ข้อมูลเบื้องต้น'!$C$8="","",IF('02.คีย์เทอม1'!$B40="","",'01.ข้อมูลเบื้องต้น'!$C$8))</f>
        <v/>
      </c>
      <c r="J40" s="519"/>
      <c r="K40" s="1233" t="str">
        <f>IF('2.ชื่อนักเรียน'!R41="มส","มส",IF('2.ชื่อนักเรียน'!R41="ร","ร",IF('2.ชื่อนักเรียน'!R41="ย้าย","ย้าย",IF(J40="","",IF(J40&gt;=75,"เชี่ยวชาญ",IF(J40&gt;=65,"ชำนาญ",IF(J40&gt;=55,"พัฒนา",IF(J40&gt;=50,"เริ่มต้น","ไม่ผ่าน"))))))))</f>
        <v/>
      </c>
      <c r="L40" s="1232"/>
      <c r="M40" s="1231" t="str">
        <f>IF('01.ข้อมูลเบื้องต้น'!$B$9="","",IF('02.คีย์เทอม1'!$B40="","",'01.ข้อมูลเบื้องต้น'!$B$9))</f>
        <v/>
      </c>
      <c r="N40" s="1232" t="str">
        <f>IF('01.ข้อมูลเบื้องต้น'!$C$9="","",IF('02.คีย์เทอม1'!$B40="","",'01.ข้อมูลเบื้องต้น'!$C$9))</f>
        <v/>
      </c>
      <c r="O40" s="526"/>
      <c r="P40" s="1235" t="str">
        <f t="shared" si="7"/>
        <v/>
      </c>
      <c r="Q40" s="1232"/>
      <c r="R40" s="1231" t="str">
        <f>IF('01.ข้อมูลเบื้องต้น'!$B$10="","",IF('02.คีย์เทอม1'!$B40="","",'01.ข้อมูลเบื้องต้น'!$B$10))</f>
        <v/>
      </c>
      <c r="S40" s="1232" t="str">
        <f>IF('01.ข้อมูลเบื้องต้น'!$C$10="","",IF('02.คีย์เทอม1'!$B40="","",'01.ข้อมูลเบื้องต้น'!$C$10))</f>
        <v/>
      </c>
      <c r="T40" s="526"/>
      <c r="U40" s="1235" t="str">
        <f t="shared" si="8"/>
        <v/>
      </c>
      <c r="V40" s="1232"/>
      <c r="W40" s="1231" t="str">
        <f>IF('01.ข้อมูลเบื้องต้น'!$B$11="","",IF('02.คีย์เทอม1'!$B40="","",'01.ข้อมูลเบื้องต้น'!$B$11))</f>
        <v/>
      </c>
      <c r="X40" s="1232" t="str">
        <f>IF('01.ข้อมูลเบื้องต้น'!$C$11="","",IF('02.คีย์เทอม1'!$B40="","",'01.ข้อมูลเบื้องต้น'!$C$11))</f>
        <v/>
      </c>
      <c r="Y40" s="519"/>
      <c r="Z40" s="1234" t="str">
        <f t="shared" si="31"/>
        <v/>
      </c>
      <c r="AA40" s="1232"/>
      <c r="AB40" s="1231" t="str">
        <f>IF('01.ข้อมูลเบื้องต้น'!$B$12="","",IF('02.คีย์เทอม1'!$B40="","",'01.ข้อมูลเบื้องต้น'!$B$12))</f>
        <v/>
      </c>
      <c r="AC40" s="1232" t="str">
        <f>IF('01.ข้อมูลเบื้องต้น'!$C$12="","",IF('02.คีย์เทอม1'!$B40="","",'01.ข้อมูลเบื้องต้น'!$C$12))</f>
        <v/>
      </c>
      <c r="AD40" s="526"/>
      <c r="AE40" s="1235" t="str">
        <f t="shared" si="32"/>
        <v/>
      </c>
      <c r="AF40" s="1232"/>
      <c r="AG40" s="1231" t="str">
        <f>IF('01.ข้อมูลเบื้องต้น'!$B$13="","",IF('02.คีย์เทอม1'!$B40="","",'01.ข้อมูลเบื้องต้น'!$B$13))</f>
        <v/>
      </c>
      <c r="AH40" s="1232" t="str">
        <f>IF('01.ข้อมูลเบื้องต้น'!$C$13="","",IF('02.คีย์เทอม1'!$B40="","",'01.ข้อมูลเบื้องต้น'!$C$13))</f>
        <v/>
      </c>
      <c r="AI40" s="526"/>
      <c r="AJ40" s="1235" t="str">
        <f t="shared" si="33"/>
        <v/>
      </c>
      <c r="AK40" s="1232"/>
      <c r="AL40" s="1231" t="str">
        <f>IF('01.ข้อมูลเบื้องต้น'!$B$14="","",IF('02.คีย์เทอม1'!$B40="","",'01.ข้อมูลเบื้องต้น'!$B$14))</f>
        <v/>
      </c>
      <c r="AM40" s="1232" t="str">
        <f>IF('01.ข้อมูลเบื้องต้น'!$C$14="","",IF('02.คีย์เทอม1'!$B40="","",'01.ข้อมูลเบื้องต้น'!$C$14))</f>
        <v/>
      </c>
      <c r="AN40" s="526"/>
      <c r="AO40" s="1235" t="str">
        <f t="shared" si="34"/>
        <v/>
      </c>
      <c r="AP40" s="1232"/>
      <c r="AQ40" s="1231" t="str">
        <f>IF('01.ข้อมูลเบื้องต้น'!$B$15="","",IF('02.คีย์เทอม1'!$B40="","",'01.ข้อมูลเบื้องต้น'!$B$15))</f>
        <v/>
      </c>
      <c r="AR40" s="1232" t="str">
        <f>IF('01.ข้อมูลเบื้องต้น'!$C$15="","",IF('02.คีย์เทอม1'!$B40="","",'01.ข้อมูลเบื้องต้น'!$C$15))</f>
        <v/>
      </c>
      <c r="AS40" s="526"/>
      <c r="AT40" s="1235" t="str">
        <f t="shared" si="35"/>
        <v/>
      </c>
      <c r="AU40" s="1232"/>
      <c r="AV40" s="1231" t="str">
        <f>IF('01.ข้อมูลเบื้องต้น'!$B$16="","",IF('02.คีย์เทอม1'!$B40="","",'01.ข้อมูลเบื้องต้น'!$B$16))</f>
        <v/>
      </c>
      <c r="AW40" s="1232" t="str">
        <f>IF('01.ข้อมูลเบื้องต้น'!$C$16="","",IF('02.คีย์เทอม1'!$B40="","",'01.ข้อมูลเบื้องต้น'!$C$16))</f>
        <v/>
      </c>
      <c r="AX40" s="519"/>
      <c r="AY40" s="1234" t="str">
        <f t="shared" si="36"/>
        <v/>
      </c>
      <c r="AZ40" s="1232"/>
      <c r="BA40" s="1231" t="str">
        <f>IF('01.ข้อมูลเบื้องต้น'!$B$17="","",IF('02.คีย์เทอม1'!$B40="","",'01.ข้อมูลเบื้องต้น'!$B$17))</f>
        <v/>
      </c>
      <c r="BB40" s="1232" t="str">
        <f>IF('01.ข้อมูลเบื้องต้น'!$C$17="","",IF('02.คีย์เทอม1'!$B40="","",'01.ข้อมูลเบื้องต้น'!$C$17))</f>
        <v/>
      </c>
      <c r="BC40" s="519"/>
      <c r="BD40" s="1234" t="str">
        <f t="shared" si="37"/>
        <v/>
      </c>
      <c r="BE40" s="1232"/>
      <c r="BF40" s="1231" t="str">
        <f>IF('01.ข้อมูลเบื้องต้น'!$B$19="","",IF('02.คีย์เทอม1'!$B40="","",'01.ข้อมูลเบื้องต้น'!$B$19))</f>
        <v/>
      </c>
      <c r="BG40" s="1232" t="str">
        <f>IF('01.ข้อมูลเบื้องต้น'!$C$19="","",IF('02.คีย์เทอม1'!$B40="","",'01.ข้อมูลเบื้องต้น'!$C$19))</f>
        <v/>
      </c>
      <c r="BH40" s="722"/>
      <c r="BI40" s="1234" t="str">
        <f t="shared" si="38"/>
        <v/>
      </c>
      <c r="BJ40" s="1232"/>
      <c r="BK40" s="1231" t="str">
        <f>IF('01.ข้อมูลเบื้องต้น'!$B$20="","",IF('02.คีย์เทอม1'!$B40="","",'01.ข้อมูลเบื้องต้น'!$B$20))</f>
        <v/>
      </c>
      <c r="BL40" s="1232" t="str">
        <f>IF('01.ข้อมูลเบื้องต้น'!$C$20="","",IF('02.คีย์เทอม1'!$B40="","",'01.ข้อมูลเบื้องต้น'!$C$20))</f>
        <v/>
      </c>
      <c r="BM40" s="722"/>
      <c r="BN40" s="1235" t="str">
        <f t="shared" si="9"/>
        <v/>
      </c>
      <c r="BO40" s="1232"/>
      <c r="BP40" s="1231" t="str">
        <f>IF('01.ข้อมูลเบื้องต้น'!$B$21="","",IF('02.คีย์เทอม1'!$B40="","",'01.ข้อมูลเบื้องต้น'!$B$21))</f>
        <v/>
      </c>
      <c r="BQ40" s="1232" t="str">
        <f>IF('01.ข้อมูลเบื้องต้น'!$C$21="","",IF('02.คีย์เทอม1'!$B40="","",'01.ข้อมูลเบื้องต้น'!$C$21))</f>
        <v/>
      </c>
      <c r="BR40" s="722"/>
      <c r="BS40" s="1234" t="str">
        <f t="shared" si="10"/>
        <v/>
      </c>
      <c r="BT40" s="1232"/>
      <c r="BU40" s="1231" t="str">
        <f>IF('01.ข้อมูลเบื้องต้น'!$B$22="","",IF('02.คีย์เทอม1'!$B40="","",'01.ข้อมูลเบื้องต้น'!$B$22))</f>
        <v/>
      </c>
      <c r="BV40" s="1232" t="str">
        <f>IF('01.ข้อมูลเบื้องต้น'!$C$22="","",IF('02.คีย์เทอม1'!$B40="","",'01.ข้อมูลเบื้องต้น'!$C$22))</f>
        <v/>
      </c>
      <c r="BW40" s="722"/>
      <c r="BX40" s="1234" t="str">
        <f t="shared" si="11"/>
        <v/>
      </c>
      <c r="BY40" s="1232"/>
      <c r="BZ40" s="1231" t="str">
        <f>IF('01.ข้อมูลเบื้องต้น'!$B$23="","",IF('02.คีย์เทอม1'!$B40="","",'01.ข้อมูลเบื้องต้น'!$B$23))</f>
        <v/>
      </c>
      <c r="CA40" s="1232" t="str">
        <f>IF('01.ข้อมูลเบื้องต้น'!$C$23="","",IF('02.คีย์เทอม1'!$B40="","",'01.ข้อมูลเบื้องต้น'!$C$23))</f>
        <v/>
      </c>
      <c r="CB40" s="722"/>
      <c r="CC40" s="1234" t="str">
        <f t="shared" si="39"/>
        <v/>
      </c>
      <c r="CD40" s="1232"/>
      <c r="CE40" s="1231" t="str">
        <f>IF('01.ข้อมูลเบื้องต้น'!$B$24="","",IF('02.คีย์เทอม1'!$B40="","",'01.ข้อมูลเบื้องต้น'!$B$24))</f>
        <v/>
      </c>
      <c r="CF40" s="1232" t="str">
        <f>IF('01.ข้อมูลเบื้องต้น'!$C$24="","",IF('02.คีย์เทอม1'!$B40="","",'01.ข้อมูลเบื้องต้น'!$C$24))</f>
        <v/>
      </c>
      <c r="CG40" s="722"/>
      <c r="CH40" s="1234" t="str">
        <f t="shared" si="59"/>
        <v/>
      </c>
      <c r="CI40" s="1232"/>
      <c r="CJ40" s="1231" t="str">
        <f>IF('01.ข้อมูลเบื้องต้น'!$B$25="","",IF('02.คีย์เทอม1'!$B40="","",'01.ข้อมูลเบื้องต้น'!$B$25))</f>
        <v/>
      </c>
      <c r="CK40" s="1232" t="str">
        <f>IF('01.ข้อมูลเบื้องต้น'!$C$25="","",IF('02.คีย์เทอม1'!$B40="","",'01.ข้อมูลเบื้องต้น'!$C$25))</f>
        <v/>
      </c>
      <c r="CL40" s="722"/>
      <c r="CM40" s="1234" t="str">
        <f t="shared" si="12"/>
        <v/>
      </c>
      <c r="CN40" s="1232"/>
      <c r="CO40" s="1231" t="str">
        <f>IF('01.ข้อมูลเบื้องต้น'!$B$26="","",IF('02.คีย์เทอม1'!$B40="","",'01.ข้อมูลเบื้องต้น'!$B$26))</f>
        <v/>
      </c>
      <c r="CP40" s="1232" t="str">
        <f>IF('01.ข้อมูลเบื้องต้น'!$C$26="","",IF('02.คีย์เทอม1'!$B40="","",'01.ข้อมูลเบื้องต้น'!$C$26))</f>
        <v/>
      </c>
      <c r="CQ40" s="722"/>
      <c r="CR40" s="1234" t="str">
        <f t="shared" si="13"/>
        <v/>
      </c>
      <c r="CS40" s="1232"/>
      <c r="CT40" s="1231" t="str">
        <f>IF('01.ข้อมูลเบื้องต้น'!$B$27="","",IF('02.คีย์เทอม1'!$B40="","",'01.ข้อมูลเบื้องต้น'!$B$27))</f>
        <v/>
      </c>
      <c r="CU40" s="1232" t="str">
        <f>IF('01.ข้อมูลเบื้องต้น'!$C$27="","",IF('02.คีย์เทอม1'!$B40="","",'01.ข้อมูลเบื้องต้น'!$C$27))</f>
        <v/>
      </c>
      <c r="CV40" s="722"/>
      <c r="CW40" s="1234" t="str">
        <f t="shared" si="14"/>
        <v/>
      </c>
      <c r="CX40" s="1232"/>
      <c r="CY40" s="1231" t="str">
        <f>IF('01.ข้อมูลเบื้องต้น'!$B$28="","",IF('02.คีย์เทอม1'!$B40="","",'01.ข้อมูลเบื้องต้น'!$B$28))</f>
        <v/>
      </c>
      <c r="CZ40" s="1232" t="str">
        <f>IF('01.ข้อมูลเบื้องต้น'!$C$28="","",IF('02.คีย์เทอม1'!$B40="","",'01.ข้อมูลเบื้องต้น'!$C$28))</f>
        <v/>
      </c>
      <c r="DA40" s="722"/>
      <c r="DB40" s="1234" t="str">
        <f t="shared" si="15"/>
        <v/>
      </c>
      <c r="DC40" s="1232"/>
      <c r="DD40" s="1231" t="str">
        <f>IF('01.ข้อมูลเบื้องต้น'!$B$36="","",IF('02.คีย์เทอม1'!$B40="","",'01.ข้อมูลเบื้องต้น'!$B$36))</f>
        <v/>
      </c>
      <c r="DE40" s="1232" t="str">
        <f>IF('01.ข้อมูลเบื้องต้น'!$C$36="","",IF('02.คีย์เทอม1'!$B40="","",'01.ข้อมูลเบื้องต้น'!$C$36))</f>
        <v/>
      </c>
      <c r="DF40" s="721"/>
      <c r="DG40" s="1234" t="str">
        <f t="shared" si="16"/>
        <v/>
      </c>
      <c r="DH40" s="1232"/>
      <c r="DI40" s="1231" t="str">
        <f>IF('01.ข้อมูลเบื้องต้น'!$B$37="","",IF('02.คีย์เทอม1'!$B40="","",'01.ข้อมูลเบื้องต้น'!$B$37))</f>
        <v/>
      </c>
      <c r="DJ40" s="1232" t="str">
        <f>IF('01.ข้อมูลเบื้องต้น'!$C$37="","",IF('02.คีย์เทอม1'!$B40="","",'01.ข้อมูลเบื้องต้น'!$C$37))</f>
        <v/>
      </c>
      <c r="DK40" s="721"/>
      <c r="DL40" s="1234" t="str">
        <f t="shared" si="17"/>
        <v/>
      </c>
      <c r="DM40" s="1232"/>
      <c r="DN40" s="1231" t="str">
        <f>IF('01.ข้อมูลเบื้องต้น'!$B$38="","",IF('02.คีย์เทอม1'!$B40="","",'01.ข้อมูลเบื้องต้น'!$B$38))</f>
        <v/>
      </c>
      <c r="DO40" s="1232" t="str">
        <f>IF('01.ข้อมูลเบื้องต้น'!$C$38="","",IF('02.คีย์เทอม1'!$B40="","",'01.ข้อมูลเบื้องต้น'!$C$38))</f>
        <v/>
      </c>
      <c r="DP40" s="721"/>
      <c r="DQ40" s="1234" t="str">
        <f t="shared" si="18"/>
        <v/>
      </c>
      <c r="DR40" s="1232"/>
      <c r="DS40" s="1231" t="str">
        <f>IF('01.ข้อมูลเบื้องต้น'!$B$39="","",IF('02.คีย์เทอม1'!$B40="","",'01.ข้อมูลเบื้องต้น'!$B$39))</f>
        <v/>
      </c>
      <c r="DT40" s="1232" t="str">
        <f>IF('01.ข้อมูลเบื้องต้น'!$C$39="","",IF('02.คีย์เทอม1'!$B40="","",'01.ข้อมูลเบื้องต้น'!$C$39))</f>
        <v/>
      </c>
      <c r="DU40" s="721"/>
      <c r="DV40" s="1234" t="str">
        <f t="shared" si="19"/>
        <v/>
      </c>
      <c r="DW40" s="1232"/>
      <c r="DX40" s="1231" t="str">
        <f>IF('01.ข้อมูลเบื้องต้น'!$B$40="","",IF('02.คีย์เทอม1'!$B40="","",'01.ข้อมูลเบื้องต้น'!$B$40))</f>
        <v/>
      </c>
      <c r="DY40" s="1232" t="str">
        <f>IF('01.ข้อมูลเบื้องต้น'!$C$40="","",IF('02.คีย์เทอม1'!$B40="","",'01.ข้อมูลเบื้องต้น'!$C$40))</f>
        <v/>
      </c>
      <c r="DZ40" s="721"/>
      <c r="EA40" s="1234" t="str">
        <f t="shared" si="20"/>
        <v/>
      </c>
      <c r="EB40" s="1232"/>
      <c r="EC40" s="1231" t="str">
        <f>IF('01.ข้อมูลเบื้องต้น'!$B$41="","",IF('02.คีย์เทอม1'!$B40="","",'01.ข้อมูลเบื้องต้น'!$B$41))</f>
        <v/>
      </c>
      <c r="ED40" s="1232" t="str">
        <f>IF('01.ข้อมูลเบื้องต้น'!$C$41="","",IF('02.คีย์เทอม1'!$B40="","",'01.ข้อมูลเบื้องต้น'!$C$41))</f>
        <v/>
      </c>
      <c r="EE40" s="721"/>
      <c r="EF40" s="1234" t="str">
        <f t="shared" si="21"/>
        <v/>
      </c>
      <c r="EG40" s="1232"/>
      <c r="EH40" s="1231" t="str">
        <f>IF('01.ข้อมูลเบื้องต้น'!$B$42="","",IF('02.คีย์เทอม1'!$B40="","",'01.ข้อมูลเบื้องต้น'!$B$42))</f>
        <v/>
      </c>
      <c r="EI40" s="1232" t="str">
        <f>IF('01.ข้อมูลเบื้องต้น'!$C$42="","",IF('02.คีย์เทอม1'!$B40="","",'01.ข้อมูลเบื้องต้น'!$C$42))</f>
        <v/>
      </c>
      <c r="EJ40" s="721"/>
      <c r="EK40" s="1234" t="str">
        <f t="shared" si="22"/>
        <v/>
      </c>
      <c r="EL40" s="1232"/>
      <c r="EM40" s="1231" t="str">
        <f>IF('01.ข้อมูลเบื้องต้น'!$B$43="","",IF('02.คีย์เทอม1'!$B40="","",'01.ข้อมูลเบื้องต้น'!$B$43))</f>
        <v/>
      </c>
      <c r="EN40" s="1232" t="str">
        <f>IF('01.ข้อมูลเบื้องต้น'!$C$43="","",IF('02.คีย์เทอม1'!$B40="","",'01.ข้อมูลเบื้องต้น'!$C$43))</f>
        <v/>
      </c>
      <c r="EO40" s="721"/>
      <c r="EP40" s="1234" t="str">
        <f t="shared" si="23"/>
        <v/>
      </c>
      <c r="EQ40" s="1232"/>
      <c r="ER40" s="1231" t="str">
        <f>IF('01.ข้อมูลเบื้องต้น'!$B$44="","",IF('02.คีย์เทอม1'!$B40="","",'01.ข้อมูลเบื้องต้น'!$B$44))</f>
        <v/>
      </c>
      <c r="ES40" s="1232" t="str">
        <f>IF('01.ข้อมูลเบื้องต้น'!$C$44="","",IF('02.คีย์เทอม1'!$B40="","",'01.ข้อมูลเบื้องต้น'!$C$44))</f>
        <v/>
      </c>
      <c r="ET40" s="721"/>
      <c r="EU40" s="1234" t="str">
        <f t="shared" si="24"/>
        <v/>
      </c>
      <c r="EV40" s="1232"/>
      <c r="EW40" s="1231" t="str">
        <f>IF('01.ข้อมูลเบื้องต้น'!$B$45="","",IF('02.คีย์เทอม1'!$B40="","",'01.ข้อมูลเบื้องต้น'!$B$45))</f>
        <v/>
      </c>
      <c r="EX40" s="1232" t="str">
        <f>IF('01.ข้อมูลเบื้องต้น'!$C$45="","",IF('02.คีย์เทอม1'!$B40="","",'01.ข้อมูลเบื้องต้น'!$C$45))</f>
        <v/>
      </c>
      <c r="EY40" s="721"/>
      <c r="EZ40" s="1234" t="str">
        <f t="shared" si="25"/>
        <v/>
      </c>
      <c r="FA40" s="1232"/>
      <c r="FB40" s="1231" t="str">
        <f>IF('01.ข้อมูลเบื้องต้น'!$B$46="","",IF('02.คีย์เทอม1'!$B40="","",'01.ข้อมูลเบื้องต้น'!$B$46))</f>
        <v/>
      </c>
      <c r="FC40" s="1232" t="str">
        <f>IF('01.ข้อมูลเบื้องต้น'!$C$46="","",IF('02.คีย์เทอม1'!$B40="","",'01.ข้อมูลเบื้องต้น'!$C$46))</f>
        <v/>
      </c>
      <c r="FD40" s="721"/>
      <c r="FE40" s="1234" t="str">
        <f t="shared" si="26"/>
        <v/>
      </c>
      <c r="FF40" s="1232"/>
      <c r="FG40" s="1231" t="str">
        <f>IF('01.ข้อมูลเบื้องต้น'!$B$47="","",IF('02.คีย์เทอม1'!$B40="","",'01.ข้อมูลเบื้องต้น'!$B$47))</f>
        <v/>
      </c>
      <c r="FH40" s="1232" t="str">
        <f>IF('01.ข้อมูลเบื้องต้น'!$C$47="","",IF('02.คีย์เทอม1'!$B40="","",'01.ข้อมูลเบื้องต้น'!$C$47))</f>
        <v/>
      </c>
      <c r="FI40" s="721"/>
      <c r="FJ40" s="1234" t="str">
        <f t="shared" si="27"/>
        <v/>
      </c>
      <c r="FK40" s="1232"/>
      <c r="FL40" s="1231" t="str">
        <f>IF('01.ข้อมูลเบื้องต้น'!$B$48="","",IF('02.คีย์เทอม1'!$B40="","",'01.ข้อมูลเบื้องต้น'!$B$48))</f>
        <v/>
      </c>
      <c r="FM40" s="1232" t="str">
        <f>IF('01.ข้อมูลเบื้องต้น'!$C$48="","",IF('02.คีย์เทอม1'!$B40="","",'01.ข้อมูลเบื้องต้น'!$C$48))</f>
        <v/>
      </c>
      <c r="FN40" s="721"/>
      <c r="FO40" s="1234" t="str">
        <f t="shared" si="28"/>
        <v/>
      </c>
      <c r="FP40" s="1232"/>
      <c r="FQ40" s="1231" t="str">
        <f>IF('01.ข้อมูลเบื้องต้น'!$B$49="","",IF('02.คีย์เทอม1'!$B40="","",'01.ข้อมูลเบื้องต้น'!$B$49))</f>
        <v/>
      </c>
      <c r="FR40" s="1232" t="str">
        <f>IF('01.ข้อมูลเบื้องต้น'!$C$49="","",IF('02.คีย์เทอม1'!$B40="","",'01.ข้อมูลเบื้องต้น'!$C$49))</f>
        <v/>
      </c>
      <c r="FS40" s="721"/>
      <c r="FT40" s="1234" t="str">
        <f t="shared" si="29"/>
        <v/>
      </c>
      <c r="FU40" s="1232"/>
      <c r="FV40" s="1231" t="str">
        <f>IF('01.ข้อมูลเบื้องต้น'!$B$50="","",IF('02.คีย์เทอม1'!$B40="","",'01.ข้อมูลเบื้องต้น'!$B$50))</f>
        <v/>
      </c>
      <c r="FW40" s="1232" t="str">
        <f>IF('01.ข้อมูลเบื้องต้น'!$C$50="","",IF('02.คีย์เทอม1'!$B40="","",'01.ข้อมูลเบื้องต้น'!$C$50))</f>
        <v/>
      </c>
      <c r="FX40" s="721"/>
      <c r="FY40" s="1234" t="str">
        <f t="shared" si="30"/>
        <v/>
      </c>
      <c r="FZ40" s="521" t="str">
        <f t="shared" si="57"/>
        <v/>
      </c>
      <c r="GA40" s="522" t="str">
        <f t="shared" si="58"/>
        <v/>
      </c>
      <c r="GB40" s="523" t="str">
        <f>IF('2.ชื่อนักเรียน'!R41="มส","มส",IF('2.ชื่อนักเรียน'!R41="ย้าย","ย้าย",IF('2.ชื่อนักเรียน'!R41="ร","ร",IF(GA40="","",RANK(GA40,$GA$10:$GA$59,0)))))</f>
        <v/>
      </c>
      <c r="GC40" s="523" t="str">
        <f t="shared" si="40"/>
        <v/>
      </c>
      <c r="GE40" s="533" t="str">
        <f t="shared" si="41"/>
        <v/>
      </c>
      <c r="GF40" s="719" t="str">
        <f t="shared" si="42"/>
        <v/>
      </c>
      <c r="GG40" s="717" t="str">
        <f t="shared" si="43"/>
        <v/>
      </c>
      <c r="GH40" s="520" t="str">
        <f t="shared" si="44"/>
        <v/>
      </c>
      <c r="GI40" s="535" t="str">
        <f t="shared" si="45"/>
        <v/>
      </c>
      <c r="GJ40" s="719" t="str">
        <f t="shared" si="46"/>
        <v/>
      </c>
      <c r="GK40" s="719" t="str">
        <f t="shared" si="47"/>
        <v/>
      </c>
      <c r="GL40" s="534" t="str">
        <f t="shared" si="48"/>
        <v/>
      </c>
      <c r="GM40" s="701" t="str">
        <f t="shared" si="49"/>
        <v/>
      </c>
      <c r="GN40" s="701" t="str">
        <f t="shared" si="50"/>
        <v/>
      </c>
      <c r="GO40" s="701" t="str">
        <f t="shared" si="51"/>
        <v/>
      </c>
      <c r="GP40" s="701" t="str">
        <f t="shared" si="52"/>
        <v/>
      </c>
      <c r="GQ40" s="701" t="str">
        <f t="shared" si="53"/>
        <v/>
      </c>
      <c r="GR40" s="701" t="str">
        <f t="shared" si="54"/>
        <v/>
      </c>
      <c r="GS40" s="701" t="str">
        <f t="shared" si="55"/>
        <v/>
      </c>
      <c r="GT40" s="520" t="str">
        <f t="shared" si="56"/>
        <v/>
      </c>
    </row>
    <row r="41" spans="1:202" s="509" customFormat="1" ht="17.25" customHeight="1" thickTop="1" thickBot="1">
      <c r="A41" s="1229">
        <v>32</v>
      </c>
      <c r="B41" s="1229" t="str">
        <f>IF('2.ชื่อนักเรียน'!E42="","",CONCATENATE('2.ชื่อนักเรียน'!E42,'2.ชื่อนักเรียน'!F42,'2.ชื่อนักเรียน'!G42,'2.ชื่อนักเรียน'!H42,'2.ชื่อนักเรียน'!I42,'2.ชื่อนักเรียน'!J42,'2.ชื่อนักเรียน'!K42,'2.ชื่อนักเรียน'!L42,'2.ชื่อนักเรียน'!M42,'2.ชื่อนักเรียน'!N42,'2.ชื่อนักเรียน'!O42,'2.ชื่อนักเรียน'!P42,'2.ชื่อนักเรียน'!Q42))</f>
        <v/>
      </c>
      <c r="C41" s="1230" t="str">
        <f>IF('2.ชื่อนักเรียน'!B42="","",'2.ชื่อนักเรียน'!B42)</f>
        <v/>
      </c>
      <c r="D41" s="1231" t="str">
        <f>IF('2.ชื่อนักเรียน'!C42="","",CONCATENATE(TRIM('2.ชื่อนักเรียน'!C42),"  ",'2.ชื่อนักเรียน'!D42))</f>
        <v/>
      </c>
      <c r="E41" s="1232" t="str">
        <f>IF(B41="","",IF('01.ข้อมูลเบื้องต้น'!$H$2="","",'01.ข้อมูลเบื้องต้น'!$H$2))</f>
        <v/>
      </c>
      <c r="F41" s="1231" t="str">
        <f>IF(B41="","",IF('01.ข้อมูลเบื้องต้น'!$I$4="","",'01.ข้อมูลเบื้องต้น'!$I$4))</f>
        <v/>
      </c>
      <c r="G41" s="1232"/>
      <c r="H41" s="1231" t="str">
        <f>IF('01.ข้อมูลเบื้องต้น'!$B$8="","",IF('02.คีย์เทอม1'!$B41="","",'01.ข้อมูลเบื้องต้น'!$B$8))</f>
        <v/>
      </c>
      <c r="I41" s="1232" t="str">
        <f>IF('01.ข้อมูลเบื้องต้น'!$C$8="","",IF('02.คีย์เทอม1'!$B41="","",'01.ข้อมูลเบื้องต้น'!$C$8))</f>
        <v/>
      </c>
      <c r="J41" s="519"/>
      <c r="K41" s="1233" t="str">
        <f>IF('2.ชื่อนักเรียน'!R42="มส","มส",IF('2.ชื่อนักเรียน'!R42="ร","ร",IF('2.ชื่อนักเรียน'!R42="ย้าย","ย้าย",IF(J41="","",IF(J41&gt;=75,"เชี่ยวชาญ",IF(J41&gt;=65,"ชำนาญ",IF(J41&gt;=55,"พัฒนา",IF(J41&gt;=50,"เริ่มต้น","ไม่ผ่าน"))))))))</f>
        <v/>
      </c>
      <c r="L41" s="1232"/>
      <c r="M41" s="1231" t="str">
        <f>IF('01.ข้อมูลเบื้องต้น'!$B$9="","",IF('02.คีย์เทอม1'!$B41="","",'01.ข้อมูลเบื้องต้น'!$B$9))</f>
        <v/>
      </c>
      <c r="N41" s="1232" t="str">
        <f>IF('01.ข้อมูลเบื้องต้น'!$C$9="","",IF('02.คีย์เทอม1'!$B41="","",'01.ข้อมูลเบื้องต้น'!$C$9))</f>
        <v/>
      </c>
      <c r="O41" s="526"/>
      <c r="P41" s="1235" t="str">
        <f t="shared" si="7"/>
        <v/>
      </c>
      <c r="Q41" s="1232"/>
      <c r="R41" s="1231" t="str">
        <f>IF('01.ข้อมูลเบื้องต้น'!$B$10="","",IF('02.คีย์เทอม1'!$B41="","",'01.ข้อมูลเบื้องต้น'!$B$10))</f>
        <v/>
      </c>
      <c r="S41" s="1232" t="str">
        <f>IF('01.ข้อมูลเบื้องต้น'!$C$10="","",IF('02.คีย์เทอม1'!$B41="","",'01.ข้อมูลเบื้องต้น'!$C$10))</f>
        <v/>
      </c>
      <c r="T41" s="526"/>
      <c r="U41" s="1235" t="str">
        <f t="shared" si="8"/>
        <v/>
      </c>
      <c r="V41" s="1232"/>
      <c r="W41" s="1231" t="str">
        <f>IF('01.ข้อมูลเบื้องต้น'!$B$11="","",IF('02.คีย์เทอม1'!$B41="","",'01.ข้อมูลเบื้องต้น'!$B$11))</f>
        <v/>
      </c>
      <c r="X41" s="1232" t="str">
        <f>IF('01.ข้อมูลเบื้องต้น'!$C$11="","",IF('02.คีย์เทอม1'!$B41="","",'01.ข้อมูลเบื้องต้น'!$C$11))</f>
        <v/>
      </c>
      <c r="Y41" s="519"/>
      <c r="Z41" s="1234" t="str">
        <f t="shared" si="31"/>
        <v/>
      </c>
      <c r="AA41" s="1232"/>
      <c r="AB41" s="1231" t="str">
        <f>IF('01.ข้อมูลเบื้องต้น'!$B$12="","",IF('02.คีย์เทอม1'!$B41="","",'01.ข้อมูลเบื้องต้น'!$B$12))</f>
        <v/>
      </c>
      <c r="AC41" s="1232" t="str">
        <f>IF('01.ข้อมูลเบื้องต้น'!$C$12="","",IF('02.คีย์เทอม1'!$B41="","",'01.ข้อมูลเบื้องต้น'!$C$12))</f>
        <v/>
      </c>
      <c r="AD41" s="526"/>
      <c r="AE41" s="1235" t="str">
        <f t="shared" si="32"/>
        <v/>
      </c>
      <c r="AF41" s="1232"/>
      <c r="AG41" s="1231" t="str">
        <f>IF('01.ข้อมูลเบื้องต้น'!$B$13="","",IF('02.คีย์เทอม1'!$B41="","",'01.ข้อมูลเบื้องต้น'!$B$13))</f>
        <v/>
      </c>
      <c r="AH41" s="1232" t="str">
        <f>IF('01.ข้อมูลเบื้องต้น'!$C$13="","",IF('02.คีย์เทอม1'!$B41="","",'01.ข้อมูลเบื้องต้น'!$C$13))</f>
        <v/>
      </c>
      <c r="AI41" s="526"/>
      <c r="AJ41" s="1235" t="str">
        <f t="shared" si="33"/>
        <v/>
      </c>
      <c r="AK41" s="1232"/>
      <c r="AL41" s="1231" t="str">
        <f>IF('01.ข้อมูลเบื้องต้น'!$B$14="","",IF('02.คีย์เทอม1'!$B41="","",'01.ข้อมูลเบื้องต้น'!$B$14))</f>
        <v/>
      </c>
      <c r="AM41" s="1232" t="str">
        <f>IF('01.ข้อมูลเบื้องต้น'!$C$14="","",IF('02.คีย์เทอม1'!$B41="","",'01.ข้อมูลเบื้องต้น'!$C$14))</f>
        <v/>
      </c>
      <c r="AN41" s="526"/>
      <c r="AO41" s="1235" t="str">
        <f t="shared" si="34"/>
        <v/>
      </c>
      <c r="AP41" s="1232"/>
      <c r="AQ41" s="1231" t="str">
        <f>IF('01.ข้อมูลเบื้องต้น'!$B$15="","",IF('02.คีย์เทอม1'!$B41="","",'01.ข้อมูลเบื้องต้น'!$B$15))</f>
        <v/>
      </c>
      <c r="AR41" s="1232" t="str">
        <f>IF('01.ข้อมูลเบื้องต้น'!$C$15="","",IF('02.คีย์เทอม1'!$B41="","",'01.ข้อมูลเบื้องต้น'!$C$15))</f>
        <v/>
      </c>
      <c r="AS41" s="526"/>
      <c r="AT41" s="1235" t="str">
        <f t="shared" si="35"/>
        <v/>
      </c>
      <c r="AU41" s="1232"/>
      <c r="AV41" s="1231" t="str">
        <f>IF('01.ข้อมูลเบื้องต้น'!$B$16="","",IF('02.คีย์เทอม1'!$B41="","",'01.ข้อมูลเบื้องต้น'!$B$16))</f>
        <v/>
      </c>
      <c r="AW41" s="1232" t="str">
        <f>IF('01.ข้อมูลเบื้องต้น'!$C$16="","",IF('02.คีย์เทอม1'!$B41="","",'01.ข้อมูลเบื้องต้น'!$C$16))</f>
        <v/>
      </c>
      <c r="AX41" s="519"/>
      <c r="AY41" s="1234" t="str">
        <f t="shared" si="36"/>
        <v/>
      </c>
      <c r="AZ41" s="1232"/>
      <c r="BA41" s="1231" t="str">
        <f>IF('01.ข้อมูลเบื้องต้น'!$B$17="","",IF('02.คีย์เทอม1'!$B41="","",'01.ข้อมูลเบื้องต้น'!$B$17))</f>
        <v/>
      </c>
      <c r="BB41" s="1232" t="str">
        <f>IF('01.ข้อมูลเบื้องต้น'!$C$17="","",IF('02.คีย์เทอม1'!$B41="","",'01.ข้อมูลเบื้องต้น'!$C$17))</f>
        <v/>
      </c>
      <c r="BC41" s="519"/>
      <c r="BD41" s="1234" t="str">
        <f t="shared" si="37"/>
        <v/>
      </c>
      <c r="BE41" s="1232"/>
      <c r="BF41" s="1231" t="str">
        <f>IF('01.ข้อมูลเบื้องต้น'!$B$19="","",IF('02.คีย์เทอม1'!$B41="","",'01.ข้อมูลเบื้องต้น'!$B$19))</f>
        <v/>
      </c>
      <c r="BG41" s="1232" t="str">
        <f>IF('01.ข้อมูลเบื้องต้น'!$C$19="","",IF('02.คีย์เทอม1'!$B41="","",'01.ข้อมูลเบื้องต้น'!$C$19))</f>
        <v/>
      </c>
      <c r="BH41" s="722"/>
      <c r="BI41" s="1234" t="str">
        <f t="shared" si="38"/>
        <v/>
      </c>
      <c r="BJ41" s="1232"/>
      <c r="BK41" s="1231" t="str">
        <f>IF('01.ข้อมูลเบื้องต้น'!$B$20="","",IF('02.คีย์เทอม1'!$B41="","",'01.ข้อมูลเบื้องต้น'!$B$20))</f>
        <v/>
      </c>
      <c r="BL41" s="1232" t="str">
        <f>IF('01.ข้อมูลเบื้องต้น'!$C$20="","",IF('02.คีย์เทอม1'!$B41="","",'01.ข้อมูลเบื้องต้น'!$C$20))</f>
        <v/>
      </c>
      <c r="BM41" s="723"/>
      <c r="BN41" s="1235" t="str">
        <f t="shared" si="9"/>
        <v/>
      </c>
      <c r="BO41" s="1232"/>
      <c r="BP41" s="1231" t="str">
        <f>IF('01.ข้อมูลเบื้องต้น'!$B$21="","",IF('02.คีย์เทอม1'!$B41="","",'01.ข้อมูลเบื้องต้น'!$B$21))</f>
        <v/>
      </c>
      <c r="BQ41" s="1232" t="str">
        <f>IF('01.ข้อมูลเบื้องต้น'!$C$21="","",IF('02.คีย์เทอม1'!$B41="","",'01.ข้อมูลเบื้องต้น'!$C$21))</f>
        <v/>
      </c>
      <c r="BR41" s="722"/>
      <c r="BS41" s="1234" t="str">
        <f t="shared" si="10"/>
        <v/>
      </c>
      <c r="BT41" s="1232"/>
      <c r="BU41" s="1231" t="str">
        <f>IF('01.ข้อมูลเบื้องต้น'!$B$22="","",IF('02.คีย์เทอม1'!$B41="","",'01.ข้อมูลเบื้องต้น'!$B$22))</f>
        <v/>
      </c>
      <c r="BV41" s="1232" t="str">
        <f>IF('01.ข้อมูลเบื้องต้น'!$C$22="","",IF('02.คีย์เทอม1'!$B41="","",'01.ข้อมูลเบื้องต้น'!$C$22))</f>
        <v/>
      </c>
      <c r="BW41" s="722"/>
      <c r="BX41" s="1234" t="str">
        <f t="shared" si="11"/>
        <v/>
      </c>
      <c r="BY41" s="1232"/>
      <c r="BZ41" s="1231" t="str">
        <f>IF('01.ข้อมูลเบื้องต้น'!$B$23="","",IF('02.คีย์เทอม1'!$B41="","",'01.ข้อมูลเบื้องต้น'!$B$23))</f>
        <v/>
      </c>
      <c r="CA41" s="1232" t="str">
        <f>IF('01.ข้อมูลเบื้องต้น'!$C$23="","",IF('02.คีย์เทอม1'!$B41="","",'01.ข้อมูลเบื้องต้น'!$C$23))</f>
        <v/>
      </c>
      <c r="CB41" s="722"/>
      <c r="CC41" s="1234" t="str">
        <f t="shared" si="39"/>
        <v/>
      </c>
      <c r="CD41" s="1232"/>
      <c r="CE41" s="1231" t="str">
        <f>IF('01.ข้อมูลเบื้องต้น'!$B$24="","",IF('02.คีย์เทอม1'!$B41="","",'01.ข้อมูลเบื้องต้น'!$B$24))</f>
        <v/>
      </c>
      <c r="CF41" s="1232" t="str">
        <f>IF('01.ข้อมูลเบื้องต้น'!$C$24="","",IF('02.คีย์เทอม1'!$B41="","",'01.ข้อมูลเบื้องต้น'!$C$24))</f>
        <v/>
      </c>
      <c r="CG41" s="722"/>
      <c r="CH41" s="1234" t="str">
        <f t="shared" si="59"/>
        <v/>
      </c>
      <c r="CI41" s="1232"/>
      <c r="CJ41" s="1231" t="str">
        <f>IF('01.ข้อมูลเบื้องต้น'!$B$25="","",IF('02.คีย์เทอม1'!$B41="","",'01.ข้อมูลเบื้องต้น'!$B$25))</f>
        <v/>
      </c>
      <c r="CK41" s="1232" t="str">
        <f>IF('01.ข้อมูลเบื้องต้น'!$C$25="","",IF('02.คีย์เทอม1'!$B41="","",'01.ข้อมูลเบื้องต้น'!$C$25))</f>
        <v/>
      </c>
      <c r="CL41" s="722"/>
      <c r="CM41" s="1234" t="str">
        <f t="shared" si="12"/>
        <v/>
      </c>
      <c r="CN41" s="1232"/>
      <c r="CO41" s="1231" t="str">
        <f>IF('01.ข้อมูลเบื้องต้น'!$B$26="","",IF('02.คีย์เทอม1'!$B41="","",'01.ข้อมูลเบื้องต้น'!$B$26))</f>
        <v/>
      </c>
      <c r="CP41" s="1232" t="str">
        <f>IF('01.ข้อมูลเบื้องต้น'!$C$26="","",IF('02.คีย์เทอม1'!$B41="","",'01.ข้อมูลเบื้องต้น'!$C$26))</f>
        <v/>
      </c>
      <c r="CQ41" s="722"/>
      <c r="CR41" s="1234" t="str">
        <f t="shared" si="13"/>
        <v/>
      </c>
      <c r="CS41" s="1232"/>
      <c r="CT41" s="1231" t="str">
        <f>IF('01.ข้อมูลเบื้องต้น'!$B$27="","",IF('02.คีย์เทอม1'!$B41="","",'01.ข้อมูลเบื้องต้น'!$B$27))</f>
        <v/>
      </c>
      <c r="CU41" s="1232" t="str">
        <f>IF('01.ข้อมูลเบื้องต้น'!$C$27="","",IF('02.คีย์เทอม1'!$B41="","",'01.ข้อมูลเบื้องต้น'!$C$27))</f>
        <v/>
      </c>
      <c r="CV41" s="722"/>
      <c r="CW41" s="1234" t="str">
        <f t="shared" si="14"/>
        <v/>
      </c>
      <c r="CX41" s="1232"/>
      <c r="CY41" s="1231" t="str">
        <f>IF('01.ข้อมูลเบื้องต้น'!$B$28="","",IF('02.คีย์เทอม1'!$B41="","",'01.ข้อมูลเบื้องต้น'!$B$28))</f>
        <v/>
      </c>
      <c r="CZ41" s="1232" t="str">
        <f>IF('01.ข้อมูลเบื้องต้น'!$C$28="","",IF('02.คีย์เทอม1'!$B41="","",'01.ข้อมูลเบื้องต้น'!$C$28))</f>
        <v/>
      </c>
      <c r="DA41" s="722"/>
      <c r="DB41" s="1234" t="str">
        <f t="shared" si="15"/>
        <v/>
      </c>
      <c r="DC41" s="1232"/>
      <c r="DD41" s="1231" t="str">
        <f>IF('01.ข้อมูลเบื้องต้น'!$B$36="","",IF('02.คีย์เทอม1'!$B41="","",'01.ข้อมูลเบื้องต้น'!$B$36))</f>
        <v/>
      </c>
      <c r="DE41" s="1232" t="str">
        <f>IF('01.ข้อมูลเบื้องต้น'!$C$36="","",IF('02.คีย์เทอม1'!$B41="","",'01.ข้อมูลเบื้องต้น'!$C$36))</f>
        <v/>
      </c>
      <c r="DF41" s="721"/>
      <c r="DG41" s="1234" t="str">
        <f t="shared" si="16"/>
        <v/>
      </c>
      <c r="DH41" s="1232"/>
      <c r="DI41" s="1231" t="str">
        <f>IF('01.ข้อมูลเบื้องต้น'!$B$37="","",IF('02.คีย์เทอม1'!$B41="","",'01.ข้อมูลเบื้องต้น'!$B$37))</f>
        <v/>
      </c>
      <c r="DJ41" s="1232" t="str">
        <f>IF('01.ข้อมูลเบื้องต้น'!$C$37="","",IF('02.คีย์เทอม1'!$B41="","",'01.ข้อมูลเบื้องต้น'!$C$37))</f>
        <v/>
      </c>
      <c r="DK41" s="721"/>
      <c r="DL41" s="1234" t="str">
        <f t="shared" si="17"/>
        <v/>
      </c>
      <c r="DM41" s="1232"/>
      <c r="DN41" s="1231" t="str">
        <f>IF('01.ข้อมูลเบื้องต้น'!$B$38="","",IF('02.คีย์เทอม1'!$B41="","",'01.ข้อมูลเบื้องต้น'!$B$38))</f>
        <v/>
      </c>
      <c r="DO41" s="1232" t="str">
        <f>IF('01.ข้อมูลเบื้องต้น'!$C$38="","",IF('02.คีย์เทอม1'!$B41="","",'01.ข้อมูลเบื้องต้น'!$C$38))</f>
        <v/>
      </c>
      <c r="DP41" s="721"/>
      <c r="DQ41" s="1234" t="str">
        <f t="shared" si="18"/>
        <v/>
      </c>
      <c r="DR41" s="1232"/>
      <c r="DS41" s="1231" t="str">
        <f>IF('01.ข้อมูลเบื้องต้น'!$B$39="","",IF('02.คีย์เทอม1'!$B41="","",'01.ข้อมูลเบื้องต้น'!$B$39))</f>
        <v/>
      </c>
      <c r="DT41" s="1232" t="str">
        <f>IF('01.ข้อมูลเบื้องต้น'!$C$39="","",IF('02.คีย์เทอม1'!$B41="","",'01.ข้อมูลเบื้องต้น'!$C$39))</f>
        <v/>
      </c>
      <c r="DU41" s="721"/>
      <c r="DV41" s="1234" t="str">
        <f t="shared" si="19"/>
        <v/>
      </c>
      <c r="DW41" s="1232"/>
      <c r="DX41" s="1231" t="str">
        <f>IF('01.ข้อมูลเบื้องต้น'!$B$40="","",IF('02.คีย์เทอม1'!$B41="","",'01.ข้อมูลเบื้องต้น'!$B$40))</f>
        <v/>
      </c>
      <c r="DY41" s="1232" t="str">
        <f>IF('01.ข้อมูลเบื้องต้น'!$C$40="","",IF('02.คีย์เทอม1'!$B41="","",'01.ข้อมูลเบื้องต้น'!$C$40))</f>
        <v/>
      </c>
      <c r="DZ41" s="721"/>
      <c r="EA41" s="1234" t="str">
        <f t="shared" si="20"/>
        <v/>
      </c>
      <c r="EB41" s="1232"/>
      <c r="EC41" s="1231" t="str">
        <f>IF('01.ข้อมูลเบื้องต้น'!$B$41="","",IF('02.คีย์เทอม1'!$B41="","",'01.ข้อมูลเบื้องต้น'!$B$41))</f>
        <v/>
      </c>
      <c r="ED41" s="1232" t="str">
        <f>IF('01.ข้อมูลเบื้องต้น'!$C$41="","",IF('02.คีย์เทอม1'!$B41="","",'01.ข้อมูลเบื้องต้น'!$C$41))</f>
        <v/>
      </c>
      <c r="EE41" s="721"/>
      <c r="EF41" s="1234" t="str">
        <f t="shared" si="21"/>
        <v/>
      </c>
      <c r="EG41" s="1232"/>
      <c r="EH41" s="1231" t="str">
        <f>IF('01.ข้อมูลเบื้องต้น'!$B$42="","",IF('02.คีย์เทอม1'!$B41="","",'01.ข้อมูลเบื้องต้น'!$B$42))</f>
        <v/>
      </c>
      <c r="EI41" s="1232" t="str">
        <f>IF('01.ข้อมูลเบื้องต้น'!$C$42="","",IF('02.คีย์เทอม1'!$B41="","",'01.ข้อมูลเบื้องต้น'!$C$42))</f>
        <v/>
      </c>
      <c r="EJ41" s="721"/>
      <c r="EK41" s="1234" t="str">
        <f t="shared" si="22"/>
        <v/>
      </c>
      <c r="EL41" s="1232"/>
      <c r="EM41" s="1231" t="str">
        <f>IF('01.ข้อมูลเบื้องต้น'!$B$43="","",IF('02.คีย์เทอม1'!$B41="","",'01.ข้อมูลเบื้องต้น'!$B$43))</f>
        <v/>
      </c>
      <c r="EN41" s="1232" t="str">
        <f>IF('01.ข้อมูลเบื้องต้น'!$C$43="","",IF('02.คีย์เทอม1'!$B41="","",'01.ข้อมูลเบื้องต้น'!$C$43))</f>
        <v/>
      </c>
      <c r="EO41" s="721"/>
      <c r="EP41" s="1234" t="str">
        <f t="shared" si="23"/>
        <v/>
      </c>
      <c r="EQ41" s="1232"/>
      <c r="ER41" s="1231" t="str">
        <f>IF('01.ข้อมูลเบื้องต้น'!$B$44="","",IF('02.คีย์เทอม1'!$B41="","",'01.ข้อมูลเบื้องต้น'!$B$44))</f>
        <v/>
      </c>
      <c r="ES41" s="1232" t="str">
        <f>IF('01.ข้อมูลเบื้องต้น'!$C$44="","",IF('02.คีย์เทอม1'!$B41="","",'01.ข้อมูลเบื้องต้น'!$C$44))</f>
        <v/>
      </c>
      <c r="ET41" s="721"/>
      <c r="EU41" s="1234" t="str">
        <f t="shared" si="24"/>
        <v/>
      </c>
      <c r="EV41" s="1232"/>
      <c r="EW41" s="1231" t="str">
        <f>IF('01.ข้อมูลเบื้องต้น'!$B$45="","",IF('02.คีย์เทอม1'!$B41="","",'01.ข้อมูลเบื้องต้น'!$B$45))</f>
        <v/>
      </c>
      <c r="EX41" s="1232" t="str">
        <f>IF('01.ข้อมูลเบื้องต้น'!$C$45="","",IF('02.คีย์เทอม1'!$B41="","",'01.ข้อมูลเบื้องต้น'!$C$45))</f>
        <v/>
      </c>
      <c r="EY41" s="721"/>
      <c r="EZ41" s="1234" t="str">
        <f t="shared" si="25"/>
        <v/>
      </c>
      <c r="FA41" s="1232"/>
      <c r="FB41" s="1231" t="str">
        <f>IF('01.ข้อมูลเบื้องต้น'!$B$46="","",IF('02.คีย์เทอม1'!$B41="","",'01.ข้อมูลเบื้องต้น'!$B$46))</f>
        <v/>
      </c>
      <c r="FC41" s="1232" t="str">
        <f>IF('01.ข้อมูลเบื้องต้น'!$C$46="","",IF('02.คีย์เทอม1'!$B41="","",'01.ข้อมูลเบื้องต้น'!$C$46))</f>
        <v/>
      </c>
      <c r="FD41" s="721"/>
      <c r="FE41" s="1234" t="str">
        <f t="shared" si="26"/>
        <v/>
      </c>
      <c r="FF41" s="1232"/>
      <c r="FG41" s="1231" t="str">
        <f>IF('01.ข้อมูลเบื้องต้น'!$B$47="","",IF('02.คีย์เทอม1'!$B41="","",'01.ข้อมูลเบื้องต้น'!$B$47))</f>
        <v/>
      </c>
      <c r="FH41" s="1232" t="str">
        <f>IF('01.ข้อมูลเบื้องต้น'!$C$47="","",IF('02.คีย์เทอม1'!$B41="","",'01.ข้อมูลเบื้องต้น'!$C$47))</f>
        <v/>
      </c>
      <c r="FI41" s="721"/>
      <c r="FJ41" s="1234" t="str">
        <f t="shared" si="27"/>
        <v/>
      </c>
      <c r="FK41" s="1232"/>
      <c r="FL41" s="1231" t="str">
        <f>IF('01.ข้อมูลเบื้องต้น'!$B$48="","",IF('02.คีย์เทอม1'!$B41="","",'01.ข้อมูลเบื้องต้น'!$B$48))</f>
        <v/>
      </c>
      <c r="FM41" s="1232" t="str">
        <f>IF('01.ข้อมูลเบื้องต้น'!$C$48="","",IF('02.คีย์เทอม1'!$B41="","",'01.ข้อมูลเบื้องต้น'!$C$48))</f>
        <v/>
      </c>
      <c r="FN41" s="721"/>
      <c r="FO41" s="1234" t="str">
        <f t="shared" si="28"/>
        <v/>
      </c>
      <c r="FP41" s="1232"/>
      <c r="FQ41" s="1231" t="str">
        <f>IF('01.ข้อมูลเบื้องต้น'!$B$49="","",IF('02.คีย์เทอม1'!$B41="","",'01.ข้อมูลเบื้องต้น'!$B$49))</f>
        <v/>
      </c>
      <c r="FR41" s="1232" t="str">
        <f>IF('01.ข้อมูลเบื้องต้น'!$C$49="","",IF('02.คีย์เทอม1'!$B41="","",'01.ข้อมูลเบื้องต้น'!$C$49))</f>
        <v/>
      </c>
      <c r="FS41" s="721"/>
      <c r="FT41" s="1234" t="str">
        <f t="shared" si="29"/>
        <v/>
      </c>
      <c r="FU41" s="1232"/>
      <c r="FV41" s="1231" t="str">
        <f>IF('01.ข้อมูลเบื้องต้น'!$B$50="","",IF('02.คีย์เทอม1'!$B41="","",'01.ข้อมูลเบื้องต้น'!$B$50))</f>
        <v/>
      </c>
      <c r="FW41" s="1232" t="str">
        <f>IF('01.ข้อมูลเบื้องต้น'!$C$50="","",IF('02.คีย์เทอม1'!$B41="","",'01.ข้อมูลเบื้องต้น'!$C$50))</f>
        <v/>
      </c>
      <c r="FX41" s="721"/>
      <c r="FY41" s="1234" t="str">
        <f t="shared" si="30"/>
        <v/>
      </c>
      <c r="FZ41" s="521" t="str">
        <f t="shared" si="57"/>
        <v/>
      </c>
      <c r="GA41" s="522" t="str">
        <f t="shared" si="58"/>
        <v/>
      </c>
      <c r="GB41" s="523" t="str">
        <f>IF('2.ชื่อนักเรียน'!R42="มส","มส",IF('2.ชื่อนักเรียน'!R42="ย้าย","ย้าย",IF('2.ชื่อนักเรียน'!R42="ร","ร",IF(GA41="","",RANK(GA41,$GA$10:$GA$59,0)))))</f>
        <v/>
      </c>
      <c r="GC41" s="523" t="str">
        <f t="shared" si="40"/>
        <v/>
      </c>
      <c r="GE41" s="536" t="str">
        <f t="shared" si="41"/>
        <v/>
      </c>
      <c r="GF41" s="718" t="str">
        <f t="shared" si="42"/>
        <v/>
      </c>
      <c r="GG41" s="717" t="str">
        <f t="shared" si="43"/>
        <v/>
      </c>
      <c r="GH41" s="520" t="str">
        <f t="shared" si="44"/>
        <v/>
      </c>
      <c r="GI41" s="529" t="str">
        <f t="shared" si="45"/>
        <v/>
      </c>
      <c r="GJ41" s="718" t="str">
        <f t="shared" si="46"/>
        <v/>
      </c>
      <c r="GK41" s="718" t="str">
        <f t="shared" si="47"/>
        <v/>
      </c>
      <c r="GL41" s="528" t="str">
        <f t="shared" si="48"/>
        <v/>
      </c>
      <c r="GM41" s="701" t="str">
        <f t="shared" si="49"/>
        <v/>
      </c>
      <c r="GN41" s="701" t="str">
        <f t="shared" si="50"/>
        <v/>
      </c>
      <c r="GO41" s="701" t="str">
        <f t="shared" si="51"/>
        <v/>
      </c>
      <c r="GP41" s="701" t="str">
        <f t="shared" si="52"/>
        <v/>
      </c>
      <c r="GQ41" s="701" t="str">
        <f t="shared" si="53"/>
        <v/>
      </c>
      <c r="GR41" s="701" t="str">
        <f t="shared" si="54"/>
        <v/>
      </c>
      <c r="GS41" s="701" t="str">
        <f t="shared" si="55"/>
        <v/>
      </c>
      <c r="GT41" s="520" t="str">
        <f t="shared" si="56"/>
        <v/>
      </c>
    </row>
    <row r="42" spans="1:202" s="509" customFormat="1" ht="17.25" customHeight="1" thickTop="1" thickBot="1">
      <c r="A42" s="1229">
        <v>33</v>
      </c>
      <c r="B42" s="1229" t="str">
        <f>IF('2.ชื่อนักเรียน'!E43="","",CONCATENATE('2.ชื่อนักเรียน'!E43,'2.ชื่อนักเรียน'!F43,'2.ชื่อนักเรียน'!G43,'2.ชื่อนักเรียน'!H43,'2.ชื่อนักเรียน'!I43,'2.ชื่อนักเรียน'!J43,'2.ชื่อนักเรียน'!K43,'2.ชื่อนักเรียน'!L43,'2.ชื่อนักเรียน'!M43,'2.ชื่อนักเรียน'!N43,'2.ชื่อนักเรียน'!O43,'2.ชื่อนักเรียน'!P43,'2.ชื่อนักเรียน'!Q43))</f>
        <v/>
      </c>
      <c r="C42" s="1230" t="str">
        <f>IF('2.ชื่อนักเรียน'!B43="","",'2.ชื่อนักเรียน'!B43)</f>
        <v/>
      </c>
      <c r="D42" s="1231" t="str">
        <f>IF('2.ชื่อนักเรียน'!C43="","",CONCATENATE(TRIM('2.ชื่อนักเรียน'!C43),"  ",'2.ชื่อนักเรียน'!D43))</f>
        <v/>
      </c>
      <c r="E42" s="1232" t="str">
        <f>IF(B42="","",IF('01.ข้อมูลเบื้องต้น'!$H$2="","",'01.ข้อมูลเบื้องต้น'!$H$2))</f>
        <v/>
      </c>
      <c r="F42" s="1231" t="str">
        <f>IF(B42="","",IF('01.ข้อมูลเบื้องต้น'!$I$4="","",'01.ข้อมูลเบื้องต้น'!$I$4))</f>
        <v/>
      </c>
      <c r="G42" s="1232"/>
      <c r="H42" s="1231" t="str">
        <f>IF('01.ข้อมูลเบื้องต้น'!$B$8="","",IF('02.คีย์เทอม1'!$B42="","",'01.ข้อมูลเบื้องต้น'!$B$8))</f>
        <v/>
      </c>
      <c r="I42" s="1232" t="str">
        <f>IF('01.ข้อมูลเบื้องต้น'!$C$8="","",IF('02.คีย์เทอม1'!$B42="","",'01.ข้อมูลเบื้องต้น'!$C$8))</f>
        <v/>
      </c>
      <c r="J42" s="519"/>
      <c r="K42" s="1233" t="str">
        <f>IF('2.ชื่อนักเรียน'!R43="มส","มส",IF('2.ชื่อนักเรียน'!R43="ร","ร",IF('2.ชื่อนักเรียน'!R43="ย้าย","ย้าย",IF(J42="","",IF(J42&gt;=75,"เชี่ยวชาญ",IF(J42&gt;=65,"ชำนาญ",IF(J42&gt;=55,"พัฒนา",IF(J42&gt;=50,"เริ่มต้น","ไม่ผ่าน"))))))))</f>
        <v/>
      </c>
      <c r="L42" s="1232"/>
      <c r="M42" s="1231" t="str">
        <f>IF('01.ข้อมูลเบื้องต้น'!$B$9="","",IF('02.คีย์เทอม1'!$B42="","",'01.ข้อมูลเบื้องต้น'!$B$9))</f>
        <v/>
      </c>
      <c r="N42" s="1232" t="str">
        <f>IF('01.ข้อมูลเบื้องต้น'!$C$9="","",IF('02.คีย์เทอม1'!$B42="","",'01.ข้อมูลเบื้องต้น'!$C$9))</f>
        <v/>
      </c>
      <c r="O42" s="526"/>
      <c r="P42" s="1235" t="str">
        <f t="shared" si="7"/>
        <v/>
      </c>
      <c r="Q42" s="1232"/>
      <c r="R42" s="1231" t="str">
        <f>IF('01.ข้อมูลเบื้องต้น'!$B$10="","",IF('02.คีย์เทอม1'!$B42="","",'01.ข้อมูลเบื้องต้น'!$B$10))</f>
        <v/>
      </c>
      <c r="S42" s="1232" t="str">
        <f>IF('01.ข้อมูลเบื้องต้น'!$C$10="","",IF('02.คีย์เทอม1'!$B42="","",'01.ข้อมูลเบื้องต้น'!$C$10))</f>
        <v/>
      </c>
      <c r="T42" s="526"/>
      <c r="U42" s="1235" t="str">
        <f t="shared" si="8"/>
        <v/>
      </c>
      <c r="V42" s="1232"/>
      <c r="W42" s="1231" t="str">
        <f>IF('01.ข้อมูลเบื้องต้น'!$B$11="","",IF('02.คีย์เทอม1'!$B42="","",'01.ข้อมูลเบื้องต้น'!$B$11))</f>
        <v/>
      </c>
      <c r="X42" s="1232" t="str">
        <f>IF('01.ข้อมูลเบื้องต้น'!$C$11="","",IF('02.คีย์เทอม1'!$B42="","",'01.ข้อมูลเบื้องต้น'!$C$11))</f>
        <v/>
      </c>
      <c r="Y42" s="519"/>
      <c r="Z42" s="1234" t="str">
        <f t="shared" si="31"/>
        <v/>
      </c>
      <c r="AA42" s="1232"/>
      <c r="AB42" s="1231" t="str">
        <f>IF('01.ข้อมูลเบื้องต้น'!$B$12="","",IF('02.คีย์เทอม1'!$B42="","",'01.ข้อมูลเบื้องต้น'!$B$12))</f>
        <v/>
      </c>
      <c r="AC42" s="1232" t="str">
        <f>IF('01.ข้อมูลเบื้องต้น'!$C$12="","",IF('02.คีย์เทอม1'!$B42="","",'01.ข้อมูลเบื้องต้น'!$C$12))</f>
        <v/>
      </c>
      <c r="AD42" s="526"/>
      <c r="AE42" s="1235" t="str">
        <f t="shared" si="32"/>
        <v/>
      </c>
      <c r="AF42" s="1232"/>
      <c r="AG42" s="1231" t="str">
        <f>IF('01.ข้อมูลเบื้องต้น'!$B$13="","",IF('02.คีย์เทอม1'!$B42="","",'01.ข้อมูลเบื้องต้น'!$B$13))</f>
        <v/>
      </c>
      <c r="AH42" s="1232" t="str">
        <f>IF('01.ข้อมูลเบื้องต้น'!$C$13="","",IF('02.คีย์เทอม1'!$B42="","",'01.ข้อมูลเบื้องต้น'!$C$13))</f>
        <v/>
      </c>
      <c r="AI42" s="526"/>
      <c r="AJ42" s="1235" t="str">
        <f t="shared" si="33"/>
        <v/>
      </c>
      <c r="AK42" s="1232"/>
      <c r="AL42" s="1231" t="str">
        <f>IF('01.ข้อมูลเบื้องต้น'!$B$14="","",IF('02.คีย์เทอม1'!$B42="","",'01.ข้อมูลเบื้องต้น'!$B$14))</f>
        <v/>
      </c>
      <c r="AM42" s="1232" t="str">
        <f>IF('01.ข้อมูลเบื้องต้น'!$C$14="","",IF('02.คีย์เทอม1'!$B42="","",'01.ข้อมูลเบื้องต้น'!$C$14))</f>
        <v/>
      </c>
      <c r="AN42" s="526"/>
      <c r="AO42" s="1235" t="str">
        <f t="shared" si="34"/>
        <v/>
      </c>
      <c r="AP42" s="1232"/>
      <c r="AQ42" s="1231" t="str">
        <f>IF('01.ข้อมูลเบื้องต้น'!$B$15="","",IF('02.คีย์เทอม1'!$B42="","",'01.ข้อมูลเบื้องต้น'!$B$15))</f>
        <v/>
      </c>
      <c r="AR42" s="1232" t="str">
        <f>IF('01.ข้อมูลเบื้องต้น'!$C$15="","",IF('02.คีย์เทอม1'!$B42="","",'01.ข้อมูลเบื้องต้น'!$C$15))</f>
        <v/>
      </c>
      <c r="AS42" s="526"/>
      <c r="AT42" s="1235" t="str">
        <f t="shared" si="35"/>
        <v/>
      </c>
      <c r="AU42" s="1232"/>
      <c r="AV42" s="1231" t="str">
        <f>IF('01.ข้อมูลเบื้องต้น'!$B$16="","",IF('02.คีย์เทอม1'!$B42="","",'01.ข้อมูลเบื้องต้น'!$B$16))</f>
        <v/>
      </c>
      <c r="AW42" s="1232" t="str">
        <f>IF('01.ข้อมูลเบื้องต้น'!$C$16="","",IF('02.คีย์เทอม1'!$B42="","",'01.ข้อมูลเบื้องต้น'!$C$16))</f>
        <v/>
      </c>
      <c r="AX42" s="519"/>
      <c r="AY42" s="1234" t="str">
        <f t="shared" si="36"/>
        <v/>
      </c>
      <c r="AZ42" s="1232"/>
      <c r="BA42" s="1231" t="str">
        <f>IF('01.ข้อมูลเบื้องต้น'!$B$17="","",IF('02.คีย์เทอม1'!$B42="","",'01.ข้อมูลเบื้องต้น'!$B$17))</f>
        <v/>
      </c>
      <c r="BB42" s="1232" t="str">
        <f>IF('01.ข้อมูลเบื้องต้น'!$C$17="","",IF('02.คีย์เทอม1'!$B42="","",'01.ข้อมูลเบื้องต้น'!$C$17))</f>
        <v/>
      </c>
      <c r="BC42" s="519"/>
      <c r="BD42" s="1234" t="str">
        <f t="shared" si="37"/>
        <v/>
      </c>
      <c r="BE42" s="1232"/>
      <c r="BF42" s="1231" t="str">
        <f>IF('01.ข้อมูลเบื้องต้น'!$B$19="","",IF('02.คีย์เทอม1'!$B42="","",'01.ข้อมูลเบื้องต้น'!$B$19))</f>
        <v/>
      </c>
      <c r="BG42" s="1232" t="str">
        <f>IF('01.ข้อมูลเบื้องต้น'!$C$19="","",IF('02.คีย์เทอม1'!$B42="","",'01.ข้อมูลเบื้องต้น'!$C$19))</f>
        <v/>
      </c>
      <c r="BH42" s="722"/>
      <c r="BI42" s="1234" t="str">
        <f t="shared" si="38"/>
        <v/>
      </c>
      <c r="BJ42" s="1232"/>
      <c r="BK42" s="1231" t="str">
        <f>IF('01.ข้อมูลเบื้องต้น'!$B$20="","",IF('02.คีย์เทอม1'!$B42="","",'01.ข้อมูลเบื้องต้น'!$B$20))</f>
        <v/>
      </c>
      <c r="BL42" s="1232" t="str">
        <f>IF('01.ข้อมูลเบื้องต้น'!$C$20="","",IF('02.คีย์เทอม1'!$B42="","",'01.ข้อมูลเบื้องต้น'!$C$20))</f>
        <v/>
      </c>
      <c r="BM42" s="722"/>
      <c r="BN42" s="1235" t="str">
        <f t="shared" si="9"/>
        <v/>
      </c>
      <c r="BO42" s="1232"/>
      <c r="BP42" s="1231" t="str">
        <f>IF('01.ข้อมูลเบื้องต้น'!$B$21="","",IF('02.คีย์เทอม1'!$B42="","",'01.ข้อมูลเบื้องต้น'!$B$21))</f>
        <v/>
      </c>
      <c r="BQ42" s="1232" t="str">
        <f>IF('01.ข้อมูลเบื้องต้น'!$C$21="","",IF('02.คีย์เทอม1'!$B42="","",'01.ข้อมูลเบื้องต้น'!$C$21))</f>
        <v/>
      </c>
      <c r="BR42" s="722"/>
      <c r="BS42" s="1234" t="str">
        <f t="shared" si="10"/>
        <v/>
      </c>
      <c r="BT42" s="1232"/>
      <c r="BU42" s="1231" t="str">
        <f>IF('01.ข้อมูลเบื้องต้น'!$B$22="","",IF('02.คีย์เทอม1'!$B42="","",'01.ข้อมูลเบื้องต้น'!$B$22))</f>
        <v/>
      </c>
      <c r="BV42" s="1232" t="str">
        <f>IF('01.ข้อมูลเบื้องต้น'!$C$22="","",IF('02.คีย์เทอม1'!$B42="","",'01.ข้อมูลเบื้องต้น'!$C$22))</f>
        <v/>
      </c>
      <c r="BW42" s="722"/>
      <c r="BX42" s="1234" t="str">
        <f t="shared" si="11"/>
        <v/>
      </c>
      <c r="BY42" s="1232"/>
      <c r="BZ42" s="1231" t="str">
        <f>IF('01.ข้อมูลเบื้องต้น'!$B$23="","",IF('02.คีย์เทอม1'!$B42="","",'01.ข้อมูลเบื้องต้น'!$B$23))</f>
        <v/>
      </c>
      <c r="CA42" s="1232" t="str">
        <f>IF('01.ข้อมูลเบื้องต้น'!$C$23="","",IF('02.คีย์เทอม1'!$B42="","",'01.ข้อมูลเบื้องต้น'!$C$23))</f>
        <v/>
      </c>
      <c r="CB42" s="722"/>
      <c r="CC42" s="1234" t="str">
        <f t="shared" si="39"/>
        <v/>
      </c>
      <c r="CD42" s="1232"/>
      <c r="CE42" s="1231" t="str">
        <f>IF('01.ข้อมูลเบื้องต้น'!$B$24="","",IF('02.คีย์เทอม1'!$B42="","",'01.ข้อมูลเบื้องต้น'!$B$24))</f>
        <v/>
      </c>
      <c r="CF42" s="1232" t="str">
        <f>IF('01.ข้อมูลเบื้องต้น'!$C$24="","",IF('02.คีย์เทอม1'!$B42="","",'01.ข้อมูลเบื้องต้น'!$C$24))</f>
        <v/>
      </c>
      <c r="CG42" s="722"/>
      <c r="CH42" s="1234" t="str">
        <f t="shared" si="59"/>
        <v/>
      </c>
      <c r="CI42" s="1232"/>
      <c r="CJ42" s="1231" t="str">
        <f>IF('01.ข้อมูลเบื้องต้น'!$B$25="","",IF('02.คีย์เทอม1'!$B42="","",'01.ข้อมูลเบื้องต้น'!$B$25))</f>
        <v/>
      </c>
      <c r="CK42" s="1232" t="str">
        <f>IF('01.ข้อมูลเบื้องต้น'!$C$25="","",IF('02.คีย์เทอม1'!$B42="","",'01.ข้อมูลเบื้องต้น'!$C$25))</f>
        <v/>
      </c>
      <c r="CL42" s="722"/>
      <c r="CM42" s="1234" t="str">
        <f t="shared" si="12"/>
        <v/>
      </c>
      <c r="CN42" s="1232"/>
      <c r="CO42" s="1231" t="str">
        <f>IF('01.ข้อมูลเบื้องต้น'!$B$26="","",IF('02.คีย์เทอม1'!$B42="","",'01.ข้อมูลเบื้องต้น'!$B$26))</f>
        <v/>
      </c>
      <c r="CP42" s="1232" t="str">
        <f>IF('01.ข้อมูลเบื้องต้น'!$C$26="","",IF('02.คีย์เทอม1'!$B42="","",'01.ข้อมูลเบื้องต้น'!$C$26))</f>
        <v/>
      </c>
      <c r="CQ42" s="722"/>
      <c r="CR42" s="1234" t="str">
        <f t="shared" si="13"/>
        <v/>
      </c>
      <c r="CS42" s="1232"/>
      <c r="CT42" s="1231" t="str">
        <f>IF('01.ข้อมูลเบื้องต้น'!$B$27="","",IF('02.คีย์เทอม1'!$B42="","",'01.ข้อมูลเบื้องต้น'!$B$27))</f>
        <v/>
      </c>
      <c r="CU42" s="1232" t="str">
        <f>IF('01.ข้อมูลเบื้องต้น'!$C$27="","",IF('02.คีย์เทอม1'!$B42="","",'01.ข้อมูลเบื้องต้น'!$C$27))</f>
        <v/>
      </c>
      <c r="CV42" s="722"/>
      <c r="CW42" s="1234" t="str">
        <f t="shared" si="14"/>
        <v/>
      </c>
      <c r="CX42" s="1232"/>
      <c r="CY42" s="1231" t="str">
        <f>IF('01.ข้อมูลเบื้องต้น'!$B$28="","",IF('02.คีย์เทอม1'!$B42="","",'01.ข้อมูลเบื้องต้น'!$B$28))</f>
        <v/>
      </c>
      <c r="CZ42" s="1232" t="str">
        <f>IF('01.ข้อมูลเบื้องต้น'!$C$28="","",IF('02.คีย์เทอม1'!$B42="","",'01.ข้อมูลเบื้องต้น'!$C$28))</f>
        <v/>
      </c>
      <c r="DA42" s="722"/>
      <c r="DB42" s="1234" t="str">
        <f t="shared" si="15"/>
        <v/>
      </c>
      <c r="DC42" s="1232"/>
      <c r="DD42" s="1231" t="str">
        <f>IF('01.ข้อมูลเบื้องต้น'!$B$36="","",IF('02.คีย์เทอม1'!$B42="","",'01.ข้อมูลเบื้องต้น'!$B$36))</f>
        <v/>
      </c>
      <c r="DE42" s="1232" t="str">
        <f>IF('01.ข้อมูลเบื้องต้น'!$C$36="","",IF('02.คีย์เทอม1'!$B42="","",'01.ข้อมูลเบื้องต้น'!$C$36))</f>
        <v/>
      </c>
      <c r="DF42" s="721"/>
      <c r="DG42" s="1234" t="str">
        <f t="shared" si="16"/>
        <v/>
      </c>
      <c r="DH42" s="1232"/>
      <c r="DI42" s="1231" t="str">
        <f>IF('01.ข้อมูลเบื้องต้น'!$B$37="","",IF('02.คีย์เทอม1'!$B42="","",'01.ข้อมูลเบื้องต้น'!$B$37))</f>
        <v/>
      </c>
      <c r="DJ42" s="1232" t="str">
        <f>IF('01.ข้อมูลเบื้องต้น'!$C$37="","",IF('02.คีย์เทอม1'!$B42="","",'01.ข้อมูลเบื้องต้น'!$C$37))</f>
        <v/>
      </c>
      <c r="DK42" s="721"/>
      <c r="DL42" s="1234" t="str">
        <f t="shared" si="17"/>
        <v/>
      </c>
      <c r="DM42" s="1232"/>
      <c r="DN42" s="1231" t="str">
        <f>IF('01.ข้อมูลเบื้องต้น'!$B$38="","",IF('02.คีย์เทอม1'!$B42="","",'01.ข้อมูลเบื้องต้น'!$B$38))</f>
        <v/>
      </c>
      <c r="DO42" s="1232" t="str">
        <f>IF('01.ข้อมูลเบื้องต้น'!$C$38="","",IF('02.คีย์เทอม1'!$B42="","",'01.ข้อมูลเบื้องต้น'!$C$38))</f>
        <v/>
      </c>
      <c r="DP42" s="721"/>
      <c r="DQ42" s="1234" t="str">
        <f t="shared" si="18"/>
        <v/>
      </c>
      <c r="DR42" s="1232"/>
      <c r="DS42" s="1231" t="str">
        <f>IF('01.ข้อมูลเบื้องต้น'!$B$39="","",IF('02.คีย์เทอม1'!$B42="","",'01.ข้อมูลเบื้องต้น'!$B$39))</f>
        <v/>
      </c>
      <c r="DT42" s="1232" t="str">
        <f>IF('01.ข้อมูลเบื้องต้น'!$C$39="","",IF('02.คีย์เทอม1'!$B42="","",'01.ข้อมูลเบื้องต้น'!$C$39))</f>
        <v/>
      </c>
      <c r="DU42" s="721"/>
      <c r="DV42" s="1234" t="str">
        <f t="shared" si="19"/>
        <v/>
      </c>
      <c r="DW42" s="1232"/>
      <c r="DX42" s="1231" t="str">
        <f>IF('01.ข้อมูลเบื้องต้น'!$B$40="","",IF('02.คีย์เทอม1'!$B42="","",'01.ข้อมูลเบื้องต้น'!$B$40))</f>
        <v/>
      </c>
      <c r="DY42" s="1232" t="str">
        <f>IF('01.ข้อมูลเบื้องต้น'!$C$40="","",IF('02.คีย์เทอม1'!$B42="","",'01.ข้อมูลเบื้องต้น'!$C$40))</f>
        <v/>
      </c>
      <c r="DZ42" s="721"/>
      <c r="EA42" s="1234" t="str">
        <f t="shared" si="20"/>
        <v/>
      </c>
      <c r="EB42" s="1232"/>
      <c r="EC42" s="1231" t="str">
        <f>IF('01.ข้อมูลเบื้องต้น'!$B$41="","",IF('02.คีย์เทอม1'!$B42="","",'01.ข้อมูลเบื้องต้น'!$B$41))</f>
        <v/>
      </c>
      <c r="ED42" s="1232" t="str">
        <f>IF('01.ข้อมูลเบื้องต้น'!$C$41="","",IF('02.คีย์เทอม1'!$B42="","",'01.ข้อมูลเบื้องต้น'!$C$41))</f>
        <v/>
      </c>
      <c r="EE42" s="721"/>
      <c r="EF42" s="1234" t="str">
        <f t="shared" si="21"/>
        <v/>
      </c>
      <c r="EG42" s="1232"/>
      <c r="EH42" s="1231" t="str">
        <f>IF('01.ข้อมูลเบื้องต้น'!$B$42="","",IF('02.คีย์เทอม1'!$B42="","",'01.ข้อมูลเบื้องต้น'!$B$42))</f>
        <v/>
      </c>
      <c r="EI42" s="1232" t="str">
        <f>IF('01.ข้อมูลเบื้องต้น'!$C$42="","",IF('02.คีย์เทอม1'!$B42="","",'01.ข้อมูลเบื้องต้น'!$C$42))</f>
        <v/>
      </c>
      <c r="EJ42" s="721"/>
      <c r="EK42" s="1234" t="str">
        <f t="shared" si="22"/>
        <v/>
      </c>
      <c r="EL42" s="1232"/>
      <c r="EM42" s="1231" t="str">
        <f>IF('01.ข้อมูลเบื้องต้น'!$B$43="","",IF('02.คีย์เทอม1'!$B42="","",'01.ข้อมูลเบื้องต้น'!$B$43))</f>
        <v/>
      </c>
      <c r="EN42" s="1232" t="str">
        <f>IF('01.ข้อมูลเบื้องต้น'!$C$43="","",IF('02.คีย์เทอม1'!$B42="","",'01.ข้อมูลเบื้องต้น'!$C$43))</f>
        <v/>
      </c>
      <c r="EO42" s="721"/>
      <c r="EP42" s="1234" t="str">
        <f t="shared" si="23"/>
        <v/>
      </c>
      <c r="EQ42" s="1232"/>
      <c r="ER42" s="1231" t="str">
        <f>IF('01.ข้อมูลเบื้องต้น'!$B$44="","",IF('02.คีย์เทอม1'!$B42="","",'01.ข้อมูลเบื้องต้น'!$B$44))</f>
        <v/>
      </c>
      <c r="ES42" s="1232" t="str">
        <f>IF('01.ข้อมูลเบื้องต้น'!$C$44="","",IF('02.คีย์เทอม1'!$B42="","",'01.ข้อมูลเบื้องต้น'!$C$44))</f>
        <v/>
      </c>
      <c r="ET42" s="721"/>
      <c r="EU42" s="1234" t="str">
        <f t="shared" si="24"/>
        <v/>
      </c>
      <c r="EV42" s="1232"/>
      <c r="EW42" s="1231" t="str">
        <f>IF('01.ข้อมูลเบื้องต้น'!$B$45="","",IF('02.คีย์เทอม1'!$B42="","",'01.ข้อมูลเบื้องต้น'!$B$45))</f>
        <v/>
      </c>
      <c r="EX42" s="1232" t="str">
        <f>IF('01.ข้อมูลเบื้องต้น'!$C$45="","",IF('02.คีย์เทอม1'!$B42="","",'01.ข้อมูลเบื้องต้น'!$C$45))</f>
        <v/>
      </c>
      <c r="EY42" s="721"/>
      <c r="EZ42" s="1234" t="str">
        <f t="shared" si="25"/>
        <v/>
      </c>
      <c r="FA42" s="1232"/>
      <c r="FB42" s="1231" t="str">
        <f>IF('01.ข้อมูลเบื้องต้น'!$B$46="","",IF('02.คีย์เทอม1'!$B42="","",'01.ข้อมูลเบื้องต้น'!$B$46))</f>
        <v/>
      </c>
      <c r="FC42" s="1232" t="str">
        <f>IF('01.ข้อมูลเบื้องต้น'!$C$46="","",IF('02.คีย์เทอม1'!$B42="","",'01.ข้อมูลเบื้องต้น'!$C$46))</f>
        <v/>
      </c>
      <c r="FD42" s="721"/>
      <c r="FE42" s="1234" t="str">
        <f t="shared" si="26"/>
        <v/>
      </c>
      <c r="FF42" s="1232"/>
      <c r="FG42" s="1231" t="str">
        <f>IF('01.ข้อมูลเบื้องต้น'!$B$47="","",IF('02.คีย์เทอม1'!$B42="","",'01.ข้อมูลเบื้องต้น'!$B$47))</f>
        <v/>
      </c>
      <c r="FH42" s="1232" t="str">
        <f>IF('01.ข้อมูลเบื้องต้น'!$C$47="","",IF('02.คีย์เทอม1'!$B42="","",'01.ข้อมูลเบื้องต้น'!$C$47))</f>
        <v/>
      </c>
      <c r="FI42" s="721"/>
      <c r="FJ42" s="1234" t="str">
        <f t="shared" si="27"/>
        <v/>
      </c>
      <c r="FK42" s="1232"/>
      <c r="FL42" s="1231" t="str">
        <f>IF('01.ข้อมูลเบื้องต้น'!$B$48="","",IF('02.คีย์เทอม1'!$B42="","",'01.ข้อมูลเบื้องต้น'!$B$48))</f>
        <v/>
      </c>
      <c r="FM42" s="1232" t="str">
        <f>IF('01.ข้อมูลเบื้องต้น'!$C$48="","",IF('02.คีย์เทอม1'!$B42="","",'01.ข้อมูลเบื้องต้น'!$C$48))</f>
        <v/>
      </c>
      <c r="FN42" s="721"/>
      <c r="FO42" s="1234" t="str">
        <f t="shared" si="28"/>
        <v/>
      </c>
      <c r="FP42" s="1232"/>
      <c r="FQ42" s="1231" t="str">
        <f>IF('01.ข้อมูลเบื้องต้น'!$B$49="","",IF('02.คีย์เทอม1'!$B42="","",'01.ข้อมูลเบื้องต้น'!$B$49))</f>
        <v/>
      </c>
      <c r="FR42" s="1232" t="str">
        <f>IF('01.ข้อมูลเบื้องต้น'!$C$49="","",IF('02.คีย์เทอม1'!$B42="","",'01.ข้อมูลเบื้องต้น'!$C$49))</f>
        <v/>
      </c>
      <c r="FS42" s="721"/>
      <c r="FT42" s="1234" t="str">
        <f t="shared" si="29"/>
        <v/>
      </c>
      <c r="FU42" s="1232"/>
      <c r="FV42" s="1231" t="str">
        <f>IF('01.ข้อมูลเบื้องต้น'!$B$50="","",IF('02.คีย์เทอม1'!$B42="","",'01.ข้อมูลเบื้องต้น'!$B$50))</f>
        <v/>
      </c>
      <c r="FW42" s="1232" t="str">
        <f>IF('01.ข้อมูลเบื้องต้น'!$C$50="","",IF('02.คีย์เทอม1'!$B42="","",'01.ข้อมูลเบื้องต้น'!$C$50))</f>
        <v/>
      </c>
      <c r="FX42" s="721"/>
      <c r="FY42" s="1234" t="str">
        <f t="shared" si="30"/>
        <v/>
      </c>
      <c r="FZ42" s="521" t="str">
        <f t="shared" si="57"/>
        <v/>
      </c>
      <c r="GA42" s="522" t="str">
        <f t="shared" si="58"/>
        <v/>
      </c>
      <c r="GB42" s="523" t="str">
        <f>IF('2.ชื่อนักเรียน'!R43="มส","มส",IF('2.ชื่อนักเรียน'!R43="ย้าย","ย้าย",IF('2.ชื่อนักเรียน'!R43="ร","ร",IF(GA42="","",RANK(GA42,$GA$10:$GA$59,0)))))</f>
        <v/>
      </c>
      <c r="GC42" s="523" t="str">
        <f t="shared" si="40"/>
        <v/>
      </c>
      <c r="GE42" s="527" t="str">
        <f t="shared" si="41"/>
        <v/>
      </c>
      <c r="GF42" s="718" t="str">
        <f t="shared" si="42"/>
        <v/>
      </c>
      <c r="GG42" s="717" t="str">
        <f t="shared" si="43"/>
        <v/>
      </c>
      <c r="GH42" s="520" t="str">
        <f t="shared" si="44"/>
        <v/>
      </c>
      <c r="GI42" s="529" t="str">
        <f t="shared" si="45"/>
        <v/>
      </c>
      <c r="GJ42" s="718" t="str">
        <f t="shared" si="46"/>
        <v/>
      </c>
      <c r="GK42" s="718" t="str">
        <f t="shared" si="47"/>
        <v/>
      </c>
      <c r="GL42" s="528" t="str">
        <f t="shared" si="48"/>
        <v/>
      </c>
      <c r="GM42" s="701" t="str">
        <f t="shared" si="49"/>
        <v/>
      </c>
      <c r="GN42" s="701" t="str">
        <f t="shared" si="50"/>
        <v/>
      </c>
      <c r="GO42" s="701" t="str">
        <f t="shared" si="51"/>
        <v/>
      </c>
      <c r="GP42" s="701" t="str">
        <f t="shared" si="52"/>
        <v/>
      </c>
      <c r="GQ42" s="701" t="str">
        <f t="shared" si="53"/>
        <v/>
      </c>
      <c r="GR42" s="701" t="str">
        <f t="shared" si="54"/>
        <v/>
      </c>
      <c r="GS42" s="701" t="str">
        <f t="shared" si="55"/>
        <v/>
      </c>
      <c r="GT42" s="520" t="str">
        <f t="shared" si="56"/>
        <v/>
      </c>
    </row>
    <row r="43" spans="1:202" s="509" customFormat="1" ht="17.25" customHeight="1" thickTop="1" thickBot="1">
      <c r="A43" s="1229">
        <v>34</v>
      </c>
      <c r="B43" s="1229" t="str">
        <f>IF('2.ชื่อนักเรียน'!E44="","",CONCATENATE('2.ชื่อนักเรียน'!E44,'2.ชื่อนักเรียน'!F44,'2.ชื่อนักเรียน'!G44,'2.ชื่อนักเรียน'!H44,'2.ชื่อนักเรียน'!I44,'2.ชื่อนักเรียน'!J44,'2.ชื่อนักเรียน'!K44,'2.ชื่อนักเรียน'!L44,'2.ชื่อนักเรียน'!M44,'2.ชื่อนักเรียน'!N44,'2.ชื่อนักเรียน'!O44,'2.ชื่อนักเรียน'!P44,'2.ชื่อนักเรียน'!Q44))</f>
        <v/>
      </c>
      <c r="C43" s="1230" t="str">
        <f>IF('2.ชื่อนักเรียน'!B44="","",'2.ชื่อนักเรียน'!B44)</f>
        <v/>
      </c>
      <c r="D43" s="1231" t="str">
        <f>IF('2.ชื่อนักเรียน'!C44="","",CONCATENATE(TRIM('2.ชื่อนักเรียน'!C44),"  ",'2.ชื่อนักเรียน'!D44))</f>
        <v/>
      </c>
      <c r="E43" s="1232" t="str">
        <f>IF(B43="","",IF('01.ข้อมูลเบื้องต้น'!$H$2="","",'01.ข้อมูลเบื้องต้น'!$H$2))</f>
        <v/>
      </c>
      <c r="F43" s="1231" t="str">
        <f>IF(B43="","",IF('01.ข้อมูลเบื้องต้น'!$I$4="","",'01.ข้อมูลเบื้องต้น'!$I$4))</f>
        <v/>
      </c>
      <c r="G43" s="1232"/>
      <c r="H43" s="1231" t="str">
        <f>IF('01.ข้อมูลเบื้องต้น'!$B$8="","",IF('02.คีย์เทอม1'!$B43="","",'01.ข้อมูลเบื้องต้น'!$B$8))</f>
        <v/>
      </c>
      <c r="I43" s="1232" t="str">
        <f>IF('01.ข้อมูลเบื้องต้น'!$C$8="","",IF('02.คีย์เทอม1'!$B43="","",'01.ข้อมูลเบื้องต้น'!$C$8))</f>
        <v/>
      </c>
      <c r="J43" s="519"/>
      <c r="K43" s="1233" t="str">
        <f>IF('2.ชื่อนักเรียน'!R44="มส","มส",IF('2.ชื่อนักเรียน'!R44="ร","ร",IF('2.ชื่อนักเรียน'!R44="ย้าย","ย้าย",IF(J43="","",IF(J43&gt;=75,"เชี่ยวชาญ",IF(J43&gt;=65,"ชำนาญ",IF(J43&gt;=55,"พัฒนา",IF(J43&gt;=50,"เริ่มต้น","ไม่ผ่าน"))))))))</f>
        <v/>
      </c>
      <c r="L43" s="1232"/>
      <c r="M43" s="1231" t="str">
        <f>IF('01.ข้อมูลเบื้องต้น'!$B$9="","",IF('02.คีย์เทอม1'!$B43="","",'01.ข้อมูลเบื้องต้น'!$B$9))</f>
        <v/>
      </c>
      <c r="N43" s="1232" t="str">
        <f>IF('01.ข้อมูลเบื้องต้น'!$C$9="","",IF('02.คีย์เทอม1'!$B43="","",'01.ข้อมูลเบื้องต้น'!$C$9))</f>
        <v/>
      </c>
      <c r="O43" s="519"/>
      <c r="P43" s="1234" t="str">
        <f t="shared" si="7"/>
        <v/>
      </c>
      <c r="Q43" s="1232"/>
      <c r="R43" s="1231" t="str">
        <f>IF('01.ข้อมูลเบื้องต้น'!$B$10="","",IF('02.คีย์เทอม1'!$B43="","",'01.ข้อมูลเบื้องต้น'!$B$10))</f>
        <v/>
      </c>
      <c r="S43" s="1232" t="str">
        <f>IF('01.ข้อมูลเบื้องต้น'!$C$10="","",IF('02.คีย์เทอม1'!$B43="","",'01.ข้อมูลเบื้องต้น'!$C$10))</f>
        <v/>
      </c>
      <c r="T43" s="519"/>
      <c r="U43" s="1234" t="str">
        <f t="shared" si="8"/>
        <v/>
      </c>
      <c r="V43" s="1232"/>
      <c r="W43" s="1231" t="str">
        <f>IF('01.ข้อมูลเบื้องต้น'!$B$11="","",IF('02.คีย์เทอม1'!$B43="","",'01.ข้อมูลเบื้องต้น'!$B$11))</f>
        <v/>
      </c>
      <c r="X43" s="1232" t="str">
        <f>IF('01.ข้อมูลเบื้องต้น'!$C$11="","",IF('02.คีย์เทอม1'!$B43="","",'01.ข้อมูลเบื้องต้น'!$C$11))</f>
        <v/>
      </c>
      <c r="Y43" s="519"/>
      <c r="Z43" s="1234" t="str">
        <f t="shared" si="31"/>
        <v/>
      </c>
      <c r="AA43" s="1232"/>
      <c r="AB43" s="1231" t="str">
        <f>IF('01.ข้อมูลเบื้องต้น'!$B$12="","",IF('02.คีย์เทอม1'!$B43="","",'01.ข้อมูลเบื้องต้น'!$B$12))</f>
        <v/>
      </c>
      <c r="AC43" s="1232" t="str">
        <f>IF('01.ข้อมูลเบื้องต้น'!$C$12="","",IF('02.คีย์เทอม1'!$B43="","",'01.ข้อมูลเบื้องต้น'!$C$12))</f>
        <v/>
      </c>
      <c r="AD43" s="519"/>
      <c r="AE43" s="1234" t="str">
        <f t="shared" si="32"/>
        <v/>
      </c>
      <c r="AF43" s="1232"/>
      <c r="AG43" s="1231" t="str">
        <f>IF('01.ข้อมูลเบื้องต้น'!$B$13="","",IF('02.คีย์เทอม1'!$B43="","",'01.ข้อมูลเบื้องต้น'!$B$13))</f>
        <v/>
      </c>
      <c r="AH43" s="1232" t="str">
        <f>IF('01.ข้อมูลเบื้องต้น'!$C$13="","",IF('02.คีย์เทอม1'!$B43="","",'01.ข้อมูลเบื้องต้น'!$C$13))</f>
        <v/>
      </c>
      <c r="AI43" s="519"/>
      <c r="AJ43" s="1234" t="str">
        <f t="shared" si="33"/>
        <v/>
      </c>
      <c r="AK43" s="1232"/>
      <c r="AL43" s="1231" t="str">
        <f>IF('01.ข้อมูลเบื้องต้น'!$B$14="","",IF('02.คีย์เทอม1'!$B43="","",'01.ข้อมูลเบื้องต้น'!$B$14))</f>
        <v/>
      </c>
      <c r="AM43" s="1232" t="str">
        <f>IF('01.ข้อมูลเบื้องต้น'!$C$14="","",IF('02.คีย์เทอม1'!$B43="","",'01.ข้อมูลเบื้องต้น'!$C$14))</f>
        <v/>
      </c>
      <c r="AN43" s="519"/>
      <c r="AO43" s="1234" t="str">
        <f t="shared" si="34"/>
        <v/>
      </c>
      <c r="AP43" s="1232"/>
      <c r="AQ43" s="1231" t="str">
        <f>IF('01.ข้อมูลเบื้องต้น'!$B$15="","",IF('02.คีย์เทอม1'!$B43="","",'01.ข้อมูลเบื้องต้น'!$B$15))</f>
        <v/>
      </c>
      <c r="AR43" s="1232" t="str">
        <f>IF('01.ข้อมูลเบื้องต้น'!$C$15="","",IF('02.คีย์เทอม1'!$B43="","",'01.ข้อมูลเบื้องต้น'!$C$15))</f>
        <v/>
      </c>
      <c r="AS43" s="526"/>
      <c r="AT43" s="1234" t="str">
        <f t="shared" si="35"/>
        <v/>
      </c>
      <c r="AU43" s="1232"/>
      <c r="AV43" s="1231" t="str">
        <f>IF('01.ข้อมูลเบื้องต้น'!$B$16="","",IF('02.คีย์เทอม1'!$B43="","",'01.ข้อมูลเบื้องต้น'!$B$16))</f>
        <v/>
      </c>
      <c r="AW43" s="1232" t="str">
        <f>IF('01.ข้อมูลเบื้องต้น'!$C$16="","",IF('02.คีย์เทอม1'!$B43="","",'01.ข้อมูลเบื้องต้น'!$C$16))</f>
        <v/>
      </c>
      <c r="AX43" s="519"/>
      <c r="AY43" s="1234" t="str">
        <f t="shared" si="36"/>
        <v/>
      </c>
      <c r="AZ43" s="1232"/>
      <c r="BA43" s="1231" t="str">
        <f>IF('01.ข้อมูลเบื้องต้น'!$B$17="","",IF('02.คีย์เทอม1'!$B43="","",'01.ข้อมูลเบื้องต้น'!$B$17))</f>
        <v/>
      </c>
      <c r="BB43" s="1232" t="str">
        <f>IF('01.ข้อมูลเบื้องต้น'!$C$17="","",IF('02.คีย์เทอม1'!$B43="","",'01.ข้อมูลเบื้องต้น'!$C$17))</f>
        <v/>
      </c>
      <c r="BC43" s="519"/>
      <c r="BD43" s="1234" t="str">
        <f t="shared" si="37"/>
        <v/>
      </c>
      <c r="BE43" s="1232"/>
      <c r="BF43" s="1231" t="str">
        <f>IF('01.ข้อมูลเบื้องต้น'!$B$19="","",IF('02.คีย์เทอม1'!$B43="","",'01.ข้อมูลเบื้องต้น'!$B$19))</f>
        <v/>
      </c>
      <c r="BG43" s="1232" t="str">
        <f>IF('01.ข้อมูลเบื้องต้น'!$C$19="","",IF('02.คีย์เทอม1'!$B43="","",'01.ข้อมูลเบื้องต้น'!$C$19))</f>
        <v/>
      </c>
      <c r="BH43" s="722"/>
      <c r="BI43" s="1234" t="str">
        <f t="shared" si="38"/>
        <v/>
      </c>
      <c r="BJ43" s="1232"/>
      <c r="BK43" s="1231" t="str">
        <f>IF('01.ข้อมูลเบื้องต้น'!$B$20="","",IF('02.คีย์เทอม1'!$B43="","",'01.ข้อมูลเบื้องต้น'!$B$20))</f>
        <v/>
      </c>
      <c r="BL43" s="1232" t="str">
        <f>IF('01.ข้อมูลเบื้องต้น'!$C$20="","",IF('02.คีย์เทอม1'!$B43="","",'01.ข้อมูลเบื้องต้น'!$C$20))</f>
        <v/>
      </c>
      <c r="BM43" s="723"/>
      <c r="BN43" s="1234" t="str">
        <f t="shared" si="9"/>
        <v/>
      </c>
      <c r="BO43" s="1232"/>
      <c r="BP43" s="1231" t="str">
        <f>IF('01.ข้อมูลเบื้องต้น'!$B$21="","",IF('02.คีย์เทอม1'!$B43="","",'01.ข้อมูลเบื้องต้น'!$B$21))</f>
        <v/>
      </c>
      <c r="BQ43" s="1232" t="str">
        <f>IF('01.ข้อมูลเบื้องต้น'!$C$21="","",IF('02.คีย์เทอม1'!$B43="","",'01.ข้อมูลเบื้องต้น'!$C$21))</f>
        <v/>
      </c>
      <c r="BR43" s="722"/>
      <c r="BS43" s="1234" t="str">
        <f t="shared" si="10"/>
        <v/>
      </c>
      <c r="BT43" s="1232"/>
      <c r="BU43" s="1231" t="str">
        <f>IF('01.ข้อมูลเบื้องต้น'!$B$22="","",IF('02.คีย์เทอม1'!$B43="","",'01.ข้อมูลเบื้องต้น'!$B$22))</f>
        <v/>
      </c>
      <c r="BV43" s="1232" t="str">
        <f>IF('01.ข้อมูลเบื้องต้น'!$C$22="","",IF('02.คีย์เทอม1'!$B43="","",'01.ข้อมูลเบื้องต้น'!$C$22))</f>
        <v/>
      </c>
      <c r="BW43" s="722"/>
      <c r="BX43" s="1234" t="str">
        <f t="shared" si="11"/>
        <v/>
      </c>
      <c r="BY43" s="1232"/>
      <c r="BZ43" s="1231" t="str">
        <f>IF('01.ข้อมูลเบื้องต้น'!$B$23="","",IF('02.คีย์เทอม1'!$B43="","",'01.ข้อมูลเบื้องต้น'!$B$23))</f>
        <v/>
      </c>
      <c r="CA43" s="1232" t="str">
        <f>IF('01.ข้อมูลเบื้องต้น'!$C$23="","",IF('02.คีย์เทอม1'!$B43="","",'01.ข้อมูลเบื้องต้น'!$C$23))</f>
        <v/>
      </c>
      <c r="CB43" s="722"/>
      <c r="CC43" s="1234" t="str">
        <f t="shared" si="39"/>
        <v/>
      </c>
      <c r="CD43" s="1232"/>
      <c r="CE43" s="1231" t="str">
        <f>IF('01.ข้อมูลเบื้องต้น'!$B$24="","",IF('02.คีย์เทอม1'!$B43="","",'01.ข้อมูลเบื้องต้น'!$B$24))</f>
        <v/>
      </c>
      <c r="CF43" s="1232" t="str">
        <f>IF('01.ข้อมูลเบื้องต้น'!$C$24="","",IF('02.คีย์เทอม1'!$B43="","",'01.ข้อมูลเบื้องต้น'!$C$24))</f>
        <v/>
      </c>
      <c r="CG43" s="722"/>
      <c r="CH43" s="1234" t="str">
        <f t="shared" si="59"/>
        <v/>
      </c>
      <c r="CI43" s="1232"/>
      <c r="CJ43" s="1231" t="str">
        <f>IF('01.ข้อมูลเบื้องต้น'!$B$25="","",IF('02.คีย์เทอม1'!$B43="","",'01.ข้อมูลเบื้องต้น'!$B$25))</f>
        <v/>
      </c>
      <c r="CK43" s="1232" t="str">
        <f>IF('01.ข้อมูลเบื้องต้น'!$C$25="","",IF('02.คีย์เทอม1'!$B43="","",'01.ข้อมูลเบื้องต้น'!$C$25))</f>
        <v/>
      </c>
      <c r="CL43" s="722"/>
      <c r="CM43" s="1234" t="str">
        <f t="shared" si="12"/>
        <v/>
      </c>
      <c r="CN43" s="1232"/>
      <c r="CO43" s="1231" t="str">
        <f>IF('01.ข้อมูลเบื้องต้น'!$B$26="","",IF('02.คีย์เทอม1'!$B43="","",'01.ข้อมูลเบื้องต้น'!$B$26))</f>
        <v/>
      </c>
      <c r="CP43" s="1232" t="str">
        <f>IF('01.ข้อมูลเบื้องต้น'!$C$26="","",IF('02.คีย์เทอม1'!$B43="","",'01.ข้อมูลเบื้องต้น'!$C$26))</f>
        <v/>
      </c>
      <c r="CQ43" s="722"/>
      <c r="CR43" s="1234" t="str">
        <f t="shared" si="13"/>
        <v/>
      </c>
      <c r="CS43" s="1232"/>
      <c r="CT43" s="1231" t="str">
        <f>IF('01.ข้อมูลเบื้องต้น'!$B$27="","",IF('02.คีย์เทอม1'!$B43="","",'01.ข้อมูลเบื้องต้น'!$B$27))</f>
        <v/>
      </c>
      <c r="CU43" s="1232" t="str">
        <f>IF('01.ข้อมูลเบื้องต้น'!$C$27="","",IF('02.คีย์เทอม1'!$B43="","",'01.ข้อมูลเบื้องต้น'!$C$27))</f>
        <v/>
      </c>
      <c r="CV43" s="722"/>
      <c r="CW43" s="1234" t="str">
        <f t="shared" si="14"/>
        <v/>
      </c>
      <c r="CX43" s="1232"/>
      <c r="CY43" s="1231" t="str">
        <f>IF('01.ข้อมูลเบื้องต้น'!$B$28="","",IF('02.คีย์เทอม1'!$B43="","",'01.ข้อมูลเบื้องต้น'!$B$28))</f>
        <v/>
      </c>
      <c r="CZ43" s="1232" t="str">
        <f>IF('01.ข้อมูลเบื้องต้น'!$C$28="","",IF('02.คีย์เทอม1'!$B43="","",'01.ข้อมูลเบื้องต้น'!$C$28))</f>
        <v/>
      </c>
      <c r="DA43" s="722"/>
      <c r="DB43" s="1234" t="str">
        <f t="shared" si="15"/>
        <v/>
      </c>
      <c r="DC43" s="1232"/>
      <c r="DD43" s="1231" t="str">
        <f>IF('01.ข้อมูลเบื้องต้น'!$B$36="","",IF('02.คีย์เทอม1'!$B43="","",'01.ข้อมูลเบื้องต้น'!$B$36))</f>
        <v/>
      </c>
      <c r="DE43" s="1232" t="str">
        <f>IF('01.ข้อมูลเบื้องต้น'!$C$36="","",IF('02.คีย์เทอม1'!$B43="","",'01.ข้อมูลเบื้องต้น'!$C$36))</f>
        <v/>
      </c>
      <c r="DF43" s="721"/>
      <c r="DG43" s="1234" t="str">
        <f t="shared" si="16"/>
        <v/>
      </c>
      <c r="DH43" s="1232"/>
      <c r="DI43" s="1231" t="str">
        <f>IF('01.ข้อมูลเบื้องต้น'!$B$37="","",IF('02.คีย์เทอม1'!$B43="","",'01.ข้อมูลเบื้องต้น'!$B$37))</f>
        <v/>
      </c>
      <c r="DJ43" s="1232" t="str">
        <f>IF('01.ข้อมูลเบื้องต้น'!$C$37="","",IF('02.คีย์เทอม1'!$B43="","",'01.ข้อมูลเบื้องต้น'!$C$37))</f>
        <v/>
      </c>
      <c r="DK43" s="721"/>
      <c r="DL43" s="1234" t="str">
        <f t="shared" si="17"/>
        <v/>
      </c>
      <c r="DM43" s="1232"/>
      <c r="DN43" s="1231" t="str">
        <f>IF('01.ข้อมูลเบื้องต้น'!$B$38="","",IF('02.คีย์เทอม1'!$B43="","",'01.ข้อมูลเบื้องต้น'!$B$38))</f>
        <v/>
      </c>
      <c r="DO43" s="1232" t="str">
        <f>IF('01.ข้อมูลเบื้องต้น'!$C$38="","",IF('02.คีย์เทอม1'!$B43="","",'01.ข้อมูลเบื้องต้น'!$C$38))</f>
        <v/>
      </c>
      <c r="DP43" s="721"/>
      <c r="DQ43" s="1234" t="str">
        <f t="shared" si="18"/>
        <v/>
      </c>
      <c r="DR43" s="1232"/>
      <c r="DS43" s="1231" t="str">
        <f>IF('01.ข้อมูลเบื้องต้น'!$B$39="","",IF('02.คีย์เทอม1'!$B43="","",'01.ข้อมูลเบื้องต้น'!$B$39))</f>
        <v/>
      </c>
      <c r="DT43" s="1232" t="str">
        <f>IF('01.ข้อมูลเบื้องต้น'!$C$39="","",IF('02.คีย์เทอม1'!$B43="","",'01.ข้อมูลเบื้องต้น'!$C$39))</f>
        <v/>
      </c>
      <c r="DU43" s="721"/>
      <c r="DV43" s="1234" t="str">
        <f t="shared" si="19"/>
        <v/>
      </c>
      <c r="DW43" s="1232"/>
      <c r="DX43" s="1231" t="str">
        <f>IF('01.ข้อมูลเบื้องต้น'!$B$40="","",IF('02.คีย์เทอม1'!$B43="","",'01.ข้อมูลเบื้องต้น'!$B$40))</f>
        <v/>
      </c>
      <c r="DY43" s="1232" t="str">
        <f>IF('01.ข้อมูลเบื้องต้น'!$C$40="","",IF('02.คีย์เทอม1'!$B43="","",'01.ข้อมูลเบื้องต้น'!$C$40))</f>
        <v/>
      </c>
      <c r="DZ43" s="721"/>
      <c r="EA43" s="1234" t="str">
        <f t="shared" si="20"/>
        <v/>
      </c>
      <c r="EB43" s="1232"/>
      <c r="EC43" s="1231" t="str">
        <f>IF('01.ข้อมูลเบื้องต้น'!$B$41="","",IF('02.คีย์เทอม1'!$B43="","",'01.ข้อมูลเบื้องต้น'!$B$41))</f>
        <v/>
      </c>
      <c r="ED43" s="1232" t="str">
        <f>IF('01.ข้อมูลเบื้องต้น'!$C$41="","",IF('02.คีย์เทอม1'!$B43="","",'01.ข้อมูลเบื้องต้น'!$C$41))</f>
        <v/>
      </c>
      <c r="EE43" s="721"/>
      <c r="EF43" s="1234" t="str">
        <f t="shared" si="21"/>
        <v/>
      </c>
      <c r="EG43" s="1232"/>
      <c r="EH43" s="1231" t="str">
        <f>IF('01.ข้อมูลเบื้องต้น'!$B$42="","",IF('02.คีย์เทอม1'!$B43="","",'01.ข้อมูลเบื้องต้น'!$B$42))</f>
        <v/>
      </c>
      <c r="EI43" s="1232" t="str">
        <f>IF('01.ข้อมูลเบื้องต้น'!$C$42="","",IF('02.คีย์เทอม1'!$B43="","",'01.ข้อมูลเบื้องต้น'!$C$42))</f>
        <v/>
      </c>
      <c r="EJ43" s="721"/>
      <c r="EK43" s="1234" t="str">
        <f t="shared" si="22"/>
        <v/>
      </c>
      <c r="EL43" s="1232"/>
      <c r="EM43" s="1231" t="str">
        <f>IF('01.ข้อมูลเบื้องต้น'!$B$43="","",IF('02.คีย์เทอม1'!$B43="","",'01.ข้อมูลเบื้องต้น'!$B$43))</f>
        <v/>
      </c>
      <c r="EN43" s="1232" t="str">
        <f>IF('01.ข้อมูลเบื้องต้น'!$C$43="","",IF('02.คีย์เทอม1'!$B43="","",'01.ข้อมูลเบื้องต้น'!$C$43))</f>
        <v/>
      </c>
      <c r="EO43" s="721"/>
      <c r="EP43" s="1234" t="str">
        <f t="shared" si="23"/>
        <v/>
      </c>
      <c r="EQ43" s="1232"/>
      <c r="ER43" s="1231" t="str">
        <f>IF('01.ข้อมูลเบื้องต้น'!$B$44="","",IF('02.คีย์เทอม1'!$B43="","",'01.ข้อมูลเบื้องต้น'!$B$44))</f>
        <v/>
      </c>
      <c r="ES43" s="1232" t="str">
        <f>IF('01.ข้อมูลเบื้องต้น'!$C$44="","",IF('02.คีย์เทอม1'!$B43="","",'01.ข้อมูลเบื้องต้น'!$C$44))</f>
        <v/>
      </c>
      <c r="ET43" s="721"/>
      <c r="EU43" s="1234" t="str">
        <f t="shared" si="24"/>
        <v/>
      </c>
      <c r="EV43" s="1232"/>
      <c r="EW43" s="1231" t="str">
        <f>IF('01.ข้อมูลเบื้องต้น'!$B$45="","",IF('02.คีย์เทอม1'!$B43="","",'01.ข้อมูลเบื้องต้น'!$B$45))</f>
        <v/>
      </c>
      <c r="EX43" s="1232" t="str">
        <f>IF('01.ข้อมูลเบื้องต้น'!$C$45="","",IF('02.คีย์เทอม1'!$B43="","",'01.ข้อมูลเบื้องต้น'!$C$45))</f>
        <v/>
      </c>
      <c r="EY43" s="721"/>
      <c r="EZ43" s="1234" t="str">
        <f t="shared" si="25"/>
        <v/>
      </c>
      <c r="FA43" s="1232"/>
      <c r="FB43" s="1231" t="str">
        <f>IF('01.ข้อมูลเบื้องต้น'!$B$46="","",IF('02.คีย์เทอม1'!$B43="","",'01.ข้อมูลเบื้องต้น'!$B$46))</f>
        <v/>
      </c>
      <c r="FC43" s="1232" t="str">
        <f>IF('01.ข้อมูลเบื้องต้น'!$C$46="","",IF('02.คีย์เทอม1'!$B43="","",'01.ข้อมูลเบื้องต้น'!$C$46))</f>
        <v/>
      </c>
      <c r="FD43" s="721"/>
      <c r="FE43" s="1234" t="str">
        <f t="shared" si="26"/>
        <v/>
      </c>
      <c r="FF43" s="1232"/>
      <c r="FG43" s="1231" t="str">
        <f>IF('01.ข้อมูลเบื้องต้น'!$B$47="","",IF('02.คีย์เทอม1'!$B43="","",'01.ข้อมูลเบื้องต้น'!$B$47))</f>
        <v/>
      </c>
      <c r="FH43" s="1232" t="str">
        <f>IF('01.ข้อมูลเบื้องต้น'!$C$47="","",IF('02.คีย์เทอม1'!$B43="","",'01.ข้อมูลเบื้องต้น'!$C$47))</f>
        <v/>
      </c>
      <c r="FI43" s="721"/>
      <c r="FJ43" s="1234" t="str">
        <f t="shared" si="27"/>
        <v/>
      </c>
      <c r="FK43" s="1232"/>
      <c r="FL43" s="1231" t="str">
        <f>IF('01.ข้อมูลเบื้องต้น'!$B$48="","",IF('02.คีย์เทอม1'!$B43="","",'01.ข้อมูลเบื้องต้น'!$B$48))</f>
        <v/>
      </c>
      <c r="FM43" s="1232" t="str">
        <f>IF('01.ข้อมูลเบื้องต้น'!$C$48="","",IF('02.คีย์เทอม1'!$B43="","",'01.ข้อมูลเบื้องต้น'!$C$48))</f>
        <v/>
      </c>
      <c r="FN43" s="721"/>
      <c r="FO43" s="1234" t="str">
        <f t="shared" si="28"/>
        <v/>
      </c>
      <c r="FP43" s="1232"/>
      <c r="FQ43" s="1231" t="str">
        <f>IF('01.ข้อมูลเบื้องต้น'!$B$49="","",IF('02.คีย์เทอม1'!$B43="","",'01.ข้อมูลเบื้องต้น'!$B$49))</f>
        <v/>
      </c>
      <c r="FR43" s="1232" t="str">
        <f>IF('01.ข้อมูลเบื้องต้น'!$C$49="","",IF('02.คีย์เทอม1'!$B43="","",'01.ข้อมูลเบื้องต้น'!$C$49))</f>
        <v/>
      </c>
      <c r="FS43" s="721"/>
      <c r="FT43" s="1234" t="str">
        <f t="shared" si="29"/>
        <v/>
      </c>
      <c r="FU43" s="1232"/>
      <c r="FV43" s="1231" t="str">
        <f>IF('01.ข้อมูลเบื้องต้น'!$B$50="","",IF('02.คีย์เทอม1'!$B43="","",'01.ข้อมูลเบื้องต้น'!$B$50))</f>
        <v/>
      </c>
      <c r="FW43" s="1232" t="str">
        <f>IF('01.ข้อมูลเบื้องต้น'!$C$50="","",IF('02.คีย์เทอม1'!$B43="","",'01.ข้อมูลเบื้องต้น'!$C$50))</f>
        <v/>
      </c>
      <c r="FX43" s="721"/>
      <c r="FY43" s="1234" t="str">
        <f t="shared" si="30"/>
        <v/>
      </c>
      <c r="FZ43" s="521" t="str">
        <f t="shared" si="57"/>
        <v/>
      </c>
      <c r="GA43" s="522" t="str">
        <f t="shared" si="58"/>
        <v/>
      </c>
      <c r="GB43" s="523" t="str">
        <f>IF('2.ชื่อนักเรียน'!R44="มส","มส",IF('2.ชื่อนักเรียน'!R44="ย้าย","ย้าย",IF('2.ชื่อนักเรียน'!R44="ร","ร",IF(GA43="","",RANK(GA43,$GA$10:$GA$59,0)))))</f>
        <v/>
      </c>
      <c r="GC43" s="523" t="str">
        <f t="shared" si="40"/>
        <v/>
      </c>
      <c r="GE43" s="527" t="str">
        <f t="shared" si="41"/>
        <v/>
      </c>
      <c r="GF43" s="718" t="str">
        <f t="shared" si="42"/>
        <v/>
      </c>
      <c r="GG43" s="717" t="str">
        <f t="shared" si="43"/>
        <v/>
      </c>
      <c r="GH43" s="520" t="str">
        <f t="shared" si="44"/>
        <v/>
      </c>
      <c r="GI43" s="529" t="str">
        <f t="shared" si="45"/>
        <v/>
      </c>
      <c r="GJ43" s="718" t="str">
        <f t="shared" si="46"/>
        <v/>
      </c>
      <c r="GK43" s="718" t="str">
        <f t="shared" si="47"/>
        <v/>
      </c>
      <c r="GL43" s="528" t="str">
        <f t="shared" si="48"/>
        <v/>
      </c>
      <c r="GM43" s="701" t="str">
        <f t="shared" si="49"/>
        <v/>
      </c>
      <c r="GN43" s="701" t="str">
        <f t="shared" si="50"/>
        <v/>
      </c>
      <c r="GO43" s="701" t="str">
        <f t="shared" si="51"/>
        <v/>
      </c>
      <c r="GP43" s="701" t="str">
        <f t="shared" si="52"/>
        <v/>
      </c>
      <c r="GQ43" s="701" t="str">
        <f t="shared" si="53"/>
        <v/>
      </c>
      <c r="GR43" s="701" t="str">
        <f t="shared" si="54"/>
        <v/>
      </c>
      <c r="GS43" s="701" t="str">
        <f t="shared" si="55"/>
        <v/>
      </c>
      <c r="GT43" s="520" t="str">
        <f t="shared" si="56"/>
        <v/>
      </c>
    </row>
    <row r="44" spans="1:202" s="509" customFormat="1" ht="17.25" customHeight="1" thickTop="1" thickBot="1">
      <c r="A44" s="1229">
        <v>35</v>
      </c>
      <c r="B44" s="1229" t="str">
        <f>IF('2.ชื่อนักเรียน'!E45="","",CONCATENATE('2.ชื่อนักเรียน'!E45,'2.ชื่อนักเรียน'!F45,'2.ชื่อนักเรียน'!G45,'2.ชื่อนักเรียน'!H45,'2.ชื่อนักเรียน'!I45,'2.ชื่อนักเรียน'!J45,'2.ชื่อนักเรียน'!K45,'2.ชื่อนักเรียน'!L45,'2.ชื่อนักเรียน'!M45,'2.ชื่อนักเรียน'!N45,'2.ชื่อนักเรียน'!O45,'2.ชื่อนักเรียน'!P45,'2.ชื่อนักเรียน'!Q45))</f>
        <v/>
      </c>
      <c r="C44" s="1230" t="str">
        <f>IF('2.ชื่อนักเรียน'!B45="","",'2.ชื่อนักเรียน'!B45)</f>
        <v/>
      </c>
      <c r="D44" s="1231" t="str">
        <f>IF('2.ชื่อนักเรียน'!C45="","",CONCATENATE(TRIM('2.ชื่อนักเรียน'!C45),"  ",'2.ชื่อนักเรียน'!D45))</f>
        <v/>
      </c>
      <c r="E44" s="1232" t="str">
        <f>IF(B44="","",IF('01.ข้อมูลเบื้องต้น'!$H$2="","",'01.ข้อมูลเบื้องต้น'!$H$2))</f>
        <v/>
      </c>
      <c r="F44" s="1231" t="str">
        <f>IF(B44="","",IF('01.ข้อมูลเบื้องต้น'!$I$4="","",'01.ข้อมูลเบื้องต้น'!$I$4))</f>
        <v/>
      </c>
      <c r="G44" s="1232"/>
      <c r="H44" s="1231" t="str">
        <f>IF('01.ข้อมูลเบื้องต้น'!$B$8="","",IF('02.คีย์เทอม1'!$B44="","",'01.ข้อมูลเบื้องต้น'!$B$8))</f>
        <v/>
      </c>
      <c r="I44" s="1232" t="str">
        <f>IF('01.ข้อมูลเบื้องต้น'!$C$8="","",IF('02.คีย์เทอม1'!$B44="","",'01.ข้อมูลเบื้องต้น'!$C$8))</f>
        <v/>
      </c>
      <c r="J44" s="519"/>
      <c r="K44" s="1233" t="str">
        <f>IF('2.ชื่อนักเรียน'!R45="มส","มส",IF('2.ชื่อนักเรียน'!R45="ร","ร",IF('2.ชื่อนักเรียน'!R45="ย้าย","ย้าย",IF(J44="","",IF(J44&gt;=75,"เชี่ยวชาญ",IF(J44&gt;=65,"ชำนาญ",IF(J44&gt;=55,"พัฒนา",IF(J44&gt;=50,"เริ่มต้น","ไม่ผ่าน"))))))))</f>
        <v/>
      </c>
      <c r="L44" s="1232"/>
      <c r="M44" s="1231" t="str">
        <f>IF('01.ข้อมูลเบื้องต้น'!$B$9="","",IF('02.คีย์เทอม1'!$B44="","",'01.ข้อมูลเบื้องต้น'!$B$9))</f>
        <v/>
      </c>
      <c r="N44" s="1232" t="str">
        <f>IF('01.ข้อมูลเบื้องต้น'!$C$9="","",IF('02.คีย์เทอม1'!$B44="","",'01.ข้อมูลเบื้องต้น'!$C$9))</f>
        <v/>
      </c>
      <c r="O44" s="526"/>
      <c r="P44" s="1235" t="str">
        <f t="shared" si="7"/>
        <v/>
      </c>
      <c r="Q44" s="1232"/>
      <c r="R44" s="1231" t="str">
        <f>IF('01.ข้อมูลเบื้องต้น'!$B$10="","",IF('02.คีย์เทอม1'!$B44="","",'01.ข้อมูลเบื้องต้น'!$B$10))</f>
        <v/>
      </c>
      <c r="S44" s="1232" t="str">
        <f>IF('01.ข้อมูลเบื้องต้น'!$C$10="","",IF('02.คีย์เทอม1'!$B44="","",'01.ข้อมูลเบื้องต้น'!$C$10))</f>
        <v/>
      </c>
      <c r="T44" s="526"/>
      <c r="U44" s="1235" t="str">
        <f t="shared" si="8"/>
        <v/>
      </c>
      <c r="V44" s="1232"/>
      <c r="W44" s="1231" t="str">
        <f>IF('01.ข้อมูลเบื้องต้น'!$B$11="","",IF('02.คีย์เทอม1'!$B44="","",'01.ข้อมูลเบื้องต้น'!$B$11))</f>
        <v/>
      </c>
      <c r="X44" s="1232" t="str">
        <f>IF('01.ข้อมูลเบื้องต้น'!$C$11="","",IF('02.คีย์เทอม1'!$B44="","",'01.ข้อมูลเบื้องต้น'!$C$11))</f>
        <v/>
      </c>
      <c r="Y44" s="519"/>
      <c r="Z44" s="1234" t="str">
        <f t="shared" si="31"/>
        <v/>
      </c>
      <c r="AA44" s="1232"/>
      <c r="AB44" s="1231" t="str">
        <f>IF('01.ข้อมูลเบื้องต้น'!$B$12="","",IF('02.คีย์เทอม1'!$B44="","",'01.ข้อมูลเบื้องต้น'!$B$12))</f>
        <v/>
      </c>
      <c r="AC44" s="1232" t="str">
        <f>IF('01.ข้อมูลเบื้องต้น'!$C$12="","",IF('02.คีย์เทอม1'!$B44="","",'01.ข้อมูลเบื้องต้น'!$C$12))</f>
        <v/>
      </c>
      <c r="AD44" s="526"/>
      <c r="AE44" s="1235" t="str">
        <f t="shared" si="32"/>
        <v/>
      </c>
      <c r="AF44" s="1232"/>
      <c r="AG44" s="1231" t="str">
        <f>IF('01.ข้อมูลเบื้องต้น'!$B$13="","",IF('02.คีย์เทอม1'!$B44="","",'01.ข้อมูลเบื้องต้น'!$B$13))</f>
        <v/>
      </c>
      <c r="AH44" s="1232" t="str">
        <f>IF('01.ข้อมูลเบื้องต้น'!$C$13="","",IF('02.คีย์เทอม1'!$B44="","",'01.ข้อมูลเบื้องต้น'!$C$13))</f>
        <v/>
      </c>
      <c r="AI44" s="526"/>
      <c r="AJ44" s="1235" t="str">
        <f t="shared" si="33"/>
        <v/>
      </c>
      <c r="AK44" s="1232"/>
      <c r="AL44" s="1231" t="str">
        <f>IF('01.ข้อมูลเบื้องต้น'!$B$14="","",IF('02.คีย์เทอม1'!$B44="","",'01.ข้อมูลเบื้องต้น'!$B$14))</f>
        <v/>
      </c>
      <c r="AM44" s="1232" t="str">
        <f>IF('01.ข้อมูลเบื้องต้น'!$C$14="","",IF('02.คีย์เทอม1'!$B44="","",'01.ข้อมูลเบื้องต้น'!$C$14))</f>
        <v/>
      </c>
      <c r="AN44" s="526"/>
      <c r="AO44" s="1235" t="str">
        <f t="shared" si="34"/>
        <v/>
      </c>
      <c r="AP44" s="1232"/>
      <c r="AQ44" s="1231" t="str">
        <f>IF('01.ข้อมูลเบื้องต้น'!$B$15="","",IF('02.คีย์เทอม1'!$B44="","",'01.ข้อมูลเบื้องต้น'!$B$15))</f>
        <v/>
      </c>
      <c r="AR44" s="1232" t="str">
        <f>IF('01.ข้อมูลเบื้องต้น'!$C$15="","",IF('02.คีย์เทอม1'!$B44="","",'01.ข้อมูลเบื้องต้น'!$C$15))</f>
        <v/>
      </c>
      <c r="AS44" s="526"/>
      <c r="AT44" s="1235" t="str">
        <f t="shared" si="35"/>
        <v/>
      </c>
      <c r="AU44" s="1232"/>
      <c r="AV44" s="1231" t="str">
        <f>IF('01.ข้อมูลเบื้องต้น'!$B$16="","",IF('02.คีย์เทอม1'!$B44="","",'01.ข้อมูลเบื้องต้น'!$B$16))</f>
        <v/>
      </c>
      <c r="AW44" s="1232" t="str">
        <f>IF('01.ข้อมูลเบื้องต้น'!$C$16="","",IF('02.คีย์เทอม1'!$B44="","",'01.ข้อมูลเบื้องต้น'!$C$16))</f>
        <v/>
      </c>
      <c r="AX44" s="519"/>
      <c r="AY44" s="1234" t="str">
        <f t="shared" si="36"/>
        <v/>
      </c>
      <c r="AZ44" s="1232"/>
      <c r="BA44" s="1231" t="str">
        <f>IF('01.ข้อมูลเบื้องต้น'!$B$17="","",IF('02.คีย์เทอม1'!$B44="","",'01.ข้อมูลเบื้องต้น'!$B$17))</f>
        <v/>
      </c>
      <c r="BB44" s="1232" t="str">
        <f>IF('01.ข้อมูลเบื้องต้น'!$C$17="","",IF('02.คีย์เทอม1'!$B44="","",'01.ข้อมูลเบื้องต้น'!$C$17))</f>
        <v/>
      </c>
      <c r="BC44" s="519"/>
      <c r="BD44" s="1234" t="str">
        <f t="shared" si="37"/>
        <v/>
      </c>
      <c r="BE44" s="1232"/>
      <c r="BF44" s="1231" t="str">
        <f>IF('01.ข้อมูลเบื้องต้น'!$B$19="","",IF('02.คีย์เทอม1'!$B44="","",'01.ข้อมูลเบื้องต้น'!$B$19))</f>
        <v/>
      </c>
      <c r="BG44" s="1232" t="str">
        <f>IF('01.ข้อมูลเบื้องต้น'!$C$19="","",IF('02.คีย์เทอม1'!$B44="","",'01.ข้อมูลเบื้องต้น'!$C$19))</f>
        <v/>
      </c>
      <c r="BH44" s="722"/>
      <c r="BI44" s="1234" t="str">
        <f t="shared" si="38"/>
        <v/>
      </c>
      <c r="BJ44" s="1232"/>
      <c r="BK44" s="1231" t="str">
        <f>IF('01.ข้อมูลเบื้องต้น'!$B$20="","",IF('02.คีย์เทอม1'!$B44="","",'01.ข้อมูลเบื้องต้น'!$B$20))</f>
        <v/>
      </c>
      <c r="BL44" s="1232" t="str">
        <f>IF('01.ข้อมูลเบื้องต้น'!$C$20="","",IF('02.คีย์เทอม1'!$B44="","",'01.ข้อมูลเบื้องต้น'!$C$20))</f>
        <v/>
      </c>
      <c r="BM44" s="722"/>
      <c r="BN44" s="1235" t="str">
        <f t="shared" si="9"/>
        <v/>
      </c>
      <c r="BO44" s="1232"/>
      <c r="BP44" s="1231" t="str">
        <f>IF('01.ข้อมูลเบื้องต้น'!$B$21="","",IF('02.คีย์เทอม1'!$B44="","",'01.ข้อมูลเบื้องต้น'!$B$21))</f>
        <v/>
      </c>
      <c r="BQ44" s="1232" t="str">
        <f>IF('01.ข้อมูลเบื้องต้น'!$C$21="","",IF('02.คีย์เทอม1'!$B44="","",'01.ข้อมูลเบื้องต้น'!$C$21))</f>
        <v/>
      </c>
      <c r="BR44" s="722"/>
      <c r="BS44" s="1234" t="str">
        <f t="shared" si="10"/>
        <v/>
      </c>
      <c r="BT44" s="1232"/>
      <c r="BU44" s="1231" t="str">
        <f>IF('01.ข้อมูลเบื้องต้น'!$B$22="","",IF('02.คีย์เทอม1'!$B44="","",'01.ข้อมูลเบื้องต้น'!$B$22))</f>
        <v/>
      </c>
      <c r="BV44" s="1232" t="str">
        <f>IF('01.ข้อมูลเบื้องต้น'!$C$22="","",IF('02.คีย์เทอม1'!$B44="","",'01.ข้อมูลเบื้องต้น'!$C$22))</f>
        <v/>
      </c>
      <c r="BW44" s="722"/>
      <c r="BX44" s="1234" t="str">
        <f t="shared" si="11"/>
        <v/>
      </c>
      <c r="BY44" s="1232"/>
      <c r="BZ44" s="1231" t="str">
        <f>IF('01.ข้อมูลเบื้องต้น'!$B$23="","",IF('02.คีย์เทอม1'!$B44="","",'01.ข้อมูลเบื้องต้น'!$B$23))</f>
        <v/>
      </c>
      <c r="CA44" s="1232" t="str">
        <f>IF('01.ข้อมูลเบื้องต้น'!$C$23="","",IF('02.คีย์เทอม1'!$B44="","",'01.ข้อมูลเบื้องต้น'!$C$23))</f>
        <v/>
      </c>
      <c r="CB44" s="722"/>
      <c r="CC44" s="1234" t="str">
        <f t="shared" si="39"/>
        <v/>
      </c>
      <c r="CD44" s="1232"/>
      <c r="CE44" s="1231" t="str">
        <f>IF('01.ข้อมูลเบื้องต้น'!$B$24="","",IF('02.คีย์เทอม1'!$B44="","",'01.ข้อมูลเบื้องต้น'!$B$24))</f>
        <v/>
      </c>
      <c r="CF44" s="1232" t="str">
        <f>IF('01.ข้อมูลเบื้องต้น'!$C$24="","",IF('02.คีย์เทอม1'!$B44="","",'01.ข้อมูลเบื้องต้น'!$C$24))</f>
        <v/>
      </c>
      <c r="CG44" s="722"/>
      <c r="CH44" s="1234" t="str">
        <f t="shared" si="59"/>
        <v/>
      </c>
      <c r="CI44" s="1232"/>
      <c r="CJ44" s="1231" t="str">
        <f>IF('01.ข้อมูลเบื้องต้น'!$B$25="","",IF('02.คีย์เทอม1'!$B44="","",'01.ข้อมูลเบื้องต้น'!$B$25))</f>
        <v/>
      </c>
      <c r="CK44" s="1232" t="str">
        <f>IF('01.ข้อมูลเบื้องต้น'!$C$25="","",IF('02.คีย์เทอม1'!$B44="","",'01.ข้อมูลเบื้องต้น'!$C$25))</f>
        <v/>
      </c>
      <c r="CL44" s="722"/>
      <c r="CM44" s="1234" t="str">
        <f t="shared" si="12"/>
        <v/>
      </c>
      <c r="CN44" s="1232"/>
      <c r="CO44" s="1231" t="str">
        <f>IF('01.ข้อมูลเบื้องต้น'!$B$26="","",IF('02.คีย์เทอม1'!$B44="","",'01.ข้อมูลเบื้องต้น'!$B$26))</f>
        <v/>
      </c>
      <c r="CP44" s="1232" t="str">
        <f>IF('01.ข้อมูลเบื้องต้น'!$C$26="","",IF('02.คีย์เทอม1'!$B44="","",'01.ข้อมูลเบื้องต้น'!$C$26))</f>
        <v/>
      </c>
      <c r="CQ44" s="722"/>
      <c r="CR44" s="1234" t="str">
        <f t="shared" si="13"/>
        <v/>
      </c>
      <c r="CS44" s="1232"/>
      <c r="CT44" s="1231" t="str">
        <f>IF('01.ข้อมูลเบื้องต้น'!$B$27="","",IF('02.คีย์เทอม1'!$B44="","",'01.ข้อมูลเบื้องต้น'!$B$27))</f>
        <v/>
      </c>
      <c r="CU44" s="1232" t="str">
        <f>IF('01.ข้อมูลเบื้องต้น'!$C$27="","",IF('02.คีย์เทอม1'!$B44="","",'01.ข้อมูลเบื้องต้น'!$C$27))</f>
        <v/>
      </c>
      <c r="CV44" s="722"/>
      <c r="CW44" s="1234" t="str">
        <f t="shared" si="14"/>
        <v/>
      </c>
      <c r="CX44" s="1232"/>
      <c r="CY44" s="1231" t="str">
        <f>IF('01.ข้อมูลเบื้องต้น'!$B$28="","",IF('02.คีย์เทอม1'!$B44="","",'01.ข้อมูลเบื้องต้น'!$B$28))</f>
        <v/>
      </c>
      <c r="CZ44" s="1232" t="str">
        <f>IF('01.ข้อมูลเบื้องต้น'!$C$28="","",IF('02.คีย์เทอม1'!$B44="","",'01.ข้อมูลเบื้องต้น'!$C$28))</f>
        <v/>
      </c>
      <c r="DA44" s="722"/>
      <c r="DB44" s="1234" t="str">
        <f t="shared" si="15"/>
        <v/>
      </c>
      <c r="DC44" s="1232"/>
      <c r="DD44" s="1231" t="str">
        <f>IF('01.ข้อมูลเบื้องต้น'!$B$36="","",IF('02.คีย์เทอม1'!$B44="","",'01.ข้อมูลเบื้องต้น'!$B$36))</f>
        <v/>
      </c>
      <c r="DE44" s="1232" t="str">
        <f>IF('01.ข้อมูลเบื้องต้น'!$C$36="","",IF('02.คีย์เทอม1'!$B44="","",'01.ข้อมูลเบื้องต้น'!$C$36))</f>
        <v/>
      </c>
      <c r="DF44" s="721"/>
      <c r="DG44" s="1234" t="str">
        <f t="shared" si="16"/>
        <v/>
      </c>
      <c r="DH44" s="1232"/>
      <c r="DI44" s="1231" t="str">
        <f>IF('01.ข้อมูลเบื้องต้น'!$B$37="","",IF('02.คีย์เทอม1'!$B44="","",'01.ข้อมูลเบื้องต้น'!$B$37))</f>
        <v/>
      </c>
      <c r="DJ44" s="1232" t="str">
        <f>IF('01.ข้อมูลเบื้องต้น'!$C$37="","",IF('02.คีย์เทอม1'!$B44="","",'01.ข้อมูลเบื้องต้น'!$C$37))</f>
        <v/>
      </c>
      <c r="DK44" s="721"/>
      <c r="DL44" s="1234" t="str">
        <f t="shared" si="17"/>
        <v/>
      </c>
      <c r="DM44" s="1232"/>
      <c r="DN44" s="1231" t="str">
        <f>IF('01.ข้อมูลเบื้องต้น'!$B$38="","",IF('02.คีย์เทอม1'!$B44="","",'01.ข้อมูลเบื้องต้น'!$B$38))</f>
        <v/>
      </c>
      <c r="DO44" s="1232" t="str">
        <f>IF('01.ข้อมูลเบื้องต้น'!$C$38="","",IF('02.คีย์เทอม1'!$B44="","",'01.ข้อมูลเบื้องต้น'!$C$38))</f>
        <v/>
      </c>
      <c r="DP44" s="721"/>
      <c r="DQ44" s="1234" t="str">
        <f t="shared" si="18"/>
        <v/>
      </c>
      <c r="DR44" s="1232"/>
      <c r="DS44" s="1231" t="str">
        <f>IF('01.ข้อมูลเบื้องต้น'!$B$39="","",IF('02.คีย์เทอม1'!$B44="","",'01.ข้อมูลเบื้องต้น'!$B$39))</f>
        <v/>
      </c>
      <c r="DT44" s="1232" t="str">
        <f>IF('01.ข้อมูลเบื้องต้น'!$C$39="","",IF('02.คีย์เทอม1'!$B44="","",'01.ข้อมูลเบื้องต้น'!$C$39))</f>
        <v/>
      </c>
      <c r="DU44" s="721"/>
      <c r="DV44" s="1234" t="str">
        <f t="shared" si="19"/>
        <v/>
      </c>
      <c r="DW44" s="1232"/>
      <c r="DX44" s="1231" t="str">
        <f>IF('01.ข้อมูลเบื้องต้น'!$B$40="","",IF('02.คีย์เทอม1'!$B44="","",'01.ข้อมูลเบื้องต้น'!$B$40))</f>
        <v/>
      </c>
      <c r="DY44" s="1232" t="str">
        <f>IF('01.ข้อมูลเบื้องต้น'!$C$40="","",IF('02.คีย์เทอม1'!$B44="","",'01.ข้อมูลเบื้องต้น'!$C$40))</f>
        <v/>
      </c>
      <c r="DZ44" s="721"/>
      <c r="EA44" s="1234" t="str">
        <f t="shared" si="20"/>
        <v/>
      </c>
      <c r="EB44" s="1232"/>
      <c r="EC44" s="1231" t="str">
        <f>IF('01.ข้อมูลเบื้องต้น'!$B$41="","",IF('02.คีย์เทอม1'!$B44="","",'01.ข้อมูลเบื้องต้น'!$B$41))</f>
        <v/>
      </c>
      <c r="ED44" s="1232" t="str">
        <f>IF('01.ข้อมูลเบื้องต้น'!$C$41="","",IF('02.คีย์เทอม1'!$B44="","",'01.ข้อมูลเบื้องต้น'!$C$41))</f>
        <v/>
      </c>
      <c r="EE44" s="721"/>
      <c r="EF44" s="1234" t="str">
        <f t="shared" si="21"/>
        <v/>
      </c>
      <c r="EG44" s="1232"/>
      <c r="EH44" s="1231" t="str">
        <f>IF('01.ข้อมูลเบื้องต้น'!$B$42="","",IF('02.คีย์เทอม1'!$B44="","",'01.ข้อมูลเบื้องต้น'!$B$42))</f>
        <v/>
      </c>
      <c r="EI44" s="1232" t="str">
        <f>IF('01.ข้อมูลเบื้องต้น'!$C$42="","",IF('02.คีย์เทอม1'!$B44="","",'01.ข้อมูลเบื้องต้น'!$C$42))</f>
        <v/>
      </c>
      <c r="EJ44" s="721"/>
      <c r="EK44" s="1234" t="str">
        <f t="shared" si="22"/>
        <v/>
      </c>
      <c r="EL44" s="1232"/>
      <c r="EM44" s="1231" t="str">
        <f>IF('01.ข้อมูลเบื้องต้น'!$B$43="","",IF('02.คีย์เทอม1'!$B44="","",'01.ข้อมูลเบื้องต้น'!$B$43))</f>
        <v/>
      </c>
      <c r="EN44" s="1232" t="str">
        <f>IF('01.ข้อมูลเบื้องต้น'!$C$43="","",IF('02.คีย์เทอม1'!$B44="","",'01.ข้อมูลเบื้องต้น'!$C$43))</f>
        <v/>
      </c>
      <c r="EO44" s="721"/>
      <c r="EP44" s="1234" t="str">
        <f t="shared" si="23"/>
        <v/>
      </c>
      <c r="EQ44" s="1232"/>
      <c r="ER44" s="1231" t="str">
        <f>IF('01.ข้อมูลเบื้องต้น'!$B$44="","",IF('02.คีย์เทอม1'!$B44="","",'01.ข้อมูลเบื้องต้น'!$B$44))</f>
        <v/>
      </c>
      <c r="ES44" s="1232" t="str">
        <f>IF('01.ข้อมูลเบื้องต้น'!$C$44="","",IF('02.คีย์เทอม1'!$B44="","",'01.ข้อมูลเบื้องต้น'!$C$44))</f>
        <v/>
      </c>
      <c r="ET44" s="721"/>
      <c r="EU44" s="1234" t="str">
        <f t="shared" si="24"/>
        <v/>
      </c>
      <c r="EV44" s="1232"/>
      <c r="EW44" s="1231" t="str">
        <f>IF('01.ข้อมูลเบื้องต้น'!$B$45="","",IF('02.คีย์เทอม1'!$B44="","",'01.ข้อมูลเบื้องต้น'!$B$45))</f>
        <v/>
      </c>
      <c r="EX44" s="1232" t="str">
        <f>IF('01.ข้อมูลเบื้องต้น'!$C$45="","",IF('02.คีย์เทอม1'!$B44="","",'01.ข้อมูลเบื้องต้น'!$C$45))</f>
        <v/>
      </c>
      <c r="EY44" s="721"/>
      <c r="EZ44" s="1234" t="str">
        <f t="shared" si="25"/>
        <v/>
      </c>
      <c r="FA44" s="1232"/>
      <c r="FB44" s="1231" t="str">
        <f>IF('01.ข้อมูลเบื้องต้น'!$B$46="","",IF('02.คีย์เทอม1'!$B44="","",'01.ข้อมูลเบื้องต้น'!$B$46))</f>
        <v/>
      </c>
      <c r="FC44" s="1232" t="str">
        <f>IF('01.ข้อมูลเบื้องต้น'!$C$46="","",IF('02.คีย์เทอม1'!$B44="","",'01.ข้อมูลเบื้องต้น'!$C$46))</f>
        <v/>
      </c>
      <c r="FD44" s="721"/>
      <c r="FE44" s="1234" t="str">
        <f t="shared" si="26"/>
        <v/>
      </c>
      <c r="FF44" s="1232"/>
      <c r="FG44" s="1231" t="str">
        <f>IF('01.ข้อมูลเบื้องต้น'!$B$47="","",IF('02.คีย์เทอม1'!$B44="","",'01.ข้อมูลเบื้องต้น'!$B$47))</f>
        <v/>
      </c>
      <c r="FH44" s="1232" t="str">
        <f>IF('01.ข้อมูลเบื้องต้น'!$C$47="","",IF('02.คีย์เทอม1'!$B44="","",'01.ข้อมูลเบื้องต้น'!$C$47))</f>
        <v/>
      </c>
      <c r="FI44" s="721"/>
      <c r="FJ44" s="1234" t="str">
        <f t="shared" si="27"/>
        <v/>
      </c>
      <c r="FK44" s="1232"/>
      <c r="FL44" s="1231" t="str">
        <f>IF('01.ข้อมูลเบื้องต้น'!$B$48="","",IF('02.คีย์เทอม1'!$B44="","",'01.ข้อมูลเบื้องต้น'!$B$48))</f>
        <v/>
      </c>
      <c r="FM44" s="1232" t="str">
        <f>IF('01.ข้อมูลเบื้องต้น'!$C$48="","",IF('02.คีย์เทอม1'!$B44="","",'01.ข้อมูลเบื้องต้น'!$C$48))</f>
        <v/>
      </c>
      <c r="FN44" s="721"/>
      <c r="FO44" s="1234" t="str">
        <f t="shared" si="28"/>
        <v/>
      </c>
      <c r="FP44" s="1232"/>
      <c r="FQ44" s="1231" t="str">
        <f>IF('01.ข้อมูลเบื้องต้น'!$B$49="","",IF('02.คีย์เทอม1'!$B44="","",'01.ข้อมูลเบื้องต้น'!$B$49))</f>
        <v/>
      </c>
      <c r="FR44" s="1232" t="str">
        <f>IF('01.ข้อมูลเบื้องต้น'!$C$49="","",IF('02.คีย์เทอม1'!$B44="","",'01.ข้อมูลเบื้องต้น'!$C$49))</f>
        <v/>
      </c>
      <c r="FS44" s="721"/>
      <c r="FT44" s="1234" t="str">
        <f t="shared" si="29"/>
        <v/>
      </c>
      <c r="FU44" s="1232"/>
      <c r="FV44" s="1231" t="str">
        <f>IF('01.ข้อมูลเบื้องต้น'!$B$50="","",IF('02.คีย์เทอม1'!$B44="","",'01.ข้อมูลเบื้องต้น'!$B$50))</f>
        <v/>
      </c>
      <c r="FW44" s="1232" t="str">
        <f>IF('01.ข้อมูลเบื้องต้น'!$C$50="","",IF('02.คีย์เทอม1'!$B44="","",'01.ข้อมูลเบื้องต้น'!$C$50))</f>
        <v/>
      </c>
      <c r="FX44" s="721"/>
      <c r="FY44" s="1234" t="str">
        <f t="shared" si="30"/>
        <v/>
      </c>
      <c r="FZ44" s="521" t="str">
        <f t="shared" si="57"/>
        <v/>
      </c>
      <c r="GA44" s="522" t="str">
        <f t="shared" si="58"/>
        <v/>
      </c>
      <c r="GB44" s="523" t="str">
        <f>IF('2.ชื่อนักเรียน'!R45="มส","มส",IF('2.ชื่อนักเรียน'!R45="ย้าย","ย้าย",IF('2.ชื่อนักเรียน'!R45="ร","ร",IF(GA44="","",RANK(GA44,$GA$10:$GA$59,0)))))</f>
        <v/>
      </c>
      <c r="GC44" s="523" t="str">
        <f t="shared" si="40"/>
        <v/>
      </c>
      <c r="GE44" s="530" t="str">
        <f t="shared" si="41"/>
        <v/>
      </c>
      <c r="GF44" s="717" t="str">
        <f t="shared" si="42"/>
        <v/>
      </c>
      <c r="GG44" s="717" t="str">
        <f t="shared" si="43"/>
        <v/>
      </c>
      <c r="GH44" s="520" t="str">
        <f t="shared" si="44"/>
        <v/>
      </c>
      <c r="GI44" s="532" t="str">
        <f t="shared" si="45"/>
        <v/>
      </c>
      <c r="GJ44" s="717" t="str">
        <f t="shared" si="46"/>
        <v/>
      </c>
      <c r="GK44" s="717" t="str">
        <f t="shared" si="47"/>
        <v/>
      </c>
      <c r="GL44" s="531" t="str">
        <f t="shared" si="48"/>
        <v/>
      </c>
      <c r="GM44" s="701" t="str">
        <f t="shared" si="49"/>
        <v/>
      </c>
      <c r="GN44" s="701" t="str">
        <f t="shared" si="50"/>
        <v/>
      </c>
      <c r="GO44" s="701" t="str">
        <f t="shared" si="51"/>
        <v/>
      </c>
      <c r="GP44" s="701" t="str">
        <f t="shared" si="52"/>
        <v/>
      </c>
      <c r="GQ44" s="701" t="str">
        <f t="shared" si="53"/>
        <v/>
      </c>
      <c r="GR44" s="701" t="str">
        <f t="shared" si="54"/>
        <v/>
      </c>
      <c r="GS44" s="701" t="str">
        <f t="shared" si="55"/>
        <v/>
      </c>
      <c r="GT44" s="520" t="str">
        <f t="shared" si="56"/>
        <v/>
      </c>
    </row>
    <row r="45" spans="1:202" s="509" customFormat="1" ht="17.25" customHeight="1" thickTop="1" thickBot="1">
      <c r="A45" s="1229">
        <v>36</v>
      </c>
      <c r="B45" s="1229" t="str">
        <f>IF('2.ชื่อนักเรียน'!E46="","",CONCATENATE('2.ชื่อนักเรียน'!E46,'2.ชื่อนักเรียน'!F46,'2.ชื่อนักเรียน'!G46,'2.ชื่อนักเรียน'!H46,'2.ชื่อนักเรียน'!I46,'2.ชื่อนักเรียน'!J46,'2.ชื่อนักเรียน'!K46,'2.ชื่อนักเรียน'!L46,'2.ชื่อนักเรียน'!M46,'2.ชื่อนักเรียน'!N46,'2.ชื่อนักเรียน'!O46,'2.ชื่อนักเรียน'!P46,'2.ชื่อนักเรียน'!Q46))</f>
        <v/>
      </c>
      <c r="C45" s="1230" t="str">
        <f>IF('2.ชื่อนักเรียน'!B46="","",'2.ชื่อนักเรียน'!B46)</f>
        <v/>
      </c>
      <c r="D45" s="1231" t="str">
        <f>IF('2.ชื่อนักเรียน'!C46="","",CONCATENATE(TRIM('2.ชื่อนักเรียน'!C46),"  ",'2.ชื่อนักเรียน'!D46))</f>
        <v/>
      </c>
      <c r="E45" s="1232" t="str">
        <f>IF(B45="","",IF('01.ข้อมูลเบื้องต้น'!$H$2="","",'01.ข้อมูลเบื้องต้น'!$H$2))</f>
        <v/>
      </c>
      <c r="F45" s="1231" t="str">
        <f>IF(B45="","",IF('01.ข้อมูลเบื้องต้น'!$I$4="","",'01.ข้อมูลเบื้องต้น'!$I$4))</f>
        <v/>
      </c>
      <c r="G45" s="1232"/>
      <c r="H45" s="1231" t="str">
        <f>IF('01.ข้อมูลเบื้องต้น'!$B$8="","",IF('02.คีย์เทอม1'!$B45="","",'01.ข้อมูลเบื้องต้น'!$B$8))</f>
        <v/>
      </c>
      <c r="I45" s="1232" t="str">
        <f>IF('01.ข้อมูลเบื้องต้น'!$C$8="","",IF('02.คีย์เทอม1'!$B45="","",'01.ข้อมูลเบื้องต้น'!$C$8))</f>
        <v/>
      </c>
      <c r="J45" s="519"/>
      <c r="K45" s="1233" t="str">
        <f>IF('2.ชื่อนักเรียน'!R46="มส","มส",IF('2.ชื่อนักเรียน'!R46="ร","ร",IF('2.ชื่อนักเรียน'!R46="ย้าย","ย้าย",IF(J45="","",IF(J45&gt;=75,"เชี่ยวชาญ",IF(J45&gt;=65,"ชำนาญ",IF(J45&gt;=55,"พัฒนา",IF(J45&gt;=50,"เริ่มต้น","ไม่ผ่าน"))))))))</f>
        <v/>
      </c>
      <c r="L45" s="1232"/>
      <c r="M45" s="1231" t="str">
        <f>IF('01.ข้อมูลเบื้องต้น'!$B$9="","",IF('02.คีย์เทอม1'!$B45="","",'01.ข้อมูลเบื้องต้น'!$B$9))</f>
        <v/>
      </c>
      <c r="N45" s="1232" t="str">
        <f>IF('01.ข้อมูลเบื้องต้น'!$C$9="","",IF('02.คีย์เทอม1'!$B45="","",'01.ข้อมูลเบื้องต้น'!$C$9))</f>
        <v/>
      </c>
      <c r="O45" s="526"/>
      <c r="P45" s="1235" t="str">
        <f t="shared" si="7"/>
        <v/>
      </c>
      <c r="Q45" s="1232"/>
      <c r="R45" s="1231" t="str">
        <f>IF('01.ข้อมูลเบื้องต้น'!$B$10="","",IF('02.คีย์เทอม1'!$B45="","",'01.ข้อมูลเบื้องต้น'!$B$10))</f>
        <v/>
      </c>
      <c r="S45" s="1232" t="str">
        <f>IF('01.ข้อมูลเบื้องต้น'!$C$10="","",IF('02.คีย์เทอม1'!$B45="","",'01.ข้อมูลเบื้องต้น'!$C$10))</f>
        <v/>
      </c>
      <c r="T45" s="526"/>
      <c r="U45" s="1235" t="str">
        <f t="shared" si="8"/>
        <v/>
      </c>
      <c r="V45" s="1232"/>
      <c r="W45" s="1231" t="str">
        <f>IF('01.ข้อมูลเบื้องต้น'!$B$11="","",IF('02.คีย์เทอม1'!$B45="","",'01.ข้อมูลเบื้องต้น'!$B$11))</f>
        <v/>
      </c>
      <c r="X45" s="1232" t="str">
        <f>IF('01.ข้อมูลเบื้องต้น'!$C$11="","",IF('02.คีย์เทอม1'!$B45="","",'01.ข้อมูลเบื้องต้น'!$C$11))</f>
        <v/>
      </c>
      <c r="Y45" s="519"/>
      <c r="Z45" s="1234" t="str">
        <f t="shared" si="31"/>
        <v/>
      </c>
      <c r="AA45" s="1232"/>
      <c r="AB45" s="1231" t="str">
        <f>IF('01.ข้อมูลเบื้องต้น'!$B$12="","",IF('02.คีย์เทอม1'!$B45="","",'01.ข้อมูลเบื้องต้น'!$B$12))</f>
        <v/>
      </c>
      <c r="AC45" s="1232" t="str">
        <f>IF('01.ข้อมูลเบื้องต้น'!$C$12="","",IF('02.คีย์เทอม1'!$B45="","",'01.ข้อมูลเบื้องต้น'!$C$12))</f>
        <v/>
      </c>
      <c r="AD45" s="526"/>
      <c r="AE45" s="1235" t="str">
        <f t="shared" si="32"/>
        <v/>
      </c>
      <c r="AF45" s="1232"/>
      <c r="AG45" s="1231" t="str">
        <f>IF('01.ข้อมูลเบื้องต้น'!$B$13="","",IF('02.คีย์เทอม1'!$B45="","",'01.ข้อมูลเบื้องต้น'!$B$13))</f>
        <v/>
      </c>
      <c r="AH45" s="1232" t="str">
        <f>IF('01.ข้อมูลเบื้องต้น'!$C$13="","",IF('02.คีย์เทอม1'!$B45="","",'01.ข้อมูลเบื้องต้น'!$C$13))</f>
        <v/>
      </c>
      <c r="AI45" s="526"/>
      <c r="AJ45" s="1235" t="str">
        <f t="shared" si="33"/>
        <v/>
      </c>
      <c r="AK45" s="1232"/>
      <c r="AL45" s="1231" t="str">
        <f>IF('01.ข้อมูลเบื้องต้น'!$B$14="","",IF('02.คีย์เทอม1'!$B45="","",'01.ข้อมูลเบื้องต้น'!$B$14))</f>
        <v/>
      </c>
      <c r="AM45" s="1232" t="str">
        <f>IF('01.ข้อมูลเบื้องต้น'!$C$14="","",IF('02.คีย์เทอม1'!$B45="","",'01.ข้อมูลเบื้องต้น'!$C$14))</f>
        <v/>
      </c>
      <c r="AN45" s="526"/>
      <c r="AO45" s="1235" t="str">
        <f t="shared" si="34"/>
        <v/>
      </c>
      <c r="AP45" s="1232"/>
      <c r="AQ45" s="1231" t="str">
        <f>IF('01.ข้อมูลเบื้องต้น'!$B$15="","",IF('02.คีย์เทอม1'!$B45="","",'01.ข้อมูลเบื้องต้น'!$B$15))</f>
        <v/>
      </c>
      <c r="AR45" s="1232" t="str">
        <f>IF('01.ข้อมูลเบื้องต้น'!$C$15="","",IF('02.คีย์เทอม1'!$B45="","",'01.ข้อมูลเบื้องต้น'!$C$15))</f>
        <v/>
      </c>
      <c r="AS45" s="526"/>
      <c r="AT45" s="1235" t="str">
        <f t="shared" si="35"/>
        <v/>
      </c>
      <c r="AU45" s="1232"/>
      <c r="AV45" s="1231" t="str">
        <f>IF('01.ข้อมูลเบื้องต้น'!$B$16="","",IF('02.คีย์เทอม1'!$B45="","",'01.ข้อมูลเบื้องต้น'!$B$16))</f>
        <v/>
      </c>
      <c r="AW45" s="1232" t="str">
        <f>IF('01.ข้อมูลเบื้องต้น'!$C$16="","",IF('02.คีย์เทอม1'!$B45="","",'01.ข้อมูลเบื้องต้น'!$C$16))</f>
        <v/>
      </c>
      <c r="AX45" s="519"/>
      <c r="AY45" s="1234" t="str">
        <f t="shared" si="36"/>
        <v/>
      </c>
      <c r="AZ45" s="1232"/>
      <c r="BA45" s="1231" t="str">
        <f>IF('01.ข้อมูลเบื้องต้น'!$B$17="","",IF('02.คีย์เทอม1'!$B45="","",'01.ข้อมูลเบื้องต้น'!$B$17))</f>
        <v/>
      </c>
      <c r="BB45" s="1232" t="str">
        <f>IF('01.ข้อมูลเบื้องต้น'!$C$17="","",IF('02.คีย์เทอม1'!$B45="","",'01.ข้อมูลเบื้องต้น'!$C$17))</f>
        <v/>
      </c>
      <c r="BC45" s="519"/>
      <c r="BD45" s="1234" t="str">
        <f t="shared" si="37"/>
        <v/>
      </c>
      <c r="BE45" s="1232"/>
      <c r="BF45" s="1231" t="str">
        <f>IF('01.ข้อมูลเบื้องต้น'!$B$19="","",IF('02.คีย์เทอม1'!$B45="","",'01.ข้อมูลเบื้องต้น'!$B$19))</f>
        <v/>
      </c>
      <c r="BG45" s="1232" t="str">
        <f>IF('01.ข้อมูลเบื้องต้น'!$C$19="","",IF('02.คีย์เทอม1'!$B45="","",'01.ข้อมูลเบื้องต้น'!$C$19))</f>
        <v/>
      </c>
      <c r="BH45" s="722"/>
      <c r="BI45" s="1234" t="str">
        <f t="shared" si="38"/>
        <v/>
      </c>
      <c r="BJ45" s="1232"/>
      <c r="BK45" s="1231" t="str">
        <f>IF('01.ข้อมูลเบื้องต้น'!$B$20="","",IF('02.คีย์เทอม1'!$B45="","",'01.ข้อมูลเบื้องต้น'!$B$20))</f>
        <v/>
      </c>
      <c r="BL45" s="1232" t="str">
        <f>IF('01.ข้อมูลเบื้องต้น'!$C$20="","",IF('02.คีย์เทอม1'!$B45="","",'01.ข้อมูลเบื้องต้น'!$C$20))</f>
        <v/>
      </c>
      <c r="BM45" s="723"/>
      <c r="BN45" s="1235" t="str">
        <f t="shared" si="9"/>
        <v/>
      </c>
      <c r="BO45" s="1232"/>
      <c r="BP45" s="1231" t="str">
        <f>IF('01.ข้อมูลเบื้องต้น'!$B$21="","",IF('02.คีย์เทอม1'!$B45="","",'01.ข้อมูลเบื้องต้น'!$B$21))</f>
        <v/>
      </c>
      <c r="BQ45" s="1232" t="str">
        <f>IF('01.ข้อมูลเบื้องต้น'!$C$21="","",IF('02.คีย์เทอม1'!$B45="","",'01.ข้อมูลเบื้องต้น'!$C$21))</f>
        <v/>
      </c>
      <c r="BR45" s="722"/>
      <c r="BS45" s="1234" t="str">
        <f t="shared" si="10"/>
        <v/>
      </c>
      <c r="BT45" s="1232"/>
      <c r="BU45" s="1231" t="str">
        <f>IF('01.ข้อมูลเบื้องต้น'!$B$22="","",IF('02.คีย์เทอม1'!$B45="","",'01.ข้อมูลเบื้องต้น'!$B$22))</f>
        <v/>
      </c>
      <c r="BV45" s="1232" t="str">
        <f>IF('01.ข้อมูลเบื้องต้น'!$C$22="","",IF('02.คีย์เทอม1'!$B45="","",'01.ข้อมูลเบื้องต้น'!$C$22))</f>
        <v/>
      </c>
      <c r="BW45" s="722"/>
      <c r="BX45" s="1234" t="str">
        <f t="shared" si="11"/>
        <v/>
      </c>
      <c r="BY45" s="1232"/>
      <c r="BZ45" s="1231" t="str">
        <f>IF('01.ข้อมูลเบื้องต้น'!$B$23="","",IF('02.คีย์เทอม1'!$B45="","",'01.ข้อมูลเบื้องต้น'!$B$23))</f>
        <v/>
      </c>
      <c r="CA45" s="1232" t="str">
        <f>IF('01.ข้อมูลเบื้องต้น'!$C$23="","",IF('02.คีย์เทอม1'!$B45="","",'01.ข้อมูลเบื้องต้น'!$C$23))</f>
        <v/>
      </c>
      <c r="CB45" s="722"/>
      <c r="CC45" s="1234" t="str">
        <f t="shared" si="39"/>
        <v/>
      </c>
      <c r="CD45" s="1232"/>
      <c r="CE45" s="1231" t="str">
        <f>IF('01.ข้อมูลเบื้องต้น'!$B$24="","",IF('02.คีย์เทอม1'!$B45="","",'01.ข้อมูลเบื้องต้น'!$B$24))</f>
        <v/>
      </c>
      <c r="CF45" s="1232" t="str">
        <f>IF('01.ข้อมูลเบื้องต้น'!$C$24="","",IF('02.คีย์เทอม1'!$B45="","",'01.ข้อมูลเบื้องต้น'!$C$24))</f>
        <v/>
      </c>
      <c r="CG45" s="722"/>
      <c r="CH45" s="1234" t="str">
        <f t="shared" si="59"/>
        <v/>
      </c>
      <c r="CI45" s="1232"/>
      <c r="CJ45" s="1231" t="str">
        <f>IF('01.ข้อมูลเบื้องต้น'!$B$25="","",IF('02.คีย์เทอม1'!$B45="","",'01.ข้อมูลเบื้องต้น'!$B$25))</f>
        <v/>
      </c>
      <c r="CK45" s="1232" t="str">
        <f>IF('01.ข้อมูลเบื้องต้น'!$C$25="","",IF('02.คีย์เทอม1'!$B45="","",'01.ข้อมูลเบื้องต้น'!$C$25))</f>
        <v/>
      </c>
      <c r="CL45" s="722"/>
      <c r="CM45" s="1234" t="str">
        <f t="shared" si="12"/>
        <v/>
      </c>
      <c r="CN45" s="1232"/>
      <c r="CO45" s="1231" t="str">
        <f>IF('01.ข้อมูลเบื้องต้น'!$B$26="","",IF('02.คีย์เทอม1'!$B45="","",'01.ข้อมูลเบื้องต้น'!$B$26))</f>
        <v/>
      </c>
      <c r="CP45" s="1232" t="str">
        <f>IF('01.ข้อมูลเบื้องต้น'!$C$26="","",IF('02.คีย์เทอม1'!$B45="","",'01.ข้อมูลเบื้องต้น'!$C$26))</f>
        <v/>
      </c>
      <c r="CQ45" s="722"/>
      <c r="CR45" s="1234" t="str">
        <f t="shared" si="13"/>
        <v/>
      </c>
      <c r="CS45" s="1232"/>
      <c r="CT45" s="1231" t="str">
        <f>IF('01.ข้อมูลเบื้องต้น'!$B$27="","",IF('02.คีย์เทอม1'!$B45="","",'01.ข้อมูลเบื้องต้น'!$B$27))</f>
        <v/>
      </c>
      <c r="CU45" s="1232" t="str">
        <f>IF('01.ข้อมูลเบื้องต้น'!$C$27="","",IF('02.คีย์เทอม1'!$B45="","",'01.ข้อมูลเบื้องต้น'!$C$27))</f>
        <v/>
      </c>
      <c r="CV45" s="722"/>
      <c r="CW45" s="1234" t="str">
        <f t="shared" si="14"/>
        <v/>
      </c>
      <c r="CX45" s="1232"/>
      <c r="CY45" s="1231" t="str">
        <f>IF('01.ข้อมูลเบื้องต้น'!$B$28="","",IF('02.คีย์เทอม1'!$B45="","",'01.ข้อมูลเบื้องต้น'!$B$28))</f>
        <v/>
      </c>
      <c r="CZ45" s="1232" t="str">
        <f>IF('01.ข้อมูลเบื้องต้น'!$C$28="","",IF('02.คีย์เทอม1'!$B45="","",'01.ข้อมูลเบื้องต้น'!$C$28))</f>
        <v/>
      </c>
      <c r="DA45" s="722"/>
      <c r="DB45" s="1234" t="str">
        <f t="shared" si="15"/>
        <v/>
      </c>
      <c r="DC45" s="1232"/>
      <c r="DD45" s="1231" t="str">
        <f>IF('01.ข้อมูลเบื้องต้น'!$B$36="","",IF('02.คีย์เทอม1'!$B45="","",'01.ข้อมูลเบื้องต้น'!$B$36))</f>
        <v/>
      </c>
      <c r="DE45" s="1232" t="str">
        <f>IF('01.ข้อมูลเบื้องต้น'!$C$36="","",IF('02.คีย์เทอม1'!$B45="","",'01.ข้อมูลเบื้องต้น'!$C$36))</f>
        <v/>
      </c>
      <c r="DF45" s="721"/>
      <c r="DG45" s="1234" t="str">
        <f t="shared" si="16"/>
        <v/>
      </c>
      <c r="DH45" s="1232"/>
      <c r="DI45" s="1231" t="str">
        <f>IF('01.ข้อมูลเบื้องต้น'!$B$37="","",IF('02.คีย์เทอม1'!$B45="","",'01.ข้อมูลเบื้องต้น'!$B$37))</f>
        <v/>
      </c>
      <c r="DJ45" s="1232" t="str">
        <f>IF('01.ข้อมูลเบื้องต้น'!$C$37="","",IF('02.คีย์เทอม1'!$B45="","",'01.ข้อมูลเบื้องต้น'!$C$37))</f>
        <v/>
      </c>
      <c r="DK45" s="721"/>
      <c r="DL45" s="1234" t="str">
        <f t="shared" si="17"/>
        <v/>
      </c>
      <c r="DM45" s="1232"/>
      <c r="DN45" s="1231" t="str">
        <f>IF('01.ข้อมูลเบื้องต้น'!$B$38="","",IF('02.คีย์เทอม1'!$B45="","",'01.ข้อมูลเบื้องต้น'!$B$38))</f>
        <v/>
      </c>
      <c r="DO45" s="1232" t="str">
        <f>IF('01.ข้อมูลเบื้องต้น'!$C$38="","",IF('02.คีย์เทอม1'!$B45="","",'01.ข้อมูลเบื้องต้น'!$C$38))</f>
        <v/>
      </c>
      <c r="DP45" s="721"/>
      <c r="DQ45" s="1234" t="str">
        <f t="shared" si="18"/>
        <v/>
      </c>
      <c r="DR45" s="1232"/>
      <c r="DS45" s="1231" t="str">
        <f>IF('01.ข้อมูลเบื้องต้น'!$B$39="","",IF('02.คีย์เทอม1'!$B45="","",'01.ข้อมูลเบื้องต้น'!$B$39))</f>
        <v/>
      </c>
      <c r="DT45" s="1232" t="str">
        <f>IF('01.ข้อมูลเบื้องต้น'!$C$39="","",IF('02.คีย์เทอม1'!$B45="","",'01.ข้อมูลเบื้องต้น'!$C$39))</f>
        <v/>
      </c>
      <c r="DU45" s="721"/>
      <c r="DV45" s="1234" t="str">
        <f t="shared" si="19"/>
        <v/>
      </c>
      <c r="DW45" s="1232"/>
      <c r="DX45" s="1231" t="str">
        <f>IF('01.ข้อมูลเบื้องต้น'!$B$40="","",IF('02.คีย์เทอม1'!$B45="","",'01.ข้อมูลเบื้องต้น'!$B$40))</f>
        <v/>
      </c>
      <c r="DY45" s="1232" t="str">
        <f>IF('01.ข้อมูลเบื้องต้น'!$C$40="","",IF('02.คีย์เทอม1'!$B45="","",'01.ข้อมูลเบื้องต้น'!$C$40))</f>
        <v/>
      </c>
      <c r="DZ45" s="721"/>
      <c r="EA45" s="1234" t="str">
        <f t="shared" si="20"/>
        <v/>
      </c>
      <c r="EB45" s="1232"/>
      <c r="EC45" s="1231" t="str">
        <f>IF('01.ข้อมูลเบื้องต้น'!$B$41="","",IF('02.คีย์เทอม1'!$B45="","",'01.ข้อมูลเบื้องต้น'!$B$41))</f>
        <v/>
      </c>
      <c r="ED45" s="1232" t="str">
        <f>IF('01.ข้อมูลเบื้องต้น'!$C$41="","",IF('02.คีย์เทอม1'!$B45="","",'01.ข้อมูลเบื้องต้น'!$C$41))</f>
        <v/>
      </c>
      <c r="EE45" s="721"/>
      <c r="EF45" s="1234" t="str">
        <f t="shared" si="21"/>
        <v/>
      </c>
      <c r="EG45" s="1232"/>
      <c r="EH45" s="1231" t="str">
        <f>IF('01.ข้อมูลเบื้องต้น'!$B$42="","",IF('02.คีย์เทอม1'!$B45="","",'01.ข้อมูลเบื้องต้น'!$B$42))</f>
        <v/>
      </c>
      <c r="EI45" s="1232" t="str">
        <f>IF('01.ข้อมูลเบื้องต้น'!$C$42="","",IF('02.คีย์เทอม1'!$B45="","",'01.ข้อมูลเบื้องต้น'!$C$42))</f>
        <v/>
      </c>
      <c r="EJ45" s="721"/>
      <c r="EK45" s="1234" t="str">
        <f t="shared" si="22"/>
        <v/>
      </c>
      <c r="EL45" s="1232"/>
      <c r="EM45" s="1231" t="str">
        <f>IF('01.ข้อมูลเบื้องต้น'!$B$43="","",IF('02.คีย์เทอม1'!$B45="","",'01.ข้อมูลเบื้องต้น'!$B$43))</f>
        <v/>
      </c>
      <c r="EN45" s="1232" t="str">
        <f>IF('01.ข้อมูลเบื้องต้น'!$C$43="","",IF('02.คีย์เทอม1'!$B45="","",'01.ข้อมูลเบื้องต้น'!$C$43))</f>
        <v/>
      </c>
      <c r="EO45" s="721"/>
      <c r="EP45" s="1234" t="str">
        <f t="shared" si="23"/>
        <v/>
      </c>
      <c r="EQ45" s="1232"/>
      <c r="ER45" s="1231" t="str">
        <f>IF('01.ข้อมูลเบื้องต้น'!$B$44="","",IF('02.คีย์เทอม1'!$B45="","",'01.ข้อมูลเบื้องต้น'!$B$44))</f>
        <v/>
      </c>
      <c r="ES45" s="1232" t="str">
        <f>IF('01.ข้อมูลเบื้องต้น'!$C$44="","",IF('02.คีย์เทอม1'!$B45="","",'01.ข้อมูลเบื้องต้น'!$C$44))</f>
        <v/>
      </c>
      <c r="ET45" s="721"/>
      <c r="EU45" s="1234" t="str">
        <f t="shared" si="24"/>
        <v/>
      </c>
      <c r="EV45" s="1232"/>
      <c r="EW45" s="1231" t="str">
        <f>IF('01.ข้อมูลเบื้องต้น'!$B$45="","",IF('02.คีย์เทอม1'!$B45="","",'01.ข้อมูลเบื้องต้น'!$B$45))</f>
        <v/>
      </c>
      <c r="EX45" s="1232" t="str">
        <f>IF('01.ข้อมูลเบื้องต้น'!$C$45="","",IF('02.คีย์เทอม1'!$B45="","",'01.ข้อมูลเบื้องต้น'!$C$45))</f>
        <v/>
      </c>
      <c r="EY45" s="721"/>
      <c r="EZ45" s="1234" t="str">
        <f t="shared" si="25"/>
        <v/>
      </c>
      <c r="FA45" s="1232"/>
      <c r="FB45" s="1231" t="str">
        <f>IF('01.ข้อมูลเบื้องต้น'!$B$46="","",IF('02.คีย์เทอม1'!$B45="","",'01.ข้อมูลเบื้องต้น'!$B$46))</f>
        <v/>
      </c>
      <c r="FC45" s="1232" t="str">
        <f>IF('01.ข้อมูลเบื้องต้น'!$C$46="","",IF('02.คีย์เทอม1'!$B45="","",'01.ข้อมูลเบื้องต้น'!$C$46))</f>
        <v/>
      </c>
      <c r="FD45" s="721"/>
      <c r="FE45" s="1234" t="str">
        <f t="shared" si="26"/>
        <v/>
      </c>
      <c r="FF45" s="1232"/>
      <c r="FG45" s="1231" t="str">
        <f>IF('01.ข้อมูลเบื้องต้น'!$B$47="","",IF('02.คีย์เทอม1'!$B45="","",'01.ข้อมูลเบื้องต้น'!$B$47))</f>
        <v/>
      </c>
      <c r="FH45" s="1232" t="str">
        <f>IF('01.ข้อมูลเบื้องต้น'!$C$47="","",IF('02.คีย์เทอม1'!$B45="","",'01.ข้อมูลเบื้องต้น'!$C$47))</f>
        <v/>
      </c>
      <c r="FI45" s="721"/>
      <c r="FJ45" s="1234" t="str">
        <f t="shared" si="27"/>
        <v/>
      </c>
      <c r="FK45" s="1232"/>
      <c r="FL45" s="1231" t="str">
        <f>IF('01.ข้อมูลเบื้องต้น'!$B$48="","",IF('02.คีย์เทอม1'!$B45="","",'01.ข้อมูลเบื้องต้น'!$B$48))</f>
        <v/>
      </c>
      <c r="FM45" s="1232" t="str">
        <f>IF('01.ข้อมูลเบื้องต้น'!$C$48="","",IF('02.คีย์เทอม1'!$B45="","",'01.ข้อมูลเบื้องต้น'!$C$48))</f>
        <v/>
      </c>
      <c r="FN45" s="721"/>
      <c r="FO45" s="1234" t="str">
        <f t="shared" si="28"/>
        <v/>
      </c>
      <c r="FP45" s="1232"/>
      <c r="FQ45" s="1231" t="str">
        <f>IF('01.ข้อมูลเบื้องต้น'!$B$49="","",IF('02.คีย์เทอม1'!$B45="","",'01.ข้อมูลเบื้องต้น'!$B$49))</f>
        <v/>
      </c>
      <c r="FR45" s="1232" t="str">
        <f>IF('01.ข้อมูลเบื้องต้น'!$C$49="","",IF('02.คีย์เทอม1'!$B45="","",'01.ข้อมูลเบื้องต้น'!$C$49))</f>
        <v/>
      </c>
      <c r="FS45" s="721"/>
      <c r="FT45" s="1234" t="str">
        <f t="shared" si="29"/>
        <v/>
      </c>
      <c r="FU45" s="1232"/>
      <c r="FV45" s="1231" t="str">
        <f>IF('01.ข้อมูลเบื้องต้น'!$B$50="","",IF('02.คีย์เทอม1'!$B45="","",'01.ข้อมูลเบื้องต้น'!$B$50))</f>
        <v/>
      </c>
      <c r="FW45" s="1232" t="str">
        <f>IF('01.ข้อมูลเบื้องต้น'!$C$50="","",IF('02.คีย์เทอม1'!$B45="","",'01.ข้อมูลเบื้องต้น'!$C$50))</f>
        <v/>
      </c>
      <c r="FX45" s="721"/>
      <c r="FY45" s="1234" t="str">
        <f t="shared" si="30"/>
        <v/>
      </c>
      <c r="FZ45" s="521" t="str">
        <f t="shared" si="57"/>
        <v/>
      </c>
      <c r="GA45" s="522" t="str">
        <f t="shared" si="58"/>
        <v/>
      </c>
      <c r="GB45" s="523" t="str">
        <f>IF('2.ชื่อนักเรียน'!R46="มส","มส",IF('2.ชื่อนักเรียน'!R46="ย้าย","ย้าย",IF('2.ชื่อนักเรียน'!R46="ร","ร",IF(GA45="","",RANK(GA45,$GA$10:$GA$59,0)))))</f>
        <v/>
      </c>
      <c r="GC45" s="523" t="str">
        <f t="shared" si="40"/>
        <v/>
      </c>
      <c r="GE45" s="533" t="str">
        <f t="shared" si="41"/>
        <v/>
      </c>
      <c r="GF45" s="719" t="str">
        <f t="shared" si="42"/>
        <v/>
      </c>
      <c r="GG45" s="717" t="str">
        <f t="shared" si="43"/>
        <v/>
      </c>
      <c r="GH45" s="520" t="str">
        <f t="shared" si="44"/>
        <v/>
      </c>
      <c r="GI45" s="535" t="str">
        <f t="shared" si="45"/>
        <v/>
      </c>
      <c r="GJ45" s="719" t="str">
        <f t="shared" si="46"/>
        <v/>
      </c>
      <c r="GK45" s="719" t="str">
        <f t="shared" si="47"/>
        <v/>
      </c>
      <c r="GL45" s="534" t="str">
        <f t="shared" si="48"/>
        <v/>
      </c>
      <c r="GM45" s="701" t="str">
        <f t="shared" si="49"/>
        <v/>
      </c>
      <c r="GN45" s="701" t="str">
        <f t="shared" si="50"/>
        <v/>
      </c>
      <c r="GO45" s="701" t="str">
        <f t="shared" si="51"/>
        <v/>
      </c>
      <c r="GP45" s="701" t="str">
        <f t="shared" si="52"/>
        <v/>
      </c>
      <c r="GQ45" s="701" t="str">
        <f t="shared" si="53"/>
        <v/>
      </c>
      <c r="GR45" s="701" t="str">
        <f t="shared" si="54"/>
        <v/>
      </c>
      <c r="GS45" s="701" t="str">
        <f t="shared" si="55"/>
        <v/>
      </c>
      <c r="GT45" s="520" t="str">
        <f t="shared" si="56"/>
        <v/>
      </c>
    </row>
    <row r="46" spans="1:202" s="509" customFormat="1" ht="17.25" customHeight="1" thickTop="1" thickBot="1">
      <c r="A46" s="1229">
        <v>37</v>
      </c>
      <c r="B46" s="1229" t="str">
        <f>IF('2.ชื่อนักเรียน'!E47="","",CONCATENATE('2.ชื่อนักเรียน'!E47,'2.ชื่อนักเรียน'!F47,'2.ชื่อนักเรียน'!G47,'2.ชื่อนักเรียน'!H47,'2.ชื่อนักเรียน'!I47,'2.ชื่อนักเรียน'!J47,'2.ชื่อนักเรียน'!K47,'2.ชื่อนักเรียน'!L47,'2.ชื่อนักเรียน'!M47,'2.ชื่อนักเรียน'!N47,'2.ชื่อนักเรียน'!O47,'2.ชื่อนักเรียน'!P47,'2.ชื่อนักเรียน'!Q47))</f>
        <v/>
      </c>
      <c r="C46" s="1230" t="str">
        <f>IF('2.ชื่อนักเรียน'!B47="","",'2.ชื่อนักเรียน'!B47)</f>
        <v/>
      </c>
      <c r="D46" s="1231" t="str">
        <f>IF('2.ชื่อนักเรียน'!C47="","",CONCATENATE(TRIM('2.ชื่อนักเรียน'!C47),"  ",'2.ชื่อนักเรียน'!D47))</f>
        <v/>
      </c>
      <c r="E46" s="1232" t="str">
        <f>IF(B46="","",IF('01.ข้อมูลเบื้องต้น'!$H$2="","",'01.ข้อมูลเบื้องต้น'!$H$2))</f>
        <v/>
      </c>
      <c r="F46" s="1231" t="str">
        <f>IF(B46="","",IF('01.ข้อมูลเบื้องต้น'!$I$4="","",'01.ข้อมูลเบื้องต้น'!$I$4))</f>
        <v/>
      </c>
      <c r="G46" s="1232"/>
      <c r="H46" s="1231" t="str">
        <f>IF('01.ข้อมูลเบื้องต้น'!$B$8="","",IF('02.คีย์เทอม1'!$B46="","",'01.ข้อมูลเบื้องต้น'!$B$8))</f>
        <v/>
      </c>
      <c r="I46" s="1232" t="str">
        <f>IF('01.ข้อมูลเบื้องต้น'!$C$8="","",IF('02.คีย์เทอม1'!$B46="","",'01.ข้อมูลเบื้องต้น'!$C$8))</f>
        <v/>
      </c>
      <c r="J46" s="519"/>
      <c r="K46" s="1233" t="str">
        <f>IF('2.ชื่อนักเรียน'!R47="มส","มส",IF('2.ชื่อนักเรียน'!R47="ร","ร",IF('2.ชื่อนักเรียน'!R47="ย้าย","ย้าย",IF(J46="","",IF(J46&gt;=75,"เชี่ยวชาญ",IF(J46&gt;=65,"ชำนาญ",IF(J46&gt;=55,"พัฒนา",IF(J46&gt;=50,"เริ่มต้น","ไม่ผ่าน"))))))))</f>
        <v/>
      </c>
      <c r="L46" s="1232"/>
      <c r="M46" s="1231" t="str">
        <f>IF('01.ข้อมูลเบื้องต้น'!$B$9="","",IF('02.คีย์เทอม1'!$B46="","",'01.ข้อมูลเบื้องต้น'!$B$9))</f>
        <v/>
      </c>
      <c r="N46" s="1232" t="str">
        <f>IF('01.ข้อมูลเบื้องต้น'!$C$9="","",IF('02.คีย์เทอม1'!$B46="","",'01.ข้อมูลเบื้องต้น'!$C$9))</f>
        <v/>
      </c>
      <c r="O46" s="526"/>
      <c r="P46" s="1235" t="str">
        <f t="shared" si="7"/>
        <v/>
      </c>
      <c r="Q46" s="1232"/>
      <c r="R46" s="1231" t="str">
        <f>IF('01.ข้อมูลเบื้องต้น'!$B$10="","",IF('02.คีย์เทอม1'!$B46="","",'01.ข้อมูลเบื้องต้น'!$B$10))</f>
        <v/>
      </c>
      <c r="S46" s="1232" t="str">
        <f>IF('01.ข้อมูลเบื้องต้น'!$C$10="","",IF('02.คีย์เทอม1'!$B46="","",'01.ข้อมูลเบื้องต้น'!$C$10))</f>
        <v/>
      </c>
      <c r="T46" s="526"/>
      <c r="U46" s="1235" t="str">
        <f t="shared" si="8"/>
        <v/>
      </c>
      <c r="V46" s="1232"/>
      <c r="W46" s="1231" t="str">
        <f>IF('01.ข้อมูลเบื้องต้น'!$B$11="","",IF('02.คีย์เทอม1'!$B46="","",'01.ข้อมูลเบื้องต้น'!$B$11))</f>
        <v/>
      </c>
      <c r="X46" s="1232" t="str">
        <f>IF('01.ข้อมูลเบื้องต้น'!$C$11="","",IF('02.คีย์เทอม1'!$B46="","",'01.ข้อมูลเบื้องต้น'!$C$11))</f>
        <v/>
      </c>
      <c r="Y46" s="519"/>
      <c r="Z46" s="1234" t="str">
        <f t="shared" si="31"/>
        <v/>
      </c>
      <c r="AA46" s="1232"/>
      <c r="AB46" s="1231" t="str">
        <f>IF('01.ข้อมูลเบื้องต้น'!$B$12="","",IF('02.คีย์เทอม1'!$B46="","",'01.ข้อมูลเบื้องต้น'!$B$12))</f>
        <v/>
      </c>
      <c r="AC46" s="1232" t="str">
        <f>IF('01.ข้อมูลเบื้องต้น'!$C$12="","",IF('02.คีย์เทอม1'!$B46="","",'01.ข้อมูลเบื้องต้น'!$C$12))</f>
        <v/>
      </c>
      <c r="AD46" s="526"/>
      <c r="AE46" s="1235" t="str">
        <f t="shared" si="32"/>
        <v/>
      </c>
      <c r="AF46" s="1232"/>
      <c r="AG46" s="1231" t="str">
        <f>IF('01.ข้อมูลเบื้องต้น'!$B$13="","",IF('02.คีย์เทอม1'!$B46="","",'01.ข้อมูลเบื้องต้น'!$B$13))</f>
        <v/>
      </c>
      <c r="AH46" s="1232" t="str">
        <f>IF('01.ข้อมูลเบื้องต้น'!$C$13="","",IF('02.คีย์เทอม1'!$B46="","",'01.ข้อมูลเบื้องต้น'!$C$13))</f>
        <v/>
      </c>
      <c r="AI46" s="526"/>
      <c r="AJ46" s="1235" t="str">
        <f t="shared" si="33"/>
        <v/>
      </c>
      <c r="AK46" s="1232"/>
      <c r="AL46" s="1231" t="str">
        <f>IF('01.ข้อมูลเบื้องต้น'!$B$14="","",IF('02.คีย์เทอม1'!$B46="","",'01.ข้อมูลเบื้องต้น'!$B$14))</f>
        <v/>
      </c>
      <c r="AM46" s="1232" t="str">
        <f>IF('01.ข้อมูลเบื้องต้น'!$C$14="","",IF('02.คีย์เทอม1'!$B46="","",'01.ข้อมูลเบื้องต้น'!$C$14))</f>
        <v/>
      </c>
      <c r="AN46" s="526"/>
      <c r="AO46" s="1235" t="str">
        <f t="shared" si="34"/>
        <v/>
      </c>
      <c r="AP46" s="1232"/>
      <c r="AQ46" s="1231" t="str">
        <f>IF('01.ข้อมูลเบื้องต้น'!$B$15="","",IF('02.คีย์เทอม1'!$B46="","",'01.ข้อมูลเบื้องต้น'!$B$15))</f>
        <v/>
      </c>
      <c r="AR46" s="1232" t="str">
        <f>IF('01.ข้อมูลเบื้องต้น'!$C$15="","",IF('02.คีย์เทอม1'!$B46="","",'01.ข้อมูลเบื้องต้น'!$C$15))</f>
        <v/>
      </c>
      <c r="AS46" s="526"/>
      <c r="AT46" s="1235" t="str">
        <f t="shared" si="35"/>
        <v/>
      </c>
      <c r="AU46" s="1232"/>
      <c r="AV46" s="1231" t="str">
        <f>IF('01.ข้อมูลเบื้องต้น'!$B$16="","",IF('02.คีย์เทอม1'!$B46="","",'01.ข้อมูลเบื้องต้น'!$B$16))</f>
        <v/>
      </c>
      <c r="AW46" s="1232" t="str">
        <f>IF('01.ข้อมูลเบื้องต้น'!$C$16="","",IF('02.คีย์เทอม1'!$B46="","",'01.ข้อมูลเบื้องต้น'!$C$16))</f>
        <v/>
      </c>
      <c r="AX46" s="519"/>
      <c r="AY46" s="1234" t="str">
        <f t="shared" si="36"/>
        <v/>
      </c>
      <c r="AZ46" s="1232"/>
      <c r="BA46" s="1231" t="str">
        <f>IF('01.ข้อมูลเบื้องต้น'!$B$17="","",IF('02.คีย์เทอม1'!$B46="","",'01.ข้อมูลเบื้องต้น'!$B$17))</f>
        <v/>
      </c>
      <c r="BB46" s="1232" t="str">
        <f>IF('01.ข้อมูลเบื้องต้น'!$C$17="","",IF('02.คีย์เทอม1'!$B46="","",'01.ข้อมูลเบื้องต้น'!$C$17))</f>
        <v/>
      </c>
      <c r="BC46" s="519"/>
      <c r="BD46" s="1234" t="str">
        <f t="shared" si="37"/>
        <v/>
      </c>
      <c r="BE46" s="1232"/>
      <c r="BF46" s="1231" t="str">
        <f>IF('01.ข้อมูลเบื้องต้น'!$B$19="","",IF('02.คีย์เทอม1'!$B46="","",'01.ข้อมูลเบื้องต้น'!$B$19))</f>
        <v/>
      </c>
      <c r="BG46" s="1232" t="str">
        <f>IF('01.ข้อมูลเบื้องต้น'!$C$19="","",IF('02.คีย์เทอม1'!$B46="","",'01.ข้อมูลเบื้องต้น'!$C$19))</f>
        <v/>
      </c>
      <c r="BH46" s="722"/>
      <c r="BI46" s="1234" t="str">
        <f t="shared" si="38"/>
        <v/>
      </c>
      <c r="BJ46" s="1232"/>
      <c r="BK46" s="1231" t="str">
        <f>IF('01.ข้อมูลเบื้องต้น'!$B$20="","",IF('02.คีย์เทอม1'!$B46="","",'01.ข้อมูลเบื้องต้น'!$B$20))</f>
        <v/>
      </c>
      <c r="BL46" s="1232" t="str">
        <f>IF('01.ข้อมูลเบื้องต้น'!$C$20="","",IF('02.คีย์เทอม1'!$B46="","",'01.ข้อมูลเบื้องต้น'!$C$20))</f>
        <v/>
      </c>
      <c r="BM46" s="722"/>
      <c r="BN46" s="1235" t="str">
        <f t="shared" si="9"/>
        <v/>
      </c>
      <c r="BO46" s="1232"/>
      <c r="BP46" s="1231" t="str">
        <f>IF('01.ข้อมูลเบื้องต้น'!$B$21="","",IF('02.คีย์เทอม1'!$B46="","",'01.ข้อมูลเบื้องต้น'!$B$21))</f>
        <v/>
      </c>
      <c r="BQ46" s="1232" t="str">
        <f>IF('01.ข้อมูลเบื้องต้น'!$C$21="","",IF('02.คีย์เทอม1'!$B46="","",'01.ข้อมูลเบื้องต้น'!$C$21))</f>
        <v/>
      </c>
      <c r="BR46" s="722"/>
      <c r="BS46" s="1234" t="str">
        <f t="shared" si="10"/>
        <v/>
      </c>
      <c r="BT46" s="1232"/>
      <c r="BU46" s="1231" t="str">
        <f>IF('01.ข้อมูลเบื้องต้น'!$B$22="","",IF('02.คีย์เทอม1'!$B46="","",'01.ข้อมูลเบื้องต้น'!$B$22))</f>
        <v/>
      </c>
      <c r="BV46" s="1232" t="str">
        <f>IF('01.ข้อมูลเบื้องต้น'!$C$22="","",IF('02.คีย์เทอม1'!$B46="","",'01.ข้อมูลเบื้องต้น'!$C$22))</f>
        <v/>
      </c>
      <c r="BW46" s="722"/>
      <c r="BX46" s="1234" t="str">
        <f t="shared" si="11"/>
        <v/>
      </c>
      <c r="BY46" s="1232"/>
      <c r="BZ46" s="1231" t="str">
        <f>IF('01.ข้อมูลเบื้องต้น'!$B$23="","",IF('02.คีย์เทอม1'!$B46="","",'01.ข้อมูลเบื้องต้น'!$B$23))</f>
        <v/>
      </c>
      <c r="CA46" s="1232" t="str">
        <f>IF('01.ข้อมูลเบื้องต้น'!$C$23="","",IF('02.คีย์เทอม1'!$B46="","",'01.ข้อมูลเบื้องต้น'!$C$23))</f>
        <v/>
      </c>
      <c r="CB46" s="722"/>
      <c r="CC46" s="1234" t="str">
        <f t="shared" si="39"/>
        <v/>
      </c>
      <c r="CD46" s="1232"/>
      <c r="CE46" s="1231" t="str">
        <f>IF('01.ข้อมูลเบื้องต้น'!$B$24="","",IF('02.คีย์เทอม1'!$B46="","",'01.ข้อมูลเบื้องต้น'!$B$24))</f>
        <v/>
      </c>
      <c r="CF46" s="1232" t="str">
        <f>IF('01.ข้อมูลเบื้องต้น'!$C$24="","",IF('02.คีย์เทอม1'!$B46="","",'01.ข้อมูลเบื้องต้น'!$C$24))</f>
        <v/>
      </c>
      <c r="CG46" s="722"/>
      <c r="CH46" s="1234" t="str">
        <f t="shared" si="59"/>
        <v/>
      </c>
      <c r="CI46" s="1232"/>
      <c r="CJ46" s="1231" t="str">
        <f>IF('01.ข้อมูลเบื้องต้น'!$B$25="","",IF('02.คีย์เทอม1'!$B46="","",'01.ข้อมูลเบื้องต้น'!$B$25))</f>
        <v/>
      </c>
      <c r="CK46" s="1232" t="str">
        <f>IF('01.ข้อมูลเบื้องต้น'!$C$25="","",IF('02.คีย์เทอม1'!$B46="","",'01.ข้อมูลเบื้องต้น'!$C$25))</f>
        <v/>
      </c>
      <c r="CL46" s="722"/>
      <c r="CM46" s="1234" t="str">
        <f t="shared" si="12"/>
        <v/>
      </c>
      <c r="CN46" s="1232"/>
      <c r="CO46" s="1231" t="str">
        <f>IF('01.ข้อมูลเบื้องต้น'!$B$26="","",IF('02.คีย์เทอม1'!$B46="","",'01.ข้อมูลเบื้องต้น'!$B$26))</f>
        <v/>
      </c>
      <c r="CP46" s="1232" t="str">
        <f>IF('01.ข้อมูลเบื้องต้น'!$C$26="","",IF('02.คีย์เทอม1'!$B46="","",'01.ข้อมูลเบื้องต้น'!$C$26))</f>
        <v/>
      </c>
      <c r="CQ46" s="722"/>
      <c r="CR46" s="1234" t="str">
        <f t="shared" si="13"/>
        <v/>
      </c>
      <c r="CS46" s="1232"/>
      <c r="CT46" s="1231" t="str">
        <f>IF('01.ข้อมูลเบื้องต้น'!$B$27="","",IF('02.คีย์เทอม1'!$B46="","",'01.ข้อมูลเบื้องต้น'!$B$27))</f>
        <v/>
      </c>
      <c r="CU46" s="1232" t="str">
        <f>IF('01.ข้อมูลเบื้องต้น'!$C$27="","",IF('02.คีย์เทอม1'!$B46="","",'01.ข้อมูลเบื้องต้น'!$C$27))</f>
        <v/>
      </c>
      <c r="CV46" s="722"/>
      <c r="CW46" s="1234" t="str">
        <f t="shared" si="14"/>
        <v/>
      </c>
      <c r="CX46" s="1232"/>
      <c r="CY46" s="1231" t="str">
        <f>IF('01.ข้อมูลเบื้องต้น'!$B$28="","",IF('02.คีย์เทอม1'!$B46="","",'01.ข้อมูลเบื้องต้น'!$B$28))</f>
        <v/>
      </c>
      <c r="CZ46" s="1232" t="str">
        <f>IF('01.ข้อมูลเบื้องต้น'!$C$28="","",IF('02.คีย์เทอม1'!$B46="","",'01.ข้อมูลเบื้องต้น'!$C$28))</f>
        <v/>
      </c>
      <c r="DA46" s="722"/>
      <c r="DB46" s="1234" t="str">
        <f t="shared" si="15"/>
        <v/>
      </c>
      <c r="DC46" s="1232"/>
      <c r="DD46" s="1231" t="str">
        <f>IF('01.ข้อมูลเบื้องต้น'!$B$36="","",IF('02.คีย์เทอม1'!$B46="","",'01.ข้อมูลเบื้องต้น'!$B$36))</f>
        <v/>
      </c>
      <c r="DE46" s="1232" t="str">
        <f>IF('01.ข้อมูลเบื้องต้น'!$C$36="","",IF('02.คีย์เทอม1'!$B46="","",'01.ข้อมูลเบื้องต้น'!$C$36))</f>
        <v/>
      </c>
      <c r="DF46" s="721"/>
      <c r="DG46" s="1234" t="str">
        <f t="shared" si="16"/>
        <v/>
      </c>
      <c r="DH46" s="1232"/>
      <c r="DI46" s="1231" t="str">
        <f>IF('01.ข้อมูลเบื้องต้น'!$B$37="","",IF('02.คีย์เทอม1'!$B46="","",'01.ข้อมูลเบื้องต้น'!$B$37))</f>
        <v/>
      </c>
      <c r="DJ46" s="1232" t="str">
        <f>IF('01.ข้อมูลเบื้องต้น'!$C$37="","",IF('02.คีย์เทอม1'!$B46="","",'01.ข้อมูลเบื้องต้น'!$C$37))</f>
        <v/>
      </c>
      <c r="DK46" s="721"/>
      <c r="DL46" s="1234" t="str">
        <f t="shared" si="17"/>
        <v/>
      </c>
      <c r="DM46" s="1232"/>
      <c r="DN46" s="1231" t="str">
        <f>IF('01.ข้อมูลเบื้องต้น'!$B$38="","",IF('02.คีย์เทอม1'!$B46="","",'01.ข้อมูลเบื้องต้น'!$B$38))</f>
        <v/>
      </c>
      <c r="DO46" s="1232" t="str">
        <f>IF('01.ข้อมูลเบื้องต้น'!$C$38="","",IF('02.คีย์เทอม1'!$B46="","",'01.ข้อมูลเบื้องต้น'!$C$38))</f>
        <v/>
      </c>
      <c r="DP46" s="721"/>
      <c r="DQ46" s="1234" t="str">
        <f t="shared" si="18"/>
        <v/>
      </c>
      <c r="DR46" s="1232"/>
      <c r="DS46" s="1231" t="str">
        <f>IF('01.ข้อมูลเบื้องต้น'!$B$39="","",IF('02.คีย์เทอม1'!$B46="","",'01.ข้อมูลเบื้องต้น'!$B$39))</f>
        <v/>
      </c>
      <c r="DT46" s="1232" t="str">
        <f>IF('01.ข้อมูลเบื้องต้น'!$C$39="","",IF('02.คีย์เทอม1'!$B46="","",'01.ข้อมูลเบื้องต้น'!$C$39))</f>
        <v/>
      </c>
      <c r="DU46" s="721"/>
      <c r="DV46" s="1234" t="str">
        <f t="shared" si="19"/>
        <v/>
      </c>
      <c r="DW46" s="1232"/>
      <c r="DX46" s="1231" t="str">
        <f>IF('01.ข้อมูลเบื้องต้น'!$B$40="","",IF('02.คีย์เทอม1'!$B46="","",'01.ข้อมูลเบื้องต้น'!$B$40))</f>
        <v/>
      </c>
      <c r="DY46" s="1232" t="str">
        <f>IF('01.ข้อมูลเบื้องต้น'!$C$40="","",IF('02.คีย์เทอม1'!$B46="","",'01.ข้อมูลเบื้องต้น'!$C$40))</f>
        <v/>
      </c>
      <c r="DZ46" s="721"/>
      <c r="EA46" s="1234" t="str">
        <f t="shared" si="20"/>
        <v/>
      </c>
      <c r="EB46" s="1232"/>
      <c r="EC46" s="1231" t="str">
        <f>IF('01.ข้อมูลเบื้องต้น'!$B$41="","",IF('02.คีย์เทอม1'!$B46="","",'01.ข้อมูลเบื้องต้น'!$B$41))</f>
        <v/>
      </c>
      <c r="ED46" s="1232" t="str">
        <f>IF('01.ข้อมูลเบื้องต้น'!$C$41="","",IF('02.คีย์เทอม1'!$B46="","",'01.ข้อมูลเบื้องต้น'!$C$41))</f>
        <v/>
      </c>
      <c r="EE46" s="721"/>
      <c r="EF46" s="1234" t="str">
        <f t="shared" si="21"/>
        <v/>
      </c>
      <c r="EG46" s="1232"/>
      <c r="EH46" s="1231" t="str">
        <f>IF('01.ข้อมูลเบื้องต้น'!$B$42="","",IF('02.คีย์เทอม1'!$B46="","",'01.ข้อมูลเบื้องต้น'!$B$42))</f>
        <v/>
      </c>
      <c r="EI46" s="1232" t="str">
        <f>IF('01.ข้อมูลเบื้องต้น'!$C$42="","",IF('02.คีย์เทอม1'!$B46="","",'01.ข้อมูลเบื้องต้น'!$C$42))</f>
        <v/>
      </c>
      <c r="EJ46" s="721"/>
      <c r="EK46" s="1234" t="str">
        <f t="shared" si="22"/>
        <v/>
      </c>
      <c r="EL46" s="1232"/>
      <c r="EM46" s="1231" t="str">
        <f>IF('01.ข้อมูลเบื้องต้น'!$B$43="","",IF('02.คีย์เทอม1'!$B46="","",'01.ข้อมูลเบื้องต้น'!$B$43))</f>
        <v/>
      </c>
      <c r="EN46" s="1232" t="str">
        <f>IF('01.ข้อมูลเบื้องต้น'!$C$43="","",IF('02.คีย์เทอม1'!$B46="","",'01.ข้อมูลเบื้องต้น'!$C$43))</f>
        <v/>
      </c>
      <c r="EO46" s="721"/>
      <c r="EP46" s="1234" t="str">
        <f t="shared" si="23"/>
        <v/>
      </c>
      <c r="EQ46" s="1232"/>
      <c r="ER46" s="1231" t="str">
        <f>IF('01.ข้อมูลเบื้องต้น'!$B$44="","",IF('02.คีย์เทอม1'!$B46="","",'01.ข้อมูลเบื้องต้น'!$B$44))</f>
        <v/>
      </c>
      <c r="ES46" s="1232" t="str">
        <f>IF('01.ข้อมูลเบื้องต้น'!$C$44="","",IF('02.คีย์เทอม1'!$B46="","",'01.ข้อมูลเบื้องต้น'!$C$44))</f>
        <v/>
      </c>
      <c r="ET46" s="721"/>
      <c r="EU46" s="1234" t="str">
        <f t="shared" si="24"/>
        <v/>
      </c>
      <c r="EV46" s="1232"/>
      <c r="EW46" s="1231" t="str">
        <f>IF('01.ข้อมูลเบื้องต้น'!$B$45="","",IF('02.คีย์เทอม1'!$B46="","",'01.ข้อมูลเบื้องต้น'!$B$45))</f>
        <v/>
      </c>
      <c r="EX46" s="1232" t="str">
        <f>IF('01.ข้อมูลเบื้องต้น'!$C$45="","",IF('02.คีย์เทอม1'!$B46="","",'01.ข้อมูลเบื้องต้น'!$C$45))</f>
        <v/>
      </c>
      <c r="EY46" s="721"/>
      <c r="EZ46" s="1234" t="str">
        <f t="shared" si="25"/>
        <v/>
      </c>
      <c r="FA46" s="1232"/>
      <c r="FB46" s="1231" t="str">
        <f>IF('01.ข้อมูลเบื้องต้น'!$B$46="","",IF('02.คีย์เทอม1'!$B46="","",'01.ข้อมูลเบื้องต้น'!$B$46))</f>
        <v/>
      </c>
      <c r="FC46" s="1232" t="str">
        <f>IF('01.ข้อมูลเบื้องต้น'!$C$46="","",IF('02.คีย์เทอม1'!$B46="","",'01.ข้อมูลเบื้องต้น'!$C$46))</f>
        <v/>
      </c>
      <c r="FD46" s="721"/>
      <c r="FE46" s="1234" t="str">
        <f t="shared" si="26"/>
        <v/>
      </c>
      <c r="FF46" s="1232"/>
      <c r="FG46" s="1231" t="str">
        <f>IF('01.ข้อมูลเบื้องต้น'!$B$47="","",IF('02.คีย์เทอม1'!$B46="","",'01.ข้อมูลเบื้องต้น'!$B$47))</f>
        <v/>
      </c>
      <c r="FH46" s="1232" t="str">
        <f>IF('01.ข้อมูลเบื้องต้น'!$C$47="","",IF('02.คีย์เทอม1'!$B46="","",'01.ข้อมูลเบื้องต้น'!$C$47))</f>
        <v/>
      </c>
      <c r="FI46" s="721"/>
      <c r="FJ46" s="1234" t="str">
        <f t="shared" si="27"/>
        <v/>
      </c>
      <c r="FK46" s="1232"/>
      <c r="FL46" s="1231" t="str">
        <f>IF('01.ข้อมูลเบื้องต้น'!$B$48="","",IF('02.คีย์เทอม1'!$B46="","",'01.ข้อมูลเบื้องต้น'!$B$48))</f>
        <v/>
      </c>
      <c r="FM46" s="1232" t="str">
        <f>IF('01.ข้อมูลเบื้องต้น'!$C$48="","",IF('02.คีย์เทอม1'!$B46="","",'01.ข้อมูลเบื้องต้น'!$C$48))</f>
        <v/>
      </c>
      <c r="FN46" s="721"/>
      <c r="FO46" s="1234" t="str">
        <f t="shared" si="28"/>
        <v/>
      </c>
      <c r="FP46" s="1232"/>
      <c r="FQ46" s="1231" t="str">
        <f>IF('01.ข้อมูลเบื้องต้น'!$B$49="","",IF('02.คีย์เทอม1'!$B46="","",'01.ข้อมูลเบื้องต้น'!$B$49))</f>
        <v/>
      </c>
      <c r="FR46" s="1232" t="str">
        <f>IF('01.ข้อมูลเบื้องต้น'!$C$49="","",IF('02.คีย์เทอม1'!$B46="","",'01.ข้อมูลเบื้องต้น'!$C$49))</f>
        <v/>
      </c>
      <c r="FS46" s="721"/>
      <c r="FT46" s="1234" t="str">
        <f t="shared" si="29"/>
        <v/>
      </c>
      <c r="FU46" s="1232"/>
      <c r="FV46" s="1231" t="str">
        <f>IF('01.ข้อมูลเบื้องต้น'!$B$50="","",IF('02.คีย์เทอม1'!$B46="","",'01.ข้อมูลเบื้องต้น'!$B$50))</f>
        <v/>
      </c>
      <c r="FW46" s="1232" t="str">
        <f>IF('01.ข้อมูลเบื้องต้น'!$C$50="","",IF('02.คีย์เทอม1'!$B46="","",'01.ข้อมูลเบื้องต้น'!$C$50))</f>
        <v/>
      </c>
      <c r="FX46" s="721"/>
      <c r="FY46" s="1234" t="str">
        <f t="shared" si="30"/>
        <v/>
      </c>
      <c r="FZ46" s="521" t="str">
        <f t="shared" si="57"/>
        <v/>
      </c>
      <c r="GA46" s="522" t="str">
        <f t="shared" si="58"/>
        <v/>
      </c>
      <c r="GB46" s="523" t="str">
        <f>IF('2.ชื่อนักเรียน'!R47="มส","มส",IF('2.ชื่อนักเรียน'!R47="ย้าย","ย้าย",IF('2.ชื่อนักเรียน'!R47="ร","ร",IF(GA46="","",RANK(GA46,$GA$10:$GA$59,0)))))</f>
        <v/>
      </c>
      <c r="GC46" s="523" t="str">
        <f t="shared" si="40"/>
        <v/>
      </c>
      <c r="GE46" s="527" t="str">
        <f t="shared" si="41"/>
        <v/>
      </c>
      <c r="GF46" s="718" t="str">
        <f t="shared" si="42"/>
        <v/>
      </c>
      <c r="GG46" s="717" t="str">
        <f t="shared" si="43"/>
        <v/>
      </c>
      <c r="GH46" s="520" t="str">
        <f t="shared" si="44"/>
        <v/>
      </c>
      <c r="GI46" s="529" t="str">
        <f t="shared" si="45"/>
        <v/>
      </c>
      <c r="GJ46" s="718" t="str">
        <f t="shared" si="46"/>
        <v/>
      </c>
      <c r="GK46" s="718" t="str">
        <f t="shared" si="47"/>
        <v/>
      </c>
      <c r="GL46" s="528" t="str">
        <f t="shared" si="48"/>
        <v/>
      </c>
      <c r="GM46" s="701" t="str">
        <f t="shared" si="49"/>
        <v/>
      </c>
      <c r="GN46" s="701" t="str">
        <f t="shared" si="50"/>
        <v/>
      </c>
      <c r="GO46" s="701" t="str">
        <f t="shared" si="51"/>
        <v/>
      </c>
      <c r="GP46" s="701" t="str">
        <f t="shared" si="52"/>
        <v/>
      </c>
      <c r="GQ46" s="701" t="str">
        <f t="shared" si="53"/>
        <v/>
      </c>
      <c r="GR46" s="701" t="str">
        <f t="shared" si="54"/>
        <v/>
      </c>
      <c r="GS46" s="701" t="str">
        <f t="shared" si="55"/>
        <v/>
      </c>
      <c r="GT46" s="520" t="str">
        <f t="shared" si="56"/>
        <v/>
      </c>
    </row>
    <row r="47" spans="1:202" s="509" customFormat="1" ht="17.25" customHeight="1" thickTop="1" thickBot="1">
      <c r="A47" s="1229">
        <v>38</v>
      </c>
      <c r="B47" s="1229" t="str">
        <f>IF('2.ชื่อนักเรียน'!E48="","",CONCATENATE('2.ชื่อนักเรียน'!E48,'2.ชื่อนักเรียน'!F48,'2.ชื่อนักเรียน'!G48,'2.ชื่อนักเรียน'!H48,'2.ชื่อนักเรียน'!I48,'2.ชื่อนักเรียน'!J48,'2.ชื่อนักเรียน'!K48,'2.ชื่อนักเรียน'!L48,'2.ชื่อนักเรียน'!M48,'2.ชื่อนักเรียน'!N48,'2.ชื่อนักเรียน'!O48,'2.ชื่อนักเรียน'!P48,'2.ชื่อนักเรียน'!Q48))</f>
        <v/>
      </c>
      <c r="C47" s="1230" t="str">
        <f>IF('2.ชื่อนักเรียน'!B48="","",'2.ชื่อนักเรียน'!B48)</f>
        <v/>
      </c>
      <c r="D47" s="1231" t="str">
        <f>IF('2.ชื่อนักเรียน'!C48="","",CONCATENATE(TRIM('2.ชื่อนักเรียน'!C48),"  ",'2.ชื่อนักเรียน'!D48))</f>
        <v/>
      </c>
      <c r="E47" s="1232" t="str">
        <f>IF(B47="","",IF('01.ข้อมูลเบื้องต้น'!$H$2="","",'01.ข้อมูลเบื้องต้น'!$H$2))</f>
        <v/>
      </c>
      <c r="F47" s="1231" t="str">
        <f>IF(B47="","",IF('01.ข้อมูลเบื้องต้น'!$I$4="","",'01.ข้อมูลเบื้องต้น'!$I$4))</f>
        <v/>
      </c>
      <c r="G47" s="1232"/>
      <c r="H47" s="1231" t="str">
        <f>IF('01.ข้อมูลเบื้องต้น'!$B$8="","",IF('02.คีย์เทอม1'!$B47="","",'01.ข้อมูลเบื้องต้น'!$B$8))</f>
        <v/>
      </c>
      <c r="I47" s="1232" t="str">
        <f>IF('01.ข้อมูลเบื้องต้น'!$C$8="","",IF('02.คีย์เทอม1'!$B47="","",'01.ข้อมูลเบื้องต้น'!$C$8))</f>
        <v/>
      </c>
      <c r="J47" s="519"/>
      <c r="K47" s="1233" t="str">
        <f>IF('2.ชื่อนักเรียน'!R48="มส","มส",IF('2.ชื่อนักเรียน'!R48="ร","ร",IF('2.ชื่อนักเรียน'!R48="ย้าย","ย้าย",IF(J47="","",IF(J47&gt;=75,"เชี่ยวชาญ",IF(J47&gt;=65,"ชำนาญ",IF(J47&gt;=55,"พัฒนา",IF(J47&gt;=50,"เริ่มต้น","ไม่ผ่าน"))))))))</f>
        <v/>
      </c>
      <c r="L47" s="1232"/>
      <c r="M47" s="1231" t="str">
        <f>IF('01.ข้อมูลเบื้องต้น'!$B$9="","",IF('02.คีย์เทอม1'!$B47="","",'01.ข้อมูลเบื้องต้น'!$B$9))</f>
        <v/>
      </c>
      <c r="N47" s="1232" t="str">
        <f>IF('01.ข้อมูลเบื้องต้น'!$C$9="","",IF('02.คีย์เทอม1'!$B47="","",'01.ข้อมูลเบื้องต้น'!$C$9))</f>
        <v/>
      </c>
      <c r="O47" s="526"/>
      <c r="P47" s="1235" t="str">
        <f t="shared" si="7"/>
        <v/>
      </c>
      <c r="Q47" s="1232"/>
      <c r="R47" s="1231" t="str">
        <f>IF('01.ข้อมูลเบื้องต้น'!$B$10="","",IF('02.คีย์เทอม1'!$B47="","",'01.ข้อมูลเบื้องต้น'!$B$10))</f>
        <v/>
      </c>
      <c r="S47" s="1232" t="str">
        <f>IF('01.ข้อมูลเบื้องต้น'!$C$10="","",IF('02.คีย์เทอม1'!$B47="","",'01.ข้อมูลเบื้องต้น'!$C$10))</f>
        <v/>
      </c>
      <c r="T47" s="526"/>
      <c r="U47" s="1235" t="str">
        <f t="shared" si="8"/>
        <v/>
      </c>
      <c r="V47" s="1232"/>
      <c r="W47" s="1231" t="str">
        <f>IF('01.ข้อมูลเบื้องต้น'!$B$11="","",IF('02.คีย์เทอม1'!$B47="","",'01.ข้อมูลเบื้องต้น'!$B$11))</f>
        <v/>
      </c>
      <c r="X47" s="1232" t="str">
        <f>IF('01.ข้อมูลเบื้องต้น'!$C$11="","",IF('02.คีย์เทอม1'!$B47="","",'01.ข้อมูลเบื้องต้น'!$C$11))</f>
        <v/>
      </c>
      <c r="Y47" s="519"/>
      <c r="Z47" s="1234" t="str">
        <f t="shared" si="31"/>
        <v/>
      </c>
      <c r="AA47" s="1232"/>
      <c r="AB47" s="1231" t="str">
        <f>IF('01.ข้อมูลเบื้องต้น'!$B$12="","",IF('02.คีย์เทอม1'!$B47="","",'01.ข้อมูลเบื้องต้น'!$B$12))</f>
        <v/>
      </c>
      <c r="AC47" s="1232" t="str">
        <f>IF('01.ข้อมูลเบื้องต้น'!$C$12="","",IF('02.คีย์เทอม1'!$B47="","",'01.ข้อมูลเบื้องต้น'!$C$12))</f>
        <v/>
      </c>
      <c r="AD47" s="526"/>
      <c r="AE47" s="1235" t="str">
        <f t="shared" si="32"/>
        <v/>
      </c>
      <c r="AF47" s="1232"/>
      <c r="AG47" s="1231" t="str">
        <f>IF('01.ข้อมูลเบื้องต้น'!$B$13="","",IF('02.คีย์เทอม1'!$B47="","",'01.ข้อมูลเบื้องต้น'!$B$13))</f>
        <v/>
      </c>
      <c r="AH47" s="1232" t="str">
        <f>IF('01.ข้อมูลเบื้องต้น'!$C$13="","",IF('02.คีย์เทอม1'!$B47="","",'01.ข้อมูลเบื้องต้น'!$C$13))</f>
        <v/>
      </c>
      <c r="AI47" s="526"/>
      <c r="AJ47" s="1235" t="str">
        <f t="shared" si="33"/>
        <v/>
      </c>
      <c r="AK47" s="1232"/>
      <c r="AL47" s="1231" t="str">
        <f>IF('01.ข้อมูลเบื้องต้น'!$B$14="","",IF('02.คีย์เทอม1'!$B47="","",'01.ข้อมูลเบื้องต้น'!$B$14))</f>
        <v/>
      </c>
      <c r="AM47" s="1232" t="str">
        <f>IF('01.ข้อมูลเบื้องต้น'!$C$14="","",IF('02.คีย์เทอม1'!$B47="","",'01.ข้อมูลเบื้องต้น'!$C$14))</f>
        <v/>
      </c>
      <c r="AN47" s="526"/>
      <c r="AO47" s="1235" t="str">
        <f t="shared" si="34"/>
        <v/>
      </c>
      <c r="AP47" s="1232"/>
      <c r="AQ47" s="1231" t="str">
        <f>IF('01.ข้อมูลเบื้องต้น'!$B$15="","",IF('02.คีย์เทอม1'!$B47="","",'01.ข้อมูลเบื้องต้น'!$B$15))</f>
        <v/>
      </c>
      <c r="AR47" s="1232" t="str">
        <f>IF('01.ข้อมูลเบื้องต้น'!$C$15="","",IF('02.คีย์เทอม1'!$B47="","",'01.ข้อมูลเบื้องต้น'!$C$15))</f>
        <v/>
      </c>
      <c r="AS47" s="526"/>
      <c r="AT47" s="1235" t="str">
        <f t="shared" si="35"/>
        <v/>
      </c>
      <c r="AU47" s="1232"/>
      <c r="AV47" s="1231" t="str">
        <f>IF('01.ข้อมูลเบื้องต้น'!$B$16="","",IF('02.คีย์เทอม1'!$B47="","",'01.ข้อมูลเบื้องต้น'!$B$16))</f>
        <v/>
      </c>
      <c r="AW47" s="1232" t="str">
        <f>IF('01.ข้อมูลเบื้องต้น'!$C$16="","",IF('02.คีย์เทอม1'!$B47="","",'01.ข้อมูลเบื้องต้น'!$C$16))</f>
        <v/>
      </c>
      <c r="AX47" s="519"/>
      <c r="AY47" s="1234" t="str">
        <f t="shared" si="36"/>
        <v/>
      </c>
      <c r="AZ47" s="1232"/>
      <c r="BA47" s="1231" t="str">
        <f>IF('01.ข้อมูลเบื้องต้น'!$B$17="","",IF('02.คีย์เทอม1'!$B47="","",'01.ข้อมูลเบื้องต้น'!$B$17))</f>
        <v/>
      </c>
      <c r="BB47" s="1232" t="str">
        <f>IF('01.ข้อมูลเบื้องต้น'!$C$17="","",IF('02.คีย์เทอม1'!$B47="","",'01.ข้อมูลเบื้องต้น'!$C$17))</f>
        <v/>
      </c>
      <c r="BC47" s="519"/>
      <c r="BD47" s="1234" t="str">
        <f t="shared" si="37"/>
        <v/>
      </c>
      <c r="BE47" s="1232"/>
      <c r="BF47" s="1231" t="str">
        <f>IF('01.ข้อมูลเบื้องต้น'!$B$19="","",IF('02.คีย์เทอม1'!$B47="","",'01.ข้อมูลเบื้องต้น'!$B$19))</f>
        <v/>
      </c>
      <c r="BG47" s="1232" t="str">
        <f>IF('01.ข้อมูลเบื้องต้น'!$C$19="","",IF('02.คีย์เทอม1'!$B47="","",'01.ข้อมูลเบื้องต้น'!$C$19))</f>
        <v/>
      </c>
      <c r="BH47" s="722"/>
      <c r="BI47" s="1234" t="str">
        <f t="shared" si="38"/>
        <v/>
      </c>
      <c r="BJ47" s="1232"/>
      <c r="BK47" s="1231" t="str">
        <f>IF('01.ข้อมูลเบื้องต้น'!$B$20="","",IF('02.คีย์เทอม1'!$B47="","",'01.ข้อมูลเบื้องต้น'!$B$20))</f>
        <v/>
      </c>
      <c r="BL47" s="1232" t="str">
        <f>IF('01.ข้อมูลเบื้องต้น'!$C$20="","",IF('02.คีย์เทอม1'!$B47="","",'01.ข้อมูลเบื้องต้น'!$C$20))</f>
        <v/>
      </c>
      <c r="BM47" s="723"/>
      <c r="BN47" s="1235" t="str">
        <f t="shared" si="9"/>
        <v/>
      </c>
      <c r="BO47" s="1232"/>
      <c r="BP47" s="1231" t="str">
        <f>IF('01.ข้อมูลเบื้องต้น'!$B$21="","",IF('02.คีย์เทอม1'!$B47="","",'01.ข้อมูลเบื้องต้น'!$B$21))</f>
        <v/>
      </c>
      <c r="BQ47" s="1232" t="str">
        <f>IF('01.ข้อมูลเบื้องต้น'!$C$21="","",IF('02.คีย์เทอม1'!$B47="","",'01.ข้อมูลเบื้องต้น'!$C$21))</f>
        <v/>
      </c>
      <c r="BR47" s="722"/>
      <c r="BS47" s="1234" t="str">
        <f t="shared" si="10"/>
        <v/>
      </c>
      <c r="BT47" s="1232"/>
      <c r="BU47" s="1231" t="str">
        <f>IF('01.ข้อมูลเบื้องต้น'!$B$22="","",IF('02.คีย์เทอม1'!$B47="","",'01.ข้อมูลเบื้องต้น'!$B$22))</f>
        <v/>
      </c>
      <c r="BV47" s="1232" t="str">
        <f>IF('01.ข้อมูลเบื้องต้น'!$C$22="","",IF('02.คีย์เทอม1'!$B47="","",'01.ข้อมูลเบื้องต้น'!$C$22))</f>
        <v/>
      </c>
      <c r="BW47" s="722"/>
      <c r="BX47" s="1234" t="str">
        <f t="shared" si="11"/>
        <v/>
      </c>
      <c r="BY47" s="1232"/>
      <c r="BZ47" s="1231" t="str">
        <f>IF('01.ข้อมูลเบื้องต้น'!$B$23="","",IF('02.คีย์เทอม1'!$B47="","",'01.ข้อมูลเบื้องต้น'!$B$23))</f>
        <v/>
      </c>
      <c r="CA47" s="1232" t="str">
        <f>IF('01.ข้อมูลเบื้องต้น'!$C$23="","",IF('02.คีย์เทอม1'!$B47="","",'01.ข้อมูลเบื้องต้น'!$C$23))</f>
        <v/>
      </c>
      <c r="CB47" s="722"/>
      <c r="CC47" s="1234" t="str">
        <f t="shared" si="39"/>
        <v/>
      </c>
      <c r="CD47" s="1232"/>
      <c r="CE47" s="1231" t="str">
        <f>IF('01.ข้อมูลเบื้องต้น'!$B$24="","",IF('02.คีย์เทอม1'!$B47="","",'01.ข้อมูลเบื้องต้น'!$B$24))</f>
        <v/>
      </c>
      <c r="CF47" s="1232" t="str">
        <f>IF('01.ข้อมูลเบื้องต้น'!$C$24="","",IF('02.คีย์เทอม1'!$B47="","",'01.ข้อมูลเบื้องต้น'!$C$24))</f>
        <v/>
      </c>
      <c r="CG47" s="722"/>
      <c r="CH47" s="1234" t="str">
        <f t="shared" si="59"/>
        <v/>
      </c>
      <c r="CI47" s="1232"/>
      <c r="CJ47" s="1231" t="str">
        <f>IF('01.ข้อมูลเบื้องต้น'!$B$25="","",IF('02.คีย์เทอม1'!$B47="","",'01.ข้อมูลเบื้องต้น'!$B$25))</f>
        <v/>
      </c>
      <c r="CK47" s="1232" t="str">
        <f>IF('01.ข้อมูลเบื้องต้น'!$C$25="","",IF('02.คีย์เทอม1'!$B47="","",'01.ข้อมูลเบื้องต้น'!$C$25))</f>
        <v/>
      </c>
      <c r="CL47" s="722"/>
      <c r="CM47" s="1234" t="str">
        <f t="shared" si="12"/>
        <v/>
      </c>
      <c r="CN47" s="1232"/>
      <c r="CO47" s="1231" t="str">
        <f>IF('01.ข้อมูลเบื้องต้น'!$B$26="","",IF('02.คีย์เทอม1'!$B47="","",'01.ข้อมูลเบื้องต้น'!$B$26))</f>
        <v/>
      </c>
      <c r="CP47" s="1232" t="str">
        <f>IF('01.ข้อมูลเบื้องต้น'!$C$26="","",IF('02.คีย์เทอม1'!$B47="","",'01.ข้อมูลเบื้องต้น'!$C$26))</f>
        <v/>
      </c>
      <c r="CQ47" s="722"/>
      <c r="CR47" s="1234" t="str">
        <f t="shared" si="13"/>
        <v/>
      </c>
      <c r="CS47" s="1232"/>
      <c r="CT47" s="1231" t="str">
        <f>IF('01.ข้อมูลเบื้องต้น'!$B$27="","",IF('02.คีย์เทอม1'!$B47="","",'01.ข้อมูลเบื้องต้น'!$B$27))</f>
        <v/>
      </c>
      <c r="CU47" s="1232" t="str">
        <f>IF('01.ข้อมูลเบื้องต้น'!$C$27="","",IF('02.คีย์เทอม1'!$B47="","",'01.ข้อมูลเบื้องต้น'!$C$27))</f>
        <v/>
      </c>
      <c r="CV47" s="722"/>
      <c r="CW47" s="1234" t="str">
        <f t="shared" si="14"/>
        <v/>
      </c>
      <c r="CX47" s="1232"/>
      <c r="CY47" s="1231" t="str">
        <f>IF('01.ข้อมูลเบื้องต้น'!$B$28="","",IF('02.คีย์เทอม1'!$B47="","",'01.ข้อมูลเบื้องต้น'!$B$28))</f>
        <v/>
      </c>
      <c r="CZ47" s="1232" t="str">
        <f>IF('01.ข้อมูลเบื้องต้น'!$C$28="","",IF('02.คีย์เทอม1'!$B47="","",'01.ข้อมูลเบื้องต้น'!$C$28))</f>
        <v/>
      </c>
      <c r="DA47" s="722"/>
      <c r="DB47" s="1234" t="str">
        <f t="shared" si="15"/>
        <v/>
      </c>
      <c r="DC47" s="1232"/>
      <c r="DD47" s="1231" t="str">
        <f>IF('01.ข้อมูลเบื้องต้น'!$B$36="","",IF('02.คีย์เทอม1'!$B47="","",'01.ข้อมูลเบื้องต้น'!$B$36))</f>
        <v/>
      </c>
      <c r="DE47" s="1232" t="str">
        <f>IF('01.ข้อมูลเบื้องต้น'!$C$36="","",IF('02.คีย์เทอม1'!$B47="","",'01.ข้อมูลเบื้องต้น'!$C$36))</f>
        <v/>
      </c>
      <c r="DF47" s="721"/>
      <c r="DG47" s="1234" t="str">
        <f t="shared" si="16"/>
        <v/>
      </c>
      <c r="DH47" s="1232"/>
      <c r="DI47" s="1231" t="str">
        <f>IF('01.ข้อมูลเบื้องต้น'!$B$37="","",IF('02.คีย์เทอม1'!$B47="","",'01.ข้อมูลเบื้องต้น'!$B$37))</f>
        <v/>
      </c>
      <c r="DJ47" s="1232" t="str">
        <f>IF('01.ข้อมูลเบื้องต้น'!$C$37="","",IF('02.คีย์เทอม1'!$B47="","",'01.ข้อมูลเบื้องต้น'!$C$37))</f>
        <v/>
      </c>
      <c r="DK47" s="721"/>
      <c r="DL47" s="1234" t="str">
        <f t="shared" si="17"/>
        <v/>
      </c>
      <c r="DM47" s="1232"/>
      <c r="DN47" s="1231" t="str">
        <f>IF('01.ข้อมูลเบื้องต้น'!$B$38="","",IF('02.คีย์เทอม1'!$B47="","",'01.ข้อมูลเบื้องต้น'!$B$38))</f>
        <v/>
      </c>
      <c r="DO47" s="1232" t="str">
        <f>IF('01.ข้อมูลเบื้องต้น'!$C$38="","",IF('02.คีย์เทอม1'!$B47="","",'01.ข้อมูลเบื้องต้น'!$C$38))</f>
        <v/>
      </c>
      <c r="DP47" s="721"/>
      <c r="DQ47" s="1234" t="str">
        <f t="shared" si="18"/>
        <v/>
      </c>
      <c r="DR47" s="1232"/>
      <c r="DS47" s="1231" t="str">
        <f>IF('01.ข้อมูลเบื้องต้น'!$B$39="","",IF('02.คีย์เทอม1'!$B47="","",'01.ข้อมูลเบื้องต้น'!$B$39))</f>
        <v/>
      </c>
      <c r="DT47" s="1232" t="str">
        <f>IF('01.ข้อมูลเบื้องต้น'!$C$39="","",IF('02.คีย์เทอม1'!$B47="","",'01.ข้อมูลเบื้องต้น'!$C$39))</f>
        <v/>
      </c>
      <c r="DU47" s="721"/>
      <c r="DV47" s="1234" t="str">
        <f t="shared" si="19"/>
        <v/>
      </c>
      <c r="DW47" s="1232"/>
      <c r="DX47" s="1231" t="str">
        <f>IF('01.ข้อมูลเบื้องต้น'!$B$40="","",IF('02.คีย์เทอม1'!$B47="","",'01.ข้อมูลเบื้องต้น'!$B$40))</f>
        <v/>
      </c>
      <c r="DY47" s="1232" t="str">
        <f>IF('01.ข้อมูลเบื้องต้น'!$C$40="","",IF('02.คีย์เทอม1'!$B47="","",'01.ข้อมูลเบื้องต้น'!$C$40))</f>
        <v/>
      </c>
      <c r="DZ47" s="721"/>
      <c r="EA47" s="1234" t="str">
        <f t="shared" si="20"/>
        <v/>
      </c>
      <c r="EB47" s="1232"/>
      <c r="EC47" s="1231" t="str">
        <f>IF('01.ข้อมูลเบื้องต้น'!$B$41="","",IF('02.คีย์เทอม1'!$B47="","",'01.ข้อมูลเบื้องต้น'!$B$41))</f>
        <v/>
      </c>
      <c r="ED47" s="1232" t="str">
        <f>IF('01.ข้อมูลเบื้องต้น'!$C$41="","",IF('02.คีย์เทอม1'!$B47="","",'01.ข้อมูลเบื้องต้น'!$C$41))</f>
        <v/>
      </c>
      <c r="EE47" s="721"/>
      <c r="EF47" s="1234" t="str">
        <f t="shared" si="21"/>
        <v/>
      </c>
      <c r="EG47" s="1232"/>
      <c r="EH47" s="1231" t="str">
        <f>IF('01.ข้อมูลเบื้องต้น'!$B$42="","",IF('02.คีย์เทอม1'!$B47="","",'01.ข้อมูลเบื้องต้น'!$B$42))</f>
        <v/>
      </c>
      <c r="EI47" s="1232" t="str">
        <f>IF('01.ข้อมูลเบื้องต้น'!$C$42="","",IF('02.คีย์เทอม1'!$B47="","",'01.ข้อมูลเบื้องต้น'!$C$42))</f>
        <v/>
      </c>
      <c r="EJ47" s="721"/>
      <c r="EK47" s="1234" t="str">
        <f t="shared" si="22"/>
        <v/>
      </c>
      <c r="EL47" s="1232"/>
      <c r="EM47" s="1231" t="str">
        <f>IF('01.ข้อมูลเบื้องต้น'!$B$43="","",IF('02.คีย์เทอม1'!$B47="","",'01.ข้อมูลเบื้องต้น'!$B$43))</f>
        <v/>
      </c>
      <c r="EN47" s="1232" t="str">
        <f>IF('01.ข้อมูลเบื้องต้น'!$C$43="","",IF('02.คีย์เทอม1'!$B47="","",'01.ข้อมูลเบื้องต้น'!$C$43))</f>
        <v/>
      </c>
      <c r="EO47" s="721"/>
      <c r="EP47" s="1234" t="str">
        <f t="shared" si="23"/>
        <v/>
      </c>
      <c r="EQ47" s="1232"/>
      <c r="ER47" s="1231" t="str">
        <f>IF('01.ข้อมูลเบื้องต้น'!$B$44="","",IF('02.คีย์เทอม1'!$B47="","",'01.ข้อมูลเบื้องต้น'!$B$44))</f>
        <v/>
      </c>
      <c r="ES47" s="1232" t="str">
        <f>IF('01.ข้อมูลเบื้องต้น'!$C$44="","",IF('02.คีย์เทอม1'!$B47="","",'01.ข้อมูลเบื้องต้น'!$C$44))</f>
        <v/>
      </c>
      <c r="ET47" s="721"/>
      <c r="EU47" s="1234" t="str">
        <f t="shared" si="24"/>
        <v/>
      </c>
      <c r="EV47" s="1232"/>
      <c r="EW47" s="1231" t="str">
        <f>IF('01.ข้อมูลเบื้องต้น'!$B$45="","",IF('02.คีย์เทอม1'!$B47="","",'01.ข้อมูลเบื้องต้น'!$B$45))</f>
        <v/>
      </c>
      <c r="EX47" s="1232" t="str">
        <f>IF('01.ข้อมูลเบื้องต้น'!$C$45="","",IF('02.คีย์เทอม1'!$B47="","",'01.ข้อมูลเบื้องต้น'!$C$45))</f>
        <v/>
      </c>
      <c r="EY47" s="721"/>
      <c r="EZ47" s="1234" t="str">
        <f t="shared" si="25"/>
        <v/>
      </c>
      <c r="FA47" s="1232"/>
      <c r="FB47" s="1231" t="str">
        <f>IF('01.ข้อมูลเบื้องต้น'!$B$46="","",IF('02.คีย์เทอม1'!$B47="","",'01.ข้อมูลเบื้องต้น'!$B$46))</f>
        <v/>
      </c>
      <c r="FC47" s="1232" t="str">
        <f>IF('01.ข้อมูลเบื้องต้น'!$C$46="","",IF('02.คีย์เทอม1'!$B47="","",'01.ข้อมูลเบื้องต้น'!$C$46))</f>
        <v/>
      </c>
      <c r="FD47" s="721"/>
      <c r="FE47" s="1234" t="str">
        <f t="shared" si="26"/>
        <v/>
      </c>
      <c r="FF47" s="1232"/>
      <c r="FG47" s="1231" t="str">
        <f>IF('01.ข้อมูลเบื้องต้น'!$B$47="","",IF('02.คีย์เทอม1'!$B47="","",'01.ข้อมูลเบื้องต้น'!$B$47))</f>
        <v/>
      </c>
      <c r="FH47" s="1232" t="str">
        <f>IF('01.ข้อมูลเบื้องต้น'!$C$47="","",IF('02.คีย์เทอม1'!$B47="","",'01.ข้อมูลเบื้องต้น'!$C$47))</f>
        <v/>
      </c>
      <c r="FI47" s="721"/>
      <c r="FJ47" s="1234" t="str">
        <f t="shared" si="27"/>
        <v/>
      </c>
      <c r="FK47" s="1232"/>
      <c r="FL47" s="1231" t="str">
        <f>IF('01.ข้อมูลเบื้องต้น'!$B$48="","",IF('02.คีย์เทอม1'!$B47="","",'01.ข้อมูลเบื้องต้น'!$B$48))</f>
        <v/>
      </c>
      <c r="FM47" s="1232" t="str">
        <f>IF('01.ข้อมูลเบื้องต้น'!$C$48="","",IF('02.คีย์เทอม1'!$B47="","",'01.ข้อมูลเบื้องต้น'!$C$48))</f>
        <v/>
      </c>
      <c r="FN47" s="721"/>
      <c r="FO47" s="1234" t="str">
        <f t="shared" si="28"/>
        <v/>
      </c>
      <c r="FP47" s="1232"/>
      <c r="FQ47" s="1231" t="str">
        <f>IF('01.ข้อมูลเบื้องต้น'!$B$49="","",IF('02.คีย์เทอม1'!$B47="","",'01.ข้อมูลเบื้องต้น'!$B$49))</f>
        <v/>
      </c>
      <c r="FR47" s="1232" t="str">
        <f>IF('01.ข้อมูลเบื้องต้น'!$C$49="","",IF('02.คีย์เทอม1'!$B47="","",'01.ข้อมูลเบื้องต้น'!$C$49))</f>
        <v/>
      </c>
      <c r="FS47" s="721"/>
      <c r="FT47" s="1234" t="str">
        <f t="shared" si="29"/>
        <v/>
      </c>
      <c r="FU47" s="1232"/>
      <c r="FV47" s="1231" t="str">
        <f>IF('01.ข้อมูลเบื้องต้น'!$B$50="","",IF('02.คีย์เทอม1'!$B47="","",'01.ข้อมูลเบื้องต้น'!$B$50))</f>
        <v/>
      </c>
      <c r="FW47" s="1232" t="str">
        <f>IF('01.ข้อมูลเบื้องต้น'!$C$50="","",IF('02.คีย์เทอม1'!$B47="","",'01.ข้อมูลเบื้องต้น'!$C$50))</f>
        <v/>
      </c>
      <c r="FX47" s="721"/>
      <c r="FY47" s="1234" t="str">
        <f t="shared" si="30"/>
        <v/>
      </c>
      <c r="FZ47" s="521" t="str">
        <f t="shared" si="57"/>
        <v/>
      </c>
      <c r="GA47" s="522" t="str">
        <f t="shared" si="58"/>
        <v/>
      </c>
      <c r="GB47" s="523" t="str">
        <f>IF('2.ชื่อนักเรียน'!R48="มส","มส",IF('2.ชื่อนักเรียน'!R48="ย้าย","ย้าย",IF('2.ชื่อนักเรียน'!R48="ร","ร",IF(GA47="","",RANK(GA47,$GA$10:$GA$59,0)))))</f>
        <v/>
      </c>
      <c r="GC47" s="523" t="str">
        <f t="shared" si="40"/>
        <v/>
      </c>
      <c r="GE47" s="527" t="str">
        <f t="shared" si="41"/>
        <v/>
      </c>
      <c r="GF47" s="718" t="str">
        <f t="shared" si="42"/>
        <v/>
      </c>
      <c r="GG47" s="717" t="str">
        <f t="shared" si="43"/>
        <v/>
      </c>
      <c r="GH47" s="520" t="str">
        <f t="shared" si="44"/>
        <v/>
      </c>
      <c r="GI47" s="529" t="str">
        <f t="shared" si="45"/>
        <v/>
      </c>
      <c r="GJ47" s="718" t="str">
        <f t="shared" si="46"/>
        <v/>
      </c>
      <c r="GK47" s="718" t="str">
        <f t="shared" si="47"/>
        <v/>
      </c>
      <c r="GL47" s="528" t="str">
        <f t="shared" si="48"/>
        <v/>
      </c>
      <c r="GM47" s="701" t="str">
        <f t="shared" si="49"/>
        <v/>
      </c>
      <c r="GN47" s="701" t="str">
        <f t="shared" si="50"/>
        <v/>
      </c>
      <c r="GO47" s="701" t="str">
        <f t="shared" si="51"/>
        <v/>
      </c>
      <c r="GP47" s="701" t="str">
        <f t="shared" si="52"/>
        <v/>
      </c>
      <c r="GQ47" s="701" t="str">
        <f t="shared" si="53"/>
        <v/>
      </c>
      <c r="GR47" s="701" t="str">
        <f t="shared" si="54"/>
        <v/>
      </c>
      <c r="GS47" s="701" t="str">
        <f t="shared" si="55"/>
        <v/>
      </c>
      <c r="GT47" s="520" t="str">
        <f t="shared" si="56"/>
        <v/>
      </c>
    </row>
    <row r="48" spans="1:202" s="509" customFormat="1" ht="17.25" customHeight="1" thickTop="1" thickBot="1">
      <c r="A48" s="1229">
        <v>39</v>
      </c>
      <c r="B48" s="1229" t="str">
        <f>IF('2.ชื่อนักเรียน'!E49="","",CONCATENATE('2.ชื่อนักเรียน'!E49,'2.ชื่อนักเรียน'!F49,'2.ชื่อนักเรียน'!G49,'2.ชื่อนักเรียน'!H49,'2.ชื่อนักเรียน'!I49,'2.ชื่อนักเรียน'!J49,'2.ชื่อนักเรียน'!K49,'2.ชื่อนักเรียน'!L49,'2.ชื่อนักเรียน'!M49,'2.ชื่อนักเรียน'!N49,'2.ชื่อนักเรียน'!O49,'2.ชื่อนักเรียน'!P49,'2.ชื่อนักเรียน'!Q49))</f>
        <v/>
      </c>
      <c r="C48" s="1230" t="str">
        <f>IF('2.ชื่อนักเรียน'!B49="","",'2.ชื่อนักเรียน'!B49)</f>
        <v/>
      </c>
      <c r="D48" s="1231" t="str">
        <f>IF('2.ชื่อนักเรียน'!C49="","",CONCATENATE(TRIM('2.ชื่อนักเรียน'!C49),"  ",'2.ชื่อนักเรียน'!D49))</f>
        <v/>
      </c>
      <c r="E48" s="1232" t="str">
        <f>IF(B48="","",IF('01.ข้อมูลเบื้องต้น'!$H$2="","",'01.ข้อมูลเบื้องต้น'!$H$2))</f>
        <v/>
      </c>
      <c r="F48" s="1231" t="str">
        <f>IF(B48="","",IF('01.ข้อมูลเบื้องต้น'!$I$4="","",'01.ข้อมูลเบื้องต้น'!$I$4))</f>
        <v/>
      </c>
      <c r="G48" s="1232"/>
      <c r="H48" s="1231" t="str">
        <f>IF('01.ข้อมูลเบื้องต้น'!$B$8="","",IF('02.คีย์เทอม1'!$B48="","",'01.ข้อมูลเบื้องต้น'!$B$8))</f>
        <v/>
      </c>
      <c r="I48" s="1232" t="str">
        <f>IF('01.ข้อมูลเบื้องต้น'!$C$8="","",IF('02.คีย์เทอม1'!$B48="","",'01.ข้อมูลเบื้องต้น'!$C$8))</f>
        <v/>
      </c>
      <c r="J48" s="519"/>
      <c r="K48" s="1233" t="str">
        <f>IF('2.ชื่อนักเรียน'!R49="มส","มส",IF('2.ชื่อนักเรียน'!R49="ร","ร",IF('2.ชื่อนักเรียน'!R49="ย้าย","ย้าย",IF(J48="","",IF(J48&gt;=75,"เชี่ยวชาญ",IF(J48&gt;=65,"ชำนาญ",IF(J48&gt;=55,"พัฒนา",IF(J48&gt;=50,"เริ่มต้น","ไม่ผ่าน"))))))))</f>
        <v/>
      </c>
      <c r="L48" s="1232"/>
      <c r="M48" s="1231" t="str">
        <f>IF('01.ข้อมูลเบื้องต้น'!$B$9="","",IF('02.คีย์เทอม1'!$B48="","",'01.ข้อมูลเบื้องต้น'!$B$9))</f>
        <v/>
      </c>
      <c r="N48" s="1232" t="str">
        <f>IF('01.ข้อมูลเบื้องต้น'!$C$9="","",IF('02.คีย์เทอม1'!$B48="","",'01.ข้อมูลเบื้องต้น'!$C$9))</f>
        <v/>
      </c>
      <c r="O48" s="519"/>
      <c r="P48" s="1234" t="str">
        <f t="shared" si="7"/>
        <v/>
      </c>
      <c r="Q48" s="1232"/>
      <c r="R48" s="1231" t="str">
        <f>IF('01.ข้อมูลเบื้องต้น'!$B$10="","",IF('02.คีย์เทอม1'!$B48="","",'01.ข้อมูลเบื้องต้น'!$B$10))</f>
        <v/>
      </c>
      <c r="S48" s="1232" t="str">
        <f>IF('01.ข้อมูลเบื้องต้น'!$C$10="","",IF('02.คีย์เทอม1'!$B48="","",'01.ข้อมูลเบื้องต้น'!$C$10))</f>
        <v/>
      </c>
      <c r="T48" s="519"/>
      <c r="U48" s="1234" t="str">
        <f t="shared" si="8"/>
        <v/>
      </c>
      <c r="V48" s="1232"/>
      <c r="W48" s="1231" t="str">
        <f>IF('01.ข้อมูลเบื้องต้น'!$B$11="","",IF('02.คีย์เทอม1'!$B48="","",'01.ข้อมูลเบื้องต้น'!$B$11))</f>
        <v/>
      </c>
      <c r="X48" s="1232" t="str">
        <f>IF('01.ข้อมูลเบื้องต้น'!$C$11="","",IF('02.คีย์เทอม1'!$B48="","",'01.ข้อมูลเบื้องต้น'!$C$11))</f>
        <v/>
      </c>
      <c r="Y48" s="519"/>
      <c r="Z48" s="1234" t="str">
        <f t="shared" si="31"/>
        <v/>
      </c>
      <c r="AA48" s="1232"/>
      <c r="AB48" s="1231" t="str">
        <f>IF('01.ข้อมูลเบื้องต้น'!$B$12="","",IF('02.คีย์เทอม1'!$B48="","",'01.ข้อมูลเบื้องต้น'!$B$12))</f>
        <v/>
      </c>
      <c r="AC48" s="1232" t="str">
        <f>IF('01.ข้อมูลเบื้องต้น'!$C$12="","",IF('02.คีย์เทอม1'!$B48="","",'01.ข้อมูลเบื้องต้น'!$C$12))</f>
        <v/>
      </c>
      <c r="AD48" s="519"/>
      <c r="AE48" s="1234" t="str">
        <f t="shared" si="32"/>
        <v/>
      </c>
      <c r="AF48" s="1232"/>
      <c r="AG48" s="1231" t="str">
        <f>IF('01.ข้อมูลเบื้องต้น'!$B$13="","",IF('02.คีย์เทอม1'!$B48="","",'01.ข้อมูลเบื้องต้น'!$B$13))</f>
        <v/>
      </c>
      <c r="AH48" s="1232" t="str">
        <f>IF('01.ข้อมูลเบื้องต้น'!$C$13="","",IF('02.คีย์เทอม1'!$B48="","",'01.ข้อมูลเบื้องต้น'!$C$13))</f>
        <v/>
      </c>
      <c r="AI48" s="519"/>
      <c r="AJ48" s="1234" t="str">
        <f t="shared" si="33"/>
        <v/>
      </c>
      <c r="AK48" s="1232"/>
      <c r="AL48" s="1231" t="str">
        <f>IF('01.ข้อมูลเบื้องต้น'!$B$14="","",IF('02.คีย์เทอม1'!$B48="","",'01.ข้อมูลเบื้องต้น'!$B$14))</f>
        <v/>
      </c>
      <c r="AM48" s="1232" t="str">
        <f>IF('01.ข้อมูลเบื้องต้น'!$C$14="","",IF('02.คีย์เทอม1'!$B48="","",'01.ข้อมูลเบื้องต้น'!$C$14))</f>
        <v/>
      </c>
      <c r="AN48" s="519"/>
      <c r="AO48" s="1234" t="str">
        <f t="shared" si="34"/>
        <v/>
      </c>
      <c r="AP48" s="1232"/>
      <c r="AQ48" s="1231" t="str">
        <f>IF('01.ข้อมูลเบื้องต้น'!$B$15="","",IF('02.คีย์เทอม1'!$B48="","",'01.ข้อมูลเบื้องต้น'!$B$15))</f>
        <v/>
      </c>
      <c r="AR48" s="1232" t="str">
        <f>IF('01.ข้อมูลเบื้องต้น'!$C$15="","",IF('02.คีย์เทอม1'!$B48="","",'01.ข้อมูลเบื้องต้น'!$C$15))</f>
        <v/>
      </c>
      <c r="AS48" s="526"/>
      <c r="AT48" s="1234" t="str">
        <f t="shared" si="35"/>
        <v/>
      </c>
      <c r="AU48" s="1232"/>
      <c r="AV48" s="1231" t="str">
        <f>IF('01.ข้อมูลเบื้องต้น'!$B$16="","",IF('02.คีย์เทอม1'!$B48="","",'01.ข้อมูลเบื้องต้น'!$B$16))</f>
        <v/>
      </c>
      <c r="AW48" s="1232" t="str">
        <f>IF('01.ข้อมูลเบื้องต้น'!$C$16="","",IF('02.คีย์เทอม1'!$B48="","",'01.ข้อมูลเบื้องต้น'!$C$16))</f>
        <v/>
      </c>
      <c r="AX48" s="519"/>
      <c r="AY48" s="1234" t="str">
        <f t="shared" si="36"/>
        <v/>
      </c>
      <c r="AZ48" s="1232"/>
      <c r="BA48" s="1231" t="str">
        <f>IF('01.ข้อมูลเบื้องต้น'!$B$17="","",IF('02.คีย์เทอม1'!$B48="","",'01.ข้อมูลเบื้องต้น'!$B$17))</f>
        <v/>
      </c>
      <c r="BB48" s="1232" t="str">
        <f>IF('01.ข้อมูลเบื้องต้น'!$C$17="","",IF('02.คีย์เทอม1'!$B48="","",'01.ข้อมูลเบื้องต้น'!$C$17))</f>
        <v/>
      </c>
      <c r="BC48" s="519"/>
      <c r="BD48" s="1234" t="str">
        <f t="shared" si="37"/>
        <v/>
      </c>
      <c r="BE48" s="1232"/>
      <c r="BF48" s="1231" t="str">
        <f>IF('01.ข้อมูลเบื้องต้น'!$B$19="","",IF('02.คีย์เทอม1'!$B48="","",'01.ข้อมูลเบื้องต้น'!$B$19))</f>
        <v/>
      </c>
      <c r="BG48" s="1232" t="str">
        <f>IF('01.ข้อมูลเบื้องต้น'!$C$19="","",IF('02.คีย์เทอม1'!$B48="","",'01.ข้อมูลเบื้องต้น'!$C$19))</f>
        <v/>
      </c>
      <c r="BH48" s="722"/>
      <c r="BI48" s="1234" t="str">
        <f t="shared" si="38"/>
        <v/>
      </c>
      <c r="BJ48" s="1232"/>
      <c r="BK48" s="1231" t="str">
        <f>IF('01.ข้อมูลเบื้องต้น'!$B$20="","",IF('02.คีย์เทอม1'!$B48="","",'01.ข้อมูลเบื้องต้น'!$B$20))</f>
        <v/>
      </c>
      <c r="BL48" s="1232" t="str">
        <f>IF('01.ข้อมูลเบื้องต้น'!$C$20="","",IF('02.คีย์เทอม1'!$B48="","",'01.ข้อมูลเบื้องต้น'!$C$20))</f>
        <v/>
      </c>
      <c r="BM48" s="722"/>
      <c r="BN48" s="1234" t="str">
        <f t="shared" si="9"/>
        <v/>
      </c>
      <c r="BO48" s="1232"/>
      <c r="BP48" s="1231" t="str">
        <f>IF('01.ข้อมูลเบื้องต้น'!$B$21="","",IF('02.คีย์เทอม1'!$B48="","",'01.ข้อมูลเบื้องต้น'!$B$21))</f>
        <v/>
      </c>
      <c r="BQ48" s="1232" t="str">
        <f>IF('01.ข้อมูลเบื้องต้น'!$C$21="","",IF('02.คีย์เทอม1'!$B48="","",'01.ข้อมูลเบื้องต้น'!$C$21))</f>
        <v/>
      </c>
      <c r="BR48" s="722"/>
      <c r="BS48" s="1234" t="str">
        <f t="shared" si="10"/>
        <v/>
      </c>
      <c r="BT48" s="1232"/>
      <c r="BU48" s="1231" t="str">
        <f>IF('01.ข้อมูลเบื้องต้น'!$B$22="","",IF('02.คีย์เทอม1'!$B48="","",'01.ข้อมูลเบื้องต้น'!$B$22))</f>
        <v/>
      </c>
      <c r="BV48" s="1232" t="str">
        <f>IF('01.ข้อมูลเบื้องต้น'!$C$22="","",IF('02.คีย์เทอม1'!$B48="","",'01.ข้อมูลเบื้องต้น'!$C$22))</f>
        <v/>
      </c>
      <c r="BW48" s="722"/>
      <c r="BX48" s="1234" t="str">
        <f>IF(BW48="","",IF(BW48&gt;=75,"เชี่ยวชาญ",IF(BW48&gt;=65,"ชำนาญ",IF(BW48&gt;=55,"พัฒนา",IF(BW48&gt;=50,"เริ่มต้น","ไม่ผ่าน")))))</f>
        <v/>
      </c>
      <c r="BY48" s="1232"/>
      <c r="BZ48" s="1231" t="str">
        <f>IF('01.ข้อมูลเบื้องต้น'!$B$23="","",IF('02.คีย์เทอม1'!$B48="","",'01.ข้อมูลเบื้องต้น'!$B$23))</f>
        <v/>
      </c>
      <c r="CA48" s="1232" t="str">
        <f>IF('01.ข้อมูลเบื้องต้น'!$C$23="","",IF('02.คีย์เทอม1'!$B48="","",'01.ข้อมูลเบื้องต้น'!$C$23))</f>
        <v/>
      </c>
      <c r="CB48" s="722"/>
      <c r="CC48" s="1234" t="str">
        <f t="shared" si="39"/>
        <v/>
      </c>
      <c r="CD48" s="1232"/>
      <c r="CE48" s="1231" t="str">
        <f>IF('01.ข้อมูลเบื้องต้น'!$B$24="","",IF('02.คีย์เทอม1'!$B48="","",'01.ข้อมูลเบื้องต้น'!$B$24))</f>
        <v/>
      </c>
      <c r="CF48" s="1232" t="str">
        <f>IF('01.ข้อมูลเบื้องต้น'!$C$24="","",IF('02.คีย์เทอม1'!$B48="","",'01.ข้อมูลเบื้องต้น'!$C$24))</f>
        <v/>
      </c>
      <c r="CG48" s="722"/>
      <c r="CH48" s="1234" t="str">
        <f t="shared" si="59"/>
        <v/>
      </c>
      <c r="CI48" s="1232"/>
      <c r="CJ48" s="1231" t="str">
        <f>IF('01.ข้อมูลเบื้องต้น'!$B$25="","",IF('02.คีย์เทอม1'!$B48="","",'01.ข้อมูลเบื้องต้น'!$B$25))</f>
        <v/>
      </c>
      <c r="CK48" s="1232" t="str">
        <f>IF('01.ข้อมูลเบื้องต้น'!$C$25="","",IF('02.คีย์เทอม1'!$B48="","",'01.ข้อมูลเบื้องต้น'!$C$25))</f>
        <v/>
      </c>
      <c r="CL48" s="722"/>
      <c r="CM48" s="1234" t="str">
        <f t="shared" si="12"/>
        <v/>
      </c>
      <c r="CN48" s="1232"/>
      <c r="CO48" s="1231" t="str">
        <f>IF('01.ข้อมูลเบื้องต้น'!$B$26="","",IF('02.คีย์เทอม1'!$B48="","",'01.ข้อมูลเบื้องต้น'!$B$26))</f>
        <v/>
      </c>
      <c r="CP48" s="1232" t="str">
        <f>IF('01.ข้อมูลเบื้องต้น'!$C$26="","",IF('02.คีย์เทอม1'!$B48="","",'01.ข้อมูลเบื้องต้น'!$C$26))</f>
        <v/>
      </c>
      <c r="CQ48" s="722"/>
      <c r="CR48" s="1234" t="str">
        <f t="shared" si="13"/>
        <v/>
      </c>
      <c r="CS48" s="1232"/>
      <c r="CT48" s="1231" t="str">
        <f>IF('01.ข้อมูลเบื้องต้น'!$B$27="","",IF('02.คีย์เทอม1'!$B48="","",'01.ข้อมูลเบื้องต้น'!$B$27))</f>
        <v/>
      </c>
      <c r="CU48" s="1232" t="str">
        <f>IF('01.ข้อมูลเบื้องต้น'!$C$27="","",IF('02.คีย์เทอม1'!$B48="","",'01.ข้อมูลเบื้องต้น'!$C$27))</f>
        <v/>
      </c>
      <c r="CV48" s="722"/>
      <c r="CW48" s="1234" t="str">
        <f t="shared" si="14"/>
        <v/>
      </c>
      <c r="CX48" s="1232"/>
      <c r="CY48" s="1231" t="str">
        <f>IF('01.ข้อมูลเบื้องต้น'!$B$28="","",IF('02.คีย์เทอม1'!$B48="","",'01.ข้อมูลเบื้องต้น'!$B$28))</f>
        <v/>
      </c>
      <c r="CZ48" s="1232" t="str">
        <f>IF('01.ข้อมูลเบื้องต้น'!$C$28="","",IF('02.คีย์เทอม1'!$B48="","",'01.ข้อมูลเบื้องต้น'!$C$28))</f>
        <v/>
      </c>
      <c r="DA48" s="722"/>
      <c r="DB48" s="1234" t="str">
        <f t="shared" si="15"/>
        <v/>
      </c>
      <c r="DC48" s="1232"/>
      <c r="DD48" s="1231" t="str">
        <f>IF('01.ข้อมูลเบื้องต้น'!$B$36="","",IF('02.คีย์เทอม1'!$B48="","",'01.ข้อมูลเบื้องต้น'!$B$36))</f>
        <v/>
      </c>
      <c r="DE48" s="1232" t="str">
        <f>IF('01.ข้อมูลเบื้องต้น'!$C$36="","",IF('02.คีย์เทอม1'!$B48="","",'01.ข้อมูลเบื้องต้น'!$C$36))</f>
        <v/>
      </c>
      <c r="DF48" s="721"/>
      <c r="DG48" s="1234" t="str">
        <f t="shared" si="16"/>
        <v/>
      </c>
      <c r="DH48" s="1232"/>
      <c r="DI48" s="1231" t="str">
        <f>IF('01.ข้อมูลเบื้องต้น'!$B$37="","",IF('02.คีย์เทอม1'!$B48="","",'01.ข้อมูลเบื้องต้น'!$B$37))</f>
        <v/>
      </c>
      <c r="DJ48" s="1232" t="str">
        <f>IF('01.ข้อมูลเบื้องต้น'!$C$37="","",IF('02.คีย์เทอม1'!$B48="","",'01.ข้อมูลเบื้องต้น'!$C$37))</f>
        <v/>
      </c>
      <c r="DK48" s="721"/>
      <c r="DL48" s="1234" t="str">
        <f t="shared" si="17"/>
        <v/>
      </c>
      <c r="DM48" s="1232"/>
      <c r="DN48" s="1231" t="str">
        <f>IF('01.ข้อมูลเบื้องต้น'!$B$38="","",IF('02.คีย์เทอม1'!$B48="","",'01.ข้อมูลเบื้องต้น'!$B$38))</f>
        <v/>
      </c>
      <c r="DO48" s="1232" t="str">
        <f>IF('01.ข้อมูลเบื้องต้น'!$C$38="","",IF('02.คีย์เทอม1'!$B48="","",'01.ข้อมูลเบื้องต้น'!$C$38))</f>
        <v/>
      </c>
      <c r="DP48" s="721"/>
      <c r="DQ48" s="1234" t="str">
        <f t="shared" si="18"/>
        <v/>
      </c>
      <c r="DR48" s="1232"/>
      <c r="DS48" s="1231" t="str">
        <f>IF('01.ข้อมูลเบื้องต้น'!$B$39="","",IF('02.คีย์เทอม1'!$B48="","",'01.ข้อมูลเบื้องต้น'!$B$39))</f>
        <v/>
      </c>
      <c r="DT48" s="1232" t="str">
        <f>IF('01.ข้อมูลเบื้องต้น'!$C$39="","",IF('02.คีย์เทอม1'!$B48="","",'01.ข้อมูลเบื้องต้น'!$C$39))</f>
        <v/>
      </c>
      <c r="DU48" s="721"/>
      <c r="DV48" s="1234" t="str">
        <f t="shared" si="19"/>
        <v/>
      </c>
      <c r="DW48" s="1232"/>
      <c r="DX48" s="1231" t="str">
        <f>IF('01.ข้อมูลเบื้องต้น'!$B$40="","",IF('02.คีย์เทอม1'!$B48="","",'01.ข้อมูลเบื้องต้น'!$B$40))</f>
        <v/>
      </c>
      <c r="DY48" s="1232" t="str">
        <f>IF('01.ข้อมูลเบื้องต้น'!$C$40="","",IF('02.คีย์เทอม1'!$B48="","",'01.ข้อมูลเบื้องต้น'!$C$40))</f>
        <v/>
      </c>
      <c r="DZ48" s="721"/>
      <c r="EA48" s="1234" t="str">
        <f t="shared" si="20"/>
        <v/>
      </c>
      <c r="EB48" s="1232"/>
      <c r="EC48" s="1231" t="str">
        <f>IF('01.ข้อมูลเบื้องต้น'!$B$41="","",IF('02.คีย์เทอม1'!$B48="","",'01.ข้อมูลเบื้องต้น'!$B$41))</f>
        <v/>
      </c>
      <c r="ED48" s="1232" t="str">
        <f>IF('01.ข้อมูลเบื้องต้น'!$C$41="","",IF('02.คีย์เทอม1'!$B48="","",'01.ข้อมูลเบื้องต้น'!$C$41))</f>
        <v/>
      </c>
      <c r="EE48" s="721"/>
      <c r="EF48" s="1234" t="str">
        <f t="shared" si="21"/>
        <v/>
      </c>
      <c r="EG48" s="1232"/>
      <c r="EH48" s="1231" t="str">
        <f>IF('01.ข้อมูลเบื้องต้น'!$B$42="","",IF('02.คีย์เทอม1'!$B48="","",'01.ข้อมูลเบื้องต้น'!$B$42))</f>
        <v/>
      </c>
      <c r="EI48" s="1232" t="str">
        <f>IF('01.ข้อมูลเบื้องต้น'!$C$42="","",IF('02.คีย์เทอม1'!$B48="","",'01.ข้อมูลเบื้องต้น'!$C$42))</f>
        <v/>
      </c>
      <c r="EJ48" s="721"/>
      <c r="EK48" s="1234" t="str">
        <f t="shared" si="22"/>
        <v/>
      </c>
      <c r="EL48" s="1232"/>
      <c r="EM48" s="1231" t="str">
        <f>IF('01.ข้อมูลเบื้องต้น'!$B$43="","",IF('02.คีย์เทอม1'!$B48="","",'01.ข้อมูลเบื้องต้น'!$B$43))</f>
        <v/>
      </c>
      <c r="EN48" s="1232" t="str">
        <f>IF('01.ข้อมูลเบื้องต้น'!$C$43="","",IF('02.คีย์เทอม1'!$B48="","",'01.ข้อมูลเบื้องต้น'!$C$43))</f>
        <v/>
      </c>
      <c r="EO48" s="721"/>
      <c r="EP48" s="1234" t="str">
        <f t="shared" si="23"/>
        <v/>
      </c>
      <c r="EQ48" s="1232"/>
      <c r="ER48" s="1231" t="str">
        <f>IF('01.ข้อมูลเบื้องต้น'!$B$44="","",IF('02.คีย์เทอม1'!$B48="","",'01.ข้อมูลเบื้องต้น'!$B$44))</f>
        <v/>
      </c>
      <c r="ES48" s="1232" t="str">
        <f>IF('01.ข้อมูลเบื้องต้น'!$C$44="","",IF('02.คีย์เทอม1'!$B48="","",'01.ข้อมูลเบื้องต้น'!$C$44))</f>
        <v/>
      </c>
      <c r="ET48" s="721"/>
      <c r="EU48" s="1234" t="str">
        <f t="shared" si="24"/>
        <v/>
      </c>
      <c r="EV48" s="1232"/>
      <c r="EW48" s="1231" t="str">
        <f>IF('01.ข้อมูลเบื้องต้น'!$B$45="","",IF('02.คีย์เทอม1'!$B48="","",'01.ข้อมูลเบื้องต้น'!$B$45))</f>
        <v/>
      </c>
      <c r="EX48" s="1232" t="str">
        <f>IF('01.ข้อมูลเบื้องต้น'!$C$45="","",IF('02.คีย์เทอม1'!$B48="","",'01.ข้อมูลเบื้องต้น'!$C$45))</f>
        <v/>
      </c>
      <c r="EY48" s="721"/>
      <c r="EZ48" s="1234" t="str">
        <f t="shared" si="25"/>
        <v/>
      </c>
      <c r="FA48" s="1232"/>
      <c r="FB48" s="1231" t="str">
        <f>IF('01.ข้อมูลเบื้องต้น'!$B$46="","",IF('02.คีย์เทอม1'!$B48="","",'01.ข้อมูลเบื้องต้น'!$B$46))</f>
        <v/>
      </c>
      <c r="FC48" s="1232" t="str">
        <f>IF('01.ข้อมูลเบื้องต้น'!$C$46="","",IF('02.คีย์เทอม1'!$B48="","",'01.ข้อมูลเบื้องต้น'!$C$46))</f>
        <v/>
      </c>
      <c r="FD48" s="721"/>
      <c r="FE48" s="1234" t="str">
        <f t="shared" si="26"/>
        <v/>
      </c>
      <c r="FF48" s="1232"/>
      <c r="FG48" s="1231" t="str">
        <f>IF('01.ข้อมูลเบื้องต้น'!$B$47="","",IF('02.คีย์เทอม1'!$B48="","",'01.ข้อมูลเบื้องต้น'!$B$47))</f>
        <v/>
      </c>
      <c r="FH48" s="1232" t="str">
        <f>IF('01.ข้อมูลเบื้องต้น'!$C$47="","",IF('02.คีย์เทอม1'!$B48="","",'01.ข้อมูลเบื้องต้น'!$C$47))</f>
        <v/>
      </c>
      <c r="FI48" s="721"/>
      <c r="FJ48" s="1234" t="str">
        <f t="shared" si="27"/>
        <v/>
      </c>
      <c r="FK48" s="1232"/>
      <c r="FL48" s="1231" t="str">
        <f>IF('01.ข้อมูลเบื้องต้น'!$B$48="","",IF('02.คีย์เทอม1'!$B48="","",'01.ข้อมูลเบื้องต้น'!$B$48))</f>
        <v/>
      </c>
      <c r="FM48" s="1232" t="str">
        <f>IF('01.ข้อมูลเบื้องต้น'!$C$48="","",IF('02.คีย์เทอม1'!$B48="","",'01.ข้อมูลเบื้องต้น'!$C$48))</f>
        <v/>
      </c>
      <c r="FN48" s="721"/>
      <c r="FO48" s="1234" t="str">
        <f t="shared" si="28"/>
        <v/>
      </c>
      <c r="FP48" s="1232"/>
      <c r="FQ48" s="1231" t="str">
        <f>IF('01.ข้อมูลเบื้องต้น'!$B$49="","",IF('02.คีย์เทอม1'!$B48="","",'01.ข้อมูลเบื้องต้น'!$B$49))</f>
        <v/>
      </c>
      <c r="FR48" s="1232" t="str">
        <f>IF('01.ข้อมูลเบื้องต้น'!$C$49="","",IF('02.คีย์เทอม1'!$B48="","",'01.ข้อมูลเบื้องต้น'!$C$49))</f>
        <v/>
      </c>
      <c r="FS48" s="721"/>
      <c r="FT48" s="1234" t="str">
        <f t="shared" si="29"/>
        <v/>
      </c>
      <c r="FU48" s="1232"/>
      <c r="FV48" s="1231" t="str">
        <f>IF('01.ข้อมูลเบื้องต้น'!$B$50="","",IF('02.คีย์เทอม1'!$B48="","",'01.ข้อมูลเบื้องต้น'!$B$50))</f>
        <v/>
      </c>
      <c r="FW48" s="1232" t="str">
        <f>IF('01.ข้อมูลเบื้องต้น'!$C$50="","",IF('02.คีย์เทอม1'!$B48="","",'01.ข้อมูลเบื้องต้น'!$C$50))</f>
        <v/>
      </c>
      <c r="FX48" s="721"/>
      <c r="FY48" s="1234" t="str">
        <f t="shared" si="30"/>
        <v/>
      </c>
      <c r="FZ48" s="521" t="str">
        <f t="shared" si="57"/>
        <v/>
      </c>
      <c r="GA48" s="522" t="str">
        <f t="shared" si="58"/>
        <v/>
      </c>
      <c r="GB48" s="523" t="str">
        <f>IF('2.ชื่อนักเรียน'!R49="มส","มส",IF('2.ชื่อนักเรียน'!R49="ย้าย","ย้าย",IF('2.ชื่อนักเรียน'!R49="ร","ร",IF(GA48="","",RANK(GA48,$GA$10:$GA$59,0)))))</f>
        <v/>
      </c>
      <c r="GC48" s="523" t="str">
        <f t="shared" si="40"/>
        <v/>
      </c>
      <c r="GE48" s="527" t="str">
        <f t="shared" si="41"/>
        <v/>
      </c>
      <c r="GF48" s="718" t="str">
        <f t="shared" si="42"/>
        <v/>
      </c>
      <c r="GG48" s="717" t="str">
        <f t="shared" si="43"/>
        <v/>
      </c>
      <c r="GH48" s="520" t="str">
        <f t="shared" si="44"/>
        <v/>
      </c>
      <c r="GI48" s="529" t="str">
        <f t="shared" si="45"/>
        <v/>
      </c>
      <c r="GJ48" s="718" t="str">
        <f t="shared" si="46"/>
        <v/>
      </c>
      <c r="GK48" s="718" t="str">
        <f t="shared" si="47"/>
        <v/>
      </c>
      <c r="GL48" s="528" t="str">
        <f t="shared" si="48"/>
        <v/>
      </c>
      <c r="GM48" s="701" t="str">
        <f t="shared" si="49"/>
        <v/>
      </c>
      <c r="GN48" s="701" t="str">
        <f t="shared" si="50"/>
        <v/>
      </c>
      <c r="GO48" s="701" t="str">
        <f t="shared" si="51"/>
        <v/>
      </c>
      <c r="GP48" s="701" t="str">
        <f t="shared" si="52"/>
        <v/>
      </c>
      <c r="GQ48" s="701" t="str">
        <f t="shared" si="53"/>
        <v/>
      </c>
      <c r="GR48" s="701" t="str">
        <f t="shared" si="54"/>
        <v/>
      </c>
      <c r="GS48" s="701" t="str">
        <f t="shared" si="55"/>
        <v/>
      </c>
      <c r="GT48" s="520" t="str">
        <f t="shared" si="56"/>
        <v/>
      </c>
    </row>
    <row r="49" spans="1:202" s="509" customFormat="1" ht="17.25" customHeight="1" thickTop="1" thickBot="1">
      <c r="A49" s="1229">
        <v>40</v>
      </c>
      <c r="B49" s="1229" t="str">
        <f>IF('2.ชื่อนักเรียน'!E50="","",CONCATENATE('2.ชื่อนักเรียน'!E50,'2.ชื่อนักเรียน'!F50,'2.ชื่อนักเรียน'!G50,'2.ชื่อนักเรียน'!H50,'2.ชื่อนักเรียน'!I50,'2.ชื่อนักเรียน'!J50,'2.ชื่อนักเรียน'!K50,'2.ชื่อนักเรียน'!L50,'2.ชื่อนักเรียน'!M50,'2.ชื่อนักเรียน'!N50,'2.ชื่อนักเรียน'!O50,'2.ชื่อนักเรียน'!P50,'2.ชื่อนักเรียน'!Q50))</f>
        <v/>
      </c>
      <c r="C49" s="1230" t="str">
        <f>IF('2.ชื่อนักเรียน'!B50="","",'2.ชื่อนักเรียน'!B50)</f>
        <v/>
      </c>
      <c r="D49" s="1231" t="str">
        <f>IF('2.ชื่อนักเรียน'!C50="","",CONCATENATE(TRIM('2.ชื่อนักเรียน'!C50),"  ",'2.ชื่อนักเรียน'!D50))</f>
        <v/>
      </c>
      <c r="E49" s="1232" t="str">
        <f>IF(B49="","",IF('01.ข้อมูลเบื้องต้น'!$H$2="","",'01.ข้อมูลเบื้องต้น'!$H$2))</f>
        <v/>
      </c>
      <c r="F49" s="1231" t="str">
        <f>IF(B49="","",IF('01.ข้อมูลเบื้องต้น'!$I$4="","",'01.ข้อมูลเบื้องต้น'!$I$4))</f>
        <v/>
      </c>
      <c r="G49" s="1232"/>
      <c r="H49" s="1231" t="str">
        <f>IF('01.ข้อมูลเบื้องต้น'!$B$8="","",IF('02.คีย์เทอม1'!$B49="","",'01.ข้อมูลเบื้องต้น'!$B$8))</f>
        <v/>
      </c>
      <c r="I49" s="1232" t="str">
        <f>IF('01.ข้อมูลเบื้องต้น'!$C$8="","",IF('02.คีย์เทอม1'!$B49="","",'01.ข้อมูลเบื้องต้น'!$C$8))</f>
        <v/>
      </c>
      <c r="J49" s="519"/>
      <c r="K49" s="1233" t="str">
        <f>IF('2.ชื่อนักเรียน'!R50="มส","มส",IF('2.ชื่อนักเรียน'!R50="ร","ร",IF('2.ชื่อนักเรียน'!R50="ย้าย","ย้าย",IF(J49="","",IF(J49&gt;=75,"เชี่ยวชาญ",IF(J49&gt;=65,"ชำนาญ",IF(J49&gt;=55,"พัฒนา",IF(J49&gt;=50,"เริ่มต้น","ไม่ผ่าน"))))))))</f>
        <v/>
      </c>
      <c r="L49" s="1232"/>
      <c r="M49" s="1231" t="str">
        <f>IF('01.ข้อมูลเบื้องต้น'!$B$9="","",IF('02.คีย์เทอม1'!$B49="","",'01.ข้อมูลเบื้องต้น'!$B$9))</f>
        <v/>
      </c>
      <c r="N49" s="1232" t="str">
        <f>IF('01.ข้อมูลเบื้องต้น'!$C$9="","",IF('02.คีย์เทอม1'!$B49="","",'01.ข้อมูลเบื้องต้น'!$C$9))</f>
        <v/>
      </c>
      <c r="O49" s="526"/>
      <c r="P49" s="1235" t="str">
        <f t="shared" si="7"/>
        <v/>
      </c>
      <c r="Q49" s="1232"/>
      <c r="R49" s="1231" t="str">
        <f>IF('01.ข้อมูลเบื้องต้น'!$B$10="","",IF('02.คีย์เทอม1'!$B49="","",'01.ข้อมูลเบื้องต้น'!$B$10))</f>
        <v/>
      </c>
      <c r="S49" s="1232" t="str">
        <f>IF('01.ข้อมูลเบื้องต้น'!$C$10="","",IF('02.คีย์เทอม1'!$B49="","",'01.ข้อมูลเบื้องต้น'!$C$10))</f>
        <v/>
      </c>
      <c r="T49" s="526"/>
      <c r="U49" s="1235" t="str">
        <f t="shared" si="8"/>
        <v/>
      </c>
      <c r="V49" s="1232"/>
      <c r="W49" s="1231" t="str">
        <f>IF('01.ข้อมูลเบื้องต้น'!$B$11="","",IF('02.คีย์เทอม1'!$B49="","",'01.ข้อมูลเบื้องต้น'!$B$11))</f>
        <v/>
      </c>
      <c r="X49" s="1232" t="str">
        <f>IF('01.ข้อมูลเบื้องต้น'!$C$11="","",IF('02.คีย์เทอม1'!$B49="","",'01.ข้อมูลเบื้องต้น'!$C$11))</f>
        <v/>
      </c>
      <c r="Y49" s="519"/>
      <c r="Z49" s="1234" t="str">
        <f t="shared" si="31"/>
        <v/>
      </c>
      <c r="AA49" s="1232"/>
      <c r="AB49" s="1231" t="str">
        <f>IF('01.ข้อมูลเบื้องต้น'!$B$12="","",IF('02.คีย์เทอม1'!$B49="","",'01.ข้อมูลเบื้องต้น'!$B$12))</f>
        <v/>
      </c>
      <c r="AC49" s="1232" t="str">
        <f>IF('01.ข้อมูลเบื้องต้น'!$C$12="","",IF('02.คีย์เทอม1'!$B49="","",'01.ข้อมูลเบื้องต้น'!$C$12))</f>
        <v/>
      </c>
      <c r="AD49" s="526"/>
      <c r="AE49" s="1235" t="str">
        <f t="shared" si="32"/>
        <v/>
      </c>
      <c r="AF49" s="1232"/>
      <c r="AG49" s="1231" t="str">
        <f>IF('01.ข้อมูลเบื้องต้น'!$B$13="","",IF('02.คีย์เทอม1'!$B49="","",'01.ข้อมูลเบื้องต้น'!$B$13))</f>
        <v/>
      </c>
      <c r="AH49" s="1232" t="str">
        <f>IF('01.ข้อมูลเบื้องต้น'!$C$13="","",IF('02.คีย์เทอม1'!$B49="","",'01.ข้อมูลเบื้องต้น'!$C$13))</f>
        <v/>
      </c>
      <c r="AI49" s="526"/>
      <c r="AJ49" s="1235" t="str">
        <f t="shared" si="33"/>
        <v/>
      </c>
      <c r="AK49" s="1232"/>
      <c r="AL49" s="1231" t="str">
        <f>IF('01.ข้อมูลเบื้องต้น'!$B$14="","",IF('02.คีย์เทอม1'!$B49="","",'01.ข้อมูลเบื้องต้น'!$B$14))</f>
        <v/>
      </c>
      <c r="AM49" s="1232" t="str">
        <f>IF('01.ข้อมูลเบื้องต้น'!$C$14="","",IF('02.คีย์เทอม1'!$B49="","",'01.ข้อมูลเบื้องต้น'!$C$14))</f>
        <v/>
      </c>
      <c r="AN49" s="526"/>
      <c r="AO49" s="1235" t="str">
        <f t="shared" si="34"/>
        <v/>
      </c>
      <c r="AP49" s="1232"/>
      <c r="AQ49" s="1231" t="str">
        <f>IF('01.ข้อมูลเบื้องต้น'!$B$15="","",IF('02.คีย์เทอม1'!$B49="","",'01.ข้อมูลเบื้องต้น'!$B$15))</f>
        <v/>
      </c>
      <c r="AR49" s="1232" t="str">
        <f>IF('01.ข้อมูลเบื้องต้น'!$C$15="","",IF('02.คีย์เทอม1'!$B49="","",'01.ข้อมูลเบื้องต้น'!$C$15))</f>
        <v/>
      </c>
      <c r="AS49" s="526"/>
      <c r="AT49" s="1235" t="str">
        <f t="shared" si="35"/>
        <v/>
      </c>
      <c r="AU49" s="1232"/>
      <c r="AV49" s="1231" t="str">
        <f>IF('01.ข้อมูลเบื้องต้น'!$B$16="","",IF('02.คีย์เทอม1'!$B49="","",'01.ข้อมูลเบื้องต้น'!$B$16))</f>
        <v/>
      </c>
      <c r="AW49" s="1232" t="str">
        <f>IF('01.ข้อมูลเบื้องต้น'!$C$16="","",IF('02.คีย์เทอม1'!$B49="","",'01.ข้อมูลเบื้องต้น'!$C$16))</f>
        <v/>
      </c>
      <c r="AX49" s="519"/>
      <c r="AY49" s="1234" t="str">
        <f t="shared" si="36"/>
        <v/>
      </c>
      <c r="AZ49" s="1232"/>
      <c r="BA49" s="1231" t="str">
        <f>IF('01.ข้อมูลเบื้องต้น'!$B$17="","",IF('02.คีย์เทอม1'!$B49="","",'01.ข้อมูลเบื้องต้น'!$B$17))</f>
        <v/>
      </c>
      <c r="BB49" s="1232" t="str">
        <f>IF('01.ข้อมูลเบื้องต้น'!$C$17="","",IF('02.คีย์เทอม1'!$B49="","",'01.ข้อมูลเบื้องต้น'!$C$17))</f>
        <v/>
      </c>
      <c r="BC49" s="519"/>
      <c r="BD49" s="1234" t="str">
        <f t="shared" si="37"/>
        <v/>
      </c>
      <c r="BE49" s="1232"/>
      <c r="BF49" s="1231" t="str">
        <f>IF('01.ข้อมูลเบื้องต้น'!$B$19="","",IF('02.คีย์เทอม1'!$B49="","",'01.ข้อมูลเบื้องต้น'!$B$19))</f>
        <v/>
      </c>
      <c r="BG49" s="1232" t="str">
        <f>IF('01.ข้อมูลเบื้องต้น'!$C$19="","",IF('02.คีย์เทอม1'!$B49="","",'01.ข้อมูลเบื้องต้น'!$C$19))</f>
        <v/>
      </c>
      <c r="BH49" s="722"/>
      <c r="BI49" s="1234" t="str">
        <f t="shared" si="38"/>
        <v/>
      </c>
      <c r="BJ49" s="1232"/>
      <c r="BK49" s="1231" t="str">
        <f>IF('01.ข้อมูลเบื้องต้น'!$B$20="","",IF('02.คีย์เทอม1'!$B49="","",'01.ข้อมูลเบื้องต้น'!$B$20))</f>
        <v/>
      </c>
      <c r="BL49" s="1232" t="str">
        <f>IF('01.ข้อมูลเบื้องต้น'!$C$20="","",IF('02.คีย์เทอม1'!$B49="","",'01.ข้อมูลเบื้องต้น'!$C$20))</f>
        <v/>
      </c>
      <c r="BM49" s="723"/>
      <c r="BN49" s="1235" t="str">
        <f t="shared" si="9"/>
        <v/>
      </c>
      <c r="BO49" s="1232"/>
      <c r="BP49" s="1231" t="str">
        <f>IF('01.ข้อมูลเบื้องต้น'!$B$21="","",IF('02.คีย์เทอม1'!$B49="","",'01.ข้อมูลเบื้องต้น'!$B$21))</f>
        <v/>
      </c>
      <c r="BQ49" s="1232" t="str">
        <f>IF('01.ข้อมูลเบื้องต้น'!$C$21="","",IF('02.คีย์เทอม1'!$B49="","",'01.ข้อมูลเบื้องต้น'!$C$21))</f>
        <v/>
      </c>
      <c r="BR49" s="722"/>
      <c r="BS49" s="1234" t="str">
        <f t="shared" si="10"/>
        <v/>
      </c>
      <c r="BT49" s="1232"/>
      <c r="BU49" s="1231" t="str">
        <f>IF('01.ข้อมูลเบื้องต้น'!$B$22="","",IF('02.คีย์เทอม1'!$B49="","",'01.ข้อมูลเบื้องต้น'!$B$22))</f>
        <v/>
      </c>
      <c r="BV49" s="1232" t="str">
        <f>IF('01.ข้อมูลเบื้องต้น'!$C$22="","",IF('02.คีย์เทอม1'!$B49="","",'01.ข้อมูลเบื้องต้น'!$C$22))</f>
        <v/>
      </c>
      <c r="BW49" s="722"/>
      <c r="BX49" s="1234" t="str">
        <f t="shared" si="11"/>
        <v/>
      </c>
      <c r="BY49" s="1232"/>
      <c r="BZ49" s="1231" t="str">
        <f>IF('01.ข้อมูลเบื้องต้น'!$B$23="","",IF('02.คีย์เทอม1'!$B49="","",'01.ข้อมูลเบื้องต้น'!$B$23))</f>
        <v/>
      </c>
      <c r="CA49" s="1232" t="str">
        <f>IF('01.ข้อมูลเบื้องต้น'!$C$23="","",IF('02.คีย์เทอม1'!$B49="","",'01.ข้อมูลเบื้องต้น'!$C$23))</f>
        <v/>
      </c>
      <c r="CB49" s="722"/>
      <c r="CC49" s="1234" t="str">
        <f t="shared" si="39"/>
        <v/>
      </c>
      <c r="CD49" s="1232"/>
      <c r="CE49" s="1231" t="str">
        <f>IF('01.ข้อมูลเบื้องต้น'!$B$24="","",IF('02.คีย์เทอม1'!$B49="","",'01.ข้อมูลเบื้องต้น'!$B$24))</f>
        <v/>
      </c>
      <c r="CF49" s="1232" t="str">
        <f>IF('01.ข้อมูลเบื้องต้น'!$C$24="","",IF('02.คีย์เทอม1'!$B49="","",'01.ข้อมูลเบื้องต้น'!$C$24))</f>
        <v/>
      </c>
      <c r="CG49" s="722"/>
      <c r="CH49" s="1234" t="str">
        <f t="shared" si="59"/>
        <v/>
      </c>
      <c r="CI49" s="1232"/>
      <c r="CJ49" s="1231" t="str">
        <f>IF('01.ข้อมูลเบื้องต้น'!$B$25="","",IF('02.คีย์เทอม1'!$B49="","",'01.ข้อมูลเบื้องต้น'!$B$25))</f>
        <v/>
      </c>
      <c r="CK49" s="1232" t="str">
        <f>IF('01.ข้อมูลเบื้องต้น'!$C$25="","",IF('02.คีย์เทอม1'!$B49="","",'01.ข้อมูลเบื้องต้น'!$C$25))</f>
        <v/>
      </c>
      <c r="CL49" s="722"/>
      <c r="CM49" s="1234" t="str">
        <f t="shared" si="12"/>
        <v/>
      </c>
      <c r="CN49" s="1232"/>
      <c r="CO49" s="1231" t="str">
        <f>IF('01.ข้อมูลเบื้องต้น'!$B$26="","",IF('02.คีย์เทอม1'!$B49="","",'01.ข้อมูลเบื้องต้น'!$B$26))</f>
        <v/>
      </c>
      <c r="CP49" s="1232" t="str">
        <f>IF('01.ข้อมูลเบื้องต้น'!$C$26="","",IF('02.คีย์เทอม1'!$B49="","",'01.ข้อมูลเบื้องต้น'!$C$26))</f>
        <v/>
      </c>
      <c r="CQ49" s="722"/>
      <c r="CR49" s="1234" t="str">
        <f t="shared" si="13"/>
        <v/>
      </c>
      <c r="CS49" s="1232"/>
      <c r="CT49" s="1231" t="str">
        <f>IF('01.ข้อมูลเบื้องต้น'!$B$27="","",IF('02.คีย์เทอม1'!$B49="","",'01.ข้อมูลเบื้องต้น'!$B$27))</f>
        <v/>
      </c>
      <c r="CU49" s="1232" t="str">
        <f>IF('01.ข้อมูลเบื้องต้น'!$C$27="","",IF('02.คีย์เทอม1'!$B49="","",'01.ข้อมูลเบื้องต้น'!$C$27))</f>
        <v/>
      </c>
      <c r="CV49" s="722"/>
      <c r="CW49" s="1234" t="str">
        <f t="shared" si="14"/>
        <v/>
      </c>
      <c r="CX49" s="1232"/>
      <c r="CY49" s="1231" t="str">
        <f>IF('01.ข้อมูลเบื้องต้น'!$B$28="","",IF('02.คีย์เทอม1'!$B49="","",'01.ข้อมูลเบื้องต้น'!$B$28))</f>
        <v/>
      </c>
      <c r="CZ49" s="1232" t="str">
        <f>IF('01.ข้อมูลเบื้องต้น'!$C$28="","",IF('02.คีย์เทอม1'!$B49="","",'01.ข้อมูลเบื้องต้น'!$C$28))</f>
        <v/>
      </c>
      <c r="DA49" s="722"/>
      <c r="DB49" s="1234" t="str">
        <f t="shared" si="15"/>
        <v/>
      </c>
      <c r="DC49" s="1232"/>
      <c r="DD49" s="1231" t="str">
        <f>IF('01.ข้อมูลเบื้องต้น'!$B$36="","",IF('02.คีย์เทอม1'!$B49="","",'01.ข้อมูลเบื้องต้น'!$B$36))</f>
        <v/>
      </c>
      <c r="DE49" s="1232" t="str">
        <f>IF('01.ข้อมูลเบื้องต้น'!$C$36="","",IF('02.คีย์เทอม1'!$B49="","",'01.ข้อมูลเบื้องต้น'!$C$36))</f>
        <v/>
      </c>
      <c r="DF49" s="721"/>
      <c r="DG49" s="1234" t="str">
        <f t="shared" si="16"/>
        <v/>
      </c>
      <c r="DH49" s="1232"/>
      <c r="DI49" s="1231" t="str">
        <f>IF('01.ข้อมูลเบื้องต้น'!$B$37="","",IF('02.คีย์เทอม1'!$B49="","",'01.ข้อมูลเบื้องต้น'!$B$37))</f>
        <v/>
      </c>
      <c r="DJ49" s="1232" t="str">
        <f>IF('01.ข้อมูลเบื้องต้น'!$C$37="","",IF('02.คีย์เทอม1'!$B49="","",'01.ข้อมูลเบื้องต้น'!$C$37))</f>
        <v/>
      </c>
      <c r="DK49" s="721"/>
      <c r="DL49" s="1234" t="str">
        <f t="shared" si="17"/>
        <v/>
      </c>
      <c r="DM49" s="1232"/>
      <c r="DN49" s="1231" t="str">
        <f>IF('01.ข้อมูลเบื้องต้น'!$B$38="","",IF('02.คีย์เทอม1'!$B49="","",'01.ข้อมูลเบื้องต้น'!$B$38))</f>
        <v/>
      </c>
      <c r="DO49" s="1232" t="str">
        <f>IF('01.ข้อมูลเบื้องต้น'!$C$38="","",IF('02.คีย์เทอม1'!$B49="","",'01.ข้อมูลเบื้องต้น'!$C$38))</f>
        <v/>
      </c>
      <c r="DP49" s="721"/>
      <c r="DQ49" s="1234" t="str">
        <f t="shared" si="18"/>
        <v/>
      </c>
      <c r="DR49" s="1232"/>
      <c r="DS49" s="1231" t="str">
        <f>IF('01.ข้อมูลเบื้องต้น'!$B$39="","",IF('02.คีย์เทอม1'!$B49="","",'01.ข้อมูลเบื้องต้น'!$B$39))</f>
        <v/>
      </c>
      <c r="DT49" s="1232" t="str">
        <f>IF('01.ข้อมูลเบื้องต้น'!$C$39="","",IF('02.คีย์เทอม1'!$B49="","",'01.ข้อมูลเบื้องต้น'!$C$39))</f>
        <v/>
      </c>
      <c r="DU49" s="721"/>
      <c r="DV49" s="1234" t="str">
        <f t="shared" si="19"/>
        <v/>
      </c>
      <c r="DW49" s="1232"/>
      <c r="DX49" s="1231" t="str">
        <f>IF('01.ข้อมูลเบื้องต้น'!$B$40="","",IF('02.คีย์เทอม1'!$B49="","",'01.ข้อมูลเบื้องต้น'!$B$40))</f>
        <v/>
      </c>
      <c r="DY49" s="1232" t="str">
        <f>IF('01.ข้อมูลเบื้องต้น'!$C$40="","",IF('02.คีย์เทอม1'!$B49="","",'01.ข้อมูลเบื้องต้น'!$C$40))</f>
        <v/>
      </c>
      <c r="DZ49" s="721"/>
      <c r="EA49" s="1234" t="str">
        <f t="shared" si="20"/>
        <v/>
      </c>
      <c r="EB49" s="1232"/>
      <c r="EC49" s="1231" t="str">
        <f>IF('01.ข้อมูลเบื้องต้น'!$B$41="","",IF('02.คีย์เทอม1'!$B49="","",'01.ข้อมูลเบื้องต้น'!$B$41))</f>
        <v/>
      </c>
      <c r="ED49" s="1232" t="str">
        <f>IF('01.ข้อมูลเบื้องต้น'!$C$41="","",IF('02.คีย์เทอม1'!$B49="","",'01.ข้อมูลเบื้องต้น'!$C$41))</f>
        <v/>
      </c>
      <c r="EE49" s="721"/>
      <c r="EF49" s="1234" t="str">
        <f t="shared" si="21"/>
        <v/>
      </c>
      <c r="EG49" s="1232"/>
      <c r="EH49" s="1231" t="str">
        <f>IF('01.ข้อมูลเบื้องต้น'!$B$42="","",IF('02.คีย์เทอม1'!$B49="","",'01.ข้อมูลเบื้องต้น'!$B$42))</f>
        <v/>
      </c>
      <c r="EI49" s="1232" t="str">
        <f>IF('01.ข้อมูลเบื้องต้น'!$C$42="","",IF('02.คีย์เทอม1'!$B49="","",'01.ข้อมูลเบื้องต้น'!$C$42))</f>
        <v/>
      </c>
      <c r="EJ49" s="721"/>
      <c r="EK49" s="1234" t="str">
        <f t="shared" si="22"/>
        <v/>
      </c>
      <c r="EL49" s="1232"/>
      <c r="EM49" s="1231" t="str">
        <f>IF('01.ข้อมูลเบื้องต้น'!$B$43="","",IF('02.คีย์เทอม1'!$B49="","",'01.ข้อมูลเบื้องต้น'!$B$43))</f>
        <v/>
      </c>
      <c r="EN49" s="1232" t="str">
        <f>IF('01.ข้อมูลเบื้องต้น'!$C$43="","",IF('02.คีย์เทอม1'!$B49="","",'01.ข้อมูลเบื้องต้น'!$C$43))</f>
        <v/>
      </c>
      <c r="EO49" s="721"/>
      <c r="EP49" s="1234" t="str">
        <f t="shared" si="23"/>
        <v/>
      </c>
      <c r="EQ49" s="1232"/>
      <c r="ER49" s="1231" t="str">
        <f>IF('01.ข้อมูลเบื้องต้น'!$B$44="","",IF('02.คีย์เทอม1'!$B49="","",'01.ข้อมูลเบื้องต้น'!$B$44))</f>
        <v/>
      </c>
      <c r="ES49" s="1232" t="str">
        <f>IF('01.ข้อมูลเบื้องต้น'!$C$44="","",IF('02.คีย์เทอม1'!$B49="","",'01.ข้อมูลเบื้องต้น'!$C$44))</f>
        <v/>
      </c>
      <c r="ET49" s="721"/>
      <c r="EU49" s="1234" t="str">
        <f t="shared" si="24"/>
        <v/>
      </c>
      <c r="EV49" s="1232"/>
      <c r="EW49" s="1231" t="str">
        <f>IF('01.ข้อมูลเบื้องต้น'!$B$45="","",IF('02.คีย์เทอม1'!$B49="","",'01.ข้อมูลเบื้องต้น'!$B$45))</f>
        <v/>
      </c>
      <c r="EX49" s="1232" t="str">
        <f>IF('01.ข้อมูลเบื้องต้น'!$C$45="","",IF('02.คีย์เทอม1'!$B49="","",'01.ข้อมูลเบื้องต้น'!$C$45))</f>
        <v/>
      </c>
      <c r="EY49" s="721"/>
      <c r="EZ49" s="1234" t="str">
        <f t="shared" si="25"/>
        <v/>
      </c>
      <c r="FA49" s="1232"/>
      <c r="FB49" s="1231" t="str">
        <f>IF('01.ข้อมูลเบื้องต้น'!$B$46="","",IF('02.คีย์เทอม1'!$B49="","",'01.ข้อมูลเบื้องต้น'!$B$46))</f>
        <v/>
      </c>
      <c r="FC49" s="1232" t="str">
        <f>IF('01.ข้อมูลเบื้องต้น'!$C$46="","",IF('02.คีย์เทอม1'!$B49="","",'01.ข้อมูลเบื้องต้น'!$C$46))</f>
        <v/>
      </c>
      <c r="FD49" s="721"/>
      <c r="FE49" s="1234" t="str">
        <f t="shared" si="26"/>
        <v/>
      </c>
      <c r="FF49" s="1232"/>
      <c r="FG49" s="1231" t="str">
        <f>IF('01.ข้อมูลเบื้องต้น'!$B$47="","",IF('02.คีย์เทอม1'!$B49="","",'01.ข้อมูลเบื้องต้น'!$B$47))</f>
        <v/>
      </c>
      <c r="FH49" s="1232" t="str">
        <f>IF('01.ข้อมูลเบื้องต้น'!$C$47="","",IF('02.คีย์เทอม1'!$B49="","",'01.ข้อมูลเบื้องต้น'!$C$47))</f>
        <v/>
      </c>
      <c r="FI49" s="721"/>
      <c r="FJ49" s="1234" t="str">
        <f t="shared" si="27"/>
        <v/>
      </c>
      <c r="FK49" s="1232"/>
      <c r="FL49" s="1231" t="str">
        <f>IF('01.ข้อมูลเบื้องต้น'!$B$48="","",IF('02.คีย์เทอม1'!$B49="","",'01.ข้อมูลเบื้องต้น'!$B$48))</f>
        <v/>
      </c>
      <c r="FM49" s="1232" t="str">
        <f>IF('01.ข้อมูลเบื้องต้น'!$C$48="","",IF('02.คีย์เทอม1'!$B49="","",'01.ข้อมูลเบื้องต้น'!$C$48))</f>
        <v/>
      </c>
      <c r="FN49" s="721"/>
      <c r="FO49" s="1234" t="str">
        <f t="shared" si="28"/>
        <v/>
      </c>
      <c r="FP49" s="1232"/>
      <c r="FQ49" s="1231" t="str">
        <f>IF('01.ข้อมูลเบื้องต้น'!$B$49="","",IF('02.คีย์เทอม1'!$B49="","",'01.ข้อมูลเบื้องต้น'!$B$49))</f>
        <v/>
      </c>
      <c r="FR49" s="1232" t="str">
        <f>IF('01.ข้อมูลเบื้องต้น'!$C$49="","",IF('02.คีย์เทอม1'!$B49="","",'01.ข้อมูลเบื้องต้น'!$C$49))</f>
        <v/>
      </c>
      <c r="FS49" s="721"/>
      <c r="FT49" s="1234" t="str">
        <f t="shared" si="29"/>
        <v/>
      </c>
      <c r="FU49" s="1232"/>
      <c r="FV49" s="1231" t="str">
        <f>IF('01.ข้อมูลเบื้องต้น'!$B$50="","",IF('02.คีย์เทอม1'!$B49="","",'01.ข้อมูลเบื้องต้น'!$B$50))</f>
        <v/>
      </c>
      <c r="FW49" s="1232" t="str">
        <f>IF('01.ข้อมูลเบื้องต้น'!$C$50="","",IF('02.คีย์เทอม1'!$B49="","",'01.ข้อมูลเบื้องต้น'!$C$50))</f>
        <v/>
      </c>
      <c r="FX49" s="721"/>
      <c r="FY49" s="1234" t="str">
        <f t="shared" si="30"/>
        <v/>
      </c>
      <c r="FZ49" s="521" t="str">
        <f t="shared" si="57"/>
        <v/>
      </c>
      <c r="GA49" s="522" t="str">
        <f t="shared" si="58"/>
        <v/>
      </c>
      <c r="GB49" s="523" t="str">
        <f>IF('2.ชื่อนักเรียน'!R50="มส","มส",IF('2.ชื่อนักเรียน'!R50="ย้าย","ย้าย",IF('2.ชื่อนักเรียน'!R50="ร","ร",IF(GA49="","",RANK(GA49,$GA$10:$GA$59,0)))))</f>
        <v/>
      </c>
      <c r="GC49" s="523" t="str">
        <f t="shared" si="40"/>
        <v/>
      </c>
      <c r="GE49" s="530" t="str">
        <f t="shared" si="41"/>
        <v/>
      </c>
      <c r="GF49" s="717" t="str">
        <f t="shared" si="42"/>
        <v/>
      </c>
      <c r="GG49" s="717" t="str">
        <f t="shared" si="43"/>
        <v/>
      </c>
      <c r="GH49" s="520" t="str">
        <f t="shared" si="44"/>
        <v/>
      </c>
      <c r="GI49" s="532" t="str">
        <f t="shared" si="45"/>
        <v/>
      </c>
      <c r="GJ49" s="717" t="str">
        <f t="shared" si="46"/>
        <v/>
      </c>
      <c r="GK49" s="717" t="str">
        <f t="shared" si="47"/>
        <v/>
      </c>
      <c r="GL49" s="531" t="str">
        <f t="shared" si="48"/>
        <v/>
      </c>
      <c r="GM49" s="701" t="str">
        <f t="shared" si="49"/>
        <v/>
      </c>
      <c r="GN49" s="701" t="str">
        <f t="shared" si="50"/>
        <v/>
      </c>
      <c r="GO49" s="701" t="str">
        <f t="shared" si="51"/>
        <v/>
      </c>
      <c r="GP49" s="701" t="str">
        <f t="shared" si="52"/>
        <v/>
      </c>
      <c r="GQ49" s="701" t="str">
        <f t="shared" si="53"/>
        <v/>
      </c>
      <c r="GR49" s="701" t="str">
        <f t="shared" si="54"/>
        <v/>
      </c>
      <c r="GS49" s="701" t="str">
        <f t="shared" si="55"/>
        <v/>
      </c>
      <c r="GT49" s="520" t="str">
        <f t="shared" si="56"/>
        <v/>
      </c>
    </row>
    <row r="50" spans="1:202" s="509" customFormat="1" ht="17.25" customHeight="1" thickTop="1" thickBot="1">
      <c r="A50" s="1229">
        <v>41</v>
      </c>
      <c r="B50" s="1229" t="str">
        <f>IF('2.ชื่อนักเรียน'!E51="","",CONCATENATE('2.ชื่อนักเรียน'!E51,'2.ชื่อนักเรียน'!F51,'2.ชื่อนักเรียน'!G51,'2.ชื่อนักเรียน'!H51,'2.ชื่อนักเรียน'!I51,'2.ชื่อนักเรียน'!J51,'2.ชื่อนักเรียน'!K51,'2.ชื่อนักเรียน'!L51,'2.ชื่อนักเรียน'!M51,'2.ชื่อนักเรียน'!N51,'2.ชื่อนักเรียน'!O51,'2.ชื่อนักเรียน'!P51,'2.ชื่อนักเรียน'!Q51))</f>
        <v/>
      </c>
      <c r="C50" s="1230" t="str">
        <f>IF('2.ชื่อนักเรียน'!B51="","",'2.ชื่อนักเรียน'!B51)</f>
        <v/>
      </c>
      <c r="D50" s="1231" t="str">
        <f>IF('2.ชื่อนักเรียน'!C51="","",CONCATENATE(TRIM('2.ชื่อนักเรียน'!C51),"  ",'2.ชื่อนักเรียน'!D51))</f>
        <v/>
      </c>
      <c r="E50" s="1232" t="str">
        <f>IF(B50="","",IF('01.ข้อมูลเบื้องต้น'!$H$2="","",'01.ข้อมูลเบื้องต้น'!$H$2))</f>
        <v/>
      </c>
      <c r="F50" s="1231" t="str">
        <f>IF(B50="","",IF('01.ข้อมูลเบื้องต้น'!$I$4="","",'01.ข้อมูลเบื้องต้น'!$I$4))</f>
        <v/>
      </c>
      <c r="G50" s="1232"/>
      <c r="H50" s="1231" t="str">
        <f>IF('01.ข้อมูลเบื้องต้น'!$B$8="","",IF('02.คีย์เทอม1'!$B50="","",'01.ข้อมูลเบื้องต้น'!$B$8))</f>
        <v/>
      </c>
      <c r="I50" s="1232" t="str">
        <f>IF('01.ข้อมูลเบื้องต้น'!$C$8="","",IF('02.คีย์เทอม1'!$B50="","",'01.ข้อมูลเบื้องต้น'!$C$8))</f>
        <v/>
      </c>
      <c r="J50" s="519"/>
      <c r="K50" s="1233" t="str">
        <f>IF('2.ชื่อนักเรียน'!R51="มส","มส",IF('2.ชื่อนักเรียน'!R51="ร","ร",IF('2.ชื่อนักเรียน'!R51="ย้าย","ย้าย",IF(J50="","",IF(J50&gt;=75,"เชี่ยวชาญ",IF(J50&gt;=65,"ชำนาญ",IF(J50&gt;=55,"พัฒนา",IF(J50&gt;=50,"เริ่มต้น","ไม่ผ่าน"))))))))</f>
        <v/>
      </c>
      <c r="L50" s="1232"/>
      <c r="M50" s="1231" t="str">
        <f>IF('01.ข้อมูลเบื้องต้น'!$B$9="","",IF('02.คีย์เทอม1'!$B50="","",'01.ข้อมูลเบื้องต้น'!$B$9))</f>
        <v/>
      </c>
      <c r="N50" s="1232" t="str">
        <f>IF('01.ข้อมูลเบื้องต้น'!$C$9="","",IF('02.คีย์เทอม1'!$B50="","",'01.ข้อมูลเบื้องต้น'!$C$9))</f>
        <v/>
      </c>
      <c r="O50" s="526"/>
      <c r="P50" s="1235" t="str">
        <f t="shared" si="7"/>
        <v/>
      </c>
      <c r="Q50" s="1232"/>
      <c r="R50" s="1231" t="str">
        <f>IF('01.ข้อมูลเบื้องต้น'!$B$10="","",IF('02.คีย์เทอม1'!$B50="","",'01.ข้อมูลเบื้องต้น'!$B$10))</f>
        <v/>
      </c>
      <c r="S50" s="1232" t="str">
        <f>IF('01.ข้อมูลเบื้องต้น'!$C$10="","",IF('02.คีย์เทอม1'!$B50="","",'01.ข้อมูลเบื้องต้น'!$C$10))</f>
        <v/>
      </c>
      <c r="T50" s="526"/>
      <c r="U50" s="1235" t="str">
        <f t="shared" si="8"/>
        <v/>
      </c>
      <c r="V50" s="1232"/>
      <c r="W50" s="1231" t="str">
        <f>IF('01.ข้อมูลเบื้องต้น'!$B$11="","",IF('02.คีย์เทอม1'!$B50="","",'01.ข้อมูลเบื้องต้น'!$B$11))</f>
        <v/>
      </c>
      <c r="X50" s="1232" t="str">
        <f>IF('01.ข้อมูลเบื้องต้น'!$C$11="","",IF('02.คีย์เทอม1'!$B50="","",'01.ข้อมูลเบื้องต้น'!$C$11))</f>
        <v/>
      </c>
      <c r="Y50" s="519"/>
      <c r="Z50" s="1234" t="str">
        <f t="shared" si="31"/>
        <v/>
      </c>
      <c r="AA50" s="1232"/>
      <c r="AB50" s="1231" t="str">
        <f>IF('01.ข้อมูลเบื้องต้น'!$B$12="","",IF('02.คีย์เทอม1'!$B50="","",'01.ข้อมูลเบื้องต้น'!$B$12))</f>
        <v/>
      </c>
      <c r="AC50" s="1232" t="str">
        <f>IF('01.ข้อมูลเบื้องต้น'!$C$12="","",IF('02.คีย์เทอม1'!$B50="","",'01.ข้อมูลเบื้องต้น'!$C$12))</f>
        <v/>
      </c>
      <c r="AD50" s="526"/>
      <c r="AE50" s="1235" t="str">
        <f t="shared" si="32"/>
        <v/>
      </c>
      <c r="AF50" s="1232"/>
      <c r="AG50" s="1231" t="str">
        <f>IF('01.ข้อมูลเบื้องต้น'!$B$13="","",IF('02.คีย์เทอม1'!$B50="","",'01.ข้อมูลเบื้องต้น'!$B$13))</f>
        <v/>
      </c>
      <c r="AH50" s="1232" t="str">
        <f>IF('01.ข้อมูลเบื้องต้น'!$C$13="","",IF('02.คีย์เทอม1'!$B50="","",'01.ข้อมูลเบื้องต้น'!$C$13))</f>
        <v/>
      </c>
      <c r="AI50" s="526"/>
      <c r="AJ50" s="1235" t="str">
        <f t="shared" si="33"/>
        <v/>
      </c>
      <c r="AK50" s="1232"/>
      <c r="AL50" s="1231" t="str">
        <f>IF('01.ข้อมูลเบื้องต้น'!$B$14="","",IF('02.คีย์เทอม1'!$B50="","",'01.ข้อมูลเบื้องต้น'!$B$14))</f>
        <v/>
      </c>
      <c r="AM50" s="1232" t="str">
        <f>IF('01.ข้อมูลเบื้องต้น'!$C$14="","",IF('02.คีย์เทอม1'!$B50="","",'01.ข้อมูลเบื้องต้น'!$C$14))</f>
        <v/>
      </c>
      <c r="AN50" s="526"/>
      <c r="AO50" s="1235" t="str">
        <f t="shared" si="34"/>
        <v/>
      </c>
      <c r="AP50" s="1232"/>
      <c r="AQ50" s="1231" t="str">
        <f>IF('01.ข้อมูลเบื้องต้น'!$B$15="","",IF('02.คีย์เทอม1'!$B50="","",'01.ข้อมูลเบื้องต้น'!$B$15))</f>
        <v/>
      </c>
      <c r="AR50" s="1232" t="str">
        <f>IF('01.ข้อมูลเบื้องต้น'!$C$15="","",IF('02.คีย์เทอม1'!$B50="","",'01.ข้อมูลเบื้องต้น'!$C$15))</f>
        <v/>
      </c>
      <c r="AS50" s="526"/>
      <c r="AT50" s="1235" t="str">
        <f t="shared" si="35"/>
        <v/>
      </c>
      <c r="AU50" s="1232"/>
      <c r="AV50" s="1231" t="str">
        <f>IF('01.ข้อมูลเบื้องต้น'!$B$16="","",IF('02.คีย์เทอม1'!$B50="","",'01.ข้อมูลเบื้องต้น'!$B$16))</f>
        <v/>
      </c>
      <c r="AW50" s="1232" t="str">
        <f>IF('01.ข้อมูลเบื้องต้น'!$C$16="","",IF('02.คีย์เทอม1'!$B50="","",'01.ข้อมูลเบื้องต้น'!$C$16))</f>
        <v/>
      </c>
      <c r="AX50" s="519"/>
      <c r="AY50" s="1234" t="str">
        <f t="shared" si="36"/>
        <v/>
      </c>
      <c r="AZ50" s="1232"/>
      <c r="BA50" s="1231" t="str">
        <f>IF('01.ข้อมูลเบื้องต้น'!$B$17="","",IF('02.คีย์เทอม1'!$B50="","",'01.ข้อมูลเบื้องต้น'!$B$17))</f>
        <v/>
      </c>
      <c r="BB50" s="1232" t="str">
        <f>IF('01.ข้อมูลเบื้องต้น'!$C$17="","",IF('02.คีย์เทอม1'!$B50="","",'01.ข้อมูลเบื้องต้น'!$C$17))</f>
        <v/>
      </c>
      <c r="BC50" s="519"/>
      <c r="BD50" s="1234" t="str">
        <f t="shared" si="37"/>
        <v/>
      </c>
      <c r="BE50" s="1232"/>
      <c r="BF50" s="1231" t="str">
        <f>IF('01.ข้อมูลเบื้องต้น'!$B$19="","",IF('02.คีย์เทอม1'!$B50="","",'01.ข้อมูลเบื้องต้น'!$B$19))</f>
        <v/>
      </c>
      <c r="BG50" s="1232" t="str">
        <f>IF('01.ข้อมูลเบื้องต้น'!$C$19="","",IF('02.คีย์เทอม1'!$B50="","",'01.ข้อมูลเบื้องต้น'!$C$19))</f>
        <v/>
      </c>
      <c r="BH50" s="722"/>
      <c r="BI50" s="1234" t="str">
        <f t="shared" si="38"/>
        <v/>
      </c>
      <c r="BJ50" s="1232"/>
      <c r="BK50" s="1231" t="str">
        <f>IF('01.ข้อมูลเบื้องต้น'!$B$20="","",IF('02.คีย์เทอม1'!$B50="","",'01.ข้อมูลเบื้องต้น'!$B$20))</f>
        <v/>
      </c>
      <c r="BL50" s="1232" t="str">
        <f>IF('01.ข้อมูลเบื้องต้น'!$C$20="","",IF('02.คีย์เทอม1'!$B50="","",'01.ข้อมูลเบื้องต้น'!$C$20))</f>
        <v/>
      </c>
      <c r="BM50" s="722"/>
      <c r="BN50" s="1235" t="str">
        <f t="shared" si="9"/>
        <v/>
      </c>
      <c r="BO50" s="1232"/>
      <c r="BP50" s="1231" t="str">
        <f>IF('01.ข้อมูลเบื้องต้น'!$B$21="","",IF('02.คีย์เทอม1'!$B50="","",'01.ข้อมูลเบื้องต้น'!$B$21))</f>
        <v/>
      </c>
      <c r="BQ50" s="1232" t="str">
        <f>IF('01.ข้อมูลเบื้องต้น'!$C$21="","",IF('02.คีย์เทอม1'!$B50="","",'01.ข้อมูลเบื้องต้น'!$C$21))</f>
        <v/>
      </c>
      <c r="BR50" s="722"/>
      <c r="BS50" s="1234" t="str">
        <f t="shared" si="10"/>
        <v/>
      </c>
      <c r="BT50" s="1232"/>
      <c r="BU50" s="1231" t="str">
        <f>IF('01.ข้อมูลเบื้องต้น'!$B$22="","",IF('02.คีย์เทอม1'!$B50="","",'01.ข้อมูลเบื้องต้น'!$B$22))</f>
        <v/>
      </c>
      <c r="BV50" s="1232" t="str">
        <f>IF('01.ข้อมูลเบื้องต้น'!$C$22="","",IF('02.คีย์เทอม1'!$B50="","",'01.ข้อมูลเบื้องต้น'!$C$22))</f>
        <v/>
      </c>
      <c r="BW50" s="722"/>
      <c r="BX50" s="1234" t="str">
        <f t="shared" si="11"/>
        <v/>
      </c>
      <c r="BY50" s="1232"/>
      <c r="BZ50" s="1231" t="str">
        <f>IF('01.ข้อมูลเบื้องต้น'!$B$23="","",IF('02.คีย์เทอม1'!$B50="","",'01.ข้อมูลเบื้องต้น'!$B$23))</f>
        <v/>
      </c>
      <c r="CA50" s="1232" t="str">
        <f>IF('01.ข้อมูลเบื้องต้น'!$C$23="","",IF('02.คีย์เทอม1'!$B50="","",'01.ข้อมูลเบื้องต้น'!$C$23))</f>
        <v/>
      </c>
      <c r="CB50" s="722"/>
      <c r="CC50" s="1234" t="str">
        <f t="shared" si="39"/>
        <v/>
      </c>
      <c r="CD50" s="1232"/>
      <c r="CE50" s="1231" t="str">
        <f>IF('01.ข้อมูลเบื้องต้น'!$B$24="","",IF('02.คีย์เทอม1'!$B50="","",'01.ข้อมูลเบื้องต้น'!$B$24))</f>
        <v/>
      </c>
      <c r="CF50" s="1232" t="str">
        <f>IF('01.ข้อมูลเบื้องต้น'!$C$24="","",IF('02.คีย์เทอม1'!$B50="","",'01.ข้อมูลเบื้องต้น'!$C$24))</f>
        <v/>
      </c>
      <c r="CG50" s="722"/>
      <c r="CH50" s="1234" t="str">
        <f t="shared" si="59"/>
        <v/>
      </c>
      <c r="CI50" s="1232"/>
      <c r="CJ50" s="1231" t="str">
        <f>IF('01.ข้อมูลเบื้องต้น'!$B$25="","",IF('02.คีย์เทอม1'!$B50="","",'01.ข้อมูลเบื้องต้น'!$B$25))</f>
        <v/>
      </c>
      <c r="CK50" s="1232" t="str">
        <f>IF('01.ข้อมูลเบื้องต้น'!$C$25="","",IF('02.คีย์เทอม1'!$B50="","",'01.ข้อมูลเบื้องต้น'!$C$25))</f>
        <v/>
      </c>
      <c r="CL50" s="722"/>
      <c r="CM50" s="1234" t="str">
        <f t="shared" si="12"/>
        <v/>
      </c>
      <c r="CN50" s="1232"/>
      <c r="CO50" s="1231" t="str">
        <f>IF('01.ข้อมูลเบื้องต้น'!$B$26="","",IF('02.คีย์เทอม1'!$B50="","",'01.ข้อมูลเบื้องต้น'!$B$26))</f>
        <v/>
      </c>
      <c r="CP50" s="1232" t="str">
        <f>IF('01.ข้อมูลเบื้องต้น'!$C$26="","",IF('02.คีย์เทอม1'!$B50="","",'01.ข้อมูลเบื้องต้น'!$C$26))</f>
        <v/>
      </c>
      <c r="CQ50" s="722"/>
      <c r="CR50" s="1234" t="str">
        <f t="shared" si="13"/>
        <v/>
      </c>
      <c r="CS50" s="1232"/>
      <c r="CT50" s="1231" t="str">
        <f>IF('01.ข้อมูลเบื้องต้น'!$B$27="","",IF('02.คีย์เทอม1'!$B50="","",'01.ข้อมูลเบื้องต้น'!$B$27))</f>
        <v/>
      </c>
      <c r="CU50" s="1232" t="str">
        <f>IF('01.ข้อมูลเบื้องต้น'!$C$27="","",IF('02.คีย์เทอม1'!$B50="","",'01.ข้อมูลเบื้องต้น'!$C$27))</f>
        <v/>
      </c>
      <c r="CV50" s="722"/>
      <c r="CW50" s="1234" t="str">
        <f t="shared" si="14"/>
        <v/>
      </c>
      <c r="CX50" s="1232"/>
      <c r="CY50" s="1231" t="str">
        <f>IF('01.ข้อมูลเบื้องต้น'!$B$28="","",IF('02.คีย์เทอม1'!$B50="","",'01.ข้อมูลเบื้องต้น'!$B$28))</f>
        <v/>
      </c>
      <c r="CZ50" s="1232" t="str">
        <f>IF('01.ข้อมูลเบื้องต้น'!$C$28="","",IF('02.คีย์เทอม1'!$B50="","",'01.ข้อมูลเบื้องต้น'!$C$28))</f>
        <v/>
      </c>
      <c r="DA50" s="722"/>
      <c r="DB50" s="1234" t="str">
        <f t="shared" si="15"/>
        <v/>
      </c>
      <c r="DC50" s="1232"/>
      <c r="DD50" s="1231" t="str">
        <f>IF('01.ข้อมูลเบื้องต้น'!$B$36="","",IF('02.คีย์เทอม1'!$B50="","",'01.ข้อมูลเบื้องต้น'!$B$36))</f>
        <v/>
      </c>
      <c r="DE50" s="1232" t="str">
        <f>IF('01.ข้อมูลเบื้องต้น'!$C$36="","",IF('02.คีย์เทอม1'!$B50="","",'01.ข้อมูลเบื้องต้น'!$C$36))</f>
        <v/>
      </c>
      <c r="DF50" s="721"/>
      <c r="DG50" s="1234" t="str">
        <f t="shared" si="16"/>
        <v/>
      </c>
      <c r="DH50" s="1232"/>
      <c r="DI50" s="1231" t="str">
        <f>IF('01.ข้อมูลเบื้องต้น'!$B$37="","",IF('02.คีย์เทอม1'!$B50="","",'01.ข้อมูลเบื้องต้น'!$B$37))</f>
        <v/>
      </c>
      <c r="DJ50" s="1232" t="str">
        <f>IF('01.ข้อมูลเบื้องต้น'!$C$37="","",IF('02.คีย์เทอม1'!$B50="","",'01.ข้อมูลเบื้องต้น'!$C$37))</f>
        <v/>
      </c>
      <c r="DK50" s="721"/>
      <c r="DL50" s="1234" t="str">
        <f t="shared" si="17"/>
        <v/>
      </c>
      <c r="DM50" s="1232"/>
      <c r="DN50" s="1231" t="str">
        <f>IF('01.ข้อมูลเบื้องต้น'!$B$38="","",IF('02.คีย์เทอม1'!$B50="","",'01.ข้อมูลเบื้องต้น'!$B$38))</f>
        <v/>
      </c>
      <c r="DO50" s="1232" t="str">
        <f>IF('01.ข้อมูลเบื้องต้น'!$C$38="","",IF('02.คีย์เทอม1'!$B50="","",'01.ข้อมูลเบื้องต้น'!$C$38))</f>
        <v/>
      </c>
      <c r="DP50" s="721"/>
      <c r="DQ50" s="1234" t="str">
        <f t="shared" si="18"/>
        <v/>
      </c>
      <c r="DR50" s="1232"/>
      <c r="DS50" s="1231" t="str">
        <f>IF('01.ข้อมูลเบื้องต้น'!$B$39="","",IF('02.คีย์เทอม1'!$B50="","",'01.ข้อมูลเบื้องต้น'!$B$39))</f>
        <v/>
      </c>
      <c r="DT50" s="1232" t="str">
        <f>IF('01.ข้อมูลเบื้องต้น'!$C$39="","",IF('02.คีย์เทอม1'!$B50="","",'01.ข้อมูลเบื้องต้น'!$C$39))</f>
        <v/>
      </c>
      <c r="DU50" s="721"/>
      <c r="DV50" s="1234" t="str">
        <f t="shared" si="19"/>
        <v/>
      </c>
      <c r="DW50" s="1232"/>
      <c r="DX50" s="1231" t="str">
        <f>IF('01.ข้อมูลเบื้องต้น'!$B$40="","",IF('02.คีย์เทอม1'!$B50="","",'01.ข้อมูลเบื้องต้น'!$B$40))</f>
        <v/>
      </c>
      <c r="DY50" s="1232" t="str">
        <f>IF('01.ข้อมูลเบื้องต้น'!$C$40="","",IF('02.คีย์เทอม1'!$B50="","",'01.ข้อมูลเบื้องต้น'!$C$40))</f>
        <v/>
      </c>
      <c r="DZ50" s="721"/>
      <c r="EA50" s="1234" t="str">
        <f t="shared" si="20"/>
        <v/>
      </c>
      <c r="EB50" s="1232"/>
      <c r="EC50" s="1231" t="str">
        <f>IF('01.ข้อมูลเบื้องต้น'!$B$41="","",IF('02.คีย์เทอม1'!$B50="","",'01.ข้อมูลเบื้องต้น'!$B$41))</f>
        <v/>
      </c>
      <c r="ED50" s="1232" t="str">
        <f>IF('01.ข้อมูลเบื้องต้น'!$C$41="","",IF('02.คีย์เทอม1'!$B50="","",'01.ข้อมูลเบื้องต้น'!$C$41))</f>
        <v/>
      </c>
      <c r="EE50" s="721"/>
      <c r="EF50" s="1234" t="str">
        <f t="shared" si="21"/>
        <v/>
      </c>
      <c r="EG50" s="1232"/>
      <c r="EH50" s="1231" t="str">
        <f>IF('01.ข้อมูลเบื้องต้น'!$B$42="","",IF('02.คีย์เทอม1'!$B50="","",'01.ข้อมูลเบื้องต้น'!$B$42))</f>
        <v/>
      </c>
      <c r="EI50" s="1232" t="str">
        <f>IF('01.ข้อมูลเบื้องต้น'!$C$42="","",IF('02.คีย์เทอม1'!$B50="","",'01.ข้อมูลเบื้องต้น'!$C$42))</f>
        <v/>
      </c>
      <c r="EJ50" s="721"/>
      <c r="EK50" s="1234" t="str">
        <f t="shared" si="22"/>
        <v/>
      </c>
      <c r="EL50" s="1232"/>
      <c r="EM50" s="1231" t="str">
        <f>IF('01.ข้อมูลเบื้องต้น'!$B$43="","",IF('02.คีย์เทอม1'!$B50="","",'01.ข้อมูลเบื้องต้น'!$B$43))</f>
        <v/>
      </c>
      <c r="EN50" s="1232" t="str">
        <f>IF('01.ข้อมูลเบื้องต้น'!$C$43="","",IF('02.คีย์เทอม1'!$B50="","",'01.ข้อมูลเบื้องต้น'!$C$43))</f>
        <v/>
      </c>
      <c r="EO50" s="721"/>
      <c r="EP50" s="1234" t="str">
        <f t="shared" si="23"/>
        <v/>
      </c>
      <c r="EQ50" s="1232"/>
      <c r="ER50" s="1231" t="str">
        <f>IF('01.ข้อมูลเบื้องต้น'!$B$44="","",IF('02.คีย์เทอม1'!$B50="","",'01.ข้อมูลเบื้องต้น'!$B$44))</f>
        <v/>
      </c>
      <c r="ES50" s="1232" t="str">
        <f>IF('01.ข้อมูลเบื้องต้น'!$C$44="","",IF('02.คีย์เทอม1'!$B50="","",'01.ข้อมูลเบื้องต้น'!$C$44))</f>
        <v/>
      </c>
      <c r="ET50" s="721"/>
      <c r="EU50" s="1234" t="str">
        <f t="shared" si="24"/>
        <v/>
      </c>
      <c r="EV50" s="1232"/>
      <c r="EW50" s="1231" t="str">
        <f>IF('01.ข้อมูลเบื้องต้น'!$B$45="","",IF('02.คีย์เทอม1'!$B50="","",'01.ข้อมูลเบื้องต้น'!$B$45))</f>
        <v/>
      </c>
      <c r="EX50" s="1232" t="str">
        <f>IF('01.ข้อมูลเบื้องต้น'!$C$45="","",IF('02.คีย์เทอม1'!$B50="","",'01.ข้อมูลเบื้องต้น'!$C$45))</f>
        <v/>
      </c>
      <c r="EY50" s="721"/>
      <c r="EZ50" s="1234" t="str">
        <f t="shared" si="25"/>
        <v/>
      </c>
      <c r="FA50" s="1232"/>
      <c r="FB50" s="1231" t="str">
        <f>IF('01.ข้อมูลเบื้องต้น'!$B$46="","",IF('02.คีย์เทอม1'!$B50="","",'01.ข้อมูลเบื้องต้น'!$B$46))</f>
        <v/>
      </c>
      <c r="FC50" s="1232" t="str">
        <f>IF('01.ข้อมูลเบื้องต้น'!$C$46="","",IF('02.คีย์เทอม1'!$B50="","",'01.ข้อมูลเบื้องต้น'!$C$46))</f>
        <v/>
      </c>
      <c r="FD50" s="721"/>
      <c r="FE50" s="1234" t="str">
        <f t="shared" si="26"/>
        <v/>
      </c>
      <c r="FF50" s="1232"/>
      <c r="FG50" s="1231" t="str">
        <f>IF('01.ข้อมูลเบื้องต้น'!$B$47="","",IF('02.คีย์เทอม1'!$B50="","",'01.ข้อมูลเบื้องต้น'!$B$47))</f>
        <v/>
      </c>
      <c r="FH50" s="1232" t="str">
        <f>IF('01.ข้อมูลเบื้องต้น'!$C$47="","",IF('02.คีย์เทอม1'!$B50="","",'01.ข้อมูลเบื้องต้น'!$C$47))</f>
        <v/>
      </c>
      <c r="FI50" s="721"/>
      <c r="FJ50" s="1234" t="str">
        <f t="shared" si="27"/>
        <v/>
      </c>
      <c r="FK50" s="1232"/>
      <c r="FL50" s="1231" t="str">
        <f>IF('01.ข้อมูลเบื้องต้น'!$B$48="","",IF('02.คีย์เทอม1'!$B50="","",'01.ข้อมูลเบื้องต้น'!$B$48))</f>
        <v/>
      </c>
      <c r="FM50" s="1232" t="str">
        <f>IF('01.ข้อมูลเบื้องต้น'!$C$48="","",IF('02.คีย์เทอม1'!$B50="","",'01.ข้อมูลเบื้องต้น'!$C$48))</f>
        <v/>
      </c>
      <c r="FN50" s="721"/>
      <c r="FO50" s="1234" t="str">
        <f t="shared" si="28"/>
        <v/>
      </c>
      <c r="FP50" s="1232"/>
      <c r="FQ50" s="1231" t="str">
        <f>IF('01.ข้อมูลเบื้องต้น'!$B$49="","",IF('02.คีย์เทอม1'!$B50="","",'01.ข้อมูลเบื้องต้น'!$B$49))</f>
        <v/>
      </c>
      <c r="FR50" s="1232" t="str">
        <f>IF('01.ข้อมูลเบื้องต้น'!$C$49="","",IF('02.คีย์เทอม1'!$B50="","",'01.ข้อมูลเบื้องต้น'!$C$49))</f>
        <v/>
      </c>
      <c r="FS50" s="721"/>
      <c r="FT50" s="1234" t="str">
        <f t="shared" si="29"/>
        <v/>
      </c>
      <c r="FU50" s="1232"/>
      <c r="FV50" s="1231" t="str">
        <f>IF('01.ข้อมูลเบื้องต้น'!$B$50="","",IF('02.คีย์เทอม1'!$B50="","",'01.ข้อมูลเบื้องต้น'!$B$50))</f>
        <v/>
      </c>
      <c r="FW50" s="1232" t="str">
        <f>IF('01.ข้อมูลเบื้องต้น'!$C$50="","",IF('02.คีย์เทอม1'!$B50="","",'01.ข้อมูลเบื้องต้น'!$C$50))</f>
        <v/>
      </c>
      <c r="FX50" s="721"/>
      <c r="FY50" s="1234" t="str">
        <f t="shared" si="30"/>
        <v/>
      </c>
      <c r="FZ50" s="521" t="str">
        <f t="shared" si="57"/>
        <v/>
      </c>
      <c r="GA50" s="522" t="str">
        <f t="shared" si="58"/>
        <v/>
      </c>
      <c r="GB50" s="523" t="str">
        <f>IF('2.ชื่อนักเรียน'!R51="มส","มส",IF('2.ชื่อนักเรียน'!R51="ย้าย","ย้าย",IF('2.ชื่อนักเรียน'!R51="ร","ร",IF(GA50="","",RANK(GA50,$GA$10:$GA$59,0)))))</f>
        <v/>
      </c>
      <c r="GC50" s="523" t="str">
        <f t="shared" si="40"/>
        <v/>
      </c>
      <c r="GE50" s="524" t="str">
        <f t="shared" si="41"/>
        <v/>
      </c>
      <c r="GF50" s="700" t="str">
        <f t="shared" si="42"/>
        <v/>
      </c>
      <c r="GG50" s="717" t="str">
        <f t="shared" si="43"/>
        <v/>
      </c>
      <c r="GH50" s="520" t="str">
        <f t="shared" si="44"/>
        <v/>
      </c>
      <c r="GI50" s="537" t="str">
        <f t="shared" si="45"/>
        <v/>
      </c>
      <c r="GJ50" s="700" t="str">
        <f t="shared" si="46"/>
        <v/>
      </c>
      <c r="GK50" s="700" t="str">
        <f t="shared" si="47"/>
        <v/>
      </c>
      <c r="GL50" s="525" t="str">
        <f t="shared" si="48"/>
        <v/>
      </c>
      <c r="GM50" s="701" t="str">
        <f t="shared" si="49"/>
        <v/>
      </c>
      <c r="GN50" s="701" t="str">
        <f t="shared" si="50"/>
        <v/>
      </c>
      <c r="GO50" s="701" t="str">
        <f t="shared" si="51"/>
        <v/>
      </c>
      <c r="GP50" s="701" t="str">
        <f t="shared" si="52"/>
        <v/>
      </c>
      <c r="GQ50" s="701" t="str">
        <f t="shared" si="53"/>
        <v/>
      </c>
      <c r="GR50" s="701" t="str">
        <f t="shared" si="54"/>
        <v/>
      </c>
      <c r="GS50" s="701" t="str">
        <f t="shared" si="55"/>
        <v/>
      </c>
      <c r="GT50" s="520" t="str">
        <f t="shared" si="56"/>
        <v/>
      </c>
    </row>
    <row r="51" spans="1:202" s="509" customFormat="1" ht="17.25" customHeight="1" thickTop="1" thickBot="1">
      <c r="A51" s="1229">
        <v>42</v>
      </c>
      <c r="B51" s="1229" t="str">
        <f>IF('2.ชื่อนักเรียน'!E52="","",CONCATENATE('2.ชื่อนักเรียน'!E52,'2.ชื่อนักเรียน'!F52,'2.ชื่อนักเรียน'!G52,'2.ชื่อนักเรียน'!H52,'2.ชื่อนักเรียน'!I52,'2.ชื่อนักเรียน'!J52,'2.ชื่อนักเรียน'!K52,'2.ชื่อนักเรียน'!L52,'2.ชื่อนักเรียน'!M52,'2.ชื่อนักเรียน'!N52,'2.ชื่อนักเรียน'!O52,'2.ชื่อนักเรียน'!P52,'2.ชื่อนักเรียน'!Q52))</f>
        <v/>
      </c>
      <c r="C51" s="1230" t="str">
        <f>IF('2.ชื่อนักเรียน'!B52="","",'2.ชื่อนักเรียน'!B52)</f>
        <v/>
      </c>
      <c r="D51" s="1231" t="str">
        <f>IF('2.ชื่อนักเรียน'!C52="","",CONCATENATE(TRIM('2.ชื่อนักเรียน'!C52),"  ",'2.ชื่อนักเรียน'!D52))</f>
        <v/>
      </c>
      <c r="E51" s="1232" t="str">
        <f>IF(B51="","",IF('01.ข้อมูลเบื้องต้น'!$H$2="","",'01.ข้อมูลเบื้องต้น'!$H$2))</f>
        <v/>
      </c>
      <c r="F51" s="1231" t="str">
        <f>IF(B51="","",IF('01.ข้อมูลเบื้องต้น'!$I$4="","",'01.ข้อมูลเบื้องต้น'!$I$4))</f>
        <v/>
      </c>
      <c r="G51" s="1232"/>
      <c r="H51" s="1231" t="str">
        <f>IF('01.ข้อมูลเบื้องต้น'!$B$8="","",IF('02.คีย์เทอม1'!$B51="","",'01.ข้อมูลเบื้องต้น'!$B$8))</f>
        <v/>
      </c>
      <c r="I51" s="1232" t="str">
        <f>IF('01.ข้อมูลเบื้องต้น'!$C$8="","",IF('02.คีย์เทอม1'!$B51="","",'01.ข้อมูลเบื้องต้น'!$C$8))</f>
        <v/>
      </c>
      <c r="J51" s="519"/>
      <c r="K51" s="1233" t="str">
        <f>IF('2.ชื่อนักเรียน'!R52="มส","มส",IF('2.ชื่อนักเรียน'!R52="ร","ร",IF('2.ชื่อนักเรียน'!R52="ย้าย","ย้าย",IF(J51="","",IF(J51&gt;=75,"เชี่ยวชาญ",IF(J51&gt;=65,"ชำนาญ",IF(J51&gt;=55,"พัฒนา",IF(J51&gt;=50,"เริ่มต้น","ไม่ผ่าน"))))))))</f>
        <v/>
      </c>
      <c r="L51" s="1232"/>
      <c r="M51" s="1231" t="str">
        <f>IF('01.ข้อมูลเบื้องต้น'!$B$9="","",IF('02.คีย์เทอม1'!$B51="","",'01.ข้อมูลเบื้องต้น'!$B$9))</f>
        <v/>
      </c>
      <c r="N51" s="1232" t="str">
        <f>IF('01.ข้อมูลเบื้องต้น'!$C$9="","",IF('02.คีย์เทอม1'!$B51="","",'01.ข้อมูลเบื้องต้น'!$C$9))</f>
        <v/>
      </c>
      <c r="O51" s="526"/>
      <c r="P51" s="1235" t="str">
        <f t="shared" si="7"/>
        <v/>
      </c>
      <c r="Q51" s="1232"/>
      <c r="R51" s="1231" t="str">
        <f>IF('01.ข้อมูลเบื้องต้น'!$B$10="","",IF('02.คีย์เทอม1'!$B51="","",'01.ข้อมูลเบื้องต้น'!$B$10))</f>
        <v/>
      </c>
      <c r="S51" s="1232" t="str">
        <f>IF('01.ข้อมูลเบื้องต้น'!$C$10="","",IF('02.คีย์เทอม1'!$B51="","",'01.ข้อมูลเบื้องต้น'!$C$10))</f>
        <v/>
      </c>
      <c r="T51" s="526"/>
      <c r="U51" s="1235" t="str">
        <f t="shared" si="8"/>
        <v/>
      </c>
      <c r="V51" s="1232"/>
      <c r="W51" s="1231" t="str">
        <f>IF('01.ข้อมูลเบื้องต้น'!$B$11="","",IF('02.คีย์เทอม1'!$B51="","",'01.ข้อมูลเบื้องต้น'!$B$11))</f>
        <v/>
      </c>
      <c r="X51" s="1232" t="str">
        <f>IF('01.ข้อมูลเบื้องต้น'!$C$11="","",IF('02.คีย์เทอม1'!$B51="","",'01.ข้อมูลเบื้องต้น'!$C$11))</f>
        <v/>
      </c>
      <c r="Y51" s="519"/>
      <c r="Z51" s="1234" t="str">
        <f t="shared" si="31"/>
        <v/>
      </c>
      <c r="AA51" s="1232"/>
      <c r="AB51" s="1231" t="str">
        <f>IF('01.ข้อมูลเบื้องต้น'!$B$12="","",IF('02.คีย์เทอม1'!$B51="","",'01.ข้อมูลเบื้องต้น'!$B$12))</f>
        <v/>
      </c>
      <c r="AC51" s="1232" t="str">
        <f>IF('01.ข้อมูลเบื้องต้น'!$C$12="","",IF('02.คีย์เทอม1'!$B51="","",'01.ข้อมูลเบื้องต้น'!$C$12))</f>
        <v/>
      </c>
      <c r="AD51" s="526"/>
      <c r="AE51" s="1235" t="str">
        <f t="shared" si="32"/>
        <v/>
      </c>
      <c r="AF51" s="1232"/>
      <c r="AG51" s="1231" t="str">
        <f>IF('01.ข้อมูลเบื้องต้น'!$B$13="","",IF('02.คีย์เทอม1'!$B51="","",'01.ข้อมูลเบื้องต้น'!$B$13))</f>
        <v/>
      </c>
      <c r="AH51" s="1232" t="str">
        <f>IF('01.ข้อมูลเบื้องต้น'!$C$13="","",IF('02.คีย์เทอม1'!$B51="","",'01.ข้อมูลเบื้องต้น'!$C$13))</f>
        <v/>
      </c>
      <c r="AI51" s="526"/>
      <c r="AJ51" s="1235" t="str">
        <f t="shared" si="33"/>
        <v/>
      </c>
      <c r="AK51" s="1232"/>
      <c r="AL51" s="1231" t="str">
        <f>IF('01.ข้อมูลเบื้องต้น'!$B$14="","",IF('02.คีย์เทอม1'!$B51="","",'01.ข้อมูลเบื้องต้น'!$B$14))</f>
        <v/>
      </c>
      <c r="AM51" s="1232" t="str">
        <f>IF('01.ข้อมูลเบื้องต้น'!$C$14="","",IF('02.คีย์เทอม1'!$B51="","",'01.ข้อมูลเบื้องต้น'!$C$14))</f>
        <v/>
      </c>
      <c r="AN51" s="526"/>
      <c r="AO51" s="1235" t="str">
        <f t="shared" si="34"/>
        <v/>
      </c>
      <c r="AP51" s="1232"/>
      <c r="AQ51" s="1231" t="str">
        <f>IF('01.ข้อมูลเบื้องต้น'!$B$15="","",IF('02.คีย์เทอม1'!$B51="","",'01.ข้อมูลเบื้องต้น'!$B$15))</f>
        <v/>
      </c>
      <c r="AR51" s="1232" t="str">
        <f>IF('01.ข้อมูลเบื้องต้น'!$C$15="","",IF('02.คีย์เทอม1'!$B51="","",'01.ข้อมูลเบื้องต้น'!$C$15))</f>
        <v/>
      </c>
      <c r="AS51" s="526"/>
      <c r="AT51" s="1235" t="str">
        <f t="shared" si="35"/>
        <v/>
      </c>
      <c r="AU51" s="1232"/>
      <c r="AV51" s="1231" t="str">
        <f>IF('01.ข้อมูลเบื้องต้น'!$B$16="","",IF('02.คีย์เทอม1'!$B51="","",'01.ข้อมูลเบื้องต้น'!$B$16))</f>
        <v/>
      </c>
      <c r="AW51" s="1232" t="str">
        <f>IF('01.ข้อมูลเบื้องต้น'!$C$16="","",IF('02.คีย์เทอม1'!$B51="","",'01.ข้อมูลเบื้องต้น'!$C$16))</f>
        <v/>
      </c>
      <c r="AX51" s="519"/>
      <c r="AY51" s="1234" t="str">
        <f t="shared" si="36"/>
        <v/>
      </c>
      <c r="AZ51" s="1232"/>
      <c r="BA51" s="1231" t="str">
        <f>IF('01.ข้อมูลเบื้องต้น'!$B$17="","",IF('02.คีย์เทอม1'!$B51="","",'01.ข้อมูลเบื้องต้น'!$B$17))</f>
        <v/>
      </c>
      <c r="BB51" s="1232" t="str">
        <f>IF('01.ข้อมูลเบื้องต้น'!$C$17="","",IF('02.คีย์เทอม1'!$B51="","",'01.ข้อมูลเบื้องต้น'!$C$17))</f>
        <v/>
      </c>
      <c r="BC51" s="519"/>
      <c r="BD51" s="1234" t="str">
        <f t="shared" si="37"/>
        <v/>
      </c>
      <c r="BE51" s="1232"/>
      <c r="BF51" s="1231" t="str">
        <f>IF('01.ข้อมูลเบื้องต้น'!$B$19="","",IF('02.คีย์เทอม1'!$B51="","",'01.ข้อมูลเบื้องต้น'!$B$19))</f>
        <v/>
      </c>
      <c r="BG51" s="1232" t="str">
        <f>IF('01.ข้อมูลเบื้องต้น'!$C$19="","",IF('02.คีย์เทอม1'!$B51="","",'01.ข้อมูลเบื้องต้น'!$C$19))</f>
        <v/>
      </c>
      <c r="BH51" s="722"/>
      <c r="BI51" s="1234" t="str">
        <f t="shared" si="38"/>
        <v/>
      </c>
      <c r="BJ51" s="1232"/>
      <c r="BK51" s="1231" t="str">
        <f>IF('01.ข้อมูลเบื้องต้น'!$B$20="","",IF('02.คีย์เทอม1'!$B51="","",'01.ข้อมูลเบื้องต้น'!$B$20))</f>
        <v/>
      </c>
      <c r="BL51" s="1232" t="str">
        <f>IF('01.ข้อมูลเบื้องต้น'!$C$20="","",IF('02.คีย์เทอม1'!$B51="","",'01.ข้อมูลเบื้องต้น'!$C$20))</f>
        <v/>
      </c>
      <c r="BM51" s="723"/>
      <c r="BN51" s="1235" t="str">
        <f t="shared" si="9"/>
        <v/>
      </c>
      <c r="BO51" s="1232"/>
      <c r="BP51" s="1231" t="str">
        <f>IF('01.ข้อมูลเบื้องต้น'!$B$21="","",IF('02.คีย์เทอม1'!$B51="","",'01.ข้อมูลเบื้องต้น'!$B$21))</f>
        <v/>
      </c>
      <c r="BQ51" s="1232" t="str">
        <f>IF('01.ข้อมูลเบื้องต้น'!$C$21="","",IF('02.คีย์เทอม1'!$B51="","",'01.ข้อมูลเบื้องต้น'!$C$21))</f>
        <v/>
      </c>
      <c r="BR51" s="722"/>
      <c r="BS51" s="1234" t="str">
        <f t="shared" si="10"/>
        <v/>
      </c>
      <c r="BT51" s="1232"/>
      <c r="BU51" s="1231" t="str">
        <f>IF('01.ข้อมูลเบื้องต้น'!$B$22="","",IF('02.คีย์เทอม1'!$B51="","",'01.ข้อมูลเบื้องต้น'!$B$22))</f>
        <v/>
      </c>
      <c r="BV51" s="1232" t="str">
        <f>IF('01.ข้อมูลเบื้องต้น'!$C$22="","",IF('02.คีย์เทอม1'!$B51="","",'01.ข้อมูลเบื้องต้น'!$C$22))</f>
        <v/>
      </c>
      <c r="BW51" s="722"/>
      <c r="BX51" s="1234" t="str">
        <f t="shared" si="11"/>
        <v/>
      </c>
      <c r="BY51" s="1232"/>
      <c r="BZ51" s="1231" t="str">
        <f>IF('01.ข้อมูลเบื้องต้น'!$B$23="","",IF('02.คีย์เทอม1'!$B51="","",'01.ข้อมูลเบื้องต้น'!$B$23))</f>
        <v/>
      </c>
      <c r="CA51" s="1232" t="str">
        <f>IF('01.ข้อมูลเบื้องต้น'!$C$23="","",IF('02.คีย์เทอม1'!$B51="","",'01.ข้อมูลเบื้องต้น'!$C$23))</f>
        <v/>
      </c>
      <c r="CB51" s="722"/>
      <c r="CC51" s="1234" t="str">
        <f t="shared" si="39"/>
        <v/>
      </c>
      <c r="CD51" s="1232"/>
      <c r="CE51" s="1231" t="str">
        <f>IF('01.ข้อมูลเบื้องต้น'!$B$24="","",IF('02.คีย์เทอม1'!$B51="","",'01.ข้อมูลเบื้องต้น'!$B$24))</f>
        <v/>
      </c>
      <c r="CF51" s="1232" t="str">
        <f>IF('01.ข้อมูลเบื้องต้น'!$C$24="","",IF('02.คีย์เทอม1'!$B51="","",'01.ข้อมูลเบื้องต้น'!$C$24))</f>
        <v/>
      </c>
      <c r="CG51" s="722"/>
      <c r="CH51" s="1234" t="str">
        <f t="shared" si="59"/>
        <v/>
      </c>
      <c r="CI51" s="1232"/>
      <c r="CJ51" s="1231" t="str">
        <f>IF('01.ข้อมูลเบื้องต้น'!$B$25="","",IF('02.คีย์เทอม1'!$B51="","",'01.ข้อมูลเบื้องต้น'!$B$25))</f>
        <v/>
      </c>
      <c r="CK51" s="1232" t="str">
        <f>IF('01.ข้อมูลเบื้องต้น'!$C$25="","",IF('02.คีย์เทอม1'!$B51="","",'01.ข้อมูลเบื้องต้น'!$C$25))</f>
        <v/>
      </c>
      <c r="CL51" s="722"/>
      <c r="CM51" s="1234" t="str">
        <f t="shared" si="12"/>
        <v/>
      </c>
      <c r="CN51" s="1232"/>
      <c r="CO51" s="1231" t="str">
        <f>IF('01.ข้อมูลเบื้องต้น'!$B$26="","",IF('02.คีย์เทอม1'!$B51="","",'01.ข้อมูลเบื้องต้น'!$B$26))</f>
        <v/>
      </c>
      <c r="CP51" s="1232" t="str">
        <f>IF('01.ข้อมูลเบื้องต้น'!$C$26="","",IF('02.คีย์เทอม1'!$B51="","",'01.ข้อมูลเบื้องต้น'!$C$26))</f>
        <v/>
      </c>
      <c r="CQ51" s="722"/>
      <c r="CR51" s="1234" t="str">
        <f t="shared" si="13"/>
        <v/>
      </c>
      <c r="CS51" s="1232"/>
      <c r="CT51" s="1231" t="str">
        <f>IF('01.ข้อมูลเบื้องต้น'!$B$27="","",IF('02.คีย์เทอม1'!$B51="","",'01.ข้อมูลเบื้องต้น'!$B$27))</f>
        <v/>
      </c>
      <c r="CU51" s="1232" t="str">
        <f>IF('01.ข้อมูลเบื้องต้น'!$C$27="","",IF('02.คีย์เทอม1'!$B51="","",'01.ข้อมูลเบื้องต้น'!$C$27))</f>
        <v/>
      </c>
      <c r="CV51" s="722"/>
      <c r="CW51" s="1234" t="str">
        <f t="shared" si="14"/>
        <v/>
      </c>
      <c r="CX51" s="1232"/>
      <c r="CY51" s="1231" t="str">
        <f>IF('01.ข้อมูลเบื้องต้น'!$B$28="","",IF('02.คีย์เทอม1'!$B51="","",'01.ข้อมูลเบื้องต้น'!$B$28))</f>
        <v/>
      </c>
      <c r="CZ51" s="1232" t="str">
        <f>IF('01.ข้อมูลเบื้องต้น'!$C$28="","",IF('02.คีย์เทอม1'!$B51="","",'01.ข้อมูลเบื้องต้น'!$C$28))</f>
        <v/>
      </c>
      <c r="DA51" s="722"/>
      <c r="DB51" s="1234" t="str">
        <f t="shared" si="15"/>
        <v/>
      </c>
      <c r="DC51" s="1232"/>
      <c r="DD51" s="1231" t="str">
        <f>IF('01.ข้อมูลเบื้องต้น'!$B$36="","",IF('02.คีย์เทอม1'!$B51="","",'01.ข้อมูลเบื้องต้น'!$B$36))</f>
        <v/>
      </c>
      <c r="DE51" s="1232" t="str">
        <f>IF('01.ข้อมูลเบื้องต้น'!$C$36="","",IF('02.คีย์เทอม1'!$B51="","",'01.ข้อมูลเบื้องต้น'!$C$36))</f>
        <v/>
      </c>
      <c r="DF51" s="721"/>
      <c r="DG51" s="1234" t="str">
        <f t="shared" si="16"/>
        <v/>
      </c>
      <c r="DH51" s="1232"/>
      <c r="DI51" s="1231" t="str">
        <f>IF('01.ข้อมูลเบื้องต้น'!$B$37="","",IF('02.คีย์เทอม1'!$B51="","",'01.ข้อมูลเบื้องต้น'!$B$37))</f>
        <v/>
      </c>
      <c r="DJ51" s="1232" t="str">
        <f>IF('01.ข้อมูลเบื้องต้น'!$C$37="","",IF('02.คีย์เทอม1'!$B51="","",'01.ข้อมูลเบื้องต้น'!$C$37))</f>
        <v/>
      </c>
      <c r="DK51" s="721"/>
      <c r="DL51" s="1234" t="str">
        <f t="shared" si="17"/>
        <v/>
      </c>
      <c r="DM51" s="1232"/>
      <c r="DN51" s="1231" t="str">
        <f>IF('01.ข้อมูลเบื้องต้น'!$B$38="","",IF('02.คีย์เทอม1'!$B51="","",'01.ข้อมูลเบื้องต้น'!$B$38))</f>
        <v/>
      </c>
      <c r="DO51" s="1232" t="str">
        <f>IF('01.ข้อมูลเบื้องต้น'!$C$38="","",IF('02.คีย์เทอม1'!$B51="","",'01.ข้อมูลเบื้องต้น'!$C$38))</f>
        <v/>
      </c>
      <c r="DP51" s="721"/>
      <c r="DQ51" s="1234" t="str">
        <f t="shared" si="18"/>
        <v/>
      </c>
      <c r="DR51" s="1232"/>
      <c r="DS51" s="1231" t="str">
        <f>IF('01.ข้อมูลเบื้องต้น'!$B$39="","",IF('02.คีย์เทอม1'!$B51="","",'01.ข้อมูลเบื้องต้น'!$B$39))</f>
        <v/>
      </c>
      <c r="DT51" s="1232" t="str">
        <f>IF('01.ข้อมูลเบื้องต้น'!$C$39="","",IF('02.คีย์เทอม1'!$B51="","",'01.ข้อมูลเบื้องต้น'!$C$39))</f>
        <v/>
      </c>
      <c r="DU51" s="721"/>
      <c r="DV51" s="1234" t="str">
        <f t="shared" si="19"/>
        <v/>
      </c>
      <c r="DW51" s="1232"/>
      <c r="DX51" s="1231" t="str">
        <f>IF('01.ข้อมูลเบื้องต้น'!$B$40="","",IF('02.คีย์เทอม1'!$B51="","",'01.ข้อมูลเบื้องต้น'!$B$40))</f>
        <v/>
      </c>
      <c r="DY51" s="1232" t="str">
        <f>IF('01.ข้อมูลเบื้องต้น'!$C$40="","",IF('02.คีย์เทอม1'!$B51="","",'01.ข้อมูลเบื้องต้น'!$C$40))</f>
        <v/>
      </c>
      <c r="DZ51" s="721"/>
      <c r="EA51" s="1234" t="str">
        <f t="shared" si="20"/>
        <v/>
      </c>
      <c r="EB51" s="1232"/>
      <c r="EC51" s="1231" t="str">
        <f>IF('01.ข้อมูลเบื้องต้น'!$B$41="","",IF('02.คีย์เทอม1'!$B51="","",'01.ข้อมูลเบื้องต้น'!$B$41))</f>
        <v/>
      </c>
      <c r="ED51" s="1232" t="str">
        <f>IF('01.ข้อมูลเบื้องต้น'!$C$41="","",IF('02.คีย์เทอม1'!$B51="","",'01.ข้อมูลเบื้องต้น'!$C$41))</f>
        <v/>
      </c>
      <c r="EE51" s="721"/>
      <c r="EF51" s="1234" t="str">
        <f t="shared" si="21"/>
        <v/>
      </c>
      <c r="EG51" s="1232"/>
      <c r="EH51" s="1231" t="str">
        <f>IF('01.ข้อมูลเบื้องต้น'!$B$42="","",IF('02.คีย์เทอม1'!$B51="","",'01.ข้อมูลเบื้องต้น'!$B$42))</f>
        <v/>
      </c>
      <c r="EI51" s="1232" t="str">
        <f>IF('01.ข้อมูลเบื้องต้น'!$C$42="","",IF('02.คีย์เทอม1'!$B51="","",'01.ข้อมูลเบื้องต้น'!$C$42))</f>
        <v/>
      </c>
      <c r="EJ51" s="721"/>
      <c r="EK51" s="1234" t="str">
        <f t="shared" si="22"/>
        <v/>
      </c>
      <c r="EL51" s="1232"/>
      <c r="EM51" s="1231" t="str">
        <f>IF('01.ข้อมูลเบื้องต้น'!$B$43="","",IF('02.คีย์เทอม1'!$B51="","",'01.ข้อมูลเบื้องต้น'!$B$43))</f>
        <v/>
      </c>
      <c r="EN51" s="1232" t="str">
        <f>IF('01.ข้อมูลเบื้องต้น'!$C$43="","",IF('02.คีย์เทอม1'!$B51="","",'01.ข้อมูลเบื้องต้น'!$C$43))</f>
        <v/>
      </c>
      <c r="EO51" s="721"/>
      <c r="EP51" s="1234" t="str">
        <f t="shared" si="23"/>
        <v/>
      </c>
      <c r="EQ51" s="1232"/>
      <c r="ER51" s="1231" t="str">
        <f>IF('01.ข้อมูลเบื้องต้น'!$B$44="","",IF('02.คีย์เทอม1'!$B51="","",'01.ข้อมูลเบื้องต้น'!$B$44))</f>
        <v/>
      </c>
      <c r="ES51" s="1232" t="str">
        <f>IF('01.ข้อมูลเบื้องต้น'!$C$44="","",IF('02.คีย์เทอม1'!$B51="","",'01.ข้อมูลเบื้องต้น'!$C$44))</f>
        <v/>
      </c>
      <c r="ET51" s="721"/>
      <c r="EU51" s="1234" t="str">
        <f t="shared" si="24"/>
        <v/>
      </c>
      <c r="EV51" s="1232"/>
      <c r="EW51" s="1231" t="str">
        <f>IF('01.ข้อมูลเบื้องต้น'!$B$45="","",IF('02.คีย์เทอม1'!$B51="","",'01.ข้อมูลเบื้องต้น'!$B$45))</f>
        <v/>
      </c>
      <c r="EX51" s="1232" t="str">
        <f>IF('01.ข้อมูลเบื้องต้น'!$C$45="","",IF('02.คีย์เทอม1'!$B51="","",'01.ข้อมูลเบื้องต้น'!$C$45))</f>
        <v/>
      </c>
      <c r="EY51" s="721"/>
      <c r="EZ51" s="1234" t="str">
        <f t="shared" si="25"/>
        <v/>
      </c>
      <c r="FA51" s="1232"/>
      <c r="FB51" s="1231" t="str">
        <f>IF('01.ข้อมูลเบื้องต้น'!$B$46="","",IF('02.คีย์เทอม1'!$B51="","",'01.ข้อมูลเบื้องต้น'!$B$46))</f>
        <v/>
      </c>
      <c r="FC51" s="1232" t="str">
        <f>IF('01.ข้อมูลเบื้องต้น'!$C$46="","",IF('02.คีย์เทอม1'!$B51="","",'01.ข้อมูลเบื้องต้น'!$C$46))</f>
        <v/>
      </c>
      <c r="FD51" s="721"/>
      <c r="FE51" s="1234" t="str">
        <f t="shared" si="26"/>
        <v/>
      </c>
      <c r="FF51" s="1232"/>
      <c r="FG51" s="1231" t="str">
        <f>IF('01.ข้อมูลเบื้องต้น'!$B$47="","",IF('02.คีย์เทอม1'!$B51="","",'01.ข้อมูลเบื้องต้น'!$B$47))</f>
        <v/>
      </c>
      <c r="FH51" s="1232" t="str">
        <f>IF('01.ข้อมูลเบื้องต้น'!$C$47="","",IF('02.คีย์เทอม1'!$B51="","",'01.ข้อมูลเบื้องต้น'!$C$47))</f>
        <v/>
      </c>
      <c r="FI51" s="721"/>
      <c r="FJ51" s="1234" t="str">
        <f t="shared" si="27"/>
        <v/>
      </c>
      <c r="FK51" s="1232"/>
      <c r="FL51" s="1231" t="str">
        <f>IF('01.ข้อมูลเบื้องต้น'!$B$48="","",IF('02.คีย์เทอม1'!$B51="","",'01.ข้อมูลเบื้องต้น'!$B$48))</f>
        <v/>
      </c>
      <c r="FM51" s="1232" t="str">
        <f>IF('01.ข้อมูลเบื้องต้น'!$C$48="","",IF('02.คีย์เทอม1'!$B51="","",'01.ข้อมูลเบื้องต้น'!$C$48))</f>
        <v/>
      </c>
      <c r="FN51" s="721"/>
      <c r="FO51" s="1234" t="str">
        <f t="shared" si="28"/>
        <v/>
      </c>
      <c r="FP51" s="1232"/>
      <c r="FQ51" s="1231" t="str">
        <f>IF('01.ข้อมูลเบื้องต้น'!$B$49="","",IF('02.คีย์เทอม1'!$B51="","",'01.ข้อมูลเบื้องต้น'!$B$49))</f>
        <v/>
      </c>
      <c r="FR51" s="1232" t="str">
        <f>IF('01.ข้อมูลเบื้องต้น'!$C$49="","",IF('02.คีย์เทอม1'!$B51="","",'01.ข้อมูลเบื้องต้น'!$C$49))</f>
        <v/>
      </c>
      <c r="FS51" s="721"/>
      <c r="FT51" s="1234" t="str">
        <f t="shared" si="29"/>
        <v/>
      </c>
      <c r="FU51" s="1232"/>
      <c r="FV51" s="1231" t="str">
        <f>IF('01.ข้อมูลเบื้องต้น'!$B$50="","",IF('02.คีย์เทอม1'!$B51="","",'01.ข้อมูลเบื้องต้น'!$B$50))</f>
        <v/>
      </c>
      <c r="FW51" s="1232" t="str">
        <f>IF('01.ข้อมูลเบื้องต้น'!$C$50="","",IF('02.คีย์เทอม1'!$B51="","",'01.ข้อมูลเบื้องต้น'!$C$50))</f>
        <v/>
      </c>
      <c r="FX51" s="721"/>
      <c r="FY51" s="1234" t="str">
        <f t="shared" si="30"/>
        <v/>
      </c>
      <c r="FZ51" s="521" t="str">
        <f t="shared" si="57"/>
        <v/>
      </c>
      <c r="GA51" s="522" t="str">
        <f t="shared" si="58"/>
        <v/>
      </c>
      <c r="GB51" s="523" t="str">
        <f>IF('2.ชื่อนักเรียน'!R52="มส","มส",IF('2.ชื่อนักเรียน'!R52="ย้าย","ย้าย",IF('2.ชื่อนักเรียน'!R52="ร","ร",IF(GA51="","",RANK(GA51,$GA$10:$GA$59,0)))))</f>
        <v/>
      </c>
      <c r="GC51" s="523" t="str">
        <f t="shared" si="40"/>
        <v/>
      </c>
      <c r="GE51" s="527" t="str">
        <f t="shared" si="41"/>
        <v/>
      </c>
      <c r="GF51" s="718" t="str">
        <f t="shared" si="42"/>
        <v/>
      </c>
      <c r="GG51" s="717" t="str">
        <f t="shared" si="43"/>
        <v/>
      </c>
      <c r="GH51" s="520" t="str">
        <f t="shared" si="44"/>
        <v/>
      </c>
      <c r="GI51" s="529" t="str">
        <f t="shared" si="45"/>
        <v/>
      </c>
      <c r="GJ51" s="718" t="str">
        <f t="shared" si="46"/>
        <v/>
      </c>
      <c r="GK51" s="718" t="str">
        <f t="shared" si="47"/>
        <v/>
      </c>
      <c r="GL51" s="528" t="str">
        <f t="shared" si="48"/>
        <v/>
      </c>
      <c r="GM51" s="701" t="str">
        <f t="shared" si="49"/>
        <v/>
      </c>
      <c r="GN51" s="701" t="str">
        <f t="shared" si="50"/>
        <v/>
      </c>
      <c r="GO51" s="701" t="str">
        <f t="shared" si="51"/>
        <v/>
      </c>
      <c r="GP51" s="701" t="str">
        <f t="shared" si="52"/>
        <v/>
      </c>
      <c r="GQ51" s="701" t="str">
        <f t="shared" si="53"/>
        <v/>
      </c>
      <c r="GR51" s="701" t="str">
        <f t="shared" si="54"/>
        <v/>
      </c>
      <c r="GS51" s="701" t="str">
        <f t="shared" si="55"/>
        <v/>
      </c>
      <c r="GT51" s="520" t="str">
        <f t="shared" si="56"/>
        <v/>
      </c>
    </row>
    <row r="52" spans="1:202" s="509" customFormat="1" ht="17.25" customHeight="1" thickTop="1" thickBot="1">
      <c r="A52" s="1229">
        <v>43</v>
      </c>
      <c r="B52" s="1229" t="str">
        <f>IF('2.ชื่อนักเรียน'!E53="","",CONCATENATE('2.ชื่อนักเรียน'!E53,'2.ชื่อนักเรียน'!F53,'2.ชื่อนักเรียน'!G53,'2.ชื่อนักเรียน'!H53,'2.ชื่อนักเรียน'!I53,'2.ชื่อนักเรียน'!J53,'2.ชื่อนักเรียน'!K53,'2.ชื่อนักเรียน'!L53,'2.ชื่อนักเรียน'!M53,'2.ชื่อนักเรียน'!N53,'2.ชื่อนักเรียน'!O53,'2.ชื่อนักเรียน'!P53,'2.ชื่อนักเรียน'!Q53))</f>
        <v/>
      </c>
      <c r="C52" s="1230" t="str">
        <f>IF('2.ชื่อนักเรียน'!B53="","",'2.ชื่อนักเรียน'!B53)</f>
        <v/>
      </c>
      <c r="D52" s="1231" t="str">
        <f>IF('2.ชื่อนักเรียน'!C53="","",CONCATENATE(TRIM('2.ชื่อนักเรียน'!C53),"  ",'2.ชื่อนักเรียน'!D53))</f>
        <v/>
      </c>
      <c r="E52" s="1232" t="str">
        <f>IF(B52="","",IF('01.ข้อมูลเบื้องต้น'!$H$2="","",'01.ข้อมูลเบื้องต้น'!$H$2))</f>
        <v/>
      </c>
      <c r="F52" s="1231" t="str">
        <f>IF(B52="","",IF('01.ข้อมูลเบื้องต้น'!$I$4="","",'01.ข้อมูลเบื้องต้น'!$I$4))</f>
        <v/>
      </c>
      <c r="G52" s="1232"/>
      <c r="H52" s="1231" t="str">
        <f>IF('01.ข้อมูลเบื้องต้น'!$B$8="","",IF('02.คีย์เทอม1'!$B52="","",'01.ข้อมูลเบื้องต้น'!$B$8))</f>
        <v/>
      </c>
      <c r="I52" s="1232" t="str">
        <f>IF('01.ข้อมูลเบื้องต้น'!$C$8="","",IF('02.คีย์เทอม1'!$B52="","",'01.ข้อมูลเบื้องต้น'!$C$8))</f>
        <v/>
      </c>
      <c r="J52" s="519"/>
      <c r="K52" s="1233" t="str">
        <f>IF('2.ชื่อนักเรียน'!R53="มส","มส",IF('2.ชื่อนักเรียน'!R53="ร","ร",IF('2.ชื่อนักเรียน'!R53="ย้าย","ย้าย",IF(J52="","",IF(J52&gt;=75,"เชี่ยวชาญ",IF(J52&gt;=65,"ชำนาญ",IF(J52&gt;=55,"พัฒนา",IF(J52&gt;=50,"เริ่มต้น","ไม่ผ่าน"))))))))</f>
        <v/>
      </c>
      <c r="L52" s="1232"/>
      <c r="M52" s="1231" t="str">
        <f>IF('01.ข้อมูลเบื้องต้น'!$B$9="","",IF('02.คีย์เทอม1'!$B52="","",'01.ข้อมูลเบื้องต้น'!$B$9))</f>
        <v/>
      </c>
      <c r="N52" s="1232" t="str">
        <f>IF('01.ข้อมูลเบื้องต้น'!$C$9="","",IF('02.คีย์เทอม1'!$B52="","",'01.ข้อมูลเบื้องต้น'!$C$9))</f>
        <v/>
      </c>
      <c r="O52" s="526"/>
      <c r="P52" s="1235" t="str">
        <f t="shared" si="7"/>
        <v/>
      </c>
      <c r="Q52" s="1232"/>
      <c r="R52" s="1231" t="str">
        <f>IF('01.ข้อมูลเบื้องต้น'!$B$10="","",IF('02.คีย์เทอม1'!$B52="","",'01.ข้อมูลเบื้องต้น'!$B$10))</f>
        <v/>
      </c>
      <c r="S52" s="1232" t="str">
        <f>IF('01.ข้อมูลเบื้องต้น'!$C$10="","",IF('02.คีย์เทอม1'!$B52="","",'01.ข้อมูลเบื้องต้น'!$C$10))</f>
        <v/>
      </c>
      <c r="T52" s="526"/>
      <c r="U52" s="1235" t="str">
        <f t="shared" si="8"/>
        <v/>
      </c>
      <c r="V52" s="1232"/>
      <c r="W52" s="1231" t="str">
        <f>IF('01.ข้อมูลเบื้องต้น'!$B$11="","",IF('02.คีย์เทอม1'!$B52="","",'01.ข้อมูลเบื้องต้น'!$B$11))</f>
        <v/>
      </c>
      <c r="X52" s="1232" t="str">
        <f>IF('01.ข้อมูลเบื้องต้น'!$C$11="","",IF('02.คีย์เทอม1'!$B52="","",'01.ข้อมูลเบื้องต้น'!$C$11))</f>
        <v/>
      </c>
      <c r="Y52" s="519"/>
      <c r="Z52" s="1234" t="str">
        <f t="shared" si="31"/>
        <v/>
      </c>
      <c r="AA52" s="1232"/>
      <c r="AB52" s="1231" t="str">
        <f>IF('01.ข้อมูลเบื้องต้น'!$B$12="","",IF('02.คีย์เทอม1'!$B52="","",'01.ข้อมูลเบื้องต้น'!$B$12))</f>
        <v/>
      </c>
      <c r="AC52" s="1232" t="str">
        <f>IF('01.ข้อมูลเบื้องต้น'!$C$12="","",IF('02.คีย์เทอม1'!$B52="","",'01.ข้อมูลเบื้องต้น'!$C$12))</f>
        <v/>
      </c>
      <c r="AD52" s="526"/>
      <c r="AE52" s="1235" t="str">
        <f t="shared" si="32"/>
        <v/>
      </c>
      <c r="AF52" s="1232"/>
      <c r="AG52" s="1231" t="str">
        <f>IF('01.ข้อมูลเบื้องต้น'!$B$13="","",IF('02.คีย์เทอม1'!$B52="","",'01.ข้อมูลเบื้องต้น'!$B$13))</f>
        <v/>
      </c>
      <c r="AH52" s="1232" t="str">
        <f>IF('01.ข้อมูลเบื้องต้น'!$C$13="","",IF('02.คีย์เทอม1'!$B52="","",'01.ข้อมูลเบื้องต้น'!$C$13))</f>
        <v/>
      </c>
      <c r="AI52" s="526"/>
      <c r="AJ52" s="1235" t="str">
        <f>IF(AI52="","",IF(AI52&gt;=75,"เชี่ยวชาญ",IF(AI52&gt;=65,"ชำนาญ",IF(AI52&gt;=55,"พัฒนา",IF(AI52&gt;=50,"เริ่มต้น","ไม่ผ่าน")))))</f>
        <v/>
      </c>
      <c r="AK52" s="1232"/>
      <c r="AL52" s="1231" t="str">
        <f>IF('01.ข้อมูลเบื้องต้น'!$B$14="","",IF('02.คีย์เทอม1'!$B52="","",'01.ข้อมูลเบื้องต้น'!$B$14))</f>
        <v/>
      </c>
      <c r="AM52" s="1232" t="str">
        <f>IF('01.ข้อมูลเบื้องต้น'!$C$14="","",IF('02.คีย์เทอม1'!$B52="","",'01.ข้อมูลเบื้องต้น'!$C$14))</f>
        <v/>
      </c>
      <c r="AN52" s="526"/>
      <c r="AO52" s="1235" t="str">
        <f t="shared" si="34"/>
        <v/>
      </c>
      <c r="AP52" s="1232"/>
      <c r="AQ52" s="1231" t="str">
        <f>IF('01.ข้อมูลเบื้องต้น'!$B$15="","",IF('02.คีย์เทอม1'!$B52="","",'01.ข้อมูลเบื้องต้น'!$B$15))</f>
        <v/>
      </c>
      <c r="AR52" s="1232" t="str">
        <f>IF('01.ข้อมูลเบื้องต้น'!$C$15="","",IF('02.คีย์เทอม1'!$B52="","",'01.ข้อมูลเบื้องต้น'!$C$15))</f>
        <v/>
      </c>
      <c r="AS52" s="526"/>
      <c r="AT52" s="1235" t="str">
        <f t="shared" si="35"/>
        <v/>
      </c>
      <c r="AU52" s="1232"/>
      <c r="AV52" s="1231" t="str">
        <f>IF('01.ข้อมูลเบื้องต้น'!$B$16="","",IF('02.คีย์เทอม1'!$B52="","",'01.ข้อมูลเบื้องต้น'!$B$16))</f>
        <v/>
      </c>
      <c r="AW52" s="1232" t="str">
        <f>IF('01.ข้อมูลเบื้องต้น'!$C$16="","",IF('02.คีย์เทอม1'!$B52="","",'01.ข้อมูลเบื้องต้น'!$C$16))</f>
        <v/>
      </c>
      <c r="AX52" s="519"/>
      <c r="AY52" s="1234" t="str">
        <f t="shared" si="36"/>
        <v/>
      </c>
      <c r="AZ52" s="1232"/>
      <c r="BA52" s="1231" t="str">
        <f>IF('01.ข้อมูลเบื้องต้น'!$B$17="","",IF('02.คีย์เทอม1'!$B52="","",'01.ข้อมูลเบื้องต้น'!$B$17))</f>
        <v/>
      </c>
      <c r="BB52" s="1232" t="str">
        <f>IF('01.ข้อมูลเบื้องต้น'!$C$17="","",IF('02.คีย์เทอม1'!$B52="","",'01.ข้อมูลเบื้องต้น'!$C$17))</f>
        <v/>
      </c>
      <c r="BC52" s="519"/>
      <c r="BD52" s="1234" t="str">
        <f t="shared" si="37"/>
        <v/>
      </c>
      <c r="BE52" s="1232"/>
      <c r="BF52" s="1231" t="str">
        <f>IF('01.ข้อมูลเบื้องต้น'!$B$19="","",IF('02.คีย์เทอม1'!$B52="","",'01.ข้อมูลเบื้องต้น'!$B$19))</f>
        <v/>
      </c>
      <c r="BG52" s="1232" t="str">
        <f>IF('01.ข้อมูลเบื้องต้น'!$C$19="","",IF('02.คีย์เทอม1'!$B52="","",'01.ข้อมูลเบื้องต้น'!$C$19))</f>
        <v/>
      </c>
      <c r="BH52" s="722"/>
      <c r="BI52" s="1234" t="str">
        <f t="shared" si="38"/>
        <v/>
      </c>
      <c r="BJ52" s="1232"/>
      <c r="BK52" s="1231" t="str">
        <f>IF('01.ข้อมูลเบื้องต้น'!$B$20="","",IF('02.คีย์เทอม1'!$B52="","",'01.ข้อมูลเบื้องต้น'!$B$20))</f>
        <v/>
      </c>
      <c r="BL52" s="1232" t="str">
        <f>IF('01.ข้อมูลเบื้องต้น'!$C$20="","",IF('02.คีย์เทอม1'!$B52="","",'01.ข้อมูลเบื้องต้น'!$C$20))</f>
        <v/>
      </c>
      <c r="BM52" s="722"/>
      <c r="BN52" s="1235" t="str">
        <f t="shared" si="9"/>
        <v/>
      </c>
      <c r="BO52" s="1232"/>
      <c r="BP52" s="1231" t="str">
        <f>IF('01.ข้อมูลเบื้องต้น'!$B$21="","",IF('02.คีย์เทอม1'!$B52="","",'01.ข้อมูลเบื้องต้น'!$B$21))</f>
        <v/>
      </c>
      <c r="BQ52" s="1232" t="str">
        <f>IF('01.ข้อมูลเบื้องต้น'!$C$21="","",IF('02.คีย์เทอม1'!$B52="","",'01.ข้อมูลเบื้องต้น'!$C$21))</f>
        <v/>
      </c>
      <c r="BR52" s="722"/>
      <c r="BS52" s="1234" t="str">
        <f t="shared" si="10"/>
        <v/>
      </c>
      <c r="BT52" s="1232"/>
      <c r="BU52" s="1231" t="str">
        <f>IF('01.ข้อมูลเบื้องต้น'!$B$22="","",IF('02.คีย์เทอม1'!$B52="","",'01.ข้อมูลเบื้องต้น'!$B$22))</f>
        <v/>
      </c>
      <c r="BV52" s="1232" t="str">
        <f>IF('01.ข้อมูลเบื้องต้น'!$C$22="","",IF('02.คีย์เทอม1'!$B52="","",'01.ข้อมูลเบื้องต้น'!$C$22))</f>
        <v/>
      </c>
      <c r="BW52" s="722"/>
      <c r="BX52" s="1234" t="str">
        <f t="shared" si="11"/>
        <v/>
      </c>
      <c r="BY52" s="1232"/>
      <c r="BZ52" s="1231" t="str">
        <f>IF('01.ข้อมูลเบื้องต้น'!$B$23="","",IF('02.คีย์เทอม1'!$B52="","",'01.ข้อมูลเบื้องต้น'!$B$23))</f>
        <v/>
      </c>
      <c r="CA52" s="1232" t="str">
        <f>IF('01.ข้อมูลเบื้องต้น'!$C$23="","",IF('02.คีย์เทอม1'!$B52="","",'01.ข้อมูลเบื้องต้น'!$C$23))</f>
        <v/>
      </c>
      <c r="CB52" s="722"/>
      <c r="CC52" s="1234" t="str">
        <f t="shared" si="39"/>
        <v/>
      </c>
      <c r="CD52" s="1232"/>
      <c r="CE52" s="1231" t="str">
        <f>IF('01.ข้อมูลเบื้องต้น'!$B$24="","",IF('02.คีย์เทอม1'!$B52="","",'01.ข้อมูลเบื้องต้น'!$B$24))</f>
        <v/>
      </c>
      <c r="CF52" s="1232" t="str">
        <f>IF('01.ข้อมูลเบื้องต้น'!$C$24="","",IF('02.คีย์เทอม1'!$B52="","",'01.ข้อมูลเบื้องต้น'!$C$24))</f>
        <v/>
      </c>
      <c r="CG52" s="722"/>
      <c r="CH52" s="1234" t="str">
        <f t="shared" si="59"/>
        <v/>
      </c>
      <c r="CI52" s="1232"/>
      <c r="CJ52" s="1231" t="str">
        <f>IF('01.ข้อมูลเบื้องต้น'!$B$25="","",IF('02.คีย์เทอม1'!$B52="","",'01.ข้อมูลเบื้องต้น'!$B$25))</f>
        <v/>
      </c>
      <c r="CK52" s="1232" t="str">
        <f>IF('01.ข้อมูลเบื้องต้น'!$C$25="","",IF('02.คีย์เทอม1'!$B52="","",'01.ข้อมูลเบื้องต้น'!$C$25))</f>
        <v/>
      </c>
      <c r="CL52" s="722"/>
      <c r="CM52" s="1234" t="str">
        <f t="shared" si="12"/>
        <v/>
      </c>
      <c r="CN52" s="1232"/>
      <c r="CO52" s="1231" t="str">
        <f>IF('01.ข้อมูลเบื้องต้น'!$B$26="","",IF('02.คีย์เทอม1'!$B52="","",'01.ข้อมูลเบื้องต้น'!$B$26))</f>
        <v/>
      </c>
      <c r="CP52" s="1232" t="str">
        <f>IF('01.ข้อมูลเบื้องต้น'!$C$26="","",IF('02.คีย์เทอม1'!$B52="","",'01.ข้อมูลเบื้องต้น'!$C$26))</f>
        <v/>
      </c>
      <c r="CQ52" s="722"/>
      <c r="CR52" s="1234" t="str">
        <f t="shared" si="13"/>
        <v/>
      </c>
      <c r="CS52" s="1232"/>
      <c r="CT52" s="1231" t="str">
        <f>IF('01.ข้อมูลเบื้องต้น'!$B$27="","",IF('02.คีย์เทอม1'!$B52="","",'01.ข้อมูลเบื้องต้น'!$B$27))</f>
        <v/>
      </c>
      <c r="CU52" s="1232" t="str">
        <f>IF('01.ข้อมูลเบื้องต้น'!$C$27="","",IF('02.คีย์เทอม1'!$B52="","",'01.ข้อมูลเบื้องต้น'!$C$27))</f>
        <v/>
      </c>
      <c r="CV52" s="722"/>
      <c r="CW52" s="1234" t="str">
        <f t="shared" si="14"/>
        <v/>
      </c>
      <c r="CX52" s="1232"/>
      <c r="CY52" s="1231" t="str">
        <f>IF('01.ข้อมูลเบื้องต้น'!$B$28="","",IF('02.คีย์เทอม1'!$B52="","",'01.ข้อมูลเบื้องต้น'!$B$28))</f>
        <v/>
      </c>
      <c r="CZ52" s="1232" t="str">
        <f>IF('01.ข้อมูลเบื้องต้น'!$C$28="","",IF('02.คีย์เทอม1'!$B52="","",'01.ข้อมูลเบื้องต้น'!$C$28))</f>
        <v/>
      </c>
      <c r="DA52" s="722"/>
      <c r="DB52" s="1234" t="str">
        <f t="shared" si="15"/>
        <v/>
      </c>
      <c r="DC52" s="1232"/>
      <c r="DD52" s="1231" t="str">
        <f>IF('01.ข้อมูลเบื้องต้น'!$B$36="","",IF('02.คีย์เทอม1'!$B52="","",'01.ข้อมูลเบื้องต้น'!$B$36))</f>
        <v/>
      </c>
      <c r="DE52" s="1232" t="str">
        <f>IF('01.ข้อมูลเบื้องต้น'!$C$36="","",IF('02.คีย์เทอม1'!$B52="","",'01.ข้อมูลเบื้องต้น'!$C$36))</f>
        <v/>
      </c>
      <c r="DF52" s="721"/>
      <c r="DG52" s="1234" t="str">
        <f t="shared" si="16"/>
        <v/>
      </c>
      <c r="DH52" s="1232"/>
      <c r="DI52" s="1231" t="str">
        <f>IF('01.ข้อมูลเบื้องต้น'!$B$37="","",IF('02.คีย์เทอม1'!$B52="","",'01.ข้อมูลเบื้องต้น'!$B$37))</f>
        <v/>
      </c>
      <c r="DJ52" s="1232" t="str">
        <f>IF('01.ข้อมูลเบื้องต้น'!$C$37="","",IF('02.คีย์เทอม1'!$B52="","",'01.ข้อมูลเบื้องต้น'!$C$37))</f>
        <v/>
      </c>
      <c r="DK52" s="721"/>
      <c r="DL52" s="1234" t="str">
        <f t="shared" si="17"/>
        <v/>
      </c>
      <c r="DM52" s="1232"/>
      <c r="DN52" s="1231" t="str">
        <f>IF('01.ข้อมูลเบื้องต้น'!$B$38="","",IF('02.คีย์เทอม1'!$B52="","",'01.ข้อมูลเบื้องต้น'!$B$38))</f>
        <v/>
      </c>
      <c r="DO52" s="1232" t="str">
        <f>IF('01.ข้อมูลเบื้องต้น'!$C$38="","",IF('02.คีย์เทอม1'!$B52="","",'01.ข้อมูลเบื้องต้น'!$C$38))</f>
        <v/>
      </c>
      <c r="DP52" s="721"/>
      <c r="DQ52" s="1234" t="str">
        <f t="shared" si="18"/>
        <v/>
      </c>
      <c r="DR52" s="1232"/>
      <c r="DS52" s="1231" t="str">
        <f>IF('01.ข้อมูลเบื้องต้น'!$B$39="","",IF('02.คีย์เทอม1'!$B52="","",'01.ข้อมูลเบื้องต้น'!$B$39))</f>
        <v/>
      </c>
      <c r="DT52" s="1232" t="str">
        <f>IF('01.ข้อมูลเบื้องต้น'!$C$39="","",IF('02.คีย์เทอม1'!$B52="","",'01.ข้อมูลเบื้องต้น'!$C$39))</f>
        <v/>
      </c>
      <c r="DU52" s="721"/>
      <c r="DV52" s="1234" t="str">
        <f t="shared" si="19"/>
        <v/>
      </c>
      <c r="DW52" s="1232"/>
      <c r="DX52" s="1231" t="str">
        <f>IF('01.ข้อมูลเบื้องต้น'!$B$40="","",IF('02.คีย์เทอม1'!$B52="","",'01.ข้อมูลเบื้องต้น'!$B$40))</f>
        <v/>
      </c>
      <c r="DY52" s="1232" t="str">
        <f>IF('01.ข้อมูลเบื้องต้น'!$C$40="","",IF('02.คีย์เทอม1'!$B52="","",'01.ข้อมูลเบื้องต้น'!$C$40))</f>
        <v/>
      </c>
      <c r="DZ52" s="721"/>
      <c r="EA52" s="1234" t="str">
        <f t="shared" si="20"/>
        <v/>
      </c>
      <c r="EB52" s="1232"/>
      <c r="EC52" s="1231" t="str">
        <f>IF('01.ข้อมูลเบื้องต้น'!$B$41="","",IF('02.คีย์เทอม1'!$B52="","",'01.ข้อมูลเบื้องต้น'!$B$41))</f>
        <v/>
      </c>
      <c r="ED52" s="1232" t="str">
        <f>IF('01.ข้อมูลเบื้องต้น'!$C$41="","",IF('02.คีย์เทอม1'!$B52="","",'01.ข้อมูลเบื้องต้น'!$C$41))</f>
        <v/>
      </c>
      <c r="EE52" s="721"/>
      <c r="EF52" s="1234" t="str">
        <f t="shared" si="21"/>
        <v/>
      </c>
      <c r="EG52" s="1232"/>
      <c r="EH52" s="1231" t="str">
        <f>IF('01.ข้อมูลเบื้องต้น'!$B$42="","",IF('02.คีย์เทอม1'!$B52="","",'01.ข้อมูลเบื้องต้น'!$B$42))</f>
        <v/>
      </c>
      <c r="EI52" s="1232" t="str">
        <f>IF('01.ข้อมูลเบื้องต้น'!$C$42="","",IF('02.คีย์เทอม1'!$B52="","",'01.ข้อมูลเบื้องต้น'!$C$42))</f>
        <v/>
      </c>
      <c r="EJ52" s="721"/>
      <c r="EK52" s="1234" t="str">
        <f t="shared" si="22"/>
        <v/>
      </c>
      <c r="EL52" s="1232"/>
      <c r="EM52" s="1231" t="str">
        <f>IF('01.ข้อมูลเบื้องต้น'!$B$43="","",IF('02.คีย์เทอม1'!$B52="","",'01.ข้อมูลเบื้องต้น'!$B$43))</f>
        <v/>
      </c>
      <c r="EN52" s="1232" t="str">
        <f>IF('01.ข้อมูลเบื้องต้น'!$C$43="","",IF('02.คีย์เทอม1'!$B52="","",'01.ข้อมูลเบื้องต้น'!$C$43))</f>
        <v/>
      </c>
      <c r="EO52" s="721"/>
      <c r="EP52" s="1234" t="str">
        <f t="shared" si="23"/>
        <v/>
      </c>
      <c r="EQ52" s="1232"/>
      <c r="ER52" s="1231" t="str">
        <f>IF('01.ข้อมูลเบื้องต้น'!$B$44="","",IF('02.คีย์เทอม1'!$B52="","",'01.ข้อมูลเบื้องต้น'!$B$44))</f>
        <v/>
      </c>
      <c r="ES52" s="1232" t="str">
        <f>IF('01.ข้อมูลเบื้องต้น'!$C$44="","",IF('02.คีย์เทอม1'!$B52="","",'01.ข้อมูลเบื้องต้น'!$C$44))</f>
        <v/>
      </c>
      <c r="ET52" s="721"/>
      <c r="EU52" s="1234" t="str">
        <f t="shared" si="24"/>
        <v/>
      </c>
      <c r="EV52" s="1232"/>
      <c r="EW52" s="1231" t="str">
        <f>IF('01.ข้อมูลเบื้องต้น'!$B$45="","",IF('02.คีย์เทอม1'!$B52="","",'01.ข้อมูลเบื้องต้น'!$B$45))</f>
        <v/>
      </c>
      <c r="EX52" s="1232" t="str">
        <f>IF('01.ข้อมูลเบื้องต้น'!$C$45="","",IF('02.คีย์เทอม1'!$B52="","",'01.ข้อมูลเบื้องต้น'!$C$45))</f>
        <v/>
      </c>
      <c r="EY52" s="721"/>
      <c r="EZ52" s="1234" t="str">
        <f t="shared" si="25"/>
        <v/>
      </c>
      <c r="FA52" s="1232"/>
      <c r="FB52" s="1231" t="str">
        <f>IF('01.ข้อมูลเบื้องต้น'!$B$46="","",IF('02.คีย์เทอม1'!$B52="","",'01.ข้อมูลเบื้องต้น'!$B$46))</f>
        <v/>
      </c>
      <c r="FC52" s="1232" t="str">
        <f>IF('01.ข้อมูลเบื้องต้น'!$C$46="","",IF('02.คีย์เทอม1'!$B52="","",'01.ข้อมูลเบื้องต้น'!$C$46))</f>
        <v/>
      </c>
      <c r="FD52" s="721"/>
      <c r="FE52" s="1234" t="str">
        <f t="shared" si="26"/>
        <v/>
      </c>
      <c r="FF52" s="1232"/>
      <c r="FG52" s="1231" t="str">
        <f>IF('01.ข้อมูลเบื้องต้น'!$B$47="","",IF('02.คีย์เทอม1'!$B52="","",'01.ข้อมูลเบื้องต้น'!$B$47))</f>
        <v/>
      </c>
      <c r="FH52" s="1232" t="str">
        <f>IF('01.ข้อมูลเบื้องต้น'!$C$47="","",IF('02.คีย์เทอม1'!$B52="","",'01.ข้อมูลเบื้องต้น'!$C$47))</f>
        <v/>
      </c>
      <c r="FI52" s="721"/>
      <c r="FJ52" s="1234" t="str">
        <f t="shared" si="27"/>
        <v/>
      </c>
      <c r="FK52" s="1232"/>
      <c r="FL52" s="1231" t="str">
        <f>IF('01.ข้อมูลเบื้องต้น'!$B$48="","",IF('02.คีย์เทอม1'!$B52="","",'01.ข้อมูลเบื้องต้น'!$B$48))</f>
        <v/>
      </c>
      <c r="FM52" s="1232" t="str">
        <f>IF('01.ข้อมูลเบื้องต้น'!$C$48="","",IF('02.คีย์เทอม1'!$B52="","",'01.ข้อมูลเบื้องต้น'!$C$48))</f>
        <v/>
      </c>
      <c r="FN52" s="721"/>
      <c r="FO52" s="1234" t="str">
        <f t="shared" si="28"/>
        <v/>
      </c>
      <c r="FP52" s="1232"/>
      <c r="FQ52" s="1231" t="str">
        <f>IF('01.ข้อมูลเบื้องต้น'!$B$49="","",IF('02.คีย์เทอม1'!$B52="","",'01.ข้อมูลเบื้องต้น'!$B$49))</f>
        <v/>
      </c>
      <c r="FR52" s="1232" t="str">
        <f>IF('01.ข้อมูลเบื้องต้น'!$C$49="","",IF('02.คีย์เทอม1'!$B52="","",'01.ข้อมูลเบื้องต้น'!$C$49))</f>
        <v/>
      </c>
      <c r="FS52" s="721"/>
      <c r="FT52" s="1234" t="str">
        <f t="shared" si="29"/>
        <v/>
      </c>
      <c r="FU52" s="1232"/>
      <c r="FV52" s="1231" t="str">
        <f>IF('01.ข้อมูลเบื้องต้น'!$B$50="","",IF('02.คีย์เทอม1'!$B52="","",'01.ข้อมูลเบื้องต้น'!$B$50))</f>
        <v/>
      </c>
      <c r="FW52" s="1232" t="str">
        <f>IF('01.ข้อมูลเบื้องต้น'!$C$50="","",IF('02.คีย์เทอม1'!$B52="","",'01.ข้อมูลเบื้องต้น'!$C$50))</f>
        <v/>
      </c>
      <c r="FX52" s="721"/>
      <c r="FY52" s="1234" t="str">
        <f t="shared" si="30"/>
        <v/>
      </c>
      <c r="FZ52" s="521" t="str">
        <f t="shared" si="57"/>
        <v/>
      </c>
      <c r="GA52" s="522" t="str">
        <f t="shared" si="58"/>
        <v/>
      </c>
      <c r="GB52" s="523" t="str">
        <f>IF('2.ชื่อนักเรียน'!R53="มส","มส",IF('2.ชื่อนักเรียน'!R53="ย้าย","ย้าย",IF('2.ชื่อนักเรียน'!R53="ร","ร",IF(GA52="","",RANK(GA52,$GA$10:$GA$59,0)))))</f>
        <v/>
      </c>
      <c r="GC52" s="523" t="str">
        <f t="shared" si="40"/>
        <v/>
      </c>
      <c r="GE52" s="527" t="str">
        <f t="shared" si="41"/>
        <v/>
      </c>
      <c r="GF52" s="718" t="str">
        <f t="shared" si="42"/>
        <v/>
      </c>
      <c r="GG52" s="717" t="str">
        <f t="shared" si="43"/>
        <v/>
      </c>
      <c r="GH52" s="520" t="str">
        <f t="shared" si="44"/>
        <v/>
      </c>
      <c r="GI52" s="529" t="str">
        <f t="shared" si="45"/>
        <v/>
      </c>
      <c r="GJ52" s="718" t="str">
        <f t="shared" si="46"/>
        <v/>
      </c>
      <c r="GK52" s="718" t="str">
        <f t="shared" si="47"/>
        <v/>
      </c>
      <c r="GL52" s="528" t="str">
        <f t="shared" si="48"/>
        <v/>
      </c>
      <c r="GM52" s="701" t="str">
        <f t="shared" si="49"/>
        <v/>
      </c>
      <c r="GN52" s="701" t="str">
        <f t="shared" si="50"/>
        <v/>
      </c>
      <c r="GO52" s="701" t="str">
        <f t="shared" si="51"/>
        <v/>
      </c>
      <c r="GP52" s="701" t="str">
        <f t="shared" si="52"/>
        <v/>
      </c>
      <c r="GQ52" s="701" t="str">
        <f t="shared" si="53"/>
        <v/>
      </c>
      <c r="GR52" s="701" t="str">
        <f t="shared" si="54"/>
        <v/>
      </c>
      <c r="GS52" s="701" t="str">
        <f t="shared" si="55"/>
        <v/>
      </c>
      <c r="GT52" s="520" t="str">
        <f t="shared" si="56"/>
        <v/>
      </c>
    </row>
    <row r="53" spans="1:202" s="509" customFormat="1" ht="17.25" customHeight="1" thickTop="1" thickBot="1">
      <c r="A53" s="1229">
        <v>44</v>
      </c>
      <c r="B53" s="1229" t="str">
        <f>IF('2.ชื่อนักเรียน'!E54="","",CONCATENATE('2.ชื่อนักเรียน'!E54,'2.ชื่อนักเรียน'!F54,'2.ชื่อนักเรียน'!G54,'2.ชื่อนักเรียน'!H54,'2.ชื่อนักเรียน'!I54,'2.ชื่อนักเรียน'!J54,'2.ชื่อนักเรียน'!K54,'2.ชื่อนักเรียน'!L54,'2.ชื่อนักเรียน'!M54,'2.ชื่อนักเรียน'!N54,'2.ชื่อนักเรียน'!O54,'2.ชื่อนักเรียน'!P54,'2.ชื่อนักเรียน'!Q54))</f>
        <v/>
      </c>
      <c r="C53" s="1230" t="str">
        <f>IF('2.ชื่อนักเรียน'!B54="","",'2.ชื่อนักเรียน'!B54)</f>
        <v/>
      </c>
      <c r="D53" s="1231" t="str">
        <f>IF('2.ชื่อนักเรียน'!C54="","",CONCATENATE(TRIM('2.ชื่อนักเรียน'!C54),"  ",'2.ชื่อนักเรียน'!D54))</f>
        <v/>
      </c>
      <c r="E53" s="1232" t="str">
        <f>IF(B53="","",IF('01.ข้อมูลเบื้องต้น'!$H$2="","",'01.ข้อมูลเบื้องต้น'!$H$2))</f>
        <v/>
      </c>
      <c r="F53" s="1231" t="str">
        <f>IF(B53="","",IF('01.ข้อมูลเบื้องต้น'!$I$4="","",'01.ข้อมูลเบื้องต้น'!$I$4))</f>
        <v/>
      </c>
      <c r="G53" s="1232"/>
      <c r="H53" s="1231" t="str">
        <f>IF('01.ข้อมูลเบื้องต้น'!$B$8="","",IF('02.คีย์เทอม1'!$B53="","",'01.ข้อมูลเบื้องต้น'!$B$8))</f>
        <v/>
      </c>
      <c r="I53" s="1232" t="str">
        <f>IF('01.ข้อมูลเบื้องต้น'!$C$8="","",IF('02.คีย์เทอม1'!$B53="","",'01.ข้อมูลเบื้องต้น'!$C$8))</f>
        <v/>
      </c>
      <c r="J53" s="519"/>
      <c r="K53" s="1233" t="str">
        <f>IF('2.ชื่อนักเรียน'!R54="มส","มส",IF('2.ชื่อนักเรียน'!R54="ร","ร",IF('2.ชื่อนักเรียน'!R54="ย้าย","ย้าย",IF(J53="","",IF(J53&gt;=75,"เชี่ยวชาญ",IF(J53&gt;=65,"ชำนาญ",IF(J53&gt;=55,"พัฒนา",IF(J53&gt;=50,"เริ่มต้น","ไม่ผ่าน"))))))))</f>
        <v/>
      </c>
      <c r="L53" s="1232"/>
      <c r="M53" s="1231" t="str">
        <f>IF('01.ข้อมูลเบื้องต้น'!$B$9="","",IF('02.คีย์เทอม1'!$B53="","",'01.ข้อมูลเบื้องต้น'!$B$9))</f>
        <v/>
      </c>
      <c r="N53" s="1232" t="str">
        <f>IF('01.ข้อมูลเบื้องต้น'!$C$9="","",IF('02.คีย์เทอม1'!$B53="","",'01.ข้อมูลเบื้องต้น'!$C$9))</f>
        <v/>
      </c>
      <c r="O53" s="526"/>
      <c r="P53" s="1235" t="str">
        <f t="shared" si="7"/>
        <v/>
      </c>
      <c r="Q53" s="1232"/>
      <c r="R53" s="1231" t="str">
        <f>IF('01.ข้อมูลเบื้องต้น'!$B$10="","",IF('02.คีย์เทอม1'!$B53="","",'01.ข้อมูลเบื้องต้น'!$B$10))</f>
        <v/>
      </c>
      <c r="S53" s="1232" t="str">
        <f>IF('01.ข้อมูลเบื้องต้น'!$C$10="","",IF('02.คีย์เทอม1'!$B53="","",'01.ข้อมูลเบื้องต้น'!$C$10))</f>
        <v/>
      </c>
      <c r="T53" s="526"/>
      <c r="U53" s="1235" t="str">
        <f t="shared" si="8"/>
        <v/>
      </c>
      <c r="V53" s="1232"/>
      <c r="W53" s="1231" t="str">
        <f>IF('01.ข้อมูลเบื้องต้น'!$B$11="","",IF('02.คีย์เทอม1'!$B53="","",'01.ข้อมูลเบื้องต้น'!$B$11))</f>
        <v/>
      </c>
      <c r="X53" s="1232" t="str">
        <f>IF('01.ข้อมูลเบื้องต้น'!$C$11="","",IF('02.คีย์เทอม1'!$B53="","",'01.ข้อมูลเบื้องต้น'!$C$11))</f>
        <v/>
      </c>
      <c r="Y53" s="519"/>
      <c r="Z53" s="1234" t="str">
        <f t="shared" si="31"/>
        <v/>
      </c>
      <c r="AA53" s="1232"/>
      <c r="AB53" s="1231" t="str">
        <f>IF('01.ข้อมูลเบื้องต้น'!$B$12="","",IF('02.คีย์เทอม1'!$B53="","",'01.ข้อมูลเบื้องต้น'!$B$12))</f>
        <v/>
      </c>
      <c r="AC53" s="1232" t="str">
        <f>IF('01.ข้อมูลเบื้องต้น'!$C$12="","",IF('02.คีย์เทอม1'!$B53="","",'01.ข้อมูลเบื้องต้น'!$C$12))</f>
        <v/>
      </c>
      <c r="AD53" s="526"/>
      <c r="AE53" s="1235" t="str">
        <f t="shared" si="32"/>
        <v/>
      </c>
      <c r="AF53" s="1232"/>
      <c r="AG53" s="1231" t="str">
        <f>IF('01.ข้อมูลเบื้องต้น'!$B$13="","",IF('02.คีย์เทอม1'!$B53="","",'01.ข้อมูลเบื้องต้น'!$B$13))</f>
        <v/>
      </c>
      <c r="AH53" s="1232" t="str">
        <f>IF('01.ข้อมูลเบื้องต้น'!$C$13="","",IF('02.คีย์เทอม1'!$B53="","",'01.ข้อมูลเบื้องต้น'!$C$13))</f>
        <v/>
      </c>
      <c r="AI53" s="526"/>
      <c r="AJ53" s="1235" t="str">
        <f t="shared" si="33"/>
        <v/>
      </c>
      <c r="AK53" s="1232"/>
      <c r="AL53" s="1231" t="str">
        <f>IF('01.ข้อมูลเบื้องต้น'!$B$14="","",IF('02.คีย์เทอม1'!$B53="","",'01.ข้อมูลเบื้องต้น'!$B$14))</f>
        <v/>
      </c>
      <c r="AM53" s="1232" t="str">
        <f>IF('01.ข้อมูลเบื้องต้น'!$C$14="","",IF('02.คีย์เทอม1'!$B53="","",'01.ข้อมูลเบื้องต้น'!$C$14))</f>
        <v/>
      </c>
      <c r="AN53" s="526"/>
      <c r="AO53" s="1235" t="str">
        <f t="shared" si="34"/>
        <v/>
      </c>
      <c r="AP53" s="1232"/>
      <c r="AQ53" s="1231" t="str">
        <f>IF('01.ข้อมูลเบื้องต้น'!$B$15="","",IF('02.คีย์เทอม1'!$B53="","",'01.ข้อมูลเบื้องต้น'!$B$15))</f>
        <v/>
      </c>
      <c r="AR53" s="1232" t="str">
        <f>IF('01.ข้อมูลเบื้องต้น'!$C$15="","",IF('02.คีย์เทอม1'!$B53="","",'01.ข้อมูลเบื้องต้น'!$C$15))</f>
        <v/>
      </c>
      <c r="AS53" s="526"/>
      <c r="AT53" s="1235" t="str">
        <f t="shared" si="35"/>
        <v/>
      </c>
      <c r="AU53" s="1232"/>
      <c r="AV53" s="1231" t="str">
        <f>IF('01.ข้อมูลเบื้องต้น'!$B$16="","",IF('02.คีย์เทอม1'!$B53="","",'01.ข้อมูลเบื้องต้น'!$B$16))</f>
        <v/>
      </c>
      <c r="AW53" s="1232" t="str">
        <f>IF('01.ข้อมูลเบื้องต้น'!$C$16="","",IF('02.คีย์เทอม1'!$B53="","",'01.ข้อมูลเบื้องต้น'!$C$16))</f>
        <v/>
      </c>
      <c r="AX53" s="519"/>
      <c r="AY53" s="1234" t="str">
        <f t="shared" si="36"/>
        <v/>
      </c>
      <c r="AZ53" s="1232"/>
      <c r="BA53" s="1231" t="str">
        <f>IF('01.ข้อมูลเบื้องต้น'!$B$17="","",IF('02.คีย์เทอม1'!$B53="","",'01.ข้อมูลเบื้องต้น'!$B$17))</f>
        <v/>
      </c>
      <c r="BB53" s="1232" t="str">
        <f>IF('01.ข้อมูลเบื้องต้น'!$C$17="","",IF('02.คีย์เทอม1'!$B53="","",'01.ข้อมูลเบื้องต้น'!$C$17))</f>
        <v/>
      </c>
      <c r="BC53" s="519"/>
      <c r="BD53" s="1234" t="str">
        <f t="shared" si="37"/>
        <v/>
      </c>
      <c r="BE53" s="1232"/>
      <c r="BF53" s="1231" t="str">
        <f>IF('01.ข้อมูลเบื้องต้น'!$B$19="","",IF('02.คีย์เทอม1'!$B53="","",'01.ข้อมูลเบื้องต้น'!$B$19))</f>
        <v/>
      </c>
      <c r="BG53" s="1232" t="str">
        <f>IF('01.ข้อมูลเบื้องต้น'!$C$19="","",IF('02.คีย์เทอม1'!$B53="","",'01.ข้อมูลเบื้องต้น'!$C$19))</f>
        <v/>
      </c>
      <c r="BH53" s="722"/>
      <c r="BI53" s="1234" t="str">
        <f t="shared" si="38"/>
        <v/>
      </c>
      <c r="BJ53" s="1232"/>
      <c r="BK53" s="1231" t="str">
        <f>IF('01.ข้อมูลเบื้องต้น'!$B$20="","",IF('02.คีย์เทอม1'!$B53="","",'01.ข้อมูลเบื้องต้น'!$B$20))</f>
        <v/>
      </c>
      <c r="BL53" s="1232" t="str">
        <f>IF('01.ข้อมูลเบื้องต้น'!$C$20="","",IF('02.คีย์เทอม1'!$B53="","",'01.ข้อมูลเบื้องต้น'!$C$20))</f>
        <v/>
      </c>
      <c r="BM53" s="723"/>
      <c r="BN53" s="1235" t="str">
        <f t="shared" si="9"/>
        <v/>
      </c>
      <c r="BO53" s="1232"/>
      <c r="BP53" s="1231" t="str">
        <f>IF('01.ข้อมูลเบื้องต้น'!$B$21="","",IF('02.คีย์เทอม1'!$B53="","",'01.ข้อมูลเบื้องต้น'!$B$21))</f>
        <v/>
      </c>
      <c r="BQ53" s="1232" t="str">
        <f>IF('01.ข้อมูลเบื้องต้น'!$C$21="","",IF('02.คีย์เทอม1'!$B53="","",'01.ข้อมูลเบื้องต้น'!$C$21))</f>
        <v/>
      </c>
      <c r="BR53" s="722"/>
      <c r="BS53" s="1234" t="str">
        <f t="shared" si="10"/>
        <v/>
      </c>
      <c r="BT53" s="1232"/>
      <c r="BU53" s="1231" t="str">
        <f>IF('01.ข้อมูลเบื้องต้น'!$B$22="","",IF('02.คีย์เทอม1'!$B53="","",'01.ข้อมูลเบื้องต้น'!$B$22))</f>
        <v/>
      </c>
      <c r="BV53" s="1232" t="str">
        <f>IF('01.ข้อมูลเบื้องต้น'!$C$22="","",IF('02.คีย์เทอม1'!$B53="","",'01.ข้อมูลเบื้องต้น'!$C$22))</f>
        <v/>
      </c>
      <c r="BW53" s="722"/>
      <c r="BX53" s="1234" t="str">
        <f t="shared" si="11"/>
        <v/>
      </c>
      <c r="BY53" s="1232"/>
      <c r="BZ53" s="1231" t="str">
        <f>IF('01.ข้อมูลเบื้องต้น'!$B$23="","",IF('02.คีย์เทอม1'!$B53="","",'01.ข้อมูลเบื้องต้น'!$B$23))</f>
        <v/>
      </c>
      <c r="CA53" s="1232" t="str">
        <f>IF('01.ข้อมูลเบื้องต้น'!$C$23="","",IF('02.คีย์เทอม1'!$B53="","",'01.ข้อมูลเบื้องต้น'!$C$23))</f>
        <v/>
      </c>
      <c r="CB53" s="722"/>
      <c r="CC53" s="1234" t="str">
        <f t="shared" si="39"/>
        <v/>
      </c>
      <c r="CD53" s="1232"/>
      <c r="CE53" s="1231" t="str">
        <f>IF('01.ข้อมูลเบื้องต้น'!$B$24="","",IF('02.คีย์เทอม1'!$B53="","",'01.ข้อมูลเบื้องต้น'!$B$24))</f>
        <v/>
      </c>
      <c r="CF53" s="1232" t="str">
        <f>IF('01.ข้อมูลเบื้องต้น'!$C$24="","",IF('02.คีย์เทอม1'!$B53="","",'01.ข้อมูลเบื้องต้น'!$C$24))</f>
        <v/>
      </c>
      <c r="CG53" s="722"/>
      <c r="CH53" s="1234" t="str">
        <f t="shared" si="59"/>
        <v/>
      </c>
      <c r="CI53" s="1232"/>
      <c r="CJ53" s="1231" t="str">
        <f>IF('01.ข้อมูลเบื้องต้น'!$B$25="","",IF('02.คีย์เทอม1'!$B53="","",'01.ข้อมูลเบื้องต้น'!$B$25))</f>
        <v/>
      </c>
      <c r="CK53" s="1232" t="str">
        <f>IF('01.ข้อมูลเบื้องต้น'!$C$25="","",IF('02.คีย์เทอม1'!$B53="","",'01.ข้อมูลเบื้องต้น'!$C$25))</f>
        <v/>
      </c>
      <c r="CL53" s="722"/>
      <c r="CM53" s="1234" t="str">
        <f t="shared" si="12"/>
        <v/>
      </c>
      <c r="CN53" s="1232"/>
      <c r="CO53" s="1231" t="str">
        <f>IF('01.ข้อมูลเบื้องต้น'!$B$26="","",IF('02.คีย์เทอม1'!$B53="","",'01.ข้อมูลเบื้องต้น'!$B$26))</f>
        <v/>
      </c>
      <c r="CP53" s="1232" t="str">
        <f>IF('01.ข้อมูลเบื้องต้น'!$C$26="","",IF('02.คีย์เทอม1'!$B53="","",'01.ข้อมูลเบื้องต้น'!$C$26))</f>
        <v/>
      </c>
      <c r="CQ53" s="722"/>
      <c r="CR53" s="1234" t="str">
        <f t="shared" si="13"/>
        <v/>
      </c>
      <c r="CS53" s="1232"/>
      <c r="CT53" s="1231" t="str">
        <f>IF('01.ข้อมูลเบื้องต้น'!$B$27="","",IF('02.คีย์เทอม1'!$B53="","",'01.ข้อมูลเบื้องต้น'!$B$27))</f>
        <v/>
      </c>
      <c r="CU53" s="1232" t="str">
        <f>IF('01.ข้อมูลเบื้องต้น'!$C$27="","",IF('02.คีย์เทอม1'!$B53="","",'01.ข้อมูลเบื้องต้น'!$C$27))</f>
        <v/>
      </c>
      <c r="CV53" s="722"/>
      <c r="CW53" s="1234" t="str">
        <f t="shared" si="14"/>
        <v/>
      </c>
      <c r="CX53" s="1232"/>
      <c r="CY53" s="1231" t="str">
        <f>IF('01.ข้อมูลเบื้องต้น'!$B$28="","",IF('02.คีย์เทอม1'!$B53="","",'01.ข้อมูลเบื้องต้น'!$B$28))</f>
        <v/>
      </c>
      <c r="CZ53" s="1232" t="str">
        <f>IF('01.ข้อมูลเบื้องต้น'!$C$28="","",IF('02.คีย์เทอม1'!$B53="","",'01.ข้อมูลเบื้องต้น'!$C$28))</f>
        <v/>
      </c>
      <c r="DA53" s="722"/>
      <c r="DB53" s="1234" t="str">
        <f t="shared" si="15"/>
        <v/>
      </c>
      <c r="DC53" s="1232"/>
      <c r="DD53" s="1231" t="str">
        <f>IF('01.ข้อมูลเบื้องต้น'!$B$36="","",IF('02.คีย์เทอม1'!$B53="","",'01.ข้อมูลเบื้องต้น'!$B$36))</f>
        <v/>
      </c>
      <c r="DE53" s="1232" t="str">
        <f>IF('01.ข้อมูลเบื้องต้น'!$C$36="","",IF('02.คีย์เทอม1'!$B53="","",'01.ข้อมูลเบื้องต้น'!$C$36))</f>
        <v/>
      </c>
      <c r="DF53" s="721"/>
      <c r="DG53" s="1234" t="str">
        <f t="shared" si="16"/>
        <v/>
      </c>
      <c r="DH53" s="1232"/>
      <c r="DI53" s="1231" t="str">
        <f>IF('01.ข้อมูลเบื้องต้น'!$B$37="","",IF('02.คีย์เทอม1'!$B53="","",'01.ข้อมูลเบื้องต้น'!$B$37))</f>
        <v/>
      </c>
      <c r="DJ53" s="1232" t="str">
        <f>IF('01.ข้อมูลเบื้องต้น'!$C$37="","",IF('02.คีย์เทอม1'!$B53="","",'01.ข้อมูลเบื้องต้น'!$C$37))</f>
        <v/>
      </c>
      <c r="DK53" s="721"/>
      <c r="DL53" s="1234" t="str">
        <f t="shared" si="17"/>
        <v/>
      </c>
      <c r="DM53" s="1232"/>
      <c r="DN53" s="1231" t="str">
        <f>IF('01.ข้อมูลเบื้องต้น'!$B$38="","",IF('02.คีย์เทอม1'!$B53="","",'01.ข้อมูลเบื้องต้น'!$B$38))</f>
        <v/>
      </c>
      <c r="DO53" s="1232" t="str">
        <f>IF('01.ข้อมูลเบื้องต้น'!$C$38="","",IF('02.คีย์เทอม1'!$B53="","",'01.ข้อมูลเบื้องต้น'!$C$38))</f>
        <v/>
      </c>
      <c r="DP53" s="721"/>
      <c r="DQ53" s="1234" t="str">
        <f t="shared" si="18"/>
        <v/>
      </c>
      <c r="DR53" s="1232"/>
      <c r="DS53" s="1231" t="str">
        <f>IF('01.ข้อมูลเบื้องต้น'!$B$39="","",IF('02.คีย์เทอม1'!$B53="","",'01.ข้อมูลเบื้องต้น'!$B$39))</f>
        <v/>
      </c>
      <c r="DT53" s="1232" t="str">
        <f>IF('01.ข้อมูลเบื้องต้น'!$C$39="","",IF('02.คีย์เทอม1'!$B53="","",'01.ข้อมูลเบื้องต้น'!$C$39))</f>
        <v/>
      </c>
      <c r="DU53" s="721"/>
      <c r="DV53" s="1234" t="str">
        <f t="shared" si="19"/>
        <v/>
      </c>
      <c r="DW53" s="1232"/>
      <c r="DX53" s="1231" t="str">
        <f>IF('01.ข้อมูลเบื้องต้น'!$B$40="","",IF('02.คีย์เทอม1'!$B53="","",'01.ข้อมูลเบื้องต้น'!$B$40))</f>
        <v/>
      </c>
      <c r="DY53" s="1232" t="str">
        <f>IF('01.ข้อมูลเบื้องต้น'!$C$40="","",IF('02.คีย์เทอม1'!$B53="","",'01.ข้อมูลเบื้องต้น'!$C$40))</f>
        <v/>
      </c>
      <c r="DZ53" s="721"/>
      <c r="EA53" s="1234" t="str">
        <f t="shared" si="20"/>
        <v/>
      </c>
      <c r="EB53" s="1232"/>
      <c r="EC53" s="1231" t="str">
        <f>IF('01.ข้อมูลเบื้องต้น'!$B$41="","",IF('02.คีย์เทอม1'!$B53="","",'01.ข้อมูลเบื้องต้น'!$B$41))</f>
        <v/>
      </c>
      <c r="ED53" s="1232" t="str">
        <f>IF('01.ข้อมูลเบื้องต้น'!$C$41="","",IF('02.คีย์เทอม1'!$B53="","",'01.ข้อมูลเบื้องต้น'!$C$41))</f>
        <v/>
      </c>
      <c r="EE53" s="721"/>
      <c r="EF53" s="1234" t="str">
        <f t="shared" si="21"/>
        <v/>
      </c>
      <c r="EG53" s="1232"/>
      <c r="EH53" s="1231" t="str">
        <f>IF('01.ข้อมูลเบื้องต้น'!$B$42="","",IF('02.คีย์เทอม1'!$B53="","",'01.ข้อมูลเบื้องต้น'!$B$42))</f>
        <v/>
      </c>
      <c r="EI53" s="1232" t="str">
        <f>IF('01.ข้อมูลเบื้องต้น'!$C$42="","",IF('02.คีย์เทอม1'!$B53="","",'01.ข้อมูลเบื้องต้น'!$C$42))</f>
        <v/>
      </c>
      <c r="EJ53" s="721"/>
      <c r="EK53" s="1234" t="str">
        <f t="shared" si="22"/>
        <v/>
      </c>
      <c r="EL53" s="1232"/>
      <c r="EM53" s="1231" t="str">
        <f>IF('01.ข้อมูลเบื้องต้น'!$B$43="","",IF('02.คีย์เทอม1'!$B53="","",'01.ข้อมูลเบื้องต้น'!$B$43))</f>
        <v/>
      </c>
      <c r="EN53" s="1232" t="str">
        <f>IF('01.ข้อมูลเบื้องต้น'!$C$43="","",IF('02.คีย์เทอม1'!$B53="","",'01.ข้อมูลเบื้องต้น'!$C$43))</f>
        <v/>
      </c>
      <c r="EO53" s="721"/>
      <c r="EP53" s="1234" t="str">
        <f t="shared" si="23"/>
        <v/>
      </c>
      <c r="EQ53" s="1232"/>
      <c r="ER53" s="1231" t="str">
        <f>IF('01.ข้อมูลเบื้องต้น'!$B$44="","",IF('02.คีย์เทอม1'!$B53="","",'01.ข้อมูลเบื้องต้น'!$B$44))</f>
        <v/>
      </c>
      <c r="ES53" s="1232" t="str">
        <f>IF('01.ข้อมูลเบื้องต้น'!$C$44="","",IF('02.คีย์เทอม1'!$B53="","",'01.ข้อมูลเบื้องต้น'!$C$44))</f>
        <v/>
      </c>
      <c r="ET53" s="721"/>
      <c r="EU53" s="1234" t="str">
        <f t="shared" si="24"/>
        <v/>
      </c>
      <c r="EV53" s="1232"/>
      <c r="EW53" s="1231" t="str">
        <f>IF('01.ข้อมูลเบื้องต้น'!$B$45="","",IF('02.คีย์เทอม1'!$B53="","",'01.ข้อมูลเบื้องต้น'!$B$45))</f>
        <v/>
      </c>
      <c r="EX53" s="1232" t="str">
        <f>IF('01.ข้อมูลเบื้องต้น'!$C$45="","",IF('02.คีย์เทอม1'!$B53="","",'01.ข้อมูลเบื้องต้น'!$C$45))</f>
        <v/>
      </c>
      <c r="EY53" s="721"/>
      <c r="EZ53" s="1234" t="str">
        <f t="shared" si="25"/>
        <v/>
      </c>
      <c r="FA53" s="1232"/>
      <c r="FB53" s="1231" t="str">
        <f>IF('01.ข้อมูลเบื้องต้น'!$B$46="","",IF('02.คีย์เทอม1'!$B53="","",'01.ข้อมูลเบื้องต้น'!$B$46))</f>
        <v/>
      </c>
      <c r="FC53" s="1232" t="str">
        <f>IF('01.ข้อมูลเบื้องต้น'!$C$46="","",IF('02.คีย์เทอม1'!$B53="","",'01.ข้อมูลเบื้องต้น'!$C$46))</f>
        <v/>
      </c>
      <c r="FD53" s="721"/>
      <c r="FE53" s="1234" t="str">
        <f t="shared" si="26"/>
        <v/>
      </c>
      <c r="FF53" s="1232"/>
      <c r="FG53" s="1231" t="str">
        <f>IF('01.ข้อมูลเบื้องต้น'!$B$47="","",IF('02.คีย์เทอม1'!$B53="","",'01.ข้อมูลเบื้องต้น'!$B$47))</f>
        <v/>
      </c>
      <c r="FH53" s="1232" t="str">
        <f>IF('01.ข้อมูลเบื้องต้น'!$C$47="","",IF('02.คีย์เทอม1'!$B53="","",'01.ข้อมูลเบื้องต้น'!$C$47))</f>
        <v/>
      </c>
      <c r="FI53" s="721"/>
      <c r="FJ53" s="1234" t="str">
        <f t="shared" si="27"/>
        <v/>
      </c>
      <c r="FK53" s="1232"/>
      <c r="FL53" s="1231" t="str">
        <f>IF('01.ข้อมูลเบื้องต้น'!$B$48="","",IF('02.คีย์เทอม1'!$B53="","",'01.ข้อมูลเบื้องต้น'!$B$48))</f>
        <v/>
      </c>
      <c r="FM53" s="1232" t="str">
        <f>IF('01.ข้อมูลเบื้องต้น'!$C$48="","",IF('02.คีย์เทอม1'!$B53="","",'01.ข้อมูลเบื้องต้น'!$C$48))</f>
        <v/>
      </c>
      <c r="FN53" s="721"/>
      <c r="FO53" s="1234" t="str">
        <f t="shared" si="28"/>
        <v/>
      </c>
      <c r="FP53" s="1232"/>
      <c r="FQ53" s="1231" t="str">
        <f>IF('01.ข้อมูลเบื้องต้น'!$B$49="","",IF('02.คีย์เทอม1'!$B53="","",'01.ข้อมูลเบื้องต้น'!$B$49))</f>
        <v/>
      </c>
      <c r="FR53" s="1232" t="str">
        <f>IF('01.ข้อมูลเบื้องต้น'!$C$49="","",IF('02.คีย์เทอม1'!$B53="","",'01.ข้อมูลเบื้องต้น'!$C$49))</f>
        <v/>
      </c>
      <c r="FS53" s="721"/>
      <c r="FT53" s="1234" t="str">
        <f t="shared" si="29"/>
        <v/>
      </c>
      <c r="FU53" s="1232"/>
      <c r="FV53" s="1231" t="str">
        <f>IF('01.ข้อมูลเบื้องต้น'!$B$50="","",IF('02.คีย์เทอม1'!$B53="","",'01.ข้อมูลเบื้องต้น'!$B$50))</f>
        <v/>
      </c>
      <c r="FW53" s="1232" t="str">
        <f>IF('01.ข้อมูลเบื้องต้น'!$C$50="","",IF('02.คีย์เทอม1'!$B53="","",'01.ข้อมูลเบื้องต้น'!$C$50))</f>
        <v/>
      </c>
      <c r="FX53" s="721"/>
      <c r="FY53" s="1234" t="str">
        <f t="shared" si="30"/>
        <v/>
      </c>
      <c r="FZ53" s="521" t="str">
        <f t="shared" si="57"/>
        <v/>
      </c>
      <c r="GA53" s="522" t="str">
        <f t="shared" si="58"/>
        <v/>
      </c>
      <c r="GB53" s="523" t="str">
        <f>IF('2.ชื่อนักเรียน'!R54="มส","มส",IF('2.ชื่อนักเรียน'!R54="ย้าย","ย้าย",IF('2.ชื่อนักเรียน'!R54="ร","ร",IF(GA53="","",RANK(GA53,$GA$10:$GA$59,0)))))</f>
        <v/>
      </c>
      <c r="GC53" s="523" t="str">
        <f t="shared" si="40"/>
        <v/>
      </c>
      <c r="GE53" s="527" t="str">
        <f t="shared" si="41"/>
        <v/>
      </c>
      <c r="GF53" s="718" t="str">
        <f t="shared" si="42"/>
        <v/>
      </c>
      <c r="GG53" s="717" t="str">
        <f t="shared" si="43"/>
        <v/>
      </c>
      <c r="GH53" s="520" t="str">
        <f t="shared" si="44"/>
        <v/>
      </c>
      <c r="GI53" s="529" t="str">
        <f t="shared" si="45"/>
        <v/>
      </c>
      <c r="GJ53" s="718" t="str">
        <f t="shared" si="46"/>
        <v/>
      </c>
      <c r="GK53" s="718" t="str">
        <f t="shared" si="47"/>
        <v/>
      </c>
      <c r="GL53" s="528" t="str">
        <f t="shared" si="48"/>
        <v/>
      </c>
      <c r="GM53" s="701" t="str">
        <f t="shared" si="49"/>
        <v/>
      </c>
      <c r="GN53" s="701" t="str">
        <f t="shared" si="50"/>
        <v/>
      </c>
      <c r="GO53" s="701" t="str">
        <f t="shared" si="51"/>
        <v/>
      </c>
      <c r="GP53" s="701" t="str">
        <f t="shared" si="52"/>
        <v/>
      </c>
      <c r="GQ53" s="701" t="str">
        <f t="shared" si="53"/>
        <v/>
      </c>
      <c r="GR53" s="701" t="str">
        <f t="shared" si="54"/>
        <v/>
      </c>
      <c r="GS53" s="701" t="str">
        <f t="shared" si="55"/>
        <v/>
      </c>
      <c r="GT53" s="520" t="str">
        <f t="shared" si="56"/>
        <v/>
      </c>
    </row>
    <row r="54" spans="1:202" s="509" customFormat="1" ht="17.25" customHeight="1" thickTop="1" thickBot="1">
      <c r="A54" s="1229">
        <v>45</v>
      </c>
      <c r="B54" s="1229" t="str">
        <f>IF('2.ชื่อนักเรียน'!E55="","",CONCATENATE('2.ชื่อนักเรียน'!E55,'2.ชื่อนักเรียน'!F55,'2.ชื่อนักเรียน'!G55,'2.ชื่อนักเรียน'!H55,'2.ชื่อนักเรียน'!I55,'2.ชื่อนักเรียน'!J55,'2.ชื่อนักเรียน'!K55,'2.ชื่อนักเรียน'!L55,'2.ชื่อนักเรียน'!M55,'2.ชื่อนักเรียน'!N55,'2.ชื่อนักเรียน'!O55,'2.ชื่อนักเรียน'!P55,'2.ชื่อนักเรียน'!Q55))</f>
        <v/>
      </c>
      <c r="C54" s="1230" t="str">
        <f>IF('2.ชื่อนักเรียน'!B55="","",'2.ชื่อนักเรียน'!B55)</f>
        <v/>
      </c>
      <c r="D54" s="1231" t="str">
        <f>IF('2.ชื่อนักเรียน'!C55="","",CONCATENATE(TRIM('2.ชื่อนักเรียน'!C55),"  ",'2.ชื่อนักเรียน'!D55))</f>
        <v/>
      </c>
      <c r="E54" s="1232" t="str">
        <f>IF(B54="","",IF('01.ข้อมูลเบื้องต้น'!$H$2="","",'01.ข้อมูลเบื้องต้น'!$H$2))</f>
        <v/>
      </c>
      <c r="F54" s="1231" t="str">
        <f>IF(B54="","",IF('01.ข้อมูลเบื้องต้น'!$I$4="","",'01.ข้อมูลเบื้องต้น'!$I$4))</f>
        <v/>
      </c>
      <c r="G54" s="1232"/>
      <c r="H54" s="1231" t="str">
        <f>IF('01.ข้อมูลเบื้องต้น'!$B$8="","",IF('02.คีย์เทอม1'!$B54="","",'01.ข้อมูลเบื้องต้น'!$B$8))</f>
        <v/>
      </c>
      <c r="I54" s="1232" t="str">
        <f>IF('01.ข้อมูลเบื้องต้น'!$C$8="","",IF('02.คีย์เทอม1'!$B54="","",'01.ข้อมูลเบื้องต้น'!$C$8))</f>
        <v/>
      </c>
      <c r="J54" s="519"/>
      <c r="K54" s="1233" t="str">
        <f>IF('2.ชื่อนักเรียน'!R55="มส","มส",IF('2.ชื่อนักเรียน'!R55="ร","ร",IF('2.ชื่อนักเรียน'!R55="ย้าย","ย้าย",IF(J54="","",IF(J54&gt;=75,"เชี่ยวชาญ",IF(J54&gt;=65,"ชำนาญ",IF(J54&gt;=55,"พัฒนา",IF(J54&gt;=50,"เริ่มต้น","ไม่ผ่าน"))))))))</f>
        <v/>
      </c>
      <c r="L54" s="1232"/>
      <c r="M54" s="1231" t="str">
        <f>IF('01.ข้อมูลเบื้องต้น'!$B$9="","",IF('02.คีย์เทอม1'!$B54="","",'01.ข้อมูลเบื้องต้น'!$B$9))</f>
        <v/>
      </c>
      <c r="N54" s="1232" t="str">
        <f>IF('01.ข้อมูลเบื้องต้น'!$C$9="","",IF('02.คีย์เทอม1'!$B54="","",'01.ข้อมูลเบื้องต้น'!$C$9))</f>
        <v/>
      </c>
      <c r="O54" s="526"/>
      <c r="P54" s="1235" t="str">
        <f t="shared" si="7"/>
        <v/>
      </c>
      <c r="Q54" s="1232"/>
      <c r="R54" s="1231" t="str">
        <f>IF('01.ข้อมูลเบื้องต้น'!$B$10="","",IF('02.คีย์เทอม1'!$B54="","",'01.ข้อมูลเบื้องต้น'!$B$10))</f>
        <v/>
      </c>
      <c r="S54" s="1232" t="str">
        <f>IF('01.ข้อมูลเบื้องต้น'!$C$10="","",IF('02.คีย์เทอม1'!$B54="","",'01.ข้อมูลเบื้องต้น'!$C$10))</f>
        <v/>
      </c>
      <c r="T54" s="526"/>
      <c r="U54" s="1235" t="str">
        <f t="shared" si="8"/>
        <v/>
      </c>
      <c r="V54" s="1232"/>
      <c r="W54" s="1231" t="str">
        <f>IF('01.ข้อมูลเบื้องต้น'!$B$11="","",IF('02.คีย์เทอม1'!$B54="","",'01.ข้อมูลเบื้องต้น'!$B$11))</f>
        <v/>
      </c>
      <c r="X54" s="1232" t="str">
        <f>IF('01.ข้อมูลเบื้องต้น'!$C$11="","",IF('02.คีย์เทอม1'!$B54="","",'01.ข้อมูลเบื้องต้น'!$C$11))</f>
        <v/>
      </c>
      <c r="Y54" s="519"/>
      <c r="Z54" s="1234" t="str">
        <f t="shared" si="31"/>
        <v/>
      </c>
      <c r="AA54" s="1232"/>
      <c r="AB54" s="1231" t="str">
        <f>IF('01.ข้อมูลเบื้องต้น'!$B$12="","",IF('02.คีย์เทอม1'!$B54="","",'01.ข้อมูลเบื้องต้น'!$B$12))</f>
        <v/>
      </c>
      <c r="AC54" s="1232" t="str">
        <f>IF('01.ข้อมูลเบื้องต้น'!$C$12="","",IF('02.คีย์เทอม1'!$B54="","",'01.ข้อมูลเบื้องต้น'!$C$12))</f>
        <v/>
      </c>
      <c r="AD54" s="526"/>
      <c r="AE54" s="1235" t="str">
        <f t="shared" si="32"/>
        <v/>
      </c>
      <c r="AF54" s="1232"/>
      <c r="AG54" s="1231" t="str">
        <f>IF('01.ข้อมูลเบื้องต้น'!$B$13="","",IF('02.คีย์เทอม1'!$B54="","",'01.ข้อมูลเบื้องต้น'!$B$13))</f>
        <v/>
      </c>
      <c r="AH54" s="1232" t="str">
        <f>IF('01.ข้อมูลเบื้องต้น'!$C$13="","",IF('02.คีย์เทอม1'!$B54="","",'01.ข้อมูลเบื้องต้น'!$C$13))</f>
        <v/>
      </c>
      <c r="AI54" s="526"/>
      <c r="AJ54" s="1235" t="str">
        <f t="shared" si="33"/>
        <v/>
      </c>
      <c r="AK54" s="1232"/>
      <c r="AL54" s="1231" t="str">
        <f>IF('01.ข้อมูลเบื้องต้น'!$B$14="","",IF('02.คีย์เทอม1'!$B54="","",'01.ข้อมูลเบื้องต้น'!$B$14))</f>
        <v/>
      </c>
      <c r="AM54" s="1232" t="str">
        <f>IF('01.ข้อมูลเบื้องต้น'!$C$14="","",IF('02.คีย์เทอม1'!$B54="","",'01.ข้อมูลเบื้องต้น'!$C$14))</f>
        <v/>
      </c>
      <c r="AN54" s="526"/>
      <c r="AO54" s="1235" t="str">
        <f t="shared" si="34"/>
        <v/>
      </c>
      <c r="AP54" s="1232"/>
      <c r="AQ54" s="1231" t="str">
        <f>IF('01.ข้อมูลเบื้องต้น'!$B$15="","",IF('02.คีย์เทอม1'!$B54="","",'01.ข้อมูลเบื้องต้น'!$B$15))</f>
        <v/>
      </c>
      <c r="AR54" s="1232" t="str">
        <f>IF('01.ข้อมูลเบื้องต้น'!$C$15="","",IF('02.คีย์เทอม1'!$B54="","",'01.ข้อมูลเบื้องต้น'!$C$15))</f>
        <v/>
      </c>
      <c r="AS54" s="526"/>
      <c r="AT54" s="1235" t="str">
        <f t="shared" si="35"/>
        <v/>
      </c>
      <c r="AU54" s="1232"/>
      <c r="AV54" s="1231" t="str">
        <f>IF('01.ข้อมูลเบื้องต้น'!$B$16="","",IF('02.คีย์เทอม1'!$B54="","",'01.ข้อมูลเบื้องต้น'!$B$16))</f>
        <v/>
      </c>
      <c r="AW54" s="1232" t="str">
        <f>IF('01.ข้อมูลเบื้องต้น'!$C$16="","",IF('02.คีย์เทอม1'!$B54="","",'01.ข้อมูลเบื้องต้น'!$C$16))</f>
        <v/>
      </c>
      <c r="AX54" s="519"/>
      <c r="AY54" s="1234" t="str">
        <f t="shared" si="36"/>
        <v/>
      </c>
      <c r="AZ54" s="1232"/>
      <c r="BA54" s="1231" t="str">
        <f>IF('01.ข้อมูลเบื้องต้น'!$B$17="","",IF('02.คีย์เทอม1'!$B54="","",'01.ข้อมูลเบื้องต้น'!$B$17))</f>
        <v/>
      </c>
      <c r="BB54" s="1232" t="str">
        <f>IF('01.ข้อมูลเบื้องต้น'!$C$17="","",IF('02.คีย์เทอม1'!$B54="","",'01.ข้อมูลเบื้องต้น'!$C$17))</f>
        <v/>
      </c>
      <c r="BC54" s="519"/>
      <c r="BD54" s="1234" t="str">
        <f t="shared" si="37"/>
        <v/>
      </c>
      <c r="BE54" s="1232"/>
      <c r="BF54" s="1231" t="str">
        <f>IF('01.ข้อมูลเบื้องต้น'!$B$19="","",IF('02.คีย์เทอม1'!$B54="","",'01.ข้อมูลเบื้องต้น'!$B$19))</f>
        <v/>
      </c>
      <c r="BG54" s="1232" t="str">
        <f>IF('01.ข้อมูลเบื้องต้น'!$C$19="","",IF('02.คีย์เทอม1'!$B54="","",'01.ข้อมูลเบื้องต้น'!$C$19))</f>
        <v/>
      </c>
      <c r="BH54" s="722"/>
      <c r="BI54" s="1234" t="str">
        <f t="shared" si="38"/>
        <v/>
      </c>
      <c r="BJ54" s="1232"/>
      <c r="BK54" s="1231" t="str">
        <f>IF('01.ข้อมูลเบื้องต้น'!$B$20="","",IF('02.คีย์เทอม1'!$B54="","",'01.ข้อมูลเบื้องต้น'!$B$20))</f>
        <v/>
      </c>
      <c r="BL54" s="1232" t="str">
        <f>IF('01.ข้อมูลเบื้องต้น'!$C$20="","",IF('02.คีย์เทอม1'!$B54="","",'01.ข้อมูลเบื้องต้น'!$C$20))</f>
        <v/>
      </c>
      <c r="BM54" s="722"/>
      <c r="BN54" s="1235" t="str">
        <f t="shared" si="9"/>
        <v/>
      </c>
      <c r="BO54" s="1232"/>
      <c r="BP54" s="1231" t="str">
        <f>IF('01.ข้อมูลเบื้องต้น'!$B$21="","",IF('02.คีย์เทอม1'!$B54="","",'01.ข้อมูลเบื้องต้น'!$B$21))</f>
        <v/>
      </c>
      <c r="BQ54" s="1232" t="str">
        <f>IF('01.ข้อมูลเบื้องต้น'!$C$21="","",IF('02.คีย์เทอม1'!$B54="","",'01.ข้อมูลเบื้องต้น'!$C$21))</f>
        <v/>
      </c>
      <c r="BR54" s="722"/>
      <c r="BS54" s="1234" t="str">
        <f t="shared" si="10"/>
        <v/>
      </c>
      <c r="BT54" s="1232"/>
      <c r="BU54" s="1231" t="str">
        <f>IF('01.ข้อมูลเบื้องต้น'!$B$22="","",IF('02.คีย์เทอม1'!$B54="","",'01.ข้อมูลเบื้องต้น'!$B$22))</f>
        <v/>
      </c>
      <c r="BV54" s="1232" t="str">
        <f>IF('01.ข้อมูลเบื้องต้น'!$C$22="","",IF('02.คีย์เทอม1'!$B54="","",'01.ข้อมูลเบื้องต้น'!$C$22))</f>
        <v/>
      </c>
      <c r="BW54" s="722"/>
      <c r="BX54" s="1234" t="str">
        <f t="shared" si="11"/>
        <v/>
      </c>
      <c r="BY54" s="1232"/>
      <c r="BZ54" s="1231" t="str">
        <f>IF('01.ข้อมูลเบื้องต้น'!$B$23="","",IF('02.คีย์เทอม1'!$B54="","",'01.ข้อมูลเบื้องต้น'!$B$23))</f>
        <v/>
      </c>
      <c r="CA54" s="1232" t="str">
        <f>IF('01.ข้อมูลเบื้องต้น'!$C$23="","",IF('02.คีย์เทอม1'!$B54="","",'01.ข้อมูลเบื้องต้น'!$C$23))</f>
        <v/>
      </c>
      <c r="CB54" s="722"/>
      <c r="CC54" s="1234" t="str">
        <f t="shared" si="39"/>
        <v/>
      </c>
      <c r="CD54" s="1232"/>
      <c r="CE54" s="1231" t="str">
        <f>IF('01.ข้อมูลเบื้องต้น'!$B$24="","",IF('02.คีย์เทอม1'!$B54="","",'01.ข้อมูลเบื้องต้น'!$B$24))</f>
        <v/>
      </c>
      <c r="CF54" s="1232" t="str">
        <f>IF('01.ข้อมูลเบื้องต้น'!$C$24="","",IF('02.คีย์เทอม1'!$B54="","",'01.ข้อมูลเบื้องต้น'!$C$24))</f>
        <v/>
      </c>
      <c r="CG54" s="722"/>
      <c r="CH54" s="1234" t="str">
        <f t="shared" si="59"/>
        <v/>
      </c>
      <c r="CI54" s="1232"/>
      <c r="CJ54" s="1231" t="str">
        <f>IF('01.ข้อมูลเบื้องต้น'!$B$25="","",IF('02.คีย์เทอม1'!$B54="","",'01.ข้อมูลเบื้องต้น'!$B$25))</f>
        <v/>
      </c>
      <c r="CK54" s="1232" t="str">
        <f>IF('01.ข้อมูลเบื้องต้น'!$C$25="","",IF('02.คีย์เทอม1'!$B54="","",'01.ข้อมูลเบื้องต้น'!$C$25))</f>
        <v/>
      </c>
      <c r="CL54" s="722"/>
      <c r="CM54" s="1234" t="str">
        <f t="shared" si="12"/>
        <v/>
      </c>
      <c r="CN54" s="1232"/>
      <c r="CO54" s="1231" t="str">
        <f>IF('01.ข้อมูลเบื้องต้น'!$B$26="","",IF('02.คีย์เทอม1'!$B54="","",'01.ข้อมูลเบื้องต้น'!$B$26))</f>
        <v/>
      </c>
      <c r="CP54" s="1232" t="str">
        <f>IF('01.ข้อมูลเบื้องต้น'!$C$26="","",IF('02.คีย์เทอม1'!$B54="","",'01.ข้อมูลเบื้องต้น'!$C$26))</f>
        <v/>
      </c>
      <c r="CQ54" s="722"/>
      <c r="CR54" s="1234" t="str">
        <f t="shared" si="13"/>
        <v/>
      </c>
      <c r="CS54" s="1232"/>
      <c r="CT54" s="1231" t="str">
        <f>IF('01.ข้อมูลเบื้องต้น'!$B$27="","",IF('02.คีย์เทอม1'!$B54="","",'01.ข้อมูลเบื้องต้น'!$B$27))</f>
        <v/>
      </c>
      <c r="CU54" s="1232" t="str">
        <f>IF('01.ข้อมูลเบื้องต้น'!$C$27="","",IF('02.คีย์เทอม1'!$B54="","",'01.ข้อมูลเบื้องต้น'!$C$27))</f>
        <v/>
      </c>
      <c r="CV54" s="722"/>
      <c r="CW54" s="1234" t="str">
        <f t="shared" si="14"/>
        <v/>
      </c>
      <c r="CX54" s="1232"/>
      <c r="CY54" s="1231" t="str">
        <f>IF('01.ข้อมูลเบื้องต้น'!$B$28="","",IF('02.คีย์เทอม1'!$B54="","",'01.ข้อมูลเบื้องต้น'!$B$28))</f>
        <v/>
      </c>
      <c r="CZ54" s="1232" t="str">
        <f>IF('01.ข้อมูลเบื้องต้น'!$C$28="","",IF('02.คีย์เทอม1'!$B54="","",'01.ข้อมูลเบื้องต้น'!$C$28))</f>
        <v/>
      </c>
      <c r="DA54" s="722"/>
      <c r="DB54" s="1234" t="str">
        <f t="shared" si="15"/>
        <v/>
      </c>
      <c r="DC54" s="1232"/>
      <c r="DD54" s="1231" t="str">
        <f>IF('01.ข้อมูลเบื้องต้น'!$B$36="","",IF('02.คีย์เทอม1'!$B54="","",'01.ข้อมูลเบื้องต้น'!$B$36))</f>
        <v/>
      </c>
      <c r="DE54" s="1232" t="str">
        <f>IF('01.ข้อมูลเบื้องต้น'!$C$36="","",IF('02.คีย์เทอม1'!$B54="","",'01.ข้อมูลเบื้องต้น'!$C$36))</f>
        <v/>
      </c>
      <c r="DF54" s="721"/>
      <c r="DG54" s="1234" t="str">
        <f t="shared" si="16"/>
        <v/>
      </c>
      <c r="DH54" s="1232"/>
      <c r="DI54" s="1231" t="str">
        <f>IF('01.ข้อมูลเบื้องต้น'!$B$37="","",IF('02.คีย์เทอม1'!$B54="","",'01.ข้อมูลเบื้องต้น'!$B$37))</f>
        <v/>
      </c>
      <c r="DJ54" s="1232" t="str">
        <f>IF('01.ข้อมูลเบื้องต้น'!$C$37="","",IF('02.คีย์เทอม1'!$B54="","",'01.ข้อมูลเบื้องต้น'!$C$37))</f>
        <v/>
      </c>
      <c r="DK54" s="721"/>
      <c r="DL54" s="1234" t="str">
        <f t="shared" si="17"/>
        <v/>
      </c>
      <c r="DM54" s="1232"/>
      <c r="DN54" s="1231" t="str">
        <f>IF('01.ข้อมูลเบื้องต้น'!$B$38="","",IF('02.คีย์เทอม1'!$B54="","",'01.ข้อมูลเบื้องต้น'!$B$38))</f>
        <v/>
      </c>
      <c r="DO54" s="1232" t="str">
        <f>IF('01.ข้อมูลเบื้องต้น'!$C$38="","",IF('02.คีย์เทอม1'!$B54="","",'01.ข้อมูลเบื้องต้น'!$C$38))</f>
        <v/>
      </c>
      <c r="DP54" s="721"/>
      <c r="DQ54" s="1234" t="str">
        <f t="shared" si="18"/>
        <v/>
      </c>
      <c r="DR54" s="1232"/>
      <c r="DS54" s="1231" t="str">
        <f>IF('01.ข้อมูลเบื้องต้น'!$B$39="","",IF('02.คีย์เทอม1'!$B54="","",'01.ข้อมูลเบื้องต้น'!$B$39))</f>
        <v/>
      </c>
      <c r="DT54" s="1232" t="str">
        <f>IF('01.ข้อมูลเบื้องต้น'!$C$39="","",IF('02.คีย์เทอม1'!$B54="","",'01.ข้อมูลเบื้องต้น'!$C$39))</f>
        <v/>
      </c>
      <c r="DU54" s="721"/>
      <c r="DV54" s="1234" t="str">
        <f t="shared" si="19"/>
        <v/>
      </c>
      <c r="DW54" s="1232"/>
      <c r="DX54" s="1231" t="str">
        <f>IF('01.ข้อมูลเบื้องต้น'!$B$40="","",IF('02.คีย์เทอม1'!$B54="","",'01.ข้อมูลเบื้องต้น'!$B$40))</f>
        <v/>
      </c>
      <c r="DY54" s="1232" t="str">
        <f>IF('01.ข้อมูลเบื้องต้น'!$C$40="","",IF('02.คีย์เทอม1'!$B54="","",'01.ข้อมูลเบื้องต้น'!$C$40))</f>
        <v/>
      </c>
      <c r="DZ54" s="721"/>
      <c r="EA54" s="1234" t="str">
        <f t="shared" si="20"/>
        <v/>
      </c>
      <c r="EB54" s="1232"/>
      <c r="EC54" s="1231" t="str">
        <f>IF('01.ข้อมูลเบื้องต้น'!$B$41="","",IF('02.คีย์เทอม1'!$B54="","",'01.ข้อมูลเบื้องต้น'!$B$41))</f>
        <v/>
      </c>
      <c r="ED54" s="1232" t="str">
        <f>IF('01.ข้อมูลเบื้องต้น'!$C$41="","",IF('02.คีย์เทอม1'!$B54="","",'01.ข้อมูลเบื้องต้น'!$C$41))</f>
        <v/>
      </c>
      <c r="EE54" s="721"/>
      <c r="EF54" s="1234" t="str">
        <f t="shared" si="21"/>
        <v/>
      </c>
      <c r="EG54" s="1232"/>
      <c r="EH54" s="1231" t="str">
        <f>IF('01.ข้อมูลเบื้องต้น'!$B$42="","",IF('02.คีย์เทอม1'!$B54="","",'01.ข้อมูลเบื้องต้น'!$B$42))</f>
        <v/>
      </c>
      <c r="EI54" s="1232" t="str">
        <f>IF('01.ข้อมูลเบื้องต้น'!$C$42="","",IF('02.คีย์เทอม1'!$B54="","",'01.ข้อมูลเบื้องต้น'!$C$42))</f>
        <v/>
      </c>
      <c r="EJ54" s="721"/>
      <c r="EK54" s="1234" t="str">
        <f t="shared" si="22"/>
        <v/>
      </c>
      <c r="EL54" s="1232"/>
      <c r="EM54" s="1231" t="str">
        <f>IF('01.ข้อมูลเบื้องต้น'!$B$43="","",IF('02.คีย์เทอม1'!$B54="","",'01.ข้อมูลเบื้องต้น'!$B$43))</f>
        <v/>
      </c>
      <c r="EN54" s="1232" t="str">
        <f>IF('01.ข้อมูลเบื้องต้น'!$C$43="","",IF('02.คีย์เทอม1'!$B54="","",'01.ข้อมูลเบื้องต้น'!$C$43))</f>
        <v/>
      </c>
      <c r="EO54" s="721"/>
      <c r="EP54" s="1234" t="str">
        <f t="shared" si="23"/>
        <v/>
      </c>
      <c r="EQ54" s="1232"/>
      <c r="ER54" s="1231" t="str">
        <f>IF('01.ข้อมูลเบื้องต้น'!$B$44="","",IF('02.คีย์เทอม1'!$B54="","",'01.ข้อมูลเบื้องต้น'!$B$44))</f>
        <v/>
      </c>
      <c r="ES54" s="1232" t="str">
        <f>IF('01.ข้อมูลเบื้องต้น'!$C$44="","",IF('02.คีย์เทอม1'!$B54="","",'01.ข้อมูลเบื้องต้น'!$C$44))</f>
        <v/>
      </c>
      <c r="ET54" s="721"/>
      <c r="EU54" s="1234" t="str">
        <f t="shared" si="24"/>
        <v/>
      </c>
      <c r="EV54" s="1232"/>
      <c r="EW54" s="1231" t="str">
        <f>IF('01.ข้อมูลเบื้องต้น'!$B$45="","",IF('02.คีย์เทอม1'!$B54="","",'01.ข้อมูลเบื้องต้น'!$B$45))</f>
        <v/>
      </c>
      <c r="EX54" s="1232" t="str">
        <f>IF('01.ข้อมูลเบื้องต้น'!$C$45="","",IF('02.คีย์เทอม1'!$B54="","",'01.ข้อมูลเบื้องต้น'!$C$45))</f>
        <v/>
      </c>
      <c r="EY54" s="721"/>
      <c r="EZ54" s="1234" t="str">
        <f t="shared" si="25"/>
        <v/>
      </c>
      <c r="FA54" s="1232"/>
      <c r="FB54" s="1231" t="str">
        <f>IF('01.ข้อมูลเบื้องต้น'!$B$46="","",IF('02.คีย์เทอม1'!$B54="","",'01.ข้อมูลเบื้องต้น'!$B$46))</f>
        <v/>
      </c>
      <c r="FC54" s="1232" t="str">
        <f>IF('01.ข้อมูลเบื้องต้น'!$C$46="","",IF('02.คีย์เทอม1'!$B54="","",'01.ข้อมูลเบื้องต้น'!$C$46))</f>
        <v/>
      </c>
      <c r="FD54" s="721"/>
      <c r="FE54" s="1234" t="str">
        <f t="shared" si="26"/>
        <v/>
      </c>
      <c r="FF54" s="1232"/>
      <c r="FG54" s="1231" t="str">
        <f>IF('01.ข้อมูลเบื้องต้น'!$B$47="","",IF('02.คีย์เทอม1'!$B54="","",'01.ข้อมูลเบื้องต้น'!$B$47))</f>
        <v/>
      </c>
      <c r="FH54" s="1232" t="str">
        <f>IF('01.ข้อมูลเบื้องต้น'!$C$47="","",IF('02.คีย์เทอม1'!$B54="","",'01.ข้อมูลเบื้องต้น'!$C$47))</f>
        <v/>
      </c>
      <c r="FI54" s="721"/>
      <c r="FJ54" s="1234" t="str">
        <f t="shared" si="27"/>
        <v/>
      </c>
      <c r="FK54" s="1232"/>
      <c r="FL54" s="1231" t="str">
        <f>IF('01.ข้อมูลเบื้องต้น'!$B$48="","",IF('02.คีย์เทอม1'!$B54="","",'01.ข้อมูลเบื้องต้น'!$B$48))</f>
        <v/>
      </c>
      <c r="FM54" s="1232" t="str">
        <f>IF('01.ข้อมูลเบื้องต้น'!$C$48="","",IF('02.คีย์เทอม1'!$B54="","",'01.ข้อมูลเบื้องต้น'!$C$48))</f>
        <v/>
      </c>
      <c r="FN54" s="721"/>
      <c r="FO54" s="1234" t="str">
        <f t="shared" si="28"/>
        <v/>
      </c>
      <c r="FP54" s="1232"/>
      <c r="FQ54" s="1231" t="str">
        <f>IF('01.ข้อมูลเบื้องต้น'!$B$49="","",IF('02.คีย์เทอม1'!$B54="","",'01.ข้อมูลเบื้องต้น'!$B$49))</f>
        <v/>
      </c>
      <c r="FR54" s="1232" t="str">
        <f>IF('01.ข้อมูลเบื้องต้น'!$C$49="","",IF('02.คีย์เทอม1'!$B54="","",'01.ข้อมูลเบื้องต้น'!$C$49))</f>
        <v/>
      </c>
      <c r="FS54" s="721"/>
      <c r="FT54" s="1234" t="str">
        <f t="shared" si="29"/>
        <v/>
      </c>
      <c r="FU54" s="1232"/>
      <c r="FV54" s="1231" t="str">
        <f>IF('01.ข้อมูลเบื้องต้น'!$B$50="","",IF('02.คีย์เทอม1'!$B54="","",'01.ข้อมูลเบื้องต้น'!$B$50))</f>
        <v/>
      </c>
      <c r="FW54" s="1232" t="str">
        <f>IF('01.ข้อมูลเบื้องต้น'!$C$50="","",IF('02.คีย์เทอม1'!$B54="","",'01.ข้อมูลเบื้องต้น'!$C$50))</f>
        <v/>
      </c>
      <c r="FX54" s="721"/>
      <c r="FY54" s="1234" t="str">
        <f t="shared" si="30"/>
        <v/>
      </c>
      <c r="FZ54" s="521" t="str">
        <f t="shared" si="57"/>
        <v/>
      </c>
      <c r="GA54" s="522" t="str">
        <f t="shared" si="58"/>
        <v/>
      </c>
      <c r="GB54" s="523" t="str">
        <f>IF('2.ชื่อนักเรียน'!R55="มส","มส",IF('2.ชื่อนักเรียน'!R55="ย้าย","ย้าย",IF('2.ชื่อนักเรียน'!R55="ร","ร",IF(GA54="","",RANK(GA54,$GA$10:$GA$59,0)))))</f>
        <v/>
      </c>
      <c r="GC54" s="523" t="str">
        <f t="shared" si="40"/>
        <v/>
      </c>
      <c r="GE54" s="538" t="str">
        <f t="shared" si="41"/>
        <v/>
      </c>
      <c r="GF54" s="720" t="str">
        <f t="shared" si="42"/>
        <v/>
      </c>
      <c r="GG54" s="717" t="str">
        <f t="shared" si="43"/>
        <v/>
      </c>
      <c r="GH54" s="520" t="str">
        <f t="shared" si="44"/>
        <v/>
      </c>
      <c r="GI54" s="540" t="str">
        <f t="shared" si="45"/>
        <v/>
      </c>
      <c r="GJ54" s="720" t="str">
        <f t="shared" si="46"/>
        <v/>
      </c>
      <c r="GK54" s="720" t="str">
        <f t="shared" si="47"/>
        <v/>
      </c>
      <c r="GL54" s="539" t="str">
        <f t="shared" si="48"/>
        <v/>
      </c>
      <c r="GM54" s="701" t="str">
        <f t="shared" si="49"/>
        <v/>
      </c>
      <c r="GN54" s="701" t="str">
        <f t="shared" si="50"/>
        <v/>
      </c>
      <c r="GO54" s="701" t="str">
        <f t="shared" si="51"/>
        <v/>
      </c>
      <c r="GP54" s="701" t="str">
        <f t="shared" si="52"/>
        <v/>
      </c>
      <c r="GQ54" s="701" t="str">
        <f t="shared" si="53"/>
        <v/>
      </c>
      <c r="GR54" s="701" t="str">
        <f t="shared" si="54"/>
        <v/>
      </c>
      <c r="GS54" s="701" t="str">
        <f t="shared" si="55"/>
        <v/>
      </c>
      <c r="GT54" s="520" t="str">
        <f t="shared" si="56"/>
        <v/>
      </c>
    </row>
    <row r="55" spans="1:202" s="509" customFormat="1" ht="17.25" customHeight="1" thickBot="1">
      <c r="A55" s="1229">
        <v>46</v>
      </c>
      <c r="B55" s="1229" t="str">
        <f>IF('2.ชื่อนักเรียน'!E56="","",CONCATENATE('2.ชื่อนักเรียน'!E56,'2.ชื่อนักเรียน'!F56,'2.ชื่อนักเรียน'!G56,'2.ชื่อนักเรียน'!H56,'2.ชื่อนักเรียน'!I56,'2.ชื่อนักเรียน'!J56,'2.ชื่อนักเรียน'!K56,'2.ชื่อนักเรียน'!L56,'2.ชื่อนักเรียน'!M56,'2.ชื่อนักเรียน'!N56,'2.ชื่อนักเรียน'!O56,'2.ชื่อนักเรียน'!P56,'2.ชื่อนักเรียน'!Q56))</f>
        <v/>
      </c>
      <c r="C55" s="1230" t="str">
        <f>IF('2.ชื่อนักเรียน'!B56="","",'2.ชื่อนักเรียน'!B56)</f>
        <v/>
      </c>
      <c r="D55" s="1231" t="str">
        <f>IF('2.ชื่อนักเรียน'!C56="","",CONCATENATE(TRIM('2.ชื่อนักเรียน'!C56),"  ",'2.ชื่อนักเรียน'!D56))</f>
        <v/>
      </c>
      <c r="E55" s="1232" t="str">
        <f>IF(B55="","",IF('01.ข้อมูลเบื้องต้น'!$H$2="","",'01.ข้อมูลเบื้องต้น'!$H$2))</f>
        <v/>
      </c>
      <c r="F55" s="1231" t="str">
        <f>IF(B55="","",IF('01.ข้อมูลเบื้องต้น'!$I$4="","",'01.ข้อมูลเบื้องต้น'!$I$4))</f>
        <v/>
      </c>
      <c r="G55" s="1232"/>
      <c r="H55" s="1231" t="str">
        <f>IF('01.ข้อมูลเบื้องต้น'!$B$8="","",IF('02.คีย์เทอม1'!$B55="","",'01.ข้อมูลเบื้องต้น'!$B$8))</f>
        <v/>
      </c>
      <c r="I55" s="1232" t="str">
        <f>IF('01.ข้อมูลเบื้องต้น'!$C$8="","",IF('02.คีย์เทอม1'!$B55="","",'01.ข้อมูลเบื้องต้น'!$C$8))</f>
        <v/>
      </c>
      <c r="J55" s="519"/>
      <c r="K55" s="1233" t="str">
        <f>IF('2.ชื่อนักเรียน'!R56="มส","มส",IF('2.ชื่อนักเรียน'!R56="ร","ร",IF('2.ชื่อนักเรียน'!R56="ย้าย","ย้าย",IF(J55="","",IF(J55&gt;=75,"เชี่ยวชาญ",IF(J55&gt;=65,"ชำนาญ",IF(J55&gt;=55,"พัฒนา",IF(J55&gt;=50,"เริ่มต้น","ไม่ผ่าน"))))))))</f>
        <v/>
      </c>
      <c r="L55" s="1232"/>
      <c r="M55" s="1231" t="str">
        <f>IF('01.ข้อมูลเบื้องต้น'!$B$9="","",IF('02.คีย์เทอม1'!$B55="","",'01.ข้อมูลเบื้องต้น'!$B$9))</f>
        <v/>
      </c>
      <c r="N55" s="1232" t="str">
        <f>IF('01.ข้อมูลเบื้องต้น'!$C$9="","",IF('02.คีย์เทอม1'!$B55="","",'01.ข้อมูลเบื้องต้น'!$C$9))</f>
        <v/>
      </c>
      <c r="O55" s="526"/>
      <c r="P55" s="1235" t="str">
        <f t="shared" si="7"/>
        <v/>
      </c>
      <c r="Q55" s="1232"/>
      <c r="R55" s="1231" t="str">
        <f>IF('01.ข้อมูลเบื้องต้น'!$B$10="","",IF('02.คีย์เทอม1'!$B55="","",'01.ข้อมูลเบื้องต้น'!$B$10))</f>
        <v/>
      </c>
      <c r="S55" s="1232" t="str">
        <f>IF('01.ข้อมูลเบื้องต้น'!$C$10="","",IF('02.คีย์เทอม1'!$B55="","",'01.ข้อมูลเบื้องต้น'!$C$10))</f>
        <v/>
      </c>
      <c r="T55" s="526"/>
      <c r="U55" s="1235" t="str">
        <f t="shared" si="8"/>
        <v/>
      </c>
      <c r="V55" s="1232"/>
      <c r="W55" s="1231" t="str">
        <f>IF('01.ข้อมูลเบื้องต้น'!$B$11="","",IF('02.คีย์เทอม1'!$B55="","",'01.ข้อมูลเบื้องต้น'!$B$11))</f>
        <v/>
      </c>
      <c r="X55" s="1232" t="str">
        <f>IF('01.ข้อมูลเบื้องต้น'!$C$11="","",IF('02.คีย์เทอม1'!$B55="","",'01.ข้อมูลเบื้องต้น'!$C$11))</f>
        <v/>
      </c>
      <c r="Y55" s="519"/>
      <c r="Z55" s="1234" t="str">
        <f t="shared" si="31"/>
        <v/>
      </c>
      <c r="AA55" s="1232"/>
      <c r="AB55" s="1231" t="str">
        <f>IF('01.ข้อมูลเบื้องต้น'!$B$12="","",IF('02.คีย์เทอม1'!$B55="","",'01.ข้อมูลเบื้องต้น'!$B$12))</f>
        <v/>
      </c>
      <c r="AC55" s="1232" t="str">
        <f>IF('01.ข้อมูลเบื้องต้น'!$C$12="","",IF('02.คีย์เทอม1'!$B55="","",'01.ข้อมูลเบื้องต้น'!$C$12))</f>
        <v/>
      </c>
      <c r="AD55" s="526"/>
      <c r="AE55" s="1235" t="str">
        <f t="shared" si="32"/>
        <v/>
      </c>
      <c r="AF55" s="1232"/>
      <c r="AG55" s="1231" t="str">
        <f>IF('01.ข้อมูลเบื้องต้น'!$B$13="","",IF('02.คีย์เทอม1'!$B55="","",'01.ข้อมูลเบื้องต้น'!$B$13))</f>
        <v/>
      </c>
      <c r="AH55" s="1232" t="str">
        <f>IF('01.ข้อมูลเบื้องต้น'!$C$13="","",IF('02.คีย์เทอม1'!$B55="","",'01.ข้อมูลเบื้องต้น'!$C$13))</f>
        <v/>
      </c>
      <c r="AI55" s="526"/>
      <c r="AJ55" s="1235" t="str">
        <f t="shared" si="33"/>
        <v/>
      </c>
      <c r="AK55" s="1232"/>
      <c r="AL55" s="1231" t="str">
        <f>IF('01.ข้อมูลเบื้องต้น'!$B$14="","",IF('02.คีย์เทอม1'!$B55="","",'01.ข้อมูลเบื้องต้น'!$B$14))</f>
        <v/>
      </c>
      <c r="AM55" s="1232" t="str">
        <f>IF('01.ข้อมูลเบื้องต้น'!$C$14="","",IF('02.คีย์เทอม1'!$B55="","",'01.ข้อมูลเบื้องต้น'!$C$14))</f>
        <v/>
      </c>
      <c r="AN55" s="526"/>
      <c r="AO55" s="1235" t="str">
        <f t="shared" si="34"/>
        <v/>
      </c>
      <c r="AP55" s="1232"/>
      <c r="AQ55" s="1231" t="str">
        <f>IF('01.ข้อมูลเบื้องต้น'!$B$15="","",IF('02.คีย์เทอม1'!$B55="","",'01.ข้อมูลเบื้องต้น'!$B$15))</f>
        <v/>
      </c>
      <c r="AR55" s="1232" t="str">
        <f>IF('01.ข้อมูลเบื้องต้น'!$C$15="","",IF('02.คีย์เทอม1'!$B55="","",'01.ข้อมูลเบื้องต้น'!$C$15))</f>
        <v/>
      </c>
      <c r="AS55" s="526"/>
      <c r="AT55" s="1235" t="str">
        <f t="shared" si="35"/>
        <v/>
      </c>
      <c r="AU55" s="1232"/>
      <c r="AV55" s="1231" t="str">
        <f>IF('01.ข้อมูลเบื้องต้น'!$B$16="","",IF('02.คีย์เทอม1'!$B55="","",'01.ข้อมูลเบื้องต้น'!$B$16))</f>
        <v/>
      </c>
      <c r="AW55" s="1232" t="str">
        <f>IF('01.ข้อมูลเบื้องต้น'!$C$16="","",IF('02.คีย์เทอม1'!$B55="","",'01.ข้อมูลเบื้องต้น'!$C$16))</f>
        <v/>
      </c>
      <c r="AX55" s="519"/>
      <c r="AY55" s="1234" t="str">
        <f t="shared" si="36"/>
        <v/>
      </c>
      <c r="AZ55" s="1232"/>
      <c r="BA55" s="1231" t="str">
        <f>IF('01.ข้อมูลเบื้องต้น'!$B$17="","",IF('02.คีย์เทอม1'!$B55="","",'01.ข้อมูลเบื้องต้น'!$B$17))</f>
        <v/>
      </c>
      <c r="BB55" s="1232" t="str">
        <f>IF('01.ข้อมูลเบื้องต้น'!$C$17="","",IF('02.คีย์เทอม1'!$B55="","",'01.ข้อมูลเบื้องต้น'!$C$17))</f>
        <v/>
      </c>
      <c r="BC55" s="519"/>
      <c r="BD55" s="1234" t="str">
        <f t="shared" si="37"/>
        <v/>
      </c>
      <c r="BE55" s="1232"/>
      <c r="BF55" s="1231" t="str">
        <f>IF('01.ข้อมูลเบื้องต้น'!$B$19="","",IF('02.คีย์เทอม1'!$B55="","",'01.ข้อมูลเบื้องต้น'!$B$19))</f>
        <v/>
      </c>
      <c r="BG55" s="1232" t="str">
        <f>IF('01.ข้อมูลเบื้องต้น'!$C$19="","",IF('02.คีย์เทอม1'!$B55="","",'01.ข้อมูลเบื้องต้น'!$C$19))</f>
        <v/>
      </c>
      <c r="BH55" s="722"/>
      <c r="BI55" s="1234" t="str">
        <f t="shared" si="38"/>
        <v/>
      </c>
      <c r="BJ55" s="1232"/>
      <c r="BK55" s="1231" t="str">
        <f>IF('01.ข้อมูลเบื้องต้น'!$B$20="","",IF('02.คีย์เทอม1'!$B55="","",'01.ข้อมูลเบื้องต้น'!$B$20))</f>
        <v/>
      </c>
      <c r="BL55" s="1232" t="str">
        <f>IF('01.ข้อมูลเบื้องต้น'!$C$20="","",IF('02.คีย์เทอม1'!$B55="","",'01.ข้อมูลเบื้องต้น'!$C$20))</f>
        <v/>
      </c>
      <c r="BM55" s="722"/>
      <c r="BN55" s="1235" t="str">
        <f t="shared" si="9"/>
        <v/>
      </c>
      <c r="BO55" s="1232"/>
      <c r="BP55" s="1231" t="str">
        <f>IF('01.ข้อมูลเบื้องต้น'!$B$21="","",IF('02.คีย์เทอม1'!$B55="","",'01.ข้อมูลเบื้องต้น'!$B$21))</f>
        <v/>
      </c>
      <c r="BQ55" s="1232" t="str">
        <f>IF('01.ข้อมูลเบื้องต้น'!$C$21="","",IF('02.คีย์เทอม1'!$B55="","",'01.ข้อมูลเบื้องต้น'!$C$21))</f>
        <v/>
      </c>
      <c r="BR55" s="722"/>
      <c r="BS55" s="1234" t="str">
        <f t="shared" si="10"/>
        <v/>
      </c>
      <c r="BT55" s="1232"/>
      <c r="BU55" s="1231" t="str">
        <f>IF('01.ข้อมูลเบื้องต้น'!$B$22="","",IF('02.คีย์เทอม1'!$B55="","",'01.ข้อมูลเบื้องต้น'!$B$22))</f>
        <v/>
      </c>
      <c r="BV55" s="1232" t="str">
        <f>IF('01.ข้อมูลเบื้องต้น'!$C$22="","",IF('02.คีย์เทอม1'!$B55="","",'01.ข้อมูลเบื้องต้น'!$C$22))</f>
        <v/>
      </c>
      <c r="BW55" s="722"/>
      <c r="BX55" s="1234" t="str">
        <f t="shared" si="11"/>
        <v/>
      </c>
      <c r="BY55" s="1232"/>
      <c r="BZ55" s="1231" t="str">
        <f>IF('01.ข้อมูลเบื้องต้น'!$B$23="","",IF('02.คีย์เทอม1'!$B55="","",'01.ข้อมูลเบื้องต้น'!$B$23))</f>
        <v/>
      </c>
      <c r="CA55" s="1232" t="str">
        <f>IF('01.ข้อมูลเบื้องต้น'!$C$23="","",IF('02.คีย์เทอม1'!$B55="","",'01.ข้อมูลเบื้องต้น'!$C$23))</f>
        <v/>
      </c>
      <c r="CB55" s="722"/>
      <c r="CC55" s="1234" t="str">
        <f t="shared" si="39"/>
        <v/>
      </c>
      <c r="CD55" s="1232"/>
      <c r="CE55" s="1231" t="str">
        <f>IF('01.ข้อมูลเบื้องต้น'!$B$24="","",IF('02.คีย์เทอม1'!$B55="","",'01.ข้อมูลเบื้องต้น'!$B$24))</f>
        <v/>
      </c>
      <c r="CF55" s="1232" t="str">
        <f>IF('01.ข้อมูลเบื้องต้น'!$C$24="","",IF('02.คีย์เทอม1'!$B55="","",'01.ข้อมูลเบื้องต้น'!$C$24))</f>
        <v/>
      </c>
      <c r="CG55" s="722"/>
      <c r="CH55" s="1234" t="str">
        <f t="shared" si="59"/>
        <v/>
      </c>
      <c r="CI55" s="1232"/>
      <c r="CJ55" s="1231" t="str">
        <f>IF('01.ข้อมูลเบื้องต้น'!$B$25="","",IF('02.คีย์เทอม1'!$B55="","",'01.ข้อมูลเบื้องต้น'!$B$25))</f>
        <v/>
      </c>
      <c r="CK55" s="1232" t="str">
        <f>IF('01.ข้อมูลเบื้องต้น'!$C$25="","",IF('02.คีย์เทอม1'!$B55="","",'01.ข้อมูลเบื้องต้น'!$C$25))</f>
        <v/>
      </c>
      <c r="CL55" s="722"/>
      <c r="CM55" s="1234" t="str">
        <f t="shared" si="12"/>
        <v/>
      </c>
      <c r="CN55" s="1232"/>
      <c r="CO55" s="1231" t="str">
        <f>IF('01.ข้อมูลเบื้องต้น'!$B$26="","",IF('02.คีย์เทอม1'!$B55="","",'01.ข้อมูลเบื้องต้น'!$B$26))</f>
        <v/>
      </c>
      <c r="CP55" s="1232" t="str">
        <f>IF('01.ข้อมูลเบื้องต้น'!$C$26="","",IF('02.คีย์เทอม1'!$B55="","",'01.ข้อมูลเบื้องต้น'!$C$26))</f>
        <v/>
      </c>
      <c r="CQ55" s="722"/>
      <c r="CR55" s="1234" t="str">
        <f t="shared" si="13"/>
        <v/>
      </c>
      <c r="CS55" s="1232"/>
      <c r="CT55" s="1231" t="str">
        <f>IF('01.ข้อมูลเบื้องต้น'!$B$27="","",IF('02.คีย์เทอม1'!$B55="","",'01.ข้อมูลเบื้องต้น'!$B$27))</f>
        <v/>
      </c>
      <c r="CU55" s="1232" t="str">
        <f>IF('01.ข้อมูลเบื้องต้น'!$C$27="","",IF('02.คีย์เทอม1'!$B55="","",'01.ข้อมูลเบื้องต้น'!$C$27))</f>
        <v/>
      </c>
      <c r="CV55" s="722"/>
      <c r="CW55" s="1234" t="str">
        <f t="shared" si="14"/>
        <v/>
      </c>
      <c r="CX55" s="1232"/>
      <c r="CY55" s="1231" t="str">
        <f>IF('01.ข้อมูลเบื้องต้น'!$B$28="","",IF('02.คีย์เทอม1'!$B55="","",'01.ข้อมูลเบื้องต้น'!$B$28))</f>
        <v/>
      </c>
      <c r="CZ55" s="1232" t="str">
        <f>IF('01.ข้อมูลเบื้องต้น'!$C$28="","",IF('02.คีย์เทอม1'!$B55="","",'01.ข้อมูลเบื้องต้น'!$C$28))</f>
        <v/>
      </c>
      <c r="DA55" s="722"/>
      <c r="DB55" s="1234" t="str">
        <f t="shared" si="15"/>
        <v/>
      </c>
      <c r="DC55" s="1232"/>
      <c r="DD55" s="1231" t="str">
        <f>IF('01.ข้อมูลเบื้องต้น'!$B$36="","",IF('02.คีย์เทอม1'!$B55="","",'01.ข้อมูลเบื้องต้น'!$B$36))</f>
        <v/>
      </c>
      <c r="DE55" s="1232" t="str">
        <f>IF('01.ข้อมูลเบื้องต้น'!$C$36="","",IF('02.คีย์เทอม1'!$B55="","",'01.ข้อมูลเบื้องต้น'!$C$36))</f>
        <v/>
      </c>
      <c r="DF55" s="721"/>
      <c r="DG55" s="1234" t="str">
        <f t="shared" si="16"/>
        <v/>
      </c>
      <c r="DH55" s="1232"/>
      <c r="DI55" s="1231" t="str">
        <f>IF('01.ข้อมูลเบื้องต้น'!$B$37="","",IF('02.คีย์เทอม1'!$B55="","",'01.ข้อมูลเบื้องต้น'!$B$37))</f>
        <v/>
      </c>
      <c r="DJ55" s="1232" t="str">
        <f>IF('01.ข้อมูลเบื้องต้น'!$C$37="","",IF('02.คีย์เทอม1'!$B55="","",'01.ข้อมูลเบื้องต้น'!$C$37))</f>
        <v/>
      </c>
      <c r="DK55" s="721"/>
      <c r="DL55" s="1234" t="str">
        <f t="shared" si="17"/>
        <v/>
      </c>
      <c r="DM55" s="1232"/>
      <c r="DN55" s="1231" t="str">
        <f>IF('01.ข้อมูลเบื้องต้น'!$B$38="","",IF('02.คีย์เทอม1'!$B55="","",'01.ข้อมูลเบื้องต้น'!$B$38))</f>
        <v/>
      </c>
      <c r="DO55" s="1232" t="str">
        <f>IF('01.ข้อมูลเบื้องต้น'!$C$38="","",IF('02.คีย์เทอม1'!$B55="","",'01.ข้อมูลเบื้องต้น'!$C$38))</f>
        <v/>
      </c>
      <c r="DP55" s="721"/>
      <c r="DQ55" s="1234" t="str">
        <f t="shared" si="18"/>
        <v/>
      </c>
      <c r="DR55" s="1232"/>
      <c r="DS55" s="1231" t="str">
        <f>IF('01.ข้อมูลเบื้องต้น'!$B$39="","",IF('02.คีย์เทอม1'!$B55="","",'01.ข้อมูลเบื้องต้น'!$B$39))</f>
        <v/>
      </c>
      <c r="DT55" s="1232" t="str">
        <f>IF('01.ข้อมูลเบื้องต้น'!$C$39="","",IF('02.คีย์เทอม1'!$B55="","",'01.ข้อมูลเบื้องต้น'!$C$39))</f>
        <v/>
      </c>
      <c r="DU55" s="721"/>
      <c r="DV55" s="1234" t="str">
        <f t="shared" si="19"/>
        <v/>
      </c>
      <c r="DW55" s="1232"/>
      <c r="DX55" s="1231" t="str">
        <f>IF('01.ข้อมูลเบื้องต้น'!$B$40="","",IF('02.คีย์เทอม1'!$B55="","",'01.ข้อมูลเบื้องต้น'!$B$40))</f>
        <v/>
      </c>
      <c r="DY55" s="1232" t="str">
        <f>IF('01.ข้อมูลเบื้องต้น'!$C$40="","",IF('02.คีย์เทอม1'!$B55="","",'01.ข้อมูลเบื้องต้น'!$C$40))</f>
        <v/>
      </c>
      <c r="DZ55" s="721"/>
      <c r="EA55" s="1234" t="str">
        <f t="shared" si="20"/>
        <v/>
      </c>
      <c r="EB55" s="1232"/>
      <c r="EC55" s="1231" t="str">
        <f>IF('01.ข้อมูลเบื้องต้น'!$B$41="","",IF('02.คีย์เทอม1'!$B55="","",'01.ข้อมูลเบื้องต้น'!$B$41))</f>
        <v/>
      </c>
      <c r="ED55" s="1232" t="str">
        <f>IF('01.ข้อมูลเบื้องต้น'!$C$41="","",IF('02.คีย์เทอม1'!$B55="","",'01.ข้อมูลเบื้องต้น'!$C$41))</f>
        <v/>
      </c>
      <c r="EE55" s="721"/>
      <c r="EF55" s="1234" t="str">
        <f t="shared" si="21"/>
        <v/>
      </c>
      <c r="EG55" s="1232"/>
      <c r="EH55" s="1231" t="str">
        <f>IF('01.ข้อมูลเบื้องต้น'!$B$42="","",IF('02.คีย์เทอม1'!$B55="","",'01.ข้อมูลเบื้องต้น'!$B$42))</f>
        <v/>
      </c>
      <c r="EI55" s="1232" t="str">
        <f>IF('01.ข้อมูลเบื้องต้น'!$C$42="","",IF('02.คีย์เทอม1'!$B55="","",'01.ข้อมูลเบื้องต้น'!$C$42))</f>
        <v/>
      </c>
      <c r="EJ55" s="721"/>
      <c r="EK55" s="1234" t="str">
        <f t="shared" si="22"/>
        <v/>
      </c>
      <c r="EL55" s="1232"/>
      <c r="EM55" s="1231" t="str">
        <f>IF('01.ข้อมูลเบื้องต้น'!$B$43="","",IF('02.คีย์เทอม1'!$B55="","",'01.ข้อมูลเบื้องต้น'!$B$43))</f>
        <v/>
      </c>
      <c r="EN55" s="1232" t="str">
        <f>IF('01.ข้อมูลเบื้องต้น'!$C$43="","",IF('02.คีย์เทอม1'!$B55="","",'01.ข้อมูลเบื้องต้น'!$C$43))</f>
        <v/>
      </c>
      <c r="EO55" s="721"/>
      <c r="EP55" s="1234" t="str">
        <f t="shared" si="23"/>
        <v/>
      </c>
      <c r="EQ55" s="1232"/>
      <c r="ER55" s="1231" t="str">
        <f>IF('01.ข้อมูลเบื้องต้น'!$B$44="","",IF('02.คีย์เทอม1'!$B55="","",'01.ข้อมูลเบื้องต้น'!$B$44))</f>
        <v/>
      </c>
      <c r="ES55" s="1232" t="str">
        <f>IF('01.ข้อมูลเบื้องต้น'!$C$44="","",IF('02.คีย์เทอม1'!$B55="","",'01.ข้อมูลเบื้องต้น'!$C$44))</f>
        <v/>
      </c>
      <c r="ET55" s="721"/>
      <c r="EU55" s="1234" t="str">
        <f t="shared" si="24"/>
        <v/>
      </c>
      <c r="EV55" s="1232"/>
      <c r="EW55" s="1231" t="str">
        <f>IF('01.ข้อมูลเบื้องต้น'!$B$45="","",IF('02.คีย์เทอม1'!$B55="","",'01.ข้อมูลเบื้องต้น'!$B$45))</f>
        <v/>
      </c>
      <c r="EX55" s="1232" t="str">
        <f>IF('01.ข้อมูลเบื้องต้น'!$C$45="","",IF('02.คีย์เทอม1'!$B55="","",'01.ข้อมูลเบื้องต้น'!$C$45))</f>
        <v/>
      </c>
      <c r="EY55" s="721"/>
      <c r="EZ55" s="1234" t="str">
        <f t="shared" si="25"/>
        <v/>
      </c>
      <c r="FA55" s="1232"/>
      <c r="FB55" s="1231" t="str">
        <f>IF('01.ข้อมูลเบื้องต้น'!$B$46="","",IF('02.คีย์เทอม1'!$B55="","",'01.ข้อมูลเบื้องต้น'!$B$46))</f>
        <v/>
      </c>
      <c r="FC55" s="1232" t="str">
        <f>IF('01.ข้อมูลเบื้องต้น'!$C$46="","",IF('02.คีย์เทอม1'!$B55="","",'01.ข้อมูลเบื้องต้น'!$C$46))</f>
        <v/>
      </c>
      <c r="FD55" s="721"/>
      <c r="FE55" s="1234" t="str">
        <f t="shared" si="26"/>
        <v/>
      </c>
      <c r="FF55" s="1232"/>
      <c r="FG55" s="1231" t="str">
        <f>IF('01.ข้อมูลเบื้องต้น'!$B$47="","",IF('02.คีย์เทอม1'!$B55="","",'01.ข้อมูลเบื้องต้น'!$B$47))</f>
        <v/>
      </c>
      <c r="FH55" s="1232" t="str">
        <f>IF('01.ข้อมูลเบื้องต้น'!$C$47="","",IF('02.คีย์เทอม1'!$B55="","",'01.ข้อมูลเบื้องต้น'!$C$47))</f>
        <v/>
      </c>
      <c r="FI55" s="721"/>
      <c r="FJ55" s="1234" t="str">
        <f t="shared" si="27"/>
        <v/>
      </c>
      <c r="FK55" s="1232"/>
      <c r="FL55" s="1231" t="str">
        <f>IF('01.ข้อมูลเบื้องต้น'!$B$48="","",IF('02.คีย์เทอม1'!$B55="","",'01.ข้อมูลเบื้องต้น'!$B$48))</f>
        <v/>
      </c>
      <c r="FM55" s="1232" t="str">
        <f>IF('01.ข้อมูลเบื้องต้น'!$C$48="","",IF('02.คีย์เทอม1'!$B55="","",'01.ข้อมูลเบื้องต้น'!$C$48))</f>
        <v/>
      </c>
      <c r="FN55" s="721"/>
      <c r="FO55" s="1234" t="str">
        <f t="shared" si="28"/>
        <v/>
      </c>
      <c r="FP55" s="1232"/>
      <c r="FQ55" s="1231" t="str">
        <f>IF('01.ข้อมูลเบื้องต้น'!$B$49="","",IF('02.คีย์เทอม1'!$B55="","",'01.ข้อมูลเบื้องต้น'!$B$49))</f>
        <v/>
      </c>
      <c r="FR55" s="1232" t="str">
        <f>IF('01.ข้อมูลเบื้องต้น'!$C$49="","",IF('02.คีย์เทอม1'!$B55="","",'01.ข้อมูลเบื้องต้น'!$C$49))</f>
        <v/>
      </c>
      <c r="FS55" s="721"/>
      <c r="FT55" s="1234" t="str">
        <f t="shared" si="29"/>
        <v/>
      </c>
      <c r="FU55" s="1232"/>
      <c r="FV55" s="1231" t="str">
        <f>IF('01.ข้อมูลเบื้องต้น'!$B$50="","",IF('02.คีย์เทอม1'!$B55="","",'01.ข้อมูลเบื้องต้น'!$B$50))</f>
        <v/>
      </c>
      <c r="FW55" s="1232" t="str">
        <f>IF('01.ข้อมูลเบื้องต้น'!$C$50="","",IF('02.คีย์เทอม1'!$B55="","",'01.ข้อมูลเบื้องต้น'!$C$50))</f>
        <v/>
      </c>
      <c r="FX55" s="721"/>
      <c r="FY55" s="1234" t="str">
        <f t="shared" si="30"/>
        <v/>
      </c>
      <c r="FZ55" s="521" t="str">
        <f t="shared" ref="FZ55:FZ59" si="60">IF(OR(J55&gt;$J$9,O55&gt;$O$9,T55&gt;$T$9,Y55&gt;$Y$9,AD55&gt;$AD$9,AI55&gt;$AI$9,AN55&gt;$AN$9,AS55&gt;$AS$9,AX55&gt;$AX$9,BC55&gt;$BC$9,BH55&gt;$BH$9,BM55&gt;$BM$9,BR55&gt;$BR$9,BW55&gt;$BW$9,CB55&gt;$CB$9,CG55&gt;$CG$9,CL55&gt;$CL$9,CQ55&gt;$CQ$9,CV55&gt;$CV$9,DA55&gt;$DA$9),"",IF(COUNT(J55,O55,T55,Y55,AD55,AI55,AN55,AS55,AX55,BC55,BH55,BM55,BR55,BW55,CB55,CG55,CL55,CQ55,CV55,DA55)=0,"",SUM(J55,O55,T55,Y55,AD55,AI55,AN55,AS55,AX55,BC55,BH55,BM55,BR55,BW55,CB55,CG55,CL55,CQ55,CV55,DA55)))</f>
        <v/>
      </c>
      <c r="GA55" s="522" t="str">
        <f t="shared" ref="GA55:GA59" si="61">IF(FZ55="","",(FZ55*100)/$FZ$9)</f>
        <v/>
      </c>
      <c r="GB55" s="523" t="str">
        <f>IF('2.ชื่อนักเรียน'!R56="มส","มส",IF('2.ชื่อนักเรียน'!R56="ย้าย","ย้าย",IF('2.ชื่อนักเรียน'!R56="ร","ร",IF(GA55="","",RANK(GA55,$GA$10:$GA$59,0)))))</f>
        <v/>
      </c>
      <c r="GC55" s="523" t="str">
        <f t="shared" ref="GC55:GC59" si="62">IF(COUNT(J55,O55,T55,Y55,AD55,AI55,AN55,AS55,AX55,BC55,BH55,BM55,BR55,BW55,CB55,CG55,CL55,CQ55,CV55,DA55)=0,"",COUNT(J55,O55,T55,Y55,AD55,AI55,AN55,AS55,AX55,BC55,BH55,BM55,BR55,BW55,CB55,CG55,CL55,CQ55,CV55,DA55))</f>
        <v/>
      </c>
      <c r="GE55" s="538" t="str">
        <f t="shared" si="41"/>
        <v/>
      </c>
      <c r="GF55" s="720" t="str">
        <f t="shared" si="42"/>
        <v/>
      </c>
      <c r="GG55" s="717" t="str">
        <f t="shared" si="43"/>
        <v/>
      </c>
      <c r="GH55" s="520" t="str">
        <f t="shared" si="44"/>
        <v/>
      </c>
      <c r="GI55" s="540" t="str">
        <f t="shared" si="45"/>
        <v/>
      </c>
      <c r="GJ55" s="720" t="str">
        <f t="shared" si="46"/>
        <v/>
      </c>
      <c r="GK55" s="720" t="str">
        <f t="shared" si="47"/>
        <v/>
      </c>
      <c r="GL55" s="539" t="str">
        <f t="shared" si="48"/>
        <v/>
      </c>
      <c r="GM55" s="701" t="str">
        <f t="shared" si="49"/>
        <v/>
      </c>
      <c r="GN55" s="701" t="str">
        <f t="shared" si="50"/>
        <v/>
      </c>
      <c r="GO55" s="701" t="str">
        <f t="shared" si="51"/>
        <v/>
      </c>
      <c r="GP55" s="701" t="str">
        <f t="shared" si="52"/>
        <v/>
      </c>
      <c r="GQ55" s="701" t="str">
        <f t="shared" si="53"/>
        <v/>
      </c>
      <c r="GR55" s="701" t="str">
        <f t="shared" si="54"/>
        <v/>
      </c>
      <c r="GS55" s="701" t="str">
        <f t="shared" si="55"/>
        <v/>
      </c>
      <c r="GT55" s="520" t="str">
        <f t="shared" si="56"/>
        <v/>
      </c>
    </row>
    <row r="56" spans="1:202" s="509" customFormat="1" ht="17.25" customHeight="1" thickBot="1">
      <c r="A56" s="1229">
        <v>47</v>
      </c>
      <c r="B56" s="1229" t="str">
        <f>IF('2.ชื่อนักเรียน'!E57="","",CONCATENATE('2.ชื่อนักเรียน'!E57,'2.ชื่อนักเรียน'!F57,'2.ชื่อนักเรียน'!G57,'2.ชื่อนักเรียน'!H57,'2.ชื่อนักเรียน'!I57,'2.ชื่อนักเรียน'!J57,'2.ชื่อนักเรียน'!K57,'2.ชื่อนักเรียน'!L57,'2.ชื่อนักเรียน'!M57,'2.ชื่อนักเรียน'!N57,'2.ชื่อนักเรียน'!O57,'2.ชื่อนักเรียน'!P57,'2.ชื่อนักเรียน'!Q57))</f>
        <v/>
      </c>
      <c r="C56" s="1230" t="str">
        <f>IF('2.ชื่อนักเรียน'!B57="","",'2.ชื่อนักเรียน'!B57)</f>
        <v/>
      </c>
      <c r="D56" s="1231" t="str">
        <f>IF('2.ชื่อนักเรียน'!C57="","",CONCATENATE(TRIM('2.ชื่อนักเรียน'!C57),"  ",'2.ชื่อนักเรียน'!D57))</f>
        <v/>
      </c>
      <c r="E56" s="1232" t="str">
        <f>IF(B56="","",IF('01.ข้อมูลเบื้องต้น'!$H$2="","",'01.ข้อมูลเบื้องต้น'!$H$2))</f>
        <v/>
      </c>
      <c r="F56" s="1231" t="str">
        <f>IF(B56="","",IF('01.ข้อมูลเบื้องต้น'!$I$4="","",'01.ข้อมูลเบื้องต้น'!$I$4))</f>
        <v/>
      </c>
      <c r="G56" s="1232"/>
      <c r="H56" s="1231" t="str">
        <f>IF('01.ข้อมูลเบื้องต้น'!$B$8="","",IF('02.คีย์เทอม1'!$B56="","",'01.ข้อมูลเบื้องต้น'!$B$8))</f>
        <v/>
      </c>
      <c r="I56" s="1232" t="str">
        <f>IF('01.ข้อมูลเบื้องต้น'!$C$8="","",IF('02.คีย์เทอม1'!$B56="","",'01.ข้อมูลเบื้องต้น'!$C$8))</f>
        <v/>
      </c>
      <c r="J56" s="519"/>
      <c r="K56" s="1233" t="str">
        <f>IF('2.ชื่อนักเรียน'!R57="มส","มส",IF('2.ชื่อนักเรียน'!R57="ร","ร",IF('2.ชื่อนักเรียน'!R57="ย้าย","ย้าย",IF(J56="","",IF(J56&gt;=75,"เชี่ยวชาญ",IF(J56&gt;=65,"ชำนาญ",IF(J56&gt;=55,"พัฒนา",IF(J56&gt;=50,"เริ่มต้น","ไม่ผ่าน"))))))))</f>
        <v/>
      </c>
      <c r="L56" s="1232"/>
      <c r="M56" s="1231" t="str">
        <f>IF('01.ข้อมูลเบื้องต้น'!$B$9="","",IF('02.คีย์เทอม1'!$B56="","",'01.ข้อมูลเบื้องต้น'!$B$9))</f>
        <v/>
      </c>
      <c r="N56" s="1232" t="str">
        <f>IF('01.ข้อมูลเบื้องต้น'!$C$9="","",IF('02.คีย์เทอม1'!$B56="","",'01.ข้อมูลเบื้องต้น'!$C$9))</f>
        <v/>
      </c>
      <c r="O56" s="526"/>
      <c r="P56" s="1235" t="str">
        <f t="shared" si="7"/>
        <v/>
      </c>
      <c r="Q56" s="1232"/>
      <c r="R56" s="1231" t="str">
        <f>IF('01.ข้อมูลเบื้องต้น'!$B$10="","",IF('02.คีย์เทอม1'!$B56="","",'01.ข้อมูลเบื้องต้น'!$B$10))</f>
        <v/>
      </c>
      <c r="S56" s="1232" t="str">
        <f>IF('01.ข้อมูลเบื้องต้น'!$C$10="","",IF('02.คีย์เทอม1'!$B56="","",'01.ข้อมูลเบื้องต้น'!$C$10))</f>
        <v/>
      </c>
      <c r="T56" s="526"/>
      <c r="U56" s="1235" t="str">
        <f t="shared" si="8"/>
        <v/>
      </c>
      <c r="V56" s="1232"/>
      <c r="W56" s="1231" t="str">
        <f>IF('01.ข้อมูลเบื้องต้น'!$B$11="","",IF('02.คีย์เทอม1'!$B56="","",'01.ข้อมูลเบื้องต้น'!$B$11))</f>
        <v/>
      </c>
      <c r="X56" s="1232" t="str">
        <f>IF('01.ข้อมูลเบื้องต้น'!$C$11="","",IF('02.คีย์เทอม1'!$B56="","",'01.ข้อมูลเบื้องต้น'!$C$11))</f>
        <v/>
      </c>
      <c r="Y56" s="519"/>
      <c r="Z56" s="1234" t="str">
        <f t="shared" si="31"/>
        <v/>
      </c>
      <c r="AA56" s="1232"/>
      <c r="AB56" s="1231" t="str">
        <f>IF('01.ข้อมูลเบื้องต้น'!$B$12="","",IF('02.คีย์เทอม1'!$B56="","",'01.ข้อมูลเบื้องต้น'!$B$12))</f>
        <v/>
      </c>
      <c r="AC56" s="1232" t="str">
        <f>IF('01.ข้อมูลเบื้องต้น'!$C$12="","",IF('02.คีย์เทอม1'!$B56="","",'01.ข้อมูลเบื้องต้น'!$C$12))</f>
        <v/>
      </c>
      <c r="AD56" s="526"/>
      <c r="AE56" s="1235" t="str">
        <f t="shared" si="32"/>
        <v/>
      </c>
      <c r="AF56" s="1232"/>
      <c r="AG56" s="1231" t="str">
        <f>IF('01.ข้อมูลเบื้องต้น'!$B$13="","",IF('02.คีย์เทอม1'!$B56="","",'01.ข้อมูลเบื้องต้น'!$B$13))</f>
        <v/>
      </c>
      <c r="AH56" s="1232" t="str">
        <f>IF('01.ข้อมูลเบื้องต้น'!$C$13="","",IF('02.คีย์เทอม1'!$B56="","",'01.ข้อมูลเบื้องต้น'!$C$13))</f>
        <v/>
      </c>
      <c r="AI56" s="526"/>
      <c r="AJ56" s="1235" t="str">
        <f t="shared" si="33"/>
        <v/>
      </c>
      <c r="AK56" s="1232"/>
      <c r="AL56" s="1231" t="str">
        <f>IF('01.ข้อมูลเบื้องต้น'!$B$14="","",IF('02.คีย์เทอม1'!$B56="","",'01.ข้อมูลเบื้องต้น'!$B$14))</f>
        <v/>
      </c>
      <c r="AM56" s="1232" t="str">
        <f>IF('01.ข้อมูลเบื้องต้น'!$C$14="","",IF('02.คีย์เทอม1'!$B56="","",'01.ข้อมูลเบื้องต้น'!$C$14))</f>
        <v/>
      </c>
      <c r="AN56" s="526"/>
      <c r="AO56" s="1235" t="str">
        <f t="shared" si="34"/>
        <v/>
      </c>
      <c r="AP56" s="1232"/>
      <c r="AQ56" s="1231" t="str">
        <f>IF('01.ข้อมูลเบื้องต้น'!$B$15="","",IF('02.คีย์เทอม1'!$B56="","",'01.ข้อมูลเบื้องต้น'!$B$15))</f>
        <v/>
      </c>
      <c r="AR56" s="1232" t="str">
        <f>IF('01.ข้อมูลเบื้องต้น'!$C$15="","",IF('02.คีย์เทอม1'!$B56="","",'01.ข้อมูลเบื้องต้น'!$C$15))</f>
        <v/>
      </c>
      <c r="AS56" s="526"/>
      <c r="AT56" s="1235" t="str">
        <f t="shared" si="35"/>
        <v/>
      </c>
      <c r="AU56" s="1232"/>
      <c r="AV56" s="1231" t="str">
        <f>IF('01.ข้อมูลเบื้องต้น'!$B$16="","",IF('02.คีย์เทอม1'!$B56="","",'01.ข้อมูลเบื้องต้น'!$B$16))</f>
        <v/>
      </c>
      <c r="AW56" s="1232" t="str">
        <f>IF('01.ข้อมูลเบื้องต้น'!$C$16="","",IF('02.คีย์เทอม1'!$B56="","",'01.ข้อมูลเบื้องต้น'!$C$16))</f>
        <v/>
      </c>
      <c r="AX56" s="519"/>
      <c r="AY56" s="1234" t="str">
        <f t="shared" si="36"/>
        <v/>
      </c>
      <c r="AZ56" s="1232"/>
      <c r="BA56" s="1231" t="str">
        <f>IF('01.ข้อมูลเบื้องต้น'!$B$17="","",IF('02.คีย์เทอม1'!$B56="","",'01.ข้อมูลเบื้องต้น'!$B$17))</f>
        <v/>
      </c>
      <c r="BB56" s="1232" t="str">
        <f>IF('01.ข้อมูลเบื้องต้น'!$C$17="","",IF('02.คีย์เทอม1'!$B56="","",'01.ข้อมูลเบื้องต้น'!$C$17))</f>
        <v/>
      </c>
      <c r="BC56" s="519"/>
      <c r="BD56" s="1234" t="str">
        <f t="shared" si="37"/>
        <v/>
      </c>
      <c r="BE56" s="1232"/>
      <c r="BF56" s="1231" t="str">
        <f>IF('01.ข้อมูลเบื้องต้น'!$B$19="","",IF('02.คีย์เทอม1'!$B56="","",'01.ข้อมูลเบื้องต้น'!$B$19))</f>
        <v/>
      </c>
      <c r="BG56" s="1232" t="str">
        <f>IF('01.ข้อมูลเบื้องต้น'!$C$19="","",IF('02.คีย์เทอม1'!$B56="","",'01.ข้อมูลเบื้องต้น'!$C$19))</f>
        <v/>
      </c>
      <c r="BH56" s="722"/>
      <c r="BI56" s="1234" t="str">
        <f t="shared" si="38"/>
        <v/>
      </c>
      <c r="BJ56" s="1232"/>
      <c r="BK56" s="1231" t="str">
        <f>IF('01.ข้อมูลเบื้องต้น'!$B$20="","",IF('02.คีย์เทอม1'!$B56="","",'01.ข้อมูลเบื้องต้น'!$B$20))</f>
        <v/>
      </c>
      <c r="BL56" s="1232" t="str">
        <f>IF('01.ข้อมูลเบื้องต้น'!$C$20="","",IF('02.คีย์เทอม1'!$B56="","",'01.ข้อมูลเบื้องต้น'!$C$20))</f>
        <v/>
      </c>
      <c r="BM56" s="722"/>
      <c r="BN56" s="1235" t="str">
        <f t="shared" si="9"/>
        <v/>
      </c>
      <c r="BO56" s="1232"/>
      <c r="BP56" s="1231" t="str">
        <f>IF('01.ข้อมูลเบื้องต้น'!$B$21="","",IF('02.คีย์เทอม1'!$B56="","",'01.ข้อมูลเบื้องต้น'!$B$21))</f>
        <v/>
      </c>
      <c r="BQ56" s="1232" t="str">
        <f>IF('01.ข้อมูลเบื้องต้น'!$C$21="","",IF('02.คีย์เทอม1'!$B56="","",'01.ข้อมูลเบื้องต้น'!$C$21))</f>
        <v/>
      </c>
      <c r="BR56" s="722"/>
      <c r="BS56" s="1234" t="str">
        <f t="shared" si="10"/>
        <v/>
      </c>
      <c r="BT56" s="1232"/>
      <c r="BU56" s="1231" t="str">
        <f>IF('01.ข้อมูลเบื้องต้น'!$B$22="","",IF('02.คีย์เทอม1'!$B56="","",'01.ข้อมูลเบื้องต้น'!$B$22))</f>
        <v/>
      </c>
      <c r="BV56" s="1232" t="str">
        <f>IF('01.ข้อมูลเบื้องต้น'!$C$22="","",IF('02.คีย์เทอม1'!$B56="","",'01.ข้อมูลเบื้องต้น'!$C$22))</f>
        <v/>
      </c>
      <c r="BW56" s="722"/>
      <c r="BX56" s="1234" t="str">
        <f t="shared" si="11"/>
        <v/>
      </c>
      <c r="BY56" s="1232"/>
      <c r="BZ56" s="1231" t="str">
        <f>IF('01.ข้อมูลเบื้องต้น'!$B$23="","",IF('02.คีย์เทอม1'!$B56="","",'01.ข้อมูลเบื้องต้น'!$B$23))</f>
        <v/>
      </c>
      <c r="CA56" s="1232" t="str">
        <f>IF('01.ข้อมูลเบื้องต้น'!$C$23="","",IF('02.คีย์เทอม1'!$B56="","",'01.ข้อมูลเบื้องต้น'!$C$23))</f>
        <v/>
      </c>
      <c r="CB56" s="722"/>
      <c r="CC56" s="1234" t="str">
        <f t="shared" si="39"/>
        <v/>
      </c>
      <c r="CD56" s="1232"/>
      <c r="CE56" s="1231" t="str">
        <f>IF('01.ข้อมูลเบื้องต้น'!$B$24="","",IF('02.คีย์เทอม1'!$B56="","",'01.ข้อมูลเบื้องต้น'!$B$24))</f>
        <v/>
      </c>
      <c r="CF56" s="1232" t="str">
        <f>IF('01.ข้อมูลเบื้องต้น'!$C$24="","",IF('02.คีย์เทอม1'!$B56="","",'01.ข้อมูลเบื้องต้น'!$C$24))</f>
        <v/>
      </c>
      <c r="CG56" s="722"/>
      <c r="CH56" s="1234" t="str">
        <f t="shared" si="59"/>
        <v/>
      </c>
      <c r="CI56" s="1232"/>
      <c r="CJ56" s="1231" t="str">
        <f>IF('01.ข้อมูลเบื้องต้น'!$B$25="","",IF('02.คีย์เทอม1'!$B56="","",'01.ข้อมูลเบื้องต้น'!$B$25))</f>
        <v/>
      </c>
      <c r="CK56" s="1232" t="str">
        <f>IF('01.ข้อมูลเบื้องต้น'!$C$25="","",IF('02.คีย์เทอม1'!$B56="","",'01.ข้อมูลเบื้องต้น'!$C$25))</f>
        <v/>
      </c>
      <c r="CL56" s="722"/>
      <c r="CM56" s="1234" t="str">
        <f t="shared" si="12"/>
        <v/>
      </c>
      <c r="CN56" s="1232"/>
      <c r="CO56" s="1231" t="str">
        <f>IF('01.ข้อมูลเบื้องต้น'!$B$26="","",IF('02.คีย์เทอม1'!$B56="","",'01.ข้อมูลเบื้องต้น'!$B$26))</f>
        <v/>
      </c>
      <c r="CP56" s="1232" t="str">
        <f>IF('01.ข้อมูลเบื้องต้น'!$C$26="","",IF('02.คีย์เทอม1'!$B56="","",'01.ข้อมูลเบื้องต้น'!$C$26))</f>
        <v/>
      </c>
      <c r="CQ56" s="722"/>
      <c r="CR56" s="1234" t="str">
        <f t="shared" si="13"/>
        <v/>
      </c>
      <c r="CS56" s="1232"/>
      <c r="CT56" s="1231" t="str">
        <f>IF('01.ข้อมูลเบื้องต้น'!$B$27="","",IF('02.คีย์เทอม1'!$B56="","",'01.ข้อมูลเบื้องต้น'!$B$27))</f>
        <v/>
      </c>
      <c r="CU56" s="1232" t="str">
        <f>IF('01.ข้อมูลเบื้องต้น'!$C$27="","",IF('02.คีย์เทอม1'!$B56="","",'01.ข้อมูลเบื้องต้น'!$C$27))</f>
        <v/>
      </c>
      <c r="CV56" s="722"/>
      <c r="CW56" s="1234" t="str">
        <f t="shared" si="14"/>
        <v/>
      </c>
      <c r="CX56" s="1232"/>
      <c r="CY56" s="1231" t="str">
        <f>IF('01.ข้อมูลเบื้องต้น'!$B$28="","",IF('02.คีย์เทอม1'!$B56="","",'01.ข้อมูลเบื้องต้น'!$B$28))</f>
        <v/>
      </c>
      <c r="CZ56" s="1232" t="str">
        <f>IF('01.ข้อมูลเบื้องต้น'!$C$28="","",IF('02.คีย์เทอม1'!$B56="","",'01.ข้อมูลเบื้องต้น'!$C$28))</f>
        <v/>
      </c>
      <c r="DA56" s="722"/>
      <c r="DB56" s="1234" t="str">
        <f t="shared" si="15"/>
        <v/>
      </c>
      <c r="DC56" s="1232"/>
      <c r="DD56" s="1231" t="str">
        <f>IF('01.ข้อมูลเบื้องต้น'!$B$36="","",IF('02.คีย์เทอม1'!$B56="","",'01.ข้อมูลเบื้องต้น'!$B$36))</f>
        <v/>
      </c>
      <c r="DE56" s="1232" t="str">
        <f>IF('01.ข้อมูลเบื้องต้น'!$C$36="","",IF('02.คีย์เทอม1'!$B56="","",'01.ข้อมูลเบื้องต้น'!$C$36))</f>
        <v/>
      </c>
      <c r="DF56" s="721"/>
      <c r="DG56" s="1234" t="str">
        <f t="shared" si="16"/>
        <v/>
      </c>
      <c r="DH56" s="1232"/>
      <c r="DI56" s="1231" t="str">
        <f>IF('01.ข้อมูลเบื้องต้น'!$B$37="","",IF('02.คีย์เทอม1'!$B56="","",'01.ข้อมูลเบื้องต้น'!$B$37))</f>
        <v/>
      </c>
      <c r="DJ56" s="1232" t="str">
        <f>IF('01.ข้อมูลเบื้องต้น'!$C$37="","",IF('02.คีย์เทอม1'!$B56="","",'01.ข้อมูลเบื้องต้น'!$C$37))</f>
        <v/>
      </c>
      <c r="DK56" s="721"/>
      <c r="DL56" s="1234" t="str">
        <f t="shared" si="17"/>
        <v/>
      </c>
      <c r="DM56" s="1232"/>
      <c r="DN56" s="1231" t="str">
        <f>IF('01.ข้อมูลเบื้องต้น'!$B$38="","",IF('02.คีย์เทอม1'!$B56="","",'01.ข้อมูลเบื้องต้น'!$B$38))</f>
        <v/>
      </c>
      <c r="DO56" s="1232" t="str">
        <f>IF('01.ข้อมูลเบื้องต้น'!$C$38="","",IF('02.คีย์เทอม1'!$B56="","",'01.ข้อมูลเบื้องต้น'!$C$38))</f>
        <v/>
      </c>
      <c r="DP56" s="721"/>
      <c r="DQ56" s="1234" t="str">
        <f t="shared" si="18"/>
        <v/>
      </c>
      <c r="DR56" s="1232"/>
      <c r="DS56" s="1231" t="str">
        <f>IF('01.ข้อมูลเบื้องต้น'!$B$39="","",IF('02.คีย์เทอม1'!$B56="","",'01.ข้อมูลเบื้องต้น'!$B$39))</f>
        <v/>
      </c>
      <c r="DT56" s="1232" t="str">
        <f>IF('01.ข้อมูลเบื้องต้น'!$C$39="","",IF('02.คีย์เทอม1'!$B56="","",'01.ข้อมูลเบื้องต้น'!$C$39))</f>
        <v/>
      </c>
      <c r="DU56" s="721"/>
      <c r="DV56" s="1234" t="str">
        <f t="shared" si="19"/>
        <v/>
      </c>
      <c r="DW56" s="1232"/>
      <c r="DX56" s="1231" t="str">
        <f>IF('01.ข้อมูลเบื้องต้น'!$B$40="","",IF('02.คีย์เทอม1'!$B56="","",'01.ข้อมูลเบื้องต้น'!$B$40))</f>
        <v/>
      </c>
      <c r="DY56" s="1232" t="str">
        <f>IF('01.ข้อมูลเบื้องต้น'!$C$40="","",IF('02.คีย์เทอม1'!$B56="","",'01.ข้อมูลเบื้องต้น'!$C$40))</f>
        <v/>
      </c>
      <c r="DZ56" s="721"/>
      <c r="EA56" s="1234" t="str">
        <f t="shared" si="20"/>
        <v/>
      </c>
      <c r="EB56" s="1232"/>
      <c r="EC56" s="1231" t="str">
        <f>IF('01.ข้อมูลเบื้องต้น'!$B$41="","",IF('02.คีย์เทอม1'!$B56="","",'01.ข้อมูลเบื้องต้น'!$B$41))</f>
        <v/>
      </c>
      <c r="ED56" s="1232" t="str">
        <f>IF('01.ข้อมูลเบื้องต้น'!$C$41="","",IF('02.คีย์เทอม1'!$B56="","",'01.ข้อมูลเบื้องต้น'!$C$41))</f>
        <v/>
      </c>
      <c r="EE56" s="721"/>
      <c r="EF56" s="1234" t="str">
        <f t="shared" si="21"/>
        <v/>
      </c>
      <c r="EG56" s="1232"/>
      <c r="EH56" s="1231" t="str">
        <f>IF('01.ข้อมูลเบื้องต้น'!$B$42="","",IF('02.คีย์เทอม1'!$B56="","",'01.ข้อมูลเบื้องต้น'!$B$42))</f>
        <v/>
      </c>
      <c r="EI56" s="1232" t="str">
        <f>IF('01.ข้อมูลเบื้องต้น'!$C$42="","",IF('02.คีย์เทอม1'!$B56="","",'01.ข้อมูลเบื้องต้น'!$C$42))</f>
        <v/>
      </c>
      <c r="EJ56" s="721"/>
      <c r="EK56" s="1234" t="str">
        <f t="shared" si="22"/>
        <v/>
      </c>
      <c r="EL56" s="1232"/>
      <c r="EM56" s="1231" t="str">
        <f>IF('01.ข้อมูลเบื้องต้น'!$B$43="","",IF('02.คีย์เทอม1'!$B56="","",'01.ข้อมูลเบื้องต้น'!$B$43))</f>
        <v/>
      </c>
      <c r="EN56" s="1232" t="str">
        <f>IF('01.ข้อมูลเบื้องต้น'!$C$43="","",IF('02.คีย์เทอม1'!$B56="","",'01.ข้อมูลเบื้องต้น'!$C$43))</f>
        <v/>
      </c>
      <c r="EO56" s="721"/>
      <c r="EP56" s="1234" t="str">
        <f t="shared" si="23"/>
        <v/>
      </c>
      <c r="EQ56" s="1232"/>
      <c r="ER56" s="1231" t="str">
        <f>IF('01.ข้อมูลเบื้องต้น'!$B$44="","",IF('02.คีย์เทอม1'!$B56="","",'01.ข้อมูลเบื้องต้น'!$B$44))</f>
        <v/>
      </c>
      <c r="ES56" s="1232" t="str">
        <f>IF('01.ข้อมูลเบื้องต้น'!$C$44="","",IF('02.คีย์เทอม1'!$B56="","",'01.ข้อมูลเบื้องต้น'!$C$44))</f>
        <v/>
      </c>
      <c r="ET56" s="721"/>
      <c r="EU56" s="1234" t="str">
        <f t="shared" si="24"/>
        <v/>
      </c>
      <c r="EV56" s="1232"/>
      <c r="EW56" s="1231" t="str">
        <f>IF('01.ข้อมูลเบื้องต้น'!$B$45="","",IF('02.คีย์เทอม1'!$B56="","",'01.ข้อมูลเบื้องต้น'!$B$45))</f>
        <v/>
      </c>
      <c r="EX56" s="1232" t="str">
        <f>IF('01.ข้อมูลเบื้องต้น'!$C$45="","",IF('02.คีย์เทอม1'!$B56="","",'01.ข้อมูลเบื้องต้น'!$C$45))</f>
        <v/>
      </c>
      <c r="EY56" s="721"/>
      <c r="EZ56" s="1234" t="str">
        <f t="shared" si="25"/>
        <v/>
      </c>
      <c r="FA56" s="1232"/>
      <c r="FB56" s="1231" t="str">
        <f>IF('01.ข้อมูลเบื้องต้น'!$B$46="","",IF('02.คีย์เทอม1'!$B56="","",'01.ข้อมูลเบื้องต้น'!$B$46))</f>
        <v/>
      </c>
      <c r="FC56" s="1232" t="str">
        <f>IF('01.ข้อมูลเบื้องต้น'!$C$46="","",IF('02.คีย์เทอม1'!$B56="","",'01.ข้อมูลเบื้องต้น'!$C$46))</f>
        <v/>
      </c>
      <c r="FD56" s="721"/>
      <c r="FE56" s="1234" t="str">
        <f t="shared" si="26"/>
        <v/>
      </c>
      <c r="FF56" s="1232"/>
      <c r="FG56" s="1231" t="str">
        <f>IF('01.ข้อมูลเบื้องต้น'!$B$47="","",IF('02.คีย์เทอม1'!$B56="","",'01.ข้อมูลเบื้องต้น'!$B$47))</f>
        <v/>
      </c>
      <c r="FH56" s="1232" t="str">
        <f>IF('01.ข้อมูลเบื้องต้น'!$C$47="","",IF('02.คีย์เทอม1'!$B56="","",'01.ข้อมูลเบื้องต้น'!$C$47))</f>
        <v/>
      </c>
      <c r="FI56" s="721"/>
      <c r="FJ56" s="1234" t="str">
        <f t="shared" si="27"/>
        <v/>
      </c>
      <c r="FK56" s="1232"/>
      <c r="FL56" s="1231" t="str">
        <f>IF('01.ข้อมูลเบื้องต้น'!$B$48="","",IF('02.คีย์เทอม1'!$B56="","",'01.ข้อมูลเบื้องต้น'!$B$48))</f>
        <v/>
      </c>
      <c r="FM56" s="1232" t="str">
        <f>IF('01.ข้อมูลเบื้องต้น'!$C$48="","",IF('02.คีย์เทอม1'!$B56="","",'01.ข้อมูลเบื้องต้น'!$C$48))</f>
        <v/>
      </c>
      <c r="FN56" s="721"/>
      <c r="FO56" s="1234" t="str">
        <f t="shared" si="28"/>
        <v/>
      </c>
      <c r="FP56" s="1232"/>
      <c r="FQ56" s="1231" t="str">
        <f>IF('01.ข้อมูลเบื้องต้น'!$B$49="","",IF('02.คีย์เทอม1'!$B56="","",'01.ข้อมูลเบื้องต้น'!$B$49))</f>
        <v/>
      </c>
      <c r="FR56" s="1232" t="str">
        <f>IF('01.ข้อมูลเบื้องต้น'!$C$49="","",IF('02.คีย์เทอม1'!$B56="","",'01.ข้อมูลเบื้องต้น'!$C$49))</f>
        <v/>
      </c>
      <c r="FS56" s="721"/>
      <c r="FT56" s="1234" t="str">
        <f t="shared" si="29"/>
        <v/>
      </c>
      <c r="FU56" s="1232"/>
      <c r="FV56" s="1231" t="str">
        <f>IF('01.ข้อมูลเบื้องต้น'!$B$50="","",IF('02.คีย์เทอม1'!$B56="","",'01.ข้อมูลเบื้องต้น'!$B$50))</f>
        <v/>
      </c>
      <c r="FW56" s="1232" t="str">
        <f>IF('01.ข้อมูลเบื้องต้น'!$C$50="","",IF('02.คีย์เทอม1'!$B56="","",'01.ข้อมูลเบื้องต้น'!$C$50))</f>
        <v/>
      </c>
      <c r="FX56" s="721"/>
      <c r="FY56" s="1234" t="str">
        <f t="shared" si="30"/>
        <v/>
      </c>
      <c r="FZ56" s="521" t="str">
        <f t="shared" si="60"/>
        <v/>
      </c>
      <c r="GA56" s="522" t="str">
        <f t="shared" si="61"/>
        <v/>
      </c>
      <c r="GB56" s="523" t="str">
        <f>IF('2.ชื่อนักเรียน'!R57="มส","มส",IF('2.ชื่อนักเรียน'!R57="ย้าย","ย้าย",IF('2.ชื่อนักเรียน'!R57="ร","ร",IF(GA56="","",RANK(GA56,$GA$10:$GA$59,0)))))</f>
        <v/>
      </c>
      <c r="GC56" s="523" t="str">
        <f t="shared" si="62"/>
        <v/>
      </c>
      <c r="GE56" s="538" t="str">
        <f t="shared" si="41"/>
        <v/>
      </c>
      <c r="GF56" s="720" t="str">
        <f t="shared" si="42"/>
        <v/>
      </c>
      <c r="GG56" s="717" t="str">
        <f t="shared" si="43"/>
        <v/>
      </c>
      <c r="GH56" s="520" t="str">
        <f t="shared" si="44"/>
        <v/>
      </c>
      <c r="GI56" s="540" t="str">
        <f t="shared" si="45"/>
        <v/>
      </c>
      <c r="GJ56" s="720" t="str">
        <f t="shared" si="46"/>
        <v/>
      </c>
      <c r="GK56" s="720" t="str">
        <f t="shared" si="47"/>
        <v/>
      </c>
      <c r="GL56" s="539" t="str">
        <f t="shared" si="48"/>
        <v/>
      </c>
      <c r="GM56" s="701" t="str">
        <f t="shared" si="49"/>
        <v/>
      </c>
      <c r="GN56" s="701" t="str">
        <f t="shared" si="50"/>
        <v/>
      </c>
      <c r="GO56" s="701" t="str">
        <f t="shared" si="51"/>
        <v/>
      </c>
      <c r="GP56" s="701" t="str">
        <f t="shared" si="52"/>
        <v/>
      </c>
      <c r="GQ56" s="701" t="str">
        <f t="shared" si="53"/>
        <v/>
      </c>
      <c r="GR56" s="701" t="str">
        <f t="shared" si="54"/>
        <v/>
      </c>
      <c r="GS56" s="701" t="str">
        <f t="shared" si="55"/>
        <v/>
      </c>
      <c r="GT56" s="520" t="str">
        <f t="shared" si="56"/>
        <v/>
      </c>
    </row>
    <row r="57" spans="1:202" s="509" customFormat="1" ht="17.25" customHeight="1" thickBot="1">
      <c r="A57" s="1229">
        <v>48</v>
      </c>
      <c r="B57" s="1229" t="str">
        <f>IF('2.ชื่อนักเรียน'!E58="","",CONCATENATE('2.ชื่อนักเรียน'!E58,'2.ชื่อนักเรียน'!F58,'2.ชื่อนักเรียน'!G58,'2.ชื่อนักเรียน'!H58,'2.ชื่อนักเรียน'!I58,'2.ชื่อนักเรียน'!J58,'2.ชื่อนักเรียน'!K58,'2.ชื่อนักเรียน'!L58,'2.ชื่อนักเรียน'!M58,'2.ชื่อนักเรียน'!N58,'2.ชื่อนักเรียน'!O58,'2.ชื่อนักเรียน'!P58,'2.ชื่อนักเรียน'!Q58))</f>
        <v/>
      </c>
      <c r="C57" s="1230" t="str">
        <f>IF('2.ชื่อนักเรียน'!B58="","",'2.ชื่อนักเรียน'!B58)</f>
        <v/>
      </c>
      <c r="D57" s="1231" t="str">
        <f>IF('2.ชื่อนักเรียน'!C58="","",CONCATENATE(TRIM('2.ชื่อนักเรียน'!C58),"  ",'2.ชื่อนักเรียน'!D58))</f>
        <v/>
      </c>
      <c r="E57" s="1232" t="str">
        <f>IF(B57="","",IF('01.ข้อมูลเบื้องต้น'!$H$2="","",'01.ข้อมูลเบื้องต้น'!$H$2))</f>
        <v/>
      </c>
      <c r="F57" s="1231" t="str">
        <f>IF(B57="","",IF('01.ข้อมูลเบื้องต้น'!$I$4="","",'01.ข้อมูลเบื้องต้น'!$I$4))</f>
        <v/>
      </c>
      <c r="G57" s="1232"/>
      <c r="H57" s="1231" t="str">
        <f>IF('01.ข้อมูลเบื้องต้น'!$B$8="","",IF('02.คีย์เทอม1'!$B57="","",'01.ข้อมูลเบื้องต้น'!$B$8))</f>
        <v/>
      </c>
      <c r="I57" s="1232" t="str">
        <f>IF('01.ข้อมูลเบื้องต้น'!$C$8="","",IF('02.คีย์เทอม1'!$B57="","",'01.ข้อมูลเบื้องต้น'!$C$8))</f>
        <v/>
      </c>
      <c r="J57" s="519"/>
      <c r="K57" s="1233" t="str">
        <f>IF('2.ชื่อนักเรียน'!R58="มส","มส",IF('2.ชื่อนักเรียน'!R58="ร","ร",IF('2.ชื่อนักเรียน'!R58="ย้าย","ย้าย",IF(J57="","",IF(J57&gt;=75,"เชี่ยวชาญ",IF(J57&gt;=65,"ชำนาญ",IF(J57&gt;=55,"พัฒนา",IF(J57&gt;=50,"เริ่มต้น","ไม่ผ่าน"))))))))</f>
        <v/>
      </c>
      <c r="L57" s="1232"/>
      <c r="M57" s="1231" t="str">
        <f>IF('01.ข้อมูลเบื้องต้น'!$B$9="","",IF('02.คีย์เทอม1'!$B57="","",'01.ข้อมูลเบื้องต้น'!$B$9))</f>
        <v/>
      </c>
      <c r="N57" s="1232" t="str">
        <f>IF('01.ข้อมูลเบื้องต้น'!$C$9="","",IF('02.คีย์เทอม1'!$B57="","",'01.ข้อมูลเบื้องต้น'!$C$9))</f>
        <v/>
      </c>
      <c r="O57" s="526"/>
      <c r="P57" s="1235" t="str">
        <f t="shared" si="7"/>
        <v/>
      </c>
      <c r="Q57" s="1232"/>
      <c r="R57" s="1231" t="str">
        <f>IF('01.ข้อมูลเบื้องต้น'!$B$10="","",IF('02.คีย์เทอม1'!$B57="","",'01.ข้อมูลเบื้องต้น'!$B$10))</f>
        <v/>
      </c>
      <c r="S57" s="1232" t="str">
        <f>IF('01.ข้อมูลเบื้องต้น'!$C$10="","",IF('02.คีย์เทอม1'!$B57="","",'01.ข้อมูลเบื้องต้น'!$C$10))</f>
        <v/>
      </c>
      <c r="T57" s="526"/>
      <c r="U57" s="1235" t="str">
        <f t="shared" si="8"/>
        <v/>
      </c>
      <c r="V57" s="1232"/>
      <c r="W57" s="1231" t="str">
        <f>IF('01.ข้อมูลเบื้องต้น'!$B$11="","",IF('02.คีย์เทอม1'!$B57="","",'01.ข้อมูลเบื้องต้น'!$B$11))</f>
        <v/>
      </c>
      <c r="X57" s="1232" t="str">
        <f>IF('01.ข้อมูลเบื้องต้น'!$C$11="","",IF('02.คีย์เทอม1'!$B57="","",'01.ข้อมูลเบื้องต้น'!$C$11))</f>
        <v/>
      </c>
      <c r="Y57" s="519"/>
      <c r="Z57" s="1234" t="str">
        <f t="shared" si="31"/>
        <v/>
      </c>
      <c r="AA57" s="1232"/>
      <c r="AB57" s="1231" t="str">
        <f>IF('01.ข้อมูลเบื้องต้น'!$B$12="","",IF('02.คีย์เทอม1'!$B57="","",'01.ข้อมูลเบื้องต้น'!$B$12))</f>
        <v/>
      </c>
      <c r="AC57" s="1232" t="str">
        <f>IF('01.ข้อมูลเบื้องต้น'!$C$12="","",IF('02.คีย์เทอม1'!$B57="","",'01.ข้อมูลเบื้องต้น'!$C$12))</f>
        <v/>
      </c>
      <c r="AD57" s="526"/>
      <c r="AE57" s="1235" t="str">
        <f t="shared" si="32"/>
        <v/>
      </c>
      <c r="AF57" s="1232"/>
      <c r="AG57" s="1231" t="str">
        <f>IF('01.ข้อมูลเบื้องต้น'!$B$13="","",IF('02.คีย์เทอม1'!$B57="","",'01.ข้อมูลเบื้องต้น'!$B$13))</f>
        <v/>
      </c>
      <c r="AH57" s="1232" t="str">
        <f>IF('01.ข้อมูลเบื้องต้น'!$C$13="","",IF('02.คีย์เทอม1'!$B57="","",'01.ข้อมูลเบื้องต้น'!$C$13))</f>
        <v/>
      </c>
      <c r="AI57" s="526"/>
      <c r="AJ57" s="1235" t="str">
        <f t="shared" si="33"/>
        <v/>
      </c>
      <c r="AK57" s="1232"/>
      <c r="AL57" s="1231" t="str">
        <f>IF('01.ข้อมูลเบื้องต้น'!$B$14="","",IF('02.คีย์เทอม1'!$B57="","",'01.ข้อมูลเบื้องต้น'!$B$14))</f>
        <v/>
      </c>
      <c r="AM57" s="1232" t="str">
        <f>IF('01.ข้อมูลเบื้องต้น'!$C$14="","",IF('02.คีย์เทอม1'!$B57="","",'01.ข้อมูลเบื้องต้น'!$C$14))</f>
        <v/>
      </c>
      <c r="AN57" s="526"/>
      <c r="AO57" s="1235" t="str">
        <f t="shared" si="34"/>
        <v/>
      </c>
      <c r="AP57" s="1232"/>
      <c r="AQ57" s="1231" t="str">
        <f>IF('01.ข้อมูลเบื้องต้น'!$B$15="","",IF('02.คีย์เทอม1'!$B57="","",'01.ข้อมูลเบื้องต้น'!$B$15))</f>
        <v/>
      </c>
      <c r="AR57" s="1232" t="str">
        <f>IF('01.ข้อมูลเบื้องต้น'!$C$15="","",IF('02.คีย์เทอม1'!$B57="","",'01.ข้อมูลเบื้องต้น'!$C$15))</f>
        <v/>
      </c>
      <c r="AS57" s="526"/>
      <c r="AT57" s="1235" t="str">
        <f t="shared" si="35"/>
        <v/>
      </c>
      <c r="AU57" s="1232"/>
      <c r="AV57" s="1231" t="str">
        <f>IF('01.ข้อมูลเบื้องต้น'!$B$16="","",IF('02.คีย์เทอม1'!$B57="","",'01.ข้อมูลเบื้องต้น'!$B$16))</f>
        <v/>
      </c>
      <c r="AW57" s="1232" t="str">
        <f>IF('01.ข้อมูลเบื้องต้น'!$C$16="","",IF('02.คีย์เทอม1'!$B57="","",'01.ข้อมูลเบื้องต้น'!$C$16))</f>
        <v/>
      </c>
      <c r="AX57" s="519"/>
      <c r="AY57" s="1234" t="str">
        <f t="shared" si="36"/>
        <v/>
      </c>
      <c r="AZ57" s="1232"/>
      <c r="BA57" s="1231" t="str">
        <f>IF('01.ข้อมูลเบื้องต้น'!$B$17="","",IF('02.คีย์เทอม1'!$B57="","",'01.ข้อมูลเบื้องต้น'!$B$17))</f>
        <v/>
      </c>
      <c r="BB57" s="1232" t="str">
        <f>IF('01.ข้อมูลเบื้องต้น'!$C$17="","",IF('02.คีย์เทอม1'!$B57="","",'01.ข้อมูลเบื้องต้น'!$C$17))</f>
        <v/>
      </c>
      <c r="BC57" s="519"/>
      <c r="BD57" s="1234" t="str">
        <f t="shared" si="37"/>
        <v/>
      </c>
      <c r="BE57" s="1232"/>
      <c r="BF57" s="1231" t="str">
        <f>IF('01.ข้อมูลเบื้องต้น'!$B$19="","",IF('02.คีย์เทอม1'!$B57="","",'01.ข้อมูลเบื้องต้น'!$B$19))</f>
        <v/>
      </c>
      <c r="BG57" s="1232" t="str">
        <f>IF('01.ข้อมูลเบื้องต้น'!$C$19="","",IF('02.คีย์เทอม1'!$B57="","",'01.ข้อมูลเบื้องต้น'!$C$19))</f>
        <v/>
      </c>
      <c r="BH57" s="722"/>
      <c r="BI57" s="1234" t="str">
        <f t="shared" si="38"/>
        <v/>
      </c>
      <c r="BJ57" s="1232"/>
      <c r="BK57" s="1231" t="str">
        <f>IF('01.ข้อมูลเบื้องต้น'!$B$20="","",IF('02.คีย์เทอม1'!$B57="","",'01.ข้อมูลเบื้องต้น'!$B$20))</f>
        <v/>
      </c>
      <c r="BL57" s="1232" t="str">
        <f>IF('01.ข้อมูลเบื้องต้น'!$C$20="","",IF('02.คีย์เทอม1'!$B57="","",'01.ข้อมูลเบื้องต้น'!$C$20))</f>
        <v/>
      </c>
      <c r="BM57" s="722"/>
      <c r="BN57" s="1235" t="str">
        <f t="shared" si="9"/>
        <v/>
      </c>
      <c r="BO57" s="1232"/>
      <c r="BP57" s="1231" t="str">
        <f>IF('01.ข้อมูลเบื้องต้น'!$B$21="","",IF('02.คีย์เทอม1'!$B57="","",'01.ข้อมูลเบื้องต้น'!$B$21))</f>
        <v/>
      </c>
      <c r="BQ57" s="1232" t="str">
        <f>IF('01.ข้อมูลเบื้องต้น'!$C$21="","",IF('02.คีย์เทอม1'!$B57="","",'01.ข้อมูลเบื้องต้น'!$C$21))</f>
        <v/>
      </c>
      <c r="BR57" s="722"/>
      <c r="BS57" s="1234" t="str">
        <f t="shared" si="10"/>
        <v/>
      </c>
      <c r="BT57" s="1232"/>
      <c r="BU57" s="1231" t="str">
        <f>IF('01.ข้อมูลเบื้องต้น'!$B$22="","",IF('02.คีย์เทอม1'!$B57="","",'01.ข้อมูลเบื้องต้น'!$B$22))</f>
        <v/>
      </c>
      <c r="BV57" s="1232" t="str">
        <f>IF('01.ข้อมูลเบื้องต้น'!$C$22="","",IF('02.คีย์เทอม1'!$B57="","",'01.ข้อมูลเบื้องต้น'!$C$22))</f>
        <v/>
      </c>
      <c r="BW57" s="722"/>
      <c r="BX57" s="1234" t="str">
        <f t="shared" si="11"/>
        <v/>
      </c>
      <c r="BY57" s="1232"/>
      <c r="BZ57" s="1231" t="str">
        <f>IF('01.ข้อมูลเบื้องต้น'!$B$23="","",IF('02.คีย์เทอม1'!$B57="","",'01.ข้อมูลเบื้องต้น'!$B$23))</f>
        <v/>
      </c>
      <c r="CA57" s="1232" t="str">
        <f>IF('01.ข้อมูลเบื้องต้น'!$C$23="","",IF('02.คีย์เทอม1'!$B57="","",'01.ข้อมูลเบื้องต้น'!$C$23))</f>
        <v/>
      </c>
      <c r="CB57" s="722"/>
      <c r="CC57" s="1234" t="str">
        <f t="shared" si="39"/>
        <v/>
      </c>
      <c r="CD57" s="1232"/>
      <c r="CE57" s="1231" t="str">
        <f>IF('01.ข้อมูลเบื้องต้น'!$B$24="","",IF('02.คีย์เทอม1'!$B57="","",'01.ข้อมูลเบื้องต้น'!$B$24))</f>
        <v/>
      </c>
      <c r="CF57" s="1232" t="str">
        <f>IF('01.ข้อมูลเบื้องต้น'!$C$24="","",IF('02.คีย์เทอม1'!$B57="","",'01.ข้อมูลเบื้องต้น'!$C$24))</f>
        <v/>
      </c>
      <c r="CG57" s="722"/>
      <c r="CH57" s="1234" t="str">
        <f t="shared" si="59"/>
        <v/>
      </c>
      <c r="CI57" s="1232"/>
      <c r="CJ57" s="1231" t="str">
        <f>IF('01.ข้อมูลเบื้องต้น'!$B$25="","",IF('02.คีย์เทอม1'!$B57="","",'01.ข้อมูลเบื้องต้น'!$B$25))</f>
        <v/>
      </c>
      <c r="CK57" s="1232" t="str">
        <f>IF('01.ข้อมูลเบื้องต้น'!$C$25="","",IF('02.คีย์เทอม1'!$B57="","",'01.ข้อมูลเบื้องต้น'!$C$25))</f>
        <v/>
      </c>
      <c r="CL57" s="722"/>
      <c r="CM57" s="1234" t="str">
        <f t="shared" si="12"/>
        <v/>
      </c>
      <c r="CN57" s="1232"/>
      <c r="CO57" s="1231" t="str">
        <f>IF('01.ข้อมูลเบื้องต้น'!$B$26="","",IF('02.คีย์เทอม1'!$B57="","",'01.ข้อมูลเบื้องต้น'!$B$26))</f>
        <v/>
      </c>
      <c r="CP57" s="1232" t="str">
        <f>IF('01.ข้อมูลเบื้องต้น'!$C$26="","",IF('02.คีย์เทอม1'!$B57="","",'01.ข้อมูลเบื้องต้น'!$C$26))</f>
        <v/>
      </c>
      <c r="CQ57" s="722"/>
      <c r="CR57" s="1234" t="str">
        <f t="shared" si="13"/>
        <v/>
      </c>
      <c r="CS57" s="1232"/>
      <c r="CT57" s="1231" t="str">
        <f>IF('01.ข้อมูลเบื้องต้น'!$B$27="","",IF('02.คีย์เทอม1'!$B57="","",'01.ข้อมูลเบื้องต้น'!$B$27))</f>
        <v/>
      </c>
      <c r="CU57" s="1232" t="str">
        <f>IF('01.ข้อมูลเบื้องต้น'!$C$27="","",IF('02.คีย์เทอม1'!$B57="","",'01.ข้อมูลเบื้องต้น'!$C$27))</f>
        <v/>
      </c>
      <c r="CV57" s="722"/>
      <c r="CW57" s="1234" t="str">
        <f t="shared" si="14"/>
        <v/>
      </c>
      <c r="CX57" s="1232"/>
      <c r="CY57" s="1231" t="str">
        <f>IF('01.ข้อมูลเบื้องต้น'!$B$28="","",IF('02.คีย์เทอม1'!$B57="","",'01.ข้อมูลเบื้องต้น'!$B$28))</f>
        <v/>
      </c>
      <c r="CZ57" s="1232" t="str">
        <f>IF('01.ข้อมูลเบื้องต้น'!$C$28="","",IF('02.คีย์เทอม1'!$B57="","",'01.ข้อมูลเบื้องต้น'!$C$28))</f>
        <v/>
      </c>
      <c r="DA57" s="722"/>
      <c r="DB57" s="1234" t="str">
        <f t="shared" si="15"/>
        <v/>
      </c>
      <c r="DC57" s="1232"/>
      <c r="DD57" s="1231" t="str">
        <f>IF('01.ข้อมูลเบื้องต้น'!$B$36="","",IF('02.คีย์เทอม1'!$B57="","",'01.ข้อมูลเบื้องต้น'!$B$36))</f>
        <v/>
      </c>
      <c r="DE57" s="1232" t="str">
        <f>IF('01.ข้อมูลเบื้องต้น'!$C$36="","",IF('02.คีย์เทอม1'!$B57="","",'01.ข้อมูลเบื้องต้น'!$C$36))</f>
        <v/>
      </c>
      <c r="DF57" s="721"/>
      <c r="DG57" s="1234" t="str">
        <f t="shared" si="16"/>
        <v/>
      </c>
      <c r="DH57" s="1232"/>
      <c r="DI57" s="1231" t="str">
        <f>IF('01.ข้อมูลเบื้องต้น'!$B$37="","",IF('02.คีย์เทอม1'!$B57="","",'01.ข้อมูลเบื้องต้น'!$B$37))</f>
        <v/>
      </c>
      <c r="DJ57" s="1232" t="str">
        <f>IF('01.ข้อมูลเบื้องต้น'!$C$37="","",IF('02.คีย์เทอม1'!$B57="","",'01.ข้อมูลเบื้องต้น'!$C$37))</f>
        <v/>
      </c>
      <c r="DK57" s="721"/>
      <c r="DL57" s="1234" t="str">
        <f t="shared" si="17"/>
        <v/>
      </c>
      <c r="DM57" s="1232"/>
      <c r="DN57" s="1231" t="str">
        <f>IF('01.ข้อมูลเบื้องต้น'!$B$38="","",IF('02.คีย์เทอม1'!$B57="","",'01.ข้อมูลเบื้องต้น'!$B$38))</f>
        <v/>
      </c>
      <c r="DO57" s="1232" t="str">
        <f>IF('01.ข้อมูลเบื้องต้น'!$C$38="","",IF('02.คีย์เทอม1'!$B57="","",'01.ข้อมูลเบื้องต้น'!$C$38))</f>
        <v/>
      </c>
      <c r="DP57" s="721"/>
      <c r="DQ57" s="1234" t="str">
        <f t="shared" si="18"/>
        <v/>
      </c>
      <c r="DR57" s="1232"/>
      <c r="DS57" s="1231" t="str">
        <f>IF('01.ข้อมูลเบื้องต้น'!$B$39="","",IF('02.คีย์เทอม1'!$B57="","",'01.ข้อมูลเบื้องต้น'!$B$39))</f>
        <v/>
      </c>
      <c r="DT57" s="1232" t="str">
        <f>IF('01.ข้อมูลเบื้องต้น'!$C$39="","",IF('02.คีย์เทอม1'!$B57="","",'01.ข้อมูลเบื้องต้น'!$C$39))</f>
        <v/>
      </c>
      <c r="DU57" s="721"/>
      <c r="DV57" s="1234" t="str">
        <f t="shared" si="19"/>
        <v/>
      </c>
      <c r="DW57" s="1232"/>
      <c r="DX57" s="1231" t="str">
        <f>IF('01.ข้อมูลเบื้องต้น'!$B$40="","",IF('02.คีย์เทอม1'!$B57="","",'01.ข้อมูลเบื้องต้น'!$B$40))</f>
        <v/>
      </c>
      <c r="DY57" s="1232" t="str">
        <f>IF('01.ข้อมูลเบื้องต้น'!$C$40="","",IF('02.คีย์เทอม1'!$B57="","",'01.ข้อมูลเบื้องต้น'!$C$40))</f>
        <v/>
      </c>
      <c r="DZ57" s="721"/>
      <c r="EA57" s="1234" t="str">
        <f t="shared" si="20"/>
        <v/>
      </c>
      <c r="EB57" s="1232"/>
      <c r="EC57" s="1231" t="str">
        <f>IF('01.ข้อมูลเบื้องต้น'!$B$41="","",IF('02.คีย์เทอม1'!$B57="","",'01.ข้อมูลเบื้องต้น'!$B$41))</f>
        <v/>
      </c>
      <c r="ED57" s="1232" t="str">
        <f>IF('01.ข้อมูลเบื้องต้น'!$C$41="","",IF('02.คีย์เทอม1'!$B57="","",'01.ข้อมูลเบื้องต้น'!$C$41))</f>
        <v/>
      </c>
      <c r="EE57" s="721"/>
      <c r="EF57" s="1234" t="str">
        <f t="shared" si="21"/>
        <v/>
      </c>
      <c r="EG57" s="1232"/>
      <c r="EH57" s="1231" t="str">
        <f>IF('01.ข้อมูลเบื้องต้น'!$B$42="","",IF('02.คีย์เทอม1'!$B57="","",'01.ข้อมูลเบื้องต้น'!$B$42))</f>
        <v/>
      </c>
      <c r="EI57" s="1232" t="str">
        <f>IF('01.ข้อมูลเบื้องต้น'!$C$42="","",IF('02.คีย์เทอม1'!$B57="","",'01.ข้อมูลเบื้องต้น'!$C$42))</f>
        <v/>
      </c>
      <c r="EJ57" s="721"/>
      <c r="EK57" s="1234" t="str">
        <f t="shared" si="22"/>
        <v/>
      </c>
      <c r="EL57" s="1232"/>
      <c r="EM57" s="1231" t="str">
        <f>IF('01.ข้อมูลเบื้องต้น'!$B$43="","",IF('02.คีย์เทอม1'!$B57="","",'01.ข้อมูลเบื้องต้น'!$B$43))</f>
        <v/>
      </c>
      <c r="EN57" s="1232" t="str">
        <f>IF('01.ข้อมูลเบื้องต้น'!$C$43="","",IF('02.คีย์เทอม1'!$B57="","",'01.ข้อมูลเบื้องต้น'!$C$43))</f>
        <v/>
      </c>
      <c r="EO57" s="721"/>
      <c r="EP57" s="1234" t="str">
        <f t="shared" si="23"/>
        <v/>
      </c>
      <c r="EQ57" s="1232"/>
      <c r="ER57" s="1231" t="str">
        <f>IF('01.ข้อมูลเบื้องต้น'!$B$44="","",IF('02.คีย์เทอม1'!$B57="","",'01.ข้อมูลเบื้องต้น'!$B$44))</f>
        <v/>
      </c>
      <c r="ES57" s="1232" t="str">
        <f>IF('01.ข้อมูลเบื้องต้น'!$C$44="","",IF('02.คีย์เทอม1'!$B57="","",'01.ข้อมูลเบื้องต้น'!$C$44))</f>
        <v/>
      </c>
      <c r="ET57" s="721"/>
      <c r="EU57" s="1234" t="str">
        <f t="shared" si="24"/>
        <v/>
      </c>
      <c r="EV57" s="1232"/>
      <c r="EW57" s="1231" t="str">
        <f>IF('01.ข้อมูลเบื้องต้น'!$B$45="","",IF('02.คีย์เทอม1'!$B57="","",'01.ข้อมูลเบื้องต้น'!$B$45))</f>
        <v/>
      </c>
      <c r="EX57" s="1232" t="str">
        <f>IF('01.ข้อมูลเบื้องต้น'!$C$45="","",IF('02.คีย์เทอม1'!$B57="","",'01.ข้อมูลเบื้องต้น'!$C$45))</f>
        <v/>
      </c>
      <c r="EY57" s="721"/>
      <c r="EZ57" s="1234" t="str">
        <f t="shared" si="25"/>
        <v/>
      </c>
      <c r="FA57" s="1232"/>
      <c r="FB57" s="1231" t="str">
        <f>IF('01.ข้อมูลเบื้องต้น'!$B$46="","",IF('02.คีย์เทอม1'!$B57="","",'01.ข้อมูลเบื้องต้น'!$B$46))</f>
        <v/>
      </c>
      <c r="FC57" s="1232" t="str">
        <f>IF('01.ข้อมูลเบื้องต้น'!$C$46="","",IF('02.คีย์เทอม1'!$B57="","",'01.ข้อมูลเบื้องต้น'!$C$46))</f>
        <v/>
      </c>
      <c r="FD57" s="721"/>
      <c r="FE57" s="1234" t="str">
        <f t="shared" si="26"/>
        <v/>
      </c>
      <c r="FF57" s="1232"/>
      <c r="FG57" s="1231" t="str">
        <f>IF('01.ข้อมูลเบื้องต้น'!$B$47="","",IF('02.คีย์เทอม1'!$B57="","",'01.ข้อมูลเบื้องต้น'!$B$47))</f>
        <v/>
      </c>
      <c r="FH57" s="1232" t="str">
        <f>IF('01.ข้อมูลเบื้องต้น'!$C$47="","",IF('02.คีย์เทอม1'!$B57="","",'01.ข้อมูลเบื้องต้น'!$C$47))</f>
        <v/>
      </c>
      <c r="FI57" s="721"/>
      <c r="FJ57" s="1234" t="str">
        <f t="shared" si="27"/>
        <v/>
      </c>
      <c r="FK57" s="1232"/>
      <c r="FL57" s="1231" t="str">
        <f>IF('01.ข้อมูลเบื้องต้น'!$B$48="","",IF('02.คีย์เทอม1'!$B57="","",'01.ข้อมูลเบื้องต้น'!$B$48))</f>
        <v/>
      </c>
      <c r="FM57" s="1232" t="str">
        <f>IF('01.ข้อมูลเบื้องต้น'!$C$48="","",IF('02.คีย์เทอม1'!$B57="","",'01.ข้อมูลเบื้องต้น'!$C$48))</f>
        <v/>
      </c>
      <c r="FN57" s="721"/>
      <c r="FO57" s="1234" t="str">
        <f t="shared" si="28"/>
        <v/>
      </c>
      <c r="FP57" s="1232"/>
      <c r="FQ57" s="1231" t="str">
        <f>IF('01.ข้อมูลเบื้องต้น'!$B$49="","",IF('02.คีย์เทอม1'!$B57="","",'01.ข้อมูลเบื้องต้น'!$B$49))</f>
        <v/>
      </c>
      <c r="FR57" s="1232" t="str">
        <f>IF('01.ข้อมูลเบื้องต้น'!$C$49="","",IF('02.คีย์เทอม1'!$B57="","",'01.ข้อมูลเบื้องต้น'!$C$49))</f>
        <v/>
      </c>
      <c r="FS57" s="721"/>
      <c r="FT57" s="1234" t="str">
        <f t="shared" si="29"/>
        <v/>
      </c>
      <c r="FU57" s="1232"/>
      <c r="FV57" s="1231" t="str">
        <f>IF('01.ข้อมูลเบื้องต้น'!$B$50="","",IF('02.คีย์เทอม1'!$B57="","",'01.ข้อมูลเบื้องต้น'!$B$50))</f>
        <v/>
      </c>
      <c r="FW57" s="1232" t="str">
        <f>IF('01.ข้อมูลเบื้องต้น'!$C$50="","",IF('02.คีย์เทอม1'!$B57="","",'01.ข้อมูลเบื้องต้น'!$C$50))</f>
        <v/>
      </c>
      <c r="FX57" s="721"/>
      <c r="FY57" s="1234" t="str">
        <f t="shared" si="30"/>
        <v/>
      </c>
      <c r="FZ57" s="521" t="str">
        <f t="shared" si="60"/>
        <v/>
      </c>
      <c r="GA57" s="522" t="str">
        <f t="shared" si="61"/>
        <v/>
      </c>
      <c r="GB57" s="523" t="str">
        <f>IF('2.ชื่อนักเรียน'!R58="มส","มส",IF('2.ชื่อนักเรียน'!R58="ย้าย","ย้าย",IF('2.ชื่อนักเรียน'!R58="ร","ร",IF(GA57="","",RANK(GA57,$GA$10:$GA$59,0)))))</f>
        <v/>
      </c>
      <c r="GC57" s="523" t="str">
        <f t="shared" si="62"/>
        <v/>
      </c>
      <c r="GE57" s="538" t="str">
        <f t="shared" si="41"/>
        <v/>
      </c>
      <c r="GF57" s="720" t="str">
        <f t="shared" si="42"/>
        <v/>
      </c>
      <c r="GG57" s="717" t="str">
        <f t="shared" si="43"/>
        <v/>
      </c>
      <c r="GH57" s="520" t="str">
        <f t="shared" si="44"/>
        <v/>
      </c>
      <c r="GI57" s="540" t="str">
        <f t="shared" si="45"/>
        <v/>
      </c>
      <c r="GJ57" s="720" t="str">
        <f t="shared" si="46"/>
        <v/>
      </c>
      <c r="GK57" s="720" t="str">
        <f t="shared" si="47"/>
        <v/>
      </c>
      <c r="GL57" s="539" t="str">
        <f t="shared" si="48"/>
        <v/>
      </c>
      <c r="GM57" s="701" t="str">
        <f t="shared" si="49"/>
        <v/>
      </c>
      <c r="GN57" s="701" t="str">
        <f t="shared" si="50"/>
        <v/>
      </c>
      <c r="GO57" s="701" t="str">
        <f t="shared" si="51"/>
        <v/>
      </c>
      <c r="GP57" s="701" t="str">
        <f t="shared" si="52"/>
        <v/>
      </c>
      <c r="GQ57" s="701" t="str">
        <f t="shared" si="53"/>
        <v/>
      </c>
      <c r="GR57" s="701" t="str">
        <f t="shared" si="54"/>
        <v/>
      </c>
      <c r="GS57" s="701" t="str">
        <f t="shared" si="55"/>
        <v/>
      </c>
      <c r="GT57" s="520" t="str">
        <f t="shared" si="56"/>
        <v/>
      </c>
    </row>
    <row r="58" spans="1:202" s="509" customFormat="1" ht="17.25" customHeight="1" thickBot="1">
      <c r="A58" s="1229">
        <v>49</v>
      </c>
      <c r="B58" s="1229" t="str">
        <f>IF('2.ชื่อนักเรียน'!E59="","",CONCATENATE('2.ชื่อนักเรียน'!E59,'2.ชื่อนักเรียน'!F59,'2.ชื่อนักเรียน'!G59,'2.ชื่อนักเรียน'!H59,'2.ชื่อนักเรียน'!I59,'2.ชื่อนักเรียน'!J59,'2.ชื่อนักเรียน'!K59,'2.ชื่อนักเรียน'!L59,'2.ชื่อนักเรียน'!M59,'2.ชื่อนักเรียน'!N59,'2.ชื่อนักเรียน'!O59,'2.ชื่อนักเรียน'!P59,'2.ชื่อนักเรียน'!Q59))</f>
        <v/>
      </c>
      <c r="C58" s="1230" t="str">
        <f>IF('2.ชื่อนักเรียน'!B59="","",'2.ชื่อนักเรียน'!B59)</f>
        <v/>
      </c>
      <c r="D58" s="1231" t="str">
        <f>IF('2.ชื่อนักเรียน'!C59="","",CONCATENATE(TRIM('2.ชื่อนักเรียน'!C59),"  ",'2.ชื่อนักเรียน'!D59))</f>
        <v/>
      </c>
      <c r="E58" s="1232" t="str">
        <f>IF(B58="","",IF('01.ข้อมูลเบื้องต้น'!$H$2="","",'01.ข้อมูลเบื้องต้น'!$H$2))</f>
        <v/>
      </c>
      <c r="F58" s="1231" t="str">
        <f>IF(B58="","",IF('01.ข้อมูลเบื้องต้น'!$I$4="","",'01.ข้อมูลเบื้องต้น'!$I$4))</f>
        <v/>
      </c>
      <c r="G58" s="1232"/>
      <c r="H58" s="1231" t="str">
        <f>IF('01.ข้อมูลเบื้องต้น'!$B$8="","",IF('02.คีย์เทอม1'!$B58="","",'01.ข้อมูลเบื้องต้น'!$B$8))</f>
        <v/>
      </c>
      <c r="I58" s="1232" t="str">
        <f>IF('01.ข้อมูลเบื้องต้น'!$C$8="","",IF('02.คีย์เทอม1'!$B58="","",'01.ข้อมูลเบื้องต้น'!$C$8))</f>
        <v/>
      </c>
      <c r="J58" s="519"/>
      <c r="K58" s="1233" t="str">
        <f>IF('2.ชื่อนักเรียน'!R59="มส","มส",IF('2.ชื่อนักเรียน'!R59="ร","ร",IF('2.ชื่อนักเรียน'!R59="ย้าย","ย้าย",IF(J58="","",IF(J58&gt;=75,"เชี่ยวชาญ",IF(J58&gt;=65,"ชำนาญ",IF(J58&gt;=55,"พัฒนา",IF(J58&gt;=50,"เริ่มต้น","ไม่ผ่าน"))))))))</f>
        <v/>
      </c>
      <c r="L58" s="1232"/>
      <c r="M58" s="1231" t="str">
        <f>IF('01.ข้อมูลเบื้องต้น'!$B$9="","",IF('02.คีย์เทอม1'!$B58="","",'01.ข้อมูลเบื้องต้น'!$B$9))</f>
        <v/>
      </c>
      <c r="N58" s="1232" t="str">
        <f>IF('01.ข้อมูลเบื้องต้น'!$C$9="","",IF('02.คีย์เทอม1'!$B58="","",'01.ข้อมูลเบื้องต้น'!$C$9))</f>
        <v/>
      </c>
      <c r="O58" s="526"/>
      <c r="P58" s="1235" t="str">
        <f t="shared" si="7"/>
        <v/>
      </c>
      <c r="Q58" s="1232"/>
      <c r="R58" s="1231" t="str">
        <f>IF('01.ข้อมูลเบื้องต้น'!$B$10="","",IF('02.คีย์เทอม1'!$B58="","",'01.ข้อมูลเบื้องต้น'!$B$10))</f>
        <v/>
      </c>
      <c r="S58" s="1232" t="str">
        <f>IF('01.ข้อมูลเบื้องต้น'!$C$10="","",IF('02.คีย์เทอม1'!$B58="","",'01.ข้อมูลเบื้องต้น'!$C$10))</f>
        <v/>
      </c>
      <c r="T58" s="526"/>
      <c r="U58" s="1235" t="str">
        <f t="shared" si="8"/>
        <v/>
      </c>
      <c r="V58" s="1232"/>
      <c r="W58" s="1231" t="str">
        <f>IF('01.ข้อมูลเบื้องต้น'!$B$11="","",IF('02.คีย์เทอม1'!$B58="","",'01.ข้อมูลเบื้องต้น'!$B$11))</f>
        <v/>
      </c>
      <c r="X58" s="1232" t="str">
        <f>IF('01.ข้อมูลเบื้องต้น'!$C$11="","",IF('02.คีย์เทอม1'!$B58="","",'01.ข้อมูลเบื้องต้น'!$C$11))</f>
        <v/>
      </c>
      <c r="Y58" s="519"/>
      <c r="Z58" s="1234" t="str">
        <f t="shared" si="31"/>
        <v/>
      </c>
      <c r="AA58" s="1232"/>
      <c r="AB58" s="1231" t="str">
        <f>IF('01.ข้อมูลเบื้องต้น'!$B$12="","",IF('02.คีย์เทอม1'!$B58="","",'01.ข้อมูลเบื้องต้น'!$B$12))</f>
        <v/>
      </c>
      <c r="AC58" s="1232" t="str">
        <f>IF('01.ข้อมูลเบื้องต้น'!$C$12="","",IF('02.คีย์เทอม1'!$B58="","",'01.ข้อมูลเบื้องต้น'!$C$12))</f>
        <v/>
      </c>
      <c r="AD58" s="526"/>
      <c r="AE58" s="1235" t="str">
        <f t="shared" si="32"/>
        <v/>
      </c>
      <c r="AF58" s="1232"/>
      <c r="AG58" s="1231" t="str">
        <f>IF('01.ข้อมูลเบื้องต้น'!$B$13="","",IF('02.คีย์เทอม1'!$B58="","",'01.ข้อมูลเบื้องต้น'!$B$13))</f>
        <v/>
      </c>
      <c r="AH58" s="1232" t="str">
        <f>IF('01.ข้อมูลเบื้องต้น'!$C$13="","",IF('02.คีย์เทอม1'!$B58="","",'01.ข้อมูลเบื้องต้น'!$C$13))</f>
        <v/>
      </c>
      <c r="AI58" s="526"/>
      <c r="AJ58" s="1235" t="str">
        <f t="shared" si="33"/>
        <v/>
      </c>
      <c r="AK58" s="1232"/>
      <c r="AL58" s="1231" t="str">
        <f>IF('01.ข้อมูลเบื้องต้น'!$B$14="","",IF('02.คีย์เทอม1'!$B58="","",'01.ข้อมูลเบื้องต้น'!$B$14))</f>
        <v/>
      </c>
      <c r="AM58" s="1232" t="str">
        <f>IF('01.ข้อมูลเบื้องต้น'!$C$14="","",IF('02.คีย์เทอม1'!$B58="","",'01.ข้อมูลเบื้องต้น'!$C$14))</f>
        <v/>
      </c>
      <c r="AN58" s="526"/>
      <c r="AO58" s="1235" t="str">
        <f t="shared" si="34"/>
        <v/>
      </c>
      <c r="AP58" s="1232"/>
      <c r="AQ58" s="1231" t="str">
        <f>IF('01.ข้อมูลเบื้องต้น'!$B$15="","",IF('02.คีย์เทอม1'!$B58="","",'01.ข้อมูลเบื้องต้น'!$B$15))</f>
        <v/>
      </c>
      <c r="AR58" s="1232" t="str">
        <f>IF('01.ข้อมูลเบื้องต้น'!$C$15="","",IF('02.คีย์เทอม1'!$B58="","",'01.ข้อมูลเบื้องต้น'!$C$15))</f>
        <v/>
      </c>
      <c r="AS58" s="526"/>
      <c r="AT58" s="1235" t="str">
        <f t="shared" si="35"/>
        <v/>
      </c>
      <c r="AU58" s="1232"/>
      <c r="AV58" s="1231" t="str">
        <f>IF('01.ข้อมูลเบื้องต้น'!$B$16="","",IF('02.คีย์เทอม1'!$B58="","",'01.ข้อมูลเบื้องต้น'!$B$16))</f>
        <v/>
      </c>
      <c r="AW58" s="1232" t="str">
        <f>IF('01.ข้อมูลเบื้องต้น'!$C$16="","",IF('02.คีย์เทอม1'!$B58="","",'01.ข้อมูลเบื้องต้น'!$C$16))</f>
        <v/>
      </c>
      <c r="AX58" s="519"/>
      <c r="AY58" s="1234" t="str">
        <f t="shared" si="36"/>
        <v/>
      </c>
      <c r="AZ58" s="1232"/>
      <c r="BA58" s="1231" t="str">
        <f>IF('01.ข้อมูลเบื้องต้น'!$B$17="","",IF('02.คีย์เทอม1'!$B58="","",'01.ข้อมูลเบื้องต้น'!$B$17))</f>
        <v/>
      </c>
      <c r="BB58" s="1232" t="str">
        <f>IF('01.ข้อมูลเบื้องต้น'!$C$17="","",IF('02.คีย์เทอม1'!$B58="","",'01.ข้อมูลเบื้องต้น'!$C$17))</f>
        <v/>
      </c>
      <c r="BC58" s="519"/>
      <c r="BD58" s="1234" t="str">
        <f t="shared" si="37"/>
        <v/>
      </c>
      <c r="BE58" s="1232"/>
      <c r="BF58" s="1231" t="str">
        <f>IF('01.ข้อมูลเบื้องต้น'!$B$19="","",IF('02.คีย์เทอม1'!$B58="","",'01.ข้อมูลเบื้องต้น'!$B$19))</f>
        <v/>
      </c>
      <c r="BG58" s="1232" t="str">
        <f>IF('01.ข้อมูลเบื้องต้น'!$C$19="","",IF('02.คีย์เทอม1'!$B58="","",'01.ข้อมูลเบื้องต้น'!$C$19))</f>
        <v/>
      </c>
      <c r="BH58" s="722"/>
      <c r="BI58" s="1234" t="str">
        <f t="shared" si="38"/>
        <v/>
      </c>
      <c r="BJ58" s="1232"/>
      <c r="BK58" s="1231" t="str">
        <f>IF('01.ข้อมูลเบื้องต้น'!$B$20="","",IF('02.คีย์เทอม1'!$B58="","",'01.ข้อมูลเบื้องต้น'!$B$20))</f>
        <v/>
      </c>
      <c r="BL58" s="1232" t="str">
        <f>IF('01.ข้อมูลเบื้องต้น'!$C$20="","",IF('02.คีย์เทอม1'!$B58="","",'01.ข้อมูลเบื้องต้น'!$C$20))</f>
        <v/>
      </c>
      <c r="BM58" s="722"/>
      <c r="BN58" s="1235" t="str">
        <f t="shared" si="9"/>
        <v/>
      </c>
      <c r="BO58" s="1232"/>
      <c r="BP58" s="1231" t="str">
        <f>IF('01.ข้อมูลเบื้องต้น'!$B$21="","",IF('02.คีย์เทอม1'!$B58="","",'01.ข้อมูลเบื้องต้น'!$B$21))</f>
        <v/>
      </c>
      <c r="BQ58" s="1232" t="str">
        <f>IF('01.ข้อมูลเบื้องต้น'!$C$21="","",IF('02.คีย์เทอม1'!$B58="","",'01.ข้อมูลเบื้องต้น'!$C$21))</f>
        <v/>
      </c>
      <c r="BR58" s="722"/>
      <c r="BS58" s="1234" t="str">
        <f t="shared" si="10"/>
        <v/>
      </c>
      <c r="BT58" s="1232"/>
      <c r="BU58" s="1231" t="str">
        <f>IF('01.ข้อมูลเบื้องต้น'!$B$22="","",IF('02.คีย์เทอม1'!$B58="","",'01.ข้อมูลเบื้องต้น'!$B$22))</f>
        <v/>
      </c>
      <c r="BV58" s="1232" t="str">
        <f>IF('01.ข้อมูลเบื้องต้น'!$C$22="","",IF('02.คีย์เทอม1'!$B58="","",'01.ข้อมูลเบื้องต้น'!$C$22))</f>
        <v/>
      </c>
      <c r="BW58" s="722"/>
      <c r="BX58" s="1234" t="str">
        <f t="shared" si="11"/>
        <v/>
      </c>
      <c r="BY58" s="1232"/>
      <c r="BZ58" s="1231" t="str">
        <f>IF('01.ข้อมูลเบื้องต้น'!$B$23="","",IF('02.คีย์เทอม1'!$B58="","",'01.ข้อมูลเบื้องต้น'!$B$23))</f>
        <v/>
      </c>
      <c r="CA58" s="1232" t="str">
        <f>IF('01.ข้อมูลเบื้องต้น'!$C$23="","",IF('02.คีย์เทอม1'!$B58="","",'01.ข้อมูลเบื้องต้น'!$C$23))</f>
        <v/>
      </c>
      <c r="CB58" s="722"/>
      <c r="CC58" s="1234" t="str">
        <f t="shared" si="39"/>
        <v/>
      </c>
      <c r="CD58" s="1232"/>
      <c r="CE58" s="1231" t="str">
        <f>IF('01.ข้อมูลเบื้องต้น'!$B$24="","",IF('02.คีย์เทอม1'!$B58="","",'01.ข้อมูลเบื้องต้น'!$B$24))</f>
        <v/>
      </c>
      <c r="CF58" s="1232" t="str">
        <f>IF('01.ข้อมูลเบื้องต้น'!$C$24="","",IF('02.คีย์เทอม1'!$B58="","",'01.ข้อมูลเบื้องต้น'!$C$24))</f>
        <v/>
      </c>
      <c r="CG58" s="722"/>
      <c r="CH58" s="1234" t="str">
        <f t="shared" si="59"/>
        <v/>
      </c>
      <c r="CI58" s="1232"/>
      <c r="CJ58" s="1231" t="str">
        <f>IF('01.ข้อมูลเบื้องต้น'!$B$25="","",IF('02.คีย์เทอม1'!$B58="","",'01.ข้อมูลเบื้องต้น'!$B$25))</f>
        <v/>
      </c>
      <c r="CK58" s="1232" t="str">
        <f>IF('01.ข้อมูลเบื้องต้น'!$C$25="","",IF('02.คีย์เทอม1'!$B58="","",'01.ข้อมูลเบื้องต้น'!$C$25))</f>
        <v/>
      </c>
      <c r="CL58" s="722"/>
      <c r="CM58" s="1234" t="str">
        <f t="shared" si="12"/>
        <v/>
      </c>
      <c r="CN58" s="1232"/>
      <c r="CO58" s="1231" t="str">
        <f>IF('01.ข้อมูลเบื้องต้น'!$B$26="","",IF('02.คีย์เทอม1'!$B58="","",'01.ข้อมูลเบื้องต้น'!$B$26))</f>
        <v/>
      </c>
      <c r="CP58" s="1232" t="str">
        <f>IF('01.ข้อมูลเบื้องต้น'!$C$26="","",IF('02.คีย์เทอม1'!$B58="","",'01.ข้อมูลเบื้องต้น'!$C$26))</f>
        <v/>
      </c>
      <c r="CQ58" s="722"/>
      <c r="CR58" s="1234" t="str">
        <f t="shared" si="13"/>
        <v/>
      </c>
      <c r="CS58" s="1232"/>
      <c r="CT58" s="1231" t="str">
        <f>IF('01.ข้อมูลเบื้องต้น'!$B$27="","",IF('02.คีย์เทอม1'!$B58="","",'01.ข้อมูลเบื้องต้น'!$B$27))</f>
        <v/>
      </c>
      <c r="CU58" s="1232" t="str">
        <f>IF('01.ข้อมูลเบื้องต้น'!$C$27="","",IF('02.คีย์เทอม1'!$B58="","",'01.ข้อมูลเบื้องต้น'!$C$27))</f>
        <v/>
      </c>
      <c r="CV58" s="722"/>
      <c r="CW58" s="1234" t="str">
        <f t="shared" si="14"/>
        <v/>
      </c>
      <c r="CX58" s="1232"/>
      <c r="CY58" s="1231" t="str">
        <f>IF('01.ข้อมูลเบื้องต้น'!$B$28="","",IF('02.คีย์เทอม1'!$B58="","",'01.ข้อมูลเบื้องต้น'!$B$28))</f>
        <v/>
      </c>
      <c r="CZ58" s="1232" t="str">
        <f>IF('01.ข้อมูลเบื้องต้น'!$C$28="","",IF('02.คีย์เทอม1'!$B58="","",'01.ข้อมูลเบื้องต้น'!$C$28))</f>
        <v/>
      </c>
      <c r="DA58" s="722"/>
      <c r="DB58" s="1234" t="str">
        <f t="shared" si="15"/>
        <v/>
      </c>
      <c r="DC58" s="1232"/>
      <c r="DD58" s="1231" t="str">
        <f>IF('01.ข้อมูลเบื้องต้น'!$B$36="","",IF('02.คีย์เทอม1'!$B58="","",'01.ข้อมูลเบื้องต้น'!$B$36))</f>
        <v/>
      </c>
      <c r="DE58" s="1232" t="str">
        <f>IF('01.ข้อมูลเบื้องต้น'!$C$36="","",IF('02.คีย์เทอม1'!$B58="","",'01.ข้อมูลเบื้องต้น'!$C$36))</f>
        <v/>
      </c>
      <c r="DF58" s="721"/>
      <c r="DG58" s="1234" t="str">
        <f t="shared" si="16"/>
        <v/>
      </c>
      <c r="DH58" s="1232"/>
      <c r="DI58" s="1231" t="str">
        <f>IF('01.ข้อมูลเบื้องต้น'!$B$37="","",IF('02.คีย์เทอม1'!$B58="","",'01.ข้อมูลเบื้องต้น'!$B$37))</f>
        <v/>
      </c>
      <c r="DJ58" s="1232" t="str">
        <f>IF('01.ข้อมูลเบื้องต้น'!$C$37="","",IF('02.คีย์เทอม1'!$B58="","",'01.ข้อมูลเบื้องต้น'!$C$37))</f>
        <v/>
      </c>
      <c r="DK58" s="721"/>
      <c r="DL58" s="1234" t="str">
        <f t="shared" si="17"/>
        <v/>
      </c>
      <c r="DM58" s="1232"/>
      <c r="DN58" s="1231" t="str">
        <f>IF('01.ข้อมูลเบื้องต้น'!$B$38="","",IF('02.คีย์เทอม1'!$B58="","",'01.ข้อมูลเบื้องต้น'!$B$38))</f>
        <v/>
      </c>
      <c r="DO58" s="1232" t="str">
        <f>IF('01.ข้อมูลเบื้องต้น'!$C$38="","",IF('02.คีย์เทอม1'!$B58="","",'01.ข้อมูลเบื้องต้น'!$C$38))</f>
        <v/>
      </c>
      <c r="DP58" s="721"/>
      <c r="DQ58" s="1234" t="str">
        <f t="shared" si="18"/>
        <v/>
      </c>
      <c r="DR58" s="1232"/>
      <c r="DS58" s="1231" t="str">
        <f>IF('01.ข้อมูลเบื้องต้น'!$B$39="","",IF('02.คีย์เทอม1'!$B58="","",'01.ข้อมูลเบื้องต้น'!$B$39))</f>
        <v/>
      </c>
      <c r="DT58" s="1232" t="str">
        <f>IF('01.ข้อมูลเบื้องต้น'!$C$39="","",IF('02.คีย์เทอม1'!$B58="","",'01.ข้อมูลเบื้องต้น'!$C$39))</f>
        <v/>
      </c>
      <c r="DU58" s="721"/>
      <c r="DV58" s="1234" t="str">
        <f t="shared" si="19"/>
        <v/>
      </c>
      <c r="DW58" s="1232"/>
      <c r="DX58" s="1231" t="str">
        <f>IF('01.ข้อมูลเบื้องต้น'!$B$40="","",IF('02.คีย์เทอม1'!$B58="","",'01.ข้อมูลเบื้องต้น'!$B$40))</f>
        <v/>
      </c>
      <c r="DY58" s="1232" t="str">
        <f>IF('01.ข้อมูลเบื้องต้น'!$C$40="","",IF('02.คีย์เทอม1'!$B58="","",'01.ข้อมูลเบื้องต้น'!$C$40))</f>
        <v/>
      </c>
      <c r="DZ58" s="721"/>
      <c r="EA58" s="1234" t="str">
        <f t="shared" si="20"/>
        <v/>
      </c>
      <c r="EB58" s="1232"/>
      <c r="EC58" s="1231" t="str">
        <f>IF('01.ข้อมูลเบื้องต้น'!$B$41="","",IF('02.คีย์เทอม1'!$B58="","",'01.ข้อมูลเบื้องต้น'!$B$41))</f>
        <v/>
      </c>
      <c r="ED58" s="1232" t="str">
        <f>IF('01.ข้อมูลเบื้องต้น'!$C$41="","",IF('02.คีย์เทอม1'!$B58="","",'01.ข้อมูลเบื้องต้น'!$C$41))</f>
        <v/>
      </c>
      <c r="EE58" s="721"/>
      <c r="EF58" s="1234" t="str">
        <f t="shared" si="21"/>
        <v/>
      </c>
      <c r="EG58" s="1232"/>
      <c r="EH58" s="1231" t="str">
        <f>IF('01.ข้อมูลเบื้องต้น'!$B$42="","",IF('02.คีย์เทอม1'!$B58="","",'01.ข้อมูลเบื้องต้น'!$B$42))</f>
        <v/>
      </c>
      <c r="EI58" s="1232" t="str">
        <f>IF('01.ข้อมูลเบื้องต้น'!$C$42="","",IF('02.คีย์เทอม1'!$B58="","",'01.ข้อมูลเบื้องต้น'!$C$42))</f>
        <v/>
      </c>
      <c r="EJ58" s="721"/>
      <c r="EK58" s="1234" t="str">
        <f t="shared" si="22"/>
        <v/>
      </c>
      <c r="EL58" s="1232"/>
      <c r="EM58" s="1231" t="str">
        <f>IF('01.ข้อมูลเบื้องต้น'!$B$43="","",IF('02.คีย์เทอม1'!$B58="","",'01.ข้อมูลเบื้องต้น'!$B$43))</f>
        <v/>
      </c>
      <c r="EN58" s="1232" t="str">
        <f>IF('01.ข้อมูลเบื้องต้น'!$C$43="","",IF('02.คีย์เทอม1'!$B58="","",'01.ข้อมูลเบื้องต้น'!$C$43))</f>
        <v/>
      </c>
      <c r="EO58" s="721"/>
      <c r="EP58" s="1234" t="str">
        <f t="shared" si="23"/>
        <v/>
      </c>
      <c r="EQ58" s="1232"/>
      <c r="ER58" s="1231" t="str">
        <f>IF('01.ข้อมูลเบื้องต้น'!$B$44="","",IF('02.คีย์เทอม1'!$B58="","",'01.ข้อมูลเบื้องต้น'!$B$44))</f>
        <v/>
      </c>
      <c r="ES58" s="1232" t="str">
        <f>IF('01.ข้อมูลเบื้องต้น'!$C$44="","",IF('02.คีย์เทอม1'!$B58="","",'01.ข้อมูลเบื้องต้น'!$C$44))</f>
        <v/>
      </c>
      <c r="ET58" s="721"/>
      <c r="EU58" s="1234" t="str">
        <f t="shared" si="24"/>
        <v/>
      </c>
      <c r="EV58" s="1232"/>
      <c r="EW58" s="1231" t="str">
        <f>IF('01.ข้อมูลเบื้องต้น'!$B$45="","",IF('02.คีย์เทอม1'!$B58="","",'01.ข้อมูลเบื้องต้น'!$B$45))</f>
        <v/>
      </c>
      <c r="EX58" s="1232" t="str">
        <f>IF('01.ข้อมูลเบื้องต้น'!$C$45="","",IF('02.คีย์เทอม1'!$B58="","",'01.ข้อมูลเบื้องต้น'!$C$45))</f>
        <v/>
      </c>
      <c r="EY58" s="721"/>
      <c r="EZ58" s="1234" t="str">
        <f t="shared" si="25"/>
        <v/>
      </c>
      <c r="FA58" s="1232"/>
      <c r="FB58" s="1231" t="str">
        <f>IF('01.ข้อมูลเบื้องต้น'!$B$46="","",IF('02.คีย์เทอม1'!$B58="","",'01.ข้อมูลเบื้องต้น'!$B$46))</f>
        <v/>
      </c>
      <c r="FC58" s="1232" t="str">
        <f>IF('01.ข้อมูลเบื้องต้น'!$C$46="","",IF('02.คีย์เทอม1'!$B58="","",'01.ข้อมูลเบื้องต้น'!$C$46))</f>
        <v/>
      </c>
      <c r="FD58" s="721"/>
      <c r="FE58" s="1234" t="str">
        <f t="shared" si="26"/>
        <v/>
      </c>
      <c r="FF58" s="1232"/>
      <c r="FG58" s="1231" t="str">
        <f>IF('01.ข้อมูลเบื้องต้น'!$B$47="","",IF('02.คีย์เทอม1'!$B58="","",'01.ข้อมูลเบื้องต้น'!$B$47))</f>
        <v/>
      </c>
      <c r="FH58" s="1232" t="str">
        <f>IF('01.ข้อมูลเบื้องต้น'!$C$47="","",IF('02.คีย์เทอม1'!$B58="","",'01.ข้อมูลเบื้องต้น'!$C$47))</f>
        <v/>
      </c>
      <c r="FI58" s="721"/>
      <c r="FJ58" s="1234" t="str">
        <f t="shared" si="27"/>
        <v/>
      </c>
      <c r="FK58" s="1232"/>
      <c r="FL58" s="1231" t="str">
        <f>IF('01.ข้อมูลเบื้องต้น'!$B$48="","",IF('02.คีย์เทอม1'!$B58="","",'01.ข้อมูลเบื้องต้น'!$B$48))</f>
        <v/>
      </c>
      <c r="FM58" s="1232" t="str">
        <f>IF('01.ข้อมูลเบื้องต้น'!$C$48="","",IF('02.คีย์เทอม1'!$B58="","",'01.ข้อมูลเบื้องต้น'!$C$48))</f>
        <v/>
      </c>
      <c r="FN58" s="721"/>
      <c r="FO58" s="1234" t="str">
        <f t="shared" si="28"/>
        <v/>
      </c>
      <c r="FP58" s="1232"/>
      <c r="FQ58" s="1231" t="str">
        <f>IF('01.ข้อมูลเบื้องต้น'!$B$49="","",IF('02.คีย์เทอม1'!$B58="","",'01.ข้อมูลเบื้องต้น'!$B$49))</f>
        <v/>
      </c>
      <c r="FR58" s="1232" t="str">
        <f>IF('01.ข้อมูลเบื้องต้น'!$C$49="","",IF('02.คีย์เทอม1'!$B58="","",'01.ข้อมูลเบื้องต้น'!$C$49))</f>
        <v/>
      </c>
      <c r="FS58" s="721"/>
      <c r="FT58" s="1234" t="str">
        <f t="shared" si="29"/>
        <v/>
      </c>
      <c r="FU58" s="1232"/>
      <c r="FV58" s="1231" t="str">
        <f>IF('01.ข้อมูลเบื้องต้น'!$B$50="","",IF('02.คีย์เทอม1'!$B58="","",'01.ข้อมูลเบื้องต้น'!$B$50))</f>
        <v/>
      </c>
      <c r="FW58" s="1232" t="str">
        <f>IF('01.ข้อมูลเบื้องต้น'!$C$50="","",IF('02.คีย์เทอม1'!$B58="","",'01.ข้อมูลเบื้องต้น'!$C$50))</f>
        <v/>
      </c>
      <c r="FX58" s="721"/>
      <c r="FY58" s="1234" t="str">
        <f t="shared" si="30"/>
        <v/>
      </c>
      <c r="FZ58" s="521" t="str">
        <f t="shared" si="60"/>
        <v/>
      </c>
      <c r="GA58" s="522" t="str">
        <f t="shared" si="61"/>
        <v/>
      </c>
      <c r="GB58" s="523" t="str">
        <f>IF('2.ชื่อนักเรียน'!R59="มส","มส",IF('2.ชื่อนักเรียน'!R59="ย้าย","ย้าย",IF('2.ชื่อนักเรียน'!R59="ร","ร",IF(GA58="","",RANK(GA58,$GA$10:$GA$59,0)))))</f>
        <v/>
      </c>
      <c r="GC58" s="523" t="str">
        <f t="shared" si="62"/>
        <v/>
      </c>
      <c r="GE58" s="538" t="str">
        <f t="shared" si="41"/>
        <v/>
      </c>
      <c r="GF58" s="720" t="str">
        <f t="shared" si="42"/>
        <v/>
      </c>
      <c r="GG58" s="717" t="str">
        <f t="shared" si="43"/>
        <v/>
      </c>
      <c r="GH58" s="520" t="str">
        <f t="shared" si="44"/>
        <v/>
      </c>
      <c r="GI58" s="540" t="str">
        <f t="shared" si="45"/>
        <v/>
      </c>
      <c r="GJ58" s="720" t="str">
        <f t="shared" si="46"/>
        <v/>
      </c>
      <c r="GK58" s="720" t="str">
        <f t="shared" si="47"/>
        <v/>
      </c>
      <c r="GL58" s="539" t="str">
        <f t="shared" si="48"/>
        <v/>
      </c>
      <c r="GM58" s="701" t="str">
        <f t="shared" si="49"/>
        <v/>
      </c>
      <c r="GN58" s="701" t="str">
        <f t="shared" si="50"/>
        <v/>
      </c>
      <c r="GO58" s="701" t="str">
        <f t="shared" si="51"/>
        <v/>
      </c>
      <c r="GP58" s="701" t="str">
        <f t="shared" si="52"/>
        <v/>
      </c>
      <c r="GQ58" s="701" t="str">
        <f t="shared" si="53"/>
        <v/>
      </c>
      <c r="GR58" s="701" t="str">
        <f t="shared" si="54"/>
        <v/>
      </c>
      <c r="GS58" s="701" t="str">
        <f t="shared" si="55"/>
        <v/>
      </c>
      <c r="GT58" s="520" t="str">
        <f t="shared" si="56"/>
        <v/>
      </c>
    </row>
    <row r="59" spans="1:202" s="509" customFormat="1" ht="16.8" customHeight="1" thickBot="1">
      <c r="A59" s="1229">
        <v>50</v>
      </c>
      <c r="B59" s="1229" t="str">
        <f>IF('2.ชื่อนักเรียน'!E60="","",CONCATENATE('2.ชื่อนักเรียน'!E60,'2.ชื่อนักเรียน'!F60,'2.ชื่อนักเรียน'!G60,'2.ชื่อนักเรียน'!H60,'2.ชื่อนักเรียน'!I60,'2.ชื่อนักเรียน'!J60,'2.ชื่อนักเรียน'!K60,'2.ชื่อนักเรียน'!L60,'2.ชื่อนักเรียน'!M60,'2.ชื่อนักเรียน'!N60,'2.ชื่อนักเรียน'!O60,'2.ชื่อนักเรียน'!P60,'2.ชื่อนักเรียน'!Q60))</f>
        <v/>
      </c>
      <c r="C59" s="1230" t="str">
        <f>IF('2.ชื่อนักเรียน'!B60="","",'2.ชื่อนักเรียน'!B60)</f>
        <v/>
      </c>
      <c r="D59" s="1231" t="str">
        <f>IF('2.ชื่อนักเรียน'!C60="","",CONCATENATE(TRIM('2.ชื่อนักเรียน'!C60),"  ",'2.ชื่อนักเรียน'!D60))</f>
        <v/>
      </c>
      <c r="E59" s="1232" t="str">
        <f>IF(B59="","",IF('01.ข้อมูลเบื้องต้น'!$H$2="","",'01.ข้อมูลเบื้องต้น'!$H$2))</f>
        <v/>
      </c>
      <c r="F59" s="1231" t="str">
        <f>IF(B59="","",IF('01.ข้อมูลเบื้องต้น'!$I$4="","",'01.ข้อมูลเบื้องต้น'!$I$4))</f>
        <v/>
      </c>
      <c r="G59" s="1232"/>
      <c r="H59" s="1231" t="str">
        <f>IF('01.ข้อมูลเบื้องต้น'!$B$8="","",IF('02.คีย์เทอม1'!$B59="","",'01.ข้อมูลเบื้องต้น'!$B$8))</f>
        <v/>
      </c>
      <c r="I59" s="1232" t="str">
        <f>IF('01.ข้อมูลเบื้องต้น'!$C$8="","",IF('02.คีย์เทอม1'!$B59="","",'01.ข้อมูลเบื้องต้น'!$C$8))</f>
        <v/>
      </c>
      <c r="J59" s="519"/>
      <c r="K59" s="1233" t="str">
        <f>IF('2.ชื่อนักเรียน'!R60="มส","มส",IF('2.ชื่อนักเรียน'!R60="ร","ร",IF('2.ชื่อนักเรียน'!R60="ย้าย","ย้าย",IF(J59="","",IF(J59&gt;=75,"เชี่ยวชาญ",IF(J59&gt;=65,"ชำนาญ",IF(J59&gt;=55,"พัฒนา",IF(J59&gt;=50,"เริ่มต้น","ไม่ผ่าน"))))))))</f>
        <v/>
      </c>
      <c r="L59" s="1232"/>
      <c r="M59" s="1231" t="str">
        <f>IF('01.ข้อมูลเบื้องต้น'!$B$9="","",IF('02.คีย์เทอม1'!$B59="","",'01.ข้อมูลเบื้องต้น'!$B$9))</f>
        <v/>
      </c>
      <c r="N59" s="1232" t="str">
        <f>IF('01.ข้อมูลเบื้องต้น'!$C$9="","",IF('02.คีย์เทอม1'!$B59="","",'01.ข้อมูลเบื้องต้น'!$C$9))</f>
        <v/>
      </c>
      <c r="O59" s="526"/>
      <c r="P59" s="1235" t="str">
        <f t="shared" si="7"/>
        <v/>
      </c>
      <c r="Q59" s="1232"/>
      <c r="R59" s="1231" t="str">
        <f>IF('01.ข้อมูลเบื้องต้น'!$B$10="","",IF('02.คีย์เทอม1'!$B59="","",'01.ข้อมูลเบื้องต้น'!$B$10))</f>
        <v/>
      </c>
      <c r="S59" s="1232" t="str">
        <f>IF('01.ข้อมูลเบื้องต้น'!$C$10="","",IF('02.คีย์เทอม1'!$B59="","",'01.ข้อมูลเบื้องต้น'!$C$10))</f>
        <v/>
      </c>
      <c r="T59" s="526"/>
      <c r="U59" s="1235" t="str">
        <f t="shared" si="8"/>
        <v/>
      </c>
      <c r="V59" s="1232"/>
      <c r="W59" s="1231" t="str">
        <f>IF('01.ข้อมูลเบื้องต้น'!$B$11="","",IF('02.คีย์เทอม1'!$B59="","",'01.ข้อมูลเบื้องต้น'!$B$11))</f>
        <v/>
      </c>
      <c r="X59" s="1232" t="str">
        <f>IF('01.ข้อมูลเบื้องต้น'!$C$11="","",IF('02.คีย์เทอม1'!$B59="","",'01.ข้อมูลเบื้องต้น'!$C$11))</f>
        <v/>
      </c>
      <c r="Y59" s="519"/>
      <c r="Z59" s="1234" t="str">
        <f t="shared" si="31"/>
        <v/>
      </c>
      <c r="AA59" s="1232"/>
      <c r="AB59" s="1231" t="str">
        <f>IF('01.ข้อมูลเบื้องต้น'!$B$12="","",IF('02.คีย์เทอม1'!$B59="","",'01.ข้อมูลเบื้องต้น'!$B$12))</f>
        <v/>
      </c>
      <c r="AC59" s="1232" t="str">
        <f>IF('01.ข้อมูลเบื้องต้น'!$C$12="","",IF('02.คีย์เทอม1'!$B59="","",'01.ข้อมูลเบื้องต้น'!$C$12))</f>
        <v/>
      </c>
      <c r="AD59" s="526"/>
      <c r="AE59" s="1235" t="str">
        <f t="shared" si="32"/>
        <v/>
      </c>
      <c r="AF59" s="1232"/>
      <c r="AG59" s="1231" t="str">
        <f>IF('01.ข้อมูลเบื้องต้น'!$B$13="","",IF('02.คีย์เทอม1'!$B59="","",'01.ข้อมูลเบื้องต้น'!$B$13))</f>
        <v/>
      </c>
      <c r="AH59" s="1232" t="str">
        <f>IF('01.ข้อมูลเบื้องต้น'!$C$13="","",IF('02.คีย์เทอม1'!$B59="","",'01.ข้อมูลเบื้องต้น'!$C$13))</f>
        <v/>
      </c>
      <c r="AI59" s="526"/>
      <c r="AJ59" s="1235" t="str">
        <f t="shared" si="33"/>
        <v/>
      </c>
      <c r="AK59" s="1232"/>
      <c r="AL59" s="1231" t="str">
        <f>IF('01.ข้อมูลเบื้องต้น'!$B$14="","",IF('02.คีย์เทอม1'!$B59="","",'01.ข้อมูลเบื้องต้น'!$B$14))</f>
        <v/>
      </c>
      <c r="AM59" s="1232" t="str">
        <f>IF('01.ข้อมูลเบื้องต้น'!$C$14="","",IF('02.คีย์เทอม1'!$B59="","",'01.ข้อมูลเบื้องต้น'!$C$14))</f>
        <v/>
      </c>
      <c r="AN59" s="526"/>
      <c r="AO59" s="1235" t="str">
        <f t="shared" si="34"/>
        <v/>
      </c>
      <c r="AP59" s="1232"/>
      <c r="AQ59" s="1231" t="str">
        <f>IF('01.ข้อมูลเบื้องต้น'!$B$15="","",IF('02.คีย์เทอม1'!$B59="","",'01.ข้อมูลเบื้องต้น'!$B$15))</f>
        <v/>
      </c>
      <c r="AR59" s="1232" t="str">
        <f>IF('01.ข้อมูลเบื้องต้น'!$C$15="","",IF('02.คีย์เทอม1'!$B59="","",'01.ข้อมูลเบื้องต้น'!$C$15))</f>
        <v/>
      </c>
      <c r="AS59" s="526"/>
      <c r="AT59" s="1235" t="str">
        <f t="shared" si="35"/>
        <v/>
      </c>
      <c r="AU59" s="1232"/>
      <c r="AV59" s="1231" t="str">
        <f>IF('01.ข้อมูลเบื้องต้น'!$B$16="","",IF('02.คีย์เทอม1'!$B59="","",'01.ข้อมูลเบื้องต้น'!$B$16))</f>
        <v/>
      </c>
      <c r="AW59" s="1232" t="str">
        <f>IF('01.ข้อมูลเบื้องต้น'!$C$16="","",IF('02.คีย์เทอม1'!$B59="","",'01.ข้อมูลเบื้องต้น'!$C$16))</f>
        <v/>
      </c>
      <c r="AX59" s="519"/>
      <c r="AY59" s="1234" t="str">
        <f t="shared" si="36"/>
        <v/>
      </c>
      <c r="AZ59" s="1232"/>
      <c r="BA59" s="1231" t="str">
        <f>IF('01.ข้อมูลเบื้องต้น'!$B$17="","",IF('02.คีย์เทอม1'!$B59="","",'01.ข้อมูลเบื้องต้น'!$B$17))</f>
        <v/>
      </c>
      <c r="BB59" s="1232" t="str">
        <f>IF('01.ข้อมูลเบื้องต้น'!$C$17="","",IF('02.คีย์เทอม1'!$B59="","",'01.ข้อมูลเบื้องต้น'!$C$17))</f>
        <v/>
      </c>
      <c r="BC59" s="519"/>
      <c r="BD59" s="1234" t="str">
        <f t="shared" si="37"/>
        <v/>
      </c>
      <c r="BE59" s="1232"/>
      <c r="BF59" s="1231" t="str">
        <f>IF('01.ข้อมูลเบื้องต้น'!$B$19="","",IF('02.คีย์เทอม1'!$B59="","",'01.ข้อมูลเบื้องต้น'!$B$19))</f>
        <v/>
      </c>
      <c r="BG59" s="1232" t="str">
        <f>IF('01.ข้อมูลเบื้องต้น'!$C$19="","",IF('02.คีย์เทอม1'!$B59="","",'01.ข้อมูลเบื้องต้น'!$C$19))</f>
        <v/>
      </c>
      <c r="BH59" s="722"/>
      <c r="BI59" s="1234" t="str">
        <f t="shared" si="38"/>
        <v/>
      </c>
      <c r="BJ59" s="1232"/>
      <c r="BK59" s="1231" t="str">
        <f>IF('01.ข้อมูลเบื้องต้น'!$B$20="","",IF('02.คีย์เทอม1'!$B59="","",'01.ข้อมูลเบื้องต้น'!$B$20))</f>
        <v/>
      </c>
      <c r="BL59" s="1232" t="str">
        <f>IF('01.ข้อมูลเบื้องต้น'!$C$20="","",IF('02.คีย์เทอม1'!$B59="","",'01.ข้อมูลเบื้องต้น'!$C$20))</f>
        <v/>
      </c>
      <c r="BM59" s="722"/>
      <c r="BN59" s="1235" t="str">
        <f t="shared" si="9"/>
        <v/>
      </c>
      <c r="BO59" s="1232"/>
      <c r="BP59" s="1231" t="str">
        <f>IF('01.ข้อมูลเบื้องต้น'!$B$21="","",IF('02.คีย์เทอม1'!$B59="","",'01.ข้อมูลเบื้องต้น'!$B$21))</f>
        <v/>
      </c>
      <c r="BQ59" s="1232" t="str">
        <f>IF('01.ข้อมูลเบื้องต้น'!$C$21="","",IF('02.คีย์เทอม1'!$B59="","",'01.ข้อมูลเบื้องต้น'!$C$21))</f>
        <v/>
      </c>
      <c r="BR59" s="722"/>
      <c r="BS59" s="1234" t="str">
        <f t="shared" si="10"/>
        <v/>
      </c>
      <c r="BT59" s="1232"/>
      <c r="BU59" s="1231" t="str">
        <f>IF('01.ข้อมูลเบื้องต้น'!$B$22="","",IF('02.คีย์เทอม1'!$B59="","",'01.ข้อมูลเบื้องต้น'!$B$22))</f>
        <v/>
      </c>
      <c r="BV59" s="1232" t="str">
        <f>IF('01.ข้อมูลเบื้องต้น'!$C$22="","",IF('02.คีย์เทอม1'!$B59="","",'01.ข้อมูลเบื้องต้น'!$C$22))</f>
        <v/>
      </c>
      <c r="BW59" s="722"/>
      <c r="BX59" s="1234" t="str">
        <f t="shared" si="11"/>
        <v/>
      </c>
      <c r="BY59" s="1232"/>
      <c r="BZ59" s="1231" t="str">
        <f>IF('01.ข้อมูลเบื้องต้น'!$B$23="","",IF('02.คีย์เทอม1'!$B59="","",'01.ข้อมูลเบื้องต้น'!$B$23))</f>
        <v/>
      </c>
      <c r="CA59" s="1232" t="str">
        <f>IF('01.ข้อมูลเบื้องต้น'!$C$23="","",IF('02.คีย์เทอม1'!$B59="","",'01.ข้อมูลเบื้องต้น'!$C$23))</f>
        <v/>
      </c>
      <c r="CB59" s="722"/>
      <c r="CC59" s="1234" t="str">
        <f t="shared" si="39"/>
        <v/>
      </c>
      <c r="CD59" s="1232"/>
      <c r="CE59" s="1231" t="str">
        <f>IF('01.ข้อมูลเบื้องต้น'!$B$24="","",IF('02.คีย์เทอม1'!$B59="","",'01.ข้อมูลเบื้องต้น'!$B$24))</f>
        <v/>
      </c>
      <c r="CF59" s="1232" t="str">
        <f>IF('01.ข้อมูลเบื้องต้น'!$C$24="","",IF('02.คีย์เทอม1'!$B59="","",'01.ข้อมูลเบื้องต้น'!$C$24))</f>
        <v/>
      </c>
      <c r="CG59" s="722"/>
      <c r="CH59" s="1234" t="str">
        <f t="shared" si="59"/>
        <v/>
      </c>
      <c r="CI59" s="1232"/>
      <c r="CJ59" s="1231" t="str">
        <f>IF('01.ข้อมูลเบื้องต้น'!$B$25="","",IF('02.คีย์เทอม1'!$B59="","",'01.ข้อมูลเบื้องต้น'!$B$25))</f>
        <v/>
      </c>
      <c r="CK59" s="1232" t="str">
        <f>IF('01.ข้อมูลเบื้องต้น'!$C$25="","",IF('02.คีย์เทอม1'!$B59="","",'01.ข้อมูลเบื้องต้น'!$C$25))</f>
        <v/>
      </c>
      <c r="CL59" s="722"/>
      <c r="CM59" s="1234" t="str">
        <f t="shared" si="12"/>
        <v/>
      </c>
      <c r="CN59" s="1232"/>
      <c r="CO59" s="1231" t="str">
        <f>IF('01.ข้อมูลเบื้องต้น'!$B$26="","",IF('02.คีย์เทอม1'!$B59="","",'01.ข้อมูลเบื้องต้น'!$B$26))</f>
        <v/>
      </c>
      <c r="CP59" s="1232" t="str">
        <f>IF('01.ข้อมูลเบื้องต้น'!$C$26="","",IF('02.คีย์เทอม1'!$B59="","",'01.ข้อมูลเบื้องต้น'!$C$26))</f>
        <v/>
      </c>
      <c r="CQ59" s="722"/>
      <c r="CR59" s="1234" t="str">
        <f t="shared" si="13"/>
        <v/>
      </c>
      <c r="CS59" s="1232"/>
      <c r="CT59" s="1231" t="str">
        <f>IF('01.ข้อมูลเบื้องต้น'!$B$27="","",IF('02.คีย์เทอม1'!$B59="","",'01.ข้อมูลเบื้องต้น'!$B$27))</f>
        <v/>
      </c>
      <c r="CU59" s="1232" t="str">
        <f>IF('01.ข้อมูลเบื้องต้น'!$C$27="","",IF('02.คีย์เทอม1'!$B59="","",'01.ข้อมูลเบื้องต้น'!$C$27))</f>
        <v/>
      </c>
      <c r="CV59" s="722"/>
      <c r="CW59" s="1234" t="str">
        <f t="shared" si="14"/>
        <v/>
      </c>
      <c r="CX59" s="1232"/>
      <c r="CY59" s="1231" t="str">
        <f>IF('01.ข้อมูลเบื้องต้น'!$B$28="","",IF('02.คีย์เทอม1'!$B59="","",'01.ข้อมูลเบื้องต้น'!$B$28))</f>
        <v/>
      </c>
      <c r="CZ59" s="1232" t="str">
        <f>IF('01.ข้อมูลเบื้องต้น'!$C$28="","",IF('02.คีย์เทอม1'!$B59="","",'01.ข้อมูลเบื้องต้น'!$C$28))</f>
        <v/>
      </c>
      <c r="DA59" s="722"/>
      <c r="DB59" s="1234" t="str">
        <f t="shared" si="15"/>
        <v/>
      </c>
      <c r="DC59" s="1232"/>
      <c r="DD59" s="1231" t="str">
        <f>IF('01.ข้อมูลเบื้องต้น'!$B$36="","",IF('02.คีย์เทอม1'!$B59="","",'01.ข้อมูลเบื้องต้น'!$B$36))</f>
        <v/>
      </c>
      <c r="DE59" s="1232" t="str">
        <f>IF('01.ข้อมูลเบื้องต้น'!$C$36="","",IF('02.คีย์เทอม1'!$B59="","",'01.ข้อมูลเบื้องต้น'!$C$36))</f>
        <v/>
      </c>
      <c r="DF59" s="721"/>
      <c r="DG59" s="1234" t="str">
        <f t="shared" si="16"/>
        <v/>
      </c>
      <c r="DH59" s="1232"/>
      <c r="DI59" s="1231" t="str">
        <f>IF('01.ข้อมูลเบื้องต้น'!$B$37="","",IF('02.คีย์เทอม1'!$B59="","",'01.ข้อมูลเบื้องต้น'!$B$37))</f>
        <v/>
      </c>
      <c r="DJ59" s="1232" t="str">
        <f>IF('01.ข้อมูลเบื้องต้น'!$C$37="","",IF('02.คีย์เทอม1'!$B59="","",'01.ข้อมูลเบื้องต้น'!$C$37))</f>
        <v/>
      </c>
      <c r="DK59" s="721"/>
      <c r="DL59" s="1234" t="str">
        <f t="shared" si="17"/>
        <v/>
      </c>
      <c r="DM59" s="1232"/>
      <c r="DN59" s="1231" t="str">
        <f>IF('01.ข้อมูลเบื้องต้น'!$B$38="","",IF('02.คีย์เทอม1'!$B59="","",'01.ข้อมูลเบื้องต้น'!$B$38))</f>
        <v/>
      </c>
      <c r="DO59" s="1232" t="str">
        <f>IF('01.ข้อมูลเบื้องต้น'!$C$38="","",IF('02.คีย์เทอม1'!$B59="","",'01.ข้อมูลเบื้องต้น'!$C$38))</f>
        <v/>
      </c>
      <c r="DP59" s="721"/>
      <c r="DQ59" s="1234" t="str">
        <f t="shared" si="18"/>
        <v/>
      </c>
      <c r="DR59" s="1232"/>
      <c r="DS59" s="1231" t="str">
        <f>IF('01.ข้อมูลเบื้องต้น'!$B$39="","",IF('02.คีย์เทอม1'!$B59="","",'01.ข้อมูลเบื้องต้น'!$B$39))</f>
        <v/>
      </c>
      <c r="DT59" s="1232" t="str">
        <f>IF('01.ข้อมูลเบื้องต้น'!$C$39="","",IF('02.คีย์เทอม1'!$B59="","",'01.ข้อมูลเบื้องต้น'!$C$39))</f>
        <v/>
      </c>
      <c r="DU59" s="721"/>
      <c r="DV59" s="1234" t="str">
        <f t="shared" si="19"/>
        <v/>
      </c>
      <c r="DW59" s="1232"/>
      <c r="DX59" s="1231" t="str">
        <f>IF('01.ข้อมูลเบื้องต้น'!$B$40="","",IF('02.คีย์เทอม1'!$B59="","",'01.ข้อมูลเบื้องต้น'!$B$40))</f>
        <v/>
      </c>
      <c r="DY59" s="1232" t="str">
        <f>IF('01.ข้อมูลเบื้องต้น'!$C$40="","",IF('02.คีย์เทอม1'!$B59="","",'01.ข้อมูลเบื้องต้น'!$C$40))</f>
        <v/>
      </c>
      <c r="DZ59" s="721"/>
      <c r="EA59" s="1234" t="str">
        <f t="shared" si="20"/>
        <v/>
      </c>
      <c r="EB59" s="1232"/>
      <c r="EC59" s="1231" t="str">
        <f>IF('01.ข้อมูลเบื้องต้น'!$B$41="","",IF('02.คีย์เทอม1'!$B59="","",'01.ข้อมูลเบื้องต้น'!$B$41))</f>
        <v/>
      </c>
      <c r="ED59" s="1232" t="str">
        <f>IF('01.ข้อมูลเบื้องต้น'!$C$41="","",IF('02.คีย์เทอม1'!$B59="","",'01.ข้อมูลเบื้องต้น'!$C$41))</f>
        <v/>
      </c>
      <c r="EE59" s="721"/>
      <c r="EF59" s="1234" t="str">
        <f t="shared" si="21"/>
        <v/>
      </c>
      <c r="EG59" s="1232"/>
      <c r="EH59" s="1231" t="str">
        <f>IF('01.ข้อมูลเบื้องต้น'!$B$42="","",IF('02.คีย์เทอม1'!$B59="","",'01.ข้อมูลเบื้องต้น'!$B$42))</f>
        <v/>
      </c>
      <c r="EI59" s="1232" t="str">
        <f>IF('01.ข้อมูลเบื้องต้น'!$C$42="","",IF('02.คีย์เทอม1'!$B59="","",'01.ข้อมูลเบื้องต้น'!$C$42))</f>
        <v/>
      </c>
      <c r="EJ59" s="721"/>
      <c r="EK59" s="1234" t="str">
        <f t="shared" si="22"/>
        <v/>
      </c>
      <c r="EL59" s="1232"/>
      <c r="EM59" s="1231" t="str">
        <f>IF('01.ข้อมูลเบื้องต้น'!$B$43="","",IF('02.คีย์เทอม1'!$B59="","",'01.ข้อมูลเบื้องต้น'!$B$43))</f>
        <v/>
      </c>
      <c r="EN59" s="1232" t="str">
        <f>IF('01.ข้อมูลเบื้องต้น'!$C$43="","",IF('02.คีย์เทอม1'!$B59="","",'01.ข้อมูลเบื้องต้น'!$C$43))</f>
        <v/>
      </c>
      <c r="EO59" s="721"/>
      <c r="EP59" s="1234" t="str">
        <f t="shared" si="23"/>
        <v/>
      </c>
      <c r="EQ59" s="1232"/>
      <c r="ER59" s="1231" t="str">
        <f>IF('01.ข้อมูลเบื้องต้น'!$B$44="","",IF('02.คีย์เทอม1'!$B59="","",'01.ข้อมูลเบื้องต้น'!$B$44))</f>
        <v/>
      </c>
      <c r="ES59" s="1232" t="str">
        <f>IF('01.ข้อมูลเบื้องต้น'!$C$44="","",IF('02.คีย์เทอม1'!$B59="","",'01.ข้อมูลเบื้องต้น'!$C$44))</f>
        <v/>
      </c>
      <c r="ET59" s="721"/>
      <c r="EU59" s="1234" t="str">
        <f t="shared" si="24"/>
        <v/>
      </c>
      <c r="EV59" s="1232"/>
      <c r="EW59" s="1231" t="str">
        <f>IF('01.ข้อมูลเบื้องต้น'!$B$45="","",IF('02.คีย์เทอม1'!$B59="","",'01.ข้อมูลเบื้องต้น'!$B$45))</f>
        <v/>
      </c>
      <c r="EX59" s="1232" t="str">
        <f>IF('01.ข้อมูลเบื้องต้น'!$C$45="","",IF('02.คีย์เทอม1'!$B59="","",'01.ข้อมูลเบื้องต้น'!$C$45))</f>
        <v/>
      </c>
      <c r="EY59" s="721"/>
      <c r="EZ59" s="1234" t="str">
        <f t="shared" si="25"/>
        <v/>
      </c>
      <c r="FA59" s="1232"/>
      <c r="FB59" s="1231" t="str">
        <f>IF('01.ข้อมูลเบื้องต้น'!$B$46="","",IF('02.คีย์เทอม1'!$B59="","",'01.ข้อมูลเบื้องต้น'!$B$46))</f>
        <v/>
      </c>
      <c r="FC59" s="1232" t="str">
        <f>IF('01.ข้อมูลเบื้องต้น'!$C$46="","",IF('02.คีย์เทอม1'!$B59="","",'01.ข้อมูลเบื้องต้น'!$C$46))</f>
        <v/>
      </c>
      <c r="FD59" s="721"/>
      <c r="FE59" s="1234" t="str">
        <f t="shared" si="26"/>
        <v/>
      </c>
      <c r="FF59" s="1232"/>
      <c r="FG59" s="1231" t="str">
        <f>IF('01.ข้อมูลเบื้องต้น'!$B$47="","",IF('02.คีย์เทอม1'!$B59="","",'01.ข้อมูลเบื้องต้น'!$B$47))</f>
        <v/>
      </c>
      <c r="FH59" s="1232" t="str">
        <f>IF('01.ข้อมูลเบื้องต้น'!$C$47="","",IF('02.คีย์เทอม1'!$B59="","",'01.ข้อมูลเบื้องต้น'!$C$47))</f>
        <v/>
      </c>
      <c r="FI59" s="721"/>
      <c r="FJ59" s="1234" t="str">
        <f t="shared" si="27"/>
        <v/>
      </c>
      <c r="FK59" s="1232"/>
      <c r="FL59" s="1231" t="str">
        <f>IF('01.ข้อมูลเบื้องต้น'!$B$48="","",IF('02.คีย์เทอม1'!$B59="","",'01.ข้อมูลเบื้องต้น'!$B$48))</f>
        <v/>
      </c>
      <c r="FM59" s="1232" t="str">
        <f>IF('01.ข้อมูลเบื้องต้น'!$C$48="","",IF('02.คีย์เทอม1'!$B59="","",'01.ข้อมูลเบื้องต้น'!$C$48))</f>
        <v/>
      </c>
      <c r="FN59" s="721"/>
      <c r="FO59" s="1234" t="str">
        <f t="shared" si="28"/>
        <v/>
      </c>
      <c r="FP59" s="1232"/>
      <c r="FQ59" s="1231" t="str">
        <f>IF('01.ข้อมูลเบื้องต้น'!$B$49="","",IF('02.คีย์เทอม1'!$B59="","",'01.ข้อมูลเบื้องต้น'!$B$49))</f>
        <v/>
      </c>
      <c r="FR59" s="1232" t="str">
        <f>IF('01.ข้อมูลเบื้องต้น'!$C$49="","",IF('02.คีย์เทอม1'!$B59="","",'01.ข้อมูลเบื้องต้น'!$C$49))</f>
        <v/>
      </c>
      <c r="FS59" s="721"/>
      <c r="FT59" s="1234" t="str">
        <f t="shared" si="29"/>
        <v/>
      </c>
      <c r="FU59" s="1232"/>
      <c r="FV59" s="1231" t="str">
        <f>IF('01.ข้อมูลเบื้องต้น'!$B$50="","",IF('02.คีย์เทอม1'!$B59="","",'01.ข้อมูลเบื้องต้น'!$B$50))</f>
        <v/>
      </c>
      <c r="FW59" s="1232" t="str">
        <f>IF('01.ข้อมูลเบื้องต้น'!$C$50="","",IF('02.คีย์เทอม1'!$B59="","",'01.ข้อมูลเบื้องต้น'!$C$50))</f>
        <v/>
      </c>
      <c r="FX59" s="721"/>
      <c r="FY59" s="1234" t="str">
        <f t="shared" si="30"/>
        <v/>
      </c>
      <c r="FZ59" s="521" t="str">
        <f t="shared" si="60"/>
        <v/>
      </c>
      <c r="GA59" s="522" t="str">
        <f t="shared" si="61"/>
        <v/>
      </c>
      <c r="GB59" s="523" t="str">
        <f>IF('2.ชื่อนักเรียน'!R60="มส","มส",IF('2.ชื่อนักเรียน'!R60="ย้าย","ย้าย",IF('2.ชื่อนักเรียน'!R60="ร","ร",IF(GA59="","",RANK(GA59,$GA$10:$GA$59,0)))))</f>
        <v/>
      </c>
      <c r="GC59" s="523" t="str">
        <f t="shared" si="62"/>
        <v/>
      </c>
      <c r="GE59" s="538" t="str">
        <f t="shared" si="41"/>
        <v/>
      </c>
      <c r="GF59" s="720" t="str">
        <f t="shared" si="42"/>
        <v/>
      </c>
      <c r="GG59" s="717" t="str">
        <f t="shared" si="43"/>
        <v/>
      </c>
      <c r="GH59" s="520" t="str">
        <f t="shared" si="44"/>
        <v/>
      </c>
      <c r="GI59" s="540" t="str">
        <f t="shared" si="45"/>
        <v/>
      </c>
      <c r="GJ59" s="720" t="str">
        <f t="shared" si="46"/>
        <v/>
      </c>
      <c r="GK59" s="720" t="str">
        <f t="shared" si="47"/>
        <v/>
      </c>
      <c r="GL59" s="539" t="str">
        <f t="shared" si="48"/>
        <v/>
      </c>
      <c r="GM59" s="701" t="str">
        <f t="shared" si="49"/>
        <v/>
      </c>
      <c r="GN59" s="701" t="str">
        <f t="shared" si="50"/>
        <v/>
      </c>
      <c r="GO59" s="701" t="str">
        <f t="shared" si="51"/>
        <v/>
      </c>
      <c r="GP59" s="701" t="str">
        <f t="shared" si="52"/>
        <v/>
      </c>
      <c r="GQ59" s="701" t="str">
        <f t="shared" si="53"/>
        <v/>
      </c>
      <c r="GR59" s="701" t="str">
        <f t="shared" si="54"/>
        <v/>
      </c>
      <c r="GS59" s="701" t="str">
        <f t="shared" si="55"/>
        <v/>
      </c>
      <c r="GT59" s="520" t="str">
        <f t="shared" si="56"/>
        <v/>
      </c>
    </row>
    <row r="60" spans="1:202" s="509" customFormat="1" ht="17.25" customHeight="1">
      <c r="A60" s="1236" t="s">
        <v>5</v>
      </c>
      <c r="B60" s="1236"/>
      <c r="C60" s="1236"/>
      <c r="D60" s="1236"/>
      <c r="E60" s="1236"/>
      <c r="F60" s="1236"/>
      <c r="G60" s="1229"/>
      <c r="H60" s="1229"/>
      <c r="I60" s="1229"/>
      <c r="J60" s="674" t="str">
        <f>IF(SUM(J10:J59)=0,"",SUM(J10:J59))</f>
        <v/>
      </c>
      <c r="K60" s="1233"/>
      <c r="L60" s="1229"/>
      <c r="M60" s="1229"/>
      <c r="N60" s="1229"/>
      <c r="O60" s="1233" t="str">
        <f>IF(SUM(O10:O59)=0,"",SUM(O10:O59))</f>
        <v/>
      </c>
      <c r="P60" s="1233"/>
      <c r="Q60" s="1229"/>
      <c r="R60" s="1229"/>
      <c r="S60" s="1229"/>
      <c r="T60" s="1233" t="str">
        <f>IF(SUM(T10:T59)=0,"",SUM(T10:T59))</f>
        <v/>
      </c>
      <c r="U60" s="1233"/>
      <c r="V60" s="1229"/>
      <c r="W60" s="1229"/>
      <c r="X60" s="1229"/>
      <c r="Y60" s="1233" t="str">
        <f>IF(SUM(Y10:Y59)=0,"",SUM(Y10:Y59))</f>
        <v/>
      </c>
      <c r="Z60" s="1233"/>
      <c r="AA60" s="1229"/>
      <c r="AB60" s="1229"/>
      <c r="AC60" s="1229"/>
      <c r="AD60" s="1233" t="str">
        <f>IF(SUM(AD10:AD59)=0,"",SUM(AD10:AD59))</f>
        <v/>
      </c>
      <c r="AE60" s="1233"/>
      <c r="AF60" s="1229"/>
      <c r="AG60" s="1229"/>
      <c r="AH60" s="1229"/>
      <c r="AI60" s="1233" t="str">
        <f>IF(SUM(AI10:AI59)=0,"",SUM(AI10:AI59))</f>
        <v/>
      </c>
      <c r="AJ60" s="1233"/>
      <c r="AK60" s="1229"/>
      <c r="AL60" s="1229"/>
      <c r="AM60" s="1229"/>
      <c r="AN60" s="1233" t="str">
        <f>IF(SUM(AN10:AN59)=0,"",SUM(AN10:AN59))</f>
        <v/>
      </c>
      <c r="AO60" s="1233"/>
      <c r="AP60" s="1229"/>
      <c r="AQ60" s="1229"/>
      <c r="AR60" s="1229"/>
      <c r="AS60" s="1233" t="str">
        <f>IF(SUM(AS10:AS59)=0,"",SUM(AS10:AS59))</f>
        <v/>
      </c>
      <c r="AT60" s="1233"/>
      <c r="AU60" s="1229"/>
      <c r="AV60" s="1229"/>
      <c r="AW60" s="1229"/>
      <c r="AX60" s="1233" t="str">
        <f>IF(SUM(AX10:AX59)=0,"",SUM(AX10:AX59))</f>
        <v/>
      </c>
      <c r="AY60" s="1233"/>
      <c r="AZ60" s="1229"/>
      <c r="BA60" s="1229"/>
      <c r="BB60" s="1229"/>
      <c r="BC60" s="1233" t="str">
        <f>IF(SUM(BC10:BC59)=0,"",SUM(BC10:BC59))</f>
        <v/>
      </c>
      <c r="BD60" s="1234"/>
      <c r="BE60" s="1229"/>
      <c r="BF60" s="1229"/>
      <c r="BG60" s="1229"/>
      <c r="BH60" s="1233" t="str">
        <f>IF(SUM(BH10:BH59)=0,"",SUM(BH10:BH59))</f>
        <v/>
      </c>
      <c r="BI60" s="1234"/>
      <c r="BJ60" s="1229"/>
      <c r="BK60" s="1229"/>
      <c r="BL60" s="1229"/>
      <c r="BM60" s="1233" t="str">
        <f>IF(SUM(BM10:BM59)=0,"",SUM(BM10:BM59))</f>
        <v/>
      </c>
      <c r="BN60" s="1234"/>
      <c r="BO60" s="1229"/>
      <c r="BP60" s="1229"/>
      <c r="BQ60" s="1229"/>
      <c r="BR60" s="1233" t="str">
        <f>IF(SUM(BR10:BR59)=0,"",SUM(BR10:BR59))</f>
        <v/>
      </c>
      <c r="BS60" s="1234"/>
      <c r="BT60" s="1229"/>
      <c r="BU60" s="1229"/>
      <c r="BV60" s="1229"/>
      <c r="BW60" s="1233" t="str">
        <f>IF(SUM(BW10:BW59)=0,"",SUM(BW10:BW59))</f>
        <v/>
      </c>
      <c r="BX60" s="1234"/>
      <c r="BY60" s="1229"/>
      <c r="BZ60" s="1229"/>
      <c r="CA60" s="1229"/>
      <c r="CB60" s="1233" t="str">
        <f>IF(SUM(CB10:CB59)=0,"",SUM(CB10:CB59))</f>
        <v/>
      </c>
      <c r="CC60" s="1234"/>
      <c r="CD60" s="1229"/>
      <c r="CE60" s="1229"/>
      <c r="CF60" s="1229"/>
      <c r="CG60" s="1233" t="str">
        <f>IF(SUM(CG10:CG59)=0,"",SUM(CG10:CG59))</f>
        <v/>
      </c>
      <c r="CH60" s="1234"/>
      <c r="CI60" s="1229"/>
      <c r="CJ60" s="1229"/>
      <c r="CK60" s="1229"/>
      <c r="CL60" s="1233" t="str">
        <f>IF(SUM(CL10:CL59)=0,"",SUM(CL10:CL59))</f>
        <v/>
      </c>
      <c r="CM60" s="1234"/>
      <c r="CN60" s="1229"/>
      <c r="CO60" s="1229"/>
      <c r="CP60" s="1229"/>
      <c r="CQ60" s="1233" t="str">
        <f>IF(SUM(CQ10:CQ59)=0,"",SUM(CQ10:CQ59))</f>
        <v/>
      </c>
      <c r="CR60" s="1234"/>
      <c r="CS60" s="1229"/>
      <c r="CT60" s="1229"/>
      <c r="CU60" s="1229"/>
      <c r="CV60" s="1233" t="str">
        <f>IF(SUM(CV10:CV59)=0,"",SUM(CV10:CV59))</f>
        <v/>
      </c>
      <c r="CW60" s="1234"/>
      <c r="CX60" s="1229"/>
      <c r="CY60" s="1229"/>
      <c r="CZ60" s="1229"/>
      <c r="DA60" s="1233" t="str">
        <f>IF(SUM(DA10:DA59)=0,"",SUM(DA10:DA59))</f>
        <v/>
      </c>
      <c r="DB60" s="1234"/>
      <c r="DC60" s="1229"/>
      <c r="DD60" s="1229"/>
      <c r="DE60" s="1229"/>
      <c r="DF60" s="1233" t="str">
        <f>IF(SUM(DF10:DF59)=0,"",SUM(DF10:DF59))</f>
        <v/>
      </c>
      <c r="DG60" s="1234"/>
      <c r="DH60" s="1229"/>
      <c r="DI60" s="1229"/>
      <c r="DJ60" s="1229"/>
      <c r="DK60" s="1233" t="str">
        <f>IF(SUM(DK10:DK59)=0,"",SUM(DK10:DK59))</f>
        <v/>
      </c>
      <c r="DL60" s="1234"/>
      <c r="DM60" s="1229"/>
      <c r="DN60" s="1229"/>
      <c r="DO60" s="1229"/>
      <c r="DP60" s="1233" t="str">
        <f>IF(SUM(DP10:DP59)=0,"",SUM(DP10:DP59))</f>
        <v/>
      </c>
      <c r="DQ60" s="1234"/>
      <c r="DR60" s="1229"/>
      <c r="DS60" s="1229"/>
      <c r="DT60" s="1229"/>
      <c r="DU60" s="1233" t="str">
        <f>IF(SUM(DU10:DU59)=0,"",SUM(DU10:DU59))</f>
        <v/>
      </c>
      <c r="DV60" s="1234"/>
      <c r="DW60" s="1229"/>
      <c r="DX60" s="1229"/>
      <c r="DY60" s="1229"/>
      <c r="DZ60" s="1233" t="str">
        <f>IF(SUM(DZ10:DZ59)=0,"",SUM(DZ10:DZ59))</f>
        <v/>
      </c>
      <c r="EA60" s="1234"/>
      <c r="EB60" s="1229"/>
      <c r="EC60" s="1229"/>
      <c r="ED60" s="1229"/>
      <c r="EE60" s="1233" t="str">
        <f>IF(SUM(EE10:EE59)=0,"",SUM(EE10:EE59))</f>
        <v/>
      </c>
      <c r="EF60" s="1234"/>
      <c r="EG60" s="1229"/>
      <c r="EH60" s="1229"/>
      <c r="EI60" s="1229"/>
      <c r="EJ60" s="1233" t="str">
        <f>IF(SUM(EJ10:EJ59)=0,"",SUM(EJ10:EJ59))</f>
        <v/>
      </c>
      <c r="EK60" s="1234"/>
      <c r="EL60" s="1229"/>
      <c r="EM60" s="1229"/>
      <c r="EN60" s="1229"/>
      <c r="EO60" s="1233" t="str">
        <f>IF(SUM(EO10:EO59)=0,"",SUM(EO10:EO59))</f>
        <v/>
      </c>
      <c r="EP60" s="1234"/>
      <c r="EQ60" s="1229"/>
      <c r="ER60" s="1229"/>
      <c r="ES60" s="1229"/>
      <c r="ET60" s="1233" t="str">
        <f>IF(SUM(ET10:ET59)=0,"",SUM(ET10:ET59))</f>
        <v/>
      </c>
      <c r="EU60" s="1234"/>
      <c r="EV60" s="1229"/>
      <c r="EW60" s="1229"/>
      <c r="EX60" s="1229"/>
      <c r="EY60" s="1233" t="str">
        <f>IF(SUM(EY10:EY59)=0,"",SUM(EY10:EY59))</f>
        <v/>
      </c>
      <c r="EZ60" s="1234"/>
      <c r="FA60" s="1229"/>
      <c r="FB60" s="1229"/>
      <c r="FC60" s="1229"/>
      <c r="FD60" s="1233" t="str">
        <f>IF(SUM(FD10:FD59)=0,"",SUM(FD10:FD59))</f>
        <v/>
      </c>
      <c r="FE60" s="1234"/>
      <c r="FF60" s="1229"/>
      <c r="FG60" s="1229"/>
      <c r="FH60" s="1229"/>
      <c r="FI60" s="1233" t="str">
        <f>IF(SUM(FI10:FI59)=0,"",SUM(FI10:FI59))</f>
        <v/>
      </c>
      <c r="FJ60" s="1234"/>
      <c r="FK60" s="1229"/>
      <c r="FL60" s="1229"/>
      <c r="FM60" s="1229"/>
      <c r="FN60" s="1233" t="str">
        <f>IF(SUM(FN10:FN59)=0,"",SUM(FN10:FN59))</f>
        <v/>
      </c>
      <c r="FO60" s="1234"/>
      <c r="FP60" s="1229"/>
      <c r="FQ60" s="1229"/>
      <c r="FR60" s="1229"/>
      <c r="FS60" s="1233" t="str">
        <f>IF(SUM(FS10:FS59)=0,"",SUM(FS10:FS59))</f>
        <v/>
      </c>
      <c r="FT60" s="1234"/>
      <c r="FU60" s="1229"/>
      <c r="FV60" s="1229"/>
      <c r="FW60" s="1229"/>
      <c r="FX60" s="1233" t="str">
        <f>IF(SUM(FX10:FX59)=0,"",SUM(FX10:FX59))</f>
        <v/>
      </c>
      <c r="FY60" s="1234"/>
      <c r="FZ60" s="542" t="str">
        <f>IF(SUM(FZ10:FZ59)=0,"",SUM(FZ10:FZ59))</f>
        <v/>
      </c>
      <c r="GA60" s="543"/>
      <c r="GB60" s="544"/>
      <c r="GC60" s="544"/>
      <c r="GE60" s="495"/>
      <c r="GF60" s="495"/>
      <c r="GG60" s="495"/>
      <c r="GH60" s="495"/>
      <c r="GI60" s="495"/>
      <c r="GJ60" s="495"/>
      <c r="GK60" s="495"/>
      <c r="GL60" s="495"/>
    </row>
    <row r="61" spans="1:202" s="509" customFormat="1" ht="17.25" customHeight="1">
      <c r="A61" s="1236" t="s">
        <v>70</v>
      </c>
      <c r="B61" s="1236"/>
      <c r="C61" s="1236"/>
      <c r="D61" s="1236"/>
      <c r="E61" s="1236"/>
      <c r="F61" s="1236"/>
      <c r="G61" s="1229"/>
      <c r="H61" s="1229"/>
      <c r="I61" s="1229"/>
      <c r="J61" s="1234" t="str">
        <f>IF(J60="","",MIN(J10:J59))</f>
        <v/>
      </c>
      <c r="K61" s="1234"/>
      <c r="L61" s="1229"/>
      <c r="M61" s="1229"/>
      <c r="N61" s="1229"/>
      <c r="O61" s="1234" t="str">
        <f>IF(O60="","",MIN(O10:O59))</f>
        <v/>
      </c>
      <c r="P61" s="1234"/>
      <c r="Q61" s="1229"/>
      <c r="R61" s="1229"/>
      <c r="S61" s="1229"/>
      <c r="T61" s="1234" t="str">
        <f>IF(T60="","",MIN(T10:T59))</f>
        <v/>
      </c>
      <c r="U61" s="1234"/>
      <c r="V61" s="1229"/>
      <c r="W61" s="1229"/>
      <c r="X61" s="1229"/>
      <c r="Y61" s="1234" t="str">
        <f>IF(Y60="","",MIN(Y10:Y59))</f>
        <v/>
      </c>
      <c r="Z61" s="1234"/>
      <c r="AA61" s="1229"/>
      <c r="AB61" s="1229"/>
      <c r="AC61" s="1229"/>
      <c r="AD61" s="1234" t="str">
        <f>IF(AD60="","",MIN(AD10:AD59))</f>
        <v/>
      </c>
      <c r="AE61" s="1234"/>
      <c r="AF61" s="1229"/>
      <c r="AG61" s="1229"/>
      <c r="AH61" s="1229"/>
      <c r="AI61" s="1234" t="str">
        <f>IF(AI60="","",MIN(AI10:AI59))</f>
        <v/>
      </c>
      <c r="AJ61" s="1234"/>
      <c r="AK61" s="1229"/>
      <c r="AL61" s="1229"/>
      <c r="AM61" s="1229"/>
      <c r="AN61" s="1234" t="str">
        <f>IF(AN60="","",MIN(AN10:AN59))</f>
        <v/>
      </c>
      <c r="AO61" s="1234"/>
      <c r="AP61" s="1229"/>
      <c r="AQ61" s="1229"/>
      <c r="AR61" s="1229"/>
      <c r="AS61" s="1234" t="str">
        <f>IF(AS60="","",MIN(AS10:AS59))</f>
        <v/>
      </c>
      <c r="AT61" s="1234"/>
      <c r="AU61" s="1229"/>
      <c r="AV61" s="1229"/>
      <c r="AW61" s="1229"/>
      <c r="AX61" s="1234" t="str">
        <f>IF(AX60="","",MIN(AX10:AX59))</f>
        <v/>
      </c>
      <c r="AY61" s="1234"/>
      <c r="AZ61" s="1229"/>
      <c r="BA61" s="1229"/>
      <c r="BB61" s="1229"/>
      <c r="BC61" s="1234" t="str">
        <f>IF(BC60="","",MIN(BC10:BC59))</f>
        <v/>
      </c>
      <c r="BD61" s="1234"/>
      <c r="BE61" s="1229"/>
      <c r="BF61" s="1229"/>
      <c r="BG61" s="1229"/>
      <c r="BH61" s="1234" t="str">
        <f>IF(BH60="","",MIN(BH10:BH59))</f>
        <v/>
      </c>
      <c r="BI61" s="1234"/>
      <c r="BJ61" s="1229"/>
      <c r="BK61" s="1229"/>
      <c r="BL61" s="1229"/>
      <c r="BM61" s="1234" t="str">
        <f>IF(BM60="","",MIN(BM10:BM59))</f>
        <v/>
      </c>
      <c r="BN61" s="1234"/>
      <c r="BO61" s="1229"/>
      <c r="BP61" s="1229"/>
      <c r="BQ61" s="1229"/>
      <c r="BR61" s="1234" t="str">
        <f>IF(BR60="","",MIN(BR10:BR59))</f>
        <v/>
      </c>
      <c r="BS61" s="1234"/>
      <c r="BT61" s="1229"/>
      <c r="BU61" s="1229"/>
      <c r="BV61" s="1229"/>
      <c r="BW61" s="1234" t="str">
        <f>IF(BW60="","",MIN(BW10:BW59))</f>
        <v/>
      </c>
      <c r="BX61" s="1234"/>
      <c r="BY61" s="1229"/>
      <c r="BZ61" s="1229"/>
      <c r="CA61" s="1229"/>
      <c r="CB61" s="1234" t="str">
        <f>IF(CB60="","",MIN(CB10:CB59))</f>
        <v/>
      </c>
      <c r="CC61" s="1234"/>
      <c r="CD61" s="1229"/>
      <c r="CE61" s="1229"/>
      <c r="CF61" s="1229"/>
      <c r="CG61" s="1234" t="str">
        <f>IF(CG60="","",MIN(CG10:CG59))</f>
        <v/>
      </c>
      <c r="CH61" s="1234"/>
      <c r="CI61" s="1229"/>
      <c r="CJ61" s="1229"/>
      <c r="CK61" s="1229"/>
      <c r="CL61" s="1234" t="str">
        <f>IF(CL60="","",MIN(CL10:CL59))</f>
        <v/>
      </c>
      <c r="CM61" s="1234"/>
      <c r="CN61" s="1229"/>
      <c r="CO61" s="1229"/>
      <c r="CP61" s="1229"/>
      <c r="CQ61" s="1234" t="str">
        <f>IF(CQ60="","",MIN(CQ10:CQ59))</f>
        <v/>
      </c>
      <c r="CR61" s="1234"/>
      <c r="CS61" s="1229"/>
      <c r="CT61" s="1229"/>
      <c r="CU61" s="1229"/>
      <c r="CV61" s="1234" t="str">
        <f>IF(CV60="","",MIN(CV10:CV59))</f>
        <v/>
      </c>
      <c r="CW61" s="1234"/>
      <c r="CX61" s="1229"/>
      <c r="CY61" s="1229"/>
      <c r="CZ61" s="1229"/>
      <c r="DA61" s="1234" t="str">
        <f>IF(DA60="","",MIN(DA10:DA59))</f>
        <v/>
      </c>
      <c r="DB61" s="1234"/>
      <c r="DC61" s="1229"/>
      <c r="DD61" s="1229"/>
      <c r="DE61" s="1229"/>
      <c r="DF61" s="1234" t="str">
        <f>IF(DF60="","",MIN(DF10:DF59))</f>
        <v/>
      </c>
      <c r="DG61" s="1234"/>
      <c r="DH61" s="1229"/>
      <c r="DI61" s="1229"/>
      <c r="DJ61" s="1229"/>
      <c r="DK61" s="1234" t="str">
        <f>IF(DK60="","",MIN(DK10:DK59))</f>
        <v/>
      </c>
      <c r="DL61" s="1234"/>
      <c r="DM61" s="1229"/>
      <c r="DN61" s="1229"/>
      <c r="DO61" s="1229"/>
      <c r="DP61" s="1234" t="str">
        <f>IF(DP60="","",MIN(DP10:DP59))</f>
        <v/>
      </c>
      <c r="DQ61" s="1234"/>
      <c r="DR61" s="1229"/>
      <c r="DS61" s="1229"/>
      <c r="DT61" s="1229"/>
      <c r="DU61" s="1234" t="str">
        <f>IF(DU60="","",MIN(DU10:DU59))</f>
        <v/>
      </c>
      <c r="DV61" s="1234"/>
      <c r="DW61" s="1229"/>
      <c r="DX61" s="1229"/>
      <c r="DY61" s="1229"/>
      <c r="DZ61" s="1234" t="str">
        <f>IF(DZ60="","",MIN(DZ10:DZ59))</f>
        <v/>
      </c>
      <c r="EA61" s="1234"/>
      <c r="EB61" s="1229"/>
      <c r="EC61" s="1229"/>
      <c r="ED61" s="1229"/>
      <c r="EE61" s="1234" t="str">
        <f>IF(EE60="","",MIN(EE10:EE59))</f>
        <v/>
      </c>
      <c r="EF61" s="1234"/>
      <c r="EG61" s="1229"/>
      <c r="EH61" s="1229"/>
      <c r="EI61" s="1229"/>
      <c r="EJ61" s="1234" t="str">
        <f>IF(EJ60="","",MIN(EJ10:EJ59))</f>
        <v/>
      </c>
      <c r="EK61" s="1234"/>
      <c r="EL61" s="1229"/>
      <c r="EM61" s="1229"/>
      <c r="EN61" s="1229"/>
      <c r="EO61" s="1234" t="str">
        <f>IF(EO60="","",MIN(EO10:EO59))</f>
        <v/>
      </c>
      <c r="EP61" s="1234"/>
      <c r="EQ61" s="1229"/>
      <c r="ER61" s="1229"/>
      <c r="ES61" s="1229"/>
      <c r="ET61" s="1234" t="str">
        <f>IF(ET60="","",MIN(ET10:ET59))</f>
        <v/>
      </c>
      <c r="EU61" s="1234"/>
      <c r="EV61" s="1229"/>
      <c r="EW61" s="1229"/>
      <c r="EX61" s="1229"/>
      <c r="EY61" s="1234" t="str">
        <f>IF(EY60="","",MIN(EY10:EY59))</f>
        <v/>
      </c>
      <c r="EZ61" s="1234"/>
      <c r="FA61" s="1229"/>
      <c r="FB61" s="1229"/>
      <c r="FC61" s="1229"/>
      <c r="FD61" s="1234" t="str">
        <f>IF(FD60="","",MIN(FD10:FD59))</f>
        <v/>
      </c>
      <c r="FE61" s="1234"/>
      <c r="FF61" s="1229"/>
      <c r="FG61" s="1229"/>
      <c r="FH61" s="1229"/>
      <c r="FI61" s="1234" t="str">
        <f>IF(FI60="","",MIN(FI10:FI59))</f>
        <v/>
      </c>
      <c r="FJ61" s="1234"/>
      <c r="FK61" s="1229"/>
      <c r="FL61" s="1229"/>
      <c r="FM61" s="1229"/>
      <c r="FN61" s="1233" t="str">
        <f>IF(FN60="","",MIN(FN10:FN59))</f>
        <v/>
      </c>
      <c r="FO61" s="1234"/>
      <c r="FP61" s="1229"/>
      <c r="FQ61" s="1229"/>
      <c r="FR61" s="1229"/>
      <c r="FS61" s="1234" t="str">
        <f>IF(FS60="","",MIN(FS10:FS59))</f>
        <v/>
      </c>
      <c r="FT61" s="1234"/>
      <c r="FU61" s="1229"/>
      <c r="FV61" s="1229"/>
      <c r="FW61" s="1229"/>
      <c r="FX61" s="1234" t="str">
        <f>IF(FX60="","",MIN(FX10:FX59))</f>
        <v/>
      </c>
      <c r="FY61" s="1234"/>
      <c r="FZ61" s="542" t="str">
        <f>IF(FZ60="","",MIN(FZ10:FZ59))</f>
        <v/>
      </c>
      <c r="GA61" s="543"/>
      <c r="GB61" s="544"/>
      <c r="GC61" s="544"/>
      <c r="GE61" s="495"/>
      <c r="GF61" s="495"/>
      <c r="GG61" s="495"/>
      <c r="GH61" s="495"/>
      <c r="GI61" s="495"/>
      <c r="GJ61" s="495"/>
      <c r="GK61" s="495"/>
      <c r="GL61" s="495"/>
    </row>
    <row r="62" spans="1:202" s="509" customFormat="1" ht="17.25" customHeight="1">
      <c r="A62" s="1236" t="s">
        <v>71</v>
      </c>
      <c r="B62" s="1236"/>
      <c r="C62" s="1236"/>
      <c r="D62" s="1236"/>
      <c r="E62" s="1236"/>
      <c r="F62" s="1236"/>
      <c r="G62" s="1229"/>
      <c r="H62" s="1229"/>
      <c r="I62" s="1229"/>
      <c r="J62" s="1234" t="str">
        <f>IF(J60="","",MAX(J10:J59))</f>
        <v/>
      </c>
      <c r="K62" s="1234"/>
      <c r="L62" s="1229"/>
      <c r="M62" s="1229"/>
      <c r="N62" s="1229"/>
      <c r="O62" s="1234" t="str">
        <f>IF(O60="","",MAX(O10:O59))</f>
        <v/>
      </c>
      <c r="P62" s="1234"/>
      <c r="Q62" s="1229"/>
      <c r="R62" s="1229"/>
      <c r="S62" s="1229"/>
      <c r="T62" s="1234" t="str">
        <f>IF(T60="","",MAX(T10:T59))</f>
        <v/>
      </c>
      <c r="U62" s="1234"/>
      <c r="V62" s="1229"/>
      <c r="W62" s="1229"/>
      <c r="X62" s="1229"/>
      <c r="Y62" s="1234" t="str">
        <f>IF(Y60="","",MAX(Y10:Y59))</f>
        <v/>
      </c>
      <c r="Z62" s="1234"/>
      <c r="AA62" s="1229"/>
      <c r="AB62" s="1229"/>
      <c r="AC62" s="1229"/>
      <c r="AD62" s="1234" t="str">
        <f>IF(AD60="","",MAX(AD10:AD59))</f>
        <v/>
      </c>
      <c r="AE62" s="1234"/>
      <c r="AF62" s="1229"/>
      <c r="AG62" s="1229"/>
      <c r="AH62" s="1229"/>
      <c r="AI62" s="1234" t="str">
        <f>IF(AI60="","",MAX(AI10:AI59))</f>
        <v/>
      </c>
      <c r="AJ62" s="1234"/>
      <c r="AK62" s="1229"/>
      <c r="AL62" s="1229"/>
      <c r="AM62" s="1229"/>
      <c r="AN62" s="1234" t="str">
        <f>IF(AN60="","",MAX(AN10:AN59))</f>
        <v/>
      </c>
      <c r="AO62" s="1234"/>
      <c r="AP62" s="1229"/>
      <c r="AQ62" s="1229"/>
      <c r="AR62" s="1229"/>
      <c r="AS62" s="1234" t="str">
        <f>IF(AS60="","",MAX(AS10:AS59))</f>
        <v/>
      </c>
      <c r="AT62" s="1234"/>
      <c r="AU62" s="1229"/>
      <c r="AV62" s="1229"/>
      <c r="AW62" s="1229"/>
      <c r="AX62" s="1234" t="str">
        <f>IF(AX60="","",MAX(AX10:AX59))</f>
        <v/>
      </c>
      <c r="AY62" s="1234"/>
      <c r="AZ62" s="1229"/>
      <c r="BA62" s="1229"/>
      <c r="BB62" s="1229"/>
      <c r="BC62" s="1234" t="str">
        <f>IF(BC60="","",MAX(BC10:BC59))</f>
        <v/>
      </c>
      <c r="BD62" s="1234"/>
      <c r="BE62" s="1229"/>
      <c r="BF62" s="1229"/>
      <c r="BG62" s="1229"/>
      <c r="BH62" s="1234" t="str">
        <f>IF(BH60="","",MAX(BH10:BH59))</f>
        <v/>
      </c>
      <c r="BI62" s="1234"/>
      <c r="BJ62" s="1229"/>
      <c r="BK62" s="1229"/>
      <c r="BL62" s="1229"/>
      <c r="BM62" s="1234" t="str">
        <f>IF(BM60="","",MAX(BM10:BM59))</f>
        <v/>
      </c>
      <c r="BN62" s="1234"/>
      <c r="BO62" s="1229"/>
      <c r="BP62" s="1229"/>
      <c r="BQ62" s="1229"/>
      <c r="BR62" s="1234" t="str">
        <f>IF(BR60="","",MAX(BR10:BR59))</f>
        <v/>
      </c>
      <c r="BS62" s="1234"/>
      <c r="BT62" s="1229"/>
      <c r="BU62" s="1229"/>
      <c r="BV62" s="1229"/>
      <c r="BW62" s="1234" t="str">
        <f>IF(BW60="","",MAX(BW10:BW59))</f>
        <v/>
      </c>
      <c r="BX62" s="1234"/>
      <c r="BY62" s="1229"/>
      <c r="BZ62" s="1229"/>
      <c r="CA62" s="1229"/>
      <c r="CB62" s="1234" t="str">
        <f>IF(CB60="","",MAX(CB10:CB59))</f>
        <v/>
      </c>
      <c r="CC62" s="1234"/>
      <c r="CD62" s="1229"/>
      <c r="CE62" s="1229"/>
      <c r="CF62" s="1229"/>
      <c r="CG62" s="1234" t="str">
        <f>IF(CG60="","",MAX(CG10:CG59))</f>
        <v/>
      </c>
      <c r="CH62" s="1234"/>
      <c r="CI62" s="1229"/>
      <c r="CJ62" s="1229"/>
      <c r="CK62" s="1229"/>
      <c r="CL62" s="1234" t="str">
        <f>IF(CL60="","",MAX(CL10:CL59))</f>
        <v/>
      </c>
      <c r="CM62" s="1234"/>
      <c r="CN62" s="1229"/>
      <c r="CO62" s="1229"/>
      <c r="CP62" s="1229"/>
      <c r="CQ62" s="1234" t="str">
        <f>IF(CQ60="","",MAX(CQ10:CQ59))</f>
        <v/>
      </c>
      <c r="CR62" s="1234"/>
      <c r="CS62" s="1229"/>
      <c r="CT62" s="1229"/>
      <c r="CU62" s="1229"/>
      <c r="CV62" s="1234" t="str">
        <f>IF(CV60="","",MAX(CV10:CV59))</f>
        <v/>
      </c>
      <c r="CW62" s="1234"/>
      <c r="CX62" s="1229"/>
      <c r="CY62" s="1229"/>
      <c r="CZ62" s="1229"/>
      <c r="DA62" s="1234" t="str">
        <f>IF(DA60="","",MAX(DA10:DA59))</f>
        <v/>
      </c>
      <c r="DB62" s="1234"/>
      <c r="DC62" s="1229"/>
      <c r="DD62" s="1229"/>
      <c r="DE62" s="1229"/>
      <c r="DF62" s="1234" t="str">
        <f>IF(DF60="","",MAX(DF10:DF59))</f>
        <v/>
      </c>
      <c r="DG62" s="1234"/>
      <c r="DH62" s="1229"/>
      <c r="DI62" s="1229"/>
      <c r="DJ62" s="1229"/>
      <c r="DK62" s="1234" t="str">
        <f>IF(DK60="","",MAX(DK10:DK59))</f>
        <v/>
      </c>
      <c r="DL62" s="1234"/>
      <c r="DM62" s="1229"/>
      <c r="DN62" s="1229"/>
      <c r="DO62" s="1229"/>
      <c r="DP62" s="1234" t="str">
        <f>IF(DP60="","",MAX(DP10:DP59))</f>
        <v/>
      </c>
      <c r="DQ62" s="1234"/>
      <c r="DR62" s="1229"/>
      <c r="DS62" s="1229"/>
      <c r="DT62" s="1229"/>
      <c r="DU62" s="1234" t="str">
        <f>IF(DU60="","",MAX(DU10:DU59))</f>
        <v/>
      </c>
      <c r="DV62" s="1234"/>
      <c r="DW62" s="1229"/>
      <c r="DX62" s="1229"/>
      <c r="DY62" s="1229"/>
      <c r="DZ62" s="1234" t="str">
        <f>IF(DZ60="","",MAX(DZ10:DZ59))</f>
        <v/>
      </c>
      <c r="EA62" s="1234"/>
      <c r="EB62" s="1229"/>
      <c r="EC62" s="1229"/>
      <c r="ED62" s="1229"/>
      <c r="EE62" s="1234" t="str">
        <f>IF(EE60="","",MAX(EE10:EE59))</f>
        <v/>
      </c>
      <c r="EF62" s="1234"/>
      <c r="EG62" s="1229"/>
      <c r="EH62" s="1229"/>
      <c r="EI62" s="1229"/>
      <c r="EJ62" s="1234" t="str">
        <f>IF(EJ60="","",MAX(EJ10:EJ59))</f>
        <v/>
      </c>
      <c r="EK62" s="1234"/>
      <c r="EL62" s="1229"/>
      <c r="EM62" s="1229"/>
      <c r="EN62" s="1229"/>
      <c r="EO62" s="1234" t="str">
        <f>IF(EO60="","",MAX(EO10:EO59))</f>
        <v/>
      </c>
      <c r="EP62" s="1234"/>
      <c r="EQ62" s="1229"/>
      <c r="ER62" s="1229"/>
      <c r="ES62" s="1229"/>
      <c r="ET62" s="1234" t="str">
        <f>IF(ET60="","",MAX(ET10:ET59))</f>
        <v/>
      </c>
      <c r="EU62" s="1234"/>
      <c r="EV62" s="1229"/>
      <c r="EW62" s="1229"/>
      <c r="EX62" s="1229"/>
      <c r="EY62" s="1234" t="str">
        <f>IF(EY60="","",MAX(EY10:EY59))</f>
        <v/>
      </c>
      <c r="EZ62" s="1234"/>
      <c r="FA62" s="1229"/>
      <c r="FB62" s="1229"/>
      <c r="FC62" s="1229"/>
      <c r="FD62" s="1234" t="str">
        <f>IF(FD60="","",MAX(FD10:FD59))</f>
        <v/>
      </c>
      <c r="FE62" s="1234"/>
      <c r="FF62" s="1229"/>
      <c r="FG62" s="1229"/>
      <c r="FH62" s="1229"/>
      <c r="FI62" s="1234" t="str">
        <f>IF(FI60="","",MAX(FI10:FI59))</f>
        <v/>
      </c>
      <c r="FJ62" s="1234"/>
      <c r="FK62" s="1229"/>
      <c r="FL62" s="1229"/>
      <c r="FM62" s="1229"/>
      <c r="FN62" s="1233" t="str">
        <f>IF(FN60="","",MAX(FN10:FN59))</f>
        <v/>
      </c>
      <c r="FO62" s="1234"/>
      <c r="FP62" s="1229"/>
      <c r="FQ62" s="1229"/>
      <c r="FR62" s="1229"/>
      <c r="FS62" s="1234" t="str">
        <f>IF(FS60="","",MAX(FS10:FS59))</f>
        <v/>
      </c>
      <c r="FT62" s="1234"/>
      <c r="FU62" s="1229"/>
      <c r="FV62" s="1229"/>
      <c r="FW62" s="1229"/>
      <c r="FX62" s="1234" t="str">
        <f>IF(FX60="","",MAX(FX10:FX59))</f>
        <v/>
      </c>
      <c r="FY62" s="1234"/>
      <c r="FZ62" s="541" t="str">
        <f>IF(FZ60="","",MAX(FZ10:FZ59))</f>
        <v/>
      </c>
      <c r="GA62" s="543"/>
      <c r="GB62" s="544"/>
      <c r="GC62" s="544"/>
      <c r="GE62" s="495"/>
      <c r="GF62" s="495"/>
      <c r="GG62" s="495"/>
      <c r="GH62" s="495"/>
      <c r="GI62" s="495"/>
      <c r="GJ62" s="495"/>
      <c r="GK62" s="495"/>
      <c r="GL62" s="495"/>
    </row>
    <row r="63" spans="1:202" s="509" customFormat="1" ht="17.25" customHeight="1">
      <c r="A63" s="1236" t="s">
        <v>72</v>
      </c>
      <c r="B63" s="1236"/>
      <c r="C63" s="1236"/>
      <c r="D63" s="1236"/>
      <c r="E63" s="1236"/>
      <c r="F63" s="1236"/>
      <c r="G63" s="1229"/>
      <c r="H63" s="1229"/>
      <c r="I63" s="1229"/>
      <c r="J63" s="1234" t="str">
        <f>IF(J60="","",AVERAGE(J10:J59))</f>
        <v/>
      </c>
      <c r="K63" s="1234"/>
      <c r="L63" s="1229"/>
      <c r="M63" s="1229"/>
      <c r="N63" s="1229"/>
      <c r="O63" s="1235" t="str">
        <f>IF(O60="","",AVERAGE(O10:O59))</f>
        <v/>
      </c>
      <c r="P63" s="1235"/>
      <c r="Q63" s="1229"/>
      <c r="R63" s="1229"/>
      <c r="S63" s="1229"/>
      <c r="T63" s="1235" t="str">
        <f>IF(T60="","",AVERAGE(T10:T59))</f>
        <v/>
      </c>
      <c r="U63" s="1235"/>
      <c r="V63" s="1229"/>
      <c r="W63" s="1229"/>
      <c r="X63" s="1229"/>
      <c r="Y63" s="1234" t="str">
        <f>IF(Y60="","",AVERAGE(Y10:Y59))</f>
        <v/>
      </c>
      <c r="Z63" s="1234"/>
      <c r="AA63" s="1229"/>
      <c r="AB63" s="1229"/>
      <c r="AC63" s="1229"/>
      <c r="AD63" s="1235" t="str">
        <f>IF(AD60="","",AVERAGE(AD10:AD59))</f>
        <v/>
      </c>
      <c r="AE63" s="1235"/>
      <c r="AF63" s="1229"/>
      <c r="AG63" s="1229"/>
      <c r="AH63" s="1229"/>
      <c r="AI63" s="1235" t="str">
        <f>IF(AI60="","",AVERAGE(AI10:AI59))</f>
        <v/>
      </c>
      <c r="AJ63" s="1235"/>
      <c r="AK63" s="1229"/>
      <c r="AL63" s="1229"/>
      <c r="AM63" s="1229"/>
      <c r="AN63" s="1235" t="str">
        <f>IF(AN60="","",AVERAGE(AN10:AN59))</f>
        <v/>
      </c>
      <c r="AO63" s="1235"/>
      <c r="AP63" s="1229"/>
      <c r="AQ63" s="1229"/>
      <c r="AR63" s="1229"/>
      <c r="AS63" s="1235" t="str">
        <f>IF(AS60="","",AVERAGE(AS10:AS59))</f>
        <v/>
      </c>
      <c r="AT63" s="1235"/>
      <c r="AU63" s="1229"/>
      <c r="AV63" s="1229"/>
      <c r="AW63" s="1229"/>
      <c r="AX63" s="1234" t="str">
        <f>IF(AX60="","",AVERAGE(AX10:AX59))</f>
        <v/>
      </c>
      <c r="AY63" s="1234"/>
      <c r="AZ63" s="1229"/>
      <c r="BA63" s="1229"/>
      <c r="BB63" s="1229"/>
      <c r="BC63" s="1234" t="str">
        <f>IF(BC60="","",AVERAGE(BC10:BC59))</f>
        <v/>
      </c>
      <c r="BD63" s="1234"/>
      <c r="BE63" s="1229"/>
      <c r="BF63" s="1229"/>
      <c r="BG63" s="1229"/>
      <c r="BH63" s="1234" t="str">
        <f>IF(BH60="","",AVERAGE(BH10:BH59))</f>
        <v/>
      </c>
      <c r="BI63" s="1234"/>
      <c r="BJ63" s="1229"/>
      <c r="BK63" s="1229"/>
      <c r="BL63" s="1229"/>
      <c r="BM63" s="1234" t="str">
        <f>IF(BM60="","",AVERAGE(BM10:BM59))</f>
        <v/>
      </c>
      <c r="BN63" s="1234"/>
      <c r="BO63" s="1229"/>
      <c r="BP63" s="1229"/>
      <c r="BQ63" s="1229"/>
      <c r="BR63" s="1234" t="str">
        <f>IF(BR60="","",AVERAGE(BR10:BR59))</f>
        <v/>
      </c>
      <c r="BS63" s="1234"/>
      <c r="BT63" s="1229"/>
      <c r="BU63" s="1229"/>
      <c r="BV63" s="1229"/>
      <c r="BW63" s="1234" t="str">
        <f>IF(BW60="","",AVERAGE(BW10:BW59))</f>
        <v/>
      </c>
      <c r="BX63" s="1234"/>
      <c r="BY63" s="1229"/>
      <c r="BZ63" s="1229"/>
      <c r="CA63" s="1229"/>
      <c r="CB63" s="1234" t="str">
        <f>IF(CB60="","",AVERAGE(CB10:CB59))</f>
        <v/>
      </c>
      <c r="CC63" s="1234"/>
      <c r="CD63" s="1229"/>
      <c r="CE63" s="1229"/>
      <c r="CF63" s="1229"/>
      <c r="CG63" s="1234" t="str">
        <f>IF(CG60="","",AVERAGE(CG10:CG59))</f>
        <v/>
      </c>
      <c r="CH63" s="1234"/>
      <c r="CI63" s="1229"/>
      <c r="CJ63" s="1229"/>
      <c r="CK63" s="1229"/>
      <c r="CL63" s="1234" t="str">
        <f>IF(CL60="","",AVERAGE(CL10:CL59))</f>
        <v/>
      </c>
      <c r="CM63" s="1234"/>
      <c r="CN63" s="1229"/>
      <c r="CO63" s="1229"/>
      <c r="CP63" s="1229"/>
      <c r="CQ63" s="1234" t="str">
        <f>IF(CQ60="","",AVERAGE(CQ10:CQ59))</f>
        <v/>
      </c>
      <c r="CR63" s="1234"/>
      <c r="CS63" s="1229"/>
      <c r="CT63" s="1229"/>
      <c r="CU63" s="1229"/>
      <c r="CV63" s="1234" t="str">
        <f>IF(CV60="","",AVERAGE(CV10:CV59))</f>
        <v/>
      </c>
      <c r="CW63" s="1234"/>
      <c r="CX63" s="1229"/>
      <c r="CY63" s="1229"/>
      <c r="CZ63" s="1229"/>
      <c r="DA63" s="1234" t="str">
        <f>IF(DA60="","",AVERAGE(DA10:DA59))</f>
        <v/>
      </c>
      <c r="DB63" s="1234"/>
      <c r="DC63" s="1229"/>
      <c r="DD63" s="1229"/>
      <c r="DE63" s="1229"/>
      <c r="DF63" s="1234" t="str">
        <f>IF(DF60="","",AVERAGE(DF10:DF59))</f>
        <v/>
      </c>
      <c r="DG63" s="1234"/>
      <c r="DH63" s="1229"/>
      <c r="DI63" s="1229"/>
      <c r="DJ63" s="1229"/>
      <c r="DK63" s="1234" t="str">
        <f>IF(DK60="","",AVERAGE(DK10:DK59))</f>
        <v/>
      </c>
      <c r="DL63" s="1234"/>
      <c r="DM63" s="1229"/>
      <c r="DN63" s="1229"/>
      <c r="DO63" s="1229"/>
      <c r="DP63" s="1234" t="str">
        <f>IF(DP60="","",AVERAGE(DP10:DP59))</f>
        <v/>
      </c>
      <c r="DQ63" s="1234"/>
      <c r="DR63" s="1229"/>
      <c r="DS63" s="1229"/>
      <c r="DT63" s="1229"/>
      <c r="DU63" s="1234" t="str">
        <f>IF(DU60="","",AVERAGE(DU10:DU59))</f>
        <v/>
      </c>
      <c r="DV63" s="1234"/>
      <c r="DW63" s="1229"/>
      <c r="DX63" s="1229"/>
      <c r="DY63" s="1229"/>
      <c r="DZ63" s="1234" t="str">
        <f>IF(DZ60="","",AVERAGE(DZ10:DZ59))</f>
        <v/>
      </c>
      <c r="EA63" s="1234"/>
      <c r="EB63" s="1229"/>
      <c r="EC63" s="1229"/>
      <c r="ED63" s="1229"/>
      <c r="EE63" s="1234" t="str">
        <f>IF(EE60="","",AVERAGE(EE10:EE59))</f>
        <v/>
      </c>
      <c r="EF63" s="1234"/>
      <c r="EG63" s="1229"/>
      <c r="EH63" s="1229"/>
      <c r="EI63" s="1229"/>
      <c r="EJ63" s="1234" t="str">
        <f>IF(EJ60="","",AVERAGE(EJ10:EJ59))</f>
        <v/>
      </c>
      <c r="EK63" s="1234"/>
      <c r="EL63" s="1229"/>
      <c r="EM63" s="1229"/>
      <c r="EN63" s="1229"/>
      <c r="EO63" s="1234" t="str">
        <f>IF(EO60="","",AVERAGE(EO10:EO59))</f>
        <v/>
      </c>
      <c r="EP63" s="1234"/>
      <c r="EQ63" s="1229"/>
      <c r="ER63" s="1229"/>
      <c r="ES63" s="1229"/>
      <c r="ET63" s="1234" t="str">
        <f>IF(ET60="","",AVERAGE(ET10:ET59))</f>
        <v/>
      </c>
      <c r="EU63" s="1234"/>
      <c r="EV63" s="1229"/>
      <c r="EW63" s="1229"/>
      <c r="EX63" s="1229"/>
      <c r="EY63" s="1234" t="str">
        <f>IF(EY60="","",AVERAGE(EY10:EY59))</f>
        <v/>
      </c>
      <c r="EZ63" s="1234"/>
      <c r="FA63" s="1229"/>
      <c r="FB63" s="1229"/>
      <c r="FC63" s="1229"/>
      <c r="FD63" s="1234" t="str">
        <f>IF(FD60="","",AVERAGE(FD10:FD59))</f>
        <v/>
      </c>
      <c r="FE63" s="1234"/>
      <c r="FF63" s="1229"/>
      <c r="FG63" s="1229"/>
      <c r="FH63" s="1229"/>
      <c r="FI63" s="1234" t="str">
        <f>IF(FI60="","",AVERAGE(FI10:FI59))</f>
        <v/>
      </c>
      <c r="FJ63" s="1234"/>
      <c r="FK63" s="1229"/>
      <c r="FL63" s="1229"/>
      <c r="FM63" s="1229"/>
      <c r="FN63" s="1233" t="str">
        <f>IF(FN60="","",AVERAGE(FN10:FN59))</f>
        <v/>
      </c>
      <c r="FO63" s="1234"/>
      <c r="FP63" s="1229"/>
      <c r="FQ63" s="1229"/>
      <c r="FR63" s="1229"/>
      <c r="FS63" s="1234" t="str">
        <f>IF(FS60="","",AVERAGE(FS10:FS59))</f>
        <v/>
      </c>
      <c r="FT63" s="1234"/>
      <c r="FU63" s="1229"/>
      <c r="FV63" s="1229"/>
      <c r="FW63" s="1229"/>
      <c r="FX63" s="1234" t="str">
        <f>IF(FX60="","",AVERAGE(FX10:FX59))</f>
        <v/>
      </c>
      <c r="FY63" s="1234"/>
      <c r="FZ63" s="542" t="str">
        <f>IF(FZ60="","",AVERAGE(FZ10:FZ59))</f>
        <v/>
      </c>
      <c r="GA63" s="543"/>
      <c r="GB63" s="544"/>
      <c r="GC63" s="544"/>
      <c r="GE63" s="495"/>
      <c r="GF63" s="495"/>
      <c r="GG63" s="495"/>
      <c r="GH63" s="495"/>
      <c r="GI63" s="495"/>
      <c r="GJ63" s="495"/>
      <c r="GK63" s="495"/>
      <c r="GL63" s="495"/>
    </row>
    <row r="64" spans="1:202" s="510" customFormat="1" ht="17.25" customHeight="1">
      <c r="A64" s="1236" t="s">
        <v>73</v>
      </c>
      <c r="B64" s="1236"/>
      <c r="C64" s="1236"/>
      <c r="D64" s="1236"/>
      <c r="E64" s="1236"/>
      <c r="F64" s="1236"/>
      <c r="G64" s="1229"/>
      <c r="H64" s="1229"/>
      <c r="I64" s="1229"/>
      <c r="J64" s="1235" t="str">
        <f>IF(J60="","",(J63*100)/J9)</f>
        <v/>
      </c>
      <c r="K64" s="1235"/>
      <c r="L64" s="1229"/>
      <c r="M64" s="1229"/>
      <c r="N64" s="1229"/>
      <c r="O64" s="1235" t="str">
        <f>IF(O60="","",(O63*100)/O9)</f>
        <v/>
      </c>
      <c r="P64" s="1235"/>
      <c r="Q64" s="1229"/>
      <c r="R64" s="1229"/>
      <c r="S64" s="1229"/>
      <c r="T64" s="1235" t="str">
        <f t="shared" ref="T64" si="63">IF(T60="","",(T63*100)/T9)</f>
        <v/>
      </c>
      <c r="U64" s="1235"/>
      <c r="V64" s="1229"/>
      <c r="W64" s="1229"/>
      <c r="X64" s="1229"/>
      <c r="Y64" s="1235" t="str">
        <f t="shared" ref="Y64" si="64">IF(Y60="","",(Y63*100)/Y9)</f>
        <v/>
      </c>
      <c r="Z64" s="1235"/>
      <c r="AA64" s="1229"/>
      <c r="AB64" s="1229"/>
      <c r="AC64" s="1229"/>
      <c r="AD64" s="1235" t="str">
        <f t="shared" ref="AD64" si="65">IF(AD60="","",(AD63*100)/AD9)</f>
        <v/>
      </c>
      <c r="AE64" s="1235"/>
      <c r="AF64" s="1229"/>
      <c r="AG64" s="1229"/>
      <c r="AH64" s="1229"/>
      <c r="AI64" s="1235" t="str">
        <f t="shared" ref="AI64" si="66">IF(AI60="","",(AI63*100)/AI9)</f>
        <v/>
      </c>
      <c r="AJ64" s="1235"/>
      <c r="AK64" s="1229"/>
      <c r="AL64" s="1229"/>
      <c r="AM64" s="1229"/>
      <c r="AN64" s="1237" t="str">
        <f t="shared" ref="AN64" si="67">IF(AN60="","",(AN63*100)/AN9)</f>
        <v/>
      </c>
      <c r="AO64" s="1237"/>
      <c r="AP64" s="1229"/>
      <c r="AQ64" s="1229"/>
      <c r="AR64" s="1229"/>
      <c r="AS64" s="1237" t="str">
        <f t="shared" ref="AS64:BC64" si="68">IF(AS60="","",(AS63*100)/AS9)</f>
        <v/>
      </c>
      <c r="AT64" s="1237"/>
      <c r="AU64" s="1229"/>
      <c r="AV64" s="1229"/>
      <c r="AW64" s="1229"/>
      <c r="AX64" s="1237" t="str">
        <f>IF(AX60="","",(AX63*100)/AX9)</f>
        <v/>
      </c>
      <c r="AY64" s="1237"/>
      <c r="AZ64" s="1229"/>
      <c r="BA64" s="1229"/>
      <c r="BB64" s="1229"/>
      <c r="BC64" s="1235" t="str">
        <f t="shared" si="68"/>
        <v/>
      </c>
      <c r="BD64" s="1235"/>
      <c r="BE64" s="1229"/>
      <c r="BF64" s="1229"/>
      <c r="BG64" s="1229"/>
      <c r="BH64" s="1235" t="str">
        <f t="shared" ref="BH64" si="69">IF(BH60="","",(BH63*100)/BH9)</f>
        <v/>
      </c>
      <c r="BI64" s="1235"/>
      <c r="BJ64" s="1229"/>
      <c r="BK64" s="1229"/>
      <c r="BL64" s="1229"/>
      <c r="BM64" s="1235" t="str">
        <f t="shared" ref="BM64" si="70">IF(BM60="","",(BM63*100)/BM9)</f>
        <v/>
      </c>
      <c r="BN64" s="1235"/>
      <c r="BO64" s="1229"/>
      <c r="BP64" s="1229"/>
      <c r="BQ64" s="1229"/>
      <c r="BR64" s="1235" t="str">
        <f t="shared" ref="BR64" si="71">IF(BR60="","",(BR63*100)/BR9)</f>
        <v/>
      </c>
      <c r="BS64" s="1235"/>
      <c r="BT64" s="1229"/>
      <c r="BU64" s="1229"/>
      <c r="BV64" s="1229"/>
      <c r="BW64" s="1235" t="str">
        <f t="shared" ref="BW64" si="72">IF(BW60="","",(BW63*100)/BW9)</f>
        <v/>
      </c>
      <c r="BX64" s="1235"/>
      <c r="BY64" s="1229"/>
      <c r="BZ64" s="1229"/>
      <c r="CA64" s="1229"/>
      <c r="CB64" s="1235" t="str">
        <f t="shared" ref="CB64" si="73">IF(CB60="","",(CB63*100)/CB9)</f>
        <v/>
      </c>
      <c r="CC64" s="1235"/>
      <c r="CD64" s="1229"/>
      <c r="CE64" s="1229"/>
      <c r="CF64" s="1229"/>
      <c r="CG64" s="1235" t="str">
        <f t="shared" ref="CG64" si="74">IF(CG60="","",(CG63*100)/CG9)</f>
        <v/>
      </c>
      <c r="CH64" s="1235"/>
      <c r="CI64" s="1229"/>
      <c r="CJ64" s="1229"/>
      <c r="CK64" s="1229"/>
      <c r="CL64" s="1235" t="str">
        <f t="shared" ref="CL64" si="75">IF(CL60="","",(CL63*100)/CL9)</f>
        <v/>
      </c>
      <c r="CM64" s="1235"/>
      <c r="CN64" s="1229"/>
      <c r="CO64" s="1229"/>
      <c r="CP64" s="1229"/>
      <c r="CQ64" s="1235" t="str">
        <f t="shared" ref="CQ64" si="76">IF(CQ60="","",(CQ63*100)/CQ9)</f>
        <v/>
      </c>
      <c r="CR64" s="1235"/>
      <c r="CS64" s="1229"/>
      <c r="CT64" s="1229"/>
      <c r="CU64" s="1229"/>
      <c r="CV64" s="1235" t="str">
        <f t="shared" ref="CV64" si="77">IF(CV60="","",(CV63*100)/CV9)</f>
        <v/>
      </c>
      <c r="CW64" s="1235"/>
      <c r="CX64" s="1229"/>
      <c r="CY64" s="1229"/>
      <c r="CZ64" s="1229"/>
      <c r="DA64" s="1235" t="str">
        <f t="shared" ref="DA64" si="78">IF(DA60="","",(DA63*100)/DA9)</f>
        <v/>
      </c>
      <c r="DB64" s="1235"/>
      <c r="DC64" s="1229"/>
      <c r="DD64" s="1229"/>
      <c r="DE64" s="1229"/>
      <c r="DF64" s="1235" t="str">
        <f>IF(DF60="","",(DF63*100)/DF9)</f>
        <v/>
      </c>
      <c r="DG64" s="1235"/>
      <c r="DH64" s="1229"/>
      <c r="DI64" s="1229"/>
      <c r="DJ64" s="1229"/>
      <c r="DK64" s="1235" t="str">
        <f t="shared" ref="DK64" si="79">IF(DK60="","",(DK63*100)/DK9)</f>
        <v/>
      </c>
      <c r="DL64" s="1235"/>
      <c r="DM64" s="1229"/>
      <c r="DN64" s="1229"/>
      <c r="DO64" s="1229"/>
      <c r="DP64" s="1235" t="str">
        <f t="shared" ref="DP64" si="80">IF(DP60="","",(DP63*100)/DP9)</f>
        <v/>
      </c>
      <c r="DQ64" s="1235"/>
      <c r="DR64" s="1229"/>
      <c r="DS64" s="1229"/>
      <c r="DT64" s="1229"/>
      <c r="DU64" s="1235" t="str">
        <f t="shared" ref="DU64" si="81">IF(DU60="","",(DU63*100)/DU9)</f>
        <v/>
      </c>
      <c r="DV64" s="1235"/>
      <c r="DW64" s="1229"/>
      <c r="DX64" s="1229"/>
      <c r="DY64" s="1229"/>
      <c r="DZ64" s="1235" t="str">
        <f t="shared" ref="DZ64" si="82">IF(DZ60="","",(DZ63*100)/DZ9)</f>
        <v/>
      </c>
      <c r="EA64" s="1235"/>
      <c r="EB64" s="1229"/>
      <c r="EC64" s="1229"/>
      <c r="ED64" s="1229"/>
      <c r="EE64" s="1235" t="str">
        <f t="shared" ref="EE64" si="83">IF(EE60="","",(EE63*100)/EE9)</f>
        <v/>
      </c>
      <c r="EF64" s="1235"/>
      <c r="EG64" s="1229"/>
      <c r="EH64" s="1229"/>
      <c r="EI64" s="1229"/>
      <c r="EJ64" s="1235" t="str">
        <f t="shared" ref="EJ64" si="84">IF(EJ60="","",(EJ63*100)/EJ9)</f>
        <v/>
      </c>
      <c r="EK64" s="1235"/>
      <c r="EL64" s="1229"/>
      <c r="EM64" s="1229"/>
      <c r="EN64" s="1229"/>
      <c r="EO64" s="1235" t="str">
        <f t="shared" ref="EO64" si="85">IF(EO60="","",(EO63*100)/EO9)</f>
        <v/>
      </c>
      <c r="EP64" s="1235"/>
      <c r="EQ64" s="1229"/>
      <c r="ER64" s="1229"/>
      <c r="ES64" s="1229"/>
      <c r="ET64" s="1235" t="str">
        <f t="shared" ref="ET64" si="86">IF(ET60="","",(ET63*100)/ET9)</f>
        <v/>
      </c>
      <c r="EU64" s="1235"/>
      <c r="EV64" s="1229"/>
      <c r="EW64" s="1229"/>
      <c r="EX64" s="1229"/>
      <c r="EY64" s="1235" t="str">
        <f t="shared" ref="EY64" si="87">IF(EY60="","",(EY63*100)/EY9)</f>
        <v/>
      </c>
      <c r="EZ64" s="1235"/>
      <c r="FA64" s="1229"/>
      <c r="FB64" s="1229"/>
      <c r="FC64" s="1229"/>
      <c r="FD64" s="1235" t="str">
        <f t="shared" ref="FD64" si="88">IF(FD60="","",(FD63*100)/FD9)</f>
        <v/>
      </c>
      <c r="FE64" s="1235"/>
      <c r="FF64" s="1229"/>
      <c r="FG64" s="1229"/>
      <c r="FH64" s="1229"/>
      <c r="FI64" s="1235" t="str">
        <f t="shared" ref="FI64" si="89">IF(FI60="","",(FI63*100)/FI9)</f>
        <v/>
      </c>
      <c r="FJ64" s="1235"/>
      <c r="FK64" s="1229"/>
      <c r="FL64" s="1229"/>
      <c r="FM64" s="1229"/>
      <c r="FN64" s="1233" t="str">
        <f>IF(FN60="","",(FN63*100)/FN9)</f>
        <v/>
      </c>
      <c r="FO64" s="1235"/>
      <c r="FP64" s="1229"/>
      <c r="FQ64" s="1229"/>
      <c r="FR64" s="1229"/>
      <c r="FS64" s="1235" t="str">
        <f t="shared" ref="FS64" si="90">IF(FS60="","",(FS63*100)/FS9)</f>
        <v/>
      </c>
      <c r="FT64" s="1235"/>
      <c r="FU64" s="1229"/>
      <c r="FV64" s="1229"/>
      <c r="FW64" s="1229"/>
      <c r="FX64" s="1235" t="str">
        <f t="shared" ref="FX64" si="91">IF(FX60="","",(FX63*100)/FX9)</f>
        <v/>
      </c>
      <c r="FY64" s="1235"/>
      <c r="FZ64" s="541" t="str">
        <f>IF(FZ60="","",(FZ63*100)/FZ9)</f>
        <v/>
      </c>
      <c r="GA64" s="545"/>
      <c r="GB64" s="545"/>
      <c r="GC64" s="545"/>
      <c r="GE64" s="495"/>
      <c r="GF64" s="495"/>
      <c r="GG64" s="495"/>
      <c r="GH64" s="495"/>
      <c r="GI64" s="495"/>
      <c r="GJ64" s="495"/>
      <c r="GK64" s="495"/>
      <c r="GL64" s="495"/>
    </row>
    <row r="65" spans="1:194" s="510" customFormat="1" ht="17.25" customHeight="1">
      <c r="A65" s="783"/>
      <c r="B65" s="783"/>
      <c r="C65" s="783"/>
      <c r="D65" s="783"/>
      <c r="E65" s="783"/>
      <c r="F65" s="783"/>
      <c r="G65" s="783"/>
      <c r="H65" s="783"/>
      <c r="I65" s="783"/>
      <c r="J65" s="783"/>
      <c r="K65" s="783"/>
      <c r="L65" s="783"/>
      <c r="M65" s="783"/>
      <c r="N65" s="783"/>
      <c r="O65" s="783"/>
      <c r="P65" s="783"/>
      <c r="Q65" s="783"/>
      <c r="R65" s="783"/>
      <c r="S65" s="783"/>
      <c r="T65" s="783"/>
      <c r="U65" s="783"/>
      <c r="V65" s="783"/>
      <c r="W65" s="783"/>
      <c r="X65" s="783"/>
      <c r="Y65" s="783"/>
      <c r="Z65" s="783"/>
      <c r="AA65" s="783"/>
      <c r="AB65" s="783"/>
      <c r="AC65" s="783"/>
      <c r="AD65" s="783"/>
      <c r="AE65" s="783"/>
      <c r="AF65" s="783"/>
      <c r="AG65" s="783"/>
      <c r="AH65" s="783"/>
      <c r="AI65" s="783"/>
      <c r="AJ65" s="783"/>
      <c r="AK65" s="783"/>
      <c r="AL65" s="783"/>
      <c r="AM65" s="783"/>
      <c r="AN65" s="783"/>
      <c r="AO65" s="783"/>
      <c r="AP65" s="783"/>
      <c r="AQ65" s="783"/>
      <c r="AR65" s="783"/>
      <c r="AS65" s="783"/>
      <c r="AT65" s="783"/>
      <c r="AU65" s="783"/>
      <c r="AV65" s="783"/>
      <c r="AW65" s="783"/>
      <c r="AX65" s="783"/>
      <c r="AY65" s="783"/>
      <c r="AZ65" s="783"/>
      <c r="BA65" s="783"/>
      <c r="BB65" s="783"/>
      <c r="BC65" s="783"/>
      <c r="BD65" s="783"/>
      <c r="BE65" s="783"/>
      <c r="BF65" s="783"/>
      <c r="BG65" s="783"/>
      <c r="BH65" s="783"/>
      <c r="BI65" s="783"/>
      <c r="BJ65" s="783"/>
      <c r="BK65" s="783"/>
      <c r="BL65" s="783"/>
      <c r="BM65" s="783"/>
      <c r="BN65" s="783"/>
      <c r="BO65" s="783"/>
      <c r="BP65" s="783"/>
      <c r="BQ65" s="783"/>
      <c r="BR65" s="783"/>
      <c r="BS65" s="783"/>
      <c r="BT65" s="783"/>
      <c r="BU65" s="783"/>
      <c r="BV65" s="783"/>
      <c r="BW65" s="783"/>
      <c r="BX65" s="783"/>
      <c r="BY65" s="783"/>
      <c r="BZ65" s="783"/>
      <c r="CA65" s="783"/>
      <c r="CB65" s="783"/>
      <c r="CC65" s="783"/>
      <c r="CD65" s="783"/>
      <c r="CE65" s="783"/>
      <c r="CF65" s="783"/>
      <c r="CG65" s="783"/>
      <c r="CH65" s="783"/>
      <c r="CI65" s="783"/>
      <c r="CJ65" s="783"/>
      <c r="CK65" s="783"/>
      <c r="CL65" s="783"/>
      <c r="CM65" s="783"/>
      <c r="CN65" s="783"/>
      <c r="CO65" s="783"/>
      <c r="CP65" s="783"/>
      <c r="CQ65" s="783"/>
      <c r="CR65" s="783"/>
      <c r="CS65" s="783"/>
      <c r="CT65" s="783"/>
      <c r="CU65" s="783"/>
      <c r="CV65" s="783"/>
      <c r="CW65" s="783"/>
      <c r="CX65" s="783"/>
      <c r="CY65" s="783"/>
      <c r="CZ65" s="783"/>
      <c r="DA65" s="783"/>
      <c r="DB65" s="783"/>
      <c r="DC65" s="783"/>
      <c r="DD65" s="783"/>
      <c r="DE65" s="783"/>
      <c r="DF65" s="783"/>
      <c r="DG65" s="783"/>
      <c r="DH65" s="783"/>
      <c r="DI65" s="783"/>
      <c r="DJ65" s="783"/>
      <c r="DK65" s="783"/>
      <c r="DL65" s="783"/>
      <c r="DM65" s="783"/>
      <c r="DN65" s="783"/>
      <c r="DO65" s="783"/>
      <c r="DP65" s="783"/>
      <c r="DQ65" s="783"/>
      <c r="DR65" s="783"/>
      <c r="DS65" s="783"/>
      <c r="DT65" s="783"/>
      <c r="DU65" s="783"/>
      <c r="DV65" s="783"/>
      <c r="DW65" s="783"/>
      <c r="DX65" s="783"/>
      <c r="DY65" s="783"/>
      <c r="DZ65" s="783"/>
      <c r="EA65" s="783"/>
      <c r="EB65" s="783"/>
      <c r="EC65" s="783"/>
      <c r="ED65" s="783"/>
      <c r="EE65" s="783"/>
      <c r="EF65" s="783"/>
      <c r="EG65" s="783"/>
      <c r="EH65" s="783"/>
      <c r="EI65" s="783"/>
      <c r="EJ65" s="783"/>
      <c r="EK65" s="783"/>
      <c r="EL65" s="783"/>
      <c r="EM65" s="783"/>
      <c r="EN65" s="783"/>
      <c r="EO65" s="783"/>
      <c r="EP65" s="783"/>
      <c r="EQ65" s="783"/>
      <c r="ER65" s="783"/>
      <c r="ES65" s="783"/>
      <c r="ET65" s="783"/>
      <c r="EU65" s="783"/>
      <c r="EV65" s="783"/>
      <c r="EW65" s="783"/>
      <c r="EX65" s="783"/>
      <c r="EY65" s="783"/>
      <c r="EZ65" s="783"/>
      <c r="FA65" s="783"/>
      <c r="FB65" s="783"/>
      <c r="FC65" s="783"/>
      <c r="FD65" s="783"/>
      <c r="FE65" s="783"/>
      <c r="FF65" s="783"/>
      <c r="FG65" s="783"/>
      <c r="FH65" s="783"/>
      <c r="FI65" s="783"/>
      <c r="FJ65" s="783"/>
      <c r="FK65" s="783"/>
      <c r="FL65" s="783"/>
      <c r="FM65" s="783"/>
      <c r="FN65" s="783"/>
      <c r="FO65" s="783"/>
      <c r="FP65" s="783"/>
      <c r="FQ65" s="783"/>
      <c r="FR65" s="783"/>
      <c r="FS65" s="783"/>
      <c r="FT65" s="783"/>
      <c r="FU65" s="783"/>
      <c r="FV65" s="783"/>
      <c r="FW65" s="783"/>
      <c r="FX65" s="783"/>
      <c r="FY65" s="783"/>
      <c r="FZ65" s="783"/>
      <c r="GA65" s="783"/>
      <c r="GB65" s="783"/>
      <c r="GC65" s="511"/>
      <c r="GE65" s="495"/>
      <c r="GF65" s="495"/>
      <c r="GG65" s="495"/>
      <c r="GH65" s="495"/>
      <c r="GI65" s="495"/>
      <c r="GJ65" s="495"/>
      <c r="GK65" s="495"/>
      <c r="GL65" s="495"/>
    </row>
    <row r="66" spans="1:194" s="510" customFormat="1" ht="17.25" customHeight="1">
      <c r="A66" s="783"/>
      <c r="B66" s="783"/>
      <c r="C66" s="783"/>
      <c r="D66" s="783"/>
      <c r="E66" s="783"/>
      <c r="F66" s="783"/>
      <c r="G66" s="783"/>
      <c r="H66" s="783"/>
      <c r="I66" s="783"/>
      <c r="J66" s="783"/>
      <c r="K66" s="783"/>
      <c r="L66" s="783"/>
      <c r="M66" s="783"/>
      <c r="N66" s="783"/>
      <c r="O66" s="783"/>
      <c r="P66" s="783"/>
      <c r="Q66" s="783"/>
      <c r="R66" s="783"/>
      <c r="S66" s="783"/>
      <c r="T66" s="783"/>
      <c r="U66" s="783"/>
      <c r="V66" s="783"/>
      <c r="W66" s="783"/>
      <c r="X66" s="783"/>
      <c r="Y66" s="783"/>
      <c r="Z66" s="783"/>
      <c r="AA66" s="783"/>
      <c r="AB66" s="783"/>
      <c r="AC66" s="783"/>
      <c r="AD66" s="783"/>
      <c r="AE66" s="783"/>
      <c r="AF66" s="783"/>
      <c r="AG66" s="783"/>
      <c r="AH66" s="783"/>
      <c r="AI66" s="783"/>
      <c r="AJ66" s="783"/>
      <c r="AK66" s="783"/>
      <c r="AL66" s="783"/>
      <c r="AM66" s="783"/>
      <c r="AN66" s="783"/>
      <c r="AO66" s="783"/>
      <c r="AP66" s="783"/>
      <c r="AQ66" s="783"/>
      <c r="AR66" s="783"/>
      <c r="AS66" s="783"/>
      <c r="AT66" s="783"/>
      <c r="AU66" s="783"/>
      <c r="AV66" s="783"/>
      <c r="AW66" s="783"/>
      <c r="AX66" s="783"/>
      <c r="AY66" s="783"/>
      <c r="AZ66" s="783"/>
      <c r="BA66" s="783"/>
      <c r="BB66" s="783"/>
      <c r="BC66" s="783"/>
      <c r="BD66" s="783"/>
      <c r="BE66" s="783"/>
      <c r="BF66" s="783"/>
      <c r="BG66" s="783"/>
      <c r="BH66" s="783"/>
      <c r="BI66" s="783"/>
      <c r="BJ66" s="783"/>
      <c r="BK66" s="783"/>
      <c r="BL66" s="783"/>
      <c r="BM66" s="783"/>
      <c r="BN66" s="783"/>
      <c r="BO66" s="783"/>
      <c r="BP66" s="783"/>
      <c r="BQ66" s="783"/>
      <c r="BR66" s="783"/>
      <c r="BS66" s="783"/>
      <c r="BT66" s="783"/>
      <c r="BU66" s="783"/>
      <c r="BV66" s="783"/>
      <c r="BW66" s="783"/>
      <c r="BX66" s="783"/>
      <c r="BY66" s="783"/>
      <c r="BZ66" s="783"/>
      <c r="CA66" s="783"/>
      <c r="CB66" s="783"/>
      <c r="CC66" s="783"/>
      <c r="CD66" s="783"/>
      <c r="CE66" s="783"/>
      <c r="CF66" s="783"/>
      <c r="CG66" s="783"/>
      <c r="CH66" s="783"/>
      <c r="CI66" s="783"/>
      <c r="CJ66" s="783"/>
      <c r="CK66" s="783"/>
      <c r="CL66" s="783"/>
      <c r="CM66" s="783"/>
      <c r="CN66" s="783"/>
      <c r="CO66" s="783"/>
      <c r="CP66" s="783"/>
      <c r="CQ66" s="783"/>
      <c r="CR66" s="783"/>
      <c r="CS66" s="783"/>
      <c r="CT66" s="783"/>
      <c r="CU66" s="783"/>
      <c r="CV66" s="783"/>
      <c r="CW66" s="783"/>
      <c r="CX66" s="783"/>
      <c r="CY66" s="783"/>
      <c r="CZ66" s="783"/>
      <c r="DA66" s="783"/>
      <c r="DB66" s="783"/>
      <c r="DC66" s="783"/>
      <c r="DD66" s="783"/>
      <c r="DE66" s="783"/>
      <c r="DF66" s="783"/>
      <c r="DG66" s="783"/>
      <c r="DH66" s="783"/>
      <c r="DI66" s="783"/>
      <c r="DJ66" s="783"/>
      <c r="DK66" s="783"/>
      <c r="DL66" s="783"/>
      <c r="DM66" s="783"/>
      <c r="DN66" s="783"/>
      <c r="DO66" s="783"/>
      <c r="DP66" s="783"/>
      <c r="DQ66" s="783"/>
      <c r="DR66" s="783"/>
      <c r="DS66" s="783"/>
      <c r="DT66" s="783"/>
      <c r="DU66" s="783"/>
      <c r="DV66" s="783"/>
      <c r="DW66" s="783"/>
      <c r="DX66" s="783"/>
      <c r="DY66" s="783"/>
      <c r="DZ66" s="783"/>
      <c r="EA66" s="783"/>
      <c r="EB66" s="783"/>
      <c r="EC66" s="783"/>
      <c r="ED66" s="783"/>
      <c r="EE66" s="783"/>
      <c r="EF66" s="783"/>
      <c r="EG66" s="783"/>
      <c r="EH66" s="783"/>
      <c r="EI66" s="783"/>
      <c r="EJ66" s="783"/>
      <c r="EK66" s="783"/>
      <c r="EL66" s="783"/>
      <c r="EM66" s="783"/>
      <c r="EN66" s="783"/>
      <c r="EO66" s="783"/>
      <c r="EP66" s="783"/>
      <c r="EQ66" s="783"/>
      <c r="ER66" s="783"/>
      <c r="ES66" s="783"/>
      <c r="ET66" s="783"/>
      <c r="EU66" s="783"/>
      <c r="EV66" s="783"/>
      <c r="EW66" s="783"/>
      <c r="EX66" s="783"/>
      <c r="EY66" s="783"/>
      <c r="EZ66" s="783"/>
      <c r="FA66" s="783"/>
      <c r="FB66" s="783"/>
      <c r="FC66" s="783"/>
      <c r="FD66" s="783"/>
      <c r="FE66" s="783"/>
      <c r="FF66" s="783"/>
      <c r="FG66" s="783"/>
      <c r="FH66" s="783"/>
      <c r="FI66" s="783"/>
      <c r="FJ66" s="783"/>
      <c r="FK66" s="783"/>
      <c r="FL66" s="783"/>
      <c r="FM66" s="783"/>
      <c r="FN66" s="783"/>
      <c r="FO66" s="783"/>
      <c r="FP66" s="783"/>
      <c r="FQ66" s="783"/>
      <c r="FR66" s="783"/>
      <c r="FS66" s="783"/>
      <c r="FT66" s="783"/>
      <c r="FU66" s="783"/>
      <c r="FV66" s="783"/>
      <c r="FW66" s="783"/>
      <c r="FX66" s="783"/>
      <c r="FY66" s="783"/>
      <c r="FZ66" s="783"/>
      <c r="GA66" s="783"/>
      <c r="GB66" s="783"/>
      <c r="GC66" s="511"/>
      <c r="GE66" s="495"/>
      <c r="GF66" s="495"/>
      <c r="GG66" s="495"/>
      <c r="GH66" s="495"/>
      <c r="GI66" s="495"/>
      <c r="GJ66" s="495"/>
      <c r="GK66" s="495"/>
      <c r="GL66" s="495"/>
    </row>
    <row r="67" spans="1:194" s="510" customFormat="1" ht="17.25" customHeight="1">
      <c r="A67" s="783"/>
      <c r="B67" s="783"/>
      <c r="C67" s="783"/>
      <c r="D67" s="783"/>
      <c r="E67" s="783"/>
      <c r="F67" s="783"/>
      <c r="G67" s="783"/>
      <c r="H67" s="783"/>
      <c r="I67" s="783"/>
      <c r="J67" s="783"/>
      <c r="K67" s="783"/>
      <c r="L67" s="783"/>
      <c r="M67" s="783"/>
      <c r="N67" s="783"/>
      <c r="O67" s="783"/>
      <c r="P67" s="783"/>
      <c r="Q67" s="783"/>
      <c r="R67" s="783"/>
      <c r="S67" s="783"/>
      <c r="T67" s="783"/>
      <c r="U67" s="783"/>
      <c r="V67" s="783"/>
      <c r="W67" s="783"/>
      <c r="X67" s="783"/>
      <c r="Y67" s="783"/>
      <c r="Z67" s="783"/>
      <c r="AA67" s="783"/>
      <c r="AB67" s="783"/>
      <c r="AC67" s="783"/>
      <c r="AD67" s="783"/>
      <c r="AE67" s="783"/>
      <c r="AF67" s="783"/>
      <c r="AG67" s="783"/>
      <c r="AH67" s="783"/>
      <c r="AI67" s="783"/>
      <c r="AJ67" s="783"/>
      <c r="AK67" s="783"/>
      <c r="AL67" s="783"/>
      <c r="AM67" s="783"/>
      <c r="AN67" s="783"/>
      <c r="AO67" s="783"/>
      <c r="AP67" s="783"/>
      <c r="AQ67" s="783"/>
      <c r="AR67" s="783"/>
      <c r="AS67" s="783"/>
      <c r="AT67" s="783"/>
      <c r="AU67" s="783"/>
      <c r="AV67" s="783"/>
      <c r="AW67" s="783"/>
      <c r="AX67" s="783"/>
      <c r="AY67" s="783"/>
      <c r="AZ67" s="783"/>
      <c r="BA67" s="783"/>
      <c r="BB67" s="783"/>
      <c r="BC67" s="783"/>
      <c r="BD67" s="783"/>
      <c r="BE67" s="783"/>
      <c r="BF67" s="783"/>
      <c r="BG67" s="783"/>
      <c r="BH67" s="783"/>
      <c r="BI67" s="783"/>
      <c r="BJ67" s="783"/>
      <c r="BK67" s="783"/>
      <c r="BL67" s="783"/>
      <c r="BM67" s="783"/>
      <c r="BN67" s="783"/>
      <c r="BO67" s="783"/>
      <c r="BP67" s="783"/>
      <c r="BQ67" s="783"/>
      <c r="BR67" s="783"/>
      <c r="BS67" s="783"/>
      <c r="BT67" s="783"/>
      <c r="BU67" s="783"/>
      <c r="BV67" s="783"/>
      <c r="BW67" s="783"/>
      <c r="BX67" s="783"/>
      <c r="BY67" s="783"/>
      <c r="BZ67" s="783"/>
      <c r="CA67" s="783"/>
      <c r="CB67" s="783"/>
      <c r="CC67" s="783"/>
      <c r="CD67" s="783"/>
      <c r="CE67" s="783"/>
      <c r="CF67" s="783"/>
      <c r="CG67" s="783"/>
      <c r="CH67" s="783"/>
      <c r="CI67" s="783"/>
      <c r="CJ67" s="783"/>
      <c r="CK67" s="783"/>
      <c r="CL67" s="783"/>
      <c r="CM67" s="783"/>
      <c r="CN67" s="783"/>
      <c r="CO67" s="783"/>
      <c r="CP67" s="783"/>
      <c r="CQ67" s="783"/>
      <c r="CR67" s="783"/>
      <c r="CS67" s="783"/>
      <c r="CT67" s="783"/>
      <c r="CU67" s="783"/>
      <c r="CV67" s="783"/>
      <c r="CW67" s="783"/>
      <c r="CX67" s="783"/>
      <c r="CY67" s="783"/>
      <c r="CZ67" s="783"/>
      <c r="DA67" s="783"/>
      <c r="DB67" s="783"/>
      <c r="DC67" s="783"/>
      <c r="DD67" s="783"/>
      <c r="DE67" s="783"/>
      <c r="DF67" s="783"/>
      <c r="DG67" s="783"/>
      <c r="DH67" s="783"/>
      <c r="DI67" s="783"/>
      <c r="DJ67" s="783"/>
      <c r="DK67" s="783"/>
      <c r="DL67" s="783"/>
      <c r="DM67" s="783"/>
      <c r="DN67" s="783"/>
      <c r="DO67" s="783"/>
      <c r="DP67" s="783"/>
      <c r="DQ67" s="783"/>
      <c r="DR67" s="783"/>
      <c r="DS67" s="783"/>
      <c r="DT67" s="783"/>
      <c r="DU67" s="783"/>
      <c r="DV67" s="783"/>
      <c r="DW67" s="783"/>
      <c r="DX67" s="783"/>
      <c r="DY67" s="783"/>
      <c r="DZ67" s="783"/>
      <c r="EA67" s="783"/>
      <c r="EB67" s="783"/>
      <c r="EC67" s="783"/>
      <c r="ED67" s="783"/>
      <c r="EE67" s="783"/>
      <c r="EF67" s="783"/>
      <c r="EG67" s="783"/>
      <c r="EH67" s="783"/>
      <c r="EI67" s="783"/>
      <c r="EJ67" s="783"/>
      <c r="EK67" s="783"/>
      <c r="EL67" s="783"/>
      <c r="EM67" s="783"/>
      <c r="EN67" s="783"/>
      <c r="EO67" s="783"/>
      <c r="EP67" s="783"/>
      <c r="EQ67" s="783"/>
      <c r="ER67" s="783"/>
      <c r="ES67" s="783"/>
      <c r="ET67" s="783"/>
      <c r="EU67" s="783"/>
      <c r="EV67" s="783"/>
      <c r="EW67" s="783"/>
      <c r="EX67" s="783"/>
      <c r="EY67" s="783"/>
      <c r="EZ67" s="783"/>
      <c r="FA67" s="783"/>
      <c r="FB67" s="783"/>
      <c r="FC67" s="783"/>
      <c r="FD67" s="783"/>
      <c r="FE67" s="783"/>
      <c r="FF67" s="783"/>
      <c r="FG67" s="783"/>
      <c r="FH67" s="783"/>
      <c r="FI67" s="783"/>
      <c r="FJ67" s="783"/>
      <c r="FK67" s="783"/>
      <c r="FL67" s="783"/>
      <c r="FM67" s="783"/>
      <c r="FN67" s="783"/>
      <c r="FO67" s="783"/>
      <c r="FP67" s="783"/>
      <c r="FQ67" s="783"/>
      <c r="FR67" s="783"/>
      <c r="FS67" s="783"/>
      <c r="FT67" s="783"/>
      <c r="FU67" s="783"/>
      <c r="FV67" s="783"/>
      <c r="FW67" s="783"/>
      <c r="FX67" s="783"/>
      <c r="FY67" s="783"/>
      <c r="FZ67" s="783"/>
      <c r="GA67" s="783"/>
      <c r="GB67" s="783"/>
      <c r="GC67" s="511"/>
      <c r="GE67" s="495"/>
      <c r="GF67" s="495"/>
      <c r="GG67" s="495"/>
      <c r="GH67" s="495"/>
      <c r="GI67" s="495"/>
      <c r="GJ67" s="495"/>
      <c r="GK67" s="495"/>
      <c r="GL67" s="495"/>
    </row>
    <row r="68" spans="1:194" s="512" customFormat="1" ht="17.25" customHeight="1">
      <c r="A68" s="783"/>
      <c r="B68" s="783"/>
      <c r="C68" s="783"/>
      <c r="D68" s="783"/>
      <c r="E68" s="783"/>
      <c r="F68" s="783"/>
      <c r="G68" s="783"/>
      <c r="H68" s="783"/>
      <c r="I68" s="783"/>
      <c r="J68" s="783"/>
      <c r="K68" s="783"/>
      <c r="L68" s="783"/>
      <c r="M68" s="783"/>
      <c r="N68" s="783"/>
      <c r="O68" s="783"/>
      <c r="P68" s="783"/>
      <c r="Q68" s="783"/>
      <c r="R68" s="783"/>
      <c r="S68" s="783"/>
      <c r="T68" s="783"/>
      <c r="U68" s="783"/>
      <c r="V68" s="783"/>
      <c r="W68" s="783"/>
      <c r="X68" s="783"/>
      <c r="Y68" s="783"/>
      <c r="Z68" s="783"/>
      <c r="AA68" s="783"/>
      <c r="AB68" s="783"/>
      <c r="AC68" s="783"/>
      <c r="AD68" s="783"/>
      <c r="AE68" s="783"/>
      <c r="AF68" s="783"/>
      <c r="AG68" s="783"/>
      <c r="AH68" s="783"/>
      <c r="AI68" s="783"/>
      <c r="AJ68" s="783"/>
      <c r="AK68" s="783"/>
      <c r="AL68" s="783"/>
      <c r="AM68" s="783"/>
      <c r="AN68" s="783"/>
      <c r="AO68" s="783"/>
      <c r="AP68" s="783"/>
      <c r="AQ68" s="783"/>
      <c r="AR68" s="783"/>
      <c r="AS68" s="783"/>
      <c r="AT68" s="783"/>
      <c r="AU68" s="783"/>
      <c r="AV68" s="783"/>
      <c r="AW68" s="783"/>
      <c r="AX68" s="783"/>
      <c r="AY68" s="783"/>
      <c r="AZ68" s="783"/>
      <c r="BA68" s="783"/>
      <c r="BB68" s="783"/>
      <c r="BC68" s="783"/>
      <c r="BD68" s="783"/>
      <c r="BE68" s="783"/>
      <c r="BF68" s="783"/>
      <c r="BG68" s="783"/>
      <c r="BH68" s="783"/>
      <c r="BI68" s="783"/>
      <c r="BJ68" s="783"/>
      <c r="BK68" s="783"/>
      <c r="BL68" s="783"/>
      <c r="BM68" s="783"/>
      <c r="BN68" s="783"/>
      <c r="BO68" s="783"/>
      <c r="BP68" s="783"/>
      <c r="BQ68" s="783"/>
      <c r="BR68" s="783"/>
      <c r="BS68" s="783"/>
      <c r="BT68" s="783"/>
      <c r="BU68" s="783"/>
      <c r="BV68" s="783"/>
      <c r="BW68" s="783"/>
      <c r="BX68" s="783"/>
      <c r="BY68" s="783"/>
      <c r="BZ68" s="783"/>
      <c r="CA68" s="783"/>
      <c r="CB68" s="783"/>
      <c r="CC68" s="783"/>
      <c r="CD68" s="783"/>
      <c r="CE68" s="783"/>
      <c r="CF68" s="783"/>
      <c r="CG68" s="783"/>
      <c r="CH68" s="783"/>
      <c r="CI68" s="783"/>
      <c r="CJ68" s="783"/>
      <c r="CK68" s="783"/>
      <c r="CL68" s="783"/>
      <c r="CM68" s="783"/>
      <c r="CN68" s="783"/>
      <c r="CO68" s="783"/>
      <c r="CP68" s="783"/>
      <c r="CQ68" s="783"/>
      <c r="CR68" s="783"/>
      <c r="CS68" s="783"/>
      <c r="CT68" s="783"/>
      <c r="CU68" s="783"/>
      <c r="CV68" s="783"/>
      <c r="CW68" s="783"/>
      <c r="CX68" s="783"/>
      <c r="CY68" s="783"/>
      <c r="CZ68" s="783"/>
      <c r="DA68" s="783"/>
      <c r="DB68" s="783"/>
      <c r="DC68" s="783"/>
      <c r="DD68" s="783"/>
      <c r="DE68" s="783"/>
      <c r="DF68" s="783"/>
      <c r="DG68" s="783"/>
      <c r="DH68" s="783"/>
      <c r="DI68" s="783"/>
      <c r="DJ68" s="783"/>
      <c r="DK68" s="783"/>
      <c r="DL68" s="783"/>
      <c r="DM68" s="783"/>
      <c r="DN68" s="783"/>
      <c r="DO68" s="783"/>
      <c r="DP68" s="783"/>
      <c r="DQ68" s="783"/>
      <c r="DR68" s="783"/>
      <c r="DS68" s="783"/>
      <c r="DT68" s="783"/>
      <c r="DU68" s="783"/>
      <c r="DV68" s="783"/>
      <c r="DW68" s="783"/>
      <c r="DX68" s="783"/>
      <c r="DY68" s="783"/>
      <c r="DZ68" s="783"/>
      <c r="EA68" s="783"/>
      <c r="EB68" s="783"/>
      <c r="EC68" s="783"/>
      <c r="ED68" s="783"/>
      <c r="EE68" s="783"/>
      <c r="EF68" s="783"/>
      <c r="EG68" s="783"/>
      <c r="EH68" s="783"/>
      <c r="EI68" s="783"/>
      <c r="EJ68" s="783"/>
      <c r="EK68" s="783"/>
      <c r="EL68" s="783"/>
      <c r="EM68" s="783"/>
      <c r="EN68" s="783"/>
      <c r="EO68" s="783"/>
      <c r="EP68" s="783"/>
      <c r="EQ68" s="783"/>
      <c r="ER68" s="783"/>
      <c r="ES68" s="783"/>
      <c r="ET68" s="783"/>
      <c r="EU68" s="783"/>
      <c r="EV68" s="783"/>
      <c r="EW68" s="783"/>
      <c r="EX68" s="783"/>
      <c r="EY68" s="783"/>
      <c r="EZ68" s="783"/>
      <c r="FA68" s="783"/>
      <c r="FB68" s="783"/>
      <c r="FC68" s="783"/>
      <c r="FD68" s="783"/>
      <c r="FE68" s="783"/>
      <c r="FF68" s="783"/>
      <c r="FG68" s="783"/>
      <c r="FH68" s="783"/>
      <c r="FI68" s="783"/>
      <c r="FJ68" s="783"/>
      <c r="FK68" s="783"/>
      <c r="FL68" s="783"/>
      <c r="FM68" s="783"/>
      <c r="FN68" s="783"/>
      <c r="FO68" s="783"/>
      <c r="FP68" s="783"/>
      <c r="FQ68" s="783"/>
      <c r="FR68" s="783"/>
      <c r="FS68" s="783"/>
      <c r="FT68" s="783"/>
      <c r="FU68" s="783"/>
      <c r="FV68" s="783"/>
      <c r="FW68" s="783"/>
      <c r="FX68" s="783"/>
      <c r="FY68" s="783"/>
      <c r="FZ68" s="783"/>
      <c r="GA68" s="783"/>
      <c r="GB68" s="783"/>
      <c r="GC68" s="511"/>
      <c r="GE68" s="495"/>
      <c r="GF68" s="495"/>
      <c r="GG68" s="495"/>
      <c r="GH68" s="495"/>
      <c r="GI68" s="495"/>
      <c r="GJ68" s="495"/>
      <c r="GK68" s="495"/>
      <c r="GL68" s="495"/>
    </row>
    <row r="69" spans="1:194" s="512" customFormat="1" ht="16.5" customHeight="1">
      <c r="A69" s="511"/>
      <c r="B69" s="511"/>
      <c r="C69" s="511"/>
      <c r="D69" s="502"/>
      <c r="E69" s="502"/>
      <c r="F69" s="502"/>
      <c r="G69" s="511"/>
      <c r="H69" s="502"/>
      <c r="I69" s="511"/>
      <c r="J69" s="511"/>
      <c r="K69" s="511"/>
      <c r="L69" s="511"/>
      <c r="M69" s="502"/>
      <c r="N69" s="511"/>
      <c r="O69" s="511"/>
      <c r="P69" s="511"/>
      <c r="Q69" s="511"/>
      <c r="R69" s="502"/>
      <c r="S69" s="511"/>
      <c r="V69" s="511"/>
      <c r="W69" s="502"/>
      <c r="X69" s="511"/>
      <c r="AA69" s="511"/>
      <c r="AB69" s="502"/>
      <c r="AC69" s="511"/>
      <c r="AF69" s="511"/>
      <c r="AG69" s="502"/>
      <c r="AH69" s="511"/>
      <c r="AK69" s="511"/>
      <c r="AL69" s="502"/>
      <c r="AM69" s="511"/>
      <c r="AP69" s="511"/>
      <c r="AQ69" s="502"/>
      <c r="AR69" s="511"/>
      <c r="AU69" s="511"/>
      <c r="AV69" s="502"/>
      <c r="AW69" s="511"/>
      <c r="AZ69" s="511"/>
      <c r="BA69" s="502"/>
      <c r="BB69" s="511"/>
      <c r="BC69" s="511"/>
      <c r="BD69" s="511"/>
      <c r="BE69" s="511"/>
      <c r="BF69" s="502"/>
      <c r="BG69" s="511"/>
      <c r="BH69" s="511"/>
      <c r="BI69" s="511"/>
      <c r="BJ69" s="511"/>
      <c r="BK69" s="502"/>
      <c r="BL69" s="511"/>
      <c r="BM69" s="511"/>
      <c r="BN69" s="511"/>
      <c r="BO69" s="511"/>
      <c r="BP69" s="502"/>
      <c r="BQ69" s="511"/>
      <c r="BR69" s="511"/>
      <c r="BS69" s="511"/>
      <c r="BT69" s="511"/>
      <c r="BU69" s="502"/>
      <c r="BV69" s="511"/>
      <c r="BW69" s="511"/>
      <c r="BX69" s="511"/>
      <c r="BY69" s="511"/>
      <c r="BZ69" s="502"/>
      <c r="CA69" s="511"/>
      <c r="CB69" s="511"/>
      <c r="CC69" s="511"/>
      <c r="CD69" s="511"/>
      <c r="CE69" s="502"/>
      <c r="CF69" s="511"/>
      <c r="CG69" s="511"/>
      <c r="CH69" s="511"/>
      <c r="CI69" s="511"/>
      <c r="CJ69" s="502"/>
      <c r="CK69" s="511"/>
      <c r="CL69" s="511"/>
      <c r="CM69" s="511"/>
      <c r="CN69" s="511"/>
      <c r="CO69" s="502"/>
      <c r="CP69" s="511"/>
      <c r="CQ69" s="511"/>
      <c r="CR69" s="511"/>
      <c r="CS69" s="511"/>
      <c r="CT69" s="502"/>
      <c r="CU69" s="511"/>
      <c r="CV69" s="511"/>
      <c r="CW69" s="511"/>
      <c r="CX69" s="511"/>
      <c r="CY69" s="502"/>
      <c r="CZ69" s="511"/>
      <c r="DA69" s="511"/>
      <c r="DB69" s="511"/>
      <c r="DC69" s="511"/>
      <c r="DD69" s="502"/>
      <c r="DE69" s="511"/>
      <c r="DF69" s="511"/>
      <c r="DG69" s="511"/>
      <c r="DH69" s="511"/>
      <c r="DI69" s="502"/>
      <c r="DJ69" s="511"/>
      <c r="DK69" s="511"/>
      <c r="DL69" s="511"/>
      <c r="DM69" s="511"/>
      <c r="DN69" s="502"/>
      <c r="DO69" s="511"/>
      <c r="DP69" s="511"/>
      <c r="DQ69" s="511"/>
      <c r="DR69" s="511"/>
      <c r="DS69" s="502"/>
      <c r="DT69" s="511"/>
      <c r="DU69" s="511"/>
      <c r="DV69" s="511"/>
      <c r="DW69" s="511"/>
      <c r="DX69" s="502"/>
      <c r="DY69" s="511"/>
      <c r="DZ69" s="511"/>
      <c r="EA69" s="511"/>
      <c r="EB69" s="511"/>
      <c r="EC69" s="502"/>
      <c r="ED69" s="511"/>
      <c r="EE69" s="511"/>
      <c r="EF69" s="511"/>
      <c r="EG69" s="511"/>
      <c r="EH69" s="502"/>
      <c r="EI69" s="511"/>
      <c r="EJ69" s="511"/>
      <c r="EK69" s="511"/>
      <c r="EL69" s="511"/>
      <c r="EM69" s="502"/>
      <c r="EN69" s="511"/>
      <c r="EO69" s="511"/>
      <c r="EP69" s="511"/>
      <c r="EQ69" s="511"/>
      <c r="ER69" s="502"/>
      <c r="ES69" s="511"/>
      <c r="ET69" s="511"/>
      <c r="EU69" s="511"/>
      <c r="EV69" s="511"/>
      <c r="EW69" s="502"/>
      <c r="EX69" s="511"/>
      <c r="EY69" s="511"/>
      <c r="EZ69" s="511"/>
      <c r="FA69" s="511"/>
      <c r="FB69" s="502"/>
      <c r="FC69" s="511"/>
      <c r="FD69" s="511"/>
      <c r="FE69" s="511"/>
      <c r="FF69" s="511"/>
      <c r="FG69" s="502"/>
      <c r="FH69" s="511"/>
      <c r="FI69" s="511"/>
      <c r="FJ69" s="511"/>
      <c r="FK69" s="511"/>
      <c r="FL69" s="502"/>
      <c r="FM69" s="511"/>
      <c r="FN69" s="511"/>
      <c r="FO69" s="511"/>
      <c r="FP69" s="511"/>
      <c r="FQ69" s="502"/>
      <c r="FR69" s="511"/>
      <c r="FS69" s="511"/>
      <c r="FT69" s="511"/>
      <c r="FU69" s="511"/>
      <c r="FV69" s="502"/>
      <c r="FW69" s="511"/>
      <c r="FX69" s="511"/>
      <c r="FY69" s="511"/>
      <c r="FZ69" s="511"/>
      <c r="GA69" s="508"/>
      <c r="GB69" s="508"/>
      <c r="GC69" s="508"/>
      <c r="GE69" s="495"/>
      <c r="GF69" s="495"/>
      <c r="GG69" s="495"/>
      <c r="GH69" s="495"/>
      <c r="GI69" s="495"/>
      <c r="GJ69" s="495"/>
      <c r="GK69" s="495"/>
      <c r="GL69" s="495"/>
    </row>
    <row r="70" spans="1:194" s="512" customFormat="1" ht="16.5" customHeight="1">
      <c r="A70" s="511"/>
      <c r="B70" s="511"/>
      <c r="C70" s="511"/>
      <c r="D70" s="502"/>
      <c r="E70" s="502"/>
      <c r="F70" s="502"/>
      <c r="G70" s="511"/>
      <c r="H70" s="502"/>
      <c r="I70" s="511"/>
      <c r="J70" s="511"/>
      <c r="K70" s="511"/>
      <c r="L70" s="511"/>
      <c r="M70" s="502"/>
      <c r="N70" s="511"/>
      <c r="O70" s="511"/>
      <c r="P70" s="511"/>
      <c r="Q70" s="511"/>
      <c r="R70" s="502"/>
      <c r="S70" s="511"/>
      <c r="V70" s="511"/>
      <c r="W70" s="502"/>
      <c r="X70" s="511"/>
      <c r="AA70" s="511"/>
      <c r="AB70" s="502"/>
      <c r="AC70" s="511"/>
      <c r="AF70" s="511"/>
      <c r="AG70" s="502"/>
      <c r="AH70" s="511"/>
      <c r="AK70" s="511"/>
      <c r="AL70" s="502"/>
      <c r="AM70" s="511"/>
      <c r="AP70" s="511"/>
      <c r="AQ70" s="502"/>
      <c r="AR70" s="511"/>
      <c r="AU70" s="511"/>
      <c r="AV70" s="502"/>
      <c r="AW70" s="511"/>
      <c r="AZ70" s="511"/>
      <c r="BA70" s="502"/>
      <c r="BB70" s="511"/>
      <c r="BC70" s="511"/>
      <c r="BD70" s="511"/>
      <c r="BE70" s="511"/>
      <c r="BF70" s="502"/>
      <c r="BG70" s="511"/>
      <c r="BH70" s="511"/>
      <c r="BI70" s="511"/>
      <c r="BJ70" s="511"/>
      <c r="BK70" s="502"/>
      <c r="BL70" s="511"/>
      <c r="BM70" s="511"/>
      <c r="BN70" s="511"/>
      <c r="BO70" s="511"/>
      <c r="BP70" s="502"/>
      <c r="BQ70" s="511"/>
      <c r="BR70" s="511"/>
      <c r="BS70" s="511"/>
      <c r="BT70" s="511"/>
      <c r="BU70" s="502"/>
      <c r="BV70" s="511"/>
      <c r="BW70" s="511"/>
      <c r="BX70" s="511"/>
      <c r="BY70" s="511"/>
      <c r="BZ70" s="502"/>
      <c r="CA70" s="511"/>
      <c r="CB70" s="511"/>
      <c r="CC70" s="511"/>
      <c r="CD70" s="511"/>
      <c r="CE70" s="502"/>
      <c r="CF70" s="511"/>
      <c r="CG70" s="511"/>
      <c r="CH70" s="511"/>
      <c r="CI70" s="511"/>
      <c r="CJ70" s="502"/>
      <c r="CK70" s="511"/>
      <c r="CL70" s="511"/>
      <c r="CM70" s="511"/>
      <c r="CN70" s="511"/>
      <c r="CO70" s="502"/>
      <c r="CP70" s="511"/>
      <c r="CQ70" s="511"/>
      <c r="CR70" s="511"/>
      <c r="CS70" s="511"/>
      <c r="CT70" s="502"/>
      <c r="CU70" s="511"/>
      <c r="CV70" s="511"/>
      <c r="CW70" s="511"/>
      <c r="CX70" s="511"/>
      <c r="CY70" s="502"/>
      <c r="CZ70" s="511"/>
      <c r="DA70" s="511"/>
      <c r="DB70" s="511"/>
      <c r="DC70" s="511"/>
      <c r="DD70" s="502"/>
      <c r="DE70" s="511"/>
      <c r="DF70" s="511"/>
      <c r="DG70" s="511"/>
      <c r="DH70" s="511"/>
      <c r="DI70" s="502"/>
      <c r="DJ70" s="511"/>
      <c r="DK70" s="511"/>
      <c r="DL70" s="511"/>
      <c r="DM70" s="511"/>
      <c r="DN70" s="502"/>
      <c r="DO70" s="511"/>
      <c r="DP70" s="511"/>
      <c r="DQ70" s="511"/>
      <c r="DR70" s="511"/>
      <c r="DS70" s="502"/>
      <c r="DT70" s="511"/>
      <c r="DU70" s="511"/>
      <c r="DV70" s="511"/>
      <c r="DW70" s="511"/>
      <c r="DX70" s="502"/>
      <c r="DY70" s="511"/>
      <c r="DZ70" s="511"/>
      <c r="EA70" s="511"/>
      <c r="EB70" s="511"/>
      <c r="EC70" s="502"/>
      <c r="ED70" s="511"/>
      <c r="EE70" s="511"/>
      <c r="EF70" s="511"/>
      <c r="EG70" s="511"/>
      <c r="EH70" s="502"/>
      <c r="EI70" s="511"/>
      <c r="EJ70" s="511"/>
      <c r="EK70" s="511"/>
      <c r="EL70" s="511"/>
      <c r="EM70" s="502"/>
      <c r="EN70" s="511"/>
      <c r="EO70" s="511"/>
      <c r="EP70" s="511"/>
      <c r="EQ70" s="511"/>
      <c r="ER70" s="502"/>
      <c r="ES70" s="511"/>
      <c r="ET70" s="511"/>
      <c r="EU70" s="511"/>
      <c r="EV70" s="511"/>
      <c r="EW70" s="502"/>
      <c r="EX70" s="511"/>
      <c r="EY70" s="511"/>
      <c r="EZ70" s="511"/>
      <c r="FA70" s="511"/>
      <c r="FB70" s="502"/>
      <c r="FC70" s="511"/>
      <c r="FD70" s="511"/>
      <c r="FE70" s="511"/>
      <c r="FF70" s="511"/>
      <c r="FG70" s="502"/>
      <c r="FH70" s="511"/>
      <c r="FI70" s="511"/>
      <c r="FJ70" s="511"/>
      <c r="FK70" s="511"/>
      <c r="FL70" s="502"/>
      <c r="FM70" s="511"/>
      <c r="FN70" s="511"/>
      <c r="FO70" s="511"/>
      <c r="FP70" s="511"/>
      <c r="FQ70" s="502"/>
      <c r="FR70" s="511"/>
      <c r="FS70" s="511"/>
      <c r="FT70" s="511"/>
      <c r="FU70" s="511"/>
      <c r="FV70" s="502"/>
      <c r="FW70" s="511"/>
      <c r="FX70" s="511"/>
      <c r="FY70" s="511"/>
      <c r="FZ70" s="511"/>
      <c r="GA70" s="508"/>
      <c r="GB70" s="508"/>
      <c r="GC70" s="508"/>
      <c r="GE70" s="495"/>
      <c r="GF70" s="495"/>
      <c r="GG70" s="495"/>
      <c r="GH70" s="495"/>
      <c r="GI70" s="495"/>
      <c r="GJ70" s="495"/>
      <c r="GK70" s="495"/>
      <c r="GL70" s="495"/>
    </row>
    <row r="71" spans="1:194" s="512" customFormat="1" ht="16.5" customHeight="1">
      <c r="A71" s="511"/>
      <c r="B71" s="511"/>
      <c r="C71" s="511"/>
      <c r="D71" s="502"/>
      <c r="E71" s="502"/>
      <c r="F71" s="502"/>
      <c r="G71" s="511"/>
      <c r="H71" s="502"/>
      <c r="I71" s="511"/>
      <c r="J71" s="511"/>
      <c r="K71" s="511"/>
      <c r="L71" s="511"/>
      <c r="M71" s="502"/>
      <c r="N71" s="511"/>
      <c r="O71" s="511"/>
      <c r="P71" s="511"/>
      <c r="Q71" s="511"/>
      <c r="R71" s="502"/>
      <c r="S71" s="511"/>
      <c r="V71" s="511"/>
      <c r="W71" s="502"/>
      <c r="X71" s="511"/>
      <c r="AA71" s="511"/>
      <c r="AB71" s="502"/>
      <c r="AC71" s="511"/>
      <c r="AF71" s="511"/>
      <c r="AG71" s="502"/>
      <c r="AH71" s="511"/>
      <c r="AK71" s="511"/>
      <c r="AL71" s="502"/>
      <c r="AM71" s="511"/>
      <c r="AP71" s="511"/>
      <c r="AQ71" s="502"/>
      <c r="AR71" s="511"/>
      <c r="AU71" s="511"/>
      <c r="AV71" s="502"/>
      <c r="AW71" s="511"/>
      <c r="AZ71" s="511"/>
      <c r="BA71" s="502"/>
      <c r="BB71" s="511"/>
      <c r="BC71" s="511"/>
      <c r="BD71" s="511"/>
      <c r="BE71" s="511"/>
      <c r="BF71" s="502"/>
      <c r="BG71" s="511"/>
      <c r="BH71" s="511"/>
      <c r="BI71" s="511"/>
      <c r="BJ71" s="511"/>
      <c r="BK71" s="502"/>
      <c r="BL71" s="511"/>
      <c r="BM71" s="511"/>
      <c r="BN71" s="511"/>
      <c r="BO71" s="511"/>
      <c r="BP71" s="502"/>
      <c r="BQ71" s="511"/>
      <c r="BR71" s="511"/>
      <c r="BS71" s="511"/>
      <c r="BT71" s="511"/>
      <c r="BU71" s="502"/>
      <c r="BV71" s="511"/>
      <c r="BW71" s="511"/>
      <c r="BX71" s="511"/>
      <c r="BY71" s="511"/>
      <c r="BZ71" s="502"/>
      <c r="CA71" s="511"/>
      <c r="CB71" s="511"/>
      <c r="CC71" s="511"/>
      <c r="CD71" s="511"/>
      <c r="CE71" s="502"/>
      <c r="CF71" s="511"/>
      <c r="CG71" s="511"/>
      <c r="CH71" s="511"/>
      <c r="CI71" s="511"/>
      <c r="CJ71" s="502"/>
      <c r="CK71" s="511"/>
      <c r="CL71" s="511"/>
      <c r="CM71" s="511"/>
      <c r="CN71" s="511"/>
      <c r="CO71" s="502"/>
      <c r="CP71" s="511"/>
      <c r="CQ71" s="511"/>
      <c r="CR71" s="511"/>
      <c r="CS71" s="511"/>
      <c r="CT71" s="502"/>
      <c r="CU71" s="511"/>
      <c r="CV71" s="511"/>
      <c r="CW71" s="511"/>
      <c r="CX71" s="511"/>
      <c r="CY71" s="502"/>
      <c r="CZ71" s="511"/>
      <c r="DA71" s="511"/>
      <c r="DB71" s="511"/>
      <c r="DC71" s="511"/>
      <c r="DD71" s="502"/>
      <c r="DE71" s="511"/>
      <c r="DF71" s="511"/>
      <c r="DG71" s="511"/>
      <c r="DH71" s="511"/>
      <c r="DI71" s="502"/>
      <c r="DJ71" s="511"/>
      <c r="DK71" s="511"/>
      <c r="DL71" s="511"/>
      <c r="DM71" s="511"/>
      <c r="DN71" s="502"/>
      <c r="DO71" s="511"/>
      <c r="DP71" s="511"/>
      <c r="DQ71" s="511"/>
      <c r="DR71" s="511"/>
      <c r="DS71" s="502"/>
      <c r="DT71" s="511"/>
      <c r="DU71" s="511"/>
      <c r="DV71" s="511"/>
      <c r="DW71" s="511"/>
      <c r="DX71" s="502"/>
      <c r="DY71" s="511"/>
      <c r="DZ71" s="511"/>
      <c r="EA71" s="511"/>
      <c r="EB71" s="511"/>
      <c r="EC71" s="502"/>
      <c r="ED71" s="511"/>
      <c r="EE71" s="511"/>
      <c r="EF71" s="511"/>
      <c r="EG71" s="511"/>
      <c r="EH71" s="502"/>
      <c r="EI71" s="511"/>
      <c r="EJ71" s="511"/>
      <c r="EK71" s="511"/>
      <c r="EL71" s="511"/>
      <c r="EM71" s="502"/>
      <c r="EN71" s="511"/>
      <c r="EO71" s="511"/>
      <c r="EP71" s="511"/>
      <c r="EQ71" s="511"/>
      <c r="ER71" s="502"/>
      <c r="ES71" s="511"/>
      <c r="ET71" s="511"/>
      <c r="EU71" s="511"/>
      <c r="EV71" s="511"/>
      <c r="EW71" s="502"/>
      <c r="EX71" s="511"/>
      <c r="EY71" s="511"/>
      <c r="EZ71" s="511"/>
      <c r="FA71" s="511"/>
      <c r="FB71" s="502"/>
      <c r="FC71" s="511"/>
      <c r="FD71" s="511"/>
      <c r="FE71" s="511"/>
      <c r="FF71" s="511"/>
      <c r="FG71" s="502"/>
      <c r="FH71" s="511"/>
      <c r="FI71" s="511"/>
      <c r="FJ71" s="511"/>
      <c r="FK71" s="511"/>
      <c r="FL71" s="502"/>
      <c r="FM71" s="511"/>
      <c r="FN71" s="511"/>
      <c r="FO71" s="511"/>
      <c r="FP71" s="511"/>
      <c r="FQ71" s="502"/>
      <c r="FR71" s="511"/>
      <c r="FS71" s="511"/>
      <c r="FT71" s="511"/>
      <c r="FU71" s="511"/>
      <c r="FV71" s="502"/>
      <c r="FW71" s="511"/>
      <c r="FX71" s="511"/>
      <c r="FY71" s="511"/>
      <c r="FZ71" s="511"/>
      <c r="GA71" s="508"/>
      <c r="GB71" s="508"/>
      <c r="GC71" s="508"/>
      <c r="GE71" s="495"/>
      <c r="GF71" s="495"/>
      <c r="GG71" s="495"/>
      <c r="GH71" s="495"/>
      <c r="GI71" s="495"/>
      <c r="GJ71" s="495"/>
      <c r="GK71" s="495"/>
      <c r="GL71" s="495"/>
    </row>
    <row r="72" spans="1:194" ht="16.5" customHeight="1">
      <c r="A72" s="511"/>
      <c r="B72" s="511"/>
      <c r="C72" s="511"/>
      <c r="D72" s="502"/>
      <c r="E72" s="502"/>
      <c r="F72" s="502"/>
      <c r="G72" s="511"/>
      <c r="H72" s="502"/>
      <c r="I72" s="511"/>
      <c r="J72" s="513"/>
      <c r="K72" s="513"/>
      <c r="L72" s="511"/>
      <c r="M72" s="502"/>
      <c r="N72" s="511"/>
      <c r="O72" s="513"/>
      <c r="P72" s="513"/>
      <c r="Q72" s="511"/>
      <c r="R72" s="502"/>
      <c r="S72" s="511"/>
      <c r="V72" s="511"/>
      <c r="W72" s="502"/>
      <c r="X72" s="511"/>
      <c r="AA72" s="511"/>
      <c r="AB72" s="502"/>
      <c r="AC72" s="511"/>
      <c r="AF72" s="511"/>
      <c r="AG72" s="502"/>
      <c r="AH72" s="511"/>
      <c r="AK72" s="511"/>
      <c r="AL72" s="502"/>
      <c r="AM72" s="511"/>
      <c r="AP72" s="511"/>
      <c r="AQ72" s="502"/>
      <c r="AR72" s="511"/>
      <c r="AU72" s="511"/>
      <c r="AV72" s="502"/>
      <c r="AW72" s="511"/>
      <c r="AZ72" s="511"/>
      <c r="BA72" s="502"/>
      <c r="BB72" s="511"/>
      <c r="BC72" s="513"/>
      <c r="BD72" s="513"/>
      <c r="BE72" s="511"/>
      <c r="BF72" s="502"/>
      <c r="BG72" s="511"/>
      <c r="BH72" s="513"/>
      <c r="BI72" s="513"/>
      <c r="BJ72" s="511"/>
      <c r="BK72" s="502"/>
      <c r="BL72" s="511"/>
      <c r="BM72" s="513"/>
      <c r="BN72" s="513"/>
      <c r="BO72" s="511"/>
      <c r="BP72" s="502"/>
      <c r="BQ72" s="511"/>
      <c r="BR72" s="513"/>
      <c r="BS72" s="513"/>
      <c r="BT72" s="511"/>
      <c r="BU72" s="502"/>
      <c r="BV72" s="511"/>
      <c r="BW72" s="513"/>
      <c r="BX72" s="513"/>
      <c r="BY72" s="511"/>
      <c r="BZ72" s="502"/>
      <c r="CA72" s="511"/>
      <c r="CB72" s="513"/>
      <c r="CC72" s="513"/>
      <c r="CD72" s="511"/>
      <c r="CE72" s="502"/>
      <c r="CF72" s="511"/>
      <c r="CG72" s="513"/>
      <c r="CH72" s="513"/>
      <c r="CI72" s="511"/>
      <c r="CJ72" s="502"/>
      <c r="CK72" s="511"/>
      <c r="CL72" s="513"/>
      <c r="CM72" s="513"/>
      <c r="CN72" s="511"/>
      <c r="CO72" s="502"/>
      <c r="CP72" s="511"/>
      <c r="CQ72" s="513"/>
      <c r="CR72" s="513"/>
      <c r="CS72" s="511"/>
      <c r="CT72" s="502"/>
      <c r="CU72" s="511"/>
      <c r="CV72" s="513"/>
      <c r="CW72" s="513"/>
      <c r="CX72" s="511"/>
      <c r="CY72" s="502"/>
      <c r="CZ72" s="511"/>
      <c r="DA72" s="513"/>
      <c r="DB72" s="513"/>
      <c r="DC72" s="511"/>
      <c r="DD72" s="502"/>
      <c r="DE72" s="511"/>
      <c r="DF72" s="513"/>
      <c r="DG72" s="513"/>
      <c r="DH72" s="511"/>
      <c r="DI72" s="502"/>
      <c r="DJ72" s="511"/>
      <c r="DK72" s="513"/>
      <c r="DL72" s="513"/>
      <c r="DM72" s="511"/>
      <c r="DN72" s="502"/>
      <c r="DO72" s="511"/>
      <c r="DP72" s="513"/>
      <c r="DQ72" s="513"/>
      <c r="DR72" s="511"/>
      <c r="DS72" s="502"/>
      <c r="DT72" s="511"/>
      <c r="DU72" s="513"/>
      <c r="DV72" s="513"/>
      <c r="DW72" s="511"/>
      <c r="DX72" s="502"/>
      <c r="DY72" s="511"/>
      <c r="DZ72" s="513"/>
      <c r="EA72" s="513"/>
      <c r="EB72" s="511"/>
      <c r="EC72" s="502"/>
      <c r="ED72" s="511"/>
      <c r="EE72" s="513"/>
      <c r="EF72" s="513"/>
      <c r="EG72" s="511"/>
      <c r="EH72" s="502"/>
      <c r="EI72" s="511"/>
      <c r="EJ72" s="513"/>
      <c r="EK72" s="513"/>
      <c r="EL72" s="511"/>
      <c r="EM72" s="502"/>
      <c r="EN72" s="511"/>
      <c r="EO72" s="513"/>
      <c r="EP72" s="513"/>
      <c r="EQ72" s="511"/>
      <c r="ER72" s="502"/>
      <c r="ES72" s="511"/>
      <c r="ET72" s="513"/>
      <c r="EU72" s="513"/>
      <c r="EV72" s="511"/>
      <c r="EW72" s="502"/>
      <c r="EX72" s="511"/>
      <c r="EY72" s="513"/>
      <c r="EZ72" s="513"/>
      <c r="FA72" s="511"/>
      <c r="FB72" s="502"/>
      <c r="FC72" s="511"/>
      <c r="FD72" s="513"/>
      <c r="FE72" s="513"/>
      <c r="FF72" s="511"/>
      <c r="FG72" s="502"/>
      <c r="FH72" s="511"/>
      <c r="FI72" s="513"/>
      <c r="FJ72" s="513"/>
      <c r="FK72" s="511"/>
      <c r="FL72" s="502"/>
      <c r="FM72" s="511"/>
      <c r="FN72" s="513"/>
      <c r="FO72" s="513"/>
      <c r="FP72" s="511"/>
      <c r="FQ72" s="502"/>
      <c r="FR72" s="511"/>
      <c r="FS72" s="513"/>
      <c r="FT72" s="513"/>
      <c r="FU72" s="511"/>
      <c r="FV72" s="502"/>
      <c r="FW72" s="511"/>
      <c r="FX72" s="513"/>
      <c r="FY72" s="513"/>
      <c r="FZ72" s="513"/>
      <c r="GE72" s="495"/>
      <c r="GF72" s="495"/>
      <c r="GG72" s="495"/>
      <c r="GH72" s="495"/>
      <c r="GI72" s="495"/>
      <c r="GJ72" s="495"/>
      <c r="GK72" s="495"/>
      <c r="GL72" s="495"/>
    </row>
    <row r="73" spans="1:194" ht="16.5" customHeight="1">
      <c r="A73" s="511"/>
      <c r="B73" s="511"/>
      <c r="C73" s="511"/>
      <c r="D73" s="502"/>
      <c r="E73" s="502"/>
      <c r="F73" s="502"/>
      <c r="G73" s="511"/>
      <c r="H73" s="502"/>
      <c r="I73" s="511"/>
      <c r="J73" s="513"/>
      <c r="K73" s="513"/>
      <c r="L73" s="511"/>
      <c r="M73" s="502"/>
      <c r="N73" s="511"/>
      <c r="O73" s="513"/>
      <c r="P73" s="513"/>
      <c r="Q73" s="511"/>
      <c r="R73" s="502"/>
      <c r="S73" s="511"/>
      <c r="V73" s="511"/>
      <c r="W73" s="502"/>
      <c r="X73" s="511"/>
      <c r="AA73" s="511"/>
      <c r="AB73" s="502"/>
      <c r="AC73" s="511"/>
      <c r="AF73" s="511"/>
      <c r="AG73" s="502"/>
      <c r="AH73" s="511"/>
      <c r="AK73" s="511"/>
      <c r="AL73" s="502"/>
      <c r="AM73" s="511"/>
      <c r="AP73" s="511"/>
      <c r="AQ73" s="502"/>
      <c r="AR73" s="511"/>
      <c r="AU73" s="511"/>
      <c r="AV73" s="502"/>
      <c r="AW73" s="511"/>
      <c r="AZ73" s="511"/>
      <c r="BA73" s="502"/>
      <c r="BB73" s="511"/>
      <c r="BC73" s="513"/>
      <c r="BD73" s="513"/>
      <c r="BE73" s="511"/>
      <c r="BF73" s="502"/>
      <c r="BG73" s="511"/>
      <c r="BH73" s="513"/>
      <c r="BI73" s="513"/>
      <c r="BJ73" s="511"/>
      <c r="BK73" s="502"/>
      <c r="BL73" s="511"/>
      <c r="BM73" s="513"/>
      <c r="BN73" s="513"/>
      <c r="BO73" s="511"/>
      <c r="BP73" s="502"/>
      <c r="BQ73" s="511"/>
      <c r="BR73" s="513"/>
      <c r="BS73" s="513"/>
      <c r="BT73" s="511"/>
      <c r="BU73" s="502"/>
      <c r="BV73" s="511"/>
      <c r="BW73" s="513"/>
      <c r="BX73" s="513"/>
      <c r="BY73" s="511"/>
      <c r="BZ73" s="502"/>
      <c r="CA73" s="511"/>
      <c r="CB73" s="513"/>
      <c r="CC73" s="513"/>
      <c r="CD73" s="511"/>
      <c r="CE73" s="502"/>
      <c r="CF73" s="511"/>
      <c r="CG73" s="513"/>
      <c r="CH73" s="513"/>
      <c r="CI73" s="511"/>
      <c r="CJ73" s="502"/>
      <c r="CK73" s="511"/>
      <c r="CL73" s="513"/>
      <c r="CM73" s="513"/>
      <c r="CN73" s="511"/>
      <c r="CO73" s="502"/>
      <c r="CP73" s="511"/>
      <c r="CQ73" s="513"/>
      <c r="CR73" s="513"/>
      <c r="CS73" s="511"/>
      <c r="CT73" s="502"/>
      <c r="CU73" s="511"/>
      <c r="CV73" s="513"/>
      <c r="CW73" s="513"/>
      <c r="CX73" s="511"/>
      <c r="CY73" s="502"/>
      <c r="CZ73" s="511"/>
      <c r="DA73" s="513"/>
      <c r="DB73" s="513"/>
      <c r="DC73" s="511"/>
      <c r="DD73" s="502"/>
      <c r="DE73" s="511"/>
      <c r="DF73" s="513"/>
      <c r="DG73" s="513"/>
      <c r="DH73" s="511"/>
      <c r="DI73" s="502"/>
      <c r="DJ73" s="511"/>
      <c r="DK73" s="513"/>
      <c r="DL73" s="513"/>
      <c r="DM73" s="511"/>
      <c r="DN73" s="502"/>
      <c r="DO73" s="511"/>
      <c r="DP73" s="513"/>
      <c r="DQ73" s="513"/>
      <c r="DR73" s="511"/>
      <c r="DS73" s="502"/>
      <c r="DT73" s="511"/>
      <c r="DU73" s="513"/>
      <c r="DV73" s="513"/>
      <c r="DW73" s="511"/>
      <c r="DX73" s="502"/>
      <c r="DY73" s="511"/>
      <c r="DZ73" s="513"/>
      <c r="EA73" s="513"/>
      <c r="EB73" s="511"/>
      <c r="EC73" s="502"/>
      <c r="ED73" s="511"/>
      <c r="EE73" s="513"/>
      <c r="EF73" s="513"/>
      <c r="EG73" s="511"/>
      <c r="EH73" s="502"/>
      <c r="EI73" s="511"/>
      <c r="EJ73" s="513"/>
      <c r="EK73" s="513"/>
      <c r="EL73" s="511"/>
      <c r="EM73" s="502"/>
      <c r="EN73" s="511"/>
      <c r="EO73" s="513"/>
      <c r="EP73" s="513"/>
      <c r="EQ73" s="511"/>
      <c r="ER73" s="502"/>
      <c r="ES73" s="511"/>
      <c r="ET73" s="513"/>
      <c r="EU73" s="513"/>
      <c r="EV73" s="511"/>
      <c r="EW73" s="502"/>
      <c r="EX73" s="511"/>
      <c r="EY73" s="513"/>
      <c r="EZ73" s="513"/>
      <c r="FA73" s="511"/>
      <c r="FB73" s="502"/>
      <c r="FC73" s="511"/>
      <c r="FD73" s="513"/>
      <c r="FE73" s="513"/>
      <c r="FF73" s="511"/>
      <c r="FG73" s="502"/>
      <c r="FH73" s="511"/>
      <c r="FI73" s="513"/>
      <c r="FJ73" s="513"/>
      <c r="FK73" s="511"/>
      <c r="FL73" s="502"/>
      <c r="FM73" s="511"/>
      <c r="FN73" s="513"/>
      <c r="FO73" s="513"/>
      <c r="FP73" s="511"/>
      <c r="FQ73" s="502"/>
      <c r="FR73" s="511"/>
      <c r="FS73" s="513"/>
      <c r="FT73" s="513"/>
      <c r="FU73" s="511"/>
      <c r="FV73" s="502"/>
      <c r="FW73" s="511"/>
      <c r="FX73" s="513"/>
      <c r="FY73" s="513"/>
      <c r="FZ73" s="513"/>
      <c r="GE73" s="495"/>
      <c r="GF73" s="495"/>
      <c r="GG73" s="495"/>
      <c r="GH73" s="495"/>
      <c r="GI73" s="495"/>
      <c r="GJ73" s="495"/>
      <c r="GK73" s="495"/>
      <c r="GL73" s="495"/>
    </row>
    <row r="74" spans="1:194" ht="12.75" customHeight="1">
      <c r="A74" s="511"/>
      <c r="B74" s="511"/>
      <c r="C74" s="511"/>
      <c r="D74" s="502"/>
      <c r="E74" s="502"/>
      <c r="F74" s="502"/>
      <c r="G74" s="511"/>
      <c r="H74" s="502"/>
      <c r="I74" s="511"/>
      <c r="J74" s="511"/>
      <c r="K74" s="511"/>
      <c r="L74" s="511"/>
      <c r="M74" s="502"/>
      <c r="N74" s="511"/>
      <c r="O74" s="511"/>
      <c r="P74" s="511"/>
      <c r="Q74" s="511"/>
      <c r="R74" s="502"/>
      <c r="S74" s="511"/>
      <c r="V74" s="511"/>
      <c r="W74" s="502"/>
      <c r="X74" s="511"/>
      <c r="AA74" s="511"/>
      <c r="AB74" s="502"/>
      <c r="AC74" s="511"/>
      <c r="AF74" s="511"/>
      <c r="AG74" s="502"/>
      <c r="AH74" s="511"/>
      <c r="AK74" s="511"/>
      <c r="AL74" s="502"/>
      <c r="AM74" s="511"/>
      <c r="AP74" s="511"/>
      <c r="AQ74" s="502"/>
      <c r="AR74" s="511"/>
      <c r="AU74" s="511"/>
      <c r="AV74" s="502"/>
      <c r="AW74" s="511"/>
      <c r="AZ74" s="511"/>
      <c r="BA74" s="502"/>
      <c r="BB74" s="511"/>
      <c r="BC74" s="511"/>
      <c r="BD74" s="511"/>
      <c r="BE74" s="511"/>
      <c r="BF74" s="502"/>
      <c r="BG74" s="511"/>
      <c r="BH74" s="511"/>
      <c r="BI74" s="511"/>
      <c r="BJ74" s="511"/>
      <c r="BK74" s="502"/>
      <c r="BL74" s="511"/>
      <c r="BM74" s="511"/>
      <c r="BN74" s="511"/>
      <c r="BO74" s="511"/>
      <c r="BP74" s="502"/>
      <c r="BQ74" s="511"/>
      <c r="BR74" s="511"/>
      <c r="BS74" s="511"/>
      <c r="BT74" s="511"/>
      <c r="BU74" s="502"/>
      <c r="BV74" s="511"/>
      <c r="BW74" s="511"/>
      <c r="BX74" s="511"/>
      <c r="BY74" s="511"/>
      <c r="BZ74" s="502"/>
      <c r="CA74" s="511"/>
      <c r="CB74" s="511"/>
      <c r="CC74" s="511"/>
      <c r="CD74" s="511"/>
      <c r="CE74" s="502"/>
      <c r="CF74" s="511"/>
      <c r="CG74" s="511"/>
      <c r="CH74" s="511"/>
      <c r="CI74" s="511"/>
      <c r="CJ74" s="502"/>
      <c r="CK74" s="511"/>
      <c r="CL74" s="511"/>
      <c r="CM74" s="511"/>
      <c r="CN74" s="511"/>
      <c r="CO74" s="502"/>
      <c r="CP74" s="511"/>
      <c r="CQ74" s="511"/>
      <c r="CR74" s="511"/>
      <c r="CS74" s="511"/>
      <c r="CT74" s="502"/>
      <c r="CU74" s="511"/>
      <c r="CV74" s="511"/>
      <c r="CW74" s="511"/>
      <c r="CX74" s="511"/>
      <c r="CY74" s="502"/>
      <c r="CZ74" s="511"/>
      <c r="DA74" s="511"/>
      <c r="DB74" s="511"/>
      <c r="DC74" s="511"/>
      <c r="DD74" s="502"/>
      <c r="DE74" s="511"/>
      <c r="DF74" s="511"/>
      <c r="DG74" s="511"/>
      <c r="DH74" s="511"/>
      <c r="DI74" s="502"/>
      <c r="DJ74" s="511"/>
      <c r="DK74" s="511"/>
      <c r="DL74" s="511"/>
      <c r="DM74" s="511"/>
      <c r="DN74" s="502"/>
      <c r="DO74" s="511"/>
      <c r="DP74" s="511"/>
      <c r="DQ74" s="511"/>
      <c r="DR74" s="511"/>
      <c r="DS74" s="502"/>
      <c r="DT74" s="511"/>
      <c r="DU74" s="511"/>
      <c r="DV74" s="511"/>
      <c r="DW74" s="511"/>
      <c r="DX74" s="502"/>
      <c r="DY74" s="511"/>
      <c r="DZ74" s="511"/>
      <c r="EA74" s="511"/>
      <c r="EB74" s="511"/>
      <c r="EC74" s="502"/>
      <c r="ED74" s="511"/>
      <c r="EE74" s="511"/>
      <c r="EF74" s="511"/>
      <c r="EG74" s="511"/>
      <c r="EH74" s="502"/>
      <c r="EI74" s="511"/>
      <c r="EJ74" s="511"/>
      <c r="EK74" s="511"/>
      <c r="EL74" s="511"/>
      <c r="EM74" s="502"/>
      <c r="EN74" s="511"/>
      <c r="EO74" s="511"/>
      <c r="EP74" s="511"/>
      <c r="EQ74" s="511"/>
      <c r="ER74" s="502"/>
      <c r="ES74" s="511"/>
      <c r="ET74" s="511"/>
      <c r="EU74" s="511"/>
      <c r="EV74" s="511"/>
      <c r="EW74" s="502"/>
      <c r="EX74" s="511"/>
      <c r="EY74" s="511"/>
      <c r="EZ74" s="511"/>
      <c r="FA74" s="511"/>
      <c r="FB74" s="502"/>
      <c r="FC74" s="511"/>
      <c r="FD74" s="511"/>
      <c r="FE74" s="511"/>
      <c r="FF74" s="511"/>
      <c r="FG74" s="502"/>
      <c r="FH74" s="511"/>
      <c r="FI74" s="511"/>
      <c r="FJ74" s="511"/>
      <c r="FK74" s="511"/>
      <c r="FL74" s="502"/>
      <c r="FM74" s="511"/>
      <c r="FN74" s="511"/>
      <c r="FO74" s="511"/>
      <c r="FP74" s="511"/>
      <c r="FQ74" s="502"/>
      <c r="FR74" s="511"/>
      <c r="FS74" s="511"/>
      <c r="FT74" s="511"/>
      <c r="FU74" s="511"/>
      <c r="FV74" s="502"/>
      <c r="FW74" s="511"/>
      <c r="FX74" s="511"/>
      <c r="FY74" s="511"/>
      <c r="FZ74" s="511"/>
      <c r="GE74" s="495"/>
      <c r="GF74" s="495"/>
      <c r="GG74" s="495"/>
      <c r="GH74" s="495"/>
      <c r="GI74" s="495"/>
      <c r="GJ74" s="495"/>
      <c r="GK74" s="495"/>
      <c r="GL74" s="495"/>
    </row>
    <row r="75" spans="1:194">
      <c r="GE75" s="495"/>
      <c r="GF75" s="495"/>
      <c r="GG75" s="495"/>
      <c r="GH75" s="495"/>
      <c r="GI75" s="495"/>
      <c r="GJ75" s="495"/>
      <c r="GK75" s="495"/>
      <c r="GL75" s="495"/>
    </row>
    <row r="76" spans="1:194">
      <c r="GE76" s="495"/>
      <c r="GF76" s="495"/>
      <c r="GG76" s="495"/>
      <c r="GH76" s="495"/>
      <c r="GI76" s="495"/>
      <c r="GJ76" s="495"/>
      <c r="GK76" s="495"/>
      <c r="GL76" s="495"/>
    </row>
    <row r="77" spans="1:194">
      <c r="GE77" s="495"/>
      <c r="GF77" s="495"/>
      <c r="GG77" s="495"/>
      <c r="GH77" s="495"/>
      <c r="GI77" s="495"/>
      <c r="GJ77" s="495"/>
      <c r="GK77" s="495"/>
      <c r="GL77" s="495"/>
    </row>
    <row r="78" spans="1:194">
      <c r="GE78" s="495"/>
      <c r="GF78" s="495"/>
      <c r="GG78" s="495"/>
      <c r="GH78" s="495"/>
      <c r="GI78" s="495"/>
      <c r="GJ78" s="495"/>
      <c r="GK78" s="495"/>
      <c r="GL78" s="495"/>
    </row>
    <row r="79" spans="1:194">
      <c r="GE79" s="495"/>
      <c r="GF79" s="495"/>
      <c r="GG79" s="495"/>
      <c r="GH79" s="495"/>
      <c r="GI79" s="495"/>
      <c r="GJ79" s="495"/>
      <c r="GK79" s="495"/>
      <c r="GL79" s="495"/>
    </row>
    <row r="80" spans="1:194">
      <c r="GE80" s="495"/>
      <c r="GF80" s="495"/>
      <c r="GG80" s="495"/>
      <c r="GH80" s="495"/>
      <c r="GI80" s="495"/>
      <c r="GJ80" s="495"/>
      <c r="GK80" s="495"/>
      <c r="GL80" s="495"/>
    </row>
    <row r="81" spans="187:194">
      <c r="GE81" s="495"/>
      <c r="GF81" s="495"/>
      <c r="GG81" s="495"/>
      <c r="GH81" s="495"/>
      <c r="GI81" s="495"/>
      <c r="GJ81" s="495"/>
      <c r="GK81" s="495"/>
      <c r="GL81" s="495"/>
    </row>
    <row r="82" spans="187:194">
      <c r="GE82" s="495"/>
      <c r="GF82" s="495"/>
      <c r="GG82" s="495"/>
      <c r="GH82" s="495"/>
      <c r="GI82" s="495"/>
      <c r="GJ82" s="495"/>
      <c r="GK82" s="495"/>
      <c r="GL82" s="495"/>
    </row>
    <row r="83" spans="187:194">
      <c r="GE83" s="495"/>
      <c r="GF83" s="495"/>
      <c r="GG83" s="495"/>
      <c r="GH83" s="495"/>
      <c r="GI83" s="495"/>
      <c r="GJ83" s="495"/>
      <c r="GK83" s="495"/>
      <c r="GL83" s="495"/>
    </row>
    <row r="84" spans="187:194">
      <c r="GE84" s="495"/>
      <c r="GF84" s="495"/>
      <c r="GG84" s="495"/>
      <c r="GH84" s="495"/>
      <c r="GI84" s="495"/>
      <c r="GJ84" s="495"/>
      <c r="GK84" s="495"/>
      <c r="GL84" s="495"/>
    </row>
    <row r="85" spans="187:194">
      <c r="GE85" s="495"/>
      <c r="GF85" s="495"/>
      <c r="GG85" s="495"/>
      <c r="GH85" s="495"/>
      <c r="GI85" s="495"/>
      <c r="GJ85" s="495"/>
      <c r="GK85" s="495"/>
      <c r="GL85" s="495"/>
    </row>
    <row r="86" spans="187:194">
      <c r="GE86" s="495"/>
      <c r="GF86" s="495"/>
      <c r="GG86" s="495"/>
      <c r="GH86" s="495"/>
      <c r="GI86" s="495"/>
      <c r="GJ86" s="495"/>
      <c r="GK86" s="495"/>
      <c r="GL86" s="495"/>
    </row>
    <row r="87" spans="187:194">
      <c r="GE87" s="495"/>
      <c r="GF87" s="495"/>
      <c r="GG87" s="495"/>
      <c r="GH87" s="495"/>
      <c r="GI87" s="495"/>
      <c r="GJ87" s="495"/>
      <c r="GK87" s="495"/>
      <c r="GL87" s="495"/>
    </row>
    <row r="88" spans="187:194">
      <c r="GE88" s="495"/>
      <c r="GF88" s="495"/>
      <c r="GG88" s="495"/>
      <c r="GH88" s="495"/>
      <c r="GI88" s="495"/>
      <c r="GJ88" s="495"/>
      <c r="GK88" s="495"/>
      <c r="GL88" s="495"/>
    </row>
    <row r="89" spans="187:194">
      <c r="GE89" s="495"/>
      <c r="GF89" s="495"/>
      <c r="GG89" s="495"/>
      <c r="GH89" s="495"/>
      <c r="GI89" s="495"/>
      <c r="GJ89" s="495"/>
      <c r="GK89" s="495"/>
      <c r="GL89" s="495"/>
    </row>
    <row r="90" spans="187:194">
      <c r="GE90" s="495"/>
      <c r="GF90" s="495"/>
      <c r="GG90" s="495"/>
      <c r="GH90" s="495"/>
      <c r="GI90" s="495"/>
      <c r="GJ90" s="495"/>
      <c r="GK90" s="495"/>
      <c r="GL90" s="495"/>
    </row>
    <row r="91" spans="187:194">
      <c r="GE91" s="495"/>
      <c r="GF91" s="495"/>
      <c r="GG91" s="495"/>
      <c r="GH91" s="495"/>
      <c r="GI91" s="495"/>
      <c r="GJ91" s="495"/>
      <c r="GK91" s="495"/>
      <c r="GL91" s="495"/>
    </row>
    <row r="92" spans="187:194">
      <c r="GE92" s="495"/>
      <c r="GF92" s="495"/>
      <c r="GG92" s="495"/>
      <c r="GH92" s="495"/>
      <c r="GI92" s="495"/>
      <c r="GJ92" s="495"/>
      <c r="GK92" s="495"/>
      <c r="GL92" s="495"/>
    </row>
    <row r="93" spans="187:194">
      <c r="GE93" s="495"/>
      <c r="GF93" s="495"/>
      <c r="GG93" s="495"/>
      <c r="GH93" s="495"/>
      <c r="GI93" s="495"/>
      <c r="GJ93" s="495"/>
      <c r="GK93" s="495"/>
      <c r="GL93" s="495"/>
    </row>
    <row r="94" spans="187:194">
      <c r="GE94" s="495"/>
      <c r="GF94" s="495"/>
      <c r="GG94" s="495"/>
      <c r="GH94" s="495"/>
      <c r="GI94" s="495"/>
      <c r="GJ94" s="495"/>
      <c r="GK94" s="495"/>
      <c r="GL94" s="495"/>
    </row>
    <row r="95" spans="187:194">
      <c r="GE95" s="495"/>
      <c r="GF95" s="495"/>
      <c r="GG95" s="495"/>
      <c r="GH95" s="495"/>
      <c r="GI95" s="495"/>
      <c r="GJ95" s="495"/>
      <c r="GK95" s="495"/>
      <c r="GL95" s="495"/>
    </row>
    <row r="96" spans="187:194">
      <c r="GE96" s="495"/>
      <c r="GF96" s="495"/>
      <c r="GG96" s="495"/>
      <c r="GH96" s="495"/>
      <c r="GI96" s="495"/>
      <c r="GJ96" s="495"/>
      <c r="GK96" s="495"/>
      <c r="GL96" s="495"/>
    </row>
    <row r="97" spans="187:194">
      <c r="GE97" s="495"/>
      <c r="GF97" s="495"/>
      <c r="GG97" s="495"/>
      <c r="GH97" s="495"/>
      <c r="GI97" s="495"/>
      <c r="GJ97" s="495"/>
      <c r="GK97" s="495"/>
      <c r="GL97" s="495"/>
    </row>
    <row r="98" spans="187:194">
      <c r="GE98" s="495"/>
      <c r="GF98" s="495"/>
      <c r="GG98" s="495"/>
      <c r="GH98" s="495"/>
      <c r="GI98" s="495"/>
      <c r="GJ98" s="495"/>
      <c r="GK98" s="495"/>
      <c r="GL98" s="495"/>
    </row>
    <row r="99" spans="187:194">
      <c r="GE99" s="495"/>
      <c r="GF99" s="495"/>
      <c r="GG99" s="495"/>
      <c r="GH99" s="495"/>
      <c r="GI99" s="495"/>
      <c r="GJ99" s="495"/>
      <c r="GK99" s="495"/>
      <c r="GL99" s="495"/>
    </row>
    <row r="100" spans="187:194">
      <c r="GE100" s="495"/>
      <c r="GF100" s="495"/>
      <c r="GG100" s="495"/>
      <c r="GH100" s="495"/>
      <c r="GI100" s="495"/>
      <c r="GJ100" s="495"/>
      <c r="GK100" s="495"/>
      <c r="GL100" s="495"/>
    </row>
    <row r="101" spans="187:194">
      <c r="GE101" s="495"/>
      <c r="GF101" s="495"/>
      <c r="GG101" s="495"/>
      <c r="GH101" s="495"/>
      <c r="GI101" s="495"/>
      <c r="GJ101" s="495"/>
      <c r="GK101" s="495"/>
      <c r="GL101" s="495"/>
    </row>
    <row r="102" spans="187:194">
      <c r="GE102" s="495"/>
      <c r="GF102" s="495"/>
      <c r="GG102" s="495"/>
      <c r="GH102" s="495"/>
      <c r="GI102" s="495"/>
      <c r="GJ102" s="495"/>
      <c r="GK102" s="495"/>
      <c r="GL102" s="495"/>
    </row>
    <row r="103" spans="187:194">
      <c r="GE103" s="495"/>
      <c r="GF103" s="495"/>
      <c r="GG103" s="495"/>
      <c r="GH103" s="495"/>
      <c r="GI103" s="495"/>
      <c r="GJ103" s="495"/>
      <c r="GK103" s="495"/>
      <c r="GL103" s="495"/>
    </row>
    <row r="104" spans="187:194">
      <c r="GE104" s="495"/>
      <c r="GF104" s="495"/>
      <c r="GG104" s="495"/>
      <c r="GH104" s="495"/>
      <c r="GI104" s="495"/>
      <c r="GJ104" s="495"/>
      <c r="GK104" s="495"/>
      <c r="GL104" s="495"/>
    </row>
    <row r="105" spans="187:194">
      <c r="GE105" s="495"/>
      <c r="GF105" s="495"/>
      <c r="GG105" s="495"/>
      <c r="GH105" s="495"/>
      <c r="GI105" s="495"/>
      <c r="GJ105" s="495"/>
      <c r="GK105" s="495"/>
      <c r="GL105" s="495"/>
    </row>
    <row r="106" spans="187:194">
      <c r="GE106" s="495"/>
      <c r="GF106" s="495"/>
      <c r="GG106" s="495"/>
      <c r="GH106" s="495"/>
      <c r="GI106" s="495"/>
      <c r="GJ106" s="495"/>
      <c r="GK106" s="495"/>
      <c r="GL106" s="495"/>
    </row>
    <row r="107" spans="187:194">
      <c r="GE107" s="495"/>
      <c r="GF107" s="495"/>
      <c r="GG107" s="495"/>
      <c r="GH107" s="495"/>
      <c r="GI107" s="495"/>
      <c r="GJ107" s="495"/>
      <c r="GK107" s="495"/>
      <c r="GL107" s="495"/>
    </row>
    <row r="108" spans="187:194">
      <c r="GE108" s="495"/>
      <c r="GF108" s="495"/>
      <c r="GG108" s="495"/>
      <c r="GH108" s="495"/>
      <c r="GI108" s="495"/>
      <c r="GJ108" s="495"/>
      <c r="GK108" s="495"/>
      <c r="GL108" s="495"/>
    </row>
    <row r="109" spans="187:194">
      <c r="GE109" s="495"/>
      <c r="GF109" s="495"/>
      <c r="GG109" s="495"/>
      <c r="GH109" s="495"/>
      <c r="GI109" s="495"/>
      <c r="GJ109" s="495"/>
      <c r="GK109" s="495"/>
      <c r="GL109" s="495"/>
    </row>
    <row r="110" spans="187:194">
      <c r="GE110" s="495"/>
      <c r="GF110" s="495"/>
      <c r="GG110" s="495"/>
      <c r="GH110" s="495"/>
      <c r="GI110" s="495"/>
      <c r="GJ110" s="495"/>
      <c r="GK110" s="495"/>
      <c r="GL110" s="495"/>
    </row>
    <row r="111" spans="187:194">
      <c r="GE111" s="495"/>
      <c r="GF111" s="495"/>
      <c r="GG111" s="495"/>
      <c r="GH111" s="495"/>
      <c r="GI111" s="495"/>
      <c r="GJ111" s="495"/>
      <c r="GK111" s="495"/>
      <c r="GL111" s="495"/>
    </row>
    <row r="112" spans="187:194">
      <c r="GE112" s="495"/>
      <c r="GF112" s="495"/>
      <c r="GG112" s="495"/>
      <c r="GH112" s="495"/>
      <c r="GI112" s="495"/>
      <c r="GJ112" s="495"/>
      <c r="GK112" s="495"/>
      <c r="GL112" s="495"/>
    </row>
    <row r="113" spans="187:194">
      <c r="GE113" s="495"/>
      <c r="GF113" s="495"/>
      <c r="GG113" s="495"/>
      <c r="GH113" s="495"/>
      <c r="GI113" s="495"/>
      <c r="GJ113" s="495"/>
      <c r="GK113" s="495"/>
      <c r="GL113" s="495"/>
    </row>
    <row r="114" spans="187:194">
      <c r="GE114" s="495"/>
      <c r="GF114" s="495"/>
      <c r="GG114" s="495"/>
      <c r="GH114" s="495"/>
      <c r="GI114" s="495"/>
      <c r="GJ114" s="495"/>
      <c r="GK114" s="495"/>
      <c r="GL114" s="495"/>
    </row>
    <row r="115" spans="187:194">
      <c r="GE115" s="495"/>
      <c r="GF115" s="495"/>
      <c r="GG115" s="495"/>
      <c r="GH115" s="495"/>
      <c r="GI115" s="495"/>
      <c r="GJ115" s="495"/>
      <c r="GK115" s="495"/>
      <c r="GL115" s="495"/>
    </row>
    <row r="116" spans="187:194">
      <c r="GE116" s="495"/>
      <c r="GF116" s="495"/>
      <c r="GG116" s="495"/>
      <c r="GH116" s="495"/>
      <c r="GI116" s="495"/>
      <c r="GJ116" s="495"/>
      <c r="GK116" s="495"/>
      <c r="GL116" s="495"/>
    </row>
    <row r="117" spans="187:194">
      <c r="GE117" s="495"/>
      <c r="GF117" s="495"/>
      <c r="GG117" s="495"/>
      <c r="GH117" s="495"/>
      <c r="GI117" s="495"/>
      <c r="GJ117" s="495"/>
      <c r="GK117" s="495"/>
      <c r="GL117" s="495"/>
    </row>
    <row r="118" spans="187:194">
      <c r="GE118" s="495"/>
      <c r="GF118" s="495"/>
      <c r="GG118" s="495"/>
      <c r="GH118" s="495"/>
      <c r="GI118" s="495"/>
      <c r="GJ118" s="495"/>
      <c r="GK118" s="495"/>
      <c r="GL118" s="495"/>
    </row>
    <row r="119" spans="187:194">
      <c r="GE119" s="495"/>
      <c r="GF119" s="495"/>
      <c r="GG119" s="495"/>
      <c r="GH119" s="495"/>
      <c r="GI119" s="495"/>
      <c r="GJ119" s="495"/>
      <c r="GK119" s="495"/>
      <c r="GL119" s="495"/>
    </row>
    <row r="120" spans="187:194">
      <c r="GE120" s="495"/>
      <c r="GF120" s="495"/>
      <c r="GG120" s="495"/>
      <c r="GH120" s="495"/>
      <c r="GI120" s="495"/>
      <c r="GJ120" s="495"/>
      <c r="GK120" s="495"/>
      <c r="GL120" s="495"/>
    </row>
    <row r="121" spans="187:194">
      <c r="GE121" s="495"/>
      <c r="GF121" s="495"/>
      <c r="GG121" s="495"/>
      <c r="GH121" s="495"/>
      <c r="GI121" s="495"/>
      <c r="GJ121" s="495"/>
      <c r="GK121" s="495"/>
      <c r="GL121" s="495"/>
    </row>
    <row r="122" spans="187:194">
      <c r="GE122" s="495"/>
      <c r="GF122" s="495"/>
      <c r="GG122" s="495"/>
      <c r="GH122" s="495"/>
      <c r="GI122" s="495"/>
      <c r="GJ122" s="495"/>
      <c r="GK122" s="495"/>
      <c r="GL122" s="495"/>
    </row>
    <row r="123" spans="187:194">
      <c r="GE123" s="495"/>
      <c r="GF123" s="495"/>
      <c r="GG123" s="495"/>
      <c r="GH123" s="495"/>
      <c r="GI123" s="495"/>
      <c r="GJ123" s="495"/>
      <c r="GK123" s="495"/>
      <c r="GL123" s="495"/>
    </row>
    <row r="124" spans="187:194">
      <c r="GE124" s="495"/>
      <c r="GF124" s="495"/>
      <c r="GG124" s="495"/>
      <c r="GH124" s="495"/>
      <c r="GI124" s="495"/>
      <c r="GJ124" s="495"/>
      <c r="GK124" s="495"/>
      <c r="GL124" s="495"/>
    </row>
    <row r="125" spans="187:194">
      <c r="GE125" s="495"/>
      <c r="GF125" s="495"/>
      <c r="GG125" s="495"/>
      <c r="GH125" s="495"/>
      <c r="GI125" s="495"/>
      <c r="GJ125" s="495"/>
      <c r="GK125" s="495"/>
      <c r="GL125" s="495"/>
    </row>
    <row r="126" spans="187:194">
      <c r="GE126" s="495"/>
      <c r="GF126" s="495"/>
      <c r="GG126" s="495"/>
      <c r="GH126" s="495"/>
      <c r="GI126" s="495"/>
      <c r="GJ126" s="495"/>
      <c r="GK126" s="495"/>
      <c r="GL126" s="495"/>
    </row>
    <row r="127" spans="187:194">
      <c r="GE127" s="495"/>
      <c r="GF127" s="495"/>
      <c r="GG127" s="495"/>
      <c r="GH127" s="495"/>
      <c r="GI127" s="495"/>
      <c r="GJ127" s="495"/>
      <c r="GK127" s="495"/>
      <c r="GL127" s="495"/>
    </row>
    <row r="128" spans="187:194">
      <c r="GE128" s="495"/>
      <c r="GF128" s="495"/>
      <c r="GG128" s="495"/>
      <c r="GH128" s="495"/>
      <c r="GI128" s="495"/>
      <c r="GJ128" s="495"/>
      <c r="GK128" s="495"/>
      <c r="GL128" s="495"/>
    </row>
    <row r="129" spans="187:194">
      <c r="GE129" s="495"/>
      <c r="GF129" s="495"/>
      <c r="GG129" s="495"/>
      <c r="GH129" s="495"/>
      <c r="GI129" s="495"/>
      <c r="GJ129" s="495"/>
      <c r="GK129" s="495"/>
      <c r="GL129" s="495"/>
    </row>
    <row r="130" spans="187:194">
      <c r="GE130" s="495"/>
      <c r="GF130" s="495"/>
      <c r="GG130" s="495"/>
      <c r="GH130" s="495"/>
      <c r="GI130" s="495"/>
      <c r="GJ130" s="495"/>
      <c r="GK130" s="495"/>
      <c r="GL130" s="495"/>
    </row>
    <row r="131" spans="187:194">
      <c r="GE131" s="495"/>
      <c r="GF131" s="495"/>
      <c r="GG131" s="495"/>
      <c r="GH131" s="495"/>
      <c r="GI131" s="495"/>
      <c r="GJ131" s="495"/>
      <c r="GK131" s="495"/>
      <c r="GL131" s="495"/>
    </row>
    <row r="132" spans="187:194">
      <c r="GE132" s="495"/>
      <c r="GF132" s="495"/>
      <c r="GG132" s="495"/>
      <c r="GH132" s="495"/>
      <c r="GI132" s="495"/>
      <c r="GJ132" s="495"/>
      <c r="GK132" s="495"/>
      <c r="GL132" s="495"/>
    </row>
    <row r="133" spans="187:194">
      <c r="GE133" s="495"/>
      <c r="GF133" s="495"/>
      <c r="GG133" s="495"/>
      <c r="GH133" s="495"/>
      <c r="GI133" s="495"/>
      <c r="GJ133" s="495"/>
      <c r="GK133" s="495"/>
      <c r="GL133" s="495"/>
    </row>
    <row r="134" spans="187:194">
      <c r="GE134" s="495"/>
      <c r="GF134" s="495"/>
      <c r="GG134" s="495"/>
      <c r="GH134" s="495"/>
      <c r="GI134" s="495"/>
      <c r="GJ134" s="495"/>
      <c r="GK134" s="495"/>
      <c r="GL134" s="495"/>
    </row>
    <row r="135" spans="187:194">
      <c r="GE135" s="495"/>
      <c r="GF135" s="495"/>
      <c r="GG135" s="495"/>
      <c r="GH135" s="495"/>
      <c r="GI135" s="495"/>
      <c r="GJ135" s="495"/>
      <c r="GK135" s="495"/>
      <c r="GL135" s="495"/>
    </row>
    <row r="136" spans="187:194">
      <c r="GE136" s="495"/>
      <c r="GF136" s="495"/>
      <c r="GG136" s="495"/>
      <c r="GH136" s="495"/>
      <c r="GI136" s="495"/>
      <c r="GJ136" s="495"/>
      <c r="GK136" s="495"/>
      <c r="GL136" s="495"/>
    </row>
    <row r="137" spans="187:194">
      <c r="GE137" s="495"/>
      <c r="GF137" s="495"/>
      <c r="GG137" s="495"/>
      <c r="GH137" s="495"/>
      <c r="GI137" s="495"/>
      <c r="GJ137" s="495"/>
      <c r="GK137" s="495"/>
      <c r="GL137" s="495"/>
    </row>
    <row r="138" spans="187:194">
      <c r="GE138" s="495"/>
      <c r="GF138" s="495"/>
      <c r="GG138" s="495"/>
      <c r="GH138" s="495"/>
      <c r="GI138" s="495"/>
      <c r="GJ138" s="495"/>
      <c r="GK138" s="495"/>
      <c r="GL138" s="495"/>
    </row>
    <row r="139" spans="187:194">
      <c r="GE139" s="495"/>
      <c r="GF139" s="495"/>
      <c r="GG139" s="495"/>
      <c r="GH139" s="495"/>
      <c r="GI139" s="495"/>
      <c r="GJ139" s="495"/>
      <c r="GK139" s="495"/>
      <c r="GL139" s="495"/>
    </row>
    <row r="140" spans="187:194">
      <c r="GE140" s="495"/>
      <c r="GF140" s="495"/>
      <c r="GG140" s="495"/>
      <c r="GH140" s="495"/>
      <c r="GI140" s="495"/>
      <c r="GJ140" s="495"/>
      <c r="GK140" s="495"/>
      <c r="GL140" s="495"/>
    </row>
    <row r="141" spans="187:194">
      <c r="GE141" s="495"/>
      <c r="GF141" s="495"/>
      <c r="GG141" s="495"/>
      <c r="GH141" s="495"/>
      <c r="GI141" s="495"/>
      <c r="GJ141" s="495"/>
      <c r="GK141" s="495"/>
      <c r="GL141" s="495"/>
    </row>
    <row r="142" spans="187:194">
      <c r="GE142" s="495"/>
      <c r="GF142" s="495"/>
      <c r="GG142" s="495"/>
      <c r="GH142" s="495"/>
      <c r="GI142" s="495"/>
      <c r="GJ142" s="495"/>
      <c r="GK142" s="495"/>
      <c r="GL142" s="495"/>
    </row>
    <row r="143" spans="187:194">
      <c r="GE143" s="495"/>
      <c r="GF143" s="495"/>
      <c r="GG143" s="495"/>
      <c r="GH143" s="495"/>
      <c r="GI143" s="495"/>
      <c r="GJ143" s="495"/>
      <c r="GK143" s="495"/>
      <c r="GL143" s="495"/>
    </row>
    <row r="144" spans="187:194">
      <c r="GE144" s="495"/>
      <c r="GF144" s="495"/>
      <c r="GG144" s="495"/>
      <c r="GH144" s="495"/>
      <c r="GI144" s="495"/>
      <c r="GJ144" s="495"/>
      <c r="GK144" s="495"/>
      <c r="GL144" s="495"/>
    </row>
    <row r="145" spans="187:194">
      <c r="GE145" s="495"/>
      <c r="GF145" s="495"/>
      <c r="GG145" s="495"/>
      <c r="GH145" s="495"/>
      <c r="GI145" s="495"/>
      <c r="GJ145" s="495"/>
      <c r="GK145" s="495"/>
      <c r="GL145" s="495"/>
    </row>
    <row r="146" spans="187:194">
      <c r="GE146" s="495"/>
      <c r="GF146" s="495"/>
      <c r="GG146" s="495"/>
      <c r="GH146" s="495"/>
      <c r="GI146" s="495"/>
      <c r="GJ146" s="495"/>
      <c r="GK146" s="495"/>
      <c r="GL146" s="495"/>
    </row>
    <row r="147" spans="187:194">
      <c r="GE147" s="495"/>
      <c r="GF147" s="495"/>
      <c r="GG147" s="495"/>
      <c r="GH147" s="495"/>
      <c r="GI147" s="495"/>
      <c r="GJ147" s="495"/>
      <c r="GK147" s="495"/>
      <c r="GL147" s="495"/>
    </row>
    <row r="148" spans="187:194">
      <c r="GE148" s="495"/>
      <c r="GF148" s="495"/>
      <c r="GG148" s="495"/>
      <c r="GH148" s="495"/>
      <c r="GI148" s="495"/>
      <c r="GJ148" s="495"/>
      <c r="GK148" s="495"/>
      <c r="GL148" s="495"/>
    </row>
    <row r="149" spans="187:194">
      <c r="GE149" s="495"/>
      <c r="GF149" s="495"/>
      <c r="GG149" s="495"/>
      <c r="GH149" s="495"/>
      <c r="GI149" s="495"/>
      <c r="GJ149" s="495"/>
      <c r="GK149" s="495"/>
      <c r="GL149" s="495"/>
    </row>
    <row r="150" spans="187:194">
      <c r="GE150" s="495"/>
      <c r="GF150" s="495"/>
      <c r="GG150" s="495"/>
      <c r="GH150" s="495"/>
      <c r="GI150" s="495"/>
      <c r="GJ150" s="495"/>
      <c r="GK150" s="495"/>
      <c r="GL150" s="495"/>
    </row>
    <row r="151" spans="187:194">
      <c r="GE151" s="495"/>
      <c r="GF151" s="495"/>
      <c r="GG151" s="495"/>
      <c r="GH151" s="495"/>
      <c r="GI151" s="495"/>
      <c r="GJ151" s="495"/>
      <c r="GK151" s="495"/>
      <c r="GL151" s="495"/>
    </row>
    <row r="152" spans="187:194">
      <c r="GE152" s="495"/>
      <c r="GF152" s="495"/>
      <c r="GG152" s="495"/>
      <c r="GH152" s="495"/>
      <c r="GI152" s="495"/>
      <c r="GJ152" s="495"/>
      <c r="GK152" s="495"/>
      <c r="GL152" s="495"/>
    </row>
    <row r="153" spans="187:194">
      <c r="GE153" s="495"/>
      <c r="GF153" s="495"/>
      <c r="GG153" s="495"/>
      <c r="GH153" s="495"/>
      <c r="GI153" s="495"/>
      <c r="GJ153" s="495"/>
      <c r="GK153" s="495"/>
      <c r="GL153" s="495"/>
    </row>
    <row r="154" spans="187:194">
      <c r="GE154" s="495"/>
      <c r="GF154" s="495"/>
      <c r="GG154" s="495"/>
      <c r="GH154" s="495"/>
      <c r="GI154" s="495"/>
      <c r="GJ154" s="495"/>
      <c r="GK154" s="495"/>
      <c r="GL154" s="495"/>
    </row>
    <row r="155" spans="187:194">
      <c r="GE155" s="495"/>
      <c r="GF155" s="495"/>
      <c r="GG155" s="495"/>
      <c r="GH155" s="495"/>
      <c r="GI155" s="495"/>
      <c r="GJ155" s="495"/>
      <c r="GK155" s="495"/>
      <c r="GL155" s="495"/>
    </row>
    <row r="156" spans="187:194">
      <c r="GE156" s="495"/>
      <c r="GF156" s="495"/>
      <c r="GG156" s="495"/>
      <c r="GH156" s="495"/>
      <c r="GI156" s="495"/>
      <c r="GJ156" s="495"/>
      <c r="GK156" s="495"/>
      <c r="GL156" s="495"/>
    </row>
    <row r="157" spans="187:194">
      <c r="GE157" s="495"/>
      <c r="GF157" s="495"/>
      <c r="GG157" s="495"/>
      <c r="GH157" s="495"/>
      <c r="GI157" s="495"/>
      <c r="GJ157" s="495"/>
      <c r="GK157" s="495"/>
      <c r="GL157" s="495"/>
    </row>
    <row r="158" spans="187:194">
      <c r="GE158" s="495"/>
      <c r="GF158" s="495"/>
      <c r="GG158" s="495"/>
      <c r="GH158" s="495"/>
      <c r="GI158" s="495"/>
      <c r="GJ158" s="495"/>
      <c r="GK158" s="495"/>
      <c r="GL158" s="495"/>
    </row>
    <row r="159" spans="187:194">
      <c r="GE159" s="495"/>
      <c r="GF159" s="495"/>
      <c r="GG159" s="495"/>
      <c r="GH159" s="495"/>
      <c r="GI159" s="495"/>
      <c r="GJ159" s="495"/>
      <c r="GK159" s="495"/>
      <c r="GL159" s="495"/>
    </row>
    <row r="160" spans="187:194">
      <c r="GE160" s="495"/>
      <c r="GF160" s="495"/>
      <c r="GG160" s="495"/>
      <c r="GH160" s="495"/>
      <c r="GI160" s="495"/>
      <c r="GJ160" s="495"/>
      <c r="GK160" s="495"/>
      <c r="GL160" s="495"/>
    </row>
    <row r="161" spans="187:194">
      <c r="GE161" s="495"/>
      <c r="GF161" s="495"/>
      <c r="GG161" s="495"/>
      <c r="GH161" s="495"/>
      <c r="GI161" s="495"/>
      <c r="GJ161" s="495"/>
      <c r="GK161" s="495"/>
      <c r="GL161" s="495"/>
    </row>
    <row r="162" spans="187:194">
      <c r="GE162" s="495"/>
      <c r="GF162" s="495"/>
      <c r="GG162" s="495"/>
      <c r="GH162" s="495"/>
      <c r="GI162" s="495"/>
      <c r="GJ162" s="495"/>
      <c r="GK162" s="495"/>
      <c r="GL162" s="495"/>
    </row>
    <row r="163" spans="187:194">
      <c r="GE163" s="495"/>
      <c r="GF163" s="495"/>
      <c r="GG163" s="495"/>
      <c r="GH163" s="495"/>
      <c r="GI163" s="495"/>
      <c r="GJ163" s="495"/>
      <c r="GK163" s="495"/>
      <c r="GL163" s="495"/>
    </row>
    <row r="164" spans="187:194">
      <c r="GE164" s="495"/>
      <c r="GF164" s="495"/>
      <c r="GG164" s="495"/>
      <c r="GH164" s="495"/>
      <c r="GI164" s="495"/>
      <c r="GJ164" s="495"/>
      <c r="GK164" s="495"/>
      <c r="GL164" s="495"/>
    </row>
    <row r="165" spans="187:194">
      <c r="GE165" s="495"/>
      <c r="GF165" s="495"/>
      <c r="GG165" s="495"/>
      <c r="GH165" s="495"/>
      <c r="GI165" s="495"/>
      <c r="GJ165" s="495"/>
      <c r="GK165" s="495"/>
      <c r="GL165" s="495"/>
    </row>
    <row r="166" spans="187:194">
      <c r="GE166" s="495"/>
      <c r="GF166" s="495"/>
      <c r="GG166" s="495"/>
      <c r="GH166" s="495"/>
      <c r="GI166" s="495"/>
      <c r="GJ166" s="495"/>
      <c r="GK166" s="495"/>
      <c r="GL166" s="495"/>
    </row>
    <row r="167" spans="187:194">
      <c r="GE167" s="495"/>
      <c r="GF167" s="495"/>
      <c r="GG167" s="495"/>
      <c r="GH167" s="495"/>
      <c r="GI167" s="495"/>
      <c r="GJ167" s="495"/>
      <c r="GK167" s="495"/>
      <c r="GL167" s="495"/>
    </row>
    <row r="168" spans="187:194">
      <c r="GE168" s="495"/>
      <c r="GF168" s="495"/>
      <c r="GG168" s="495"/>
      <c r="GH168" s="495"/>
      <c r="GI168" s="495"/>
      <c r="GJ168" s="495"/>
      <c r="GK168" s="495"/>
      <c r="GL168" s="495"/>
    </row>
    <row r="169" spans="187:194">
      <c r="GE169" s="495"/>
      <c r="GF169" s="495"/>
      <c r="GG169" s="495"/>
      <c r="GH169" s="495"/>
      <c r="GI169" s="495"/>
      <c r="GJ169" s="495"/>
      <c r="GK169" s="495"/>
      <c r="GL169" s="495"/>
    </row>
    <row r="170" spans="187:194">
      <c r="GE170" s="495"/>
      <c r="GF170" s="495"/>
      <c r="GG170" s="495"/>
      <c r="GH170" s="495"/>
      <c r="GI170" s="495"/>
      <c r="GJ170" s="495"/>
      <c r="GK170" s="495"/>
      <c r="GL170" s="495"/>
    </row>
    <row r="171" spans="187:194">
      <c r="GE171" s="495"/>
      <c r="GF171" s="495"/>
      <c r="GG171" s="495"/>
      <c r="GH171" s="495"/>
      <c r="GI171" s="495"/>
      <c r="GJ171" s="495"/>
      <c r="GK171" s="495"/>
      <c r="GL171" s="495"/>
    </row>
    <row r="172" spans="187:194">
      <c r="GE172" s="495"/>
      <c r="GF172" s="495"/>
      <c r="GG172" s="495"/>
      <c r="GH172" s="495"/>
      <c r="GI172" s="495"/>
      <c r="GJ172" s="495"/>
      <c r="GK172" s="495"/>
      <c r="GL172" s="495"/>
    </row>
    <row r="173" spans="187:194">
      <c r="GE173" s="495"/>
      <c r="GF173" s="495"/>
      <c r="GG173" s="495"/>
      <c r="GH173" s="495"/>
      <c r="GI173" s="495"/>
      <c r="GJ173" s="495"/>
      <c r="GK173" s="495"/>
      <c r="GL173" s="495"/>
    </row>
    <row r="174" spans="187:194">
      <c r="GE174" s="495"/>
      <c r="GF174" s="495"/>
      <c r="GG174" s="495"/>
      <c r="GH174" s="495"/>
      <c r="GI174" s="495"/>
      <c r="GJ174" s="495"/>
      <c r="GK174" s="495"/>
      <c r="GL174" s="495"/>
    </row>
    <row r="175" spans="187:194">
      <c r="GE175" s="495"/>
      <c r="GF175" s="495"/>
      <c r="GG175" s="495"/>
      <c r="GH175" s="495"/>
      <c r="GI175" s="495"/>
      <c r="GJ175" s="495"/>
      <c r="GK175" s="495"/>
      <c r="GL175" s="495"/>
    </row>
    <row r="176" spans="187:194">
      <c r="GE176" s="495"/>
      <c r="GF176" s="495"/>
      <c r="GG176" s="495"/>
      <c r="GH176" s="495"/>
      <c r="GI176" s="495"/>
      <c r="GJ176" s="495"/>
      <c r="GK176" s="495"/>
      <c r="GL176" s="495"/>
    </row>
    <row r="177" spans="187:194">
      <c r="GE177" s="495"/>
      <c r="GF177" s="495"/>
      <c r="GG177" s="495"/>
      <c r="GH177" s="495"/>
      <c r="GI177" s="495"/>
      <c r="GJ177" s="495"/>
      <c r="GK177" s="495"/>
      <c r="GL177" s="495"/>
    </row>
    <row r="178" spans="187:194">
      <c r="GE178" s="495"/>
      <c r="GF178" s="495"/>
      <c r="GG178" s="495"/>
      <c r="GH178" s="495"/>
      <c r="GI178" s="495"/>
      <c r="GJ178" s="495"/>
      <c r="GK178" s="495"/>
      <c r="GL178" s="495"/>
    </row>
    <row r="179" spans="187:194">
      <c r="GE179" s="495"/>
      <c r="GF179" s="495"/>
      <c r="GG179" s="495"/>
      <c r="GH179" s="495"/>
      <c r="GI179" s="495"/>
      <c r="GJ179" s="495"/>
      <c r="GK179" s="495"/>
      <c r="GL179" s="495"/>
    </row>
    <row r="180" spans="187:194">
      <c r="GE180" s="495"/>
      <c r="GF180" s="495"/>
      <c r="GG180" s="495"/>
      <c r="GH180" s="495"/>
      <c r="GI180" s="495"/>
      <c r="GJ180" s="495"/>
      <c r="GK180" s="495"/>
      <c r="GL180" s="495"/>
    </row>
    <row r="181" spans="187:194">
      <c r="GE181" s="495"/>
      <c r="GF181" s="495"/>
      <c r="GG181" s="495"/>
      <c r="GH181" s="495"/>
      <c r="GI181" s="495"/>
      <c r="GJ181" s="495"/>
      <c r="GK181" s="495"/>
      <c r="GL181" s="495"/>
    </row>
    <row r="182" spans="187:194">
      <c r="GE182" s="495"/>
      <c r="GF182" s="495"/>
      <c r="GG182" s="495"/>
      <c r="GH182" s="495"/>
      <c r="GI182" s="495"/>
      <c r="GJ182" s="495"/>
      <c r="GK182" s="495"/>
      <c r="GL182" s="495"/>
    </row>
    <row r="183" spans="187:194">
      <c r="GE183" s="495"/>
      <c r="GF183" s="495"/>
      <c r="GG183" s="495"/>
      <c r="GH183" s="495"/>
      <c r="GI183" s="495"/>
      <c r="GJ183" s="495"/>
      <c r="GK183" s="495"/>
      <c r="GL183" s="495"/>
    </row>
    <row r="184" spans="187:194">
      <c r="GE184" s="495"/>
      <c r="GF184" s="495"/>
      <c r="GG184" s="495"/>
      <c r="GH184" s="495"/>
      <c r="GI184" s="495"/>
      <c r="GJ184" s="495"/>
      <c r="GK184" s="495"/>
      <c r="GL184" s="495"/>
    </row>
    <row r="185" spans="187:194">
      <c r="GE185" s="495"/>
      <c r="GF185" s="495"/>
      <c r="GG185" s="495"/>
      <c r="GH185" s="495"/>
      <c r="GI185" s="495"/>
      <c r="GJ185" s="495"/>
      <c r="GK185" s="495"/>
      <c r="GL185" s="495"/>
    </row>
    <row r="186" spans="187:194">
      <c r="GE186" s="495"/>
      <c r="GF186" s="495"/>
      <c r="GG186" s="495"/>
      <c r="GH186" s="495"/>
      <c r="GI186" s="495"/>
      <c r="GJ186" s="495"/>
      <c r="GK186" s="495"/>
      <c r="GL186" s="495"/>
    </row>
    <row r="187" spans="187:194">
      <c r="GE187" s="495"/>
      <c r="GF187" s="495"/>
      <c r="GG187" s="495"/>
      <c r="GH187" s="495"/>
      <c r="GI187" s="495"/>
      <c r="GJ187" s="495"/>
      <c r="GK187" s="495"/>
      <c r="GL187" s="495"/>
    </row>
    <row r="188" spans="187:194">
      <c r="GE188" s="495"/>
      <c r="GF188" s="495"/>
      <c r="GG188" s="495"/>
      <c r="GH188" s="495"/>
      <c r="GI188" s="495"/>
      <c r="GJ188" s="495"/>
      <c r="GK188" s="495"/>
      <c r="GL188" s="495"/>
    </row>
    <row r="189" spans="187:194">
      <c r="GE189" s="495"/>
      <c r="GF189" s="495"/>
      <c r="GG189" s="495"/>
      <c r="GH189" s="495"/>
      <c r="GI189" s="495"/>
      <c r="GJ189" s="495"/>
      <c r="GK189" s="495"/>
      <c r="GL189" s="495"/>
    </row>
    <row r="190" spans="187:194">
      <c r="GE190" s="495"/>
      <c r="GF190" s="495"/>
      <c r="GG190" s="495"/>
      <c r="GH190" s="495"/>
      <c r="GI190" s="495"/>
      <c r="GJ190" s="495"/>
      <c r="GK190" s="495"/>
      <c r="GL190" s="495"/>
    </row>
    <row r="191" spans="187:194">
      <c r="GE191" s="495"/>
      <c r="GF191" s="495"/>
      <c r="GG191" s="495"/>
      <c r="GH191" s="495"/>
      <c r="GI191" s="495"/>
      <c r="GJ191" s="495"/>
      <c r="GK191" s="495"/>
      <c r="GL191" s="495"/>
    </row>
    <row r="192" spans="187:194">
      <c r="GE192" s="495"/>
      <c r="GF192" s="495"/>
      <c r="GG192" s="495"/>
      <c r="GH192" s="495"/>
      <c r="GI192" s="495"/>
      <c r="GJ192" s="495"/>
      <c r="GK192" s="495"/>
      <c r="GL192" s="495"/>
    </row>
    <row r="193" spans="187:194">
      <c r="GE193" s="495"/>
      <c r="GF193" s="495"/>
      <c r="GG193" s="495"/>
      <c r="GH193" s="495"/>
      <c r="GI193" s="495"/>
      <c r="GJ193" s="495"/>
      <c r="GK193" s="495"/>
      <c r="GL193" s="495"/>
    </row>
    <row r="194" spans="187:194">
      <c r="GE194" s="495"/>
      <c r="GF194" s="495"/>
      <c r="GG194" s="495"/>
      <c r="GH194" s="495"/>
      <c r="GI194" s="495"/>
      <c r="GJ194" s="495"/>
      <c r="GK194" s="495"/>
      <c r="GL194" s="495"/>
    </row>
    <row r="195" spans="187:194">
      <c r="GE195" s="495"/>
      <c r="GF195" s="495"/>
      <c r="GG195" s="495"/>
      <c r="GH195" s="495"/>
      <c r="GI195" s="495"/>
      <c r="GJ195" s="495"/>
      <c r="GK195" s="495"/>
      <c r="GL195" s="495"/>
    </row>
    <row r="196" spans="187:194">
      <c r="GE196" s="495"/>
      <c r="GF196" s="495"/>
      <c r="GG196" s="495"/>
      <c r="GH196" s="495"/>
      <c r="GI196" s="495"/>
      <c r="GJ196" s="495"/>
      <c r="GK196" s="495"/>
      <c r="GL196" s="495"/>
    </row>
    <row r="197" spans="187:194">
      <c r="GE197" s="495"/>
      <c r="GF197" s="495"/>
      <c r="GG197" s="495"/>
      <c r="GH197" s="495"/>
      <c r="GI197" s="495"/>
      <c r="GJ197" s="495"/>
      <c r="GK197" s="495"/>
      <c r="GL197" s="495"/>
    </row>
    <row r="198" spans="187:194">
      <c r="GE198" s="495"/>
      <c r="GF198" s="495"/>
      <c r="GG198" s="495"/>
      <c r="GH198" s="495"/>
      <c r="GI198" s="495"/>
      <c r="GJ198" s="495"/>
      <c r="GK198" s="495"/>
      <c r="GL198" s="495"/>
    </row>
    <row r="199" spans="187:194">
      <c r="GE199" s="495"/>
      <c r="GF199" s="495"/>
      <c r="GG199" s="495"/>
      <c r="GH199" s="495"/>
      <c r="GI199" s="495"/>
      <c r="GJ199" s="495"/>
      <c r="GK199" s="495"/>
      <c r="GL199" s="495"/>
    </row>
    <row r="200" spans="187:194">
      <c r="GE200" s="495"/>
      <c r="GF200" s="495"/>
      <c r="GG200" s="495"/>
      <c r="GH200" s="495"/>
      <c r="GI200" s="495"/>
      <c r="GJ200" s="495"/>
      <c r="GK200" s="495"/>
      <c r="GL200" s="495"/>
    </row>
    <row r="201" spans="187:194">
      <c r="GE201" s="495"/>
      <c r="GF201" s="495"/>
      <c r="GG201" s="495"/>
      <c r="GH201" s="495"/>
      <c r="GI201" s="495"/>
      <c r="GJ201" s="495"/>
      <c r="GK201" s="495"/>
      <c r="GL201" s="495"/>
    </row>
    <row r="202" spans="187:194">
      <c r="GE202" s="495"/>
      <c r="GF202" s="495"/>
      <c r="GG202" s="495"/>
      <c r="GH202" s="495"/>
      <c r="GI202" s="495"/>
      <c r="GJ202" s="495"/>
      <c r="GK202" s="495"/>
      <c r="GL202" s="495"/>
    </row>
    <row r="203" spans="187:194">
      <c r="GE203" s="495"/>
      <c r="GF203" s="495"/>
      <c r="GG203" s="495"/>
      <c r="GH203" s="495"/>
      <c r="GI203" s="495"/>
      <c r="GJ203" s="495"/>
      <c r="GK203" s="495"/>
      <c r="GL203" s="495"/>
    </row>
    <row r="204" spans="187:194">
      <c r="GE204" s="495"/>
      <c r="GF204" s="495"/>
      <c r="GG204" s="495"/>
      <c r="GH204" s="495"/>
      <c r="GI204" s="495"/>
      <c r="GJ204" s="495"/>
      <c r="GK204" s="495"/>
      <c r="GL204" s="495"/>
    </row>
    <row r="205" spans="187:194">
      <c r="GE205" s="495"/>
      <c r="GF205" s="495"/>
      <c r="GG205" s="495"/>
      <c r="GH205" s="495"/>
      <c r="GI205" s="495"/>
      <c r="GJ205" s="495"/>
      <c r="GK205" s="495"/>
      <c r="GL205" s="495"/>
    </row>
    <row r="206" spans="187:194">
      <c r="GE206" s="495"/>
      <c r="GF206" s="495"/>
      <c r="GG206" s="495"/>
      <c r="GH206" s="495"/>
      <c r="GI206" s="495"/>
      <c r="GJ206" s="495"/>
      <c r="GK206" s="495"/>
      <c r="GL206" s="495"/>
    </row>
    <row r="207" spans="187:194">
      <c r="GE207" s="495"/>
      <c r="GF207" s="495"/>
      <c r="GG207" s="495"/>
      <c r="GH207" s="495"/>
      <c r="GI207" s="495"/>
      <c r="GJ207" s="495"/>
      <c r="GK207" s="495"/>
      <c r="GL207" s="495"/>
    </row>
    <row r="208" spans="187:194">
      <c r="GE208" s="495"/>
      <c r="GF208" s="495"/>
      <c r="GG208" s="495"/>
      <c r="GH208" s="495"/>
      <c r="GI208" s="495"/>
      <c r="GJ208" s="495"/>
      <c r="GK208" s="495"/>
      <c r="GL208" s="495"/>
    </row>
    <row r="209" spans="187:194">
      <c r="GE209" s="495"/>
      <c r="GF209" s="495"/>
      <c r="GG209" s="495"/>
      <c r="GH209" s="495"/>
      <c r="GI209" s="495"/>
      <c r="GJ209" s="495"/>
      <c r="GK209" s="495"/>
      <c r="GL209" s="495"/>
    </row>
    <row r="210" spans="187:194">
      <c r="GE210" s="495"/>
      <c r="GF210" s="495"/>
      <c r="GG210" s="495"/>
      <c r="GH210" s="495"/>
      <c r="GI210" s="495"/>
      <c r="GJ210" s="495"/>
      <c r="GK210" s="495"/>
      <c r="GL210" s="495"/>
    </row>
    <row r="211" spans="187:194">
      <c r="GE211" s="495"/>
      <c r="GF211" s="495"/>
      <c r="GG211" s="495"/>
      <c r="GH211" s="495"/>
      <c r="GI211" s="495"/>
      <c r="GJ211" s="495"/>
      <c r="GK211" s="495"/>
      <c r="GL211" s="495"/>
    </row>
    <row r="212" spans="187:194">
      <c r="GE212" s="495"/>
      <c r="GF212" s="495"/>
      <c r="GG212" s="495"/>
      <c r="GH212" s="495"/>
      <c r="GI212" s="495"/>
      <c r="GJ212" s="495"/>
      <c r="GK212" s="495"/>
      <c r="GL212" s="495"/>
    </row>
    <row r="213" spans="187:194">
      <c r="GE213" s="495"/>
      <c r="GF213" s="495"/>
      <c r="GG213" s="495"/>
      <c r="GH213" s="495"/>
      <c r="GI213" s="495"/>
      <c r="GJ213" s="495"/>
      <c r="GK213" s="495"/>
      <c r="GL213" s="495"/>
    </row>
    <row r="214" spans="187:194">
      <c r="GE214" s="495"/>
      <c r="GF214" s="495"/>
      <c r="GG214" s="495"/>
      <c r="GH214" s="495"/>
      <c r="GI214" s="495"/>
      <c r="GJ214" s="495"/>
      <c r="GK214" s="495"/>
      <c r="GL214" s="495"/>
    </row>
    <row r="215" spans="187:194">
      <c r="GE215" s="495"/>
      <c r="GF215" s="495"/>
      <c r="GG215" s="495"/>
      <c r="GH215" s="495"/>
      <c r="GI215" s="495"/>
      <c r="GJ215" s="495"/>
      <c r="GK215" s="495"/>
      <c r="GL215" s="495"/>
    </row>
    <row r="216" spans="187:194">
      <c r="GE216" s="495"/>
      <c r="GF216" s="495"/>
      <c r="GG216" s="495"/>
      <c r="GH216" s="495"/>
      <c r="GI216" s="495"/>
      <c r="GJ216" s="495"/>
      <c r="GK216" s="495"/>
      <c r="GL216" s="495"/>
    </row>
    <row r="217" spans="187:194">
      <c r="GE217" s="495"/>
      <c r="GF217" s="495"/>
      <c r="GG217" s="495"/>
      <c r="GH217" s="495"/>
      <c r="GI217" s="495"/>
      <c r="GJ217" s="495"/>
      <c r="GK217" s="495"/>
      <c r="GL217" s="495"/>
    </row>
    <row r="218" spans="187:194">
      <c r="GE218" s="495"/>
      <c r="GF218" s="495"/>
      <c r="GG218" s="495"/>
      <c r="GH218" s="495"/>
      <c r="GI218" s="495"/>
      <c r="GJ218" s="495"/>
      <c r="GK218" s="495"/>
      <c r="GL218" s="495"/>
    </row>
    <row r="219" spans="187:194">
      <c r="GE219" s="495"/>
      <c r="GF219" s="495"/>
      <c r="GG219" s="495"/>
      <c r="GH219" s="495"/>
      <c r="GI219" s="495"/>
      <c r="GJ219" s="495"/>
      <c r="GK219" s="495"/>
      <c r="GL219" s="495"/>
    </row>
    <row r="220" spans="187:194">
      <c r="GE220" s="495"/>
      <c r="GF220" s="495"/>
      <c r="GG220" s="495"/>
      <c r="GH220" s="495"/>
      <c r="GI220" s="495"/>
      <c r="GJ220" s="495"/>
      <c r="GK220" s="495"/>
      <c r="GL220" s="495"/>
    </row>
    <row r="221" spans="187:194">
      <c r="GE221" s="495"/>
      <c r="GF221" s="495"/>
      <c r="GG221" s="495"/>
      <c r="GH221" s="495"/>
      <c r="GI221" s="495"/>
      <c r="GJ221" s="495"/>
      <c r="GK221" s="495"/>
      <c r="GL221" s="495"/>
    </row>
    <row r="222" spans="187:194">
      <c r="GE222" s="495"/>
      <c r="GF222" s="495"/>
      <c r="GG222" s="495"/>
      <c r="GH222" s="495"/>
      <c r="GI222" s="495"/>
      <c r="GJ222" s="495"/>
      <c r="GK222" s="495"/>
      <c r="GL222" s="495"/>
    </row>
    <row r="223" spans="187:194">
      <c r="GE223" s="495"/>
      <c r="GF223" s="495"/>
      <c r="GG223" s="495"/>
      <c r="GH223" s="495"/>
      <c r="GI223" s="495"/>
      <c r="GJ223" s="495"/>
      <c r="GK223" s="495"/>
      <c r="GL223" s="495"/>
    </row>
    <row r="224" spans="187:194">
      <c r="GE224" s="495"/>
      <c r="GF224" s="495"/>
      <c r="GG224" s="495"/>
      <c r="GH224" s="495"/>
      <c r="GI224" s="495"/>
      <c r="GJ224" s="495"/>
      <c r="GK224" s="495"/>
      <c r="GL224" s="495"/>
    </row>
    <row r="225" spans="187:194">
      <c r="GE225" s="495"/>
      <c r="GF225" s="495"/>
      <c r="GG225" s="495"/>
      <c r="GH225" s="495"/>
      <c r="GI225" s="495"/>
      <c r="GJ225" s="495"/>
      <c r="GK225" s="495"/>
      <c r="GL225" s="495"/>
    </row>
    <row r="226" spans="187:194">
      <c r="GE226" s="495"/>
      <c r="GF226" s="495"/>
      <c r="GG226" s="495"/>
      <c r="GH226" s="495"/>
      <c r="GI226" s="495"/>
      <c r="GJ226" s="495"/>
      <c r="GK226" s="495"/>
      <c r="GL226" s="495"/>
    </row>
    <row r="227" spans="187:194">
      <c r="GE227" s="495"/>
      <c r="GF227" s="495"/>
      <c r="GG227" s="495"/>
      <c r="GH227" s="495"/>
      <c r="GI227" s="495"/>
      <c r="GJ227" s="495"/>
      <c r="GK227" s="495"/>
      <c r="GL227" s="495"/>
    </row>
    <row r="228" spans="187:194">
      <c r="GE228" s="495"/>
      <c r="GF228" s="495"/>
      <c r="GG228" s="495"/>
      <c r="GH228" s="495"/>
      <c r="GI228" s="495"/>
      <c r="GJ228" s="495"/>
      <c r="GK228" s="495"/>
      <c r="GL228" s="495"/>
    </row>
    <row r="229" spans="187:194">
      <c r="GE229" s="495"/>
      <c r="GF229" s="495"/>
      <c r="GG229" s="495"/>
      <c r="GH229" s="495"/>
      <c r="GI229" s="495"/>
      <c r="GJ229" s="495"/>
      <c r="GK229" s="495"/>
      <c r="GL229" s="495"/>
    </row>
    <row r="230" spans="187:194">
      <c r="GE230" s="495"/>
      <c r="GF230" s="495"/>
      <c r="GG230" s="495"/>
      <c r="GH230" s="495"/>
      <c r="GI230" s="495"/>
      <c r="GJ230" s="495"/>
      <c r="GK230" s="495"/>
      <c r="GL230" s="495"/>
    </row>
    <row r="231" spans="187:194">
      <c r="GE231" s="495"/>
      <c r="GF231" s="495"/>
      <c r="GG231" s="495"/>
      <c r="GH231" s="495"/>
      <c r="GI231" s="495"/>
      <c r="GJ231" s="495"/>
      <c r="GK231" s="495"/>
      <c r="GL231" s="495"/>
    </row>
    <row r="232" spans="187:194">
      <c r="GE232" s="495"/>
      <c r="GF232" s="495"/>
      <c r="GG232" s="495"/>
      <c r="GH232" s="495"/>
      <c r="GI232" s="495"/>
      <c r="GJ232" s="495"/>
      <c r="GK232" s="495"/>
      <c r="GL232" s="495"/>
    </row>
    <row r="233" spans="187:194">
      <c r="GE233" s="495"/>
      <c r="GF233" s="495"/>
      <c r="GG233" s="495"/>
      <c r="GH233" s="495"/>
      <c r="GI233" s="495"/>
      <c r="GJ233" s="495"/>
      <c r="GK233" s="495"/>
      <c r="GL233" s="495"/>
    </row>
    <row r="234" spans="187:194">
      <c r="GE234" s="495"/>
      <c r="GF234" s="495"/>
      <c r="GG234" s="495"/>
      <c r="GH234" s="495"/>
      <c r="GI234" s="495"/>
      <c r="GJ234" s="495"/>
      <c r="GK234" s="495"/>
      <c r="GL234" s="495"/>
    </row>
    <row r="235" spans="187:194">
      <c r="GE235" s="495"/>
      <c r="GF235" s="495"/>
      <c r="GG235" s="495"/>
      <c r="GH235" s="495"/>
      <c r="GI235" s="495"/>
      <c r="GJ235" s="495"/>
      <c r="GK235" s="495"/>
      <c r="GL235" s="495"/>
    </row>
    <row r="236" spans="187:194">
      <c r="GE236" s="495"/>
      <c r="GF236" s="495"/>
      <c r="GG236" s="495"/>
      <c r="GH236" s="495"/>
      <c r="GI236" s="495"/>
      <c r="GJ236" s="495"/>
      <c r="GK236" s="495"/>
      <c r="GL236" s="495"/>
    </row>
    <row r="237" spans="187:194">
      <c r="GE237" s="495"/>
      <c r="GF237" s="495"/>
      <c r="GG237" s="495"/>
      <c r="GH237" s="495"/>
      <c r="GI237" s="495"/>
      <c r="GJ237" s="495"/>
      <c r="GK237" s="495"/>
      <c r="GL237" s="495"/>
    </row>
    <row r="238" spans="187:194">
      <c r="GE238" s="495"/>
      <c r="GF238" s="495"/>
      <c r="GG238" s="495"/>
      <c r="GH238" s="495"/>
      <c r="GI238" s="495"/>
      <c r="GJ238" s="495"/>
      <c r="GK238" s="495"/>
      <c r="GL238" s="495"/>
    </row>
    <row r="239" spans="187:194">
      <c r="GE239" s="495"/>
      <c r="GF239" s="495"/>
      <c r="GG239" s="495"/>
      <c r="GH239" s="495"/>
      <c r="GI239" s="495"/>
      <c r="GJ239" s="495"/>
      <c r="GK239" s="495"/>
      <c r="GL239" s="495"/>
    </row>
    <row r="240" spans="187:194">
      <c r="GE240" s="495"/>
      <c r="GF240" s="495"/>
      <c r="GG240" s="495"/>
      <c r="GH240" s="495"/>
      <c r="GI240" s="495"/>
      <c r="GJ240" s="495"/>
      <c r="GK240" s="495"/>
      <c r="GL240" s="495"/>
    </row>
    <row r="241" spans="187:194">
      <c r="GE241" s="495"/>
      <c r="GF241" s="495"/>
      <c r="GG241" s="495"/>
      <c r="GH241" s="495"/>
      <c r="GI241" s="495"/>
      <c r="GJ241" s="495"/>
      <c r="GK241" s="495"/>
      <c r="GL241" s="495"/>
    </row>
    <row r="242" spans="187:194">
      <c r="GE242" s="495"/>
      <c r="GF242" s="495"/>
      <c r="GG242" s="495"/>
      <c r="GH242" s="495"/>
      <c r="GI242" s="495"/>
      <c r="GJ242" s="495"/>
      <c r="GK242" s="495"/>
      <c r="GL242" s="495"/>
    </row>
    <row r="243" spans="187:194">
      <c r="GE243" s="495"/>
      <c r="GF243" s="495"/>
      <c r="GG243" s="495"/>
      <c r="GH243" s="495"/>
      <c r="GI243" s="495"/>
      <c r="GJ243" s="495"/>
      <c r="GK243" s="495"/>
      <c r="GL243" s="495"/>
    </row>
    <row r="244" spans="187:194">
      <c r="GE244" s="495"/>
      <c r="GF244" s="495"/>
      <c r="GG244" s="495"/>
      <c r="GH244" s="495"/>
      <c r="GI244" s="495"/>
      <c r="GJ244" s="495"/>
      <c r="GK244" s="495"/>
      <c r="GL244" s="495"/>
    </row>
    <row r="245" spans="187:194">
      <c r="GE245" s="495"/>
      <c r="GF245" s="495"/>
      <c r="GG245" s="495"/>
      <c r="GH245" s="495"/>
      <c r="GI245" s="495"/>
      <c r="GJ245" s="495"/>
      <c r="GK245" s="495"/>
      <c r="GL245" s="495"/>
    </row>
    <row r="246" spans="187:194">
      <c r="GE246" s="495"/>
      <c r="GF246" s="495"/>
      <c r="GG246" s="495"/>
      <c r="GH246" s="495"/>
      <c r="GI246" s="495"/>
      <c r="GJ246" s="495"/>
      <c r="GK246" s="495"/>
      <c r="GL246" s="495"/>
    </row>
    <row r="247" spans="187:194">
      <c r="GE247" s="495"/>
      <c r="GF247" s="495"/>
      <c r="GG247" s="495"/>
      <c r="GH247" s="495"/>
      <c r="GI247" s="495"/>
      <c r="GJ247" s="495"/>
      <c r="GK247" s="495"/>
      <c r="GL247" s="495"/>
    </row>
    <row r="248" spans="187:194">
      <c r="GE248" s="495"/>
      <c r="GF248" s="495"/>
      <c r="GG248" s="495"/>
      <c r="GH248" s="495"/>
      <c r="GI248" s="495"/>
      <c r="GJ248" s="495"/>
      <c r="GK248" s="495"/>
      <c r="GL248" s="495"/>
    </row>
    <row r="249" spans="187:194">
      <c r="GE249" s="495"/>
      <c r="GF249" s="495"/>
      <c r="GG249" s="495"/>
      <c r="GH249" s="495"/>
      <c r="GI249" s="495"/>
      <c r="GJ249" s="495"/>
      <c r="GK249" s="495"/>
      <c r="GL249" s="495"/>
    </row>
    <row r="250" spans="187:194">
      <c r="GE250" s="495"/>
      <c r="GF250" s="495"/>
      <c r="GG250" s="495"/>
      <c r="GH250" s="495"/>
      <c r="GI250" s="495"/>
      <c r="GJ250" s="495"/>
      <c r="GK250" s="495"/>
      <c r="GL250" s="495"/>
    </row>
    <row r="251" spans="187:194">
      <c r="GE251" s="495"/>
      <c r="GF251" s="495"/>
      <c r="GG251" s="495"/>
      <c r="GH251" s="495"/>
      <c r="GI251" s="495"/>
      <c r="GJ251" s="495"/>
      <c r="GK251" s="495"/>
      <c r="GL251" s="495"/>
    </row>
    <row r="252" spans="187:194">
      <c r="GE252" s="495"/>
      <c r="GF252" s="495"/>
      <c r="GG252" s="495"/>
      <c r="GH252" s="495"/>
      <c r="GI252" s="495"/>
      <c r="GJ252" s="495"/>
      <c r="GK252" s="495"/>
      <c r="GL252" s="495"/>
    </row>
    <row r="253" spans="187:194">
      <c r="GE253" s="495"/>
      <c r="GF253" s="495"/>
      <c r="GG253" s="495"/>
      <c r="GH253" s="495"/>
      <c r="GI253" s="495"/>
      <c r="GJ253" s="495"/>
      <c r="GK253" s="495"/>
      <c r="GL253" s="495"/>
    </row>
    <row r="254" spans="187:194">
      <c r="GE254" s="495"/>
      <c r="GF254" s="495"/>
      <c r="GG254" s="495"/>
      <c r="GH254" s="495"/>
      <c r="GI254" s="495"/>
      <c r="GJ254" s="495"/>
      <c r="GK254" s="495"/>
      <c r="GL254" s="495"/>
    </row>
    <row r="255" spans="187:194">
      <c r="GE255" s="495"/>
      <c r="GF255" s="495"/>
      <c r="GG255" s="495"/>
      <c r="GH255" s="495"/>
      <c r="GI255" s="495"/>
      <c r="GJ255" s="495"/>
      <c r="GK255" s="495"/>
      <c r="GL255" s="495"/>
    </row>
    <row r="256" spans="187:194">
      <c r="GE256" s="495"/>
      <c r="GF256" s="495"/>
      <c r="GG256" s="495"/>
      <c r="GH256" s="495"/>
      <c r="GI256" s="495"/>
      <c r="GJ256" s="495"/>
      <c r="GK256" s="495"/>
      <c r="GL256" s="495"/>
    </row>
    <row r="257" spans="187:194">
      <c r="GE257" s="495"/>
      <c r="GF257" s="495"/>
      <c r="GG257" s="495"/>
      <c r="GH257" s="495"/>
      <c r="GI257" s="495"/>
      <c r="GJ257" s="495"/>
      <c r="GK257" s="495"/>
      <c r="GL257" s="495"/>
    </row>
    <row r="258" spans="187:194">
      <c r="GE258" s="495"/>
      <c r="GF258" s="495"/>
      <c r="GG258" s="495"/>
      <c r="GH258" s="495"/>
      <c r="GI258" s="495"/>
      <c r="GJ258" s="495"/>
      <c r="GK258" s="495"/>
      <c r="GL258" s="495"/>
    </row>
    <row r="259" spans="187:194">
      <c r="GE259" s="495"/>
      <c r="GF259" s="495"/>
      <c r="GG259" s="495"/>
      <c r="GH259" s="495"/>
      <c r="GI259" s="495"/>
      <c r="GJ259" s="495"/>
      <c r="GK259" s="495"/>
      <c r="GL259" s="495"/>
    </row>
    <row r="260" spans="187:194">
      <c r="GE260" s="495"/>
      <c r="GF260" s="495"/>
      <c r="GG260" s="495"/>
      <c r="GH260" s="495"/>
      <c r="GI260" s="495"/>
      <c r="GJ260" s="495"/>
      <c r="GK260" s="495"/>
      <c r="GL260" s="495"/>
    </row>
    <row r="261" spans="187:194">
      <c r="GE261" s="495"/>
      <c r="GF261" s="495"/>
      <c r="GG261" s="495"/>
      <c r="GH261" s="495"/>
      <c r="GI261" s="495"/>
      <c r="GJ261" s="495"/>
      <c r="GK261" s="495"/>
      <c r="GL261" s="495"/>
    </row>
    <row r="262" spans="187:194">
      <c r="GE262" s="495"/>
      <c r="GF262" s="495"/>
      <c r="GG262" s="495"/>
      <c r="GH262" s="495"/>
      <c r="GI262" s="495"/>
      <c r="GJ262" s="495"/>
      <c r="GK262" s="495"/>
      <c r="GL262" s="495"/>
    </row>
    <row r="263" spans="187:194">
      <c r="GE263" s="495"/>
      <c r="GF263" s="495"/>
      <c r="GG263" s="495"/>
      <c r="GH263" s="495"/>
      <c r="GI263" s="495"/>
      <c r="GJ263" s="495"/>
      <c r="GK263" s="495"/>
      <c r="GL263" s="495"/>
    </row>
    <row r="264" spans="187:194">
      <c r="GE264" s="495"/>
      <c r="GF264" s="495"/>
      <c r="GG264" s="495"/>
      <c r="GH264" s="495"/>
      <c r="GI264" s="495"/>
      <c r="GJ264" s="495"/>
      <c r="GK264" s="495"/>
      <c r="GL264" s="495"/>
    </row>
    <row r="265" spans="187:194">
      <c r="GE265" s="495"/>
      <c r="GF265" s="495"/>
      <c r="GG265" s="495"/>
      <c r="GH265" s="495"/>
      <c r="GI265" s="495"/>
      <c r="GJ265" s="495"/>
      <c r="GK265" s="495"/>
      <c r="GL265" s="495"/>
    </row>
    <row r="266" spans="187:194">
      <c r="GE266" s="495"/>
      <c r="GF266" s="495"/>
      <c r="GG266" s="495"/>
      <c r="GH266" s="495"/>
      <c r="GI266" s="495"/>
      <c r="GJ266" s="495"/>
      <c r="GK266" s="495"/>
      <c r="GL266" s="495"/>
    </row>
    <row r="267" spans="187:194">
      <c r="GE267" s="495"/>
      <c r="GF267" s="495"/>
      <c r="GG267" s="495"/>
      <c r="GH267" s="495"/>
      <c r="GI267" s="495"/>
      <c r="GJ267" s="495"/>
      <c r="GK267" s="495"/>
      <c r="GL267" s="495"/>
    </row>
    <row r="268" spans="187:194">
      <c r="GE268" s="495"/>
      <c r="GF268" s="495"/>
      <c r="GG268" s="495"/>
      <c r="GH268" s="495"/>
      <c r="GI268" s="495"/>
      <c r="GJ268" s="495"/>
      <c r="GK268" s="495"/>
      <c r="GL268" s="495"/>
    </row>
    <row r="269" spans="187:194">
      <c r="GE269" s="495"/>
      <c r="GF269" s="495"/>
      <c r="GG269" s="495"/>
      <c r="GH269" s="495"/>
      <c r="GI269" s="495"/>
      <c r="GJ269" s="495"/>
      <c r="GK269" s="495"/>
      <c r="GL269" s="495"/>
    </row>
    <row r="270" spans="187:194">
      <c r="GE270" s="495"/>
      <c r="GF270" s="495"/>
      <c r="GG270" s="495"/>
      <c r="GH270" s="495"/>
      <c r="GI270" s="495"/>
      <c r="GJ270" s="495"/>
      <c r="GK270" s="495"/>
      <c r="GL270" s="495"/>
    </row>
    <row r="271" spans="187:194">
      <c r="GE271" s="495"/>
      <c r="GF271" s="495"/>
      <c r="GG271" s="495"/>
      <c r="GH271" s="495"/>
      <c r="GI271" s="495"/>
      <c r="GJ271" s="495"/>
      <c r="GK271" s="495"/>
      <c r="GL271" s="495"/>
    </row>
    <row r="272" spans="187:194">
      <c r="GE272" s="495"/>
      <c r="GF272" s="495"/>
      <c r="GG272" s="495"/>
      <c r="GH272" s="495"/>
      <c r="GI272" s="495"/>
      <c r="GJ272" s="495"/>
      <c r="GK272" s="495"/>
      <c r="GL272" s="495"/>
    </row>
    <row r="273" spans="187:194">
      <c r="GE273" s="495"/>
      <c r="GF273" s="495"/>
      <c r="GG273" s="495"/>
      <c r="GH273" s="495"/>
      <c r="GI273" s="495"/>
      <c r="GJ273" s="495"/>
      <c r="GK273" s="495"/>
      <c r="GL273" s="495"/>
    </row>
    <row r="274" spans="187:194">
      <c r="GE274" s="495"/>
      <c r="GF274" s="495"/>
      <c r="GG274" s="495"/>
      <c r="GH274" s="495"/>
      <c r="GI274" s="495"/>
      <c r="GJ274" s="495"/>
      <c r="GK274" s="495"/>
      <c r="GL274" s="495"/>
    </row>
    <row r="275" spans="187:194">
      <c r="GE275" s="495"/>
      <c r="GF275" s="495"/>
      <c r="GG275" s="495"/>
      <c r="GH275" s="495"/>
      <c r="GI275" s="495"/>
      <c r="GJ275" s="495"/>
      <c r="GK275" s="495"/>
      <c r="GL275" s="495"/>
    </row>
    <row r="276" spans="187:194">
      <c r="GE276" s="495"/>
      <c r="GF276" s="495"/>
      <c r="GG276" s="495"/>
      <c r="GH276" s="495"/>
      <c r="GI276" s="495"/>
      <c r="GJ276" s="495"/>
      <c r="GK276" s="495"/>
      <c r="GL276" s="495"/>
    </row>
    <row r="277" spans="187:194">
      <c r="GE277" s="495"/>
      <c r="GF277" s="495"/>
      <c r="GG277" s="495"/>
      <c r="GH277" s="495"/>
      <c r="GI277" s="495"/>
      <c r="GJ277" s="495"/>
      <c r="GK277" s="495"/>
      <c r="GL277" s="495"/>
    </row>
    <row r="278" spans="187:194">
      <c r="GE278" s="495"/>
      <c r="GF278" s="495"/>
      <c r="GG278" s="495"/>
      <c r="GH278" s="495"/>
      <c r="GI278" s="495"/>
      <c r="GJ278" s="495"/>
      <c r="GK278" s="495"/>
      <c r="GL278" s="495"/>
    </row>
    <row r="279" spans="187:194">
      <c r="GE279" s="495"/>
      <c r="GF279" s="495"/>
      <c r="GG279" s="495"/>
      <c r="GH279" s="495"/>
      <c r="GI279" s="495"/>
      <c r="GJ279" s="495"/>
      <c r="GK279" s="495"/>
      <c r="GL279" s="495"/>
    </row>
    <row r="280" spans="187:194">
      <c r="GE280" s="495"/>
      <c r="GF280" s="495"/>
      <c r="GG280" s="495"/>
      <c r="GH280" s="495"/>
      <c r="GI280" s="495"/>
      <c r="GJ280" s="495"/>
      <c r="GK280" s="495"/>
      <c r="GL280" s="495"/>
    </row>
    <row r="281" spans="187:194">
      <c r="GE281" s="495"/>
      <c r="GF281" s="495"/>
      <c r="GG281" s="495"/>
      <c r="GH281" s="495"/>
      <c r="GI281" s="495"/>
      <c r="GJ281" s="495"/>
      <c r="GK281" s="495"/>
      <c r="GL281" s="495"/>
    </row>
    <row r="282" spans="187:194">
      <c r="GE282" s="495"/>
      <c r="GF282" s="495"/>
      <c r="GG282" s="495"/>
      <c r="GH282" s="495"/>
      <c r="GI282" s="495"/>
      <c r="GJ282" s="495"/>
      <c r="GK282" s="495"/>
      <c r="GL282" s="495"/>
    </row>
    <row r="283" spans="187:194">
      <c r="GE283" s="495"/>
      <c r="GF283" s="495"/>
      <c r="GG283" s="495"/>
      <c r="GH283" s="495"/>
      <c r="GI283" s="495"/>
      <c r="GJ283" s="495"/>
      <c r="GK283" s="495"/>
      <c r="GL283" s="495"/>
    </row>
    <row r="284" spans="187:194">
      <c r="GE284" s="495"/>
      <c r="GF284" s="495"/>
      <c r="GG284" s="495"/>
      <c r="GH284" s="495"/>
      <c r="GI284" s="495"/>
      <c r="GJ284" s="495"/>
      <c r="GK284" s="495"/>
      <c r="GL284" s="495"/>
    </row>
    <row r="285" spans="187:194">
      <c r="GE285" s="495"/>
      <c r="GF285" s="495"/>
      <c r="GG285" s="495"/>
      <c r="GH285" s="495"/>
      <c r="GI285" s="495"/>
      <c r="GJ285" s="495"/>
      <c r="GK285" s="495"/>
      <c r="GL285" s="495"/>
    </row>
    <row r="286" spans="187:194">
      <c r="GE286" s="495"/>
      <c r="GF286" s="495"/>
      <c r="GG286" s="495"/>
      <c r="GH286" s="495"/>
      <c r="GI286" s="495"/>
      <c r="GJ286" s="495"/>
      <c r="GK286" s="495"/>
      <c r="GL286" s="495"/>
    </row>
    <row r="287" spans="187:194">
      <c r="GE287" s="495"/>
      <c r="GF287" s="495"/>
      <c r="GG287" s="495"/>
      <c r="GH287" s="495"/>
      <c r="GI287" s="495"/>
      <c r="GJ287" s="495"/>
      <c r="GK287" s="495"/>
      <c r="GL287" s="495"/>
    </row>
    <row r="288" spans="187:194">
      <c r="GE288" s="495"/>
      <c r="GF288" s="495"/>
      <c r="GG288" s="495"/>
      <c r="GH288" s="495"/>
      <c r="GI288" s="495"/>
      <c r="GJ288" s="495"/>
      <c r="GK288" s="495"/>
      <c r="GL288" s="495"/>
    </row>
    <row r="289" spans="187:194">
      <c r="GE289" s="495"/>
      <c r="GF289" s="495"/>
      <c r="GG289" s="495"/>
      <c r="GH289" s="495"/>
      <c r="GI289" s="495"/>
      <c r="GJ289" s="495"/>
      <c r="GK289" s="495"/>
      <c r="GL289" s="495"/>
    </row>
    <row r="290" spans="187:194">
      <c r="GE290" s="495"/>
      <c r="GF290" s="495"/>
      <c r="GG290" s="495"/>
      <c r="GH290" s="495"/>
      <c r="GI290" s="495"/>
      <c r="GJ290" s="495"/>
      <c r="GK290" s="495"/>
      <c r="GL290" s="495"/>
    </row>
    <row r="291" spans="187:194">
      <c r="GE291" s="495"/>
      <c r="GF291" s="495"/>
      <c r="GG291" s="495"/>
      <c r="GH291" s="495"/>
      <c r="GI291" s="495"/>
      <c r="GJ291" s="495"/>
      <c r="GK291" s="495"/>
      <c r="GL291" s="495"/>
    </row>
    <row r="292" spans="187:194">
      <c r="GE292" s="495"/>
      <c r="GF292" s="495"/>
      <c r="GG292" s="495"/>
      <c r="GH292" s="495"/>
      <c r="GI292" s="495"/>
      <c r="GJ292" s="495"/>
      <c r="GK292" s="495"/>
      <c r="GL292" s="495"/>
    </row>
    <row r="293" spans="187:194">
      <c r="GE293" s="495"/>
      <c r="GF293" s="495"/>
      <c r="GG293" s="495"/>
      <c r="GH293" s="495"/>
      <c r="GI293" s="495"/>
      <c r="GJ293" s="495"/>
      <c r="GK293" s="495"/>
      <c r="GL293" s="495"/>
    </row>
    <row r="294" spans="187:194">
      <c r="GE294" s="495"/>
      <c r="GF294" s="495"/>
      <c r="GG294" s="495"/>
      <c r="GH294" s="495"/>
      <c r="GI294" s="495"/>
      <c r="GJ294" s="495"/>
      <c r="GK294" s="495"/>
      <c r="GL294" s="495"/>
    </row>
    <row r="295" spans="187:194">
      <c r="GE295" s="495"/>
      <c r="GF295" s="495"/>
      <c r="GG295" s="495"/>
      <c r="GH295" s="495"/>
      <c r="GI295" s="495"/>
      <c r="GJ295" s="495"/>
      <c r="GK295" s="495"/>
      <c r="GL295" s="495"/>
    </row>
    <row r="296" spans="187:194">
      <c r="GE296" s="495"/>
      <c r="GF296" s="495"/>
      <c r="GG296" s="495"/>
      <c r="GH296" s="495"/>
      <c r="GI296" s="495"/>
      <c r="GJ296" s="495"/>
      <c r="GK296" s="495"/>
      <c r="GL296" s="495"/>
    </row>
    <row r="297" spans="187:194">
      <c r="GE297" s="495"/>
      <c r="GF297" s="495"/>
      <c r="GG297" s="495"/>
      <c r="GH297" s="495"/>
      <c r="GI297" s="495"/>
      <c r="GJ297" s="495"/>
      <c r="GK297" s="495"/>
      <c r="GL297" s="495"/>
    </row>
    <row r="298" spans="187:194">
      <c r="GE298" s="495"/>
      <c r="GF298" s="495"/>
      <c r="GG298" s="495"/>
      <c r="GH298" s="495"/>
      <c r="GI298" s="495"/>
      <c r="GJ298" s="495"/>
      <c r="GK298" s="495"/>
      <c r="GL298" s="495"/>
    </row>
    <row r="299" spans="187:194">
      <c r="GE299" s="495"/>
      <c r="GF299" s="495"/>
      <c r="GG299" s="495"/>
      <c r="GH299" s="495"/>
      <c r="GI299" s="495"/>
      <c r="GJ299" s="495"/>
      <c r="GK299" s="495"/>
      <c r="GL299" s="495"/>
    </row>
    <row r="300" spans="187:194">
      <c r="GE300" s="495"/>
      <c r="GF300" s="495"/>
      <c r="GG300" s="495"/>
      <c r="GH300" s="495"/>
      <c r="GI300" s="495"/>
      <c r="GJ300" s="495"/>
      <c r="GK300" s="495"/>
      <c r="GL300" s="495"/>
    </row>
    <row r="301" spans="187:194">
      <c r="GE301" s="495"/>
      <c r="GF301" s="495"/>
      <c r="GG301" s="495"/>
      <c r="GH301" s="495"/>
      <c r="GI301" s="495"/>
      <c r="GJ301" s="495"/>
      <c r="GK301" s="495"/>
      <c r="GL301" s="495"/>
    </row>
    <row r="302" spans="187:194">
      <c r="GE302" s="495"/>
      <c r="GF302" s="495"/>
      <c r="GG302" s="495"/>
      <c r="GH302" s="495"/>
      <c r="GI302" s="495"/>
      <c r="GJ302" s="495"/>
      <c r="GK302" s="495"/>
      <c r="GL302" s="495"/>
    </row>
    <row r="303" spans="187:194">
      <c r="GE303" s="495"/>
      <c r="GF303" s="495"/>
      <c r="GG303" s="495"/>
      <c r="GH303" s="495"/>
      <c r="GI303" s="495"/>
      <c r="GJ303" s="495"/>
      <c r="GK303" s="495"/>
      <c r="GL303" s="495"/>
    </row>
    <row r="304" spans="187:194">
      <c r="GE304" s="495"/>
      <c r="GF304" s="495"/>
      <c r="GG304" s="495"/>
      <c r="GH304" s="495"/>
      <c r="GI304" s="495"/>
      <c r="GJ304" s="495"/>
      <c r="GK304" s="495"/>
      <c r="GL304" s="495"/>
    </row>
    <row r="305" spans="187:194">
      <c r="GE305" s="495"/>
      <c r="GF305" s="495"/>
      <c r="GG305" s="495"/>
      <c r="GH305" s="495"/>
      <c r="GI305" s="495"/>
      <c r="GJ305" s="495"/>
      <c r="GK305" s="495"/>
      <c r="GL305" s="495"/>
    </row>
    <row r="306" spans="187:194">
      <c r="GE306" s="495"/>
      <c r="GF306" s="495"/>
      <c r="GG306" s="495"/>
      <c r="GH306" s="495"/>
      <c r="GI306" s="495"/>
      <c r="GJ306" s="495"/>
      <c r="GK306" s="495"/>
      <c r="GL306" s="495"/>
    </row>
    <row r="307" spans="187:194">
      <c r="GE307" s="495"/>
      <c r="GF307" s="495"/>
      <c r="GG307" s="495"/>
      <c r="GH307" s="495"/>
      <c r="GI307" s="495"/>
      <c r="GJ307" s="495"/>
      <c r="GK307" s="495"/>
      <c r="GL307" s="495"/>
    </row>
    <row r="308" spans="187:194">
      <c r="GE308" s="495"/>
      <c r="GF308" s="495"/>
      <c r="GG308" s="495"/>
      <c r="GH308" s="495"/>
      <c r="GI308" s="495"/>
      <c r="GJ308" s="495"/>
      <c r="GK308" s="495"/>
      <c r="GL308" s="495"/>
    </row>
    <row r="309" spans="187:194">
      <c r="GE309" s="495"/>
      <c r="GF309" s="495"/>
      <c r="GG309" s="495"/>
      <c r="GH309" s="495"/>
      <c r="GI309" s="495"/>
      <c r="GJ309" s="495"/>
      <c r="GK309" s="495"/>
      <c r="GL309" s="495"/>
    </row>
    <row r="310" spans="187:194">
      <c r="GE310" s="495"/>
      <c r="GF310" s="495"/>
      <c r="GG310" s="495"/>
      <c r="GH310" s="495"/>
      <c r="GI310" s="495"/>
      <c r="GJ310" s="495"/>
      <c r="GK310" s="495"/>
      <c r="GL310" s="495"/>
    </row>
    <row r="311" spans="187:194">
      <c r="GE311" s="495"/>
      <c r="GF311" s="495"/>
      <c r="GG311" s="495"/>
      <c r="GH311" s="495"/>
      <c r="GI311" s="495"/>
      <c r="GJ311" s="495"/>
      <c r="GK311" s="495"/>
      <c r="GL311" s="495"/>
    </row>
    <row r="312" spans="187:194">
      <c r="GE312" s="495"/>
      <c r="GF312" s="495"/>
      <c r="GG312" s="495"/>
      <c r="GH312" s="495"/>
      <c r="GI312" s="495"/>
      <c r="GJ312" s="495"/>
      <c r="GK312" s="495"/>
      <c r="GL312" s="495"/>
    </row>
    <row r="313" spans="187:194">
      <c r="GE313" s="495"/>
      <c r="GF313" s="495"/>
      <c r="GG313" s="495"/>
      <c r="GH313" s="495"/>
      <c r="GI313" s="495"/>
      <c r="GJ313" s="495"/>
      <c r="GK313" s="495"/>
      <c r="GL313" s="495"/>
    </row>
    <row r="314" spans="187:194">
      <c r="GE314" s="495"/>
      <c r="GF314" s="495"/>
      <c r="GG314" s="495"/>
      <c r="GH314" s="495"/>
      <c r="GI314" s="495"/>
      <c r="GJ314" s="495"/>
      <c r="GK314" s="495"/>
      <c r="GL314" s="495"/>
    </row>
    <row r="315" spans="187:194">
      <c r="GE315" s="495"/>
      <c r="GF315" s="495"/>
      <c r="GG315" s="495"/>
      <c r="GH315" s="495"/>
      <c r="GI315" s="495"/>
      <c r="GJ315" s="495"/>
      <c r="GK315" s="495"/>
      <c r="GL315" s="495"/>
    </row>
    <row r="316" spans="187:194">
      <c r="GE316" s="495"/>
      <c r="GF316" s="495"/>
      <c r="GG316" s="495"/>
      <c r="GH316" s="495"/>
      <c r="GI316" s="495"/>
      <c r="GJ316" s="495"/>
      <c r="GK316" s="495"/>
      <c r="GL316" s="495"/>
    </row>
    <row r="317" spans="187:194">
      <c r="GE317" s="495"/>
      <c r="GF317" s="495"/>
      <c r="GG317" s="495"/>
      <c r="GH317" s="495"/>
      <c r="GI317" s="495"/>
      <c r="GJ317" s="495"/>
      <c r="GK317" s="495"/>
      <c r="GL317" s="495"/>
    </row>
    <row r="318" spans="187:194">
      <c r="GE318" s="495"/>
      <c r="GF318" s="495"/>
      <c r="GG318" s="495"/>
      <c r="GH318" s="495"/>
      <c r="GI318" s="495"/>
      <c r="GJ318" s="495"/>
      <c r="GK318" s="495"/>
      <c r="GL318" s="495"/>
    </row>
    <row r="319" spans="187:194">
      <c r="GE319" s="495"/>
      <c r="GF319" s="495"/>
      <c r="GG319" s="495"/>
      <c r="GH319" s="495"/>
      <c r="GI319" s="495"/>
      <c r="GJ319" s="495"/>
      <c r="GK319" s="495"/>
      <c r="GL319" s="495"/>
    </row>
    <row r="320" spans="187:194">
      <c r="GE320" s="495"/>
      <c r="GF320" s="495"/>
      <c r="GG320" s="495"/>
      <c r="GH320" s="495"/>
      <c r="GI320" s="495"/>
      <c r="GJ320" s="495"/>
      <c r="GK320" s="495"/>
      <c r="GL320" s="495"/>
    </row>
    <row r="321" spans="187:194">
      <c r="GE321" s="495"/>
      <c r="GF321" s="495"/>
      <c r="GG321" s="495"/>
      <c r="GH321" s="495"/>
      <c r="GI321" s="495"/>
      <c r="GJ321" s="495"/>
      <c r="GK321" s="495"/>
      <c r="GL321" s="495"/>
    </row>
    <row r="322" spans="187:194">
      <c r="GE322" s="495"/>
      <c r="GF322" s="495"/>
      <c r="GG322" s="495"/>
      <c r="GH322" s="495"/>
      <c r="GI322" s="495"/>
      <c r="GJ322" s="495"/>
      <c r="GK322" s="495"/>
      <c r="GL322" s="495"/>
    </row>
    <row r="323" spans="187:194">
      <c r="GE323" s="495"/>
      <c r="GF323" s="495"/>
      <c r="GG323" s="495"/>
      <c r="GH323" s="495"/>
      <c r="GI323" s="495"/>
      <c r="GJ323" s="495"/>
      <c r="GK323" s="495"/>
      <c r="GL323" s="495"/>
    </row>
    <row r="324" spans="187:194">
      <c r="GE324" s="495"/>
      <c r="GF324" s="495"/>
      <c r="GG324" s="495"/>
      <c r="GH324" s="495"/>
      <c r="GI324" s="495"/>
      <c r="GJ324" s="495"/>
      <c r="GK324" s="495"/>
      <c r="GL324" s="495"/>
    </row>
    <row r="325" spans="187:194">
      <c r="GE325" s="495"/>
      <c r="GF325" s="495"/>
      <c r="GG325" s="495"/>
      <c r="GH325" s="495"/>
      <c r="GI325" s="495"/>
      <c r="GJ325" s="495"/>
      <c r="GK325" s="495"/>
      <c r="GL325" s="495"/>
    </row>
    <row r="326" spans="187:194">
      <c r="GE326" s="495"/>
      <c r="GF326" s="495"/>
      <c r="GG326" s="495"/>
      <c r="GH326" s="495"/>
      <c r="GI326" s="495"/>
      <c r="GJ326" s="495"/>
      <c r="GK326" s="495"/>
      <c r="GL326" s="495"/>
    </row>
    <row r="327" spans="187:194">
      <c r="GE327" s="495"/>
      <c r="GF327" s="495"/>
      <c r="GG327" s="495"/>
      <c r="GH327" s="495"/>
      <c r="GI327" s="495"/>
      <c r="GJ327" s="495"/>
      <c r="GK327" s="495"/>
      <c r="GL327" s="495"/>
    </row>
    <row r="328" spans="187:194">
      <c r="GE328" s="495"/>
      <c r="GF328" s="495"/>
      <c r="GG328" s="495"/>
      <c r="GH328" s="495"/>
      <c r="GI328" s="495"/>
      <c r="GJ328" s="495"/>
      <c r="GK328" s="495"/>
      <c r="GL328" s="495"/>
    </row>
    <row r="329" spans="187:194">
      <c r="GE329" s="495"/>
      <c r="GF329" s="495"/>
      <c r="GG329" s="495"/>
      <c r="GH329" s="495"/>
      <c r="GI329" s="495"/>
      <c r="GJ329" s="495"/>
      <c r="GK329" s="495"/>
      <c r="GL329" s="495"/>
    </row>
    <row r="330" spans="187:194">
      <c r="GE330" s="495"/>
      <c r="GF330" s="495"/>
      <c r="GG330" s="495"/>
      <c r="GH330" s="495"/>
      <c r="GI330" s="495"/>
      <c r="GJ330" s="495"/>
      <c r="GK330" s="495"/>
      <c r="GL330" s="495"/>
    </row>
    <row r="331" spans="187:194">
      <c r="GE331" s="495"/>
      <c r="GF331" s="495"/>
      <c r="GG331" s="495"/>
      <c r="GH331" s="495"/>
      <c r="GI331" s="495"/>
      <c r="GJ331" s="495"/>
      <c r="GK331" s="495"/>
      <c r="GL331" s="495"/>
    </row>
    <row r="332" spans="187:194">
      <c r="GE332" s="495"/>
      <c r="GF332" s="495"/>
      <c r="GG332" s="495"/>
      <c r="GH332" s="495"/>
      <c r="GI332" s="495"/>
      <c r="GJ332" s="495"/>
      <c r="GK332" s="495"/>
      <c r="GL332" s="495"/>
    </row>
    <row r="333" spans="187:194">
      <c r="GE333" s="495"/>
      <c r="GF333" s="495"/>
      <c r="GG333" s="495"/>
      <c r="GH333" s="495"/>
      <c r="GI333" s="495"/>
      <c r="GJ333" s="495"/>
      <c r="GK333" s="495"/>
      <c r="GL333" s="495"/>
    </row>
    <row r="334" spans="187:194">
      <c r="GE334" s="495"/>
      <c r="GF334" s="495"/>
      <c r="GG334" s="495"/>
      <c r="GH334" s="495"/>
      <c r="GI334" s="495"/>
      <c r="GJ334" s="495"/>
      <c r="GK334" s="495"/>
      <c r="GL334" s="495"/>
    </row>
    <row r="335" spans="187:194">
      <c r="GE335" s="495"/>
      <c r="GF335" s="495"/>
      <c r="GG335" s="495"/>
      <c r="GH335" s="495"/>
      <c r="GI335" s="495"/>
      <c r="GJ335" s="495"/>
      <c r="GK335" s="495"/>
      <c r="GL335" s="495"/>
    </row>
    <row r="336" spans="187:194">
      <c r="GE336" s="495"/>
      <c r="GF336" s="495"/>
      <c r="GG336" s="495"/>
      <c r="GH336" s="495"/>
      <c r="GI336" s="495"/>
      <c r="GJ336" s="495"/>
      <c r="GK336" s="495"/>
      <c r="GL336" s="495"/>
    </row>
    <row r="337" spans="187:194">
      <c r="GE337" s="495"/>
      <c r="GF337" s="495"/>
      <c r="GG337" s="495"/>
      <c r="GH337" s="495"/>
      <c r="GI337" s="495"/>
      <c r="GJ337" s="495"/>
      <c r="GK337" s="495"/>
      <c r="GL337" s="495"/>
    </row>
    <row r="338" spans="187:194">
      <c r="GE338" s="495"/>
      <c r="GF338" s="495"/>
      <c r="GG338" s="495"/>
      <c r="GH338" s="495"/>
      <c r="GI338" s="495"/>
      <c r="GJ338" s="495"/>
      <c r="GK338" s="495"/>
      <c r="GL338" s="495"/>
    </row>
    <row r="339" spans="187:194">
      <c r="GE339" s="495"/>
      <c r="GF339" s="495"/>
      <c r="GG339" s="495"/>
      <c r="GH339" s="495"/>
      <c r="GI339" s="495"/>
      <c r="GJ339" s="495"/>
      <c r="GK339" s="495"/>
      <c r="GL339" s="495"/>
    </row>
    <row r="340" spans="187:194">
      <c r="GE340" s="495"/>
      <c r="GF340" s="495"/>
      <c r="GG340" s="495"/>
      <c r="GH340" s="495"/>
      <c r="GI340" s="495"/>
      <c r="GJ340" s="495"/>
      <c r="GK340" s="495"/>
      <c r="GL340" s="495"/>
    </row>
    <row r="341" spans="187:194">
      <c r="GE341" s="495"/>
      <c r="GF341" s="495"/>
      <c r="GG341" s="495"/>
      <c r="GH341" s="495"/>
      <c r="GI341" s="495"/>
      <c r="GJ341" s="495"/>
      <c r="GK341" s="495"/>
      <c r="GL341" s="495"/>
    </row>
    <row r="342" spans="187:194">
      <c r="GE342" s="495"/>
      <c r="GF342" s="495"/>
      <c r="GG342" s="495"/>
      <c r="GH342" s="495"/>
      <c r="GI342" s="495"/>
      <c r="GJ342" s="495"/>
      <c r="GK342" s="495"/>
      <c r="GL342" s="495"/>
    </row>
    <row r="343" spans="187:194">
      <c r="GE343" s="495"/>
      <c r="GF343" s="495"/>
      <c r="GG343" s="495"/>
      <c r="GH343" s="495"/>
      <c r="GI343" s="495"/>
      <c r="GJ343" s="495"/>
      <c r="GK343" s="495"/>
      <c r="GL343" s="495"/>
    </row>
    <row r="344" spans="187:194">
      <c r="GE344" s="495"/>
      <c r="GF344" s="495"/>
      <c r="GG344" s="495"/>
      <c r="GH344" s="495"/>
      <c r="GI344" s="495"/>
      <c r="GJ344" s="495"/>
      <c r="GK344" s="495"/>
      <c r="GL344" s="495"/>
    </row>
    <row r="345" spans="187:194">
      <c r="GE345" s="495"/>
      <c r="GF345" s="495"/>
      <c r="GG345" s="495"/>
      <c r="GH345" s="495"/>
      <c r="GI345" s="495"/>
      <c r="GJ345" s="495"/>
      <c r="GK345" s="495"/>
      <c r="GL345" s="495"/>
    </row>
    <row r="346" spans="187:194">
      <c r="GE346" s="495"/>
      <c r="GF346" s="495"/>
      <c r="GG346" s="495"/>
      <c r="GH346" s="495"/>
      <c r="GI346" s="495"/>
      <c r="GJ346" s="495"/>
      <c r="GK346" s="495"/>
      <c r="GL346" s="495"/>
    </row>
    <row r="347" spans="187:194">
      <c r="GE347" s="495"/>
      <c r="GF347" s="495"/>
      <c r="GG347" s="495"/>
      <c r="GH347" s="495"/>
      <c r="GI347" s="495"/>
      <c r="GJ347" s="495"/>
      <c r="GK347" s="495"/>
      <c r="GL347" s="495"/>
    </row>
    <row r="348" spans="187:194">
      <c r="GE348" s="495"/>
      <c r="GF348" s="495"/>
      <c r="GG348" s="495"/>
      <c r="GH348" s="495"/>
      <c r="GI348" s="495"/>
      <c r="GJ348" s="495"/>
      <c r="GK348" s="495"/>
      <c r="GL348" s="495"/>
    </row>
    <row r="349" spans="187:194">
      <c r="GE349" s="495"/>
      <c r="GF349" s="495"/>
      <c r="GG349" s="495"/>
      <c r="GH349" s="495"/>
      <c r="GI349" s="495"/>
      <c r="GJ349" s="495"/>
      <c r="GK349" s="495"/>
      <c r="GL349" s="495"/>
    </row>
    <row r="350" spans="187:194">
      <c r="GE350" s="495"/>
      <c r="GF350" s="495"/>
      <c r="GG350" s="495"/>
      <c r="GH350" s="495"/>
      <c r="GI350" s="495"/>
      <c r="GJ350" s="495"/>
      <c r="GK350" s="495"/>
      <c r="GL350" s="495"/>
    </row>
    <row r="351" spans="187:194">
      <c r="GE351" s="495"/>
      <c r="GF351" s="495"/>
      <c r="GG351" s="495"/>
      <c r="GH351" s="495"/>
      <c r="GI351" s="495"/>
      <c r="GJ351" s="495"/>
      <c r="GK351" s="495"/>
      <c r="GL351" s="495"/>
    </row>
    <row r="352" spans="187:194">
      <c r="GE352" s="495"/>
      <c r="GF352" s="495"/>
      <c r="GG352" s="495"/>
      <c r="GH352" s="495"/>
      <c r="GI352" s="495"/>
      <c r="GJ352" s="495"/>
      <c r="GK352" s="495"/>
      <c r="GL352" s="495"/>
    </row>
    <row r="353" spans="187:194">
      <c r="GE353" s="495"/>
      <c r="GF353" s="495"/>
      <c r="GG353" s="495"/>
      <c r="GH353" s="495"/>
      <c r="GI353" s="495"/>
      <c r="GJ353" s="495"/>
      <c r="GK353" s="495"/>
      <c r="GL353" s="495"/>
    </row>
    <row r="354" spans="187:194">
      <c r="GE354" s="495"/>
      <c r="GF354" s="495"/>
      <c r="GG354" s="495"/>
      <c r="GH354" s="495"/>
      <c r="GI354" s="495"/>
      <c r="GJ354" s="495"/>
      <c r="GK354" s="495"/>
      <c r="GL354" s="495"/>
    </row>
    <row r="355" spans="187:194">
      <c r="GE355" s="495"/>
      <c r="GF355" s="495"/>
      <c r="GG355" s="495"/>
      <c r="GH355" s="495"/>
      <c r="GI355" s="495"/>
      <c r="GJ355" s="495"/>
      <c r="GK355" s="495"/>
      <c r="GL355" s="495"/>
    </row>
    <row r="356" spans="187:194">
      <c r="GE356" s="495"/>
      <c r="GF356" s="495"/>
      <c r="GG356" s="495"/>
      <c r="GH356" s="495"/>
      <c r="GI356" s="495"/>
      <c r="GJ356" s="495"/>
      <c r="GK356" s="495"/>
      <c r="GL356" s="495"/>
    </row>
    <row r="357" spans="187:194">
      <c r="GE357" s="495"/>
      <c r="GF357" s="495"/>
      <c r="GG357" s="495"/>
      <c r="GH357" s="495"/>
      <c r="GI357" s="495"/>
      <c r="GJ357" s="495"/>
      <c r="GK357" s="495"/>
      <c r="GL357" s="495"/>
    </row>
    <row r="358" spans="187:194">
      <c r="GE358" s="495"/>
      <c r="GF358" s="495"/>
      <c r="GG358" s="495"/>
      <c r="GH358" s="495"/>
      <c r="GI358" s="495"/>
      <c r="GJ358" s="495"/>
      <c r="GK358" s="495"/>
      <c r="GL358" s="495"/>
    </row>
    <row r="359" spans="187:194">
      <c r="GE359" s="495"/>
      <c r="GF359" s="495"/>
      <c r="GG359" s="495"/>
      <c r="GH359" s="495"/>
      <c r="GI359" s="495"/>
      <c r="GJ359" s="495"/>
      <c r="GK359" s="495"/>
      <c r="GL359" s="495"/>
    </row>
    <row r="360" spans="187:194">
      <c r="GE360" s="495"/>
      <c r="GF360" s="495"/>
      <c r="GG360" s="495"/>
      <c r="GH360" s="495"/>
      <c r="GI360" s="495"/>
      <c r="GJ360" s="495"/>
      <c r="GK360" s="495"/>
      <c r="GL360" s="495"/>
    </row>
    <row r="361" spans="187:194">
      <c r="GE361" s="495"/>
      <c r="GF361" s="495"/>
      <c r="GG361" s="495"/>
      <c r="GH361" s="495"/>
      <c r="GI361" s="495"/>
      <c r="GJ361" s="495"/>
      <c r="GK361" s="495"/>
      <c r="GL361" s="495"/>
    </row>
    <row r="362" spans="187:194">
      <c r="GE362" s="495"/>
      <c r="GF362" s="495"/>
      <c r="GG362" s="495"/>
      <c r="GH362" s="495"/>
      <c r="GI362" s="495"/>
      <c r="GJ362" s="495"/>
      <c r="GK362" s="495"/>
      <c r="GL362" s="495"/>
    </row>
    <row r="363" spans="187:194">
      <c r="GE363" s="495"/>
      <c r="GF363" s="495"/>
      <c r="GG363" s="495"/>
      <c r="GH363" s="495"/>
      <c r="GI363" s="495"/>
      <c r="GJ363" s="495"/>
      <c r="GK363" s="495"/>
      <c r="GL363" s="495"/>
    </row>
    <row r="364" spans="187:194">
      <c r="GE364" s="495"/>
      <c r="GF364" s="495"/>
      <c r="GG364" s="495"/>
      <c r="GH364" s="495"/>
      <c r="GI364" s="495"/>
      <c r="GJ364" s="495"/>
      <c r="GK364" s="495"/>
      <c r="GL364" s="495"/>
    </row>
    <row r="365" spans="187:194">
      <c r="GE365" s="495"/>
      <c r="GF365" s="495"/>
      <c r="GG365" s="495"/>
      <c r="GH365" s="495"/>
      <c r="GI365" s="495"/>
      <c r="GJ365" s="495"/>
      <c r="GK365" s="495"/>
      <c r="GL365" s="495"/>
    </row>
    <row r="366" spans="187:194">
      <c r="GE366" s="495"/>
      <c r="GF366" s="495"/>
      <c r="GG366" s="495"/>
      <c r="GH366" s="495"/>
      <c r="GI366" s="495"/>
      <c r="GJ366" s="495"/>
      <c r="GK366" s="495"/>
      <c r="GL366" s="495"/>
    </row>
    <row r="367" spans="187:194">
      <c r="GE367" s="495"/>
      <c r="GF367" s="495"/>
      <c r="GG367" s="495"/>
      <c r="GH367" s="495"/>
      <c r="GI367" s="495"/>
      <c r="GJ367" s="495"/>
      <c r="GK367" s="495"/>
      <c r="GL367" s="495"/>
    </row>
    <row r="368" spans="187:194">
      <c r="GE368" s="495"/>
      <c r="GF368" s="495"/>
      <c r="GG368" s="495"/>
      <c r="GH368" s="495"/>
      <c r="GI368" s="495"/>
      <c r="GJ368" s="495"/>
      <c r="GK368" s="495"/>
      <c r="GL368" s="495"/>
    </row>
    <row r="369" spans="187:194">
      <c r="GE369" s="495"/>
      <c r="GF369" s="495"/>
      <c r="GG369" s="495"/>
      <c r="GH369" s="495"/>
      <c r="GI369" s="495"/>
      <c r="GJ369" s="495"/>
      <c r="GK369" s="495"/>
      <c r="GL369" s="495"/>
    </row>
    <row r="370" spans="187:194">
      <c r="GE370" s="495"/>
      <c r="GF370" s="495"/>
      <c r="GG370" s="495"/>
      <c r="GH370" s="495"/>
      <c r="GI370" s="495"/>
      <c r="GJ370" s="495"/>
      <c r="GK370" s="495"/>
      <c r="GL370" s="495"/>
    </row>
    <row r="371" spans="187:194">
      <c r="GE371" s="495"/>
      <c r="GF371" s="495"/>
      <c r="GG371" s="495"/>
      <c r="GH371" s="495"/>
      <c r="GI371" s="495"/>
      <c r="GJ371" s="495"/>
      <c r="GK371" s="495"/>
      <c r="GL371" s="495"/>
    </row>
    <row r="372" spans="187:194">
      <c r="GE372" s="495"/>
      <c r="GF372" s="495"/>
      <c r="GG372" s="495"/>
      <c r="GH372" s="495"/>
      <c r="GI372" s="495"/>
      <c r="GJ372" s="495"/>
      <c r="GK372" s="495"/>
      <c r="GL372" s="495"/>
    </row>
    <row r="373" spans="187:194">
      <c r="GE373" s="495"/>
      <c r="GF373" s="495"/>
      <c r="GG373" s="495"/>
      <c r="GH373" s="495"/>
      <c r="GI373" s="495"/>
      <c r="GJ373" s="495"/>
      <c r="GK373" s="495"/>
      <c r="GL373" s="495"/>
    </row>
    <row r="374" spans="187:194">
      <c r="GE374" s="495"/>
      <c r="GF374" s="495"/>
      <c r="GG374" s="495"/>
      <c r="GH374" s="495"/>
      <c r="GI374" s="495"/>
      <c r="GJ374" s="495"/>
      <c r="GK374" s="495"/>
      <c r="GL374" s="495"/>
    </row>
    <row r="375" spans="187:194">
      <c r="GE375" s="495"/>
      <c r="GF375" s="495"/>
      <c r="GG375" s="495"/>
      <c r="GH375" s="495"/>
      <c r="GI375" s="495"/>
      <c r="GJ375" s="495"/>
      <c r="GK375" s="495"/>
      <c r="GL375" s="495"/>
    </row>
    <row r="376" spans="187:194">
      <c r="GE376" s="495"/>
      <c r="GF376" s="495"/>
      <c r="GG376" s="495"/>
      <c r="GH376" s="495"/>
      <c r="GI376" s="495"/>
      <c r="GJ376" s="495"/>
      <c r="GK376" s="495"/>
      <c r="GL376" s="495"/>
    </row>
    <row r="377" spans="187:194">
      <c r="GE377" s="495"/>
      <c r="GF377" s="495"/>
      <c r="GG377" s="495"/>
      <c r="GH377" s="495"/>
      <c r="GI377" s="495"/>
      <c r="GJ377" s="495"/>
      <c r="GK377" s="495"/>
      <c r="GL377" s="495"/>
    </row>
    <row r="378" spans="187:194">
      <c r="GE378" s="495"/>
      <c r="GF378" s="495"/>
      <c r="GG378" s="495"/>
      <c r="GH378" s="495"/>
      <c r="GI378" s="495"/>
      <c r="GJ378" s="495"/>
      <c r="GK378" s="495"/>
      <c r="GL378" s="495"/>
    </row>
    <row r="379" spans="187:194">
      <c r="GE379" s="495"/>
      <c r="GF379" s="495"/>
      <c r="GG379" s="495"/>
      <c r="GH379" s="495"/>
      <c r="GI379" s="495"/>
      <c r="GJ379" s="495"/>
      <c r="GK379" s="495"/>
      <c r="GL379" s="495"/>
    </row>
    <row r="380" spans="187:194">
      <c r="GE380" s="495"/>
      <c r="GF380" s="495"/>
      <c r="GG380" s="495"/>
      <c r="GH380" s="495"/>
      <c r="GI380" s="495"/>
      <c r="GJ380" s="495"/>
      <c r="GK380" s="495"/>
      <c r="GL380" s="495"/>
    </row>
    <row r="381" spans="187:194">
      <c r="GE381" s="495"/>
      <c r="GF381" s="495"/>
      <c r="GG381" s="495"/>
      <c r="GH381" s="495"/>
      <c r="GI381" s="495"/>
      <c r="GJ381" s="495"/>
      <c r="GK381" s="495"/>
      <c r="GL381" s="495"/>
    </row>
    <row r="382" spans="187:194">
      <c r="GE382" s="495"/>
      <c r="GF382" s="495"/>
      <c r="GG382" s="495"/>
      <c r="GH382" s="495"/>
      <c r="GI382" s="495"/>
      <c r="GJ382" s="495"/>
      <c r="GK382" s="495"/>
      <c r="GL382" s="495"/>
    </row>
    <row r="383" spans="187:194">
      <c r="GE383" s="495"/>
      <c r="GF383" s="495"/>
      <c r="GG383" s="495"/>
      <c r="GH383" s="495"/>
      <c r="GI383" s="495"/>
      <c r="GJ383" s="495"/>
      <c r="GK383" s="495"/>
      <c r="GL383" s="495"/>
    </row>
    <row r="384" spans="187:194">
      <c r="GE384" s="495"/>
      <c r="GF384" s="495"/>
      <c r="GG384" s="495"/>
      <c r="GH384" s="495"/>
      <c r="GI384" s="495"/>
      <c r="GJ384" s="495"/>
      <c r="GK384" s="495"/>
      <c r="GL384" s="495"/>
    </row>
    <row r="385" spans="187:194">
      <c r="GE385" s="495"/>
      <c r="GF385" s="495"/>
      <c r="GG385" s="495"/>
      <c r="GH385" s="495"/>
      <c r="GI385" s="495"/>
      <c r="GJ385" s="495"/>
      <c r="GK385" s="495"/>
      <c r="GL385" s="495"/>
    </row>
    <row r="386" spans="187:194">
      <c r="GE386" s="495"/>
      <c r="GF386" s="495"/>
      <c r="GG386" s="495"/>
      <c r="GH386" s="495"/>
      <c r="GI386" s="495"/>
      <c r="GJ386" s="495"/>
      <c r="GK386" s="495"/>
      <c r="GL386" s="495"/>
    </row>
    <row r="387" spans="187:194">
      <c r="GE387" s="495"/>
      <c r="GF387" s="495"/>
      <c r="GG387" s="495"/>
      <c r="GH387" s="495"/>
      <c r="GI387" s="495"/>
      <c r="GJ387" s="495"/>
      <c r="GK387" s="495"/>
      <c r="GL387" s="495"/>
    </row>
    <row r="388" spans="187:194">
      <c r="GE388" s="495"/>
      <c r="GF388" s="495"/>
      <c r="GG388" s="495"/>
      <c r="GH388" s="495"/>
      <c r="GI388" s="495"/>
      <c r="GJ388" s="495"/>
      <c r="GK388" s="495"/>
      <c r="GL388" s="495"/>
    </row>
    <row r="389" spans="187:194">
      <c r="GE389" s="495"/>
      <c r="GF389" s="495"/>
      <c r="GG389" s="495"/>
      <c r="GH389" s="495"/>
      <c r="GI389" s="495"/>
      <c r="GJ389" s="495"/>
      <c r="GK389" s="495"/>
      <c r="GL389" s="495"/>
    </row>
    <row r="390" spans="187:194">
      <c r="GE390" s="495"/>
      <c r="GF390" s="495"/>
      <c r="GG390" s="495"/>
      <c r="GH390" s="495"/>
      <c r="GI390" s="495"/>
      <c r="GJ390" s="495"/>
      <c r="GK390" s="495"/>
      <c r="GL390" s="495"/>
    </row>
    <row r="391" spans="187:194">
      <c r="GE391" s="495"/>
      <c r="GF391" s="495"/>
      <c r="GG391" s="495"/>
      <c r="GH391" s="495"/>
      <c r="GI391" s="495"/>
      <c r="GJ391" s="495"/>
      <c r="GK391" s="495"/>
      <c r="GL391" s="495"/>
    </row>
    <row r="392" spans="187:194">
      <c r="GE392" s="495"/>
      <c r="GF392" s="495"/>
      <c r="GG392" s="495"/>
      <c r="GH392" s="495"/>
      <c r="GI392" s="495"/>
      <c r="GJ392" s="495"/>
      <c r="GK392" s="495"/>
      <c r="GL392" s="495"/>
    </row>
    <row r="393" spans="187:194">
      <c r="GE393" s="495"/>
      <c r="GF393" s="495"/>
      <c r="GG393" s="495"/>
      <c r="GH393" s="495"/>
      <c r="GI393" s="495"/>
      <c r="GJ393" s="495"/>
      <c r="GK393" s="495"/>
      <c r="GL393" s="495"/>
    </row>
    <row r="394" spans="187:194">
      <c r="GE394" s="495"/>
      <c r="GF394" s="495"/>
      <c r="GG394" s="495"/>
      <c r="GH394" s="495"/>
      <c r="GI394" s="495"/>
      <c r="GJ394" s="495"/>
      <c r="GK394" s="495"/>
      <c r="GL394" s="495"/>
    </row>
    <row r="395" spans="187:194">
      <c r="GE395" s="495"/>
      <c r="GF395" s="495"/>
      <c r="GG395" s="495"/>
      <c r="GH395" s="495"/>
      <c r="GI395" s="495"/>
      <c r="GJ395" s="495"/>
      <c r="GK395" s="495"/>
      <c r="GL395" s="495"/>
    </row>
    <row r="396" spans="187:194">
      <c r="GE396" s="495"/>
      <c r="GF396" s="495"/>
      <c r="GG396" s="495"/>
      <c r="GH396" s="495"/>
      <c r="GI396" s="495"/>
      <c r="GJ396" s="495"/>
      <c r="GK396" s="495"/>
      <c r="GL396" s="495"/>
    </row>
    <row r="397" spans="187:194">
      <c r="GE397" s="495"/>
      <c r="GF397" s="495"/>
      <c r="GG397" s="495"/>
      <c r="GH397" s="495"/>
      <c r="GI397" s="495"/>
      <c r="GJ397" s="495"/>
      <c r="GK397" s="495"/>
      <c r="GL397" s="495"/>
    </row>
    <row r="398" spans="187:194">
      <c r="GE398" s="495"/>
      <c r="GF398" s="495"/>
      <c r="GG398" s="495"/>
      <c r="GH398" s="495"/>
      <c r="GI398" s="495"/>
      <c r="GJ398" s="495"/>
      <c r="GK398" s="495"/>
      <c r="GL398" s="495"/>
    </row>
    <row r="399" spans="187:194">
      <c r="GE399" s="495"/>
      <c r="GF399" s="495"/>
      <c r="GG399" s="495"/>
      <c r="GH399" s="495"/>
      <c r="GI399" s="495"/>
      <c r="GJ399" s="495"/>
      <c r="GK399" s="495"/>
      <c r="GL399" s="495"/>
    </row>
    <row r="400" spans="187:194">
      <c r="GE400" s="495"/>
      <c r="GF400" s="495"/>
      <c r="GG400" s="495"/>
      <c r="GH400" s="495"/>
      <c r="GI400" s="495"/>
      <c r="GJ400" s="495"/>
      <c r="GK400" s="495"/>
      <c r="GL400" s="495"/>
    </row>
    <row r="401" spans="187:194">
      <c r="GE401" s="495"/>
      <c r="GF401" s="495"/>
      <c r="GG401" s="495"/>
      <c r="GH401" s="495"/>
      <c r="GI401" s="495"/>
      <c r="GJ401" s="495"/>
      <c r="GK401" s="495"/>
      <c r="GL401" s="495"/>
    </row>
    <row r="402" spans="187:194">
      <c r="GE402" s="495"/>
      <c r="GF402" s="495"/>
      <c r="GG402" s="495"/>
      <c r="GH402" s="495"/>
      <c r="GI402" s="495"/>
      <c r="GJ402" s="495"/>
      <c r="GK402" s="495"/>
      <c r="GL402" s="495"/>
    </row>
    <row r="403" spans="187:194">
      <c r="GE403" s="495"/>
      <c r="GF403" s="495"/>
      <c r="GG403" s="495"/>
      <c r="GH403" s="495"/>
      <c r="GI403" s="495"/>
      <c r="GJ403" s="495"/>
      <c r="GK403" s="495"/>
      <c r="GL403" s="495"/>
    </row>
    <row r="404" spans="187:194">
      <c r="GE404" s="495"/>
      <c r="GF404" s="495"/>
      <c r="GG404" s="495"/>
      <c r="GH404" s="495"/>
      <c r="GI404" s="495"/>
      <c r="GJ404" s="495"/>
      <c r="GK404" s="495"/>
      <c r="GL404" s="495"/>
    </row>
    <row r="405" spans="187:194">
      <c r="GE405" s="495"/>
      <c r="GF405" s="495"/>
      <c r="GG405" s="495"/>
      <c r="GH405" s="495"/>
      <c r="GI405" s="495"/>
      <c r="GJ405" s="495"/>
      <c r="GK405" s="495"/>
      <c r="GL405" s="495"/>
    </row>
    <row r="406" spans="187:194">
      <c r="GE406" s="495"/>
      <c r="GF406" s="495"/>
      <c r="GG406" s="495"/>
      <c r="GH406" s="495"/>
      <c r="GI406" s="495"/>
      <c r="GJ406" s="495"/>
      <c r="GK406" s="495"/>
      <c r="GL406" s="495"/>
    </row>
    <row r="407" spans="187:194">
      <c r="GE407" s="495"/>
      <c r="GF407" s="495"/>
      <c r="GG407" s="495"/>
      <c r="GH407" s="495"/>
      <c r="GI407" s="495"/>
      <c r="GJ407" s="495"/>
      <c r="GK407" s="495"/>
      <c r="GL407" s="495"/>
    </row>
    <row r="408" spans="187:194">
      <c r="GE408" s="495"/>
      <c r="GF408" s="495"/>
      <c r="GG408" s="495"/>
      <c r="GH408" s="495"/>
      <c r="GI408" s="495"/>
      <c r="GJ408" s="495"/>
      <c r="GK408" s="495"/>
      <c r="GL408" s="495"/>
    </row>
    <row r="409" spans="187:194">
      <c r="GE409" s="495"/>
      <c r="GF409" s="495"/>
      <c r="GG409" s="495"/>
      <c r="GH409" s="495"/>
      <c r="GI409" s="495"/>
      <c r="GJ409" s="495"/>
      <c r="GK409" s="495"/>
      <c r="GL409" s="495"/>
    </row>
    <row r="410" spans="187:194">
      <c r="GE410" s="495"/>
      <c r="GF410" s="495"/>
      <c r="GG410" s="495"/>
      <c r="GH410" s="495"/>
      <c r="GI410" s="495"/>
      <c r="GJ410" s="495"/>
      <c r="GK410" s="495"/>
      <c r="GL410" s="495"/>
    </row>
    <row r="411" spans="187:194">
      <c r="GE411" s="495"/>
      <c r="GF411" s="495"/>
      <c r="GG411" s="495"/>
      <c r="GH411" s="495"/>
      <c r="GI411" s="495"/>
      <c r="GJ411" s="495"/>
      <c r="GK411" s="495"/>
      <c r="GL411" s="495"/>
    </row>
    <row r="412" spans="187:194">
      <c r="GE412" s="495"/>
      <c r="GF412" s="495"/>
      <c r="GG412" s="495"/>
      <c r="GH412" s="495"/>
      <c r="GI412" s="495"/>
      <c r="GJ412" s="495"/>
      <c r="GK412" s="495"/>
      <c r="GL412" s="495"/>
    </row>
    <row r="413" spans="187:194">
      <c r="GE413" s="495"/>
      <c r="GF413" s="495"/>
      <c r="GG413" s="495"/>
      <c r="GH413" s="495"/>
      <c r="GI413" s="495"/>
      <c r="GJ413" s="495"/>
      <c r="GK413" s="495"/>
      <c r="GL413" s="495"/>
    </row>
    <row r="414" spans="187:194">
      <c r="GE414" s="495"/>
      <c r="GF414" s="495"/>
      <c r="GG414" s="495"/>
      <c r="GH414" s="495"/>
      <c r="GI414" s="495"/>
      <c r="GJ414" s="495"/>
      <c r="GK414" s="495"/>
      <c r="GL414" s="495"/>
    </row>
    <row r="415" spans="187:194">
      <c r="GE415" s="495"/>
      <c r="GF415" s="495"/>
      <c r="GG415" s="495"/>
      <c r="GH415" s="495"/>
      <c r="GI415" s="495"/>
      <c r="GJ415" s="495"/>
      <c r="GK415" s="495"/>
      <c r="GL415" s="495"/>
    </row>
    <row r="416" spans="187:194">
      <c r="GE416" s="495"/>
      <c r="GF416" s="495"/>
      <c r="GG416" s="495"/>
      <c r="GH416" s="495"/>
      <c r="GI416" s="495"/>
      <c r="GJ416" s="495"/>
      <c r="GK416" s="495"/>
      <c r="GL416" s="495"/>
    </row>
    <row r="417" spans="187:194">
      <c r="GE417" s="495"/>
      <c r="GF417" s="495"/>
      <c r="GG417" s="495"/>
      <c r="GH417" s="495"/>
      <c r="GI417" s="495"/>
      <c r="GJ417" s="495"/>
      <c r="GK417" s="495"/>
      <c r="GL417" s="495"/>
    </row>
    <row r="418" spans="187:194">
      <c r="GE418" s="495"/>
      <c r="GF418" s="495"/>
      <c r="GG418" s="495"/>
      <c r="GH418" s="495"/>
      <c r="GI418" s="495"/>
      <c r="GJ418" s="495"/>
      <c r="GK418" s="495"/>
      <c r="GL418" s="495"/>
    </row>
    <row r="419" spans="187:194">
      <c r="GE419" s="495"/>
      <c r="GF419" s="495"/>
      <c r="GG419" s="495"/>
      <c r="GH419" s="495"/>
      <c r="GI419" s="495"/>
      <c r="GJ419" s="495"/>
      <c r="GK419" s="495"/>
      <c r="GL419" s="495"/>
    </row>
    <row r="420" spans="187:194">
      <c r="GE420" s="495"/>
      <c r="GF420" s="495"/>
      <c r="GG420" s="495"/>
      <c r="GH420" s="495"/>
      <c r="GI420" s="495"/>
      <c r="GJ420" s="495"/>
      <c r="GK420" s="495"/>
      <c r="GL420" s="495"/>
    </row>
    <row r="421" spans="187:194">
      <c r="GE421" s="495"/>
      <c r="GF421" s="495"/>
      <c r="GG421" s="495"/>
      <c r="GH421" s="495"/>
      <c r="GI421" s="495"/>
      <c r="GJ421" s="495"/>
      <c r="GK421" s="495"/>
      <c r="GL421" s="495"/>
    </row>
    <row r="422" spans="187:194">
      <c r="GE422" s="495"/>
      <c r="GF422" s="495"/>
      <c r="GG422" s="495"/>
      <c r="GH422" s="495"/>
      <c r="GI422" s="495"/>
      <c r="GJ422" s="495"/>
      <c r="GK422" s="495"/>
      <c r="GL422" s="495"/>
    </row>
    <row r="423" spans="187:194">
      <c r="GE423" s="495"/>
      <c r="GF423" s="495"/>
      <c r="GG423" s="495"/>
      <c r="GH423" s="495"/>
      <c r="GI423" s="495"/>
      <c r="GJ423" s="495"/>
      <c r="GK423" s="495"/>
      <c r="GL423" s="495"/>
    </row>
    <row r="424" spans="187:194">
      <c r="GE424" s="495"/>
      <c r="GF424" s="495"/>
      <c r="GG424" s="495"/>
      <c r="GH424" s="495"/>
      <c r="GI424" s="495"/>
      <c r="GJ424" s="495"/>
      <c r="GK424" s="495"/>
      <c r="GL424" s="495"/>
    </row>
    <row r="425" spans="187:194">
      <c r="GE425" s="495"/>
      <c r="GF425" s="495"/>
      <c r="GG425" s="495"/>
      <c r="GH425" s="495"/>
      <c r="GI425" s="495"/>
      <c r="GJ425" s="495"/>
      <c r="GK425" s="495"/>
      <c r="GL425" s="495"/>
    </row>
    <row r="426" spans="187:194">
      <c r="GE426" s="495"/>
      <c r="GF426" s="495"/>
      <c r="GG426" s="495"/>
      <c r="GH426" s="495"/>
      <c r="GI426" s="495"/>
      <c r="GJ426" s="495"/>
      <c r="GK426" s="495"/>
      <c r="GL426" s="495"/>
    </row>
    <row r="427" spans="187:194">
      <c r="GE427" s="495"/>
      <c r="GF427" s="495"/>
      <c r="GG427" s="495"/>
      <c r="GH427" s="495"/>
      <c r="GI427" s="495"/>
      <c r="GJ427" s="495"/>
      <c r="GK427" s="495"/>
      <c r="GL427" s="495"/>
    </row>
    <row r="428" spans="187:194">
      <c r="GE428" s="495"/>
      <c r="GF428" s="495"/>
      <c r="GG428" s="495"/>
      <c r="GH428" s="495"/>
      <c r="GI428" s="495"/>
      <c r="GJ428" s="495"/>
      <c r="GK428" s="495"/>
      <c r="GL428" s="495"/>
    </row>
    <row r="429" spans="187:194">
      <c r="GE429" s="495"/>
      <c r="GF429" s="495"/>
      <c r="GG429" s="495"/>
      <c r="GH429" s="495"/>
      <c r="GI429" s="495"/>
      <c r="GJ429" s="495"/>
      <c r="GK429" s="495"/>
      <c r="GL429" s="495"/>
    </row>
    <row r="430" spans="187:194">
      <c r="GE430" s="495"/>
      <c r="GF430" s="495"/>
      <c r="GG430" s="495"/>
      <c r="GH430" s="495"/>
      <c r="GI430" s="495"/>
      <c r="GJ430" s="495"/>
      <c r="GK430" s="495"/>
      <c r="GL430" s="495"/>
    </row>
    <row r="431" spans="187:194">
      <c r="GE431" s="495"/>
      <c r="GF431" s="495"/>
      <c r="GG431" s="495"/>
      <c r="GH431" s="495"/>
      <c r="GI431" s="495"/>
      <c r="GJ431" s="495"/>
      <c r="GK431" s="495"/>
      <c r="GL431" s="495"/>
    </row>
    <row r="432" spans="187:194">
      <c r="GE432" s="495"/>
      <c r="GF432" s="495"/>
      <c r="GG432" s="495"/>
      <c r="GH432" s="495"/>
      <c r="GI432" s="495"/>
      <c r="GJ432" s="495"/>
      <c r="GK432" s="495"/>
      <c r="GL432" s="495"/>
    </row>
    <row r="433" spans="187:194">
      <c r="GE433" s="495"/>
      <c r="GF433" s="495"/>
      <c r="GG433" s="495"/>
      <c r="GH433" s="495"/>
      <c r="GI433" s="495"/>
      <c r="GJ433" s="495"/>
      <c r="GK433" s="495"/>
      <c r="GL433" s="495"/>
    </row>
    <row r="434" spans="187:194">
      <c r="GE434" s="495"/>
      <c r="GF434" s="495"/>
      <c r="GG434" s="495"/>
      <c r="GH434" s="495"/>
      <c r="GI434" s="495"/>
      <c r="GJ434" s="495"/>
      <c r="GK434" s="495"/>
      <c r="GL434" s="495"/>
    </row>
    <row r="435" spans="187:194">
      <c r="GE435" s="495"/>
      <c r="GF435" s="495"/>
      <c r="GG435" s="495"/>
      <c r="GH435" s="495"/>
      <c r="GI435" s="495"/>
      <c r="GJ435" s="495"/>
      <c r="GK435" s="495"/>
      <c r="GL435" s="495"/>
    </row>
    <row r="436" spans="187:194">
      <c r="GE436" s="495"/>
      <c r="GF436" s="495"/>
      <c r="GG436" s="495"/>
      <c r="GH436" s="495"/>
      <c r="GI436" s="495"/>
      <c r="GJ436" s="495"/>
      <c r="GK436" s="495"/>
      <c r="GL436" s="495"/>
    </row>
    <row r="437" spans="187:194">
      <c r="GE437" s="495"/>
      <c r="GF437" s="495"/>
      <c r="GG437" s="495"/>
      <c r="GH437" s="495"/>
      <c r="GI437" s="495"/>
      <c r="GJ437" s="495"/>
      <c r="GK437" s="495"/>
      <c r="GL437" s="495"/>
    </row>
    <row r="438" spans="187:194">
      <c r="GE438" s="495"/>
      <c r="GF438" s="495"/>
      <c r="GG438" s="495"/>
      <c r="GH438" s="495"/>
      <c r="GI438" s="495"/>
      <c r="GJ438" s="495"/>
      <c r="GK438" s="495"/>
      <c r="GL438" s="495"/>
    </row>
    <row r="439" spans="187:194">
      <c r="GE439" s="495"/>
      <c r="GF439" s="495"/>
      <c r="GG439" s="495"/>
      <c r="GH439" s="495"/>
      <c r="GI439" s="495"/>
      <c r="GJ439" s="495"/>
      <c r="GK439" s="495"/>
      <c r="GL439" s="495"/>
    </row>
    <row r="440" spans="187:194">
      <c r="GE440" s="495"/>
      <c r="GF440" s="495"/>
      <c r="GG440" s="495"/>
      <c r="GH440" s="495"/>
      <c r="GI440" s="495"/>
      <c r="GJ440" s="495"/>
      <c r="GK440" s="495"/>
      <c r="GL440" s="495"/>
    </row>
    <row r="441" spans="187:194">
      <c r="GE441" s="495"/>
      <c r="GF441" s="495"/>
      <c r="GG441" s="495"/>
      <c r="GH441" s="495"/>
      <c r="GI441" s="495"/>
      <c r="GJ441" s="495"/>
      <c r="GK441" s="495"/>
      <c r="GL441" s="495"/>
    </row>
    <row r="442" spans="187:194">
      <c r="GE442" s="495"/>
      <c r="GF442" s="495"/>
      <c r="GG442" s="495"/>
      <c r="GH442" s="495"/>
      <c r="GI442" s="495"/>
      <c r="GJ442" s="495"/>
      <c r="GK442" s="495"/>
      <c r="GL442" s="495"/>
    </row>
    <row r="443" spans="187:194">
      <c r="GE443" s="495"/>
      <c r="GF443" s="495"/>
      <c r="GG443" s="495"/>
      <c r="GH443" s="495"/>
      <c r="GI443" s="495"/>
      <c r="GJ443" s="495"/>
      <c r="GK443" s="495"/>
      <c r="GL443" s="495"/>
    </row>
    <row r="444" spans="187:194">
      <c r="GE444" s="495"/>
      <c r="GF444" s="495"/>
      <c r="GG444" s="495"/>
      <c r="GH444" s="495"/>
      <c r="GI444" s="495"/>
      <c r="GJ444" s="495"/>
      <c r="GK444" s="495"/>
      <c r="GL444" s="495"/>
    </row>
    <row r="445" spans="187:194">
      <c r="GE445" s="495"/>
      <c r="GF445" s="495"/>
      <c r="GG445" s="495"/>
      <c r="GH445" s="495"/>
      <c r="GI445" s="495"/>
      <c r="GJ445" s="495"/>
      <c r="GK445" s="495"/>
      <c r="GL445" s="495"/>
    </row>
    <row r="446" spans="187:194">
      <c r="GE446" s="495"/>
      <c r="GF446" s="495"/>
      <c r="GG446" s="495"/>
      <c r="GH446" s="495"/>
      <c r="GI446" s="495"/>
      <c r="GJ446" s="495"/>
      <c r="GK446" s="495"/>
      <c r="GL446" s="495"/>
    </row>
    <row r="447" spans="187:194">
      <c r="GE447" s="495"/>
      <c r="GF447" s="495"/>
      <c r="GG447" s="495"/>
      <c r="GH447" s="495"/>
      <c r="GI447" s="495"/>
      <c r="GJ447" s="495"/>
      <c r="GK447" s="495"/>
      <c r="GL447" s="495"/>
    </row>
    <row r="448" spans="187:194">
      <c r="GE448" s="495"/>
      <c r="GF448" s="495"/>
      <c r="GG448" s="495"/>
      <c r="GH448" s="495"/>
      <c r="GI448" s="495"/>
      <c r="GJ448" s="495"/>
      <c r="GK448" s="495"/>
      <c r="GL448" s="495"/>
    </row>
    <row r="449" spans="187:194">
      <c r="GE449" s="495"/>
      <c r="GF449" s="495"/>
      <c r="GG449" s="495"/>
      <c r="GH449" s="495"/>
      <c r="GI449" s="495"/>
      <c r="GJ449" s="495"/>
      <c r="GK449" s="495"/>
      <c r="GL449" s="495"/>
    </row>
    <row r="450" spans="187:194">
      <c r="GE450" s="495"/>
      <c r="GF450" s="495"/>
      <c r="GG450" s="495"/>
      <c r="GH450" s="495"/>
      <c r="GI450" s="495"/>
      <c r="GJ450" s="495"/>
      <c r="GK450" s="495"/>
      <c r="GL450" s="495"/>
    </row>
    <row r="451" spans="187:194">
      <c r="GE451" s="495"/>
      <c r="GF451" s="495"/>
      <c r="GG451" s="495"/>
      <c r="GH451" s="495"/>
      <c r="GI451" s="495"/>
      <c r="GJ451" s="495"/>
      <c r="GK451" s="495"/>
      <c r="GL451" s="495"/>
    </row>
    <row r="452" spans="187:194">
      <c r="GE452" s="495"/>
      <c r="GF452" s="495"/>
      <c r="GG452" s="495"/>
      <c r="GH452" s="495"/>
      <c r="GI452" s="495"/>
      <c r="GJ452" s="495"/>
      <c r="GK452" s="495"/>
      <c r="GL452" s="495"/>
    </row>
    <row r="453" spans="187:194">
      <c r="GE453" s="495"/>
      <c r="GF453" s="495"/>
      <c r="GG453" s="495"/>
      <c r="GH453" s="495"/>
      <c r="GI453" s="495"/>
      <c r="GJ453" s="495"/>
      <c r="GK453" s="495"/>
      <c r="GL453" s="495"/>
    </row>
    <row r="454" spans="187:194">
      <c r="GE454" s="495"/>
      <c r="GF454" s="495"/>
      <c r="GG454" s="495"/>
      <c r="GH454" s="495"/>
      <c r="GI454" s="495"/>
      <c r="GJ454" s="495"/>
      <c r="GK454" s="495"/>
      <c r="GL454" s="495"/>
    </row>
    <row r="455" spans="187:194">
      <c r="GE455" s="495"/>
      <c r="GF455" s="495"/>
      <c r="GG455" s="495"/>
      <c r="GH455" s="495"/>
      <c r="GI455" s="495"/>
      <c r="GJ455" s="495"/>
      <c r="GK455" s="495"/>
      <c r="GL455" s="495"/>
    </row>
    <row r="456" spans="187:194">
      <c r="GE456" s="495"/>
      <c r="GF456" s="495"/>
      <c r="GG456" s="495"/>
      <c r="GH456" s="495"/>
      <c r="GI456" s="495"/>
      <c r="GJ456" s="495"/>
      <c r="GK456" s="495"/>
      <c r="GL456" s="495"/>
    </row>
    <row r="457" spans="187:194">
      <c r="GE457" s="495"/>
      <c r="GF457" s="495"/>
      <c r="GG457" s="495"/>
      <c r="GH457" s="495"/>
      <c r="GI457" s="495"/>
      <c r="GJ457" s="495"/>
      <c r="GK457" s="495"/>
      <c r="GL457" s="495"/>
    </row>
    <row r="458" spans="187:194">
      <c r="GE458" s="495"/>
      <c r="GF458" s="495"/>
      <c r="GG458" s="495"/>
      <c r="GH458" s="495"/>
      <c r="GI458" s="495"/>
      <c r="GJ458" s="495"/>
      <c r="GK458" s="495"/>
      <c r="GL458" s="495"/>
    </row>
    <row r="459" spans="187:194">
      <c r="GE459" s="495"/>
      <c r="GF459" s="495"/>
      <c r="GG459" s="495"/>
      <c r="GH459" s="495"/>
      <c r="GI459" s="495"/>
      <c r="GJ459" s="495"/>
      <c r="GK459" s="495"/>
      <c r="GL459" s="495"/>
    </row>
    <row r="460" spans="187:194">
      <c r="GE460" s="495"/>
      <c r="GF460" s="495"/>
      <c r="GG460" s="495"/>
      <c r="GH460" s="495"/>
      <c r="GI460" s="495"/>
      <c r="GJ460" s="495"/>
      <c r="GK460" s="495"/>
      <c r="GL460" s="495"/>
    </row>
    <row r="461" spans="187:194">
      <c r="GE461" s="495"/>
      <c r="GF461" s="495"/>
      <c r="GG461" s="495"/>
      <c r="GH461" s="495"/>
      <c r="GI461" s="495"/>
      <c r="GJ461" s="495"/>
      <c r="GK461" s="495"/>
      <c r="GL461" s="495"/>
    </row>
    <row r="462" spans="187:194">
      <c r="GE462" s="495"/>
      <c r="GF462" s="495"/>
      <c r="GG462" s="495"/>
      <c r="GH462" s="495"/>
      <c r="GI462" s="495"/>
      <c r="GJ462" s="495"/>
      <c r="GK462" s="495"/>
      <c r="GL462" s="495"/>
    </row>
    <row r="463" spans="187:194">
      <c r="GE463" s="495"/>
      <c r="GF463" s="495"/>
      <c r="GG463" s="495"/>
      <c r="GH463" s="495"/>
      <c r="GI463" s="495"/>
      <c r="GJ463" s="495"/>
      <c r="GK463" s="495"/>
      <c r="GL463" s="495"/>
    </row>
    <row r="464" spans="187:194">
      <c r="GE464" s="495"/>
      <c r="GF464" s="495"/>
      <c r="GG464" s="495"/>
      <c r="GH464" s="495"/>
      <c r="GI464" s="495"/>
      <c r="GJ464" s="495"/>
      <c r="GK464" s="495"/>
      <c r="GL464" s="495"/>
    </row>
    <row r="465" spans="187:194">
      <c r="GE465" s="495"/>
      <c r="GF465" s="495"/>
      <c r="GG465" s="495"/>
      <c r="GH465" s="495"/>
      <c r="GI465" s="495"/>
      <c r="GJ465" s="495"/>
      <c r="GK465" s="495"/>
      <c r="GL465" s="495"/>
    </row>
    <row r="466" spans="187:194">
      <c r="GE466" s="495"/>
      <c r="GF466" s="495"/>
      <c r="GG466" s="495"/>
      <c r="GH466" s="495"/>
      <c r="GI466" s="495"/>
      <c r="GJ466" s="495"/>
      <c r="GK466" s="495"/>
      <c r="GL466" s="495"/>
    </row>
    <row r="467" spans="187:194">
      <c r="GE467" s="495"/>
      <c r="GF467" s="495"/>
      <c r="GG467" s="495"/>
      <c r="GH467" s="495"/>
      <c r="GI467" s="495"/>
      <c r="GJ467" s="495"/>
      <c r="GK467" s="495"/>
      <c r="GL467" s="495"/>
    </row>
    <row r="468" spans="187:194">
      <c r="GE468" s="495"/>
      <c r="GF468" s="495"/>
      <c r="GG468" s="495"/>
      <c r="GH468" s="495"/>
      <c r="GI468" s="495"/>
      <c r="GJ468" s="495"/>
      <c r="GK468" s="495"/>
      <c r="GL468" s="495"/>
    </row>
    <row r="469" spans="187:194">
      <c r="GE469" s="495"/>
      <c r="GF469" s="495"/>
      <c r="GG469" s="495"/>
      <c r="GH469" s="495"/>
      <c r="GI469" s="495"/>
      <c r="GJ469" s="495"/>
      <c r="GK469" s="495"/>
      <c r="GL469" s="495"/>
    </row>
    <row r="470" spans="187:194">
      <c r="GE470" s="495"/>
      <c r="GF470" s="495"/>
      <c r="GG470" s="495"/>
      <c r="GH470" s="495"/>
      <c r="GI470" s="495"/>
      <c r="GJ470" s="495"/>
      <c r="GK470" s="495"/>
      <c r="GL470" s="495"/>
    </row>
    <row r="471" spans="187:194">
      <c r="GE471" s="495"/>
      <c r="GF471" s="495"/>
      <c r="GG471" s="495"/>
      <c r="GH471" s="495"/>
      <c r="GI471" s="495"/>
      <c r="GJ471" s="495"/>
      <c r="GK471" s="495"/>
      <c r="GL471" s="495"/>
    </row>
    <row r="472" spans="187:194">
      <c r="GE472" s="495"/>
      <c r="GF472" s="495"/>
      <c r="GG472" s="495"/>
      <c r="GH472" s="495"/>
      <c r="GI472" s="495"/>
      <c r="GJ472" s="495"/>
      <c r="GK472" s="495"/>
      <c r="GL472" s="495"/>
    </row>
    <row r="473" spans="187:194">
      <c r="GE473" s="495"/>
      <c r="GF473" s="495"/>
      <c r="GG473" s="495"/>
      <c r="GH473" s="495"/>
      <c r="GI473" s="495"/>
      <c r="GJ473" s="495"/>
      <c r="GK473" s="495"/>
      <c r="GL473" s="495"/>
    </row>
    <row r="474" spans="187:194">
      <c r="GE474" s="495"/>
      <c r="GF474" s="495"/>
      <c r="GG474" s="495"/>
      <c r="GH474" s="495"/>
      <c r="GI474" s="495"/>
      <c r="GJ474" s="495"/>
      <c r="GK474" s="495"/>
      <c r="GL474" s="495"/>
    </row>
    <row r="475" spans="187:194">
      <c r="GE475" s="495"/>
      <c r="GF475" s="495"/>
      <c r="GG475" s="495"/>
      <c r="GH475" s="495"/>
      <c r="GI475" s="495"/>
      <c r="GJ475" s="495"/>
      <c r="GK475" s="495"/>
      <c r="GL475" s="495"/>
    </row>
    <row r="476" spans="187:194">
      <c r="GE476" s="495"/>
      <c r="GF476" s="495"/>
      <c r="GG476" s="495"/>
      <c r="GH476" s="495"/>
      <c r="GI476" s="495"/>
      <c r="GJ476" s="495"/>
      <c r="GK476" s="495"/>
      <c r="GL476" s="495"/>
    </row>
    <row r="477" spans="187:194">
      <c r="GE477" s="495"/>
      <c r="GF477" s="495"/>
      <c r="GG477" s="495"/>
      <c r="GH477" s="495"/>
      <c r="GI477" s="495"/>
      <c r="GJ477" s="495"/>
      <c r="GK477" s="495"/>
      <c r="GL477" s="495"/>
    </row>
    <row r="478" spans="187:194">
      <c r="GE478" s="495"/>
      <c r="GF478" s="495"/>
      <c r="GG478" s="495"/>
      <c r="GH478" s="495"/>
      <c r="GI478" s="495"/>
      <c r="GJ478" s="495"/>
      <c r="GK478" s="495"/>
      <c r="GL478" s="495"/>
    </row>
    <row r="479" spans="187:194">
      <c r="GE479" s="495"/>
      <c r="GF479" s="495"/>
      <c r="GG479" s="495"/>
      <c r="GH479" s="495"/>
      <c r="GI479" s="495"/>
      <c r="GJ479" s="495"/>
      <c r="GK479" s="495"/>
      <c r="GL479" s="495"/>
    </row>
    <row r="480" spans="187:194">
      <c r="GE480" s="495"/>
      <c r="GF480" s="495"/>
      <c r="GG480" s="495"/>
      <c r="GH480" s="495"/>
      <c r="GI480" s="495"/>
      <c r="GJ480" s="495"/>
      <c r="GK480" s="495"/>
      <c r="GL480" s="495"/>
    </row>
    <row r="481" spans="187:194">
      <c r="GE481" s="495"/>
      <c r="GF481" s="495"/>
      <c r="GG481" s="495"/>
      <c r="GH481" s="495"/>
      <c r="GI481" s="495"/>
      <c r="GJ481" s="495"/>
      <c r="GK481" s="495"/>
      <c r="GL481" s="495"/>
    </row>
    <row r="482" spans="187:194">
      <c r="GE482" s="495"/>
      <c r="GF482" s="495"/>
      <c r="GG482" s="495"/>
      <c r="GH482" s="495"/>
      <c r="GI482" s="495"/>
      <c r="GJ482" s="495"/>
      <c r="GK482" s="495"/>
      <c r="GL482" s="495"/>
    </row>
    <row r="483" spans="187:194">
      <c r="GE483" s="495"/>
      <c r="GF483" s="495"/>
      <c r="GG483" s="495"/>
      <c r="GH483" s="495"/>
      <c r="GI483" s="495"/>
      <c r="GJ483" s="495"/>
      <c r="GK483" s="495"/>
      <c r="GL483" s="495"/>
    </row>
    <row r="484" spans="187:194">
      <c r="GE484" s="495"/>
      <c r="GF484" s="495"/>
      <c r="GG484" s="495"/>
      <c r="GH484" s="495"/>
      <c r="GI484" s="495"/>
      <c r="GJ484" s="495"/>
      <c r="GK484" s="495"/>
      <c r="GL484" s="495"/>
    </row>
    <row r="485" spans="187:194">
      <c r="GE485" s="495"/>
      <c r="GF485" s="495"/>
      <c r="GG485" s="495"/>
      <c r="GH485" s="495"/>
      <c r="GI485" s="495"/>
      <c r="GJ485" s="495"/>
      <c r="GK485" s="495"/>
      <c r="GL485" s="495"/>
    </row>
    <row r="486" spans="187:194">
      <c r="GE486" s="495"/>
      <c r="GF486" s="495"/>
      <c r="GG486" s="495"/>
      <c r="GH486" s="495"/>
      <c r="GI486" s="495"/>
      <c r="GJ486" s="495"/>
      <c r="GK486" s="495"/>
      <c r="GL486" s="495"/>
    </row>
    <row r="487" spans="187:194">
      <c r="GE487" s="495"/>
      <c r="GF487" s="495"/>
      <c r="GG487" s="495"/>
      <c r="GH487" s="495"/>
      <c r="GI487" s="495"/>
      <c r="GJ487" s="495"/>
      <c r="GK487" s="495"/>
      <c r="GL487" s="495"/>
    </row>
    <row r="488" spans="187:194">
      <c r="GE488" s="495"/>
      <c r="GF488" s="495"/>
      <c r="GG488" s="495"/>
      <c r="GH488" s="495"/>
      <c r="GI488" s="495"/>
      <c r="GJ488" s="495"/>
      <c r="GK488" s="495"/>
      <c r="GL488" s="495"/>
    </row>
    <row r="489" spans="187:194">
      <c r="GE489" s="495"/>
      <c r="GF489" s="495"/>
      <c r="GG489" s="495"/>
      <c r="GH489" s="495"/>
      <c r="GI489" s="495"/>
      <c r="GJ489" s="495"/>
      <c r="GK489" s="495"/>
      <c r="GL489" s="495"/>
    </row>
    <row r="490" spans="187:194">
      <c r="GE490" s="495"/>
      <c r="GF490" s="495"/>
      <c r="GG490" s="495"/>
      <c r="GH490" s="495"/>
      <c r="GI490" s="495"/>
      <c r="GJ490" s="495"/>
      <c r="GK490" s="495"/>
      <c r="GL490" s="495"/>
    </row>
    <row r="491" spans="187:194">
      <c r="GE491" s="495"/>
      <c r="GF491" s="495"/>
      <c r="GG491" s="495"/>
      <c r="GH491" s="495"/>
      <c r="GI491" s="495"/>
      <c r="GJ491" s="495"/>
      <c r="GK491" s="495"/>
      <c r="GL491" s="495"/>
    </row>
    <row r="492" spans="187:194">
      <c r="GE492" s="495"/>
      <c r="GF492" s="495"/>
      <c r="GG492" s="495"/>
      <c r="GH492" s="495"/>
      <c r="GI492" s="495"/>
      <c r="GJ492" s="495"/>
      <c r="GK492" s="495"/>
      <c r="GL492" s="495"/>
    </row>
    <row r="493" spans="187:194">
      <c r="GE493" s="495"/>
      <c r="GF493" s="495"/>
      <c r="GG493" s="495"/>
      <c r="GH493" s="495"/>
      <c r="GI493" s="495"/>
      <c r="GJ493" s="495"/>
      <c r="GK493" s="495"/>
      <c r="GL493" s="495"/>
    </row>
  </sheetData>
  <sheetProtection algorithmName="SHA-512" hashValue="xFA0MdwcZfgU0MT20ekl+avT/PAMELn/W/4N16qbeQn4GeqB5PRXdwMImnPUEgaZoEG6vaIpMlG26ZftBJ/SZQ==" saltValue="FDUfp1blDaPwQSGTnfRIvQ==" spinCount="100000" sheet="1" objects="1" scenarios="1"/>
  <mergeCells count="164">
    <mergeCell ref="FS8:FT8"/>
    <mergeCell ref="FU8:FU9"/>
    <mergeCell ref="GS6:GS9"/>
    <mergeCell ref="GT6:GT9"/>
    <mergeCell ref="FV8:FV9"/>
    <mergeCell ref="FW8:FW9"/>
    <mergeCell ref="FX8:FY8"/>
    <mergeCell ref="GM6:GM9"/>
    <mergeCell ref="GN6:GN9"/>
    <mergeCell ref="GO6:GO9"/>
    <mergeCell ref="GP6:GP9"/>
    <mergeCell ref="GQ6:GQ9"/>
    <mergeCell ref="GR6:GR9"/>
    <mergeCell ref="FH8:FH9"/>
    <mergeCell ref="FI8:FJ8"/>
    <mergeCell ref="FK8:FK9"/>
    <mergeCell ref="FL8:FL9"/>
    <mergeCell ref="FM8:FM9"/>
    <mergeCell ref="FN8:FO8"/>
    <mergeCell ref="FP8:FP9"/>
    <mergeCell ref="FQ8:FQ9"/>
    <mergeCell ref="FR8:FR9"/>
    <mergeCell ref="EW8:EW9"/>
    <mergeCell ref="EX8:EX9"/>
    <mergeCell ref="EY8:EZ8"/>
    <mergeCell ref="FA8:FA9"/>
    <mergeCell ref="FB8:FB9"/>
    <mergeCell ref="FC8:FC9"/>
    <mergeCell ref="FD8:FE8"/>
    <mergeCell ref="FF8:FF9"/>
    <mergeCell ref="FG8:FG9"/>
    <mergeCell ref="EL8:EL9"/>
    <mergeCell ref="EM8:EM9"/>
    <mergeCell ref="EN8:EN9"/>
    <mergeCell ref="EO8:EP8"/>
    <mergeCell ref="EQ8:EQ9"/>
    <mergeCell ref="ER8:ER9"/>
    <mergeCell ref="ES8:ES9"/>
    <mergeCell ref="ET8:EU8"/>
    <mergeCell ref="EV8:EV9"/>
    <mergeCell ref="DZ8:EA8"/>
    <mergeCell ref="EB8:EB9"/>
    <mergeCell ref="EC8:EC9"/>
    <mergeCell ref="ED8:ED9"/>
    <mergeCell ref="EE8:EF8"/>
    <mergeCell ref="EG8:EG9"/>
    <mergeCell ref="EH8:EH9"/>
    <mergeCell ref="EI8:EI9"/>
    <mergeCell ref="EJ8:EK8"/>
    <mergeCell ref="A65:GB68"/>
    <mergeCell ref="A60:F60"/>
    <mergeCell ref="A61:F61"/>
    <mergeCell ref="A62:F62"/>
    <mergeCell ref="A63:F63"/>
    <mergeCell ref="A64:F64"/>
    <mergeCell ref="B8:B9"/>
    <mergeCell ref="A8:A9"/>
    <mergeCell ref="GA8:GA9"/>
    <mergeCell ref="GB8:GB9"/>
    <mergeCell ref="H8:H9"/>
    <mergeCell ref="I8:I9"/>
    <mergeCell ref="J8:K8"/>
    <mergeCell ref="O8:P8"/>
    <mergeCell ref="T8:U8"/>
    <mergeCell ref="C8:C9"/>
    <mergeCell ref="D8:D9"/>
    <mergeCell ref="F8:F9"/>
    <mergeCell ref="E8:E9"/>
    <mergeCell ref="G8:G9"/>
    <mergeCell ref="Y8:Z8"/>
    <mergeCell ref="AD8:AE8"/>
    <mergeCell ref="AI8:AJ8"/>
    <mergeCell ref="AN8:AO8"/>
    <mergeCell ref="AS8:AT8"/>
    <mergeCell ref="AH8:AH9"/>
    <mergeCell ref="AK8:AK9"/>
    <mergeCell ref="AL8:AL9"/>
    <mergeCell ref="AM8:AM9"/>
    <mergeCell ref="AP8:AP9"/>
    <mergeCell ref="AQ8:AQ9"/>
    <mergeCell ref="AR8:AR9"/>
    <mergeCell ref="BM8:BN8"/>
    <mergeCell ref="AU8:AU9"/>
    <mergeCell ref="AV8:AV9"/>
    <mergeCell ref="AW8:AW9"/>
    <mergeCell ref="AZ8:AZ9"/>
    <mergeCell ref="BA8:BA9"/>
    <mergeCell ref="AA8:AA9"/>
    <mergeCell ref="AB8:AB9"/>
    <mergeCell ref="AC8:AC9"/>
    <mergeCell ref="AF8:AF9"/>
    <mergeCell ref="AG8:AG9"/>
    <mergeCell ref="AX8:AY8"/>
    <mergeCell ref="BC8:BD8"/>
    <mergeCell ref="BH8:BI8"/>
    <mergeCell ref="CF8:CF9"/>
    <mergeCell ref="BY8:BY9"/>
    <mergeCell ref="BZ8:BZ9"/>
    <mergeCell ref="CA8:CA9"/>
    <mergeCell ref="CB8:CC8"/>
    <mergeCell ref="BR8:BS8"/>
    <mergeCell ref="BB8:BB9"/>
    <mergeCell ref="BE8:BE9"/>
    <mergeCell ref="BF8:BF9"/>
    <mergeCell ref="BG8:BG9"/>
    <mergeCell ref="BJ8:BJ9"/>
    <mergeCell ref="BK8:BK9"/>
    <mergeCell ref="BL8:BL9"/>
    <mergeCell ref="BO8:BO9"/>
    <mergeCell ref="BP8:BP9"/>
    <mergeCell ref="BQ8:BQ9"/>
    <mergeCell ref="L8:L9"/>
    <mergeCell ref="M8:M9"/>
    <mergeCell ref="N8:N9"/>
    <mergeCell ref="Q8:Q9"/>
    <mergeCell ref="R8:R9"/>
    <mergeCell ref="S8:S9"/>
    <mergeCell ref="V8:V9"/>
    <mergeCell ref="W8:W9"/>
    <mergeCell ref="X8:X9"/>
    <mergeCell ref="BT8:BT9"/>
    <mergeCell ref="BU8:BU9"/>
    <mergeCell ref="BV8:BV9"/>
    <mergeCell ref="CD8:CD9"/>
    <mergeCell ref="CE8:CE9"/>
    <mergeCell ref="CO8:CO9"/>
    <mergeCell ref="CP8:CP9"/>
    <mergeCell ref="CQ8:CR8"/>
    <mergeCell ref="CS8:CS9"/>
    <mergeCell ref="BW8:BX8"/>
    <mergeCell ref="CG8:CH8"/>
    <mergeCell ref="CT8:CT9"/>
    <mergeCell ref="CI8:CI9"/>
    <mergeCell ref="CJ8:CJ9"/>
    <mergeCell ref="CK8:CK9"/>
    <mergeCell ref="CL8:CM8"/>
    <mergeCell ref="CN8:CN9"/>
    <mergeCell ref="DA8:DB8"/>
    <mergeCell ref="DC8:DC9"/>
    <mergeCell ref="DD8:DD9"/>
    <mergeCell ref="GE5:GL5"/>
    <mergeCell ref="GI6:GJ8"/>
    <mergeCell ref="CU8:CU9"/>
    <mergeCell ref="CV8:CW8"/>
    <mergeCell ref="CX8:CX9"/>
    <mergeCell ref="CY8:CY9"/>
    <mergeCell ref="CZ8:CZ9"/>
    <mergeCell ref="DN8:DN9"/>
    <mergeCell ref="DO8:DO9"/>
    <mergeCell ref="DP8:DQ8"/>
    <mergeCell ref="DE8:DE9"/>
    <mergeCell ref="DF8:DG8"/>
    <mergeCell ref="DH8:DH9"/>
    <mergeCell ref="DI8:DI9"/>
    <mergeCell ref="DJ8:DJ9"/>
    <mergeCell ref="DK8:DL8"/>
    <mergeCell ref="DM8:DM9"/>
    <mergeCell ref="DR8:DR9"/>
    <mergeCell ref="DS8:DS9"/>
    <mergeCell ref="DT8:DT9"/>
    <mergeCell ref="DU8:DV8"/>
    <mergeCell ref="DW8:DW9"/>
    <mergeCell ref="DX8:DX9"/>
    <mergeCell ref="DY8:DY9"/>
  </mergeCells>
  <printOptions horizontalCentered="1" verticalCentered="1"/>
  <pageMargins left="0.23622047244094491" right="0.23622047244094491" top="0.39370078740157483" bottom="0.39370078740157483" header="0.31496062992125984" footer="0.31496062992125984"/>
  <pageSetup paperSize="5" scale="10" orientation="portrait" horizontalDpi="4294967293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2060"/>
    <pageSetUpPr fitToPage="1"/>
  </sheetPr>
  <dimension ref="A1:AJ70"/>
  <sheetViews>
    <sheetView view="pageBreakPreview" zoomScaleSheetLayoutView="100" workbookViewId="0">
      <selection activeCell="AA44" sqref="AA44:AN44"/>
    </sheetView>
  </sheetViews>
  <sheetFormatPr defaultColWidth="9.33203125" defaultRowHeight="24.6"/>
  <cols>
    <col min="1" max="1" width="3.5546875" style="16" customWidth="1"/>
    <col min="2" max="2" width="13" style="16" customWidth="1"/>
    <col min="3" max="3" width="10.5546875" style="16" customWidth="1"/>
    <col min="4" max="34" width="5" style="16" customWidth="1"/>
    <col min="35" max="35" width="4.5546875" style="16" customWidth="1"/>
    <col min="36" max="36" width="4.44140625" style="16" customWidth="1"/>
    <col min="37" max="16384" width="9.33203125" style="16"/>
  </cols>
  <sheetData>
    <row r="1" spans="1:36" s="15" customFormat="1" ht="22.5" customHeight="1">
      <c r="A1" s="1153" t="str">
        <f>CONCATENATE("ผลคะแนนพัฒนาความก้าวหน้าทางการเรียน กลางภาคเรียนที่ 1 ปีการศึกษา  ",'01.ข้อมูลเบื้องต้น'!K2)</f>
        <v>ผลคะแนนพัฒนาความก้าวหน้าทางการเรียน กลางภาคเรียนที่ 1 ปีการศึกษา  2568</v>
      </c>
      <c r="B1" s="1153"/>
      <c r="C1" s="1153"/>
      <c r="D1" s="1153"/>
      <c r="E1" s="1153"/>
      <c r="F1" s="1153"/>
      <c r="G1" s="1153"/>
      <c r="H1" s="1153"/>
      <c r="I1" s="1153"/>
      <c r="J1" s="1153"/>
      <c r="K1" s="1153"/>
      <c r="L1" s="1153"/>
      <c r="M1" s="1153"/>
      <c r="N1" s="1153"/>
      <c r="O1" s="1153"/>
      <c r="P1" s="1153"/>
      <c r="Q1" s="1153"/>
      <c r="R1" s="1153"/>
      <c r="S1" s="1153"/>
      <c r="T1" s="1153"/>
      <c r="U1" s="1153"/>
      <c r="V1" s="1153"/>
      <c r="W1" s="1153"/>
      <c r="X1" s="1153"/>
      <c r="Y1" s="1153"/>
      <c r="Z1" s="1153"/>
      <c r="AA1" s="1153"/>
      <c r="AB1" s="1153"/>
      <c r="AC1" s="1153"/>
      <c r="AD1" s="1153"/>
      <c r="AE1" s="1153"/>
      <c r="AF1" s="1153"/>
      <c r="AG1" s="1153"/>
      <c r="AH1" s="1153"/>
      <c r="AI1" s="1153"/>
      <c r="AJ1" s="1153"/>
    </row>
    <row r="2" spans="1:36" s="15" customFormat="1" ht="22.5" customHeight="1">
      <c r="A2" s="1153" t="s">
        <v>10</v>
      </c>
      <c r="B2" s="1153"/>
      <c r="C2" s="1153"/>
      <c r="D2" s="1153"/>
      <c r="E2" s="1153"/>
      <c r="F2" s="1153"/>
      <c r="G2" s="1153"/>
      <c r="H2" s="1153"/>
      <c r="I2" s="1153"/>
      <c r="J2" s="1153"/>
      <c r="K2" s="1153"/>
      <c r="L2" s="1153"/>
      <c r="M2" s="1153"/>
      <c r="N2" s="1153"/>
      <c r="O2" s="1153"/>
      <c r="P2" s="1153"/>
      <c r="Q2" s="1153"/>
      <c r="R2" s="1153"/>
      <c r="S2" s="1153"/>
      <c r="T2" s="1153"/>
      <c r="U2" s="1153"/>
      <c r="V2" s="1153"/>
      <c r="W2" s="1153"/>
      <c r="X2" s="1153"/>
      <c r="Y2" s="1153"/>
      <c r="Z2" s="1153"/>
      <c r="AA2" s="1153"/>
      <c r="AB2" s="1153"/>
      <c r="AC2" s="1153"/>
      <c r="AD2" s="1153"/>
      <c r="AE2" s="1153"/>
      <c r="AF2" s="1153"/>
      <c r="AG2" s="1153"/>
      <c r="AH2" s="1153"/>
      <c r="AI2" s="1153"/>
      <c r="AJ2" s="1153"/>
    </row>
    <row r="3" spans="1:36" s="15" customFormat="1" ht="22.5" customHeight="1">
      <c r="A3" s="1153" t="str">
        <f>CONCATENATE("ชั้น",'01.ข้อมูลเบื้องต้น'!H2)</f>
        <v>ชั้น</v>
      </c>
      <c r="B3" s="1153"/>
      <c r="C3" s="1153"/>
      <c r="D3" s="1153"/>
      <c r="E3" s="1153"/>
      <c r="F3" s="1153"/>
      <c r="G3" s="1153"/>
      <c r="H3" s="1153"/>
      <c r="I3" s="1153"/>
      <c r="J3" s="1153"/>
      <c r="K3" s="1153"/>
      <c r="L3" s="1153"/>
      <c r="M3" s="1153"/>
      <c r="N3" s="1153"/>
      <c r="O3" s="1153"/>
      <c r="P3" s="1153"/>
      <c r="Q3" s="1153"/>
      <c r="R3" s="1153"/>
      <c r="S3" s="1153"/>
      <c r="T3" s="1153"/>
      <c r="U3" s="1153"/>
      <c r="V3" s="1153"/>
      <c r="W3" s="1153"/>
      <c r="X3" s="1153"/>
      <c r="Y3" s="1153"/>
      <c r="Z3" s="1153"/>
      <c r="AA3" s="1153"/>
      <c r="AB3" s="1153"/>
      <c r="AC3" s="1153"/>
      <c r="AD3" s="1153"/>
      <c r="AE3" s="1153"/>
      <c r="AF3" s="1153"/>
      <c r="AG3" s="1153"/>
      <c r="AH3" s="1153"/>
      <c r="AI3" s="1153"/>
      <c r="AJ3" s="1153"/>
    </row>
    <row r="4" spans="1:36" s="15" customFormat="1" ht="22.5" hidden="1" customHeight="1">
      <c r="A4" s="61"/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  <c r="AF4" s="61"/>
      <c r="AG4" s="61"/>
      <c r="AH4" s="61"/>
      <c r="AI4" s="61"/>
      <c r="AJ4" s="61"/>
    </row>
    <row r="5" spans="1:36" s="15" customFormat="1" ht="22.5" hidden="1" customHeight="1">
      <c r="A5" s="61"/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</row>
    <row r="6" spans="1:36" ht="10.5" customHeight="1" thickBot="1">
      <c r="F6" s="17"/>
      <c r="G6" s="17"/>
    </row>
    <row r="7" spans="1:36" s="18" customFormat="1" ht="18" customHeight="1">
      <c r="A7" s="1154" t="s">
        <v>0</v>
      </c>
      <c r="B7" s="1157" t="s">
        <v>1</v>
      </c>
      <c r="C7" s="1158"/>
      <c r="D7" s="1163" t="s">
        <v>2</v>
      </c>
      <c r="E7" s="1164"/>
      <c r="F7" s="1164"/>
      <c r="G7" s="1164"/>
      <c r="H7" s="1164"/>
      <c r="I7" s="1164"/>
      <c r="J7" s="1164"/>
      <c r="K7" s="1164"/>
      <c r="L7" s="1164"/>
      <c r="M7" s="1164"/>
      <c r="N7" s="1164"/>
      <c r="O7" s="1164"/>
      <c r="P7" s="1164"/>
      <c r="Q7" s="1164"/>
      <c r="R7" s="1164"/>
      <c r="S7" s="1164"/>
      <c r="T7" s="1164"/>
      <c r="U7" s="1164"/>
      <c r="V7" s="1165" t="s">
        <v>3</v>
      </c>
      <c r="W7" s="1166"/>
      <c r="X7" s="1166"/>
      <c r="Y7" s="1166"/>
      <c r="Z7" s="1166"/>
      <c r="AA7" s="1166"/>
      <c r="AB7" s="1166"/>
      <c r="AC7" s="1166"/>
      <c r="AD7" s="1166"/>
      <c r="AE7" s="1166"/>
      <c r="AF7" s="1166"/>
      <c r="AG7" s="1167"/>
      <c r="AH7" s="1168" t="s">
        <v>55</v>
      </c>
      <c r="AI7" s="1170" t="s">
        <v>45</v>
      </c>
      <c r="AJ7" s="1173" t="s">
        <v>4</v>
      </c>
    </row>
    <row r="8" spans="1:36" ht="23.25" hidden="1" customHeight="1">
      <c r="A8" s="1155"/>
      <c r="B8" s="1159"/>
      <c r="C8" s="1160"/>
      <c r="D8" s="148"/>
      <c r="E8" s="149"/>
      <c r="F8" s="150"/>
      <c r="G8" s="150"/>
      <c r="H8" s="150"/>
      <c r="I8" s="150"/>
      <c r="J8" s="150"/>
      <c r="K8" s="150"/>
      <c r="L8" s="151"/>
      <c r="M8" s="151"/>
      <c r="N8" s="151"/>
      <c r="O8" s="151"/>
      <c r="P8" s="152"/>
      <c r="Q8" s="152"/>
      <c r="R8" s="152"/>
      <c r="S8" s="152"/>
      <c r="T8" s="152"/>
      <c r="U8" s="153"/>
      <c r="V8" s="148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1169"/>
      <c r="AI8" s="1171"/>
      <c r="AJ8" s="1174"/>
    </row>
    <row r="9" spans="1:36" ht="45" customHeight="1">
      <c r="A9" s="1155"/>
      <c r="B9" s="1159"/>
      <c r="C9" s="1160"/>
      <c r="D9" s="1215" t="str">
        <f>IF('01.ข้อมูลเบื้องต้น'!$B8="","",'01.ข้อมูลเบื้องต้น'!$B8)</f>
        <v/>
      </c>
      <c r="E9" s="1211"/>
      <c r="F9" s="1210" t="str">
        <f>IF('01.ข้อมูลเบื้องต้น'!$B9="","",'01.ข้อมูลเบื้องต้น'!$B9)</f>
        <v/>
      </c>
      <c r="G9" s="1211"/>
      <c r="H9" s="1210" t="str">
        <f>IF('01.ข้อมูลเบื้องต้น'!$B10="","",'01.ข้อมูลเบื้องต้น'!$B10)</f>
        <v/>
      </c>
      <c r="I9" s="1211"/>
      <c r="J9" s="1210" t="str">
        <f>IF('01.ข้อมูลเบื้องต้น'!$B11="","",'01.ข้อมูลเบื้องต้น'!$B11)</f>
        <v/>
      </c>
      <c r="K9" s="1214"/>
      <c r="L9" s="1210" t="str">
        <f>IF('01.ข้อมูลเบื้องต้น'!$B12="","",'01.ข้อมูลเบื้องต้น'!$B12)</f>
        <v/>
      </c>
      <c r="M9" s="1211"/>
      <c r="N9" s="1210" t="str">
        <f>IF('01.ข้อมูลเบื้องต้น'!$B13="","",'01.ข้อมูลเบื้องต้น'!$B13)</f>
        <v/>
      </c>
      <c r="O9" s="1211"/>
      <c r="P9" s="1210" t="str">
        <f>IF('01.ข้อมูลเบื้องต้น'!$B14="","",'01.ข้อมูลเบื้องต้น'!$B14)</f>
        <v/>
      </c>
      <c r="Q9" s="1211"/>
      <c r="R9" s="1210" t="str">
        <f>IF('01.ข้อมูลเบื้องต้น'!$B15="","",'01.ข้อมูลเบื้องต้น'!$B15)</f>
        <v/>
      </c>
      <c r="S9" s="1211"/>
      <c r="T9" s="1210" t="str">
        <f>IF('01.ข้อมูลเบื้องต้น'!$B17="","",'01.ข้อมูลเบื้องต้น'!$B17)</f>
        <v/>
      </c>
      <c r="U9" s="1212"/>
      <c r="V9" s="1213" t="str">
        <f>IF('01.ข้อมูลเบื้องต้น'!$B19="","",'01.ข้อมูลเบื้องต้น'!$B19)</f>
        <v/>
      </c>
      <c r="W9" s="1208"/>
      <c r="X9" s="1208" t="str">
        <f>IF('01.ข้อมูลเบื้องต้น'!$B20="","",'01.ข้อมูลเบื้องต้น'!$B20)</f>
        <v/>
      </c>
      <c r="Y9" s="1208"/>
      <c r="Z9" s="1208" t="str">
        <f>IF('01.ข้อมูลเบื้องต้น'!$B21="","",'01.ข้อมูลเบื้องต้น'!$B21)</f>
        <v/>
      </c>
      <c r="AA9" s="1208"/>
      <c r="AB9" s="1208" t="str">
        <f>IF('01.ข้อมูลเบื้องต้น'!$B26="","",'01.ข้อมูลเบื้องต้น'!$B26)</f>
        <v/>
      </c>
      <c r="AC9" s="1208"/>
      <c r="AD9" s="1208" t="str">
        <f>IF('01.ข้อมูลเบื้องต้น'!$B27="","",'01.ข้อมูลเบื้องต้น'!$B27)</f>
        <v/>
      </c>
      <c r="AE9" s="1208"/>
      <c r="AF9" s="1208" t="str">
        <f>IF('01.ข้อมูลเบื้องต้น'!$B28="","",'01.ข้อมูลเบื้องต้น'!$B28)</f>
        <v/>
      </c>
      <c r="AG9" s="1209"/>
      <c r="AH9" s="1169"/>
      <c r="AI9" s="1171"/>
      <c r="AJ9" s="1174"/>
    </row>
    <row r="10" spans="1:36" s="26" customFormat="1" ht="16.5" customHeight="1" thickBot="1">
      <c r="A10" s="1156"/>
      <c r="B10" s="1161"/>
      <c r="C10" s="1162"/>
      <c r="D10" s="161">
        <v>20</v>
      </c>
      <c r="E10" s="58" t="s">
        <v>69</v>
      </c>
      <c r="F10" s="162">
        <v>20</v>
      </c>
      <c r="G10" s="24" t="s">
        <v>69</v>
      </c>
      <c r="H10" s="162">
        <v>20</v>
      </c>
      <c r="I10" s="24" t="s">
        <v>69</v>
      </c>
      <c r="J10" s="162">
        <v>20</v>
      </c>
      <c r="K10" s="24" t="s">
        <v>69</v>
      </c>
      <c r="L10" s="162">
        <v>20</v>
      </c>
      <c r="M10" s="24" t="s">
        <v>69</v>
      </c>
      <c r="N10" s="162">
        <v>20</v>
      </c>
      <c r="O10" s="24" t="s">
        <v>69</v>
      </c>
      <c r="P10" s="162">
        <v>20</v>
      </c>
      <c r="Q10" s="24" t="s">
        <v>69</v>
      </c>
      <c r="R10" s="162">
        <v>20</v>
      </c>
      <c r="S10" s="24" t="s">
        <v>69</v>
      </c>
      <c r="T10" s="162">
        <v>20</v>
      </c>
      <c r="U10" s="113" t="s">
        <v>69</v>
      </c>
      <c r="V10" s="161">
        <v>20</v>
      </c>
      <c r="W10" s="58" t="s">
        <v>69</v>
      </c>
      <c r="X10" s="162">
        <v>20</v>
      </c>
      <c r="Y10" s="60" t="s">
        <v>69</v>
      </c>
      <c r="Z10" s="162"/>
      <c r="AA10" s="60" t="s">
        <v>69</v>
      </c>
      <c r="AB10" s="162"/>
      <c r="AC10" s="60" t="s">
        <v>69</v>
      </c>
      <c r="AD10" s="162"/>
      <c r="AE10" s="60" t="s">
        <v>69</v>
      </c>
      <c r="AF10" s="162"/>
      <c r="AG10" s="60" t="s">
        <v>69</v>
      </c>
      <c r="AH10" s="25">
        <f>SUM(D10,F10,H10,J10,L10,N10,P10,R10,T10,V10,X10,Z10,AB10,AD10,AF10)</f>
        <v>220</v>
      </c>
      <c r="AI10" s="1172"/>
      <c r="AJ10" s="1175"/>
    </row>
    <row r="11" spans="1:36" s="33" customFormat="1" ht="17.25" customHeight="1">
      <c r="A11" s="27">
        <v>1</v>
      </c>
      <c r="B11" s="28" t="str">
        <f>IF('2.ชื่อนักเรียน'!C11="","",'2.ชื่อนักเรียน'!C11)</f>
        <v/>
      </c>
      <c r="C11" s="29" t="str">
        <f>IF('2.ชื่อนักเรียน'!D11="","",'2.ชื่อนักเรียน'!D11)</f>
        <v/>
      </c>
      <c r="D11" s="82">
        <v>1</v>
      </c>
      <c r="E11" s="83">
        <v>2</v>
      </c>
      <c r="F11" s="84">
        <v>3</v>
      </c>
      <c r="G11" s="84">
        <v>4</v>
      </c>
      <c r="H11" s="84">
        <v>5</v>
      </c>
      <c r="I11" s="84">
        <v>6</v>
      </c>
      <c r="J11" s="160">
        <v>7</v>
      </c>
      <c r="K11" s="84">
        <v>8</v>
      </c>
      <c r="L11" s="84">
        <v>9</v>
      </c>
      <c r="M11" s="84">
        <v>10</v>
      </c>
      <c r="N11" s="84">
        <v>11</v>
      </c>
      <c r="O11" s="84">
        <v>12</v>
      </c>
      <c r="P11" s="84">
        <v>13</v>
      </c>
      <c r="Q11" s="84">
        <v>14</v>
      </c>
      <c r="R11" s="84">
        <v>15</v>
      </c>
      <c r="S11" s="84">
        <v>16</v>
      </c>
      <c r="T11" s="84">
        <v>17</v>
      </c>
      <c r="U11" s="154">
        <v>18</v>
      </c>
      <c r="V11" s="82">
        <v>19</v>
      </c>
      <c r="W11" s="84">
        <v>20</v>
      </c>
      <c r="X11" s="84">
        <v>1</v>
      </c>
      <c r="Y11" s="84">
        <v>2</v>
      </c>
      <c r="Z11" s="84">
        <v>3</v>
      </c>
      <c r="AA11" s="84">
        <v>4</v>
      </c>
      <c r="AB11" s="84">
        <v>5</v>
      </c>
      <c r="AC11" s="84">
        <v>6</v>
      </c>
      <c r="AD11" s="84">
        <v>7</v>
      </c>
      <c r="AE11" s="84">
        <v>8</v>
      </c>
      <c r="AF11" s="84">
        <v>9</v>
      </c>
      <c r="AG11" s="84">
        <v>10</v>
      </c>
      <c r="AH11" s="130" t="str">
        <f>IF(OR(D11&gt;$D$10,F11&gt;$F$10,H11&gt;$H$10,J11&gt;$J$10,L11&gt;$L$10,N11&gt;$N$10,P11&gt;$P$10,R11&gt;$R$10,T11&gt;$T$10,V11&gt;$V$10,X11&gt;$X$10,Z11&gt;$Z$10,AB11&gt;$AB$10,AD11&gt;$AD$10,AF11&gt;$AF$10),"",IF(COUNT(D11:AF11)&lt;1,"",D11+F11+H11+J11+L11+N11+P11+R11+T11+V11+X11+Z11+AB11+AD11+AF11))</f>
        <v/>
      </c>
      <c r="AI11" s="31" t="str">
        <f>IF(AH11="","",(AH11*100)/$AH$10)</f>
        <v/>
      </c>
      <c r="AJ11" s="32" t="str">
        <f>IF('2.ชื่อนักเรียน'!R11="มส","มส",IF('2.ชื่อนักเรียน'!R11="ย้าย","ย้าย",IF('2.ชื่อนักเรียน'!R11="ร","ร",IF(AI11="","",RANK(AI11,$AI$11:$AI$55,0)))))</f>
        <v/>
      </c>
    </row>
    <row r="12" spans="1:36" s="33" customFormat="1" ht="17.25" customHeight="1">
      <c r="A12" s="67">
        <v>2</v>
      </c>
      <c r="B12" s="34" t="str">
        <f>IF('2.ชื่อนักเรียน'!C12="","",'2.ชื่อนักเรียน'!C12)</f>
        <v/>
      </c>
      <c r="C12" s="35" t="str">
        <f>IF('2.ชื่อนักเรียน'!D12="","",'2.ชื่อนักเรียน'!D12)</f>
        <v/>
      </c>
      <c r="D12" s="85"/>
      <c r="E12" s="86"/>
      <c r="F12" s="87"/>
      <c r="G12" s="87"/>
      <c r="H12" s="87"/>
      <c r="I12" s="87"/>
      <c r="J12" s="160"/>
      <c r="K12" s="88"/>
      <c r="L12" s="87"/>
      <c r="M12" s="87"/>
      <c r="N12" s="87"/>
      <c r="O12" s="87"/>
      <c r="P12" s="87"/>
      <c r="Q12" s="87"/>
      <c r="R12" s="87"/>
      <c r="S12" s="87"/>
      <c r="T12" s="88"/>
      <c r="U12" s="154"/>
      <c r="V12" s="82"/>
      <c r="W12" s="84"/>
      <c r="X12" s="84"/>
      <c r="Y12" s="84"/>
      <c r="Z12" s="87"/>
      <c r="AA12" s="87"/>
      <c r="AB12" s="88"/>
      <c r="AC12" s="84"/>
      <c r="AD12" s="84"/>
      <c r="AE12" s="84"/>
      <c r="AF12" s="84"/>
      <c r="AG12" s="84"/>
      <c r="AH12" s="131" t="str">
        <f t="shared" ref="AH12:AH54" si="0">IF(OR(D12&gt;$D$10,F12&gt;$F$10,H12&gt;$H$10,J12&gt;$J$10,L12&gt;$L$10,N12&gt;$N$10,P12&gt;$P$10,R12&gt;$R$10,T12&gt;$T$10,V12&gt;$V$10,X12&gt;$X$10,Z12&gt;$Z$10,AB12&gt;$AB$10,AD12&gt;$AD$10,AF12&gt;$AF$10),"",IF(COUNT(D12:AF12)&lt;1,"",D12+F12+H12+J12+L12+N12+P12+R12+T12+V12+X12+Z12+AB12+AD12+AF12))</f>
        <v/>
      </c>
      <c r="AI12" s="31" t="str">
        <f t="shared" ref="AI12:AI55" si="1">IF(AH12="","",(AH12*100)/$AH$10)</f>
        <v/>
      </c>
      <c r="AJ12" s="37" t="str">
        <f>IF('2.ชื่อนักเรียน'!R12="มส","มส",IF('2.ชื่อนักเรียน'!R12="ย้าย","ย้าย",IF('2.ชื่อนักเรียน'!R12="ร","ร",IF(AI12="","",RANK(AI12,$AI$11:$AI$55,0)))))</f>
        <v/>
      </c>
    </row>
    <row r="13" spans="1:36" s="33" customFormat="1" ht="17.25" customHeight="1">
      <c r="A13" s="67">
        <v>3</v>
      </c>
      <c r="B13" s="34" t="str">
        <f>IF('2.ชื่อนักเรียน'!C13="","",'2.ชื่อนักเรียน'!C13)</f>
        <v/>
      </c>
      <c r="C13" s="35" t="str">
        <f>IF('2.ชื่อนักเรียน'!D13="","",'2.ชื่อนักเรียน'!D13)</f>
        <v/>
      </c>
      <c r="D13" s="85"/>
      <c r="E13" s="86"/>
      <c r="F13" s="87"/>
      <c r="G13" s="87"/>
      <c r="H13" s="87"/>
      <c r="I13" s="87"/>
      <c r="J13" s="160"/>
      <c r="K13" s="88"/>
      <c r="L13" s="87"/>
      <c r="M13" s="87"/>
      <c r="N13" s="87"/>
      <c r="O13" s="87"/>
      <c r="P13" s="87"/>
      <c r="Q13" s="87"/>
      <c r="R13" s="87"/>
      <c r="S13" s="87"/>
      <c r="T13" s="88"/>
      <c r="U13" s="154"/>
      <c r="V13" s="82"/>
      <c r="W13" s="84"/>
      <c r="X13" s="84"/>
      <c r="Y13" s="84"/>
      <c r="Z13" s="87"/>
      <c r="AA13" s="87"/>
      <c r="AB13" s="88"/>
      <c r="AC13" s="84"/>
      <c r="AD13" s="84"/>
      <c r="AE13" s="84"/>
      <c r="AF13" s="84"/>
      <c r="AG13" s="84"/>
      <c r="AH13" s="131" t="str">
        <f t="shared" si="0"/>
        <v/>
      </c>
      <c r="AI13" s="31" t="str">
        <f t="shared" si="1"/>
        <v/>
      </c>
      <c r="AJ13" s="37" t="str">
        <f>IF('2.ชื่อนักเรียน'!R13="มส","มส",IF('2.ชื่อนักเรียน'!R13="ย้าย","ย้าย",IF('2.ชื่อนักเรียน'!R13="ร","ร",IF(AI13="","",RANK(AI13,$AI$11:$AI$55,0)))))</f>
        <v/>
      </c>
    </row>
    <row r="14" spans="1:36" s="33" customFormat="1" ht="17.25" customHeight="1">
      <c r="A14" s="67">
        <v>4</v>
      </c>
      <c r="B14" s="34" t="str">
        <f>IF('2.ชื่อนักเรียน'!C14="","",'2.ชื่อนักเรียน'!C14)</f>
        <v/>
      </c>
      <c r="C14" s="35" t="str">
        <f>IF('2.ชื่อนักเรียน'!D14="","",'2.ชื่อนักเรียน'!D14)</f>
        <v/>
      </c>
      <c r="D14" s="85"/>
      <c r="E14" s="86"/>
      <c r="F14" s="87"/>
      <c r="G14" s="87"/>
      <c r="H14" s="87"/>
      <c r="I14" s="87"/>
      <c r="J14" s="160"/>
      <c r="K14" s="88"/>
      <c r="L14" s="87"/>
      <c r="M14" s="87"/>
      <c r="N14" s="87"/>
      <c r="O14" s="87"/>
      <c r="P14" s="87"/>
      <c r="Q14" s="87"/>
      <c r="R14" s="87"/>
      <c r="S14" s="87"/>
      <c r="T14" s="88"/>
      <c r="U14" s="154"/>
      <c r="V14" s="82"/>
      <c r="W14" s="84"/>
      <c r="X14" s="84"/>
      <c r="Y14" s="84"/>
      <c r="Z14" s="87"/>
      <c r="AA14" s="87"/>
      <c r="AB14" s="88"/>
      <c r="AC14" s="84"/>
      <c r="AD14" s="84"/>
      <c r="AE14" s="84"/>
      <c r="AF14" s="84"/>
      <c r="AG14" s="84"/>
      <c r="AH14" s="131" t="str">
        <f t="shared" si="0"/>
        <v/>
      </c>
      <c r="AI14" s="31" t="str">
        <f t="shared" si="1"/>
        <v/>
      </c>
      <c r="AJ14" s="37" t="str">
        <f>IF('2.ชื่อนักเรียน'!R14="มส","มส",IF('2.ชื่อนักเรียน'!R14="ย้าย","ย้าย",IF('2.ชื่อนักเรียน'!R14="ร","ร",IF(AI14="","",RANK(AI14,$AI$11:$AI$55,0)))))</f>
        <v/>
      </c>
    </row>
    <row r="15" spans="1:36" s="33" customFormat="1" ht="17.25" customHeight="1">
      <c r="A15" s="67">
        <v>5</v>
      </c>
      <c r="B15" s="34" t="str">
        <f>IF('2.ชื่อนักเรียน'!C15="","",'2.ชื่อนักเรียน'!C15)</f>
        <v/>
      </c>
      <c r="C15" s="35" t="str">
        <f>IF('2.ชื่อนักเรียน'!D15="","",'2.ชื่อนักเรียน'!D15)</f>
        <v/>
      </c>
      <c r="D15" s="85"/>
      <c r="E15" s="86"/>
      <c r="F15" s="87"/>
      <c r="G15" s="87"/>
      <c r="H15" s="87"/>
      <c r="I15" s="87"/>
      <c r="J15" s="160"/>
      <c r="K15" s="88"/>
      <c r="L15" s="87"/>
      <c r="M15" s="87"/>
      <c r="N15" s="87"/>
      <c r="O15" s="87"/>
      <c r="P15" s="87"/>
      <c r="Q15" s="87"/>
      <c r="R15" s="87"/>
      <c r="S15" s="87"/>
      <c r="T15" s="88"/>
      <c r="U15" s="154"/>
      <c r="V15" s="82"/>
      <c r="W15" s="84"/>
      <c r="X15" s="84"/>
      <c r="Y15" s="160"/>
      <c r="Z15" s="87"/>
      <c r="AA15" s="87"/>
      <c r="AB15" s="88"/>
      <c r="AC15" s="84"/>
      <c r="AD15" s="84"/>
      <c r="AE15" s="84"/>
      <c r="AF15" s="84"/>
      <c r="AG15" s="84"/>
      <c r="AH15" s="131" t="str">
        <f t="shared" si="0"/>
        <v/>
      </c>
      <c r="AI15" s="31" t="str">
        <f t="shared" si="1"/>
        <v/>
      </c>
      <c r="AJ15" s="37" t="str">
        <f>IF('2.ชื่อนักเรียน'!R15="มส","มส",IF('2.ชื่อนักเรียน'!R15="ย้าย","ย้าย",IF('2.ชื่อนักเรียน'!R15="ร","ร",IF(AI15="","",RANK(AI15,$AI$11:$AI$55,0)))))</f>
        <v/>
      </c>
    </row>
    <row r="16" spans="1:36" s="33" customFormat="1" ht="17.25" customHeight="1">
      <c r="A16" s="67">
        <v>6</v>
      </c>
      <c r="B16" s="34" t="str">
        <f>IF('2.ชื่อนักเรียน'!C16="","",'2.ชื่อนักเรียน'!C16)</f>
        <v/>
      </c>
      <c r="C16" s="35" t="str">
        <f>IF('2.ชื่อนักเรียน'!D16="","",'2.ชื่อนักเรียน'!D16)</f>
        <v/>
      </c>
      <c r="D16" s="82"/>
      <c r="E16" s="83"/>
      <c r="F16" s="84"/>
      <c r="G16" s="84"/>
      <c r="H16" s="84"/>
      <c r="I16" s="84"/>
      <c r="J16" s="160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154"/>
      <c r="V16" s="82"/>
      <c r="W16" s="84"/>
      <c r="X16" s="84"/>
      <c r="Y16" s="160"/>
      <c r="Z16" s="87"/>
      <c r="AA16" s="84"/>
      <c r="AB16" s="84"/>
      <c r="AC16" s="84"/>
      <c r="AD16" s="84"/>
      <c r="AE16" s="84"/>
      <c r="AF16" s="84"/>
      <c r="AG16" s="84"/>
      <c r="AH16" s="131" t="str">
        <f t="shared" si="0"/>
        <v/>
      </c>
      <c r="AI16" s="31" t="str">
        <f t="shared" si="1"/>
        <v/>
      </c>
      <c r="AJ16" s="37" t="str">
        <f>IF('2.ชื่อนักเรียน'!R16="มส","มส",IF('2.ชื่อนักเรียน'!R16="ย้าย","ย้าย",IF('2.ชื่อนักเรียน'!R16="ร","ร",IF(AI16="","",RANK(AI16,$AI$11:$AI$55,0)))))</f>
        <v/>
      </c>
    </row>
    <row r="17" spans="1:36" s="33" customFormat="1" ht="17.25" customHeight="1">
      <c r="A17" s="67">
        <v>7</v>
      </c>
      <c r="B17" s="34" t="str">
        <f>IF('2.ชื่อนักเรียน'!C17="","",'2.ชื่อนักเรียน'!C17)</f>
        <v/>
      </c>
      <c r="C17" s="35" t="str">
        <f>IF('2.ชื่อนักเรียน'!D17="","",'2.ชื่อนักเรียน'!D17)</f>
        <v/>
      </c>
      <c r="D17" s="85"/>
      <c r="E17" s="86"/>
      <c r="F17" s="87"/>
      <c r="G17" s="87"/>
      <c r="H17" s="87"/>
      <c r="I17" s="87"/>
      <c r="J17" s="160"/>
      <c r="K17" s="88"/>
      <c r="L17" s="87"/>
      <c r="M17" s="87"/>
      <c r="N17" s="87"/>
      <c r="O17" s="87"/>
      <c r="P17" s="87"/>
      <c r="Q17" s="87"/>
      <c r="R17" s="87"/>
      <c r="S17" s="87"/>
      <c r="T17" s="88"/>
      <c r="U17" s="154"/>
      <c r="V17" s="82"/>
      <c r="W17" s="84"/>
      <c r="X17" s="84"/>
      <c r="Y17" s="160"/>
      <c r="Z17" s="87"/>
      <c r="AA17" s="87"/>
      <c r="AB17" s="88"/>
      <c r="AC17" s="84"/>
      <c r="AD17" s="84"/>
      <c r="AE17" s="84"/>
      <c r="AF17" s="84"/>
      <c r="AG17" s="84"/>
      <c r="AH17" s="131" t="str">
        <f t="shared" si="0"/>
        <v/>
      </c>
      <c r="AI17" s="31" t="str">
        <f t="shared" si="1"/>
        <v/>
      </c>
      <c r="AJ17" s="37" t="str">
        <f>IF('2.ชื่อนักเรียน'!R17="มส","มส",IF('2.ชื่อนักเรียน'!R17="ย้าย","ย้าย",IF('2.ชื่อนักเรียน'!R17="ร","ร",IF(AI17="","",RANK(AI17,$AI$11:$AI$55,0)))))</f>
        <v/>
      </c>
    </row>
    <row r="18" spans="1:36" s="33" customFormat="1" ht="17.25" customHeight="1">
      <c r="A18" s="67">
        <v>8</v>
      </c>
      <c r="B18" s="34" t="str">
        <f>IF('2.ชื่อนักเรียน'!C18="","",'2.ชื่อนักเรียน'!C18)</f>
        <v/>
      </c>
      <c r="C18" s="35" t="str">
        <f>IF('2.ชื่อนักเรียน'!D18="","",'2.ชื่อนักเรียน'!D18)</f>
        <v/>
      </c>
      <c r="D18" s="85"/>
      <c r="E18" s="86"/>
      <c r="F18" s="87"/>
      <c r="G18" s="87"/>
      <c r="H18" s="87"/>
      <c r="I18" s="87"/>
      <c r="J18" s="160"/>
      <c r="K18" s="88"/>
      <c r="L18" s="87"/>
      <c r="M18" s="87"/>
      <c r="N18" s="87"/>
      <c r="O18" s="87"/>
      <c r="P18" s="87"/>
      <c r="Q18" s="87"/>
      <c r="R18" s="87"/>
      <c r="S18" s="87"/>
      <c r="T18" s="88"/>
      <c r="U18" s="154"/>
      <c r="V18" s="82"/>
      <c r="W18" s="84"/>
      <c r="X18" s="84"/>
      <c r="Y18" s="160"/>
      <c r="Z18" s="87"/>
      <c r="AA18" s="87"/>
      <c r="AB18" s="88"/>
      <c r="AC18" s="84"/>
      <c r="AD18" s="84"/>
      <c r="AE18" s="84"/>
      <c r="AF18" s="84"/>
      <c r="AG18" s="84"/>
      <c r="AH18" s="131" t="str">
        <f t="shared" si="0"/>
        <v/>
      </c>
      <c r="AI18" s="31" t="str">
        <f t="shared" si="1"/>
        <v/>
      </c>
      <c r="AJ18" s="37" t="str">
        <f>IF('2.ชื่อนักเรียน'!R18="มส","มส",IF('2.ชื่อนักเรียน'!R18="ย้าย","ย้าย",IF('2.ชื่อนักเรียน'!R18="ร","ร",IF(AI18="","",RANK(AI18,$AI$11:$AI$55,0)))))</f>
        <v/>
      </c>
    </row>
    <row r="19" spans="1:36" s="33" customFormat="1" ht="17.25" customHeight="1">
      <c r="A19" s="67">
        <v>9</v>
      </c>
      <c r="B19" s="34" t="str">
        <f>IF('2.ชื่อนักเรียน'!C19="","",'2.ชื่อนักเรียน'!C19)</f>
        <v/>
      </c>
      <c r="C19" s="35" t="str">
        <f>IF('2.ชื่อนักเรียน'!D19="","",'2.ชื่อนักเรียน'!D19)</f>
        <v/>
      </c>
      <c r="D19" s="85"/>
      <c r="E19" s="86"/>
      <c r="F19" s="87"/>
      <c r="G19" s="87"/>
      <c r="H19" s="87"/>
      <c r="I19" s="87"/>
      <c r="J19" s="160"/>
      <c r="K19" s="88"/>
      <c r="L19" s="87"/>
      <c r="M19" s="87"/>
      <c r="N19" s="87"/>
      <c r="O19" s="87"/>
      <c r="P19" s="87"/>
      <c r="Q19" s="87"/>
      <c r="R19" s="87"/>
      <c r="S19" s="87"/>
      <c r="T19" s="88"/>
      <c r="U19" s="154"/>
      <c r="V19" s="82"/>
      <c r="W19" s="84"/>
      <c r="X19" s="84"/>
      <c r="Y19" s="160"/>
      <c r="Z19" s="87"/>
      <c r="AA19" s="87"/>
      <c r="AB19" s="88"/>
      <c r="AC19" s="84"/>
      <c r="AD19" s="84"/>
      <c r="AE19" s="84"/>
      <c r="AF19" s="84"/>
      <c r="AG19" s="84"/>
      <c r="AH19" s="131" t="str">
        <f t="shared" si="0"/>
        <v/>
      </c>
      <c r="AI19" s="31" t="str">
        <f t="shared" si="1"/>
        <v/>
      </c>
      <c r="AJ19" s="37" t="str">
        <f>IF('2.ชื่อนักเรียน'!R19="มส","มส",IF('2.ชื่อนักเรียน'!R19="ย้าย","ย้าย",IF('2.ชื่อนักเรียน'!R19="ร","ร",IF(AI19="","",RANK(AI19,$AI$11:$AI$55,0)))))</f>
        <v/>
      </c>
    </row>
    <row r="20" spans="1:36" s="33" customFormat="1" ht="17.25" customHeight="1">
      <c r="A20" s="67">
        <v>10</v>
      </c>
      <c r="B20" s="34" t="str">
        <f>IF('2.ชื่อนักเรียน'!C20="","",'2.ชื่อนักเรียน'!C20)</f>
        <v/>
      </c>
      <c r="C20" s="35" t="str">
        <f>IF('2.ชื่อนักเรียน'!D20="","",'2.ชื่อนักเรียน'!D20)</f>
        <v/>
      </c>
      <c r="D20" s="85"/>
      <c r="E20" s="86"/>
      <c r="F20" s="87"/>
      <c r="G20" s="87"/>
      <c r="H20" s="87"/>
      <c r="I20" s="87"/>
      <c r="J20" s="160"/>
      <c r="K20" s="88"/>
      <c r="L20" s="87"/>
      <c r="M20" s="87"/>
      <c r="N20" s="87"/>
      <c r="O20" s="87"/>
      <c r="P20" s="87"/>
      <c r="Q20" s="87"/>
      <c r="R20" s="87"/>
      <c r="S20" s="87"/>
      <c r="T20" s="88"/>
      <c r="U20" s="154"/>
      <c r="V20" s="82"/>
      <c r="W20" s="84"/>
      <c r="X20" s="84"/>
      <c r="Y20" s="160"/>
      <c r="Z20" s="87"/>
      <c r="AA20" s="87"/>
      <c r="AB20" s="88"/>
      <c r="AC20" s="84"/>
      <c r="AD20" s="84"/>
      <c r="AE20" s="84"/>
      <c r="AF20" s="84"/>
      <c r="AG20" s="84"/>
      <c r="AH20" s="131" t="str">
        <f t="shared" si="0"/>
        <v/>
      </c>
      <c r="AI20" s="31" t="str">
        <f t="shared" si="1"/>
        <v/>
      </c>
      <c r="AJ20" s="37" t="str">
        <f>IF('2.ชื่อนักเรียน'!R20="มส","มส",IF('2.ชื่อนักเรียน'!R20="ย้าย","ย้าย",IF('2.ชื่อนักเรียน'!R20="ร","ร",IF(AI20="","",RANK(AI20,$AI$11:$AI$55,0)))))</f>
        <v/>
      </c>
    </row>
    <row r="21" spans="1:36" s="33" customFormat="1" ht="17.25" customHeight="1">
      <c r="A21" s="67">
        <v>11</v>
      </c>
      <c r="B21" s="34" t="str">
        <f>IF('2.ชื่อนักเรียน'!C21="","",'2.ชื่อนักเรียน'!C21)</f>
        <v/>
      </c>
      <c r="C21" s="35" t="str">
        <f>IF('2.ชื่อนักเรียน'!D21="","",'2.ชื่อนักเรียน'!D21)</f>
        <v/>
      </c>
      <c r="D21" s="82"/>
      <c r="E21" s="83"/>
      <c r="F21" s="84"/>
      <c r="G21" s="84"/>
      <c r="H21" s="84"/>
      <c r="I21" s="84"/>
      <c r="J21" s="160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154"/>
      <c r="V21" s="82"/>
      <c r="W21" s="84"/>
      <c r="X21" s="84"/>
      <c r="Y21" s="160"/>
      <c r="Z21" s="87"/>
      <c r="AA21" s="84"/>
      <c r="AB21" s="84"/>
      <c r="AC21" s="84"/>
      <c r="AD21" s="84"/>
      <c r="AE21" s="84"/>
      <c r="AF21" s="84"/>
      <c r="AG21" s="84"/>
      <c r="AH21" s="131" t="str">
        <f t="shared" si="0"/>
        <v/>
      </c>
      <c r="AI21" s="31" t="str">
        <f t="shared" si="1"/>
        <v/>
      </c>
      <c r="AJ21" s="37" t="str">
        <f>IF('2.ชื่อนักเรียน'!R21="มส","มส",IF('2.ชื่อนักเรียน'!R21="ย้าย","ย้าย",IF('2.ชื่อนักเรียน'!R21="ร","ร",IF(AI21="","",RANK(AI21,$AI$11:$AI$55,0)))))</f>
        <v/>
      </c>
    </row>
    <row r="22" spans="1:36" s="33" customFormat="1" ht="17.25" customHeight="1">
      <c r="A22" s="67">
        <v>12</v>
      </c>
      <c r="B22" s="34" t="str">
        <f>IF('2.ชื่อนักเรียน'!C22="","",'2.ชื่อนักเรียน'!C22)</f>
        <v/>
      </c>
      <c r="C22" s="35" t="str">
        <f>IF('2.ชื่อนักเรียน'!D22="","",'2.ชื่อนักเรียน'!D22)</f>
        <v/>
      </c>
      <c r="D22" s="85"/>
      <c r="E22" s="86"/>
      <c r="F22" s="87"/>
      <c r="G22" s="87"/>
      <c r="H22" s="87"/>
      <c r="I22" s="87"/>
      <c r="J22" s="160"/>
      <c r="K22" s="88"/>
      <c r="L22" s="87"/>
      <c r="M22" s="87"/>
      <c r="N22" s="87"/>
      <c r="O22" s="87"/>
      <c r="P22" s="87"/>
      <c r="Q22" s="87"/>
      <c r="R22" s="87"/>
      <c r="S22" s="87"/>
      <c r="T22" s="88"/>
      <c r="U22" s="154"/>
      <c r="V22" s="82"/>
      <c r="W22" s="84"/>
      <c r="X22" s="84"/>
      <c r="Y22" s="160"/>
      <c r="Z22" s="87"/>
      <c r="AA22" s="87"/>
      <c r="AB22" s="88"/>
      <c r="AC22" s="84"/>
      <c r="AD22" s="84"/>
      <c r="AE22" s="84"/>
      <c r="AF22" s="84"/>
      <c r="AG22" s="84"/>
      <c r="AH22" s="131" t="str">
        <f t="shared" si="0"/>
        <v/>
      </c>
      <c r="AI22" s="31" t="str">
        <f t="shared" si="1"/>
        <v/>
      </c>
      <c r="AJ22" s="37" t="str">
        <f>IF('2.ชื่อนักเรียน'!R22="มส","มส",IF('2.ชื่อนักเรียน'!R22="ย้าย","ย้าย",IF('2.ชื่อนักเรียน'!R22="ร","ร",IF(AI22="","",RANK(AI22,$AI$11:$AI$55,0)))))</f>
        <v/>
      </c>
    </row>
    <row r="23" spans="1:36" s="33" customFormat="1" ht="17.25" customHeight="1">
      <c r="A23" s="67">
        <v>13</v>
      </c>
      <c r="B23" s="34" t="str">
        <f>IF('2.ชื่อนักเรียน'!C23="","",'2.ชื่อนักเรียน'!C23)</f>
        <v/>
      </c>
      <c r="C23" s="35" t="str">
        <f>IF('2.ชื่อนักเรียน'!D23="","",'2.ชื่อนักเรียน'!D23)</f>
        <v/>
      </c>
      <c r="D23" s="85"/>
      <c r="E23" s="86"/>
      <c r="F23" s="87"/>
      <c r="G23" s="87"/>
      <c r="H23" s="87"/>
      <c r="I23" s="87"/>
      <c r="J23" s="160"/>
      <c r="K23" s="88"/>
      <c r="L23" s="87"/>
      <c r="M23" s="87"/>
      <c r="N23" s="87"/>
      <c r="O23" s="87"/>
      <c r="P23" s="87"/>
      <c r="Q23" s="87"/>
      <c r="R23" s="87"/>
      <c r="S23" s="87"/>
      <c r="T23" s="88"/>
      <c r="U23" s="154"/>
      <c r="V23" s="82"/>
      <c r="W23" s="84"/>
      <c r="X23" s="84"/>
      <c r="Y23" s="160"/>
      <c r="Z23" s="87"/>
      <c r="AA23" s="87"/>
      <c r="AB23" s="88"/>
      <c r="AC23" s="84"/>
      <c r="AD23" s="84"/>
      <c r="AE23" s="84"/>
      <c r="AF23" s="84"/>
      <c r="AG23" s="84"/>
      <c r="AH23" s="131" t="str">
        <f t="shared" si="0"/>
        <v/>
      </c>
      <c r="AI23" s="31" t="str">
        <f t="shared" si="1"/>
        <v/>
      </c>
      <c r="AJ23" s="37" t="str">
        <f>IF('2.ชื่อนักเรียน'!R23="มส","มส",IF('2.ชื่อนักเรียน'!R23="ย้าย","ย้าย",IF('2.ชื่อนักเรียน'!R23="ร","ร",IF(AI23="","",RANK(AI23,$AI$11:$AI$55,0)))))</f>
        <v/>
      </c>
    </row>
    <row r="24" spans="1:36" s="33" customFormat="1" ht="17.25" customHeight="1">
      <c r="A24" s="67">
        <v>14</v>
      </c>
      <c r="B24" s="34" t="str">
        <f>IF('2.ชื่อนักเรียน'!C24="","",'2.ชื่อนักเรียน'!C24)</f>
        <v/>
      </c>
      <c r="C24" s="35" t="str">
        <f>IF('2.ชื่อนักเรียน'!D24="","",'2.ชื่อนักเรียน'!D24)</f>
        <v/>
      </c>
      <c r="D24" s="85"/>
      <c r="E24" s="86"/>
      <c r="F24" s="87"/>
      <c r="G24" s="87"/>
      <c r="H24" s="87"/>
      <c r="I24" s="87"/>
      <c r="J24" s="160"/>
      <c r="K24" s="88"/>
      <c r="L24" s="87"/>
      <c r="M24" s="87"/>
      <c r="N24" s="87"/>
      <c r="O24" s="87"/>
      <c r="P24" s="87"/>
      <c r="Q24" s="87"/>
      <c r="R24" s="87"/>
      <c r="S24" s="87"/>
      <c r="T24" s="88"/>
      <c r="U24" s="154"/>
      <c r="V24" s="82"/>
      <c r="W24" s="84"/>
      <c r="X24" s="84"/>
      <c r="Y24" s="160"/>
      <c r="Z24" s="87"/>
      <c r="AA24" s="87"/>
      <c r="AB24" s="88"/>
      <c r="AC24" s="84"/>
      <c r="AD24" s="84"/>
      <c r="AE24" s="84"/>
      <c r="AF24" s="84"/>
      <c r="AG24" s="84"/>
      <c r="AH24" s="131" t="str">
        <f t="shared" si="0"/>
        <v/>
      </c>
      <c r="AI24" s="31" t="str">
        <f t="shared" si="1"/>
        <v/>
      </c>
      <c r="AJ24" s="37" t="str">
        <f>IF('2.ชื่อนักเรียน'!R24="มส","มส",IF('2.ชื่อนักเรียน'!R24="ย้าย","ย้าย",IF('2.ชื่อนักเรียน'!R24="ร","ร",IF(AI24="","",RANK(AI24,$AI$11:$AI$55,0)))))</f>
        <v/>
      </c>
    </row>
    <row r="25" spans="1:36" s="33" customFormat="1" ht="17.25" customHeight="1">
      <c r="A25" s="67">
        <v>15</v>
      </c>
      <c r="B25" s="34" t="str">
        <f>IF('2.ชื่อนักเรียน'!C25="","",'2.ชื่อนักเรียน'!C25)</f>
        <v/>
      </c>
      <c r="C25" s="35" t="str">
        <f>IF('2.ชื่อนักเรียน'!D25="","",'2.ชื่อนักเรียน'!D25)</f>
        <v/>
      </c>
      <c r="D25" s="85"/>
      <c r="E25" s="86"/>
      <c r="F25" s="87"/>
      <c r="G25" s="87"/>
      <c r="H25" s="87"/>
      <c r="I25" s="87"/>
      <c r="J25" s="160"/>
      <c r="K25" s="88"/>
      <c r="L25" s="87"/>
      <c r="M25" s="87"/>
      <c r="N25" s="87"/>
      <c r="O25" s="87"/>
      <c r="P25" s="87"/>
      <c r="Q25" s="87"/>
      <c r="R25" s="87"/>
      <c r="S25" s="87"/>
      <c r="T25" s="88"/>
      <c r="U25" s="154"/>
      <c r="V25" s="82"/>
      <c r="W25" s="84"/>
      <c r="X25" s="84"/>
      <c r="Y25" s="160"/>
      <c r="Z25" s="87"/>
      <c r="AA25" s="87"/>
      <c r="AB25" s="88"/>
      <c r="AC25" s="84"/>
      <c r="AD25" s="84"/>
      <c r="AE25" s="84"/>
      <c r="AF25" s="84"/>
      <c r="AG25" s="84"/>
      <c r="AH25" s="131" t="str">
        <f t="shared" si="0"/>
        <v/>
      </c>
      <c r="AI25" s="31" t="str">
        <f t="shared" si="1"/>
        <v/>
      </c>
      <c r="AJ25" s="37" t="str">
        <f>IF('2.ชื่อนักเรียน'!R25="มส","มส",IF('2.ชื่อนักเรียน'!R25="ย้าย","ย้าย",IF('2.ชื่อนักเรียน'!R25="ร","ร",IF(AI25="","",RANK(AI25,$AI$11:$AI$55,0)))))</f>
        <v/>
      </c>
    </row>
    <row r="26" spans="1:36" s="33" customFormat="1" ht="17.25" customHeight="1">
      <c r="A26" s="67">
        <v>16</v>
      </c>
      <c r="B26" s="34" t="str">
        <f>IF('2.ชื่อนักเรียน'!C26="","",'2.ชื่อนักเรียน'!C26)</f>
        <v/>
      </c>
      <c r="C26" s="35" t="str">
        <f>IF('2.ชื่อนักเรียน'!D26="","",'2.ชื่อนักเรียน'!D26)</f>
        <v/>
      </c>
      <c r="D26" s="82"/>
      <c r="E26" s="83"/>
      <c r="F26" s="84"/>
      <c r="G26" s="84"/>
      <c r="H26" s="84"/>
      <c r="I26" s="84"/>
      <c r="J26" s="160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154"/>
      <c r="V26" s="82"/>
      <c r="W26" s="84"/>
      <c r="X26" s="84"/>
      <c r="Y26" s="160"/>
      <c r="Z26" s="87"/>
      <c r="AA26" s="84"/>
      <c r="AB26" s="84"/>
      <c r="AC26" s="84"/>
      <c r="AD26" s="84"/>
      <c r="AE26" s="84"/>
      <c r="AF26" s="84"/>
      <c r="AG26" s="84"/>
      <c r="AH26" s="131" t="str">
        <f t="shared" si="0"/>
        <v/>
      </c>
      <c r="AI26" s="31" t="str">
        <f t="shared" si="1"/>
        <v/>
      </c>
      <c r="AJ26" s="37" t="str">
        <f>IF('2.ชื่อนักเรียน'!R26="มส","มส",IF('2.ชื่อนักเรียน'!R26="ย้าย","ย้าย",IF('2.ชื่อนักเรียน'!R26="ร","ร",IF(AI26="","",RANK(AI26,$AI$11:$AI$55,0)))))</f>
        <v/>
      </c>
    </row>
    <row r="27" spans="1:36" s="33" customFormat="1" ht="17.25" customHeight="1">
      <c r="A27" s="67">
        <v>17</v>
      </c>
      <c r="B27" s="34" t="str">
        <f>IF('2.ชื่อนักเรียน'!C27="","",'2.ชื่อนักเรียน'!C27)</f>
        <v/>
      </c>
      <c r="C27" s="35" t="str">
        <f>IF('2.ชื่อนักเรียน'!D27="","",'2.ชื่อนักเรียน'!D27)</f>
        <v/>
      </c>
      <c r="D27" s="85"/>
      <c r="E27" s="86"/>
      <c r="F27" s="87"/>
      <c r="G27" s="87"/>
      <c r="H27" s="87"/>
      <c r="I27" s="87"/>
      <c r="J27" s="160"/>
      <c r="K27" s="88"/>
      <c r="L27" s="87"/>
      <c r="M27" s="87"/>
      <c r="N27" s="87"/>
      <c r="O27" s="87"/>
      <c r="P27" s="87"/>
      <c r="Q27" s="87"/>
      <c r="R27" s="87"/>
      <c r="S27" s="87"/>
      <c r="T27" s="88"/>
      <c r="U27" s="154"/>
      <c r="V27" s="82"/>
      <c r="W27" s="84"/>
      <c r="X27" s="84"/>
      <c r="Y27" s="160"/>
      <c r="Z27" s="87"/>
      <c r="AA27" s="87"/>
      <c r="AB27" s="88"/>
      <c r="AC27" s="84"/>
      <c r="AD27" s="84"/>
      <c r="AE27" s="84"/>
      <c r="AF27" s="84"/>
      <c r="AG27" s="84"/>
      <c r="AH27" s="131" t="str">
        <f t="shared" si="0"/>
        <v/>
      </c>
      <c r="AI27" s="31" t="str">
        <f t="shared" si="1"/>
        <v/>
      </c>
      <c r="AJ27" s="37" t="str">
        <f>IF('2.ชื่อนักเรียน'!R27="มส","มส",IF('2.ชื่อนักเรียน'!R27="ย้าย","ย้าย",IF('2.ชื่อนักเรียน'!R27="ร","ร",IF(AI27="","",RANK(AI27,$AI$11:$AI$55,0)))))</f>
        <v/>
      </c>
    </row>
    <row r="28" spans="1:36" s="33" customFormat="1" ht="17.25" customHeight="1">
      <c r="A28" s="67">
        <v>18</v>
      </c>
      <c r="B28" s="34" t="str">
        <f>IF('2.ชื่อนักเรียน'!C28="","",'2.ชื่อนักเรียน'!C28)</f>
        <v/>
      </c>
      <c r="C28" s="35" t="str">
        <f>IF('2.ชื่อนักเรียน'!D28="","",'2.ชื่อนักเรียน'!D28)</f>
        <v/>
      </c>
      <c r="D28" s="85"/>
      <c r="E28" s="86"/>
      <c r="F28" s="87"/>
      <c r="G28" s="87"/>
      <c r="H28" s="87"/>
      <c r="I28" s="87"/>
      <c r="J28" s="160"/>
      <c r="K28" s="88"/>
      <c r="L28" s="87"/>
      <c r="M28" s="87"/>
      <c r="N28" s="87"/>
      <c r="O28" s="87"/>
      <c r="P28" s="87"/>
      <c r="Q28" s="87"/>
      <c r="R28" s="87"/>
      <c r="S28" s="87"/>
      <c r="T28" s="88"/>
      <c r="U28" s="154"/>
      <c r="V28" s="82"/>
      <c r="W28" s="84"/>
      <c r="X28" s="84"/>
      <c r="Y28" s="160"/>
      <c r="Z28" s="87"/>
      <c r="AA28" s="87"/>
      <c r="AB28" s="88"/>
      <c r="AC28" s="84"/>
      <c r="AD28" s="84"/>
      <c r="AE28" s="84"/>
      <c r="AF28" s="84"/>
      <c r="AG28" s="84"/>
      <c r="AH28" s="131" t="str">
        <f t="shared" si="0"/>
        <v/>
      </c>
      <c r="AI28" s="31" t="str">
        <f t="shared" si="1"/>
        <v/>
      </c>
      <c r="AJ28" s="37" t="str">
        <f>IF('2.ชื่อนักเรียน'!R28="มส","มส",IF('2.ชื่อนักเรียน'!R28="ย้าย","ย้าย",IF('2.ชื่อนักเรียน'!R28="ร","ร",IF(AI28="","",RANK(AI28,$AI$11:$AI$55,0)))))</f>
        <v/>
      </c>
    </row>
    <row r="29" spans="1:36" s="33" customFormat="1" ht="17.25" customHeight="1">
      <c r="A29" s="67">
        <v>19</v>
      </c>
      <c r="B29" s="34" t="str">
        <f>IF('2.ชื่อนักเรียน'!C29="","",'2.ชื่อนักเรียน'!C29)</f>
        <v/>
      </c>
      <c r="C29" s="35" t="str">
        <f>IF('2.ชื่อนักเรียน'!D29="","",'2.ชื่อนักเรียน'!D29)</f>
        <v/>
      </c>
      <c r="D29" s="85"/>
      <c r="E29" s="86"/>
      <c r="F29" s="87"/>
      <c r="G29" s="87"/>
      <c r="H29" s="87"/>
      <c r="I29" s="87"/>
      <c r="J29" s="160"/>
      <c r="K29" s="88"/>
      <c r="L29" s="87"/>
      <c r="M29" s="87"/>
      <c r="N29" s="87"/>
      <c r="O29" s="87"/>
      <c r="P29" s="87"/>
      <c r="Q29" s="87"/>
      <c r="R29" s="87"/>
      <c r="S29" s="87"/>
      <c r="T29" s="88"/>
      <c r="U29" s="154"/>
      <c r="V29" s="82"/>
      <c r="W29" s="84"/>
      <c r="X29" s="84"/>
      <c r="Y29" s="160"/>
      <c r="Z29" s="87"/>
      <c r="AA29" s="87"/>
      <c r="AB29" s="88"/>
      <c r="AC29" s="84"/>
      <c r="AD29" s="84"/>
      <c r="AE29" s="84"/>
      <c r="AF29" s="84"/>
      <c r="AG29" s="84"/>
      <c r="AH29" s="131" t="str">
        <f t="shared" si="0"/>
        <v/>
      </c>
      <c r="AI29" s="31" t="str">
        <f t="shared" si="1"/>
        <v/>
      </c>
      <c r="AJ29" s="37" t="str">
        <f>IF('2.ชื่อนักเรียน'!R29="มส","มส",IF('2.ชื่อนักเรียน'!R29="ย้าย","ย้าย",IF('2.ชื่อนักเรียน'!R29="ร","ร",IF(AI29="","",RANK(AI29,$AI$11:$AI$55,0)))))</f>
        <v/>
      </c>
    </row>
    <row r="30" spans="1:36" s="33" customFormat="1" ht="17.25" customHeight="1">
      <c r="A30" s="67">
        <v>20</v>
      </c>
      <c r="B30" s="34" t="str">
        <f>IF('2.ชื่อนักเรียน'!C30="","",'2.ชื่อนักเรียน'!C30)</f>
        <v/>
      </c>
      <c r="C30" s="35" t="str">
        <f>IF('2.ชื่อนักเรียน'!D30="","",'2.ชื่อนักเรียน'!D30)</f>
        <v/>
      </c>
      <c r="D30" s="85"/>
      <c r="E30" s="86"/>
      <c r="F30" s="87"/>
      <c r="G30" s="87"/>
      <c r="H30" s="87"/>
      <c r="I30" s="87"/>
      <c r="J30" s="160"/>
      <c r="K30" s="88"/>
      <c r="L30" s="87"/>
      <c r="M30" s="87"/>
      <c r="N30" s="87"/>
      <c r="O30" s="87"/>
      <c r="P30" s="87"/>
      <c r="Q30" s="87"/>
      <c r="R30" s="87"/>
      <c r="S30" s="87"/>
      <c r="T30" s="88"/>
      <c r="U30" s="154"/>
      <c r="V30" s="82"/>
      <c r="W30" s="84"/>
      <c r="X30" s="84"/>
      <c r="Y30" s="160"/>
      <c r="Z30" s="87"/>
      <c r="AA30" s="87"/>
      <c r="AB30" s="88"/>
      <c r="AC30" s="84"/>
      <c r="AD30" s="84"/>
      <c r="AE30" s="84"/>
      <c r="AF30" s="84"/>
      <c r="AG30" s="84"/>
      <c r="AH30" s="131" t="str">
        <f t="shared" si="0"/>
        <v/>
      </c>
      <c r="AI30" s="31" t="str">
        <f t="shared" si="1"/>
        <v/>
      </c>
      <c r="AJ30" s="37" t="str">
        <f>IF('2.ชื่อนักเรียน'!R30="มส","มส",IF('2.ชื่อนักเรียน'!R30="ย้าย","ย้าย",IF('2.ชื่อนักเรียน'!R30="ร","ร",IF(AI30="","",RANK(AI30,$AI$11:$AI$55,0)))))</f>
        <v/>
      </c>
    </row>
    <row r="31" spans="1:36" s="33" customFormat="1" ht="17.25" customHeight="1">
      <c r="A31" s="67">
        <v>21</v>
      </c>
      <c r="B31" s="34" t="str">
        <f>IF('2.ชื่อนักเรียน'!C31="","",'2.ชื่อนักเรียน'!C31)</f>
        <v/>
      </c>
      <c r="C31" s="35" t="str">
        <f>IF('2.ชื่อนักเรียน'!D31="","",'2.ชื่อนักเรียน'!D31)</f>
        <v/>
      </c>
      <c r="D31" s="82"/>
      <c r="E31" s="83"/>
      <c r="F31" s="84"/>
      <c r="G31" s="84"/>
      <c r="H31" s="84"/>
      <c r="I31" s="84"/>
      <c r="J31" s="160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154"/>
      <c r="V31" s="82"/>
      <c r="W31" s="84"/>
      <c r="X31" s="84"/>
      <c r="Y31" s="160"/>
      <c r="Z31" s="87"/>
      <c r="AA31" s="84"/>
      <c r="AB31" s="84"/>
      <c r="AC31" s="84"/>
      <c r="AD31" s="84"/>
      <c r="AE31" s="84"/>
      <c r="AF31" s="84"/>
      <c r="AG31" s="84"/>
      <c r="AH31" s="131" t="str">
        <f t="shared" si="0"/>
        <v/>
      </c>
      <c r="AI31" s="31" t="str">
        <f t="shared" si="1"/>
        <v/>
      </c>
      <c r="AJ31" s="37" t="str">
        <f>IF('2.ชื่อนักเรียน'!R31="มส","มส",IF('2.ชื่อนักเรียน'!R31="ย้าย","ย้าย",IF('2.ชื่อนักเรียน'!R31="ร","ร",IF(AI31="","",RANK(AI31,$AI$11:$AI$55,0)))))</f>
        <v/>
      </c>
    </row>
    <row r="32" spans="1:36" s="33" customFormat="1" ht="17.25" customHeight="1">
      <c r="A32" s="67">
        <v>22</v>
      </c>
      <c r="B32" s="34" t="str">
        <f>IF('2.ชื่อนักเรียน'!C32="","",'2.ชื่อนักเรียน'!C32)</f>
        <v/>
      </c>
      <c r="C32" s="35" t="str">
        <f>IF('2.ชื่อนักเรียน'!D32="","",'2.ชื่อนักเรียน'!D32)</f>
        <v/>
      </c>
      <c r="D32" s="85"/>
      <c r="E32" s="86"/>
      <c r="F32" s="87"/>
      <c r="G32" s="87"/>
      <c r="H32" s="87"/>
      <c r="I32" s="87"/>
      <c r="J32" s="160"/>
      <c r="K32" s="88"/>
      <c r="L32" s="87"/>
      <c r="M32" s="87"/>
      <c r="N32" s="87"/>
      <c r="O32" s="87"/>
      <c r="P32" s="87"/>
      <c r="Q32" s="87"/>
      <c r="R32" s="87"/>
      <c r="S32" s="87"/>
      <c r="T32" s="88"/>
      <c r="U32" s="154"/>
      <c r="V32" s="82"/>
      <c r="W32" s="84"/>
      <c r="X32" s="84"/>
      <c r="Y32" s="160"/>
      <c r="Z32" s="87"/>
      <c r="AA32" s="87"/>
      <c r="AB32" s="88"/>
      <c r="AC32" s="84"/>
      <c r="AD32" s="84"/>
      <c r="AE32" s="84"/>
      <c r="AF32" s="84"/>
      <c r="AG32" s="84"/>
      <c r="AH32" s="131" t="str">
        <f t="shared" si="0"/>
        <v/>
      </c>
      <c r="AI32" s="31" t="str">
        <f t="shared" si="1"/>
        <v/>
      </c>
      <c r="AJ32" s="37" t="str">
        <f>IF('2.ชื่อนักเรียน'!R32="มส","มส",IF('2.ชื่อนักเรียน'!R32="ย้าย","ย้าย",IF('2.ชื่อนักเรียน'!R32="ร","ร",IF(AI32="","",RANK(AI32,$AI$11:$AI$55,0)))))</f>
        <v/>
      </c>
    </row>
    <row r="33" spans="1:36" s="33" customFormat="1" ht="17.25" customHeight="1">
      <c r="A33" s="67">
        <v>23</v>
      </c>
      <c r="B33" s="34" t="str">
        <f>IF('2.ชื่อนักเรียน'!C33="","",'2.ชื่อนักเรียน'!C33)</f>
        <v/>
      </c>
      <c r="C33" s="35" t="str">
        <f>IF('2.ชื่อนักเรียน'!D33="","",'2.ชื่อนักเรียน'!D33)</f>
        <v/>
      </c>
      <c r="D33" s="85"/>
      <c r="E33" s="86"/>
      <c r="F33" s="87"/>
      <c r="G33" s="87"/>
      <c r="H33" s="87"/>
      <c r="I33" s="87"/>
      <c r="J33" s="160"/>
      <c r="K33" s="88"/>
      <c r="L33" s="87"/>
      <c r="M33" s="87"/>
      <c r="N33" s="87"/>
      <c r="O33" s="87"/>
      <c r="P33" s="87"/>
      <c r="Q33" s="87"/>
      <c r="R33" s="87"/>
      <c r="S33" s="87"/>
      <c r="T33" s="88"/>
      <c r="U33" s="154"/>
      <c r="V33" s="82"/>
      <c r="W33" s="84"/>
      <c r="X33" s="84"/>
      <c r="Y33" s="160"/>
      <c r="Z33" s="87"/>
      <c r="AA33" s="87"/>
      <c r="AB33" s="88"/>
      <c r="AC33" s="84"/>
      <c r="AD33" s="84"/>
      <c r="AE33" s="84"/>
      <c r="AF33" s="84"/>
      <c r="AG33" s="84"/>
      <c r="AH33" s="131" t="str">
        <f t="shared" si="0"/>
        <v/>
      </c>
      <c r="AI33" s="31" t="str">
        <f t="shared" si="1"/>
        <v/>
      </c>
      <c r="AJ33" s="37" t="str">
        <f>IF('2.ชื่อนักเรียน'!R33="มส","มส",IF('2.ชื่อนักเรียน'!R33="ย้าย","ย้าย",IF('2.ชื่อนักเรียน'!R33="ร","ร",IF(AI33="","",RANK(AI33,$AI$11:$AI$55,0)))))</f>
        <v/>
      </c>
    </row>
    <row r="34" spans="1:36" s="33" customFormat="1" ht="17.25" customHeight="1">
      <c r="A34" s="67">
        <v>24</v>
      </c>
      <c r="B34" s="34" t="str">
        <f>IF('2.ชื่อนักเรียน'!C34="","",'2.ชื่อนักเรียน'!C34)</f>
        <v/>
      </c>
      <c r="C34" s="35" t="str">
        <f>IF('2.ชื่อนักเรียน'!D34="","",'2.ชื่อนักเรียน'!D34)</f>
        <v/>
      </c>
      <c r="D34" s="85"/>
      <c r="E34" s="86"/>
      <c r="F34" s="87"/>
      <c r="G34" s="87"/>
      <c r="H34" s="87"/>
      <c r="I34" s="87"/>
      <c r="J34" s="160"/>
      <c r="K34" s="88"/>
      <c r="L34" s="87"/>
      <c r="M34" s="87"/>
      <c r="N34" s="87"/>
      <c r="O34" s="87"/>
      <c r="P34" s="87"/>
      <c r="Q34" s="87"/>
      <c r="R34" s="87"/>
      <c r="S34" s="87"/>
      <c r="T34" s="88"/>
      <c r="U34" s="154"/>
      <c r="V34" s="82"/>
      <c r="W34" s="84"/>
      <c r="X34" s="84"/>
      <c r="Y34" s="160"/>
      <c r="Z34" s="87"/>
      <c r="AA34" s="87"/>
      <c r="AB34" s="88"/>
      <c r="AC34" s="84"/>
      <c r="AD34" s="84"/>
      <c r="AE34" s="84"/>
      <c r="AF34" s="84"/>
      <c r="AG34" s="84"/>
      <c r="AH34" s="131" t="str">
        <f t="shared" si="0"/>
        <v/>
      </c>
      <c r="AI34" s="31" t="str">
        <f t="shared" si="1"/>
        <v/>
      </c>
      <c r="AJ34" s="37" t="str">
        <f>IF('2.ชื่อนักเรียน'!R34="มส","มส",IF('2.ชื่อนักเรียน'!R34="ย้าย","ย้าย",IF('2.ชื่อนักเรียน'!R34="ร","ร",IF(AI34="","",RANK(AI34,$AI$11:$AI$55,0)))))</f>
        <v/>
      </c>
    </row>
    <row r="35" spans="1:36" s="33" customFormat="1" ht="17.25" customHeight="1">
      <c r="A35" s="67">
        <v>25</v>
      </c>
      <c r="B35" s="34" t="str">
        <f>IF('2.ชื่อนักเรียน'!C35="","",'2.ชื่อนักเรียน'!C35)</f>
        <v/>
      </c>
      <c r="C35" s="35" t="str">
        <f>IF('2.ชื่อนักเรียน'!D35="","",'2.ชื่อนักเรียน'!D35)</f>
        <v/>
      </c>
      <c r="D35" s="85"/>
      <c r="E35" s="86"/>
      <c r="F35" s="87"/>
      <c r="G35" s="87"/>
      <c r="H35" s="87"/>
      <c r="I35" s="87"/>
      <c r="J35" s="160"/>
      <c r="K35" s="88"/>
      <c r="L35" s="87"/>
      <c r="M35" s="87"/>
      <c r="N35" s="87"/>
      <c r="O35" s="87"/>
      <c r="P35" s="87"/>
      <c r="Q35" s="87"/>
      <c r="R35" s="87"/>
      <c r="S35" s="87"/>
      <c r="T35" s="88"/>
      <c r="U35" s="154"/>
      <c r="V35" s="82"/>
      <c r="W35" s="84"/>
      <c r="X35" s="84"/>
      <c r="Y35" s="160"/>
      <c r="Z35" s="87"/>
      <c r="AA35" s="87"/>
      <c r="AB35" s="88"/>
      <c r="AC35" s="84"/>
      <c r="AD35" s="84"/>
      <c r="AE35" s="84"/>
      <c r="AF35" s="84"/>
      <c r="AG35" s="84"/>
      <c r="AH35" s="131" t="str">
        <f t="shared" si="0"/>
        <v/>
      </c>
      <c r="AI35" s="31" t="str">
        <f t="shared" si="1"/>
        <v/>
      </c>
      <c r="AJ35" s="37" t="str">
        <f>IF('2.ชื่อนักเรียน'!R35="มส","มส",IF('2.ชื่อนักเรียน'!R35="ย้าย","ย้าย",IF('2.ชื่อนักเรียน'!R35="ร","ร",IF(AI35="","",RANK(AI35,$AI$11:$AI$55,0)))))</f>
        <v/>
      </c>
    </row>
    <row r="36" spans="1:36" s="33" customFormat="1" ht="17.25" customHeight="1">
      <c r="A36" s="67">
        <v>26</v>
      </c>
      <c r="B36" s="34" t="str">
        <f>IF('2.ชื่อนักเรียน'!C36="","",'2.ชื่อนักเรียน'!C36)</f>
        <v/>
      </c>
      <c r="C36" s="35" t="str">
        <f>IF('2.ชื่อนักเรียน'!D36="","",'2.ชื่อนักเรียน'!D36)</f>
        <v/>
      </c>
      <c r="D36" s="82"/>
      <c r="E36" s="83"/>
      <c r="F36" s="84"/>
      <c r="G36" s="84"/>
      <c r="H36" s="84"/>
      <c r="I36" s="84"/>
      <c r="J36" s="160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154"/>
      <c r="V36" s="82"/>
      <c r="W36" s="84"/>
      <c r="X36" s="84"/>
      <c r="Y36" s="160"/>
      <c r="Z36" s="87"/>
      <c r="AA36" s="84"/>
      <c r="AB36" s="84"/>
      <c r="AC36" s="84"/>
      <c r="AD36" s="84"/>
      <c r="AE36" s="84"/>
      <c r="AF36" s="84"/>
      <c r="AG36" s="84"/>
      <c r="AH36" s="131" t="str">
        <f t="shared" si="0"/>
        <v/>
      </c>
      <c r="AI36" s="31" t="str">
        <f t="shared" si="1"/>
        <v/>
      </c>
      <c r="AJ36" s="37" t="str">
        <f>IF('2.ชื่อนักเรียน'!R36="มส","มส",IF('2.ชื่อนักเรียน'!R36="ย้าย","ย้าย",IF('2.ชื่อนักเรียน'!R36="ร","ร",IF(AI36="","",RANK(AI36,$AI$11:$AI$55,0)))))</f>
        <v/>
      </c>
    </row>
    <row r="37" spans="1:36" s="33" customFormat="1" ht="17.25" customHeight="1">
      <c r="A37" s="67">
        <v>27</v>
      </c>
      <c r="B37" s="34" t="str">
        <f>IF('2.ชื่อนักเรียน'!C37="","",'2.ชื่อนักเรียน'!C37)</f>
        <v/>
      </c>
      <c r="C37" s="35" t="str">
        <f>IF('2.ชื่อนักเรียน'!D37="","",'2.ชื่อนักเรียน'!D37)</f>
        <v/>
      </c>
      <c r="D37" s="85"/>
      <c r="E37" s="86"/>
      <c r="F37" s="87"/>
      <c r="G37" s="87"/>
      <c r="H37" s="87"/>
      <c r="I37" s="87"/>
      <c r="J37" s="160"/>
      <c r="K37" s="88"/>
      <c r="L37" s="87"/>
      <c r="M37" s="87"/>
      <c r="N37" s="87"/>
      <c r="O37" s="87"/>
      <c r="P37" s="87"/>
      <c r="Q37" s="87"/>
      <c r="R37" s="87"/>
      <c r="S37" s="87"/>
      <c r="T37" s="88"/>
      <c r="U37" s="154"/>
      <c r="V37" s="82"/>
      <c r="W37" s="84"/>
      <c r="X37" s="84"/>
      <c r="Y37" s="160"/>
      <c r="Z37" s="87"/>
      <c r="AA37" s="87"/>
      <c r="AB37" s="88"/>
      <c r="AC37" s="84"/>
      <c r="AD37" s="84"/>
      <c r="AE37" s="84"/>
      <c r="AF37" s="84"/>
      <c r="AG37" s="84"/>
      <c r="AH37" s="131" t="str">
        <f t="shared" si="0"/>
        <v/>
      </c>
      <c r="AI37" s="31" t="str">
        <f t="shared" si="1"/>
        <v/>
      </c>
      <c r="AJ37" s="37" t="str">
        <f>IF('2.ชื่อนักเรียน'!R37="มส","มส",IF('2.ชื่อนักเรียน'!R37="ย้าย","ย้าย",IF('2.ชื่อนักเรียน'!R37="ร","ร",IF(AI37="","",RANK(AI37,$AI$11:$AI$55,0)))))</f>
        <v/>
      </c>
    </row>
    <row r="38" spans="1:36" s="33" customFormat="1" ht="17.25" customHeight="1">
      <c r="A38" s="67">
        <v>28</v>
      </c>
      <c r="B38" s="34" t="str">
        <f>IF('2.ชื่อนักเรียน'!C38="","",'2.ชื่อนักเรียน'!C38)</f>
        <v/>
      </c>
      <c r="C38" s="35" t="str">
        <f>IF('2.ชื่อนักเรียน'!D38="","",'2.ชื่อนักเรียน'!D38)</f>
        <v/>
      </c>
      <c r="D38" s="85"/>
      <c r="E38" s="86"/>
      <c r="F38" s="87"/>
      <c r="G38" s="87"/>
      <c r="H38" s="87"/>
      <c r="I38" s="87"/>
      <c r="J38" s="88"/>
      <c r="K38" s="88"/>
      <c r="L38" s="87"/>
      <c r="M38" s="87"/>
      <c r="N38" s="87"/>
      <c r="O38" s="87"/>
      <c r="P38" s="87"/>
      <c r="Q38" s="87"/>
      <c r="R38" s="87"/>
      <c r="S38" s="87"/>
      <c r="T38" s="88"/>
      <c r="U38" s="154"/>
      <c r="V38" s="82"/>
      <c r="W38" s="84"/>
      <c r="X38" s="84"/>
      <c r="Y38" s="160"/>
      <c r="Z38" s="87"/>
      <c r="AA38" s="87"/>
      <c r="AB38" s="88"/>
      <c r="AC38" s="84"/>
      <c r="AD38" s="84"/>
      <c r="AE38" s="84"/>
      <c r="AF38" s="84"/>
      <c r="AG38" s="84"/>
      <c r="AH38" s="131" t="str">
        <f t="shared" si="0"/>
        <v/>
      </c>
      <c r="AI38" s="31" t="str">
        <f t="shared" si="1"/>
        <v/>
      </c>
      <c r="AJ38" s="37" t="str">
        <f>IF('2.ชื่อนักเรียน'!R38="มส","มส",IF('2.ชื่อนักเรียน'!R38="ย้าย","ย้าย",IF('2.ชื่อนักเรียน'!R38="ร","ร",IF(AI38="","",RANK(AI38,$AI$11:$AI$55,0)))))</f>
        <v/>
      </c>
    </row>
    <row r="39" spans="1:36" s="33" customFormat="1" ht="17.25" customHeight="1">
      <c r="A39" s="67">
        <v>29</v>
      </c>
      <c r="B39" s="34" t="str">
        <f>IF('2.ชื่อนักเรียน'!C39="","",'2.ชื่อนักเรียน'!C39)</f>
        <v/>
      </c>
      <c r="C39" s="35" t="str">
        <f>IF('2.ชื่อนักเรียน'!D39="","",'2.ชื่อนักเรียน'!D39)</f>
        <v/>
      </c>
      <c r="D39" s="85"/>
      <c r="E39" s="86"/>
      <c r="F39" s="87"/>
      <c r="G39" s="87"/>
      <c r="H39" s="87"/>
      <c r="I39" s="87"/>
      <c r="J39" s="88"/>
      <c r="K39" s="88"/>
      <c r="L39" s="87"/>
      <c r="M39" s="87"/>
      <c r="N39" s="87"/>
      <c r="O39" s="87"/>
      <c r="P39" s="87"/>
      <c r="Q39" s="87"/>
      <c r="R39" s="87"/>
      <c r="S39" s="87"/>
      <c r="T39" s="88"/>
      <c r="U39" s="154"/>
      <c r="V39" s="82"/>
      <c r="W39" s="84"/>
      <c r="X39" s="84"/>
      <c r="Y39" s="160"/>
      <c r="Z39" s="87"/>
      <c r="AA39" s="87"/>
      <c r="AB39" s="88"/>
      <c r="AC39" s="84"/>
      <c r="AD39" s="84"/>
      <c r="AE39" s="84"/>
      <c r="AF39" s="84"/>
      <c r="AG39" s="84"/>
      <c r="AH39" s="131" t="str">
        <f t="shared" si="0"/>
        <v/>
      </c>
      <c r="AI39" s="31" t="str">
        <f t="shared" si="1"/>
        <v/>
      </c>
      <c r="AJ39" s="37" t="str">
        <f>IF('2.ชื่อนักเรียน'!R39="มส","มส",IF('2.ชื่อนักเรียน'!R39="ย้าย","ย้าย",IF('2.ชื่อนักเรียน'!R39="ร","ร",IF(AI39="","",RANK(AI39,$AI$11:$AI$55,0)))))</f>
        <v/>
      </c>
    </row>
    <row r="40" spans="1:36" s="33" customFormat="1" ht="17.25" customHeight="1">
      <c r="A40" s="67">
        <v>30</v>
      </c>
      <c r="B40" s="34" t="str">
        <f>IF('2.ชื่อนักเรียน'!C40="","",'2.ชื่อนักเรียน'!C40)</f>
        <v/>
      </c>
      <c r="C40" s="35" t="str">
        <f>IF('2.ชื่อนักเรียน'!D40="","",'2.ชื่อนักเรียน'!D40)</f>
        <v/>
      </c>
      <c r="D40" s="85"/>
      <c r="E40" s="86"/>
      <c r="F40" s="87"/>
      <c r="G40" s="87"/>
      <c r="H40" s="87"/>
      <c r="I40" s="87"/>
      <c r="J40" s="88"/>
      <c r="K40" s="88"/>
      <c r="L40" s="87"/>
      <c r="M40" s="87"/>
      <c r="N40" s="87"/>
      <c r="O40" s="87"/>
      <c r="P40" s="87"/>
      <c r="Q40" s="87"/>
      <c r="R40" s="87"/>
      <c r="S40" s="87"/>
      <c r="T40" s="88"/>
      <c r="U40" s="154"/>
      <c r="V40" s="82"/>
      <c r="W40" s="84"/>
      <c r="X40" s="84"/>
      <c r="Y40" s="160"/>
      <c r="Z40" s="87"/>
      <c r="AA40" s="87"/>
      <c r="AB40" s="88"/>
      <c r="AC40" s="84"/>
      <c r="AD40" s="84"/>
      <c r="AE40" s="84"/>
      <c r="AF40" s="84"/>
      <c r="AG40" s="84"/>
      <c r="AH40" s="131" t="str">
        <f t="shared" si="0"/>
        <v/>
      </c>
      <c r="AI40" s="31" t="str">
        <f t="shared" si="1"/>
        <v/>
      </c>
      <c r="AJ40" s="37" t="str">
        <f>IF('2.ชื่อนักเรียน'!R40="มส","มส",IF('2.ชื่อนักเรียน'!R40="ย้าย","ย้าย",IF('2.ชื่อนักเรียน'!R40="ร","ร",IF(AI40="","",RANK(AI40,$AI$11:$AI$55,0)))))</f>
        <v/>
      </c>
    </row>
    <row r="41" spans="1:36" s="33" customFormat="1" ht="17.25" customHeight="1">
      <c r="A41" s="67">
        <v>31</v>
      </c>
      <c r="B41" s="34" t="str">
        <f>IF('2.ชื่อนักเรียน'!C41="","",'2.ชื่อนักเรียน'!C41)</f>
        <v/>
      </c>
      <c r="C41" s="35" t="str">
        <f>IF('2.ชื่อนักเรียน'!D41="","",'2.ชื่อนักเรียน'!D41)</f>
        <v/>
      </c>
      <c r="D41" s="85"/>
      <c r="E41" s="86"/>
      <c r="F41" s="87"/>
      <c r="G41" s="87"/>
      <c r="H41" s="87"/>
      <c r="I41" s="87"/>
      <c r="J41" s="88"/>
      <c r="K41" s="88"/>
      <c r="L41" s="87"/>
      <c r="M41" s="87"/>
      <c r="N41" s="87"/>
      <c r="O41" s="87"/>
      <c r="P41" s="87"/>
      <c r="Q41" s="87"/>
      <c r="R41" s="87"/>
      <c r="S41" s="87"/>
      <c r="T41" s="88"/>
      <c r="U41" s="154"/>
      <c r="V41" s="82"/>
      <c r="W41" s="84"/>
      <c r="X41" s="84"/>
      <c r="Y41" s="160"/>
      <c r="Z41" s="87"/>
      <c r="AA41" s="87"/>
      <c r="AB41" s="88"/>
      <c r="AC41" s="84"/>
      <c r="AD41" s="84"/>
      <c r="AE41" s="84"/>
      <c r="AF41" s="84"/>
      <c r="AG41" s="84"/>
      <c r="AH41" s="131" t="str">
        <f t="shared" si="0"/>
        <v/>
      </c>
      <c r="AI41" s="31" t="str">
        <f t="shared" si="1"/>
        <v/>
      </c>
      <c r="AJ41" s="37" t="str">
        <f>IF('2.ชื่อนักเรียน'!R41="มส","มส",IF('2.ชื่อนักเรียน'!R41="ย้าย","ย้าย",IF('2.ชื่อนักเรียน'!R41="ร","ร",IF(AI41="","",RANK(AI41,$AI$11:$AI$55,0)))))</f>
        <v/>
      </c>
    </row>
    <row r="42" spans="1:36" s="33" customFormat="1" ht="17.25" customHeight="1">
      <c r="A42" s="67">
        <v>32</v>
      </c>
      <c r="B42" s="34" t="str">
        <f>IF('2.ชื่อนักเรียน'!C42="","",'2.ชื่อนักเรียน'!C42)</f>
        <v/>
      </c>
      <c r="C42" s="35" t="str">
        <f>IF('2.ชื่อนักเรียน'!D42="","",'2.ชื่อนักเรียน'!D42)</f>
        <v/>
      </c>
      <c r="D42" s="85"/>
      <c r="E42" s="86"/>
      <c r="F42" s="87"/>
      <c r="G42" s="87"/>
      <c r="H42" s="87"/>
      <c r="I42" s="87"/>
      <c r="J42" s="88"/>
      <c r="K42" s="88"/>
      <c r="L42" s="87"/>
      <c r="M42" s="87"/>
      <c r="N42" s="87"/>
      <c r="O42" s="87"/>
      <c r="P42" s="87"/>
      <c r="Q42" s="87"/>
      <c r="R42" s="87"/>
      <c r="S42" s="87"/>
      <c r="T42" s="88"/>
      <c r="U42" s="154"/>
      <c r="V42" s="82"/>
      <c r="W42" s="84"/>
      <c r="X42" s="84"/>
      <c r="Y42" s="84"/>
      <c r="Z42" s="87"/>
      <c r="AA42" s="87"/>
      <c r="AB42" s="88"/>
      <c r="AC42" s="84"/>
      <c r="AD42" s="84"/>
      <c r="AE42" s="84"/>
      <c r="AF42" s="84"/>
      <c r="AG42" s="84"/>
      <c r="AH42" s="131" t="str">
        <f t="shared" si="0"/>
        <v/>
      </c>
      <c r="AI42" s="31" t="str">
        <f t="shared" si="1"/>
        <v/>
      </c>
      <c r="AJ42" s="37" t="str">
        <f>IF('2.ชื่อนักเรียน'!R42="มส","มส",IF('2.ชื่อนักเรียน'!R42="ย้าย","ย้าย",IF('2.ชื่อนักเรียน'!R42="ร","ร",IF(AI42="","",RANK(AI42,$AI$11:$AI$55,0)))))</f>
        <v/>
      </c>
    </row>
    <row r="43" spans="1:36" s="33" customFormat="1" ht="17.25" customHeight="1">
      <c r="A43" s="67">
        <v>33</v>
      </c>
      <c r="B43" s="34" t="str">
        <f>IF('2.ชื่อนักเรียน'!C43="","",'2.ชื่อนักเรียน'!C43)</f>
        <v/>
      </c>
      <c r="C43" s="35" t="str">
        <f>IF('2.ชื่อนักเรียน'!D43="","",'2.ชื่อนักเรียน'!D43)</f>
        <v/>
      </c>
      <c r="D43" s="85"/>
      <c r="E43" s="86"/>
      <c r="F43" s="87"/>
      <c r="G43" s="87"/>
      <c r="H43" s="87"/>
      <c r="I43" s="87"/>
      <c r="J43" s="88"/>
      <c r="K43" s="88"/>
      <c r="L43" s="87"/>
      <c r="M43" s="87"/>
      <c r="N43" s="87"/>
      <c r="O43" s="87"/>
      <c r="P43" s="87"/>
      <c r="Q43" s="87"/>
      <c r="R43" s="87"/>
      <c r="S43" s="87"/>
      <c r="T43" s="88"/>
      <c r="U43" s="154"/>
      <c r="V43" s="82"/>
      <c r="W43" s="84"/>
      <c r="X43" s="84"/>
      <c r="Y43" s="84"/>
      <c r="Z43" s="87"/>
      <c r="AA43" s="87"/>
      <c r="AB43" s="88"/>
      <c r="AC43" s="84"/>
      <c r="AD43" s="84"/>
      <c r="AE43" s="84"/>
      <c r="AF43" s="84"/>
      <c r="AG43" s="84"/>
      <c r="AH43" s="131" t="str">
        <f t="shared" si="0"/>
        <v/>
      </c>
      <c r="AI43" s="31" t="str">
        <f t="shared" si="1"/>
        <v/>
      </c>
      <c r="AJ43" s="37" t="str">
        <f>IF('2.ชื่อนักเรียน'!R43="มส","มส",IF('2.ชื่อนักเรียน'!R43="ย้าย","ย้าย",IF('2.ชื่อนักเรียน'!R43="ร","ร",IF(AI43="","",RANK(AI43,$AI$11:$AI$55,0)))))</f>
        <v/>
      </c>
    </row>
    <row r="44" spans="1:36" s="33" customFormat="1" ht="17.25" customHeight="1">
      <c r="A44" s="67">
        <v>34</v>
      </c>
      <c r="B44" s="34" t="str">
        <f>IF('2.ชื่อนักเรียน'!C44="","",'2.ชื่อนักเรียน'!C44)</f>
        <v/>
      </c>
      <c r="C44" s="35" t="str">
        <f>IF('2.ชื่อนักเรียน'!D44="","",'2.ชื่อนักเรียน'!D44)</f>
        <v/>
      </c>
      <c r="D44" s="82"/>
      <c r="E44" s="83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154"/>
      <c r="V44" s="82"/>
      <c r="W44" s="84"/>
      <c r="X44" s="84"/>
      <c r="Y44" s="84"/>
      <c r="Z44" s="87"/>
      <c r="AA44" s="84"/>
      <c r="AB44" s="84"/>
      <c r="AC44" s="84"/>
      <c r="AD44" s="84"/>
      <c r="AE44" s="84"/>
      <c r="AF44" s="84"/>
      <c r="AG44" s="84"/>
      <c r="AH44" s="131" t="str">
        <f t="shared" si="0"/>
        <v/>
      </c>
      <c r="AI44" s="31" t="str">
        <f t="shared" si="1"/>
        <v/>
      </c>
      <c r="AJ44" s="37" t="str">
        <f>IF('2.ชื่อนักเรียน'!R44="มส","มส",IF('2.ชื่อนักเรียน'!R44="ย้าย","ย้าย",IF('2.ชื่อนักเรียน'!R44="ร","ร",IF(AI44="","",RANK(AI44,$AI$11:$AI$55,0)))))</f>
        <v/>
      </c>
    </row>
    <row r="45" spans="1:36" s="33" customFormat="1" ht="17.25" customHeight="1">
      <c r="A45" s="67">
        <v>35</v>
      </c>
      <c r="B45" s="34" t="str">
        <f>IF('2.ชื่อนักเรียน'!C45="","",'2.ชื่อนักเรียน'!C45)</f>
        <v/>
      </c>
      <c r="C45" s="35" t="str">
        <f>IF('2.ชื่อนักเรียน'!D45="","",'2.ชื่อนักเรียน'!D45)</f>
        <v/>
      </c>
      <c r="D45" s="85"/>
      <c r="E45" s="86"/>
      <c r="F45" s="87"/>
      <c r="G45" s="87"/>
      <c r="H45" s="87"/>
      <c r="I45" s="87"/>
      <c r="J45" s="88"/>
      <c r="K45" s="88"/>
      <c r="L45" s="87"/>
      <c r="M45" s="87"/>
      <c r="N45" s="87"/>
      <c r="O45" s="87"/>
      <c r="P45" s="87"/>
      <c r="Q45" s="87"/>
      <c r="R45" s="87"/>
      <c r="S45" s="87"/>
      <c r="T45" s="88"/>
      <c r="U45" s="154"/>
      <c r="V45" s="82"/>
      <c r="W45" s="84"/>
      <c r="X45" s="84"/>
      <c r="Y45" s="84"/>
      <c r="Z45" s="87"/>
      <c r="AA45" s="87"/>
      <c r="AB45" s="88"/>
      <c r="AC45" s="84"/>
      <c r="AD45" s="84"/>
      <c r="AE45" s="84"/>
      <c r="AF45" s="84"/>
      <c r="AG45" s="84"/>
      <c r="AH45" s="131" t="str">
        <f t="shared" si="0"/>
        <v/>
      </c>
      <c r="AI45" s="31" t="str">
        <f t="shared" si="1"/>
        <v/>
      </c>
      <c r="AJ45" s="37" t="str">
        <f>IF('2.ชื่อนักเรียน'!R45="มส","มส",IF('2.ชื่อนักเรียน'!R45="ย้าย","ย้าย",IF('2.ชื่อนักเรียน'!R45="ร","ร",IF(AI45="","",RANK(AI45,$AI$11:$AI$55,0)))))</f>
        <v/>
      </c>
    </row>
    <row r="46" spans="1:36" s="33" customFormat="1" ht="17.25" customHeight="1">
      <c r="A46" s="67">
        <v>36</v>
      </c>
      <c r="B46" s="34" t="str">
        <f>IF('2.ชื่อนักเรียน'!C46="","",'2.ชื่อนักเรียน'!C46)</f>
        <v/>
      </c>
      <c r="C46" s="35" t="str">
        <f>IF('2.ชื่อนักเรียน'!D46="","",'2.ชื่อนักเรียน'!D46)</f>
        <v/>
      </c>
      <c r="D46" s="85"/>
      <c r="E46" s="86"/>
      <c r="F46" s="87"/>
      <c r="G46" s="87"/>
      <c r="H46" s="87"/>
      <c r="I46" s="87"/>
      <c r="J46" s="88"/>
      <c r="K46" s="88"/>
      <c r="L46" s="87"/>
      <c r="M46" s="87"/>
      <c r="N46" s="87"/>
      <c r="O46" s="87"/>
      <c r="P46" s="87"/>
      <c r="Q46" s="87"/>
      <c r="R46" s="87"/>
      <c r="S46" s="87"/>
      <c r="T46" s="88"/>
      <c r="U46" s="154"/>
      <c r="V46" s="82"/>
      <c r="W46" s="84"/>
      <c r="X46" s="84"/>
      <c r="Y46" s="84"/>
      <c r="Z46" s="87"/>
      <c r="AA46" s="87"/>
      <c r="AB46" s="88"/>
      <c r="AC46" s="84"/>
      <c r="AD46" s="84"/>
      <c r="AE46" s="84"/>
      <c r="AF46" s="84"/>
      <c r="AG46" s="84"/>
      <c r="AH46" s="131" t="str">
        <f t="shared" si="0"/>
        <v/>
      </c>
      <c r="AI46" s="31" t="str">
        <f t="shared" si="1"/>
        <v/>
      </c>
      <c r="AJ46" s="37" t="str">
        <f>IF('2.ชื่อนักเรียน'!R46="มส","มส",IF('2.ชื่อนักเรียน'!R46="ย้าย","ย้าย",IF('2.ชื่อนักเรียน'!R46="ร","ร",IF(AI46="","",RANK(AI46,$AI$11:$AI$55,0)))))</f>
        <v/>
      </c>
    </row>
    <row r="47" spans="1:36" s="33" customFormat="1" ht="17.25" customHeight="1">
      <c r="A47" s="67">
        <v>37</v>
      </c>
      <c r="B47" s="34" t="str">
        <f>IF('2.ชื่อนักเรียน'!C47="","",'2.ชื่อนักเรียน'!C47)</f>
        <v/>
      </c>
      <c r="C47" s="35" t="str">
        <f>IF('2.ชื่อนักเรียน'!D47="","",'2.ชื่อนักเรียน'!D47)</f>
        <v/>
      </c>
      <c r="D47" s="85"/>
      <c r="E47" s="86"/>
      <c r="F47" s="87"/>
      <c r="G47" s="87"/>
      <c r="H47" s="87"/>
      <c r="I47" s="87"/>
      <c r="J47" s="88"/>
      <c r="K47" s="88"/>
      <c r="L47" s="87"/>
      <c r="M47" s="87"/>
      <c r="N47" s="87"/>
      <c r="O47" s="87"/>
      <c r="P47" s="87"/>
      <c r="Q47" s="87"/>
      <c r="R47" s="87"/>
      <c r="S47" s="87"/>
      <c r="T47" s="88"/>
      <c r="U47" s="154"/>
      <c r="V47" s="82"/>
      <c r="W47" s="84"/>
      <c r="X47" s="84"/>
      <c r="Y47" s="84"/>
      <c r="Z47" s="87"/>
      <c r="AA47" s="87"/>
      <c r="AB47" s="88"/>
      <c r="AC47" s="84"/>
      <c r="AD47" s="84"/>
      <c r="AE47" s="84"/>
      <c r="AF47" s="84"/>
      <c r="AG47" s="84"/>
      <c r="AH47" s="131" t="str">
        <f t="shared" si="0"/>
        <v/>
      </c>
      <c r="AI47" s="31" t="str">
        <f t="shared" si="1"/>
        <v/>
      </c>
      <c r="AJ47" s="37" t="str">
        <f>IF('2.ชื่อนักเรียน'!R47="มส","มส",IF('2.ชื่อนักเรียน'!R47="ย้าย","ย้าย",IF('2.ชื่อนักเรียน'!R47="ร","ร",IF(AI47="","",RANK(AI47,$AI$11:$AI$55,0)))))</f>
        <v/>
      </c>
    </row>
    <row r="48" spans="1:36" s="33" customFormat="1" ht="17.25" customHeight="1">
      <c r="A48" s="67">
        <v>38</v>
      </c>
      <c r="B48" s="34" t="str">
        <f>IF('2.ชื่อนักเรียน'!C48="","",'2.ชื่อนักเรียน'!C48)</f>
        <v/>
      </c>
      <c r="C48" s="35" t="str">
        <f>IF('2.ชื่อนักเรียน'!D48="","",'2.ชื่อนักเรียน'!D48)</f>
        <v/>
      </c>
      <c r="D48" s="85"/>
      <c r="E48" s="86"/>
      <c r="F48" s="87"/>
      <c r="G48" s="87"/>
      <c r="H48" s="87"/>
      <c r="I48" s="87"/>
      <c r="J48" s="88"/>
      <c r="K48" s="88"/>
      <c r="L48" s="87"/>
      <c r="M48" s="87"/>
      <c r="N48" s="87"/>
      <c r="O48" s="87"/>
      <c r="P48" s="87"/>
      <c r="Q48" s="87"/>
      <c r="R48" s="87"/>
      <c r="S48" s="87"/>
      <c r="T48" s="88"/>
      <c r="U48" s="154"/>
      <c r="V48" s="82"/>
      <c r="W48" s="84"/>
      <c r="X48" s="84"/>
      <c r="Y48" s="84"/>
      <c r="Z48" s="87"/>
      <c r="AA48" s="87"/>
      <c r="AB48" s="88"/>
      <c r="AC48" s="84"/>
      <c r="AD48" s="84"/>
      <c r="AE48" s="84"/>
      <c r="AF48" s="84"/>
      <c r="AG48" s="84"/>
      <c r="AH48" s="131" t="str">
        <f t="shared" si="0"/>
        <v/>
      </c>
      <c r="AI48" s="31" t="str">
        <f t="shared" si="1"/>
        <v/>
      </c>
      <c r="AJ48" s="37" t="str">
        <f>IF('2.ชื่อนักเรียน'!R48="มส","มส",IF('2.ชื่อนักเรียน'!R48="ย้าย","ย้าย",IF('2.ชื่อนักเรียน'!R48="ร","ร",IF(AI48="","",RANK(AI48,$AI$11:$AI$55,0)))))</f>
        <v/>
      </c>
    </row>
    <row r="49" spans="1:36" s="33" customFormat="1" ht="17.25" customHeight="1">
      <c r="A49" s="67">
        <v>39</v>
      </c>
      <c r="B49" s="34" t="str">
        <f>IF('2.ชื่อนักเรียน'!C49="","",'2.ชื่อนักเรียน'!C49)</f>
        <v/>
      </c>
      <c r="C49" s="35" t="str">
        <f>IF('2.ชื่อนักเรียน'!D49="","",'2.ชื่อนักเรียน'!D49)</f>
        <v/>
      </c>
      <c r="D49" s="82"/>
      <c r="E49" s="83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154"/>
      <c r="V49" s="82"/>
      <c r="W49" s="84"/>
      <c r="X49" s="84"/>
      <c r="Y49" s="84"/>
      <c r="Z49" s="87"/>
      <c r="AA49" s="84"/>
      <c r="AB49" s="84"/>
      <c r="AC49" s="84"/>
      <c r="AD49" s="84"/>
      <c r="AE49" s="84"/>
      <c r="AF49" s="84"/>
      <c r="AG49" s="84"/>
      <c r="AH49" s="131" t="str">
        <f t="shared" si="0"/>
        <v/>
      </c>
      <c r="AI49" s="31" t="str">
        <f t="shared" si="1"/>
        <v/>
      </c>
      <c r="AJ49" s="37" t="str">
        <f>IF('2.ชื่อนักเรียน'!R49="มส","มส",IF('2.ชื่อนักเรียน'!R49="ย้าย","ย้าย",IF('2.ชื่อนักเรียน'!R49="ร","ร",IF(AI49="","",RANK(AI49,$AI$11:$AI$55,0)))))</f>
        <v/>
      </c>
    </row>
    <row r="50" spans="1:36" s="33" customFormat="1" ht="17.25" customHeight="1">
      <c r="A50" s="67">
        <v>40</v>
      </c>
      <c r="B50" s="34" t="str">
        <f>IF('2.ชื่อนักเรียน'!C50="","",'2.ชื่อนักเรียน'!C50)</f>
        <v/>
      </c>
      <c r="C50" s="35" t="str">
        <f>IF('2.ชื่อนักเรียน'!D50="","",'2.ชื่อนักเรียน'!D50)</f>
        <v/>
      </c>
      <c r="D50" s="85"/>
      <c r="E50" s="86"/>
      <c r="F50" s="87"/>
      <c r="G50" s="87"/>
      <c r="H50" s="87"/>
      <c r="I50" s="87"/>
      <c r="J50" s="88"/>
      <c r="K50" s="88"/>
      <c r="L50" s="87"/>
      <c r="M50" s="87"/>
      <c r="N50" s="87"/>
      <c r="O50" s="87"/>
      <c r="P50" s="87"/>
      <c r="Q50" s="87"/>
      <c r="R50" s="87"/>
      <c r="S50" s="87"/>
      <c r="T50" s="88"/>
      <c r="U50" s="154"/>
      <c r="V50" s="82"/>
      <c r="W50" s="84"/>
      <c r="X50" s="84"/>
      <c r="Y50" s="84"/>
      <c r="Z50" s="87"/>
      <c r="AA50" s="87"/>
      <c r="AB50" s="88"/>
      <c r="AC50" s="84"/>
      <c r="AD50" s="84"/>
      <c r="AE50" s="84"/>
      <c r="AF50" s="84"/>
      <c r="AG50" s="84"/>
      <c r="AH50" s="132" t="str">
        <f t="shared" si="0"/>
        <v/>
      </c>
      <c r="AI50" s="39" t="str">
        <f t="shared" si="1"/>
        <v/>
      </c>
      <c r="AJ50" s="23" t="str">
        <f>IF('2.ชื่อนักเรียน'!R50="มส","มส",IF('2.ชื่อนักเรียน'!R50="ย้าย","ย้าย",IF('2.ชื่อนักเรียน'!R50="ร","ร",IF(AI50="","",RANK(AI50,$AI$11:$AI$55,0)))))</f>
        <v/>
      </c>
    </row>
    <row r="51" spans="1:36" s="33" customFormat="1" ht="17.25" customHeight="1">
      <c r="A51" s="67">
        <v>41</v>
      </c>
      <c r="B51" s="34" t="str">
        <f>IF('2.ชื่อนักเรียน'!C51="","",'2.ชื่อนักเรียน'!C51)</f>
        <v/>
      </c>
      <c r="C51" s="35" t="str">
        <f>IF('2.ชื่อนักเรียน'!D51="","",'2.ชื่อนักเรียน'!D51)</f>
        <v/>
      </c>
      <c r="D51" s="85"/>
      <c r="E51" s="86"/>
      <c r="F51" s="87"/>
      <c r="G51" s="87"/>
      <c r="H51" s="87"/>
      <c r="I51" s="87"/>
      <c r="J51" s="88"/>
      <c r="K51" s="88"/>
      <c r="L51" s="87"/>
      <c r="M51" s="87"/>
      <c r="N51" s="87"/>
      <c r="O51" s="87"/>
      <c r="P51" s="87"/>
      <c r="Q51" s="87"/>
      <c r="R51" s="87"/>
      <c r="S51" s="87"/>
      <c r="T51" s="88"/>
      <c r="U51" s="154"/>
      <c r="V51" s="82"/>
      <c r="W51" s="84"/>
      <c r="X51" s="84"/>
      <c r="Y51" s="84"/>
      <c r="Z51" s="87"/>
      <c r="AA51" s="87"/>
      <c r="AB51" s="88"/>
      <c r="AC51" s="84"/>
      <c r="AD51" s="84"/>
      <c r="AE51" s="84"/>
      <c r="AF51" s="84"/>
      <c r="AG51" s="84"/>
      <c r="AH51" s="132" t="str">
        <f t="shared" si="0"/>
        <v/>
      </c>
      <c r="AI51" s="39" t="str">
        <f t="shared" si="1"/>
        <v/>
      </c>
      <c r="AJ51" s="23" t="str">
        <f>IF('2.ชื่อนักเรียน'!R51="มส","มส",IF('2.ชื่อนักเรียน'!R51="ย้าย","ย้าย",IF('2.ชื่อนักเรียน'!R51="ร","ร",IF(AI51="","",RANK(AI51,$AI$11:$AI$55,0)))))</f>
        <v/>
      </c>
    </row>
    <row r="52" spans="1:36" s="33" customFormat="1" ht="17.25" customHeight="1">
      <c r="A52" s="67">
        <v>42</v>
      </c>
      <c r="B52" s="34" t="str">
        <f>IF('2.ชื่อนักเรียน'!C52="","",'2.ชื่อนักเรียน'!C52)</f>
        <v/>
      </c>
      <c r="C52" s="35" t="str">
        <f>IF('2.ชื่อนักเรียน'!D52="","",'2.ชื่อนักเรียน'!D52)</f>
        <v/>
      </c>
      <c r="D52" s="85"/>
      <c r="E52" s="86"/>
      <c r="F52" s="87"/>
      <c r="G52" s="87"/>
      <c r="H52" s="87"/>
      <c r="I52" s="87"/>
      <c r="J52" s="88"/>
      <c r="K52" s="88"/>
      <c r="L52" s="87"/>
      <c r="M52" s="87"/>
      <c r="N52" s="87"/>
      <c r="O52" s="87"/>
      <c r="P52" s="87"/>
      <c r="Q52" s="87"/>
      <c r="R52" s="87"/>
      <c r="S52" s="87"/>
      <c r="T52" s="88"/>
      <c r="U52" s="154"/>
      <c r="V52" s="82"/>
      <c r="W52" s="84"/>
      <c r="X52" s="84"/>
      <c r="Y52" s="84"/>
      <c r="Z52" s="87"/>
      <c r="AA52" s="87"/>
      <c r="AB52" s="88"/>
      <c r="AC52" s="84"/>
      <c r="AD52" s="84"/>
      <c r="AE52" s="84"/>
      <c r="AF52" s="84"/>
      <c r="AG52" s="84"/>
      <c r="AH52" s="132" t="str">
        <f t="shared" si="0"/>
        <v/>
      </c>
      <c r="AI52" s="39" t="str">
        <f t="shared" si="1"/>
        <v/>
      </c>
      <c r="AJ52" s="23" t="str">
        <f>IF('2.ชื่อนักเรียน'!R52="มส","มส",IF('2.ชื่อนักเรียน'!R52="ย้าย","ย้าย",IF('2.ชื่อนักเรียน'!R52="ร","ร",IF(AI52="","",RANK(AI52,$AI$11:$AI$55,0)))))</f>
        <v/>
      </c>
    </row>
    <row r="53" spans="1:36" s="33" customFormat="1" ht="17.25" customHeight="1">
      <c r="A53" s="67">
        <v>43</v>
      </c>
      <c r="B53" s="34" t="str">
        <f>IF('2.ชื่อนักเรียน'!C53="","",'2.ชื่อนักเรียน'!C53)</f>
        <v/>
      </c>
      <c r="C53" s="35" t="str">
        <f>IF('2.ชื่อนักเรียน'!D53="","",'2.ชื่อนักเรียน'!D53)</f>
        <v/>
      </c>
      <c r="D53" s="85"/>
      <c r="E53" s="86"/>
      <c r="F53" s="87"/>
      <c r="G53" s="87"/>
      <c r="H53" s="87"/>
      <c r="I53" s="87"/>
      <c r="J53" s="88"/>
      <c r="K53" s="88"/>
      <c r="L53" s="87"/>
      <c r="M53" s="87"/>
      <c r="N53" s="87"/>
      <c r="O53" s="87"/>
      <c r="P53" s="87"/>
      <c r="Q53" s="87"/>
      <c r="R53" s="87"/>
      <c r="S53" s="87"/>
      <c r="T53" s="88"/>
      <c r="U53" s="154"/>
      <c r="V53" s="82"/>
      <c r="W53" s="84"/>
      <c r="X53" s="84"/>
      <c r="Y53" s="84"/>
      <c r="Z53" s="87"/>
      <c r="AA53" s="87"/>
      <c r="AB53" s="88"/>
      <c r="AC53" s="84"/>
      <c r="AD53" s="84"/>
      <c r="AE53" s="84"/>
      <c r="AF53" s="84"/>
      <c r="AG53" s="84"/>
      <c r="AH53" s="132" t="str">
        <f t="shared" si="0"/>
        <v/>
      </c>
      <c r="AI53" s="39" t="str">
        <f t="shared" si="1"/>
        <v/>
      </c>
      <c r="AJ53" s="23" t="str">
        <f>IF('2.ชื่อนักเรียน'!R53="มส","มส",IF('2.ชื่อนักเรียน'!R53="ย้าย","ย้าย",IF('2.ชื่อนักเรียน'!R53="ร","ร",IF(AI53="","",RANK(AI53,$AI$11:$AI$55,0)))))</f>
        <v/>
      </c>
    </row>
    <row r="54" spans="1:36" s="33" customFormat="1" ht="17.25" customHeight="1">
      <c r="A54" s="67">
        <v>44</v>
      </c>
      <c r="B54" s="34" t="str">
        <f>IF('2.ชื่อนักเรียน'!C54="","",'2.ชื่อนักเรียน'!C54)</f>
        <v/>
      </c>
      <c r="C54" s="35" t="str">
        <f>IF('2.ชื่อนักเรียน'!D54="","",'2.ชื่อนักเรียน'!D54)</f>
        <v/>
      </c>
      <c r="D54" s="85"/>
      <c r="E54" s="86"/>
      <c r="F54" s="87"/>
      <c r="G54" s="87"/>
      <c r="H54" s="87"/>
      <c r="I54" s="87"/>
      <c r="J54" s="88"/>
      <c r="K54" s="88"/>
      <c r="L54" s="87"/>
      <c r="M54" s="87"/>
      <c r="N54" s="87"/>
      <c r="O54" s="87"/>
      <c r="P54" s="87"/>
      <c r="Q54" s="87"/>
      <c r="R54" s="87"/>
      <c r="S54" s="87"/>
      <c r="T54" s="88"/>
      <c r="U54" s="154"/>
      <c r="V54" s="82"/>
      <c r="W54" s="84"/>
      <c r="X54" s="84"/>
      <c r="Y54" s="84"/>
      <c r="Z54" s="87"/>
      <c r="AA54" s="87"/>
      <c r="AB54" s="88"/>
      <c r="AC54" s="84"/>
      <c r="AD54" s="84"/>
      <c r="AE54" s="84"/>
      <c r="AF54" s="84"/>
      <c r="AG54" s="84"/>
      <c r="AH54" s="132" t="str">
        <f t="shared" si="0"/>
        <v/>
      </c>
      <c r="AI54" s="39" t="str">
        <f t="shared" si="1"/>
        <v/>
      </c>
      <c r="AJ54" s="23" t="str">
        <f>IF('2.ชื่อนักเรียน'!R54="มส","มส",IF('2.ชื่อนักเรียน'!R54="ย้าย","ย้าย",IF('2.ชื่อนักเรียน'!R54="ร","ร",IF(AI54="","",RANK(AI54,$AI$11:$AI$55,0)))))</f>
        <v/>
      </c>
    </row>
    <row r="55" spans="1:36" s="33" customFormat="1" ht="17.25" customHeight="1" thickBot="1">
      <c r="A55" s="40">
        <v>45</v>
      </c>
      <c r="B55" s="34" t="str">
        <f>IF('2.ชื่อนักเรียน'!C55="","",'2.ชื่อนักเรียน'!C55)</f>
        <v/>
      </c>
      <c r="C55" s="35" t="str">
        <f>IF('2.ชื่อนักเรียน'!D55="","",'2.ชื่อนักเรียน'!D55)</f>
        <v/>
      </c>
      <c r="D55" s="85"/>
      <c r="E55" s="86"/>
      <c r="F55" s="87"/>
      <c r="G55" s="87"/>
      <c r="H55" s="87"/>
      <c r="I55" s="87"/>
      <c r="J55" s="88"/>
      <c r="K55" s="88"/>
      <c r="L55" s="87"/>
      <c r="M55" s="87"/>
      <c r="N55" s="87"/>
      <c r="O55" s="87"/>
      <c r="P55" s="87"/>
      <c r="Q55" s="87"/>
      <c r="R55" s="87"/>
      <c r="S55" s="87"/>
      <c r="T55" s="88"/>
      <c r="U55" s="154"/>
      <c r="V55" s="82"/>
      <c r="W55" s="84"/>
      <c r="X55" s="84"/>
      <c r="Y55" s="84"/>
      <c r="Z55" s="87"/>
      <c r="AA55" s="87"/>
      <c r="AB55" s="88"/>
      <c r="AC55" s="84"/>
      <c r="AD55" s="84"/>
      <c r="AE55" s="84"/>
      <c r="AF55" s="84"/>
      <c r="AG55" s="84"/>
      <c r="AH55" s="132" t="str">
        <f t="shared" ref="AH55" si="2">IF(OR(D55&gt;$D$10,F55&gt;$F$10,H55&gt;$H$10,J55&gt;$J$10,L55&gt;$L$10,N55&gt;$N$10,P55&gt;$P$10,R55&gt;$R$10,T55&gt;$T$10,,V55&gt;$V$10),"",IF(COUNT(D55,F55,H55,J55,L55,N55,P55,R55,T55,,V55)&lt;10,"",D55+F55+H55+J55+L55+N55+P55+R55+T55++V55))</f>
        <v/>
      </c>
      <c r="AI55" s="39" t="str">
        <f t="shared" si="1"/>
        <v/>
      </c>
      <c r="AJ55" s="23" t="str">
        <f>IF('2.ชื่อนักเรียน'!R55="มส","มส",IF('2.ชื่อนักเรียน'!R55="ย้าย","ย้าย",IF('2.ชื่อนักเรียน'!R55="ร","ร",IF(AI55="","",RANK(AI55,$AI$11:$AI$55,0)))))</f>
        <v/>
      </c>
    </row>
    <row r="56" spans="1:36" s="33" customFormat="1" ht="17.25" customHeight="1">
      <c r="A56" s="1145" t="s">
        <v>5</v>
      </c>
      <c r="B56" s="1146"/>
      <c r="C56" s="1147"/>
      <c r="D56" s="94">
        <f>IF(SUM(D11:D55)=0,"",SUM(D11:D55))</f>
        <v>1</v>
      </c>
      <c r="E56" s="94"/>
      <c r="F56" s="94">
        <f t="shared" ref="F56:V56" si="3">IF(SUM(F11:F55)=0,"",SUM(F11:F55))</f>
        <v>3</v>
      </c>
      <c r="G56" s="94"/>
      <c r="H56" s="94">
        <f t="shared" si="3"/>
        <v>5</v>
      </c>
      <c r="I56" s="94"/>
      <c r="J56" s="94">
        <f t="shared" si="3"/>
        <v>7</v>
      </c>
      <c r="K56" s="94"/>
      <c r="L56" s="94">
        <f t="shared" si="3"/>
        <v>9</v>
      </c>
      <c r="M56" s="94"/>
      <c r="N56" s="94">
        <f t="shared" si="3"/>
        <v>11</v>
      </c>
      <c r="O56" s="94"/>
      <c r="P56" s="94">
        <f t="shared" si="3"/>
        <v>13</v>
      </c>
      <c r="Q56" s="94"/>
      <c r="R56" s="94">
        <f t="shared" si="3"/>
        <v>15</v>
      </c>
      <c r="S56" s="94"/>
      <c r="T56" s="94">
        <f t="shared" si="3"/>
        <v>17</v>
      </c>
      <c r="U56" s="126"/>
      <c r="V56" s="97">
        <f t="shared" si="3"/>
        <v>19</v>
      </c>
      <c r="W56" s="100"/>
      <c r="X56" s="95">
        <f t="shared" ref="X56" si="4">IF(SUM(X11:X55)=0,"",SUM(X11:X55))</f>
        <v>1</v>
      </c>
      <c r="Y56" s="100"/>
      <c r="Z56" s="95">
        <f t="shared" ref="Z56" si="5">IF(SUM(Z11:Z55)=0,"",SUM(Z11:Z55))</f>
        <v>3</v>
      </c>
      <c r="AA56" s="100"/>
      <c r="AB56" s="95">
        <f t="shared" ref="AB56" si="6">IF(SUM(AB11:AB55)=0,"",SUM(AB11:AB55))</f>
        <v>5</v>
      </c>
      <c r="AC56" s="100"/>
      <c r="AD56" s="95">
        <f t="shared" ref="AD56" si="7">IF(SUM(AD11:AD55)=0,"",SUM(AD11:AD55))</f>
        <v>7</v>
      </c>
      <c r="AE56" s="100"/>
      <c r="AF56" s="95">
        <f t="shared" ref="AF56" si="8">IF(SUM(AF11:AF55)=0,"",SUM(AF11:AF55))</f>
        <v>9</v>
      </c>
      <c r="AG56" s="101"/>
      <c r="AH56" s="90" t="str">
        <f>IF(SUM(AH11:AH55)=0,"",SUM(AH11:AH55))</f>
        <v/>
      </c>
      <c r="AI56" s="41"/>
      <c r="AJ56" s="42"/>
    </row>
    <row r="57" spans="1:36" s="33" customFormat="1" ht="17.25" customHeight="1">
      <c r="A57" s="1148" t="s">
        <v>70</v>
      </c>
      <c r="B57" s="1093"/>
      <c r="C57" s="1149"/>
      <c r="D57" s="31">
        <f>IF(D56="","",MIN(D11:D55))</f>
        <v>1</v>
      </c>
      <c r="E57" s="31"/>
      <c r="F57" s="31">
        <f t="shared" ref="F57:T57" si="9">IF(F56="","",MIN(F11:F55))</f>
        <v>3</v>
      </c>
      <c r="G57" s="31"/>
      <c r="H57" s="31">
        <f t="shared" si="9"/>
        <v>5</v>
      </c>
      <c r="I57" s="31"/>
      <c r="J57" s="31">
        <f t="shared" si="9"/>
        <v>7</v>
      </c>
      <c r="K57" s="31"/>
      <c r="L57" s="31">
        <f t="shared" si="9"/>
        <v>9</v>
      </c>
      <c r="M57" s="31"/>
      <c r="N57" s="31">
        <f t="shared" si="9"/>
        <v>11</v>
      </c>
      <c r="O57" s="31"/>
      <c r="P57" s="31">
        <f t="shared" si="9"/>
        <v>13</v>
      </c>
      <c r="Q57" s="31"/>
      <c r="R57" s="31">
        <f t="shared" si="9"/>
        <v>15</v>
      </c>
      <c r="S57" s="31"/>
      <c r="T57" s="31">
        <f t="shared" si="9"/>
        <v>17</v>
      </c>
      <c r="U57" s="81"/>
      <c r="V57" s="155">
        <f>IF(V56="","",MIN(V11:V55))</f>
        <v>19</v>
      </c>
      <c r="W57" s="80"/>
      <c r="X57" s="80">
        <f>IF(X56="","",MIN(X11:X55))</f>
        <v>1</v>
      </c>
      <c r="Y57" s="80"/>
      <c r="Z57" s="80">
        <f>IF(Z56="","",MIN(Z11:Z55))</f>
        <v>3</v>
      </c>
      <c r="AA57" s="80"/>
      <c r="AB57" s="80">
        <f>IF(AB56="","",MIN(AB11:AB55))</f>
        <v>5</v>
      </c>
      <c r="AC57" s="80"/>
      <c r="AD57" s="80">
        <f>IF(AD56="","",MIN(AD11:AD55))</f>
        <v>7</v>
      </c>
      <c r="AE57" s="80"/>
      <c r="AF57" s="80">
        <f>IF(AF56="","",MIN(AF11:AF55))</f>
        <v>9</v>
      </c>
      <c r="AG57" s="102"/>
      <c r="AH57" s="91" t="str">
        <f>IF(AH56="","",MIN(AH11:AH55))</f>
        <v/>
      </c>
      <c r="AI57" s="43"/>
      <c r="AJ57" s="44"/>
    </row>
    <row r="58" spans="1:36" s="33" customFormat="1" ht="17.25" customHeight="1">
      <c r="A58" s="1148" t="s">
        <v>71</v>
      </c>
      <c r="B58" s="1093"/>
      <c r="C58" s="1149"/>
      <c r="D58" s="31">
        <f>IF(D56="","",MAX(D11:D55))</f>
        <v>1</v>
      </c>
      <c r="E58" s="31"/>
      <c r="F58" s="31">
        <f t="shared" ref="F58:T58" si="10">IF(F56="","",MAX(F11:F55))</f>
        <v>3</v>
      </c>
      <c r="G58" s="31"/>
      <c r="H58" s="31">
        <f t="shared" si="10"/>
        <v>5</v>
      </c>
      <c r="I58" s="31"/>
      <c r="J58" s="31">
        <f t="shared" si="10"/>
        <v>7</v>
      </c>
      <c r="K58" s="31"/>
      <c r="L58" s="31">
        <f t="shared" si="10"/>
        <v>9</v>
      </c>
      <c r="M58" s="31"/>
      <c r="N58" s="31">
        <f t="shared" si="10"/>
        <v>11</v>
      </c>
      <c r="O58" s="31"/>
      <c r="P58" s="31">
        <f t="shared" si="10"/>
        <v>13</v>
      </c>
      <c r="Q58" s="31"/>
      <c r="R58" s="31">
        <f t="shared" si="10"/>
        <v>15</v>
      </c>
      <c r="S58" s="31"/>
      <c r="T58" s="31">
        <f t="shared" si="10"/>
        <v>17</v>
      </c>
      <c r="U58" s="81"/>
      <c r="V58" s="155">
        <f>IF(V56="","",MAX(V11:V55))</f>
        <v>19</v>
      </c>
      <c r="W58" s="80"/>
      <c r="X58" s="80">
        <f>IF(X56="","",MAX(X11:X55))</f>
        <v>1</v>
      </c>
      <c r="Y58" s="80"/>
      <c r="Z58" s="80">
        <f>IF(Z56="","",MAX(Z11:Z55))</f>
        <v>3</v>
      </c>
      <c r="AA58" s="80"/>
      <c r="AB58" s="80">
        <f>IF(AB56="","",MAX(AB11:AB55))</f>
        <v>5</v>
      </c>
      <c r="AC58" s="80"/>
      <c r="AD58" s="80">
        <f>IF(AD56="","",MAX(AD11:AD55))</f>
        <v>7</v>
      </c>
      <c r="AE58" s="80"/>
      <c r="AF58" s="80">
        <f>IF(AF56="","",MAX(AF11:AF55))</f>
        <v>9</v>
      </c>
      <c r="AG58" s="102"/>
      <c r="AH58" s="92" t="str">
        <f>IF(AH56="","",MAX(AH11:AH55))</f>
        <v/>
      </c>
      <c r="AI58" s="43"/>
      <c r="AJ58" s="44"/>
    </row>
    <row r="59" spans="1:36" s="33" customFormat="1" ht="17.25" customHeight="1">
      <c r="A59" s="1148" t="s">
        <v>72</v>
      </c>
      <c r="B59" s="1093"/>
      <c r="C59" s="1149"/>
      <c r="D59" s="31">
        <f>IF(D56="","",AVERAGE(D11:D55))</f>
        <v>1</v>
      </c>
      <c r="E59" s="31"/>
      <c r="F59" s="79">
        <f t="shared" ref="F59:V59" si="11">IF(F56="","",AVERAGE(F11:F55))</f>
        <v>3</v>
      </c>
      <c r="G59" s="79"/>
      <c r="H59" s="79">
        <f t="shared" si="11"/>
        <v>5</v>
      </c>
      <c r="I59" s="79"/>
      <c r="J59" s="80">
        <f t="shared" si="11"/>
        <v>7</v>
      </c>
      <c r="K59" s="80"/>
      <c r="L59" s="79">
        <f t="shared" si="11"/>
        <v>9</v>
      </c>
      <c r="M59" s="79"/>
      <c r="N59" s="79">
        <f t="shared" si="11"/>
        <v>11</v>
      </c>
      <c r="O59" s="79"/>
      <c r="P59" s="79">
        <f t="shared" si="11"/>
        <v>13</v>
      </c>
      <c r="Q59" s="79"/>
      <c r="R59" s="79">
        <f t="shared" si="11"/>
        <v>15</v>
      </c>
      <c r="S59" s="79"/>
      <c r="T59" s="80">
        <f t="shared" si="11"/>
        <v>17</v>
      </c>
      <c r="U59" s="81"/>
      <c r="V59" s="155">
        <f t="shared" si="11"/>
        <v>19</v>
      </c>
      <c r="W59" s="80"/>
      <c r="X59" s="80">
        <f t="shared" ref="X59" si="12">IF(X56="","",AVERAGE(X11:X55))</f>
        <v>1</v>
      </c>
      <c r="Y59" s="80"/>
      <c r="Z59" s="80">
        <f t="shared" ref="Z59" si="13">IF(Z56="","",AVERAGE(Z11:Z55))</f>
        <v>3</v>
      </c>
      <c r="AA59" s="80"/>
      <c r="AB59" s="80">
        <f t="shared" ref="AB59" si="14">IF(AB56="","",AVERAGE(AB11:AB55))</f>
        <v>5</v>
      </c>
      <c r="AC59" s="80"/>
      <c r="AD59" s="80">
        <f t="shared" ref="AD59" si="15">IF(AD56="","",AVERAGE(AD11:AD55))</f>
        <v>7</v>
      </c>
      <c r="AE59" s="80"/>
      <c r="AF59" s="80">
        <f t="shared" ref="AF59" si="16">IF(AF56="","",AVERAGE(AF11:AF55))</f>
        <v>9</v>
      </c>
      <c r="AG59" s="102"/>
      <c r="AH59" s="91" t="str">
        <f>IF(AH56="","",AVERAGE(AH11:AH55))</f>
        <v/>
      </c>
      <c r="AI59" s="43"/>
      <c r="AJ59" s="44"/>
    </row>
    <row r="60" spans="1:36" s="47" customFormat="1" ht="17.25" customHeight="1" thickBot="1">
      <c r="A60" s="1150" t="s">
        <v>73</v>
      </c>
      <c r="B60" s="1151"/>
      <c r="C60" s="1152"/>
      <c r="D60" s="74">
        <f>IF(D56="","",(D59*100)/D10)</f>
        <v>5</v>
      </c>
      <c r="E60" s="74"/>
      <c r="F60" s="75">
        <f t="shared" ref="F60:AH60" si="17">IF(F56="","",(F59*100)/F10)</f>
        <v>15</v>
      </c>
      <c r="G60" s="75"/>
      <c r="H60" s="75">
        <f t="shared" si="17"/>
        <v>25</v>
      </c>
      <c r="I60" s="75"/>
      <c r="J60" s="75">
        <f t="shared" si="17"/>
        <v>35</v>
      </c>
      <c r="K60" s="75"/>
      <c r="L60" s="75">
        <f t="shared" si="17"/>
        <v>45</v>
      </c>
      <c r="M60" s="75"/>
      <c r="N60" s="75">
        <f t="shared" si="17"/>
        <v>55</v>
      </c>
      <c r="O60" s="75"/>
      <c r="P60" s="76">
        <f t="shared" si="17"/>
        <v>65</v>
      </c>
      <c r="Q60" s="76"/>
      <c r="R60" s="76">
        <f t="shared" si="17"/>
        <v>75</v>
      </c>
      <c r="S60" s="76"/>
      <c r="T60" s="76">
        <f t="shared" si="17"/>
        <v>85</v>
      </c>
      <c r="U60" s="89"/>
      <c r="V60" s="156">
        <f t="shared" si="17"/>
        <v>95</v>
      </c>
      <c r="W60" s="75"/>
      <c r="X60" s="75">
        <f t="shared" ref="X60" si="18">IF(X56="","",(X59*100)/X10)</f>
        <v>5</v>
      </c>
      <c r="Y60" s="75"/>
      <c r="Z60" s="75" t="e">
        <f t="shared" ref="Z60" si="19">IF(Z56="","",(Z59*100)/Z10)</f>
        <v>#DIV/0!</v>
      </c>
      <c r="AA60" s="75"/>
      <c r="AB60" s="75" t="e">
        <f t="shared" ref="AB60" si="20">IF(AB56="","",(AB59*100)/AB10)</f>
        <v>#DIV/0!</v>
      </c>
      <c r="AC60" s="75"/>
      <c r="AD60" s="75" t="e">
        <f t="shared" ref="AD60" si="21">IF(AD56="","",(AD59*100)/AD10)</f>
        <v>#DIV/0!</v>
      </c>
      <c r="AE60" s="75"/>
      <c r="AF60" s="75" t="e">
        <f t="shared" ref="AF60" si="22">IF(AF56="","",(AF59*100)/AF10)</f>
        <v>#DIV/0!</v>
      </c>
      <c r="AG60" s="103"/>
      <c r="AH60" s="93" t="str">
        <f t="shared" si="17"/>
        <v/>
      </c>
      <c r="AI60" s="45"/>
      <c r="AJ60" s="46"/>
    </row>
    <row r="61" spans="1:36" s="47" customFormat="1" ht="17.25" customHeight="1">
      <c r="A61" s="1207"/>
      <c r="B61" s="1207"/>
      <c r="C61" s="1207"/>
      <c r="D61" s="1207"/>
      <c r="E61" s="1207"/>
      <c r="F61" s="1207"/>
      <c r="G61" s="1207"/>
      <c r="H61" s="1207"/>
      <c r="I61" s="1207"/>
      <c r="J61" s="1207"/>
      <c r="K61" s="1207"/>
      <c r="L61" s="1207"/>
      <c r="M61" s="1207"/>
      <c r="N61" s="1207"/>
      <c r="O61" s="1207"/>
      <c r="P61" s="1207"/>
      <c r="Q61" s="1207"/>
      <c r="R61" s="1207"/>
      <c r="S61" s="1207"/>
      <c r="T61" s="1207"/>
      <c r="U61" s="1207"/>
      <c r="V61" s="1207"/>
      <c r="W61" s="1207"/>
      <c r="X61" s="1207"/>
      <c r="Y61" s="1207"/>
      <c r="Z61" s="1207"/>
      <c r="AA61" s="1207"/>
      <c r="AB61" s="1207"/>
      <c r="AC61" s="1207"/>
      <c r="AD61" s="1207"/>
      <c r="AE61" s="1207"/>
      <c r="AF61" s="1207"/>
      <c r="AG61" s="1207"/>
      <c r="AH61" s="1207"/>
      <c r="AI61" s="1207"/>
      <c r="AJ61" s="1207"/>
    </row>
    <row r="62" spans="1:36" s="47" customFormat="1" ht="17.25" customHeight="1">
      <c r="A62" s="1094"/>
      <c r="B62" s="1094"/>
      <c r="C62" s="1094"/>
      <c r="D62" s="1094"/>
      <c r="E62" s="1094"/>
      <c r="F62" s="1094"/>
      <c r="G62" s="1094"/>
      <c r="H62" s="1094"/>
      <c r="I62" s="1094"/>
      <c r="J62" s="1094"/>
      <c r="K62" s="1094"/>
      <c r="L62" s="1094"/>
      <c r="M62" s="1094"/>
      <c r="N62" s="1094"/>
      <c r="O62" s="1094"/>
      <c r="P62" s="1094"/>
      <c r="Q62" s="1094"/>
      <c r="R62" s="1094"/>
      <c r="S62" s="1094"/>
      <c r="T62" s="1094"/>
      <c r="U62" s="1094"/>
      <c r="V62" s="1094"/>
      <c r="W62" s="1094"/>
      <c r="X62" s="1094"/>
      <c r="Y62" s="1094"/>
      <c r="Z62" s="1094"/>
      <c r="AA62" s="1094"/>
      <c r="AB62" s="1094"/>
      <c r="AC62" s="1094"/>
      <c r="AD62" s="1094"/>
      <c r="AE62" s="1094"/>
      <c r="AF62" s="1094"/>
      <c r="AG62" s="1094"/>
      <c r="AH62" s="1094"/>
      <c r="AI62" s="1094"/>
      <c r="AJ62" s="1094"/>
    </row>
    <row r="63" spans="1:36" s="47" customFormat="1" ht="17.25" customHeight="1">
      <c r="A63" s="1094"/>
      <c r="B63" s="1094"/>
      <c r="C63" s="1094"/>
      <c r="D63" s="1094"/>
      <c r="E63" s="1094"/>
      <c r="F63" s="1094"/>
      <c r="G63" s="1094"/>
      <c r="H63" s="1094"/>
      <c r="I63" s="1094"/>
      <c r="J63" s="1094"/>
      <c r="K63" s="1094"/>
      <c r="L63" s="1094"/>
      <c r="M63" s="1094"/>
      <c r="N63" s="1094"/>
      <c r="O63" s="1094"/>
      <c r="P63" s="1094"/>
      <c r="Q63" s="1094"/>
      <c r="R63" s="1094"/>
      <c r="S63" s="1094"/>
      <c r="T63" s="1094"/>
      <c r="U63" s="1094"/>
      <c r="V63" s="1094"/>
      <c r="W63" s="1094"/>
      <c r="X63" s="1094"/>
      <c r="Y63" s="1094"/>
      <c r="Z63" s="1094"/>
      <c r="AA63" s="1094"/>
      <c r="AB63" s="1094"/>
      <c r="AC63" s="1094"/>
      <c r="AD63" s="1094"/>
      <c r="AE63" s="1094"/>
      <c r="AF63" s="1094"/>
      <c r="AG63" s="1094"/>
      <c r="AH63" s="1094"/>
      <c r="AI63" s="1094"/>
      <c r="AJ63" s="1094"/>
    </row>
    <row r="64" spans="1:36" s="48" customFormat="1" ht="17.25" customHeight="1">
      <c r="A64" s="1094"/>
      <c r="B64" s="1094"/>
      <c r="C64" s="1094"/>
      <c r="D64" s="1094"/>
      <c r="E64" s="1094"/>
      <c r="F64" s="1094"/>
      <c r="G64" s="1094"/>
      <c r="H64" s="1094"/>
      <c r="I64" s="1094"/>
      <c r="J64" s="1094"/>
      <c r="K64" s="1094"/>
      <c r="L64" s="1094"/>
      <c r="M64" s="1094"/>
      <c r="N64" s="1094"/>
      <c r="O64" s="1094"/>
      <c r="P64" s="1094"/>
      <c r="Q64" s="1094"/>
      <c r="R64" s="1094"/>
      <c r="S64" s="1094"/>
      <c r="T64" s="1094"/>
      <c r="U64" s="1094"/>
      <c r="V64" s="1094"/>
      <c r="W64" s="1094"/>
      <c r="X64" s="1094"/>
      <c r="Y64" s="1094"/>
      <c r="Z64" s="1094"/>
      <c r="AA64" s="1094"/>
      <c r="AB64" s="1094"/>
      <c r="AC64" s="1094"/>
      <c r="AD64" s="1094"/>
      <c r="AE64" s="1094"/>
      <c r="AF64" s="1094"/>
      <c r="AG64" s="1094"/>
      <c r="AH64" s="1094"/>
      <c r="AI64" s="1094"/>
      <c r="AJ64" s="1094"/>
    </row>
    <row r="65" spans="1:34" s="48" customFormat="1" ht="16.5" customHeight="1">
      <c r="A65" s="72"/>
      <c r="B65" s="49"/>
      <c r="C65" s="49"/>
      <c r="D65" s="72"/>
      <c r="E65" s="72"/>
      <c r="F65" s="72"/>
      <c r="G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</row>
    <row r="66" spans="1:34" s="48" customFormat="1" ht="16.5" customHeight="1">
      <c r="A66" s="72"/>
      <c r="B66" s="49"/>
      <c r="C66" s="49"/>
      <c r="D66" s="72"/>
      <c r="E66" s="72"/>
      <c r="F66" s="72"/>
      <c r="G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</row>
    <row r="67" spans="1:34" s="48" customFormat="1" ht="16.5" customHeight="1">
      <c r="A67" s="72"/>
      <c r="B67" s="49"/>
      <c r="C67" s="49"/>
      <c r="D67" s="72"/>
      <c r="E67" s="72"/>
      <c r="F67" s="72"/>
      <c r="G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</row>
    <row r="68" spans="1:34" ht="16.5" customHeight="1">
      <c r="A68" s="72"/>
      <c r="B68" s="49"/>
      <c r="C68" s="49"/>
      <c r="D68" s="50"/>
      <c r="E68" s="50"/>
      <c r="F68" s="50"/>
      <c r="G68" s="50"/>
      <c r="V68" s="50"/>
      <c r="W68" s="50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</row>
    <row r="69" spans="1:34" ht="16.5" customHeight="1">
      <c r="A69" s="72"/>
      <c r="B69" s="49"/>
      <c r="C69" s="49"/>
      <c r="D69" s="50"/>
      <c r="E69" s="50"/>
      <c r="F69" s="50"/>
      <c r="G69" s="50"/>
      <c r="V69" s="50"/>
      <c r="W69" s="50"/>
      <c r="X69" s="50"/>
      <c r="Y69" s="50"/>
      <c r="Z69" s="50"/>
      <c r="AA69" s="50"/>
      <c r="AB69" s="50"/>
      <c r="AC69" s="50"/>
      <c r="AD69" s="50"/>
      <c r="AE69" s="50"/>
      <c r="AF69" s="50"/>
      <c r="AG69" s="50"/>
      <c r="AH69" s="50"/>
    </row>
    <row r="70" spans="1:34" ht="12.75" customHeight="1">
      <c r="A70" s="72"/>
      <c r="B70" s="49"/>
      <c r="C70" s="49"/>
      <c r="D70" s="72"/>
      <c r="E70" s="72"/>
      <c r="F70" s="72"/>
      <c r="G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</row>
  </sheetData>
  <mergeCells count="31">
    <mergeCell ref="J9:K9"/>
    <mergeCell ref="L9:M9"/>
    <mergeCell ref="N9:O9"/>
    <mergeCell ref="P9:Q9"/>
    <mergeCell ref="A1:AJ1"/>
    <mergeCell ref="A2:AJ2"/>
    <mergeCell ref="A3:AJ3"/>
    <mergeCell ref="A7:A10"/>
    <mergeCell ref="B7:C10"/>
    <mergeCell ref="AH7:AH9"/>
    <mergeCell ref="AI7:AI10"/>
    <mergeCell ref="AJ7:AJ10"/>
    <mergeCell ref="D9:E9"/>
    <mergeCell ref="D7:U7"/>
    <mergeCell ref="V7:AG7"/>
    <mergeCell ref="A60:C60"/>
    <mergeCell ref="A61:AJ64"/>
    <mergeCell ref="AD9:AE9"/>
    <mergeCell ref="AF9:AG9"/>
    <mergeCell ref="A56:C56"/>
    <mergeCell ref="A57:C57"/>
    <mergeCell ref="A58:C58"/>
    <mergeCell ref="A59:C59"/>
    <mergeCell ref="R9:S9"/>
    <mergeCell ref="T9:U9"/>
    <mergeCell ref="V9:W9"/>
    <mergeCell ref="X9:Y9"/>
    <mergeCell ref="Z9:AA9"/>
    <mergeCell ref="AB9:AC9"/>
    <mergeCell ref="F9:G9"/>
    <mergeCell ref="H9:I9"/>
  </mergeCells>
  <conditionalFormatting sqref="J11">
    <cfRule type="expression" priority="3" stopIfTrue="1">
      <formula>IF(Q11="มส","มส",IF(Q11="ย้าย","ย้าย",IF(Q11="ร","ร","")))</formula>
    </cfRule>
  </conditionalFormatting>
  <conditionalFormatting sqref="J11:J37">
    <cfRule type="expression" dxfId="1" priority="1" stopIfTrue="1">
      <formula>J11&lt;$D$7/2</formula>
    </cfRule>
  </conditionalFormatting>
  <conditionalFormatting sqref="Y15">
    <cfRule type="expression" priority="6" stopIfTrue="1">
      <formula>IF(AF15="มส","มส",IF(AF15="ย้าย","ย้าย",IF(AF15="ร","ร","")))</formula>
    </cfRule>
  </conditionalFormatting>
  <conditionalFormatting sqref="Y15:Y41">
    <cfRule type="expression" dxfId="0" priority="4" stopIfTrue="1">
      <formula>Y15&lt;$D$7/2</formula>
    </cfRule>
  </conditionalFormatting>
  <printOptions horizontalCentered="1" verticalCentered="1"/>
  <pageMargins left="0.23622047244094491" right="0.23622047244094491" top="0.39370078740157483" bottom="0.39370078740157483" header="0.31496062992125984" footer="0.31496062992125984"/>
  <pageSetup paperSize="5" scale="54" orientation="portrait" horizontalDpi="4294967293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7030A0"/>
    <pageSetUpPr fitToPage="1"/>
  </sheetPr>
  <dimension ref="A1:AB70"/>
  <sheetViews>
    <sheetView view="pageBreakPreview" zoomScaleSheetLayoutView="100" workbookViewId="0">
      <selection activeCell="AA44" sqref="AA44:AN44"/>
    </sheetView>
  </sheetViews>
  <sheetFormatPr defaultColWidth="3.5546875" defaultRowHeight="24.6"/>
  <cols>
    <col min="1" max="1" width="3.5546875" style="16" customWidth="1"/>
    <col min="2" max="2" width="13" style="16" customWidth="1"/>
    <col min="3" max="3" width="10.5546875" style="16" customWidth="1"/>
    <col min="4" max="19" width="5.44140625" style="16" customWidth="1"/>
    <col min="20" max="20" width="5.6640625" style="16" customWidth="1"/>
    <col min="21" max="21" width="4.5546875" style="16" customWidth="1"/>
    <col min="22" max="22" width="4.44140625" style="16" customWidth="1"/>
    <col min="23" max="261" width="9.33203125" style="16" customWidth="1"/>
    <col min="262" max="16384" width="3.5546875" style="16"/>
  </cols>
  <sheetData>
    <row r="1" spans="1:28" s="15" customFormat="1" ht="22.5" customHeight="1">
      <c r="A1" s="1153" t="str">
        <f>CONCATENATE("ผลคะแนนพัฒนาความก้าวหน้าทางการเรียนกลางภาคเรียนที่ 1  ปีการศึกษา  ",'01.ข้อมูลเบื้องต้น'!K2)</f>
        <v>ผลคะแนนพัฒนาความก้าวหน้าทางการเรียนกลางภาคเรียนที่ 1  ปีการศึกษา  2568</v>
      </c>
      <c r="B1" s="1153"/>
      <c r="C1" s="1153"/>
      <c r="D1" s="1153"/>
      <c r="E1" s="1153"/>
      <c r="F1" s="1153"/>
      <c r="G1" s="1153"/>
      <c r="H1" s="1153"/>
      <c r="I1" s="1153"/>
      <c r="J1" s="1153"/>
      <c r="K1" s="1153"/>
      <c r="L1" s="1153"/>
      <c r="M1" s="1153"/>
      <c r="N1" s="1153"/>
      <c r="O1" s="1153"/>
      <c r="P1" s="1153"/>
      <c r="Q1" s="1153"/>
      <c r="R1" s="1153"/>
      <c r="S1" s="1153"/>
      <c r="T1" s="1153"/>
      <c r="U1" s="1153"/>
      <c r="V1" s="1153"/>
    </row>
    <row r="2" spans="1:28" s="15" customFormat="1" ht="22.5" customHeight="1">
      <c r="A2" s="1153" t="s">
        <v>10</v>
      </c>
      <c r="B2" s="1153"/>
      <c r="C2" s="1153"/>
      <c r="D2" s="1153"/>
      <c r="E2" s="1153"/>
      <c r="F2" s="1153"/>
      <c r="G2" s="1153"/>
      <c r="H2" s="1153"/>
      <c r="I2" s="1153"/>
      <c r="J2" s="1153"/>
      <c r="K2" s="1153"/>
      <c r="L2" s="1153"/>
      <c r="M2" s="1153"/>
      <c r="N2" s="1153"/>
      <c r="O2" s="1153"/>
      <c r="P2" s="1153"/>
      <c r="Q2" s="1153"/>
      <c r="R2" s="1153"/>
      <c r="S2" s="1153"/>
      <c r="T2" s="1153"/>
      <c r="U2" s="1153"/>
      <c r="V2" s="1153"/>
    </row>
    <row r="3" spans="1:28" s="15" customFormat="1" ht="22.5" customHeight="1">
      <c r="A3" s="1153" t="str">
        <f>CONCATENATE("ชั้น",'01.ข้อมูลเบื้องต้น'!H2)</f>
        <v>ชั้น</v>
      </c>
      <c r="B3" s="1153"/>
      <c r="C3" s="1153"/>
      <c r="D3" s="1153"/>
      <c r="E3" s="1153"/>
      <c r="F3" s="1153"/>
      <c r="G3" s="1153"/>
      <c r="H3" s="1153"/>
      <c r="I3" s="1153"/>
      <c r="J3" s="1153"/>
      <c r="K3" s="1153"/>
      <c r="L3" s="1153"/>
      <c r="M3" s="1153"/>
      <c r="N3" s="1153"/>
      <c r="O3" s="1153"/>
      <c r="P3" s="1153"/>
      <c r="Q3" s="1153"/>
      <c r="R3" s="1153"/>
      <c r="S3" s="1153"/>
      <c r="T3" s="1153"/>
      <c r="U3" s="1153"/>
      <c r="V3" s="1153"/>
    </row>
    <row r="4" spans="1:28" s="15" customFormat="1" ht="22.5" hidden="1" customHeight="1">
      <c r="A4" s="61"/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</row>
    <row r="5" spans="1:28" s="15" customFormat="1" ht="22.5" hidden="1" customHeight="1">
      <c r="A5" s="61"/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</row>
    <row r="6" spans="1:28" ht="10.5" customHeight="1" thickBot="1">
      <c r="E6" s="17"/>
    </row>
    <row r="7" spans="1:28" s="18" customFormat="1" ht="18" customHeight="1">
      <c r="A7" s="1154" t="s">
        <v>0</v>
      </c>
      <c r="B7" s="1157" t="s">
        <v>1</v>
      </c>
      <c r="C7" s="1158"/>
      <c r="D7" s="1163" t="s">
        <v>2</v>
      </c>
      <c r="E7" s="1164"/>
      <c r="F7" s="1164"/>
      <c r="G7" s="1164"/>
      <c r="H7" s="1164"/>
      <c r="I7" s="1164"/>
      <c r="J7" s="1164"/>
      <c r="K7" s="1164"/>
      <c r="L7" s="1164"/>
      <c r="M7" s="1164"/>
      <c r="N7" s="1165" t="s">
        <v>3</v>
      </c>
      <c r="O7" s="1166"/>
      <c r="P7" s="1166"/>
      <c r="Q7" s="1166"/>
      <c r="R7" s="1166"/>
      <c r="S7" s="1167"/>
      <c r="T7" s="1168" t="s">
        <v>55</v>
      </c>
      <c r="U7" s="1170" t="s">
        <v>45</v>
      </c>
      <c r="V7" s="1173" t="s">
        <v>4</v>
      </c>
    </row>
    <row r="8" spans="1:28" ht="23.25" hidden="1" customHeight="1">
      <c r="A8" s="1155"/>
      <c r="B8" s="1159"/>
      <c r="C8" s="1160"/>
      <c r="D8" s="19"/>
      <c r="E8" s="20"/>
      <c r="F8" s="20"/>
      <c r="G8" s="20"/>
      <c r="H8" s="21"/>
      <c r="I8" s="21"/>
      <c r="J8" s="22"/>
      <c r="K8" s="22"/>
      <c r="L8" s="135"/>
      <c r="M8" s="135"/>
      <c r="N8" s="19"/>
      <c r="O8" s="59"/>
      <c r="P8" s="59"/>
      <c r="Q8" s="59"/>
      <c r="R8" s="59"/>
      <c r="S8" s="133"/>
      <c r="T8" s="1169"/>
      <c r="U8" s="1171"/>
      <c r="V8" s="1174"/>
    </row>
    <row r="9" spans="1:28" ht="83.25" customHeight="1">
      <c r="A9" s="1155"/>
      <c r="B9" s="1159"/>
      <c r="C9" s="1160"/>
      <c r="D9" s="62" t="str">
        <f>IF('01.ข้อมูลเบื้องต้น'!$B8="","",'01.ข้อมูลเบื้องต้น'!$B8)</f>
        <v/>
      </c>
      <c r="E9" s="63" t="str">
        <f>IF('01.ข้อมูลเบื้องต้น'!$B9="","",'01.ข้อมูลเบื้องต้น'!$B9)</f>
        <v/>
      </c>
      <c r="F9" s="63" t="str">
        <f>IF('01.ข้อมูลเบื้องต้น'!$B10="","",'01.ข้อมูลเบื้องต้น'!$B10)</f>
        <v/>
      </c>
      <c r="G9" s="63" t="str">
        <f>IF('01.ข้อมูลเบื้องต้น'!$B11="","",'01.ข้อมูลเบื้องต้น'!$B11)</f>
        <v/>
      </c>
      <c r="H9" s="63" t="str">
        <f>IF('01.ข้อมูลเบื้องต้น'!$B12="","",'01.ข้อมูลเบื้องต้น'!$B12)</f>
        <v/>
      </c>
      <c r="I9" s="63" t="str">
        <f>IF('01.ข้อมูลเบื้องต้น'!$B13="","",'01.ข้อมูลเบื้องต้น'!$B13)</f>
        <v/>
      </c>
      <c r="J9" s="63" t="str">
        <f>IF('01.ข้อมูลเบื้องต้น'!$B14="","",'01.ข้อมูลเบื้องต้น'!$B14)</f>
        <v/>
      </c>
      <c r="K9" s="63" t="str">
        <f>IF('01.ข้อมูลเบื้องต้น'!$B15="","",'01.ข้อมูลเบื้องต้น'!$B15)</f>
        <v/>
      </c>
      <c r="L9" s="63" t="str">
        <f>IF('01.ข้อมูลเบื้องต้น'!$B16="","",'01.ข้อมูลเบื้องต้น'!$B16)</f>
        <v/>
      </c>
      <c r="M9" s="63" t="str">
        <f>IF('01.ข้อมูลเบื้องต้น'!$B17="","",'01.ข้อมูลเบื้องต้น'!$B17)</f>
        <v/>
      </c>
      <c r="N9" s="137" t="str">
        <f>IF('01.ข้อมูลเบื้องต้น'!$B19="","",'01.ข้อมูลเบื้องต้น'!$B19)</f>
        <v/>
      </c>
      <c r="O9" s="104" t="str">
        <f>IF('01.ข้อมูลเบื้องต้น'!$B20="","",'01.ข้อมูลเบื้องต้น'!$B20)</f>
        <v/>
      </c>
      <c r="P9" s="104" t="str">
        <f>IF('01.ข้อมูลเบื้องต้น'!$B21="","",'01.ข้อมูลเบื้องต้น'!$B21)</f>
        <v/>
      </c>
      <c r="Q9" s="104" t="str">
        <f>IF('01.ข้อมูลเบื้องต้น'!$B26="","",'01.ข้อมูลเบื้องต้น'!$B26)</f>
        <v/>
      </c>
      <c r="R9" s="104" t="str">
        <f>IF('01.ข้อมูลเบื้องต้น'!$B27="","",'01.ข้อมูลเบื้องต้น'!$B27)</f>
        <v/>
      </c>
      <c r="S9" s="105" t="str">
        <f>IF('01.ข้อมูลเบื้องต้น'!$B28="","",'01.ข้อมูลเบื้องต้น'!$B28)</f>
        <v/>
      </c>
      <c r="T9" s="1169"/>
      <c r="U9" s="1171"/>
      <c r="V9" s="1174"/>
    </row>
    <row r="10" spans="1:28" s="26" customFormat="1" ht="16.5" customHeight="1" thickBot="1">
      <c r="A10" s="1156"/>
      <c r="B10" s="1161"/>
      <c r="C10" s="1162"/>
      <c r="D10" s="161">
        <v>20</v>
      </c>
      <c r="E10" s="162">
        <v>20</v>
      </c>
      <c r="F10" s="162">
        <v>20</v>
      </c>
      <c r="G10" s="162">
        <v>20</v>
      </c>
      <c r="H10" s="162">
        <v>20</v>
      </c>
      <c r="I10" s="162">
        <v>20</v>
      </c>
      <c r="J10" s="162">
        <v>20</v>
      </c>
      <c r="K10" s="162">
        <v>20</v>
      </c>
      <c r="L10" s="163">
        <v>20</v>
      </c>
      <c r="M10" s="163"/>
      <c r="N10" s="161">
        <v>20</v>
      </c>
      <c r="O10" s="162">
        <v>20</v>
      </c>
      <c r="P10" s="162">
        <v>20</v>
      </c>
      <c r="Q10" s="162"/>
      <c r="R10" s="162"/>
      <c r="S10" s="164"/>
      <c r="T10" s="25">
        <f>SUM(D10:S10)</f>
        <v>240</v>
      </c>
      <c r="U10" s="1172"/>
      <c r="V10" s="1175"/>
    </row>
    <row r="11" spans="1:28" s="33" customFormat="1" ht="17.25" customHeight="1">
      <c r="A11" s="27">
        <v>1</v>
      </c>
      <c r="B11" s="28" t="str">
        <f>IF('2.ชื่อนักเรียน'!C11="","",'2.ชื่อนักเรียน'!C11)</f>
        <v/>
      </c>
      <c r="C11" s="29" t="str">
        <f>IF('2.ชื่อนักเรียน'!D11="","",'2.ชื่อนักเรียน'!D11)</f>
        <v/>
      </c>
      <c r="D11" s="120">
        <f>IF('3.2คีย์กลางภาค1'!D11="","",'3.2คีย์กลางภาค1'!D11)</f>
        <v>1</v>
      </c>
      <c r="E11" s="66">
        <f>IF('3.2คีย์กลางภาค1'!F11="","",'3.2คีย์กลางภาค1'!F11)</f>
        <v>3</v>
      </c>
      <c r="F11" s="66">
        <f>IF('3.2คีย์กลางภาค1'!H11="","",'3.2คีย์กลางภาค1'!H11)</f>
        <v>5</v>
      </c>
      <c r="G11" s="66">
        <f>IF('3.2คีย์กลางภาค1'!J11="","",'3.2คีย์กลางภาค1'!J11)</f>
        <v>7</v>
      </c>
      <c r="H11" s="66">
        <f>IF('3.2คีย์กลางภาค1'!L11="","",'3.2คีย์กลางภาค1'!L11)</f>
        <v>9</v>
      </c>
      <c r="I11" s="66">
        <f>IF('3.2คีย์กลางภาค1'!N11="","",'3.2คีย์กลางภาค1'!N11)</f>
        <v>11</v>
      </c>
      <c r="J11" s="66">
        <f>IF('3.2คีย์กลางภาค1'!P11="","",'3.2คีย์กลางภาค1'!P11)</f>
        <v>13</v>
      </c>
      <c r="K11" s="66">
        <f>IF('3.2คีย์กลางภาค1'!R11="","",'3.2คีย์กลางภาค1'!R11)</f>
        <v>15</v>
      </c>
      <c r="L11" s="134">
        <v>16</v>
      </c>
      <c r="M11" s="134">
        <v>17</v>
      </c>
      <c r="N11" s="65">
        <f>IF('3.2คีย์กลางภาค1'!V11="","",'3.2คีย์กลางภาค1'!V11)</f>
        <v>19</v>
      </c>
      <c r="O11" s="66">
        <f>IF('3.2คีย์กลางภาค1'!X11="","",'3.2คีย์กลางภาค1'!X11)</f>
        <v>1</v>
      </c>
      <c r="P11" s="66">
        <f>IF('3.2คีย์กลางภาค1'!Z11="","",'3.2คีย์กลางภาค1'!Z11)</f>
        <v>3</v>
      </c>
      <c r="Q11" s="66">
        <f>IF('3.2คีย์กลางภาค1'!AB11="","",'3.2คีย์กลางภาค1'!AB11)</f>
        <v>5</v>
      </c>
      <c r="R11" s="66">
        <f>IF('3.2คีย์กลางภาค1'!AD11="","",'3.2คีย์กลางภาค1'!AD11)</f>
        <v>7</v>
      </c>
      <c r="S11" s="138">
        <f>IF('3.2คีย์กลางภาค1'!AF11="","",'3.2คีย์กลางภาค1'!AF11)</f>
        <v>9</v>
      </c>
      <c r="T11" s="121" t="str">
        <f>IF(OR(D11&gt;$D$10,E11&gt;$E$10,F11&gt;$F$10,G11&gt;$G$10,H11&gt;$H$10,I11&gt;$I$10,J11&gt;$J$10,K11&gt;$K$10,M11&gt;$M$10,N11&gt;$N$10,O11&gt;$O$10,P11&gt;$P$10,Q11&gt;$Q$10,R11&gt;$R$10,S11&gt;$S$10),"",IF(COUNT(D11,E11,F11,G11,H11,I11,J11,K11,M11,N11)&lt;10,"",SUM(D11,E11,F11,G11,H11,I11,J11,K11,M11,N11,O11,P11,Q11,R11,S11)))</f>
        <v/>
      </c>
      <c r="U11" s="31" t="str">
        <f>IF(T11="","",(T11*100)/$T$10)</f>
        <v/>
      </c>
      <c r="V11" s="32" t="str">
        <f>IF('2.ชื่อนักเรียน'!R11="มส","มส",IF('2.ชื่อนักเรียน'!R11="ย้าย","ย้าย",IF('2.ชื่อนักเรียน'!R11="ร","ร",IF(U11="","",RANK(U11,$U$11:$U$55,0)))))</f>
        <v/>
      </c>
    </row>
    <row r="12" spans="1:28" s="33" customFormat="1" ht="17.25" customHeight="1">
      <c r="A12" s="67">
        <v>2</v>
      </c>
      <c r="B12" s="34" t="str">
        <f>IF('2.ชื่อนักเรียน'!C12="","",'2.ชื่อนักเรียน'!C12)</f>
        <v/>
      </c>
      <c r="C12" s="35" t="str">
        <f>IF('2.ชื่อนักเรียน'!D12="","",'2.ชื่อนักเรียน'!D12)</f>
        <v/>
      </c>
      <c r="D12" s="68" t="str">
        <f>IF('3.2คีย์กลางภาค1'!D12="","",'3.2คีย์กลางภาค1'!D12)</f>
        <v/>
      </c>
      <c r="E12" s="52" t="str">
        <f>IF('3.2คีย์กลางภาค1'!F12="","",'3.2คีย์กลางภาค1'!F12)</f>
        <v/>
      </c>
      <c r="F12" s="52" t="str">
        <f>IF('3.2คีย์กลางภาค1'!H12="","",'3.2คีย์กลางภาค1'!H12)</f>
        <v/>
      </c>
      <c r="G12" s="52" t="str">
        <f>IF('3.2คีย์กลางภาค1'!J12="","",'3.2คีย์กลางภาค1'!J12)</f>
        <v/>
      </c>
      <c r="H12" s="52" t="str">
        <f>IF('3.2คีย์กลางภาค1'!L12="","",'3.2คีย์กลางภาค1'!L12)</f>
        <v/>
      </c>
      <c r="I12" s="52" t="str">
        <f>IF('3.2คีย์กลางภาค1'!N12="","",'3.2คีย์กลางภาค1'!N12)</f>
        <v/>
      </c>
      <c r="J12" s="52" t="str">
        <f>IF('3.2คีย์กลางภาค1'!P12="","",'3.2คีย์กลางภาค1'!P12)</f>
        <v/>
      </c>
      <c r="K12" s="52" t="str">
        <f>IF('3.2คีย์กลางภาค1'!R12="","",'3.2คีย์กลางภาค1'!R12)</f>
        <v/>
      </c>
      <c r="L12" s="114"/>
      <c r="M12" s="114" t="str">
        <f>IF('3.2คีย์กลางภาค1'!T12="","",'3.2คีย์กลางภาค1'!T12)</f>
        <v/>
      </c>
      <c r="N12" s="68" t="str">
        <f>IF('3.2คีย์กลางภาค1'!V12="","",'3.2คีย์กลางภาค1'!V12)</f>
        <v/>
      </c>
      <c r="O12" s="52" t="str">
        <f>IF('3.2คีย์กลางภาค1'!X12="","",'3.2คีย์กลางภาค1'!X12)</f>
        <v/>
      </c>
      <c r="P12" s="52" t="str">
        <f>IF('3.2คีย์กลางภาค1'!Z12="","",'3.2คีย์กลางภาค1'!Z12)</f>
        <v/>
      </c>
      <c r="Q12" s="52" t="str">
        <f>IF('3.2คีย์กลางภาค1'!AB12="","",'3.2คีย์กลางภาค1'!AB12)</f>
        <v/>
      </c>
      <c r="R12" s="52" t="str">
        <f>IF('3.2คีย์กลางภาค1'!AD12="","",'3.2คีย์กลางภาค1'!AD12)</f>
        <v/>
      </c>
      <c r="S12" s="109" t="str">
        <f>IF('3.2คีย์กลางภาค1'!AF12="","",'3.2คีย์กลางภาค1'!AF12)</f>
        <v/>
      </c>
      <c r="T12" s="36" t="str">
        <f t="shared" ref="T12:T55" si="0">IF(OR(D12&gt;$D$10,E12&gt;$E$10,F12&gt;$F$10,G12&gt;$G$10,H12&gt;$H$10,I12&gt;$I$10,J12&gt;$J$10,K12&gt;$K$10,M12&gt;$M$10,N12&gt;$N$10,O12&gt;$O$10,P12&gt;$P$10,Q12&gt;$Q$10,R12&gt;$R$10,S12&gt;$S$10),"",IF(COUNT(D12,E12,F12,G12,H12,I12,J12,K12,M12,N12)&lt;10,"",SUM(D12,E12,F12,G12,H12,I12,J12,K12,M12,N12,O12,P12,Q12,R12,S12)))</f>
        <v/>
      </c>
      <c r="U12" s="31" t="str">
        <f t="shared" ref="U12:U55" si="1">IF(T12="","",(T12*100)/$T$10)</f>
        <v/>
      </c>
      <c r="V12" s="37" t="str">
        <f>IF('2.ชื่อนักเรียน'!R12="มส","มส",IF('2.ชื่อนักเรียน'!R12="ย้าย","ย้าย",IF('2.ชื่อนักเรียน'!R12="ร","ร",IF(U12="","",RANK(U12,$U$11:$U$55,0)))))</f>
        <v/>
      </c>
    </row>
    <row r="13" spans="1:28" s="33" customFormat="1" ht="17.25" customHeight="1">
      <c r="A13" s="67">
        <v>3</v>
      </c>
      <c r="B13" s="34" t="str">
        <f>IF('2.ชื่อนักเรียน'!C13="","",'2.ชื่อนักเรียน'!C13)</f>
        <v/>
      </c>
      <c r="C13" s="35" t="str">
        <f>IF('2.ชื่อนักเรียน'!D13="","",'2.ชื่อนักเรียน'!D13)</f>
        <v/>
      </c>
      <c r="D13" s="65" t="str">
        <f>IF('3.2คีย์กลางภาค1'!D13="","",'3.2คีย์กลางภาค1'!D13)</f>
        <v/>
      </c>
      <c r="E13" s="66" t="str">
        <f>IF('3.2คีย์กลางภาค1'!F13="","",'3.2คีย์กลางภาค1'!F13)</f>
        <v/>
      </c>
      <c r="F13" s="66" t="str">
        <f>IF('3.2คีย์กลางภาค1'!H13="","",'3.2คีย์กลางภาค1'!H13)</f>
        <v/>
      </c>
      <c r="G13" s="66" t="str">
        <f>IF('3.2คีย์กลางภาค1'!J13="","",'3.2คีย์กลางภาค1'!J13)</f>
        <v/>
      </c>
      <c r="H13" s="66" t="str">
        <f>IF('3.2คีย์กลางภาค1'!L13="","",'3.2คีย์กลางภาค1'!L13)</f>
        <v/>
      </c>
      <c r="I13" s="66" t="str">
        <f>IF('3.2คีย์กลางภาค1'!N13="","",'3.2คีย์กลางภาค1'!N13)</f>
        <v/>
      </c>
      <c r="J13" s="66" t="str">
        <f>IF('3.2คีย์กลางภาค1'!P13="","",'3.2คีย์กลางภาค1'!P13)</f>
        <v/>
      </c>
      <c r="K13" s="66" t="str">
        <f>IF('3.2คีย์กลางภาค1'!R13="","",'3.2คีย์กลางภาค1'!R13)</f>
        <v/>
      </c>
      <c r="L13" s="134"/>
      <c r="M13" s="134" t="str">
        <f>IF('3.2คีย์กลางภาค1'!T13="","",'3.2คีย์กลางภาค1'!T13)</f>
        <v/>
      </c>
      <c r="N13" s="65" t="str">
        <f>IF('3.2คีย์กลางภาค1'!V13="","",'3.2คีย์กลางภาค1'!V13)</f>
        <v/>
      </c>
      <c r="O13" s="66" t="str">
        <f>IF('3.2คีย์กลางภาค1'!X13="","",'3.2คีย์กลางภาค1'!X13)</f>
        <v/>
      </c>
      <c r="P13" s="66" t="str">
        <f>IF('3.2คีย์กลางภาค1'!Z13="","",'3.2คีย์กลางภาค1'!Z13)</f>
        <v/>
      </c>
      <c r="Q13" s="66" t="str">
        <f>IF('3.2คีย์กลางภาค1'!AB13="","",'3.2คีย์กลางภาค1'!AB13)</f>
        <v/>
      </c>
      <c r="R13" s="66" t="str">
        <f>IF('3.2คีย์กลางภาค1'!AD13="","",'3.2คีย์กลางภาค1'!AD13)</f>
        <v/>
      </c>
      <c r="S13" s="138" t="str">
        <f>IF('3.2คีย์กลางภาค1'!AF13="","",'3.2คีย์กลางภาค1'!AF13)</f>
        <v/>
      </c>
      <c r="T13" s="36" t="str">
        <f t="shared" si="0"/>
        <v/>
      </c>
      <c r="U13" s="31" t="str">
        <f t="shared" si="1"/>
        <v/>
      </c>
      <c r="V13" s="37" t="str">
        <f>IF('2.ชื่อนักเรียน'!R13="มส","มส",IF('2.ชื่อนักเรียน'!R13="ย้าย","ย้าย",IF('2.ชื่อนักเรียน'!R13="ร","ร",IF(U13="","",RANK(U13,$U$11:$U$55,0)))))</f>
        <v/>
      </c>
    </row>
    <row r="14" spans="1:28" s="33" customFormat="1" ht="17.25" customHeight="1">
      <c r="A14" s="67">
        <v>4</v>
      </c>
      <c r="B14" s="34" t="str">
        <f>IF('2.ชื่อนักเรียน'!C14="","",'2.ชื่อนักเรียน'!C14)</f>
        <v/>
      </c>
      <c r="C14" s="35" t="str">
        <f>IF('2.ชื่อนักเรียน'!D14="","",'2.ชื่อนักเรียน'!D14)</f>
        <v/>
      </c>
      <c r="D14" s="65" t="str">
        <f>IF('3.2คีย์กลางภาค1'!D14="","",'3.2คีย์กลางภาค1'!D14)</f>
        <v/>
      </c>
      <c r="E14" s="66" t="str">
        <f>IF('3.2คีย์กลางภาค1'!F14="","",'3.2คีย์กลางภาค1'!F14)</f>
        <v/>
      </c>
      <c r="F14" s="66" t="str">
        <f>IF('3.2คีย์กลางภาค1'!H14="","",'3.2คีย์กลางภาค1'!H14)</f>
        <v/>
      </c>
      <c r="G14" s="66" t="str">
        <f>IF('3.2คีย์กลางภาค1'!J14="","",'3.2คีย์กลางภาค1'!J14)</f>
        <v/>
      </c>
      <c r="H14" s="66" t="str">
        <f>IF('3.2คีย์กลางภาค1'!L14="","",'3.2คีย์กลางภาค1'!L14)</f>
        <v/>
      </c>
      <c r="I14" s="66" t="str">
        <f>IF('3.2คีย์กลางภาค1'!N14="","",'3.2คีย์กลางภาค1'!N14)</f>
        <v/>
      </c>
      <c r="J14" s="66" t="str">
        <f>IF('3.2คีย์กลางภาค1'!P14="","",'3.2คีย์กลางภาค1'!P14)</f>
        <v/>
      </c>
      <c r="K14" s="66" t="str">
        <f>IF('3.2คีย์กลางภาค1'!R14="","",'3.2คีย์กลางภาค1'!R14)</f>
        <v/>
      </c>
      <c r="L14" s="134"/>
      <c r="M14" s="134" t="str">
        <f>IF('3.2คีย์กลางภาค1'!T14="","",'3.2คีย์กลางภาค1'!T14)</f>
        <v/>
      </c>
      <c r="N14" s="65" t="str">
        <f>IF('3.2คีย์กลางภาค1'!V14="","",'3.2คีย์กลางภาค1'!V14)</f>
        <v/>
      </c>
      <c r="O14" s="66" t="str">
        <f>IF('3.2คีย์กลางภาค1'!X14="","",'3.2คีย์กลางภาค1'!X14)</f>
        <v/>
      </c>
      <c r="P14" s="66" t="str">
        <f>IF('3.2คีย์กลางภาค1'!Z14="","",'3.2คีย์กลางภาค1'!Z14)</f>
        <v/>
      </c>
      <c r="Q14" s="66" t="str">
        <f>IF('3.2คีย์กลางภาค1'!AB14="","",'3.2คีย์กลางภาค1'!AB14)</f>
        <v/>
      </c>
      <c r="R14" s="66" t="str">
        <f>IF('3.2คีย์กลางภาค1'!AD14="","",'3.2คีย์กลางภาค1'!AD14)</f>
        <v/>
      </c>
      <c r="S14" s="138" t="str">
        <f>IF('3.2คีย์กลางภาค1'!AF14="","",'3.2คีย์กลางภาค1'!AF14)</f>
        <v/>
      </c>
      <c r="T14" s="36" t="str">
        <f t="shared" si="0"/>
        <v/>
      </c>
      <c r="U14" s="31" t="str">
        <f t="shared" si="1"/>
        <v/>
      </c>
      <c r="V14" s="37" t="str">
        <f>IF('2.ชื่อนักเรียน'!R14="มส","มส",IF('2.ชื่อนักเรียน'!R14="ย้าย","ย้าย",IF('2.ชื่อนักเรียน'!R14="ร","ร",IF(U14="","",RANK(U14,$U$11:$U$55,0)))))</f>
        <v/>
      </c>
    </row>
    <row r="15" spans="1:28" s="33" customFormat="1" ht="17.25" customHeight="1">
      <c r="A15" s="67">
        <v>5</v>
      </c>
      <c r="B15" s="34" t="str">
        <f>IF('2.ชื่อนักเรียน'!C15="","",'2.ชื่อนักเรียน'!C15)</f>
        <v/>
      </c>
      <c r="C15" s="35" t="str">
        <f>IF('2.ชื่อนักเรียน'!D15="","",'2.ชื่อนักเรียน'!D15)</f>
        <v/>
      </c>
      <c r="D15" s="65" t="str">
        <f>IF('3.2คีย์กลางภาค1'!D15="","",'3.2คีย์กลางภาค1'!D15)</f>
        <v/>
      </c>
      <c r="E15" s="66" t="str">
        <f>IF('3.2คีย์กลางภาค1'!F15="","",'3.2คีย์กลางภาค1'!F15)</f>
        <v/>
      </c>
      <c r="F15" s="66" t="str">
        <f>IF('3.2คีย์กลางภาค1'!H15="","",'3.2คีย์กลางภาค1'!H15)</f>
        <v/>
      </c>
      <c r="G15" s="66" t="str">
        <f>IF('3.2คีย์กลางภาค1'!J15="","",'3.2คีย์กลางภาค1'!J15)</f>
        <v/>
      </c>
      <c r="H15" s="66" t="str">
        <f>IF('3.2คีย์กลางภาค1'!L15="","",'3.2คีย์กลางภาค1'!L15)</f>
        <v/>
      </c>
      <c r="I15" s="66" t="str">
        <f>IF('3.2คีย์กลางภาค1'!N15="","",'3.2คีย์กลางภาค1'!N15)</f>
        <v/>
      </c>
      <c r="J15" s="66" t="str">
        <f>IF('3.2คีย์กลางภาค1'!P15="","",'3.2คีย์กลางภาค1'!P15)</f>
        <v/>
      </c>
      <c r="K15" s="66" t="str">
        <f>IF('3.2คีย์กลางภาค1'!R15="","",'3.2คีย์กลางภาค1'!R15)</f>
        <v/>
      </c>
      <c r="L15" s="134"/>
      <c r="M15" s="134" t="str">
        <f>IF('3.2คีย์กลางภาค1'!T15="","",'3.2คีย์กลางภาค1'!T15)</f>
        <v/>
      </c>
      <c r="N15" s="65" t="str">
        <f>IF('3.2คีย์กลางภาค1'!V15="","",'3.2คีย์กลางภาค1'!V15)</f>
        <v/>
      </c>
      <c r="O15" s="66" t="str">
        <f>IF('3.2คีย์กลางภาค1'!X15="","",'3.2คีย์กลางภาค1'!X15)</f>
        <v/>
      </c>
      <c r="P15" s="66" t="str">
        <f>IF('3.2คีย์กลางภาค1'!Z15="","",'3.2คีย์กลางภาค1'!Z15)</f>
        <v/>
      </c>
      <c r="Q15" s="66" t="str">
        <f>IF('3.2คีย์กลางภาค1'!AB15="","",'3.2คีย์กลางภาค1'!AB15)</f>
        <v/>
      </c>
      <c r="R15" s="66" t="str">
        <f>IF('3.2คีย์กลางภาค1'!AD15="","",'3.2คีย์กลางภาค1'!AD15)</f>
        <v/>
      </c>
      <c r="S15" s="138" t="str">
        <f>IF('3.2คีย์กลางภาค1'!AF15="","",'3.2คีย์กลางภาค1'!AF15)</f>
        <v/>
      </c>
      <c r="T15" s="36" t="str">
        <f t="shared" si="0"/>
        <v/>
      </c>
      <c r="U15" s="31" t="str">
        <f t="shared" si="1"/>
        <v/>
      </c>
      <c r="V15" s="37" t="str">
        <f>IF('2.ชื่อนักเรียน'!R15="มส","มส",IF('2.ชื่อนักเรียน'!R15="ย้าย","ย้าย",IF('2.ชื่อนักเรียน'!R15="ร","ร",IF(U15="","",RANK(U15,$U$11:$U$55,0)))))</f>
        <v/>
      </c>
      <c r="W15" s="165" t="s">
        <v>96</v>
      </c>
      <c r="Y15" s="165"/>
      <c r="Z15" s="165"/>
      <c r="AA15" s="165"/>
      <c r="AB15" s="166"/>
    </row>
    <row r="16" spans="1:28" s="33" customFormat="1" ht="17.25" customHeight="1">
      <c r="A16" s="67">
        <v>6</v>
      </c>
      <c r="B16" s="34" t="str">
        <f>IF('2.ชื่อนักเรียน'!C16="","",'2.ชื่อนักเรียน'!C16)</f>
        <v/>
      </c>
      <c r="C16" s="35" t="str">
        <f>IF('2.ชื่อนักเรียน'!D16="","",'2.ชื่อนักเรียน'!D16)</f>
        <v/>
      </c>
      <c r="D16" s="65" t="str">
        <f>IF('3.2คีย์กลางภาค1'!D16="","",'3.2คีย์กลางภาค1'!D16)</f>
        <v/>
      </c>
      <c r="E16" s="66" t="str">
        <f>IF('3.2คีย์กลางภาค1'!F16="","",'3.2คีย์กลางภาค1'!F16)</f>
        <v/>
      </c>
      <c r="F16" s="66" t="str">
        <f>IF('3.2คีย์กลางภาค1'!H16="","",'3.2คีย์กลางภาค1'!H16)</f>
        <v/>
      </c>
      <c r="G16" s="66" t="str">
        <f>IF('3.2คีย์กลางภาค1'!J16="","",'3.2คีย์กลางภาค1'!J16)</f>
        <v/>
      </c>
      <c r="H16" s="66" t="str">
        <f>IF('3.2คีย์กลางภาค1'!L16="","",'3.2คีย์กลางภาค1'!L16)</f>
        <v/>
      </c>
      <c r="I16" s="66" t="str">
        <f>IF('3.2คีย์กลางภาค1'!N16="","",'3.2คีย์กลางภาค1'!N16)</f>
        <v/>
      </c>
      <c r="J16" s="66" t="str">
        <f>IF('3.2คีย์กลางภาค1'!P16="","",'3.2คีย์กลางภาค1'!P16)</f>
        <v/>
      </c>
      <c r="K16" s="66" t="str">
        <f>IF('3.2คีย์กลางภาค1'!R16="","",'3.2คีย์กลางภาค1'!R16)</f>
        <v/>
      </c>
      <c r="L16" s="134"/>
      <c r="M16" s="134" t="str">
        <f>IF('3.2คีย์กลางภาค1'!T16="","",'3.2คีย์กลางภาค1'!T16)</f>
        <v/>
      </c>
      <c r="N16" s="65" t="str">
        <f>IF('3.2คีย์กลางภาค1'!V16="","",'3.2คีย์กลางภาค1'!V16)</f>
        <v/>
      </c>
      <c r="O16" s="66" t="str">
        <f>IF('3.2คีย์กลางภาค1'!X16="","",'3.2คีย์กลางภาค1'!X16)</f>
        <v/>
      </c>
      <c r="P16" s="66" t="str">
        <f>IF('3.2คีย์กลางภาค1'!Z16="","",'3.2คีย์กลางภาค1'!Z16)</f>
        <v/>
      </c>
      <c r="Q16" s="66" t="str">
        <f>IF('3.2คีย์กลางภาค1'!AB16="","",'3.2คีย์กลางภาค1'!AB16)</f>
        <v/>
      </c>
      <c r="R16" s="66" t="str">
        <f>IF('3.2คีย์กลางภาค1'!AD16="","",'3.2คีย์กลางภาค1'!AD16)</f>
        <v/>
      </c>
      <c r="S16" s="138" t="str">
        <f>IF('3.2คีย์กลางภาค1'!AF16="","",'3.2คีย์กลางภาค1'!AF16)</f>
        <v/>
      </c>
      <c r="T16" s="36" t="str">
        <f t="shared" si="0"/>
        <v/>
      </c>
      <c r="U16" s="31" t="str">
        <f t="shared" si="1"/>
        <v/>
      </c>
      <c r="V16" s="37" t="str">
        <f>IF('2.ชื่อนักเรียน'!R16="มส","มส",IF('2.ชื่อนักเรียน'!R16="ย้าย","ย้าย",IF('2.ชื่อนักเรียน'!R16="ร","ร",IF(U16="","",RANK(U16,$U$11:$U$55,0)))))</f>
        <v/>
      </c>
    </row>
    <row r="17" spans="1:22" s="33" customFormat="1" ht="17.25" customHeight="1">
      <c r="A17" s="67">
        <v>7</v>
      </c>
      <c r="B17" s="34" t="str">
        <f>IF('2.ชื่อนักเรียน'!C17="","",'2.ชื่อนักเรียน'!C17)</f>
        <v/>
      </c>
      <c r="C17" s="35" t="str">
        <f>IF('2.ชื่อนักเรียน'!D17="","",'2.ชื่อนักเรียน'!D17)</f>
        <v/>
      </c>
      <c r="D17" s="65" t="str">
        <f>IF('3.2คีย์กลางภาค1'!D17="","",'3.2คีย์กลางภาค1'!D17)</f>
        <v/>
      </c>
      <c r="E17" s="66" t="str">
        <f>IF('3.2คีย์กลางภาค1'!F17="","",'3.2คีย์กลางภาค1'!F17)</f>
        <v/>
      </c>
      <c r="F17" s="66" t="str">
        <f>IF('3.2คีย์กลางภาค1'!H17="","",'3.2คีย์กลางภาค1'!H17)</f>
        <v/>
      </c>
      <c r="G17" s="66" t="str">
        <f>IF('3.2คีย์กลางภาค1'!J17="","",'3.2คีย์กลางภาค1'!J17)</f>
        <v/>
      </c>
      <c r="H17" s="66" t="str">
        <f>IF('3.2คีย์กลางภาค1'!L17="","",'3.2คีย์กลางภาค1'!L17)</f>
        <v/>
      </c>
      <c r="I17" s="66" t="str">
        <f>IF('3.2คีย์กลางภาค1'!N17="","",'3.2คีย์กลางภาค1'!N17)</f>
        <v/>
      </c>
      <c r="J17" s="66" t="str">
        <f>IF('3.2คีย์กลางภาค1'!P17="","",'3.2คีย์กลางภาค1'!P17)</f>
        <v/>
      </c>
      <c r="K17" s="66" t="str">
        <f>IF('3.2คีย์กลางภาค1'!R17="","",'3.2คีย์กลางภาค1'!R17)</f>
        <v/>
      </c>
      <c r="L17" s="134"/>
      <c r="M17" s="134" t="str">
        <f>IF('3.2คีย์กลางภาค1'!T17="","",'3.2คีย์กลางภาค1'!T17)</f>
        <v/>
      </c>
      <c r="N17" s="65" t="str">
        <f>IF('3.2คีย์กลางภาค1'!V17="","",'3.2คีย์กลางภาค1'!V17)</f>
        <v/>
      </c>
      <c r="O17" s="66" t="str">
        <f>IF('3.2คีย์กลางภาค1'!X17="","",'3.2คีย์กลางภาค1'!X17)</f>
        <v/>
      </c>
      <c r="P17" s="66" t="str">
        <f>IF('3.2คีย์กลางภาค1'!Z17="","",'3.2คีย์กลางภาค1'!Z17)</f>
        <v/>
      </c>
      <c r="Q17" s="66" t="str">
        <f>IF('3.2คีย์กลางภาค1'!AB17="","",'3.2คีย์กลางภาค1'!AB17)</f>
        <v/>
      </c>
      <c r="R17" s="66" t="str">
        <f>IF('3.2คีย์กลางภาค1'!AD17="","",'3.2คีย์กลางภาค1'!AD17)</f>
        <v/>
      </c>
      <c r="S17" s="138" t="str">
        <f>IF('3.2คีย์กลางภาค1'!AF17="","",'3.2คีย์กลางภาค1'!AF17)</f>
        <v/>
      </c>
      <c r="T17" s="36" t="str">
        <f t="shared" si="0"/>
        <v/>
      </c>
      <c r="U17" s="31" t="str">
        <f t="shared" si="1"/>
        <v/>
      </c>
      <c r="V17" s="37" t="str">
        <f>IF('2.ชื่อนักเรียน'!R17="มส","มส",IF('2.ชื่อนักเรียน'!R17="ย้าย","ย้าย",IF('2.ชื่อนักเรียน'!R17="ร","ร",IF(U17="","",RANK(U17,$U$11:$U$55,0)))))</f>
        <v/>
      </c>
    </row>
    <row r="18" spans="1:22" s="33" customFormat="1" ht="17.25" customHeight="1">
      <c r="A18" s="67">
        <v>8</v>
      </c>
      <c r="B18" s="34" t="str">
        <f>IF('2.ชื่อนักเรียน'!C18="","",'2.ชื่อนักเรียน'!C18)</f>
        <v/>
      </c>
      <c r="C18" s="35" t="str">
        <f>IF('2.ชื่อนักเรียน'!D18="","",'2.ชื่อนักเรียน'!D18)</f>
        <v/>
      </c>
      <c r="D18" s="65" t="str">
        <f>IF('3.2คีย์กลางภาค1'!D18="","",'3.2คีย์กลางภาค1'!D18)</f>
        <v/>
      </c>
      <c r="E18" s="66" t="str">
        <f>IF('3.2คีย์กลางภาค1'!F18="","",'3.2คีย์กลางภาค1'!F18)</f>
        <v/>
      </c>
      <c r="F18" s="66" t="str">
        <f>IF('3.2คีย์กลางภาค1'!H18="","",'3.2คีย์กลางภาค1'!H18)</f>
        <v/>
      </c>
      <c r="G18" s="66" t="str">
        <f>IF('3.2คีย์กลางภาค1'!J18="","",'3.2คีย์กลางภาค1'!J18)</f>
        <v/>
      </c>
      <c r="H18" s="66" t="str">
        <f>IF('3.2คีย์กลางภาค1'!L18="","",'3.2คีย์กลางภาค1'!L18)</f>
        <v/>
      </c>
      <c r="I18" s="66" t="str">
        <f>IF('3.2คีย์กลางภาค1'!N18="","",'3.2คีย์กลางภาค1'!N18)</f>
        <v/>
      </c>
      <c r="J18" s="66" t="str">
        <f>IF('3.2คีย์กลางภาค1'!P18="","",'3.2คีย์กลางภาค1'!P18)</f>
        <v/>
      </c>
      <c r="K18" s="66" t="str">
        <f>IF('3.2คีย์กลางภาค1'!R18="","",'3.2คีย์กลางภาค1'!R18)</f>
        <v/>
      </c>
      <c r="L18" s="134"/>
      <c r="M18" s="134" t="str">
        <f>IF('3.2คีย์กลางภาค1'!T18="","",'3.2คีย์กลางภาค1'!T18)</f>
        <v/>
      </c>
      <c r="N18" s="65" t="str">
        <f>IF('3.2คีย์กลางภาค1'!V18="","",'3.2คีย์กลางภาค1'!V18)</f>
        <v/>
      </c>
      <c r="O18" s="66" t="str">
        <f>IF('3.2คีย์กลางภาค1'!X18="","",'3.2คีย์กลางภาค1'!X18)</f>
        <v/>
      </c>
      <c r="P18" s="66" t="str">
        <f>IF('3.2คีย์กลางภาค1'!Z18="","",'3.2คีย์กลางภาค1'!Z18)</f>
        <v/>
      </c>
      <c r="Q18" s="66" t="str">
        <f>IF('3.2คีย์กลางภาค1'!AB18="","",'3.2คีย์กลางภาค1'!AB18)</f>
        <v/>
      </c>
      <c r="R18" s="66" t="str">
        <f>IF('3.2คีย์กลางภาค1'!AD18="","",'3.2คีย์กลางภาค1'!AD18)</f>
        <v/>
      </c>
      <c r="S18" s="138" t="str">
        <f>IF('3.2คีย์กลางภาค1'!AF18="","",'3.2คีย์กลางภาค1'!AF18)</f>
        <v/>
      </c>
      <c r="T18" s="36" t="str">
        <f t="shared" si="0"/>
        <v/>
      </c>
      <c r="U18" s="31" t="str">
        <f t="shared" si="1"/>
        <v/>
      </c>
      <c r="V18" s="37" t="str">
        <f>IF('2.ชื่อนักเรียน'!R18="มส","มส",IF('2.ชื่อนักเรียน'!R18="ย้าย","ย้าย",IF('2.ชื่อนักเรียน'!R18="ร","ร",IF(U18="","",RANK(U18,$U$11:$U$55,0)))))</f>
        <v/>
      </c>
    </row>
    <row r="19" spans="1:22" s="33" customFormat="1" ht="17.25" customHeight="1">
      <c r="A19" s="67">
        <v>9</v>
      </c>
      <c r="B19" s="34" t="str">
        <f>IF('2.ชื่อนักเรียน'!C19="","",'2.ชื่อนักเรียน'!C19)</f>
        <v/>
      </c>
      <c r="C19" s="35" t="str">
        <f>IF('2.ชื่อนักเรียน'!D19="","",'2.ชื่อนักเรียน'!D19)</f>
        <v/>
      </c>
      <c r="D19" s="65" t="str">
        <f>IF('3.2คีย์กลางภาค1'!D19="","",'3.2คีย์กลางภาค1'!D19)</f>
        <v/>
      </c>
      <c r="E19" s="66" t="str">
        <f>IF('3.2คีย์กลางภาค1'!F19="","",'3.2คีย์กลางภาค1'!F19)</f>
        <v/>
      </c>
      <c r="F19" s="66" t="str">
        <f>IF('3.2คีย์กลางภาค1'!H19="","",'3.2คีย์กลางภาค1'!H19)</f>
        <v/>
      </c>
      <c r="G19" s="66" t="str">
        <f>IF('3.2คีย์กลางภาค1'!J19="","",'3.2คีย์กลางภาค1'!J19)</f>
        <v/>
      </c>
      <c r="H19" s="66" t="str">
        <f>IF('3.2คีย์กลางภาค1'!L19="","",'3.2คีย์กลางภาค1'!L19)</f>
        <v/>
      </c>
      <c r="I19" s="66" t="str">
        <f>IF('3.2คีย์กลางภาค1'!N19="","",'3.2คีย์กลางภาค1'!N19)</f>
        <v/>
      </c>
      <c r="J19" s="66" t="str">
        <f>IF('3.2คีย์กลางภาค1'!P19="","",'3.2คีย์กลางภาค1'!P19)</f>
        <v/>
      </c>
      <c r="K19" s="66" t="str">
        <f>IF('3.2คีย์กลางภาค1'!R19="","",'3.2คีย์กลางภาค1'!R19)</f>
        <v/>
      </c>
      <c r="L19" s="134"/>
      <c r="M19" s="134" t="str">
        <f>IF('3.2คีย์กลางภาค1'!T19="","",'3.2คีย์กลางภาค1'!T19)</f>
        <v/>
      </c>
      <c r="N19" s="65" t="str">
        <f>IF('3.2คีย์กลางภาค1'!V19="","",'3.2คีย์กลางภาค1'!V19)</f>
        <v/>
      </c>
      <c r="O19" s="66" t="str">
        <f>IF('3.2คีย์กลางภาค1'!X19="","",'3.2คีย์กลางภาค1'!X19)</f>
        <v/>
      </c>
      <c r="P19" s="66" t="str">
        <f>IF('3.2คีย์กลางภาค1'!Z19="","",'3.2คีย์กลางภาค1'!Z19)</f>
        <v/>
      </c>
      <c r="Q19" s="66" t="str">
        <f>IF('3.2คีย์กลางภาค1'!AB19="","",'3.2คีย์กลางภาค1'!AB19)</f>
        <v/>
      </c>
      <c r="R19" s="66" t="str">
        <f>IF('3.2คีย์กลางภาค1'!AD19="","",'3.2คีย์กลางภาค1'!AD19)</f>
        <v/>
      </c>
      <c r="S19" s="138" t="str">
        <f>IF('3.2คีย์กลางภาค1'!AF19="","",'3.2คีย์กลางภาค1'!AF19)</f>
        <v/>
      </c>
      <c r="T19" s="36" t="str">
        <f t="shared" si="0"/>
        <v/>
      </c>
      <c r="U19" s="31" t="str">
        <f t="shared" si="1"/>
        <v/>
      </c>
      <c r="V19" s="37" t="str">
        <f>IF('2.ชื่อนักเรียน'!R19="มส","มส",IF('2.ชื่อนักเรียน'!R19="ย้าย","ย้าย",IF('2.ชื่อนักเรียน'!R19="ร","ร",IF(U19="","",RANK(U19,$U$11:$U$55,0)))))</f>
        <v/>
      </c>
    </row>
    <row r="20" spans="1:22" s="33" customFormat="1" ht="17.25" customHeight="1">
      <c r="A20" s="67">
        <v>10</v>
      </c>
      <c r="B20" s="34" t="str">
        <f>IF('2.ชื่อนักเรียน'!C20="","",'2.ชื่อนักเรียน'!C20)</f>
        <v/>
      </c>
      <c r="C20" s="35" t="str">
        <f>IF('2.ชื่อนักเรียน'!D20="","",'2.ชื่อนักเรียน'!D20)</f>
        <v/>
      </c>
      <c r="D20" s="65" t="str">
        <f>IF('3.2คีย์กลางภาค1'!D20="","",'3.2คีย์กลางภาค1'!D20)</f>
        <v/>
      </c>
      <c r="E20" s="66" t="str">
        <f>IF('3.2คีย์กลางภาค1'!F20="","",'3.2คีย์กลางภาค1'!F20)</f>
        <v/>
      </c>
      <c r="F20" s="66" t="str">
        <f>IF('3.2คีย์กลางภาค1'!H20="","",'3.2คีย์กลางภาค1'!H20)</f>
        <v/>
      </c>
      <c r="G20" s="66" t="str">
        <f>IF('3.2คีย์กลางภาค1'!J20="","",'3.2คีย์กลางภาค1'!J20)</f>
        <v/>
      </c>
      <c r="H20" s="66" t="str">
        <f>IF('3.2คีย์กลางภาค1'!L20="","",'3.2คีย์กลางภาค1'!L20)</f>
        <v/>
      </c>
      <c r="I20" s="66" t="str">
        <f>IF('3.2คีย์กลางภาค1'!N20="","",'3.2คีย์กลางภาค1'!N20)</f>
        <v/>
      </c>
      <c r="J20" s="66" t="str">
        <f>IF('3.2คีย์กลางภาค1'!P20="","",'3.2คีย์กลางภาค1'!P20)</f>
        <v/>
      </c>
      <c r="K20" s="66" t="str">
        <f>IF('3.2คีย์กลางภาค1'!R20="","",'3.2คีย์กลางภาค1'!R20)</f>
        <v/>
      </c>
      <c r="L20" s="134"/>
      <c r="M20" s="134" t="str">
        <f>IF('3.2คีย์กลางภาค1'!T20="","",'3.2คีย์กลางภาค1'!T20)</f>
        <v/>
      </c>
      <c r="N20" s="65" t="str">
        <f>IF('3.2คีย์กลางภาค1'!V20="","",'3.2คีย์กลางภาค1'!V20)</f>
        <v/>
      </c>
      <c r="O20" s="66" t="str">
        <f>IF('3.2คีย์กลางภาค1'!X20="","",'3.2คีย์กลางภาค1'!X20)</f>
        <v/>
      </c>
      <c r="P20" s="66" t="str">
        <f>IF('3.2คีย์กลางภาค1'!Z20="","",'3.2คีย์กลางภาค1'!Z20)</f>
        <v/>
      </c>
      <c r="Q20" s="66" t="str">
        <f>IF('3.2คีย์กลางภาค1'!AB20="","",'3.2คีย์กลางภาค1'!AB20)</f>
        <v/>
      </c>
      <c r="R20" s="66" t="str">
        <f>IF('3.2คีย์กลางภาค1'!AD20="","",'3.2คีย์กลางภาค1'!AD20)</f>
        <v/>
      </c>
      <c r="S20" s="138" t="str">
        <f>IF('3.2คีย์กลางภาค1'!AF20="","",'3.2คีย์กลางภาค1'!AF20)</f>
        <v/>
      </c>
      <c r="T20" s="36" t="str">
        <f t="shared" si="0"/>
        <v/>
      </c>
      <c r="U20" s="31" t="str">
        <f t="shared" si="1"/>
        <v/>
      </c>
      <c r="V20" s="37" t="str">
        <f>IF('2.ชื่อนักเรียน'!R20="มส","มส",IF('2.ชื่อนักเรียน'!R20="ย้าย","ย้าย",IF('2.ชื่อนักเรียน'!R20="ร","ร",IF(U20="","",RANK(U20,$U$11:$U$55,0)))))</f>
        <v/>
      </c>
    </row>
    <row r="21" spans="1:22" s="33" customFormat="1" ht="17.25" customHeight="1">
      <c r="A21" s="67">
        <v>11</v>
      </c>
      <c r="B21" s="34" t="str">
        <f>IF('2.ชื่อนักเรียน'!C21="","",'2.ชื่อนักเรียน'!C21)</f>
        <v/>
      </c>
      <c r="C21" s="35" t="str">
        <f>IF('2.ชื่อนักเรียน'!D21="","",'2.ชื่อนักเรียน'!D21)</f>
        <v/>
      </c>
      <c r="D21" s="65" t="str">
        <f>IF('3.2คีย์กลางภาค1'!D21="","",'3.2คีย์กลางภาค1'!D21)</f>
        <v/>
      </c>
      <c r="E21" s="66" t="str">
        <f>IF('3.2คีย์กลางภาค1'!F21="","",'3.2คีย์กลางภาค1'!F21)</f>
        <v/>
      </c>
      <c r="F21" s="66" t="str">
        <f>IF('3.2คีย์กลางภาค1'!H21="","",'3.2คีย์กลางภาค1'!H21)</f>
        <v/>
      </c>
      <c r="G21" s="66" t="str">
        <f>IF('3.2คีย์กลางภาค1'!J21="","",'3.2คีย์กลางภาค1'!J21)</f>
        <v/>
      </c>
      <c r="H21" s="66" t="str">
        <f>IF('3.2คีย์กลางภาค1'!L21="","",'3.2คีย์กลางภาค1'!L21)</f>
        <v/>
      </c>
      <c r="I21" s="66" t="str">
        <f>IF('3.2คีย์กลางภาค1'!N21="","",'3.2คีย์กลางภาค1'!N21)</f>
        <v/>
      </c>
      <c r="J21" s="66" t="str">
        <f>IF('3.2คีย์กลางภาค1'!P21="","",'3.2คีย์กลางภาค1'!P21)</f>
        <v/>
      </c>
      <c r="K21" s="66" t="str">
        <f>IF('3.2คีย์กลางภาค1'!R21="","",'3.2คีย์กลางภาค1'!R21)</f>
        <v/>
      </c>
      <c r="L21" s="134"/>
      <c r="M21" s="134" t="str">
        <f>IF('3.2คีย์กลางภาค1'!T21="","",'3.2คีย์กลางภาค1'!T21)</f>
        <v/>
      </c>
      <c r="N21" s="65" t="str">
        <f>IF('3.2คีย์กลางภาค1'!V21="","",'3.2คีย์กลางภาค1'!V21)</f>
        <v/>
      </c>
      <c r="O21" s="66" t="str">
        <f>IF('3.2คีย์กลางภาค1'!X21="","",'3.2คีย์กลางภาค1'!X21)</f>
        <v/>
      </c>
      <c r="P21" s="66" t="str">
        <f>IF('3.2คีย์กลางภาค1'!Z21="","",'3.2คีย์กลางภาค1'!Z21)</f>
        <v/>
      </c>
      <c r="Q21" s="66" t="str">
        <f>IF('3.2คีย์กลางภาค1'!AB21="","",'3.2คีย์กลางภาค1'!AB21)</f>
        <v/>
      </c>
      <c r="R21" s="66" t="str">
        <f>IF('3.2คีย์กลางภาค1'!AD21="","",'3.2คีย์กลางภาค1'!AD21)</f>
        <v/>
      </c>
      <c r="S21" s="138" t="str">
        <f>IF('3.2คีย์กลางภาค1'!AF21="","",'3.2คีย์กลางภาค1'!AF21)</f>
        <v/>
      </c>
      <c r="T21" s="36" t="str">
        <f t="shared" si="0"/>
        <v/>
      </c>
      <c r="U21" s="31" t="str">
        <f t="shared" si="1"/>
        <v/>
      </c>
      <c r="V21" s="37" t="str">
        <f>IF('2.ชื่อนักเรียน'!R21="มส","มส",IF('2.ชื่อนักเรียน'!R21="ย้าย","ย้าย",IF('2.ชื่อนักเรียน'!R21="ร","ร",IF(U21="","",RANK(U21,$U$11:$U$55,0)))))</f>
        <v/>
      </c>
    </row>
    <row r="22" spans="1:22" s="33" customFormat="1" ht="17.25" customHeight="1">
      <c r="A22" s="67">
        <v>12</v>
      </c>
      <c r="B22" s="34" t="str">
        <f>IF('2.ชื่อนักเรียน'!C22="","",'2.ชื่อนักเรียน'!C22)</f>
        <v/>
      </c>
      <c r="C22" s="35" t="str">
        <f>IF('2.ชื่อนักเรียน'!D22="","",'2.ชื่อนักเรียน'!D22)</f>
        <v/>
      </c>
      <c r="D22" s="65" t="str">
        <f>IF('3.2คีย์กลางภาค1'!D22="","",'3.2คีย์กลางภาค1'!D22)</f>
        <v/>
      </c>
      <c r="E22" s="66" t="str">
        <f>IF('3.2คีย์กลางภาค1'!F22="","",'3.2คีย์กลางภาค1'!F22)</f>
        <v/>
      </c>
      <c r="F22" s="66" t="str">
        <f>IF('3.2คีย์กลางภาค1'!H22="","",'3.2คีย์กลางภาค1'!H22)</f>
        <v/>
      </c>
      <c r="G22" s="66" t="str">
        <f>IF('3.2คีย์กลางภาค1'!J22="","",'3.2คีย์กลางภาค1'!J22)</f>
        <v/>
      </c>
      <c r="H22" s="66" t="str">
        <f>IF('3.2คีย์กลางภาค1'!L22="","",'3.2คีย์กลางภาค1'!L22)</f>
        <v/>
      </c>
      <c r="I22" s="66" t="str">
        <f>IF('3.2คีย์กลางภาค1'!N22="","",'3.2คีย์กลางภาค1'!N22)</f>
        <v/>
      </c>
      <c r="J22" s="66" t="str">
        <f>IF('3.2คีย์กลางภาค1'!P22="","",'3.2คีย์กลางภาค1'!P22)</f>
        <v/>
      </c>
      <c r="K22" s="66" t="str">
        <f>IF('3.2คีย์กลางภาค1'!R22="","",'3.2คีย์กลางภาค1'!R22)</f>
        <v/>
      </c>
      <c r="L22" s="134"/>
      <c r="M22" s="134" t="str">
        <f>IF('3.2คีย์กลางภาค1'!T22="","",'3.2คีย์กลางภาค1'!T22)</f>
        <v/>
      </c>
      <c r="N22" s="65" t="str">
        <f>IF('3.2คีย์กลางภาค1'!V22="","",'3.2คีย์กลางภาค1'!V22)</f>
        <v/>
      </c>
      <c r="O22" s="66" t="str">
        <f>IF('3.2คีย์กลางภาค1'!X22="","",'3.2คีย์กลางภาค1'!X22)</f>
        <v/>
      </c>
      <c r="P22" s="66" t="str">
        <f>IF('3.2คีย์กลางภาค1'!Z22="","",'3.2คีย์กลางภาค1'!Z22)</f>
        <v/>
      </c>
      <c r="Q22" s="66" t="str">
        <f>IF('3.2คีย์กลางภาค1'!AB22="","",'3.2คีย์กลางภาค1'!AB22)</f>
        <v/>
      </c>
      <c r="R22" s="66" t="str">
        <f>IF('3.2คีย์กลางภาค1'!AD22="","",'3.2คีย์กลางภาค1'!AD22)</f>
        <v/>
      </c>
      <c r="S22" s="138" t="str">
        <f>IF('3.2คีย์กลางภาค1'!AF22="","",'3.2คีย์กลางภาค1'!AF22)</f>
        <v/>
      </c>
      <c r="T22" s="36" t="str">
        <f t="shared" si="0"/>
        <v/>
      </c>
      <c r="U22" s="31" t="str">
        <f t="shared" si="1"/>
        <v/>
      </c>
      <c r="V22" s="37" t="str">
        <f>IF('2.ชื่อนักเรียน'!R22="มส","มส",IF('2.ชื่อนักเรียน'!R22="ย้าย","ย้าย",IF('2.ชื่อนักเรียน'!R22="ร","ร",IF(U22="","",RANK(U22,$U$11:$U$55,0)))))</f>
        <v/>
      </c>
    </row>
    <row r="23" spans="1:22" s="33" customFormat="1" ht="17.25" customHeight="1">
      <c r="A23" s="67">
        <v>13</v>
      </c>
      <c r="B23" s="34" t="str">
        <f>IF('2.ชื่อนักเรียน'!C23="","",'2.ชื่อนักเรียน'!C23)</f>
        <v/>
      </c>
      <c r="C23" s="35" t="str">
        <f>IF('2.ชื่อนักเรียน'!D23="","",'2.ชื่อนักเรียน'!D23)</f>
        <v/>
      </c>
      <c r="D23" s="65" t="str">
        <f>IF('3.2คีย์กลางภาค1'!D23="","",'3.2คีย์กลางภาค1'!D23)</f>
        <v/>
      </c>
      <c r="E23" s="66" t="str">
        <f>IF('3.2คีย์กลางภาค1'!F23="","",'3.2คีย์กลางภาค1'!F23)</f>
        <v/>
      </c>
      <c r="F23" s="66" t="str">
        <f>IF('3.2คีย์กลางภาค1'!H23="","",'3.2คีย์กลางภาค1'!H23)</f>
        <v/>
      </c>
      <c r="G23" s="66" t="str">
        <f>IF('3.2คีย์กลางภาค1'!J23="","",'3.2คีย์กลางภาค1'!J23)</f>
        <v/>
      </c>
      <c r="H23" s="66" t="str">
        <f>IF('3.2คีย์กลางภาค1'!L23="","",'3.2คีย์กลางภาค1'!L23)</f>
        <v/>
      </c>
      <c r="I23" s="66" t="str">
        <f>IF('3.2คีย์กลางภาค1'!N23="","",'3.2คีย์กลางภาค1'!N23)</f>
        <v/>
      </c>
      <c r="J23" s="66" t="str">
        <f>IF('3.2คีย์กลางภาค1'!P23="","",'3.2คีย์กลางภาค1'!P23)</f>
        <v/>
      </c>
      <c r="K23" s="66" t="str">
        <f>IF('3.2คีย์กลางภาค1'!R23="","",'3.2คีย์กลางภาค1'!R23)</f>
        <v/>
      </c>
      <c r="L23" s="134"/>
      <c r="M23" s="134" t="str">
        <f>IF('3.2คีย์กลางภาค1'!T23="","",'3.2คีย์กลางภาค1'!T23)</f>
        <v/>
      </c>
      <c r="N23" s="65" t="str">
        <f>IF('3.2คีย์กลางภาค1'!V23="","",'3.2คีย์กลางภาค1'!V23)</f>
        <v/>
      </c>
      <c r="O23" s="66" t="str">
        <f>IF('3.2คีย์กลางภาค1'!X23="","",'3.2คีย์กลางภาค1'!X23)</f>
        <v/>
      </c>
      <c r="P23" s="66" t="str">
        <f>IF('3.2คีย์กลางภาค1'!Z23="","",'3.2คีย์กลางภาค1'!Z23)</f>
        <v/>
      </c>
      <c r="Q23" s="66" t="str">
        <f>IF('3.2คีย์กลางภาค1'!AB23="","",'3.2คีย์กลางภาค1'!AB23)</f>
        <v/>
      </c>
      <c r="R23" s="66" t="str">
        <f>IF('3.2คีย์กลางภาค1'!AD23="","",'3.2คีย์กลางภาค1'!AD23)</f>
        <v/>
      </c>
      <c r="S23" s="138" t="str">
        <f>IF('3.2คีย์กลางภาค1'!AF23="","",'3.2คีย์กลางภาค1'!AF23)</f>
        <v/>
      </c>
      <c r="T23" s="36" t="str">
        <f t="shared" si="0"/>
        <v/>
      </c>
      <c r="U23" s="31" t="str">
        <f t="shared" si="1"/>
        <v/>
      </c>
      <c r="V23" s="37" t="str">
        <f>IF('2.ชื่อนักเรียน'!R23="มส","มส",IF('2.ชื่อนักเรียน'!R23="ย้าย","ย้าย",IF('2.ชื่อนักเรียน'!R23="ร","ร",IF(U23="","",RANK(U23,$U$11:$U$55,0)))))</f>
        <v/>
      </c>
    </row>
    <row r="24" spans="1:22" s="33" customFormat="1" ht="17.25" customHeight="1">
      <c r="A24" s="67">
        <v>14</v>
      </c>
      <c r="B24" s="34" t="str">
        <f>IF('2.ชื่อนักเรียน'!C24="","",'2.ชื่อนักเรียน'!C24)</f>
        <v/>
      </c>
      <c r="C24" s="35" t="str">
        <f>IF('2.ชื่อนักเรียน'!D24="","",'2.ชื่อนักเรียน'!D24)</f>
        <v/>
      </c>
      <c r="D24" s="65" t="str">
        <f>IF('3.2คีย์กลางภาค1'!D24="","",'3.2คีย์กลางภาค1'!D24)</f>
        <v/>
      </c>
      <c r="E24" s="66" t="str">
        <f>IF('3.2คีย์กลางภาค1'!F24="","",'3.2คีย์กลางภาค1'!F24)</f>
        <v/>
      </c>
      <c r="F24" s="66" t="str">
        <f>IF('3.2คีย์กลางภาค1'!H24="","",'3.2คีย์กลางภาค1'!H24)</f>
        <v/>
      </c>
      <c r="G24" s="66" t="str">
        <f>IF('3.2คีย์กลางภาค1'!J24="","",'3.2คีย์กลางภาค1'!J24)</f>
        <v/>
      </c>
      <c r="H24" s="66" t="str">
        <f>IF('3.2คีย์กลางภาค1'!L24="","",'3.2คีย์กลางภาค1'!L24)</f>
        <v/>
      </c>
      <c r="I24" s="66" t="str">
        <f>IF('3.2คีย์กลางภาค1'!N24="","",'3.2คีย์กลางภาค1'!N24)</f>
        <v/>
      </c>
      <c r="J24" s="66" t="str">
        <f>IF('3.2คีย์กลางภาค1'!P24="","",'3.2คีย์กลางภาค1'!P24)</f>
        <v/>
      </c>
      <c r="K24" s="66" t="str">
        <f>IF('3.2คีย์กลางภาค1'!R24="","",'3.2คีย์กลางภาค1'!R24)</f>
        <v/>
      </c>
      <c r="L24" s="134"/>
      <c r="M24" s="134" t="str">
        <f>IF('3.2คีย์กลางภาค1'!T24="","",'3.2คีย์กลางภาค1'!T24)</f>
        <v/>
      </c>
      <c r="N24" s="65" t="str">
        <f>IF('3.2คีย์กลางภาค1'!V24="","",'3.2คีย์กลางภาค1'!V24)</f>
        <v/>
      </c>
      <c r="O24" s="66" t="str">
        <f>IF('3.2คีย์กลางภาค1'!X24="","",'3.2คีย์กลางภาค1'!X24)</f>
        <v/>
      </c>
      <c r="P24" s="66" t="str">
        <f>IF('3.2คีย์กลางภาค1'!Z24="","",'3.2คีย์กลางภาค1'!Z24)</f>
        <v/>
      </c>
      <c r="Q24" s="66" t="str">
        <f>IF('3.2คีย์กลางภาค1'!AB24="","",'3.2คีย์กลางภาค1'!AB24)</f>
        <v/>
      </c>
      <c r="R24" s="66" t="str">
        <f>IF('3.2คีย์กลางภาค1'!AD24="","",'3.2คีย์กลางภาค1'!AD24)</f>
        <v/>
      </c>
      <c r="S24" s="138" t="str">
        <f>IF('3.2คีย์กลางภาค1'!AF24="","",'3.2คีย์กลางภาค1'!AF24)</f>
        <v/>
      </c>
      <c r="T24" s="36" t="str">
        <f t="shared" si="0"/>
        <v/>
      </c>
      <c r="U24" s="31" t="str">
        <f t="shared" si="1"/>
        <v/>
      </c>
      <c r="V24" s="37" t="str">
        <f>IF('2.ชื่อนักเรียน'!R24="มส","มส",IF('2.ชื่อนักเรียน'!R24="ย้าย","ย้าย",IF('2.ชื่อนักเรียน'!R24="ร","ร",IF(U24="","",RANK(U24,$U$11:$U$55,0)))))</f>
        <v/>
      </c>
    </row>
    <row r="25" spans="1:22" s="33" customFormat="1" ht="17.25" customHeight="1">
      <c r="A25" s="67">
        <v>15</v>
      </c>
      <c r="B25" s="34" t="str">
        <f>IF('2.ชื่อนักเรียน'!C25="","",'2.ชื่อนักเรียน'!C25)</f>
        <v/>
      </c>
      <c r="C25" s="35" t="str">
        <f>IF('2.ชื่อนักเรียน'!D25="","",'2.ชื่อนักเรียน'!D25)</f>
        <v/>
      </c>
      <c r="D25" s="65" t="str">
        <f>IF('3.2คีย์กลางภาค1'!D25="","",'3.2คีย์กลางภาค1'!D25)</f>
        <v/>
      </c>
      <c r="E25" s="66" t="str">
        <f>IF('3.2คีย์กลางภาค1'!F25="","",'3.2คีย์กลางภาค1'!F25)</f>
        <v/>
      </c>
      <c r="F25" s="66" t="str">
        <f>IF('3.2คีย์กลางภาค1'!H25="","",'3.2คีย์กลางภาค1'!H25)</f>
        <v/>
      </c>
      <c r="G25" s="66" t="str">
        <f>IF('3.2คีย์กลางภาค1'!J25="","",'3.2คีย์กลางภาค1'!J25)</f>
        <v/>
      </c>
      <c r="H25" s="66" t="str">
        <f>IF('3.2คีย์กลางภาค1'!L25="","",'3.2คีย์กลางภาค1'!L25)</f>
        <v/>
      </c>
      <c r="I25" s="66" t="str">
        <f>IF('3.2คีย์กลางภาค1'!N25="","",'3.2คีย์กลางภาค1'!N25)</f>
        <v/>
      </c>
      <c r="J25" s="66" t="str">
        <f>IF('3.2คีย์กลางภาค1'!P25="","",'3.2คีย์กลางภาค1'!P25)</f>
        <v/>
      </c>
      <c r="K25" s="66" t="str">
        <f>IF('3.2คีย์กลางภาค1'!R25="","",'3.2คีย์กลางภาค1'!R25)</f>
        <v/>
      </c>
      <c r="L25" s="134"/>
      <c r="M25" s="134" t="str">
        <f>IF('3.2คีย์กลางภาค1'!T25="","",'3.2คีย์กลางภาค1'!T25)</f>
        <v/>
      </c>
      <c r="N25" s="65" t="str">
        <f>IF('3.2คีย์กลางภาค1'!V25="","",'3.2คีย์กลางภาค1'!V25)</f>
        <v/>
      </c>
      <c r="O25" s="66" t="str">
        <f>IF('3.2คีย์กลางภาค1'!X25="","",'3.2คีย์กลางภาค1'!X25)</f>
        <v/>
      </c>
      <c r="P25" s="66" t="str">
        <f>IF('3.2คีย์กลางภาค1'!Z25="","",'3.2คีย์กลางภาค1'!Z25)</f>
        <v/>
      </c>
      <c r="Q25" s="66" t="str">
        <f>IF('3.2คีย์กลางภาค1'!AB25="","",'3.2คีย์กลางภาค1'!AB25)</f>
        <v/>
      </c>
      <c r="R25" s="66" t="str">
        <f>IF('3.2คีย์กลางภาค1'!AD25="","",'3.2คีย์กลางภาค1'!AD25)</f>
        <v/>
      </c>
      <c r="S25" s="138" t="str">
        <f>IF('3.2คีย์กลางภาค1'!AF25="","",'3.2คีย์กลางภาค1'!AF25)</f>
        <v/>
      </c>
      <c r="T25" s="36" t="str">
        <f t="shared" si="0"/>
        <v/>
      </c>
      <c r="U25" s="31" t="str">
        <f t="shared" si="1"/>
        <v/>
      </c>
      <c r="V25" s="37" t="str">
        <f>IF('2.ชื่อนักเรียน'!R25="มส","มส",IF('2.ชื่อนักเรียน'!R25="ย้าย","ย้าย",IF('2.ชื่อนักเรียน'!R25="ร","ร",IF(U25="","",RANK(U25,$U$11:$U$55,0)))))</f>
        <v/>
      </c>
    </row>
    <row r="26" spans="1:22" s="33" customFormat="1" ht="17.25" customHeight="1">
      <c r="A26" s="67">
        <v>16</v>
      </c>
      <c r="B26" s="34" t="str">
        <f>IF('2.ชื่อนักเรียน'!C26="","",'2.ชื่อนักเรียน'!C26)</f>
        <v/>
      </c>
      <c r="C26" s="35" t="str">
        <f>IF('2.ชื่อนักเรียน'!D26="","",'2.ชื่อนักเรียน'!D26)</f>
        <v/>
      </c>
      <c r="D26" s="65" t="str">
        <f>IF('3.2คีย์กลางภาค1'!D26="","",'3.2คีย์กลางภาค1'!D26)</f>
        <v/>
      </c>
      <c r="E26" s="66" t="str">
        <f>IF('3.2คีย์กลางภาค1'!F26="","",'3.2คีย์กลางภาค1'!F26)</f>
        <v/>
      </c>
      <c r="F26" s="66" t="str">
        <f>IF('3.2คีย์กลางภาค1'!H26="","",'3.2คีย์กลางภาค1'!H26)</f>
        <v/>
      </c>
      <c r="G26" s="66" t="str">
        <f>IF('3.2คีย์กลางภาค1'!J26="","",'3.2คีย์กลางภาค1'!J26)</f>
        <v/>
      </c>
      <c r="H26" s="66" t="str">
        <f>IF('3.2คีย์กลางภาค1'!L26="","",'3.2คีย์กลางภาค1'!L26)</f>
        <v/>
      </c>
      <c r="I26" s="66" t="str">
        <f>IF('3.2คีย์กลางภาค1'!N26="","",'3.2คีย์กลางภาค1'!N26)</f>
        <v/>
      </c>
      <c r="J26" s="66" t="str">
        <f>IF('3.2คีย์กลางภาค1'!P26="","",'3.2คีย์กลางภาค1'!P26)</f>
        <v/>
      </c>
      <c r="K26" s="66" t="str">
        <f>IF('3.2คีย์กลางภาค1'!R26="","",'3.2คีย์กลางภาค1'!R26)</f>
        <v/>
      </c>
      <c r="L26" s="134"/>
      <c r="M26" s="134" t="str">
        <f>IF('3.2คีย์กลางภาค1'!T26="","",'3.2คีย์กลางภาค1'!T26)</f>
        <v/>
      </c>
      <c r="N26" s="65" t="str">
        <f>IF('3.2คีย์กลางภาค1'!V26="","",'3.2คีย์กลางภาค1'!V26)</f>
        <v/>
      </c>
      <c r="O26" s="66" t="str">
        <f>IF('3.2คีย์กลางภาค1'!X26="","",'3.2คีย์กลางภาค1'!X26)</f>
        <v/>
      </c>
      <c r="P26" s="66" t="str">
        <f>IF('3.2คีย์กลางภาค1'!Z26="","",'3.2คีย์กลางภาค1'!Z26)</f>
        <v/>
      </c>
      <c r="Q26" s="66" t="str">
        <f>IF('3.2คีย์กลางภาค1'!AB26="","",'3.2คีย์กลางภาค1'!AB26)</f>
        <v/>
      </c>
      <c r="R26" s="66" t="str">
        <f>IF('3.2คีย์กลางภาค1'!AD26="","",'3.2คีย์กลางภาค1'!AD26)</f>
        <v/>
      </c>
      <c r="S26" s="138" t="str">
        <f>IF('3.2คีย์กลางภาค1'!AF26="","",'3.2คีย์กลางภาค1'!AF26)</f>
        <v/>
      </c>
      <c r="T26" s="36" t="str">
        <f t="shared" si="0"/>
        <v/>
      </c>
      <c r="U26" s="31" t="str">
        <f t="shared" si="1"/>
        <v/>
      </c>
      <c r="V26" s="37" t="str">
        <f>IF('2.ชื่อนักเรียน'!R26="มส","มส",IF('2.ชื่อนักเรียน'!R26="ย้าย","ย้าย",IF('2.ชื่อนักเรียน'!R26="ร","ร",IF(U26="","",RANK(U26,$U$11:$U$55,0)))))</f>
        <v/>
      </c>
    </row>
    <row r="27" spans="1:22" s="33" customFormat="1" ht="17.25" customHeight="1">
      <c r="A27" s="67">
        <v>17</v>
      </c>
      <c r="B27" s="34" t="str">
        <f>IF('2.ชื่อนักเรียน'!C27="","",'2.ชื่อนักเรียน'!C27)</f>
        <v/>
      </c>
      <c r="C27" s="35" t="str">
        <f>IF('2.ชื่อนักเรียน'!D27="","",'2.ชื่อนักเรียน'!D27)</f>
        <v/>
      </c>
      <c r="D27" s="65" t="str">
        <f>IF('3.2คีย์กลางภาค1'!D27="","",'3.2คีย์กลางภาค1'!D27)</f>
        <v/>
      </c>
      <c r="E27" s="66" t="str">
        <f>IF('3.2คีย์กลางภาค1'!F27="","",'3.2คีย์กลางภาค1'!F27)</f>
        <v/>
      </c>
      <c r="F27" s="66" t="str">
        <f>IF('3.2คีย์กลางภาค1'!H27="","",'3.2คีย์กลางภาค1'!H27)</f>
        <v/>
      </c>
      <c r="G27" s="66" t="str">
        <f>IF('3.2คีย์กลางภาค1'!J27="","",'3.2คีย์กลางภาค1'!J27)</f>
        <v/>
      </c>
      <c r="H27" s="66" t="str">
        <f>IF('3.2คีย์กลางภาค1'!L27="","",'3.2คีย์กลางภาค1'!L27)</f>
        <v/>
      </c>
      <c r="I27" s="66" t="str">
        <f>IF('3.2คีย์กลางภาค1'!N27="","",'3.2คีย์กลางภาค1'!N27)</f>
        <v/>
      </c>
      <c r="J27" s="66" t="str">
        <f>IF('3.2คีย์กลางภาค1'!P27="","",'3.2คีย์กลางภาค1'!P27)</f>
        <v/>
      </c>
      <c r="K27" s="66" t="str">
        <f>IF('3.2คีย์กลางภาค1'!R27="","",'3.2คีย์กลางภาค1'!R27)</f>
        <v/>
      </c>
      <c r="L27" s="134"/>
      <c r="M27" s="134" t="str">
        <f>IF('3.2คีย์กลางภาค1'!T27="","",'3.2คีย์กลางภาค1'!T27)</f>
        <v/>
      </c>
      <c r="N27" s="65" t="str">
        <f>IF('3.2คีย์กลางภาค1'!V27="","",'3.2คีย์กลางภาค1'!V27)</f>
        <v/>
      </c>
      <c r="O27" s="66" t="str">
        <f>IF('3.2คีย์กลางภาค1'!X27="","",'3.2คีย์กลางภาค1'!X27)</f>
        <v/>
      </c>
      <c r="P27" s="66" t="str">
        <f>IF('3.2คีย์กลางภาค1'!Z27="","",'3.2คีย์กลางภาค1'!Z27)</f>
        <v/>
      </c>
      <c r="Q27" s="66" t="str">
        <f>IF('3.2คีย์กลางภาค1'!AB27="","",'3.2คีย์กลางภาค1'!AB27)</f>
        <v/>
      </c>
      <c r="R27" s="66" t="str">
        <f>IF('3.2คีย์กลางภาค1'!AD27="","",'3.2คีย์กลางภาค1'!AD27)</f>
        <v/>
      </c>
      <c r="S27" s="138" t="str">
        <f>IF('3.2คีย์กลางภาค1'!AF27="","",'3.2คีย์กลางภาค1'!AF27)</f>
        <v/>
      </c>
      <c r="T27" s="36" t="str">
        <f t="shared" si="0"/>
        <v/>
      </c>
      <c r="U27" s="31" t="str">
        <f t="shared" si="1"/>
        <v/>
      </c>
      <c r="V27" s="37" t="str">
        <f>IF('2.ชื่อนักเรียน'!R27="มส","มส",IF('2.ชื่อนักเรียน'!R27="ย้าย","ย้าย",IF('2.ชื่อนักเรียน'!R27="ร","ร",IF(U27="","",RANK(U27,$U$11:$U$55,0)))))</f>
        <v/>
      </c>
    </row>
    <row r="28" spans="1:22" s="33" customFormat="1" ht="17.25" customHeight="1">
      <c r="A28" s="67">
        <v>18</v>
      </c>
      <c r="B28" s="34" t="str">
        <f>IF('2.ชื่อนักเรียน'!C28="","",'2.ชื่อนักเรียน'!C28)</f>
        <v/>
      </c>
      <c r="C28" s="35" t="str">
        <f>IF('2.ชื่อนักเรียน'!D28="","",'2.ชื่อนักเรียน'!D28)</f>
        <v/>
      </c>
      <c r="D28" s="65" t="str">
        <f>IF('3.2คีย์กลางภาค1'!D28="","",'3.2คีย์กลางภาค1'!D28)</f>
        <v/>
      </c>
      <c r="E28" s="66" t="str">
        <f>IF('3.2คีย์กลางภาค1'!F28="","",'3.2คีย์กลางภาค1'!F28)</f>
        <v/>
      </c>
      <c r="F28" s="66" t="str">
        <f>IF('3.2คีย์กลางภาค1'!H28="","",'3.2คีย์กลางภาค1'!H28)</f>
        <v/>
      </c>
      <c r="G28" s="66" t="str">
        <f>IF('3.2คีย์กลางภาค1'!J28="","",'3.2คีย์กลางภาค1'!J28)</f>
        <v/>
      </c>
      <c r="H28" s="66" t="str">
        <f>IF('3.2คีย์กลางภาค1'!L28="","",'3.2คีย์กลางภาค1'!L28)</f>
        <v/>
      </c>
      <c r="I28" s="66" t="str">
        <f>IF('3.2คีย์กลางภาค1'!N28="","",'3.2คีย์กลางภาค1'!N28)</f>
        <v/>
      </c>
      <c r="J28" s="66" t="str">
        <f>IF('3.2คีย์กลางภาค1'!P28="","",'3.2คีย์กลางภาค1'!P28)</f>
        <v/>
      </c>
      <c r="K28" s="66" t="str">
        <f>IF('3.2คีย์กลางภาค1'!R28="","",'3.2คีย์กลางภาค1'!R28)</f>
        <v/>
      </c>
      <c r="L28" s="134"/>
      <c r="M28" s="134" t="str">
        <f>IF('3.2คีย์กลางภาค1'!T28="","",'3.2คีย์กลางภาค1'!T28)</f>
        <v/>
      </c>
      <c r="N28" s="65" t="str">
        <f>IF('3.2คีย์กลางภาค1'!V28="","",'3.2คีย์กลางภาค1'!V28)</f>
        <v/>
      </c>
      <c r="O28" s="66" t="str">
        <f>IF('3.2คีย์กลางภาค1'!X28="","",'3.2คีย์กลางภาค1'!X28)</f>
        <v/>
      </c>
      <c r="P28" s="66" t="str">
        <f>IF('3.2คีย์กลางภาค1'!Z28="","",'3.2คีย์กลางภาค1'!Z28)</f>
        <v/>
      </c>
      <c r="Q28" s="66" t="str">
        <f>IF('3.2คีย์กลางภาค1'!AB28="","",'3.2คีย์กลางภาค1'!AB28)</f>
        <v/>
      </c>
      <c r="R28" s="66" t="str">
        <f>IF('3.2คีย์กลางภาค1'!AD28="","",'3.2คีย์กลางภาค1'!AD28)</f>
        <v/>
      </c>
      <c r="S28" s="138" t="str">
        <f>IF('3.2คีย์กลางภาค1'!AF28="","",'3.2คีย์กลางภาค1'!AF28)</f>
        <v/>
      </c>
      <c r="T28" s="36" t="str">
        <f t="shared" si="0"/>
        <v/>
      </c>
      <c r="U28" s="31" t="str">
        <f t="shared" si="1"/>
        <v/>
      </c>
      <c r="V28" s="37" t="str">
        <f>IF('2.ชื่อนักเรียน'!R28="มส","มส",IF('2.ชื่อนักเรียน'!R28="ย้าย","ย้าย",IF('2.ชื่อนักเรียน'!R28="ร","ร",IF(U28="","",RANK(U28,$U$11:$U$55,0)))))</f>
        <v/>
      </c>
    </row>
    <row r="29" spans="1:22" s="33" customFormat="1" ht="17.25" customHeight="1">
      <c r="A29" s="67">
        <v>19</v>
      </c>
      <c r="B29" s="34" t="str">
        <f>IF('2.ชื่อนักเรียน'!C29="","",'2.ชื่อนักเรียน'!C29)</f>
        <v/>
      </c>
      <c r="C29" s="35" t="str">
        <f>IF('2.ชื่อนักเรียน'!D29="","",'2.ชื่อนักเรียน'!D29)</f>
        <v/>
      </c>
      <c r="D29" s="65" t="str">
        <f>IF('3.2คีย์กลางภาค1'!D29="","",'3.2คีย์กลางภาค1'!D29)</f>
        <v/>
      </c>
      <c r="E29" s="66" t="str">
        <f>IF('3.2คีย์กลางภาค1'!F29="","",'3.2คีย์กลางภาค1'!F29)</f>
        <v/>
      </c>
      <c r="F29" s="66" t="str">
        <f>IF('3.2คีย์กลางภาค1'!H29="","",'3.2คีย์กลางภาค1'!H29)</f>
        <v/>
      </c>
      <c r="G29" s="66" t="str">
        <f>IF('3.2คีย์กลางภาค1'!J29="","",'3.2คีย์กลางภาค1'!J29)</f>
        <v/>
      </c>
      <c r="H29" s="66" t="str">
        <f>IF('3.2คีย์กลางภาค1'!L29="","",'3.2คีย์กลางภาค1'!L29)</f>
        <v/>
      </c>
      <c r="I29" s="66" t="str">
        <f>IF('3.2คีย์กลางภาค1'!N29="","",'3.2คีย์กลางภาค1'!N29)</f>
        <v/>
      </c>
      <c r="J29" s="66" t="str">
        <f>IF('3.2คีย์กลางภาค1'!P29="","",'3.2คีย์กลางภาค1'!P29)</f>
        <v/>
      </c>
      <c r="K29" s="66" t="str">
        <f>IF('3.2คีย์กลางภาค1'!R29="","",'3.2คีย์กลางภาค1'!R29)</f>
        <v/>
      </c>
      <c r="L29" s="134"/>
      <c r="M29" s="134" t="str">
        <f>IF('3.2คีย์กลางภาค1'!T29="","",'3.2คีย์กลางภาค1'!T29)</f>
        <v/>
      </c>
      <c r="N29" s="65" t="str">
        <f>IF('3.2คีย์กลางภาค1'!V29="","",'3.2คีย์กลางภาค1'!V29)</f>
        <v/>
      </c>
      <c r="O29" s="66" t="str">
        <f>IF('3.2คีย์กลางภาค1'!X29="","",'3.2คีย์กลางภาค1'!X29)</f>
        <v/>
      </c>
      <c r="P29" s="66" t="str">
        <f>IF('3.2คีย์กลางภาค1'!Z29="","",'3.2คีย์กลางภาค1'!Z29)</f>
        <v/>
      </c>
      <c r="Q29" s="66" t="str">
        <f>IF('3.2คีย์กลางภาค1'!AB29="","",'3.2คีย์กลางภาค1'!AB29)</f>
        <v/>
      </c>
      <c r="R29" s="66" t="str">
        <f>IF('3.2คีย์กลางภาค1'!AD29="","",'3.2คีย์กลางภาค1'!AD29)</f>
        <v/>
      </c>
      <c r="S29" s="138" t="str">
        <f>IF('3.2คีย์กลางภาค1'!AF29="","",'3.2คีย์กลางภาค1'!AF29)</f>
        <v/>
      </c>
      <c r="T29" s="36" t="str">
        <f t="shared" si="0"/>
        <v/>
      </c>
      <c r="U29" s="31" t="str">
        <f t="shared" si="1"/>
        <v/>
      </c>
      <c r="V29" s="37" t="str">
        <f>IF('2.ชื่อนักเรียน'!R29="มส","มส",IF('2.ชื่อนักเรียน'!R29="ย้าย","ย้าย",IF('2.ชื่อนักเรียน'!R29="ร","ร",IF(U29="","",RANK(U29,$U$11:$U$55,0)))))</f>
        <v/>
      </c>
    </row>
    <row r="30" spans="1:22" s="33" customFormat="1" ht="17.25" customHeight="1">
      <c r="A30" s="67">
        <v>20</v>
      </c>
      <c r="B30" s="34" t="str">
        <f>IF('2.ชื่อนักเรียน'!C30="","",'2.ชื่อนักเรียน'!C30)</f>
        <v/>
      </c>
      <c r="C30" s="35" t="str">
        <f>IF('2.ชื่อนักเรียน'!D30="","",'2.ชื่อนักเรียน'!D30)</f>
        <v/>
      </c>
      <c r="D30" s="65" t="str">
        <f>IF('3.2คีย์กลางภาค1'!D30="","",'3.2คีย์กลางภาค1'!D30)</f>
        <v/>
      </c>
      <c r="E30" s="66" t="str">
        <f>IF('3.2คีย์กลางภาค1'!F30="","",'3.2คีย์กลางภาค1'!F30)</f>
        <v/>
      </c>
      <c r="F30" s="66" t="str">
        <f>IF('3.2คีย์กลางภาค1'!H30="","",'3.2คีย์กลางภาค1'!H30)</f>
        <v/>
      </c>
      <c r="G30" s="66" t="str">
        <f>IF('3.2คีย์กลางภาค1'!J30="","",'3.2คีย์กลางภาค1'!J30)</f>
        <v/>
      </c>
      <c r="H30" s="66" t="str">
        <f>IF('3.2คีย์กลางภาค1'!L30="","",'3.2คีย์กลางภาค1'!L30)</f>
        <v/>
      </c>
      <c r="I30" s="66" t="str">
        <f>IF('3.2คีย์กลางภาค1'!N30="","",'3.2คีย์กลางภาค1'!N30)</f>
        <v/>
      </c>
      <c r="J30" s="66" t="str">
        <f>IF('3.2คีย์กลางภาค1'!P30="","",'3.2คีย์กลางภาค1'!P30)</f>
        <v/>
      </c>
      <c r="K30" s="66" t="str">
        <f>IF('3.2คีย์กลางภาค1'!R30="","",'3.2คีย์กลางภาค1'!R30)</f>
        <v/>
      </c>
      <c r="L30" s="134"/>
      <c r="M30" s="134" t="str">
        <f>IF('3.2คีย์กลางภาค1'!T30="","",'3.2คีย์กลางภาค1'!T30)</f>
        <v/>
      </c>
      <c r="N30" s="65" t="str">
        <f>IF('3.2คีย์กลางภาค1'!V30="","",'3.2คีย์กลางภาค1'!V30)</f>
        <v/>
      </c>
      <c r="O30" s="66" t="str">
        <f>IF('3.2คีย์กลางภาค1'!X30="","",'3.2คีย์กลางภาค1'!X30)</f>
        <v/>
      </c>
      <c r="P30" s="66" t="str">
        <f>IF('3.2คีย์กลางภาค1'!Z30="","",'3.2คีย์กลางภาค1'!Z30)</f>
        <v/>
      </c>
      <c r="Q30" s="66" t="str">
        <f>IF('3.2คีย์กลางภาค1'!AB30="","",'3.2คีย์กลางภาค1'!AB30)</f>
        <v/>
      </c>
      <c r="R30" s="66" t="str">
        <f>IF('3.2คีย์กลางภาค1'!AD30="","",'3.2คีย์กลางภาค1'!AD30)</f>
        <v/>
      </c>
      <c r="S30" s="138" t="str">
        <f>IF('3.2คีย์กลางภาค1'!AF30="","",'3.2คีย์กลางภาค1'!AF30)</f>
        <v/>
      </c>
      <c r="T30" s="36" t="str">
        <f t="shared" si="0"/>
        <v/>
      </c>
      <c r="U30" s="31" t="str">
        <f t="shared" si="1"/>
        <v/>
      </c>
      <c r="V30" s="37" t="str">
        <f>IF('2.ชื่อนักเรียน'!R30="มส","มส",IF('2.ชื่อนักเรียน'!R30="ย้าย","ย้าย",IF('2.ชื่อนักเรียน'!R30="ร","ร",IF(U30="","",RANK(U30,$U$11:$U$55,0)))))</f>
        <v/>
      </c>
    </row>
    <row r="31" spans="1:22" s="33" customFormat="1" ht="17.25" customHeight="1">
      <c r="A31" s="67">
        <v>21</v>
      </c>
      <c r="B31" s="34" t="str">
        <f>IF('2.ชื่อนักเรียน'!C31="","",'2.ชื่อนักเรียน'!C31)</f>
        <v/>
      </c>
      <c r="C31" s="35" t="str">
        <f>IF('2.ชื่อนักเรียน'!D31="","",'2.ชื่อนักเรียน'!D31)</f>
        <v/>
      </c>
      <c r="D31" s="65" t="str">
        <f>IF('3.2คีย์กลางภาค1'!D31="","",'3.2คีย์กลางภาค1'!D31)</f>
        <v/>
      </c>
      <c r="E31" s="66" t="str">
        <f>IF('3.2คีย์กลางภาค1'!F31="","",'3.2คีย์กลางภาค1'!F31)</f>
        <v/>
      </c>
      <c r="F31" s="66" t="str">
        <f>IF('3.2คีย์กลางภาค1'!H31="","",'3.2คีย์กลางภาค1'!H31)</f>
        <v/>
      </c>
      <c r="G31" s="66" t="str">
        <f>IF('3.2คีย์กลางภาค1'!J31="","",'3.2คีย์กลางภาค1'!J31)</f>
        <v/>
      </c>
      <c r="H31" s="66" t="str">
        <f>IF('3.2คีย์กลางภาค1'!L31="","",'3.2คีย์กลางภาค1'!L31)</f>
        <v/>
      </c>
      <c r="I31" s="66" t="str">
        <f>IF('3.2คีย์กลางภาค1'!N31="","",'3.2คีย์กลางภาค1'!N31)</f>
        <v/>
      </c>
      <c r="J31" s="66" t="str">
        <f>IF('3.2คีย์กลางภาค1'!P31="","",'3.2คีย์กลางภาค1'!P31)</f>
        <v/>
      </c>
      <c r="K31" s="66" t="str">
        <f>IF('3.2คีย์กลางภาค1'!R31="","",'3.2คีย์กลางภาค1'!R31)</f>
        <v/>
      </c>
      <c r="L31" s="134"/>
      <c r="M31" s="134" t="str">
        <f>IF('3.2คีย์กลางภาค1'!T31="","",'3.2คีย์กลางภาค1'!T31)</f>
        <v/>
      </c>
      <c r="N31" s="65" t="str">
        <f>IF('3.2คีย์กลางภาค1'!V31="","",'3.2คีย์กลางภาค1'!V31)</f>
        <v/>
      </c>
      <c r="O31" s="66" t="str">
        <f>IF('3.2คีย์กลางภาค1'!X31="","",'3.2คีย์กลางภาค1'!X31)</f>
        <v/>
      </c>
      <c r="P31" s="66" t="str">
        <f>IF('3.2คีย์กลางภาค1'!Z31="","",'3.2คีย์กลางภาค1'!Z31)</f>
        <v/>
      </c>
      <c r="Q31" s="66" t="str">
        <f>IF('3.2คีย์กลางภาค1'!AB31="","",'3.2คีย์กลางภาค1'!AB31)</f>
        <v/>
      </c>
      <c r="R31" s="66" t="str">
        <f>IF('3.2คีย์กลางภาค1'!AD31="","",'3.2คีย์กลางภาค1'!AD31)</f>
        <v/>
      </c>
      <c r="S31" s="138" t="str">
        <f>IF('3.2คีย์กลางภาค1'!AF31="","",'3.2คีย์กลางภาค1'!AF31)</f>
        <v/>
      </c>
      <c r="T31" s="36" t="str">
        <f t="shared" si="0"/>
        <v/>
      </c>
      <c r="U31" s="31" t="str">
        <f t="shared" si="1"/>
        <v/>
      </c>
      <c r="V31" s="37" t="str">
        <f>IF('2.ชื่อนักเรียน'!R31="มส","มส",IF('2.ชื่อนักเรียน'!R31="ย้าย","ย้าย",IF('2.ชื่อนักเรียน'!R31="ร","ร",IF(U31="","",RANK(U31,$U$11:$U$55,0)))))</f>
        <v/>
      </c>
    </row>
    <row r="32" spans="1:22" s="33" customFormat="1" ht="17.25" customHeight="1">
      <c r="A32" s="67">
        <v>22</v>
      </c>
      <c r="B32" s="34" t="str">
        <f>IF('2.ชื่อนักเรียน'!C32="","",'2.ชื่อนักเรียน'!C32)</f>
        <v/>
      </c>
      <c r="C32" s="35" t="str">
        <f>IF('2.ชื่อนักเรียน'!D32="","",'2.ชื่อนักเรียน'!D32)</f>
        <v/>
      </c>
      <c r="D32" s="65" t="str">
        <f>IF('3.2คีย์กลางภาค1'!D32="","",'3.2คีย์กลางภาค1'!D32)</f>
        <v/>
      </c>
      <c r="E32" s="66" t="str">
        <f>IF('3.2คีย์กลางภาค1'!F32="","",'3.2คีย์กลางภาค1'!F32)</f>
        <v/>
      </c>
      <c r="F32" s="66" t="str">
        <f>IF('3.2คีย์กลางภาค1'!H32="","",'3.2คีย์กลางภาค1'!H32)</f>
        <v/>
      </c>
      <c r="G32" s="66" t="str">
        <f>IF('3.2คีย์กลางภาค1'!J32="","",'3.2คีย์กลางภาค1'!J32)</f>
        <v/>
      </c>
      <c r="H32" s="66" t="str">
        <f>IF('3.2คีย์กลางภาค1'!L32="","",'3.2คีย์กลางภาค1'!L32)</f>
        <v/>
      </c>
      <c r="I32" s="66" t="str">
        <f>IF('3.2คีย์กลางภาค1'!N32="","",'3.2คีย์กลางภาค1'!N32)</f>
        <v/>
      </c>
      <c r="J32" s="66" t="str">
        <f>IF('3.2คีย์กลางภาค1'!P32="","",'3.2คีย์กลางภาค1'!P32)</f>
        <v/>
      </c>
      <c r="K32" s="66" t="str">
        <f>IF('3.2คีย์กลางภาค1'!R32="","",'3.2คีย์กลางภาค1'!R32)</f>
        <v/>
      </c>
      <c r="L32" s="134"/>
      <c r="M32" s="134" t="str">
        <f>IF('3.2คีย์กลางภาค1'!T32="","",'3.2คีย์กลางภาค1'!T32)</f>
        <v/>
      </c>
      <c r="N32" s="65" t="str">
        <f>IF('3.2คีย์กลางภาค1'!V32="","",'3.2คีย์กลางภาค1'!V32)</f>
        <v/>
      </c>
      <c r="O32" s="66" t="str">
        <f>IF('3.2คีย์กลางภาค1'!X32="","",'3.2คีย์กลางภาค1'!X32)</f>
        <v/>
      </c>
      <c r="P32" s="66" t="str">
        <f>IF('3.2คีย์กลางภาค1'!Z32="","",'3.2คีย์กลางภาค1'!Z32)</f>
        <v/>
      </c>
      <c r="Q32" s="66" t="str">
        <f>IF('3.2คีย์กลางภาค1'!AB32="","",'3.2คีย์กลางภาค1'!AB32)</f>
        <v/>
      </c>
      <c r="R32" s="66" t="str">
        <f>IF('3.2คีย์กลางภาค1'!AD32="","",'3.2คีย์กลางภาค1'!AD32)</f>
        <v/>
      </c>
      <c r="S32" s="138" t="str">
        <f>IF('3.2คีย์กลางภาค1'!AF32="","",'3.2คีย์กลางภาค1'!AF32)</f>
        <v/>
      </c>
      <c r="T32" s="36" t="str">
        <f t="shared" si="0"/>
        <v/>
      </c>
      <c r="U32" s="31" t="str">
        <f t="shared" si="1"/>
        <v/>
      </c>
      <c r="V32" s="37" t="str">
        <f>IF('2.ชื่อนักเรียน'!R32="มส","มส",IF('2.ชื่อนักเรียน'!R32="ย้าย","ย้าย",IF('2.ชื่อนักเรียน'!R32="ร","ร",IF(U32="","",RANK(U32,$U$11:$U$55,0)))))</f>
        <v/>
      </c>
    </row>
    <row r="33" spans="1:22" s="33" customFormat="1" ht="17.25" customHeight="1">
      <c r="A33" s="67">
        <v>23</v>
      </c>
      <c r="B33" s="34" t="str">
        <f>IF('2.ชื่อนักเรียน'!C33="","",'2.ชื่อนักเรียน'!C33)</f>
        <v/>
      </c>
      <c r="C33" s="35" t="str">
        <f>IF('2.ชื่อนักเรียน'!D33="","",'2.ชื่อนักเรียน'!D33)</f>
        <v/>
      </c>
      <c r="D33" s="65" t="str">
        <f>IF('3.2คีย์กลางภาค1'!D33="","",'3.2คีย์กลางภาค1'!D33)</f>
        <v/>
      </c>
      <c r="E33" s="66" t="str">
        <f>IF('3.2คีย์กลางภาค1'!F33="","",'3.2คีย์กลางภาค1'!F33)</f>
        <v/>
      </c>
      <c r="F33" s="66" t="str">
        <f>IF('3.2คีย์กลางภาค1'!H33="","",'3.2คีย์กลางภาค1'!H33)</f>
        <v/>
      </c>
      <c r="G33" s="66" t="str">
        <f>IF('3.2คีย์กลางภาค1'!J33="","",'3.2คีย์กลางภาค1'!J33)</f>
        <v/>
      </c>
      <c r="H33" s="66" t="str">
        <f>IF('3.2คีย์กลางภาค1'!L33="","",'3.2คีย์กลางภาค1'!L33)</f>
        <v/>
      </c>
      <c r="I33" s="66" t="str">
        <f>IF('3.2คีย์กลางภาค1'!N33="","",'3.2คีย์กลางภาค1'!N33)</f>
        <v/>
      </c>
      <c r="J33" s="66" t="str">
        <f>IF('3.2คีย์กลางภาค1'!P33="","",'3.2คีย์กลางภาค1'!P33)</f>
        <v/>
      </c>
      <c r="K33" s="66" t="str">
        <f>IF('3.2คีย์กลางภาค1'!R33="","",'3.2คีย์กลางภาค1'!R33)</f>
        <v/>
      </c>
      <c r="L33" s="134"/>
      <c r="M33" s="134" t="str">
        <f>IF('3.2คีย์กลางภาค1'!T33="","",'3.2คีย์กลางภาค1'!T33)</f>
        <v/>
      </c>
      <c r="N33" s="65" t="str">
        <f>IF('3.2คีย์กลางภาค1'!V33="","",'3.2คีย์กลางภาค1'!V33)</f>
        <v/>
      </c>
      <c r="O33" s="66" t="str">
        <f>IF('3.2คีย์กลางภาค1'!X33="","",'3.2คีย์กลางภาค1'!X33)</f>
        <v/>
      </c>
      <c r="P33" s="66" t="str">
        <f>IF('3.2คีย์กลางภาค1'!Z33="","",'3.2คีย์กลางภาค1'!Z33)</f>
        <v/>
      </c>
      <c r="Q33" s="66" t="str">
        <f>IF('3.2คีย์กลางภาค1'!AB33="","",'3.2คีย์กลางภาค1'!AB33)</f>
        <v/>
      </c>
      <c r="R33" s="66" t="str">
        <f>IF('3.2คีย์กลางภาค1'!AD33="","",'3.2คีย์กลางภาค1'!AD33)</f>
        <v/>
      </c>
      <c r="S33" s="138" t="str">
        <f>IF('3.2คีย์กลางภาค1'!AF33="","",'3.2คีย์กลางภาค1'!AF33)</f>
        <v/>
      </c>
      <c r="T33" s="36" t="str">
        <f t="shared" si="0"/>
        <v/>
      </c>
      <c r="U33" s="31" t="str">
        <f t="shared" si="1"/>
        <v/>
      </c>
      <c r="V33" s="37" t="str">
        <f>IF('2.ชื่อนักเรียน'!R33="มส","มส",IF('2.ชื่อนักเรียน'!R33="ย้าย","ย้าย",IF('2.ชื่อนักเรียน'!R33="ร","ร",IF(U33="","",RANK(U33,$U$11:$U$55,0)))))</f>
        <v/>
      </c>
    </row>
    <row r="34" spans="1:22" s="33" customFormat="1" ht="17.25" customHeight="1">
      <c r="A34" s="67">
        <v>24</v>
      </c>
      <c r="B34" s="34" t="str">
        <f>IF('2.ชื่อนักเรียน'!C34="","",'2.ชื่อนักเรียน'!C34)</f>
        <v/>
      </c>
      <c r="C34" s="35" t="str">
        <f>IF('2.ชื่อนักเรียน'!D34="","",'2.ชื่อนักเรียน'!D34)</f>
        <v/>
      </c>
      <c r="D34" s="65" t="str">
        <f>IF('3.2คีย์กลางภาค1'!D34="","",'3.2คีย์กลางภาค1'!D34)</f>
        <v/>
      </c>
      <c r="E34" s="66" t="str">
        <f>IF('3.2คีย์กลางภาค1'!F34="","",'3.2คีย์กลางภาค1'!F34)</f>
        <v/>
      </c>
      <c r="F34" s="66" t="str">
        <f>IF('3.2คีย์กลางภาค1'!H34="","",'3.2คีย์กลางภาค1'!H34)</f>
        <v/>
      </c>
      <c r="G34" s="66" t="str">
        <f>IF('3.2คีย์กลางภาค1'!J34="","",'3.2คีย์กลางภาค1'!J34)</f>
        <v/>
      </c>
      <c r="H34" s="66" t="str">
        <f>IF('3.2คีย์กลางภาค1'!L34="","",'3.2คีย์กลางภาค1'!L34)</f>
        <v/>
      </c>
      <c r="I34" s="66" t="str">
        <f>IF('3.2คีย์กลางภาค1'!N34="","",'3.2คีย์กลางภาค1'!N34)</f>
        <v/>
      </c>
      <c r="J34" s="66" t="str">
        <f>IF('3.2คีย์กลางภาค1'!P34="","",'3.2คีย์กลางภาค1'!P34)</f>
        <v/>
      </c>
      <c r="K34" s="66" t="str">
        <f>IF('3.2คีย์กลางภาค1'!R34="","",'3.2คีย์กลางภาค1'!R34)</f>
        <v/>
      </c>
      <c r="L34" s="134"/>
      <c r="M34" s="134" t="str">
        <f>IF('3.2คีย์กลางภาค1'!T34="","",'3.2คีย์กลางภาค1'!T34)</f>
        <v/>
      </c>
      <c r="N34" s="65" t="str">
        <f>IF('3.2คีย์กลางภาค1'!V34="","",'3.2คีย์กลางภาค1'!V34)</f>
        <v/>
      </c>
      <c r="O34" s="66" t="str">
        <f>IF('3.2คีย์กลางภาค1'!X34="","",'3.2คีย์กลางภาค1'!X34)</f>
        <v/>
      </c>
      <c r="P34" s="66" t="str">
        <f>IF('3.2คีย์กลางภาค1'!Z34="","",'3.2คีย์กลางภาค1'!Z34)</f>
        <v/>
      </c>
      <c r="Q34" s="66" t="str">
        <f>IF('3.2คีย์กลางภาค1'!AB34="","",'3.2คีย์กลางภาค1'!AB34)</f>
        <v/>
      </c>
      <c r="R34" s="66" t="str">
        <f>IF('3.2คีย์กลางภาค1'!AD34="","",'3.2คีย์กลางภาค1'!AD34)</f>
        <v/>
      </c>
      <c r="S34" s="138" t="str">
        <f>IF('3.2คีย์กลางภาค1'!AF34="","",'3.2คีย์กลางภาค1'!AF34)</f>
        <v/>
      </c>
      <c r="T34" s="36" t="str">
        <f t="shared" si="0"/>
        <v/>
      </c>
      <c r="U34" s="31" t="str">
        <f t="shared" si="1"/>
        <v/>
      </c>
      <c r="V34" s="37" t="str">
        <f>IF('2.ชื่อนักเรียน'!R34="มส","มส",IF('2.ชื่อนักเรียน'!R34="ย้าย","ย้าย",IF('2.ชื่อนักเรียน'!R34="ร","ร",IF(U34="","",RANK(U34,$U$11:$U$55,0)))))</f>
        <v/>
      </c>
    </row>
    <row r="35" spans="1:22" s="33" customFormat="1" ht="17.25" customHeight="1">
      <c r="A35" s="67">
        <v>25</v>
      </c>
      <c r="B35" s="34" t="str">
        <f>IF('2.ชื่อนักเรียน'!C35="","",'2.ชื่อนักเรียน'!C35)</f>
        <v/>
      </c>
      <c r="C35" s="35" t="str">
        <f>IF('2.ชื่อนักเรียน'!D35="","",'2.ชื่อนักเรียน'!D35)</f>
        <v/>
      </c>
      <c r="D35" s="65" t="str">
        <f>IF('3.2คีย์กลางภาค1'!D35="","",'3.2คีย์กลางภาค1'!D35)</f>
        <v/>
      </c>
      <c r="E35" s="66" t="str">
        <f>IF('3.2คีย์กลางภาค1'!F35="","",'3.2คีย์กลางภาค1'!F35)</f>
        <v/>
      </c>
      <c r="F35" s="66" t="str">
        <f>IF('3.2คีย์กลางภาค1'!H35="","",'3.2คีย์กลางภาค1'!H35)</f>
        <v/>
      </c>
      <c r="G35" s="66" t="str">
        <f>IF('3.2คีย์กลางภาค1'!J35="","",'3.2คีย์กลางภาค1'!J35)</f>
        <v/>
      </c>
      <c r="H35" s="66" t="str">
        <f>IF('3.2คีย์กลางภาค1'!L35="","",'3.2คีย์กลางภาค1'!L35)</f>
        <v/>
      </c>
      <c r="I35" s="66" t="str">
        <f>IF('3.2คีย์กลางภาค1'!N35="","",'3.2คีย์กลางภาค1'!N35)</f>
        <v/>
      </c>
      <c r="J35" s="66" t="str">
        <f>IF('3.2คีย์กลางภาค1'!P35="","",'3.2คีย์กลางภาค1'!P35)</f>
        <v/>
      </c>
      <c r="K35" s="66" t="str">
        <f>IF('3.2คีย์กลางภาค1'!R35="","",'3.2คีย์กลางภาค1'!R35)</f>
        <v/>
      </c>
      <c r="L35" s="134"/>
      <c r="M35" s="134" t="str">
        <f>IF('3.2คีย์กลางภาค1'!T35="","",'3.2คีย์กลางภาค1'!T35)</f>
        <v/>
      </c>
      <c r="N35" s="65" t="str">
        <f>IF('3.2คีย์กลางภาค1'!V35="","",'3.2คีย์กลางภาค1'!V35)</f>
        <v/>
      </c>
      <c r="O35" s="66" t="str">
        <f>IF('3.2คีย์กลางภาค1'!X35="","",'3.2คีย์กลางภาค1'!X35)</f>
        <v/>
      </c>
      <c r="P35" s="66" t="str">
        <f>IF('3.2คีย์กลางภาค1'!Z35="","",'3.2คีย์กลางภาค1'!Z35)</f>
        <v/>
      </c>
      <c r="Q35" s="66" t="str">
        <f>IF('3.2คีย์กลางภาค1'!AB35="","",'3.2คีย์กลางภาค1'!AB35)</f>
        <v/>
      </c>
      <c r="R35" s="66" t="str">
        <f>IF('3.2คีย์กลางภาค1'!AD35="","",'3.2คีย์กลางภาค1'!AD35)</f>
        <v/>
      </c>
      <c r="S35" s="138" t="str">
        <f>IF('3.2คีย์กลางภาค1'!AF35="","",'3.2คีย์กลางภาค1'!AF35)</f>
        <v/>
      </c>
      <c r="T35" s="36" t="str">
        <f t="shared" si="0"/>
        <v/>
      </c>
      <c r="U35" s="31" t="str">
        <f t="shared" si="1"/>
        <v/>
      </c>
      <c r="V35" s="37" t="str">
        <f>IF('2.ชื่อนักเรียน'!R35="มส","มส",IF('2.ชื่อนักเรียน'!R35="ย้าย","ย้าย",IF('2.ชื่อนักเรียน'!R35="ร","ร",IF(U35="","",RANK(U35,$U$11:$U$55,0)))))</f>
        <v/>
      </c>
    </row>
    <row r="36" spans="1:22" s="33" customFormat="1" ht="17.25" customHeight="1">
      <c r="A36" s="67">
        <v>26</v>
      </c>
      <c r="B36" s="34" t="str">
        <f>IF('2.ชื่อนักเรียน'!C36="","",'2.ชื่อนักเรียน'!C36)</f>
        <v/>
      </c>
      <c r="C36" s="35" t="str">
        <f>IF('2.ชื่อนักเรียน'!D36="","",'2.ชื่อนักเรียน'!D36)</f>
        <v/>
      </c>
      <c r="D36" s="65" t="str">
        <f>IF('3.2คีย์กลางภาค1'!D36="","",'3.2คีย์กลางภาค1'!D36)</f>
        <v/>
      </c>
      <c r="E36" s="66" t="str">
        <f>IF('3.2คีย์กลางภาค1'!F36="","",'3.2คีย์กลางภาค1'!F36)</f>
        <v/>
      </c>
      <c r="F36" s="66" t="str">
        <f>IF('3.2คีย์กลางภาค1'!H36="","",'3.2คีย์กลางภาค1'!H36)</f>
        <v/>
      </c>
      <c r="G36" s="66" t="str">
        <f>IF('3.2คีย์กลางภาค1'!J36="","",'3.2คีย์กลางภาค1'!J36)</f>
        <v/>
      </c>
      <c r="H36" s="66" t="str">
        <f>IF('3.2คีย์กลางภาค1'!L36="","",'3.2คีย์กลางภาค1'!L36)</f>
        <v/>
      </c>
      <c r="I36" s="66" t="str">
        <f>IF('3.2คีย์กลางภาค1'!N36="","",'3.2คีย์กลางภาค1'!N36)</f>
        <v/>
      </c>
      <c r="J36" s="66" t="str">
        <f>IF('3.2คีย์กลางภาค1'!P36="","",'3.2คีย์กลางภาค1'!P36)</f>
        <v/>
      </c>
      <c r="K36" s="66" t="str">
        <f>IF('3.2คีย์กลางภาค1'!R36="","",'3.2คีย์กลางภาค1'!R36)</f>
        <v/>
      </c>
      <c r="L36" s="134"/>
      <c r="M36" s="134" t="str">
        <f>IF('3.2คีย์กลางภาค1'!T36="","",'3.2คีย์กลางภาค1'!T36)</f>
        <v/>
      </c>
      <c r="N36" s="65" t="str">
        <f>IF('3.2คีย์กลางภาค1'!V36="","",'3.2คีย์กลางภาค1'!V36)</f>
        <v/>
      </c>
      <c r="O36" s="66" t="str">
        <f>IF('3.2คีย์กลางภาค1'!X36="","",'3.2คีย์กลางภาค1'!X36)</f>
        <v/>
      </c>
      <c r="P36" s="66" t="str">
        <f>IF('3.2คีย์กลางภาค1'!Z36="","",'3.2คีย์กลางภาค1'!Z36)</f>
        <v/>
      </c>
      <c r="Q36" s="66" t="str">
        <f>IF('3.2คีย์กลางภาค1'!AB36="","",'3.2คีย์กลางภาค1'!AB36)</f>
        <v/>
      </c>
      <c r="R36" s="66" t="str">
        <f>IF('3.2คีย์กลางภาค1'!AD36="","",'3.2คีย์กลางภาค1'!AD36)</f>
        <v/>
      </c>
      <c r="S36" s="138" t="str">
        <f>IF('3.2คีย์กลางภาค1'!AF36="","",'3.2คีย์กลางภาค1'!AF36)</f>
        <v/>
      </c>
      <c r="T36" s="36" t="str">
        <f t="shared" si="0"/>
        <v/>
      </c>
      <c r="U36" s="31" t="str">
        <f t="shared" si="1"/>
        <v/>
      </c>
      <c r="V36" s="37" t="str">
        <f>IF('2.ชื่อนักเรียน'!R36="มส","มส",IF('2.ชื่อนักเรียน'!R36="ย้าย","ย้าย",IF('2.ชื่อนักเรียน'!R36="ร","ร",IF(U36="","",RANK(U36,$U$11:$U$55,0)))))</f>
        <v/>
      </c>
    </row>
    <row r="37" spans="1:22" s="33" customFormat="1" ht="17.25" customHeight="1">
      <c r="A37" s="67">
        <v>27</v>
      </c>
      <c r="B37" s="34" t="str">
        <f>IF('2.ชื่อนักเรียน'!C37="","",'2.ชื่อนักเรียน'!C37)</f>
        <v/>
      </c>
      <c r="C37" s="35" t="str">
        <f>IF('2.ชื่อนักเรียน'!D37="","",'2.ชื่อนักเรียน'!D37)</f>
        <v/>
      </c>
      <c r="D37" s="65" t="str">
        <f>IF('3.2คีย์กลางภาค1'!D37="","",'3.2คีย์กลางภาค1'!D37)</f>
        <v/>
      </c>
      <c r="E37" s="66" t="str">
        <f>IF('3.2คีย์กลางภาค1'!F37="","",'3.2คีย์กลางภาค1'!F37)</f>
        <v/>
      </c>
      <c r="F37" s="66" t="str">
        <f>IF('3.2คีย์กลางภาค1'!H37="","",'3.2คีย์กลางภาค1'!H37)</f>
        <v/>
      </c>
      <c r="G37" s="66" t="str">
        <f>IF('3.2คีย์กลางภาค1'!J37="","",'3.2คีย์กลางภาค1'!J37)</f>
        <v/>
      </c>
      <c r="H37" s="66" t="str">
        <f>IF('3.2คีย์กลางภาค1'!L37="","",'3.2คีย์กลางภาค1'!L37)</f>
        <v/>
      </c>
      <c r="I37" s="66" t="str">
        <f>IF('3.2คีย์กลางภาค1'!N37="","",'3.2คีย์กลางภาค1'!N37)</f>
        <v/>
      </c>
      <c r="J37" s="66" t="str">
        <f>IF('3.2คีย์กลางภาค1'!P37="","",'3.2คีย์กลางภาค1'!P37)</f>
        <v/>
      </c>
      <c r="K37" s="66" t="str">
        <f>IF('3.2คีย์กลางภาค1'!R37="","",'3.2คีย์กลางภาค1'!R37)</f>
        <v/>
      </c>
      <c r="L37" s="134"/>
      <c r="M37" s="134" t="str">
        <f>IF('3.2คีย์กลางภาค1'!T37="","",'3.2คีย์กลางภาค1'!T37)</f>
        <v/>
      </c>
      <c r="N37" s="65" t="str">
        <f>IF('3.2คีย์กลางภาค1'!V37="","",'3.2คีย์กลางภาค1'!V37)</f>
        <v/>
      </c>
      <c r="O37" s="66" t="str">
        <f>IF('3.2คีย์กลางภาค1'!X37="","",'3.2คีย์กลางภาค1'!X37)</f>
        <v/>
      </c>
      <c r="P37" s="66" t="str">
        <f>IF('3.2คีย์กลางภาค1'!Z37="","",'3.2คีย์กลางภาค1'!Z37)</f>
        <v/>
      </c>
      <c r="Q37" s="66" t="str">
        <f>IF('3.2คีย์กลางภาค1'!AB37="","",'3.2คีย์กลางภาค1'!AB37)</f>
        <v/>
      </c>
      <c r="R37" s="66" t="str">
        <f>IF('3.2คีย์กลางภาค1'!AD37="","",'3.2คีย์กลางภาค1'!AD37)</f>
        <v/>
      </c>
      <c r="S37" s="138" t="str">
        <f>IF('3.2คีย์กลางภาค1'!AF37="","",'3.2คีย์กลางภาค1'!AF37)</f>
        <v/>
      </c>
      <c r="T37" s="36" t="str">
        <f t="shared" si="0"/>
        <v/>
      </c>
      <c r="U37" s="31" t="str">
        <f t="shared" si="1"/>
        <v/>
      </c>
      <c r="V37" s="37" t="str">
        <f>IF('2.ชื่อนักเรียน'!R37="มส","มส",IF('2.ชื่อนักเรียน'!R37="ย้าย","ย้าย",IF('2.ชื่อนักเรียน'!R37="ร","ร",IF(U37="","",RANK(U37,$U$11:$U$55,0)))))</f>
        <v/>
      </c>
    </row>
    <row r="38" spans="1:22" s="33" customFormat="1" ht="17.25" customHeight="1">
      <c r="A38" s="67">
        <v>28</v>
      </c>
      <c r="B38" s="34" t="str">
        <f>IF('2.ชื่อนักเรียน'!C38="","",'2.ชื่อนักเรียน'!C38)</f>
        <v/>
      </c>
      <c r="C38" s="35" t="str">
        <f>IF('2.ชื่อนักเรียน'!D38="","",'2.ชื่อนักเรียน'!D38)</f>
        <v/>
      </c>
      <c r="D38" s="65" t="str">
        <f>IF('3.2คีย์กลางภาค1'!D38="","",'3.2คีย์กลางภาค1'!D38)</f>
        <v/>
      </c>
      <c r="E38" s="66" t="str">
        <f>IF('3.2คีย์กลางภาค1'!F38="","",'3.2คีย์กลางภาค1'!F38)</f>
        <v/>
      </c>
      <c r="F38" s="66" t="str">
        <f>IF('3.2คีย์กลางภาค1'!H38="","",'3.2คีย์กลางภาค1'!H38)</f>
        <v/>
      </c>
      <c r="G38" s="66" t="str">
        <f>IF('3.2คีย์กลางภาค1'!J38="","",'3.2คีย์กลางภาค1'!J38)</f>
        <v/>
      </c>
      <c r="H38" s="66" t="str">
        <f>IF('3.2คีย์กลางภาค1'!L38="","",'3.2คีย์กลางภาค1'!L38)</f>
        <v/>
      </c>
      <c r="I38" s="66" t="str">
        <f>IF('3.2คีย์กลางภาค1'!N38="","",'3.2คีย์กลางภาค1'!N38)</f>
        <v/>
      </c>
      <c r="J38" s="66" t="str">
        <f>IF('3.2คีย์กลางภาค1'!P38="","",'3.2คีย์กลางภาค1'!P38)</f>
        <v/>
      </c>
      <c r="K38" s="66" t="str">
        <f>IF('3.2คีย์กลางภาค1'!R38="","",'3.2คีย์กลางภาค1'!R38)</f>
        <v/>
      </c>
      <c r="L38" s="134"/>
      <c r="M38" s="134" t="str">
        <f>IF('3.2คีย์กลางภาค1'!T38="","",'3.2คีย์กลางภาค1'!T38)</f>
        <v/>
      </c>
      <c r="N38" s="65" t="str">
        <f>IF('3.2คีย์กลางภาค1'!V38="","",'3.2คีย์กลางภาค1'!V38)</f>
        <v/>
      </c>
      <c r="O38" s="66" t="str">
        <f>IF('3.2คีย์กลางภาค1'!X38="","",'3.2คีย์กลางภาค1'!X38)</f>
        <v/>
      </c>
      <c r="P38" s="66" t="str">
        <f>IF('3.2คีย์กลางภาค1'!Z38="","",'3.2คีย์กลางภาค1'!Z38)</f>
        <v/>
      </c>
      <c r="Q38" s="66" t="str">
        <f>IF('3.2คีย์กลางภาค1'!AB38="","",'3.2คีย์กลางภาค1'!AB38)</f>
        <v/>
      </c>
      <c r="R38" s="66" t="str">
        <f>IF('3.2คีย์กลางภาค1'!AD38="","",'3.2คีย์กลางภาค1'!AD38)</f>
        <v/>
      </c>
      <c r="S38" s="138" t="str">
        <f>IF('3.2คีย์กลางภาค1'!AF38="","",'3.2คีย์กลางภาค1'!AF38)</f>
        <v/>
      </c>
      <c r="T38" s="36" t="str">
        <f t="shared" si="0"/>
        <v/>
      </c>
      <c r="U38" s="31" t="str">
        <f t="shared" si="1"/>
        <v/>
      </c>
      <c r="V38" s="37" t="str">
        <f>IF('2.ชื่อนักเรียน'!R38="มส","มส",IF('2.ชื่อนักเรียน'!R38="ย้าย","ย้าย",IF('2.ชื่อนักเรียน'!R38="ร","ร",IF(U38="","",RANK(U38,$U$11:$U$55,0)))))</f>
        <v/>
      </c>
    </row>
    <row r="39" spans="1:22" s="33" customFormat="1" ht="17.25" customHeight="1">
      <c r="A39" s="67">
        <v>29</v>
      </c>
      <c r="B39" s="34" t="str">
        <f>IF('2.ชื่อนักเรียน'!C39="","",'2.ชื่อนักเรียน'!C39)</f>
        <v/>
      </c>
      <c r="C39" s="35" t="str">
        <f>IF('2.ชื่อนักเรียน'!D39="","",'2.ชื่อนักเรียน'!D39)</f>
        <v/>
      </c>
      <c r="D39" s="65" t="str">
        <f>IF('3.2คีย์กลางภาค1'!D39="","",'3.2คีย์กลางภาค1'!D39)</f>
        <v/>
      </c>
      <c r="E39" s="66" t="str">
        <f>IF('3.2คีย์กลางภาค1'!F39="","",'3.2คีย์กลางภาค1'!F39)</f>
        <v/>
      </c>
      <c r="F39" s="66" t="str">
        <f>IF('3.2คีย์กลางภาค1'!H39="","",'3.2คีย์กลางภาค1'!H39)</f>
        <v/>
      </c>
      <c r="G39" s="66" t="str">
        <f>IF('3.2คีย์กลางภาค1'!J39="","",'3.2คีย์กลางภาค1'!J39)</f>
        <v/>
      </c>
      <c r="H39" s="66" t="str">
        <f>IF('3.2คีย์กลางภาค1'!L39="","",'3.2คีย์กลางภาค1'!L39)</f>
        <v/>
      </c>
      <c r="I39" s="66" t="str">
        <f>IF('3.2คีย์กลางภาค1'!N39="","",'3.2คีย์กลางภาค1'!N39)</f>
        <v/>
      </c>
      <c r="J39" s="66" t="str">
        <f>IF('3.2คีย์กลางภาค1'!P39="","",'3.2คีย์กลางภาค1'!P39)</f>
        <v/>
      </c>
      <c r="K39" s="66" t="str">
        <f>IF('3.2คีย์กลางภาค1'!R39="","",'3.2คีย์กลางภาค1'!R39)</f>
        <v/>
      </c>
      <c r="L39" s="134"/>
      <c r="M39" s="134" t="str">
        <f>IF('3.2คีย์กลางภาค1'!T39="","",'3.2คีย์กลางภาค1'!T39)</f>
        <v/>
      </c>
      <c r="N39" s="65" t="str">
        <f>IF('3.2คีย์กลางภาค1'!V39="","",'3.2คีย์กลางภาค1'!V39)</f>
        <v/>
      </c>
      <c r="O39" s="66" t="str">
        <f>IF('3.2คีย์กลางภาค1'!X39="","",'3.2คีย์กลางภาค1'!X39)</f>
        <v/>
      </c>
      <c r="P39" s="66" t="str">
        <f>IF('3.2คีย์กลางภาค1'!Z39="","",'3.2คีย์กลางภาค1'!Z39)</f>
        <v/>
      </c>
      <c r="Q39" s="66" t="str">
        <f>IF('3.2คีย์กลางภาค1'!AB39="","",'3.2คีย์กลางภาค1'!AB39)</f>
        <v/>
      </c>
      <c r="R39" s="66" t="str">
        <f>IF('3.2คีย์กลางภาค1'!AD39="","",'3.2คีย์กลางภาค1'!AD39)</f>
        <v/>
      </c>
      <c r="S39" s="138" t="str">
        <f>IF('3.2คีย์กลางภาค1'!AF39="","",'3.2คีย์กลางภาค1'!AF39)</f>
        <v/>
      </c>
      <c r="T39" s="36" t="str">
        <f t="shared" si="0"/>
        <v/>
      </c>
      <c r="U39" s="31" t="str">
        <f t="shared" si="1"/>
        <v/>
      </c>
      <c r="V39" s="37" t="str">
        <f>IF('2.ชื่อนักเรียน'!R39="มส","มส",IF('2.ชื่อนักเรียน'!R39="ย้าย","ย้าย",IF('2.ชื่อนักเรียน'!R39="ร","ร",IF(U39="","",RANK(U39,$U$11:$U$55,0)))))</f>
        <v/>
      </c>
    </row>
    <row r="40" spans="1:22" s="33" customFormat="1" ht="17.25" customHeight="1">
      <c r="A40" s="67">
        <v>30</v>
      </c>
      <c r="B40" s="34" t="str">
        <f>IF('2.ชื่อนักเรียน'!C40="","",'2.ชื่อนักเรียน'!C40)</f>
        <v/>
      </c>
      <c r="C40" s="35" t="str">
        <f>IF('2.ชื่อนักเรียน'!D40="","",'2.ชื่อนักเรียน'!D40)</f>
        <v/>
      </c>
      <c r="D40" s="65" t="str">
        <f>IF('3.2คีย์กลางภาค1'!D40="","",'3.2คีย์กลางภาค1'!D40)</f>
        <v/>
      </c>
      <c r="E40" s="66" t="str">
        <f>IF('3.2คีย์กลางภาค1'!F40="","",'3.2คีย์กลางภาค1'!F40)</f>
        <v/>
      </c>
      <c r="F40" s="66" t="str">
        <f>IF('3.2คีย์กลางภาค1'!H40="","",'3.2คีย์กลางภาค1'!H40)</f>
        <v/>
      </c>
      <c r="G40" s="66" t="str">
        <f>IF('3.2คีย์กลางภาค1'!J40="","",'3.2คีย์กลางภาค1'!J40)</f>
        <v/>
      </c>
      <c r="H40" s="66" t="str">
        <f>IF('3.2คีย์กลางภาค1'!L40="","",'3.2คีย์กลางภาค1'!L40)</f>
        <v/>
      </c>
      <c r="I40" s="66" t="str">
        <f>IF('3.2คีย์กลางภาค1'!N40="","",'3.2คีย์กลางภาค1'!N40)</f>
        <v/>
      </c>
      <c r="J40" s="66" t="str">
        <f>IF('3.2คีย์กลางภาค1'!P40="","",'3.2คีย์กลางภาค1'!P40)</f>
        <v/>
      </c>
      <c r="K40" s="66" t="str">
        <f>IF('3.2คีย์กลางภาค1'!R40="","",'3.2คีย์กลางภาค1'!R40)</f>
        <v/>
      </c>
      <c r="L40" s="134"/>
      <c r="M40" s="134" t="str">
        <f>IF('3.2คีย์กลางภาค1'!T40="","",'3.2คีย์กลางภาค1'!T40)</f>
        <v/>
      </c>
      <c r="N40" s="65" t="str">
        <f>IF('3.2คีย์กลางภาค1'!V40="","",'3.2คีย์กลางภาค1'!V40)</f>
        <v/>
      </c>
      <c r="O40" s="66" t="str">
        <f>IF('3.2คีย์กลางภาค1'!X40="","",'3.2คีย์กลางภาค1'!X40)</f>
        <v/>
      </c>
      <c r="P40" s="66" t="str">
        <f>IF('3.2คีย์กลางภาค1'!Z40="","",'3.2คีย์กลางภาค1'!Z40)</f>
        <v/>
      </c>
      <c r="Q40" s="66" t="str">
        <f>IF('3.2คีย์กลางภาค1'!AB40="","",'3.2คีย์กลางภาค1'!AB40)</f>
        <v/>
      </c>
      <c r="R40" s="66" t="str">
        <f>IF('3.2คีย์กลางภาค1'!AD40="","",'3.2คีย์กลางภาค1'!AD40)</f>
        <v/>
      </c>
      <c r="S40" s="138" t="str">
        <f>IF('3.2คีย์กลางภาค1'!AF40="","",'3.2คีย์กลางภาค1'!AF40)</f>
        <v/>
      </c>
      <c r="T40" s="36" t="str">
        <f>IF(OR(D40&gt;$D$10,E40&gt;$E$10,F40&gt;$F$10,G40&gt;$G$10,H40&gt;$H$10,I40&gt;$I$10,J40&gt;$J$10,K40&gt;$K$10,M40&gt;$M$10,N40&gt;$N$10,O40&gt;$O$10,P40&gt;$P$10,Q40&gt;$Q$10,R40&gt;$R$10,S40&gt;$S$10),"",IF(COUNT(D40,E40,F40,G40,H40,I40,J40,K40,M40,N40)&lt;10,"",SUM(D40,E40,F40,G40,H40,I40,J40,K40,M40,N40,O40,P40,Q40,R40,S40)))</f>
        <v/>
      </c>
      <c r="U40" s="31" t="str">
        <f t="shared" si="1"/>
        <v/>
      </c>
      <c r="V40" s="37" t="str">
        <f>IF('2.ชื่อนักเรียน'!R40="มส","มส",IF('2.ชื่อนักเรียน'!R40="ย้าย","ย้าย",IF('2.ชื่อนักเรียน'!R40="ร","ร",IF(U40="","",RANK(U40,$U$11:$U$55,0)))))</f>
        <v/>
      </c>
    </row>
    <row r="41" spans="1:22" s="33" customFormat="1" ht="17.25" customHeight="1">
      <c r="A41" s="67">
        <v>31</v>
      </c>
      <c r="B41" s="34" t="str">
        <f>IF('2.ชื่อนักเรียน'!C41="","",'2.ชื่อนักเรียน'!C41)</f>
        <v/>
      </c>
      <c r="C41" s="35" t="str">
        <f>IF('2.ชื่อนักเรียน'!D41="","",'2.ชื่อนักเรียน'!D41)</f>
        <v/>
      </c>
      <c r="D41" s="65" t="str">
        <f>IF('3.2คีย์กลางภาค1'!D41="","",'3.2คีย์กลางภาค1'!D41)</f>
        <v/>
      </c>
      <c r="E41" s="66" t="str">
        <f>IF('3.2คีย์กลางภาค1'!F41="","",'3.2คีย์กลางภาค1'!F41)</f>
        <v/>
      </c>
      <c r="F41" s="66" t="str">
        <f>IF('3.2คีย์กลางภาค1'!H41="","",'3.2คีย์กลางภาค1'!H41)</f>
        <v/>
      </c>
      <c r="G41" s="66" t="str">
        <f>IF('3.2คีย์กลางภาค1'!J41="","",'3.2คีย์กลางภาค1'!J41)</f>
        <v/>
      </c>
      <c r="H41" s="66" t="str">
        <f>IF('3.2คีย์กลางภาค1'!L41="","",'3.2คีย์กลางภาค1'!L41)</f>
        <v/>
      </c>
      <c r="I41" s="66" t="str">
        <f>IF('3.2คีย์กลางภาค1'!N41="","",'3.2คีย์กลางภาค1'!N41)</f>
        <v/>
      </c>
      <c r="J41" s="66" t="str">
        <f>IF('3.2คีย์กลางภาค1'!P41="","",'3.2คีย์กลางภาค1'!P41)</f>
        <v/>
      </c>
      <c r="K41" s="66" t="str">
        <f>IF('3.2คีย์กลางภาค1'!R41="","",'3.2คีย์กลางภาค1'!R41)</f>
        <v/>
      </c>
      <c r="L41" s="134"/>
      <c r="M41" s="134" t="str">
        <f>IF('3.2คีย์กลางภาค1'!T41="","",'3.2คีย์กลางภาค1'!T41)</f>
        <v/>
      </c>
      <c r="N41" s="65" t="str">
        <f>IF('3.2คีย์กลางภาค1'!V41="","",'3.2คีย์กลางภาค1'!V41)</f>
        <v/>
      </c>
      <c r="O41" s="66" t="str">
        <f>IF('3.2คีย์กลางภาค1'!X41="","",'3.2คีย์กลางภาค1'!X41)</f>
        <v/>
      </c>
      <c r="P41" s="66" t="str">
        <f>IF('3.2คีย์กลางภาค1'!Z41="","",'3.2คีย์กลางภาค1'!Z41)</f>
        <v/>
      </c>
      <c r="Q41" s="66" t="str">
        <f>IF('3.2คีย์กลางภาค1'!AB41="","",'3.2คีย์กลางภาค1'!AB41)</f>
        <v/>
      </c>
      <c r="R41" s="66" t="str">
        <f>IF('3.2คีย์กลางภาค1'!AD41="","",'3.2คีย์กลางภาค1'!AD41)</f>
        <v/>
      </c>
      <c r="S41" s="138" t="str">
        <f>IF('3.2คีย์กลางภาค1'!AF41="","",'3.2คีย์กลางภาค1'!AF41)</f>
        <v/>
      </c>
      <c r="T41" s="36" t="str">
        <f t="shared" si="0"/>
        <v/>
      </c>
      <c r="U41" s="31" t="str">
        <f t="shared" si="1"/>
        <v/>
      </c>
      <c r="V41" s="37" t="str">
        <f>IF('2.ชื่อนักเรียน'!R41="มส","มส",IF('2.ชื่อนักเรียน'!R41="ย้าย","ย้าย",IF('2.ชื่อนักเรียน'!R41="ร","ร",IF(U41="","",RANK(U41,$U$11:$U$55,0)))))</f>
        <v/>
      </c>
    </row>
    <row r="42" spans="1:22" s="33" customFormat="1" ht="17.25" customHeight="1">
      <c r="A42" s="67">
        <v>32</v>
      </c>
      <c r="B42" s="34" t="str">
        <f>IF('2.ชื่อนักเรียน'!C42="","",'2.ชื่อนักเรียน'!C42)</f>
        <v/>
      </c>
      <c r="C42" s="35" t="str">
        <f>IF('2.ชื่อนักเรียน'!D42="","",'2.ชื่อนักเรียน'!D42)</f>
        <v/>
      </c>
      <c r="D42" s="65" t="str">
        <f>IF('3.2คีย์กลางภาค1'!D42="","",'3.2คีย์กลางภาค1'!D42)</f>
        <v/>
      </c>
      <c r="E42" s="66" t="str">
        <f>IF('3.2คีย์กลางภาค1'!F42="","",'3.2คีย์กลางภาค1'!F42)</f>
        <v/>
      </c>
      <c r="F42" s="66" t="str">
        <f>IF('3.2คีย์กลางภาค1'!H42="","",'3.2คีย์กลางภาค1'!H42)</f>
        <v/>
      </c>
      <c r="G42" s="66" t="str">
        <f>IF('3.2คีย์กลางภาค1'!J42="","",'3.2คีย์กลางภาค1'!J42)</f>
        <v/>
      </c>
      <c r="H42" s="66" t="str">
        <f>IF('3.2คีย์กลางภาค1'!L42="","",'3.2คีย์กลางภาค1'!L42)</f>
        <v/>
      </c>
      <c r="I42" s="66" t="str">
        <f>IF('3.2คีย์กลางภาค1'!N42="","",'3.2คีย์กลางภาค1'!N42)</f>
        <v/>
      </c>
      <c r="J42" s="66" t="str">
        <f>IF('3.2คีย์กลางภาค1'!P42="","",'3.2คีย์กลางภาค1'!P42)</f>
        <v/>
      </c>
      <c r="K42" s="66" t="str">
        <f>IF('3.2คีย์กลางภาค1'!R42="","",'3.2คีย์กลางภาค1'!R42)</f>
        <v/>
      </c>
      <c r="L42" s="134"/>
      <c r="M42" s="134" t="str">
        <f>IF('3.2คีย์กลางภาค1'!T42="","",'3.2คีย์กลางภาค1'!T42)</f>
        <v/>
      </c>
      <c r="N42" s="65" t="str">
        <f>IF('3.2คีย์กลางภาค1'!V42="","",'3.2คีย์กลางภาค1'!V42)</f>
        <v/>
      </c>
      <c r="O42" s="66" t="str">
        <f>IF('3.2คีย์กลางภาค1'!X42="","",'3.2คีย์กลางภาค1'!X42)</f>
        <v/>
      </c>
      <c r="P42" s="66" t="str">
        <f>IF('3.2คีย์กลางภาค1'!Z42="","",'3.2คีย์กลางภาค1'!Z42)</f>
        <v/>
      </c>
      <c r="Q42" s="66" t="str">
        <f>IF('3.2คีย์กลางภาค1'!AB42="","",'3.2คีย์กลางภาค1'!AB42)</f>
        <v/>
      </c>
      <c r="R42" s="66" t="str">
        <f>IF('3.2คีย์กลางภาค1'!AD42="","",'3.2คีย์กลางภาค1'!AD42)</f>
        <v/>
      </c>
      <c r="S42" s="138" t="str">
        <f>IF('3.2คีย์กลางภาค1'!AF42="","",'3.2คีย์กลางภาค1'!AF42)</f>
        <v/>
      </c>
      <c r="T42" s="36" t="str">
        <f t="shared" si="0"/>
        <v/>
      </c>
      <c r="U42" s="31" t="str">
        <f t="shared" si="1"/>
        <v/>
      </c>
      <c r="V42" s="37" t="str">
        <f>IF('2.ชื่อนักเรียน'!R42="มส","มส",IF('2.ชื่อนักเรียน'!R42="ย้าย","ย้าย",IF('2.ชื่อนักเรียน'!R42="ร","ร",IF(U42="","",RANK(U42,$U$11:$U$55,0)))))</f>
        <v/>
      </c>
    </row>
    <row r="43" spans="1:22" s="33" customFormat="1" ht="17.25" customHeight="1">
      <c r="A43" s="67">
        <v>33</v>
      </c>
      <c r="B43" s="34" t="str">
        <f>IF('2.ชื่อนักเรียน'!C43="","",'2.ชื่อนักเรียน'!C43)</f>
        <v/>
      </c>
      <c r="C43" s="35" t="str">
        <f>IF('2.ชื่อนักเรียน'!D43="","",'2.ชื่อนักเรียน'!D43)</f>
        <v/>
      </c>
      <c r="D43" s="65" t="str">
        <f>IF('3.2คีย์กลางภาค1'!D43="","",'3.2คีย์กลางภาค1'!D43)</f>
        <v/>
      </c>
      <c r="E43" s="66" t="str">
        <f>IF('3.2คีย์กลางภาค1'!F43="","",'3.2คีย์กลางภาค1'!F43)</f>
        <v/>
      </c>
      <c r="F43" s="66" t="str">
        <f>IF('3.2คีย์กลางภาค1'!H43="","",'3.2คีย์กลางภาค1'!H43)</f>
        <v/>
      </c>
      <c r="G43" s="66" t="str">
        <f>IF('3.2คีย์กลางภาค1'!J43="","",'3.2คีย์กลางภาค1'!J43)</f>
        <v/>
      </c>
      <c r="H43" s="66" t="str">
        <f>IF('3.2คีย์กลางภาค1'!L43="","",'3.2คีย์กลางภาค1'!L43)</f>
        <v/>
      </c>
      <c r="I43" s="66" t="str">
        <f>IF('3.2คีย์กลางภาค1'!N43="","",'3.2คีย์กลางภาค1'!N43)</f>
        <v/>
      </c>
      <c r="J43" s="66" t="str">
        <f>IF('3.2คีย์กลางภาค1'!P43="","",'3.2คีย์กลางภาค1'!P43)</f>
        <v/>
      </c>
      <c r="K43" s="66" t="str">
        <f>IF('3.2คีย์กลางภาค1'!R43="","",'3.2คีย์กลางภาค1'!R43)</f>
        <v/>
      </c>
      <c r="L43" s="134"/>
      <c r="M43" s="134" t="str">
        <f>IF('3.2คีย์กลางภาค1'!T43="","",'3.2คีย์กลางภาค1'!T43)</f>
        <v/>
      </c>
      <c r="N43" s="65" t="str">
        <f>IF('3.2คีย์กลางภาค1'!V43="","",'3.2คีย์กลางภาค1'!V43)</f>
        <v/>
      </c>
      <c r="O43" s="66" t="str">
        <f>IF('3.2คีย์กลางภาค1'!X43="","",'3.2คีย์กลางภาค1'!X43)</f>
        <v/>
      </c>
      <c r="P43" s="66" t="str">
        <f>IF('3.2คีย์กลางภาค1'!Z43="","",'3.2คีย์กลางภาค1'!Z43)</f>
        <v/>
      </c>
      <c r="Q43" s="66" t="str">
        <f>IF('3.2คีย์กลางภาค1'!AB43="","",'3.2คีย์กลางภาค1'!AB43)</f>
        <v/>
      </c>
      <c r="R43" s="66" t="str">
        <f>IF('3.2คีย์กลางภาค1'!AD43="","",'3.2คีย์กลางภาค1'!AD43)</f>
        <v/>
      </c>
      <c r="S43" s="138" t="str">
        <f>IF('3.2คีย์กลางภาค1'!AF43="","",'3.2คีย์กลางภาค1'!AF43)</f>
        <v/>
      </c>
      <c r="T43" s="36" t="str">
        <f t="shared" si="0"/>
        <v/>
      </c>
      <c r="U43" s="31" t="str">
        <f t="shared" si="1"/>
        <v/>
      </c>
      <c r="V43" s="37" t="str">
        <f>IF('2.ชื่อนักเรียน'!R43="มส","มส",IF('2.ชื่อนักเรียน'!R43="ย้าย","ย้าย",IF('2.ชื่อนักเรียน'!R43="ร","ร",IF(U43="","",RANK(U43,$U$11:$U$55,0)))))</f>
        <v/>
      </c>
    </row>
    <row r="44" spans="1:22" s="33" customFormat="1" ht="17.25" customHeight="1">
      <c r="A44" s="67">
        <v>34</v>
      </c>
      <c r="B44" s="34" t="str">
        <f>IF('2.ชื่อนักเรียน'!C44="","",'2.ชื่อนักเรียน'!C44)</f>
        <v/>
      </c>
      <c r="C44" s="35" t="str">
        <f>IF('2.ชื่อนักเรียน'!D44="","",'2.ชื่อนักเรียน'!D44)</f>
        <v/>
      </c>
      <c r="D44" s="65" t="str">
        <f>IF('3.2คีย์กลางภาค1'!D44="","",'3.2คีย์กลางภาค1'!D44)</f>
        <v/>
      </c>
      <c r="E44" s="66" t="str">
        <f>IF('3.2คีย์กลางภาค1'!F44="","",'3.2คีย์กลางภาค1'!F44)</f>
        <v/>
      </c>
      <c r="F44" s="66" t="str">
        <f>IF('3.2คีย์กลางภาค1'!H44="","",'3.2คีย์กลางภาค1'!H44)</f>
        <v/>
      </c>
      <c r="G44" s="66" t="str">
        <f>IF('3.2คีย์กลางภาค1'!J44="","",'3.2คีย์กลางภาค1'!J44)</f>
        <v/>
      </c>
      <c r="H44" s="66" t="str">
        <f>IF('3.2คีย์กลางภาค1'!L44="","",'3.2คีย์กลางภาค1'!L44)</f>
        <v/>
      </c>
      <c r="I44" s="66" t="str">
        <f>IF('3.2คีย์กลางภาค1'!N44="","",'3.2คีย์กลางภาค1'!N44)</f>
        <v/>
      </c>
      <c r="J44" s="66" t="str">
        <f>IF('3.2คีย์กลางภาค1'!P44="","",'3.2คีย์กลางภาค1'!P44)</f>
        <v/>
      </c>
      <c r="K44" s="66" t="str">
        <f>IF('3.2คีย์กลางภาค1'!R44="","",'3.2คีย์กลางภาค1'!R44)</f>
        <v/>
      </c>
      <c r="L44" s="134"/>
      <c r="M44" s="134" t="str">
        <f>IF('3.2คีย์กลางภาค1'!T44="","",'3.2คีย์กลางภาค1'!T44)</f>
        <v/>
      </c>
      <c r="N44" s="65" t="str">
        <f>IF('3.2คีย์กลางภาค1'!V44="","",'3.2คีย์กลางภาค1'!V44)</f>
        <v/>
      </c>
      <c r="O44" s="66" t="str">
        <f>IF('3.2คีย์กลางภาค1'!X44="","",'3.2คีย์กลางภาค1'!X44)</f>
        <v/>
      </c>
      <c r="P44" s="66" t="str">
        <f>IF('3.2คีย์กลางภาค1'!Z44="","",'3.2คีย์กลางภาค1'!Z44)</f>
        <v/>
      </c>
      <c r="Q44" s="66" t="str">
        <f>IF('3.2คีย์กลางภาค1'!AB44="","",'3.2คีย์กลางภาค1'!AB44)</f>
        <v/>
      </c>
      <c r="R44" s="66" t="str">
        <f>IF('3.2คีย์กลางภาค1'!AD44="","",'3.2คีย์กลางภาค1'!AD44)</f>
        <v/>
      </c>
      <c r="S44" s="138" t="str">
        <f>IF('3.2คีย์กลางภาค1'!AF44="","",'3.2คีย์กลางภาค1'!AF44)</f>
        <v/>
      </c>
      <c r="T44" s="36" t="str">
        <f t="shared" si="0"/>
        <v/>
      </c>
      <c r="U44" s="31" t="str">
        <f t="shared" si="1"/>
        <v/>
      </c>
      <c r="V44" s="37" t="str">
        <f>IF('2.ชื่อนักเรียน'!R44="มส","มส",IF('2.ชื่อนักเรียน'!R44="ย้าย","ย้าย",IF('2.ชื่อนักเรียน'!R44="ร","ร",IF(U44="","",RANK(U44,$U$11:$U$55,0)))))</f>
        <v/>
      </c>
    </row>
    <row r="45" spans="1:22" s="33" customFormat="1" ht="17.25" customHeight="1">
      <c r="A45" s="67">
        <v>35</v>
      </c>
      <c r="B45" s="34" t="str">
        <f>IF('2.ชื่อนักเรียน'!C45="","",'2.ชื่อนักเรียน'!C45)</f>
        <v/>
      </c>
      <c r="C45" s="35" t="str">
        <f>IF('2.ชื่อนักเรียน'!D45="","",'2.ชื่อนักเรียน'!D45)</f>
        <v/>
      </c>
      <c r="D45" s="65" t="str">
        <f>IF('3.2คีย์กลางภาค1'!D45="","",'3.2คีย์กลางภาค1'!D45)</f>
        <v/>
      </c>
      <c r="E45" s="66" t="str">
        <f>IF('3.2คีย์กลางภาค1'!F45="","",'3.2คีย์กลางภาค1'!F45)</f>
        <v/>
      </c>
      <c r="F45" s="66" t="str">
        <f>IF('3.2คีย์กลางภาค1'!H45="","",'3.2คีย์กลางภาค1'!H45)</f>
        <v/>
      </c>
      <c r="G45" s="66" t="str">
        <f>IF('3.2คีย์กลางภาค1'!J45="","",'3.2คีย์กลางภาค1'!J45)</f>
        <v/>
      </c>
      <c r="H45" s="66" t="str">
        <f>IF('3.2คีย์กลางภาค1'!L45="","",'3.2คีย์กลางภาค1'!L45)</f>
        <v/>
      </c>
      <c r="I45" s="66" t="str">
        <f>IF('3.2คีย์กลางภาค1'!N45="","",'3.2คีย์กลางภาค1'!N45)</f>
        <v/>
      </c>
      <c r="J45" s="66" t="str">
        <f>IF('3.2คีย์กลางภาค1'!P45="","",'3.2คีย์กลางภาค1'!P45)</f>
        <v/>
      </c>
      <c r="K45" s="66" t="str">
        <f>IF('3.2คีย์กลางภาค1'!R45="","",'3.2คีย์กลางภาค1'!R45)</f>
        <v/>
      </c>
      <c r="L45" s="134"/>
      <c r="M45" s="134" t="str">
        <f>IF('3.2คีย์กลางภาค1'!T45="","",'3.2คีย์กลางภาค1'!T45)</f>
        <v/>
      </c>
      <c r="N45" s="65" t="str">
        <f>IF('3.2คีย์กลางภาค1'!V45="","",'3.2คีย์กลางภาค1'!V45)</f>
        <v/>
      </c>
      <c r="O45" s="66" t="str">
        <f>IF('3.2คีย์กลางภาค1'!X45="","",'3.2คีย์กลางภาค1'!X45)</f>
        <v/>
      </c>
      <c r="P45" s="66" t="str">
        <f>IF('3.2คีย์กลางภาค1'!Z45="","",'3.2คีย์กลางภาค1'!Z45)</f>
        <v/>
      </c>
      <c r="Q45" s="66" t="str">
        <f>IF('3.2คีย์กลางภาค1'!AB45="","",'3.2คีย์กลางภาค1'!AB45)</f>
        <v/>
      </c>
      <c r="R45" s="66" t="str">
        <f>IF('3.2คีย์กลางภาค1'!AD45="","",'3.2คีย์กลางภาค1'!AD45)</f>
        <v/>
      </c>
      <c r="S45" s="138" t="str">
        <f>IF('3.2คีย์กลางภาค1'!AF45="","",'3.2คีย์กลางภาค1'!AF45)</f>
        <v/>
      </c>
      <c r="T45" s="36" t="str">
        <f t="shared" si="0"/>
        <v/>
      </c>
      <c r="U45" s="31" t="str">
        <f t="shared" si="1"/>
        <v/>
      </c>
      <c r="V45" s="37" t="str">
        <f>IF('2.ชื่อนักเรียน'!R45="มส","มส",IF('2.ชื่อนักเรียน'!R45="ย้าย","ย้าย",IF('2.ชื่อนักเรียน'!R45="ร","ร",IF(U45="","",RANK(U45,$U$11:$U$55,0)))))</f>
        <v/>
      </c>
    </row>
    <row r="46" spans="1:22" s="33" customFormat="1" ht="17.25" customHeight="1">
      <c r="A46" s="67">
        <v>36</v>
      </c>
      <c r="B46" s="34" t="str">
        <f>IF('2.ชื่อนักเรียน'!C46="","",'2.ชื่อนักเรียน'!C46)</f>
        <v/>
      </c>
      <c r="C46" s="35" t="str">
        <f>IF('2.ชื่อนักเรียน'!D46="","",'2.ชื่อนักเรียน'!D46)</f>
        <v/>
      </c>
      <c r="D46" s="65" t="str">
        <f>IF('3.2คีย์กลางภาค1'!D46="","",'3.2คีย์กลางภาค1'!D46)</f>
        <v/>
      </c>
      <c r="E46" s="66" t="str">
        <f>IF('3.2คีย์กลางภาค1'!F46="","",'3.2คีย์กลางภาค1'!F46)</f>
        <v/>
      </c>
      <c r="F46" s="66" t="str">
        <f>IF('3.2คีย์กลางภาค1'!H46="","",'3.2คีย์กลางภาค1'!H46)</f>
        <v/>
      </c>
      <c r="G46" s="66" t="str">
        <f>IF('3.2คีย์กลางภาค1'!J46="","",'3.2คีย์กลางภาค1'!J46)</f>
        <v/>
      </c>
      <c r="H46" s="66" t="str">
        <f>IF('3.2คีย์กลางภาค1'!L46="","",'3.2คีย์กลางภาค1'!L46)</f>
        <v/>
      </c>
      <c r="I46" s="66" t="str">
        <f>IF('3.2คีย์กลางภาค1'!N46="","",'3.2คีย์กลางภาค1'!N46)</f>
        <v/>
      </c>
      <c r="J46" s="66" t="str">
        <f>IF('3.2คีย์กลางภาค1'!P46="","",'3.2คีย์กลางภาค1'!P46)</f>
        <v/>
      </c>
      <c r="K46" s="66" t="str">
        <f>IF('3.2คีย์กลางภาค1'!R46="","",'3.2คีย์กลางภาค1'!R46)</f>
        <v/>
      </c>
      <c r="L46" s="134"/>
      <c r="M46" s="134" t="str">
        <f>IF('3.2คีย์กลางภาค1'!T46="","",'3.2คีย์กลางภาค1'!T46)</f>
        <v/>
      </c>
      <c r="N46" s="65" t="str">
        <f>IF('3.2คีย์กลางภาค1'!V46="","",'3.2คีย์กลางภาค1'!V46)</f>
        <v/>
      </c>
      <c r="O46" s="66" t="str">
        <f>IF('3.2คีย์กลางภาค1'!X46="","",'3.2คีย์กลางภาค1'!X46)</f>
        <v/>
      </c>
      <c r="P46" s="66" t="str">
        <f>IF('3.2คีย์กลางภาค1'!Z46="","",'3.2คีย์กลางภาค1'!Z46)</f>
        <v/>
      </c>
      <c r="Q46" s="66" t="str">
        <f>IF('3.2คีย์กลางภาค1'!AB46="","",'3.2คีย์กลางภาค1'!AB46)</f>
        <v/>
      </c>
      <c r="R46" s="66" t="str">
        <f>IF('3.2คีย์กลางภาค1'!AD46="","",'3.2คีย์กลางภาค1'!AD46)</f>
        <v/>
      </c>
      <c r="S46" s="138" t="str">
        <f>IF('3.2คีย์กลางภาค1'!AF46="","",'3.2คีย์กลางภาค1'!AF46)</f>
        <v/>
      </c>
      <c r="T46" s="36" t="str">
        <f t="shared" si="0"/>
        <v/>
      </c>
      <c r="U46" s="31" t="str">
        <f t="shared" si="1"/>
        <v/>
      </c>
      <c r="V46" s="37" t="str">
        <f>IF('2.ชื่อนักเรียน'!R46="มส","มส",IF('2.ชื่อนักเรียน'!R46="ย้าย","ย้าย",IF('2.ชื่อนักเรียน'!R46="ร","ร",IF(U46="","",RANK(U46,$U$11:$U$55,0)))))</f>
        <v/>
      </c>
    </row>
    <row r="47" spans="1:22" s="33" customFormat="1" ht="17.25" customHeight="1">
      <c r="A47" s="67">
        <v>37</v>
      </c>
      <c r="B47" s="34" t="str">
        <f>IF('2.ชื่อนักเรียน'!C47="","",'2.ชื่อนักเรียน'!C47)</f>
        <v/>
      </c>
      <c r="C47" s="35" t="str">
        <f>IF('2.ชื่อนักเรียน'!D47="","",'2.ชื่อนักเรียน'!D47)</f>
        <v/>
      </c>
      <c r="D47" s="65" t="str">
        <f>IF('3.2คีย์กลางภาค1'!D47="","",'3.2คีย์กลางภาค1'!D47)</f>
        <v/>
      </c>
      <c r="E47" s="66" t="str">
        <f>IF('3.2คีย์กลางภาค1'!F47="","",'3.2คีย์กลางภาค1'!F47)</f>
        <v/>
      </c>
      <c r="F47" s="66" t="str">
        <f>IF('3.2คีย์กลางภาค1'!H47="","",'3.2คีย์กลางภาค1'!H47)</f>
        <v/>
      </c>
      <c r="G47" s="66" t="str">
        <f>IF('3.2คีย์กลางภาค1'!J47="","",'3.2คีย์กลางภาค1'!J47)</f>
        <v/>
      </c>
      <c r="H47" s="66" t="str">
        <f>IF('3.2คีย์กลางภาค1'!L47="","",'3.2คีย์กลางภาค1'!L47)</f>
        <v/>
      </c>
      <c r="I47" s="66" t="str">
        <f>IF('3.2คีย์กลางภาค1'!N47="","",'3.2คีย์กลางภาค1'!N47)</f>
        <v/>
      </c>
      <c r="J47" s="66" t="str">
        <f>IF('3.2คีย์กลางภาค1'!P47="","",'3.2คีย์กลางภาค1'!P47)</f>
        <v/>
      </c>
      <c r="K47" s="66" t="str">
        <f>IF('3.2คีย์กลางภาค1'!R47="","",'3.2คีย์กลางภาค1'!R47)</f>
        <v/>
      </c>
      <c r="L47" s="134"/>
      <c r="M47" s="134" t="str">
        <f>IF('3.2คีย์กลางภาค1'!T47="","",'3.2คีย์กลางภาค1'!T47)</f>
        <v/>
      </c>
      <c r="N47" s="65" t="str">
        <f>IF('3.2คีย์กลางภาค1'!V47="","",'3.2คีย์กลางภาค1'!V47)</f>
        <v/>
      </c>
      <c r="O47" s="66" t="str">
        <f>IF('3.2คีย์กลางภาค1'!X47="","",'3.2คีย์กลางภาค1'!X47)</f>
        <v/>
      </c>
      <c r="P47" s="66" t="str">
        <f>IF('3.2คีย์กลางภาค1'!Z47="","",'3.2คีย์กลางภาค1'!Z47)</f>
        <v/>
      </c>
      <c r="Q47" s="66" t="str">
        <f>IF('3.2คีย์กลางภาค1'!AB47="","",'3.2คีย์กลางภาค1'!AB47)</f>
        <v/>
      </c>
      <c r="R47" s="66" t="str">
        <f>IF('3.2คีย์กลางภาค1'!AD47="","",'3.2คีย์กลางภาค1'!AD47)</f>
        <v/>
      </c>
      <c r="S47" s="138" t="str">
        <f>IF('3.2คีย์กลางภาค1'!AF47="","",'3.2คีย์กลางภาค1'!AF47)</f>
        <v/>
      </c>
      <c r="T47" s="36" t="str">
        <f t="shared" si="0"/>
        <v/>
      </c>
      <c r="U47" s="31" t="str">
        <f t="shared" si="1"/>
        <v/>
      </c>
      <c r="V47" s="37" t="str">
        <f>IF('2.ชื่อนักเรียน'!R47="มส","มส",IF('2.ชื่อนักเรียน'!R47="ย้าย","ย้าย",IF('2.ชื่อนักเรียน'!R47="ร","ร",IF(U47="","",RANK(U47,$U$11:$U$55,0)))))</f>
        <v/>
      </c>
    </row>
    <row r="48" spans="1:22" s="33" customFormat="1" ht="17.25" customHeight="1">
      <c r="A48" s="67">
        <v>38</v>
      </c>
      <c r="B48" s="34" t="str">
        <f>IF('2.ชื่อนักเรียน'!C48="","",'2.ชื่อนักเรียน'!C48)</f>
        <v/>
      </c>
      <c r="C48" s="35" t="str">
        <f>IF('2.ชื่อนักเรียน'!D48="","",'2.ชื่อนักเรียน'!D48)</f>
        <v/>
      </c>
      <c r="D48" s="65" t="str">
        <f>IF('3.2คีย์กลางภาค1'!D48="","",'3.2คีย์กลางภาค1'!D48)</f>
        <v/>
      </c>
      <c r="E48" s="66" t="str">
        <f>IF('3.2คีย์กลางภาค1'!F48="","",'3.2คีย์กลางภาค1'!F48)</f>
        <v/>
      </c>
      <c r="F48" s="66" t="str">
        <f>IF('3.2คีย์กลางภาค1'!H48="","",'3.2คีย์กลางภาค1'!H48)</f>
        <v/>
      </c>
      <c r="G48" s="66" t="str">
        <f>IF('3.2คีย์กลางภาค1'!J48="","",'3.2คีย์กลางภาค1'!J48)</f>
        <v/>
      </c>
      <c r="H48" s="66" t="str">
        <f>IF('3.2คีย์กลางภาค1'!L48="","",'3.2คีย์กลางภาค1'!L48)</f>
        <v/>
      </c>
      <c r="I48" s="66" t="str">
        <f>IF('3.2คีย์กลางภาค1'!N48="","",'3.2คีย์กลางภาค1'!N48)</f>
        <v/>
      </c>
      <c r="J48" s="66" t="str">
        <f>IF('3.2คีย์กลางภาค1'!P48="","",'3.2คีย์กลางภาค1'!P48)</f>
        <v/>
      </c>
      <c r="K48" s="66" t="str">
        <f>IF('3.2คีย์กลางภาค1'!R48="","",'3.2คีย์กลางภาค1'!R48)</f>
        <v/>
      </c>
      <c r="L48" s="134"/>
      <c r="M48" s="134" t="str">
        <f>IF('3.2คีย์กลางภาค1'!T48="","",'3.2คีย์กลางภาค1'!T48)</f>
        <v/>
      </c>
      <c r="N48" s="65" t="str">
        <f>IF('3.2คีย์กลางภาค1'!V48="","",'3.2คีย์กลางภาค1'!V48)</f>
        <v/>
      </c>
      <c r="O48" s="66" t="str">
        <f>IF('3.2คีย์กลางภาค1'!X48="","",'3.2คีย์กลางภาค1'!X48)</f>
        <v/>
      </c>
      <c r="P48" s="66" t="str">
        <f>IF('3.2คีย์กลางภาค1'!Z48="","",'3.2คีย์กลางภาค1'!Z48)</f>
        <v/>
      </c>
      <c r="Q48" s="66" t="str">
        <f>IF('3.2คีย์กลางภาค1'!AB48="","",'3.2คีย์กลางภาค1'!AB48)</f>
        <v/>
      </c>
      <c r="R48" s="66" t="str">
        <f>IF('3.2คีย์กลางภาค1'!AD48="","",'3.2คีย์กลางภาค1'!AD48)</f>
        <v/>
      </c>
      <c r="S48" s="138" t="str">
        <f>IF('3.2คีย์กลางภาค1'!AF48="","",'3.2คีย์กลางภาค1'!AF48)</f>
        <v/>
      </c>
      <c r="T48" s="36" t="str">
        <f t="shared" si="0"/>
        <v/>
      </c>
      <c r="U48" s="31" t="str">
        <f t="shared" si="1"/>
        <v/>
      </c>
      <c r="V48" s="37" t="str">
        <f>IF('2.ชื่อนักเรียน'!R48="มส","มส",IF('2.ชื่อนักเรียน'!R48="ย้าย","ย้าย",IF('2.ชื่อนักเรียน'!R48="ร","ร",IF(U48="","",RANK(U48,$U$11:$U$55,0)))))</f>
        <v/>
      </c>
    </row>
    <row r="49" spans="1:22" s="33" customFormat="1" ht="17.25" customHeight="1">
      <c r="A49" s="67">
        <v>39</v>
      </c>
      <c r="B49" s="34" t="str">
        <f>IF('2.ชื่อนักเรียน'!C49="","",'2.ชื่อนักเรียน'!C49)</f>
        <v/>
      </c>
      <c r="C49" s="35" t="str">
        <f>IF('2.ชื่อนักเรียน'!D49="","",'2.ชื่อนักเรียน'!D49)</f>
        <v/>
      </c>
      <c r="D49" s="65" t="str">
        <f>IF('3.2คีย์กลางภาค1'!D49="","",'3.2คีย์กลางภาค1'!D49)</f>
        <v/>
      </c>
      <c r="E49" s="66" t="str">
        <f>IF('3.2คีย์กลางภาค1'!F49="","",'3.2คีย์กลางภาค1'!F49)</f>
        <v/>
      </c>
      <c r="F49" s="66" t="str">
        <f>IF('3.2คีย์กลางภาค1'!H49="","",'3.2คีย์กลางภาค1'!H49)</f>
        <v/>
      </c>
      <c r="G49" s="66" t="str">
        <f>IF('3.2คีย์กลางภาค1'!J49="","",'3.2คีย์กลางภาค1'!J49)</f>
        <v/>
      </c>
      <c r="H49" s="66" t="str">
        <f>IF('3.2คีย์กลางภาค1'!L49="","",'3.2คีย์กลางภาค1'!L49)</f>
        <v/>
      </c>
      <c r="I49" s="66" t="str">
        <f>IF('3.2คีย์กลางภาค1'!N49="","",'3.2คีย์กลางภาค1'!N49)</f>
        <v/>
      </c>
      <c r="J49" s="66" t="str">
        <f>IF('3.2คีย์กลางภาค1'!P49="","",'3.2คีย์กลางภาค1'!P49)</f>
        <v/>
      </c>
      <c r="K49" s="66" t="str">
        <f>IF('3.2คีย์กลางภาค1'!R49="","",'3.2คีย์กลางภาค1'!R49)</f>
        <v/>
      </c>
      <c r="L49" s="134"/>
      <c r="M49" s="134" t="str">
        <f>IF('3.2คีย์กลางภาค1'!T49="","",'3.2คีย์กลางภาค1'!T49)</f>
        <v/>
      </c>
      <c r="N49" s="65" t="str">
        <f>IF('3.2คีย์กลางภาค1'!V49="","",'3.2คีย์กลางภาค1'!V49)</f>
        <v/>
      </c>
      <c r="O49" s="66" t="str">
        <f>IF('3.2คีย์กลางภาค1'!X49="","",'3.2คีย์กลางภาค1'!X49)</f>
        <v/>
      </c>
      <c r="P49" s="66" t="str">
        <f>IF('3.2คีย์กลางภาค1'!Z49="","",'3.2คีย์กลางภาค1'!Z49)</f>
        <v/>
      </c>
      <c r="Q49" s="66" t="str">
        <f>IF('3.2คีย์กลางภาค1'!AB49="","",'3.2คีย์กลางภาค1'!AB49)</f>
        <v/>
      </c>
      <c r="R49" s="66" t="str">
        <f>IF('3.2คีย์กลางภาค1'!AD49="","",'3.2คีย์กลางภาค1'!AD49)</f>
        <v/>
      </c>
      <c r="S49" s="138" t="str">
        <f>IF('3.2คีย์กลางภาค1'!AF49="","",'3.2คีย์กลางภาค1'!AF49)</f>
        <v/>
      </c>
      <c r="T49" s="36" t="str">
        <f t="shared" si="0"/>
        <v/>
      </c>
      <c r="U49" s="31" t="str">
        <f t="shared" si="1"/>
        <v/>
      </c>
      <c r="V49" s="37" t="str">
        <f>IF('2.ชื่อนักเรียน'!R49="มส","มส",IF('2.ชื่อนักเรียน'!R49="ย้าย","ย้าย",IF('2.ชื่อนักเรียน'!R49="ร","ร",IF(U49="","",RANK(U49,$U$11:$U$55,0)))))</f>
        <v/>
      </c>
    </row>
    <row r="50" spans="1:22" s="33" customFormat="1" ht="17.25" customHeight="1">
      <c r="A50" s="67">
        <v>40</v>
      </c>
      <c r="B50" s="34" t="str">
        <f>IF('2.ชื่อนักเรียน'!C50="","",'2.ชื่อนักเรียน'!C50)</f>
        <v/>
      </c>
      <c r="C50" s="35" t="str">
        <f>IF('2.ชื่อนักเรียน'!D50="","",'2.ชื่อนักเรียน'!D50)</f>
        <v/>
      </c>
      <c r="D50" s="65" t="str">
        <f>IF('3.2คีย์กลางภาค1'!D50="","",'3.2คีย์กลางภาค1'!D50)</f>
        <v/>
      </c>
      <c r="E50" s="66" t="str">
        <f>IF('3.2คีย์กลางภาค1'!F50="","",'3.2คีย์กลางภาค1'!F50)</f>
        <v/>
      </c>
      <c r="F50" s="66" t="str">
        <f>IF('3.2คีย์กลางภาค1'!H50="","",'3.2คีย์กลางภาค1'!H50)</f>
        <v/>
      </c>
      <c r="G50" s="66" t="str">
        <f>IF('3.2คีย์กลางภาค1'!J50="","",'3.2คีย์กลางภาค1'!J50)</f>
        <v/>
      </c>
      <c r="H50" s="66" t="str">
        <f>IF('3.2คีย์กลางภาค1'!L50="","",'3.2คีย์กลางภาค1'!L50)</f>
        <v/>
      </c>
      <c r="I50" s="66" t="str">
        <f>IF('3.2คีย์กลางภาค1'!N50="","",'3.2คีย์กลางภาค1'!N50)</f>
        <v/>
      </c>
      <c r="J50" s="66" t="str">
        <f>IF('3.2คีย์กลางภาค1'!P50="","",'3.2คีย์กลางภาค1'!P50)</f>
        <v/>
      </c>
      <c r="K50" s="66" t="str">
        <f>IF('3.2คีย์กลางภาค1'!R50="","",'3.2คีย์กลางภาค1'!R50)</f>
        <v/>
      </c>
      <c r="L50" s="134"/>
      <c r="M50" s="134" t="str">
        <f>IF('3.2คีย์กลางภาค1'!T50="","",'3.2คีย์กลางภาค1'!T50)</f>
        <v/>
      </c>
      <c r="N50" s="65" t="str">
        <f>IF('3.2คีย์กลางภาค1'!V50="","",'3.2คีย์กลางภาค1'!V50)</f>
        <v/>
      </c>
      <c r="O50" s="66" t="str">
        <f>IF('3.2คีย์กลางภาค1'!X50="","",'3.2คีย์กลางภาค1'!X50)</f>
        <v/>
      </c>
      <c r="P50" s="66" t="str">
        <f>IF('3.2คีย์กลางภาค1'!Z50="","",'3.2คีย์กลางภาค1'!Z50)</f>
        <v/>
      </c>
      <c r="Q50" s="66" t="str">
        <f>IF('3.2คีย์กลางภาค1'!AB50="","",'3.2คีย์กลางภาค1'!AB50)</f>
        <v/>
      </c>
      <c r="R50" s="66" t="str">
        <f>IF('3.2คีย์กลางภาค1'!AD50="","",'3.2คีย์กลางภาค1'!AD50)</f>
        <v/>
      </c>
      <c r="S50" s="138" t="str">
        <f>IF('3.2คีย์กลางภาค1'!AF50="","",'3.2คีย์กลางภาค1'!AF50)</f>
        <v/>
      </c>
      <c r="T50" s="38" t="str">
        <f t="shared" si="0"/>
        <v/>
      </c>
      <c r="U50" s="39" t="str">
        <f t="shared" si="1"/>
        <v/>
      </c>
      <c r="V50" s="23" t="str">
        <f>IF('2.ชื่อนักเรียน'!R50="มส","มส",IF('2.ชื่อนักเรียน'!R50="ย้าย","ย้าย",IF('2.ชื่อนักเรียน'!R50="ร","ร",IF(U50="","",RANK(U50,$U$11:$U$55,0)))))</f>
        <v/>
      </c>
    </row>
    <row r="51" spans="1:22" s="33" customFormat="1" ht="17.25" customHeight="1">
      <c r="A51" s="67">
        <v>41</v>
      </c>
      <c r="B51" s="34" t="str">
        <f>IF('2.ชื่อนักเรียน'!C51="","",'2.ชื่อนักเรียน'!C51)</f>
        <v/>
      </c>
      <c r="C51" s="35" t="str">
        <f>IF('2.ชื่อนักเรียน'!D51="","",'2.ชื่อนักเรียน'!D51)</f>
        <v/>
      </c>
      <c r="D51" s="65" t="str">
        <f>IF('3.2คีย์กลางภาค1'!D51="","",'3.2คีย์กลางภาค1'!D51)</f>
        <v/>
      </c>
      <c r="E51" s="66" t="str">
        <f>IF('3.2คีย์กลางภาค1'!F51="","",'3.2คีย์กลางภาค1'!F51)</f>
        <v/>
      </c>
      <c r="F51" s="66" t="str">
        <f>IF('3.2คีย์กลางภาค1'!H51="","",'3.2คีย์กลางภาค1'!H51)</f>
        <v/>
      </c>
      <c r="G51" s="66" t="str">
        <f>IF('3.2คีย์กลางภาค1'!J51="","",'3.2คีย์กลางภาค1'!J51)</f>
        <v/>
      </c>
      <c r="H51" s="66" t="str">
        <f>IF('3.2คีย์กลางภาค1'!L51="","",'3.2คีย์กลางภาค1'!L51)</f>
        <v/>
      </c>
      <c r="I51" s="66" t="str">
        <f>IF('3.2คีย์กลางภาค1'!N51="","",'3.2คีย์กลางภาค1'!N51)</f>
        <v/>
      </c>
      <c r="J51" s="66" t="str">
        <f>IF('3.2คีย์กลางภาค1'!P51="","",'3.2คีย์กลางภาค1'!P51)</f>
        <v/>
      </c>
      <c r="K51" s="66" t="str">
        <f>IF('3.2คีย์กลางภาค1'!R51="","",'3.2คีย์กลางภาค1'!R51)</f>
        <v/>
      </c>
      <c r="L51" s="134"/>
      <c r="M51" s="134" t="str">
        <f>IF('3.2คีย์กลางภาค1'!T51="","",'3.2คีย์กลางภาค1'!T51)</f>
        <v/>
      </c>
      <c r="N51" s="65" t="str">
        <f>IF('3.2คีย์กลางภาค1'!V51="","",'3.2คีย์กลางภาค1'!V51)</f>
        <v/>
      </c>
      <c r="O51" s="66" t="str">
        <f>IF('3.2คีย์กลางภาค1'!X51="","",'3.2คีย์กลางภาค1'!X51)</f>
        <v/>
      </c>
      <c r="P51" s="66" t="str">
        <f>IF('3.2คีย์กลางภาค1'!Z51="","",'3.2คีย์กลางภาค1'!Z51)</f>
        <v/>
      </c>
      <c r="Q51" s="66" t="str">
        <f>IF('3.2คีย์กลางภาค1'!AB51="","",'3.2คีย์กลางภาค1'!AB51)</f>
        <v/>
      </c>
      <c r="R51" s="66" t="str">
        <f>IF('3.2คีย์กลางภาค1'!AD51="","",'3.2คีย์กลางภาค1'!AD51)</f>
        <v/>
      </c>
      <c r="S51" s="138" t="str">
        <f>IF('3.2คีย์กลางภาค1'!AF51="","",'3.2คีย์กลางภาค1'!AF51)</f>
        <v/>
      </c>
      <c r="T51" s="38" t="str">
        <f t="shared" si="0"/>
        <v/>
      </c>
      <c r="U51" s="39" t="str">
        <f t="shared" si="1"/>
        <v/>
      </c>
      <c r="V51" s="23" t="str">
        <f>IF('2.ชื่อนักเรียน'!R51="มส","มส",IF('2.ชื่อนักเรียน'!R51="ย้าย","ย้าย",IF('2.ชื่อนักเรียน'!R51="ร","ร",IF(U51="","",RANK(U51,$U$11:$U$55,0)))))</f>
        <v/>
      </c>
    </row>
    <row r="52" spans="1:22" s="33" customFormat="1" ht="17.25" customHeight="1">
      <c r="A52" s="67">
        <v>42</v>
      </c>
      <c r="B52" s="34" t="str">
        <f>IF('2.ชื่อนักเรียน'!C52="","",'2.ชื่อนักเรียน'!C52)</f>
        <v/>
      </c>
      <c r="C52" s="35" t="str">
        <f>IF('2.ชื่อนักเรียน'!D52="","",'2.ชื่อนักเรียน'!D52)</f>
        <v/>
      </c>
      <c r="D52" s="65" t="str">
        <f>IF('3.2คีย์กลางภาค1'!D52="","",'3.2คีย์กลางภาค1'!D52)</f>
        <v/>
      </c>
      <c r="E52" s="66" t="str">
        <f>IF('3.2คีย์กลางภาค1'!F52="","",'3.2คีย์กลางภาค1'!F52)</f>
        <v/>
      </c>
      <c r="F52" s="66" t="str">
        <f>IF('3.2คีย์กลางภาค1'!H52="","",'3.2คีย์กลางภาค1'!H52)</f>
        <v/>
      </c>
      <c r="G52" s="66" t="str">
        <f>IF('3.2คีย์กลางภาค1'!J52="","",'3.2คีย์กลางภาค1'!J52)</f>
        <v/>
      </c>
      <c r="H52" s="66" t="str">
        <f>IF('3.2คีย์กลางภาค1'!L52="","",'3.2คีย์กลางภาค1'!L52)</f>
        <v/>
      </c>
      <c r="I52" s="66" t="str">
        <f>IF('3.2คีย์กลางภาค1'!N52="","",'3.2คีย์กลางภาค1'!N52)</f>
        <v/>
      </c>
      <c r="J52" s="66" t="str">
        <f>IF('3.2คีย์กลางภาค1'!P52="","",'3.2คีย์กลางภาค1'!P52)</f>
        <v/>
      </c>
      <c r="K52" s="66" t="str">
        <f>IF('3.2คีย์กลางภาค1'!R52="","",'3.2คีย์กลางภาค1'!R52)</f>
        <v/>
      </c>
      <c r="L52" s="134"/>
      <c r="M52" s="134" t="str">
        <f>IF('3.2คีย์กลางภาค1'!T52="","",'3.2คีย์กลางภาค1'!T52)</f>
        <v/>
      </c>
      <c r="N52" s="65" t="str">
        <f>IF('3.2คีย์กลางภาค1'!V52="","",'3.2คีย์กลางภาค1'!V52)</f>
        <v/>
      </c>
      <c r="O52" s="66" t="str">
        <f>IF('3.2คีย์กลางภาค1'!X52="","",'3.2คีย์กลางภาค1'!X52)</f>
        <v/>
      </c>
      <c r="P52" s="66" t="str">
        <f>IF('3.2คีย์กลางภาค1'!Z52="","",'3.2คีย์กลางภาค1'!Z52)</f>
        <v/>
      </c>
      <c r="Q52" s="66" t="str">
        <f>IF('3.2คีย์กลางภาค1'!AB52="","",'3.2คีย์กลางภาค1'!AB52)</f>
        <v/>
      </c>
      <c r="R52" s="66" t="str">
        <f>IF('3.2คีย์กลางภาค1'!AD52="","",'3.2คีย์กลางภาค1'!AD52)</f>
        <v/>
      </c>
      <c r="S52" s="138" t="str">
        <f>IF('3.2คีย์กลางภาค1'!AF52="","",'3.2คีย์กลางภาค1'!AF52)</f>
        <v/>
      </c>
      <c r="T52" s="38" t="str">
        <f t="shared" si="0"/>
        <v/>
      </c>
      <c r="U52" s="39" t="str">
        <f t="shared" si="1"/>
        <v/>
      </c>
      <c r="V52" s="23" t="str">
        <f>IF('2.ชื่อนักเรียน'!R52="มส","มส",IF('2.ชื่อนักเรียน'!R52="ย้าย","ย้าย",IF('2.ชื่อนักเรียน'!R52="ร","ร",IF(U52="","",RANK(U52,$U$11:$U$55,0)))))</f>
        <v/>
      </c>
    </row>
    <row r="53" spans="1:22" s="33" customFormat="1" ht="17.25" customHeight="1">
      <c r="A53" s="67">
        <v>43</v>
      </c>
      <c r="B53" s="34" t="str">
        <f>IF('2.ชื่อนักเรียน'!C53="","",'2.ชื่อนักเรียน'!C53)</f>
        <v/>
      </c>
      <c r="C53" s="35" t="str">
        <f>IF('2.ชื่อนักเรียน'!D53="","",'2.ชื่อนักเรียน'!D53)</f>
        <v/>
      </c>
      <c r="D53" s="65" t="str">
        <f>IF('3.2คีย์กลางภาค1'!D53="","",'3.2คีย์กลางภาค1'!D53)</f>
        <v/>
      </c>
      <c r="E53" s="66" t="str">
        <f>IF('3.2คีย์กลางภาค1'!F53="","",'3.2คีย์กลางภาค1'!F53)</f>
        <v/>
      </c>
      <c r="F53" s="66" t="str">
        <f>IF('3.2คีย์กลางภาค1'!H53="","",'3.2คีย์กลางภาค1'!H53)</f>
        <v/>
      </c>
      <c r="G53" s="66" t="str">
        <f>IF('3.2คีย์กลางภาค1'!J53="","",'3.2คีย์กลางภาค1'!J53)</f>
        <v/>
      </c>
      <c r="H53" s="66" t="str">
        <f>IF('3.2คีย์กลางภาค1'!L53="","",'3.2คีย์กลางภาค1'!L53)</f>
        <v/>
      </c>
      <c r="I53" s="66" t="str">
        <f>IF('3.2คีย์กลางภาค1'!N53="","",'3.2คีย์กลางภาค1'!N53)</f>
        <v/>
      </c>
      <c r="J53" s="66" t="str">
        <f>IF('3.2คีย์กลางภาค1'!P53="","",'3.2คีย์กลางภาค1'!P53)</f>
        <v/>
      </c>
      <c r="K53" s="66" t="str">
        <f>IF('3.2คีย์กลางภาค1'!R53="","",'3.2คีย์กลางภาค1'!R53)</f>
        <v/>
      </c>
      <c r="L53" s="134"/>
      <c r="M53" s="134" t="str">
        <f>IF('3.2คีย์กลางภาค1'!T53="","",'3.2คีย์กลางภาค1'!T53)</f>
        <v/>
      </c>
      <c r="N53" s="65" t="str">
        <f>IF('3.2คีย์กลางภาค1'!V53="","",'3.2คีย์กลางภาค1'!V53)</f>
        <v/>
      </c>
      <c r="O53" s="66" t="str">
        <f>IF('3.2คีย์กลางภาค1'!X53="","",'3.2คีย์กลางภาค1'!X53)</f>
        <v/>
      </c>
      <c r="P53" s="66" t="str">
        <f>IF('3.2คีย์กลางภาค1'!Z53="","",'3.2คีย์กลางภาค1'!Z53)</f>
        <v/>
      </c>
      <c r="Q53" s="66" t="str">
        <f>IF('3.2คีย์กลางภาค1'!AB53="","",'3.2คีย์กลางภาค1'!AB53)</f>
        <v/>
      </c>
      <c r="R53" s="66" t="str">
        <f>IF('3.2คีย์กลางภาค1'!AD53="","",'3.2คีย์กลางภาค1'!AD53)</f>
        <v/>
      </c>
      <c r="S53" s="138" t="str">
        <f>IF('3.2คีย์กลางภาค1'!AF53="","",'3.2คีย์กลางภาค1'!AF53)</f>
        <v/>
      </c>
      <c r="T53" s="38" t="str">
        <f t="shared" si="0"/>
        <v/>
      </c>
      <c r="U53" s="39" t="str">
        <f t="shared" si="1"/>
        <v/>
      </c>
      <c r="V53" s="23" t="str">
        <f>IF('2.ชื่อนักเรียน'!R53="มส","มส",IF('2.ชื่อนักเรียน'!R53="ย้าย","ย้าย",IF('2.ชื่อนักเรียน'!R53="ร","ร",IF(U53="","",RANK(U53,$U$11:$U$55,0)))))</f>
        <v/>
      </c>
    </row>
    <row r="54" spans="1:22" s="33" customFormat="1" ht="17.25" customHeight="1">
      <c r="A54" s="67">
        <v>44</v>
      </c>
      <c r="B54" s="34" t="str">
        <f>IF('2.ชื่อนักเรียน'!C54="","",'2.ชื่อนักเรียน'!C54)</f>
        <v/>
      </c>
      <c r="C54" s="35" t="str">
        <f>IF('2.ชื่อนักเรียน'!D54="","",'2.ชื่อนักเรียน'!D54)</f>
        <v/>
      </c>
      <c r="D54" s="65" t="str">
        <f>IF('3.2คีย์กลางภาค1'!D54="","",'3.2คีย์กลางภาค1'!D54)</f>
        <v/>
      </c>
      <c r="E54" s="66" t="str">
        <f>IF('3.2คีย์กลางภาค1'!F54="","",'3.2คีย์กลางภาค1'!F54)</f>
        <v/>
      </c>
      <c r="F54" s="66" t="str">
        <f>IF('3.2คีย์กลางภาค1'!H54="","",'3.2คีย์กลางภาค1'!H54)</f>
        <v/>
      </c>
      <c r="G54" s="66" t="str">
        <f>IF('3.2คีย์กลางภาค1'!J54="","",'3.2คีย์กลางภาค1'!J54)</f>
        <v/>
      </c>
      <c r="H54" s="66" t="str">
        <f>IF('3.2คีย์กลางภาค1'!L54="","",'3.2คีย์กลางภาค1'!L54)</f>
        <v/>
      </c>
      <c r="I54" s="66" t="str">
        <f>IF('3.2คีย์กลางภาค1'!N54="","",'3.2คีย์กลางภาค1'!N54)</f>
        <v/>
      </c>
      <c r="J54" s="66" t="str">
        <f>IF('3.2คีย์กลางภาค1'!P54="","",'3.2คีย์กลางภาค1'!P54)</f>
        <v/>
      </c>
      <c r="K54" s="66" t="str">
        <f>IF('3.2คีย์กลางภาค1'!R54="","",'3.2คีย์กลางภาค1'!R54)</f>
        <v/>
      </c>
      <c r="L54" s="134"/>
      <c r="M54" s="134" t="str">
        <f>IF('3.2คีย์กลางภาค1'!T54="","",'3.2คีย์กลางภาค1'!T54)</f>
        <v/>
      </c>
      <c r="N54" s="65" t="str">
        <f>IF('3.2คีย์กลางภาค1'!V54="","",'3.2คีย์กลางภาค1'!V54)</f>
        <v/>
      </c>
      <c r="O54" s="66" t="str">
        <f>IF('3.2คีย์กลางภาค1'!X54="","",'3.2คีย์กลางภาค1'!X54)</f>
        <v/>
      </c>
      <c r="P54" s="66" t="str">
        <f>IF('3.2คีย์กลางภาค1'!Z54="","",'3.2คีย์กลางภาค1'!Z54)</f>
        <v/>
      </c>
      <c r="Q54" s="66" t="str">
        <f>IF('3.2คีย์กลางภาค1'!AB54="","",'3.2คีย์กลางภาค1'!AB54)</f>
        <v/>
      </c>
      <c r="R54" s="66" t="str">
        <f>IF('3.2คีย์กลางภาค1'!AD54="","",'3.2คีย์กลางภาค1'!AD54)</f>
        <v/>
      </c>
      <c r="S54" s="138" t="str">
        <f>IF('3.2คีย์กลางภาค1'!AF54="","",'3.2คีย์กลางภาค1'!AF54)</f>
        <v/>
      </c>
      <c r="T54" s="38" t="str">
        <f t="shared" si="0"/>
        <v/>
      </c>
      <c r="U54" s="39" t="str">
        <f t="shared" si="1"/>
        <v/>
      </c>
      <c r="V54" s="23" t="str">
        <f>IF('2.ชื่อนักเรียน'!R54="มส","มส",IF('2.ชื่อนักเรียน'!R54="ย้าย","ย้าย",IF('2.ชื่อนักเรียน'!R54="ร","ร",IF(U54="","",RANK(U54,$U$11:$U$55,0)))))</f>
        <v/>
      </c>
    </row>
    <row r="55" spans="1:22" s="33" customFormat="1" ht="17.25" customHeight="1" thickBot="1">
      <c r="A55" s="40">
        <v>45</v>
      </c>
      <c r="B55" s="34" t="str">
        <f>IF('2.ชื่อนักเรียน'!C55="","",'2.ชื่อนักเรียน'!C55)</f>
        <v/>
      </c>
      <c r="C55" s="35" t="str">
        <f>IF('2.ชื่อนักเรียน'!D55="","",'2.ชื่อนักเรียน'!D55)</f>
        <v/>
      </c>
      <c r="D55" s="122" t="str">
        <f>IF('3.2คีย์กลางภาค1'!D55="","",'3.2คีย์กลางภาค1'!D55)</f>
        <v/>
      </c>
      <c r="E55" s="110" t="str">
        <f>IF('3.2คีย์กลางภาค1'!F55="","",'3.2คีย์กลางภาค1'!F55)</f>
        <v/>
      </c>
      <c r="F55" s="110" t="str">
        <f>IF('3.2คีย์กลางภาค1'!H55="","",'3.2คีย์กลางภาค1'!H55)</f>
        <v/>
      </c>
      <c r="G55" s="110" t="str">
        <f>IF('3.2คีย์กลางภาค1'!J55="","",'3.2คีย์กลางภาค1'!J55)</f>
        <v/>
      </c>
      <c r="H55" s="110" t="str">
        <f>IF('3.2คีย์กลางภาค1'!L55="","",'3.2คีย์กลางภาค1'!L55)</f>
        <v/>
      </c>
      <c r="I55" s="110" t="str">
        <f>IF('3.2คีย์กลางภาค1'!N55="","",'3.2คีย์กลางภาค1'!N55)</f>
        <v/>
      </c>
      <c r="J55" s="110" t="str">
        <f>IF('3.2คีย์กลางภาค1'!P55="","",'3.2คีย์กลางภาค1'!P55)</f>
        <v/>
      </c>
      <c r="K55" s="110" t="str">
        <f>IF('3.2คีย์กลางภาค1'!R55="","",'3.2คีย์กลางภาค1'!R55)</f>
        <v/>
      </c>
      <c r="L55" s="123"/>
      <c r="M55" s="123" t="str">
        <f>IF('3.2คีย์กลางภาค1'!T55="","",'3.2คีย์กลางภาค1'!T55)</f>
        <v/>
      </c>
      <c r="N55" s="122" t="str">
        <f>IF('3.2คีย์กลางภาค1'!V55="","",'3.2คีย์กลางภาค1'!V55)</f>
        <v/>
      </c>
      <c r="O55" s="110" t="str">
        <f>IF('3.2คีย์กลางภาค1'!X55="","",'3.2คีย์กลางภาค1'!X55)</f>
        <v/>
      </c>
      <c r="P55" s="110" t="str">
        <f>IF('3.2คีย์กลางภาค1'!Z55="","",'3.2คีย์กลางภาค1'!Z55)</f>
        <v/>
      </c>
      <c r="Q55" s="110" t="str">
        <f>IF('3.2คีย์กลางภาค1'!AB55="","",'3.2คีย์กลางภาค1'!AB55)</f>
        <v/>
      </c>
      <c r="R55" s="110" t="str">
        <f>IF('3.2คีย์กลางภาค1'!AD55="","",'3.2คีย์กลางภาค1'!AD55)</f>
        <v/>
      </c>
      <c r="S55" s="111" t="str">
        <f>IF('3.2คีย์กลางภาค1'!AF55="","",'3.2คีย์กลางภาค1'!AF55)</f>
        <v/>
      </c>
      <c r="T55" s="124" t="str">
        <f t="shared" si="0"/>
        <v/>
      </c>
      <c r="U55" s="39" t="str">
        <f t="shared" si="1"/>
        <v/>
      </c>
      <c r="V55" s="23" t="str">
        <f>IF('2.ชื่อนักเรียน'!R55="มส","มส",IF('2.ชื่อนักเรียน'!R55="ย้าย","ย้าย",IF('2.ชื่อนักเรียน'!R55="ร","ร",IF(U55="","",RANK(U55,$U$11:$U$55,0)))))</f>
        <v/>
      </c>
    </row>
    <row r="56" spans="1:22" s="33" customFormat="1" ht="17.25" customHeight="1">
      <c r="A56" s="1145" t="s">
        <v>5</v>
      </c>
      <c r="B56" s="1146"/>
      <c r="C56" s="1147"/>
      <c r="D56" s="116">
        <f>IF(SUM(D11:D55)=0,"",SUM(D11:D55))</f>
        <v>1</v>
      </c>
      <c r="E56" s="116">
        <f t="shared" ref="E56:S56" si="2">IF(SUM(E11:E55)=0,"",SUM(E11:E55))</f>
        <v>3</v>
      </c>
      <c r="F56" s="116">
        <f t="shared" si="2"/>
        <v>5</v>
      </c>
      <c r="G56" s="116">
        <f t="shared" si="2"/>
        <v>7</v>
      </c>
      <c r="H56" s="116">
        <f t="shared" si="2"/>
        <v>9</v>
      </c>
      <c r="I56" s="116">
        <f t="shared" si="2"/>
        <v>11</v>
      </c>
      <c r="J56" s="116">
        <f t="shared" si="2"/>
        <v>13</v>
      </c>
      <c r="K56" s="116">
        <f t="shared" si="2"/>
        <v>15</v>
      </c>
      <c r="L56" s="117"/>
      <c r="M56" s="117">
        <f>IF(SUM(M11:M55)=0,"",SUM(M11:M55))</f>
        <v>17</v>
      </c>
      <c r="N56" s="139">
        <f t="shared" si="2"/>
        <v>19</v>
      </c>
      <c r="O56" s="118">
        <f t="shared" si="2"/>
        <v>1</v>
      </c>
      <c r="P56" s="118">
        <f t="shared" si="2"/>
        <v>3</v>
      </c>
      <c r="Q56" s="118">
        <f t="shared" si="2"/>
        <v>5</v>
      </c>
      <c r="R56" s="118">
        <f t="shared" si="2"/>
        <v>7</v>
      </c>
      <c r="S56" s="119">
        <f t="shared" si="2"/>
        <v>9</v>
      </c>
      <c r="T56" s="90" t="str">
        <f>IF(SUM(T11:T55)=0,"",SUM(T11:T55))</f>
        <v/>
      </c>
      <c r="U56" s="41"/>
      <c r="V56" s="42"/>
    </row>
    <row r="57" spans="1:22" s="33" customFormat="1" ht="17.25" customHeight="1">
      <c r="A57" s="1148" t="s">
        <v>70</v>
      </c>
      <c r="B57" s="1093"/>
      <c r="C57" s="1149"/>
      <c r="D57" s="31">
        <f>IF(D56="","",MIN(D11:D55))</f>
        <v>1</v>
      </c>
      <c r="E57" s="31">
        <f t="shared" ref="E57:M57" si="3">IF(E56="","",MIN(E11:E55))</f>
        <v>3</v>
      </c>
      <c r="F57" s="31">
        <f t="shared" si="3"/>
        <v>5</v>
      </c>
      <c r="G57" s="31">
        <f t="shared" si="3"/>
        <v>7</v>
      </c>
      <c r="H57" s="31">
        <f t="shared" si="3"/>
        <v>9</v>
      </c>
      <c r="I57" s="31">
        <f t="shared" si="3"/>
        <v>11</v>
      </c>
      <c r="J57" s="31">
        <f t="shared" si="3"/>
        <v>13</v>
      </c>
      <c r="K57" s="31">
        <f t="shared" si="3"/>
        <v>15</v>
      </c>
      <c r="L57" s="78"/>
      <c r="M57" s="78">
        <f t="shared" si="3"/>
        <v>17</v>
      </c>
      <c r="N57" s="140">
        <f>IF(N56="","",MIN(N11:N55))</f>
        <v>19</v>
      </c>
      <c r="O57" s="80">
        <f t="shared" ref="O57:S57" si="4">IF(O56="","",MIN(O11:O55))</f>
        <v>1</v>
      </c>
      <c r="P57" s="80">
        <f t="shared" si="4"/>
        <v>3</v>
      </c>
      <c r="Q57" s="80">
        <f t="shared" si="4"/>
        <v>5</v>
      </c>
      <c r="R57" s="80">
        <f t="shared" si="4"/>
        <v>7</v>
      </c>
      <c r="S57" s="102">
        <f t="shared" si="4"/>
        <v>9</v>
      </c>
      <c r="T57" s="91" t="str">
        <f>IF(T56="","",MIN(T11:T55))</f>
        <v/>
      </c>
      <c r="U57" s="43"/>
      <c r="V57" s="44"/>
    </row>
    <row r="58" spans="1:22" s="33" customFormat="1" ht="17.25" customHeight="1">
      <c r="A58" s="1148" t="s">
        <v>71</v>
      </c>
      <c r="B58" s="1093"/>
      <c r="C58" s="1149"/>
      <c r="D58" s="31">
        <f>IF(D56="","",MAX(D11:D55))</f>
        <v>1</v>
      </c>
      <c r="E58" s="31">
        <f t="shared" ref="E58:K58" si="5">IF(E56="","",MAX(E11:E55))</f>
        <v>3</v>
      </c>
      <c r="F58" s="31">
        <f t="shared" si="5"/>
        <v>5</v>
      </c>
      <c r="G58" s="31">
        <f t="shared" si="5"/>
        <v>7</v>
      </c>
      <c r="H58" s="31">
        <f t="shared" si="5"/>
        <v>9</v>
      </c>
      <c r="I58" s="31">
        <f t="shared" si="5"/>
        <v>11</v>
      </c>
      <c r="J58" s="31">
        <f t="shared" si="5"/>
        <v>13</v>
      </c>
      <c r="K58" s="31">
        <f t="shared" si="5"/>
        <v>15</v>
      </c>
      <c r="L58" s="78"/>
      <c r="M58" s="78">
        <f>IF(M56="","",MAX(M11:M55))</f>
        <v>17</v>
      </c>
      <c r="N58" s="140">
        <f>IF(N56="","",MAX(N11:N55))</f>
        <v>19</v>
      </c>
      <c r="O58" s="80">
        <f t="shared" ref="O58:S58" si="6">IF(O56="","",MAX(O11:O55))</f>
        <v>1</v>
      </c>
      <c r="P58" s="80">
        <f t="shared" si="6"/>
        <v>3</v>
      </c>
      <c r="Q58" s="80">
        <f t="shared" si="6"/>
        <v>5</v>
      </c>
      <c r="R58" s="80">
        <f t="shared" si="6"/>
        <v>7</v>
      </c>
      <c r="S58" s="102">
        <f t="shared" si="6"/>
        <v>9</v>
      </c>
      <c r="T58" s="92" t="str">
        <f>IF(T56="","",MAX(T11:T55))</f>
        <v/>
      </c>
      <c r="U58" s="43"/>
      <c r="V58" s="44"/>
    </row>
    <row r="59" spans="1:22" s="33" customFormat="1" ht="17.25" customHeight="1">
      <c r="A59" s="1148" t="s">
        <v>72</v>
      </c>
      <c r="B59" s="1093"/>
      <c r="C59" s="1149"/>
      <c r="D59" s="31">
        <f>IF(D56="","",AVERAGE(D11:D55))</f>
        <v>1</v>
      </c>
      <c r="E59" s="79">
        <f t="shared" ref="E59:S59" si="7">IF(E56="","",AVERAGE(E11:E55))</f>
        <v>3</v>
      </c>
      <c r="F59" s="79">
        <f t="shared" si="7"/>
        <v>5</v>
      </c>
      <c r="G59" s="80">
        <f t="shared" si="7"/>
        <v>7</v>
      </c>
      <c r="H59" s="79">
        <f t="shared" si="7"/>
        <v>9</v>
      </c>
      <c r="I59" s="79">
        <f t="shared" si="7"/>
        <v>11</v>
      </c>
      <c r="J59" s="79">
        <f t="shared" si="7"/>
        <v>13</v>
      </c>
      <c r="K59" s="79">
        <f t="shared" si="7"/>
        <v>15</v>
      </c>
      <c r="L59" s="231"/>
      <c r="M59" s="81">
        <f t="shared" si="7"/>
        <v>17</v>
      </c>
      <c r="N59" s="140">
        <f t="shared" si="7"/>
        <v>19</v>
      </c>
      <c r="O59" s="80">
        <f t="shared" si="7"/>
        <v>1</v>
      </c>
      <c r="P59" s="80">
        <f t="shared" si="7"/>
        <v>3</v>
      </c>
      <c r="Q59" s="80">
        <f t="shared" si="7"/>
        <v>5</v>
      </c>
      <c r="R59" s="80">
        <f t="shared" si="7"/>
        <v>7</v>
      </c>
      <c r="S59" s="102">
        <f t="shared" si="7"/>
        <v>9</v>
      </c>
      <c r="T59" s="91" t="str">
        <f>IF(T56="","",AVERAGE(T11:T55))</f>
        <v/>
      </c>
      <c r="U59" s="43"/>
      <c r="V59" s="44"/>
    </row>
    <row r="60" spans="1:22" s="47" customFormat="1" ht="17.25" customHeight="1" thickBot="1">
      <c r="A60" s="1150" t="s">
        <v>73</v>
      </c>
      <c r="B60" s="1151"/>
      <c r="C60" s="1152"/>
      <c r="D60" s="147">
        <f>IF(D56="","",(D59*100)/D10)</f>
        <v>5</v>
      </c>
      <c r="E60" s="75">
        <f t="shared" ref="E60:T60" si="8">IF(E56="","",(E59*100)/E10)</f>
        <v>15</v>
      </c>
      <c r="F60" s="75">
        <f t="shared" si="8"/>
        <v>25</v>
      </c>
      <c r="G60" s="75">
        <f t="shared" si="8"/>
        <v>35</v>
      </c>
      <c r="H60" s="75">
        <f t="shared" si="8"/>
        <v>45</v>
      </c>
      <c r="I60" s="75">
        <f t="shared" si="8"/>
        <v>55</v>
      </c>
      <c r="J60" s="77">
        <f t="shared" si="8"/>
        <v>65</v>
      </c>
      <c r="K60" s="77">
        <f t="shared" si="8"/>
        <v>75</v>
      </c>
      <c r="L60" s="136"/>
      <c r="M60" s="136" t="e">
        <f t="shared" si="8"/>
        <v>#DIV/0!</v>
      </c>
      <c r="N60" s="141">
        <f t="shared" si="8"/>
        <v>95</v>
      </c>
      <c r="O60" s="75">
        <f t="shared" si="8"/>
        <v>5</v>
      </c>
      <c r="P60" s="75">
        <f t="shared" si="8"/>
        <v>15</v>
      </c>
      <c r="Q60" s="75" t="e">
        <f t="shared" si="8"/>
        <v>#DIV/0!</v>
      </c>
      <c r="R60" s="75" t="e">
        <f t="shared" si="8"/>
        <v>#DIV/0!</v>
      </c>
      <c r="S60" s="103" t="e">
        <f t="shared" si="8"/>
        <v>#DIV/0!</v>
      </c>
      <c r="T60" s="93" t="str">
        <f t="shared" si="8"/>
        <v/>
      </c>
      <c r="U60" s="45"/>
      <c r="V60" s="46"/>
    </row>
    <row r="61" spans="1:22" s="47" customFormat="1" ht="17.25" customHeight="1">
      <c r="A61" s="72"/>
      <c r="B61" s="72"/>
      <c r="C61" s="72"/>
      <c r="D61" s="72"/>
      <c r="E61" s="72"/>
      <c r="F61" s="72"/>
      <c r="G61" s="72"/>
      <c r="H61" s="72"/>
      <c r="I61" s="72"/>
      <c r="N61" s="72"/>
      <c r="O61" s="72"/>
      <c r="P61" s="72"/>
      <c r="Q61" s="72"/>
      <c r="R61" s="72"/>
      <c r="S61" s="72"/>
      <c r="T61" s="72"/>
    </row>
    <row r="62" spans="1:22" s="47" customFormat="1" ht="17.25" customHeight="1">
      <c r="A62" s="72"/>
      <c r="B62" s="1218" t="s">
        <v>74</v>
      </c>
      <c r="C62" s="1218"/>
      <c r="D62" s="73"/>
      <c r="E62" s="73"/>
      <c r="F62" s="73" t="s">
        <v>6</v>
      </c>
      <c r="G62" s="73"/>
      <c r="H62" s="73"/>
      <c r="I62" s="73"/>
      <c r="J62" s="73"/>
      <c r="K62" s="73"/>
      <c r="L62" s="73"/>
      <c r="M62" s="73"/>
      <c r="N62" s="73"/>
      <c r="O62" s="73" t="s">
        <v>6</v>
      </c>
      <c r="P62" s="73"/>
      <c r="Q62" s="73"/>
      <c r="R62" s="73"/>
      <c r="S62" s="73"/>
      <c r="T62" s="73"/>
      <c r="U62" s="73"/>
      <c r="V62" s="73"/>
    </row>
    <row r="63" spans="1:22" s="47" customFormat="1" ht="17.25" customHeight="1">
      <c r="A63" s="72"/>
      <c r="B63" s="1216" t="str">
        <f>CONCATENATE("(",'01.ข้อมูลเบื้องต้น'!I4,")")</f>
        <v>()</v>
      </c>
      <c r="C63" s="1216"/>
      <c r="D63" s="15"/>
      <c r="E63" s="15"/>
      <c r="F63" s="15"/>
      <c r="G63" s="1216" t="str">
        <f>CONCATENATE("(",'01.ข้อมูลเบื้องต้น'!I8,")")</f>
        <v>()</v>
      </c>
      <c r="H63" s="1216"/>
      <c r="I63" s="1216"/>
      <c r="J63" s="1216"/>
      <c r="K63" s="1216"/>
      <c r="L63" s="169"/>
      <c r="M63" s="73"/>
      <c r="N63" s="73"/>
      <c r="O63" s="73"/>
      <c r="P63" s="1216" t="str">
        <f>CONCATENATE("(",'01.ข้อมูลเบื้องต้น'!I10,")")</f>
        <v>(นายอัศวิน  คงเพ็ชรศักดิ์)</v>
      </c>
      <c r="Q63" s="1216"/>
      <c r="R63" s="1216"/>
      <c r="S63" s="1216"/>
      <c r="T63" s="1216"/>
      <c r="U63" s="73"/>
      <c r="V63" s="73"/>
    </row>
    <row r="64" spans="1:22" s="48" customFormat="1" ht="17.25" customHeight="1">
      <c r="A64" s="72"/>
      <c r="B64" s="1217" t="s">
        <v>7</v>
      </c>
      <c r="C64" s="1217"/>
      <c r="D64" s="15"/>
      <c r="E64" s="15"/>
      <c r="F64" s="15"/>
      <c r="G64" s="1217" t="s">
        <v>8</v>
      </c>
      <c r="H64" s="1217"/>
      <c r="I64" s="1217"/>
      <c r="J64" s="1217"/>
      <c r="K64" s="1217"/>
      <c r="L64" s="170"/>
      <c r="N64" s="15"/>
      <c r="O64" s="15"/>
      <c r="P64" s="1217" t="s">
        <v>9</v>
      </c>
      <c r="Q64" s="1217"/>
      <c r="R64" s="1217"/>
      <c r="S64" s="1217"/>
      <c r="T64" s="1217"/>
      <c r="U64" s="15"/>
      <c r="V64" s="15"/>
    </row>
    <row r="65" spans="1:20" s="48" customFormat="1" ht="16.5" customHeight="1">
      <c r="A65" s="72"/>
      <c r="B65" s="49"/>
      <c r="C65" s="49"/>
      <c r="D65" s="72"/>
      <c r="E65" s="72"/>
      <c r="N65" s="72"/>
      <c r="O65" s="72"/>
      <c r="P65" s="72"/>
      <c r="Q65" s="72"/>
      <c r="R65" s="72"/>
      <c r="S65" s="72"/>
      <c r="T65" s="72"/>
    </row>
    <row r="66" spans="1:20" s="48" customFormat="1" ht="16.5" customHeight="1">
      <c r="A66" s="72"/>
      <c r="B66" s="49"/>
      <c r="C66" s="49"/>
      <c r="D66" s="72"/>
      <c r="E66" s="72"/>
      <c r="N66" s="72"/>
      <c r="O66" s="72"/>
      <c r="P66" s="72"/>
      <c r="Q66" s="72"/>
      <c r="R66" s="72"/>
      <c r="S66" s="72"/>
      <c r="T66" s="72"/>
    </row>
    <row r="67" spans="1:20" s="48" customFormat="1" ht="16.5" customHeight="1">
      <c r="A67" s="72"/>
      <c r="B67" s="49"/>
      <c r="C67" s="49"/>
      <c r="D67" s="72"/>
      <c r="E67" s="72"/>
      <c r="N67" s="72"/>
      <c r="O67" s="72"/>
      <c r="P67" s="72"/>
      <c r="Q67" s="72"/>
      <c r="R67" s="72"/>
      <c r="S67" s="72"/>
      <c r="T67" s="72"/>
    </row>
    <row r="68" spans="1:20" ht="16.5" customHeight="1">
      <c r="A68" s="72"/>
      <c r="B68" s="49"/>
      <c r="C68" s="49"/>
      <c r="D68" s="50"/>
      <c r="E68" s="50"/>
      <c r="N68" s="50"/>
      <c r="O68" s="50"/>
      <c r="P68" s="50"/>
      <c r="Q68" s="50"/>
      <c r="R68" s="50"/>
      <c r="S68" s="50"/>
      <c r="T68" s="50"/>
    </row>
    <row r="69" spans="1:20" ht="16.5" customHeight="1">
      <c r="A69" s="72"/>
      <c r="B69" s="49"/>
      <c r="C69" s="49"/>
      <c r="D69" s="50"/>
      <c r="E69" s="50"/>
      <c r="N69" s="50"/>
      <c r="O69" s="50"/>
      <c r="P69" s="50"/>
      <c r="Q69" s="50"/>
      <c r="R69" s="50"/>
      <c r="S69" s="50"/>
      <c r="T69" s="50"/>
    </row>
    <row r="70" spans="1:20" ht="12.75" customHeight="1">
      <c r="A70" s="72"/>
      <c r="B70" s="49"/>
      <c r="C70" s="49"/>
      <c r="D70" s="72"/>
      <c r="E70" s="72"/>
      <c r="N70" s="72"/>
      <c r="O70" s="72"/>
      <c r="P70" s="72"/>
      <c r="Q70" s="72"/>
      <c r="R70" s="72"/>
      <c r="S70" s="72"/>
      <c r="T70" s="72"/>
    </row>
  </sheetData>
  <mergeCells count="22">
    <mergeCell ref="B62:C62"/>
    <mergeCell ref="A1:V1"/>
    <mergeCell ref="A2:V2"/>
    <mergeCell ref="A3:V3"/>
    <mergeCell ref="A7:A10"/>
    <mergeCell ref="B7:C10"/>
    <mergeCell ref="D7:M7"/>
    <mergeCell ref="N7:S7"/>
    <mergeCell ref="T7:T9"/>
    <mergeCell ref="U7:U10"/>
    <mergeCell ref="V7:V10"/>
    <mergeCell ref="A56:C56"/>
    <mergeCell ref="A57:C57"/>
    <mergeCell ref="A58:C58"/>
    <mergeCell ref="A59:C59"/>
    <mergeCell ref="A60:C60"/>
    <mergeCell ref="B63:C63"/>
    <mergeCell ref="G63:K63"/>
    <mergeCell ref="P63:T63"/>
    <mergeCell ref="B64:C64"/>
    <mergeCell ref="G64:K64"/>
    <mergeCell ref="P64:T64"/>
  </mergeCells>
  <printOptions horizontalCentered="1" verticalCentered="1"/>
  <pageMargins left="0.23622047244094491" right="0.23622047244094491" top="0.39370078740157483" bottom="0.39370078740157483" header="0.31496062992125984" footer="0.31496062992125984"/>
  <pageSetup paperSize="5" scale="80" orientation="portrait" horizontalDpi="4294967293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2060"/>
    <pageSetUpPr fitToPage="1"/>
  </sheetPr>
  <dimension ref="A1:AJ70"/>
  <sheetViews>
    <sheetView view="pageBreakPreview" topLeftCell="C1" zoomScaleSheetLayoutView="100" workbookViewId="0">
      <selection activeCell="AA44" sqref="AA44:AN44"/>
    </sheetView>
  </sheetViews>
  <sheetFormatPr defaultColWidth="9.33203125" defaultRowHeight="24.6"/>
  <cols>
    <col min="1" max="1" width="3.5546875" style="16" customWidth="1"/>
    <col min="2" max="2" width="13" style="16" customWidth="1"/>
    <col min="3" max="3" width="10.5546875" style="16" customWidth="1"/>
    <col min="4" max="34" width="5" style="16" customWidth="1"/>
    <col min="35" max="35" width="4.5546875" style="16" customWidth="1"/>
    <col min="36" max="36" width="4.44140625" style="16" customWidth="1"/>
    <col min="37" max="16384" width="9.33203125" style="16"/>
  </cols>
  <sheetData>
    <row r="1" spans="1:36" s="15" customFormat="1" ht="22.5" customHeight="1">
      <c r="A1" s="1153" t="str">
        <f>CONCATENATE("ผลคะแนนพัฒนาความก้าวหน้าทางการเรียน กลางภาคเรียนที่ 2 ปีการศึกษา  ",'01.ข้อมูลเบื้องต้น'!K2)</f>
        <v>ผลคะแนนพัฒนาความก้าวหน้าทางการเรียน กลางภาคเรียนที่ 2 ปีการศึกษา  2568</v>
      </c>
      <c r="B1" s="1153"/>
      <c r="C1" s="1153"/>
      <c r="D1" s="1153"/>
      <c r="E1" s="1153"/>
      <c r="F1" s="1153"/>
      <c r="G1" s="1153"/>
      <c r="H1" s="1153"/>
      <c r="I1" s="1153"/>
      <c r="J1" s="1153"/>
      <c r="K1" s="1153"/>
      <c r="L1" s="1153"/>
      <c r="M1" s="1153"/>
      <c r="N1" s="1153"/>
      <c r="O1" s="1153"/>
      <c r="P1" s="1153"/>
      <c r="Q1" s="1153"/>
      <c r="R1" s="1153"/>
      <c r="S1" s="1153"/>
      <c r="T1" s="1153"/>
      <c r="U1" s="1153"/>
      <c r="V1" s="1153"/>
      <c r="W1" s="1153"/>
      <c r="X1" s="1153"/>
      <c r="Y1" s="1153"/>
      <c r="Z1" s="1153"/>
      <c r="AA1" s="1153"/>
      <c r="AB1" s="1153"/>
      <c r="AC1" s="1153"/>
      <c r="AD1" s="1153"/>
      <c r="AE1" s="1153"/>
      <c r="AF1" s="1153"/>
      <c r="AG1" s="1153"/>
      <c r="AH1" s="1153"/>
      <c r="AI1" s="1153"/>
      <c r="AJ1" s="1153"/>
    </row>
    <row r="2" spans="1:36" s="15" customFormat="1" ht="22.5" customHeight="1">
      <c r="A2" s="1153" t="s">
        <v>10</v>
      </c>
      <c r="B2" s="1153"/>
      <c r="C2" s="1153"/>
      <c r="D2" s="1153"/>
      <c r="E2" s="1153"/>
      <c r="F2" s="1153"/>
      <c r="G2" s="1153"/>
      <c r="H2" s="1153"/>
      <c r="I2" s="1153"/>
      <c r="J2" s="1153"/>
      <c r="K2" s="1153"/>
      <c r="L2" s="1153"/>
      <c r="M2" s="1153"/>
      <c r="N2" s="1153"/>
      <c r="O2" s="1153"/>
      <c r="P2" s="1153"/>
      <c r="Q2" s="1153"/>
      <c r="R2" s="1153"/>
      <c r="S2" s="1153"/>
      <c r="T2" s="1153"/>
      <c r="U2" s="1153"/>
      <c r="V2" s="1153"/>
      <c r="W2" s="1153"/>
      <c r="X2" s="1153"/>
      <c r="Y2" s="1153"/>
      <c r="Z2" s="1153"/>
      <c r="AA2" s="1153"/>
      <c r="AB2" s="1153"/>
      <c r="AC2" s="1153"/>
      <c r="AD2" s="1153"/>
      <c r="AE2" s="1153"/>
      <c r="AF2" s="1153"/>
      <c r="AG2" s="1153"/>
      <c r="AH2" s="1153"/>
      <c r="AI2" s="1153"/>
      <c r="AJ2" s="1153"/>
    </row>
    <row r="3" spans="1:36" s="15" customFormat="1" ht="22.5" customHeight="1">
      <c r="A3" s="1153" t="str">
        <f>CONCATENATE("ชั้น",'01.ข้อมูลเบื้องต้น'!H2)</f>
        <v>ชั้น</v>
      </c>
      <c r="B3" s="1153"/>
      <c r="C3" s="1153"/>
      <c r="D3" s="1153"/>
      <c r="E3" s="1153"/>
      <c r="F3" s="1153"/>
      <c r="G3" s="1153"/>
      <c r="H3" s="1153"/>
      <c r="I3" s="1153"/>
      <c r="J3" s="1153"/>
      <c r="K3" s="1153"/>
      <c r="L3" s="1153"/>
      <c r="M3" s="1153"/>
      <c r="N3" s="1153"/>
      <c r="O3" s="1153"/>
      <c r="P3" s="1153"/>
      <c r="Q3" s="1153"/>
      <c r="R3" s="1153"/>
      <c r="S3" s="1153"/>
      <c r="T3" s="1153"/>
      <c r="U3" s="1153"/>
      <c r="V3" s="1153"/>
      <c r="W3" s="1153"/>
      <c r="X3" s="1153"/>
      <c r="Y3" s="1153"/>
      <c r="Z3" s="1153"/>
      <c r="AA3" s="1153"/>
      <c r="AB3" s="1153"/>
      <c r="AC3" s="1153"/>
      <c r="AD3" s="1153"/>
      <c r="AE3" s="1153"/>
      <c r="AF3" s="1153"/>
      <c r="AG3" s="1153"/>
      <c r="AH3" s="1153"/>
      <c r="AI3" s="1153"/>
      <c r="AJ3" s="1153"/>
    </row>
    <row r="4" spans="1:36" s="15" customFormat="1" ht="22.5" hidden="1" customHeight="1">
      <c r="A4" s="61"/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  <c r="AF4" s="61"/>
      <c r="AG4" s="61"/>
      <c r="AH4" s="61"/>
      <c r="AI4" s="61"/>
      <c r="AJ4" s="61"/>
    </row>
    <row r="5" spans="1:36" s="15" customFormat="1" ht="22.5" hidden="1" customHeight="1">
      <c r="A5" s="61"/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</row>
    <row r="6" spans="1:36" ht="10.5" customHeight="1" thickBot="1">
      <c r="F6" s="17"/>
      <c r="G6" s="17"/>
    </row>
    <row r="7" spans="1:36" s="18" customFormat="1" ht="18" customHeight="1">
      <c r="A7" s="1154" t="s">
        <v>0</v>
      </c>
      <c r="B7" s="1157" t="s">
        <v>1</v>
      </c>
      <c r="C7" s="1158"/>
      <c r="D7" s="1163" t="s">
        <v>2</v>
      </c>
      <c r="E7" s="1164"/>
      <c r="F7" s="1164"/>
      <c r="G7" s="1164"/>
      <c r="H7" s="1164"/>
      <c r="I7" s="1164"/>
      <c r="J7" s="1164"/>
      <c r="K7" s="1164"/>
      <c r="L7" s="1164"/>
      <c r="M7" s="1164"/>
      <c r="N7" s="1164"/>
      <c r="O7" s="1164"/>
      <c r="P7" s="1164"/>
      <c r="Q7" s="1164"/>
      <c r="R7" s="1164"/>
      <c r="S7" s="1164"/>
      <c r="T7" s="1164"/>
      <c r="U7" s="1164"/>
      <c r="V7" s="1165" t="s">
        <v>3</v>
      </c>
      <c r="W7" s="1166"/>
      <c r="X7" s="1166"/>
      <c r="Y7" s="1166"/>
      <c r="Z7" s="1166"/>
      <c r="AA7" s="1166"/>
      <c r="AB7" s="1166"/>
      <c r="AC7" s="1166"/>
      <c r="AD7" s="1166"/>
      <c r="AE7" s="1166"/>
      <c r="AF7" s="1166"/>
      <c r="AG7" s="1167"/>
      <c r="AH7" s="1168" t="s">
        <v>55</v>
      </c>
      <c r="AI7" s="1170" t="s">
        <v>45</v>
      </c>
      <c r="AJ7" s="1173" t="s">
        <v>4</v>
      </c>
    </row>
    <row r="8" spans="1:36" ht="23.25" hidden="1" customHeight="1">
      <c r="A8" s="1155"/>
      <c r="B8" s="1159"/>
      <c r="C8" s="1160"/>
      <c r="D8" s="19"/>
      <c r="E8" s="57"/>
      <c r="F8" s="20"/>
      <c r="G8" s="20"/>
      <c r="H8" s="20"/>
      <c r="I8" s="20"/>
      <c r="J8" s="20"/>
      <c r="K8" s="20"/>
      <c r="L8" s="21"/>
      <c r="M8" s="21"/>
      <c r="N8" s="21"/>
      <c r="O8" s="21"/>
      <c r="P8" s="22"/>
      <c r="Q8" s="22"/>
      <c r="R8" s="22"/>
      <c r="S8" s="22"/>
      <c r="T8" s="22"/>
      <c r="U8" s="157"/>
      <c r="V8" s="1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133"/>
      <c r="AH8" s="1169"/>
      <c r="AI8" s="1171"/>
      <c r="AJ8" s="1174"/>
    </row>
    <row r="9" spans="1:36" ht="45" customHeight="1">
      <c r="A9" s="1155"/>
      <c r="B9" s="1159"/>
      <c r="C9" s="1160"/>
      <c r="D9" s="1215" t="str">
        <f>IF('01.ข้อมูลเบื้องต้น'!$B8="","",'01.ข้อมูลเบื้องต้น'!$B8)</f>
        <v/>
      </c>
      <c r="E9" s="1211"/>
      <c r="F9" s="1210" t="str">
        <f>IF('01.ข้อมูลเบื้องต้น'!$B9="","",'01.ข้อมูลเบื้องต้น'!$B9)</f>
        <v/>
      </c>
      <c r="G9" s="1211"/>
      <c r="H9" s="1210" t="str">
        <f>IF('01.ข้อมูลเบื้องต้น'!$B10="","",'01.ข้อมูลเบื้องต้น'!$B10)</f>
        <v/>
      </c>
      <c r="I9" s="1211"/>
      <c r="J9" s="1210" t="str">
        <f>IF('01.ข้อมูลเบื้องต้น'!$B11="","",'01.ข้อมูลเบื้องต้น'!$B11)</f>
        <v/>
      </c>
      <c r="K9" s="1214"/>
      <c r="L9" s="1210" t="str">
        <f>IF('01.ข้อมูลเบื้องต้น'!$B12="","",'01.ข้อมูลเบื้องต้น'!$B12)</f>
        <v/>
      </c>
      <c r="M9" s="1211"/>
      <c r="N9" s="1210" t="str">
        <f>IF('01.ข้อมูลเบื้องต้น'!$B13="","",'01.ข้อมูลเบื้องต้น'!$B13)</f>
        <v/>
      </c>
      <c r="O9" s="1211"/>
      <c r="P9" s="1210" t="str">
        <f>IF('01.ข้อมูลเบื้องต้น'!$B14="","",'01.ข้อมูลเบื้องต้น'!$B14)</f>
        <v/>
      </c>
      <c r="Q9" s="1211"/>
      <c r="R9" s="1210" t="str">
        <f>IF('01.ข้อมูลเบื้องต้น'!$B15="","",'01.ข้อมูลเบื้องต้น'!$B15)</f>
        <v/>
      </c>
      <c r="S9" s="1211"/>
      <c r="T9" s="1210" t="str">
        <f>IF('01.ข้อมูลเบื้องต้น'!$B17="","",'01.ข้อมูลเบื้องต้น'!$B17)</f>
        <v/>
      </c>
      <c r="U9" s="1212"/>
      <c r="V9" s="1213" t="str">
        <f>IF('01.ข้อมูลเบื้องต้น'!$B19="","",'01.ข้อมูลเบื้องต้น'!$B19)</f>
        <v/>
      </c>
      <c r="W9" s="1208"/>
      <c r="X9" s="1208" t="str">
        <f>IF('01.ข้อมูลเบื้องต้น'!$B20="","",'01.ข้อมูลเบื้องต้น'!$B20)</f>
        <v/>
      </c>
      <c r="Y9" s="1208"/>
      <c r="Z9" s="1208" t="str">
        <f>IF('01.ข้อมูลเบื้องต้น'!$B21="","",'01.ข้อมูลเบื้องต้น'!$B21)</f>
        <v/>
      </c>
      <c r="AA9" s="1208"/>
      <c r="AB9" s="1208" t="str">
        <f>IF('01.ข้อมูลเบื้องต้น'!$B26="","",'01.ข้อมูลเบื้องต้น'!$B26)</f>
        <v/>
      </c>
      <c r="AC9" s="1208"/>
      <c r="AD9" s="1208" t="str">
        <f>IF('01.ข้อมูลเบื้องต้น'!$B27="","",'01.ข้อมูลเบื้องต้น'!$B27)</f>
        <v/>
      </c>
      <c r="AE9" s="1208"/>
      <c r="AF9" s="1208" t="str">
        <f>IF('01.ข้อมูลเบื้องต้น'!$B28="","",'01.ข้อมูลเบื้องต้น'!$B28)</f>
        <v/>
      </c>
      <c r="AG9" s="1209"/>
      <c r="AH9" s="1169"/>
      <c r="AI9" s="1171"/>
      <c r="AJ9" s="1174"/>
    </row>
    <row r="10" spans="1:36" s="26" customFormat="1" ht="16.5" customHeight="1" thickBot="1">
      <c r="A10" s="1156"/>
      <c r="B10" s="1161"/>
      <c r="C10" s="1162"/>
      <c r="D10" s="161">
        <v>20</v>
      </c>
      <c r="E10" s="58" t="s">
        <v>69</v>
      </c>
      <c r="F10" s="162">
        <v>20</v>
      </c>
      <c r="G10" s="24" t="s">
        <v>69</v>
      </c>
      <c r="H10" s="162">
        <v>20</v>
      </c>
      <c r="I10" s="24" t="s">
        <v>69</v>
      </c>
      <c r="J10" s="162">
        <v>20</v>
      </c>
      <c r="K10" s="24" t="s">
        <v>69</v>
      </c>
      <c r="L10" s="162">
        <v>20</v>
      </c>
      <c r="M10" s="24" t="s">
        <v>69</v>
      </c>
      <c r="N10" s="162">
        <v>20</v>
      </c>
      <c r="O10" s="24" t="s">
        <v>69</v>
      </c>
      <c r="P10" s="162">
        <v>20</v>
      </c>
      <c r="Q10" s="24" t="s">
        <v>69</v>
      </c>
      <c r="R10" s="162">
        <v>20</v>
      </c>
      <c r="S10" s="24" t="s">
        <v>69</v>
      </c>
      <c r="T10" s="162">
        <v>20</v>
      </c>
      <c r="U10" s="113" t="s">
        <v>69</v>
      </c>
      <c r="V10" s="161">
        <v>20</v>
      </c>
      <c r="W10" s="60" t="s">
        <v>69</v>
      </c>
      <c r="X10" s="162">
        <v>20</v>
      </c>
      <c r="Y10" s="60" t="s">
        <v>69</v>
      </c>
      <c r="Z10" s="162">
        <v>20</v>
      </c>
      <c r="AA10" s="60" t="s">
        <v>69</v>
      </c>
      <c r="AB10" s="162"/>
      <c r="AC10" s="60" t="s">
        <v>69</v>
      </c>
      <c r="AD10" s="162"/>
      <c r="AE10" s="60" t="s">
        <v>69</v>
      </c>
      <c r="AF10" s="162"/>
      <c r="AG10" s="158" t="s">
        <v>69</v>
      </c>
      <c r="AH10" s="25">
        <f>SUM(D10,F10,H10,J10,L10,N10,P10,R10,T10,V10,X10,Z10,AB10,AD10,AF10)</f>
        <v>240</v>
      </c>
      <c r="AI10" s="1172"/>
      <c r="AJ10" s="1175"/>
    </row>
    <row r="11" spans="1:36" s="33" customFormat="1" ht="17.25" customHeight="1">
      <c r="A11" s="27">
        <v>1</v>
      </c>
      <c r="B11" s="28" t="str">
        <f>IF('2.ชื่อนักเรียน'!C11="","",'2.ชื่อนักเรียน'!C11)</f>
        <v/>
      </c>
      <c r="C11" s="29" t="str">
        <f>IF('2.ชื่อนักเรียน'!D11="","",'2.ชื่อนักเรียน'!D11)</f>
        <v/>
      </c>
      <c r="D11" s="82">
        <v>1</v>
      </c>
      <c r="E11" s="83"/>
      <c r="F11" s="84">
        <v>2</v>
      </c>
      <c r="G11" s="84"/>
      <c r="H11" s="84">
        <v>3</v>
      </c>
      <c r="I11" s="84"/>
      <c r="J11" s="84">
        <v>4</v>
      </c>
      <c r="K11" s="84"/>
      <c r="L11" s="84">
        <v>5</v>
      </c>
      <c r="M11" s="84"/>
      <c r="N11" s="84">
        <v>6</v>
      </c>
      <c r="O11" s="84"/>
      <c r="P11" s="84">
        <v>7</v>
      </c>
      <c r="Q11" s="84"/>
      <c r="R11" s="84">
        <v>8</v>
      </c>
      <c r="S11" s="84"/>
      <c r="T11" s="84">
        <v>9</v>
      </c>
      <c r="U11" s="154"/>
      <c r="V11" s="82">
        <v>10</v>
      </c>
      <c r="W11" s="84"/>
      <c r="X11" s="84">
        <v>11</v>
      </c>
      <c r="Y11" s="84"/>
      <c r="Z11" s="84">
        <v>12</v>
      </c>
      <c r="AA11" s="84"/>
      <c r="AB11" s="84">
        <v>13</v>
      </c>
      <c r="AC11" s="84"/>
      <c r="AD11" s="84">
        <v>14</v>
      </c>
      <c r="AE11" s="84"/>
      <c r="AF11" s="84">
        <v>15</v>
      </c>
      <c r="AG11" s="159"/>
      <c r="AH11" s="130" t="str">
        <f>IF(OR(D11&gt;$D$10,F11&gt;$F$10,H11&gt;$H$10,J11&gt;$J$10,L11&gt;$L$10,N11&gt;$N$10,P11&gt;$P$10,R11&gt;$R$10,T11&gt;$T$10,V11&gt;$V$10,X11&gt;$X$10,Z11&gt;$Z$10,AB11&gt;$AB$10,AD11&gt;$AD$10,AF11&gt;$AF$10),"",IF(COUNT(D11:AF11)&lt;1,"",D11+F11+H11+J11+L11+N11+P11+R11+T11+V11+X11+Z11+AB11+AD11+AF11))</f>
        <v/>
      </c>
      <c r="AI11" s="31" t="str">
        <f>IF(AH11="","",(AH11*100)/$AH$10)</f>
        <v/>
      </c>
      <c r="AJ11" s="32" t="str">
        <f>IF('2.ชื่อนักเรียน'!R11="มส","มส",IF('2.ชื่อนักเรียน'!R11="ย้าย","ย้าย",IF('2.ชื่อนักเรียน'!R11="ร","ร",IF(AI11="","",RANK(AI11,$AI$11:$AI$55,0)))))</f>
        <v/>
      </c>
    </row>
    <row r="12" spans="1:36" s="33" customFormat="1" ht="17.25" customHeight="1">
      <c r="A12" s="67">
        <v>2</v>
      </c>
      <c r="B12" s="34" t="str">
        <f>IF('2.ชื่อนักเรียน'!C12="","",'2.ชื่อนักเรียน'!C12)</f>
        <v/>
      </c>
      <c r="C12" s="35" t="str">
        <f>IF('2.ชื่อนักเรียน'!D12="","",'2.ชื่อนักเรียน'!D12)</f>
        <v/>
      </c>
      <c r="D12" s="85"/>
      <c r="E12" s="86"/>
      <c r="F12" s="87"/>
      <c r="G12" s="87"/>
      <c r="H12" s="87"/>
      <c r="I12" s="87"/>
      <c r="J12" s="88"/>
      <c r="K12" s="88"/>
      <c r="L12" s="87"/>
      <c r="M12" s="87"/>
      <c r="N12" s="87"/>
      <c r="O12" s="87"/>
      <c r="P12" s="87"/>
      <c r="Q12" s="87"/>
      <c r="R12" s="87"/>
      <c r="S12" s="87"/>
      <c r="T12" s="88"/>
      <c r="U12" s="154"/>
      <c r="V12" s="82"/>
      <c r="W12" s="84"/>
      <c r="X12" s="84"/>
      <c r="Y12" s="84"/>
      <c r="Z12" s="87"/>
      <c r="AA12" s="87"/>
      <c r="AB12" s="88"/>
      <c r="AC12" s="84"/>
      <c r="AD12" s="84"/>
      <c r="AE12" s="84"/>
      <c r="AF12" s="84"/>
      <c r="AG12" s="159"/>
      <c r="AH12" s="131" t="str">
        <f t="shared" ref="AH12:AH54" si="0">IF(OR(D12&gt;$D$10,F12&gt;$F$10,H12&gt;$H$10,J12&gt;$J$10,L12&gt;$L$10,N12&gt;$N$10,P12&gt;$P$10,R12&gt;$R$10,T12&gt;$T$10,V12&gt;$V$10,X12&gt;$X$10,Z12&gt;$Z$10,AB12&gt;$AB$10,AD12&gt;$AD$10,AF12&gt;$AF$10),"",IF(COUNT(D12:AF12)&lt;1,"",D12+F12+H12+J12+L12+N12+P12+R12+T12+V12+X12+Z12+AB12+AD12+AF12))</f>
        <v/>
      </c>
      <c r="AI12" s="31" t="str">
        <f t="shared" ref="AI12:AI55" si="1">IF(AH12="","",(AH12*100)/$AH$10)</f>
        <v/>
      </c>
      <c r="AJ12" s="37" t="str">
        <f>IF('2.ชื่อนักเรียน'!R12="มส","มส",IF('2.ชื่อนักเรียน'!R12="ย้าย","ย้าย",IF('2.ชื่อนักเรียน'!R12="ร","ร",IF(AI12="","",RANK(AI12,$AI$11:$AI$55,0)))))</f>
        <v/>
      </c>
    </row>
    <row r="13" spans="1:36" s="33" customFormat="1" ht="17.25" customHeight="1">
      <c r="A13" s="67">
        <v>3</v>
      </c>
      <c r="B13" s="34" t="str">
        <f>IF('2.ชื่อนักเรียน'!C13="","",'2.ชื่อนักเรียน'!C13)</f>
        <v/>
      </c>
      <c r="C13" s="35" t="str">
        <f>IF('2.ชื่อนักเรียน'!D13="","",'2.ชื่อนักเรียน'!D13)</f>
        <v/>
      </c>
      <c r="D13" s="85"/>
      <c r="E13" s="86"/>
      <c r="F13" s="87"/>
      <c r="G13" s="87"/>
      <c r="H13" s="87"/>
      <c r="I13" s="87"/>
      <c r="J13" s="88"/>
      <c r="K13" s="88"/>
      <c r="L13" s="87"/>
      <c r="M13" s="87"/>
      <c r="N13" s="87"/>
      <c r="O13" s="87"/>
      <c r="P13" s="87"/>
      <c r="Q13" s="87"/>
      <c r="R13" s="87"/>
      <c r="S13" s="87"/>
      <c r="T13" s="88"/>
      <c r="U13" s="154"/>
      <c r="V13" s="82"/>
      <c r="W13" s="84"/>
      <c r="X13" s="84"/>
      <c r="Y13" s="84"/>
      <c r="Z13" s="87"/>
      <c r="AA13" s="87"/>
      <c r="AB13" s="88"/>
      <c r="AC13" s="84"/>
      <c r="AD13" s="84"/>
      <c r="AE13" s="84"/>
      <c r="AF13" s="84"/>
      <c r="AG13" s="159"/>
      <c r="AH13" s="131" t="str">
        <f t="shared" si="0"/>
        <v/>
      </c>
      <c r="AI13" s="31" t="str">
        <f t="shared" si="1"/>
        <v/>
      </c>
      <c r="AJ13" s="37" t="str">
        <f>IF('2.ชื่อนักเรียน'!R13="มส","มส",IF('2.ชื่อนักเรียน'!R13="ย้าย","ย้าย",IF('2.ชื่อนักเรียน'!R13="ร","ร",IF(AI13="","",RANK(AI13,$AI$11:$AI$55,0)))))</f>
        <v/>
      </c>
    </row>
    <row r="14" spans="1:36" s="33" customFormat="1" ht="17.25" customHeight="1">
      <c r="A14" s="67">
        <v>4</v>
      </c>
      <c r="B14" s="34" t="str">
        <f>IF('2.ชื่อนักเรียน'!C14="","",'2.ชื่อนักเรียน'!C14)</f>
        <v/>
      </c>
      <c r="C14" s="35" t="str">
        <f>IF('2.ชื่อนักเรียน'!D14="","",'2.ชื่อนักเรียน'!D14)</f>
        <v/>
      </c>
      <c r="D14" s="85"/>
      <c r="E14" s="86"/>
      <c r="F14" s="87"/>
      <c r="G14" s="87"/>
      <c r="H14" s="87"/>
      <c r="I14" s="87"/>
      <c r="J14" s="88"/>
      <c r="K14" s="88"/>
      <c r="L14" s="87"/>
      <c r="M14" s="87"/>
      <c r="N14" s="87"/>
      <c r="O14" s="87"/>
      <c r="P14" s="87"/>
      <c r="Q14" s="87"/>
      <c r="R14" s="87"/>
      <c r="S14" s="87"/>
      <c r="T14" s="88"/>
      <c r="U14" s="154"/>
      <c r="V14" s="82"/>
      <c r="W14" s="84"/>
      <c r="X14" s="84"/>
      <c r="Y14" s="84"/>
      <c r="Z14" s="87"/>
      <c r="AA14" s="87"/>
      <c r="AB14" s="88"/>
      <c r="AC14" s="84"/>
      <c r="AD14" s="84"/>
      <c r="AE14" s="84"/>
      <c r="AF14" s="84"/>
      <c r="AG14" s="159"/>
      <c r="AH14" s="131" t="str">
        <f t="shared" si="0"/>
        <v/>
      </c>
      <c r="AI14" s="31" t="str">
        <f t="shared" si="1"/>
        <v/>
      </c>
      <c r="AJ14" s="37" t="str">
        <f>IF('2.ชื่อนักเรียน'!R14="มส","มส",IF('2.ชื่อนักเรียน'!R14="ย้าย","ย้าย",IF('2.ชื่อนักเรียน'!R14="ร","ร",IF(AI14="","",RANK(AI14,$AI$11:$AI$55,0)))))</f>
        <v/>
      </c>
    </row>
    <row r="15" spans="1:36" s="33" customFormat="1" ht="17.25" customHeight="1">
      <c r="A15" s="67">
        <v>5</v>
      </c>
      <c r="B15" s="34" t="str">
        <f>IF('2.ชื่อนักเรียน'!C15="","",'2.ชื่อนักเรียน'!C15)</f>
        <v/>
      </c>
      <c r="C15" s="35" t="str">
        <f>IF('2.ชื่อนักเรียน'!D15="","",'2.ชื่อนักเรียน'!D15)</f>
        <v/>
      </c>
      <c r="D15" s="85"/>
      <c r="E15" s="86"/>
      <c r="F15" s="87"/>
      <c r="G15" s="87"/>
      <c r="H15" s="87"/>
      <c r="I15" s="87"/>
      <c r="J15" s="88"/>
      <c r="K15" s="88"/>
      <c r="L15" s="87"/>
      <c r="M15" s="87"/>
      <c r="N15" s="87"/>
      <c r="O15" s="87"/>
      <c r="P15" s="87"/>
      <c r="Q15" s="87"/>
      <c r="R15" s="87"/>
      <c r="S15" s="87"/>
      <c r="T15" s="88"/>
      <c r="U15" s="154"/>
      <c r="V15" s="82"/>
      <c r="W15" s="84"/>
      <c r="X15" s="84"/>
      <c r="Y15" s="84"/>
      <c r="Z15" s="87"/>
      <c r="AA15" s="87"/>
      <c r="AB15" s="88"/>
      <c r="AC15" s="84"/>
      <c r="AD15" s="84"/>
      <c r="AE15" s="84"/>
      <c r="AF15" s="84"/>
      <c r="AG15" s="159"/>
      <c r="AH15" s="131" t="str">
        <f t="shared" si="0"/>
        <v/>
      </c>
      <c r="AI15" s="31" t="str">
        <f t="shared" si="1"/>
        <v/>
      </c>
      <c r="AJ15" s="37" t="str">
        <f>IF('2.ชื่อนักเรียน'!R15="มส","มส",IF('2.ชื่อนักเรียน'!R15="ย้าย","ย้าย",IF('2.ชื่อนักเรียน'!R15="ร","ร",IF(AI15="","",RANK(AI15,$AI$11:$AI$55,0)))))</f>
        <v/>
      </c>
    </row>
    <row r="16" spans="1:36" s="33" customFormat="1" ht="17.25" customHeight="1">
      <c r="A16" s="67">
        <v>6</v>
      </c>
      <c r="B16" s="34" t="str">
        <f>IF('2.ชื่อนักเรียน'!C16="","",'2.ชื่อนักเรียน'!C16)</f>
        <v/>
      </c>
      <c r="C16" s="35" t="str">
        <f>IF('2.ชื่อนักเรียน'!D16="","",'2.ชื่อนักเรียน'!D16)</f>
        <v/>
      </c>
      <c r="D16" s="82"/>
      <c r="E16" s="83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154"/>
      <c r="V16" s="82"/>
      <c r="W16" s="84"/>
      <c r="X16" s="84"/>
      <c r="Y16" s="84"/>
      <c r="Z16" s="87"/>
      <c r="AA16" s="84"/>
      <c r="AB16" s="84"/>
      <c r="AC16" s="84"/>
      <c r="AD16" s="84"/>
      <c r="AE16" s="84"/>
      <c r="AF16" s="84"/>
      <c r="AG16" s="159"/>
      <c r="AH16" s="131" t="str">
        <f t="shared" si="0"/>
        <v/>
      </c>
      <c r="AI16" s="31" t="str">
        <f t="shared" si="1"/>
        <v/>
      </c>
      <c r="AJ16" s="37" t="str">
        <f>IF('2.ชื่อนักเรียน'!R16="มส","มส",IF('2.ชื่อนักเรียน'!R16="ย้าย","ย้าย",IF('2.ชื่อนักเรียน'!R16="ร","ร",IF(AI16="","",RANK(AI16,$AI$11:$AI$55,0)))))</f>
        <v/>
      </c>
    </row>
    <row r="17" spans="1:36" s="33" customFormat="1" ht="17.25" customHeight="1">
      <c r="A17" s="67">
        <v>7</v>
      </c>
      <c r="B17" s="34" t="str">
        <f>IF('2.ชื่อนักเรียน'!C17="","",'2.ชื่อนักเรียน'!C17)</f>
        <v/>
      </c>
      <c r="C17" s="35" t="str">
        <f>IF('2.ชื่อนักเรียน'!D17="","",'2.ชื่อนักเรียน'!D17)</f>
        <v/>
      </c>
      <c r="D17" s="85"/>
      <c r="E17" s="86"/>
      <c r="F17" s="87"/>
      <c r="G17" s="87"/>
      <c r="H17" s="87"/>
      <c r="I17" s="87"/>
      <c r="J17" s="88"/>
      <c r="K17" s="88"/>
      <c r="L17" s="87"/>
      <c r="M17" s="87"/>
      <c r="N17" s="87"/>
      <c r="O17" s="87"/>
      <c r="P17" s="87"/>
      <c r="Q17" s="87"/>
      <c r="R17" s="87"/>
      <c r="S17" s="87"/>
      <c r="T17" s="88"/>
      <c r="U17" s="154"/>
      <c r="V17" s="82"/>
      <c r="W17" s="84"/>
      <c r="X17" s="84"/>
      <c r="Y17" s="84"/>
      <c r="Z17" s="87"/>
      <c r="AA17" s="87"/>
      <c r="AB17" s="88"/>
      <c r="AC17" s="84"/>
      <c r="AD17" s="84"/>
      <c r="AE17" s="84"/>
      <c r="AF17" s="84"/>
      <c r="AG17" s="159"/>
      <c r="AH17" s="131" t="str">
        <f t="shared" si="0"/>
        <v/>
      </c>
      <c r="AI17" s="31" t="str">
        <f t="shared" si="1"/>
        <v/>
      </c>
      <c r="AJ17" s="37" t="str">
        <f>IF('2.ชื่อนักเรียน'!R17="มส","มส",IF('2.ชื่อนักเรียน'!R17="ย้าย","ย้าย",IF('2.ชื่อนักเรียน'!R17="ร","ร",IF(AI17="","",RANK(AI17,$AI$11:$AI$55,0)))))</f>
        <v/>
      </c>
    </row>
    <row r="18" spans="1:36" s="33" customFormat="1" ht="17.25" customHeight="1">
      <c r="A18" s="67">
        <v>8</v>
      </c>
      <c r="B18" s="34" t="str">
        <f>IF('2.ชื่อนักเรียน'!C18="","",'2.ชื่อนักเรียน'!C18)</f>
        <v/>
      </c>
      <c r="C18" s="35" t="str">
        <f>IF('2.ชื่อนักเรียน'!D18="","",'2.ชื่อนักเรียน'!D18)</f>
        <v/>
      </c>
      <c r="D18" s="85"/>
      <c r="E18" s="86"/>
      <c r="F18" s="87"/>
      <c r="G18" s="87"/>
      <c r="H18" s="87"/>
      <c r="I18" s="87"/>
      <c r="J18" s="88"/>
      <c r="K18" s="88"/>
      <c r="L18" s="87"/>
      <c r="M18" s="87"/>
      <c r="N18" s="87"/>
      <c r="O18" s="87"/>
      <c r="P18" s="87"/>
      <c r="Q18" s="87"/>
      <c r="R18" s="87"/>
      <c r="S18" s="87"/>
      <c r="T18" s="88"/>
      <c r="U18" s="154"/>
      <c r="V18" s="82"/>
      <c r="W18" s="84"/>
      <c r="X18" s="84"/>
      <c r="Y18" s="84"/>
      <c r="Z18" s="87"/>
      <c r="AA18" s="87"/>
      <c r="AB18" s="88"/>
      <c r="AC18" s="84"/>
      <c r="AD18" s="84"/>
      <c r="AE18" s="84"/>
      <c r="AF18" s="84"/>
      <c r="AG18" s="159"/>
      <c r="AH18" s="131" t="str">
        <f t="shared" si="0"/>
        <v/>
      </c>
      <c r="AI18" s="31" t="str">
        <f t="shared" si="1"/>
        <v/>
      </c>
      <c r="AJ18" s="37" t="str">
        <f>IF('2.ชื่อนักเรียน'!R18="มส","มส",IF('2.ชื่อนักเรียน'!R18="ย้าย","ย้าย",IF('2.ชื่อนักเรียน'!R18="ร","ร",IF(AI18="","",RANK(AI18,$AI$11:$AI$55,0)))))</f>
        <v/>
      </c>
    </row>
    <row r="19" spans="1:36" s="33" customFormat="1" ht="17.25" customHeight="1">
      <c r="A19" s="67">
        <v>9</v>
      </c>
      <c r="B19" s="34" t="str">
        <f>IF('2.ชื่อนักเรียน'!C19="","",'2.ชื่อนักเรียน'!C19)</f>
        <v/>
      </c>
      <c r="C19" s="35" t="str">
        <f>IF('2.ชื่อนักเรียน'!D19="","",'2.ชื่อนักเรียน'!D19)</f>
        <v/>
      </c>
      <c r="D19" s="85"/>
      <c r="E19" s="86"/>
      <c r="F19" s="87"/>
      <c r="G19" s="87"/>
      <c r="H19" s="87"/>
      <c r="I19" s="87"/>
      <c r="J19" s="88"/>
      <c r="K19" s="88"/>
      <c r="L19" s="87"/>
      <c r="M19" s="87"/>
      <c r="N19" s="87"/>
      <c r="O19" s="87"/>
      <c r="P19" s="87"/>
      <c r="Q19" s="87"/>
      <c r="R19" s="87"/>
      <c r="S19" s="87"/>
      <c r="T19" s="88"/>
      <c r="U19" s="154"/>
      <c r="V19" s="82"/>
      <c r="W19" s="84"/>
      <c r="X19" s="84"/>
      <c r="Y19" s="84"/>
      <c r="Z19" s="87"/>
      <c r="AA19" s="87"/>
      <c r="AB19" s="88"/>
      <c r="AC19" s="84"/>
      <c r="AD19" s="84"/>
      <c r="AE19" s="84"/>
      <c r="AF19" s="84"/>
      <c r="AG19" s="159"/>
      <c r="AH19" s="131" t="str">
        <f t="shared" si="0"/>
        <v/>
      </c>
      <c r="AI19" s="31" t="str">
        <f t="shared" si="1"/>
        <v/>
      </c>
      <c r="AJ19" s="37" t="str">
        <f>IF('2.ชื่อนักเรียน'!R19="มส","มส",IF('2.ชื่อนักเรียน'!R19="ย้าย","ย้าย",IF('2.ชื่อนักเรียน'!R19="ร","ร",IF(AI19="","",RANK(AI19,$AI$11:$AI$55,0)))))</f>
        <v/>
      </c>
    </row>
    <row r="20" spans="1:36" s="33" customFormat="1" ht="17.25" customHeight="1">
      <c r="A20" s="67">
        <v>10</v>
      </c>
      <c r="B20" s="34" t="str">
        <f>IF('2.ชื่อนักเรียน'!C20="","",'2.ชื่อนักเรียน'!C20)</f>
        <v/>
      </c>
      <c r="C20" s="35" t="str">
        <f>IF('2.ชื่อนักเรียน'!D20="","",'2.ชื่อนักเรียน'!D20)</f>
        <v/>
      </c>
      <c r="D20" s="85"/>
      <c r="E20" s="86"/>
      <c r="F20" s="87"/>
      <c r="G20" s="87"/>
      <c r="H20" s="87"/>
      <c r="I20" s="87"/>
      <c r="J20" s="88"/>
      <c r="K20" s="88"/>
      <c r="L20" s="87"/>
      <c r="M20" s="87"/>
      <c r="N20" s="87"/>
      <c r="O20" s="87"/>
      <c r="P20" s="87"/>
      <c r="Q20" s="87"/>
      <c r="R20" s="87"/>
      <c r="S20" s="87"/>
      <c r="T20" s="88"/>
      <c r="U20" s="154"/>
      <c r="V20" s="82"/>
      <c r="W20" s="84"/>
      <c r="X20" s="84"/>
      <c r="Y20" s="84"/>
      <c r="Z20" s="87"/>
      <c r="AA20" s="87"/>
      <c r="AB20" s="88"/>
      <c r="AC20" s="84"/>
      <c r="AD20" s="84"/>
      <c r="AE20" s="84"/>
      <c r="AF20" s="84"/>
      <c r="AG20" s="159"/>
      <c r="AH20" s="131" t="str">
        <f t="shared" si="0"/>
        <v/>
      </c>
      <c r="AI20" s="31" t="str">
        <f t="shared" si="1"/>
        <v/>
      </c>
      <c r="AJ20" s="37" t="str">
        <f>IF('2.ชื่อนักเรียน'!R20="มส","มส",IF('2.ชื่อนักเรียน'!R20="ย้าย","ย้าย",IF('2.ชื่อนักเรียน'!R20="ร","ร",IF(AI20="","",RANK(AI20,$AI$11:$AI$55,0)))))</f>
        <v/>
      </c>
    </row>
    <row r="21" spans="1:36" s="33" customFormat="1" ht="17.25" customHeight="1">
      <c r="A21" s="67">
        <v>11</v>
      </c>
      <c r="B21" s="34" t="str">
        <f>IF('2.ชื่อนักเรียน'!C21="","",'2.ชื่อนักเรียน'!C21)</f>
        <v/>
      </c>
      <c r="C21" s="35" t="str">
        <f>IF('2.ชื่อนักเรียน'!D21="","",'2.ชื่อนักเรียน'!D21)</f>
        <v/>
      </c>
      <c r="D21" s="82"/>
      <c r="E21" s="83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154"/>
      <c r="V21" s="82"/>
      <c r="W21" s="84"/>
      <c r="X21" s="84"/>
      <c r="Y21" s="84"/>
      <c r="Z21" s="87"/>
      <c r="AA21" s="84"/>
      <c r="AB21" s="84"/>
      <c r="AC21" s="84"/>
      <c r="AD21" s="84"/>
      <c r="AE21" s="84"/>
      <c r="AF21" s="84"/>
      <c r="AG21" s="159"/>
      <c r="AH21" s="131" t="str">
        <f t="shared" si="0"/>
        <v/>
      </c>
      <c r="AI21" s="31" t="str">
        <f t="shared" si="1"/>
        <v/>
      </c>
      <c r="AJ21" s="37" t="str">
        <f>IF('2.ชื่อนักเรียน'!R21="มส","มส",IF('2.ชื่อนักเรียน'!R21="ย้าย","ย้าย",IF('2.ชื่อนักเรียน'!R21="ร","ร",IF(AI21="","",RANK(AI21,$AI$11:$AI$55,0)))))</f>
        <v/>
      </c>
    </row>
    <row r="22" spans="1:36" s="33" customFormat="1" ht="17.25" customHeight="1">
      <c r="A22" s="67">
        <v>12</v>
      </c>
      <c r="B22" s="34" t="str">
        <f>IF('2.ชื่อนักเรียน'!C22="","",'2.ชื่อนักเรียน'!C22)</f>
        <v/>
      </c>
      <c r="C22" s="35" t="str">
        <f>IF('2.ชื่อนักเรียน'!D22="","",'2.ชื่อนักเรียน'!D22)</f>
        <v/>
      </c>
      <c r="D22" s="85"/>
      <c r="E22" s="86"/>
      <c r="F22" s="87"/>
      <c r="G22" s="87"/>
      <c r="H22" s="87"/>
      <c r="I22" s="87"/>
      <c r="J22" s="88"/>
      <c r="K22" s="88"/>
      <c r="L22" s="87"/>
      <c r="M22" s="87"/>
      <c r="N22" s="87"/>
      <c r="O22" s="87"/>
      <c r="P22" s="87"/>
      <c r="Q22" s="87"/>
      <c r="R22" s="87"/>
      <c r="S22" s="87"/>
      <c r="T22" s="88"/>
      <c r="U22" s="154"/>
      <c r="V22" s="82"/>
      <c r="W22" s="84"/>
      <c r="X22" s="84"/>
      <c r="Y22" s="84"/>
      <c r="Z22" s="87"/>
      <c r="AA22" s="87"/>
      <c r="AB22" s="88"/>
      <c r="AC22" s="84"/>
      <c r="AD22" s="84"/>
      <c r="AE22" s="84"/>
      <c r="AF22" s="84"/>
      <c r="AG22" s="159"/>
      <c r="AH22" s="131" t="str">
        <f t="shared" si="0"/>
        <v/>
      </c>
      <c r="AI22" s="31" t="str">
        <f t="shared" si="1"/>
        <v/>
      </c>
      <c r="AJ22" s="37" t="str">
        <f>IF('2.ชื่อนักเรียน'!R22="มส","มส",IF('2.ชื่อนักเรียน'!R22="ย้าย","ย้าย",IF('2.ชื่อนักเรียน'!R22="ร","ร",IF(AI22="","",RANK(AI22,$AI$11:$AI$55,0)))))</f>
        <v/>
      </c>
    </row>
    <row r="23" spans="1:36" s="33" customFormat="1" ht="17.25" customHeight="1">
      <c r="A23" s="67">
        <v>13</v>
      </c>
      <c r="B23" s="34" t="str">
        <f>IF('2.ชื่อนักเรียน'!C23="","",'2.ชื่อนักเรียน'!C23)</f>
        <v/>
      </c>
      <c r="C23" s="35" t="str">
        <f>IF('2.ชื่อนักเรียน'!D23="","",'2.ชื่อนักเรียน'!D23)</f>
        <v/>
      </c>
      <c r="D23" s="85"/>
      <c r="E23" s="86"/>
      <c r="F23" s="87"/>
      <c r="G23" s="87"/>
      <c r="H23" s="87"/>
      <c r="I23" s="87"/>
      <c r="J23" s="88"/>
      <c r="K23" s="88"/>
      <c r="L23" s="87"/>
      <c r="M23" s="87"/>
      <c r="N23" s="87"/>
      <c r="O23" s="87"/>
      <c r="P23" s="87"/>
      <c r="Q23" s="87"/>
      <c r="R23" s="87"/>
      <c r="S23" s="87"/>
      <c r="T23" s="88"/>
      <c r="U23" s="154"/>
      <c r="V23" s="82"/>
      <c r="W23" s="84"/>
      <c r="X23" s="84"/>
      <c r="Y23" s="84"/>
      <c r="Z23" s="87"/>
      <c r="AA23" s="87"/>
      <c r="AB23" s="88"/>
      <c r="AC23" s="84"/>
      <c r="AD23" s="84"/>
      <c r="AE23" s="84"/>
      <c r="AF23" s="84"/>
      <c r="AG23" s="159"/>
      <c r="AH23" s="131" t="str">
        <f t="shared" si="0"/>
        <v/>
      </c>
      <c r="AI23" s="31" t="str">
        <f t="shared" si="1"/>
        <v/>
      </c>
      <c r="AJ23" s="37" t="str">
        <f>IF('2.ชื่อนักเรียน'!R23="มส","มส",IF('2.ชื่อนักเรียน'!R23="ย้าย","ย้าย",IF('2.ชื่อนักเรียน'!R23="ร","ร",IF(AI23="","",RANK(AI23,$AI$11:$AI$55,0)))))</f>
        <v/>
      </c>
    </row>
    <row r="24" spans="1:36" s="33" customFormat="1" ht="17.25" customHeight="1">
      <c r="A24" s="67">
        <v>14</v>
      </c>
      <c r="B24" s="34" t="str">
        <f>IF('2.ชื่อนักเรียน'!C24="","",'2.ชื่อนักเรียน'!C24)</f>
        <v/>
      </c>
      <c r="C24" s="35" t="str">
        <f>IF('2.ชื่อนักเรียน'!D24="","",'2.ชื่อนักเรียน'!D24)</f>
        <v/>
      </c>
      <c r="D24" s="85"/>
      <c r="E24" s="86"/>
      <c r="F24" s="87"/>
      <c r="G24" s="87"/>
      <c r="H24" s="87"/>
      <c r="I24" s="87"/>
      <c r="J24" s="88"/>
      <c r="K24" s="88"/>
      <c r="L24" s="87"/>
      <c r="M24" s="87"/>
      <c r="N24" s="87"/>
      <c r="O24" s="87"/>
      <c r="P24" s="87"/>
      <c r="Q24" s="87"/>
      <c r="R24" s="87"/>
      <c r="S24" s="87"/>
      <c r="T24" s="88"/>
      <c r="U24" s="154"/>
      <c r="V24" s="82"/>
      <c r="W24" s="84"/>
      <c r="X24" s="84"/>
      <c r="Y24" s="84"/>
      <c r="Z24" s="87"/>
      <c r="AA24" s="87"/>
      <c r="AB24" s="88"/>
      <c r="AC24" s="84"/>
      <c r="AD24" s="84"/>
      <c r="AE24" s="84"/>
      <c r="AF24" s="84"/>
      <c r="AG24" s="159"/>
      <c r="AH24" s="131" t="str">
        <f t="shared" si="0"/>
        <v/>
      </c>
      <c r="AI24" s="31" t="str">
        <f t="shared" si="1"/>
        <v/>
      </c>
      <c r="AJ24" s="37" t="str">
        <f>IF('2.ชื่อนักเรียน'!R24="มส","มส",IF('2.ชื่อนักเรียน'!R24="ย้าย","ย้าย",IF('2.ชื่อนักเรียน'!R24="ร","ร",IF(AI24="","",RANK(AI24,$AI$11:$AI$55,0)))))</f>
        <v/>
      </c>
    </row>
    <row r="25" spans="1:36" s="33" customFormat="1" ht="17.25" customHeight="1">
      <c r="A25" s="67">
        <v>15</v>
      </c>
      <c r="B25" s="34" t="str">
        <f>IF('2.ชื่อนักเรียน'!C25="","",'2.ชื่อนักเรียน'!C25)</f>
        <v/>
      </c>
      <c r="C25" s="35" t="str">
        <f>IF('2.ชื่อนักเรียน'!D25="","",'2.ชื่อนักเรียน'!D25)</f>
        <v/>
      </c>
      <c r="D25" s="85"/>
      <c r="E25" s="86"/>
      <c r="F25" s="87"/>
      <c r="G25" s="87"/>
      <c r="H25" s="87"/>
      <c r="I25" s="87"/>
      <c r="J25" s="88"/>
      <c r="K25" s="88"/>
      <c r="L25" s="87"/>
      <c r="M25" s="87"/>
      <c r="N25" s="87"/>
      <c r="O25" s="87"/>
      <c r="P25" s="87"/>
      <c r="Q25" s="87"/>
      <c r="R25" s="87"/>
      <c r="S25" s="87"/>
      <c r="T25" s="88"/>
      <c r="U25" s="154"/>
      <c r="V25" s="82"/>
      <c r="W25" s="84"/>
      <c r="X25" s="84"/>
      <c r="Y25" s="84"/>
      <c r="Z25" s="87"/>
      <c r="AA25" s="87"/>
      <c r="AB25" s="88"/>
      <c r="AC25" s="84"/>
      <c r="AD25" s="84"/>
      <c r="AE25" s="84"/>
      <c r="AF25" s="84"/>
      <c r="AG25" s="159"/>
      <c r="AH25" s="131" t="str">
        <f t="shared" si="0"/>
        <v/>
      </c>
      <c r="AI25" s="31" t="str">
        <f t="shared" si="1"/>
        <v/>
      </c>
      <c r="AJ25" s="37" t="str">
        <f>IF('2.ชื่อนักเรียน'!R25="มส","มส",IF('2.ชื่อนักเรียน'!R25="ย้าย","ย้าย",IF('2.ชื่อนักเรียน'!R25="ร","ร",IF(AI25="","",RANK(AI25,$AI$11:$AI$55,0)))))</f>
        <v/>
      </c>
    </row>
    <row r="26" spans="1:36" s="33" customFormat="1" ht="17.25" customHeight="1">
      <c r="A26" s="67">
        <v>16</v>
      </c>
      <c r="B26" s="34" t="str">
        <f>IF('2.ชื่อนักเรียน'!C26="","",'2.ชื่อนักเรียน'!C26)</f>
        <v/>
      </c>
      <c r="C26" s="35" t="str">
        <f>IF('2.ชื่อนักเรียน'!D26="","",'2.ชื่อนักเรียน'!D26)</f>
        <v/>
      </c>
      <c r="D26" s="82"/>
      <c r="E26" s="83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154"/>
      <c r="V26" s="82"/>
      <c r="W26" s="84"/>
      <c r="X26" s="84"/>
      <c r="Y26" s="84"/>
      <c r="Z26" s="87"/>
      <c r="AA26" s="84"/>
      <c r="AB26" s="84"/>
      <c r="AC26" s="84"/>
      <c r="AD26" s="84"/>
      <c r="AE26" s="84"/>
      <c r="AF26" s="84"/>
      <c r="AG26" s="159"/>
      <c r="AH26" s="131" t="str">
        <f t="shared" si="0"/>
        <v/>
      </c>
      <c r="AI26" s="31" t="str">
        <f t="shared" si="1"/>
        <v/>
      </c>
      <c r="AJ26" s="37" t="str">
        <f>IF('2.ชื่อนักเรียน'!R26="มส","มส",IF('2.ชื่อนักเรียน'!R26="ย้าย","ย้าย",IF('2.ชื่อนักเรียน'!R26="ร","ร",IF(AI26="","",RANK(AI26,$AI$11:$AI$55,0)))))</f>
        <v/>
      </c>
    </row>
    <row r="27" spans="1:36" s="33" customFormat="1" ht="17.25" customHeight="1">
      <c r="A27" s="67">
        <v>17</v>
      </c>
      <c r="B27" s="34" t="str">
        <f>IF('2.ชื่อนักเรียน'!C27="","",'2.ชื่อนักเรียน'!C27)</f>
        <v/>
      </c>
      <c r="C27" s="35" t="str">
        <f>IF('2.ชื่อนักเรียน'!D27="","",'2.ชื่อนักเรียน'!D27)</f>
        <v/>
      </c>
      <c r="D27" s="85"/>
      <c r="E27" s="86"/>
      <c r="F27" s="87"/>
      <c r="G27" s="87"/>
      <c r="H27" s="87"/>
      <c r="I27" s="87"/>
      <c r="J27" s="88"/>
      <c r="K27" s="88"/>
      <c r="L27" s="87"/>
      <c r="M27" s="87"/>
      <c r="N27" s="87"/>
      <c r="O27" s="87"/>
      <c r="P27" s="87"/>
      <c r="Q27" s="87"/>
      <c r="R27" s="87"/>
      <c r="S27" s="87"/>
      <c r="T27" s="88"/>
      <c r="U27" s="154"/>
      <c r="V27" s="82"/>
      <c r="W27" s="84"/>
      <c r="X27" s="84"/>
      <c r="Y27" s="84"/>
      <c r="Z27" s="87"/>
      <c r="AA27" s="87"/>
      <c r="AB27" s="88"/>
      <c r="AC27" s="84"/>
      <c r="AD27" s="84"/>
      <c r="AE27" s="84"/>
      <c r="AF27" s="84"/>
      <c r="AG27" s="159"/>
      <c r="AH27" s="131" t="str">
        <f t="shared" si="0"/>
        <v/>
      </c>
      <c r="AI27" s="31" t="str">
        <f t="shared" si="1"/>
        <v/>
      </c>
      <c r="AJ27" s="37" t="str">
        <f>IF('2.ชื่อนักเรียน'!R27="มส","มส",IF('2.ชื่อนักเรียน'!R27="ย้าย","ย้าย",IF('2.ชื่อนักเรียน'!R27="ร","ร",IF(AI27="","",RANK(AI27,$AI$11:$AI$55,0)))))</f>
        <v/>
      </c>
    </row>
    <row r="28" spans="1:36" s="33" customFormat="1" ht="17.25" customHeight="1">
      <c r="A28" s="67">
        <v>18</v>
      </c>
      <c r="B28" s="34" t="str">
        <f>IF('2.ชื่อนักเรียน'!C28="","",'2.ชื่อนักเรียน'!C28)</f>
        <v/>
      </c>
      <c r="C28" s="35" t="str">
        <f>IF('2.ชื่อนักเรียน'!D28="","",'2.ชื่อนักเรียน'!D28)</f>
        <v/>
      </c>
      <c r="D28" s="85"/>
      <c r="E28" s="86"/>
      <c r="F28" s="87"/>
      <c r="G28" s="87"/>
      <c r="H28" s="87"/>
      <c r="I28" s="87"/>
      <c r="J28" s="88"/>
      <c r="K28" s="88"/>
      <c r="L28" s="87"/>
      <c r="M28" s="87"/>
      <c r="N28" s="87"/>
      <c r="O28" s="87"/>
      <c r="P28" s="87"/>
      <c r="Q28" s="87"/>
      <c r="R28" s="87"/>
      <c r="S28" s="87"/>
      <c r="T28" s="88"/>
      <c r="U28" s="154"/>
      <c r="V28" s="82"/>
      <c r="W28" s="84"/>
      <c r="X28" s="84"/>
      <c r="Y28" s="84"/>
      <c r="Z28" s="87"/>
      <c r="AA28" s="87"/>
      <c r="AB28" s="88"/>
      <c r="AC28" s="84"/>
      <c r="AD28" s="84"/>
      <c r="AE28" s="84"/>
      <c r="AF28" s="84"/>
      <c r="AG28" s="159"/>
      <c r="AH28" s="131" t="str">
        <f t="shared" si="0"/>
        <v/>
      </c>
      <c r="AI28" s="31" t="str">
        <f t="shared" si="1"/>
        <v/>
      </c>
      <c r="AJ28" s="37" t="str">
        <f>IF('2.ชื่อนักเรียน'!R28="มส","มส",IF('2.ชื่อนักเรียน'!R28="ย้าย","ย้าย",IF('2.ชื่อนักเรียน'!R28="ร","ร",IF(AI28="","",RANK(AI28,$AI$11:$AI$55,0)))))</f>
        <v/>
      </c>
    </row>
    <row r="29" spans="1:36" s="33" customFormat="1" ht="17.25" customHeight="1">
      <c r="A29" s="67">
        <v>19</v>
      </c>
      <c r="B29" s="34" t="str">
        <f>IF('2.ชื่อนักเรียน'!C29="","",'2.ชื่อนักเรียน'!C29)</f>
        <v/>
      </c>
      <c r="C29" s="35" t="str">
        <f>IF('2.ชื่อนักเรียน'!D29="","",'2.ชื่อนักเรียน'!D29)</f>
        <v/>
      </c>
      <c r="D29" s="85"/>
      <c r="E29" s="86"/>
      <c r="F29" s="87"/>
      <c r="G29" s="87"/>
      <c r="H29" s="87"/>
      <c r="I29" s="87"/>
      <c r="J29" s="88"/>
      <c r="K29" s="88"/>
      <c r="L29" s="87"/>
      <c r="M29" s="87"/>
      <c r="N29" s="87"/>
      <c r="O29" s="87"/>
      <c r="P29" s="87"/>
      <c r="Q29" s="87"/>
      <c r="R29" s="87"/>
      <c r="S29" s="87"/>
      <c r="T29" s="88"/>
      <c r="U29" s="154"/>
      <c r="V29" s="82"/>
      <c r="W29" s="84"/>
      <c r="X29" s="84"/>
      <c r="Y29" s="84"/>
      <c r="Z29" s="87"/>
      <c r="AA29" s="87"/>
      <c r="AB29" s="88"/>
      <c r="AC29" s="84"/>
      <c r="AD29" s="84"/>
      <c r="AE29" s="84"/>
      <c r="AF29" s="84"/>
      <c r="AG29" s="159"/>
      <c r="AH29" s="131" t="str">
        <f t="shared" si="0"/>
        <v/>
      </c>
      <c r="AI29" s="31" t="str">
        <f t="shared" si="1"/>
        <v/>
      </c>
      <c r="AJ29" s="37" t="str">
        <f>IF('2.ชื่อนักเรียน'!R29="มส","มส",IF('2.ชื่อนักเรียน'!R29="ย้าย","ย้าย",IF('2.ชื่อนักเรียน'!R29="ร","ร",IF(AI29="","",RANK(AI29,$AI$11:$AI$55,0)))))</f>
        <v/>
      </c>
    </row>
    <row r="30" spans="1:36" s="33" customFormat="1" ht="17.25" customHeight="1">
      <c r="A30" s="67">
        <v>20</v>
      </c>
      <c r="B30" s="34" t="str">
        <f>IF('2.ชื่อนักเรียน'!C30="","",'2.ชื่อนักเรียน'!C30)</f>
        <v/>
      </c>
      <c r="C30" s="35" t="str">
        <f>IF('2.ชื่อนักเรียน'!D30="","",'2.ชื่อนักเรียน'!D30)</f>
        <v/>
      </c>
      <c r="D30" s="85"/>
      <c r="E30" s="86"/>
      <c r="F30" s="87"/>
      <c r="G30" s="87"/>
      <c r="H30" s="87"/>
      <c r="I30" s="87"/>
      <c r="J30" s="88"/>
      <c r="K30" s="88"/>
      <c r="L30" s="87"/>
      <c r="M30" s="87"/>
      <c r="N30" s="87"/>
      <c r="O30" s="87"/>
      <c r="P30" s="87"/>
      <c r="Q30" s="87"/>
      <c r="R30" s="87"/>
      <c r="S30" s="87"/>
      <c r="T30" s="88"/>
      <c r="U30" s="154"/>
      <c r="V30" s="82"/>
      <c r="W30" s="84"/>
      <c r="X30" s="84"/>
      <c r="Y30" s="84"/>
      <c r="Z30" s="87"/>
      <c r="AA30" s="87"/>
      <c r="AB30" s="88"/>
      <c r="AC30" s="84"/>
      <c r="AD30" s="84"/>
      <c r="AE30" s="84"/>
      <c r="AF30" s="84"/>
      <c r="AG30" s="159"/>
      <c r="AH30" s="131" t="str">
        <f t="shared" si="0"/>
        <v/>
      </c>
      <c r="AI30" s="31" t="str">
        <f t="shared" si="1"/>
        <v/>
      </c>
      <c r="AJ30" s="37" t="str">
        <f>IF('2.ชื่อนักเรียน'!R30="มส","มส",IF('2.ชื่อนักเรียน'!R30="ย้าย","ย้าย",IF('2.ชื่อนักเรียน'!R30="ร","ร",IF(AI30="","",RANK(AI30,$AI$11:$AI$55,0)))))</f>
        <v/>
      </c>
    </row>
    <row r="31" spans="1:36" s="33" customFormat="1" ht="17.25" customHeight="1">
      <c r="A31" s="67">
        <v>21</v>
      </c>
      <c r="B31" s="34" t="str">
        <f>IF('2.ชื่อนักเรียน'!C31="","",'2.ชื่อนักเรียน'!C31)</f>
        <v/>
      </c>
      <c r="C31" s="35" t="str">
        <f>IF('2.ชื่อนักเรียน'!D31="","",'2.ชื่อนักเรียน'!D31)</f>
        <v/>
      </c>
      <c r="D31" s="82"/>
      <c r="E31" s="83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154"/>
      <c r="V31" s="82"/>
      <c r="W31" s="84"/>
      <c r="X31" s="84"/>
      <c r="Y31" s="84"/>
      <c r="Z31" s="87"/>
      <c r="AA31" s="84"/>
      <c r="AB31" s="84"/>
      <c r="AC31" s="84"/>
      <c r="AD31" s="84"/>
      <c r="AE31" s="84"/>
      <c r="AF31" s="84"/>
      <c r="AG31" s="159"/>
      <c r="AH31" s="131" t="str">
        <f t="shared" si="0"/>
        <v/>
      </c>
      <c r="AI31" s="31" t="str">
        <f t="shared" si="1"/>
        <v/>
      </c>
      <c r="AJ31" s="37" t="str">
        <f>IF('2.ชื่อนักเรียน'!R31="มส","มส",IF('2.ชื่อนักเรียน'!R31="ย้าย","ย้าย",IF('2.ชื่อนักเรียน'!R31="ร","ร",IF(AI31="","",RANK(AI31,$AI$11:$AI$55,0)))))</f>
        <v/>
      </c>
    </row>
    <row r="32" spans="1:36" s="33" customFormat="1" ht="17.25" customHeight="1">
      <c r="A32" s="67">
        <v>22</v>
      </c>
      <c r="B32" s="34" t="str">
        <f>IF('2.ชื่อนักเรียน'!C32="","",'2.ชื่อนักเรียน'!C32)</f>
        <v/>
      </c>
      <c r="C32" s="35" t="str">
        <f>IF('2.ชื่อนักเรียน'!D32="","",'2.ชื่อนักเรียน'!D32)</f>
        <v/>
      </c>
      <c r="D32" s="85"/>
      <c r="E32" s="86"/>
      <c r="F32" s="87"/>
      <c r="G32" s="87"/>
      <c r="H32" s="87"/>
      <c r="I32" s="87"/>
      <c r="J32" s="88"/>
      <c r="K32" s="88"/>
      <c r="L32" s="87"/>
      <c r="M32" s="87"/>
      <c r="N32" s="87"/>
      <c r="O32" s="87"/>
      <c r="P32" s="87"/>
      <c r="Q32" s="87"/>
      <c r="R32" s="87"/>
      <c r="S32" s="87"/>
      <c r="T32" s="88"/>
      <c r="U32" s="154"/>
      <c r="V32" s="82"/>
      <c r="W32" s="84"/>
      <c r="X32" s="84"/>
      <c r="Y32" s="84"/>
      <c r="Z32" s="87"/>
      <c r="AA32" s="87"/>
      <c r="AB32" s="88"/>
      <c r="AC32" s="84"/>
      <c r="AD32" s="84"/>
      <c r="AE32" s="84"/>
      <c r="AF32" s="84"/>
      <c r="AG32" s="159"/>
      <c r="AH32" s="131" t="str">
        <f t="shared" si="0"/>
        <v/>
      </c>
      <c r="AI32" s="31" t="str">
        <f t="shared" si="1"/>
        <v/>
      </c>
      <c r="AJ32" s="37" t="str">
        <f>IF('2.ชื่อนักเรียน'!R32="มส","มส",IF('2.ชื่อนักเรียน'!R32="ย้าย","ย้าย",IF('2.ชื่อนักเรียน'!R32="ร","ร",IF(AI32="","",RANK(AI32,$AI$11:$AI$55,0)))))</f>
        <v/>
      </c>
    </row>
    <row r="33" spans="1:36" s="33" customFormat="1" ht="17.25" customHeight="1">
      <c r="A33" s="67">
        <v>23</v>
      </c>
      <c r="B33" s="34" t="str">
        <f>IF('2.ชื่อนักเรียน'!C33="","",'2.ชื่อนักเรียน'!C33)</f>
        <v/>
      </c>
      <c r="C33" s="35" t="str">
        <f>IF('2.ชื่อนักเรียน'!D33="","",'2.ชื่อนักเรียน'!D33)</f>
        <v/>
      </c>
      <c r="D33" s="85"/>
      <c r="E33" s="86"/>
      <c r="F33" s="87"/>
      <c r="G33" s="87"/>
      <c r="H33" s="87"/>
      <c r="I33" s="87"/>
      <c r="J33" s="88"/>
      <c r="K33" s="88"/>
      <c r="L33" s="87"/>
      <c r="M33" s="87"/>
      <c r="N33" s="87"/>
      <c r="O33" s="87"/>
      <c r="P33" s="87"/>
      <c r="Q33" s="87"/>
      <c r="R33" s="87"/>
      <c r="S33" s="87"/>
      <c r="T33" s="88"/>
      <c r="U33" s="154"/>
      <c r="V33" s="82"/>
      <c r="W33" s="84"/>
      <c r="X33" s="84"/>
      <c r="Y33" s="84"/>
      <c r="Z33" s="87"/>
      <c r="AA33" s="87"/>
      <c r="AB33" s="88"/>
      <c r="AC33" s="84"/>
      <c r="AD33" s="84"/>
      <c r="AE33" s="84"/>
      <c r="AF33" s="84"/>
      <c r="AG33" s="159"/>
      <c r="AH33" s="131" t="str">
        <f t="shared" si="0"/>
        <v/>
      </c>
      <c r="AI33" s="31" t="str">
        <f t="shared" si="1"/>
        <v/>
      </c>
      <c r="AJ33" s="37" t="str">
        <f>IF('2.ชื่อนักเรียน'!R33="มส","มส",IF('2.ชื่อนักเรียน'!R33="ย้าย","ย้าย",IF('2.ชื่อนักเรียน'!R33="ร","ร",IF(AI33="","",RANK(AI33,$AI$11:$AI$55,0)))))</f>
        <v/>
      </c>
    </row>
    <row r="34" spans="1:36" s="33" customFormat="1" ht="17.25" customHeight="1">
      <c r="A34" s="67">
        <v>24</v>
      </c>
      <c r="B34" s="34" t="str">
        <f>IF('2.ชื่อนักเรียน'!C34="","",'2.ชื่อนักเรียน'!C34)</f>
        <v/>
      </c>
      <c r="C34" s="35" t="str">
        <f>IF('2.ชื่อนักเรียน'!D34="","",'2.ชื่อนักเรียน'!D34)</f>
        <v/>
      </c>
      <c r="D34" s="85"/>
      <c r="E34" s="86"/>
      <c r="F34" s="87"/>
      <c r="G34" s="87"/>
      <c r="H34" s="87"/>
      <c r="I34" s="87"/>
      <c r="J34" s="88"/>
      <c r="K34" s="88"/>
      <c r="L34" s="87"/>
      <c r="M34" s="87"/>
      <c r="N34" s="87"/>
      <c r="O34" s="87"/>
      <c r="P34" s="87"/>
      <c r="Q34" s="87"/>
      <c r="R34" s="87"/>
      <c r="S34" s="87"/>
      <c r="T34" s="88"/>
      <c r="U34" s="154"/>
      <c r="V34" s="82"/>
      <c r="W34" s="84"/>
      <c r="X34" s="84"/>
      <c r="Y34" s="84"/>
      <c r="Z34" s="87"/>
      <c r="AA34" s="87"/>
      <c r="AB34" s="88"/>
      <c r="AC34" s="84"/>
      <c r="AD34" s="84"/>
      <c r="AE34" s="84"/>
      <c r="AF34" s="84"/>
      <c r="AG34" s="159"/>
      <c r="AH34" s="131" t="str">
        <f t="shared" si="0"/>
        <v/>
      </c>
      <c r="AI34" s="31" t="str">
        <f t="shared" si="1"/>
        <v/>
      </c>
      <c r="AJ34" s="37" t="str">
        <f>IF('2.ชื่อนักเรียน'!R34="มส","มส",IF('2.ชื่อนักเรียน'!R34="ย้าย","ย้าย",IF('2.ชื่อนักเรียน'!R34="ร","ร",IF(AI34="","",RANK(AI34,$AI$11:$AI$55,0)))))</f>
        <v/>
      </c>
    </row>
    <row r="35" spans="1:36" s="33" customFormat="1" ht="17.25" customHeight="1">
      <c r="A35" s="67">
        <v>25</v>
      </c>
      <c r="B35" s="34" t="str">
        <f>IF('2.ชื่อนักเรียน'!C35="","",'2.ชื่อนักเรียน'!C35)</f>
        <v/>
      </c>
      <c r="C35" s="35" t="str">
        <f>IF('2.ชื่อนักเรียน'!D35="","",'2.ชื่อนักเรียน'!D35)</f>
        <v/>
      </c>
      <c r="D35" s="85"/>
      <c r="E35" s="86"/>
      <c r="F35" s="87"/>
      <c r="G35" s="87"/>
      <c r="H35" s="87"/>
      <c r="I35" s="87"/>
      <c r="J35" s="88"/>
      <c r="K35" s="88"/>
      <c r="L35" s="87"/>
      <c r="M35" s="87"/>
      <c r="N35" s="87"/>
      <c r="O35" s="87"/>
      <c r="P35" s="87"/>
      <c r="Q35" s="87"/>
      <c r="R35" s="87"/>
      <c r="S35" s="87"/>
      <c r="T35" s="88"/>
      <c r="U35" s="154"/>
      <c r="V35" s="82"/>
      <c r="W35" s="84"/>
      <c r="X35" s="84"/>
      <c r="Y35" s="84"/>
      <c r="Z35" s="87"/>
      <c r="AA35" s="87"/>
      <c r="AB35" s="88"/>
      <c r="AC35" s="84"/>
      <c r="AD35" s="84"/>
      <c r="AE35" s="84"/>
      <c r="AF35" s="84"/>
      <c r="AG35" s="159"/>
      <c r="AH35" s="131" t="str">
        <f t="shared" si="0"/>
        <v/>
      </c>
      <c r="AI35" s="31" t="str">
        <f t="shared" si="1"/>
        <v/>
      </c>
      <c r="AJ35" s="37" t="str">
        <f>IF('2.ชื่อนักเรียน'!R35="มส","มส",IF('2.ชื่อนักเรียน'!R35="ย้าย","ย้าย",IF('2.ชื่อนักเรียน'!R35="ร","ร",IF(AI35="","",RANK(AI35,$AI$11:$AI$55,0)))))</f>
        <v/>
      </c>
    </row>
    <row r="36" spans="1:36" s="33" customFormat="1" ht="17.25" customHeight="1">
      <c r="A36" s="67">
        <v>26</v>
      </c>
      <c r="B36" s="34" t="str">
        <f>IF('2.ชื่อนักเรียน'!C36="","",'2.ชื่อนักเรียน'!C36)</f>
        <v/>
      </c>
      <c r="C36" s="35" t="str">
        <f>IF('2.ชื่อนักเรียน'!D36="","",'2.ชื่อนักเรียน'!D36)</f>
        <v/>
      </c>
      <c r="D36" s="82"/>
      <c r="E36" s="83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154"/>
      <c r="V36" s="82"/>
      <c r="W36" s="84"/>
      <c r="X36" s="84"/>
      <c r="Y36" s="84"/>
      <c r="Z36" s="87"/>
      <c r="AA36" s="84"/>
      <c r="AB36" s="84"/>
      <c r="AC36" s="84"/>
      <c r="AD36" s="84"/>
      <c r="AE36" s="84"/>
      <c r="AF36" s="84"/>
      <c r="AG36" s="159"/>
      <c r="AH36" s="131" t="str">
        <f t="shared" si="0"/>
        <v/>
      </c>
      <c r="AI36" s="31" t="str">
        <f t="shared" si="1"/>
        <v/>
      </c>
      <c r="AJ36" s="37" t="str">
        <f>IF('2.ชื่อนักเรียน'!R36="มส","มส",IF('2.ชื่อนักเรียน'!R36="ย้าย","ย้าย",IF('2.ชื่อนักเรียน'!R36="ร","ร",IF(AI36="","",RANK(AI36,$AI$11:$AI$55,0)))))</f>
        <v/>
      </c>
    </row>
    <row r="37" spans="1:36" s="33" customFormat="1" ht="17.25" customHeight="1">
      <c r="A37" s="67">
        <v>27</v>
      </c>
      <c r="B37" s="34" t="str">
        <f>IF('2.ชื่อนักเรียน'!C37="","",'2.ชื่อนักเรียน'!C37)</f>
        <v/>
      </c>
      <c r="C37" s="35" t="str">
        <f>IF('2.ชื่อนักเรียน'!D37="","",'2.ชื่อนักเรียน'!D37)</f>
        <v/>
      </c>
      <c r="D37" s="85"/>
      <c r="E37" s="86"/>
      <c r="F37" s="87"/>
      <c r="G37" s="87"/>
      <c r="H37" s="87"/>
      <c r="I37" s="87"/>
      <c r="J37" s="88"/>
      <c r="K37" s="88"/>
      <c r="L37" s="87"/>
      <c r="M37" s="87"/>
      <c r="N37" s="87"/>
      <c r="O37" s="87"/>
      <c r="P37" s="87"/>
      <c r="Q37" s="87"/>
      <c r="R37" s="87"/>
      <c r="S37" s="87"/>
      <c r="T37" s="88"/>
      <c r="U37" s="154"/>
      <c r="V37" s="82"/>
      <c r="W37" s="84"/>
      <c r="X37" s="84"/>
      <c r="Y37" s="84"/>
      <c r="Z37" s="87"/>
      <c r="AA37" s="87"/>
      <c r="AB37" s="88"/>
      <c r="AC37" s="84"/>
      <c r="AD37" s="84"/>
      <c r="AE37" s="84"/>
      <c r="AF37" s="84"/>
      <c r="AG37" s="159"/>
      <c r="AH37" s="131" t="str">
        <f t="shared" si="0"/>
        <v/>
      </c>
      <c r="AI37" s="31" t="str">
        <f t="shared" si="1"/>
        <v/>
      </c>
      <c r="AJ37" s="37" t="str">
        <f>IF('2.ชื่อนักเรียน'!R37="มส","มส",IF('2.ชื่อนักเรียน'!R37="ย้าย","ย้าย",IF('2.ชื่อนักเรียน'!R37="ร","ร",IF(AI37="","",RANK(AI37,$AI$11:$AI$55,0)))))</f>
        <v/>
      </c>
    </row>
    <row r="38" spans="1:36" s="33" customFormat="1" ht="17.25" customHeight="1">
      <c r="A38" s="67">
        <v>28</v>
      </c>
      <c r="B38" s="34" t="str">
        <f>IF('2.ชื่อนักเรียน'!C38="","",'2.ชื่อนักเรียน'!C38)</f>
        <v/>
      </c>
      <c r="C38" s="35" t="str">
        <f>IF('2.ชื่อนักเรียน'!D38="","",'2.ชื่อนักเรียน'!D38)</f>
        <v/>
      </c>
      <c r="D38" s="85"/>
      <c r="E38" s="86"/>
      <c r="F38" s="87"/>
      <c r="G38" s="87"/>
      <c r="H38" s="87"/>
      <c r="I38" s="87"/>
      <c r="J38" s="88"/>
      <c r="K38" s="88"/>
      <c r="L38" s="87"/>
      <c r="M38" s="87"/>
      <c r="N38" s="87"/>
      <c r="O38" s="87"/>
      <c r="P38" s="87"/>
      <c r="Q38" s="87"/>
      <c r="R38" s="87"/>
      <c r="S38" s="87"/>
      <c r="T38" s="88"/>
      <c r="U38" s="154"/>
      <c r="V38" s="82"/>
      <c r="W38" s="84"/>
      <c r="X38" s="84"/>
      <c r="Y38" s="84"/>
      <c r="Z38" s="87"/>
      <c r="AA38" s="87"/>
      <c r="AB38" s="88"/>
      <c r="AC38" s="84"/>
      <c r="AD38" s="84"/>
      <c r="AE38" s="84"/>
      <c r="AF38" s="84"/>
      <c r="AG38" s="159"/>
      <c r="AH38" s="131" t="str">
        <f t="shared" si="0"/>
        <v/>
      </c>
      <c r="AI38" s="31" t="str">
        <f t="shared" si="1"/>
        <v/>
      </c>
      <c r="AJ38" s="37" t="str">
        <f>IF('2.ชื่อนักเรียน'!R38="มส","มส",IF('2.ชื่อนักเรียน'!R38="ย้าย","ย้าย",IF('2.ชื่อนักเรียน'!R38="ร","ร",IF(AI38="","",RANK(AI38,$AI$11:$AI$55,0)))))</f>
        <v/>
      </c>
    </row>
    <row r="39" spans="1:36" s="33" customFormat="1" ht="17.25" customHeight="1">
      <c r="A39" s="67">
        <v>29</v>
      </c>
      <c r="B39" s="34" t="str">
        <f>IF('2.ชื่อนักเรียน'!C39="","",'2.ชื่อนักเรียน'!C39)</f>
        <v/>
      </c>
      <c r="C39" s="35" t="str">
        <f>IF('2.ชื่อนักเรียน'!D39="","",'2.ชื่อนักเรียน'!D39)</f>
        <v/>
      </c>
      <c r="D39" s="85"/>
      <c r="E39" s="86"/>
      <c r="F39" s="87"/>
      <c r="G39" s="87"/>
      <c r="H39" s="87"/>
      <c r="I39" s="87"/>
      <c r="J39" s="88"/>
      <c r="K39" s="88"/>
      <c r="L39" s="87"/>
      <c r="M39" s="87"/>
      <c r="N39" s="87"/>
      <c r="O39" s="87"/>
      <c r="P39" s="87"/>
      <c r="Q39" s="87"/>
      <c r="R39" s="87"/>
      <c r="S39" s="87"/>
      <c r="T39" s="88"/>
      <c r="U39" s="154"/>
      <c r="V39" s="82"/>
      <c r="W39" s="84"/>
      <c r="X39" s="84"/>
      <c r="Y39" s="84"/>
      <c r="Z39" s="87"/>
      <c r="AA39" s="87"/>
      <c r="AB39" s="88"/>
      <c r="AC39" s="84"/>
      <c r="AD39" s="84"/>
      <c r="AE39" s="84"/>
      <c r="AF39" s="84"/>
      <c r="AG39" s="159"/>
      <c r="AH39" s="131" t="str">
        <f t="shared" si="0"/>
        <v/>
      </c>
      <c r="AI39" s="31" t="str">
        <f t="shared" si="1"/>
        <v/>
      </c>
      <c r="AJ39" s="37" t="str">
        <f>IF('2.ชื่อนักเรียน'!R39="มส","มส",IF('2.ชื่อนักเรียน'!R39="ย้าย","ย้าย",IF('2.ชื่อนักเรียน'!R39="ร","ร",IF(AI39="","",RANK(AI39,$AI$11:$AI$55,0)))))</f>
        <v/>
      </c>
    </row>
    <row r="40" spans="1:36" s="33" customFormat="1" ht="17.25" customHeight="1">
      <c r="A40" s="67">
        <v>30</v>
      </c>
      <c r="B40" s="34" t="str">
        <f>IF('2.ชื่อนักเรียน'!C40="","",'2.ชื่อนักเรียน'!C40)</f>
        <v/>
      </c>
      <c r="C40" s="35" t="str">
        <f>IF('2.ชื่อนักเรียน'!D40="","",'2.ชื่อนักเรียน'!D40)</f>
        <v/>
      </c>
      <c r="D40" s="85"/>
      <c r="E40" s="86"/>
      <c r="F40" s="87"/>
      <c r="G40" s="87"/>
      <c r="H40" s="87"/>
      <c r="I40" s="87"/>
      <c r="J40" s="88"/>
      <c r="K40" s="88"/>
      <c r="L40" s="87"/>
      <c r="M40" s="87"/>
      <c r="N40" s="87"/>
      <c r="O40" s="87"/>
      <c r="P40" s="87"/>
      <c r="Q40" s="87"/>
      <c r="R40" s="87"/>
      <c r="S40" s="87"/>
      <c r="T40" s="88"/>
      <c r="U40" s="154"/>
      <c r="V40" s="82"/>
      <c r="W40" s="84"/>
      <c r="X40" s="84"/>
      <c r="Y40" s="84"/>
      <c r="Z40" s="87"/>
      <c r="AA40" s="87"/>
      <c r="AB40" s="88"/>
      <c r="AC40" s="84"/>
      <c r="AD40" s="84"/>
      <c r="AE40" s="84"/>
      <c r="AF40" s="84"/>
      <c r="AG40" s="159"/>
      <c r="AH40" s="131" t="str">
        <f t="shared" si="0"/>
        <v/>
      </c>
      <c r="AI40" s="31" t="str">
        <f t="shared" si="1"/>
        <v/>
      </c>
      <c r="AJ40" s="37" t="str">
        <f>IF('2.ชื่อนักเรียน'!R40="มส","มส",IF('2.ชื่อนักเรียน'!R40="ย้าย","ย้าย",IF('2.ชื่อนักเรียน'!R40="ร","ร",IF(AI40="","",RANK(AI40,$AI$11:$AI$55,0)))))</f>
        <v/>
      </c>
    </row>
    <row r="41" spans="1:36" s="33" customFormat="1" ht="17.25" customHeight="1">
      <c r="A41" s="67">
        <v>31</v>
      </c>
      <c r="B41" s="34" t="str">
        <f>IF('2.ชื่อนักเรียน'!C41="","",'2.ชื่อนักเรียน'!C41)</f>
        <v/>
      </c>
      <c r="C41" s="35" t="str">
        <f>IF('2.ชื่อนักเรียน'!D41="","",'2.ชื่อนักเรียน'!D41)</f>
        <v/>
      </c>
      <c r="D41" s="85"/>
      <c r="E41" s="86"/>
      <c r="F41" s="87"/>
      <c r="G41" s="87"/>
      <c r="H41" s="87"/>
      <c r="I41" s="87"/>
      <c r="J41" s="88"/>
      <c r="K41" s="88"/>
      <c r="L41" s="87"/>
      <c r="M41" s="87"/>
      <c r="N41" s="87"/>
      <c r="O41" s="87"/>
      <c r="P41" s="87"/>
      <c r="Q41" s="87"/>
      <c r="R41" s="87"/>
      <c r="S41" s="87"/>
      <c r="T41" s="88"/>
      <c r="U41" s="154"/>
      <c r="V41" s="82"/>
      <c r="W41" s="84"/>
      <c r="X41" s="84"/>
      <c r="Y41" s="84"/>
      <c r="Z41" s="87"/>
      <c r="AA41" s="87"/>
      <c r="AB41" s="88"/>
      <c r="AC41" s="84"/>
      <c r="AD41" s="84"/>
      <c r="AE41" s="84"/>
      <c r="AF41" s="84"/>
      <c r="AG41" s="159"/>
      <c r="AH41" s="131" t="str">
        <f t="shared" si="0"/>
        <v/>
      </c>
      <c r="AI41" s="31" t="str">
        <f t="shared" si="1"/>
        <v/>
      </c>
      <c r="AJ41" s="37" t="str">
        <f>IF('2.ชื่อนักเรียน'!R41="มส","มส",IF('2.ชื่อนักเรียน'!R41="ย้าย","ย้าย",IF('2.ชื่อนักเรียน'!R41="ร","ร",IF(AI41="","",RANK(AI41,$AI$11:$AI$55,0)))))</f>
        <v/>
      </c>
    </row>
    <row r="42" spans="1:36" s="33" customFormat="1" ht="17.25" customHeight="1">
      <c r="A42" s="67">
        <v>32</v>
      </c>
      <c r="B42" s="34" t="str">
        <f>IF('2.ชื่อนักเรียน'!C42="","",'2.ชื่อนักเรียน'!C42)</f>
        <v/>
      </c>
      <c r="C42" s="35" t="str">
        <f>IF('2.ชื่อนักเรียน'!D42="","",'2.ชื่อนักเรียน'!D42)</f>
        <v/>
      </c>
      <c r="D42" s="85"/>
      <c r="E42" s="86"/>
      <c r="F42" s="87"/>
      <c r="G42" s="87"/>
      <c r="H42" s="87"/>
      <c r="I42" s="87"/>
      <c r="J42" s="88"/>
      <c r="K42" s="88"/>
      <c r="L42" s="87"/>
      <c r="M42" s="87"/>
      <c r="N42" s="87"/>
      <c r="O42" s="87"/>
      <c r="P42" s="87"/>
      <c r="Q42" s="87"/>
      <c r="R42" s="87"/>
      <c r="S42" s="87"/>
      <c r="T42" s="88"/>
      <c r="U42" s="154"/>
      <c r="V42" s="82"/>
      <c r="W42" s="84"/>
      <c r="X42" s="84"/>
      <c r="Y42" s="84"/>
      <c r="Z42" s="87"/>
      <c r="AA42" s="87"/>
      <c r="AB42" s="88"/>
      <c r="AC42" s="84"/>
      <c r="AD42" s="84"/>
      <c r="AE42" s="84"/>
      <c r="AF42" s="84"/>
      <c r="AG42" s="159"/>
      <c r="AH42" s="131" t="str">
        <f t="shared" si="0"/>
        <v/>
      </c>
      <c r="AI42" s="31" t="str">
        <f t="shared" si="1"/>
        <v/>
      </c>
      <c r="AJ42" s="37" t="str">
        <f>IF('2.ชื่อนักเรียน'!R42="มส","มส",IF('2.ชื่อนักเรียน'!R42="ย้าย","ย้าย",IF('2.ชื่อนักเรียน'!R42="ร","ร",IF(AI42="","",RANK(AI42,$AI$11:$AI$55,0)))))</f>
        <v/>
      </c>
    </row>
    <row r="43" spans="1:36" s="33" customFormat="1" ht="17.25" customHeight="1">
      <c r="A43" s="67">
        <v>33</v>
      </c>
      <c r="B43" s="34" t="str">
        <f>IF('2.ชื่อนักเรียน'!C43="","",'2.ชื่อนักเรียน'!C43)</f>
        <v/>
      </c>
      <c r="C43" s="35" t="str">
        <f>IF('2.ชื่อนักเรียน'!D43="","",'2.ชื่อนักเรียน'!D43)</f>
        <v/>
      </c>
      <c r="D43" s="85"/>
      <c r="E43" s="86"/>
      <c r="F43" s="87"/>
      <c r="G43" s="87"/>
      <c r="H43" s="87"/>
      <c r="I43" s="87"/>
      <c r="J43" s="88"/>
      <c r="K43" s="88"/>
      <c r="L43" s="87"/>
      <c r="M43" s="87"/>
      <c r="N43" s="87"/>
      <c r="O43" s="87"/>
      <c r="P43" s="87"/>
      <c r="Q43" s="87"/>
      <c r="R43" s="87"/>
      <c r="S43" s="87"/>
      <c r="T43" s="88"/>
      <c r="U43" s="154"/>
      <c r="V43" s="82"/>
      <c r="W43" s="84"/>
      <c r="X43" s="84"/>
      <c r="Y43" s="84"/>
      <c r="Z43" s="87"/>
      <c r="AA43" s="87"/>
      <c r="AB43" s="88"/>
      <c r="AC43" s="84"/>
      <c r="AD43" s="84"/>
      <c r="AE43" s="84"/>
      <c r="AF43" s="84"/>
      <c r="AG43" s="159"/>
      <c r="AH43" s="131" t="str">
        <f t="shared" si="0"/>
        <v/>
      </c>
      <c r="AI43" s="31" t="str">
        <f t="shared" si="1"/>
        <v/>
      </c>
      <c r="AJ43" s="37" t="str">
        <f>IF('2.ชื่อนักเรียน'!R43="มส","มส",IF('2.ชื่อนักเรียน'!R43="ย้าย","ย้าย",IF('2.ชื่อนักเรียน'!R43="ร","ร",IF(AI43="","",RANK(AI43,$AI$11:$AI$55,0)))))</f>
        <v/>
      </c>
    </row>
    <row r="44" spans="1:36" s="33" customFormat="1" ht="17.25" customHeight="1">
      <c r="A44" s="67">
        <v>34</v>
      </c>
      <c r="B44" s="34" t="str">
        <f>IF('2.ชื่อนักเรียน'!C44="","",'2.ชื่อนักเรียน'!C44)</f>
        <v/>
      </c>
      <c r="C44" s="35" t="str">
        <f>IF('2.ชื่อนักเรียน'!D44="","",'2.ชื่อนักเรียน'!D44)</f>
        <v/>
      </c>
      <c r="D44" s="82"/>
      <c r="E44" s="83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154"/>
      <c r="V44" s="82"/>
      <c r="W44" s="84"/>
      <c r="X44" s="84"/>
      <c r="Y44" s="84"/>
      <c r="Z44" s="87"/>
      <c r="AA44" s="84"/>
      <c r="AB44" s="84"/>
      <c r="AC44" s="84"/>
      <c r="AD44" s="84"/>
      <c r="AE44" s="84"/>
      <c r="AF44" s="84"/>
      <c r="AG44" s="159"/>
      <c r="AH44" s="131" t="str">
        <f t="shared" si="0"/>
        <v/>
      </c>
      <c r="AI44" s="31" t="str">
        <f t="shared" si="1"/>
        <v/>
      </c>
      <c r="AJ44" s="37" t="str">
        <f>IF('2.ชื่อนักเรียน'!R44="มส","มส",IF('2.ชื่อนักเรียน'!R44="ย้าย","ย้าย",IF('2.ชื่อนักเรียน'!R44="ร","ร",IF(AI44="","",RANK(AI44,$AI$11:$AI$55,0)))))</f>
        <v/>
      </c>
    </row>
    <row r="45" spans="1:36" s="33" customFormat="1" ht="17.25" customHeight="1">
      <c r="A45" s="67">
        <v>35</v>
      </c>
      <c r="B45" s="34" t="str">
        <f>IF('2.ชื่อนักเรียน'!C45="","",'2.ชื่อนักเรียน'!C45)</f>
        <v/>
      </c>
      <c r="C45" s="35" t="str">
        <f>IF('2.ชื่อนักเรียน'!D45="","",'2.ชื่อนักเรียน'!D45)</f>
        <v/>
      </c>
      <c r="D45" s="85"/>
      <c r="E45" s="86"/>
      <c r="F45" s="87"/>
      <c r="G45" s="87"/>
      <c r="H45" s="87"/>
      <c r="I45" s="87"/>
      <c r="J45" s="88"/>
      <c r="K45" s="88"/>
      <c r="L45" s="87"/>
      <c r="M45" s="87"/>
      <c r="N45" s="87"/>
      <c r="O45" s="87"/>
      <c r="P45" s="87"/>
      <c r="Q45" s="87"/>
      <c r="R45" s="87"/>
      <c r="S45" s="87"/>
      <c r="T45" s="88"/>
      <c r="U45" s="154"/>
      <c r="V45" s="82"/>
      <c r="W45" s="84"/>
      <c r="X45" s="84"/>
      <c r="Y45" s="84"/>
      <c r="Z45" s="87"/>
      <c r="AA45" s="87"/>
      <c r="AB45" s="88"/>
      <c r="AC45" s="84"/>
      <c r="AD45" s="84"/>
      <c r="AE45" s="84"/>
      <c r="AF45" s="84"/>
      <c r="AG45" s="159"/>
      <c r="AH45" s="131" t="str">
        <f t="shared" si="0"/>
        <v/>
      </c>
      <c r="AI45" s="31" t="str">
        <f t="shared" si="1"/>
        <v/>
      </c>
      <c r="AJ45" s="37" t="str">
        <f>IF('2.ชื่อนักเรียน'!R45="มส","มส",IF('2.ชื่อนักเรียน'!R45="ย้าย","ย้าย",IF('2.ชื่อนักเรียน'!R45="ร","ร",IF(AI45="","",RANK(AI45,$AI$11:$AI$55,0)))))</f>
        <v/>
      </c>
    </row>
    <row r="46" spans="1:36" s="33" customFormat="1" ht="17.25" customHeight="1">
      <c r="A46" s="67">
        <v>36</v>
      </c>
      <c r="B46" s="34" t="str">
        <f>IF('2.ชื่อนักเรียน'!C46="","",'2.ชื่อนักเรียน'!C46)</f>
        <v/>
      </c>
      <c r="C46" s="35" t="str">
        <f>IF('2.ชื่อนักเรียน'!D46="","",'2.ชื่อนักเรียน'!D46)</f>
        <v/>
      </c>
      <c r="D46" s="85"/>
      <c r="E46" s="86"/>
      <c r="F46" s="87"/>
      <c r="G46" s="87"/>
      <c r="H46" s="87"/>
      <c r="I46" s="87"/>
      <c r="J46" s="88"/>
      <c r="K46" s="88"/>
      <c r="L46" s="87"/>
      <c r="M46" s="87"/>
      <c r="N46" s="87"/>
      <c r="O46" s="87"/>
      <c r="P46" s="87"/>
      <c r="Q46" s="87"/>
      <c r="R46" s="87"/>
      <c r="S46" s="87"/>
      <c r="T46" s="88"/>
      <c r="U46" s="154"/>
      <c r="V46" s="82"/>
      <c r="W46" s="84"/>
      <c r="X46" s="84"/>
      <c r="Y46" s="84"/>
      <c r="Z46" s="87"/>
      <c r="AA46" s="87"/>
      <c r="AB46" s="88"/>
      <c r="AC46" s="84"/>
      <c r="AD46" s="84"/>
      <c r="AE46" s="84"/>
      <c r="AF46" s="84"/>
      <c r="AG46" s="159"/>
      <c r="AH46" s="131" t="str">
        <f t="shared" si="0"/>
        <v/>
      </c>
      <c r="AI46" s="31" t="str">
        <f t="shared" si="1"/>
        <v/>
      </c>
      <c r="AJ46" s="37" t="str">
        <f>IF('2.ชื่อนักเรียน'!R46="มส","มส",IF('2.ชื่อนักเรียน'!R46="ย้าย","ย้าย",IF('2.ชื่อนักเรียน'!R46="ร","ร",IF(AI46="","",RANK(AI46,$AI$11:$AI$55,0)))))</f>
        <v/>
      </c>
    </row>
    <row r="47" spans="1:36" s="33" customFormat="1" ht="17.25" customHeight="1">
      <c r="A47" s="67">
        <v>37</v>
      </c>
      <c r="B47" s="34" t="str">
        <f>IF('2.ชื่อนักเรียน'!C47="","",'2.ชื่อนักเรียน'!C47)</f>
        <v/>
      </c>
      <c r="C47" s="35" t="str">
        <f>IF('2.ชื่อนักเรียน'!D47="","",'2.ชื่อนักเรียน'!D47)</f>
        <v/>
      </c>
      <c r="D47" s="85"/>
      <c r="E47" s="86"/>
      <c r="F47" s="87"/>
      <c r="G47" s="87"/>
      <c r="H47" s="87"/>
      <c r="I47" s="87"/>
      <c r="J47" s="88"/>
      <c r="K47" s="88"/>
      <c r="L47" s="87"/>
      <c r="M47" s="87"/>
      <c r="N47" s="87"/>
      <c r="O47" s="87"/>
      <c r="P47" s="87"/>
      <c r="Q47" s="87"/>
      <c r="R47" s="87"/>
      <c r="S47" s="87"/>
      <c r="T47" s="88"/>
      <c r="U47" s="154"/>
      <c r="V47" s="82"/>
      <c r="W47" s="84"/>
      <c r="X47" s="84"/>
      <c r="Y47" s="84"/>
      <c r="Z47" s="87"/>
      <c r="AA47" s="87"/>
      <c r="AB47" s="88"/>
      <c r="AC47" s="84"/>
      <c r="AD47" s="84"/>
      <c r="AE47" s="84"/>
      <c r="AF47" s="84"/>
      <c r="AG47" s="159"/>
      <c r="AH47" s="131" t="str">
        <f t="shared" si="0"/>
        <v/>
      </c>
      <c r="AI47" s="31" t="str">
        <f t="shared" si="1"/>
        <v/>
      </c>
      <c r="AJ47" s="37" t="str">
        <f>IF('2.ชื่อนักเรียน'!R47="มส","มส",IF('2.ชื่อนักเรียน'!R47="ย้าย","ย้าย",IF('2.ชื่อนักเรียน'!R47="ร","ร",IF(AI47="","",RANK(AI47,$AI$11:$AI$55,0)))))</f>
        <v/>
      </c>
    </row>
    <row r="48" spans="1:36" s="33" customFormat="1" ht="17.25" customHeight="1">
      <c r="A48" s="67">
        <v>38</v>
      </c>
      <c r="B48" s="34" t="str">
        <f>IF('2.ชื่อนักเรียน'!C48="","",'2.ชื่อนักเรียน'!C48)</f>
        <v/>
      </c>
      <c r="C48" s="35" t="str">
        <f>IF('2.ชื่อนักเรียน'!D48="","",'2.ชื่อนักเรียน'!D48)</f>
        <v/>
      </c>
      <c r="D48" s="85"/>
      <c r="E48" s="86"/>
      <c r="F48" s="87"/>
      <c r="G48" s="87"/>
      <c r="H48" s="87"/>
      <c r="I48" s="87"/>
      <c r="J48" s="88"/>
      <c r="K48" s="88"/>
      <c r="L48" s="87"/>
      <c r="M48" s="87"/>
      <c r="N48" s="87"/>
      <c r="O48" s="87"/>
      <c r="P48" s="87"/>
      <c r="Q48" s="87"/>
      <c r="R48" s="87"/>
      <c r="S48" s="87"/>
      <c r="T48" s="88"/>
      <c r="U48" s="154"/>
      <c r="V48" s="82"/>
      <c r="W48" s="84"/>
      <c r="X48" s="84"/>
      <c r="Y48" s="84"/>
      <c r="Z48" s="87"/>
      <c r="AA48" s="87"/>
      <c r="AB48" s="88"/>
      <c r="AC48" s="84"/>
      <c r="AD48" s="84"/>
      <c r="AE48" s="84"/>
      <c r="AF48" s="84"/>
      <c r="AG48" s="159"/>
      <c r="AH48" s="131" t="str">
        <f t="shared" si="0"/>
        <v/>
      </c>
      <c r="AI48" s="31" t="str">
        <f t="shared" si="1"/>
        <v/>
      </c>
      <c r="AJ48" s="37" t="str">
        <f>IF('2.ชื่อนักเรียน'!R48="มส","มส",IF('2.ชื่อนักเรียน'!R48="ย้าย","ย้าย",IF('2.ชื่อนักเรียน'!R48="ร","ร",IF(AI48="","",RANK(AI48,$AI$11:$AI$55,0)))))</f>
        <v/>
      </c>
    </row>
    <row r="49" spans="1:36" s="33" customFormat="1" ht="17.25" customHeight="1">
      <c r="A49" s="67">
        <v>39</v>
      </c>
      <c r="B49" s="34" t="str">
        <f>IF('2.ชื่อนักเรียน'!C49="","",'2.ชื่อนักเรียน'!C49)</f>
        <v/>
      </c>
      <c r="C49" s="35" t="str">
        <f>IF('2.ชื่อนักเรียน'!D49="","",'2.ชื่อนักเรียน'!D49)</f>
        <v/>
      </c>
      <c r="D49" s="82"/>
      <c r="E49" s="83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154"/>
      <c r="V49" s="82"/>
      <c r="W49" s="84"/>
      <c r="X49" s="84"/>
      <c r="Y49" s="84"/>
      <c r="Z49" s="87"/>
      <c r="AA49" s="84"/>
      <c r="AB49" s="84"/>
      <c r="AC49" s="84"/>
      <c r="AD49" s="84"/>
      <c r="AE49" s="84"/>
      <c r="AF49" s="84"/>
      <c r="AG49" s="159"/>
      <c r="AH49" s="131" t="str">
        <f t="shared" si="0"/>
        <v/>
      </c>
      <c r="AI49" s="31" t="str">
        <f t="shared" si="1"/>
        <v/>
      </c>
      <c r="AJ49" s="37" t="str">
        <f>IF('2.ชื่อนักเรียน'!R49="มส","มส",IF('2.ชื่อนักเรียน'!R49="ย้าย","ย้าย",IF('2.ชื่อนักเรียน'!R49="ร","ร",IF(AI49="","",RANK(AI49,$AI$11:$AI$55,0)))))</f>
        <v/>
      </c>
    </row>
    <row r="50" spans="1:36" s="33" customFormat="1" ht="17.25" customHeight="1">
      <c r="A50" s="67">
        <v>40</v>
      </c>
      <c r="B50" s="34" t="str">
        <f>IF('2.ชื่อนักเรียน'!C50="","",'2.ชื่อนักเรียน'!C50)</f>
        <v/>
      </c>
      <c r="C50" s="35" t="str">
        <f>IF('2.ชื่อนักเรียน'!D50="","",'2.ชื่อนักเรียน'!D50)</f>
        <v/>
      </c>
      <c r="D50" s="85"/>
      <c r="E50" s="86"/>
      <c r="F50" s="87"/>
      <c r="G50" s="87"/>
      <c r="H50" s="87"/>
      <c r="I50" s="87"/>
      <c r="J50" s="88"/>
      <c r="K50" s="88"/>
      <c r="L50" s="87"/>
      <c r="M50" s="87"/>
      <c r="N50" s="87"/>
      <c r="O50" s="87"/>
      <c r="P50" s="87"/>
      <c r="Q50" s="87"/>
      <c r="R50" s="87"/>
      <c r="S50" s="87"/>
      <c r="T50" s="88"/>
      <c r="U50" s="154"/>
      <c r="V50" s="82"/>
      <c r="W50" s="84"/>
      <c r="X50" s="84"/>
      <c r="Y50" s="84"/>
      <c r="Z50" s="87"/>
      <c r="AA50" s="87"/>
      <c r="AB50" s="88"/>
      <c r="AC50" s="84"/>
      <c r="AD50" s="84"/>
      <c r="AE50" s="84"/>
      <c r="AF50" s="84"/>
      <c r="AG50" s="159"/>
      <c r="AH50" s="132" t="str">
        <f t="shared" si="0"/>
        <v/>
      </c>
      <c r="AI50" s="39" t="str">
        <f t="shared" si="1"/>
        <v/>
      </c>
      <c r="AJ50" s="23" t="str">
        <f>IF('2.ชื่อนักเรียน'!R50="มส","มส",IF('2.ชื่อนักเรียน'!R50="ย้าย","ย้าย",IF('2.ชื่อนักเรียน'!R50="ร","ร",IF(AI50="","",RANK(AI50,$AI$11:$AI$55,0)))))</f>
        <v/>
      </c>
    </row>
    <row r="51" spans="1:36" s="33" customFormat="1" ht="17.25" customHeight="1">
      <c r="A51" s="67">
        <v>41</v>
      </c>
      <c r="B51" s="34" t="str">
        <f>IF('2.ชื่อนักเรียน'!C51="","",'2.ชื่อนักเรียน'!C51)</f>
        <v/>
      </c>
      <c r="C51" s="35" t="str">
        <f>IF('2.ชื่อนักเรียน'!D51="","",'2.ชื่อนักเรียน'!D51)</f>
        <v/>
      </c>
      <c r="D51" s="85"/>
      <c r="E51" s="86"/>
      <c r="F51" s="87"/>
      <c r="G51" s="87"/>
      <c r="H51" s="87"/>
      <c r="I51" s="87"/>
      <c r="J51" s="88"/>
      <c r="K51" s="88"/>
      <c r="L51" s="87"/>
      <c r="M51" s="87"/>
      <c r="N51" s="87"/>
      <c r="O51" s="87"/>
      <c r="P51" s="87"/>
      <c r="Q51" s="87"/>
      <c r="R51" s="87"/>
      <c r="S51" s="87"/>
      <c r="T51" s="88"/>
      <c r="U51" s="154"/>
      <c r="V51" s="82"/>
      <c r="W51" s="84"/>
      <c r="X51" s="84"/>
      <c r="Y51" s="84"/>
      <c r="Z51" s="87"/>
      <c r="AA51" s="87"/>
      <c r="AB51" s="88"/>
      <c r="AC51" s="84"/>
      <c r="AD51" s="84"/>
      <c r="AE51" s="84"/>
      <c r="AF51" s="84"/>
      <c r="AG51" s="159"/>
      <c r="AH51" s="132" t="str">
        <f t="shared" si="0"/>
        <v/>
      </c>
      <c r="AI51" s="39" t="str">
        <f t="shared" si="1"/>
        <v/>
      </c>
      <c r="AJ51" s="23" t="str">
        <f>IF('2.ชื่อนักเรียน'!R51="มส","มส",IF('2.ชื่อนักเรียน'!R51="ย้าย","ย้าย",IF('2.ชื่อนักเรียน'!R51="ร","ร",IF(AI51="","",RANK(AI51,$AI$11:$AI$55,0)))))</f>
        <v/>
      </c>
    </row>
    <row r="52" spans="1:36" s="33" customFormat="1" ht="17.25" customHeight="1">
      <c r="A52" s="67">
        <v>42</v>
      </c>
      <c r="B52" s="34" t="str">
        <f>IF('2.ชื่อนักเรียน'!C52="","",'2.ชื่อนักเรียน'!C52)</f>
        <v/>
      </c>
      <c r="C52" s="35" t="str">
        <f>IF('2.ชื่อนักเรียน'!D52="","",'2.ชื่อนักเรียน'!D52)</f>
        <v/>
      </c>
      <c r="D52" s="85"/>
      <c r="E52" s="86"/>
      <c r="F52" s="87"/>
      <c r="G52" s="87"/>
      <c r="H52" s="87"/>
      <c r="I52" s="87"/>
      <c r="J52" s="88"/>
      <c r="K52" s="88"/>
      <c r="L52" s="87"/>
      <c r="M52" s="87"/>
      <c r="N52" s="87"/>
      <c r="O52" s="87"/>
      <c r="P52" s="87"/>
      <c r="Q52" s="87"/>
      <c r="R52" s="87"/>
      <c r="S52" s="87"/>
      <c r="T52" s="88"/>
      <c r="U52" s="154"/>
      <c r="V52" s="82"/>
      <c r="W52" s="84"/>
      <c r="X52" s="84"/>
      <c r="Y52" s="84"/>
      <c r="Z52" s="87"/>
      <c r="AA52" s="87"/>
      <c r="AB52" s="88"/>
      <c r="AC52" s="84"/>
      <c r="AD52" s="84"/>
      <c r="AE52" s="84"/>
      <c r="AF52" s="84"/>
      <c r="AG52" s="159"/>
      <c r="AH52" s="132" t="str">
        <f t="shared" si="0"/>
        <v/>
      </c>
      <c r="AI52" s="39" t="str">
        <f t="shared" si="1"/>
        <v/>
      </c>
      <c r="AJ52" s="23" t="str">
        <f>IF('2.ชื่อนักเรียน'!R52="มส","มส",IF('2.ชื่อนักเรียน'!R52="ย้าย","ย้าย",IF('2.ชื่อนักเรียน'!R52="ร","ร",IF(AI52="","",RANK(AI52,$AI$11:$AI$55,0)))))</f>
        <v/>
      </c>
    </row>
    <row r="53" spans="1:36" s="33" customFormat="1" ht="17.25" customHeight="1">
      <c r="A53" s="67">
        <v>43</v>
      </c>
      <c r="B53" s="34" t="str">
        <f>IF('2.ชื่อนักเรียน'!C53="","",'2.ชื่อนักเรียน'!C53)</f>
        <v/>
      </c>
      <c r="C53" s="35" t="str">
        <f>IF('2.ชื่อนักเรียน'!D53="","",'2.ชื่อนักเรียน'!D53)</f>
        <v/>
      </c>
      <c r="D53" s="85"/>
      <c r="E53" s="86"/>
      <c r="F53" s="87"/>
      <c r="G53" s="87"/>
      <c r="H53" s="87"/>
      <c r="I53" s="87"/>
      <c r="J53" s="88"/>
      <c r="K53" s="88"/>
      <c r="L53" s="87"/>
      <c r="M53" s="87"/>
      <c r="N53" s="87"/>
      <c r="O53" s="87"/>
      <c r="P53" s="87"/>
      <c r="Q53" s="87"/>
      <c r="R53" s="87"/>
      <c r="S53" s="87"/>
      <c r="T53" s="88"/>
      <c r="U53" s="154"/>
      <c r="V53" s="82"/>
      <c r="W53" s="84"/>
      <c r="X53" s="84"/>
      <c r="Y53" s="84"/>
      <c r="Z53" s="87"/>
      <c r="AA53" s="87"/>
      <c r="AB53" s="88"/>
      <c r="AC53" s="84"/>
      <c r="AD53" s="84"/>
      <c r="AE53" s="84"/>
      <c r="AF53" s="84"/>
      <c r="AG53" s="159"/>
      <c r="AH53" s="132" t="str">
        <f t="shared" si="0"/>
        <v/>
      </c>
      <c r="AI53" s="39" t="str">
        <f t="shared" si="1"/>
        <v/>
      </c>
      <c r="AJ53" s="23" t="str">
        <f>IF('2.ชื่อนักเรียน'!R53="มส","มส",IF('2.ชื่อนักเรียน'!R53="ย้าย","ย้าย",IF('2.ชื่อนักเรียน'!R53="ร","ร",IF(AI53="","",RANK(AI53,$AI$11:$AI$55,0)))))</f>
        <v/>
      </c>
    </row>
    <row r="54" spans="1:36" s="33" customFormat="1" ht="17.25" customHeight="1">
      <c r="A54" s="67">
        <v>44</v>
      </c>
      <c r="B54" s="34" t="str">
        <f>IF('2.ชื่อนักเรียน'!C54="","",'2.ชื่อนักเรียน'!C54)</f>
        <v/>
      </c>
      <c r="C54" s="35" t="str">
        <f>IF('2.ชื่อนักเรียน'!D54="","",'2.ชื่อนักเรียน'!D54)</f>
        <v/>
      </c>
      <c r="D54" s="85"/>
      <c r="E54" s="86"/>
      <c r="F54" s="87"/>
      <c r="G54" s="87"/>
      <c r="H54" s="87"/>
      <c r="I54" s="87"/>
      <c r="J54" s="88"/>
      <c r="K54" s="88"/>
      <c r="L54" s="87"/>
      <c r="M54" s="87"/>
      <c r="N54" s="87"/>
      <c r="O54" s="87"/>
      <c r="P54" s="87"/>
      <c r="Q54" s="87"/>
      <c r="R54" s="87"/>
      <c r="S54" s="87"/>
      <c r="T54" s="88"/>
      <c r="U54" s="154"/>
      <c r="V54" s="82"/>
      <c r="W54" s="84"/>
      <c r="X54" s="84"/>
      <c r="Y54" s="84"/>
      <c r="Z54" s="87"/>
      <c r="AA54" s="87"/>
      <c r="AB54" s="88"/>
      <c r="AC54" s="84"/>
      <c r="AD54" s="84"/>
      <c r="AE54" s="84"/>
      <c r="AF54" s="84"/>
      <c r="AG54" s="159"/>
      <c r="AH54" s="132" t="str">
        <f t="shared" si="0"/>
        <v/>
      </c>
      <c r="AI54" s="39" t="str">
        <f t="shared" si="1"/>
        <v/>
      </c>
      <c r="AJ54" s="23" t="str">
        <f>IF('2.ชื่อนักเรียน'!R54="มส","มส",IF('2.ชื่อนักเรียน'!R54="ย้าย","ย้าย",IF('2.ชื่อนักเรียน'!R54="ร","ร",IF(AI54="","",RANK(AI54,$AI$11:$AI$55,0)))))</f>
        <v/>
      </c>
    </row>
    <row r="55" spans="1:36" s="33" customFormat="1" ht="17.25" customHeight="1" thickBot="1">
      <c r="A55" s="40">
        <v>45</v>
      </c>
      <c r="B55" s="34" t="str">
        <f>IF('2.ชื่อนักเรียน'!C55="","",'2.ชื่อนักเรียน'!C55)</f>
        <v/>
      </c>
      <c r="C55" s="35" t="str">
        <f>IF('2.ชื่อนักเรียน'!D55="","",'2.ชื่อนักเรียน'!D55)</f>
        <v/>
      </c>
      <c r="D55" s="85"/>
      <c r="E55" s="86"/>
      <c r="F55" s="87"/>
      <c r="G55" s="87"/>
      <c r="H55" s="87"/>
      <c r="I55" s="87"/>
      <c r="J55" s="88"/>
      <c r="K55" s="88"/>
      <c r="L55" s="87"/>
      <c r="M55" s="87"/>
      <c r="N55" s="87"/>
      <c r="O55" s="87"/>
      <c r="P55" s="87"/>
      <c r="Q55" s="87"/>
      <c r="R55" s="87"/>
      <c r="S55" s="87"/>
      <c r="T55" s="88"/>
      <c r="U55" s="154"/>
      <c r="V55" s="82"/>
      <c r="W55" s="84"/>
      <c r="X55" s="84"/>
      <c r="Y55" s="84"/>
      <c r="Z55" s="87"/>
      <c r="AA55" s="87"/>
      <c r="AB55" s="88"/>
      <c r="AC55" s="84"/>
      <c r="AD55" s="84"/>
      <c r="AE55" s="84"/>
      <c r="AF55" s="84"/>
      <c r="AG55" s="159"/>
      <c r="AH55" s="132" t="str">
        <f t="shared" ref="AH55" si="2">IF(OR(D55&gt;$D$10,F55&gt;$F$10,H55&gt;$H$10,J55&gt;$J$10,L55&gt;$L$10,N55&gt;$N$10,P55&gt;$P$10,R55&gt;$R$10,T55&gt;$T$10,,V55&gt;$V$10),"",IF(COUNT(D55,F55,H55,J55,L55,N55,P55,R55,T55,,V55)&lt;10,"",D55+F55+H55+J55+L55+N55+P55+R55+T55++V55))</f>
        <v/>
      </c>
      <c r="AI55" s="39" t="str">
        <f t="shared" si="1"/>
        <v/>
      </c>
      <c r="AJ55" s="23" t="str">
        <f>IF('2.ชื่อนักเรียน'!R55="มส","มส",IF('2.ชื่อนักเรียน'!R55="ย้าย","ย้าย",IF('2.ชื่อนักเรียน'!R55="ร","ร",IF(AI55="","",RANK(AI55,$AI$11:$AI$55,0)))))</f>
        <v/>
      </c>
    </row>
    <row r="56" spans="1:36" s="33" customFormat="1" ht="17.25" customHeight="1">
      <c r="A56" s="1145" t="s">
        <v>5</v>
      </c>
      <c r="B56" s="1146"/>
      <c r="C56" s="1147"/>
      <c r="D56" s="94">
        <f>IF(SUM(D11:D55)=0,"",SUM(D11:D55))</f>
        <v>1</v>
      </c>
      <c r="E56" s="94"/>
      <c r="F56" s="94">
        <f t="shared" ref="F56:V56" si="3">IF(SUM(F11:F55)=0,"",SUM(F11:F55))</f>
        <v>2</v>
      </c>
      <c r="G56" s="94"/>
      <c r="H56" s="94">
        <f t="shared" si="3"/>
        <v>3</v>
      </c>
      <c r="I56" s="94"/>
      <c r="J56" s="94">
        <f t="shared" si="3"/>
        <v>4</v>
      </c>
      <c r="K56" s="94"/>
      <c r="L56" s="94">
        <f t="shared" si="3"/>
        <v>5</v>
      </c>
      <c r="M56" s="94"/>
      <c r="N56" s="94">
        <f t="shared" si="3"/>
        <v>6</v>
      </c>
      <c r="O56" s="94"/>
      <c r="P56" s="94">
        <f t="shared" si="3"/>
        <v>7</v>
      </c>
      <c r="Q56" s="94"/>
      <c r="R56" s="94">
        <f t="shared" si="3"/>
        <v>8</v>
      </c>
      <c r="S56" s="94"/>
      <c r="T56" s="94">
        <f t="shared" si="3"/>
        <v>9</v>
      </c>
      <c r="U56" s="126"/>
      <c r="V56" s="97">
        <f t="shared" si="3"/>
        <v>10</v>
      </c>
      <c r="W56" s="100"/>
      <c r="X56" s="95">
        <f t="shared" ref="X56" si="4">IF(SUM(X11:X55)=0,"",SUM(X11:X55))</f>
        <v>11</v>
      </c>
      <c r="Y56" s="100"/>
      <c r="Z56" s="95">
        <f t="shared" ref="Z56" si="5">IF(SUM(Z11:Z55)=0,"",SUM(Z11:Z55))</f>
        <v>12</v>
      </c>
      <c r="AA56" s="100"/>
      <c r="AB56" s="95">
        <f t="shared" ref="AB56" si="6">IF(SUM(AB11:AB55)=0,"",SUM(AB11:AB55))</f>
        <v>13</v>
      </c>
      <c r="AC56" s="100"/>
      <c r="AD56" s="95">
        <f t="shared" ref="AD56" si="7">IF(SUM(AD11:AD55)=0,"",SUM(AD11:AD55))</f>
        <v>14</v>
      </c>
      <c r="AE56" s="100"/>
      <c r="AF56" s="95">
        <f t="shared" ref="AF56" si="8">IF(SUM(AF11:AF55)=0,"",SUM(AF11:AF55))</f>
        <v>15</v>
      </c>
      <c r="AG56" s="101"/>
      <c r="AH56" s="90" t="str">
        <f>IF(SUM(AH11:AH55)=0,"",SUM(AH11:AH55))</f>
        <v/>
      </c>
      <c r="AI56" s="41"/>
      <c r="AJ56" s="42"/>
    </row>
    <row r="57" spans="1:36" s="33" customFormat="1" ht="17.25" customHeight="1">
      <c r="A57" s="1148" t="s">
        <v>70</v>
      </c>
      <c r="B57" s="1093"/>
      <c r="C57" s="1149"/>
      <c r="D57" s="31">
        <f>IF(D56="","",MIN(D11:D55))</f>
        <v>1</v>
      </c>
      <c r="E57" s="31"/>
      <c r="F57" s="31">
        <f t="shared" ref="F57:T57" si="9">IF(F56="","",MIN(F11:F55))</f>
        <v>2</v>
      </c>
      <c r="G57" s="31"/>
      <c r="H57" s="31">
        <f t="shared" si="9"/>
        <v>3</v>
      </c>
      <c r="I57" s="31"/>
      <c r="J57" s="31">
        <f t="shared" si="9"/>
        <v>4</v>
      </c>
      <c r="K57" s="31"/>
      <c r="L57" s="31">
        <f t="shared" si="9"/>
        <v>5</v>
      </c>
      <c r="M57" s="31"/>
      <c r="N57" s="31">
        <f t="shared" si="9"/>
        <v>6</v>
      </c>
      <c r="O57" s="31"/>
      <c r="P57" s="31">
        <f t="shared" si="9"/>
        <v>7</v>
      </c>
      <c r="Q57" s="31"/>
      <c r="R57" s="31">
        <f t="shared" si="9"/>
        <v>8</v>
      </c>
      <c r="S57" s="31"/>
      <c r="T57" s="31">
        <f t="shared" si="9"/>
        <v>9</v>
      </c>
      <c r="U57" s="81"/>
      <c r="V57" s="155">
        <f>IF(V56="","",MIN(V11:V55))</f>
        <v>10</v>
      </c>
      <c r="W57" s="80"/>
      <c r="X57" s="80">
        <f>IF(X56="","",MIN(X11:X55))</f>
        <v>11</v>
      </c>
      <c r="Y57" s="80"/>
      <c r="Z57" s="80">
        <f>IF(Z56="","",MIN(Z11:Z55))</f>
        <v>12</v>
      </c>
      <c r="AA57" s="80"/>
      <c r="AB57" s="80">
        <f>IF(AB56="","",MIN(AB11:AB55))</f>
        <v>13</v>
      </c>
      <c r="AC57" s="80"/>
      <c r="AD57" s="80">
        <f>IF(AD56="","",MIN(AD11:AD55))</f>
        <v>14</v>
      </c>
      <c r="AE57" s="80"/>
      <c r="AF57" s="80">
        <f>IF(AF56="","",MIN(AF11:AF55))</f>
        <v>15</v>
      </c>
      <c r="AG57" s="102"/>
      <c r="AH57" s="91" t="str">
        <f>IF(AH56="","",MIN(AH11:AH55))</f>
        <v/>
      </c>
      <c r="AI57" s="43"/>
      <c r="AJ57" s="44"/>
    </row>
    <row r="58" spans="1:36" s="33" customFormat="1" ht="17.25" customHeight="1">
      <c r="A58" s="1148" t="s">
        <v>71</v>
      </c>
      <c r="B58" s="1093"/>
      <c r="C58" s="1149"/>
      <c r="D58" s="31">
        <f>IF(D56="","",MAX(D11:D55))</f>
        <v>1</v>
      </c>
      <c r="E58" s="31"/>
      <c r="F58" s="31">
        <f t="shared" ref="F58:T58" si="10">IF(F56="","",MAX(F11:F55))</f>
        <v>2</v>
      </c>
      <c r="G58" s="31"/>
      <c r="H58" s="31">
        <f t="shared" si="10"/>
        <v>3</v>
      </c>
      <c r="I58" s="31"/>
      <c r="J58" s="31">
        <f t="shared" si="10"/>
        <v>4</v>
      </c>
      <c r="K58" s="31"/>
      <c r="L58" s="31">
        <f t="shared" si="10"/>
        <v>5</v>
      </c>
      <c r="M58" s="31"/>
      <c r="N58" s="31">
        <f t="shared" si="10"/>
        <v>6</v>
      </c>
      <c r="O58" s="31"/>
      <c r="P58" s="31">
        <f t="shared" si="10"/>
        <v>7</v>
      </c>
      <c r="Q58" s="31"/>
      <c r="R58" s="31">
        <f t="shared" si="10"/>
        <v>8</v>
      </c>
      <c r="S58" s="31"/>
      <c r="T58" s="31">
        <f t="shared" si="10"/>
        <v>9</v>
      </c>
      <c r="U58" s="81"/>
      <c r="V58" s="155">
        <f>IF(V56="","",MAX(V11:V55))</f>
        <v>10</v>
      </c>
      <c r="W58" s="80"/>
      <c r="X58" s="80">
        <f>IF(X56="","",MAX(X11:X55))</f>
        <v>11</v>
      </c>
      <c r="Y58" s="80"/>
      <c r="Z58" s="80">
        <f>IF(Z56="","",MAX(Z11:Z55))</f>
        <v>12</v>
      </c>
      <c r="AA58" s="80"/>
      <c r="AB58" s="80">
        <f>IF(AB56="","",MAX(AB11:AB55))</f>
        <v>13</v>
      </c>
      <c r="AC58" s="80"/>
      <c r="AD58" s="80">
        <f>IF(AD56="","",MAX(AD11:AD55))</f>
        <v>14</v>
      </c>
      <c r="AE58" s="80"/>
      <c r="AF58" s="80">
        <f>IF(AF56="","",MAX(AF11:AF55))</f>
        <v>15</v>
      </c>
      <c r="AG58" s="102"/>
      <c r="AH58" s="92" t="str">
        <f>IF(AH56="","",MAX(AH11:AH55))</f>
        <v/>
      </c>
      <c r="AI58" s="43"/>
      <c r="AJ58" s="44"/>
    </row>
    <row r="59" spans="1:36" s="33" customFormat="1" ht="17.25" customHeight="1">
      <c r="A59" s="1148" t="s">
        <v>72</v>
      </c>
      <c r="B59" s="1093"/>
      <c r="C59" s="1149"/>
      <c r="D59" s="31">
        <f>IF(D56="","",AVERAGE(D11:D55))</f>
        <v>1</v>
      </c>
      <c r="E59" s="31"/>
      <c r="F59" s="79">
        <f t="shared" ref="F59:V59" si="11">IF(F56="","",AVERAGE(F11:F55))</f>
        <v>2</v>
      </c>
      <c r="G59" s="79"/>
      <c r="H59" s="79">
        <f t="shared" si="11"/>
        <v>3</v>
      </c>
      <c r="I59" s="79"/>
      <c r="J59" s="80">
        <f t="shared" si="11"/>
        <v>4</v>
      </c>
      <c r="K59" s="80"/>
      <c r="L59" s="79">
        <f t="shared" si="11"/>
        <v>5</v>
      </c>
      <c r="M59" s="79"/>
      <c r="N59" s="79">
        <f t="shared" si="11"/>
        <v>6</v>
      </c>
      <c r="O59" s="79"/>
      <c r="P59" s="79">
        <f t="shared" si="11"/>
        <v>7</v>
      </c>
      <c r="Q59" s="79"/>
      <c r="R59" s="79">
        <f t="shared" si="11"/>
        <v>8</v>
      </c>
      <c r="S59" s="79"/>
      <c r="T59" s="80">
        <f t="shared" si="11"/>
        <v>9</v>
      </c>
      <c r="U59" s="81"/>
      <c r="V59" s="155">
        <f t="shared" si="11"/>
        <v>10</v>
      </c>
      <c r="W59" s="80"/>
      <c r="X59" s="80">
        <f t="shared" ref="X59" si="12">IF(X56="","",AVERAGE(X11:X55))</f>
        <v>11</v>
      </c>
      <c r="Y59" s="80"/>
      <c r="Z59" s="80">
        <f t="shared" ref="Z59" si="13">IF(Z56="","",AVERAGE(Z11:Z55))</f>
        <v>12</v>
      </c>
      <c r="AA59" s="80"/>
      <c r="AB59" s="80">
        <f t="shared" ref="AB59" si="14">IF(AB56="","",AVERAGE(AB11:AB55))</f>
        <v>13</v>
      </c>
      <c r="AC59" s="80"/>
      <c r="AD59" s="80">
        <f t="shared" ref="AD59" si="15">IF(AD56="","",AVERAGE(AD11:AD55))</f>
        <v>14</v>
      </c>
      <c r="AE59" s="80"/>
      <c r="AF59" s="80">
        <f t="shared" ref="AF59" si="16">IF(AF56="","",AVERAGE(AF11:AF55))</f>
        <v>15</v>
      </c>
      <c r="AG59" s="102"/>
      <c r="AH59" s="91" t="str">
        <f>IF(AH56="","",AVERAGE(AH11:AH55))</f>
        <v/>
      </c>
      <c r="AI59" s="43"/>
      <c r="AJ59" s="44"/>
    </row>
    <row r="60" spans="1:36" s="47" customFormat="1" ht="17.25" customHeight="1" thickBot="1">
      <c r="A60" s="1150" t="s">
        <v>73</v>
      </c>
      <c r="B60" s="1151"/>
      <c r="C60" s="1152"/>
      <c r="D60" s="74">
        <f>IF(D56="","",(D59*100)/D10)</f>
        <v>5</v>
      </c>
      <c r="E60" s="74"/>
      <c r="F60" s="75">
        <f t="shared" ref="F60:AH60" si="17">IF(F56="","",(F59*100)/F10)</f>
        <v>10</v>
      </c>
      <c r="G60" s="75"/>
      <c r="H60" s="75">
        <f t="shared" si="17"/>
        <v>15</v>
      </c>
      <c r="I60" s="75"/>
      <c r="J60" s="75">
        <f t="shared" si="17"/>
        <v>20</v>
      </c>
      <c r="K60" s="75"/>
      <c r="L60" s="75">
        <f t="shared" si="17"/>
        <v>25</v>
      </c>
      <c r="M60" s="75"/>
      <c r="N60" s="75">
        <f t="shared" si="17"/>
        <v>30</v>
      </c>
      <c r="O60" s="75"/>
      <c r="P60" s="76">
        <f t="shared" si="17"/>
        <v>35</v>
      </c>
      <c r="Q60" s="76"/>
      <c r="R60" s="76">
        <f t="shared" si="17"/>
        <v>40</v>
      </c>
      <c r="S60" s="76"/>
      <c r="T60" s="76">
        <f t="shared" si="17"/>
        <v>45</v>
      </c>
      <c r="U60" s="89"/>
      <c r="V60" s="156">
        <f t="shared" si="17"/>
        <v>50</v>
      </c>
      <c r="W60" s="75"/>
      <c r="X60" s="75">
        <f t="shared" ref="X60" si="18">IF(X56="","",(X59*100)/X10)</f>
        <v>55</v>
      </c>
      <c r="Y60" s="75"/>
      <c r="Z60" s="75">
        <f t="shared" ref="Z60" si="19">IF(Z56="","",(Z59*100)/Z10)</f>
        <v>60</v>
      </c>
      <c r="AA60" s="75"/>
      <c r="AB60" s="75" t="e">
        <f t="shared" ref="AB60" si="20">IF(AB56="","",(AB59*100)/AB10)</f>
        <v>#DIV/0!</v>
      </c>
      <c r="AC60" s="75"/>
      <c r="AD60" s="75" t="e">
        <f t="shared" ref="AD60" si="21">IF(AD56="","",(AD59*100)/AD10)</f>
        <v>#DIV/0!</v>
      </c>
      <c r="AE60" s="75"/>
      <c r="AF60" s="75" t="e">
        <f t="shared" ref="AF60" si="22">IF(AF56="","",(AF59*100)/AF10)</f>
        <v>#DIV/0!</v>
      </c>
      <c r="AG60" s="103"/>
      <c r="AH60" s="93" t="str">
        <f t="shared" si="17"/>
        <v/>
      </c>
      <c r="AI60" s="45"/>
      <c r="AJ60" s="46"/>
    </row>
    <row r="61" spans="1:36" s="47" customFormat="1" ht="17.25" customHeight="1">
      <c r="A61" s="1207"/>
      <c r="B61" s="1207"/>
      <c r="C61" s="1207"/>
      <c r="D61" s="1207"/>
      <c r="E61" s="1207"/>
      <c r="F61" s="1207"/>
      <c r="G61" s="1207"/>
      <c r="H61" s="1207"/>
      <c r="I61" s="1207"/>
      <c r="J61" s="1207"/>
      <c r="K61" s="1207"/>
      <c r="L61" s="1207"/>
      <c r="M61" s="1207"/>
      <c r="N61" s="1207"/>
      <c r="O61" s="1207"/>
      <c r="P61" s="1207"/>
      <c r="Q61" s="1207"/>
      <c r="R61" s="1207"/>
      <c r="S61" s="1207"/>
      <c r="T61" s="1207"/>
      <c r="U61" s="1207"/>
      <c r="V61" s="1207"/>
      <c r="W61" s="1207"/>
      <c r="X61" s="1207"/>
      <c r="Y61" s="1207"/>
      <c r="Z61" s="1207"/>
      <c r="AA61" s="1207"/>
      <c r="AB61" s="1207"/>
      <c r="AC61" s="1207"/>
      <c r="AD61" s="1207"/>
      <c r="AE61" s="1207"/>
      <c r="AF61" s="1207"/>
      <c r="AG61" s="1207"/>
      <c r="AH61" s="1207"/>
      <c r="AI61" s="1207"/>
      <c r="AJ61" s="1207"/>
    </row>
    <row r="62" spans="1:36" s="47" customFormat="1" ht="17.25" customHeight="1">
      <c r="A62" s="1094"/>
      <c r="B62" s="1094"/>
      <c r="C62" s="1094"/>
      <c r="D62" s="1094"/>
      <c r="E62" s="1094"/>
      <c r="F62" s="1094"/>
      <c r="G62" s="1094"/>
      <c r="H62" s="1094"/>
      <c r="I62" s="1094"/>
      <c r="J62" s="1094"/>
      <c r="K62" s="1094"/>
      <c r="L62" s="1094"/>
      <c r="M62" s="1094"/>
      <c r="N62" s="1094"/>
      <c r="O62" s="1094"/>
      <c r="P62" s="1094"/>
      <c r="Q62" s="1094"/>
      <c r="R62" s="1094"/>
      <c r="S62" s="1094"/>
      <c r="T62" s="1094"/>
      <c r="U62" s="1094"/>
      <c r="V62" s="1094"/>
      <c r="W62" s="1094"/>
      <c r="X62" s="1094"/>
      <c r="Y62" s="1094"/>
      <c r="Z62" s="1094"/>
      <c r="AA62" s="1094"/>
      <c r="AB62" s="1094"/>
      <c r="AC62" s="1094"/>
      <c r="AD62" s="1094"/>
      <c r="AE62" s="1094"/>
      <c r="AF62" s="1094"/>
      <c r="AG62" s="1094"/>
      <c r="AH62" s="1094"/>
      <c r="AI62" s="1094"/>
      <c r="AJ62" s="1094"/>
    </row>
    <row r="63" spans="1:36" s="47" customFormat="1" ht="17.25" customHeight="1">
      <c r="A63" s="1094"/>
      <c r="B63" s="1094"/>
      <c r="C63" s="1094"/>
      <c r="D63" s="1094"/>
      <c r="E63" s="1094"/>
      <c r="F63" s="1094"/>
      <c r="G63" s="1094"/>
      <c r="H63" s="1094"/>
      <c r="I63" s="1094"/>
      <c r="J63" s="1094"/>
      <c r="K63" s="1094"/>
      <c r="L63" s="1094"/>
      <c r="M63" s="1094"/>
      <c r="N63" s="1094"/>
      <c r="O63" s="1094"/>
      <c r="P63" s="1094"/>
      <c r="Q63" s="1094"/>
      <c r="R63" s="1094"/>
      <c r="S63" s="1094"/>
      <c r="T63" s="1094"/>
      <c r="U63" s="1094"/>
      <c r="V63" s="1094"/>
      <c r="W63" s="1094"/>
      <c r="X63" s="1094"/>
      <c r="Y63" s="1094"/>
      <c r="Z63" s="1094"/>
      <c r="AA63" s="1094"/>
      <c r="AB63" s="1094"/>
      <c r="AC63" s="1094"/>
      <c r="AD63" s="1094"/>
      <c r="AE63" s="1094"/>
      <c r="AF63" s="1094"/>
      <c r="AG63" s="1094"/>
      <c r="AH63" s="1094"/>
      <c r="AI63" s="1094"/>
      <c r="AJ63" s="1094"/>
    </row>
    <row r="64" spans="1:36" s="48" customFormat="1" ht="17.25" customHeight="1">
      <c r="A64" s="1094"/>
      <c r="B64" s="1094"/>
      <c r="C64" s="1094"/>
      <c r="D64" s="1094"/>
      <c r="E64" s="1094"/>
      <c r="F64" s="1094"/>
      <c r="G64" s="1094"/>
      <c r="H64" s="1094"/>
      <c r="I64" s="1094"/>
      <c r="J64" s="1094"/>
      <c r="K64" s="1094"/>
      <c r="L64" s="1094"/>
      <c r="M64" s="1094"/>
      <c r="N64" s="1094"/>
      <c r="O64" s="1094"/>
      <c r="P64" s="1094"/>
      <c r="Q64" s="1094"/>
      <c r="R64" s="1094"/>
      <c r="S64" s="1094"/>
      <c r="T64" s="1094"/>
      <c r="U64" s="1094"/>
      <c r="V64" s="1094"/>
      <c r="W64" s="1094"/>
      <c r="X64" s="1094"/>
      <c r="Y64" s="1094"/>
      <c r="Z64" s="1094"/>
      <c r="AA64" s="1094"/>
      <c r="AB64" s="1094"/>
      <c r="AC64" s="1094"/>
      <c r="AD64" s="1094"/>
      <c r="AE64" s="1094"/>
      <c r="AF64" s="1094"/>
      <c r="AG64" s="1094"/>
      <c r="AH64" s="1094"/>
      <c r="AI64" s="1094"/>
      <c r="AJ64" s="1094"/>
    </row>
    <row r="65" spans="1:34" s="48" customFormat="1" ht="16.5" customHeight="1">
      <c r="A65" s="72"/>
      <c r="B65" s="49"/>
      <c r="C65" s="49"/>
      <c r="D65" s="72"/>
      <c r="E65" s="72"/>
      <c r="F65" s="72"/>
      <c r="G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</row>
    <row r="66" spans="1:34" s="48" customFormat="1" ht="16.5" customHeight="1">
      <c r="A66" s="72"/>
      <c r="B66" s="49"/>
      <c r="C66" s="49"/>
      <c r="D66" s="72"/>
      <c r="E66" s="72"/>
      <c r="F66" s="72"/>
      <c r="G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</row>
    <row r="67" spans="1:34" s="48" customFormat="1" ht="16.5" customHeight="1">
      <c r="A67" s="72"/>
      <c r="B67" s="49"/>
      <c r="C67" s="49"/>
      <c r="D67" s="72"/>
      <c r="E67" s="72"/>
      <c r="F67" s="72"/>
      <c r="G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</row>
    <row r="68" spans="1:34" ht="16.5" customHeight="1">
      <c r="A68" s="72"/>
      <c r="B68" s="49"/>
      <c r="C68" s="49"/>
      <c r="D68" s="50"/>
      <c r="E68" s="50"/>
      <c r="F68" s="50"/>
      <c r="G68" s="50"/>
      <c r="V68" s="50"/>
      <c r="W68" s="50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</row>
    <row r="69" spans="1:34" ht="16.5" customHeight="1">
      <c r="A69" s="72"/>
      <c r="B69" s="49"/>
      <c r="C69" s="49"/>
      <c r="D69" s="50"/>
      <c r="E69" s="50"/>
      <c r="F69" s="50"/>
      <c r="G69" s="50"/>
      <c r="V69" s="50"/>
      <c r="W69" s="50"/>
      <c r="X69" s="50"/>
      <c r="Y69" s="50"/>
      <c r="Z69" s="50"/>
      <c r="AA69" s="50"/>
      <c r="AB69" s="50"/>
      <c r="AC69" s="50"/>
      <c r="AD69" s="50"/>
      <c r="AE69" s="50"/>
      <c r="AF69" s="50"/>
      <c r="AG69" s="50"/>
      <c r="AH69" s="50"/>
    </row>
    <row r="70" spans="1:34" ht="12.75" customHeight="1">
      <c r="A70" s="72"/>
      <c r="B70" s="49"/>
      <c r="C70" s="49"/>
      <c r="D70" s="72"/>
      <c r="E70" s="72"/>
      <c r="F70" s="72"/>
      <c r="G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</row>
  </sheetData>
  <mergeCells count="31">
    <mergeCell ref="J9:K9"/>
    <mergeCell ref="L9:M9"/>
    <mergeCell ref="N9:O9"/>
    <mergeCell ref="P9:Q9"/>
    <mergeCell ref="A1:AJ1"/>
    <mergeCell ref="A2:AJ2"/>
    <mergeCell ref="A3:AJ3"/>
    <mergeCell ref="A7:A10"/>
    <mergeCell ref="B7:C10"/>
    <mergeCell ref="AH7:AH9"/>
    <mergeCell ref="AI7:AI10"/>
    <mergeCell ref="AJ7:AJ10"/>
    <mergeCell ref="D9:E9"/>
    <mergeCell ref="D7:U7"/>
    <mergeCell ref="V7:AG7"/>
    <mergeCell ref="A60:C60"/>
    <mergeCell ref="A61:AJ64"/>
    <mergeCell ref="AD9:AE9"/>
    <mergeCell ref="AF9:AG9"/>
    <mergeCell ref="A56:C56"/>
    <mergeCell ref="A57:C57"/>
    <mergeCell ref="A58:C58"/>
    <mergeCell ref="A59:C59"/>
    <mergeCell ref="R9:S9"/>
    <mergeCell ref="T9:U9"/>
    <mergeCell ref="V9:W9"/>
    <mergeCell ref="X9:Y9"/>
    <mergeCell ref="Z9:AA9"/>
    <mergeCell ref="AB9:AC9"/>
    <mergeCell ref="F9:G9"/>
    <mergeCell ref="H9:I9"/>
  </mergeCells>
  <printOptions horizontalCentered="1" verticalCentered="1"/>
  <pageMargins left="0.23622047244094491" right="0.23622047244094491" top="0.39370078740157483" bottom="0.39370078740157483" header="0.31496062992125984" footer="0.31496062992125984"/>
  <pageSetup paperSize="5" scale="54" orientation="portrait" horizontalDpi="4294967293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7030A0"/>
    <pageSetUpPr fitToPage="1"/>
  </sheetPr>
  <dimension ref="A1:W70"/>
  <sheetViews>
    <sheetView view="pageBreakPreview" zoomScaleSheetLayoutView="100" workbookViewId="0">
      <selection activeCell="AA44" sqref="AA44:AN44"/>
    </sheetView>
  </sheetViews>
  <sheetFormatPr defaultColWidth="3.5546875" defaultRowHeight="24.6"/>
  <cols>
    <col min="1" max="1" width="3.5546875" style="16" customWidth="1"/>
    <col min="2" max="2" width="13" style="16" customWidth="1"/>
    <col min="3" max="3" width="10.5546875" style="16" customWidth="1"/>
    <col min="4" max="19" width="5.44140625" style="16" customWidth="1"/>
    <col min="20" max="20" width="5.6640625" style="16" customWidth="1"/>
    <col min="21" max="21" width="4.5546875" style="16" customWidth="1"/>
    <col min="22" max="22" width="4.44140625" style="16" customWidth="1"/>
    <col min="23" max="261" width="9.33203125" style="16" customWidth="1"/>
    <col min="262" max="16384" width="3.5546875" style="16"/>
  </cols>
  <sheetData>
    <row r="1" spans="1:23" s="15" customFormat="1" ht="22.5" customHeight="1">
      <c r="A1" s="1153" t="str">
        <f>CONCATENATE("ผลคะแนนพัฒนาความก้าวหน้าทางการเรียนกลางภาคเรียนที่ 2  ปีการศึกษา  ",'01.ข้อมูลเบื้องต้น'!K2)</f>
        <v>ผลคะแนนพัฒนาความก้าวหน้าทางการเรียนกลางภาคเรียนที่ 2  ปีการศึกษา  2568</v>
      </c>
      <c r="B1" s="1153"/>
      <c r="C1" s="1153"/>
      <c r="D1" s="1153"/>
      <c r="E1" s="1153"/>
      <c r="F1" s="1153"/>
      <c r="G1" s="1153"/>
      <c r="H1" s="1153"/>
      <c r="I1" s="1153"/>
      <c r="J1" s="1153"/>
      <c r="K1" s="1153"/>
      <c r="L1" s="1153"/>
      <c r="M1" s="1153"/>
      <c r="N1" s="1153"/>
      <c r="O1" s="1153"/>
      <c r="P1" s="1153"/>
      <c r="Q1" s="1153"/>
      <c r="R1" s="1153"/>
      <c r="S1" s="1153"/>
      <c r="T1" s="1153"/>
      <c r="U1" s="1153"/>
      <c r="V1" s="1153"/>
    </row>
    <row r="2" spans="1:23" s="15" customFormat="1" ht="22.5" customHeight="1">
      <c r="A2" s="1153" t="s">
        <v>10</v>
      </c>
      <c r="B2" s="1153"/>
      <c r="C2" s="1153"/>
      <c r="D2" s="1153"/>
      <c r="E2" s="1153"/>
      <c r="F2" s="1153"/>
      <c r="G2" s="1153"/>
      <c r="H2" s="1153"/>
      <c r="I2" s="1153"/>
      <c r="J2" s="1153"/>
      <c r="K2" s="1153"/>
      <c r="L2" s="1153"/>
      <c r="M2" s="1153"/>
      <c r="N2" s="1153"/>
      <c r="O2" s="1153"/>
      <c r="P2" s="1153"/>
      <c r="Q2" s="1153"/>
      <c r="R2" s="1153"/>
      <c r="S2" s="1153"/>
      <c r="T2" s="1153"/>
      <c r="U2" s="1153"/>
      <c r="V2" s="1153"/>
    </row>
    <row r="3" spans="1:23" s="15" customFormat="1" ht="22.5" customHeight="1">
      <c r="A3" s="1153" t="str">
        <f>CONCATENATE("ชั้น",'01.ข้อมูลเบื้องต้น'!H2)</f>
        <v>ชั้น</v>
      </c>
      <c r="B3" s="1153"/>
      <c r="C3" s="1153"/>
      <c r="D3" s="1153"/>
      <c r="E3" s="1153"/>
      <c r="F3" s="1153"/>
      <c r="G3" s="1153"/>
      <c r="H3" s="1153"/>
      <c r="I3" s="1153"/>
      <c r="J3" s="1153"/>
      <c r="K3" s="1153"/>
      <c r="L3" s="1153"/>
      <c r="M3" s="1153"/>
      <c r="N3" s="1153"/>
      <c r="O3" s="1153"/>
      <c r="P3" s="1153"/>
      <c r="Q3" s="1153"/>
      <c r="R3" s="1153"/>
      <c r="S3" s="1153"/>
      <c r="T3" s="1153"/>
      <c r="U3" s="1153"/>
      <c r="V3" s="1153"/>
    </row>
    <row r="4" spans="1:23" s="15" customFormat="1" ht="22.5" hidden="1" customHeight="1">
      <c r="A4" s="61"/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</row>
    <row r="5" spans="1:23" s="15" customFormat="1" ht="22.5" hidden="1" customHeight="1">
      <c r="A5" s="61"/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</row>
    <row r="6" spans="1:23" ht="10.5" customHeight="1" thickBot="1">
      <c r="E6" s="17"/>
    </row>
    <row r="7" spans="1:23" s="18" customFormat="1" ht="18" customHeight="1">
      <c r="A7" s="1154" t="s">
        <v>0</v>
      </c>
      <c r="B7" s="1157" t="s">
        <v>1</v>
      </c>
      <c r="C7" s="1158"/>
      <c r="D7" s="1163" t="s">
        <v>2</v>
      </c>
      <c r="E7" s="1164"/>
      <c r="F7" s="1164"/>
      <c r="G7" s="1164"/>
      <c r="H7" s="1164"/>
      <c r="I7" s="1164"/>
      <c r="J7" s="1164"/>
      <c r="K7" s="1164"/>
      <c r="L7" s="1164"/>
      <c r="M7" s="1164"/>
      <c r="N7" s="1165" t="s">
        <v>3</v>
      </c>
      <c r="O7" s="1166"/>
      <c r="P7" s="1166"/>
      <c r="Q7" s="1166"/>
      <c r="R7" s="1166"/>
      <c r="S7" s="1167"/>
      <c r="T7" s="1168" t="s">
        <v>55</v>
      </c>
      <c r="U7" s="1170" t="s">
        <v>45</v>
      </c>
      <c r="V7" s="1173" t="s">
        <v>4</v>
      </c>
    </row>
    <row r="8" spans="1:23" ht="23.25" hidden="1" customHeight="1">
      <c r="A8" s="1155"/>
      <c r="B8" s="1159"/>
      <c r="C8" s="1160"/>
      <c r="D8" s="19"/>
      <c r="E8" s="20"/>
      <c r="F8" s="20"/>
      <c r="G8" s="20"/>
      <c r="H8" s="21"/>
      <c r="I8" s="21"/>
      <c r="J8" s="22"/>
      <c r="K8" s="22"/>
      <c r="L8" s="135"/>
      <c r="M8" s="135"/>
      <c r="N8" s="112"/>
      <c r="O8" s="142"/>
      <c r="P8" s="142"/>
      <c r="Q8" s="142"/>
      <c r="R8" s="142"/>
      <c r="S8" s="143"/>
      <c r="T8" s="1169"/>
      <c r="U8" s="1171"/>
      <c r="V8" s="1174"/>
    </row>
    <row r="9" spans="1:23" ht="83.25" customHeight="1">
      <c r="A9" s="1155"/>
      <c r="B9" s="1159"/>
      <c r="C9" s="1160"/>
      <c r="D9" s="62" t="str">
        <f>IF('01.ข้อมูลเบื้องต้น'!$B8="","",'01.ข้อมูลเบื้องต้น'!$B8)</f>
        <v/>
      </c>
      <c r="E9" s="63" t="str">
        <f>IF('01.ข้อมูลเบื้องต้น'!$B9="","",'01.ข้อมูลเบื้องต้น'!$B9)</f>
        <v/>
      </c>
      <c r="F9" s="63" t="str">
        <f>IF('01.ข้อมูลเบื้องต้น'!$B10="","",'01.ข้อมูลเบื้องต้น'!$B10)</f>
        <v/>
      </c>
      <c r="G9" s="63" t="str">
        <f>IF('01.ข้อมูลเบื้องต้น'!$B11="","",'01.ข้อมูลเบื้องต้น'!$B11)</f>
        <v/>
      </c>
      <c r="H9" s="63" t="str">
        <f>IF('01.ข้อมูลเบื้องต้น'!$B12="","",'01.ข้อมูลเบื้องต้น'!$B12)</f>
        <v/>
      </c>
      <c r="I9" s="63" t="str">
        <f>IF('01.ข้อมูลเบื้องต้น'!$B13="","",'01.ข้อมูลเบื้องต้น'!$B13)</f>
        <v/>
      </c>
      <c r="J9" s="63" t="str">
        <f>IF('01.ข้อมูลเบื้องต้น'!$B14="","",'01.ข้อมูลเบื้องต้น'!$B14)</f>
        <v/>
      </c>
      <c r="K9" s="63" t="str">
        <f>IF('01.ข้อมูลเบื้องต้น'!$B15="","",'01.ข้อมูลเบื้องต้น'!$B15)</f>
        <v/>
      </c>
      <c r="L9" s="63" t="str">
        <f>IF('01.ข้อมูลเบื้องต้น'!$B16="","",'01.ข้อมูลเบื้องต้น'!$B16)</f>
        <v/>
      </c>
      <c r="M9" s="63" t="str">
        <f>IF('01.ข้อมูลเบื้องต้น'!$B17="","",'01.ข้อมูลเบื้องต้น'!$B17)</f>
        <v/>
      </c>
      <c r="N9" s="137" t="str">
        <f>IF('01.ข้อมูลเบื้องต้น'!$B19="","",'01.ข้อมูลเบื้องต้น'!$B19)</f>
        <v/>
      </c>
      <c r="O9" s="104" t="str">
        <f>IF('01.ข้อมูลเบื้องต้น'!$B20="","",'01.ข้อมูลเบื้องต้น'!$B20)</f>
        <v/>
      </c>
      <c r="P9" s="104" t="str">
        <f>IF('01.ข้อมูลเบื้องต้น'!$B21="","",'01.ข้อมูลเบื้องต้น'!$B21)</f>
        <v/>
      </c>
      <c r="Q9" s="104" t="str">
        <f>IF('01.ข้อมูลเบื้องต้น'!$B26="","",'01.ข้อมูลเบื้องต้น'!$B26)</f>
        <v/>
      </c>
      <c r="R9" s="104" t="str">
        <f>IF('01.ข้อมูลเบื้องต้น'!$B27="","",'01.ข้อมูลเบื้องต้น'!$B27)</f>
        <v/>
      </c>
      <c r="S9" s="105" t="str">
        <f>IF('01.ข้อมูลเบื้องต้น'!$B28="","",'01.ข้อมูลเบื้องต้น'!$B28)</f>
        <v/>
      </c>
      <c r="T9" s="1169"/>
      <c r="U9" s="1171"/>
      <c r="V9" s="1174"/>
    </row>
    <row r="10" spans="1:23" s="26" customFormat="1" ht="16.5" customHeight="1" thickBot="1">
      <c r="A10" s="1156"/>
      <c r="B10" s="1161"/>
      <c r="C10" s="1162"/>
      <c r="D10" s="161">
        <v>20</v>
      </c>
      <c r="E10" s="162">
        <v>20</v>
      </c>
      <c r="F10" s="162">
        <v>20</v>
      </c>
      <c r="G10" s="162">
        <v>20</v>
      </c>
      <c r="H10" s="162">
        <v>20</v>
      </c>
      <c r="I10" s="162">
        <v>20</v>
      </c>
      <c r="J10" s="162">
        <v>20</v>
      </c>
      <c r="K10" s="162">
        <v>20</v>
      </c>
      <c r="L10" s="163">
        <v>20</v>
      </c>
      <c r="M10" s="163"/>
      <c r="N10" s="161">
        <v>20</v>
      </c>
      <c r="O10" s="162">
        <v>20</v>
      </c>
      <c r="P10" s="162">
        <v>20</v>
      </c>
      <c r="Q10" s="162"/>
      <c r="R10" s="162"/>
      <c r="S10" s="164"/>
      <c r="T10" s="25">
        <f>SUM(D10:S10)</f>
        <v>240</v>
      </c>
      <c r="U10" s="1172"/>
      <c r="V10" s="1175"/>
    </row>
    <row r="11" spans="1:23" s="33" customFormat="1" ht="17.25" customHeight="1">
      <c r="A11" s="27">
        <v>1</v>
      </c>
      <c r="B11" s="28" t="str">
        <f>IF('2.ชื่อนักเรียน'!C11="","",'2.ชื่อนักเรียน'!C11)</f>
        <v/>
      </c>
      <c r="C11" s="29" t="str">
        <f>IF('2.ชื่อนักเรียน'!D11="","",'2.ชื่อนักเรียน'!D11)</f>
        <v/>
      </c>
      <c r="D11" s="120">
        <f>IF('4.2คีย์กลางภาค2'!D11="","",'4.2คีย์กลางภาค2'!D11)</f>
        <v>1</v>
      </c>
      <c r="E11" s="66">
        <f>IF('4.2คีย์กลางภาค2'!F11="","",'4.2คีย์กลางภาค2'!F11)</f>
        <v>2</v>
      </c>
      <c r="F11" s="66">
        <f>IF('4.2คีย์กลางภาค2'!H11="","",'4.2คีย์กลางภาค2'!H11)</f>
        <v>3</v>
      </c>
      <c r="G11" s="66">
        <f>IF('4.2คีย์กลางภาค2'!J11="","",'4.2คีย์กลางภาค2'!J11)</f>
        <v>4</v>
      </c>
      <c r="H11" s="66">
        <f>IF('4.2คีย์กลางภาค2'!L11="","",'4.2คีย์กลางภาค2'!L11)</f>
        <v>5</v>
      </c>
      <c r="I11" s="66">
        <f>IF('4.2คีย์กลางภาค2'!N11="","",'4.2คีย์กลางภาค2'!N11)</f>
        <v>6</v>
      </c>
      <c r="J11" s="66">
        <f>IF('4.2คีย์กลางภาค2'!P11="","",'4.2คีย์กลางภาค2'!P11)</f>
        <v>7</v>
      </c>
      <c r="K11" s="66">
        <f>IF('4.2คีย์กลางภาค2'!R11="","",'4.2คีย์กลางภาค2'!R11)</f>
        <v>8</v>
      </c>
      <c r="L11" s="134">
        <v>9</v>
      </c>
      <c r="M11" s="134"/>
      <c r="N11" s="65">
        <f>IF('4.2คีย์กลางภาค2'!V11="","",'4.2คีย์กลางภาค2'!V11)</f>
        <v>10</v>
      </c>
      <c r="O11" s="66">
        <f>IF('4.2คีย์กลางภาค2'!X11="","",'4.2คีย์กลางภาค2'!X11)</f>
        <v>11</v>
      </c>
      <c r="P11" s="66">
        <f>IF('4.2คีย์กลางภาค2'!Z11="","",'4.2คีย์กลางภาค2'!Z11)</f>
        <v>12</v>
      </c>
      <c r="Q11" s="66">
        <f>IF('4.2คีย์กลางภาค2'!AB11="","",'4.2คีย์กลางภาค2'!AB11)</f>
        <v>13</v>
      </c>
      <c r="R11" s="66">
        <f>IF('4.2คีย์กลางภาค2'!AD11="","",'4.2คีย์กลางภาค2'!AD11)</f>
        <v>14</v>
      </c>
      <c r="S11" s="138">
        <f>IF('4.2คีย์กลางภาค2'!AF11="","",'4.2คีย์กลางภาค2'!AF11)</f>
        <v>15</v>
      </c>
      <c r="T11" s="121" t="str">
        <f>IF(OR(D11&gt;$D$10,E11&gt;$E$10,F11&gt;$F$10,G11&gt;$G$10,H11&gt;$H$10,I11&gt;$I$10,J11&gt;$J$10,K11&gt;$K$10,M11&gt;$M$10,N11&gt;$N$10,O11&gt;$O$10,P11&gt;$P$10,Q11&gt;$Q$10,R11&gt;$R$10,S11&gt;$S$10),"",IF(COUNT(D11,E11,F11,G11,H11,I11,J11,K11,M11,N11)&lt;10,"",SUM(D11,E11,F11,G11,H11,I11,J11,K11,M11,N11,O11,P11,Q11,R11,S11)))</f>
        <v/>
      </c>
      <c r="U11" s="31" t="str">
        <f>IF(T11="","",(T11*100)/$T$10)</f>
        <v/>
      </c>
      <c r="V11" s="32" t="str">
        <f>IF('2.ชื่อนักเรียน'!R11="มส","มส",IF('2.ชื่อนักเรียน'!R11="ย้าย","ย้าย",IF('2.ชื่อนักเรียน'!R11="ร","ร",IF(U11="","",RANK(U11,$U$11:$U$55,0)))))</f>
        <v/>
      </c>
    </row>
    <row r="12" spans="1:23" s="33" customFormat="1" ht="17.25" customHeight="1">
      <c r="A12" s="67">
        <v>2</v>
      </c>
      <c r="B12" s="34" t="str">
        <f>IF('2.ชื่อนักเรียน'!C12="","",'2.ชื่อนักเรียน'!C12)</f>
        <v/>
      </c>
      <c r="C12" s="35" t="str">
        <f>IF('2.ชื่อนักเรียน'!D12="","",'2.ชื่อนักเรียน'!D12)</f>
        <v/>
      </c>
      <c r="D12" s="68" t="str">
        <f>IF('4.2คีย์กลางภาค2'!D12="","",'4.2คีย์กลางภาค2'!D12)</f>
        <v/>
      </c>
      <c r="E12" s="52" t="str">
        <f>IF('4.2คีย์กลางภาค2'!F12="","",'4.2คีย์กลางภาค2'!F12)</f>
        <v/>
      </c>
      <c r="F12" s="52" t="str">
        <f>IF('4.2คีย์กลางภาค2'!H12="","",'4.2คีย์กลางภาค2'!H12)</f>
        <v/>
      </c>
      <c r="G12" s="52" t="str">
        <f>IF('4.2คีย์กลางภาค2'!J12="","",'4.2คีย์กลางภาค2'!J12)</f>
        <v/>
      </c>
      <c r="H12" s="52" t="str">
        <f>IF('4.2คีย์กลางภาค2'!L12="","",'4.2คีย์กลางภาค2'!L12)</f>
        <v/>
      </c>
      <c r="I12" s="52" t="str">
        <f>IF('4.2คีย์กลางภาค2'!N12="","",'4.2คีย์กลางภาค2'!N12)</f>
        <v/>
      </c>
      <c r="J12" s="52" t="str">
        <f>IF('4.2คีย์กลางภาค2'!P12="","",'4.2คีย์กลางภาค2'!P12)</f>
        <v/>
      </c>
      <c r="K12" s="52" t="str">
        <f>IF('4.2คีย์กลางภาค2'!R12="","",'4.2คีย์กลางภาค2'!R12)</f>
        <v/>
      </c>
      <c r="L12" s="114"/>
      <c r="M12" s="114" t="str">
        <f>IF('4.2คีย์กลางภาค2'!T12="","",'4.2คีย์กลางภาค2'!T12)</f>
        <v/>
      </c>
      <c r="N12" s="68" t="str">
        <f>IF('4.2คีย์กลางภาค2'!V12="","",'4.2คีย์กลางภาค2'!V12)</f>
        <v/>
      </c>
      <c r="O12" s="52" t="str">
        <f>IF('4.2คีย์กลางภาค2'!X12="","",'4.2คีย์กลางภาค2'!X12)</f>
        <v/>
      </c>
      <c r="P12" s="52" t="str">
        <f>IF('4.2คีย์กลางภาค2'!Z12="","",'4.2คีย์กลางภาค2'!Z12)</f>
        <v/>
      </c>
      <c r="Q12" s="52" t="str">
        <f>IF('4.2คีย์กลางภาค2'!AB12="","",'4.2คีย์กลางภาค2'!AB12)</f>
        <v/>
      </c>
      <c r="R12" s="52" t="str">
        <f>IF('4.2คีย์กลางภาค2'!AD12="","",'4.2คีย์กลางภาค2'!AD12)</f>
        <v/>
      </c>
      <c r="S12" s="109" t="str">
        <f>IF('4.2คีย์กลางภาค2'!AF12="","",'4.2คีย์กลางภาค2'!AF12)</f>
        <v/>
      </c>
      <c r="T12" s="36" t="str">
        <f t="shared" ref="T12:T55" si="0">IF(OR(D12&gt;$D$10,E12&gt;$E$10,F12&gt;$F$10,G12&gt;$G$10,H12&gt;$H$10,I12&gt;$I$10,J12&gt;$J$10,K12&gt;$K$10,M12&gt;$M$10,N12&gt;$N$10,O12&gt;$O$10,P12&gt;$P$10,Q12&gt;$Q$10,R12&gt;$R$10,S12&gt;$S$10),"",IF(COUNT(D12,E12,F12,G12,H12,I12,J12,K12,M12,N12)&lt;10,"",SUM(D12,E12,F12,G12,H12,I12,J12,K12,M12,N12,O12,P12,Q12,R12,S12)))</f>
        <v/>
      </c>
      <c r="U12" s="31" t="str">
        <f t="shared" ref="U12:U55" si="1">IF(T12="","",(T12*100)/$T$10)</f>
        <v/>
      </c>
      <c r="V12" s="37" t="str">
        <f>IF('2.ชื่อนักเรียน'!R12="มส","มส",IF('2.ชื่อนักเรียน'!R12="ย้าย","ย้าย",IF('2.ชื่อนักเรียน'!R12="ร","ร",IF(U12="","",RANK(U12,$U$11:$U$55,0)))))</f>
        <v/>
      </c>
    </row>
    <row r="13" spans="1:23" s="33" customFormat="1" ht="17.25" customHeight="1">
      <c r="A13" s="67">
        <v>3</v>
      </c>
      <c r="B13" s="34" t="str">
        <f>IF('2.ชื่อนักเรียน'!C13="","",'2.ชื่อนักเรียน'!C13)</f>
        <v/>
      </c>
      <c r="C13" s="35" t="str">
        <f>IF('2.ชื่อนักเรียน'!D13="","",'2.ชื่อนักเรียน'!D13)</f>
        <v/>
      </c>
      <c r="D13" s="65" t="str">
        <f>IF('4.2คีย์กลางภาค2'!D13="","",'4.2คีย์กลางภาค2'!D13)</f>
        <v/>
      </c>
      <c r="E13" s="66" t="str">
        <f>IF('4.2คีย์กลางภาค2'!F13="","",'4.2คีย์กลางภาค2'!F13)</f>
        <v/>
      </c>
      <c r="F13" s="66" t="str">
        <f>IF('4.2คีย์กลางภาค2'!H13="","",'4.2คีย์กลางภาค2'!H13)</f>
        <v/>
      </c>
      <c r="G13" s="66" t="str">
        <f>IF('4.2คีย์กลางภาค2'!J13="","",'4.2คีย์กลางภาค2'!J13)</f>
        <v/>
      </c>
      <c r="H13" s="66" t="str">
        <f>IF('4.2คีย์กลางภาค2'!L13="","",'4.2คีย์กลางภาค2'!L13)</f>
        <v/>
      </c>
      <c r="I13" s="66" t="str">
        <f>IF('4.2คีย์กลางภาค2'!N13="","",'4.2คีย์กลางภาค2'!N13)</f>
        <v/>
      </c>
      <c r="J13" s="66" t="str">
        <f>IF('4.2คีย์กลางภาค2'!P13="","",'4.2คีย์กลางภาค2'!P13)</f>
        <v/>
      </c>
      <c r="K13" s="66" t="str">
        <f>IF('4.2คีย์กลางภาค2'!R13="","",'4.2คีย์กลางภาค2'!R13)</f>
        <v/>
      </c>
      <c r="L13" s="134"/>
      <c r="M13" s="134" t="str">
        <f>IF('4.2คีย์กลางภาค2'!T13="","",'4.2คีย์กลางภาค2'!T13)</f>
        <v/>
      </c>
      <c r="N13" s="65" t="str">
        <f>IF('4.2คีย์กลางภาค2'!V13="","",'4.2คีย์กลางภาค2'!V13)</f>
        <v/>
      </c>
      <c r="O13" s="66" t="str">
        <f>IF('4.2คีย์กลางภาค2'!X13="","",'4.2คีย์กลางภาค2'!X13)</f>
        <v/>
      </c>
      <c r="P13" s="66" t="str">
        <f>IF('4.2คีย์กลางภาค2'!Z13="","",'4.2คีย์กลางภาค2'!Z13)</f>
        <v/>
      </c>
      <c r="Q13" s="66" t="str">
        <f>IF('4.2คีย์กลางภาค2'!AB13="","",'4.2คีย์กลางภาค2'!AB13)</f>
        <v/>
      </c>
      <c r="R13" s="66" t="str">
        <f>IF('4.2คีย์กลางภาค2'!AD13="","",'4.2คีย์กลางภาค2'!AD13)</f>
        <v/>
      </c>
      <c r="S13" s="138" t="str">
        <f>IF('4.2คีย์กลางภาค2'!AF13="","",'4.2คีย์กลางภาค2'!AF13)</f>
        <v/>
      </c>
      <c r="T13" s="36" t="str">
        <f t="shared" si="0"/>
        <v/>
      </c>
      <c r="U13" s="31" t="str">
        <f t="shared" si="1"/>
        <v/>
      </c>
      <c r="V13" s="37" t="str">
        <f>IF('2.ชื่อนักเรียน'!R13="มส","มส",IF('2.ชื่อนักเรียน'!R13="ย้าย","ย้าย",IF('2.ชื่อนักเรียน'!R13="ร","ร",IF(U13="","",RANK(U13,$U$11:$U$55,0)))))</f>
        <v/>
      </c>
    </row>
    <row r="14" spans="1:23" s="33" customFormat="1" ht="17.25" customHeight="1">
      <c r="A14" s="67">
        <v>4</v>
      </c>
      <c r="B14" s="34" t="str">
        <f>IF('2.ชื่อนักเรียน'!C14="","",'2.ชื่อนักเรียน'!C14)</f>
        <v/>
      </c>
      <c r="C14" s="35" t="str">
        <f>IF('2.ชื่อนักเรียน'!D14="","",'2.ชื่อนักเรียน'!D14)</f>
        <v/>
      </c>
      <c r="D14" s="65" t="str">
        <f>IF('4.2คีย์กลางภาค2'!D14="","",'4.2คีย์กลางภาค2'!D14)</f>
        <v/>
      </c>
      <c r="E14" s="66" t="str">
        <f>IF('4.2คีย์กลางภาค2'!F14="","",'4.2คีย์กลางภาค2'!F14)</f>
        <v/>
      </c>
      <c r="F14" s="66" t="str">
        <f>IF('4.2คีย์กลางภาค2'!H14="","",'4.2คีย์กลางภาค2'!H14)</f>
        <v/>
      </c>
      <c r="G14" s="66" t="str">
        <f>IF('4.2คีย์กลางภาค2'!J14="","",'4.2คีย์กลางภาค2'!J14)</f>
        <v/>
      </c>
      <c r="H14" s="66" t="str">
        <f>IF('4.2คีย์กลางภาค2'!L14="","",'4.2คีย์กลางภาค2'!L14)</f>
        <v/>
      </c>
      <c r="I14" s="66" t="str">
        <f>IF('4.2คีย์กลางภาค2'!N14="","",'4.2คีย์กลางภาค2'!N14)</f>
        <v/>
      </c>
      <c r="J14" s="66" t="str">
        <f>IF('4.2คีย์กลางภาค2'!P14="","",'4.2คีย์กลางภาค2'!P14)</f>
        <v/>
      </c>
      <c r="K14" s="66" t="str">
        <f>IF('4.2คีย์กลางภาค2'!R14="","",'4.2คีย์กลางภาค2'!R14)</f>
        <v/>
      </c>
      <c r="L14" s="134"/>
      <c r="M14" s="134" t="str">
        <f>IF('4.2คีย์กลางภาค2'!T14="","",'4.2คีย์กลางภาค2'!T14)</f>
        <v/>
      </c>
      <c r="N14" s="65" t="str">
        <f>IF('4.2คีย์กลางภาค2'!V14="","",'4.2คีย์กลางภาค2'!V14)</f>
        <v/>
      </c>
      <c r="O14" s="66" t="str">
        <f>IF('4.2คีย์กลางภาค2'!X14="","",'4.2คีย์กลางภาค2'!X14)</f>
        <v/>
      </c>
      <c r="P14" s="66" t="str">
        <f>IF('4.2คีย์กลางภาค2'!Z14="","",'4.2คีย์กลางภาค2'!Z14)</f>
        <v/>
      </c>
      <c r="Q14" s="66" t="str">
        <f>IF('4.2คีย์กลางภาค2'!AB14="","",'4.2คีย์กลางภาค2'!AB14)</f>
        <v/>
      </c>
      <c r="R14" s="66" t="str">
        <f>IF('4.2คีย์กลางภาค2'!AD14="","",'4.2คีย์กลางภาค2'!AD14)</f>
        <v/>
      </c>
      <c r="S14" s="138" t="str">
        <f>IF('4.2คีย์กลางภาค2'!AF14="","",'4.2คีย์กลางภาค2'!AF14)</f>
        <v/>
      </c>
      <c r="T14" s="36" t="str">
        <f t="shared" si="0"/>
        <v/>
      </c>
      <c r="U14" s="31" t="str">
        <f t="shared" si="1"/>
        <v/>
      </c>
      <c r="V14" s="37" t="str">
        <f>IF('2.ชื่อนักเรียน'!R14="มส","มส",IF('2.ชื่อนักเรียน'!R14="ย้าย","ย้าย",IF('2.ชื่อนักเรียน'!R14="ร","ร",IF(U14="","",RANK(U14,$U$11:$U$55,0)))))</f>
        <v/>
      </c>
    </row>
    <row r="15" spans="1:23" s="33" customFormat="1" ht="17.25" customHeight="1">
      <c r="A15" s="67">
        <v>5</v>
      </c>
      <c r="B15" s="34" t="str">
        <f>IF('2.ชื่อนักเรียน'!C15="","",'2.ชื่อนักเรียน'!C15)</f>
        <v/>
      </c>
      <c r="C15" s="35" t="str">
        <f>IF('2.ชื่อนักเรียน'!D15="","",'2.ชื่อนักเรียน'!D15)</f>
        <v/>
      </c>
      <c r="D15" s="65" t="str">
        <f>IF('4.2คีย์กลางภาค2'!D15="","",'4.2คีย์กลางภาค2'!D15)</f>
        <v/>
      </c>
      <c r="E15" s="66" t="str">
        <f>IF('4.2คีย์กลางภาค2'!F15="","",'4.2คีย์กลางภาค2'!F15)</f>
        <v/>
      </c>
      <c r="F15" s="66" t="str">
        <f>IF('4.2คีย์กลางภาค2'!H15="","",'4.2คีย์กลางภาค2'!H15)</f>
        <v/>
      </c>
      <c r="G15" s="66" t="str">
        <f>IF('4.2คีย์กลางภาค2'!J15="","",'4.2คีย์กลางภาค2'!J15)</f>
        <v/>
      </c>
      <c r="H15" s="66" t="str">
        <f>IF('4.2คีย์กลางภาค2'!L15="","",'4.2คีย์กลางภาค2'!L15)</f>
        <v/>
      </c>
      <c r="I15" s="66" t="str">
        <f>IF('4.2คีย์กลางภาค2'!N15="","",'4.2คีย์กลางภาค2'!N15)</f>
        <v/>
      </c>
      <c r="J15" s="66" t="str">
        <f>IF('4.2คีย์กลางภาค2'!P15="","",'4.2คีย์กลางภาค2'!P15)</f>
        <v/>
      </c>
      <c r="K15" s="66" t="str">
        <f>IF('4.2คีย์กลางภาค2'!R15="","",'4.2คีย์กลางภาค2'!R15)</f>
        <v/>
      </c>
      <c r="L15" s="134"/>
      <c r="M15" s="134" t="str">
        <f>IF('4.2คีย์กลางภาค2'!T15="","",'4.2คีย์กลางภาค2'!T15)</f>
        <v/>
      </c>
      <c r="N15" s="65" t="str">
        <f>IF('4.2คีย์กลางภาค2'!V15="","",'4.2คีย์กลางภาค2'!V15)</f>
        <v/>
      </c>
      <c r="O15" s="66" t="str">
        <f>IF('4.2คีย์กลางภาค2'!X15="","",'4.2คีย์กลางภาค2'!X15)</f>
        <v/>
      </c>
      <c r="P15" s="66" t="str">
        <f>IF('4.2คีย์กลางภาค2'!Z15="","",'4.2คีย์กลางภาค2'!Z15)</f>
        <v/>
      </c>
      <c r="Q15" s="66" t="str">
        <f>IF('4.2คีย์กลางภาค2'!AB15="","",'4.2คีย์กลางภาค2'!AB15)</f>
        <v/>
      </c>
      <c r="R15" s="66" t="str">
        <f>IF('4.2คีย์กลางภาค2'!AD15="","",'4.2คีย์กลางภาค2'!AD15)</f>
        <v/>
      </c>
      <c r="S15" s="138" t="str">
        <f>IF('4.2คีย์กลางภาค2'!AF15="","",'4.2คีย์กลางภาค2'!AF15)</f>
        <v/>
      </c>
      <c r="T15" s="36" t="str">
        <f t="shared" si="0"/>
        <v/>
      </c>
      <c r="U15" s="31" t="str">
        <f t="shared" si="1"/>
        <v/>
      </c>
      <c r="V15" s="37" t="str">
        <f>IF('2.ชื่อนักเรียน'!R15="มส","มส",IF('2.ชื่อนักเรียน'!R15="ย้าย","ย้าย",IF('2.ชื่อนักเรียน'!R15="ร","ร",IF(U15="","",RANK(U15,$U$11:$U$55,0)))))</f>
        <v/>
      </c>
      <c r="W15" s="165" t="s">
        <v>97</v>
      </c>
    </row>
    <row r="16" spans="1:23" s="33" customFormat="1" ht="17.25" customHeight="1">
      <c r="A16" s="67">
        <v>6</v>
      </c>
      <c r="B16" s="34" t="str">
        <f>IF('2.ชื่อนักเรียน'!C16="","",'2.ชื่อนักเรียน'!C16)</f>
        <v/>
      </c>
      <c r="C16" s="35" t="str">
        <f>IF('2.ชื่อนักเรียน'!D16="","",'2.ชื่อนักเรียน'!D16)</f>
        <v/>
      </c>
      <c r="D16" s="65" t="str">
        <f>IF('4.2คีย์กลางภาค2'!D16="","",'4.2คีย์กลางภาค2'!D16)</f>
        <v/>
      </c>
      <c r="E16" s="66" t="str">
        <f>IF('4.2คีย์กลางภาค2'!F16="","",'4.2คีย์กลางภาค2'!F16)</f>
        <v/>
      </c>
      <c r="F16" s="66" t="str">
        <f>IF('4.2คีย์กลางภาค2'!H16="","",'4.2คีย์กลางภาค2'!H16)</f>
        <v/>
      </c>
      <c r="G16" s="66" t="str">
        <f>IF('4.2คีย์กลางภาค2'!J16="","",'4.2คีย์กลางภาค2'!J16)</f>
        <v/>
      </c>
      <c r="H16" s="66" t="str">
        <f>IF('4.2คีย์กลางภาค2'!L16="","",'4.2คีย์กลางภาค2'!L16)</f>
        <v/>
      </c>
      <c r="I16" s="66" t="str">
        <f>IF('4.2คีย์กลางภาค2'!N16="","",'4.2คีย์กลางภาค2'!N16)</f>
        <v/>
      </c>
      <c r="J16" s="66" t="str">
        <f>IF('4.2คีย์กลางภาค2'!P16="","",'4.2คีย์กลางภาค2'!P16)</f>
        <v/>
      </c>
      <c r="K16" s="66" t="str">
        <f>IF('4.2คีย์กลางภาค2'!R16="","",'4.2คีย์กลางภาค2'!R16)</f>
        <v/>
      </c>
      <c r="L16" s="134"/>
      <c r="M16" s="134" t="str">
        <f>IF('4.2คีย์กลางภาค2'!T16="","",'4.2คีย์กลางภาค2'!T16)</f>
        <v/>
      </c>
      <c r="N16" s="65" t="str">
        <f>IF('4.2คีย์กลางภาค2'!V16="","",'4.2คีย์กลางภาค2'!V16)</f>
        <v/>
      </c>
      <c r="O16" s="66" t="str">
        <f>IF('4.2คีย์กลางภาค2'!X16="","",'4.2คีย์กลางภาค2'!X16)</f>
        <v/>
      </c>
      <c r="P16" s="66" t="str">
        <f>IF('4.2คีย์กลางภาค2'!Z16="","",'4.2คีย์กลางภาค2'!Z16)</f>
        <v/>
      </c>
      <c r="Q16" s="66" t="str">
        <f>IF('4.2คีย์กลางภาค2'!AB16="","",'4.2คีย์กลางภาค2'!AB16)</f>
        <v/>
      </c>
      <c r="R16" s="66" t="str">
        <f>IF('4.2คีย์กลางภาค2'!AD16="","",'4.2คีย์กลางภาค2'!AD16)</f>
        <v/>
      </c>
      <c r="S16" s="138" t="str">
        <f>IF('4.2คีย์กลางภาค2'!AF16="","",'4.2คีย์กลางภาค2'!AF16)</f>
        <v/>
      </c>
      <c r="T16" s="36" t="str">
        <f t="shared" si="0"/>
        <v/>
      </c>
      <c r="U16" s="31" t="str">
        <f t="shared" si="1"/>
        <v/>
      </c>
      <c r="V16" s="37" t="str">
        <f>IF('2.ชื่อนักเรียน'!R16="มส","มส",IF('2.ชื่อนักเรียน'!R16="ย้าย","ย้าย",IF('2.ชื่อนักเรียน'!R16="ร","ร",IF(U16="","",RANK(U16,$U$11:$U$55,0)))))</f>
        <v/>
      </c>
    </row>
    <row r="17" spans="1:22" s="33" customFormat="1" ht="17.25" customHeight="1">
      <c r="A17" s="67">
        <v>7</v>
      </c>
      <c r="B17" s="34" t="str">
        <f>IF('2.ชื่อนักเรียน'!C17="","",'2.ชื่อนักเรียน'!C17)</f>
        <v/>
      </c>
      <c r="C17" s="35" t="str">
        <f>IF('2.ชื่อนักเรียน'!D17="","",'2.ชื่อนักเรียน'!D17)</f>
        <v/>
      </c>
      <c r="D17" s="65" t="str">
        <f>IF('4.2คีย์กลางภาค2'!D17="","",'4.2คีย์กลางภาค2'!D17)</f>
        <v/>
      </c>
      <c r="E17" s="66" t="str">
        <f>IF('4.2คีย์กลางภาค2'!F17="","",'4.2คีย์กลางภาค2'!F17)</f>
        <v/>
      </c>
      <c r="F17" s="66" t="str">
        <f>IF('4.2คีย์กลางภาค2'!H17="","",'4.2คีย์กลางภาค2'!H17)</f>
        <v/>
      </c>
      <c r="G17" s="66" t="str">
        <f>IF('4.2คีย์กลางภาค2'!J17="","",'4.2คีย์กลางภาค2'!J17)</f>
        <v/>
      </c>
      <c r="H17" s="66" t="str">
        <f>IF('4.2คีย์กลางภาค2'!L17="","",'4.2คีย์กลางภาค2'!L17)</f>
        <v/>
      </c>
      <c r="I17" s="66" t="str">
        <f>IF('4.2คีย์กลางภาค2'!N17="","",'4.2คีย์กลางภาค2'!N17)</f>
        <v/>
      </c>
      <c r="J17" s="66" t="str">
        <f>IF('4.2คีย์กลางภาค2'!P17="","",'4.2คีย์กลางภาค2'!P17)</f>
        <v/>
      </c>
      <c r="K17" s="66" t="str">
        <f>IF('4.2คีย์กลางภาค2'!R17="","",'4.2คีย์กลางภาค2'!R17)</f>
        <v/>
      </c>
      <c r="L17" s="134"/>
      <c r="M17" s="134" t="str">
        <f>IF('4.2คีย์กลางภาค2'!T17="","",'4.2คีย์กลางภาค2'!T17)</f>
        <v/>
      </c>
      <c r="N17" s="65" t="str">
        <f>IF('4.2คีย์กลางภาค2'!V17="","",'4.2คีย์กลางภาค2'!V17)</f>
        <v/>
      </c>
      <c r="O17" s="66" t="str">
        <f>IF('4.2คีย์กลางภาค2'!X17="","",'4.2คีย์กลางภาค2'!X17)</f>
        <v/>
      </c>
      <c r="P17" s="66" t="str">
        <f>IF('4.2คีย์กลางภาค2'!Z17="","",'4.2คีย์กลางภาค2'!Z17)</f>
        <v/>
      </c>
      <c r="Q17" s="66" t="str">
        <f>IF('4.2คีย์กลางภาค2'!AB17="","",'4.2คีย์กลางภาค2'!AB17)</f>
        <v/>
      </c>
      <c r="R17" s="66" t="str">
        <f>IF('4.2คีย์กลางภาค2'!AD17="","",'4.2คีย์กลางภาค2'!AD17)</f>
        <v/>
      </c>
      <c r="S17" s="138" t="str">
        <f>IF('4.2คีย์กลางภาค2'!AF17="","",'4.2คีย์กลางภาค2'!AF17)</f>
        <v/>
      </c>
      <c r="T17" s="36" t="str">
        <f t="shared" si="0"/>
        <v/>
      </c>
      <c r="U17" s="31" t="str">
        <f t="shared" si="1"/>
        <v/>
      </c>
      <c r="V17" s="37" t="str">
        <f>IF('2.ชื่อนักเรียน'!R17="มส","มส",IF('2.ชื่อนักเรียน'!R17="ย้าย","ย้าย",IF('2.ชื่อนักเรียน'!R17="ร","ร",IF(U17="","",RANK(U17,$U$11:$U$55,0)))))</f>
        <v/>
      </c>
    </row>
    <row r="18" spans="1:22" s="33" customFormat="1" ht="17.25" customHeight="1">
      <c r="A18" s="67">
        <v>8</v>
      </c>
      <c r="B18" s="34" t="str">
        <f>IF('2.ชื่อนักเรียน'!C18="","",'2.ชื่อนักเรียน'!C18)</f>
        <v/>
      </c>
      <c r="C18" s="35" t="str">
        <f>IF('2.ชื่อนักเรียน'!D18="","",'2.ชื่อนักเรียน'!D18)</f>
        <v/>
      </c>
      <c r="D18" s="65" t="str">
        <f>IF('4.2คีย์กลางภาค2'!D18="","",'4.2คีย์กลางภาค2'!D18)</f>
        <v/>
      </c>
      <c r="E18" s="66" t="str">
        <f>IF('4.2คีย์กลางภาค2'!F18="","",'4.2คีย์กลางภาค2'!F18)</f>
        <v/>
      </c>
      <c r="F18" s="66" t="str">
        <f>IF('4.2คีย์กลางภาค2'!H18="","",'4.2คีย์กลางภาค2'!H18)</f>
        <v/>
      </c>
      <c r="G18" s="66" t="str">
        <f>IF('4.2คีย์กลางภาค2'!J18="","",'4.2คีย์กลางภาค2'!J18)</f>
        <v/>
      </c>
      <c r="H18" s="66" t="str">
        <f>IF('4.2คีย์กลางภาค2'!L18="","",'4.2คีย์กลางภาค2'!L18)</f>
        <v/>
      </c>
      <c r="I18" s="66" t="str">
        <f>IF('4.2คีย์กลางภาค2'!N18="","",'4.2คีย์กลางภาค2'!N18)</f>
        <v/>
      </c>
      <c r="J18" s="66" t="str">
        <f>IF('4.2คีย์กลางภาค2'!P18="","",'4.2คีย์กลางภาค2'!P18)</f>
        <v/>
      </c>
      <c r="K18" s="66" t="str">
        <f>IF('4.2คีย์กลางภาค2'!R18="","",'4.2คีย์กลางภาค2'!R18)</f>
        <v/>
      </c>
      <c r="L18" s="134"/>
      <c r="M18" s="134" t="str">
        <f>IF('4.2คีย์กลางภาค2'!T18="","",'4.2คีย์กลางภาค2'!T18)</f>
        <v/>
      </c>
      <c r="N18" s="65" t="str">
        <f>IF('4.2คีย์กลางภาค2'!V18="","",'4.2คีย์กลางภาค2'!V18)</f>
        <v/>
      </c>
      <c r="O18" s="66" t="str">
        <f>IF('4.2คีย์กลางภาค2'!X18="","",'4.2คีย์กลางภาค2'!X18)</f>
        <v/>
      </c>
      <c r="P18" s="66" t="str">
        <f>IF('4.2คีย์กลางภาค2'!Z18="","",'4.2คีย์กลางภาค2'!Z18)</f>
        <v/>
      </c>
      <c r="Q18" s="66" t="str">
        <f>IF('4.2คีย์กลางภาค2'!AB18="","",'4.2คีย์กลางภาค2'!AB18)</f>
        <v/>
      </c>
      <c r="R18" s="66" t="str">
        <f>IF('4.2คีย์กลางภาค2'!AD18="","",'4.2คีย์กลางภาค2'!AD18)</f>
        <v/>
      </c>
      <c r="S18" s="138" t="str">
        <f>IF('4.2คีย์กลางภาค2'!AF18="","",'4.2คีย์กลางภาค2'!AF18)</f>
        <v/>
      </c>
      <c r="T18" s="36" t="str">
        <f t="shared" si="0"/>
        <v/>
      </c>
      <c r="U18" s="31" t="str">
        <f t="shared" si="1"/>
        <v/>
      </c>
      <c r="V18" s="37" t="str">
        <f>IF('2.ชื่อนักเรียน'!R18="มส","มส",IF('2.ชื่อนักเรียน'!R18="ย้าย","ย้าย",IF('2.ชื่อนักเรียน'!R18="ร","ร",IF(U18="","",RANK(U18,$U$11:$U$55,0)))))</f>
        <v/>
      </c>
    </row>
    <row r="19" spans="1:22" s="33" customFormat="1" ht="17.25" customHeight="1">
      <c r="A19" s="67">
        <v>9</v>
      </c>
      <c r="B19" s="34" t="str">
        <f>IF('2.ชื่อนักเรียน'!C19="","",'2.ชื่อนักเรียน'!C19)</f>
        <v/>
      </c>
      <c r="C19" s="35" t="str">
        <f>IF('2.ชื่อนักเรียน'!D19="","",'2.ชื่อนักเรียน'!D19)</f>
        <v/>
      </c>
      <c r="D19" s="65" t="str">
        <f>IF('4.2คีย์กลางภาค2'!D19="","",'4.2คีย์กลางภาค2'!D19)</f>
        <v/>
      </c>
      <c r="E19" s="66" t="str">
        <f>IF('4.2คีย์กลางภาค2'!F19="","",'4.2คีย์กลางภาค2'!F19)</f>
        <v/>
      </c>
      <c r="F19" s="66" t="str">
        <f>IF('4.2คีย์กลางภาค2'!H19="","",'4.2คีย์กลางภาค2'!H19)</f>
        <v/>
      </c>
      <c r="G19" s="66" t="str">
        <f>IF('4.2คีย์กลางภาค2'!J19="","",'4.2คีย์กลางภาค2'!J19)</f>
        <v/>
      </c>
      <c r="H19" s="66" t="str">
        <f>IF('4.2คีย์กลางภาค2'!L19="","",'4.2คีย์กลางภาค2'!L19)</f>
        <v/>
      </c>
      <c r="I19" s="66" t="str">
        <f>IF('4.2คีย์กลางภาค2'!N19="","",'4.2คีย์กลางภาค2'!N19)</f>
        <v/>
      </c>
      <c r="J19" s="66" t="str">
        <f>IF('4.2คีย์กลางภาค2'!P19="","",'4.2คีย์กลางภาค2'!P19)</f>
        <v/>
      </c>
      <c r="K19" s="66" t="str">
        <f>IF('4.2คีย์กลางภาค2'!R19="","",'4.2คีย์กลางภาค2'!R19)</f>
        <v/>
      </c>
      <c r="L19" s="134"/>
      <c r="M19" s="134" t="str">
        <f>IF('4.2คีย์กลางภาค2'!T19="","",'4.2คีย์กลางภาค2'!T19)</f>
        <v/>
      </c>
      <c r="N19" s="65" t="str">
        <f>IF('4.2คีย์กลางภาค2'!V19="","",'4.2คีย์กลางภาค2'!V19)</f>
        <v/>
      </c>
      <c r="O19" s="66" t="str">
        <f>IF('4.2คีย์กลางภาค2'!X19="","",'4.2คีย์กลางภาค2'!X19)</f>
        <v/>
      </c>
      <c r="P19" s="66" t="str">
        <f>IF('4.2คีย์กลางภาค2'!Z19="","",'4.2คีย์กลางภาค2'!Z19)</f>
        <v/>
      </c>
      <c r="Q19" s="66" t="str">
        <f>IF('4.2คีย์กลางภาค2'!AB19="","",'4.2คีย์กลางภาค2'!AB19)</f>
        <v/>
      </c>
      <c r="R19" s="66" t="str">
        <f>IF('4.2คีย์กลางภาค2'!AD19="","",'4.2คีย์กลางภาค2'!AD19)</f>
        <v/>
      </c>
      <c r="S19" s="138" t="str">
        <f>IF('4.2คีย์กลางภาค2'!AF19="","",'4.2คีย์กลางภาค2'!AF19)</f>
        <v/>
      </c>
      <c r="T19" s="36" t="str">
        <f t="shared" si="0"/>
        <v/>
      </c>
      <c r="U19" s="31" t="str">
        <f t="shared" si="1"/>
        <v/>
      </c>
      <c r="V19" s="37" t="str">
        <f>IF('2.ชื่อนักเรียน'!R19="มส","มส",IF('2.ชื่อนักเรียน'!R19="ย้าย","ย้าย",IF('2.ชื่อนักเรียน'!R19="ร","ร",IF(U19="","",RANK(U19,$U$11:$U$55,0)))))</f>
        <v/>
      </c>
    </row>
    <row r="20" spans="1:22" s="33" customFormat="1" ht="17.25" customHeight="1">
      <c r="A20" s="67">
        <v>10</v>
      </c>
      <c r="B20" s="34" t="str">
        <f>IF('2.ชื่อนักเรียน'!C20="","",'2.ชื่อนักเรียน'!C20)</f>
        <v/>
      </c>
      <c r="C20" s="35" t="str">
        <f>IF('2.ชื่อนักเรียน'!D20="","",'2.ชื่อนักเรียน'!D20)</f>
        <v/>
      </c>
      <c r="D20" s="65" t="str">
        <f>IF('4.2คีย์กลางภาค2'!D20="","",'4.2คีย์กลางภาค2'!D20)</f>
        <v/>
      </c>
      <c r="E20" s="66" t="str">
        <f>IF('4.2คีย์กลางภาค2'!F20="","",'4.2คีย์กลางภาค2'!F20)</f>
        <v/>
      </c>
      <c r="F20" s="66" t="str">
        <f>IF('4.2คีย์กลางภาค2'!H20="","",'4.2คีย์กลางภาค2'!H20)</f>
        <v/>
      </c>
      <c r="G20" s="66" t="str">
        <f>IF('4.2คีย์กลางภาค2'!J20="","",'4.2คีย์กลางภาค2'!J20)</f>
        <v/>
      </c>
      <c r="H20" s="66" t="str">
        <f>IF('4.2คีย์กลางภาค2'!L20="","",'4.2คีย์กลางภาค2'!L20)</f>
        <v/>
      </c>
      <c r="I20" s="66" t="str">
        <f>IF('4.2คีย์กลางภาค2'!N20="","",'4.2คีย์กลางภาค2'!N20)</f>
        <v/>
      </c>
      <c r="J20" s="66" t="str">
        <f>IF('4.2คีย์กลางภาค2'!P20="","",'4.2คีย์กลางภาค2'!P20)</f>
        <v/>
      </c>
      <c r="K20" s="66" t="str">
        <f>IF('4.2คีย์กลางภาค2'!R20="","",'4.2คีย์กลางภาค2'!R20)</f>
        <v/>
      </c>
      <c r="L20" s="134"/>
      <c r="M20" s="134" t="str">
        <f>IF('4.2คีย์กลางภาค2'!T20="","",'4.2คีย์กลางภาค2'!T20)</f>
        <v/>
      </c>
      <c r="N20" s="65" t="str">
        <f>IF('4.2คีย์กลางภาค2'!V20="","",'4.2คีย์กลางภาค2'!V20)</f>
        <v/>
      </c>
      <c r="O20" s="66" t="str">
        <f>IF('4.2คีย์กลางภาค2'!X20="","",'4.2คีย์กลางภาค2'!X20)</f>
        <v/>
      </c>
      <c r="P20" s="66" t="str">
        <f>IF('4.2คีย์กลางภาค2'!Z20="","",'4.2คีย์กลางภาค2'!Z20)</f>
        <v/>
      </c>
      <c r="Q20" s="66" t="str">
        <f>IF('4.2คีย์กลางภาค2'!AB20="","",'4.2คีย์กลางภาค2'!AB20)</f>
        <v/>
      </c>
      <c r="R20" s="66" t="str">
        <f>IF('4.2คีย์กลางภาค2'!AD20="","",'4.2คีย์กลางภาค2'!AD20)</f>
        <v/>
      </c>
      <c r="S20" s="138" t="str">
        <f>IF('4.2คีย์กลางภาค2'!AF20="","",'4.2คีย์กลางภาค2'!AF20)</f>
        <v/>
      </c>
      <c r="T20" s="36" t="str">
        <f t="shared" si="0"/>
        <v/>
      </c>
      <c r="U20" s="31" t="str">
        <f t="shared" si="1"/>
        <v/>
      </c>
      <c r="V20" s="37" t="str">
        <f>IF('2.ชื่อนักเรียน'!R20="มส","มส",IF('2.ชื่อนักเรียน'!R20="ย้าย","ย้าย",IF('2.ชื่อนักเรียน'!R20="ร","ร",IF(U20="","",RANK(U20,$U$11:$U$55,0)))))</f>
        <v/>
      </c>
    </row>
    <row r="21" spans="1:22" s="33" customFormat="1" ht="17.25" customHeight="1">
      <c r="A21" s="67">
        <v>11</v>
      </c>
      <c r="B21" s="34" t="str">
        <f>IF('2.ชื่อนักเรียน'!C21="","",'2.ชื่อนักเรียน'!C21)</f>
        <v/>
      </c>
      <c r="C21" s="35" t="str">
        <f>IF('2.ชื่อนักเรียน'!D21="","",'2.ชื่อนักเรียน'!D21)</f>
        <v/>
      </c>
      <c r="D21" s="65" t="str">
        <f>IF('4.2คีย์กลางภาค2'!D21="","",'4.2คีย์กลางภาค2'!D21)</f>
        <v/>
      </c>
      <c r="E21" s="66" t="str">
        <f>IF('4.2คีย์กลางภาค2'!F21="","",'4.2คีย์กลางภาค2'!F21)</f>
        <v/>
      </c>
      <c r="F21" s="66" t="str">
        <f>IF('4.2คีย์กลางภาค2'!H21="","",'4.2คีย์กลางภาค2'!H21)</f>
        <v/>
      </c>
      <c r="G21" s="66" t="str">
        <f>IF('4.2คีย์กลางภาค2'!J21="","",'4.2คีย์กลางภาค2'!J21)</f>
        <v/>
      </c>
      <c r="H21" s="66" t="str">
        <f>IF('4.2คีย์กลางภาค2'!L21="","",'4.2คีย์กลางภาค2'!L21)</f>
        <v/>
      </c>
      <c r="I21" s="66" t="str">
        <f>IF('4.2คีย์กลางภาค2'!N21="","",'4.2คีย์กลางภาค2'!N21)</f>
        <v/>
      </c>
      <c r="J21" s="66" t="str">
        <f>IF('4.2คีย์กลางภาค2'!P21="","",'4.2คีย์กลางภาค2'!P21)</f>
        <v/>
      </c>
      <c r="K21" s="66" t="str">
        <f>IF('4.2คีย์กลางภาค2'!R21="","",'4.2คีย์กลางภาค2'!R21)</f>
        <v/>
      </c>
      <c r="L21" s="134"/>
      <c r="M21" s="134" t="str">
        <f>IF('4.2คีย์กลางภาค2'!T21="","",'4.2คีย์กลางภาค2'!T21)</f>
        <v/>
      </c>
      <c r="N21" s="65" t="str">
        <f>IF('4.2คีย์กลางภาค2'!V21="","",'4.2คีย์กลางภาค2'!V21)</f>
        <v/>
      </c>
      <c r="O21" s="66" t="str">
        <f>IF('4.2คีย์กลางภาค2'!X21="","",'4.2คีย์กลางภาค2'!X21)</f>
        <v/>
      </c>
      <c r="P21" s="66" t="str">
        <f>IF('4.2คีย์กลางภาค2'!Z21="","",'4.2คีย์กลางภาค2'!Z21)</f>
        <v/>
      </c>
      <c r="Q21" s="66" t="str">
        <f>IF('4.2คีย์กลางภาค2'!AB21="","",'4.2คีย์กลางภาค2'!AB21)</f>
        <v/>
      </c>
      <c r="R21" s="66" t="str">
        <f>IF('4.2คีย์กลางภาค2'!AD21="","",'4.2คีย์กลางภาค2'!AD21)</f>
        <v/>
      </c>
      <c r="S21" s="138" t="str">
        <f>IF('4.2คีย์กลางภาค2'!AF21="","",'4.2คีย์กลางภาค2'!AF21)</f>
        <v/>
      </c>
      <c r="T21" s="36" t="str">
        <f t="shared" si="0"/>
        <v/>
      </c>
      <c r="U21" s="31" t="str">
        <f t="shared" si="1"/>
        <v/>
      </c>
      <c r="V21" s="37" t="str">
        <f>IF('2.ชื่อนักเรียน'!R21="มส","มส",IF('2.ชื่อนักเรียน'!R21="ย้าย","ย้าย",IF('2.ชื่อนักเรียน'!R21="ร","ร",IF(U21="","",RANK(U21,$U$11:$U$55,0)))))</f>
        <v/>
      </c>
    </row>
    <row r="22" spans="1:22" s="33" customFormat="1" ht="17.25" customHeight="1">
      <c r="A22" s="67">
        <v>12</v>
      </c>
      <c r="B22" s="34" t="str">
        <f>IF('2.ชื่อนักเรียน'!C22="","",'2.ชื่อนักเรียน'!C22)</f>
        <v/>
      </c>
      <c r="C22" s="35" t="str">
        <f>IF('2.ชื่อนักเรียน'!D22="","",'2.ชื่อนักเรียน'!D22)</f>
        <v/>
      </c>
      <c r="D22" s="65" t="str">
        <f>IF('4.2คีย์กลางภาค2'!D22="","",'4.2คีย์กลางภาค2'!D22)</f>
        <v/>
      </c>
      <c r="E22" s="66" t="str">
        <f>IF('4.2คีย์กลางภาค2'!F22="","",'4.2คีย์กลางภาค2'!F22)</f>
        <v/>
      </c>
      <c r="F22" s="66" t="str">
        <f>IF('4.2คีย์กลางภาค2'!H22="","",'4.2คีย์กลางภาค2'!H22)</f>
        <v/>
      </c>
      <c r="G22" s="66" t="str">
        <f>IF('4.2คีย์กลางภาค2'!J22="","",'4.2คีย์กลางภาค2'!J22)</f>
        <v/>
      </c>
      <c r="H22" s="66" t="str">
        <f>IF('4.2คีย์กลางภาค2'!L22="","",'4.2คีย์กลางภาค2'!L22)</f>
        <v/>
      </c>
      <c r="I22" s="66" t="str">
        <f>IF('4.2คีย์กลางภาค2'!N22="","",'4.2คีย์กลางภาค2'!N22)</f>
        <v/>
      </c>
      <c r="J22" s="66" t="str">
        <f>IF('4.2คีย์กลางภาค2'!P22="","",'4.2คีย์กลางภาค2'!P22)</f>
        <v/>
      </c>
      <c r="K22" s="66" t="str">
        <f>IF('4.2คีย์กลางภาค2'!R22="","",'4.2คีย์กลางภาค2'!R22)</f>
        <v/>
      </c>
      <c r="L22" s="134"/>
      <c r="M22" s="134" t="str">
        <f>IF('4.2คีย์กลางภาค2'!T22="","",'4.2คีย์กลางภาค2'!T22)</f>
        <v/>
      </c>
      <c r="N22" s="65" t="str">
        <f>IF('4.2คีย์กลางภาค2'!V22="","",'4.2คีย์กลางภาค2'!V22)</f>
        <v/>
      </c>
      <c r="O22" s="66" t="str">
        <f>IF('4.2คีย์กลางภาค2'!X22="","",'4.2คีย์กลางภาค2'!X22)</f>
        <v/>
      </c>
      <c r="P22" s="66" t="str">
        <f>IF('4.2คีย์กลางภาค2'!Z22="","",'4.2คีย์กลางภาค2'!Z22)</f>
        <v/>
      </c>
      <c r="Q22" s="66" t="str">
        <f>IF('4.2คีย์กลางภาค2'!AB22="","",'4.2คีย์กลางภาค2'!AB22)</f>
        <v/>
      </c>
      <c r="R22" s="66" t="str">
        <f>IF('4.2คีย์กลางภาค2'!AD22="","",'4.2คีย์กลางภาค2'!AD22)</f>
        <v/>
      </c>
      <c r="S22" s="138" t="str">
        <f>IF('4.2คีย์กลางภาค2'!AF22="","",'4.2คีย์กลางภาค2'!AF22)</f>
        <v/>
      </c>
      <c r="T22" s="36" t="str">
        <f t="shared" si="0"/>
        <v/>
      </c>
      <c r="U22" s="31" t="str">
        <f t="shared" si="1"/>
        <v/>
      </c>
      <c r="V22" s="37" t="str">
        <f>IF('2.ชื่อนักเรียน'!R22="มส","มส",IF('2.ชื่อนักเรียน'!R22="ย้าย","ย้าย",IF('2.ชื่อนักเรียน'!R22="ร","ร",IF(U22="","",RANK(U22,$U$11:$U$55,0)))))</f>
        <v/>
      </c>
    </row>
    <row r="23" spans="1:22" s="33" customFormat="1" ht="17.25" customHeight="1">
      <c r="A23" s="67">
        <v>13</v>
      </c>
      <c r="B23" s="34" t="str">
        <f>IF('2.ชื่อนักเรียน'!C23="","",'2.ชื่อนักเรียน'!C23)</f>
        <v/>
      </c>
      <c r="C23" s="35" t="str">
        <f>IF('2.ชื่อนักเรียน'!D23="","",'2.ชื่อนักเรียน'!D23)</f>
        <v/>
      </c>
      <c r="D23" s="65" t="str">
        <f>IF('4.2คีย์กลางภาค2'!D23="","",'4.2คีย์กลางภาค2'!D23)</f>
        <v/>
      </c>
      <c r="E23" s="66" t="str">
        <f>IF('4.2คีย์กลางภาค2'!F23="","",'4.2คีย์กลางภาค2'!F23)</f>
        <v/>
      </c>
      <c r="F23" s="66" t="str">
        <f>IF('4.2คีย์กลางภาค2'!H23="","",'4.2คีย์กลางภาค2'!H23)</f>
        <v/>
      </c>
      <c r="G23" s="66" t="str">
        <f>IF('4.2คีย์กลางภาค2'!J23="","",'4.2คีย์กลางภาค2'!J23)</f>
        <v/>
      </c>
      <c r="H23" s="66" t="str">
        <f>IF('4.2คีย์กลางภาค2'!L23="","",'4.2คีย์กลางภาค2'!L23)</f>
        <v/>
      </c>
      <c r="I23" s="66" t="str">
        <f>IF('4.2คีย์กลางภาค2'!N23="","",'4.2คีย์กลางภาค2'!N23)</f>
        <v/>
      </c>
      <c r="J23" s="66" t="str">
        <f>IF('4.2คีย์กลางภาค2'!P23="","",'4.2คีย์กลางภาค2'!P23)</f>
        <v/>
      </c>
      <c r="K23" s="66" t="str">
        <f>IF('4.2คีย์กลางภาค2'!R23="","",'4.2คีย์กลางภาค2'!R23)</f>
        <v/>
      </c>
      <c r="L23" s="134"/>
      <c r="M23" s="134" t="str">
        <f>IF('4.2คีย์กลางภาค2'!T23="","",'4.2คีย์กลางภาค2'!T23)</f>
        <v/>
      </c>
      <c r="N23" s="65" t="str">
        <f>IF('4.2คีย์กลางภาค2'!V23="","",'4.2คีย์กลางภาค2'!V23)</f>
        <v/>
      </c>
      <c r="O23" s="66" t="str">
        <f>IF('4.2คีย์กลางภาค2'!X23="","",'4.2คีย์กลางภาค2'!X23)</f>
        <v/>
      </c>
      <c r="P23" s="66" t="str">
        <f>IF('4.2คีย์กลางภาค2'!Z23="","",'4.2คีย์กลางภาค2'!Z23)</f>
        <v/>
      </c>
      <c r="Q23" s="66" t="str">
        <f>IF('4.2คีย์กลางภาค2'!AB23="","",'4.2คีย์กลางภาค2'!AB23)</f>
        <v/>
      </c>
      <c r="R23" s="66" t="str">
        <f>IF('4.2คีย์กลางภาค2'!AD23="","",'4.2คีย์กลางภาค2'!AD23)</f>
        <v/>
      </c>
      <c r="S23" s="138" t="str">
        <f>IF('4.2คีย์กลางภาค2'!AF23="","",'4.2คีย์กลางภาค2'!AF23)</f>
        <v/>
      </c>
      <c r="T23" s="36" t="str">
        <f t="shared" si="0"/>
        <v/>
      </c>
      <c r="U23" s="31" t="str">
        <f t="shared" si="1"/>
        <v/>
      </c>
      <c r="V23" s="37" t="str">
        <f>IF('2.ชื่อนักเรียน'!R23="มส","มส",IF('2.ชื่อนักเรียน'!R23="ย้าย","ย้าย",IF('2.ชื่อนักเรียน'!R23="ร","ร",IF(U23="","",RANK(U23,$U$11:$U$55,0)))))</f>
        <v/>
      </c>
    </row>
    <row r="24" spans="1:22" s="33" customFormat="1" ht="17.25" customHeight="1">
      <c r="A24" s="67">
        <v>14</v>
      </c>
      <c r="B24" s="34" t="str">
        <f>IF('2.ชื่อนักเรียน'!C24="","",'2.ชื่อนักเรียน'!C24)</f>
        <v/>
      </c>
      <c r="C24" s="35" t="str">
        <f>IF('2.ชื่อนักเรียน'!D24="","",'2.ชื่อนักเรียน'!D24)</f>
        <v/>
      </c>
      <c r="D24" s="65" t="str">
        <f>IF('4.2คีย์กลางภาค2'!D24="","",'4.2คีย์กลางภาค2'!D24)</f>
        <v/>
      </c>
      <c r="E24" s="66" t="str">
        <f>IF('4.2คีย์กลางภาค2'!F24="","",'4.2คีย์กลางภาค2'!F24)</f>
        <v/>
      </c>
      <c r="F24" s="66" t="str">
        <f>IF('4.2คีย์กลางภาค2'!H24="","",'4.2คีย์กลางภาค2'!H24)</f>
        <v/>
      </c>
      <c r="G24" s="66" t="str">
        <f>IF('4.2คีย์กลางภาค2'!J24="","",'4.2คีย์กลางภาค2'!J24)</f>
        <v/>
      </c>
      <c r="H24" s="66" t="str">
        <f>IF('4.2คีย์กลางภาค2'!L24="","",'4.2คีย์กลางภาค2'!L24)</f>
        <v/>
      </c>
      <c r="I24" s="66" t="str">
        <f>IF('4.2คีย์กลางภาค2'!N24="","",'4.2คีย์กลางภาค2'!N24)</f>
        <v/>
      </c>
      <c r="J24" s="66" t="str">
        <f>IF('4.2คีย์กลางภาค2'!P24="","",'4.2คีย์กลางภาค2'!P24)</f>
        <v/>
      </c>
      <c r="K24" s="66" t="str">
        <f>IF('4.2คีย์กลางภาค2'!R24="","",'4.2คีย์กลางภาค2'!R24)</f>
        <v/>
      </c>
      <c r="L24" s="134"/>
      <c r="M24" s="134" t="str">
        <f>IF('4.2คีย์กลางภาค2'!T24="","",'4.2คีย์กลางภาค2'!T24)</f>
        <v/>
      </c>
      <c r="N24" s="65" t="str">
        <f>IF('4.2คีย์กลางภาค2'!V24="","",'4.2คีย์กลางภาค2'!V24)</f>
        <v/>
      </c>
      <c r="O24" s="66" t="str">
        <f>IF('4.2คีย์กลางภาค2'!X24="","",'4.2คีย์กลางภาค2'!X24)</f>
        <v/>
      </c>
      <c r="P24" s="66" t="str">
        <f>IF('4.2คีย์กลางภาค2'!Z24="","",'4.2คีย์กลางภาค2'!Z24)</f>
        <v/>
      </c>
      <c r="Q24" s="66" t="str">
        <f>IF('4.2คีย์กลางภาค2'!AB24="","",'4.2คีย์กลางภาค2'!AB24)</f>
        <v/>
      </c>
      <c r="R24" s="66" t="str">
        <f>IF('4.2คีย์กลางภาค2'!AD24="","",'4.2คีย์กลางภาค2'!AD24)</f>
        <v/>
      </c>
      <c r="S24" s="138" t="str">
        <f>IF('4.2คีย์กลางภาค2'!AF24="","",'4.2คีย์กลางภาค2'!AF24)</f>
        <v/>
      </c>
      <c r="T24" s="36" t="str">
        <f t="shared" si="0"/>
        <v/>
      </c>
      <c r="U24" s="31" t="str">
        <f t="shared" si="1"/>
        <v/>
      </c>
      <c r="V24" s="37" t="str">
        <f>IF('2.ชื่อนักเรียน'!R24="มส","มส",IF('2.ชื่อนักเรียน'!R24="ย้าย","ย้าย",IF('2.ชื่อนักเรียน'!R24="ร","ร",IF(U24="","",RANK(U24,$U$11:$U$55,0)))))</f>
        <v/>
      </c>
    </row>
    <row r="25" spans="1:22" s="33" customFormat="1" ht="17.25" customHeight="1">
      <c r="A25" s="67">
        <v>15</v>
      </c>
      <c r="B25" s="34" t="str">
        <f>IF('2.ชื่อนักเรียน'!C25="","",'2.ชื่อนักเรียน'!C25)</f>
        <v/>
      </c>
      <c r="C25" s="35" t="str">
        <f>IF('2.ชื่อนักเรียน'!D25="","",'2.ชื่อนักเรียน'!D25)</f>
        <v/>
      </c>
      <c r="D25" s="65" t="str">
        <f>IF('4.2คีย์กลางภาค2'!D25="","",'4.2คีย์กลางภาค2'!D25)</f>
        <v/>
      </c>
      <c r="E25" s="66" t="str">
        <f>IF('4.2คีย์กลางภาค2'!F25="","",'4.2คีย์กลางภาค2'!F25)</f>
        <v/>
      </c>
      <c r="F25" s="66" t="str">
        <f>IF('4.2คีย์กลางภาค2'!H25="","",'4.2คีย์กลางภาค2'!H25)</f>
        <v/>
      </c>
      <c r="G25" s="66" t="str">
        <f>IF('4.2คีย์กลางภาค2'!J25="","",'4.2คีย์กลางภาค2'!J25)</f>
        <v/>
      </c>
      <c r="H25" s="66" t="str">
        <f>IF('4.2คีย์กลางภาค2'!L25="","",'4.2คีย์กลางภาค2'!L25)</f>
        <v/>
      </c>
      <c r="I25" s="66" t="str">
        <f>IF('4.2คีย์กลางภาค2'!N25="","",'4.2คีย์กลางภาค2'!N25)</f>
        <v/>
      </c>
      <c r="J25" s="66" t="str">
        <f>IF('4.2คีย์กลางภาค2'!P25="","",'4.2คีย์กลางภาค2'!P25)</f>
        <v/>
      </c>
      <c r="K25" s="66" t="str">
        <f>IF('4.2คีย์กลางภาค2'!R25="","",'4.2คีย์กลางภาค2'!R25)</f>
        <v/>
      </c>
      <c r="L25" s="134"/>
      <c r="M25" s="134" t="str">
        <f>IF('4.2คีย์กลางภาค2'!T25="","",'4.2คีย์กลางภาค2'!T25)</f>
        <v/>
      </c>
      <c r="N25" s="65" t="str">
        <f>IF('4.2คีย์กลางภาค2'!V25="","",'4.2คีย์กลางภาค2'!V25)</f>
        <v/>
      </c>
      <c r="O25" s="66" t="str">
        <f>IF('4.2คีย์กลางภาค2'!X25="","",'4.2คีย์กลางภาค2'!X25)</f>
        <v/>
      </c>
      <c r="P25" s="66" t="str">
        <f>IF('4.2คีย์กลางภาค2'!Z25="","",'4.2คีย์กลางภาค2'!Z25)</f>
        <v/>
      </c>
      <c r="Q25" s="66" t="str">
        <f>IF('4.2คีย์กลางภาค2'!AB25="","",'4.2คีย์กลางภาค2'!AB25)</f>
        <v/>
      </c>
      <c r="R25" s="66" t="str">
        <f>IF('4.2คีย์กลางภาค2'!AD25="","",'4.2คีย์กลางภาค2'!AD25)</f>
        <v/>
      </c>
      <c r="S25" s="138" t="str">
        <f>IF('4.2คีย์กลางภาค2'!AF25="","",'4.2คีย์กลางภาค2'!AF25)</f>
        <v/>
      </c>
      <c r="T25" s="36" t="str">
        <f t="shared" si="0"/>
        <v/>
      </c>
      <c r="U25" s="31" t="str">
        <f t="shared" si="1"/>
        <v/>
      </c>
      <c r="V25" s="37" t="str">
        <f>IF('2.ชื่อนักเรียน'!R25="มส","มส",IF('2.ชื่อนักเรียน'!R25="ย้าย","ย้าย",IF('2.ชื่อนักเรียน'!R25="ร","ร",IF(U25="","",RANK(U25,$U$11:$U$55,0)))))</f>
        <v/>
      </c>
    </row>
    <row r="26" spans="1:22" s="33" customFormat="1" ht="17.25" customHeight="1">
      <c r="A26" s="67">
        <v>16</v>
      </c>
      <c r="B26" s="34" t="str">
        <f>IF('2.ชื่อนักเรียน'!C26="","",'2.ชื่อนักเรียน'!C26)</f>
        <v/>
      </c>
      <c r="C26" s="35" t="str">
        <f>IF('2.ชื่อนักเรียน'!D26="","",'2.ชื่อนักเรียน'!D26)</f>
        <v/>
      </c>
      <c r="D26" s="65" t="str">
        <f>IF('4.2คีย์กลางภาค2'!D26="","",'4.2คีย์กลางภาค2'!D26)</f>
        <v/>
      </c>
      <c r="E26" s="66" t="str">
        <f>IF('4.2คีย์กลางภาค2'!F26="","",'4.2คีย์กลางภาค2'!F26)</f>
        <v/>
      </c>
      <c r="F26" s="66" t="str">
        <f>IF('4.2คีย์กลางภาค2'!H26="","",'4.2คีย์กลางภาค2'!H26)</f>
        <v/>
      </c>
      <c r="G26" s="66" t="str">
        <f>IF('4.2คีย์กลางภาค2'!J26="","",'4.2คีย์กลางภาค2'!J26)</f>
        <v/>
      </c>
      <c r="H26" s="66" t="str">
        <f>IF('4.2คีย์กลางภาค2'!L26="","",'4.2คีย์กลางภาค2'!L26)</f>
        <v/>
      </c>
      <c r="I26" s="66" t="str">
        <f>IF('4.2คีย์กลางภาค2'!N26="","",'4.2คีย์กลางภาค2'!N26)</f>
        <v/>
      </c>
      <c r="J26" s="66" t="str">
        <f>IF('4.2คีย์กลางภาค2'!P26="","",'4.2คีย์กลางภาค2'!P26)</f>
        <v/>
      </c>
      <c r="K26" s="66" t="str">
        <f>IF('4.2คีย์กลางภาค2'!R26="","",'4.2คีย์กลางภาค2'!R26)</f>
        <v/>
      </c>
      <c r="L26" s="134"/>
      <c r="M26" s="134" t="str">
        <f>IF('4.2คีย์กลางภาค2'!T26="","",'4.2คีย์กลางภาค2'!T26)</f>
        <v/>
      </c>
      <c r="N26" s="65" t="str">
        <f>IF('4.2คีย์กลางภาค2'!V26="","",'4.2คีย์กลางภาค2'!V26)</f>
        <v/>
      </c>
      <c r="O26" s="66" t="str">
        <f>IF('4.2คีย์กลางภาค2'!X26="","",'4.2คีย์กลางภาค2'!X26)</f>
        <v/>
      </c>
      <c r="P26" s="66" t="str">
        <f>IF('4.2คีย์กลางภาค2'!Z26="","",'4.2คีย์กลางภาค2'!Z26)</f>
        <v/>
      </c>
      <c r="Q26" s="66" t="str">
        <f>IF('4.2คีย์กลางภาค2'!AB26="","",'4.2คีย์กลางภาค2'!AB26)</f>
        <v/>
      </c>
      <c r="R26" s="66" t="str">
        <f>IF('4.2คีย์กลางภาค2'!AD26="","",'4.2คีย์กลางภาค2'!AD26)</f>
        <v/>
      </c>
      <c r="S26" s="138" t="str">
        <f>IF('4.2คีย์กลางภาค2'!AF26="","",'4.2คีย์กลางภาค2'!AF26)</f>
        <v/>
      </c>
      <c r="T26" s="36" t="str">
        <f t="shared" si="0"/>
        <v/>
      </c>
      <c r="U26" s="31" t="str">
        <f t="shared" si="1"/>
        <v/>
      </c>
      <c r="V26" s="37" t="str">
        <f>IF('2.ชื่อนักเรียน'!R26="มส","มส",IF('2.ชื่อนักเรียน'!R26="ย้าย","ย้าย",IF('2.ชื่อนักเรียน'!R26="ร","ร",IF(U26="","",RANK(U26,$U$11:$U$55,0)))))</f>
        <v/>
      </c>
    </row>
    <row r="27" spans="1:22" s="33" customFormat="1" ht="17.25" customHeight="1">
      <c r="A27" s="67">
        <v>17</v>
      </c>
      <c r="B27" s="34" t="str">
        <f>IF('2.ชื่อนักเรียน'!C27="","",'2.ชื่อนักเรียน'!C27)</f>
        <v/>
      </c>
      <c r="C27" s="35" t="str">
        <f>IF('2.ชื่อนักเรียน'!D27="","",'2.ชื่อนักเรียน'!D27)</f>
        <v/>
      </c>
      <c r="D27" s="65" t="str">
        <f>IF('4.2คีย์กลางภาค2'!D27="","",'4.2คีย์กลางภาค2'!D27)</f>
        <v/>
      </c>
      <c r="E27" s="66" t="str">
        <f>IF('4.2คีย์กลางภาค2'!F27="","",'4.2คีย์กลางภาค2'!F27)</f>
        <v/>
      </c>
      <c r="F27" s="66" t="str">
        <f>IF('4.2คีย์กลางภาค2'!H27="","",'4.2คีย์กลางภาค2'!H27)</f>
        <v/>
      </c>
      <c r="G27" s="66" t="str">
        <f>IF('4.2คีย์กลางภาค2'!J27="","",'4.2คีย์กลางภาค2'!J27)</f>
        <v/>
      </c>
      <c r="H27" s="66" t="str">
        <f>IF('4.2คีย์กลางภาค2'!L27="","",'4.2คีย์กลางภาค2'!L27)</f>
        <v/>
      </c>
      <c r="I27" s="66" t="str">
        <f>IF('4.2คีย์กลางภาค2'!N27="","",'4.2คีย์กลางภาค2'!N27)</f>
        <v/>
      </c>
      <c r="J27" s="66" t="str">
        <f>IF('4.2คีย์กลางภาค2'!P27="","",'4.2คีย์กลางภาค2'!P27)</f>
        <v/>
      </c>
      <c r="K27" s="66" t="str">
        <f>IF('4.2คีย์กลางภาค2'!R27="","",'4.2คีย์กลางภาค2'!R27)</f>
        <v/>
      </c>
      <c r="L27" s="134"/>
      <c r="M27" s="134" t="str">
        <f>IF('4.2คีย์กลางภาค2'!T27="","",'4.2คีย์กลางภาค2'!T27)</f>
        <v/>
      </c>
      <c r="N27" s="65" t="str">
        <f>IF('4.2คีย์กลางภาค2'!V27="","",'4.2คีย์กลางภาค2'!V27)</f>
        <v/>
      </c>
      <c r="O27" s="66" t="str">
        <f>IF('4.2คีย์กลางภาค2'!X27="","",'4.2คีย์กลางภาค2'!X27)</f>
        <v/>
      </c>
      <c r="P27" s="66" t="str">
        <f>IF('4.2คีย์กลางภาค2'!Z27="","",'4.2คีย์กลางภาค2'!Z27)</f>
        <v/>
      </c>
      <c r="Q27" s="66" t="str">
        <f>IF('4.2คีย์กลางภาค2'!AB27="","",'4.2คีย์กลางภาค2'!AB27)</f>
        <v/>
      </c>
      <c r="R27" s="66" t="str">
        <f>IF('4.2คีย์กลางภาค2'!AD27="","",'4.2คีย์กลางภาค2'!AD27)</f>
        <v/>
      </c>
      <c r="S27" s="138" t="str">
        <f>IF('4.2คีย์กลางภาค2'!AF27="","",'4.2คีย์กลางภาค2'!AF27)</f>
        <v/>
      </c>
      <c r="T27" s="36" t="str">
        <f t="shared" si="0"/>
        <v/>
      </c>
      <c r="U27" s="31" t="str">
        <f t="shared" si="1"/>
        <v/>
      </c>
      <c r="V27" s="37" t="str">
        <f>IF('2.ชื่อนักเรียน'!R27="มส","มส",IF('2.ชื่อนักเรียน'!R27="ย้าย","ย้าย",IF('2.ชื่อนักเรียน'!R27="ร","ร",IF(U27="","",RANK(U27,$U$11:$U$55,0)))))</f>
        <v/>
      </c>
    </row>
    <row r="28" spans="1:22" s="33" customFormat="1" ht="17.25" customHeight="1">
      <c r="A28" s="67">
        <v>18</v>
      </c>
      <c r="B28" s="34" t="str">
        <f>IF('2.ชื่อนักเรียน'!C28="","",'2.ชื่อนักเรียน'!C28)</f>
        <v/>
      </c>
      <c r="C28" s="35" t="str">
        <f>IF('2.ชื่อนักเรียน'!D28="","",'2.ชื่อนักเรียน'!D28)</f>
        <v/>
      </c>
      <c r="D28" s="65" t="str">
        <f>IF('4.2คีย์กลางภาค2'!D28="","",'4.2คีย์กลางภาค2'!D28)</f>
        <v/>
      </c>
      <c r="E28" s="66" t="str">
        <f>IF('4.2คีย์กลางภาค2'!F28="","",'4.2คีย์กลางภาค2'!F28)</f>
        <v/>
      </c>
      <c r="F28" s="66" t="str">
        <f>IF('4.2คีย์กลางภาค2'!H28="","",'4.2คีย์กลางภาค2'!H28)</f>
        <v/>
      </c>
      <c r="G28" s="66" t="str">
        <f>IF('4.2คีย์กลางภาค2'!J28="","",'4.2คีย์กลางภาค2'!J28)</f>
        <v/>
      </c>
      <c r="H28" s="66" t="str">
        <f>IF('4.2คีย์กลางภาค2'!L28="","",'4.2คีย์กลางภาค2'!L28)</f>
        <v/>
      </c>
      <c r="I28" s="66" t="str">
        <f>IF('4.2คีย์กลางภาค2'!N28="","",'4.2คีย์กลางภาค2'!N28)</f>
        <v/>
      </c>
      <c r="J28" s="66" t="str">
        <f>IF('4.2คีย์กลางภาค2'!P28="","",'4.2คีย์กลางภาค2'!P28)</f>
        <v/>
      </c>
      <c r="K28" s="66" t="str">
        <f>IF('4.2คีย์กลางภาค2'!R28="","",'4.2คีย์กลางภาค2'!R28)</f>
        <v/>
      </c>
      <c r="L28" s="134"/>
      <c r="M28" s="134" t="str">
        <f>IF('4.2คีย์กลางภาค2'!T28="","",'4.2คีย์กลางภาค2'!T28)</f>
        <v/>
      </c>
      <c r="N28" s="65" t="str">
        <f>IF('4.2คีย์กลางภาค2'!V28="","",'4.2คีย์กลางภาค2'!V28)</f>
        <v/>
      </c>
      <c r="O28" s="66" t="str">
        <f>IF('4.2คีย์กลางภาค2'!X28="","",'4.2คีย์กลางภาค2'!X28)</f>
        <v/>
      </c>
      <c r="P28" s="66" t="str">
        <f>IF('4.2คีย์กลางภาค2'!Z28="","",'4.2คีย์กลางภาค2'!Z28)</f>
        <v/>
      </c>
      <c r="Q28" s="66" t="str">
        <f>IF('4.2คีย์กลางภาค2'!AB28="","",'4.2คีย์กลางภาค2'!AB28)</f>
        <v/>
      </c>
      <c r="R28" s="66" t="str">
        <f>IF('4.2คีย์กลางภาค2'!AD28="","",'4.2คีย์กลางภาค2'!AD28)</f>
        <v/>
      </c>
      <c r="S28" s="138" t="str">
        <f>IF('4.2คีย์กลางภาค2'!AF28="","",'4.2คีย์กลางภาค2'!AF28)</f>
        <v/>
      </c>
      <c r="T28" s="36" t="str">
        <f t="shared" si="0"/>
        <v/>
      </c>
      <c r="U28" s="31" t="str">
        <f t="shared" si="1"/>
        <v/>
      </c>
      <c r="V28" s="37" t="str">
        <f>IF('2.ชื่อนักเรียน'!R28="มส","มส",IF('2.ชื่อนักเรียน'!R28="ย้าย","ย้าย",IF('2.ชื่อนักเรียน'!R28="ร","ร",IF(U28="","",RANK(U28,$U$11:$U$55,0)))))</f>
        <v/>
      </c>
    </row>
    <row r="29" spans="1:22" s="33" customFormat="1" ht="17.25" customHeight="1">
      <c r="A29" s="67">
        <v>19</v>
      </c>
      <c r="B29" s="34" t="str">
        <f>IF('2.ชื่อนักเรียน'!C29="","",'2.ชื่อนักเรียน'!C29)</f>
        <v/>
      </c>
      <c r="C29" s="35" t="str">
        <f>IF('2.ชื่อนักเรียน'!D29="","",'2.ชื่อนักเรียน'!D29)</f>
        <v/>
      </c>
      <c r="D29" s="65" t="str">
        <f>IF('4.2คีย์กลางภาค2'!D29="","",'4.2คีย์กลางภาค2'!D29)</f>
        <v/>
      </c>
      <c r="E29" s="66" t="str">
        <f>IF('4.2คีย์กลางภาค2'!F29="","",'4.2คีย์กลางภาค2'!F29)</f>
        <v/>
      </c>
      <c r="F29" s="66" t="str">
        <f>IF('4.2คีย์กลางภาค2'!H29="","",'4.2คีย์กลางภาค2'!H29)</f>
        <v/>
      </c>
      <c r="G29" s="66" t="str">
        <f>IF('4.2คีย์กลางภาค2'!J29="","",'4.2คีย์กลางภาค2'!J29)</f>
        <v/>
      </c>
      <c r="H29" s="66" t="str">
        <f>IF('4.2คีย์กลางภาค2'!L29="","",'4.2คีย์กลางภาค2'!L29)</f>
        <v/>
      </c>
      <c r="I29" s="66" t="str">
        <f>IF('4.2คีย์กลางภาค2'!N29="","",'4.2คีย์กลางภาค2'!N29)</f>
        <v/>
      </c>
      <c r="J29" s="66" t="str">
        <f>IF('4.2คีย์กลางภาค2'!P29="","",'4.2คีย์กลางภาค2'!P29)</f>
        <v/>
      </c>
      <c r="K29" s="66" t="str">
        <f>IF('4.2คีย์กลางภาค2'!R29="","",'4.2คีย์กลางภาค2'!R29)</f>
        <v/>
      </c>
      <c r="L29" s="134"/>
      <c r="M29" s="134" t="str">
        <f>IF('4.2คีย์กลางภาค2'!T29="","",'4.2คีย์กลางภาค2'!T29)</f>
        <v/>
      </c>
      <c r="N29" s="65" t="str">
        <f>IF('4.2คีย์กลางภาค2'!V29="","",'4.2คีย์กลางภาค2'!V29)</f>
        <v/>
      </c>
      <c r="O29" s="66" t="str">
        <f>IF('4.2คีย์กลางภาค2'!X29="","",'4.2คีย์กลางภาค2'!X29)</f>
        <v/>
      </c>
      <c r="P29" s="66" t="str">
        <f>IF('4.2คีย์กลางภาค2'!Z29="","",'4.2คีย์กลางภาค2'!Z29)</f>
        <v/>
      </c>
      <c r="Q29" s="66" t="str">
        <f>IF('4.2คีย์กลางภาค2'!AB29="","",'4.2คีย์กลางภาค2'!AB29)</f>
        <v/>
      </c>
      <c r="R29" s="66" t="str">
        <f>IF('4.2คีย์กลางภาค2'!AD29="","",'4.2คีย์กลางภาค2'!AD29)</f>
        <v/>
      </c>
      <c r="S29" s="138" t="str">
        <f>IF('4.2คีย์กลางภาค2'!AF29="","",'4.2คีย์กลางภาค2'!AF29)</f>
        <v/>
      </c>
      <c r="T29" s="36" t="str">
        <f t="shared" si="0"/>
        <v/>
      </c>
      <c r="U29" s="31" t="str">
        <f t="shared" si="1"/>
        <v/>
      </c>
      <c r="V29" s="37" t="str">
        <f>IF('2.ชื่อนักเรียน'!R29="มส","มส",IF('2.ชื่อนักเรียน'!R29="ย้าย","ย้าย",IF('2.ชื่อนักเรียน'!R29="ร","ร",IF(U29="","",RANK(U29,$U$11:$U$55,0)))))</f>
        <v/>
      </c>
    </row>
    <row r="30" spans="1:22" s="33" customFormat="1" ht="17.25" customHeight="1">
      <c r="A30" s="67">
        <v>20</v>
      </c>
      <c r="B30" s="34" t="str">
        <f>IF('2.ชื่อนักเรียน'!C30="","",'2.ชื่อนักเรียน'!C30)</f>
        <v/>
      </c>
      <c r="C30" s="35" t="str">
        <f>IF('2.ชื่อนักเรียน'!D30="","",'2.ชื่อนักเรียน'!D30)</f>
        <v/>
      </c>
      <c r="D30" s="65" t="str">
        <f>IF('4.2คีย์กลางภาค2'!D30="","",'4.2คีย์กลางภาค2'!D30)</f>
        <v/>
      </c>
      <c r="E30" s="66" t="str">
        <f>IF('4.2คีย์กลางภาค2'!F30="","",'4.2คีย์กลางภาค2'!F30)</f>
        <v/>
      </c>
      <c r="F30" s="66" t="str">
        <f>IF('4.2คีย์กลางภาค2'!H30="","",'4.2คีย์กลางภาค2'!H30)</f>
        <v/>
      </c>
      <c r="G30" s="66" t="str">
        <f>IF('4.2คีย์กลางภาค2'!J30="","",'4.2คีย์กลางภาค2'!J30)</f>
        <v/>
      </c>
      <c r="H30" s="66" t="str">
        <f>IF('4.2คีย์กลางภาค2'!L30="","",'4.2คีย์กลางภาค2'!L30)</f>
        <v/>
      </c>
      <c r="I30" s="66" t="str">
        <f>IF('4.2คีย์กลางภาค2'!N30="","",'4.2คีย์กลางภาค2'!N30)</f>
        <v/>
      </c>
      <c r="J30" s="66" t="str">
        <f>IF('4.2คีย์กลางภาค2'!P30="","",'4.2คีย์กลางภาค2'!P30)</f>
        <v/>
      </c>
      <c r="K30" s="66" t="str">
        <f>IF('4.2คีย์กลางภาค2'!R30="","",'4.2คีย์กลางภาค2'!R30)</f>
        <v/>
      </c>
      <c r="L30" s="134"/>
      <c r="M30" s="134" t="str">
        <f>IF('4.2คีย์กลางภาค2'!T30="","",'4.2คีย์กลางภาค2'!T30)</f>
        <v/>
      </c>
      <c r="N30" s="65" t="str">
        <f>IF('4.2คีย์กลางภาค2'!V30="","",'4.2คีย์กลางภาค2'!V30)</f>
        <v/>
      </c>
      <c r="O30" s="66" t="str">
        <f>IF('4.2คีย์กลางภาค2'!X30="","",'4.2คีย์กลางภาค2'!X30)</f>
        <v/>
      </c>
      <c r="P30" s="66" t="str">
        <f>IF('4.2คีย์กลางภาค2'!Z30="","",'4.2คีย์กลางภาค2'!Z30)</f>
        <v/>
      </c>
      <c r="Q30" s="66" t="str">
        <f>IF('4.2คีย์กลางภาค2'!AB30="","",'4.2คีย์กลางภาค2'!AB30)</f>
        <v/>
      </c>
      <c r="R30" s="66" t="str">
        <f>IF('4.2คีย์กลางภาค2'!AD30="","",'4.2คีย์กลางภาค2'!AD30)</f>
        <v/>
      </c>
      <c r="S30" s="138" t="str">
        <f>IF('4.2คีย์กลางภาค2'!AF30="","",'4.2คีย์กลางภาค2'!AF30)</f>
        <v/>
      </c>
      <c r="T30" s="36" t="str">
        <f t="shared" si="0"/>
        <v/>
      </c>
      <c r="U30" s="31" t="str">
        <f t="shared" si="1"/>
        <v/>
      </c>
      <c r="V30" s="37" t="str">
        <f>IF('2.ชื่อนักเรียน'!R30="มส","มส",IF('2.ชื่อนักเรียน'!R30="ย้าย","ย้าย",IF('2.ชื่อนักเรียน'!R30="ร","ร",IF(U30="","",RANK(U30,$U$11:$U$55,0)))))</f>
        <v/>
      </c>
    </row>
    <row r="31" spans="1:22" s="33" customFormat="1" ht="17.25" customHeight="1">
      <c r="A31" s="67">
        <v>21</v>
      </c>
      <c r="B31" s="34" t="str">
        <f>IF('2.ชื่อนักเรียน'!C31="","",'2.ชื่อนักเรียน'!C31)</f>
        <v/>
      </c>
      <c r="C31" s="35" t="str">
        <f>IF('2.ชื่อนักเรียน'!D31="","",'2.ชื่อนักเรียน'!D31)</f>
        <v/>
      </c>
      <c r="D31" s="65" t="str">
        <f>IF('4.2คีย์กลางภาค2'!D31="","",'4.2คีย์กลางภาค2'!D31)</f>
        <v/>
      </c>
      <c r="E31" s="66" t="str">
        <f>IF('4.2คีย์กลางภาค2'!F31="","",'4.2คีย์กลางภาค2'!F31)</f>
        <v/>
      </c>
      <c r="F31" s="66" t="str">
        <f>IF('4.2คีย์กลางภาค2'!H31="","",'4.2คีย์กลางภาค2'!H31)</f>
        <v/>
      </c>
      <c r="G31" s="66" t="str">
        <f>IF('4.2คีย์กลางภาค2'!J31="","",'4.2คีย์กลางภาค2'!J31)</f>
        <v/>
      </c>
      <c r="H31" s="66" t="str">
        <f>IF('4.2คีย์กลางภาค2'!L31="","",'4.2คีย์กลางภาค2'!L31)</f>
        <v/>
      </c>
      <c r="I31" s="66" t="str">
        <f>IF('4.2คีย์กลางภาค2'!N31="","",'4.2คีย์กลางภาค2'!N31)</f>
        <v/>
      </c>
      <c r="J31" s="66" t="str">
        <f>IF('4.2คีย์กลางภาค2'!P31="","",'4.2คีย์กลางภาค2'!P31)</f>
        <v/>
      </c>
      <c r="K31" s="66" t="str">
        <f>IF('4.2คีย์กลางภาค2'!R31="","",'4.2คีย์กลางภาค2'!R31)</f>
        <v/>
      </c>
      <c r="L31" s="134"/>
      <c r="M31" s="134" t="str">
        <f>IF('4.2คีย์กลางภาค2'!T31="","",'4.2คีย์กลางภาค2'!T31)</f>
        <v/>
      </c>
      <c r="N31" s="65" t="str">
        <f>IF('4.2คีย์กลางภาค2'!V31="","",'4.2คีย์กลางภาค2'!V31)</f>
        <v/>
      </c>
      <c r="O31" s="66" t="str">
        <f>IF('4.2คีย์กลางภาค2'!X31="","",'4.2คีย์กลางภาค2'!X31)</f>
        <v/>
      </c>
      <c r="P31" s="66" t="str">
        <f>IF('4.2คีย์กลางภาค2'!Z31="","",'4.2คีย์กลางภาค2'!Z31)</f>
        <v/>
      </c>
      <c r="Q31" s="66" t="str">
        <f>IF('4.2คีย์กลางภาค2'!AB31="","",'4.2คีย์กลางภาค2'!AB31)</f>
        <v/>
      </c>
      <c r="R31" s="66" t="str">
        <f>IF('4.2คีย์กลางภาค2'!AD31="","",'4.2คีย์กลางภาค2'!AD31)</f>
        <v/>
      </c>
      <c r="S31" s="138" t="str">
        <f>IF('4.2คีย์กลางภาค2'!AF31="","",'4.2คีย์กลางภาค2'!AF31)</f>
        <v/>
      </c>
      <c r="T31" s="36" t="str">
        <f t="shared" si="0"/>
        <v/>
      </c>
      <c r="U31" s="31" t="str">
        <f t="shared" si="1"/>
        <v/>
      </c>
      <c r="V31" s="37" t="str">
        <f>IF('2.ชื่อนักเรียน'!R31="มส","มส",IF('2.ชื่อนักเรียน'!R31="ย้าย","ย้าย",IF('2.ชื่อนักเรียน'!R31="ร","ร",IF(U31="","",RANK(U31,$U$11:$U$55,0)))))</f>
        <v/>
      </c>
    </row>
    <row r="32" spans="1:22" s="33" customFormat="1" ht="17.25" customHeight="1">
      <c r="A32" s="67">
        <v>22</v>
      </c>
      <c r="B32" s="34" t="str">
        <f>IF('2.ชื่อนักเรียน'!C32="","",'2.ชื่อนักเรียน'!C32)</f>
        <v/>
      </c>
      <c r="C32" s="35" t="str">
        <f>IF('2.ชื่อนักเรียน'!D32="","",'2.ชื่อนักเรียน'!D32)</f>
        <v/>
      </c>
      <c r="D32" s="65" t="str">
        <f>IF('4.2คีย์กลางภาค2'!D32="","",'4.2คีย์กลางภาค2'!D32)</f>
        <v/>
      </c>
      <c r="E32" s="66" t="str">
        <f>IF('4.2คีย์กลางภาค2'!F32="","",'4.2คีย์กลางภาค2'!F32)</f>
        <v/>
      </c>
      <c r="F32" s="66" t="str">
        <f>IF('4.2คีย์กลางภาค2'!H32="","",'4.2คีย์กลางภาค2'!H32)</f>
        <v/>
      </c>
      <c r="G32" s="66" t="str">
        <f>IF('4.2คีย์กลางภาค2'!J32="","",'4.2คีย์กลางภาค2'!J32)</f>
        <v/>
      </c>
      <c r="H32" s="66" t="str">
        <f>IF('4.2คีย์กลางภาค2'!L32="","",'4.2คีย์กลางภาค2'!L32)</f>
        <v/>
      </c>
      <c r="I32" s="66" t="str">
        <f>IF('4.2คีย์กลางภาค2'!N32="","",'4.2คีย์กลางภาค2'!N32)</f>
        <v/>
      </c>
      <c r="J32" s="66" t="str">
        <f>IF('4.2คีย์กลางภาค2'!P32="","",'4.2คีย์กลางภาค2'!P32)</f>
        <v/>
      </c>
      <c r="K32" s="66" t="str">
        <f>IF('4.2คีย์กลางภาค2'!R32="","",'4.2คีย์กลางภาค2'!R32)</f>
        <v/>
      </c>
      <c r="L32" s="134"/>
      <c r="M32" s="134" t="str">
        <f>IF('4.2คีย์กลางภาค2'!T32="","",'4.2คีย์กลางภาค2'!T32)</f>
        <v/>
      </c>
      <c r="N32" s="65" t="str">
        <f>IF('4.2คีย์กลางภาค2'!V32="","",'4.2คีย์กลางภาค2'!V32)</f>
        <v/>
      </c>
      <c r="O32" s="66" t="str">
        <f>IF('4.2คีย์กลางภาค2'!X32="","",'4.2คีย์กลางภาค2'!X32)</f>
        <v/>
      </c>
      <c r="P32" s="66" t="str">
        <f>IF('4.2คีย์กลางภาค2'!Z32="","",'4.2คีย์กลางภาค2'!Z32)</f>
        <v/>
      </c>
      <c r="Q32" s="66" t="str">
        <f>IF('4.2คีย์กลางภาค2'!AB32="","",'4.2คีย์กลางภาค2'!AB32)</f>
        <v/>
      </c>
      <c r="R32" s="66" t="str">
        <f>IF('4.2คีย์กลางภาค2'!AD32="","",'4.2คีย์กลางภาค2'!AD32)</f>
        <v/>
      </c>
      <c r="S32" s="138" t="str">
        <f>IF('4.2คีย์กลางภาค2'!AF32="","",'4.2คีย์กลางภาค2'!AF32)</f>
        <v/>
      </c>
      <c r="T32" s="36" t="str">
        <f t="shared" si="0"/>
        <v/>
      </c>
      <c r="U32" s="31" t="str">
        <f t="shared" si="1"/>
        <v/>
      </c>
      <c r="V32" s="37" t="str">
        <f>IF('2.ชื่อนักเรียน'!R32="มส","มส",IF('2.ชื่อนักเรียน'!R32="ย้าย","ย้าย",IF('2.ชื่อนักเรียน'!R32="ร","ร",IF(U32="","",RANK(U32,$U$11:$U$55,0)))))</f>
        <v/>
      </c>
    </row>
    <row r="33" spans="1:22" s="33" customFormat="1" ht="17.25" customHeight="1">
      <c r="A33" s="67">
        <v>23</v>
      </c>
      <c r="B33" s="34" t="str">
        <f>IF('2.ชื่อนักเรียน'!C33="","",'2.ชื่อนักเรียน'!C33)</f>
        <v/>
      </c>
      <c r="C33" s="35" t="str">
        <f>IF('2.ชื่อนักเรียน'!D33="","",'2.ชื่อนักเรียน'!D33)</f>
        <v/>
      </c>
      <c r="D33" s="65" t="str">
        <f>IF('4.2คีย์กลางภาค2'!D33="","",'4.2คีย์กลางภาค2'!D33)</f>
        <v/>
      </c>
      <c r="E33" s="66" t="str">
        <f>IF('4.2คีย์กลางภาค2'!F33="","",'4.2คีย์กลางภาค2'!F33)</f>
        <v/>
      </c>
      <c r="F33" s="66" t="str">
        <f>IF('4.2คีย์กลางภาค2'!H33="","",'4.2คีย์กลางภาค2'!H33)</f>
        <v/>
      </c>
      <c r="G33" s="66" t="str">
        <f>IF('4.2คีย์กลางภาค2'!J33="","",'4.2คีย์กลางภาค2'!J33)</f>
        <v/>
      </c>
      <c r="H33" s="66" t="str">
        <f>IF('4.2คีย์กลางภาค2'!L33="","",'4.2คีย์กลางภาค2'!L33)</f>
        <v/>
      </c>
      <c r="I33" s="66" t="str">
        <f>IF('4.2คีย์กลางภาค2'!N33="","",'4.2คีย์กลางภาค2'!N33)</f>
        <v/>
      </c>
      <c r="J33" s="66" t="str">
        <f>IF('4.2คีย์กลางภาค2'!P33="","",'4.2คีย์กลางภาค2'!P33)</f>
        <v/>
      </c>
      <c r="K33" s="66" t="str">
        <f>IF('4.2คีย์กลางภาค2'!R33="","",'4.2คีย์กลางภาค2'!R33)</f>
        <v/>
      </c>
      <c r="L33" s="134"/>
      <c r="M33" s="134" t="str">
        <f>IF('4.2คีย์กลางภาค2'!T33="","",'4.2คีย์กลางภาค2'!T33)</f>
        <v/>
      </c>
      <c r="N33" s="65" t="str">
        <f>IF('4.2คีย์กลางภาค2'!V33="","",'4.2คีย์กลางภาค2'!V33)</f>
        <v/>
      </c>
      <c r="O33" s="66" t="str">
        <f>IF('4.2คีย์กลางภาค2'!X33="","",'4.2คีย์กลางภาค2'!X33)</f>
        <v/>
      </c>
      <c r="P33" s="66" t="str">
        <f>IF('4.2คีย์กลางภาค2'!Z33="","",'4.2คีย์กลางภาค2'!Z33)</f>
        <v/>
      </c>
      <c r="Q33" s="66" t="str">
        <f>IF('4.2คีย์กลางภาค2'!AB33="","",'4.2คีย์กลางภาค2'!AB33)</f>
        <v/>
      </c>
      <c r="R33" s="66" t="str">
        <f>IF('4.2คีย์กลางภาค2'!AD33="","",'4.2คีย์กลางภาค2'!AD33)</f>
        <v/>
      </c>
      <c r="S33" s="138" t="str">
        <f>IF('4.2คีย์กลางภาค2'!AF33="","",'4.2คีย์กลางภาค2'!AF33)</f>
        <v/>
      </c>
      <c r="T33" s="36" t="str">
        <f t="shared" si="0"/>
        <v/>
      </c>
      <c r="U33" s="31" t="str">
        <f t="shared" si="1"/>
        <v/>
      </c>
      <c r="V33" s="37" t="str">
        <f>IF('2.ชื่อนักเรียน'!R33="มส","มส",IF('2.ชื่อนักเรียน'!R33="ย้าย","ย้าย",IF('2.ชื่อนักเรียน'!R33="ร","ร",IF(U33="","",RANK(U33,$U$11:$U$55,0)))))</f>
        <v/>
      </c>
    </row>
    <row r="34" spans="1:22" s="33" customFormat="1" ht="17.25" customHeight="1">
      <c r="A34" s="67">
        <v>24</v>
      </c>
      <c r="B34" s="34" t="str">
        <f>IF('2.ชื่อนักเรียน'!C34="","",'2.ชื่อนักเรียน'!C34)</f>
        <v/>
      </c>
      <c r="C34" s="35" t="str">
        <f>IF('2.ชื่อนักเรียน'!D34="","",'2.ชื่อนักเรียน'!D34)</f>
        <v/>
      </c>
      <c r="D34" s="65" t="str">
        <f>IF('4.2คีย์กลางภาค2'!D34="","",'4.2คีย์กลางภาค2'!D34)</f>
        <v/>
      </c>
      <c r="E34" s="66" t="str">
        <f>IF('4.2คีย์กลางภาค2'!F34="","",'4.2คีย์กลางภาค2'!F34)</f>
        <v/>
      </c>
      <c r="F34" s="66" t="str">
        <f>IF('4.2คีย์กลางภาค2'!H34="","",'4.2คีย์กลางภาค2'!H34)</f>
        <v/>
      </c>
      <c r="G34" s="66" t="str">
        <f>IF('4.2คีย์กลางภาค2'!J34="","",'4.2คีย์กลางภาค2'!J34)</f>
        <v/>
      </c>
      <c r="H34" s="66" t="str">
        <f>IF('4.2คีย์กลางภาค2'!L34="","",'4.2คีย์กลางภาค2'!L34)</f>
        <v/>
      </c>
      <c r="I34" s="66" t="str">
        <f>IF('4.2คีย์กลางภาค2'!N34="","",'4.2คีย์กลางภาค2'!N34)</f>
        <v/>
      </c>
      <c r="J34" s="66" t="str">
        <f>IF('4.2คีย์กลางภาค2'!P34="","",'4.2คีย์กลางภาค2'!P34)</f>
        <v/>
      </c>
      <c r="K34" s="66" t="str">
        <f>IF('4.2คีย์กลางภาค2'!R34="","",'4.2คีย์กลางภาค2'!R34)</f>
        <v/>
      </c>
      <c r="L34" s="134"/>
      <c r="M34" s="134" t="str">
        <f>IF('4.2คีย์กลางภาค2'!T34="","",'4.2คีย์กลางภาค2'!T34)</f>
        <v/>
      </c>
      <c r="N34" s="65" t="str">
        <f>IF('4.2คีย์กลางภาค2'!V34="","",'4.2คีย์กลางภาค2'!V34)</f>
        <v/>
      </c>
      <c r="O34" s="66" t="str">
        <f>IF('4.2คีย์กลางภาค2'!X34="","",'4.2คีย์กลางภาค2'!X34)</f>
        <v/>
      </c>
      <c r="P34" s="66" t="str">
        <f>IF('4.2คีย์กลางภาค2'!Z34="","",'4.2คีย์กลางภาค2'!Z34)</f>
        <v/>
      </c>
      <c r="Q34" s="66" t="str">
        <f>IF('4.2คีย์กลางภาค2'!AB34="","",'4.2คีย์กลางภาค2'!AB34)</f>
        <v/>
      </c>
      <c r="R34" s="66" t="str">
        <f>IF('4.2คีย์กลางภาค2'!AD34="","",'4.2คีย์กลางภาค2'!AD34)</f>
        <v/>
      </c>
      <c r="S34" s="138" t="str">
        <f>IF('4.2คีย์กลางภาค2'!AF34="","",'4.2คีย์กลางภาค2'!AF34)</f>
        <v/>
      </c>
      <c r="T34" s="36" t="str">
        <f t="shared" si="0"/>
        <v/>
      </c>
      <c r="U34" s="31" t="str">
        <f t="shared" si="1"/>
        <v/>
      </c>
      <c r="V34" s="37" t="str">
        <f>IF('2.ชื่อนักเรียน'!R34="มส","มส",IF('2.ชื่อนักเรียน'!R34="ย้าย","ย้าย",IF('2.ชื่อนักเรียน'!R34="ร","ร",IF(U34="","",RANK(U34,$U$11:$U$55,0)))))</f>
        <v/>
      </c>
    </row>
    <row r="35" spans="1:22" s="33" customFormat="1" ht="17.25" customHeight="1">
      <c r="A35" s="67">
        <v>25</v>
      </c>
      <c r="B35" s="34" t="str">
        <f>IF('2.ชื่อนักเรียน'!C35="","",'2.ชื่อนักเรียน'!C35)</f>
        <v/>
      </c>
      <c r="C35" s="35" t="str">
        <f>IF('2.ชื่อนักเรียน'!D35="","",'2.ชื่อนักเรียน'!D35)</f>
        <v/>
      </c>
      <c r="D35" s="65" t="str">
        <f>IF('4.2คีย์กลางภาค2'!D35="","",'4.2คีย์กลางภาค2'!D35)</f>
        <v/>
      </c>
      <c r="E35" s="66" t="str">
        <f>IF('4.2คีย์กลางภาค2'!F35="","",'4.2คีย์กลางภาค2'!F35)</f>
        <v/>
      </c>
      <c r="F35" s="66" t="str">
        <f>IF('4.2คีย์กลางภาค2'!H35="","",'4.2คีย์กลางภาค2'!H35)</f>
        <v/>
      </c>
      <c r="G35" s="66" t="str">
        <f>IF('4.2คีย์กลางภาค2'!J35="","",'4.2คีย์กลางภาค2'!J35)</f>
        <v/>
      </c>
      <c r="H35" s="66" t="str">
        <f>IF('4.2คีย์กลางภาค2'!L35="","",'4.2คีย์กลางภาค2'!L35)</f>
        <v/>
      </c>
      <c r="I35" s="66" t="str">
        <f>IF('4.2คีย์กลางภาค2'!N35="","",'4.2คีย์กลางภาค2'!N35)</f>
        <v/>
      </c>
      <c r="J35" s="66" t="str">
        <f>IF('4.2คีย์กลางภาค2'!P35="","",'4.2คีย์กลางภาค2'!P35)</f>
        <v/>
      </c>
      <c r="K35" s="66" t="str">
        <f>IF('4.2คีย์กลางภาค2'!R35="","",'4.2คีย์กลางภาค2'!R35)</f>
        <v/>
      </c>
      <c r="L35" s="134"/>
      <c r="M35" s="134" t="str">
        <f>IF('4.2คีย์กลางภาค2'!T35="","",'4.2คีย์กลางภาค2'!T35)</f>
        <v/>
      </c>
      <c r="N35" s="65" t="str">
        <f>IF('4.2คีย์กลางภาค2'!V35="","",'4.2คีย์กลางภาค2'!V35)</f>
        <v/>
      </c>
      <c r="O35" s="66" t="str">
        <f>IF('4.2คีย์กลางภาค2'!X35="","",'4.2คีย์กลางภาค2'!X35)</f>
        <v/>
      </c>
      <c r="P35" s="66" t="str">
        <f>IF('4.2คีย์กลางภาค2'!Z35="","",'4.2คีย์กลางภาค2'!Z35)</f>
        <v/>
      </c>
      <c r="Q35" s="66" t="str">
        <f>IF('4.2คีย์กลางภาค2'!AB35="","",'4.2คีย์กลางภาค2'!AB35)</f>
        <v/>
      </c>
      <c r="R35" s="66" t="str">
        <f>IF('4.2คีย์กลางภาค2'!AD35="","",'4.2คีย์กลางภาค2'!AD35)</f>
        <v/>
      </c>
      <c r="S35" s="138" t="str">
        <f>IF('4.2คีย์กลางภาค2'!AF35="","",'4.2คีย์กลางภาค2'!AF35)</f>
        <v/>
      </c>
      <c r="T35" s="36" t="str">
        <f t="shared" si="0"/>
        <v/>
      </c>
      <c r="U35" s="31" t="str">
        <f t="shared" si="1"/>
        <v/>
      </c>
      <c r="V35" s="37" t="str">
        <f>IF('2.ชื่อนักเรียน'!R35="มส","มส",IF('2.ชื่อนักเรียน'!R35="ย้าย","ย้าย",IF('2.ชื่อนักเรียน'!R35="ร","ร",IF(U35="","",RANK(U35,$U$11:$U$55,0)))))</f>
        <v/>
      </c>
    </row>
    <row r="36" spans="1:22" s="33" customFormat="1" ht="17.25" customHeight="1">
      <c r="A36" s="67">
        <v>26</v>
      </c>
      <c r="B36" s="34" t="str">
        <f>IF('2.ชื่อนักเรียน'!C36="","",'2.ชื่อนักเรียน'!C36)</f>
        <v/>
      </c>
      <c r="C36" s="35" t="str">
        <f>IF('2.ชื่อนักเรียน'!D36="","",'2.ชื่อนักเรียน'!D36)</f>
        <v/>
      </c>
      <c r="D36" s="65" t="str">
        <f>IF('4.2คีย์กลางภาค2'!D36="","",'4.2คีย์กลางภาค2'!D36)</f>
        <v/>
      </c>
      <c r="E36" s="66" t="str">
        <f>IF('4.2คีย์กลางภาค2'!F36="","",'4.2คีย์กลางภาค2'!F36)</f>
        <v/>
      </c>
      <c r="F36" s="66" t="str">
        <f>IF('4.2คีย์กลางภาค2'!H36="","",'4.2คีย์กลางภาค2'!H36)</f>
        <v/>
      </c>
      <c r="G36" s="66" t="str">
        <f>IF('4.2คีย์กลางภาค2'!J36="","",'4.2คีย์กลางภาค2'!J36)</f>
        <v/>
      </c>
      <c r="H36" s="66" t="str">
        <f>IF('4.2คีย์กลางภาค2'!L36="","",'4.2คีย์กลางภาค2'!L36)</f>
        <v/>
      </c>
      <c r="I36" s="66" t="str">
        <f>IF('4.2คีย์กลางภาค2'!N36="","",'4.2คีย์กลางภาค2'!N36)</f>
        <v/>
      </c>
      <c r="J36" s="66" t="str">
        <f>IF('4.2คีย์กลางภาค2'!P36="","",'4.2คีย์กลางภาค2'!P36)</f>
        <v/>
      </c>
      <c r="K36" s="66" t="str">
        <f>IF('4.2คีย์กลางภาค2'!R36="","",'4.2คีย์กลางภาค2'!R36)</f>
        <v/>
      </c>
      <c r="L36" s="134"/>
      <c r="M36" s="134" t="str">
        <f>IF('4.2คีย์กลางภาค2'!T36="","",'4.2คีย์กลางภาค2'!T36)</f>
        <v/>
      </c>
      <c r="N36" s="65" t="str">
        <f>IF('4.2คีย์กลางภาค2'!V36="","",'4.2คีย์กลางภาค2'!V36)</f>
        <v/>
      </c>
      <c r="O36" s="66" t="str">
        <f>IF('4.2คีย์กลางภาค2'!X36="","",'4.2คีย์กลางภาค2'!X36)</f>
        <v/>
      </c>
      <c r="P36" s="66" t="str">
        <f>IF('4.2คีย์กลางภาค2'!Z36="","",'4.2คีย์กลางภาค2'!Z36)</f>
        <v/>
      </c>
      <c r="Q36" s="66" t="str">
        <f>IF('4.2คีย์กลางภาค2'!AB36="","",'4.2คีย์กลางภาค2'!AB36)</f>
        <v/>
      </c>
      <c r="R36" s="66" t="str">
        <f>IF('4.2คีย์กลางภาค2'!AD36="","",'4.2คีย์กลางภาค2'!AD36)</f>
        <v/>
      </c>
      <c r="S36" s="138" t="str">
        <f>IF('4.2คีย์กลางภาค2'!AF36="","",'4.2คีย์กลางภาค2'!AF36)</f>
        <v/>
      </c>
      <c r="T36" s="36" t="str">
        <f t="shared" si="0"/>
        <v/>
      </c>
      <c r="U36" s="31" t="str">
        <f t="shared" si="1"/>
        <v/>
      </c>
      <c r="V36" s="37" t="str">
        <f>IF('2.ชื่อนักเรียน'!R36="มส","มส",IF('2.ชื่อนักเรียน'!R36="ย้าย","ย้าย",IF('2.ชื่อนักเรียน'!R36="ร","ร",IF(U36="","",RANK(U36,$U$11:$U$55,0)))))</f>
        <v/>
      </c>
    </row>
    <row r="37" spans="1:22" s="33" customFormat="1" ht="17.25" customHeight="1">
      <c r="A37" s="67">
        <v>27</v>
      </c>
      <c r="B37" s="34" t="str">
        <f>IF('2.ชื่อนักเรียน'!C37="","",'2.ชื่อนักเรียน'!C37)</f>
        <v/>
      </c>
      <c r="C37" s="35" t="str">
        <f>IF('2.ชื่อนักเรียน'!D37="","",'2.ชื่อนักเรียน'!D37)</f>
        <v/>
      </c>
      <c r="D37" s="65" t="str">
        <f>IF('4.2คีย์กลางภาค2'!D37="","",'4.2คีย์กลางภาค2'!D37)</f>
        <v/>
      </c>
      <c r="E37" s="66" t="str">
        <f>IF('4.2คีย์กลางภาค2'!F37="","",'4.2คีย์กลางภาค2'!F37)</f>
        <v/>
      </c>
      <c r="F37" s="66" t="str">
        <f>IF('4.2คีย์กลางภาค2'!H37="","",'4.2คีย์กลางภาค2'!H37)</f>
        <v/>
      </c>
      <c r="G37" s="66" t="str">
        <f>IF('4.2คีย์กลางภาค2'!J37="","",'4.2คีย์กลางภาค2'!J37)</f>
        <v/>
      </c>
      <c r="H37" s="66" t="str">
        <f>IF('4.2คีย์กลางภาค2'!L37="","",'4.2คีย์กลางภาค2'!L37)</f>
        <v/>
      </c>
      <c r="I37" s="66" t="str">
        <f>IF('4.2คีย์กลางภาค2'!N37="","",'4.2คีย์กลางภาค2'!N37)</f>
        <v/>
      </c>
      <c r="J37" s="66" t="str">
        <f>IF('4.2คีย์กลางภาค2'!P37="","",'4.2คีย์กลางภาค2'!P37)</f>
        <v/>
      </c>
      <c r="K37" s="66" t="str">
        <f>IF('4.2คีย์กลางภาค2'!R37="","",'4.2คีย์กลางภาค2'!R37)</f>
        <v/>
      </c>
      <c r="L37" s="134"/>
      <c r="M37" s="134" t="str">
        <f>IF('4.2คีย์กลางภาค2'!T37="","",'4.2คีย์กลางภาค2'!T37)</f>
        <v/>
      </c>
      <c r="N37" s="65" t="str">
        <f>IF('4.2คีย์กลางภาค2'!V37="","",'4.2คีย์กลางภาค2'!V37)</f>
        <v/>
      </c>
      <c r="O37" s="66" t="str">
        <f>IF('4.2คีย์กลางภาค2'!X37="","",'4.2คีย์กลางภาค2'!X37)</f>
        <v/>
      </c>
      <c r="P37" s="66" t="str">
        <f>IF('4.2คีย์กลางภาค2'!Z37="","",'4.2คีย์กลางภาค2'!Z37)</f>
        <v/>
      </c>
      <c r="Q37" s="66" t="str">
        <f>IF('4.2คีย์กลางภาค2'!AB37="","",'4.2คีย์กลางภาค2'!AB37)</f>
        <v/>
      </c>
      <c r="R37" s="66" t="str">
        <f>IF('4.2คีย์กลางภาค2'!AD37="","",'4.2คีย์กลางภาค2'!AD37)</f>
        <v/>
      </c>
      <c r="S37" s="138" t="str">
        <f>IF('4.2คีย์กลางภาค2'!AF37="","",'4.2คีย์กลางภาค2'!AF37)</f>
        <v/>
      </c>
      <c r="T37" s="36" t="str">
        <f t="shared" si="0"/>
        <v/>
      </c>
      <c r="U37" s="31" t="str">
        <f t="shared" si="1"/>
        <v/>
      </c>
      <c r="V37" s="37" t="str">
        <f>IF('2.ชื่อนักเรียน'!R37="มส","มส",IF('2.ชื่อนักเรียน'!R37="ย้าย","ย้าย",IF('2.ชื่อนักเรียน'!R37="ร","ร",IF(U37="","",RANK(U37,$U$11:$U$55,0)))))</f>
        <v/>
      </c>
    </row>
    <row r="38" spans="1:22" s="33" customFormat="1" ht="17.25" customHeight="1">
      <c r="A38" s="67">
        <v>28</v>
      </c>
      <c r="B38" s="34" t="str">
        <f>IF('2.ชื่อนักเรียน'!C38="","",'2.ชื่อนักเรียน'!C38)</f>
        <v/>
      </c>
      <c r="C38" s="35" t="str">
        <f>IF('2.ชื่อนักเรียน'!D38="","",'2.ชื่อนักเรียน'!D38)</f>
        <v/>
      </c>
      <c r="D38" s="65" t="str">
        <f>IF('4.2คีย์กลางภาค2'!D38="","",'4.2คีย์กลางภาค2'!D38)</f>
        <v/>
      </c>
      <c r="E38" s="66" t="str">
        <f>IF('4.2คีย์กลางภาค2'!F38="","",'4.2คีย์กลางภาค2'!F38)</f>
        <v/>
      </c>
      <c r="F38" s="66" t="str">
        <f>IF('4.2คีย์กลางภาค2'!H38="","",'4.2คีย์กลางภาค2'!H38)</f>
        <v/>
      </c>
      <c r="G38" s="66" t="str">
        <f>IF('4.2คีย์กลางภาค2'!J38="","",'4.2คีย์กลางภาค2'!J38)</f>
        <v/>
      </c>
      <c r="H38" s="66" t="str">
        <f>IF('4.2คีย์กลางภาค2'!L38="","",'4.2คีย์กลางภาค2'!L38)</f>
        <v/>
      </c>
      <c r="I38" s="66" t="str">
        <f>IF('4.2คีย์กลางภาค2'!N38="","",'4.2คีย์กลางภาค2'!N38)</f>
        <v/>
      </c>
      <c r="J38" s="66" t="str">
        <f>IF('4.2คีย์กลางภาค2'!P38="","",'4.2คีย์กลางภาค2'!P38)</f>
        <v/>
      </c>
      <c r="K38" s="66" t="str">
        <f>IF('4.2คีย์กลางภาค2'!R38="","",'4.2คีย์กลางภาค2'!R38)</f>
        <v/>
      </c>
      <c r="L38" s="134"/>
      <c r="M38" s="134" t="str">
        <f>IF('4.2คีย์กลางภาค2'!T38="","",'4.2คีย์กลางภาค2'!T38)</f>
        <v/>
      </c>
      <c r="N38" s="65" t="str">
        <f>IF('4.2คีย์กลางภาค2'!V38="","",'4.2คีย์กลางภาค2'!V38)</f>
        <v/>
      </c>
      <c r="O38" s="66" t="str">
        <f>IF('4.2คีย์กลางภาค2'!X38="","",'4.2คีย์กลางภาค2'!X38)</f>
        <v/>
      </c>
      <c r="P38" s="66" t="str">
        <f>IF('4.2คีย์กลางภาค2'!Z38="","",'4.2คีย์กลางภาค2'!Z38)</f>
        <v/>
      </c>
      <c r="Q38" s="66" t="str">
        <f>IF('4.2คีย์กลางภาค2'!AB38="","",'4.2คีย์กลางภาค2'!AB38)</f>
        <v/>
      </c>
      <c r="R38" s="66" t="str">
        <f>IF('4.2คีย์กลางภาค2'!AD38="","",'4.2คีย์กลางภาค2'!AD38)</f>
        <v/>
      </c>
      <c r="S38" s="138" t="str">
        <f>IF('4.2คีย์กลางภาค2'!AF38="","",'4.2คีย์กลางภาค2'!AF38)</f>
        <v/>
      </c>
      <c r="T38" s="36" t="str">
        <f t="shared" si="0"/>
        <v/>
      </c>
      <c r="U38" s="31" t="str">
        <f t="shared" si="1"/>
        <v/>
      </c>
      <c r="V38" s="37" t="str">
        <f>IF('2.ชื่อนักเรียน'!R38="มส","มส",IF('2.ชื่อนักเรียน'!R38="ย้าย","ย้าย",IF('2.ชื่อนักเรียน'!R38="ร","ร",IF(U38="","",RANK(U38,$U$11:$U$55,0)))))</f>
        <v/>
      </c>
    </row>
    <row r="39" spans="1:22" s="33" customFormat="1" ht="17.25" customHeight="1">
      <c r="A39" s="67">
        <v>29</v>
      </c>
      <c r="B39" s="34" t="str">
        <f>IF('2.ชื่อนักเรียน'!C39="","",'2.ชื่อนักเรียน'!C39)</f>
        <v/>
      </c>
      <c r="C39" s="35" t="str">
        <f>IF('2.ชื่อนักเรียน'!D39="","",'2.ชื่อนักเรียน'!D39)</f>
        <v/>
      </c>
      <c r="D39" s="65" t="str">
        <f>IF('4.2คีย์กลางภาค2'!D39="","",'4.2คีย์กลางภาค2'!D39)</f>
        <v/>
      </c>
      <c r="E39" s="66" t="str">
        <f>IF('4.2คีย์กลางภาค2'!F39="","",'4.2คีย์กลางภาค2'!F39)</f>
        <v/>
      </c>
      <c r="F39" s="66" t="str">
        <f>IF('4.2คีย์กลางภาค2'!H39="","",'4.2คีย์กลางภาค2'!H39)</f>
        <v/>
      </c>
      <c r="G39" s="66" t="str">
        <f>IF('4.2คีย์กลางภาค2'!J39="","",'4.2คีย์กลางภาค2'!J39)</f>
        <v/>
      </c>
      <c r="H39" s="66" t="str">
        <f>IF('4.2คีย์กลางภาค2'!L39="","",'4.2คีย์กลางภาค2'!L39)</f>
        <v/>
      </c>
      <c r="I39" s="66" t="str">
        <f>IF('4.2คีย์กลางภาค2'!N39="","",'4.2คีย์กลางภาค2'!N39)</f>
        <v/>
      </c>
      <c r="J39" s="66" t="str">
        <f>IF('4.2คีย์กลางภาค2'!P39="","",'4.2คีย์กลางภาค2'!P39)</f>
        <v/>
      </c>
      <c r="K39" s="66" t="str">
        <f>IF('4.2คีย์กลางภาค2'!R39="","",'4.2คีย์กลางภาค2'!R39)</f>
        <v/>
      </c>
      <c r="L39" s="134"/>
      <c r="M39" s="134" t="str">
        <f>IF('4.2คีย์กลางภาค2'!T39="","",'4.2คีย์กลางภาค2'!T39)</f>
        <v/>
      </c>
      <c r="N39" s="65" t="str">
        <f>IF('4.2คีย์กลางภาค2'!V39="","",'4.2คีย์กลางภาค2'!V39)</f>
        <v/>
      </c>
      <c r="O39" s="66" t="str">
        <f>IF('4.2คีย์กลางภาค2'!X39="","",'4.2คีย์กลางภาค2'!X39)</f>
        <v/>
      </c>
      <c r="P39" s="66" t="str">
        <f>IF('4.2คีย์กลางภาค2'!Z39="","",'4.2คีย์กลางภาค2'!Z39)</f>
        <v/>
      </c>
      <c r="Q39" s="66" t="str">
        <f>IF('4.2คีย์กลางภาค2'!AB39="","",'4.2คีย์กลางภาค2'!AB39)</f>
        <v/>
      </c>
      <c r="R39" s="66" t="str">
        <f>IF('4.2คีย์กลางภาค2'!AD39="","",'4.2คีย์กลางภาค2'!AD39)</f>
        <v/>
      </c>
      <c r="S39" s="138" t="str">
        <f>IF('4.2คีย์กลางภาค2'!AF39="","",'4.2คีย์กลางภาค2'!AF39)</f>
        <v/>
      </c>
      <c r="T39" s="36" t="str">
        <f t="shared" si="0"/>
        <v/>
      </c>
      <c r="U39" s="31" t="str">
        <f t="shared" si="1"/>
        <v/>
      </c>
      <c r="V39" s="37" t="str">
        <f>IF('2.ชื่อนักเรียน'!R39="มส","มส",IF('2.ชื่อนักเรียน'!R39="ย้าย","ย้าย",IF('2.ชื่อนักเรียน'!R39="ร","ร",IF(U39="","",RANK(U39,$U$11:$U$55,0)))))</f>
        <v/>
      </c>
    </row>
    <row r="40" spans="1:22" s="33" customFormat="1" ht="17.25" customHeight="1">
      <c r="A40" s="67">
        <v>30</v>
      </c>
      <c r="B40" s="34" t="str">
        <f>IF('2.ชื่อนักเรียน'!C40="","",'2.ชื่อนักเรียน'!C40)</f>
        <v/>
      </c>
      <c r="C40" s="35" t="str">
        <f>IF('2.ชื่อนักเรียน'!D40="","",'2.ชื่อนักเรียน'!D40)</f>
        <v/>
      </c>
      <c r="D40" s="65" t="str">
        <f>IF('4.2คีย์กลางภาค2'!D40="","",'4.2คีย์กลางภาค2'!D40)</f>
        <v/>
      </c>
      <c r="E40" s="66" t="str">
        <f>IF('4.2คีย์กลางภาค2'!F40="","",'4.2คีย์กลางภาค2'!F40)</f>
        <v/>
      </c>
      <c r="F40" s="66" t="str">
        <f>IF('4.2คีย์กลางภาค2'!H40="","",'4.2คีย์กลางภาค2'!H40)</f>
        <v/>
      </c>
      <c r="G40" s="66" t="str">
        <f>IF('4.2คีย์กลางภาค2'!J40="","",'4.2คีย์กลางภาค2'!J40)</f>
        <v/>
      </c>
      <c r="H40" s="66" t="str">
        <f>IF('4.2คีย์กลางภาค2'!L40="","",'4.2คีย์กลางภาค2'!L40)</f>
        <v/>
      </c>
      <c r="I40" s="66" t="str">
        <f>IF('4.2คีย์กลางภาค2'!N40="","",'4.2คีย์กลางภาค2'!N40)</f>
        <v/>
      </c>
      <c r="J40" s="66" t="str">
        <f>IF('4.2คีย์กลางภาค2'!P40="","",'4.2คีย์กลางภาค2'!P40)</f>
        <v/>
      </c>
      <c r="K40" s="66" t="str">
        <f>IF('4.2คีย์กลางภาค2'!R40="","",'4.2คีย์กลางภาค2'!R40)</f>
        <v/>
      </c>
      <c r="L40" s="134"/>
      <c r="M40" s="134" t="str">
        <f>IF('4.2คีย์กลางภาค2'!T40="","",'4.2คีย์กลางภาค2'!T40)</f>
        <v/>
      </c>
      <c r="N40" s="65" t="str">
        <f>IF('4.2คีย์กลางภาค2'!V40="","",'4.2คีย์กลางภาค2'!V40)</f>
        <v/>
      </c>
      <c r="O40" s="66" t="str">
        <f>IF('4.2คีย์กลางภาค2'!X40="","",'4.2คีย์กลางภาค2'!X40)</f>
        <v/>
      </c>
      <c r="P40" s="66" t="str">
        <f>IF('4.2คีย์กลางภาค2'!Z40="","",'4.2คีย์กลางภาค2'!Z40)</f>
        <v/>
      </c>
      <c r="Q40" s="66" t="str">
        <f>IF('4.2คีย์กลางภาค2'!AB40="","",'4.2คีย์กลางภาค2'!AB40)</f>
        <v/>
      </c>
      <c r="R40" s="66" t="str">
        <f>IF('4.2คีย์กลางภาค2'!AD40="","",'4.2คีย์กลางภาค2'!AD40)</f>
        <v/>
      </c>
      <c r="S40" s="138" t="str">
        <f>IF('4.2คีย์กลางภาค2'!AF40="","",'4.2คีย์กลางภาค2'!AF40)</f>
        <v/>
      </c>
      <c r="T40" s="36" t="str">
        <f>IF(OR(D40&gt;$D$10,E40&gt;$E$10,F40&gt;$F$10,G40&gt;$G$10,H40&gt;$H$10,I40&gt;$I$10,J40&gt;$J$10,K40&gt;$K$10,M40&gt;$M$10,N40&gt;$N$10,O40&gt;$O$10,P40&gt;$P$10,Q40&gt;$Q$10,R40&gt;$R$10,S40&gt;$S$10),"",IF(COUNT(D40,E40,F40,G40,H40,I40,J40,K40,M40,N40)&lt;10,"",SUM(D40,E40,F40,G40,H40,I40,J40,K40,M40,N40,O40,P40,Q40,R40,S40)))</f>
        <v/>
      </c>
      <c r="U40" s="31" t="str">
        <f t="shared" si="1"/>
        <v/>
      </c>
      <c r="V40" s="37" t="str">
        <f>IF('2.ชื่อนักเรียน'!R40="มส","มส",IF('2.ชื่อนักเรียน'!R40="ย้าย","ย้าย",IF('2.ชื่อนักเรียน'!R40="ร","ร",IF(U40="","",RANK(U40,$U$11:$U$55,0)))))</f>
        <v/>
      </c>
    </row>
    <row r="41" spans="1:22" s="33" customFormat="1" ht="17.25" customHeight="1">
      <c r="A41" s="67">
        <v>31</v>
      </c>
      <c r="B41" s="34" t="str">
        <f>IF('2.ชื่อนักเรียน'!C41="","",'2.ชื่อนักเรียน'!C41)</f>
        <v/>
      </c>
      <c r="C41" s="35" t="str">
        <f>IF('2.ชื่อนักเรียน'!D41="","",'2.ชื่อนักเรียน'!D41)</f>
        <v/>
      </c>
      <c r="D41" s="65" t="str">
        <f>IF('4.2คีย์กลางภาค2'!D41="","",'4.2คีย์กลางภาค2'!D41)</f>
        <v/>
      </c>
      <c r="E41" s="66" t="str">
        <f>IF('4.2คีย์กลางภาค2'!F41="","",'4.2คีย์กลางภาค2'!F41)</f>
        <v/>
      </c>
      <c r="F41" s="66" t="str">
        <f>IF('4.2คีย์กลางภาค2'!H41="","",'4.2คีย์กลางภาค2'!H41)</f>
        <v/>
      </c>
      <c r="G41" s="66" t="str">
        <f>IF('4.2คีย์กลางภาค2'!J41="","",'4.2คีย์กลางภาค2'!J41)</f>
        <v/>
      </c>
      <c r="H41" s="66" t="str">
        <f>IF('4.2คีย์กลางภาค2'!L41="","",'4.2คีย์กลางภาค2'!L41)</f>
        <v/>
      </c>
      <c r="I41" s="66" t="str">
        <f>IF('4.2คีย์กลางภาค2'!N41="","",'4.2คีย์กลางภาค2'!N41)</f>
        <v/>
      </c>
      <c r="J41" s="66" t="str">
        <f>IF('4.2คีย์กลางภาค2'!P41="","",'4.2คีย์กลางภาค2'!P41)</f>
        <v/>
      </c>
      <c r="K41" s="66" t="str">
        <f>IF('4.2คีย์กลางภาค2'!R41="","",'4.2คีย์กลางภาค2'!R41)</f>
        <v/>
      </c>
      <c r="L41" s="134"/>
      <c r="M41" s="134" t="str">
        <f>IF('4.2คีย์กลางภาค2'!T41="","",'4.2คีย์กลางภาค2'!T41)</f>
        <v/>
      </c>
      <c r="N41" s="65" t="str">
        <f>IF('4.2คีย์กลางภาค2'!V41="","",'4.2คีย์กลางภาค2'!V41)</f>
        <v/>
      </c>
      <c r="O41" s="66" t="str">
        <f>IF('4.2คีย์กลางภาค2'!X41="","",'4.2คีย์กลางภาค2'!X41)</f>
        <v/>
      </c>
      <c r="P41" s="66" t="str">
        <f>IF('4.2คีย์กลางภาค2'!Z41="","",'4.2คีย์กลางภาค2'!Z41)</f>
        <v/>
      </c>
      <c r="Q41" s="66" t="str">
        <f>IF('4.2คีย์กลางภาค2'!AB41="","",'4.2คีย์กลางภาค2'!AB41)</f>
        <v/>
      </c>
      <c r="R41" s="66" t="str">
        <f>IF('4.2คีย์กลางภาค2'!AD41="","",'4.2คีย์กลางภาค2'!AD41)</f>
        <v/>
      </c>
      <c r="S41" s="138" t="str">
        <f>IF('4.2คีย์กลางภาค2'!AF41="","",'4.2คีย์กลางภาค2'!AF41)</f>
        <v/>
      </c>
      <c r="T41" s="36" t="str">
        <f t="shared" si="0"/>
        <v/>
      </c>
      <c r="U41" s="31" t="str">
        <f t="shared" si="1"/>
        <v/>
      </c>
      <c r="V41" s="37" t="str">
        <f>IF('2.ชื่อนักเรียน'!R41="มส","มส",IF('2.ชื่อนักเรียน'!R41="ย้าย","ย้าย",IF('2.ชื่อนักเรียน'!R41="ร","ร",IF(U41="","",RANK(U41,$U$11:$U$55,0)))))</f>
        <v/>
      </c>
    </row>
    <row r="42" spans="1:22" s="33" customFormat="1" ht="17.25" customHeight="1">
      <c r="A42" s="67">
        <v>32</v>
      </c>
      <c r="B42" s="34" t="str">
        <f>IF('2.ชื่อนักเรียน'!C42="","",'2.ชื่อนักเรียน'!C42)</f>
        <v/>
      </c>
      <c r="C42" s="35" t="str">
        <f>IF('2.ชื่อนักเรียน'!D42="","",'2.ชื่อนักเรียน'!D42)</f>
        <v/>
      </c>
      <c r="D42" s="65" t="str">
        <f>IF('4.2คีย์กลางภาค2'!D42="","",'4.2คีย์กลางภาค2'!D42)</f>
        <v/>
      </c>
      <c r="E42" s="66" t="str">
        <f>IF('4.2คีย์กลางภาค2'!F42="","",'4.2คีย์กลางภาค2'!F42)</f>
        <v/>
      </c>
      <c r="F42" s="66" t="str">
        <f>IF('4.2คีย์กลางภาค2'!H42="","",'4.2คีย์กลางภาค2'!H42)</f>
        <v/>
      </c>
      <c r="G42" s="66" t="str">
        <f>IF('4.2คีย์กลางภาค2'!J42="","",'4.2คีย์กลางภาค2'!J42)</f>
        <v/>
      </c>
      <c r="H42" s="66" t="str">
        <f>IF('4.2คีย์กลางภาค2'!L42="","",'4.2คีย์กลางภาค2'!L42)</f>
        <v/>
      </c>
      <c r="I42" s="66" t="str">
        <f>IF('4.2คีย์กลางภาค2'!N42="","",'4.2คีย์กลางภาค2'!N42)</f>
        <v/>
      </c>
      <c r="J42" s="66" t="str">
        <f>IF('4.2คีย์กลางภาค2'!P42="","",'4.2คีย์กลางภาค2'!P42)</f>
        <v/>
      </c>
      <c r="K42" s="66" t="str">
        <f>IF('4.2คีย์กลางภาค2'!R42="","",'4.2คีย์กลางภาค2'!R42)</f>
        <v/>
      </c>
      <c r="L42" s="134"/>
      <c r="M42" s="134" t="str">
        <f>IF('4.2คีย์กลางภาค2'!T42="","",'4.2คีย์กลางภาค2'!T42)</f>
        <v/>
      </c>
      <c r="N42" s="65" t="str">
        <f>IF('4.2คีย์กลางภาค2'!V42="","",'4.2คีย์กลางภาค2'!V42)</f>
        <v/>
      </c>
      <c r="O42" s="66" t="str">
        <f>IF('4.2คีย์กลางภาค2'!X42="","",'4.2คีย์กลางภาค2'!X42)</f>
        <v/>
      </c>
      <c r="P42" s="66" t="str">
        <f>IF('4.2คีย์กลางภาค2'!Z42="","",'4.2คีย์กลางภาค2'!Z42)</f>
        <v/>
      </c>
      <c r="Q42" s="66" t="str">
        <f>IF('4.2คีย์กลางภาค2'!AB42="","",'4.2คีย์กลางภาค2'!AB42)</f>
        <v/>
      </c>
      <c r="R42" s="66" t="str">
        <f>IF('4.2คีย์กลางภาค2'!AD42="","",'4.2คีย์กลางภาค2'!AD42)</f>
        <v/>
      </c>
      <c r="S42" s="138" t="str">
        <f>IF('4.2คีย์กลางภาค2'!AF42="","",'4.2คีย์กลางภาค2'!AF42)</f>
        <v/>
      </c>
      <c r="T42" s="36" t="str">
        <f t="shared" si="0"/>
        <v/>
      </c>
      <c r="U42" s="31" t="str">
        <f t="shared" si="1"/>
        <v/>
      </c>
      <c r="V42" s="37" t="str">
        <f>IF('2.ชื่อนักเรียน'!R42="มส","มส",IF('2.ชื่อนักเรียน'!R42="ย้าย","ย้าย",IF('2.ชื่อนักเรียน'!R42="ร","ร",IF(U42="","",RANK(U42,$U$11:$U$55,0)))))</f>
        <v/>
      </c>
    </row>
    <row r="43" spans="1:22" s="33" customFormat="1" ht="17.25" customHeight="1">
      <c r="A43" s="67">
        <v>33</v>
      </c>
      <c r="B43" s="34" t="str">
        <f>IF('2.ชื่อนักเรียน'!C43="","",'2.ชื่อนักเรียน'!C43)</f>
        <v/>
      </c>
      <c r="C43" s="35" t="str">
        <f>IF('2.ชื่อนักเรียน'!D43="","",'2.ชื่อนักเรียน'!D43)</f>
        <v/>
      </c>
      <c r="D43" s="65" t="str">
        <f>IF('4.2คีย์กลางภาค2'!D43="","",'4.2คีย์กลางภาค2'!D43)</f>
        <v/>
      </c>
      <c r="E43" s="66" t="str">
        <f>IF('4.2คีย์กลางภาค2'!F43="","",'4.2คีย์กลางภาค2'!F43)</f>
        <v/>
      </c>
      <c r="F43" s="66" t="str">
        <f>IF('4.2คีย์กลางภาค2'!H43="","",'4.2คีย์กลางภาค2'!H43)</f>
        <v/>
      </c>
      <c r="G43" s="66" t="str">
        <f>IF('4.2คีย์กลางภาค2'!J43="","",'4.2คีย์กลางภาค2'!J43)</f>
        <v/>
      </c>
      <c r="H43" s="66" t="str">
        <f>IF('4.2คีย์กลางภาค2'!L43="","",'4.2คีย์กลางภาค2'!L43)</f>
        <v/>
      </c>
      <c r="I43" s="66" t="str">
        <f>IF('4.2คีย์กลางภาค2'!N43="","",'4.2คีย์กลางภาค2'!N43)</f>
        <v/>
      </c>
      <c r="J43" s="66" t="str">
        <f>IF('4.2คีย์กลางภาค2'!P43="","",'4.2คีย์กลางภาค2'!P43)</f>
        <v/>
      </c>
      <c r="K43" s="66" t="str">
        <f>IF('4.2คีย์กลางภาค2'!R43="","",'4.2คีย์กลางภาค2'!R43)</f>
        <v/>
      </c>
      <c r="L43" s="134"/>
      <c r="M43" s="134" t="str">
        <f>IF('4.2คีย์กลางภาค2'!T43="","",'4.2คีย์กลางภาค2'!T43)</f>
        <v/>
      </c>
      <c r="N43" s="65" t="str">
        <f>IF('4.2คีย์กลางภาค2'!V43="","",'4.2คีย์กลางภาค2'!V43)</f>
        <v/>
      </c>
      <c r="O43" s="66" t="str">
        <f>IF('4.2คีย์กลางภาค2'!X43="","",'4.2คีย์กลางภาค2'!X43)</f>
        <v/>
      </c>
      <c r="P43" s="66" t="str">
        <f>IF('4.2คีย์กลางภาค2'!Z43="","",'4.2คีย์กลางภาค2'!Z43)</f>
        <v/>
      </c>
      <c r="Q43" s="66" t="str">
        <f>IF('4.2คีย์กลางภาค2'!AB43="","",'4.2คีย์กลางภาค2'!AB43)</f>
        <v/>
      </c>
      <c r="R43" s="66" t="str">
        <f>IF('4.2คีย์กลางภาค2'!AD43="","",'4.2คีย์กลางภาค2'!AD43)</f>
        <v/>
      </c>
      <c r="S43" s="138" t="str">
        <f>IF('4.2คีย์กลางภาค2'!AF43="","",'4.2คีย์กลางภาค2'!AF43)</f>
        <v/>
      </c>
      <c r="T43" s="36" t="str">
        <f t="shared" si="0"/>
        <v/>
      </c>
      <c r="U43" s="31" t="str">
        <f t="shared" si="1"/>
        <v/>
      </c>
      <c r="V43" s="37" t="str">
        <f>IF('2.ชื่อนักเรียน'!R43="มส","มส",IF('2.ชื่อนักเรียน'!R43="ย้าย","ย้าย",IF('2.ชื่อนักเรียน'!R43="ร","ร",IF(U43="","",RANK(U43,$U$11:$U$55,0)))))</f>
        <v/>
      </c>
    </row>
    <row r="44" spans="1:22" s="33" customFormat="1" ht="17.25" customHeight="1">
      <c r="A44" s="67">
        <v>34</v>
      </c>
      <c r="B44" s="34" t="str">
        <f>IF('2.ชื่อนักเรียน'!C44="","",'2.ชื่อนักเรียน'!C44)</f>
        <v/>
      </c>
      <c r="C44" s="35" t="str">
        <f>IF('2.ชื่อนักเรียน'!D44="","",'2.ชื่อนักเรียน'!D44)</f>
        <v/>
      </c>
      <c r="D44" s="65" t="str">
        <f>IF('4.2คีย์กลางภาค2'!D44="","",'4.2คีย์กลางภาค2'!D44)</f>
        <v/>
      </c>
      <c r="E44" s="66" t="str">
        <f>IF('4.2คีย์กลางภาค2'!F44="","",'4.2คีย์กลางภาค2'!F44)</f>
        <v/>
      </c>
      <c r="F44" s="66" t="str">
        <f>IF('4.2คีย์กลางภาค2'!H44="","",'4.2คีย์กลางภาค2'!H44)</f>
        <v/>
      </c>
      <c r="G44" s="66" t="str">
        <f>IF('4.2คีย์กลางภาค2'!J44="","",'4.2คีย์กลางภาค2'!J44)</f>
        <v/>
      </c>
      <c r="H44" s="66" t="str">
        <f>IF('4.2คีย์กลางภาค2'!L44="","",'4.2คีย์กลางภาค2'!L44)</f>
        <v/>
      </c>
      <c r="I44" s="66" t="str">
        <f>IF('4.2คีย์กลางภาค2'!N44="","",'4.2คีย์กลางภาค2'!N44)</f>
        <v/>
      </c>
      <c r="J44" s="66" t="str">
        <f>IF('4.2คีย์กลางภาค2'!P44="","",'4.2คีย์กลางภาค2'!P44)</f>
        <v/>
      </c>
      <c r="K44" s="66" t="str">
        <f>IF('4.2คีย์กลางภาค2'!R44="","",'4.2คีย์กลางภาค2'!R44)</f>
        <v/>
      </c>
      <c r="L44" s="134"/>
      <c r="M44" s="134" t="str">
        <f>IF('4.2คีย์กลางภาค2'!T44="","",'4.2คีย์กลางภาค2'!T44)</f>
        <v/>
      </c>
      <c r="N44" s="65" t="str">
        <f>IF('4.2คีย์กลางภาค2'!V44="","",'4.2คีย์กลางภาค2'!V44)</f>
        <v/>
      </c>
      <c r="O44" s="66" t="str">
        <f>IF('4.2คีย์กลางภาค2'!X44="","",'4.2คีย์กลางภาค2'!X44)</f>
        <v/>
      </c>
      <c r="P44" s="66" t="str">
        <f>IF('4.2คีย์กลางภาค2'!Z44="","",'4.2คีย์กลางภาค2'!Z44)</f>
        <v/>
      </c>
      <c r="Q44" s="66" t="str">
        <f>IF('4.2คีย์กลางภาค2'!AB44="","",'4.2คีย์กลางภาค2'!AB44)</f>
        <v/>
      </c>
      <c r="R44" s="66" t="str">
        <f>IF('4.2คีย์กลางภาค2'!AD44="","",'4.2คีย์กลางภาค2'!AD44)</f>
        <v/>
      </c>
      <c r="S44" s="138" t="str">
        <f>IF('4.2คีย์กลางภาค2'!AF44="","",'4.2คีย์กลางภาค2'!AF44)</f>
        <v/>
      </c>
      <c r="T44" s="36" t="str">
        <f t="shared" si="0"/>
        <v/>
      </c>
      <c r="U44" s="31" t="str">
        <f t="shared" si="1"/>
        <v/>
      </c>
      <c r="V44" s="37" t="str">
        <f>IF('2.ชื่อนักเรียน'!R44="มส","มส",IF('2.ชื่อนักเรียน'!R44="ย้าย","ย้าย",IF('2.ชื่อนักเรียน'!R44="ร","ร",IF(U44="","",RANK(U44,$U$11:$U$55,0)))))</f>
        <v/>
      </c>
    </row>
    <row r="45" spans="1:22" s="33" customFormat="1" ht="17.25" customHeight="1">
      <c r="A45" s="67">
        <v>35</v>
      </c>
      <c r="B45" s="34" t="str">
        <f>IF('2.ชื่อนักเรียน'!C45="","",'2.ชื่อนักเรียน'!C45)</f>
        <v/>
      </c>
      <c r="C45" s="35" t="str">
        <f>IF('2.ชื่อนักเรียน'!D45="","",'2.ชื่อนักเรียน'!D45)</f>
        <v/>
      </c>
      <c r="D45" s="65" t="str">
        <f>IF('4.2คีย์กลางภาค2'!D45="","",'4.2คีย์กลางภาค2'!D45)</f>
        <v/>
      </c>
      <c r="E45" s="66" t="str">
        <f>IF('4.2คีย์กลางภาค2'!F45="","",'4.2คีย์กลางภาค2'!F45)</f>
        <v/>
      </c>
      <c r="F45" s="66" t="str">
        <f>IF('4.2คีย์กลางภาค2'!H45="","",'4.2คีย์กลางภาค2'!H45)</f>
        <v/>
      </c>
      <c r="G45" s="66" t="str">
        <f>IF('4.2คีย์กลางภาค2'!J45="","",'4.2คีย์กลางภาค2'!J45)</f>
        <v/>
      </c>
      <c r="H45" s="66" t="str">
        <f>IF('4.2คีย์กลางภาค2'!L45="","",'4.2คีย์กลางภาค2'!L45)</f>
        <v/>
      </c>
      <c r="I45" s="66" t="str">
        <f>IF('4.2คีย์กลางภาค2'!N45="","",'4.2คีย์กลางภาค2'!N45)</f>
        <v/>
      </c>
      <c r="J45" s="66" t="str">
        <f>IF('4.2คีย์กลางภาค2'!P45="","",'4.2คีย์กลางภาค2'!P45)</f>
        <v/>
      </c>
      <c r="K45" s="66" t="str">
        <f>IF('4.2คีย์กลางภาค2'!R45="","",'4.2คีย์กลางภาค2'!R45)</f>
        <v/>
      </c>
      <c r="L45" s="134"/>
      <c r="M45" s="134" t="str">
        <f>IF('4.2คีย์กลางภาค2'!T45="","",'4.2คีย์กลางภาค2'!T45)</f>
        <v/>
      </c>
      <c r="N45" s="65" t="str">
        <f>IF('4.2คีย์กลางภาค2'!V45="","",'4.2คีย์กลางภาค2'!V45)</f>
        <v/>
      </c>
      <c r="O45" s="66" t="str">
        <f>IF('4.2คีย์กลางภาค2'!X45="","",'4.2คีย์กลางภาค2'!X45)</f>
        <v/>
      </c>
      <c r="P45" s="66" t="str">
        <f>IF('4.2คีย์กลางภาค2'!Z45="","",'4.2คีย์กลางภาค2'!Z45)</f>
        <v/>
      </c>
      <c r="Q45" s="66" t="str">
        <f>IF('4.2คีย์กลางภาค2'!AB45="","",'4.2คีย์กลางภาค2'!AB45)</f>
        <v/>
      </c>
      <c r="R45" s="66" t="str">
        <f>IF('4.2คีย์กลางภาค2'!AD45="","",'4.2คีย์กลางภาค2'!AD45)</f>
        <v/>
      </c>
      <c r="S45" s="138" t="str">
        <f>IF('4.2คีย์กลางภาค2'!AF45="","",'4.2คีย์กลางภาค2'!AF45)</f>
        <v/>
      </c>
      <c r="T45" s="36" t="str">
        <f t="shared" si="0"/>
        <v/>
      </c>
      <c r="U45" s="31" t="str">
        <f t="shared" si="1"/>
        <v/>
      </c>
      <c r="V45" s="37" t="str">
        <f>IF('2.ชื่อนักเรียน'!R45="มส","มส",IF('2.ชื่อนักเรียน'!R45="ย้าย","ย้าย",IF('2.ชื่อนักเรียน'!R45="ร","ร",IF(U45="","",RANK(U45,$U$11:$U$55,0)))))</f>
        <v/>
      </c>
    </row>
    <row r="46" spans="1:22" s="33" customFormat="1" ht="17.25" customHeight="1">
      <c r="A46" s="67">
        <v>36</v>
      </c>
      <c r="B46" s="34" t="str">
        <f>IF('2.ชื่อนักเรียน'!C46="","",'2.ชื่อนักเรียน'!C46)</f>
        <v/>
      </c>
      <c r="C46" s="35" t="str">
        <f>IF('2.ชื่อนักเรียน'!D46="","",'2.ชื่อนักเรียน'!D46)</f>
        <v/>
      </c>
      <c r="D46" s="65" t="str">
        <f>IF('4.2คีย์กลางภาค2'!D46="","",'4.2คีย์กลางภาค2'!D46)</f>
        <v/>
      </c>
      <c r="E46" s="66" t="str">
        <f>IF('4.2คีย์กลางภาค2'!F46="","",'4.2คีย์กลางภาค2'!F46)</f>
        <v/>
      </c>
      <c r="F46" s="66" t="str">
        <f>IF('4.2คีย์กลางภาค2'!H46="","",'4.2คีย์กลางภาค2'!H46)</f>
        <v/>
      </c>
      <c r="G46" s="66" t="str">
        <f>IF('4.2คีย์กลางภาค2'!J46="","",'4.2คีย์กลางภาค2'!J46)</f>
        <v/>
      </c>
      <c r="H46" s="66" t="str">
        <f>IF('4.2คีย์กลางภาค2'!L46="","",'4.2คีย์กลางภาค2'!L46)</f>
        <v/>
      </c>
      <c r="I46" s="66" t="str">
        <f>IF('4.2คีย์กลางภาค2'!N46="","",'4.2คีย์กลางภาค2'!N46)</f>
        <v/>
      </c>
      <c r="J46" s="66" t="str">
        <f>IF('4.2คีย์กลางภาค2'!P46="","",'4.2คีย์กลางภาค2'!P46)</f>
        <v/>
      </c>
      <c r="K46" s="66" t="str">
        <f>IF('4.2คีย์กลางภาค2'!R46="","",'4.2คีย์กลางภาค2'!R46)</f>
        <v/>
      </c>
      <c r="L46" s="134"/>
      <c r="M46" s="134" t="str">
        <f>IF('4.2คีย์กลางภาค2'!T46="","",'4.2คีย์กลางภาค2'!T46)</f>
        <v/>
      </c>
      <c r="N46" s="65" t="str">
        <f>IF('4.2คีย์กลางภาค2'!V46="","",'4.2คีย์กลางภาค2'!V46)</f>
        <v/>
      </c>
      <c r="O46" s="66" t="str">
        <f>IF('4.2คีย์กลางภาค2'!X46="","",'4.2คีย์กลางภาค2'!X46)</f>
        <v/>
      </c>
      <c r="P46" s="66" t="str">
        <f>IF('4.2คีย์กลางภาค2'!Z46="","",'4.2คีย์กลางภาค2'!Z46)</f>
        <v/>
      </c>
      <c r="Q46" s="66" t="str">
        <f>IF('4.2คีย์กลางภาค2'!AB46="","",'4.2คีย์กลางภาค2'!AB46)</f>
        <v/>
      </c>
      <c r="R46" s="66" t="str">
        <f>IF('4.2คีย์กลางภาค2'!AD46="","",'4.2คีย์กลางภาค2'!AD46)</f>
        <v/>
      </c>
      <c r="S46" s="138" t="str">
        <f>IF('4.2คีย์กลางภาค2'!AF46="","",'4.2คีย์กลางภาค2'!AF46)</f>
        <v/>
      </c>
      <c r="T46" s="36" t="str">
        <f t="shared" si="0"/>
        <v/>
      </c>
      <c r="U46" s="31" t="str">
        <f t="shared" si="1"/>
        <v/>
      </c>
      <c r="V46" s="37" t="str">
        <f>IF('2.ชื่อนักเรียน'!R46="มส","มส",IF('2.ชื่อนักเรียน'!R46="ย้าย","ย้าย",IF('2.ชื่อนักเรียน'!R46="ร","ร",IF(U46="","",RANK(U46,$U$11:$U$55,0)))))</f>
        <v/>
      </c>
    </row>
    <row r="47" spans="1:22" s="33" customFormat="1" ht="17.25" customHeight="1">
      <c r="A47" s="67">
        <v>37</v>
      </c>
      <c r="B47" s="34" t="str">
        <f>IF('2.ชื่อนักเรียน'!C47="","",'2.ชื่อนักเรียน'!C47)</f>
        <v/>
      </c>
      <c r="C47" s="35" t="str">
        <f>IF('2.ชื่อนักเรียน'!D47="","",'2.ชื่อนักเรียน'!D47)</f>
        <v/>
      </c>
      <c r="D47" s="65" t="str">
        <f>IF('4.2คีย์กลางภาค2'!D47="","",'4.2คีย์กลางภาค2'!D47)</f>
        <v/>
      </c>
      <c r="E47" s="66" t="str">
        <f>IF('4.2คีย์กลางภาค2'!F47="","",'4.2คีย์กลางภาค2'!F47)</f>
        <v/>
      </c>
      <c r="F47" s="66" t="str">
        <f>IF('4.2คีย์กลางภาค2'!H47="","",'4.2คีย์กลางภาค2'!H47)</f>
        <v/>
      </c>
      <c r="G47" s="66" t="str">
        <f>IF('4.2คีย์กลางภาค2'!J47="","",'4.2คีย์กลางภาค2'!J47)</f>
        <v/>
      </c>
      <c r="H47" s="66" t="str">
        <f>IF('4.2คีย์กลางภาค2'!L47="","",'4.2คีย์กลางภาค2'!L47)</f>
        <v/>
      </c>
      <c r="I47" s="66" t="str">
        <f>IF('4.2คีย์กลางภาค2'!N47="","",'4.2คีย์กลางภาค2'!N47)</f>
        <v/>
      </c>
      <c r="J47" s="66" t="str">
        <f>IF('4.2คีย์กลางภาค2'!P47="","",'4.2คีย์กลางภาค2'!P47)</f>
        <v/>
      </c>
      <c r="K47" s="66" t="str">
        <f>IF('4.2คีย์กลางภาค2'!R47="","",'4.2คีย์กลางภาค2'!R47)</f>
        <v/>
      </c>
      <c r="L47" s="134"/>
      <c r="M47" s="134" t="str">
        <f>IF('4.2คีย์กลางภาค2'!T47="","",'4.2คีย์กลางภาค2'!T47)</f>
        <v/>
      </c>
      <c r="N47" s="65" t="str">
        <f>IF('4.2คีย์กลางภาค2'!V47="","",'4.2คีย์กลางภาค2'!V47)</f>
        <v/>
      </c>
      <c r="O47" s="66" t="str">
        <f>IF('4.2คีย์กลางภาค2'!X47="","",'4.2คีย์กลางภาค2'!X47)</f>
        <v/>
      </c>
      <c r="P47" s="66" t="str">
        <f>IF('4.2คีย์กลางภาค2'!Z47="","",'4.2คีย์กลางภาค2'!Z47)</f>
        <v/>
      </c>
      <c r="Q47" s="66" t="str">
        <f>IF('4.2คีย์กลางภาค2'!AB47="","",'4.2คีย์กลางภาค2'!AB47)</f>
        <v/>
      </c>
      <c r="R47" s="66" t="str">
        <f>IF('4.2คีย์กลางภาค2'!AD47="","",'4.2คีย์กลางภาค2'!AD47)</f>
        <v/>
      </c>
      <c r="S47" s="138" t="str">
        <f>IF('4.2คีย์กลางภาค2'!AF47="","",'4.2คีย์กลางภาค2'!AF47)</f>
        <v/>
      </c>
      <c r="T47" s="36" t="str">
        <f t="shared" si="0"/>
        <v/>
      </c>
      <c r="U47" s="31" t="str">
        <f t="shared" si="1"/>
        <v/>
      </c>
      <c r="V47" s="37" t="str">
        <f>IF('2.ชื่อนักเรียน'!R47="มส","มส",IF('2.ชื่อนักเรียน'!R47="ย้าย","ย้าย",IF('2.ชื่อนักเรียน'!R47="ร","ร",IF(U47="","",RANK(U47,$U$11:$U$55,0)))))</f>
        <v/>
      </c>
    </row>
    <row r="48" spans="1:22" s="33" customFormat="1" ht="17.25" customHeight="1">
      <c r="A48" s="67">
        <v>38</v>
      </c>
      <c r="B48" s="34" t="str">
        <f>IF('2.ชื่อนักเรียน'!C48="","",'2.ชื่อนักเรียน'!C48)</f>
        <v/>
      </c>
      <c r="C48" s="35" t="str">
        <f>IF('2.ชื่อนักเรียน'!D48="","",'2.ชื่อนักเรียน'!D48)</f>
        <v/>
      </c>
      <c r="D48" s="65" t="str">
        <f>IF('4.2คีย์กลางภาค2'!D48="","",'4.2คีย์กลางภาค2'!D48)</f>
        <v/>
      </c>
      <c r="E48" s="66" t="str">
        <f>IF('4.2คีย์กลางภาค2'!F48="","",'4.2คีย์กลางภาค2'!F48)</f>
        <v/>
      </c>
      <c r="F48" s="66" t="str">
        <f>IF('4.2คีย์กลางภาค2'!H48="","",'4.2คีย์กลางภาค2'!H48)</f>
        <v/>
      </c>
      <c r="G48" s="66" t="str">
        <f>IF('4.2คีย์กลางภาค2'!J48="","",'4.2คีย์กลางภาค2'!J48)</f>
        <v/>
      </c>
      <c r="H48" s="66" t="str">
        <f>IF('4.2คีย์กลางภาค2'!L48="","",'4.2คีย์กลางภาค2'!L48)</f>
        <v/>
      </c>
      <c r="I48" s="66" t="str">
        <f>IF('4.2คีย์กลางภาค2'!N48="","",'4.2คีย์กลางภาค2'!N48)</f>
        <v/>
      </c>
      <c r="J48" s="66" t="str">
        <f>IF('4.2คีย์กลางภาค2'!P48="","",'4.2คีย์กลางภาค2'!P48)</f>
        <v/>
      </c>
      <c r="K48" s="66" t="str">
        <f>IF('4.2คีย์กลางภาค2'!R48="","",'4.2คีย์กลางภาค2'!R48)</f>
        <v/>
      </c>
      <c r="L48" s="134"/>
      <c r="M48" s="134" t="str">
        <f>IF('4.2คีย์กลางภาค2'!T48="","",'4.2คีย์กลางภาค2'!T48)</f>
        <v/>
      </c>
      <c r="N48" s="65" t="str">
        <f>IF('4.2คีย์กลางภาค2'!V48="","",'4.2คีย์กลางภาค2'!V48)</f>
        <v/>
      </c>
      <c r="O48" s="66" t="str">
        <f>IF('4.2คีย์กลางภาค2'!X48="","",'4.2คีย์กลางภาค2'!X48)</f>
        <v/>
      </c>
      <c r="P48" s="66" t="str">
        <f>IF('4.2คีย์กลางภาค2'!Z48="","",'4.2คีย์กลางภาค2'!Z48)</f>
        <v/>
      </c>
      <c r="Q48" s="66" t="str">
        <f>IF('4.2คีย์กลางภาค2'!AB48="","",'4.2คีย์กลางภาค2'!AB48)</f>
        <v/>
      </c>
      <c r="R48" s="66" t="str">
        <f>IF('4.2คีย์กลางภาค2'!AD48="","",'4.2คีย์กลางภาค2'!AD48)</f>
        <v/>
      </c>
      <c r="S48" s="138" t="str">
        <f>IF('4.2คีย์กลางภาค2'!AF48="","",'4.2คีย์กลางภาค2'!AF48)</f>
        <v/>
      </c>
      <c r="T48" s="36" t="str">
        <f t="shared" si="0"/>
        <v/>
      </c>
      <c r="U48" s="31" t="str">
        <f t="shared" si="1"/>
        <v/>
      </c>
      <c r="V48" s="37" t="str">
        <f>IF('2.ชื่อนักเรียน'!R48="มส","มส",IF('2.ชื่อนักเรียน'!R48="ย้าย","ย้าย",IF('2.ชื่อนักเรียน'!R48="ร","ร",IF(U48="","",RANK(U48,$U$11:$U$55,0)))))</f>
        <v/>
      </c>
    </row>
    <row r="49" spans="1:22" s="33" customFormat="1" ht="17.25" customHeight="1">
      <c r="A49" s="67">
        <v>39</v>
      </c>
      <c r="B49" s="34" t="str">
        <f>IF('2.ชื่อนักเรียน'!C49="","",'2.ชื่อนักเรียน'!C49)</f>
        <v/>
      </c>
      <c r="C49" s="35" t="str">
        <f>IF('2.ชื่อนักเรียน'!D49="","",'2.ชื่อนักเรียน'!D49)</f>
        <v/>
      </c>
      <c r="D49" s="65" t="str">
        <f>IF('4.2คีย์กลางภาค2'!D49="","",'4.2คีย์กลางภาค2'!D49)</f>
        <v/>
      </c>
      <c r="E49" s="66" t="str">
        <f>IF('4.2คีย์กลางภาค2'!F49="","",'4.2คีย์กลางภาค2'!F49)</f>
        <v/>
      </c>
      <c r="F49" s="66" t="str">
        <f>IF('4.2คีย์กลางภาค2'!H49="","",'4.2คีย์กลางภาค2'!H49)</f>
        <v/>
      </c>
      <c r="G49" s="66" t="str">
        <f>IF('4.2คีย์กลางภาค2'!J49="","",'4.2คีย์กลางภาค2'!J49)</f>
        <v/>
      </c>
      <c r="H49" s="66" t="str">
        <f>IF('4.2คีย์กลางภาค2'!L49="","",'4.2คีย์กลางภาค2'!L49)</f>
        <v/>
      </c>
      <c r="I49" s="66" t="str">
        <f>IF('4.2คีย์กลางภาค2'!N49="","",'4.2คีย์กลางภาค2'!N49)</f>
        <v/>
      </c>
      <c r="J49" s="66" t="str">
        <f>IF('4.2คีย์กลางภาค2'!P49="","",'4.2คีย์กลางภาค2'!P49)</f>
        <v/>
      </c>
      <c r="K49" s="66" t="str">
        <f>IF('4.2คีย์กลางภาค2'!R49="","",'4.2คีย์กลางภาค2'!R49)</f>
        <v/>
      </c>
      <c r="L49" s="134"/>
      <c r="M49" s="134" t="str">
        <f>IF('4.2คีย์กลางภาค2'!T49="","",'4.2คีย์กลางภาค2'!T49)</f>
        <v/>
      </c>
      <c r="N49" s="65" t="str">
        <f>IF('4.2คีย์กลางภาค2'!V49="","",'4.2คีย์กลางภาค2'!V49)</f>
        <v/>
      </c>
      <c r="O49" s="66" t="str">
        <f>IF('4.2คีย์กลางภาค2'!X49="","",'4.2คีย์กลางภาค2'!X49)</f>
        <v/>
      </c>
      <c r="P49" s="66" t="str">
        <f>IF('4.2คีย์กลางภาค2'!Z49="","",'4.2คีย์กลางภาค2'!Z49)</f>
        <v/>
      </c>
      <c r="Q49" s="66" t="str">
        <f>IF('4.2คีย์กลางภาค2'!AB49="","",'4.2คีย์กลางภาค2'!AB49)</f>
        <v/>
      </c>
      <c r="R49" s="66" t="str">
        <f>IF('4.2คีย์กลางภาค2'!AD49="","",'4.2คีย์กลางภาค2'!AD49)</f>
        <v/>
      </c>
      <c r="S49" s="138" t="str">
        <f>IF('4.2คีย์กลางภาค2'!AF49="","",'4.2คีย์กลางภาค2'!AF49)</f>
        <v/>
      </c>
      <c r="T49" s="36" t="str">
        <f t="shared" si="0"/>
        <v/>
      </c>
      <c r="U49" s="31" t="str">
        <f t="shared" si="1"/>
        <v/>
      </c>
      <c r="V49" s="37" t="str">
        <f>IF('2.ชื่อนักเรียน'!R49="มส","มส",IF('2.ชื่อนักเรียน'!R49="ย้าย","ย้าย",IF('2.ชื่อนักเรียน'!R49="ร","ร",IF(U49="","",RANK(U49,$U$11:$U$55,0)))))</f>
        <v/>
      </c>
    </row>
    <row r="50" spans="1:22" s="33" customFormat="1" ht="17.25" customHeight="1">
      <c r="A50" s="67">
        <v>40</v>
      </c>
      <c r="B50" s="34" t="str">
        <f>IF('2.ชื่อนักเรียน'!C50="","",'2.ชื่อนักเรียน'!C50)</f>
        <v/>
      </c>
      <c r="C50" s="35" t="str">
        <f>IF('2.ชื่อนักเรียน'!D50="","",'2.ชื่อนักเรียน'!D50)</f>
        <v/>
      </c>
      <c r="D50" s="65" t="str">
        <f>IF('4.2คีย์กลางภาค2'!D50="","",'4.2คีย์กลางภาค2'!D50)</f>
        <v/>
      </c>
      <c r="E50" s="66" t="str">
        <f>IF('4.2คีย์กลางภาค2'!F50="","",'4.2คีย์กลางภาค2'!F50)</f>
        <v/>
      </c>
      <c r="F50" s="66" t="str">
        <f>IF('4.2คีย์กลางภาค2'!H50="","",'4.2คีย์กลางภาค2'!H50)</f>
        <v/>
      </c>
      <c r="G50" s="66" t="str">
        <f>IF('4.2คีย์กลางภาค2'!J50="","",'4.2คีย์กลางภาค2'!J50)</f>
        <v/>
      </c>
      <c r="H50" s="66" t="str">
        <f>IF('4.2คีย์กลางภาค2'!L50="","",'4.2คีย์กลางภาค2'!L50)</f>
        <v/>
      </c>
      <c r="I50" s="66" t="str">
        <f>IF('4.2คีย์กลางภาค2'!N50="","",'4.2คีย์กลางภาค2'!N50)</f>
        <v/>
      </c>
      <c r="J50" s="66" t="str">
        <f>IF('4.2คีย์กลางภาค2'!P50="","",'4.2คีย์กลางภาค2'!P50)</f>
        <v/>
      </c>
      <c r="K50" s="66" t="str">
        <f>IF('4.2คีย์กลางภาค2'!R50="","",'4.2คีย์กลางภาค2'!R50)</f>
        <v/>
      </c>
      <c r="L50" s="134"/>
      <c r="M50" s="134" t="str">
        <f>IF('4.2คีย์กลางภาค2'!T50="","",'4.2คีย์กลางภาค2'!T50)</f>
        <v/>
      </c>
      <c r="N50" s="65" t="str">
        <f>IF('4.2คีย์กลางภาค2'!V50="","",'4.2คีย์กลางภาค2'!V50)</f>
        <v/>
      </c>
      <c r="O50" s="66" t="str">
        <f>IF('4.2คีย์กลางภาค2'!X50="","",'4.2คีย์กลางภาค2'!X50)</f>
        <v/>
      </c>
      <c r="P50" s="66" t="str">
        <f>IF('4.2คีย์กลางภาค2'!Z50="","",'4.2คีย์กลางภาค2'!Z50)</f>
        <v/>
      </c>
      <c r="Q50" s="66" t="str">
        <f>IF('4.2คีย์กลางภาค2'!AB50="","",'4.2คีย์กลางภาค2'!AB50)</f>
        <v/>
      </c>
      <c r="R50" s="66" t="str">
        <f>IF('4.2คีย์กลางภาค2'!AD50="","",'4.2คีย์กลางภาค2'!AD50)</f>
        <v/>
      </c>
      <c r="S50" s="138" t="str">
        <f>IF('4.2คีย์กลางภาค2'!AF50="","",'4.2คีย์กลางภาค2'!AF50)</f>
        <v/>
      </c>
      <c r="T50" s="38" t="str">
        <f t="shared" si="0"/>
        <v/>
      </c>
      <c r="U50" s="39" t="str">
        <f t="shared" si="1"/>
        <v/>
      </c>
      <c r="V50" s="23" t="str">
        <f>IF('2.ชื่อนักเรียน'!R50="มส","มส",IF('2.ชื่อนักเรียน'!R50="ย้าย","ย้าย",IF('2.ชื่อนักเรียน'!R50="ร","ร",IF(U50="","",RANK(U50,$U$11:$U$55,0)))))</f>
        <v/>
      </c>
    </row>
    <row r="51" spans="1:22" s="33" customFormat="1" ht="17.25" customHeight="1">
      <c r="A51" s="67">
        <v>41</v>
      </c>
      <c r="B51" s="34" t="str">
        <f>IF('2.ชื่อนักเรียน'!C51="","",'2.ชื่อนักเรียน'!C51)</f>
        <v/>
      </c>
      <c r="C51" s="35" t="str">
        <f>IF('2.ชื่อนักเรียน'!D51="","",'2.ชื่อนักเรียน'!D51)</f>
        <v/>
      </c>
      <c r="D51" s="65" t="str">
        <f>IF('4.2คีย์กลางภาค2'!D51="","",'4.2คีย์กลางภาค2'!D51)</f>
        <v/>
      </c>
      <c r="E51" s="66" t="str">
        <f>IF('4.2คีย์กลางภาค2'!F51="","",'4.2คีย์กลางภาค2'!F51)</f>
        <v/>
      </c>
      <c r="F51" s="66" t="str">
        <f>IF('4.2คีย์กลางภาค2'!H51="","",'4.2คีย์กลางภาค2'!H51)</f>
        <v/>
      </c>
      <c r="G51" s="66" t="str">
        <f>IF('4.2คีย์กลางภาค2'!J51="","",'4.2คีย์กลางภาค2'!J51)</f>
        <v/>
      </c>
      <c r="H51" s="66" t="str">
        <f>IF('4.2คีย์กลางภาค2'!L51="","",'4.2คีย์กลางภาค2'!L51)</f>
        <v/>
      </c>
      <c r="I51" s="66" t="str">
        <f>IF('4.2คีย์กลางภาค2'!N51="","",'4.2คีย์กลางภาค2'!N51)</f>
        <v/>
      </c>
      <c r="J51" s="66" t="str">
        <f>IF('4.2คีย์กลางภาค2'!P51="","",'4.2คีย์กลางภาค2'!P51)</f>
        <v/>
      </c>
      <c r="K51" s="66" t="str">
        <f>IF('4.2คีย์กลางภาค2'!R51="","",'4.2คีย์กลางภาค2'!R51)</f>
        <v/>
      </c>
      <c r="L51" s="134"/>
      <c r="M51" s="134" t="str">
        <f>IF('4.2คีย์กลางภาค2'!T51="","",'4.2คีย์กลางภาค2'!T51)</f>
        <v/>
      </c>
      <c r="N51" s="65" t="str">
        <f>IF('4.2คีย์กลางภาค2'!V51="","",'4.2คีย์กลางภาค2'!V51)</f>
        <v/>
      </c>
      <c r="O51" s="66" t="str">
        <f>IF('4.2คีย์กลางภาค2'!X51="","",'4.2คีย์กลางภาค2'!X51)</f>
        <v/>
      </c>
      <c r="P51" s="66" t="str">
        <f>IF('4.2คีย์กลางภาค2'!Z51="","",'4.2คีย์กลางภาค2'!Z51)</f>
        <v/>
      </c>
      <c r="Q51" s="66" t="str">
        <f>IF('4.2คีย์กลางภาค2'!AB51="","",'4.2คีย์กลางภาค2'!AB51)</f>
        <v/>
      </c>
      <c r="R51" s="66" t="str">
        <f>IF('4.2คีย์กลางภาค2'!AD51="","",'4.2คีย์กลางภาค2'!AD51)</f>
        <v/>
      </c>
      <c r="S51" s="138" t="str">
        <f>IF('4.2คีย์กลางภาค2'!AF51="","",'4.2คีย์กลางภาค2'!AF51)</f>
        <v/>
      </c>
      <c r="T51" s="38" t="str">
        <f t="shared" si="0"/>
        <v/>
      </c>
      <c r="U51" s="39" t="str">
        <f t="shared" si="1"/>
        <v/>
      </c>
      <c r="V51" s="23" t="str">
        <f>IF('2.ชื่อนักเรียน'!R51="มส","มส",IF('2.ชื่อนักเรียน'!R51="ย้าย","ย้าย",IF('2.ชื่อนักเรียน'!R51="ร","ร",IF(U51="","",RANK(U51,$U$11:$U$55,0)))))</f>
        <v/>
      </c>
    </row>
    <row r="52" spans="1:22" s="33" customFormat="1" ht="17.25" customHeight="1">
      <c r="A52" s="67">
        <v>42</v>
      </c>
      <c r="B52" s="34" t="str">
        <f>IF('2.ชื่อนักเรียน'!C52="","",'2.ชื่อนักเรียน'!C52)</f>
        <v/>
      </c>
      <c r="C52" s="35" t="str">
        <f>IF('2.ชื่อนักเรียน'!D52="","",'2.ชื่อนักเรียน'!D52)</f>
        <v/>
      </c>
      <c r="D52" s="65" t="str">
        <f>IF('4.2คีย์กลางภาค2'!D52="","",'4.2คีย์กลางภาค2'!D52)</f>
        <v/>
      </c>
      <c r="E52" s="66" t="str">
        <f>IF('4.2คีย์กลางภาค2'!F52="","",'4.2คีย์กลางภาค2'!F52)</f>
        <v/>
      </c>
      <c r="F52" s="66" t="str">
        <f>IF('4.2คีย์กลางภาค2'!H52="","",'4.2คีย์กลางภาค2'!H52)</f>
        <v/>
      </c>
      <c r="G52" s="66" t="str">
        <f>IF('4.2คีย์กลางภาค2'!J52="","",'4.2คีย์กลางภาค2'!J52)</f>
        <v/>
      </c>
      <c r="H52" s="66" t="str">
        <f>IF('4.2คีย์กลางภาค2'!L52="","",'4.2คีย์กลางภาค2'!L52)</f>
        <v/>
      </c>
      <c r="I52" s="66" t="str">
        <f>IF('4.2คีย์กลางภาค2'!N52="","",'4.2คีย์กลางภาค2'!N52)</f>
        <v/>
      </c>
      <c r="J52" s="66" t="str">
        <f>IF('4.2คีย์กลางภาค2'!P52="","",'4.2คีย์กลางภาค2'!P52)</f>
        <v/>
      </c>
      <c r="K52" s="66" t="str">
        <f>IF('4.2คีย์กลางภาค2'!R52="","",'4.2คีย์กลางภาค2'!R52)</f>
        <v/>
      </c>
      <c r="L52" s="134"/>
      <c r="M52" s="134" t="str">
        <f>IF('4.2คีย์กลางภาค2'!T52="","",'4.2คีย์กลางภาค2'!T52)</f>
        <v/>
      </c>
      <c r="N52" s="65" t="str">
        <f>IF('4.2คีย์กลางภาค2'!V52="","",'4.2คีย์กลางภาค2'!V52)</f>
        <v/>
      </c>
      <c r="O52" s="66" t="str">
        <f>IF('4.2คีย์กลางภาค2'!X52="","",'4.2คีย์กลางภาค2'!X52)</f>
        <v/>
      </c>
      <c r="P52" s="66" t="str">
        <f>IF('4.2คีย์กลางภาค2'!Z52="","",'4.2คีย์กลางภาค2'!Z52)</f>
        <v/>
      </c>
      <c r="Q52" s="66" t="str">
        <f>IF('4.2คีย์กลางภาค2'!AB52="","",'4.2คีย์กลางภาค2'!AB52)</f>
        <v/>
      </c>
      <c r="R52" s="66" t="str">
        <f>IF('4.2คีย์กลางภาค2'!AD52="","",'4.2คีย์กลางภาค2'!AD52)</f>
        <v/>
      </c>
      <c r="S52" s="138" t="str">
        <f>IF('4.2คีย์กลางภาค2'!AF52="","",'4.2คีย์กลางภาค2'!AF52)</f>
        <v/>
      </c>
      <c r="T52" s="38" t="str">
        <f t="shared" si="0"/>
        <v/>
      </c>
      <c r="U52" s="39" t="str">
        <f t="shared" si="1"/>
        <v/>
      </c>
      <c r="V52" s="23" t="str">
        <f>IF('2.ชื่อนักเรียน'!R52="มส","มส",IF('2.ชื่อนักเรียน'!R52="ย้าย","ย้าย",IF('2.ชื่อนักเรียน'!R52="ร","ร",IF(U52="","",RANK(U52,$U$11:$U$55,0)))))</f>
        <v/>
      </c>
    </row>
    <row r="53" spans="1:22" s="33" customFormat="1" ht="17.25" customHeight="1">
      <c r="A53" s="67">
        <v>43</v>
      </c>
      <c r="B53" s="34" t="str">
        <f>IF('2.ชื่อนักเรียน'!C53="","",'2.ชื่อนักเรียน'!C53)</f>
        <v/>
      </c>
      <c r="C53" s="35" t="str">
        <f>IF('2.ชื่อนักเรียน'!D53="","",'2.ชื่อนักเรียน'!D53)</f>
        <v/>
      </c>
      <c r="D53" s="65" t="str">
        <f>IF('4.2คีย์กลางภาค2'!D53="","",'4.2คีย์กลางภาค2'!D53)</f>
        <v/>
      </c>
      <c r="E53" s="66" t="str">
        <f>IF('4.2คีย์กลางภาค2'!F53="","",'4.2คีย์กลางภาค2'!F53)</f>
        <v/>
      </c>
      <c r="F53" s="66" t="str">
        <f>IF('4.2คีย์กลางภาค2'!H53="","",'4.2คีย์กลางภาค2'!H53)</f>
        <v/>
      </c>
      <c r="G53" s="66" t="str">
        <f>IF('4.2คีย์กลางภาค2'!J53="","",'4.2คีย์กลางภาค2'!J53)</f>
        <v/>
      </c>
      <c r="H53" s="66" t="str">
        <f>IF('4.2คีย์กลางภาค2'!L53="","",'4.2คีย์กลางภาค2'!L53)</f>
        <v/>
      </c>
      <c r="I53" s="66" t="str">
        <f>IF('4.2คีย์กลางภาค2'!N53="","",'4.2คีย์กลางภาค2'!N53)</f>
        <v/>
      </c>
      <c r="J53" s="66" t="str">
        <f>IF('4.2คีย์กลางภาค2'!P53="","",'4.2คีย์กลางภาค2'!P53)</f>
        <v/>
      </c>
      <c r="K53" s="66" t="str">
        <f>IF('4.2คีย์กลางภาค2'!R53="","",'4.2คีย์กลางภาค2'!R53)</f>
        <v/>
      </c>
      <c r="L53" s="134"/>
      <c r="M53" s="134" t="str">
        <f>IF('4.2คีย์กลางภาค2'!T53="","",'4.2คีย์กลางภาค2'!T53)</f>
        <v/>
      </c>
      <c r="N53" s="65" t="str">
        <f>IF('4.2คีย์กลางภาค2'!V53="","",'4.2คีย์กลางภาค2'!V53)</f>
        <v/>
      </c>
      <c r="O53" s="66" t="str">
        <f>IF('4.2คีย์กลางภาค2'!X53="","",'4.2คีย์กลางภาค2'!X53)</f>
        <v/>
      </c>
      <c r="P53" s="66" t="str">
        <f>IF('4.2คีย์กลางภาค2'!Z53="","",'4.2คีย์กลางภาค2'!Z53)</f>
        <v/>
      </c>
      <c r="Q53" s="66" t="str">
        <f>IF('4.2คีย์กลางภาค2'!AB53="","",'4.2คีย์กลางภาค2'!AB53)</f>
        <v/>
      </c>
      <c r="R53" s="66" t="str">
        <f>IF('4.2คีย์กลางภาค2'!AD53="","",'4.2คีย์กลางภาค2'!AD53)</f>
        <v/>
      </c>
      <c r="S53" s="138" t="str">
        <f>IF('4.2คีย์กลางภาค2'!AF53="","",'4.2คีย์กลางภาค2'!AF53)</f>
        <v/>
      </c>
      <c r="T53" s="38" t="str">
        <f t="shared" si="0"/>
        <v/>
      </c>
      <c r="U53" s="39" t="str">
        <f t="shared" si="1"/>
        <v/>
      </c>
      <c r="V53" s="23" t="str">
        <f>IF('2.ชื่อนักเรียน'!R53="มส","มส",IF('2.ชื่อนักเรียน'!R53="ย้าย","ย้าย",IF('2.ชื่อนักเรียน'!R53="ร","ร",IF(U53="","",RANK(U53,$U$11:$U$55,0)))))</f>
        <v/>
      </c>
    </row>
    <row r="54" spans="1:22" s="33" customFormat="1" ht="17.25" customHeight="1">
      <c r="A54" s="67">
        <v>44</v>
      </c>
      <c r="B54" s="34" t="str">
        <f>IF('2.ชื่อนักเรียน'!C54="","",'2.ชื่อนักเรียน'!C54)</f>
        <v/>
      </c>
      <c r="C54" s="35" t="str">
        <f>IF('2.ชื่อนักเรียน'!D54="","",'2.ชื่อนักเรียน'!D54)</f>
        <v/>
      </c>
      <c r="D54" s="65" t="str">
        <f>IF('4.2คีย์กลางภาค2'!D54="","",'4.2คีย์กลางภาค2'!D54)</f>
        <v/>
      </c>
      <c r="E54" s="66" t="str">
        <f>IF('4.2คีย์กลางภาค2'!F54="","",'4.2คีย์กลางภาค2'!F54)</f>
        <v/>
      </c>
      <c r="F54" s="66" t="str">
        <f>IF('4.2คีย์กลางภาค2'!H54="","",'4.2คีย์กลางภาค2'!H54)</f>
        <v/>
      </c>
      <c r="G54" s="66" t="str">
        <f>IF('4.2คีย์กลางภาค2'!J54="","",'4.2คีย์กลางภาค2'!J54)</f>
        <v/>
      </c>
      <c r="H54" s="66" t="str">
        <f>IF('4.2คีย์กลางภาค2'!L54="","",'4.2คีย์กลางภาค2'!L54)</f>
        <v/>
      </c>
      <c r="I54" s="66" t="str">
        <f>IF('4.2คีย์กลางภาค2'!N54="","",'4.2คีย์กลางภาค2'!N54)</f>
        <v/>
      </c>
      <c r="J54" s="66" t="str">
        <f>IF('4.2คีย์กลางภาค2'!P54="","",'4.2คีย์กลางภาค2'!P54)</f>
        <v/>
      </c>
      <c r="K54" s="66" t="str">
        <f>IF('4.2คีย์กลางภาค2'!R54="","",'4.2คีย์กลางภาค2'!R54)</f>
        <v/>
      </c>
      <c r="L54" s="134"/>
      <c r="M54" s="134" t="str">
        <f>IF('4.2คีย์กลางภาค2'!T54="","",'4.2คีย์กลางภาค2'!T54)</f>
        <v/>
      </c>
      <c r="N54" s="65" t="str">
        <f>IF('4.2คีย์กลางภาค2'!V54="","",'4.2คีย์กลางภาค2'!V54)</f>
        <v/>
      </c>
      <c r="O54" s="66" t="str">
        <f>IF('4.2คีย์กลางภาค2'!X54="","",'4.2คีย์กลางภาค2'!X54)</f>
        <v/>
      </c>
      <c r="P54" s="66" t="str">
        <f>IF('4.2คีย์กลางภาค2'!Z54="","",'4.2คีย์กลางภาค2'!Z54)</f>
        <v/>
      </c>
      <c r="Q54" s="66" t="str">
        <f>IF('4.2คีย์กลางภาค2'!AB54="","",'4.2คีย์กลางภาค2'!AB54)</f>
        <v/>
      </c>
      <c r="R54" s="66" t="str">
        <f>IF('4.2คีย์กลางภาค2'!AD54="","",'4.2คีย์กลางภาค2'!AD54)</f>
        <v/>
      </c>
      <c r="S54" s="138" t="str">
        <f>IF('4.2คีย์กลางภาค2'!AF54="","",'4.2คีย์กลางภาค2'!AF54)</f>
        <v/>
      </c>
      <c r="T54" s="38" t="str">
        <f t="shared" si="0"/>
        <v/>
      </c>
      <c r="U54" s="39" t="str">
        <f t="shared" si="1"/>
        <v/>
      </c>
      <c r="V54" s="23" t="str">
        <f>IF('2.ชื่อนักเรียน'!R54="มส","มส",IF('2.ชื่อนักเรียน'!R54="ย้าย","ย้าย",IF('2.ชื่อนักเรียน'!R54="ร","ร",IF(U54="","",RANK(U54,$U$11:$U$55,0)))))</f>
        <v/>
      </c>
    </row>
    <row r="55" spans="1:22" s="33" customFormat="1" ht="17.25" customHeight="1" thickBot="1">
      <c r="A55" s="40">
        <v>45</v>
      </c>
      <c r="B55" s="34" t="str">
        <f>IF('2.ชื่อนักเรียน'!C55="","",'2.ชื่อนักเรียน'!C55)</f>
        <v/>
      </c>
      <c r="C55" s="35" t="str">
        <f>IF('2.ชื่อนักเรียน'!D55="","",'2.ชื่อนักเรียน'!D55)</f>
        <v/>
      </c>
      <c r="D55" s="122" t="str">
        <f>IF('4.2คีย์กลางภาค2'!D55="","",'4.2คีย์กลางภาค2'!D55)</f>
        <v/>
      </c>
      <c r="E55" s="110" t="str">
        <f>IF('4.2คีย์กลางภาค2'!F55="","",'4.2คีย์กลางภาค2'!F55)</f>
        <v/>
      </c>
      <c r="F55" s="110" t="str">
        <f>IF('4.2คีย์กลางภาค2'!H55="","",'4.2คีย์กลางภาค2'!H55)</f>
        <v/>
      </c>
      <c r="G55" s="110" t="str">
        <f>IF('4.2คีย์กลางภาค2'!J55="","",'4.2คีย์กลางภาค2'!J55)</f>
        <v/>
      </c>
      <c r="H55" s="110" t="str">
        <f>IF('4.2คีย์กลางภาค2'!L55="","",'4.2คีย์กลางภาค2'!L55)</f>
        <v/>
      </c>
      <c r="I55" s="110" t="str">
        <f>IF('4.2คีย์กลางภาค2'!N55="","",'4.2คีย์กลางภาค2'!N55)</f>
        <v/>
      </c>
      <c r="J55" s="110" t="str">
        <f>IF('4.2คีย์กลางภาค2'!P55="","",'4.2คีย์กลางภาค2'!P55)</f>
        <v/>
      </c>
      <c r="K55" s="110" t="str">
        <f>IF('4.2คีย์กลางภาค2'!R55="","",'4.2คีย์กลางภาค2'!R55)</f>
        <v/>
      </c>
      <c r="L55" s="123"/>
      <c r="M55" s="123" t="str">
        <f>IF('4.2คีย์กลางภาค2'!T55="","",'4.2คีย์กลางภาค2'!T55)</f>
        <v/>
      </c>
      <c r="N55" s="122" t="str">
        <f>IF('4.2คีย์กลางภาค2'!V55="","",'4.2คีย์กลางภาค2'!V55)</f>
        <v/>
      </c>
      <c r="O55" s="110" t="str">
        <f>IF('4.2คีย์กลางภาค2'!X55="","",'4.2คีย์กลางภาค2'!X55)</f>
        <v/>
      </c>
      <c r="P55" s="110" t="str">
        <f>IF('4.2คีย์กลางภาค2'!Z55="","",'4.2คีย์กลางภาค2'!Z55)</f>
        <v/>
      </c>
      <c r="Q55" s="110" t="str">
        <f>IF('4.2คีย์กลางภาค2'!AB55="","",'4.2คีย์กลางภาค2'!AB55)</f>
        <v/>
      </c>
      <c r="R55" s="110" t="str">
        <f>IF('4.2คีย์กลางภาค2'!AD55="","",'4.2คีย์กลางภาค2'!AD55)</f>
        <v/>
      </c>
      <c r="S55" s="111" t="str">
        <f>IF('4.2คีย์กลางภาค2'!AF55="","",'4.2คีย์กลางภาค2'!AF55)</f>
        <v/>
      </c>
      <c r="T55" s="124" t="str">
        <f t="shared" si="0"/>
        <v/>
      </c>
      <c r="U55" s="39" t="str">
        <f t="shared" si="1"/>
        <v/>
      </c>
      <c r="V55" s="23" t="str">
        <f>IF('2.ชื่อนักเรียน'!R55="มส","มส",IF('2.ชื่อนักเรียน'!R55="ย้าย","ย้าย",IF('2.ชื่อนักเรียน'!R55="ร","ร",IF(U55="","",RANK(U55,$U$11:$U$55,0)))))</f>
        <v/>
      </c>
    </row>
    <row r="56" spans="1:22" s="33" customFormat="1" ht="17.25" customHeight="1">
      <c r="A56" s="1145" t="s">
        <v>5</v>
      </c>
      <c r="B56" s="1146"/>
      <c r="C56" s="1147"/>
      <c r="D56" s="116">
        <f>IF(SUM(D11:D55)=0,"",SUM(D11:D55))</f>
        <v>1</v>
      </c>
      <c r="E56" s="116">
        <f t="shared" ref="E56:S56" si="2">IF(SUM(E11:E55)=0,"",SUM(E11:E55))</f>
        <v>2</v>
      </c>
      <c r="F56" s="116">
        <f t="shared" si="2"/>
        <v>3</v>
      </c>
      <c r="G56" s="116">
        <f t="shared" si="2"/>
        <v>4</v>
      </c>
      <c r="H56" s="116">
        <f t="shared" si="2"/>
        <v>5</v>
      </c>
      <c r="I56" s="116">
        <f t="shared" si="2"/>
        <v>6</v>
      </c>
      <c r="J56" s="116">
        <f t="shared" si="2"/>
        <v>7</v>
      </c>
      <c r="K56" s="116">
        <f t="shared" si="2"/>
        <v>8</v>
      </c>
      <c r="L56" s="117"/>
      <c r="M56" s="117" t="str">
        <f>IF(SUM(M11:M55)=0,"",SUM(M11:M55))</f>
        <v/>
      </c>
      <c r="N56" s="139">
        <f t="shared" si="2"/>
        <v>10</v>
      </c>
      <c r="O56" s="117">
        <f t="shared" si="2"/>
        <v>11</v>
      </c>
      <c r="P56" s="117">
        <f t="shared" si="2"/>
        <v>12</v>
      </c>
      <c r="Q56" s="117">
        <f t="shared" si="2"/>
        <v>13</v>
      </c>
      <c r="R56" s="117">
        <f t="shared" si="2"/>
        <v>14</v>
      </c>
      <c r="S56" s="144">
        <f t="shared" si="2"/>
        <v>15</v>
      </c>
      <c r="T56" s="90" t="str">
        <f>IF(SUM(T11:T55)=0,"",SUM(T11:T55))</f>
        <v/>
      </c>
      <c r="U56" s="41"/>
      <c r="V56" s="42"/>
    </row>
    <row r="57" spans="1:22" s="33" customFormat="1" ht="17.25" customHeight="1">
      <c r="A57" s="1148" t="s">
        <v>70</v>
      </c>
      <c r="B57" s="1093"/>
      <c r="C57" s="1149"/>
      <c r="D57" s="31">
        <f>IF(D56="","",MIN(D11:D55))</f>
        <v>1</v>
      </c>
      <c r="E57" s="31">
        <f t="shared" ref="E57:M57" si="3">IF(E56="","",MIN(E11:E55))</f>
        <v>2</v>
      </c>
      <c r="F57" s="31">
        <f t="shared" si="3"/>
        <v>3</v>
      </c>
      <c r="G57" s="31">
        <f t="shared" si="3"/>
        <v>4</v>
      </c>
      <c r="H57" s="31">
        <f t="shared" si="3"/>
        <v>5</v>
      </c>
      <c r="I57" s="31">
        <f t="shared" si="3"/>
        <v>6</v>
      </c>
      <c r="J57" s="31">
        <f t="shared" si="3"/>
        <v>7</v>
      </c>
      <c r="K57" s="31">
        <f t="shared" si="3"/>
        <v>8</v>
      </c>
      <c r="L57" s="78"/>
      <c r="M57" s="78" t="str">
        <f t="shared" si="3"/>
        <v/>
      </c>
      <c r="N57" s="140">
        <f>IF(N56="","",MIN(N11:N55))</f>
        <v>10</v>
      </c>
      <c r="O57" s="78">
        <f t="shared" ref="O57:S57" si="4">IF(O56="","",MIN(O11:O55))</f>
        <v>11</v>
      </c>
      <c r="P57" s="78">
        <f t="shared" si="4"/>
        <v>12</v>
      </c>
      <c r="Q57" s="78">
        <f t="shared" si="4"/>
        <v>13</v>
      </c>
      <c r="R57" s="78">
        <f t="shared" si="4"/>
        <v>14</v>
      </c>
      <c r="S57" s="145">
        <f t="shared" si="4"/>
        <v>15</v>
      </c>
      <c r="T57" s="91" t="str">
        <f>IF(T56="","",MIN(T11:T55))</f>
        <v/>
      </c>
      <c r="U57" s="43"/>
      <c r="V57" s="44"/>
    </row>
    <row r="58" spans="1:22" s="33" customFormat="1" ht="17.25" customHeight="1">
      <c r="A58" s="1148" t="s">
        <v>71</v>
      </c>
      <c r="B58" s="1093"/>
      <c r="C58" s="1149"/>
      <c r="D58" s="31">
        <f>IF(D56="","",MAX(D11:D55))</f>
        <v>1</v>
      </c>
      <c r="E58" s="31">
        <f t="shared" ref="E58:K58" si="5">IF(E56="","",MAX(E11:E55))</f>
        <v>2</v>
      </c>
      <c r="F58" s="31">
        <f t="shared" si="5"/>
        <v>3</v>
      </c>
      <c r="G58" s="31">
        <f t="shared" si="5"/>
        <v>4</v>
      </c>
      <c r="H58" s="31">
        <f t="shared" si="5"/>
        <v>5</v>
      </c>
      <c r="I58" s="31">
        <f t="shared" si="5"/>
        <v>6</v>
      </c>
      <c r="J58" s="31">
        <f t="shared" si="5"/>
        <v>7</v>
      </c>
      <c r="K58" s="31">
        <f t="shared" si="5"/>
        <v>8</v>
      </c>
      <c r="L58" s="78"/>
      <c r="M58" s="78" t="str">
        <f>IF(M56="","",MAX(M11:M55))</f>
        <v/>
      </c>
      <c r="N58" s="140">
        <f>IF(N56="","",MAX(N11:N55))</f>
        <v>10</v>
      </c>
      <c r="O58" s="78">
        <f t="shared" ref="O58:S58" si="6">IF(O56="","",MAX(O11:O55))</f>
        <v>11</v>
      </c>
      <c r="P58" s="78">
        <f t="shared" si="6"/>
        <v>12</v>
      </c>
      <c r="Q58" s="78">
        <f t="shared" si="6"/>
        <v>13</v>
      </c>
      <c r="R58" s="78">
        <f t="shared" si="6"/>
        <v>14</v>
      </c>
      <c r="S58" s="145">
        <f t="shared" si="6"/>
        <v>15</v>
      </c>
      <c r="T58" s="92" t="str">
        <f>IF(T56="","",MAX(T11:T55))</f>
        <v/>
      </c>
      <c r="U58" s="43"/>
      <c r="V58" s="44"/>
    </row>
    <row r="59" spans="1:22" s="33" customFormat="1" ht="17.25" customHeight="1">
      <c r="A59" s="1148" t="s">
        <v>72</v>
      </c>
      <c r="B59" s="1093"/>
      <c r="C59" s="1149"/>
      <c r="D59" s="31">
        <f>IF(D56="","",AVERAGE(D11:D55))</f>
        <v>1</v>
      </c>
      <c r="E59" s="79">
        <f t="shared" ref="E59:S59" si="7">IF(E56="","",AVERAGE(E11:E55))</f>
        <v>2</v>
      </c>
      <c r="F59" s="79">
        <f t="shared" si="7"/>
        <v>3</v>
      </c>
      <c r="G59" s="80">
        <f t="shared" si="7"/>
        <v>4</v>
      </c>
      <c r="H59" s="79">
        <f t="shared" si="7"/>
        <v>5</v>
      </c>
      <c r="I59" s="79">
        <f t="shared" si="7"/>
        <v>6</v>
      </c>
      <c r="J59" s="79">
        <f t="shared" si="7"/>
        <v>7</v>
      </c>
      <c r="K59" s="79">
        <f t="shared" si="7"/>
        <v>8</v>
      </c>
      <c r="L59" s="231"/>
      <c r="M59" s="81" t="str">
        <f t="shared" si="7"/>
        <v/>
      </c>
      <c r="N59" s="140">
        <f t="shared" si="7"/>
        <v>10</v>
      </c>
      <c r="O59" s="78">
        <f t="shared" si="7"/>
        <v>11</v>
      </c>
      <c r="P59" s="78">
        <f t="shared" si="7"/>
        <v>12</v>
      </c>
      <c r="Q59" s="78">
        <f t="shared" si="7"/>
        <v>13</v>
      </c>
      <c r="R59" s="78">
        <f t="shared" si="7"/>
        <v>14</v>
      </c>
      <c r="S59" s="145">
        <f t="shared" si="7"/>
        <v>15</v>
      </c>
      <c r="T59" s="91" t="str">
        <f>IF(T56="","",AVERAGE(T11:T55))</f>
        <v/>
      </c>
      <c r="U59" s="43"/>
      <c r="V59" s="44"/>
    </row>
    <row r="60" spans="1:22" s="47" customFormat="1" ht="17.25" customHeight="1" thickBot="1">
      <c r="A60" s="1150" t="s">
        <v>73</v>
      </c>
      <c r="B60" s="1151"/>
      <c r="C60" s="1152"/>
      <c r="D60" s="74">
        <f>IF(D56="","",(D59*100)/D10)</f>
        <v>5</v>
      </c>
      <c r="E60" s="75">
        <f t="shared" ref="E60:T60" si="8">IF(E56="","",(E59*100)/E10)</f>
        <v>10</v>
      </c>
      <c r="F60" s="75">
        <f t="shared" si="8"/>
        <v>15</v>
      </c>
      <c r="G60" s="75">
        <f t="shared" si="8"/>
        <v>20</v>
      </c>
      <c r="H60" s="75">
        <f t="shared" si="8"/>
        <v>25</v>
      </c>
      <c r="I60" s="75">
        <f t="shared" si="8"/>
        <v>30</v>
      </c>
      <c r="J60" s="77">
        <f t="shared" si="8"/>
        <v>35</v>
      </c>
      <c r="K60" s="77">
        <f t="shared" si="8"/>
        <v>40</v>
      </c>
      <c r="L60" s="136"/>
      <c r="M60" s="136" t="str">
        <f t="shared" si="8"/>
        <v/>
      </c>
      <c r="N60" s="141">
        <f t="shared" si="8"/>
        <v>50</v>
      </c>
      <c r="O60" s="146">
        <f t="shared" si="8"/>
        <v>55</v>
      </c>
      <c r="P60" s="146">
        <f t="shared" si="8"/>
        <v>60</v>
      </c>
      <c r="Q60" s="146" t="e">
        <f t="shared" si="8"/>
        <v>#DIV/0!</v>
      </c>
      <c r="R60" s="146" t="e">
        <f t="shared" si="8"/>
        <v>#DIV/0!</v>
      </c>
      <c r="S60" s="167" t="e">
        <f t="shared" si="8"/>
        <v>#DIV/0!</v>
      </c>
      <c r="T60" s="93" t="str">
        <f t="shared" si="8"/>
        <v/>
      </c>
      <c r="U60" s="45"/>
      <c r="V60" s="46"/>
    </row>
    <row r="61" spans="1:22" s="47" customFormat="1" ht="17.25" customHeight="1">
      <c r="A61" s="72"/>
      <c r="B61" s="72"/>
      <c r="C61" s="72"/>
      <c r="D61" s="72"/>
      <c r="E61" s="72"/>
      <c r="F61" s="72"/>
      <c r="G61" s="72"/>
      <c r="H61" s="72"/>
      <c r="I61" s="72"/>
      <c r="N61" s="72"/>
      <c r="O61" s="72"/>
      <c r="P61" s="72"/>
      <c r="Q61" s="72"/>
      <c r="R61" s="72"/>
      <c r="S61" s="72"/>
      <c r="T61" s="72"/>
    </row>
    <row r="62" spans="1:22" s="47" customFormat="1" ht="17.25" customHeight="1">
      <c r="A62" s="72"/>
      <c r="B62" s="1218" t="s">
        <v>74</v>
      </c>
      <c r="C62" s="1218"/>
      <c r="D62" s="73"/>
      <c r="E62" s="73"/>
      <c r="F62" s="73" t="s">
        <v>6</v>
      </c>
      <c r="G62" s="73"/>
      <c r="H62" s="73"/>
      <c r="I62" s="73"/>
      <c r="J62" s="73"/>
      <c r="K62" s="73"/>
      <c r="L62" s="73"/>
      <c r="M62" s="73"/>
      <c r="N62" s="73"/>
      <c r="O62" s="73" t="s">
        <v>6</v>
      </c>
      <c r="P62" s="73"/>
      <c r="Q62" s="73"/>
      <c r="R62" s="73"/>
      <c r="S62" s="73"/>
      <c r="T62" s="73"/>
      <c r="U62" s="73"/>
      <c r="V62" s="73"/>
    </row>
    <row r="63" spans="1:22" s="47" customFormat="1" ht="17.25" customHeight="1">
      <c r="A63" s="72"/>
      <c r="B63" s="1216" t="str">
        <f>CONCATENATE("(",'01.ข้อมูลเบื้องต้น'!I4,")")</f>
        <v>()</v>
      </c>
      <c r="C63" s="1216"/>
      <c r="D63" s="15"/>
      <c r="E63" s="15"/>
      <c r="F63" s="15"/>
      <c r="G63" s="1216" t="str">
        <f>CONCATENATE("(",'01.ข้อมูลเบื้องต้น'!I8,")")</f>
        <v>()</v>
      </c>
      <c r="H63" s="1216"/>
      <c r="I63" s="1216"/>
      <c r="J63" s="1216"/>
      <c r="K63" s="1216"/>
      <c r="L63" s="169"/>
      <c r="M63" s="73"/>
      <c r="N63" s="73"/>
      <c r="O63" s="73"/>
      <c r="P63" s="1216" t="str">
        <f>CONCATENATE("(",'01.ข้อมูลเบื้องต้น'!I10,")")</f>
        <v>(นายอัศวิน  คงเพ็ชรศักดิ์)</v>
      </c>
      <c r="Q63" s="1216"/>
      <c r="R63" s="1216"/>
      <c r="S63" s="1216"/>
      <c r="T63" s="1216"/>
      <c r="U63" s="73"/>
      <c r="V63" s="73"/>
    </row>
    <row r="64" spans="1:22" s="48" customFormat="1" ht="17.25" customHeight="1">
      <c r="A64" s="72"/>
      <c r="B64" s="1217" t="s">
        <v>7</v>
      </c>
      <c r="C64" s="1217"/>
      <c r="D64" s="15"/>
      <c r="E64" s="15"/>
      <c r="F64" s="15"/>
      <c r="G64" s="1217" t="s">
        <v>8</v>
      </c>
      <c r="H64" s="1217"/>
      <c r="I64" s="1217"/>
      <c r="J64" s="1217"/>
      <c r="K64" s="1217"/>
      <c r="L64" s="170"/>
      <c r="N64" s="15"/>
      <c r="O64" s="15"/>
      <c r="P64" s="1217" t="s">
        <v>9</v>
      </c>
      <c r="Q64" s="1217"/>
      <c r="R64" s="1217"/>
      <c r="S64" s="1217"/>
      <c r="T64" s="1217"/>
      <c r="U64" s="15"/>
      <c r="V64" s="15"/>
    </row>
    <row r="65" spans="1:20" s="48" customFormat="1" ht="16.5" customHeight="1">
      <c r="A65" s="72"/>
      <c r="B65" s="49"/>
      <c r="C65" s="49"/>
      <c r="D65" s="72"/>
      <c r="E65" s="72"/>
      <c r="N65" s="72"/>
      <c r="O65" s="72"/>
      <c r="P65" s="72"/>
      <c r="Q65" s="72"/>
      <c r="R65" s="72"/>
      <c r="S65" s="72"/>
      <c r="T65" s="72"/>
    </row>
    <row r="66" spans="1:20" s="48" customFormat="1" ht="16.5" customHeight="1">
      <c r="A66" s="72"/>
      <c r="B66" s="49"/>
      <c r="C66" s="49"/>
      <c r="D66" s="72"/>
      <c r="E66" s="72"/>
      <c r="N66" s="72"/>
      <c r="O66" s="72"/>
      <c r="P66" s="72"/>
      <c r="Q66" s="72"/>
      <c r="R66" s="72"/>
      <c r="S66" s="72"/>
      <c r="T66" s="72"/>
    </row>
    <row r="67" spans="1:20" s="48" customFormat="1" ht="16.5" customHeight="1">
      <c r="A67" s="72"/>
      <c r="B67" s="49"/>
      <c r="C67" s="49"/>
      <c r="D67" s="72"/>
      <c r="E67" s="72"/>
      <c r="N67" s="72"/>
      <c r="O67" s="72"/>
      <c r="P67" s="72"/>
      <c r="Q67" s="72"/>
      <c r="R67" s="72"/>
      <c r="S67" s="72"/>
      <c r="T67" s="72"/>
    </row>
    <row r="68" spans="1:20" ht="16.5" customHeight="1">
      <c r="A68" s="72"/>
      <c r="B68" s="49"/>
      <c r="C68" s="49"/>
      <c r="D68" s="50"/>
      <c r="E68" s="50"/>
      <c r="N68" s="50"/>
      <c r="O68" s="50"/>
      <c r="P68" s="50"/>
      <c r="Q68" s="50"/>
      <c r="R68" s="50"/>
      <c r="S68" s="50"/>
      <c r="T68" s="50"/>
    </row>
    <row r="69" spans="1:20" ht="16.5" customHeight="1">
      <c r="A69" s="72"/>
      <c r="B69" s="49"/>
      <c r="C69" s="49"/>
      <c r="D69" s="50"/>
      <c r="E69" s="50"/>
      <c r="N69" s="50"/>
      <c r="O69" s="50"/>
      <c r="P69" s="50"/>
      <c r="Q69" s="50"/>
      <c r="R69" s="50"/>
      <c r="S69" s="50"/>
      <c r="T69" s="50"/>
    </row>
    <row r="70" spans="1:20" ht="12.75" customHeight="1">
      <c r="A70" s="72"/>
      <c r="B70" s="49"/>
      <c r="C70" s="49"/>
      <c r="D70" s="72"/>
      <c r="E70" s="72"/>
      <c r="N70" s="72"/>
      <c r="O70" s="72"/>
      <c r="P70" s="72"/>
      <c r="Q70" s="72"/>
      <c r="R70" s="72"/>
      <c r="S70" s="72"/>
      <c r="T70" s="72"/>
    </row>
  </sheetData>
  <mergeCells count="22">
    <mergeCell ref="B62:C62"/>
    <mergeCell ref="A1:V1"/>
    <mergeCell ref="A2:V2"/>
    <mergeCell ref="A3:V3"/>
    <mergeCell ref="A7:A10"/>
    <mergeCell ref="B7:C10"/>
    <mergeCell ref="D7:M7"/>
    <mergeCell ref="N7:S7"/>
    <mergeCell ref="T7:T9"/>
    <mergeCell ref="U7:U10"/>
    <mergeCell ref="V7:V10"/>
    <mergeCell ref="A56:C56"/>
    <mergeCell ref="A57:C57"/>
    <mergeCell ref="A58:C58"/>
    <mergeCell ref="A59:C59"/>
    <mergeCell ref="A60:C60"/>
    <mergeCell ref="B63:C63"/>
    <mergeCell ref="G63:K63"/>
    <mergeCell ref="P63:T63"/>
    <mergeCell ref="B64:C64"/>
    <mergeCell ref="G64:K64"/>
    <mergeCell ref="P64:T64"/>
  </mergeCells>
  <printOptions horizontalCentered="1" verticalCentered="1"/>
  <pageMargins left="0.23622047244094491" right="0.23622047244094491" top="0.39370078740157483" bottom="0.39370078740157483" header="0.31496062992125984" footer="0.31496062992125984"/>
  <pageSetup paperSize="5" scale="80" orientation="portrait" horizontalDpi="4294967293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5DA77B-3C86-4DDB-8863-2D5C7EE78C32}">
  <sheetPr>
    <tabColor rgb="FFFFFF00"/>
  </sheetPr>
  <dimension ref="A1:GY493"/>
  <sheetViews>
    <sheetView view="pageBreakPreview" zoomScale="40" zoomScaleSheetLayoutView="40" workbookViewId="0">
      <pane xSplit="4" ySplit="9" topLeftCell="E10" activePane="bottomRight" state="frozen"/>
      <selection activeCell="DE9" sqref="DE9"/>
      <selection pane="topRight" activeCell="DE9" sqref="DE9"/>
      <selection pane="bottomLeft" activeCell="DE9" sqref="DE9"/>
      <selection pane="bottomRight" activeCell="J10" sqref="J10:J24"/>
    </sheetView>
  </sheetViews>
  <sheetFormatPr defaultColWidth="9.33203125" defaultRowHeight="24.6"/>
  <cols>
    <col min="1" max="1" width="3.5546875" style="506" customWidth="1"/>
    <col min="2" max="2" width="17.44140625" style="506" customWidth="1"/>
    <col min="3" max="3" width="8.44140625" style="506" customWidth="1"/>
    <col min="4" max="4" width="22.44140625" style="506" customWidth="1"/>
    <col min="5" max="5" width="15.33203125" style="506" customWidth="1"/>
    <col min="6" max="6" width="15.44140625" style="506" customWidth="1"/>
    <col min="7" max="7" width="9.33203125" style="507" customWidth="1"/>
    <col min="8" max="8" width="20.44140625" style="506" customWidth="1"/>
    <col min="9" max="9" width="8.33203125" style="507" customWidth="1"/>
    <col min="10" max="10" width="5" style="506" customWidth="1"/>
    <col min="11" max="11" width="10.77734375" style="506" customWidth="1"/>
    <col min="12" max="12" width="9.33203125" style="507" customWidth="1"/>
    <col min="13" max="13" width="20.44140625" style="506" customWidth="1"/>
    <col min="14" max="14" width="8.33203125" style="507" customWidth="1"/>
    <col min="15" max="15" width="5" style="506" customWidth="1"/>
    <col min="16" max="16" width="10.77734375" style="506" customWidth="1"/>
    <col min="17" max="17" width="9.33203125" style="507" customWidth="1"/>
    <col min="18" max="18" width="20.44140625" style="506" customWidth="1"/>
    <col min="19" max="19" width="8.33203125" style="507" customWidth="1"/>
    <col min="20" max="20" width="5" style="506" customWidth="1"/>
    <col min="21" max="21" width="10.77734375" style="506" customWidth="1"/>
    <col min="22" max="22" width="9.33203125" style="507" customWidth="1"/>
    <col min="23" max="23" width="20.44140625" style="506" customWidth="1"/>
    <col min="24" max="24" width="8.33203125" style="507" customWidth="1"/>
    <col min="25" max="25" width="5" style="506" customWidth="1"/>
    <col min="26" max="26" width="10.77734375" style="506" customWidth="1"/>
    <col min="27" max="27" width="9.33203125" style="507" customWidth="1"/>
    <col min="28" max="28" width="20.44140625" style="506" customWidth="1"/>
    <col min="29" max="29" width="8.33203125" style="507" customWidth="1"/>
    <col min="30" max="30" width="5" style="506" customWidth="1"/>
    <col min="31" max="31" width="10.77734375" style="506" customWidth="1"/>
    <col min="32" max="32" width="9.33203125" style="507" customWidth="1"/>
    <col min="33" max="33" width="20.44140625" style="506" customWidth="1"/>
    <col min="34" max="34" width="8.33203125" style="507" customWidth="1"/>
    <col min="35" max="35" width="5" style="506" customWidth="1"/>
    <col min="36" max="36" width="10.77734375" style="506" customWidth="1"/>
    <col min="37" max="37" width="9.33203125" style="507" customWidth="1"/>
    <col min="38" max="38" width="20.44140625" style="506" customWidth="1"/>
    <col min="39" max="39" width="8.33203125" style="507" customWidth="1"/>
    <col min="40" max="40" width="5" style="506" customWidth="1"/>
    <col min="41" max="41" width="10.77734375" style="506" customWidth="1"/>
    <col min="42" max="42" width="9.33203125" style="507" customWidth="1"/>
    <col min="43" max="43" width="20.44140625" style="506" customWidth="1"/>
    <col min="44" max="44" width="8.33203125" style="507" customWidth="1"/>
    <col min="45" max="45" width="5" style="506" customWidth="1"/>
    <col min="46" max="46" width="10.77734375" style="506" customWidth="1"/>
    <col min="47" max="47" width="9.33203125" style="507" customWidth="1"/>
    <col min="48" max="48" width="20.44140625" style="506" customWidth="1"/>
    <col min="49" max="49" width="8.33203125" style="507" customWidth="1"/>
    <col min="50" max="50" width="5.44140625" style="506" customWidth="1"/>
    <col min="51" max="51" width="10.77734375" style="506" customWidth="1"/>
    <col min="52" max="52" width="9.33203125" style="507" customWidth="1"/>
    <col min="53" max="53" width="20.44140625" style="506" customWidth="1"/>
    <col min="54" max="54" width="8.33203125" style="507" customWidth="1"/>
    <col min="55" max="55" width="5" style="506" customWidth="1"/>
    <col min="56" max="56" width="10.77734375" style="506" customWidth="1"/>
    <col min="57" max="57" width="9.33203125" style="507" customWidth="1"/>
    <col min="58" max="58" width="20.44140625" style="506" customWidth="1"/>
    <col min="59" max="59" width="8.33203125" style="507" customWidth="1"/>
    <col min="60" max="60" width="5" style="506" customWidth="1"/>
    <col min="61" max="61" width="10.77734375" style="506" customWidth="1"/>
    <col min="62" max="62" width="9.33203125" style="507" customWidth="1"/>
    <col min="63" max="63" width="20.44140625" style="506" customWidth="1"/>
    <col min="64" max="64" width="8.33203125" style="507" customWidth="1"/>
    <col min="65" max="65" width="5" style="506" customWidth="1"/>
    <col min="66" max="66" width="10.77734375" style="506" customWidth="1"/>
    <col min="67" max="67" width="9.33203125" style="507" customWidth="1"/>
    <col min="68" max="68" width="20.44140625" style="506" customWidth="1"/>
    <col min="69" max="69" width="8.33203125" style="507" customWidth="1"/>
    <col min="70" max="70" width="5" style="506" customWidth="1"/>
    <col min="71" max="71" width="10.77734375" style="506" customWidth="1"/>
    <col min="72" max="72" width="9.33203125" style="507" customWidth="1"/>
    <col min="73" max="73" width="20.44140625" style="506" customWidth="1"/>
    <col min="74" max="74" width="8.33203125" style="507" customWidth="1"/>
    <col min="75" max="75" width="5" style="506" customWidth="1"/>
    <col min="76" max="76" width="10.77734375" style="506" customWidth="1"/>
    <col min="77" max="77" width="9.33203125" style="507" customWidth="1"/>
    <col min="78" max="78" width="20.44140625" style="506" customWidth="1"/>
    <col min="79" max="79" width="8.33203125" style="507" customWidth="1"/>
    <col min="80" max="80" width="5" style="506" customWidth="1"/>
    <col min="81" max="81" width="10.77734375" style="506" customWidth="1"/>
    <col min="82" max="82" width="9.33203125" style="507" customWidth="1"/>
    <col min="83" max="83" width="20.44140625" style="506" customWidth="1"/>
    <col min="84" max="84" width="8.33203125" style="507" customWidth="1"/>
    <col min="85" max="85" width="5" style="506" customWidth="1"/>
    <col min="86" max="86" width="10.77734375" style="506" customWidth="1"/>
    <col min="87" max="87" width="9.33203125" style="507" customWidth="1"/>
    <col min="88" max="88" width="20.44140625" style="506" customWidth="1"/>
    <col min="89" max="89" width="8.33203125" style="507" customWidth="1"/>
    <col min="90" max="90" width="5" style="506" customWidth="1"/>
    <col min="91" max="91" width="10.77734375" style="506" customWidth="1"/>
    <col min="92" max="92" width="9.33203125" style="507" customWidth="1"/>
    <col min="93" max="93" width="20.44140625" style="506" customWidth="1"/>
    <col min="94" max="94" width="8.33203125" style="507" customWidth="1"/>
    <col min="95" max="95" width="5" style="506" customWidth="1"/>
    <col min="96" max="96" width="10.77734375" style="506" customWidth="1"/>
    <col min="97" max="97" width="9.33203125" style="507" customWidth="1"/>
    <col min="98" max="98" width="20.44140625" style="506" customWidth="1"/>
    <col min="99" max="99" width="8.33203125" style="507" customWidth="1"/>
    <col min="100" max="100" width="5" style="506" customWidth="1"/>
    <col min="101" max="101" width="10.77734375" style="506" customWidth="1"/>
    <col min="102" max="102" width="9.33203125" style="507" customWidth="1"/>
    <col min="103" max="103" width="20.44140625" style="506" customWidth="1"/>
    <col min="104" max="104" width="8.33203125" style="507" customWidth="1"/>
    <col min="105" max="105" width="5" style="506" customWidth="1"/>
    <col min="106" max="106" width="10.77734375" style="506" customWidth="1"/>
    <col min="107" max="107" width="9.33203125" style="507" customWidth="1"/>
    <col min="108" max="108" width="20.44140625" style="506" customWidth="1"/>
    <col min="109" max="109" width="8.33203125" style="507" customWidth="1"/>
    <col min="110" max="110" width="5" style="506" customWidth="1"/>
    <col min="111" max="111" width="10.77734375" style="506" customWidth="1"/>
    <col min="112" max="112" width="9.33203125" style="507" customWidth="1"/>
    <col min="113" max="113" width="20.44140625" style="506" customWidth="1"/>
    <col min="114" max="114" width="8.33203125" style="507" customWidth="1"/>
    <col min="115" max="115" width="5" style="506" customWidth="1"/>
    <col min="116" max="116" width="10.77734375" style="506" customWidth="1"/>
    <col min="117" max="117" width="9.33203125" style="507" customWidth="1"/>
    <col min="118" max="118" width="20.44140625" style="506" customWidth="1"/>
    <col min="119" max="119" width="8.33203125" style="507" customWidth="1"/>
    <col min="120" max="120" width="5" style="506" customWidth="1"/>
    <col min="121" max="121" width="10.77734375" style="506" customWidth="1"/>
    <col min="122" max="122" width="9.33203125" style="507" customWidth="1"/>
    <col min="123" max="123" width="20.44140625" style="506" customWidth="1"/>
    <col min="124" max="124" width="8.33203125" style="507" customWidth="1"/>
    <col min="125" max="125" width="5" style="506" customWidth="1"/>
    <col min="126" max="126" width="10.77734375" style="506" customWidth="1"/>
    <col min="127" max="127" width="9.33203125" style="507" customWidth="1"/>
    <col min="128" max="128" width="20.44140625" style="506" customWidth="1"/>
    <col min="129" max="129" width="8.33203125" style="507" customWidth="1"/>
    <col min="130" max="130" width="5" style="506" customWidth="1"/>
    <col min="131" max="131" width="10.77734375" style="506" customWidth="1"/>
    <col min="132" max="132" width="9.33203125" style="507" customWidth="1"/>
    <col min="133" max="133" width="20.44140625" style="506" customWidth="1"/>
    <col min="134" max="134" width="8.33203125" style="507" customWidth="1"/>
    <col min="135" max="135" width="5" style="506" customWidth="1"/>
    <col min="136" max="136" width="10.77734375" style="506" customWidth="1"/>
    <col min="137" max="137" width="9.33203125" style="507" customWidth="1"/>
    <col min="138" max="138" width="20.44140625" style="506" customWidth="1"/>
    <col min="139" max="139" width="8.33203125" style="507" customWidth="1"/>
    <col min="140" max="140" width="5" style="506" customWidth="1"/>
    <col min="141" max="141" width="10.77734375" style="506" customWidth="1"/>
    <col min="142" max="142" width="9.33203125" style="507" customWidth="1"/>
    <col min="143" max="143" width="20.44140625" style="506" customWidth="1"/>
    <col min="144" max="144" width="8.33203125" style="507" customWidth="1"/>
    <col min="145" max="145" width="5" style="506" customWidth="1"/>
    <col min="146" max="146" width="10.77734375" style="506" customWidth="1"/>
    <col min="147" max="147" width="9.33203125" style="507" customWidth="1"/>
    <col min="148" max="148" width="20.44140625" style="506" customWidth="1"/>
    <col min="149" max="149" width="8.33203125" style="507" customWidth="1"/>
    <col min="150" max="150" width="5" style="506" customWidth="1"/>
    <col min="151" max="151" width="10.77734375" style="506" customWidth="1"/>
    <col min="152" max="152" width="9.33203125" style="507" customWidth="1"/>
    <col min="153" max="153" width="20.44140625" style="506" customWidth="1"/>
    <col min="154" max="154" width="8.33203125" style="507" customWidth="1"/>
    <col min="155" max="155" width="5" style="506" customWidth="1"/>
    <col min="156" max="156" width="10.77734375" style="506" customWidth="1"/>
    <col min="157" max="157" width="9.33203125" style="507" customWidth="1"/>
    <col min="158" max="158" width="20.44140625" style="506" customWidth="1"/>
    <col min="159" max="159" width="8.33203125" style="507" customWidth="1"/>
    <col min="160" max="160" width="5" style="506" customWidth="1"/>
    <col min="161" max="161" width="10.77734375" style="506" customWidth="1"/>
    <col min="162" max="162" width="9.33203125" style="507" customWidth="1"/>
    <col min="163" max="163" width="20.44140625" style="506" customWidth="1"/>
    <col min="164" max="164" width="8.33203125" style="507" customWidth="1"/>
    <col min="165" max="165" width="5" style="506" customWidth="1"/>
    <col min="166" max="166" width="10.77734375" style="506" customWidth="1"/>
    <col min="167" max="167" width="9.33203125" style="507" customWidth="1"/>
    <col min="168" max="168" width="20.44140625" style="506" customWidth="1"/>
    <col min="169" max="169" width="8.33203125" style="507" customWidth="1"/>
    <col min="170" max="170" width="5" style="506" customWidth="1"/>
    <col min="171" max="171" width="10.77734375" style="506" customWidth="1"/>
    <col min="172" max="172" width="9.33203125" style="507" customWidth="1"/>
    <col min="173" max="173" width="20.44140625" style="506" customWidth="1"/>
    <col min="174" max="174" width="8.33203125" style="507" customWidth="1"/>
    <col min="175" max="175" width="5" style="506" customWidth="1"/>
    <col min="176" max="176" width="10.77734375" style="506" customWidth="1"/>
    <col min="177" max="177" width="9.33203125" style="507" customWidth="1"/>
    <col min="178" max="178" width="20.44140625" style="506" customWidth="1"/>
    <col min="179" max="179" width="8.33203125" style="507" customWidth="1"/>
    <col min="180" max="180" width="5" style="506" customWidth="1"/>
    <col min="181" max="181" width="10.77734375" style="506" customWidth="1"/>
    <col min="182" max="182" width="5" style="506" hidden="1" customWidth="1"/>
    <col min="183" max="184" width="6.6640625" style="507" hidden="1" customWidth="1"/>
    <col min="185" max="185" width="9.6640625" style="507" hidden="1" customWidth="1"/>
    <col min="186" max="186" width="9.33203125" style="506" hidden="1" customWidth="1"/>
    <col min="187" max="194" width="7" style="317" hidden="1" customWidth="1"/>
    <col min="195" max="195" width="20" style="506" hidden="1" customWidth="1"/>
    <col min="196" max="198" width="19.109375" style="506" hidden="1" customWidth="1"/>
    <col min="199" max="199" width="24.88671875" style="506" hidden="1" customWidth="1"/>
    <col min="200" max="200" width="19.109375" style="506" hidden="1" customWidth="1"/>
    <col min="201" max="201" width="15.44140625" style="506" hidden="1" customWidth="1"/>
    <col min="202" max="202" width="14.21875" style="506" hidden="1" customWidth="1"/>
    <col min="203" max="207" width="0" style="506" hidden="1" customWidth="1"/>
    <col min="208" max="16384" width="9.33203125" style="506"/>
  </cols>
  <sheetData>
    <row r="1" spans="1:207">
      <c r="A1" s="506">
        <f>COLUMN(A1)</f>
        <v>1</v>
      </c>
      <c r="B1" s="506">
        <f t="shared" ref="B1:BM1" si="0">COLUMN(B1)</f>
        <v>2</v>
      </c>
      <c r="C1" s="506">
        <f t="shared" si="0"/>
        <v>3</v>
      </c>
      <c r="D1" s="506">
        <f t="shared" si="0"/>
        <v>4</v>
      </c>
      <c r="E1" s="506">
        <f t="shared" si="0"/>
        <v>5</v>
      </c>
      <c r="F1" s="506">
        <f t="shared" si="0"/>
        <v>6</v>
      </c>
      <c r="G1" s="506">
        <f t="shared" si="0"/>
        <v>7</v>
      </c>
      <c r="H1" s="506">
        <f t="shared" si="0"/>
        <v>8</v>
      </c>
      <c r="I1" s="506">
        <f t="shared" si="0"/>
        <v>9</v>
      </c>
      <c r="J1" s="506">
        <f t="shared" si="0"/>
        <v>10</v>
      </c>
      <c r="K1" s="506">
        <f t="shared" si="0"/>
        <v>11</v>
      </c>
      <c r="L1" s="506">
        <f t="shared" si="0"/>
        <v>12</v>
      </c>
      <c r="M1" s="506">
        <f t="shared" si="0"/>
        <v>13</v>
      </c>
      <c r="N1" s="506">
        <f t="shared" si="0"/>
        <v>14</v>
      </c>
      <c r="O1" s="506">
        <f t="shared" si="0"/>
        <v>15</v>
      </c>
      <c r="P1" s="506">
        <f t="shared" si="0"/>
        <v>16</v>
      </c>
      <c r="Q1" s="506">
        <f t="shared" si="0"/>
        <v>17</v>
      </c>
      <c r="R1" s="506">
        <f t="shared" si="0"/>
        <v>18</v>
      </c>
      <c r="S1" s="506">
        <f t="shared" si="0"/>
        <v>19</v>
      </c>
      <c r="T1" s="506">
        <f t="shared" si="0"/>
        <v>20</v>
      </c>
      <c r="U1" s="506">
        <f t="shared" si="0"/>
        <v>21</v>
      </c>
      <c r="V1" s="506">
        <f t="shared" si="0"/>
        <v>22</v>
      </c>
      <c r="W1" s="506">
        <f t="shared" si="0"/>
        <v>23</v>
      </c>
      <c r="X1" s="506">
        <f t="shared" si="0"/>
        <v>24</v>
      </c>
      <c r="Y1" s="506">
        <f t="shared" si="0"/>
        <v>25</v>
      </c>
      <c r="Z1" s="506">
        <f t="shared" si="0"/>
        <v>26</v>
      </c>
      <c r="AA1" s="506">
        <f t="shared" si="0"/>
        <v>27</v>
      </c>
      <c r="AB1" s="506">
        <f t="shared" si="0"/>
        <v>28</v>
      </c>
      <c r="AC1" s="506">
        <f t="shared" si="0"/>
        <v>29</v>
      </c>
      <c r="AD1" s="506">
        <f t="shared" si="0"/>
        <v>30</v>
      </c>
      <c r="AE1" s="506">
        <f t="shared" si="0"/>
        <v>31</v>
      </c>
      <c r="AF1" s="506">
        <f t="shared" si="0"/>
        <v>32</v>
      </c>
      <c r="AG1" s="506">
        <f t="shared" si="0"/>
        <v>33</v>
      </c>
      <c r="AH1" s="506">
        <f t="shared" si="0"/>
        <v>34</v>
      </c>
      <c r="AI1" s="506">
        <f t="shared" si="0"/>
        <v>35</v>
      </c>
      <c r="AJ1" s="506">
        <f t="shared" si="0"/>
        <v>36</v>
      </c>
      <c r="AK1" s="506">
        <f t="shared" si="0"/>
        <v>37</v>
      </c>
      <c r="AL1" s="506">
        <f t="shared" si="0"/>
        <v>38</v>
      </c>
      <c r="AM1" s="506">
        <f t="shared" si="0"/>
        <v>39</v>
      </c>
      <c r="AN1" s="506">
        <f t="shared" si="0"/>
        <v>40</v>
      </c>
      <c r="AO1" s="506">
        <f t="shared" si="0"/>
        <v>41</v>
      </c>
      <c r="AP1" s="506">
        <f t="shared" si="0"/>
        <v>42</v>
      </c>
      <c r="AQ1" s="506">
        <f t="shared" si="0"/>
        <v>43</v>
      </c>
      <c r="AR1" s="506">
        <f t="shared" si="0"/>
        <v>44</v>
      </c>
      <c r="AS1" s="506">
        <f t="shared" si="0"/>
        <v>45</v>
      </c>
      <c r="AT1" s="506">
        <f t="shared" si="0"/>
        <v>46</v>
      </c>
      <c r="AU1" s="506">
        <f t="shared" si="0"/>
        <v>47</v>
      </c>
      <c r="AV1" s="506">
        <f t="shared" si="0"/>
        <v>48</v>
      </c>
      <c r="AW1" s="506">
        <f t="shared" si="0"/>
        <v>49</v>
      </c>
      <c r="AX1" s="506">
        <f t="shared" si="0"/>
        <v>50</v>
      </c>
      <c r="AY1" s="506">
        <f t="shared" si="0"/>
        <v>51</v>
      </c>
      <c r="AZ1" s="506">
        <f t="shared" si="0"/>
        <v>52</v>
      </c>
      <c r="BA1" s="506">
        <f t="shared" si="0"/>
        <v>53</v>
      </c>
      <c r="BB1" s="506">
        <f t="shared" si="0"/>
        <v>54</v>
      </c>
      <c r="BC1" s="506">
        <f t="shared" si="0"/>
        <v>55</v>
      </c>
      <c r="BD1" s="506">
        <f t="shared" si="0"/>
        <v>56</v>
      </c>
      <c r="BE1" s="506">
        <f t="shared" si="0"/>
        <v>57</v>
      </c>
      <c r="BF1" s="506">
        <f t="shared" si="0"/>
        <v>58</v>
      </c>
      <c r="BG1" s="506">
        <f t="shared" si="0"/>
        <v>59</v>
      </c>
      <c r="BH1" s="506">
        <f t="shared" si="0"/>
        <v>60</v>
      </c>
      <c r="BI1" s="506">
        <f t="shared" si="0"/>
        <v>61</v>
      </c>
      <c r="BJ1" s="506">
        <f t="shared" si="0"/>
        <v>62</v>
      </c>
      <c r="BK1" s="506">
        <f t="shared" si="0"/>
        <v>63</v>
      </c>
      <c r="BL1" s="506">
        <f t="shared" si="0"/>
        <v>64</v>
      </c>
      <c r="BM1" s="506">
        <f t="shared" si="0"/>
        <v>65</v>
      </c>
      <c r="BN1" s="506">
        <f t="shared" ref="BN1:DY1" si="1">COLUMN(BN1)</f>
        <v>66</v>
      </c>
      <c r="BO1" s="506">
        <f t="shared" si="1"/>
        <v>67</v>
      </c>
      <c r="BP1" s="506">
        <f t="shared" si="1"/>
        <v>68</v>
      </c>
      <c r="BQ1" s="506">
        <f t="shared" si="1"/>
        <v>69</v>
      </c>
      <c r="BR1" s="506">
        <f t="shared" si="1"/>
        <v>70</v>
      </c>
      <c r="BS1" s="506">
        <f t="shared" si="1"/>
        <v>71</v>
      </c>
      <c r="BT1" s="506">
        <f t="shared" si="1"/>
        <v>72</v>
      </c>
      <c r="BU1" s="506">
        <f t="shared" si="1"/>
        <v>73</v>
      </c>
      <c r="BV1" s="506">
        <f t="shared" si="1"/>
        <v>74</v>
      </c>
      <c r="BW1" s="506">
        <f t="shared" si="1"/>
        <v>75</v>
      </c>
      <c r="BX1" s="506">
        <f t="shared" si="1"/>
        <v>76</v>
      </c>
      <c r="BY1" s="506">
        <f t="shared" si="1"/>
        <v>77</v>
      </c>
      <c r="BZ1" s="506">
        <f t="shared" si="1"/>
        <v>78</v>
      </c>
      <c r="CA1" s="506">
        <f t="shared" si="1"/>
        <v>79</v>
      </c>
      <c r="CB1" s="506">
        <f t="shared" si="1"/>
        <v>80</v>
      </c>
      <c r="CC1" s="506">
        <f t="shared" si="1"/>
        <v>81</v>
      </c>
      <c r="CD1" s="506">
        <f t="shared" si="1"/>
        <v>82</v>
      </c>
      <c r="CE1" s="506">
        <f t="shared" si="1"/>
        <v>83</v>
      </c>
      <c r="CF1" s="506">
        <f t="shared" si="1"/>
        <v>84</v>
      </c>
      <c r="CG1" s="506">
        <f t="shared" si="1"/>
        <v>85</v>
      </c>
      <c r="CH1" s="506">
        <f t="shared" si="1"/>
        <v>86</v>
      </c>
      <c r="CI1" s="506">
        <f t="shared" si="1"/>
        <v>87</v>
      </c>
      <c r="CJ1" s="506">
        <f t="shared" si="1"/>
        <v>88</v>
      </c>
      <c r="CK1" s="506">
        <f t="shared" si="1"/>
        <v>89</v>
      </c>
      <c r="CL1" s="506">
        <f t="shared" si="1"/>
        <v>90</v>
      </c>
      <c r="CM1" s="506">
        <f t="shared" si="1"/>
        <v>91</v>
      </c>
      <c r="CN1" s="506">
        <f t="shared" si="1"/>
        <v>92</v>
      </c>
      <c r="CO1" s="506">
        <f t="shared" si="1"/>
        <v>93</v>
      </c>
      <c r="CP1" s="506">
        <f t="shared" si="1"/>
        <v>94</v>
      </c>
      <c r="CQ1" s="506">
        <f t="shared" si="1"/>
        <v>95</v>
      </c>
      <c r="CR1" s="506">
        <f t="shared" si="1"/>
        <v>96</v>
      </c>
      <c r="CS1" s="506">
        <f t="shared" si="1"/>
        <v>97</v>
      </c>
      <c r="CT1" s="506">
        <f t="shared" si="1"/>
        <v>98</v>
      </c>
      <c r="CU1" s="506">
        <f t="shared" si="1"/>
        <v>99</v>
      </c>
      <c r="CV1" s="506">
        <f t="shared" si="1"/>
        <v>100</v>
      </c>
      <c r="CW1" s="506">
        <f t="shared" si="1"/>
        <v>101</v>
      </c>
      <c r="CX1" s="506">
        <f t="shared" si="1"/>
        <v>102</v>
      </c>
      <c r="CY1" s="506">
        <f t="shared" si="1"/>
        <v>103</v>
      </c>
      <c r="CZ1" s="506">
        <f t="shared" si="1"/>
        <v>104</v>
      </c>
      <c r="DA1" s="506">
        <f t="shared" si="1"/>
        <v>105</v>
      </c>
      <c r="DB1" s="506">
        <f t="shared" si="1"/>
        <v>106</v>
      </c>
      <c r="DC1" s="506">
        <f t="shared" si="1"/>
        <v>107</v>
      </c>
      <c r="DD1" s="506">
        <f t="shared" si="1"/>
        <v>108</v>
      </c>
      <c r="DE1" s="506">
        <f t="shared" si="1"/>
        <v>109</v>
      </c>
      <c r="DF1" s="506">
        <f t="shared" si="1"/>
        <v>110</v>
      </c>
      <c r="DG1" s="506">
        <f t="shared" si="1"/>
        <v>111</v>
      </c>
      <c r="DH1" s="506">
        <f t="shared" si="1"/>
        <v>112</v>
      </c>
      <c r="DI1" s="506">
        <f t="shared" si="1"/>
        <v>113</v>
      </c>
      <c r="DJ1" s="506">
        <f t="shared" si="1"/>
        <v>114</v>
      </c>
      <c r="DK1" s="506">
        <f t="shared" si="1"/>
        <v>115</v>
      </c>
      <c r="DL1" s="506">
        <f t="shared" si="1"/>
        <v>116</v>
      </c>
      <c r="DM1" s="506">
        <f t="shared" si="1"/>
        <v>117</v>
      </c>
      <c r="DN1" s="506">
        <f t="shared" si="1"/>
        <v>118</v>
      </c>
      <c r="DO1" s="506">
        <f t="shared" si="1"/>
        <v>119</v>
      </c>
      <c r="DP1" s="506">
        <f t="shared" si="1"/>
        <v>120</v>
      </c>
      <c r="DQ1" s="506">
        <f t="shared" si="1"/>
        <v>121</v>
      </c>
      <c r="DR1" s="506">
        <f t="shared" si="1"/>
        <v>122</v>
      </c>
      <c r="DS1" s="506">
        <f t="shared" si="1"/>
        <v>123</v>
      </c>
      <c r="DT1" s="506">
        <f t="shared" si="1"/>
        <v>124</v>
      </c>
      <c r="DU1" s="506">
        <f t="shared" si="1"/>
        <v>125</v>
      </c>
      <c r="DV1" s="506">
        <f t="shared" si="1"/>
        <v>126</v>
      </c>
      <c r="DW1" s="506">
        <f t="shared" si="1"/>
        <v>127</v>
      </c>
      <c r="DX1" s="506">
        <f t="shared" si="1"/>
        <v>128</v>
      </c>
      <c r="DY1" s="506">
        <f t="shared" si="1"/>
        <v>129</v>
      </c>
      <c r="DZ1" s="506">
        <f t="shared" ref="DZ1:GK2" si="2">COLUMN(DZ1)</f>
        <v>130</v>
      </c>
      <c r="EA1" s="506">
        <f t="shared" si="2"/>
        <v>131</v>
      </c>
      <c r="EB1" s="506">
        <f t="shared" si="2"/>
        <v>132</v>
      </c>
      <c r="EC1" s="506">
        <f t="shared" si="2"/>
        <v>133</v>
      </c>
      <c r="ED1" s="506">
        <f t="shared" si="2"/>
        <v>134</v>
      </c>
      <c r="EE1" s="506">
        <f t="shared" si="2"/>
        <v>135</v>
      </c>
      <c r="EF1" s="506">
        <f t="shared" si="2"/>
        <v>136</v>
      </c>
      <c r="EG1" s="506">
        <f t="shared" si="2"/>
        <v>137</v>
      </c>
      <c r="EH1" s="506">
        <f t="shared" si="2"/>
        <v>138</v>
      </c>
      <c r="EI1" s="506">
        <f t="shared" si="2"/>
        <v>139</v>
      </c>
      <c r="EJ1" s="506">
        <f t="shared" si="2"/>
        <v>140</v>
      </c>
      <c r="EK1" s="506">
        <f t="shared" si="2"/>
        <v>141</v>
      </c>
      <c r="EL1" s="506">
        <f t="shared" si="2"/>
        <v>142</v>
      </c>
      <c r="EM1" s="506">
        <f t="shared" si="2"/>
        <v>143</v>
      </c>
      <c r="EN1" s="506">
        <f t="shared" si="2"/>
        <v>144</v>
      </c>
      <c r="EO1" s="506">
        <f t="shared" si="2"/>
        <v>145</v>
      </c>
      <c r="EP1" s="506">
        <f t="shared" si="2"/>
        <v>146</v>
      </c>
      <c r="EQ1" s="506">
        <f t="shared" si="2"/>
        <v>147</v>
      </c>
      <c r="ER1" s="506">
        <f t="shared" si="2"/>
        <v>148</v>
      </c>
      <c r="ES1" s="506">
        <f t="shared" si="2"/>
        <v>149</v>
      </c>
      <c r="ET1" s="506">
        <f t="shared" si="2"/>
        <v>150</v>
      </c>
      <c r="EU1" s="506">
        <f t="shared" si="2"/>
        <v>151</v>
      </c>
      <c r="EV1" s="506">
        <f t="shared" si="2"/>
        <v>152</v>
      </c>
      <c r="EW1" s="506">
        <f t="shared" si="2"/>
        <v>153</v>
      </c>
      <c r="EX1" s="506">
        <f t="shared" si="2"/>
        <v>154</v>
      </c>
      <c r="EY1" s="506">
        <f t="shared" si="2"/>
        <v>155</v>
      </c>
      <c r="EZ1" s="506">
        <f t="shared" si="2"/>
        <v>156</v>
      </c>
      <c r="FA1" s="506">
        <f t="shared" si="2"/>
        <v>157</v>
      </c>
      <c r="FB1" s="506">
        <f t="shared" si="2"/>
        <v>158</v>
      </c>
      <c r="FC1" s="506">
        <f t="shared" si="2"/>
        <v>159</v>
      </c>
      <c r="FD1" s="506">
        <f t="shared" si="2"/>
        <v>160</v>
      </c>
      <c r="FE1" s="506">
        <f t="shared" si="2"/>
        <v>161</v>
      </c>
      <c r="FF1" s="506">
        <f t="shared" si="2"/>
        <v>162</v>
      </c>
      <c r="FG1" s="506">
        <f t="shared" si="2"/>
        <v>163</v>
      </c>
      <c r="FH1" s="506">
        <f t="shared" si="2"/>
        <v>164</v>
      </c>
      <c r="FI1" s="506">
        <f t="shared" si="2"/>
        <v>165</v>
      </c>
      <c r="FJ1" s="506">
        <f t="shared" si="2"/>
        <v>166</v>
      </c>
      <c r="FK1" s="506">
        <f t="shared" si="2"/>
        <v>167</v>
      </c>
      <c r="FL1" s="506">
        <f t="shared" si="2"/>
        <v>168</v>
      </c>
      <c r="FM1" s="506">
        <f t="shared" si="2"/>
        <v>169</v>
      </c>
      <c r="FN1" s="506">
        <f t="shared" si="2"/>
        <v>170</v>
      </c>
      <c r="FO1" s="506">
        <f t="shared" si="2"/>
        <v>171</v>
      </c>
      <c r="FP1" s="506">
        <f t="shared" si="2"/>
        <v>172</v>
      </c>
      <c r="FQ1" s="506">
        <f t="shared" si="2"/>
        <v>173</v>
      </c>
      <c r="FR1" s="506">
        <f t="shared" si="2"/>
        <v>174</v>
      </c>
      <c r="FS1" s="506">
        <f t="shared" si="2"/>
        <v>175</v>
      </c>
      <c r="FT1" s="506">
        <f t="shared" si="2"/>
        <v>176</v>
      </c>
      <c r="FU1" s="506">
        <f t="shared" si="2"/>
        <v>177</v>
      </c>
      <c r="FV1" s="506">
        <f t="shared" si="2"/>
        <v>178</v>
      </c>
      <c r="FW1" s="506">
        <f t="shared" si="2"/>
        <v>179</v>
      </c>
      <c r="FX1" s="506">
        <f t="shared" si="2"/>
        <v>180</v>
      </c>
      <c r="FY1" s="506">
        <f t="shared" si="2"/>
        <v>181</v>
      </c>
      <c r="FZ1" s="506">
        <f t="shared" si="2"/>
        <v>182</v>
      </c>
      <c r="GA1" s="506">
        <f t="shared" si="2"/>
        <v>183</v>
      </c>
      <c r="GB1" s="506">
        <f t="shared" si="2"/>
        <v>184</v>
      </c>
      <c r="GC1" s="506">
        <f t="shared" si="2"/>
        <v>185</v>
      </c>
      <c r="GD1" s="506">
        <f t="shared" si="2"/>
        <v>186</v>
      </c>
      <c r="GE1" s="506">
        <f t="shared" si="2"/>
        <v>187</v>
      </c>
      <c r="GF1" s="506">
        <f t="shared" si="2"/>
        <v>188</v>
      </c>
      <c r="GG1" s="506">
        <f t="shared" si="2"/>
        <v>189</v>
      </c>
      <c r="GH1" s="506">
        <f t="shared" si="2"/>
        <v>190</v>
      </c>
      <c r="GI1" s="506">
        <f t="shared" si="2"/>
        <v>191</v>
      </c>
      <c r="GJ1" s="506">
        <f t="shared" si="2"/>
        <v>192</v>
      </c>
      <c r="GK1" s="506">
        <f t="shared" si="2"/>
        <v>193</v>
      </c>
      <c r="GL1" s="506">
        <f t="shared" ref="GL1:GY1" si="3">COLUMN(GL1)</f>
        <v>194</v>
      </c>
      <c r="GM1" s="506">
        <f t="shared" si="3"/>
        <v>195</v>
      </c>
      <c r="GN1" s="506">
        <f t="shared" si="3"/>
        <v>196</v>
      </c>
      <c r="GO1" s="506">
        <f t="shared" si="3"/>
        <v>197</v>
      </c>
      <c r="GP1" s="506">
        <f t="shared" si="3"/>
        <v>198</v>
      </c>
      <c r="GQ1" s="506">
        <f t="shared" si="3"/>
        <v>199</v>
      </c>
      <c r="GR1" s="506">
        <f t="shared" si="3"/>
        <v>200</v>
      </c>
      <c r="GS1" s="506">
        <f t="shared" si="3"/>
        <v>201</v>
      </c>
      <c r="GT1" s="506">
        <f t="shared" si="3"/>
        <v>202</v>
      </c>
      <c r="GU1" s="506">
        <f t="shared" si="3"/>
        <v>203</v>
      </c>
      <c r="GV1" s="506">
        <f t="shared" si="3"/>
        <v>204</v>
      </c>
      <c r="GW1" s="506">
        <f t="shared" si="3"/>
        <v>205</v>
      </c>
      <c r="GX1" s="506">
        <f t="shared" si="3"/>
        <v>206</v>
      </c>
      <c r="GY1" s="506">
        <f t="shared" si="3"/>
        <v>207</v>
      </c>
    </row>
    <row r="2" spans="1:207" s="505" customFormat="1" ht="22.5" customHeight="1">
      <c r="A2" s="514" t="str">
        <f>CONCATENATE("ผลคะแนนพัฒนาความก้าวหน้าทางการเรียนครั้งที่ 1 ปีการศึกษา  ",'01.ข้อมูลเบื้องต้น'!K2)</f>
        <v>ผลคะแนนพัฒนาความก้าวหน้าทางการเรียนครั้งที่ 1 ปีการศึกษา  2568</v>
      </c>
      <c r="B2" s="514"/>
      <c r="C2" s="514"/>
      <c r="D2" s="514"/>
      <c r="E2" s="514"/>
      <c r="F2" s="514"/>
      <c r="G2" s="514"/>
      <c r="H2" s="514"/>
      <c r="I2" s="514"/>
      <c r="J2" s="514"/>
      <c r="K2" s="514"/>
      <c r="L2" s="514"/>
      <c r="M2" s="514"/>
      <c r="N2" s="514"/>
      <c r="O2" s="514"/>
      <c r="P2" s="514"/>
      <c r="Q2" s="514"/>
      <c r="R2" s="514"/>
      <c r="S2" s="514"/>
      <c r="T2" s="514"/>
      <c r="U2" s="514"/>
      <c r="V2" s="514"/>
      <c r="W2" s="514"/>
      <c r="X2" s="514"/>
      <c r="Y2" s="514"/>
      <c r="Z2" s="514"/>
      <c r="AA2" s="514"/>
      <c r="AB2" s="514"/>
      <c r="AC2" s="514"/>
      <c r="AD2" s="514"/>
      <c r="AE2" s="514"/>
      <c r="AF2" s="514"/>
      <c r="AG2" s="514"/>
      <c r="AH2" s="514"/>
      <c r="AI2" s="514"/>
      <c r="AJ2" s="514"/>
      <c r="AK2" s="514"/>
      <c r="AL2" s="514"/>
      <c r="AM2" s="514"/>
      <c r="AN2" s="514"/>
      <c r="AO2" s="514"/>
      <c r="AP2" s="514"/>
      <c r="AQ2" s="514"/>
      <c r="AR2" s="514"/>
      <c r="AS2" s="514"/>
      <c r="AT2" s="514"/>
      <c r="AU2" s="514"/>
      <c r="AV2" s="514"/>
      <c r="AW2" s="514"/>
      <c r="AX2" s="514"/>
      <c r="AY2" s="514"/>
      <c r="AZ2" s="514"/>
      <c r="BA2" s="514"/>
      <c r="BB2" s="514"/>
      <c r="BC2" s="514"/>
      <c r="BD2" s="514"/>
      <c r="BE2" s="514"/>
      <c r="BF2" s="514"/>
      <c r="BG2" s="514"/>
      <c r="BH2" s="514"/>
      <c r="BI2" s="514"/>
      <c r="BJ2" s="514"/>
      <c r="BK2" s="514"/>
      <c r="BL2" s="514"/>
      <c r="BM2" s="514"/>
      <c r="BN2" s="514"/>
      <c r="BO2" s="514"/>
      <c r="BP2" s="514"/>
      <c r="BQ2" s="514"/>
      <c r="BR2" s="514"/>
      <c r="BS2" s="514"/>
      <c r="BT2" s="514"/>
      <c r="BU2" s="514"/>
      <c r="BV2" s="514"/>
      <c r="BW2" s="514"/>
      <c r="BX2" s="514"/>
      <c r="BY2" s="514"/>
      <c r="BZ2" s="514"/>
      <c r="CA2" s="514"/>
      <c r="CB2" s="514"/>
      <c r="CC2" s="514"/>
      <c r="CD2" s="514"/>
      <c r="CE2" s="514"/>
      <c r="CF2" s="514"/>
      <c r="CG2" s="514"/>
      <c r="CH2" s="514"/>
      <c r="CI2" s="514"/>
      <c r="CJ2" s="514"/>
      <c r="CK2" s="514"/>
      <c r="CL2" s="514"/>
      <c r="CM2" s="514"/>
      <c r="CN2" s="514"/>
      <c r="CO2" s="514"/>
      <c r="CP2" s="514"/>
      <c r="CQ2" s="514"/>
      <c r="CR2" s="514"/>
      <c r="CS2" s="514"/>
      <c r="CT2" s="514"/>
      <c r="CU2" s="514"/>
      <c r="CV2" s="514"/>
      <c r="CW2" s="514"/>
      <c r="CX2" s="514"/>
      <c r="CY2" s="514"/>
      <c r="CZ2" s="514"/>
      <c r="DA2" s="514"/>
      <c r="DB2" s="514"/>
      <c r="DC2" s="514"/>
      <c r="DD2" s="514"/>
      <c r="DE2" s="514"/>
      <c r="DF2" s="514"/>
      <c r="DG2" s="514"/>
      <c r="DH2" s="514"/>
      <c r="DI2" s="514"/>
      <c r="DJ2" s="514"/>
      <c r="DK2" s="514"/>
      <c r="DL2" s="514"/>
      <c r="DM2" s="514"/>
      <c r="DN2" s="514"/>
      <c r="DO2" s="514"/>
      <c r="DP2" s="514"/>
      <c r="DQ2" s="514"/>
      <c r="DR2" s="514"/>
      <c r="DS2" s="514"/>
      <c r="DT2" s="514"/>
      <c r="DU2" s="514"/>
      <c r="DV2" s="514"/>
      <c r="DW2" s="514"/>
      <c r="DX2" s="514"/>
      <c r="DY2" s="514"/>
      <c r="DZ2" s="514"/>
      <c r="EA2" s="514"/>
      <c r="EB2" s="514"/>
      <c r="EC2" s="514"/>
      <c r="ED2" s="514"/>
      <c r="EE2" s="514"/>
      <c r="EF2" s="514"/>
      <c r="EG2" s="514"/>
      <c r="EH2" s="514"/>
      <c r="EI2" s="514"/>
      <c r="EJ2" s="514"/>
      <c r="EK2" s="514"/>
      <c r="EL2" s="514"/>
      <c r="EM2" s="514"/>
      <c r="EN2" s="514"/>
      <c r="EO2" s="514"/>
      <c r="EP2" s="514"/>
      <c r="EQ2" s="514"/>
      <c r="ER2" s="514"/>
      <c r="ES2" s="514"/>
      <c r="ET2" s="514"/>
      <c r="EU2" s="514"/>
      <c r="EV2" s="514"/>
      <c r="EW2" s="514"/>
      <c r="EX2" s="514"/>
      <c r="EY2" s="514"/>
      <c r="EZ2" s="514"/>
      <c r="FA2" s="514"/>
      <c r="FB2" s="514"/>
      <c r="FC2" s="514"/>
      <c r="FD2" s="514"/>
      <c r="FE2" s="514"/>
      <c r="FF2" s="514"/>
      <c r="FG2" s="514"/>
      <c r="FH2" s="514"/>
      <c r="FI2" s="514"/>
      <c r="FJ2" s="514"/>
      <c r="FK2" s="514"/>
      <c r="FL2" s="514"/>
      <c r="FM2" s="514"/>
      <c r="FN2" s="514"/>
      <c r="FO2" s="514"/>
      <c r="FP2" s="514"/>
      <c r="FQ2" s="514"/>
      <c r="FR2" s="514"/>
      <c r="FS2" s="514"/>
      <c r="FT2" s="514"/>
      <c r="FU2" s="514"/>
      <c r="FV2" s="514"/>
      <c r="FW2" s="514"/>
      <c r="FX2" s="514"/>
      <c r="FY2" s="514"/>
      <c r="FZ2" s="514"/>
      <c r="GA2" s="504"/>
      <c r="GB2" s="504"/>
      <c r="GC2" s="504"/>
      <c r="GE2" s="317">
        <f>COLUMN(GE2)</f>
        <v>187</v>
      </c>
      <c r="GF2" s="317">
        <f t="shared" si="2"/>
        <v>188</v>
      </c>
      <c r="GG2" s="317"/>
      <c r="GH2" s="317"/>
      <c r="GI2" s="317">
        <f t="shared" si="2"/>
        <v>191</v>
      </c>
      <c r="GJ2" s="317">
        <f t="shared" si="2"/>
        <v>192</v>
      </c>
      <c r="GK2" s="317"/>
      <c r="GL2" s="317"/>
    </row>
    <row r="3" spans="1:207" s="505" customFormat="1" ht="22.5" customHeight="1">
      <c r="A3" s="514" t="s">
        <v>218</v>
      </c>
      <c r="B3" s="514"/>
      <c r="C3" s="514"/>
      <c r="D3" s="514"/>
      <c r="E3" s="514"/>
      <c r="F3" s="514"/>
      <c r="G3" s="514"/>
      <c r="H3" s="514"/>
      <c r="I3" s="514"/>
      <c r="J3" s="514"/>
      <c r="K3" s="514"/>
      <c r="L3" s="514"/>
      <c r="M3" s="514"/>
      <c r="N3" s="514"/>
      <c r="O3" s="514"/>
      <c r="P3" s="514"/>
      <c r="Q3" s="514"/>
      <c r="R3" s="514"/>
      <c r="S3" s="514"/>
      <c r="T3" s="514"/>
      <c r="U3" s="514"/>
      <c r="V3" s="514"/>
      <c r="W3" s="514"/>
      <c r="X3" s="514"/>
      <c r="Y3" s="514"/>
      <c r="Z3" s="514"/>
      <c r="AA3" s="514"/>
      <c r="AB3" s="514"/>
      <c r="AC3" s="514"/>
      <c r="AD3" s="514"/>
      <c r="AE3" s="514"/>
      <c r="AF3" s="514"/>
      <c r="AG3" s="514"/>
      <c r="AH3" s="514"/>
      <c r="AI3" s="514"/>
      <c r="AJ3" s="514"/>
      <c r="AK3" s="514"/>
      <c r="AL3" s="514"/>
      <c r="AM3" s="514"/>
      <c r="AN3" s="514"/>
      <c r="AO3" s="514"/>
      <c r="AP3" s="514"/>
      <c r="AQ3" s="514"/>
      <c r="AR3" s="514"/>
      <c r="AS3" s="514"/>
      <c r="AT3" s="514"/>
      <c r="AU3" s="514"/>
      <c r="AV3" s="514"/>
      <c r="AW3" s="514"/>
      <c r="AX3" s="514"/>
      <c r="AY3" s="514"/>
      <c r="AZ3" s="514"/>
      <c r="BA3" s="514"/>
      <c r="BB3" s="514"/>
      <c r="BC3" s="514"/>
      <c r="BD3" s="514"/>
      <c r="BE3" s="514"/>
      <c r="BF3" s="514"/>
      <c r="BG3" s="514"/>
      <c r="BH3" s="514"/>
      <c r="BI3" s="514"/>
      <c r="BJ3" s="514"/>
      <c r="BK3" s="514"/>
      <c r="BL3" s="514"/>
      <c r="BM3" s="514"/>
      <c r="BN3" s="514"/>
      <c r="BO3" s="514"/>
      <c r="BP3" s="514"/>
      <c r="BQ3" s="514"/>
      <c r="BR3" s="514"/>
      <c r="BS3" s="514"/>
      <c r="BT3" s="514"/>
      <c r="BU3" s="514"/>
      <c r="BV3" s="514"/>
      <c r="BW3" s="514"/>
      <c r="BX3" s="514"/>
      <c r="BY3" s="514"/>
      <c r="BZ3" s="514"/>
      <c r="CA3" s="514"/>
      <c r="CB3" s="514"/>
      <c r="CC3" s="514"/>
      <c r="CD3" s="514"/>
      <c r="CE3" s="514"/>
      <c r="CF3" s="514"/>
      <c r="CG3" s="514"/>
      <c r="CH3" s="514"/>
      <c r="CI3" s="514"/>
      <c r="CJ3" s="514"/>
      <c r="CK3" s="514"/>
      <c r="CL3" s="514"/>
      <c r="CM3" s="514"/>
      <c r="CN3" s="514"/>
      <c r="CO3" s="514"/>
      <c r="CP3" s="514"/>
      <c r="CQ3" s="514"/>
      <c r="CR3" s="514"/>
      <c r="CS3" s="514"/>
      <c r="CT3" s="514"/>
      <c r="CU3" s="514"/>
      <c r="CV3" s="514"/>
      <c r="CW3" s="514"/>
      <c r="CX3" s="514"/>
      <c r="CY3" s="514"/>
      <c r="CZ3" s="514"/>
      <c r="DA3" s="514"/>
      <c r="DB3" s="514"/>
      <c r="DC3" s="514"/>
      <c r="DD3" s="514"/>
      <c r="DE3" s="514"/>
      <c r="DF3" s="514"/>
      <c r="DG3" s="514"/>
      <c r="DH3" s="514"/>
      <c r="DI3" s="514"/>
      <c r="DJ3" s="514"/>
      <c r="DK3" s="514"/>
      <c r="DL3" s="514"/>
      <c r="DM3" s="514"/>
      <c r="DN3" s="514"/>
      <c r="DO3" s="514"/>
      <c r="DP3" s="514"/>
      <c r="DQ3" s="514"/>
      <c r="DR3" s="514"/>
      <c r="DS3" s="514"/>
      <c r="DT3" s="514"/>
      <c r="DU3" s="514"/>
      <c r="DV3" s="514"/>
      <c r="DW3" s="514"/>
      <c r="DX3" s="514"/>
      <c r="DY3" s="514"/>
      <c r="DZ3" s="514"/>
      <c r="EA3" s="514"/>
      <c r="EB3" s="514"/>
      <c r="EC3" s="514"/>
      <c r="ED3" s="514"/>
      <c r="EE3" s="514"/>
      <c r="EF3" s="514"/>
      <c r="EG3" s="514"/>
      <c r="EH3" s="514"/>
      <c r="EI3" s="514"/>
      <c r="EJ3" s="514"/>
      <c r="EK3" s="514"/>
      <c r="EL3" s="514"/>
      <c r="EM3" s="514"/>
      <c r="EN3" s="514"/>
      <c r="EO3" s="514"/>
      <c r="EP3" s="514"/>
      <c r="EQ3" s="514"/>
      <c r="ER3" s="514"/>
      <c r="ES3" s="514"/>
      <c r="ET3" s="514"/>
      <c r="EU3" s="514"/>
      <c r="EV3" s="514"/>
      <c r="EW3" s="514"/>
      <c r="EX3" s="514"/>
      <c r="EY3" s="514"/>
      <c r="EZ3" s="514"/>
      <c r="FA3" s="514"/>
      <c r="FB3" s="514"/>
      <c r="FC3" s="514"/>
      <c r="FD3" s="514"/>
      <c r="FE3" s="514"/>
      <c r="FF3" s="514"/>
      <c r="FG3" s="514"/>
      <c r="FH3" s="514"/>
      <c r="FI3" s="514"/>
      <c r="FJ3" s="514"/>
      <c r="FK3" s="514"/>
      <c r="FL3" s="514"/>
      <c r="FM3" s="514"/>
      <c r="FN3" s="514"/>
      <c r="FO3" s="514"/>
      <c r="FP3" s="514"/>
      <c r="FQ3" s="514"/>
      <c r="FR3" s="514"/>
      <c r="FS3" s="514"/>
      <c r="FT3" s="514"/>
      <c r="FU3" s="514"/>
      <c r="FV3" s="514"/>
      <c r="FW3" s="514"/>
      <c r="FX3" s="514"/>
      <c r="FY3" s="514"/>
      <c r="FZ3" s="514"/>
      <c r="GA3" s="504"/>
      <c r="GB3" s="504"/>
      <c r="GC3" s="504"/>
      <c r="GE3" s="317"/>
      <c r="GF3" s="317"/>
      <c r="GG3" s="317"/>
      <c r="GH3" s="317"/>
      <c r="GI3" s="317"/>
      <c r="GJ3" s="317"/>
      <c r="GK3" s="317"/>
      <c r="GL3" s="317"/>
    </row>
    <row r="4" spans="1:207" s="505" customFormat="1" ht="20.25" customHeight="1">
      <c r="A4" s="514" t="str">
        <f>CONCATENATE("ชั้น",'01.ข้อมูลเบื้องต้น'!H2)</f>
        <v>ชั้น</v>
      </c>
      <c r="B4" s="514"/>
      <c r="C4" s="514"/>
      <c r="D4" s="514"/>
      <c r="E4" s="514"/>
      <c r="F4" s="514"/>
      <c r="G4" s="514"/>
      <c r="H4" s="514"/>
      <c r="I4" s="514"/>
      <c r="J4" s="514"/>
      <c r="K4" s="514"/>
      <c r="L4" s="514"/>
      <c r="M4" s="514"/>
      <c r="N4" s="514"/>
      <c r="O4" s="514"/>
      <c r="P4" s="514"/>
      <c r="Q4" s="514"/>
      <c r="R4" s="514"/>
      <c r="S4" s="514"/>
      <c r="T4" s="514"/>
      <c r="U4" s="514"/>
      <c r="V4" s="514"/>
      <c r="W4" s="514"/>
      <c r="X4" s="514"/>
      <c r="Y4" s="514"/>
      <c r="Z4" s="514"/>
      <c r="AA4" s="514"/>
      <c r="AB4" s="514"/>
      <c r="AC4" s="514"/>
      <c r="AD4" s="514"/>
      <c r="AE4" s="514"/>
      <c r="AF4" s="514"/>
      <c r="AG4" s="514"/>
      <c r="AH4" s="514"/>
      <c r="AI4" s="514"/>
      <c r="AJ4" s="514"/>
      <c r="AK4" s="514"/>
      <c r="AL4" s="514"/>
      <c r="AM4" s="514"/>
      <c r="AN4" s="514"/>
      <c r="AO4" s="514"/>
      <c r="AP4" s="514"/>
      <c r="AQ4" s="514"/>
      <c r="AR4" s="514"/>
      <c r="AS4" s="514"/>
      <c r="AT4" s="514"/>
      <c r="AU4" s="514"/>
      <c r="AV4" s="514"/>
      <c r="AW4" s="514"/>
      <c r="AX4" s="514"/>
      <c r="AY4" s="514"/>
      <c r="AZ4" s="514"/>
      <c r="BA4" s="514"/>
      <c r="BB4" s="514"/>
      <c r="BC4" s="514"/>
      <c r="BD4" s="514"/>
      <c r="BE4" s="514"/>
      <c r="BF4" s="514"/>
      <c r="BG4" s="514"/>
      <c r="BH4" s="514"/>
      <c r="BI4" s="514"/>
      <c r="BJ4" s="514"/>
      <c r="BK4" s="514"/>
      <c r="BL4" s="514"/>
      <c r="BM4" s="514"/>
      <c r="BN4" s="514"/>
      <c r="BO4" s="514"/>
      <c r="BP4" s="514"/>
      <c r="BQ4" s="514"/>
      <c r="BR4" s="514"/>
      <c r="BS4" s="514"/>
      <c r="BT4" s="514"/>
      <c r="BU4" s="514"/>
      <c r="BV4" s="514"/>
      <c r="BW4" s="514"/>
      <c r="BX4" s="514"/>
      <c r="BY4" s="514"/>
      <c r="BZ4" s="514"/>
      <c r="CA4" s="514"/>
      <c r="CB4" s="514"/>
      <c r="CC4" s="514"/>
      <c r="CD4" s="514"/>
      <c r="CE4" s="514"/>
      <c r="CF4" s="514"/>
      <c r="CG4" s="514"/>
      <c r="CH4" s="514"/>
      <c r="CI4" s="514"/>
      <c r="CJ4" s="514"/>
      <c r="CK4" s="514"/>
      <c r="CL4" s="514"/>
      <c r="CM4" s="514"/>
      <c r="CN4" s="514"/>
      <c r="CO4" s="514"/>
      <c r="CP4" s="514"/>
      <c r="CQ4" s="514"/>
      <c r="CR4" s="514"/>
      <c r="CS4" s="514"/>
      <c r="CT4" s="514"/>
      <c r="CU4" s="514"/>
      <c r="CV4" s="514"/>
      <c r="CW4" s="514"/>
      <c r="CX4" s="514"/>
      <c r="CY4" s="514"/>
      <c r="CZ4" s="514"/>
      <c r="DA4" s="514"/>
      <c r="DB4" s="514"/>
      <c r="DC4" s="514"/>
      <c r="DD4" s="514"/>
      <c r="DE4" s="514"/>
      <c r="DF4" s="514"/>
      <c r="DG4" s="514"/>
      <c r="DH4" s="514"/>
      <c r="DI4" s="514"/>
      <c r="DJ4" s="514"/>
      <c r="DK4" s="514"/>
      <c r="DL4" s="514"/>
      <c r="DM4" s="514"/>
      <c r="DN4" s="514"/>
      <c r="DO4" s="514"/>
      <c r="DP4" s="514"/>
      <c r="DQ4" s="514"/>
      <c r="DR4" s="514"/>
      <c r="DS4" s="514"/>
      <c r="DT4" s="514"/>
      <c r="DU4" s="514"/>
      <c r="DV4" s="514"/>
      <c r="DW4" s="514"/>
      <c r="DX4" s="514"/>
      <c r="DY4" s="514"/>
      <c r="DZ4" s="514"/>
      <c r="EA4" s="514"/>
      <c r="EB4" s="514"/>
      <c r="EC4" s="514"/>
      <c r="ED4" s="514"/>
      <c r="EE4" s="514"/>
      <c r="EF4" s="514"/>
      <c r="EG4" s="514"/>
      <c r="EH4" s="514"/>
      <c r="EI4" s="514"/>
      <c r="EJ4" s="514"/>
      <c r="EK4" s="514"/>
      <c r="EL4" s="514"/>
      <c r="EM4" s="514"/>
      <c r="EN4" s="514"/>
      <c r="EO4" s="514"/>
      <c r="EP4" s="514"/>
      <c r="EQ4" s="514"/>
      <c r="ER4" s="514"/>
      <c r="ES4" s="514"/>
      <c r="ET4" s="514"/>
      <c r="EU4" s="514"/>
      <c r="EV4" s="514"/>
      <c r="EW4" s="514"/>
      <c r="EX4" s="514"/>
      <c r="EY4" s="514"/>
      <c r="EZ4" s="514"/>
      <c r="FA4" s="514"/>
      <c r="FB4" s="514"/>
      <c r="FC4" s="514"/>
      <c r="FD4" s="514"/>
      <c r="FE4" s="514"/>
      <c r="FF4" s="514"/>
      <c r="FG4" s="514"/>
      <c r="FH4" s="514"/>
      <c r="FI4" s="514"/>
      <c r="FJ4" s="514"/>
      <c r="FK4" s="514"/>
      <c r="FL4" s="514"/>
      <c r="FM4" s="514"/>
      <c r="FN4" s="514"/>
      <c r="FO4" s="514"/>
      <c r="FP4" s="514"/>
      <c r="FQ4" s="514"/>
      <c r="FR4" s="514"/>
      <c r="FS4" s="514"/>
      <c r="FT4" s="514"/>
      <c r="FU4" s="514"/>
      <c r="FV4" s="514"/>
      <c r="FW4" s="514"/>
      <c r="FX4" s="514"/>
      <c r="FY4" s="514"/>
      <c r="FZ4" s="514"/>
      <c r="GA4" s="504"/>
      <c r="GB4" s="504"/>
      <c r="GC4" s="504"/>
      <c r="GE4" s="317"/>
      <c r="GF4" s="317"/>
      <c r="GG4" s="317"/>
      <c r="GH4" s="317"/>
      <c r="GI4" s="317"/>
      <c r="GJ4" s="317"/>
      <c r="GK4" s="317"/>
      <c r="GL4" s="317"/>
    </row>
    <row r="5" spans="1:207" s="505" customFormat="1" ht="22.5" hidden="1" customHeight="1">
      <c r="A5" s="504"/>
      <c r="B5" s="504"/>
      <c r="C5" s="504"/>
      <c r="D5" s="504"/>
      <c r="E5" s="504"/>
      <c r="F5" s="504"/>
      <c r="G5" s="504"/>
      <c r="H5" s="504"/>
      <c r="I5" s="504"/>
      <c r="J5" s="504"/>
      <c r="K5" s="504"/>
      <c r="L5" s="504"/>
      <c r="M5" s="504"/>
      <c r="N5" s="504"/>
      <c r="O5" s="504"/>
      <c r="P5" s="504"/>
      <c r="Q5" s="504"/>
      <c r="R5" s="504"/>
      <c r="S5" s="504"/>
      <c r="T5" s="504"/>
      <c r="U5" s="504"/>
      <c r="V5" s="504"/>
      <c r="W5" s="504"/>
      <c r="X5" s="504"/>
      <c r="Y5" s="504"/>
      <c r="Z5" s="504"/>
      <c r="AA5" s="504"/>
      <c r="AB5" s="504"/>
      <c r="AC5" s="504"/>
      <c r="AD5" s="504"/>
      <c r="AE5" s="504"/>
      <c r="AF5" s="504"/>
      <c r="AG5" s="504"/>
      <c r="AH5" s="504"/>
      <c r="AI5" s="504"/>
      <c r="AJ5" s="504"/>
      <c r="AK5" s="504"/>
      <c r="AL5" s="504"/>
      <c r="AM5" s="504"/>
      <c r="AN5" s="504"/>
      <c r="AO5" s="504"/>
      <c r="AP5" s="504"/>
      <c r="AQ5" s="504"/>
      <c r="AR5" s="504"/>
      <c r="AS5" s="504"/>
      <c r="AT5" s="504"/>
      <c r="AU5" s="504"/>
      <c r="AV5" s="504"/>
      <c r="AW5" s="504"/>
      <c r="AX5" s="504"/>
      <c r="AY5" s="504"/>
      <c r="AZ5" s="504"/>
      <c r="BA5" s="504"/>
      <c r="BB5" s="504"/>
      <c r="BC5" s="504"/>
      <c r="BD5" s="504"/>
      <c r="BE5" s="504"/>
      <c r="BF5" s="504"/>
      <c r="BG5" s="504"/>
      <c r="BH5" s="504"/>
      <c r="BI5" s="504"/>
      <c r="BJ5" s="504"/>
      <c r="BK5" s="504"/>
      <c r="BL5" s="504"/>
      <c r="BM5" s="504"/>
      <c r="BN5" s="504"/>
      <c r="BO5" s="504"/>
      <c r="BP5" s="504"/>
      <c r="BQ5" s="504"/>
      <c r="BR5" s="504"/>
      <c r="BS5" s="504"/>
      <c r="BT5" s="504"/>
      <c r="BU5" s="504"/>
      <c r="BV5" s="504"/>
      <c r="BW5" s="504"/>
      <c r="BX5" s="504"/>
      <c r="BY5" s="504"/>
      <c r="BZ5" s="504"/>
      <c r="CA5" s="504"/>
      <c r="CB5" s="504"/>
      <c r="CC5" s="504"/>
      <c r="CD5" s="504"/>
      <c r="CE5" s="504"/>
      <c r="CF5" s="504"/>
      <c r="CG5" s="504"/>
      <c r="CH5" s="504"/>
      <c r="CI5" s="504"/>
      <c r="CJ5" s="504"/>
      <c r="CK5" s="504"/>
      <c r="CL5" s="504"/>
      <c r="CM5" s="504"/>
      <c r="CN5" s="504"/>
      <c r="CO5" s="504"/>
      <c r="CP5" s="504"/>
      <c r="CQ5" s="504"/>
      <c r="CR5" s="504"/>
      <c r="CS5" s="504"/>
      <c r="CT5" s="504"/>
      <c r="CU5" s="504"/>
      <c r="CV5" s="504"/>
      <c r="CW5" s="504"/>
      <c r="CX5" s="504"/>
      <c r="CY5" s="504"/>
      <c r="CZ5" s="504"/>
      <c r="DA5" s="504"/>
      <c r="DB5" s="504"/>
      <c r="DC5" s="504"/>
      <c r="DD5" s="504"/>
      <c r="DE5" s="504"/>
      <c r="DF5" s="504"/>
      <c r="DG5" s="504"/>
      <c r="DH5" s="504"/>
      <c r="DI5" s="504"/>
      <c r="DJ5" s="504"/>
      <c r="DK5" s="504"/>
      <c r="DL5" s="504"/>
      <c r="DM5" s="504"/>
      <c r="DN5" s="504"/>
      <c r="DO5" s="504"/>
      <c r="DP5" s="504"/>
      <c r="DQ5" s="504"/>
      <c r="DR5" s="504"/>
      <c r="DS5" s="504"/>
      <c r="DT5" s="504"/>
      <c r="DU5" s="504"/>
      <c r="DV5" s="504"/>
      <c r="DW5" s="504"/>
      <c r="DX5" s="504"/>
      <c r="DY5" s="504"/>
      <c r="DZ5" s="504"/>
      <c r="EA5" s="504"/>
      <c r="EB5" s="504"/>
      <c r="EC5" s="504"/>
      <c r="ED5" s="504"/>
      <c r="EE5" s="504"/>
      <c r="EF5" s="504"/>
      <c r="EG5" s="504"/>
      <c r="EH5" s="504"/>
      <c r="EI5" s="504"/>
      <c r="EJ5" s="504"/>
      <c r="EK5" s="504"/>
      <c r="EL5" s="504"/>
      <c r="EM5" s="504"/>
      <c r="EN5" s="504"/>
      <c r="EO5" s="504"/>
      <c r="EP5" s="504"/>
      <c r="EQ5" s="504"/>
      <c r="ER5" s="504"/>
      <c r="ES5" s="504"/>
      <c r="ET5" s="504"/>
      <c r="EU5" s="504"/>
      <c r="EV5" s="504"/>
      <c r="EW5" s="504"/>
      <c r="EX5" s="504"/>
      <c r="EY5" s="504"/>
      <c r="EZ5" s="504"/>
      <c r="FA5" s="504"/>
      <c r="FB5" s="504"/>
      <c r="FC5" s="504"/>
      <c r="FD5" s="504"/>
      <c r="FE5" s="504"/>
      <c r="FF5" s="504"/>
      <c r="FG5" s="504"/>
      <c r="FH5" s="504"/>
      <c r="FI5" s="504"/>
      <c r="FJ5" s="504"/>
      <c r="FK5" s="504"/>
      <c r="FL5" s="504"/>
      <c r="FM5" s="504"/>
      <c r="FN5" s="504"/>
      <c r="FO5" s="504"/>
      <c r="FP5" s="504"/>
      <c r="FQ5" s="504"/>
      <c r="FR5" s="504"/>
      <c r="FS5" s="504"/>
      <c r="FT5" s="504"/>
      <c r="FU5" s="504"/>
      <c r="FV5" s="504"/>
      <c r="FW5" s="504"/>
      <c r="FX5" s="504"/>
      <c r="FY5" s="504"/>
      <c r="FZ5" s="504"/>
      <c r="GA5" s="504"/>
      <c r="GB5" s="504"/>
      <c r="GC5" s="504"/>
      <c r="GE5" s="775" t="s">
        <v>3</v>
      </c>
      <c r="GF5" s="776"/>
      <c r="GG5" s="776"/>
      <c r="GH5" s="776"/>
      <c r="GI5" s="776"/>
      <c r="GJ5" s="776"/>
      <c r="GK5" s="776"/>
      <c r="GL5" s="776"/>
    </row>
    <row r="6" spans="1:207" s="505" customFormat="1" ht="18" customHeight="1">
      <c r="A6" s="504"/>
      <c r="B6" s="504"/>
      <c r="C6" s="504"/>
      <c r="D6" s="504"/>
      <c r="E6" s="504"/>
      <c r="F6" s="504"/>
      <c r="G6" s="504"/>
      <c r="H6" s="504">
        <v>1</v>
      </c>
      <c r="I6" s="504"/>
      <c r="J6" s="504"/>
      <c r="K6" s="504"/>
      <c r="L6" s="504"/>
      <c r="M6" s="504">
        <v>2</v>
      </c>
      <c r="N6" s="504"/>
      <c r="O6" s="504"/>
      <c r="P6" s="504"/>
      <c r="Q6" s="504"/>
      <c r="R6" s="504">
        <v>3</v>
      </c>
      <c r="S6" s="504"/>
      <c r="T6" s="504"/>
      <c r="U6" s="504"/>
      <c r="V6" s="504"/>
      <c r="W6" s="504">
        <v>4</v>
      </c>
      <c r="X6" s="504"/>
      <c r="Y6" s="504"/>
      <c r="Z6" s="504"/>
      <c r="AA6" s="504"/>
      <c r="AB6" s="504">
        <v>5</v>
      </c>
      <c r="AC6" s="504"/>
      <c r="AD6" s="504"/>
      <c r="AE6" s="504"/>
      <c r="AF6" s="504"/>
      <c r="AG6" s="504">
        <v>6</v>
      </c>
      <c r="AH6" s="504"/>
      <c r="AI6" s="504"/>
      <c r="AJ6" s="504"/>
      <c r="AK6" s="504"/>
      <c r="AL6" s="504">
        <v>7</v>
      </c>
      <c r="AM6" s="504"/>
      <c r="AN6" s="504"/>
      <c r="AO6" s="504"/>
      <c r="AP6" s="504"/>
      <c r="AQ6" s="504">
        <v>8</v>
      </c>
      <c r="AR6" s="504"/>
      <c r="AS6" s="504"/>
      <c r="AT6" s="504"/>
      <c r="AU6" s="504"/>
      <c r="AV6" s="504">
        <v>9</v>
      </c>
      <c r="AW6" s="504"/>
      <c r="AX6" s="504"/>
      <c r="AY6" s="504"/>
      <c r="AZ6" s="504"/>
      <c r="BA6" s="504">
        <v>10</v>
      </c>
      <c r="BB6" s="504"/>
      <c r="BC6" s="504"/>
      <c r="BD6" s="504"/>
      <c r="BE6" s="504"/>
      <c r="BF6" s="504">
        <v>11</v>
      </c>
      <c r="BG6" s="504"/>
      <c r="BH6" s="504"/>
      <c r="BI6" s="504"/>
      <c r="BJ6" s="504"/>
      <c r="BK6" s="504">
        <v>12</v>
      </c>
      <c r="BL6" s="504"/>
      <c r="BM6" s="504"/>
      <c r="BN6" s="504"/>
      <c r="BO6" s="504"/>
      <c r="BP6" s="504">
        <v>13</v>
      </c>
      <c r="BQ6" s="504"/>
      <c r="BR6" s="504"/>
      <c r="BS6" s="504"/>
      <c r="BT6" s="504"/>
      <c r="BU6" s="504">
        <v>14</v>
      </c>
      <c r="BV6" s="504"/>
      <c r="BW6" s="504"/>
      <c r="BX6" s="504"/>
      <c r="BY6" s="504"/>
      <c r="BZ6" s="504">
        <v>15</v>
      </c>
      <c r="CA6" s="504"/>
      <c r="CB6" s="504"/>
      <c r="CC6" s="504"/>
      <c r="CD6" s="504"/>
      <c r="CE6" s="504">
        <v>16</v>
      </c>
      <c r="CF6" s="504"/>
      <c r="CG6" s="504"/>
      <c r="CH6" s="504"/>
      <c r="CI6" s="504"/>
      <c r="CJ6" s="504">
        <v>17</v>
      </c>
      <c r="CK6" s="504"/>
      <c r="CL6" s="504"/>
      <c r="CM6" s="504"/>
      <c r="CN6" s="504"/>
      <c r="CO6" s="504">
        <v>18</v>
      </c>
      <c r="CP6" s="504"/>
      <c r="CQ6" s="504"/>
      <c r="CR6" s="504"/>
      <c r="CS6" s="504"/>
      <c r="CT6" s="504">
        <v>19</v>
      </c>
      <c r="CU6" s="504"/>
      <c r="CV6" s="504"/>
      <c r="CW6" s="504"/>
      <c r="CX6" s="504"/>
      <c r="CY6" s="504">
        <v>20</v>
      </c>
      <c r="CZ6" s="504"/>
      <c r="DA6" s="504"/>
      <c r="DB6" s="504"/>
      <c r="DC6" s="504"/>
      <c r="DD6" s="504">
        <v>21</v>
      </c>
      <c r="DE6" s="504"/>
      <c r="DF6" s="504"/>
      <c r="DG6" s="504"/>
      <c r="DH6" s="504"/>
      <c r="DI6" s="504">
        <v>22</v>
      </c>
      <c r="DJ6" s="504"/>
      <c r="DK6" s="504"/>
      <c r="DL6" s="504"/>
      <c r="DM6" s="504"/>
      <c r="DN6" s="504">
        <v>23</v>
      </c>
      <c r="DO6" s="504"/>
      <c r="DP6" s="504"/>
      <c r="DQ6" s="504"/>
      <c r="DR6" s="504"/>
      <c r="DS6" s="504">
        <v>24</v>
      </c>
      <c r="DT6" s="504"/>
      <c r="DU6" s="504"/>
      <c r="DV6" s="504"/>
      <c r="DW6" s="504"/>
      <c r="DX6" s="504">
        <v>25</v>
      </c>
      <c r="DY6" s="504"/>
      <c r="DZ6" s="504"/>
      <c r="EA6" s="504"/>
      <c r="EB6" s="504"/>
      <c r="EC6" s="504">
        <v>26</v>
      </c>
      <c r="ED6" s="504"/>
      <c r="EE6" s="504"/>
      <c r="EF6" s="504"/>
      <c r="EG6" s="504"/>
      <c r="EH6" s="504">
        <v>27</v>
      </c>
      <c r="EI6" s="504"/>
      <c r="EJ6" s="504"/>
      <c r="EK6" s="504"/>
      <c r="EL6" s="504"/>
      <c r="EM6" s="504">
        <v>28</v>
      </c>
      <c r="EN6" s="504"/>
      <c r="EO6" s="504"/>
      <c r="EP6" s="504"/>
      <c r="EQ6" s="504"/>
      <c r="ER6" s="504">
        <v>29</v>
      </c>
      <c r="ES6" s="504"/>
      <c r="ET6" s="504"/>
      <c r="EU6" s="504"/>
      <c r="EV6" s="504"/>
      <c r="EW6" s="504">
        <v>30</v>
      </c>
      <c r="EX6" s="504"/>
      <c r="EY6" s="504"/>
      <c r="EZ6" s="504"/>
      <c r="FA6" s="504"/>
      <c r="FB6" s="504">
        <v>31</v>
      </c>
      <c r="FC6" s="504"/>
      <c r="FD6" s="504"/>
      <c r="FE6" s="504"/>
      <c r="FF6" s="504"/>
      <c r="FG6" s="504">
        <v>32</v>
      </c>
      <c r="FH6" s="504"/>
      <c r="FI6" s="504"/>
      <c r="FJ6" s="504"/>
      <c r="FK6" s="504"/>
      <c r="FL6" s="504">
        <v>33</v>
      </c>
      <c r="FM6" s="504"/>
      <c r="FN6" s="504"/>
      <c r="FO6" s="504"/>
      <c r="FP6" s="504"/>
      <c r="FQ6" s="504">
        <v>34</v>
      </c>
      <c r="FR6" s="504"/>
      <c r="FS6" s="504"/>
      <c r="FT6" s="504"/>
      <c r="FU6" s="504"/>
      <c r="FV6" s="504">
        <v>35</v>
      </c>
      <c r="FW6" s="504"/>
      <c r="FX6" s="504"/>
      <c r="FY6" s="504"/>
      <c r="FZ6" s="504"/>
      <c r="GA6" s="504"/>
      <c r="GB6" s="504"/>
      <c r="GC6" s="504"/>
      <c r="GE6" s="786" t="s">
        <v>514</v>
      </c>
      <c r="GF6" s="787"/>
      <c r="GG6" s="787"/>
      <c r="GH6" s="788"/>
      <c r="GI6" s="795" t="s">
        <v>521</v>
      </c>
      <c r="GJ6" s="796"/>
      <c r="GK6" s="796"/>
      <c r="GL6" s="796"/>
      <c r="GM6" s="802">
        <f>'01.ข้อมูลเบื้องต้น'!B12</f>
        <v>0</v>
      </c>
      <c r="GN6" s="801">
        <f>'01.ข้อมูลเบื้องต้น'!B19</f>
        <v>0</v>
      </c>
      <c r="GO6" s="801">
        <f>'01.ข้อมูลเบื้องต้น'!B20</f>
        <v>0</v>
      </c>
      <c r="GP6" s="801">
        <f>'01.ข้อมูลเบื้องต้น'!B21</f>
        <v>0</v>
      </c>
      <c r="GQ6" s="801">
        <f>'01.ข้อมูลเบื้องต้น'!B22</f>
        <v>0</v>
      </c>
      <c r="GR6" s="801">
        <f>'01.ข้อมูลเบื้องต้น'!B23</f>
        <v>0</v>
      </c>
      <c r="GS6" s="801" t="s">
        <v>560</v>
      </c>
      <c r="GT6" s="801" t="s">
        <v>513</v>
      </c>
    </row>
    <row r="7" spans="1:207" ht="18.75" hidden="1" customHeight="1">
      <c r="A7" s="506">
        <f>COLUMN(A7)</f>
        <v>1</v>
      </c>
      <c r="B7" s="506">
        <f t="shared" ref="B7:BM7" si="4">COLUMN(B7)</f>
        <v>2</v>
      </c>
      <c r="C7" s="506">
        <f t="shared" si="4"/>
        <v>3</v>
      </c>
      <c r="D7" s="506">
        <f t="shared" si="4"/>
        <v>4</v>
      </c>
      <c r="E7" s="506">
        <f t="shared" si="4"/>
        <v>5</v>
      </c>
      <c r="F7" s="506">
        <f t="shared" si="4"/>
        <v>6</v>
      </c>
      <c r="G7" s="506">
        <f t="shared" si="4"/>
        <v>7</v>
      </c>
      <c r="H7" s="506">
        <f t="shared" si="4"/>
        <v>8</v>
      </c>
      <c r="I7" s="506">
        <f t="shared" si="4"/>
        <v>9</v>
      </c>
      <c r="J7" s="506">
        <f t="shared" si="4"/>
        <v>10</v>
      </c>
      <c r="K7" s="506">
        <f t="shared" si="4"/>
        <v>11</v>
      </c>
      <c r="L7" s="506">
        <f t="shared" si="4"/>
        <v>12</v>
      </c>
      <c r="M7" s="506">
        <f t="shared" si="4"/>
        <v>13</v>
      </c>
      <c r="N7" s="506">
        <f t="shared" si="4"/>
        <v>14</v>
      </c>
      <c r="O7" s="506">
        <f t="shared" si="4"/>
        <v>15</v>
      </c>
      <c r="P7" s="506">
        <f t="shared" si="4"/>
        <v>16</v>
      </c>
      <c r="Q7" s="506">
        <f t="shared" si="4"/>
        <v>17</v>
      </c>
      <c r="R7" s="506">
        <f t="shared" si="4"/>
        <v>18</v>
      </c>
      <c r="S7" s="506">
        <f t="shared" si="4"/>
        <v>19</v>
      </c>
      <c r="T7" s="506">
        <f t="shared" si="4"/>
        <v>20</v>
      </c>
      <c r="U7" s="506">
        <f t="shared" si="4"/>
        <v>21</v>
      </c>
      <c r="V7" s="506">
        <f t="shared" si="4"/>
        <v>22</v>
      </c>
      <c r="W7" s="506">
        <f t="shared" si="4"/>
        <v>23</v>
      </c>
      <c r="X7" s="506">
        <f t="shared" si="4"/>
        <v>24</v>
      </c>
      <c r="Y7" s="506">
        <f t="shared" si="4"/>
        <v>25</v>
      </c>
      <c r="Z7" s="506">
        <f t="shared" si="4"/>
        <v>26</v>
      </c>
      <c r="AA7" s="506">
        <f t="shared" si="4"/>
        <v>27</v>
      </c>
      <c r="AB7" s="506">
        <f t="shared" si="4"/>
        <v>28</v>
      </c>
      <c r="AC7" s="506">
        <f t="shared" si="4"/>
        <v>29</v>
      </c>
      <c r="AD7" s="506">
        <f t="shared" si="4"/>
        <v>30</v>
      </c>
      <c r="AE7" s="506">
        <f t="shared" si="4"/>
        <v>31</v>
      </c>
      <c r="AF7" s="506">
        <f t="shared" si="4"/>
        <v>32</v>
      </c>
      <c r="AG7" s="506">
        <f t="shared" si="4"/>
        <v>33</v>
      </c>
      <c r="AH7" s="506">
        <f t="shared" si="4"/>
        <v>34</v>
      </c>
      <c r="AI7" s="506">
        <f t="shared" si="4"/>
        <v>35</v>
      </c>
      <c r="AJ7" s="506">
        <f t="shared" si="4"/>
        <v>36</v>
      </c>
      <c r="AK7" s="506">
        <f t="shared" si="4"/>
        <v>37</v>
      </c>
      <c r="AL7" s="506">
        <f t="shared" si="4"/>
        <v>38</v>
      </c>
      <c r="AM7" s="506">
        <f t="shared" si="4"/>
        <v>39</v>
      </c>
      <c r="AN7" s="506">
        <f t="shared" si="4"/>
        <v>40</v>
      </c>
      <c r="AO7" s="506">
        <f t="shared" si="4"/>
        <v>41</v>
      </c>
      <c r="AP7" s="506">
        <f t="shared" si="4"/>
        <v>42</v>
      </c>
      <c r="AQ7" s="506">
        <f t="shared" si="4"/>
        <v>43</v>
      </c>
      <c r="AR7" s="506">
        <f t="shared" si="4"/>
        <v>44</v>
      </c>
      <c r="AS7" s="506">
        <f t="shared" si="4"/>
        <v>45</v>
      </c>
      <c r="AT7" s="506">
        <f t="shared" si="4"/>
        <v>46</v>
      </c>
      <c r="AU7" s="506">
        <f t="shared" si="4"/>
        <v>47</v>
      </c>
      <c r="AV7" s="506">
        <f t="shared" si="4"/>
        <v>48</v>
      </c>
      <c r="AW7" s="506">
        <f t="shared" si="4"/>
        <v>49</v>
      </c>
      <c r="AX7" s="506">
        <f t="shared" si="4"/>
        <v>50</v>
      </c>
      <c r="AY7" s="506">
        <f t="shared" si="4"/>
        <v>51</v>
      </c>
      <c r="AZ7" s="506">
        <f t="shared" si="4"/>
        <v>52</v>
      </c>
      <c r="BA7" s="506">
        <f t="shared" si="4"/>
        <v>53</v>
      </c>
      <c r="BB7" s="506">
        <f t="shared" si="4"/>
        <v>54</v>
      </c>
      <c r="BC7" s="506">
        <f t="shared" si="4"/>
        <v>55</v>
      </c>
      <c r="BD7" s="506">
        <f t="shared" si="4"/>
        <v>56</v>
      </c>
      <c r="BE7" s="506">
        <f t="shared" si="4"/>
        <v>57</v>
      </c>
      <c r="BF7" s="506">
        <f t="shared" si="4"/>
        <v>58</v>
      </c>
      <c r="BG7" s="506">
        <f t="shared" si="4"/>
        <v>59</v>
      </c>
      <c r="BH7" s="506">
        <f t="shared" si="4"/>
        <v>60</v>
      </c>
      <c r="BI7" s="506">
        <f t="shared" si="4"/>
        <v>61</v>
      </c>
      <c r="BJ7" s="506">
        <f t="shared" si="4"/>
        <v>62</v>
      </c>
      <c r="BK7" s="506">
        <f t="shared" si="4"/>
        <v>63</v>
      </c>
      <c r="BL7" s="506">
        <f t="shared" si="4"/>
        <v>64</v>
      </c>
      <c r="BM7" s="506">
        <f t="shared" si="4"/>
        <v>65</v>
      </c>
      <c r="BN7" s="506">
        <f t="shared" ref="BN7:GB7" si="5">COLUMN(BN7)</f>
        <v>66</v>
      </c>
      <c r="BO7" s="506">
        <f t="shared" si="5"/>
        <v>67</v>
      </c>
      <c r="BP7" s="506">
        <f t="shared" si="5"/>
        <v>68</v>
      </c>
      <c r="BQ7" s="506">
        <f t="shared" si="5"/>
        <v>69</v>
      </c>
      <c r="BR7" s="506">
        <f t="shared" si="5"/>
        <v>70</v>
      </c>
      <c r="BS7" s="506">
        <f t="shared" si="5"/>
        <v>71</v>
      </c>
      <c r="BT7" s="506">
        <f t="shared" si="5"/>
        <v>72</v>
      </c>
      <c r="BU7" s="506">
        <f t="shared" si="5"/>
        <v>73</v>
      </c>
      <c r="BV7" s="506">
        <f t="shared" si="5"/>
        <v>74</v>
      </c>
      <c r="BW7" s="506">
        <f t="shared" si="5"/>
        <v>75</v>
      </c>
      <c r="BX7" s="506">
        <f t="shared" si="5"/>
        <v>76</v>
      </c>
      <c r="BY7" s="506">
        <f t="shared" si="5"/>
        <v>77</v>
      </c>
      <c r="BZ7" s="506">
        <f t="shared" si="5"/>
        <v>78</v>
      </c>
      <c r="CA7" s="506">
        <f t="shared" si="5"/>
        <v>79</v>
      </c>
      <c r="CB7" s="506">
        <f t="shared" si="5"/>
        <v>80</v>
      </c>
      <c r="CC7" s="506">
        <f t="shared" si="5"/>
        <v>81</v>
      </c>
      <c r="CD7" s="506">
        <f t="shared" si="5"/>
        <v>82</v>
      </c>
      <c r="CE7" s="506">
        <f t="shared" si="5"/>
        <v>83</v>
      </c>
      <c r="CF7" s="506">
        <f t="shared" si="5"/>
        <v>84</v>
      </c>
      <c r="CG7" s="506">
        <f t="shared" si="5"/>
        <v>85</v>
      </c>
      <c r="CH7" s="506">
        <f t="shared" si="5"/>
        <v>86</v>
      </c>
      <c r="CI7" s="506">
        <f t="shared" si="5"/>
        <v>87</v>
      </c>
      <c r="CJ7" s="506">
        <f t="shared" si="5"/>
        <v>88</v>
      </c>
      <c r="CK7" s="506">
        <f t="shared" si="5"/>
        <v>89</v>
      </c>
      <c r="CL7" s="506">
        <f t="shared" si="5"/>
        <v>90</v>
      </c>
      <c r="CM7" s="506">
        <f t="shared" si="5"/>
        <v>91</v>
      </c>
      <c r="CN7" s="506">
        <f t="shared" si="5"/>
        <v>92</v>
      </c>
      <c r="CO7" s="506">
        <f t="shared" si="5"/>
        <v>93</v>
      </c>
      <c r="CP7" s="506">
        <f t="shared" si="5"/>
        <v>94</v>
      </c>
      <c r="CQ7" s="506">
        <f t="shared" si="5"/>
        <v>95</v>
      </c>
      <c r="CR7" s="506">
        <f t="shared" si="5"/>
        <v>96</v>
      </c>
      <c r="CS7" s="506">
        <f t="shared" si="5"/>
        <v>97</v>
      </c>
      <c r="CT7" s="506">
        <f t="shared" si="5"/>
        <v>98</v>
      </c>
      <c r="CU7" s="506">
        <f t="shared" si="5"/>
        <v>99</v>
      </c>
      <c r="CV7" s="506">
        <f t="shared" si="5"/>
        <v>100</v>
      </c>
      <c r="CW7" s="506">
        <f t="shared" si="5"/>
        <v>101</v>
      </c>
      <c r="CX7" s="506">
        <f t="shared" si="5"/>
        <v>102</v>
      </c>
      <c r="CY7" s="506">
        <f t="shared" si="5"/>
        <v>103</v>
      </c>
      <c r="CZ7" s="506">
        <f t="shared" si="5"/>
        <v>104</v>
      </c>
      <c r="DA7" s="506">
        <f t="shared" si="5"/>
        <v>105</v>
      </c>
      <c r="DB7" s="506">
        <f t="shared" si="5"/>
        <v>106</v>
      </c>
      <c r="DC7" s="506">
        <f t="shared" si="5"/>
        <v>107</v>
      </c>
      <c r="DD7" s="506">
        <f t="shared" si="5"/>
        <v>108</v>
      </c>
      <c r="DE7" s="506">
        <f t="shared" si="5"/>
        <v>109</v>
      </c>
      <c r="DF7" s="506">
        <f t="shared" si="5"/>
        <v>110</v>
      </c>
      <c r="DG7" s="506">
        <f t="shared" si="5"/>
        <v>111</v>
      </c>
      <c r="DH7" s="506">
        <f t="shared" si="5"/>
        <v>112</v>
      </c>
      <c r="DI7" s="506">
        <f t="shared" si="5"/>
        <v>113</v>
      </c>
      <c r="DJ7" s="506">
        <f t="shared" si="5"/>
        <v>114</v>
      </c>
      <c r="DK7" s="506">
        <f t="shared" si="5"/>
        <v>115</v>
      </c>
      <c r="DL7" s="506">
        <f t="shared" si="5"/>
        <v>116</v>
      </c>
      <c r="DM7" s="506">
        <f t="shared" si="5"/>
        <v>117</v>
      </c>
      <c r="DN7" s="506">
        <f t="shared" si="5"/>
        <v>118</v>
      </c>
      <c r="DO7" s="506">
        <f t="shared" si="5"/>
        <v>119</v>
      </c>
      <c r="DP7" s="506">
        <f t="shared" si="5"/>
        <v>120</v>
      </c>
      <c r="DQ7" s="506">
        <f t="shared" si="5"/>
        <v>121</v>
      </c>
      <c r="DR7" s="506">
        <f t="shared" si="5"/>
        <v>122</v>
      </c>
      <c r="DS7" s="506">
        <f t="shared" si="5"/>
        <v>123</v>
      </c>
      <c r="DT7" s="506">
        <f t="shared" si="5"/>
        <v>124</v>
      </c>
      <c r="DU7" s="506">
        <f t="shared" si="5"/>
        <v>125</v>
      </c>
      <c r="DV7" s="506">
        <f t="shared" si="5"/>
        <v>126</v>
      </c>
      <c r="DW7" s="506">
        <f t="shared" si="5"/>
        <v>127</v>
      </c>
      <c r="DX7" s="506">
        <f t="shared" si="5"/>
        <v>128</v>
      </c>
      <c r="DY7" s="506">
        <f t="shared" si="5"/>
        <v>129</v>
      </c>
      <c r="DZ7" s="506">
        <f t="shared" si="5"/>
        <v>130</v>
      </c>
      <c r="EA7" s="506">
        <f t="shared" si="5"/>
        <v>131</v>
      </c>
      <c r="EB7" s="506">
        <f t="shared" si="5"/>
        <v>132</v>
      </c>
      <c r="EC7" s="506">
        <f t="shared" si="5"/>
        <v>133</v>
      </c>
      <c r="ED7" s="506">
        <f t="shared" si="5"/>
        <v>134</v>
      </c>
      <c r="EE7" s="506">
        <f t="shared" si="5"/>
        <v>135</v>
      </c>
      <c r="EF7" s="506">
        <f t="shared" si="5"/>
        <v>136</v>
      </c>
      <c r="EG7" s="506">
        <f t="shared" si="5"/>
        <v>137</v>
      </c>
      <c r="EH7" s="506">
        <f t="shared" si="5"/>
        <v>138</v>
      </c>
      <c r="EI7" s="506">
        <f t="shared" si="5"/>
        <v>139</v>
      </c>
      <c r="EJ7" s="506">
        <f t="shared" si="5"/>
        <v>140</v>
      </c>
      <c r="EK7" s="506">
        <f t="shared" si="5"/>
        <v>141</v>
      </c>
      <c r="EL7" s="506">
        <f t="shared" si="5"/>
        <v>142</v>
      </c>
      <c r="EM7" s="506">
        <f t="shared" si="5"/>
        <v>143</v>
      </c>
      <c r="EN7" s="506">
        <f t="shared" si="5"/>
        <v>144</v>
      </c>
      <c r="EO7" s="506">
        <f t="shared" si="5"/>
        <v>145</v>
      </c>
      <c r="EP7" s="506">
        <f t="shared" si="5"/>
        <v>146</v>
      </c>
      <c r="EQ7" s="506">
        <f t="shared" si="5"/>
        <v>147</v>
      </c>
      <c r="ER7" s="506">
        <f t="shared" si="5"/>
        <v>148</v>
      </c>
      <c r="ES7" s="506">
        <f t="shared" si="5"/>
        <v>149</v>
      </c>
      <c r="ET7" s="506">
        <f t="shared" si="5"/>
        <v>150</v>
      </c>
      <c r="EU7" s="506">
        <f t="shared" si="5"/>
        <v>151</v>
      </c>
      <c r="EV7" s="506">
        <f t="shared" si="5"/>
        <v>152</v>
      </c>
      <c r="EW7" s="506">
        <f t="shared" si="5"/>
        <v>153</v>
      </c>
      <c r="EX7" s="506">
        <f t="shared" si="5"/>
        <v>154</v>
      </c>
      <c r="EY7" s="506">
        <f t="shared" si="5"/>
        <v>155</v>
      </c>
      <c r="EZ7" s="506">
        <f t="shared" si="5"/>
        <v>156</v>
      </c>
      <c r="FA7" s="506">
        <f t="shared" si="5"/>
        <v>157</v>
      </c>
      <c r="FB7" s="506">
        <f t="shared" si="5"/>
        <v>158</v>
      </c>
      <c r="FC7" s="506">
        <f t="shared" si="5"/>
        <v>159</v>
      </c>
      <c r="FD7" s="506">
        <f t="shared" si="5"/>
        <v>160</v>
      </c>
      <c r="FE7" s="506">
        <f t="shared" si="5"/>
        <v>161</v>
      </c>
      <c r="FF7" s="506">
        <f t="shared" si="5"/>
        <v>162</v>
      </c>
      <c r="FG7" s="506">
        <f t="shared" si="5"/>
        <v>163</v>
      </c>
      <c r="FH7" s="506">
        <f t="shared" si="5"/>
        <v>164</v>
      </c>
      <c r="FI7" s="506">
        <f t="shared" si="5"/>
        <v>165</v>
      </c>
      <c r="FJ7" s="506">
        <f t="shared" si="5"/>
        <v>166</v>
      </c>
      <c r="FK7" s="506">
        <f t="shared" si="5"/>
        <v>167</v>
      </c>
      <c r="FL7" s="506">
        <f t="shared" si="5"/>
        <v>168</v>
      </c>
      <c r="FM7" s="506">
        <f t="shared" si="5"/>
        <v>169</v>
      </c>
      <c r="FN7" s="506">
        <f t="shared" si="5"/>
        <v>170</v>
      </c>
      <c r="FO7" s="506">
        <f t="shared" si="5"/>
        <v>171</v>
      </c>
      <c r="FP7" s="506">
        <f t="shared" si="5"/>
        <v>172</v>
      </c>
      <c r="FQ7" s="506">
        <f t="shared" si="5"/>
        <v>173</v>
      </c>
      <c r="FR7" s="506">
        <f t="shared" si="5"/>
        <v>174</v>
      </c>
      <c r="FS7" s="506">
        <f t="shared" si="5"/>
        <v>175</v>
      </c>
      <c r="FT7" s="506">
        <f t="shared" si="5"/>
        <v>176</v>
      </c>
      <c r="FU7" s="506">
        <f t="shared" si="5"/>
        <v>177</v>
      </c>
      <c r="FV7" s="506">
        <f t="shared" si="5"/>
        <v>178</v>
      </c>
      <c r="FW7" s="506">
        <f t="shared" si="5"/>
        <v>179</v>
      </c>
      <c r="FX7" s="506">
        <f t="shared" si="5"/>
        <v>180</v>
      </c>
      <c r="FY7" s="506">
        <f t="shared" si="5"/>
        <v>181</v>
      </c>
      <c r="FZ7" s="506">
        <f t="shared" si="5"/>
        <v>182</v>
      </c>
      <c r="GA7" s="507">
        <f t="shared" si="5"/>
        <v>183</v>
      </c>
      <c r="GB7" s="507">
        <f t="shared" si="5"/>
        <v>184</v>
      </c>
      <c r="GE7" s="789"/>
      <c r="GF7" s="790"/>
      <c r="GG7" s="790"/>
      <c r="GH7" s="791"/>
      <c r="GI7" s="797"/>
      <c r="GJ7" s="798"/>
      <c r="GK7" s="798"/>
      <c r="GL7" s="798"/>
      <c r="GM7" s="802"/>
      <c r="GN7" s="801"/>
      <c r="GO7" s="801"/>
      <c r="GP7" s="801"/>
      <c r="GQ7" s="801"/>
      <c r="GR7" s="801"/>
      <c r="GS7" s="801"/>
      <c r="GT7" s="801"/>
    </row>
    <row r="8" spans="1:207" s="507" customFormat="1" ht="18" customHeight="1">
      <c r="A8" s="1219" t="s">
        <v>0</v>
      </c>
      <c r="B8" s="1219" t="s">
        <v>122</v>
      </c>
      <c r="C8" s="1219" t="s">
        <v>21</v>
      </c>
      <c r="D8" s="1219" t="s">
        <v>1</v>
      </c>
      <c r="E8" s="1219" t="s">
        <v>14</v>
      </c>
      <c r="F8" s="1219" t="s">
        <v>7</v>
      </c>
      <c r="G8" s="1220"/>
      <c r="H8" s="1220" t="s">
        <v>113</v>
      </c>
      <c r="I8" s="1220" t="s">
        <v>36</v>
      </c>
      <c r="J8" s="1221" t="s">
        <v>65</v>
      </c>
      <c r="K8" s="1221"/>
      <c r="L8" s="1220"/>
      <c r="M8" s="1220" t="s">
        <v>113</v>
      </c>
      <c r="N8" s="1220" t="s">
        <v>36</v>
      </c>
      <c r="O8" s="1221" t="s">
        <v>65</v>
      </c>
      <c r="P8" s="1221"/>
      <c r="Q8" s="1220"/>
      <c r="R8" s="1220" t="s">
        <v>113</v>
      </c>
      <c r="S8" s="1220" t="s">
        <v>36</v>
      </c>
      <c r="T8" s="1221" t="s">
        <v>65</v>
      </c>
      <c r="U8" s="1221"/>
      <c r="V8" s="1220" t="s">
        <v>16</v>
      </c>
      <c r="W8" s="1220" t="s">
        <v>113</v>
      </c>
      <c r="X8" s="1220" t="s">
        <v>36</v>
      </c>
      <c r="Y8" s="1221" t="s">
        <v>65</v>
      </c>
      <c r="Z8" s="1221"/>
      <c r="AA8" s="1220" t="s">
        <v>16</v>
      </c>
      <c r="AB8" s="1220" t="s">
        <v>113</v>
      </c>
      <c r="AC8" s="1220" t="s">
        <v>36</v>
      </c>
      <c r="AD8" s="1221" t="s">
        <v>65</v>
      </c>
      <c r="AE8" s="1221"/>
      <c r="AF8" s="1220"/>
      <c r="AG8" s="1220" t="s">
        <v>113</v>
      </c>
      <c r="AH8" s="1220" t="s">
        <v>36</v>
      </c>
      <c r="AI8" s="1221" t="s">
        <v>65</v>
      </c>
      <c r="AJ8" s="1221"/>
      <c r="AK8" s="1220"/>
      <c r="AL8" s="1220" t="s">
        <v>113</v>
      </c>
      <c r="AM8" s="1220" t="s">
        <v>36</v>
      </c>
      <c r="AN8" s="1221" t="s">
        <v>65</v>
      </c>
      <c r="AO8" s="1221"/>
      <c r="AP8" s="1220"/>
      <c r="AQ8" s="1220" t="s">
        <v>113</v>
      </c>
      <c r="AR8" s="1220" t="s">
        <v>36</v>
      </c>
      <c r="AS8" s="1221" t="s">
        <v>65</v>
      </c>
      <c r="AT8" s="1221"/>
      <c r="AU8" s="1220"/>
      <c r="AV8" s="1220" t="s">
        <v>113</v>
      </c>
      <c r="AW8" s="1220" t="s">
        <v>36</v>
      </c>
      <c r="AX8" s="1221" t="s">
        <v>65</v>
      </c>
      <c r="AY8" s="1221"/>
      <c r="AZ8" s="1220"/>
      <c r="BA8" s="1220" t="s">
        <v>113</v>
      </c>
      <c r="BB8" s="1220" t="s">
        <v>36</v>
      </c>
      <c r="BC8" s="1221" t="s">
        <v>65</v>
      </c>
      <c r="BD8" s="1221"/>
      <c r="BE8" s="1222"/>
      <c r="BF8" s="1222" t="s">
        <v>113</v>
      </c>
      <c r="BG8" s="1222" t="s">
        <v>36</v>
      </c>
      <c r="BH8" s="1223" t="s">
        <v>65</v>
      </c>
      <c r="BI8" s="1223"/>
      <c r="BJ8" s="1222"/>
      <c r="BK8" s="1222" t="s">
        <v>113</v>
      </c>
      <c r="BL8" s="1222" t="s">
        <v>36</v>
      </c>
      <c r="BM8" s="1223" t="s">
        <v>65</v>
      </c>
      <c r="BN8" s="1223"/>
      <c r="BO8" s="1222"/>
      <c r="BP8" s="1222" t="s">
        <v>113</v>
      </c>
      <c r="BQ8" s="1222" t="s">
        <v>36</v>
      </c>
      <c r="BR8" s="1223" t="s">
        <v>65</v>
      </c>
      <c r="BS8" s="1223"/>
      <c r="BT8" s="1222"/>
      <c r="BU8" s="1222" t="s">
        <v>113</v>
      </c>
      <c r="BV8" s="1222" t="s">
        <v>36</v>
      </c>
      <c r="BW8" s="1223" t="s">
        <v>65</v>
      </c>
      <c r="BX8" s="1223"/>
      <c r="BY8" s="1222"/>
      <c r="BZ8" s="1222" t="s">
        <v>113</v>
      </c>
      <c r="CA8" s="1222" t="s">
        <v>36</v>
      </c>
      <c r="CB8" s="1223" t="s">
        <v>65</v>
      </c>
      <c r="CC8" s="1223"/>
      <c r="CD8" s="1222"/>
      <c r="CE8" s="1222" t="s">
        <v>113</v>
      </c>
      <c r="CF8" s="1222" t="s">
        <v>36</v>
      </c>
      <c r="CG8" s="1223" t="s">
        <v>65</v>
      </c>
      <c r="CH8" s="1223"/>
      <c r="CI8" s="1222"/>
      <c r="CJ8" s="1222" t="s">
        <v>113</v>
      </c>
      <c r="CK8" s="1222" t="s">
        <v>36</v>
      </c>
      <c r="CL8" s="1223" t="s">
        <v>65</v>
      </c>
      <c r="CM8" s="1223"/>
      <c r="CN8" s="1222"/>
      <c r="CO8" s="1222" t="s">
        <v>113</v>
      </c>
      <c r="CP8" s="1222" t="s">
        <v>36</v>
      </c>
      <c r="CQ8" s="1223" t="s">
        <v>65</v>
      </c>
      <c r="CR8" s="1223"/>
      <c r="CS8" s="1222"/>
      <c r="CT8" s="1222" t="s">
        <v>113</v>
      </c>
      <c r="CU8" s="1222" t="s">
        <v>36</v>
      </c>
      <c r="CV8" s="1223" t="s">
        <v>65</v>
      </c>
      <c r="CW8" s="1223"/>
      <c r="CX8" s="1222" t="s">
        <v>16</v>
      </c>
      <c r="CY8" s="1222" t="s">
        <v>113</v>
      </c>
      <c r="CZ8" s="1222" t="s">
        <v>36</v>
      </c>
      <c r="DA8" s="1223" t="s">
        <v>65</v>
      </c>
      <c r="DB8" s="1223"/>
      <c r="DC8" s="1224"/>
      <c r="DD8" s="1224" t="s">
        <v>113</v>
      </c>
      <c r="DE8" s="1224" t="s">
        <v>36</v>
      </c>
      <c r="DF8" s="1225" t="s">
        <v>65</v>
      </c>
      <c r="DG8" s="1225"/>
      <c r="DH8" s="1224"/>
      <c r="DI8" s="1224" t="s">
        <v>113</v>
      </c>
      <c r="DJ8" s="1224" t="s">
        <v>36</v>
      </c>
      <c r="DK8" s="1225" t="s">
        <v>65</v>
      </c>
      <c r="DL8" s="1225"/>
      <c r="DM8" s="1224"/>
      <c r="DN8" s="1224" t="s">
        <v>113</v>
      </c>
      <c r="DO8" s="1224" t="s">
        <v>36</v>
      </c>
      <c r="DP8" s="1225" t="s">
        <v>65</v>
      </c>
      <c r="DQ8" s="1225"/>
      <c r="DR8" s="1224"/>
      <c r="DS8" s="1224" t="s">
        <v>113</v>
      </c>
      <c r="DT8" s="1224" t="s">
        <v>36</v>
      </c>
      <c r="DU8" s="1225" t="s">
        <v>65</v>
      </c>
      <c r="DV8" s="1225"/>
      <c r="DW8" s="1224"/>
      <c r="DX8" s="1224" t="s">
        <v>113</v>
      </c>
      <c r="DY8" s="1224" t="s">
        <v>36</v>
      </c>
      <c r="DZ8" s="1225" t="s">
        <v>65</v>
      </c>
      <c r="EA8" s="1225"/>
      <c r="EB8" s="1224"/>
      <c r="EC8" s="1224" t="s">
        <v>113</v>
      </c>
      <c r="ED8" s="1224" t="s">
        <v>36</v>
      </c>
      <c r="EE8" s="1225" t="s">
        <v>65</v>
      </c>
      <c r="EF8" s="1225"/>
      <c r="EG8" s="1224"/>
      <c r="EH8" s="1224" t="s">
        <v>113</v>
      </c>
      <c r="EI8" s="1224" t="s">
        <v>36</v>
      </c>
      <c r="EJ8" s="1225" t="s">
        <v>65</v>
      </c>
      <c r="EK8" s="1225"/>
      <c r="EL8" s="1224"/>
      <c r="EM8" s="1224" t="s">
        <v>113</v>
      </c>
      <c r="EN8" s="1224" t="s">
        <v>36</v>
      </c>
      <c r="EO8" s="1225" t="s">
        <v>65</v>
      </c>
      <c r="EP8" s="1225"/>
      <c r="EQ8" s="1224"/>
      <c r="ER8" s="1224" t="s">
        <v>113</v>
      </c>
      <c r="ES8" s="1224" t="s">
        <v>36</v>
      </c>
      <c r="ET8" s="1225" t="s">
        <v>65</v>
      </c>
      <c r="EU8" s="1225"/>
      <c r="EV8" s="1224"/>
      <c r="EW8" s="1224" t="s">
        <v>113</v>
      </c>
      <c r="EX8" s="1224" t="s">
        <v>36</v>
      </c>
      <c r="EY8" s="1225" t="s">
        <v>65</v>
      </c>
      <c r="EZ8" s="1225"/>
      <c r="FA8" s="1224"/>
      <c r="FB8" s="1224" t="s">
        <v>113</v>
      </c>
      <c r="FC8" s="1224" t="s">
        <v>36</v>
      </c>
      <c r="FD8" s="1225" t="s">
        <v>65</v>
      </c>
      <c r="FE8" s="1225"/>
      <c r="FF8" s="1224"/>
      <c r="FG8" s="1224" t="s">
        <v>113</v>
      </c>
      <c r="FH8" s="1224" t="s">
        <v>36</v>
      </c>
      <c r="FI8" s="1225" t="s">
        <v>65</v>
      </c>
      <c r="FJ8" s="1225"/>
      <c r="FK8" s="1224"/>
      <c r="FL8" s="1224" t="s">
        <v>113</v>
      </c>
      <c r="FM8" s="1224" t="s">
        <v>36</v>
      </c>
      <c r="FN8" s="1225" t="s">
        <v>65</v>
      </c>
      <c r="FO8" s="1225"/>
      <c r="FP8" s="1224"/>
      <c r="FQ8" s="1224" t="s">
        <v>113</v>
      </c>
      <c r="FR8" s="1224" t="s">
        <v>36</v>
      </c>
      <c r="FS8" s="1225" t="s">
        <v>65</v>
      </c>
      <c r="FT8" s="1225"/>
      <c r="FU8" s="1224"/>
      <c r="FV8" s="1224" t="s">
        <v>113</v>
      </c>
      <c r="FW8" s="1224" t="s">
        <v>36</v>
      </c>
      <c r="FX8" s="1225" t="s">
        <v>65</v>
      </c>
      <c r="FY8" s="1225"/>
      <c r="FZ8" s="515" t="s">
        <v>55</v>
      </c>
      <c r="GA8" s="784" t="s">
        <v>45</v>
      </c>
      <c r="GB8" s="784" t="s">
        <v>4</v>
      </c>
      <c r="GC8" s="516" t="s">
        <v>123</v>
      </c>
      <c r="GE8" s="792"/>
      <c r="GF8" s="793"/>
      <c r="GG8" s="793"/>
      <c r="GH8" s="794"/>
      <c r="GI8" s="799"/>
      <c r="GJ8" s="800"/>
      <c r="GK8" s="800"/>
      <c r="GL8" s="800"/>
      <c r="GM8" s="802"/>
      <c r="GN8" s="801"/>
      <c r="GO8" s="801"/>
      <c r="GP8" s="801"/>
      <c r="GQ8" s="801"/>
      <c r="GR8" s="801"/>
      <c r="GS8" s="801"/>
      <c r="GT8" s="801"/>
    </row>
    <row r="9" spans="1:207" s="508" customFormat="1" ht="16.5" customHeight="1" thickBot="1">
      <c r="A9" s="1219"/>
      <c r="B9" s="1219"/>
      <c r="C9" s="1219"/>
      <c r="D9" s="1219"/>
      <c r="E9" s="1219"/>
      <c r="F9" s="1219"/>
      <c r="G9" s="1220"/>
      <c r="H9" s="1220"/>
      <c r="I9" s="1220"/>
      <c r="J9" s="1238" t="str">
        <f>IF(H10="","",100)</f>
        <v/>
      </c>
      <c r="K9" s="1226" t="s">
        <v>513</v>
      </c>
      <c r="L9" s="1220"/>
      <c r="M9" s="1220"/>
      <c r="N9" s="1220"/>
      <c r="O9" s="1238" t="str">
        <f>IF(M10="","",100)</f>
        <v/>
      </c>
      <c r="P9" s="1226" t="s">
        <v>513</v>
      </c>
      <c r="Q9" s="1220"/>
      <c r="R9" s="1220"/>
      <c r="S9" s="1220"/>
      <c r="T9" s="1238" t="str">
        <f>IF(R10="","",100)</f>
        <v/>
      </c>
      <c r="U9" s="1226" t="s">
        <v>513</v>
      </c>
      <c r="V9" s="1220"/>
      <c r="W9" s="1220"/>
      <c r="X9" s="1220"/>
      <c r="Y9" s="1238" t="str">
        <f>IF(W10="","",100)</f>
        <v/>
      </c>
      <c r="Z9" s="1226" t="s">
        <v>513</v>
      </c>
      <c r="AA9" s="1220"/>
      <c r="AB9" s="1220"/>
      <c r="AC9" s="1220"/>
      <c r="AD9" s="1238" t="str">
        <f>IF(AB10="","",100)</f>
        <v/>
      </c>
      <c r="AE9" s="1226" t="s">
        <v>513</v>
      </c>
      <c r="AF9" s="1220"/>
      <c r="AG9" s="1220"/>
      <c r="AH9" s="1220"/>
      <c r="AI9" s="1238" t="str">
        <f>IF(AG10="","",100)</f>
        <v/>
      </c>
      <c r="AJ9" s="1226" t="s">
        <v>513</v>
      </c>
      <c r="AK9" s="1220"/>
      <c r="AL9" s="1220"/>
      <c r="AM9" s="1220"/>
      <c r="AN9" s="1238" t="str">
        <f>IF(AL10="","",100)</f>
        <v/>
      </c>
      <c r="AO9" s="1226" t="s">
        <v>513</v>
      </c>
      <c r="AP9" s="1220"/>
      <c r="AQ9" s="1220"/>
      <c r="AR9" s="1220"/>
      <c r="AS9" s="1226" t="str">
        <f>IF(AQ10="","",100)</f>
        <v/>
      </c>
      <c r="AT9" s="1226" t="s">
        <v>513</v>
      </c>
      <c r="AU9" s="1220"/>
      <c r="AV9" s="1220"/>
      <c r="AW9" s="1220"/>
      <c r="AX9" s="1226" t="str">
        <f>IF(AV10="","",100)</f>
        <v/>
      </c>
      <c r="AY9" s="1226" t="s">
        <v>513</v>
      </c>
      <c r="AZ9" s="1220"/>
      <c r="BA9" s="1220"/>
      <c r="BB9" s="1220"/>
      <c r="BC9" s="1226" t="str">
        <f>IF(BA10="","",100)</f>
        <v/>
      </c>
      <c r="BD9" s="1226" t="s">
        <v>513</v>
      </c>
      <c r="BE9" s="1222"/>
      <c r="BF9" s="1222"/>
      <c r="BG9" s="1222"/>
      <c r="BH9" s="1227" t="str">
        <f>IF(BF10="","",100)</f>
        <v/>
      </c>
      <c r="BI9" s="1227" t="s">
        <v>513</v>
      </c>
      <c r="BJ9" s="1222"/>
      <c r="BK9" s="1222"/>
      <c r="BL9" s="1222"/>
      <c r="BM9" s="1227" t="str">
        <f>IF(BK10="","",100)</f>
        <v/>
      </c>
      <c r="BN9" s="1227" t="s">
        <v>513</v>
      </c>
      <c r="BO9" s="1222"/>
      <c r="BP9" s="1222"/>
      <c r="BQ9" s="1222"/>
      <c r="BR9" s="1227" t="str">
        <f>IF(BP10="","",100)</f>
        <v/>
      </c>
      <c r="BS9" s="1227" t="s">
        <v>513</v>
      </c>
      <c r="BT9" s="1222"/>
      <c r="BU9" s="1222"/>
      <c r="BV9" s="1222"/>
      <c r="BW9" s="1227" t="str">
        <f>IF(BU10="","",100)</f>
        <v/>
      </c>
      <c r="BX9" s="1227" t="s">
        <v>513</v>
      </c>
      <c r="BY9" s="1222"/>
      <c r="BZ9" s="1222"/>
      <c r="CA9" s="1222"/>
      <c r="CB9" s="1227" t="str">
        <f>IF(BZ10="","",100)</f>
        <v/>
      </c>
      <c r="CC9" s="1227" t="s">
        <v>513</v>
      </c>
      <c r="CD9" s="1222"/>
      <c r="CE9" s="1222"/>
      <c r="CF9" s="1222"/>
      <c r="CG9" s="1227" t="str">
        <f>IF(CE10="","",100)</f>
        <v/>
      </c>
      <c r="CH9" s="1227" t="s">
        <v>513</v>
      </c>
      <c r="CI9" s="1222"/>
      <c r="CJ9" s="1222"/>
      <c r="CK9" s="1222"/>
      <c r="CL9" s="1227" t="str">
        <f>IF(CJ10="","",100)</f>
        <v/>
      </c>
      <c r="CM9" s="1227" t="s">
        <v>513</v>
      </c>
      <c r="CN9" s="1222"/>
      <c r="CO9" s="1222"/>
      <c r="CP9" s="1222"/>
      <c r="CQ9" s="1227" t="str">
        <f>IF(CO10="","",100)</f>
        <v/>
      </c>
      <c r="CR9" s="1227" t="s">
        <v>513</v>
      </c>
      <c r="CS9" s="1222"/>
      <c r="CT9" s="1222"/>
      <c r="CU9" s="1222"/>
      <c r="CV9" s="1227" t="str">
        <f>IF(CT10="","",100)</f>
        <v/>
      </c>
      <c r="CW9" s="1227" t="s">
        <v>513</v>
      </c>
      <c r="CX9" s="1222"/>
      <c r="CY9" s="1222"/>
      <c r="CZ9" s="1222"/>
      <c r="DA9" s="1227" t="str">
        <f>IF(CY10="","",100)</f>
        <v/>
      </c>
      <c r="DB9" s="1227" t="s">
        <v>513</v>
      </c>
      <c r="DC9" s="1224"/>
      <c r="DD9" s="1224"/>
      <c r="DE9" s="1224"/>
      <c r="DF9" s="1228" t="str">
        <f>IF(DD10="","",100)</f>
        <v/>
      </c>
      <c r="DG9" s="1228" t="s">
        <v>513</v>
      </c>
      <c r="DH9" s="1224"/>
      <c r="DI9" s="1224"/>
      <c r="DJ9" s="1224"/>
      <c r="DK9" s="1228" t="str">
        <f>IF(DI10="","",100)</f>
        <v/>
      </c>
      <c r="DL9" s="1228" t="s">
        <v>513</v>
      </c>
      <c r="DM9" s="1224"/>
      <c r="DN9" s="1224"/>
      <c r="DO9" s="1224"/>
      <c r="DP9" s="1228" t="str">
        <f>IF(DN10="","",100)</f>
        <v/>
      </c>
      <c r="DQ9" s="1228" t="s">
        <v>513</v>
      </c>
      <c r="DR9" s="1224"/>
      <c r="DS9" s="1224"/>
      <c r="DT9" s="1224"/>
      <c r="DU9" s="1228" t="str">
        <f>IF(DS10="","",100)</f>
        <v/>
      </c>
      <c r="DV9" s="1228" t="s">
        <v>513</v>
      </c>
      <c r="DW9" s="1224"/>
      <c r="DX9" s="1224"/>
      <c r="DY9" s="1224"/>
      <c r="DZ9" s="1228" t="str">
        <f>IF(DX10="","",100)</f>
        <v/>
      </c>
      <c r="EA9" s="1228" t="s">
        <v>513</v>
      </c>
      <c r="EB9" s="1224"/>
      <c r="EC9" s="1224"/>
      <c r="ED9" s="1224"/>
      <c r="EE9" s="1228" t="str">
        <f>IF(EC10="","",100)</f>
        <v/>
      </c>
      <c r="EF9" s="1228" t="s">
        <v>513</v>
      </c>
      <c r="EG9" s="1224"/>
      <c r="EH9" s="1224"/>
      <c r="EI9" s="1224"/>
      <c r="EJ9" s="1228" t="str">
        <f>IF(EH10="","",100)</f>
        <v/>
      </c>
      <c r="EK9" s="1228" t="s">
        <v>513</v>
      </c>
      <c r="EL9" s="1224"/>
      <c r="EM9" s="1224"/>
      <c r="EN9" s="1224"/>
      <c r="EO9" s="1228" t="str">
        <f>IF(EM10="","",100)</f>
        <v/>
      </c>
      <c r="EP9" s="1228" t="s">
        <v>513</v>
      </c>
      <c r="EQ9" s="1224"/>
      <c r="ER9" s="1224"/>
      <c r="ES9" s="1224"/>
      <c r="ET9" s="1228" t="str">
        <f>IF(ER10="","",100)</f>
        <v/>
      </c>
      <c r="EU9" s="1228" t="s">
        <v>513</v>
      </c>
      <c r="EV9" s="1224"/>
      <c r="EW9" s="1224"/>
      <c r="EX9" s="1224"/>
      <c r="EY9" s="1228" t="str">
        <f>IF(EW10="","",100)</f>
        <v/>
      </c>
      <c r="EZ9" s="1228" t="s">
        <v>513</v>
      </c>
      <c r="FA9" s="1224"/>
      <c r="FB9" s="1224"/>
      <c r="FC9" s="1224"/>
      <c r="FD9" s="1228" t="str">
        <f>IF(FB10="","",100)</f>
        <v/>
      </c>
      <c r="FE9" s="1228" t="s">
        <v>513</v>
      </c>
      <c r="FF9" s="1224"/>
      <c r="FG9" s="1224"/>
      <c r="FH9" s="1224"/>
      <c r="FI9" s="1228" t="str">
        <f>IF(FG10="","",100)</f>
        <v/>
      </c>
      <c r="FJ9" s="1228" t="s">
        <v>513</v>
      </c>
      <c r="FK9" s="1224"/>
      <c r="FL9" s="1224"/>
      <c r="FM9" s="1224"/>
      <c r="FN9" s="1228" t="str">
        <f>IF(FL10="","",100)</f>
        <v/>
      </c>
      <c r="FO9" s="1228" t="s">
        <v>513</v>
      </c>
      <c r="FP9" s="1224"/>
      <c r="FQ9" s="1224"/>
      <c r="FR9" s="1224"/>
      <c r="FS9" s="1228" t="str">
        <f>IF(FQ10="","",100)</f>
        <v/>
      </c>
      <c r="FT9" s="1228" t="s">
        <v>513</v>
      </c>
      <c r="FU9" s="1224"/>
      <c r="FV9" s="1224"/>
      <c r="FW9" s="1224"/>
      <c r="FX9" s="1228" t="str">
        <f>IF(FV10="","",100)</f>
        <v/>
      </c>
      <c r="FY9" s="1228" t="s">
        <v>513</v>
      </c>
      <c r="FZ9" s="517" t="str">
        <f>IF(GC9="","",GC9*100)</f>
        <v/>
      </c>
      <c r="GA9" s="784"/>
      <c r="GB9" s="784"/>
      <c r="GC9" s="518" t="str">
        <f>IF(COUNT(GC10:GC54)=0,"",_xlfn.MODE.MULT(GC10:GC54))</f>
        <v/>
      </c>
      <c r="GE9" s="725" t="s">
        <v>558</v>
      </c>
      <c r="GF9" s="726" t="s">
        <v>559</v>
      </c>
      <c r="GG9" s="727" t="s">
        <v>560</v>
      </c>
      <c r="GH9" s="727" t="s">
        <v>513</v>
      </c>
      <c r="GI9" s="725" t="s">
        <v>558</v>
      </c>
      <c r="GJ9" s="726" t="s">
        <v>559</v>
      </c>
      <c r="GK9" s="727" t="s">
        <v>560</v>
      </c>
      <c r="GL9" s="727" t="s">
        <v>513</v>
      </c>
      <c r="GM9" s="802"/>
      <c r="GN9" s="801"/>
      <c r="GO9" s="801"/>
      <c r="GP9" s="801"/>
      <c r="GQ9" s="801"/>
      <c r="GR9" s="801"/>
      <c r="GS9" s="801"/>
      <c r="GT9" s="801"/>
    </row>
    <row r="10" spans="1:207" s="509" customFormat="1" ht="17.25" customHeight="1" thickBot="1">
      <c r="A10" s="1229">
        <v>1</v>
      </c>
      <c r="B10" s="1229" t="str">
        <f>IF('2.ชื่อนักเรียน'!E11="","",CONCATENATE('2.ชื่อนักเรียน'!E11,'2.ชื่อนักเรียน'!F11,'2.ชื่อนักเรียน'!G11,'2.ชื่อนักเรียน'!H11,'2.ชื่อนักเรียน'!I11,'2.ชื่อนักเรียน'!J11,'2.ชื่อนักเรียน'!K11,'2.ชื่อนักเรียน'!L11,'2.ชื่อนักเรียน'!M11,'2.ชื่อนักเรียน'!N11,'2.ชื่อนักเรียน'!O11,'2.ชื่อนักเรียน'!P11,'2.ชื่อนักเรียน'!Q11))</f>
        <v/>
      </c>
      <c r="C10" s="1230" t="str">
        <f>IF('2.ชื่อนักเรียน'!B11="","",'2.ชื่อนักเรียน'!B11)</f>
        <v/>
      </c>
      <c r="D10" s="1231" t="str">
        <f>IF('2.ชื่อนักเรียน'!C11="","",CONCATENATE(TRIM('2.ชื่อนักเรียน'!C11),"  ",'2.ชื่อนักเรียน'!D11))</f>
        <v/>
      </c>
      <c r="E10" s="1232" t="str">
        <f>IF(B10="","",IF('01.ข้อมูลเบื้องต้น'!$H$2="","",'01.ข้อมูลเบื้องต้น'!$H$2))</f>
        <v/>
      </c>
      <c r="F10" s="1231" t="str">
        <f>IF(B10="","",IF('01.ข้อมูลเบื้องต้น'!$I$4="","",'01.ข้อมูลเบื้องต้น'!$I$4))</f>
        <v/>
      </c>
      <c r="G10" s="1232"/>
      <c r="H10" s="1231" t="str">
        <f>IF('01.ข้อมูลเบื้องต้น'!$B$8="","",IF('03.คีย์เทอม2'!$B10="","",'01.ข้อมูลเบื้องต้น'!$B$8))</f>
        <v/>
      </c>
      <c r="I10" s="1232" t="str">
        <f>IF('01.ข้อมูลเบื้องต้น'!$C$8="","",IF('03.คีย์เทอม2'!$B10="","",'01.ข้อมูลเบื้องต้น'!$C$8))</f>
        <v/>
      </c>
      <c r="J10" s="519"/>
      <c r="K10" s="1233" t="str">
        <f>IF('2.ชื่อนักเรียน'!R11="มส","มส",IF('2.ชื่อนักเรียน'!R11="ร","ร",IF('2.ชื่อนักเรียน'!R11="ย้าย","ย้าย",IF(J10="","",IF(J10&gt;=75,"เชี่ยวชาญ",IF(J10&gt;=65,"ชำนาญ",IF(J10&gt;=55,"พัฒนา",IF(J10&gt;=50,"เริ่มต้น","ไม่ผ่าน"))))))))</f>
        <v/>
      </c>
      <c r="L10" s="1232"/>
      <c r="M10" s="1231" t="str">
        <f>IF('01.ข้อมูลเบื้องต้น'!$B$9="","",IF('03.คีย์เทอม2'!$B10="","",'01.ข้อมูลเบื้องต้น'!$B$9))</f>
        <v/>
      </c>
      <c r="N10" s="1232" t="str">
        <f>IF('01.ข้อมูลเบื้องต้น'!$C$9="","",IF('03.คีย์เทอม2'!$B10="","",'01.ข้อมูลเบื้องต้น'!$C$9))</f>
        <v/>
      </c>
      <c r="O10" s="519"/>
      <c r="P10" s="1234" t="str">
        <f t="shared" ref="P10:P59" si="6">IF(O10="","",IF(O10&gt;=75,"เชี่ยวชาญ",IF(O10&gt;=65,"ชำนาญ",IF(O10&gt;=55,"พัฒนา",IF(O10&gt;=50,"เริ่มต้น","ไม่ผ่าน")))))</f>
        <v/>
      </c>
      <c r="Q10" s="1232"/>
      <c r="R10" s="1231" t="str">
        <f>IF('01.ข้อมูลเบื้องต้น'!$B$10="","",IF('03.คีย์เทอม2'!$B10="","",'01.ข้อมูลเบื้องต้น'!$B$10))</f>
        <v/>
      </c>
      <c r="S10" s="1232" t="str">
        <f>IF('01.ข้อมูลเบื้องต้น'!$C$10="","",IF('03.คีย์เทอม2'!$B10="","",'01.ข้อมูลเบื้องต้น'!$C$10))</f>
        <v/>
      </c>
      <c r="T10" s="519"/>
      <c r="U10" s="1234" t="str">
        <f t="shared" ref="U10:U59" si="7">IF(T10="","",IF(T10&gt;=75,"เชี่ยวชาญ",IF(T10&gt;=65,"ชำนาญ",IF(T10&gt;=55,"พัฒนา",IF(T10&gt;=50,"เริ่มต้น","ไม่ผ่าน")))))</f>
        <v/>
      </c>
      <c r="V10" s="1232"/>
      <c r="W10" s="1231" t="str">
        <f>IF('01.ข้อมูลเบื้องต้น'!$B$11="","",IF('03.คีย์เทอม2'!$B10="","",'01.ข้อมูลเบื้องต้น'!$B$11))</f>
        <v/>
      </c>
      <c r="X10" s="1232" t="str">
        <f>IF('01.ข้อมูลเบื้องต้น'!$C$11="","",IF('03.คีย์เทอม2'!$B10="","",'01.ข้อมูลเบื้องต้น'!$C$11))</f>
        <v/>
      </c>
      <c r="Y10" s="519"/>
      <c r="Z10" s="1234" t="str">
        <f>IF(Y10="","",IF(Y10&gt;=75,"เชี่ยวชาญ",IF(Y10&gt;=65,"ชำนาญ",IF(Y10&gt;=55,"พัฒนา",IF(Y10&gt;=50,"เริ่มต้น","ไม่ผ่าน")))))</f>
        <v/>
      </c>
      <c r="AA10" s="1232"/>
      <c r="AB10" s="1231" t="str">
        <f>IF('01.ข้อมูลเบื้องต้น'!$B$12="","",IF('03.คีย์เทอม2'!$B10="","",'01.ข้อมูลเบื้องต้น'!$B$12))</f>
        <v/>
      </c>
      <c r="AC10" s="1232" t="str">
        <f>IF('01.ข้อมูลเบื้องต้น'!$C$12="","",IF('03.คีย์เทอม2'!$B10="","",'01.ข้อมูลเบื้องต้น'!$C$12))</f>
        <v/>
      </c>
      <c r="AD10" s="519"/>
      <c r="AE10" s="1234" t="str">
        <f>IF(AD10="","",IF(AD10&gt;=75,"เชี่ยวชาญ",IF(AD10&gt;=65,"ชำนาญ",IF(AD10&gt;=55,"พัฒนา",IF(AD10&gt;=50,"เริ่มต้น","ไม่ผ่าน")))))</f>
        <v/>
      </c>
      <c r="AF10" s="1232"/>
      <c r="AG10" s="1231" t="str">
        <f>IF('01.ข้อมูลเบื้องต้น'!$B$13="","",IF('03.คีย์เทอม2'!$B10="","",'01.ข้อมูลเบื้องต้น'!$B$13))</f>
        <v/>
      </c>
      <c r="AH10" s="1232" t="str">
        <f>IF('01.ข้อมูลเบื้องต้น'!$C$13="","",IF('03.คีย์เทอม2'!$B10="","",'01.ข้อมูลเบื้องต้น'!$C$13))</f>
        <v/>
      </c>
      <c r="AI10" s="519"/>
      <c r="AJ10" s="1234" t="str">
        <f>IF(AI10="","",IF(AI10&gt;=75,"เชี่ยวชาญ",IF(AI10&gt;=65,"ชำนาญ",IF(AI10&gt;=55,"พัฒนา",IF(AI10&gt;=50,"เริ่มต้น","ไม่ผ่าน")))))</f>
        <v/>
      </c>
      <c r="AK10" s="1232"/>
      <c r="AL10" s="1231" t="str">
        <f>IF('01.ข้อมูลเบื้องต้น'!$B$14="","",IF('03.คีย์เทอม2'!$B10="","",'01.ข้อมูลเบื้องต้น'!$B$14))</f>
        <v/>
      </c>
      <c r="AM10" s="1232" t="str">
        <f>IF('01.ข้อมูลเบื้องต้น'!$C$14="","",IF('03.คีย์เทอม2'!$B10="","",'01.ข้อมูลเบื้องต้น'!$C$14))</f>
        <v/>
      </c>
      <c r="AN10" s="519"/>
      <c r="AO10" s="1234" t="str">
        <f>IF(AN10="","",IF(AN10&gt;=75,"เชี่ยวชาญ",IF(AN10&gt;=65,"ชำนาญ",IF(AN10&gt;=55,"พัฒนา",IF(AN10&gt;=50,"เริ่มต้น","ไม่ผ่าน")))))</f>
        <v/>
      </c>
      <c r="AP10" s="1232"/>
      <c r="AQ10" s="1231" t="str">
        <f>IF('01.ข้อมูลเบื้องต้น'!$B$15="","",IF('03.คีย์เทอม2'!$B10="","",'01.ข้อมูลเบื้องต้น'!$B$15))</f>
        <v/>
      </c>
      <c r="AR10" s="1232" t="str">
        <f>IF('01.ข้อมูลเบื้องต้น'!$C$15="","",IF('03.คีย์เทอม2'!$B10="","",'01.ข้อมูลเบื้องต้น'!$C$15))</f>
        <v/>
      </c>
      <c r="AS10" s="519"/>
      <c r="AT10" s="1234" t="str">
        <f>IF(AS10="","",IF(AS10&gt;=75,"เชี่ยวชาญ",IF(AS10&gt;=65,"ชำนาญ",IF(AS10&gt;=55,"พัฒนา",IF(AS10&gt;=50,"เริ่มต้น","ไม่ผ่าน")))))</f>
        <v/>
      </c>
      <c r="AU10" s="1232"/>
      <c r="AV10" s="1231" t="str">
        <f>IF('01.ข้อมูลเบื้องต้น'!$B$16="","",IF('03.คีย์เทอม2'!$B10="","",'01.ข้อมูลเบื้องต้น'!$B$16))</f>
        <v/>
      </c>
      <c r="AW10" s="1232" t="str">
        <f>IF('01.ข้อมูลเบื้องต้น'!$C$16="","",IF('03.คีย์เทอม2'!$B10="","",'01.ข้อมูลเบื้องต้น'!$C$16))</f>
        <v/>
      </c>
      <c r="AX10" s="519"/>
      <c r="AY10" s="1234" t="str">
        <f>IF(AX10="","",IF(AX10&gt;=75,"เชี่ยวชาญ",IF(AX10&gt;=65,"ชำนาญ",IF(AX10&gt;=55,"พัฒนา",IF(AX10&gt;=50,"เริ่มต้น","ไม่ผ่าน")))))</f>
        <v/>
      </c>
      <c r="AZ10" s="1232"/>
      <c r="BA10" s="1231" t="str">
        <f>IF('01.ข้อมูลเบื้องต้น'!$B$17="","",IF('03.คีย์เทอม2'!$B10="","",'01.ข้อมูลเบื้องต้น'!$B$17))</f>
        <v/>
      </c>
      <c r="BB10" s="1232" t="str">
        <f>IF('01.ข้อมูลเบื้องต้น'!$C$17="","",IF('03.คีย์เทอม2'!$B10="","",'01.ข้อมูลเบื้องต้น'!$C$17))</f>
        <v/>
      </c>
      <c r="BC10" s="519"/>
      <c r="BD10" s="1234" t="str">
        <f>IF(BC10="","",IF(BC10&gt;=75,"เชี่ยวชาญ",IF(BC10&gt;=65,"ชำนาญ",IF(BC10&gt;=55,"พัฒนา",IF(BC10&gt;=50,"เริ่มต้น","ไม่ผ่าน")))))</f>
        <v/>
      </c>
      <c r="BE10" s="1232"/>
      <c r="BF10" s="1231" t="str">
        <f>IF('01.ข้อมูลเบื้องต้น'!$B$19="","",IF('03.คีย์เทอม2'!$B10="","",'01.ข้อมูลเบื้องต้น'!$B$19))</f>
        <v/>
      </c>
      <c r="BG10" s="1232" t="str">
        <f>IF('01.ข้อมูลเบื้องต้น'!$C$19="","",IF('03.คีย์เทอม2'!$B10="","",'01.ข้อมูลเบื้องต้น'!$C$19))</f>
        <v/>
      </c>
      <c r="BH10" s="722"/>
      <c r="BI10" s="1234" t="str">
        <f>IF(BH10="","",IF(BH10&gt;=75,"เชี่ยวชาญ",IF(BH10&gt;=65,"ชำนาญ",IF(BH10&gt;=55,"พัฒนา",IF(BH10&gt;=50,"เริ่มต้น","ไม่ผ่าน")))))</f>
        <v/>
      </c>
      <c r="BJ10" s="1232"/>
      <c r="BK10" s="1231" t="str">
        <f>IF('01.ข้อมูลเบื้องต้น'!$B$20="","",IF('03.คีย์เทอม2'!$B10="","",'01.ข้อมูลเบื้องต้น'!$B$20))</f>
        <v/>
      </c>
      <c r="BL10" s="1232" t="str">
        <f>IF('01.ข้อมูลเบื้องต้น'!$C$20="","",IF('03.คีย์เทอม2'!$B10="","",'01.ข้อมูลเบื้องต้น'!$C$20))</f>
        <v/>
      </c>
      <c r="BM10" s="722"/>
      <c r="BN10" s="1234" t="str">
        <f t="shared" ref="BN10:BN59" si="8">IF(BM10="","",IF(BM10&gt;=75,"เชี่ยวชาญ",IF(BM10&gt;=65,"ชำนาญ",IF(BM10&gt;=55,"พัฒนา",IF(BM10&gt;=50,"เริ่มต้น","ไม่ผ่าน")))))</f>
        <v/>
      </c>
      <c r="BO10" s="1232"/>
      <c r="BP10" s="1231" t="str">
        <f>IF('01.ข้อมูลเบื้องต้น'!$B$21="","",IF('03.คีย์เทอม2'!$B10="","",'01.ข้อมูลเบื้องต้น'!$B$21))</f>
        <v/>
      </c>
      <c r="BQ10" s="1232" t="str">
        <f>IF('01.ข้อมูลเบื้องต้น'!$C$21="","",IF('03.คีย์เทอม2'!$B10="","",'01.ข้อมูลเบื้องต้น'!$C$21))</f>
        <v/>
      </c>
      <c r="BR10" s="722"/>
      <c r="BS10" s="1234" t="str">
        <f t="shared" ref="BS10:BS59" si="9">IF(BR10="","",IF(BR10&gt;=75,"เชี่ยวชาญ",IF(BR10&gt;=65,"ชำนาญ",IF(BR10&gt;=55,"พัฒนา",IF(BR10&gt;=50,"เริ่มต้น","ไม่ผ่าน")))))</f>
        <v/>
      </c>
      <c r="BT10" s="1232"/>
      <c r="BU10" s="1231" t="str">
        <f>IF('01.ข้อมูลเบื้องต้น'!$B$22="","",IF('03.คีย์เทอม2'!$B10="","",'01.ข้อมูลเบื้องต้น'!$B$22))</f>
        <v/>
      </c>
      <c r="BV10" s="1232" t="str">
        <f>IF('01.ข้อมูลเบื้องต้น'!$C$22="","",IF('03.คีย์เทอม2'!$B10="","",'01.ข้อมูลเบื้องต้น'!$C$22))</f>
        <v/>
      </c>
      <c r="BW10" s="722"/>
      <c r="BX10" s="1234" t="str">
        <f t="shared" ref="BX10:BX59" si="10">IF(BW10="","",IF(BW10&gt;=75,"เชี่ยวชาญ",IF(BW10&gt;=65,"ชำนาญ",IF(BW10&gt;=55,"พัฒนา",IF(BW10&gt;=50,"เริ่มต้น","ไม่ผ่าน")))))</f>
        <v/>
      </c>
      <c r="BY10" s="1232"/>
      <c r="BZ10" s="1231" t="str">
        <f>IF('01.ข้อมูลเบื้องต้น'!$B$23="","",IF('03.คีย์เทอม2'!$B10="","",'01.ข้อมูลเบื้องต้น'!$B$23))</f>
        <v/>
      </c>
      <c r="CA10" s="1232" t="str">
        <f>IF('01.ข้อมูลเบื้องต้น'!$C$23="","",IF('03.คีย์เทอม2'!$B10="","",'01.ข้อมูลเบื้องต้น'!$C$23))</f>
        <v/>
      </c>
      <c r="CB10" s="722"/>
      <c r="CC10" s="1234" t="str">
        <f>IF(CB10="","",IF(CB10&gt;=75,"เชี่ยวชาญ",IF(CB10&gt;=65,"ชำนาญ",IF(CB10&gt;=55,"พัฒนา",IF(CB10&gt;=50,"เริ่มต้น","ไม่ผ่าน")))))</f>
        <v/>
      </c>
      <c r="CD10" s="1232"/>
      <c r="CE10" s="1231" t="str">
        <f>IF('01.ข้อมูลเบื้องต้น'!$B$24="","",IF('03.คีย์เทอม2'!$B10="","",'01.ข้อมูลเบื้องต้น'!$B$24))</f>
        <v/>
      </c>
      <c r="CF10" s="1232" t="str">
        <f>IF('01.ข้อมูลเบื้องต้น'!$C$24="","",IF('03.คีย์เทอม2'!$B10="","",'01.ข้อมูลเบื้องต้น'!$C$24))</f>
        <v/>
      </c>
      <c r="CG10" s="722"/>
      <c r="CH10" s="1234" t="str">
        <f>IF(CG10="","",IF(CG10&gt;=75,"เชี่ยวชาญ",IF(CG10&gt;=65,"ชำนาญ",IF(CG10&gt;=55,"พัฒนา",IF(CG10&gt;=50,"เริ่มต้น","ไม่ผ่าน")))))</f>
        <v/>
      </c>
      <c r="CI10" s="1232"/>
      <c r="CJ10" s="1231" t="str">
        <f>IF('01.ข้อมูลเบื้องต้น'!$B$25="","",IF('03.คีย์เทอม2'!$B10="","",'01.ข้อมูลเบื้องต้น'!$B$25))</f>
        <v/>
      </c>
      <c r="CK10" s="1232" t="str">
        <f>IF('01.ข้อมูลเบื้องต้น'!$C$25="","",IF('03.คีย์เทอม2'!$B10="","",'01.ข้อมูลเบื้องต้น'!$C$25))</f>
        <v/>
      </c>
      <c r="CL10" s="722"/>
      <c r="CM10" s="1234" t="str">
        <f t="shared" ref="CM10:CM59" si="11">IF(CL10="","",IF(CL10&gt;=75,"เชี่ยวชาญ",IF(CL10&gt;=65,"ชำนาญ",IF(CL10&gt;=55,"พัฒนา",IF(CL10&gt;=50,"เริ่มต้น","ไม่ผ่าน")))))</f>
        <v/>
      </c>
      <c r="CN10" s="1232"/>
      <c r="CO10" s="1231" t="str">
        <f>IF('01.ข้อมูลเบื้องต้น'!$B$26="","",IF('03.คีย์เทอม2'!$B10="","",'01.ข้อมูลเบื้องต้น'!$B$26))</f>
        <v/>
      </c>
      <c r="CP10" s="1232" t="str">
        <f>IF('01.ข้อมูลเบื้องต้น'!$C$26="","",IF('03.คีย์เทอม2'!$B10="","",'01.ข้อมูลเบื้องต้น'!$C$26))</f>
        <v/>
      </c>
      <c r="CQ10" s="722"/>
      <c r="CR10" s="1234" t="str">
        <f t="shared" ref="CR10:CR59" si="12">IF(CQ10="","",IF(CQ10&gt;=75,"เชี่ยวชาญ",IF(CQ10&gt;=65,"ชำนาญ",IF(CQ10&gt;=55,"พัฒนา",IF(CQ10&gt;=50,"เริ่มต้น","ไม่ผ่าน")))))</f>
        <v/>
      </c>
      <c r="CS10" s="1232"/>
      <c r="CT10" s="1231" t="str">
        <f>IF('01.ข้อมูลเบื้องต้น'!$B$27="","",IF('03.คีย์เทอม2'!$B10="","",'01.ข้อมูลเบื้องต้น'!$B$27))</f>
        <v/>
      </c>
      <c r="CU10" s="1232" t="str">
        <f>IF('01.ข้อมูลเบื้องต้น'!$C$27="","",IF('03.คีย์เทอม2'!$B10="","",'01.ข้อมูลเบื้องต้น'!$C$27))</f>
        <v/>
      </c>
      <c r="CV10" s="722"/>
      <c r="CW10" s="1234" t="str">
        <f t="shared" ref="CW10:CW59" si="13">IF(CV10="","",IF(CV10&gt;=75,"เชี่ยวชาญ",IF(CV10&gt;=65,"ชำนาญ",IF(CV10&gt;=55,"พัฒนา",IF(CV10&gt;=50,"เริ่มต้น","ไม่ผ่าน")))))</f>
        <v/>
      </c>
      <c r="CX10" s="1232"/>
      <c r="CY10" s="1231" t="str">
        <f>IF('01.ข้อมูลเบื้องต้น'!$B$28="","",IF('03.คีย์เทอม2'!$B10="","",'01.ข้อมูลเบื้องต้น'!$B$28))</f>
        <v/>
      </c>
      <c r="CZ10" s="1232" t="str">
        <f>IF('01.ข้อมูลเบื้องต้น'!$C$28="","",IF('03.คีย์เทอม2'!$B10="","",'01.ข้อมูลเบื้องต้น'!$C$28))</f>
        <v/>
      </c>
      <c r="DA10" s="722"/>
      <c r="DB10" s="1234" t="str">
        <f t="shared" ref="DB10:DB59" si="14">IF(DA10="","",IF(DA10&gt;=75,"เชี่ยวชาญ",IF(DA10&gt;=65,"ชำนาญ",IF(DA10&gt;=55,"พัฒนา",IF(DA10&gt;=50,"เริ่มต้น","ไม่ผ่าน")))))</f>
        <v/>
      </c>
      <c r="DC10" s="1232"/>
      <c r="DD10" s="1231" t="str">
        <f>IF('01.ข้อมูลเบื้องต้น'!$B$36="","",IF('02.คีย์เทอม1'!$B10="","",'01.ข้อมูลเบื้องต้น'!$B$36))</f>
        <v/>
      </c>
      <c r="DE10" s="1232" t="str">
        <f>IF('01.ข้อมูลเบื้องต้น'!$C$36="","",IF('02.คีย์เทอม1'!$B10="","",'01.ข้อมูลเบื้องต้น'!$C$36))</f>
        <v/>
      </c>
      <c r="DF10" s="721"/>
      <c r="DG10" s="1234" t="str">
        <f t="shared" ref="DG10:DG59" si="15">IF(DF10="","",IF(DF10&gt;=75,"เชี่ยวชาญ",IF(DF10&gt;=65,"ชำนาญ",IF(DF10&gt;=55,"พัฒนา",IF(DF10&gt;=50,"เริ่มต้น","ไม่ผ่าน")))))</f>
        <v/>
      </c>
      <c r="DH10" s="1232"/>
      <c r="DI10" s="1231" t="str">
        <f>IF('01.ข้อมูลเบื้องต้น'!$B$37="","",IF('02.คีย์เทอม1'!$B10="","",'01.ข้อมูลเบื้องต้น'!$B$37))</f>
        <v/>
      </c>
      <c r="DJ10" s="1232" t="str">
        <f>IF('01.ข้อมูลเบื้องต้น'!$C$37="","",IF('02.คีย์เทอม1'!$B10="","",'01.ข้อมูลเบื้องต้น'!$C$37))</f>
        <v/>
      </c>
      <c r="DK10" s="721"/>
      <c r="DL10" s="1234" t="str">
        <f t="shared" ref="DL10:DL59" si="16">IF(DK10="","",IF(DK10&gt;=75,"เชี่ยวชาญ",IF(DK10&gt;=65,"ชำนาญ",IF(DK10&gt;=55,"พัฒนา",IF(DK10&gt;=50,"เริ่มต้น","ไม่ผ่าน")))))</f>
        <v/>
      </c>
      <c r="DM10" s="1232"/>
      <c r="DN10" s="1231" t="str">
        <f>IF('01.ข้อมูลเบื้องต้น'!$B$38="","",IF('02.คีย์เทอม1'!$B10="","",'01.ข้อมูลเบื้องต้น'!$B$38))</f>
        <v/>
      </c>
      <c r="DO10" s="1232" t="str">
        <f>IF('01.ข้อมูลเบื้องต้น'!$C$38="","",IF('02.คีย์เทอม1'!$B10="","",'01.ข้อมูลเบื้องต้น'!$C$38))</f>
        <v/>
      </c>
      <c r="DP10" s="721"/>
      <c r="DQ10" s="1234" t="str">
        <f t="shared" ref="DQ10:DQ59" si="17">IF(DP10="","",IF(DP10&gt;=75,"เชี่ยวชาญ",IF(DP10&gt;=65,"ชำนาญ",IF(DP10&gt;=55,"พัฒนา",IF(DP10&gt;=50,"เริ่มต้น","ไม่ผ่าน")))))</f>
        <v/>
      </c>
      <c r="DR10" s="1232"/>
      <c r="DS10" s="1231" t="str">
        <f>IF('01.ข้อมูลเบื้องต้น'!$B$39="","",IF('02.คีย์เทอม1'!$B10="","",'01.ข้อมูลเบื้องต้น'!$B$39))</f>
        <v/>
      </c>
      <c r="DT10" s="1232" t="str">
        <f>IF('01.ข้อมูลเบื้องต้น'!$C$39="","",IF('02.คีย์เทอม1'!$B10="","",'01.ข้อมูลเบื้องต้น'!$C$39))</f>
        <v/>
      </c>
      <c r="DU10" s="721"/>
      <c r="DV10" s="1234" t="str">
        <f t="shared" ref="DV10:DV59" si="18">IF(DU10="","",IF(DU10&gt;=75,"เชี่ยวชาญ",IF(DU10&gt;=65,"ชำนาญ",IF(DU10&gt;=55,"พัฒนา",IF(DU10&gt;=50,"เริ่มต้น","ไม่ผ่าน")))))</f>
        <v/>
      </c>
      <c r="DW10" s="1232"/>
      <c r="DX10" s="1231" t="str">
        <f>IF('01.ข้อมูลเบื้องต้น'!$B$40="","",IF('02.คีย์เทอม1'!$B10="","",'01.ข้อมูลเบื้องต้น'!$B$40))</f>
        <v/>
      </c>
      <c r="DY10" s="1232" t="str">
        <f>IF('01.ข้อมูลเบื้องต้น'!$C$40="","",IF('02.คีย์เทอม1'!$B10="","",'01.ข้อมูลเบื้องต้น'!$C$40))</f>
        <v/>
      </c>
      <c r="DZ10" s="721"/>
      <c r="EA10" s="1234" t="str">
        <f t="shared" ref="EA10:EA59" si="19">IF(DZ10="","",IF(DZ10&gt;=75,"เชี่ยวชาญ",IF(DZ10&gt;=65,"ชำนาญ",IF(DZ10&gt;=55,"พัฒนา",IF(DZ10&gt;=50,"เริ่มต้น","ไม่ผ่าน")))))</f>
        <v/>
      </c>
      <c r="EB10" s="1232"/>
      <c r="EC10" s="1231" t="str">
        <f>IF('01.ข้อมูลเบื้องต้น'!$B$41="","",IF('02.คีย์เทอม1'!$B10="","",'01.ข้อมูลเบื้องต้น'!$B$41))</f>
        <v/>
      </c>
      <c r="ED10" s="1232" t="str">
        <f>IF('01.ข้อมูลเบื้องต้น'!$C$41="","",IF('02.คีย์เทอม1'!$B10="","",'01.ข้อมูลเบื้องต้น'!$C$41))</f>
        <v/>
      </c>
      <c r="EE10" s="721"/>
      <c r="EF10" s="1234" t="str">
        <f t="shared" ref="EF10:EF59" si="20">IF(EE10="","",IF(EE10&gt;=75,"เชี่ยวชาญ",IF(EE10&gt;=65,"ชำนาญ",IF(EE10&gt;=55,"พัฒนา",IF(EE10&gt;=50,"เริ่มต้น","ไม่ผ่าน")))))</f>
        <v/>
      </c>
      <c r="EG10" s="1232"/>
      <c r="EH10" s="1231" t="str">
        <f>IF('01.ข้อมูลเบื้องต้น'!$B$42="","",IF('02.คีย์เทอม1'!$B10="","",'01.ข้อมูลเบื้องต้น'!$B$42))</f>
        <v/>
      </c>
      <c r="EI10" s="1232" t="str">
        <f>IF('01.ข้อมูลเบื้องต้น'!$C$42="","",IF('02.คีย์เทอม1'!$B10="","",'01.ข้อมูลเบื้องต้น'!$C$42))</f>
        <v/>
      </c>
      <c r="EJ10" s="721"/>
      <c r="EK10" s="1234" t="str">
        <f t="shared" ref="EK10:EK59" si="21">IF(EJ10="","",IF(EJ10&gt;=75,"เชี่ยวชาญ",IF(EJ10&gt;=65,"ชำนาญ",IF(EJ10&gt;=55,"พัฒนา",IF(EJ10&gt;=50,"เริ่มต้น","ไม่ผ่าน")))))</f>
        <v/>
      </c>
      <c r="EL10" s="1232"/>
      <c r="EM10" s="1231" t="str">
        <f>IF('01.ข้อมูลเบื้องต้น'!$B$43="","",IF('02.คีย์เทอม1'!$B10="","",'01.ข้อมูลเบื้องต้น'!$B$43))</f>
        <v/>
      </c>
      <c r="EN10" s="1232" t="str">
        <f>IF('01.ข้อมูลเบื้องต้น'!$C$43="","",IF('02.คีย์เทอม1'!$B10="","",'01.ข้อมูลเบื้องต้น'!$C$43))</f>
        <v/>
      </c>
      <c r="EO10" s="721"/>
      <c r="EP10" s="1234" t="str">
        <f t="shared" ref="EP10:EP59" si="22">IF(EO10="","",IF(EO10&gt;=75,"เชี่ยวชาญ",IF(EO10&gt;=65,"ชำนาญ",IF(EO10&gt;=55,"พัฒนา",IF(EO10&gt;=50,"เริ่มต้น","ไม่ผ่าน")))))</f>
        <v/>
      </c>
      <c r="EQ10" s="1232"/>
      <c r="ER10" s="1231" t="str">
        <f>IF('01.ข้อมูลเบื้องต้น'!$B$44="","",IF('02.คีย์เทอม1'!$B10="","",'01.ข้อมูลเบื้องต้น'!$B$44))</f>
        <v/>
      </c>
      <c r="ES10" s="1232" t="str">
        <f>IF('01.ข้อมูลเบื้องต้น'!$C$44="","",IF('02.คีย์เทอม1'!$B10="","",'01.ข้อมูลเบื้องต้น'!$C$44))</f>
        <v/>
      </c>
      <c r="ET10" s="721"/>
      <c r="EU10" s="1234" t="str">
        <f t="shared" ref="EU10:EU59" si="23">IF(ET10="","",IF(ET10&gt;=75,"เชี่ยวชาญ",IF(ET10&gt;=65,"ชำนาญ",IF(ET10&gt;=55,"พัฒนา",IF(ET10&gt;=50,"เริ่มต้น","ไม่ผ่าน")))))</f>
        <v/>
      </c>
      <c r="EV10" s="1232"/>
      <c r="EW10" s="1231" t="str">
        <f>IF('01.ข้อมูลเบื้องต้น'!$B$45="","",IF('02.คีย์เทอม1'!$B10="","",'01.ข้อมูลเบื้องต้น'!$B$45))</f>
        <v/>
      </c>
      <c r="EX10" s="1232" t="str">
        <f>IF('01.ข้อมูลเบื้องต้น'!$C$45="","",IF('02.คีย์เทอม1'!$B10="","",'01.ข้อมูลเบื้องต้น'!$C$45))</f>
        <v/>
      </c>
      <c r="EY10" s="721"/>
      <c r="EZ10" s="1234" t="str">
        <f t="shared" ref="EZ10:EZ59" si="24">IF(EY10="","",IF(EY10&gt;=75,"เชี่ยวชาญ",IF(EY10&gt;=65,"ชำนาญ",IF(EY10&gt;=55,"พัฒนา",IF(EY10&gt;=50,"เริ่มต้น","ไม่ผ่าน")))))</f>
        <v/>
      </c>
      <c r="FA10" s="1232"/>
      <c r="FB10" s="1231" t="str">
        <f>IF('01.ข้อมูลเบื้องต้น'!$B$46="","",IF('02.คีย์เทอม1'!$B10="","",'01.ข้อมูลเบื้องต้น'!$B$46))</f>
        <v/>
      </c>
      <c r="FC10" s="1232" t="str">
        <f>IF('01.ข้อมูลเบื้องต้น'!$C$46="","",IF('02.คีย์เทอม1'!$B10="","",'01.ข้อมูลเบื้องต้น'!$C$46))</f>
        <v/>
      </c>
      <c r="FD10" s="721"/>
      <c r="FE10" s="1234" t="str">
        <f t="shared" ref="FE10:FE59" si="25">IF(FD10="","",IF(FD10&gt;=75,"เชี่ยวชาญ",IF(FD10&gt;=65,"ชำนาญ",IF(FD10&gt;=55,"พัฒนา",IF(FD10&gt;=50,"เริ่มต้น","ไม่ผ่าน")))))</f>
        <v/>
      </c>
      <c r="FF10" s="1232"/>
      <c r="FG10" s="1231" t="str">
        <f>IF('01.ข้อมูลเบื้องต้น'!$B$47="","",IF('02.คีย์เทอม1'!$B10="","",'01.ข้อมูลเบื้องต้น'!$B$47))</f>
        <v/>
      </c>
      <c r="FH10" s="1232" t="str">
        <f>IF('01.ข้อมูลเบื้องต้น'!$C$47="","",IF('02.คีย์เทอม1'!$B10="","",'01.ข้อมูลเบื้องต้น'!$C$47))</f>
        <v/>
      </c>
      <c r="FI10" s="721"/>
      <c r="FJ10" s="1234" t="str">
        <f t="shared" ref="FJ10:FJ59" si="26">IF(FI10="","",IF(FI10&gt;=75,"เชี่ยวชาญ",IF(FI10&gt;=65,"ชำนาญ",IF(FI10&gt;=55,"พัฒนา",IF(FI10&gt;=50,"เริ่มต้น","ไม่ผ่าน")))))</f>
        <v/>
      </c>
      <c r="FK10" s="1232"/>
      <c r="FL10" s="1231" t="str">
        <f>IF('01.ข้อมูลเบื้องต้น'!$B$48="","",IF('02.คีย์เทอม1'!$B10="","",'01.ข้อมูลเบื้องต้น'!$B$48))</f>
        <v/>
      </c>
      <c r="FM10" s="1232" t="str">
        <f>IF('01.ข้อมูลเบื้องต้น'!$C$48="","",IF('02.คีย์เทอม1'!$B10="","",'01.ข้อมูลเบื้องต้น'!$C$48))</f>
        <v/>
      </c>
      <c r="FN10" s="721"/>
      <c r="FO10" s="1234" t="str">
        <f t="shared" ref="FO10:FO59" si="27">IF(FN10="","",IF(FN10&gt;=75,"เชี่ยวชาญ",IF(FN10&gt;=65,"ชำนาญ",IF(FN10&gt;=55,"พัฒนา",IF(FN10&gt;=50,"เริ่มต้น","ไม่ผ่าน")))))</f>
        <v/>
      </c>
      <c r="FP10" s="1232"/>
      <c r="FQ10" s="1231" t="str">
        <f>IF('01.ข้อมูลเบื้องต้น'!$B$49="","",IF('02.คีย์เทอม1'!$B10="","",'01.ข้อมูลเบื้องต้น'!$B$49))</f>
        <v/>
      </c>
      <c r="FR10" s="1232" t="str">
        <f>IF('01.ข้อมูลเบื้องต้น'!$C$49="","",IF('02.คีย์เทอม1'!$B10="","",'01.ข้อมูลเบื้องต้น'!$C$49))</f>
        <v/>
      </c>
      <c r="FS10" s="721"/>
      <c r="FT10" s="1234" t="str">
        <f t="shared" ref="FT10:FT59" si="28">IF(FS10="","",IF(FS10&gt;=75,"เชี่ยวชาญ",IF(FS10&gt;=65,"ชำนาญ",IF(FS10&gt;=55,"พัฒนา",IF(FS10&gt;=50,"เริ่มต้น","ไม่ผ่าน")))))</f>
        <v/>
      </c>
      <c r="FU10" s="1232"/>
      <c r="FV10" s="1231" t="str">
        <f>IF('01.ข้อมูลเบื้องต้น'!$B$50="","",IF($D10="","",'01.ข้อมูลเบื้องต้น'!$B$50))</f>
        <v/>
      </c>
      <c r="FW10" s="1232" t="str">
        <f>IF('01.ข้อมูลเบื้องต้น'!$C$50="","",IF('02.คีย์เทอม1'!$B10="","",'01.ข้อมูลเบื้องต้น'!$C$50))</f>
        <v/>
      </c>
      <c r="FX10" s="721"/>
      <c r="FY10" s="1234" t="str">
        <f t="shared" ref="FY10:FY59" si="29">IF(FX10="","",IF(FX10&gt;=75,"เชี่ยวชาญ",IF(FX10&gt;=65,"ชำนาญ",IF(FX10&gt;=55,"พัฒนา",IF(FX10&gt;=50,"เริ่มต้น","ไม่ผ่าน")))))</f>
        <v/>
      </c>
      <c r="FZ10" s="521" t="str">
        <f>IF(OR(J10&gt;$J$9,O10&gt;$O$9,T10&gt;$T$9,Y10&gt;$Y$9,AD10&gt;$AD$9,AI10&gt;$AI$9,AN10&gt;$AN$9,AS10&gt;$AS$9,AX10&gt;$AX$9,BC10&gt;$BC$9,BH10&gt;$BH$9,BM10&gt;$BM$9,BR10&gt;$BR$9,BW10&gt;$BW$9,CB10&gt;$CB$9,CG10&gt;$CG$9,CL10&gt;$CL$9,CQ10&gt;$CQ$9,CV10&gt;$CV$9,DA10&gt;$DA$9),"",IF(COUNT(J10,O10,T10,Y10,AD10,AI10,AN10,AS10,AX10,BC10,BH10,BM10,BR10,BW10,CB10,CG10,CL10,CQ10,CV10,DA10)=0,"",SUM(J10,O10,T10,Y10,AD10,AI10,AN10,AS10,AX10,BC10,BH10,BM10,BR10,BW10,CB10,CG10,CL10,CQ10,CV10,DA10)))</f>
        <v/>
      </c>
      <c r="GA10" s="522" t="str">
        <f>IF(FZ10="","",(FZ10*100)/$FZ$9)</f>
        <v/>
      </c>
      <c r="GB10" s="523" t="str">
        <f>IF('2.ชื่อนักเรียน'!R11="มส","มส",IF('2.ชื่อนักเรียน'!R11="ย้าย","ย้าย",IF('2.ชื่อนักเรียน'!R11="ร","ร",IF(GA10="","",RANK(GA10,$GA$10:$GA$59,0)))))</f>
        <v/>
      </c>
      <c r="GC10" s="523" t="str">
        <f>IF(COUNT(J10,O10,T10,Y10,AD10,AI10,AN10,AS10,AX10,BC10,BH10,BM10,BR10,BW10,CB10,CG10,CL10,CQ10,CV10,DA10)=0,"",COUNT(J10,O10,T10,Y10,AD10,AI10,AN10,AS10,AX10,BC10,BH10,BM10,BR10,BW10,CB10,CG10,CL10,CQ10,CV10,DA10))</f>
        <v/>
      </c>
      <c r="GE10" s="524" t="str">
        <f>IF(J10="มส","",IF(J10="ร","",IF(J10="ย้าย","",IF(J10="","",J10))))</f>
        <v/>
      </c>
      <c r="GF10" s="700" t="str">
        <f>IF(O10="มส","",IF(O10="ร","",IF(O10="ย้าย","",IF(O10="","",O10))))</f>
        <v/>
      </c>
      <c r="GG10" s="717" t="str">
        <f>IF(OR(GE10="",GF10=""),"",AVERAGE(GE10:GF10))</f>
        <v/>
      </c>
      <c r="GH10" s="520" t="str">
        <f>IF(D10="","",IF(GG10="","",IF(GG10&gt;=75,"เชี่ยวชาญ",IF(GG10&gt;=65,"ชำนาญ",IF(GG10&gt;=55,"พัฒนา",IF(GG10&gt;=50,"เริ่มต้น","ไม่ผ่าน"))))))</f>
        <v/>
      </c>
      <c r="GI10" s="524" t="str">
        <f>IF(T10="มส","",IF(T10="ร","",IF(T10="ย้าย","",IF(T10="","",T10))))</f>
        <v/>
      </c>
      <c r="GJ10" s="700" t="str">
        <f>IF(Y10="มส","",IF(Y10="ร","",IF(Y10="ย้าย","",IF(Y10="","",Y10))))</f>
        <v/>
      </c>
      <c r="GK10" s="717" t="str">
        <f>IF(OR(GI10="",GJ10=""),"",AVERAGE(GI10:GJ10))</f>
        <v/>
      </c>
      <c r="GL10" s="520" t="str">
        <f>IF(H10="","",IF(GK10="","",IF(GK10&gt;=75,"เชี่ยวชาญ",IF(GK10&gt;=65,"ชำนาญ",IF(GK10&gt;=55,"พัฒนา",IF(GK10&gt;=50,"เริ่มต้น","ไม่ผ่าน"))))))</f>
        <v/>
      </c>
      <c r="GM10" s="701" t="str">
        <f>IF(AD10="มส","",IF(AD10="ร","",IF(AD10="ย้าย","",IF(AD10="","",AD10))))</f>
        <v/>
      </c>
      <c r="GN10" s="701" t="str">
        <f>IF(BH10="มส","",IF(BH10="ร","",IF(BH10="ย้าย","",IF(BH10="","",BH10))))</f>
        <v/>
      </c>
      <c r="GO10" s="701" t="str">
        <f>IF(BM10="มส","",IF(BM10="ร","",IF(BM10="ย้าย","",IF(BM10="","",BM10))))</f>
        <v/>
      </c>
      <c r="GP10" s="701" t="str">
        <f>IF(BR10="มส","",IF(BR10="ร","",IF(BR10="ย้าย","",IF(BR10="","",BR10))))</f>
        <v/>
      </c>
      <c r="GQ10" s="701" t="str">
        <f>IF(BW10="มส","",IF(BW10="ร","",IF(BW10="ย้าย","",IF(BW10="","",BW10))))</f>
        <v/>
      </c>
      <c r="GR10" s="701" t="str">
        <f>IF(CB10="มส","",IF(CB10="ร","",IF(CB10="ย้าย","",IF(CB10="","",CB10))))</f>
        <v/>
      </c>
      <c r="GS10" s="701" t="str">
        <f>IF(OR(GN10="",GO10="",GP10="",GQ10="",GR10=""),"",AVERAGE(GN10:GR10))</f>
        <v/>
      </c>
      <c r="GT10" s="520" t="str">
        <f>IF(D10="","",IF(GS10="","",IF(GS10&gt;=75,"เชี่ยวชาญ",IF(GS10&gt;=65,"ชำนาญ",IF(GS10&gt;=55,"พัฒนา",IF(GS10&gt;=50,"เริ่มต้น","ไม่ผ่าน"))))))</f>
        <v/>
      </c>
    </row>
    <row r="11" spans="1:207" s="509" customFormat="1" ht="17.25" customHeight="1" thickTop="1" thickBot="1">
      <c r="A11" s="1229">
        <v>2</v>
      </c>
      <c r="B11" s="1229" t="str">
        <f>IF('2.ชื่อนักเรียน'!E12="","",CONCATENATE('2.ชื่อนักเรียน'!E12,'2.ชื่อนักเรียน'!F12,'2.ชื่อนักเรียน'!G12,'2.ชื่อนักเรียน'!H12,'2.ชื่อนักเรียน'!I12,'2.ชื่อนักเรียน'!J12,'2.ชื่อนักเรียน'!K12,'2.ชื่อนักเรียน'!L12,'2.ชื่อนักเรียน'!M12,'2.ชื่อนักเรียน'!N12,'2.ชื่อนักเรียน'!O12,'2.ชื่อนักเรียน'!P12,'2.ชื่อนักเรียน'!Q12))</f>
        <v/>
      </c>
      <c r="C11" s="1230" t="str">
        <f>IF('2.ชื่อนักเรียน'!B12="","",'2.ชื่อนักเรียน'!B12)</f>
        <v/>
      </c>
      <c r="D11" s="1231" t="str">
        <f>IF('2.ชื่อนักเรียน'!C12="","",CONCATENATE(TRIM('2.ชื่อนักเรียน'!C12),"  ",'2.ชื่อนักเรียน'!D12))</f>
        <v/>
      </c>
      <c r="E11" s="1232" t="str">
        <f>IF(B11="","",IF('01.ข้อมูลเบื้องต้น'!$H$2="","",'01.ข้อมูลเบื้องต้น'!$H$2))</f>
        <v/>
      </c>
      <c r="F11" s="1231" t="str">
        <f>IF(B11="","",IF('01.ข้อมูลเบื้องต้น'!$I$4="","",'01.ข้อมูลเบื้องต้น'!$I$4))</f>
        <v/>
      </c>
      <c r="G11" s="1232"/>
      <c r="H11" s="1231" t="str">
        <f>IF('01.ข้อมูลเบื้องต้น'!$B$8="","",IF('03.คีย์เทอม2'!$B11="","",'01.ข้อมูลเบื้องต้น'!$B$8))</f>
        <v/>
      </c>
      <c r="I11" s="1232" t="str">
        <f>IF('01.ข้อมูลเบื้องต้น'!$C$8="","",IF('03.คีย์เทอม2'!$B11="","",'01.ข้อมูลเบื้องต้น'!$C$8))</f>
        <v/>
      </c>
      <c r="J11" s="526"/>
      <c r="K11" s="1233" t="str">
        <f>IF('2.ชื่อนักเรียน'!R12="มส","มส",IF('2.ชื่อนักเรียน'!R12="ร","ร",IF('2.ชื่อนักเรียน'!R12="ย้าย","ย้าย",IF(J11="","",IF(J11&gt;=75,"เชี่ยวชาญ",IF(J11&gt;=65,"ชำนาญ",IF(J11&gt;=55,"พัฒนา",IF(J11&gt;=50,"เริ่มต้น","ไม่ผ่าน"))))))))</f>
        <v/>
      </c>
      <c r="L11" s="1232"/>
      <c r="M11" s="1231" t="str">
        <f>IF('01.ข้อมูลเบื้องต้น'!$B$9="","",IF('03.คีย์เทอม2'!$B11="","",'01.ข้อมูลเบื้องต้น'!$B$9))</f>
        <v/>
      </c>
      <c r="N11" s="1232" t="str">
        <f>IF('01.ข้อมูลเบื้องต้น'!$C$9="","",IF('03.คีย์เทอม2'!$B11="","",'01.ข้อมูลเบื้องต้น'!$C$9))</f>
        <v/>
      </c>
      <c r="O11" s="526"/>
      <c r="P11" s="1235" t="str">
        <f t="shared" si="6"/>
        <v/>
      </c>
      <c r="Q11" s="1232"/>
      <c r="R11" s="1231" t="str">
        <f>IF('01.ข้อมูลเบื้องต้น'!$B$10="","",IF('03.คีย์เทอม2'!$B11="","",'01.ข้อมูลเบื้องต้น'!$B$10))</f>
        <v/>
      </c>
      <c r="S11" s="1232" t="str">
        <f>IF('01.ข้อมูลเบื้องต้น'!$C$10="","",IF('03.คีย์เทอม2'!$B11="","",'01.ข้อมูลเบื้องต้น'!$C$10))</f>
        <v/>
      </c>
      <c r="T11" s="526"/>
      <c r="U11" s="1235" t="str">
        <f t="shared" si="7"/>
        <v/>
      </c>
      <c r="V11" s="1232"/>
      <c r="W11" s="1231" t="str">
        <f>IF('01.ข้อมูลเบื้องต้น'!$B$11="","",IF('03.คีย์เทอม2'!$B11="","",'01.ข้อมูลเบื้องต้น'!$B$11))</f>
        <v/>
      </c>
      <c r="X11" s="1232" t="str">
        <f>IF('01.ข้อมูลเบื้องต้น'!$C$11="","",IF('03.คีย์เทอม2'!$B11="","",'01.ข้อมูลเบื้องต้น'!$C$11))</f>
        <v/>
      </c>
      <c r="Y11" s="519"/>
      <c r="Z11" s="1234" t="str">
        <f t="shared" ref="Z11:Z59" si="30">IF(Y11="","",IF(Y11&gt;=75,"เชี่ยวชาญ",IF(Y11&gt;=65,"ชำนาญ",IF(Y11&gt;=55,"พัฒนา",IF(Y11&gt;=50,"เริ่มต้น","ไม่ผ่าน")))))</f>
        <v/>
      </c>
      <c r="AA11" s="1232"/>
      <c r="AB11" s="1231" t="str">
        <f>IF('01.ข้อมูลเบื้องต้น'!$B$12="","",IF('03.คีย์เทอม2'!$B11="","",'01.ข้อมูลเบื้องต้น'!$B$12))</f>
        <v/>
      </c>
      <c r="AC11" s="1232" t="str">
        <f>IF('01.ข้อมูลเบื้องต้น'!$C$12="","",IF('03.คีย์เทอม2'!$B11="","",'01.ข้อมูลเบื้องต้น'!$C$12))</f>
        <v/>
      </c>
      <c r="AD11" s="526"/>
      <c r="AE11" s="1235" t="str">
        <f t="shared" ref="AE11:AE59" si="31">IF(AD11="","",IF(AD11&gt;=75,"เชี่ยวชาญ",IF(AD11&gt;=65,"ชำนาญ",IF(AD11&gt;=55,"พัฒนา",IF(AD11&gt;=50,"เริ่มต้น","ไม่ผ่าน")))))</f>
        <v/>
      </c>
      <c r="AF11" s="1232"/>
      <c r="AG11" s="1231" t="str">
        <f>IF('01.ข้อมูลเบื้องต้น'!$B$13="","",IF('03.คีย์เทอม2'!$B11="","",'01.ข้อมูลเบื้องต้น'!$B$13))</f>
        <v/>
      </c>
      <c r="AH11" s="1232" t="str">
        <f>IF('01.ข้อมูลเบื้องต้น'!$C$13="","",IF('03.คีย์เทอม2'!$B11="","",'01.ข้อมูลเบื้องต้น'!$C$13))</f>
        <v/>
      </c>
      <c r="AI11" s="526"/>
      <c r="AJ11" s="1235" t="str">
        <f t="shared" ref="AJ11:AJ59" si="32">IF(AI11="","",IF(AI11&gt;=75,"เชี่ยวชาญ",IF(AI11&gt;=65,"ชำนาญ",IF(AI11&gt;=55,"พัฒนา",IF(AI11&gt;=50,"เริ่มต้น","ไม่ผ่าน")))))</f>
        <v/>
      </c>
      <c r="AK11" s="1232"/>
      <c r="AL11" s="1231" t="str">
        <f>IF('01.ข้อมูลเบื้องต้น'!$B$14="","",IF('03.คีย์เทอม2'!$B11="","",'01.ข้อมูลเบื้องต้น'!$B$14))</f>
        <v/>
      </c>
      <c r="AM11" s="1232" t="str">
        <f>IF('01.ข้อมูลเบื้องต้น'!$C$14="","",IF('03.คีย์เทอม2'!$B11="","",'01.ข้อมูลเบื้องต้น'!$C$14))</f>
        <v/>
      </c>
      <c r="AN11" s="526"/>
      <c r="AO11" s="1235" t="str">
        <f t="shared" ref="AO11:AO59" si="33">IF(AN11="","",IF(AN11&gt;=75,"เชี่ยวชาญ",IF(AN11&gt;=65,"ชำนาญ",IF(AN11&gt;=55,"พัฒนา",IF(AN11&gt;=50,"เริ่มต้น","ไม่ผ่าน")))))</f>
        <v/>
      </c>
      <c r="AP11" s="1232"/>
      <c r="AQ11" s="1231" t="str">
        <f>IF('01.ข้อมูลเบื้องต้น'!$B$15="","",IF('03.คีย์เทอม2'!$B11="","",'01.ข้อมูลเบื้องต้น'!$B$15))</f>
        <v/>
      </c>
      <c r="AR11" s="1232" t="str">
        <f>IF('01.ข้อมูลเบื้องต้น'!$C$15="","",IF('03.คีย์เทอม2'!$B11="","",'01.ข้อมูลเบื้องต้น'!$C$15))</f>
        <v/>
      </c>
      <c r="AS11" s="526"/>
      <c r="AT11" s="1235" t="str">
        <f t="shared" ref="AT11:AT59" si="34">IF(AS11="","",IF(AS11&gt;=75,"เชี่ยวชาญ",IF(AS11&gt;=65,"ชำนาญ",IF(AS11&gt;=55,"พัฒนา",IF(AS11&gt;=50,"เริ่มต้น","ไม่ผ่าน")))))</f>
        <v/>
      </c>
      <c r="AU11" s="1232"/>
      <c r="AV11" s="1231" t="str">
        <f>IF('01.ข้อมูลเบื้องต้น'!$B$16="","",IF('03.คีย์เทอม2'!$B11="","",'01.ข้อมูลเบื้องต้น'!$B$16))</f>
        <v/>
      </c>
      <c r="AW11" s="1232" t="str">
        <f>IF('01.ข้อมูลเบื้องต้น'!$C$16="","",IF('03.คีย์เทอม2'!$B11="","",'01.ข้อมูลเบื้องต้น'!$C$16))</f>
        <v/>
      </c>
      <c r="AX11" s="519"/>
      <c r="AY11" s="1234" t="str">
        <f t="shared" ref="AY11:AY59" si="35">IF(AX11="","",IF(AX11&gt;=75,"เชี่ยวชาญ",IF(AX11&gt;=65,"ชำนาญ",IF(AX11&gt;=55,"พัฒนา",IF(AX11&gt;=50,"เริ่มต้น","ไม่ผ่าน")))))</f>
        <v/>
      </c>
      <c r="AZ11" s="1232"/>
      <c r="BA11" s="1231" t="str">
        <f>IF('01.ข้อมูลเบื้องต้น'!$B$17="","",IF('03.คีย์เทอม2'!$B11="","",'01.ข้อมูลเบื้องต้น'!$B$17))</f>
        <v/>
      </c>
      <c r="BB11" s="1232" t="str">
        <f>IF('01.ข้อมูลเบื้องต้น'!$C$17="","",IF('03.คีย์เทอม2'!$B11="","",'01.ข้อมูลเบื้องต้น'!$C$17))</f>
        <v/>
      </c>
      <c r="BC11" s="519"/>
      <c r="BD11" s="1234" t="str">
        <f t="shared" ref="BD11:BD59" si="36">IF(BC11="","",IF(BC11&gt;=75,"เชี่ยวชาญ",IF(BC11&gt;=65,"ชำนาญ",IF(BC11&gt;=55,"พัฒนา",IF(BC11&gt;=50,"เริ่มต้น","ไม่ผ่าน")))))</f>
        <v/>
      </c>
      <c r="BE11" s="1232"/>
      <c r="BF11" s="1231" t="str">
        <f>IF('01.ข้อมูลเบื้องต้น'!$B$19="","",IF('03.คีย์เทอม2'!$B11="","",'01.ข้อมูลเบื้องต้น'!$B$19))</f>
        <v/>
      </c>
      <c r="BG11" s="1232" t="str">
        <f>IF('01.ข้อมูลเบื้องต้น'!$C$19="","",IF('03.คีย์เทอม2'!$B11="","",'01.ข้อมูลเบื้องต้น'!$C$19))</f>
        <v/>
      </c>
      <c r="BH11" s="723"/>
      <c r="BI11" s="1234" t="str">
        <f t="shared" ref="BI11:BI59" si="37">IF(BH11="","",IF(BH11&gt;=75,"เชี่ยวชาญ",IF(BH11&gt;=65,"ชำนาญ",IF(BH11&gt;=55,"พัฒนา",IF(BH11&gt;=50,"เริ่มต้น","ไม่ผ่าน")))))</f>
        <v/>
      </c>
      <c r="BJ11" s="1232"/>
      <c r="BK11" s="1231" t="str">
        <f>IF('01.ข้อมูลเบื้องต้น'!$B$20="","",IF('03.คีย์เทอม2'!$B11="","",'01.ข้อมูลเบื้องต้น'!$B$20))</f>
        <v/>
      </c>
      <c r="BL11" s="1232" t="str">
        <f>IF('01.ข้อมูลเบื้องต้น'!$C$20="","",IF('03.คีย์เทอม2'!$B11="","",'01.ข้อมูลเบื้องต้น'!$C$20))</f>
        <v/>
      </c>
      <c r="BM11" s="723"/>
      <c r="BN11" s="1235" t="str">
        <f t="shared" si="8"/>
        <v/>
      </c>
      <c r="BO11" s="1232"/>
      <c r="BP11" s="1231" t="str">
        <f>IF('01.ข้อมูลเบื้องต้น'!$B$21="","",IF('03.คีย์เทอม2'!$B11="","",'01.ข้อมูลเบื้องต้น'!$B$21))</f>
        <v/>
      </c>
      <c r="BQ11" s="1232" t="str">
        <f>IF('01.ข้อมูลเบื้องต้น'!$C$21="","",IF('03.คีย์เทอม2'!$B11="","",'01.ข้อมูลเบื้องต้น'!$C$21))</f>
        <v/>
      </c>
      <c r="BR11" s="722"/>
      <c r="BS11" s="1234" t="str">
        <f t="shared" si="9"/>
        <v/>
      </c>
      <c r="BT11" s="1232"/>
      <c r="BU11" s="1231" t="str">
        <f>IF('01.ข้อมูลเบื้องต้น'!$B$22="","",IF('03.คีย์เทอม2'!$B11="","",'01.ข้อมูลเบื้องต้น'!$B$22))</f>
        <v/>
      </c>
      <c r="BV11" s="1232" t="str">
        <f>IF('01.ข้อมูลเบื้องต้น'!$C$22="","",IF('03.คีย์เทอม2'!$B11="","",'01.ข้อมูลเบื้องต้น'!$C$22))</f>
        <v/>
      </c>
      <c r="BW11" s="722"/>
      <c r="BX11" s="1234" t="str">
        <f t="shared" si="10"/>
        <v/>
      </c>
      <c r="BY11" s="1232"/>
      <c r="BZ11" s="1231" t="str">
        <f>IF('01.ข้อมูลเบื้องต้น'!$B$23="","",IF('03.คีย์เทอม2'!$B11="","",'01.ข้อมูลเบื้องต้น'!$B$23))</f>
        <v/>
      </c>
      <c r="CA11" s="1232" t="str">
        <f>IF('01.ข้อมูลเบื้องต้น'!$C$23="","",IF('03.คีย์เทอม2'!$B11="","",'01.ข้อมูลเบื้องต้น'!$C$23))</f>
        <v/>
      </c>
      <c r="CB11" s="722"/>
      <c r="CC11" s="1234" t="str">
        <f t="shared" ref="CC11:CC59" si="38">IF(CB11="","",IF(CB11&gt;=75,"เชี่ยวชาญ",IF(CB11&gt;=65,"ชำนาญ",IF(CB11&gt;=55,"พัฒนา",IF(CB11&gt;=50,"เริ่มต้น","ไม่ผ่าน")))))</f>
        <v/>
      </c>
      <c r="CD11" s="1232"/>
      <c r="CE11" s="1231" t="str">
        <f>IF('01.ข้อมูลเบื้องต้น'!$B$24="","",IF('03.คีย์เทอม2'!$B11="","",'01.ข้อมูลเบื้องต้น'!$B$24))</f>
        <v/>
      </c>
      <c r="CF11" s="1232" t="str">
        <f>IF('01.ข้อมูลเบื้องต้น'!$C$24="","",IF('03.คีย์เทอม2'!$B11="","",'01.ข้อมูลเบื้องต้น'!$C$24))</f>
        <v/>
      </c>
      <c r="CG11" s="722"/>
      <c r="CH11" s="1234" t="str">
        <f>IF(CG11="","",IF(CG11&gt;=75,"เชี่ยวชาญ",IF(CG11&gt;=65,"ชำนาญ",IF(CG11&gt;=55,"พัฒนา",IF(CG11&gt;=50,"เริ่มต้น","ไม่ผ่าน")))))</f>
        <v/>
      </c>
      <c r="CI11" s="1232"/>
      <c r="CJ11" s="1231" t="str">
        <f>IF('01.ข้อมูลเบื้องต้น'!$B$25="","",IF('03.คีย์เทอม2'!$B11="","",'01.ข้อมูลเบื้องต้น'!$B$25))</f>
        <v/>
      </c>
      <c r="CK11" s="1232" t="str">
        <f>IF('01.ข้อมูลเบื้องต้น'!$C$25="","",IF('03.คีย์เทอม2'!$B11="","",'01.ข้อมูลเบื้องต้น'!$C$25))</f>
        <v/>
      </c>
      <c r="CL11" s="722"/>
      <c r="CM11" s="1234" t="str">
        <f t="shared" si="11"/>
        <v/>
      </c>
      <c r="CN11" s="1232"/>
      <c r="CO11" s="1231" t="str">
        <f>IF('01.ข้อมูลเบื้องต้น'!$B$26="","",IF('03.คีย์เทอม2'!$B11="","",'01.ข้อมูลเบื้องต้น'!$B$26))</f>
        <v/>
      </c>
      <c r="CP11" s="1232" t="str">
        <f>IF('01.ข้อมูลเบื้องต้น'!$C$26="","",IF('03.คีย์เทอม2'!$B11="","",'01.ข้อมูลเบื้องต้น'!$C$26))</f>
        <v/>
      </c>
      <c r="CQ11" s="722"/>
      <c r="CR11" s="1234" t="str">
        <f t="shared" si="12"/>
        <v/>
      </c>
      <c r="CS11" s="1232"/>
      <c r="CT11" s="1231" t="str">
        <f>IF('01.ข้อมูลเบื้องต้น'!$B$27="","",IF('03.คีย์เทอม2'!$B11="","",'01.ข้อมูลเบื้องต้น'!$B$27))</f>
        <v/>
      </c>
      <c r="CU11" s="1232" t="str">
        <f>IF('01.ข้อมูลเบื้องต้น'!$C$27="","",IF('03.คีย์เทอม2'!$B11="","",'01.ข้อมูลเบื้องต้น'!$C$27))</f>
        <v/>
      </c>
      <c r="CV11" s="722"/>
      <c r="CW11" s="1234" t="str">
        <f t="shared" si="13"/>
        <v/>
      </c>
      <c r="CX11" s="1232"/>
      <c r="CY11" s="1231" t="str">
        <f>IF('01.ข้อมูลเบื้องต้น'!$B$28="","",IF('03.คีย์เทอม2'!$B11="","",'01.ข้อมูลเบื้องต้น'!$B$28))</f>
        <v/>
      </c>
      <c r="CZ11" s="1232" t="str">
        <f>IF('01.ข้อมูลเบื้องต้น'!$C$28="","",IF('03.คีย์เทอม2'!$B11="","",'01.ข้อมูลเบื้องต้น'!$C$28))</f>
        <v/>
      </c>
      <c r="DA11" s="722"/>
      <c r="DB11" s="1234" t="str">
        <f t="shared" si="14"/>
        <v/>
      </c>
      <c r="DC11" s="1232"/>
      <c r="DD11" s="1231" t="str">
        <f>IF('01.ข้อมูลเบื้องต้น'!$B$36="","",IF('02.คีย์เทอม1'!$B11="","",'01.ข้อมูลเบื้องต้น'!$B$36))</f>
        <v/>
      </c>
      <c r="DE11" s="1232" t="str">
        <f>IF('01.ข้อมูลเบื้องต้น'!$C$36="","",IF('02.คีย์เทอม1'!$B11="","",'01.ข้อมูลเบื้องต้น'!$C$36))</f>
        <v/>
      </c>
      <c r="DF11" s="721"/>
      <c r="DG11" s="1234" t="str">
        <f t="shared" si="15"/>
        <v/>
      </c>
      <c r="DH11" s="1232"/>
      <c r="DI11" s="1231" t="str">
        <f>IF('01.ข้อมูลเบื้องต้น'!$B$37="","",IF('02.คีย์เทอม1'!$B11="","",'01.ข้อมูลเบื้องต้น'!$B$37))</f>
        <v/>
      </c>
      <c r="DJ11" s="1232" t="str">
        <f>IF('01.ข้อมูลเบื้องต้น'!$C$37="","",IF('02.คีย์เทอม1'!$B11="","",'01.ข้อมูลเบื้องต้น'!$C$37))</f>
        <v/>
      </c>
      <c r="DK11" s="721"/>
      <c r="DL11" s="1234" t="str">
        <f t="shared" si="16"/>
        <v/>
      </c>
      <c r="DM11" s="1232"/>
      <c r="DN11" s="1231" t="str">
        <f>IF('01.ข้อมูลเบื้องต้น'!$B$38="","",IF('02.คีย์เทอม1'!$B11="","",'01.ข้อมูลเบื้องต้น'!$B$38))</f>
        <v/>
      </c>
      <c r="DO11" s="1232" t="str">
        <f>IF('01.ข้อมูลเบื้องต้น'!$C$38="","",IF('02.คีย์เทอม1'!$B11="","",'01.ข้อมูลเบื้องต้น'!$C$38))</f>
        <v/>
      </c>
      <c r="DP11" s="721"/>
      <c r="DQ11" s="1234" t="str">
        <f t="shared" si="17"/>
        <v/>
      </c>
      <c r="DR11" s="1232"/>
      <c r="DS11" s="1231" t="str">
        <f>IF('01.ข้อมูลเบื้องต้น'!$B$39="","",IF('02.คีย์เทอม1'!$B11="","",'01.ข้อมูลเบื้องต้น'!$B$39))</f>
        <v/>
      </c>
      <c r="DT11" s="1232" t="str">
        <f>IF('01.ข้อมูลเบื้องต้น'!$C$39="","",IF('02.คีย์เทอม1'!$B11="","",'01.ข้อมูลเบื้องต้น'!$C$39))</f>
        <v/>
      </c>
      <c r="DU11" s="721"/>
      <c r="DV11" s="1234" t="str">
        <f t="shared" si="18"/>
        <v/>
      </c>
      <c r="DW11" s="1232"/>
      <c r="DX11" s="1231" t="str">
        <f>IF('01.ข้อมูลเบื้องต้น'!$B$40="","",IF('02.คีย์เทอม1'!$B11="","",'01.ข้อมูลเบื้องต้น'!$B$40))</f>
        <v/>
      </c>
      <c r="DY11" s="1232" t="str">
        <f>IF('01.ข้อมูลเบื้องต้น'!$C$40="","",IF('02.คีย์เทอม1'!$B11="","",'01.ข้อมูลเบื้องต้น'!$C$40))</f>
        <v/>
      </c>
      <c r="DZ11" s="721"/>
      <c r="EA11" s="1234" t="str">
        <f t="shared" si="19"/>
        <v/>
      </c>
      <c r="EB11" s="1232"/>
      <c r="EC11" s="1231" t="str">
        <f>IF('01.ข้อมูลเบื้องต้น'!$B$41="","",IF('02.คีย์เทอม1'!$B11="","",'01.ข้อมูลเบื้องต้น'!$B$41))</f>
        <v/>
      </c>
      <c r="ED11" s="1232" t="str">
        <f>IF('01.ข้อมูลเบื้องต้น'!$C$41="","",IF('02.คีย์เทอม1'!$B11="","",'01.ข้อมูลเบื้องต้น'!$C$41))</f>
        <v/>
      </c>
      <c r="EE11" s="721"/>
      <c r="EF11" s="1234" t="str">
        <f t="shared" si="20"/>
        <v/>
      </c>
      <c r="EG11" s="1232"/>
      <c r="EH11" s="1231" t="str">
        <f>IF('01.ข้อมูลเบื้องต้น'!$B$42="","",IF('02.คีย์เทอม1'!$B11="","",'01.ข้อมูลเบื้องต้น'!$B$42))</f>
        <v/>
      </c>
      <c r="EI11" s="1232" t="str">
        <f>IF('01.ข้อมูลเบื้องต้น'!$C$42="","",IF('02.คีย์เทอม1'!$B11="","",'01.ข้อมูลเบื้องต้น'!$C$42))</f>
        <v/>
      </c>
      <c r="EJ11" s="721"/>
      <c r="EK11" s="1234" t="str">
        <f t="shared" si="21"/>
        <v/>
      </c>
      <c r="EL11" s="1232"/>
      <c r="EM11" s="1231" t="str">
        <f>IF('01.ข้อมูลเบื้องต้น'!$B$43="","",IF('02.คีย์เทอม1'!$B11="","",'01.ข้อมูลเบื้องต้น'!$B$43))</f>
        <v/>
      </c>
      <c r="EN11" s="1232" t="str">
        <f>IF('01.ข้อมูลเบื้องต้น'!$C$43="","",IF('02.คีย์เทอม1'!$B11="","",'01.ข้อมูลเบื้องต้น'!$C$43))</f>
        <v/>
      </c>
      <c r="EO11" s="721"/>
      <c r="EP11" s="1234" t="str">
        <f t="shared" si="22"/>
        <v/>
      </c>
      <c r="EQ11" s="1232"/>
      <c r="ER11" s="1231" t="str">
        <f>IF('01.ข้อมูลเบื้องต้น'!$B$44="","",IF('02.คีย์เทอม1'!$B11="","",'01.ข้อมูลเบื้องต้น'!$B$44))</f>
        <v/>
      </c>
      <c r="ES11" s="1232" t="str">
        <f>IF('01.ข้อมูลเบื้องต้น'!$C$44="","",IF('02.คีย์เทอม1'!$B11="","",'01.ข้อมูลเบื้องต้น'!$C$44))</f>
        <v/>
      </c>
      <c r="ET11" s="721"/>
      <c r="EU11" s="1234" t="str">
        <f t="shared" si="23"/>
        <v/>
      </c>
      <c r="EV11" s="1232"/>
      <c r="EW11" s="1231" t="str">
        <f>IF('01.ข้อมูลเบื้องต้น'!$B$45="","",IF('02.คีย์เทอม1'!$B11="","",'01.ข้อมูลเบื้องต้น'!$B$45))</f>
        <v/>
      </c>
      <c r="EX11" s="1232" t="str">
        <f>IF('01.ข้อมูลเบื้องต้น'!$C$45="","",IF('02.คีย์เทอม1'!$B11="","",'01.ข้อมูลเบื้องต้น'!$C$45))</f>
        <v/>
      </c>
      <c r="EY11" s="721"/>
      <c r="EZ11" s="1234" t="str">
        <f t="shared" si="24"/>
        <v/>
      </c>
      <c r="FA11" s="1232"/>
      <c r="FB11" s="1231" t="str">
        <f>IF('01.ข้อมูลเบื้องต้น'!$B$46="","",IF('02.คีย์เทอม1'!$B11="","",'01.ข้อมูลเบื้องต้น'!$B$46))</f>
        <v/>
      </c>
      <c r="FC11" s="1232" t="str">
        <f>IF('01.ข้อมูลเบื้องต้น'!$C$46="","",IF('02.คีย์เทอม1'!$B11="","",'01.ข้อมูลเบื้องต้น'!$C$46))</f>
        <v/>
      </c>
      <c r="FD11" s="721"/>
      <c r="FE11" s="1234" t="str">
        <f t="shared" si="25"/>
        <v/>
      </c>
      <c r="FF11" s="1232"/>
      <c r="FG11" s="1231" t="str">
        <f>IF('01.ข้อมูลเบื้องต้น'!$B$47="","",IF('02.คีย์เทอม1'!$B11="","",'01.ข้อมูลเบื้องต้น'!$B$47))</f>
        <v/>
      </c>
      <c r="FH11" s="1232" t="str">
        <f>IF('01.ข้อมูลเบื้องต้น'!$C$47="","",IF('02.คีย์เทอม1'!$B11="","",'01.ข้อมูลเบื้องต้น'!$C$47))</f>
        <v/>
      </c>
      <c r="FI11" s="721"/>
      <c r="FJ11" s="1234" t="str">
        <f t="shared" si="26"/>
        <v/>
      </c>
      <c r="FK11" s="1232"/>
      <c r="FL11" s="1231" t="str">
        <f>IF('01.ข้อมูลเบื้องต้น'!$B$48="","",IF('02.คีย์เทอม1'!$B11="","",'01.ข้อมูลเบื้องต้น'!$B$48))</f>
        <v/>
      </c>
      <c r="FM11" s="1232" t="str">
        <f>IF('01.ข้อมูลเบื้องต้น'!$C$48="","",IF('02.คีย์เทอม1'!$B11="","",'01.ข้อมูลเบื้องต้น'!$C$48))</f>
        <v/>
      </c>
      <c r="FN11" s="721"/>
      <c r="FO11" s="1234" t="str">
        <f t="shared" si="27"/>
        <v/>
      </c>
      <c r="FP11" s="1232"/>
      <c r="FQ11" s="1231" t="str">
        <f>IF('01.ข้อมูลเบื้องต้น'!$B$49="","",IF('02.คีย์เทอม1'!$B11="","",'01.ข้อมูลเบื้องต้น'!$B$49))</f>
        <v/>
      </c>
      <c r="FR11" s="1232" t="str">
        <f>IF('01.ข้อมูลเบื้องต้น'!$C$49="","",IF('02.คีย์เทอม1'!$B11="","",'01.ข้อมูลเบื้องต้น'!$C$49))</f>
        <v/>
      </c>
      <c r="FS11" s="721"/>
      <c r="FT11" s="1234" t="str">
        <f t="shared" si="28"/>
        <v/>
      </c>
      <c r="FU11" s="1232"/>
      <c r="FV11" s="1231" t="str">
        <f>IF('01.ข้อมูลเบื้องต้น'!$B$50="","",IF($D11="","",'01.ข้อมูลเบื้องต้น'!$B$50))</f>
        <v/>
      </c>
      <c r="FW11" s="1232" t="str">
        <f>IF('01.ข้อมูลเบื้องต้น'!$C$50="","",IF('02.คีย์เทอม1'!$B11="","",'01.ข้อมูลเบื้องต้น'!$C$50))</f>
        <v/>
      </c>
      <c r="FX11" s="721"/>
      <c r="FY11" s="1234" t="str">
        <f t="shared" si="29"/>
        <v/>
      </c>
      <c r="FZ11" s="521" t="str">
        <f>IF(OR(J11&gt;$J$9,O11&gt;$O$9,T11&gt;$T$9,Y11&gt;$Y$9,AD11&gt;$AD$9,AI11&gt;$AI$9,AN11&gt;$AN$9,AS11&gt;$AS$9,AX11&gt;$AX$9,BC11&gt;$BC$9,BH11&gt;$BH$9,BM11&gt;$BM$9,BR11&gt;$BR$9,BW11&gt;$BW$9,CB11&gt;$CB$9,CG11&gt;$CG$9,CL11&gt;$CL$9,CQ11&gt;$CQ$9,CV11&gt;$CV$9,DA11&gt;$DA$9),"",IF(COUNT(J11,O11,T11,Y11,AD11,AI11,AN11,AS11,AX11,BC11,BH11,BM11,BR11,BW11,CB11,CG11,CL11,CQ11,CV11,DA11)=0,"",SUM(J11,O11,T11,Y11,AD11,AI11,AN11,AS11,AX11,BC11,BH11,BM11,BR11,BW11,CB11,CG11,CL11,CQ11,CV11,DA11)))</f>
        <v/>
      </c>
      <c r="GA11" s="522" t="str">
        <f>IF(FZ11="","",(FZ11*100)/$FZ$9)</f>
        <v/>
      </c>
      <c r="GB11" s="523" t="str">
        <f>IF('2.ชื่อนักเรียน'!R12="มส","มส",IF('2.ชื่อนักเรียน'!R12="ย้าย","ย้าย",IF('2.ชื่อนักเรียน'!R12="ร","ร",IF(GA11="","",RANK(GA11,$GA$10:$GA$59,0)))))</f>
        <v/>
      </c>
      <c r="GC11" s="523" t="str">
        <f t="shared" ref="GC11:GC59" si="39">IF(COUNT(J11,O11,T11,Y11,AD11,AI11,AN11,AS11,AX11,BC11,BH11,BM11,BR11,BW11,CB11,CG11,CL11,CQ11,CV11,DA11)=0,"",COUNT(J11,O11,T11,Y11,AD11,AI11,AN11,AS11,AX11,BC11,BH11,BM11,BR11,BW11,CB11,CG11,CL11,CQ11,CV11,DA11))</f>
        <v/>
      </c>
      <c r="GE11" s="527" t="str">
        <f t="shared" ref="GE11:GE59" si="40">IF(J11="มส","",IF(J11="ร","",IF(J11="ย้าย","",IF(J11="","",J11))))</f>
        <v/>
      </c>
      <c r="GF11" s="718" t="str">
        <f t="shared" ref="GF11:GF59" si="41">IF(O11="มส","",IF(O11="ร","",IF(O11="ย้าย","",IF(O11="","",O11))))</f>
        <v/>
      </c>
      <c r="GG11" s="717" t="str">
        <f t="shared" ref="GG11:GG59" si="42">IF(OR(GE11="",GF11=""),"",AVERAGE(GE11:GF11))</f>
        <v/>
      </c>
      <c r="GH11" s="520" t="str">
        <f t="shared" ref="GH11:GH59" si="43">IF(D11="","",IF(GG11="","",IF(GG11&gt;=75,"เชี่ยวชาญ",IF(GG11&gt;=65,"ชำนาญ",IF(GG11&gt;=55,"พัฒนา",IF(GG11&gt;=50,"เริ่มต้น","ไม่ผ่าน"))))))</f>
        <v/>
      </c>
      <c r="GI11" s="529" t="str">
        <f t="shared" ref="GI11:GI59" si="44">IF(T11="มส","",IF(T11="ร","",IF(T11="ย้าย","",IF(T11="","",T11))))</f>
        <v/>
      </c>
      <c r="GJ11" s="718" t="str">
        <f t="shared" ref="GJ11:GJ59" si="45">IF(Y11="มส","",IF(Y11="ร","",IF(Y11="ย้าย","",IF(Y11="","",Y11))))</f>
        <v/>
      </c>
      <c r="GK11" s="718" t="str">
        <f t="shared" ref="GK11:GK59" si="46">IF(OR(GI11="",GJ11=""),"",AVERAGE(GI11:GJ11))</f>
        <v/>
      </c>
      <c r="GL11" s="528" t="str">
        <f t="shared" ref="GL11:GL59" si="47">IF(H11="","",IF(GK11="","",IF(GK11&gt;=75,"เชี่ยวชาญ",IF(GK11&gt;=65,"ชำนาญ",IF(GK11&gt;=55,"พัฒนา",IF(GK11&gt;=50,"เริ่มต้น","ไม่ผ่าน"))))))</f>
        <v/>
      </c>
      <c r="GM11" s="701" t="str">
        <f t="shared" ref="GM11:GM59" si="48">IF(AD11="มส","",IF(AD11="ร","",IF(AD11="ย้าย","",IF(AD11="","",AD11))))</f>
        <v/>
      </c>
      <c r="GN11" s="701" t="str">
        <f t="shared" ref="GN11:GN59" si="49">IF(BH11="มส","",IF(BH11="ร","",IF(BH11="ย้าย","",IF(BH11="","",BH11))))</f>
        <v/>
      </c>
      <c r="GO11" s="701" t="str">
        <f t="shared" ref="GO11:GO59" si="50">IF(BM11="มส","",IF(BM11="ร","",IF(BM11="ย้าย","",IF(BM11="","",BM11))))</f>
        <v/>
      </c>
      <c r="GP11" s="701" t="str">
        <f t="shared" ref="GP11:GP59" si="51">IF(BR11="มส","",IF(BR11="ร","",IF(BR11="ย้าย","",IF(BR11="","",BR11))))</f>
        <v/>
      </c>
      <c r="GQ11" s="701" t="str">
        <f t="shared" ref="GQ11:GQ59" si="52">IF(BW11="มส","",IF(BW11="ร","",IF(BW11="ย้าย","",IF(BW11="","",BW11))))</f>
        <v/>
      </c>
      <c r="GR11" s="701" t="str">
        <f t="shared" ref="GR11:GR59" si="53">IF(CB11="มส","",IF(CB11="ร","",IF(CB11="ย้าย","",IF(CB11="","",CB11))))</f>
        <v/>
      </c>
      <c r="GS11" s="701" t="str">
        <f t="shared" ref="GS11:GS59" si="54">IF(OR(GN11="",GO11="",GP11="",GQ11="",GR11=""),"",AVERAGE(GN11:GR11))</f>
        <v/>
      </c>
      <c r="GT11" s="520" t="str">
        <f t="shared" ref="GT11:GT59" si="55">IF(D11="","",IF(GS11="","",IF(GS11&gt;=75,"เชี่ยวชาญ",IF(GS11&gt;=65,"ชำนาญ",IF(GS11&gt;=55,"พัฒนา",IF(GS11&gt;=50,"เริ่มต้น","ไม่ผ่าน"))))))</f>
        <v/>
      </c>
    </row>
    <row r="12" spans="1:207" s="509" customFormat="1" ht="17.25" customHeight="1" thickTop="1" thickBot="1">
      <c r="A12" s="1229">
        <v>3</v>
      </c>
      <c r="B12" s="1229" t="str">
        <f>IF('2.ชื่อนักเรียน'!E13="","",CONCATENATE('2.ชื่อนักเรียน'!E13,'2.ชื่อนักเรียน'!F13,'2.ชื่อนักเรียน'!G13,'2.ชื่อนักเรียน'!H13,'2.ชื่อนักเรียน'!I13,'2.ชื่อนักเรียน'!J13,'2.ชื่อนักเรียน'!K13,'2.ชื่อนักเรียน'!L13,'2.ชื่อนักเรียน'!M13,'2.ชื่อนักเรียน'!N13,'2.ชื่อนักเรียน'!O13,'2.ชื่อนักเรียน'!P13,'2.ชื่อนักเรียน'!Q13))</f>
        <v/>
      </c>
      <c r="C12" s="1230" t="str">
        <f>IF('2.ชื่อนักเรียน'!B13="","",'2.ชื่อนักเรียน'!B13)</f>
        <v/>
      </c>
      <c r="D12" s="1231" t="str">
        <f>IF('2.ชื่อนักเรียน'!C13="","",CONCATENATE(TRIM('2.ชื่อนักเรียน'!C13),"  ",'2.ชื่อนักเรียน'!D13))</f>
        <v/>
      </c>
      <c r="E12" s="1232" t="str">
        <f>IF(B12="","",IF('01.ข้อมูลเบื้องต้น'!$H$2="","",'01.ข้อมูลเบื้องต้น'!$H$2))</f>
        <v/>
      </c>
      <c r="F12" s="1231" t="str">
        <f>IF(B12="","",IF('01.ข้อมูลเบื้องต้น'!$I$4="","",'01.ข้อมูลเบื้องต้น'!$I$4))</f>
        <v/>
      </c>
      <c r="G12" s="1232"/>
      <c r="H12" s="1231" t="str">
        <f>IF('01.ข้อมูลเบื้องต้น'!$B$8="","",IF('03.คีย์เทอม2'!$B12="","",'01.ข้อมูลเบื้องต้น'!$B$8))</f>
        <v/>
      </c>
      <c r="I12" s="1232" t="str">
        <f>IF('01.ข้อมูลเบื้องต้น'!$C$8="","",IF('03.คีย์เทอม2'!$B12="","",'01.ข้อมูลเบื้องต้น'!$C$8))</f>
        <v/>
      </c>
      <c r="J12" s="526"/>
      <c r="K12" s="1233" t="str">
        <f>IF('2.ชื่อนักเรียน'!R13="มส","มส",IF('2.ชื่อนักเรียน'!R13="ร","ร",IF('2.ชื่อนักเรียน'!R13="ย้าย","ย้าย",IF(J12="","",IF(J12&gt;=75,"เชี่ยวชาญ",IF(J12&gt;=65,"ชำนาญ",IF(J12&gt;=55,"พัฒนา",IF(J12&gt;=50,"เริ่มต้น","ไม่ผ่าน"))))))))</f>
        <v/>
      </c>
      <c r="L12" s="1232"/>
      <c r="M12" s="1231" t="str">
        <f>IF('01.ข้อมูลเบื้องต้น'!$B$9="","",IF('03.คีย์เทอม2'!$B12="","",'01.ข้อมูลเบื้องต้น'!$B$9))</f>
        <v/>
      </c>
      <c r="N12" s="1232" t="str">
        <f>IF('01.ข้อมูลเบื้องต้น'!$C$9="","",IF('03.คีย์เทอม2'!$B12="","",'01.ข้อมูลเบื้องต้น'!$C$9))</f>
        <v/>
      </c>
      <c r="O12" s="526"/>
      <c r="P12" s="1235" t="str">
        <f t="shared" si="6"/>
        <v/>
      </c>
      <c r="Q12" s="1232"/>
      <c r="R12" s="1231" t="str">
        <f>IF('01.ข้อมูลเบื้องต้น'!$B$10="","",IF('03.คีย์เทอม2'!$B12="","",'01.ข้อมูลเบื้องต้น'!$B$10))</f>
        <v/>
      </c>
      <c r="S12" s="1232" t="str">
        <f>IF('01.ข้อมูลเบื้องต้น'!$C$10="","",IF('03.คีย์เทอม2'!$B12="","",'01.ข้อมูลเบื้องต้น'!$C$10))</f>
        <v/>
      </c>
      <c r="T12" s="526"/>
      <c r="U12" s="1235" t="str">
        <f t="shared" si="7"/>
        <v/>
      </c>
      <c r="V12" s="1232"/>
      <c r="W12" s="1231" t="str">
        <f>IF('01.ข้อมูลเบื้องต้น'!$B$11="","",IF('03.คีย์เทอม2'!$B12="","",'01.ข้อมูลเบื้องต้น'!$B$11))</f>
        <v/>
      </c>
      <c r="X12" s="1232" t="str">
        <f>IF('01.ข้อมูลเบื้องต้น'!$C$11="","",IF('03.คีย์เทอม2'!$B12="","",'01.ข้อมูลเบื้องต้น'!$C$11))</f>
        <v/>
      </c>
      <c r="Y12" s="519"/>
      <c r="Z12" s="1234" t="str">
        <f t="shared" si="30"/>
        <v/>
      </c>
      <c r="AA12" s="1232"/>
      <c r="AB12" s="1231" t="str">
        <f>IF('01.ข้อมูลเบื้องต้น'!$B$12="","",IF('03.คีย์เทอม2'!$B12="","",'01.ข้อมูลเบื้องต้น'!$B$12))</f>
        <v/>
      </c>
      <c r="AC12" s="1232" t="str">
        <f>IF('01.ข้อมูลเบื้องต้น'!$C$12="","",IF('03.คีย์เทอม2'!$B12="","",'01.ข้อมูลเบื้องต้น'!$C$12))</f>
        <v/>
      </c>
      <c r="AD12" s="526"/>
      <c r="AE12" s="1235" t="str">
        <f t="shared" si="31"/>
        <v/>
      </c>
      <c r="AF12" s="1232"/>
      <c r="AG12" s="1231" t="str">
        <f>IF('01.ข้อมูลเบื้องต้น'!$B$13="","",IF('03.คีย์เทอม2'!$B12="","",'01.ข้อมูลเบื้องต้น'!$B$13))</f>
        <v/>
      </c>
      <c r="AH12" s="1232" t="str">
        <f>IF('01.ข้อมูลเบื้องต้น'!$C$13="","",IF('03.คีย์เทอม2'!$B12="","",'01.ข้อมูลเบื้องต้น'!$C$13))</f>
        <v/>
      </c>
      <c r="AI12" s="526"/>
      <c r="AJ12" s="1235" t="str">
        <f t="shared" si="32"/>
        <v/>
      </c>
      <c r="AK12" s="1232"/>
      <c r="AL12" s="1231" t="str">
        <f>IF('01.ข้อมูลเบื้องต้น'!$B$14="","",IF('03.คีย์เทอม2'!$B12="","",'01.ข้อมูลเบื้องต้น'!$B$14))</f>
        <v/>
      </c>
      <c r="AM12" s="1232" t="str">
        <f>IF('01.ข้อมูลเบื้องต้น'!$C$14="","",IF('03.คีย์เทอม2'!$B12="","",'01.ข้อมูลเบื้องต้น'!$C$14))</f>
        <v/>
      </c>
      <c r="AN12" s="526"/>
      <c r="AO12" s="1235" t="str">
        <f t="shared" si="33"/>
        <v/>
      </c>
      <c r="AP12" s="1232"/>
      <c r="AQ12" s="1231" t="str">
        <f>IF('01.ข้อมูลเบื้องต้น'!$B$15="","",IF('03.คีย์เทอม2'!$B12="","",'01.ข้อมูลเบื้องต้น'!$B$15))</f>
        <v/>
      </c>
      <c r="AR12" s="1232" t="str">
        <f>IF('01.ข้อมูลเบื้องต้น'!$C$15="","",IF('03.คีย์เทอม2'!$B12="","",'01.ข้อมูลเบื้องต้น'!$C$15))</f>
        <v/>
      </c>
      <c r="AS12" s="526"/>
      <c r="AT12" s="1235" t="str">
        <f t="shared" si="34"/>
        <v/>
      </c>
      <c r="AU12" s="1232"/>
      <c r="AV12" s="1231" t="str">
        <f>IF('01.ข้อมูลเบื้องต้น'!$B$16="","",IF('03.คีย์เทอม2'!$B12="","",'01.ข้อมูลเบื้องต้น'!$B$16))</f>
        <v/>
      </c>
      <c r="AW12" s="1232" t="str">
        <f>IF('01.ข้อมูลเบื้องต้น'!$C$16="","",IF('03.คีย์เทอม2'!$B12="","",'01.ข้อมูลเบื้องต้น'!$C$16))</f>
        <v/>
      </c>
      <c r="AX12" s="519"/>
      <c r="AY12" s="1234" t="str">
        <f t="shared" si="35"/>
        <v/>
      </c>
      <c r="AZ12" s="1232"/>
      <c r="BA12" s="1231" t="str">
        <f>IF('01.ข้อมูลเบื้องต้น'!$B$17="","",IF('03.คีย์เทอม2'!$B12="","",'01.ข้อมูลเบื้องต้น'!$B$17))</f>
        <v/>
      </c>
      <c r="BB12" s="1232" t="str">
        <f>IF('01.ข้อมูลเบื้องต้น'!$C$17="","",IF('03.คีย์เทอม2'!$B12="","",'01.ข้อมูลเบื้องต้น'!$C$17))</f>
        <v/>
      </c>
      <c r="BC12" s="519"/>
      <c r="BD12" s="1234" t="str">
        <f t="shared" si="36"/>
        <v/>
      </c>
      <c r="BE12" s="1232"/>
      <c r="BF12" s="1231" t="str">
        <f>IF('01.ข้อมูลเบื้องต้น'!$B$19="","",IF('03.คีย์เทอม2'!$B12="","",'01.ข้อมูลเบื้องต้น'!$B$19))</f>
        <v/>
      </c>
      <c r="BG12" s="1232" t="str">
        <f>IF('01.ข้อมูลเบื้องต้น'!$C$19="","",IF('03.คีย์เทอม2'!$B12="","",'01.ข้อมูลเบื้องต้น'!$C$19))</f>
        <v/>
      </c>
      <c r="BH12" s="723"/>
      <c r="BI12" s="1234" t="str">
        <f t="shared" si="37"/>
        <v/>
      </c>
      <c r="BJ12" s="1232"/>
      <c r="BK12" s="1231" t="str">
        <f>IF('01.ข้อมูลเบื้องต้น'!$B$20="","",IF('03.คีย์เทอม2'!$B12="","",'01.ข้อมูลเบื้องต้น'!$B$20))</f>
        <v/>
      </c>
      <c r="BL12" s="1232" t="str">
        <f>IF('01.ข้อมูลเบื้องต้น'!$C$20="","",IF('03.คีย์เทอม2'!$B12="","",'01.ข้อมูลเบื้องต้น'!$C$20))</f>
        <v/>
      </c>
      <c r="BM12" s="722"/>
      <c r="BN12" s="1235" t="str">
        <f t="shared" si="8"/>
        <v/>
      </c>
      <c r="BO12" s="1232"/>
      <c r="BP12" s="1231" t="str">
        <f>IF('01.ข้อมูลเบื้องต้น'!$B$21="","",IF('03.คีย์เทอม2'!$B12="","",'01.ข้อมูลเบื้องต้น'!$B$21))</f>
        <v/>
      </c>
      <c r="BQ12" s="1232" t="str">
        <f>IF('01.ข้อมูลเบื้องต้น'!$C$21="","",IF('03.คีย์เทอม2'!$B12="","",'01.ข้อมูลเบื้องต้น'!$C$21))</f>
        <v/>
      </c>
      <c r="BR12" s="722"/>
      <c r="BS12" s="1234" t="str">
        <f t="shared" si="9"/>
        <v/>
      </c>
      <c r="BT12" s="1232"/>
      <c r="BU12" s="1231" t="str">
        <f>IF('01.ข้อมูลเบื้องต้น'!$B$22="","",IF('03.คีย์เทอม2'!$B12="","",'01.ข้อมูลเบื้องต้น'!$B$22))</f>
        <v/>
      </c>
      <c r="BV12" s="1232" t="str">
        <f>IF('01.ข้อมูลเบื้องต้น'!$C$22="","",IF('03.คีย์เทอม2'!$B12="","",'01.ข้อมูลเบื้องต้น'!$C$22))</f>
        <v/>
      </c>
      <c r="BW12" s="722"/>
      <c r="BX12" s="1234" t="str">
        <f t="shared" si="10"/>
        <v/>
      </c>
      <c r="BY12" s="1232"/>
      <c r="BZ12" s="1231" t="str">
        <f>IF('01.ข้อมูลเบื้องต้น'!$B$23="","",IF('03.คีย์เทอม2'!$B12="","",'01.ข้อมูลเบื้องต้น'!$B$23))</f>
        <v/>
      </c>
      <c r="CA12" s="1232" t="str">
        <f>IF('01.ข้อมูลเบื้องต้น'!$C$23="","",IF('03.คีย์เทอม2'!$B12="","",'01.ข้อมูลเบื้องต้น'!$C$23))</f>
        <v/>
      </c>
      <c r="CB12" s="722"/>
      <c r="CC12" s="1234" t="str">
        <f t="shared" si="38"/>
        <v/>
      </c>
      <c r="CD12" s="1232"/>
      <c r="CE12" s="1231" t="str">
        <f>IF('01.ข้อมูลเบื้องต้น'!$B$24="","",IF('03.คีย์เทอม2'!$B12="","",'01.ข้อมูลเบื้องต้น'!$B$24))</f>
        <v/>
      </c>
      <c r="CF12" s="1232" t="str">
        <f>IF('01.ข้อมูลเบื้องต้น'!$C$24="","",IF('03.คีย์เทอม2'!$B12="","",'01.ข้อมูลเบื้องต้น'!$C$24))</f>
        <v/>
      </c>
      <c r="CG12" s="722"/>
      <c r="CH12" s="1234" t="str">
        <f>IF(CG12="","",IF(CG12&gt;=75,"เชี่ยวชาญ",IF(CG12&gt;=65,"ชำนาญ",IF(CG12&gt;=55,"พัฒนา",IF(CG12&gt;=50,"เริ่มต้น","ไม่ผ่าน")))))</f>
        <v/>
      </c>
      <c r="CI12" s="1232"/>
      <c r="CJ12" s="1231" t="str">
        <f>IF('01.ข้อมูลเบื้องต้น'!$B$25="","",IF('03.คีย์เทอม2'!$B12="","",'01.ข้อมูลเบื้องต้น'!$B$25))</f>
        <v/>
      </c>
      <c r="CK12" s="1232" t="str">
        <f>IF('01.ข้อมูลเบื้องต้น'!$C$25="","",IF('03.คีย์เทอม2'!$B12="","",'01.ข้อมูลเบื้องต้น'!$C$25))</f>
        <v/>
      </c>
      <c r="CL12" s="722"/>
      <c r="CM12" s="1234" t="str">
        <f t="shared" si="11"/>
        <v/>
      </c>
      <c r="CN12" s="1232"/>
      <c r="CO12" s="1231" t="str">
        <f>IF('01.ข้อมูลเบื้องต้น'!$B$26="","",IF('03.คีย์เทอม2'!$B12="","",'01.ข้อมูลเบื้องต้น'!$B$26))</f>
        <v/>
      </c>
      <c r="CP12" s="1232" t="str">
        <f>IF('01.ข้อมูลเบื้องต้น'!$C$26="","",IF('03.คีย์เทอม2'!$B12="","",'01.ข้อมูลเบื้องต้น'!$C$26))</f>
        <v/>
      </c>
      <c r="CQ12" s="722"/>
      <c r="CR12" s="1234" t="str">
        <f>IF(CQ12="","",IF(CQ12&gt;=75,"เชี่ยวชาญ",IF(CQ12&gt;=65,"ชำนาญ",IF(CQ12&gt;=55,"พัฒนา",IF(CQ12&gt;=50,"เริ่มต้น","ไม่ผ่าน")))))</f>
        <v/>
      </c>
      <c r="CS12" s="1232"/>
      <c r="CT12" s="1231" t="str">
        <f>IF('01.ข้อมูลเบื้องต้น'!$B$27="","",IF('03.คีย์เทอม2'!$B12="","",'01.ข้อมูลเบื้องต้น'!$B$27))</f>
        <v/>
      </c>
      <c r="CU12" s="1232" t="str">
        <f>IF('01.ข้อมูลเบื้องต้น'!$C$27="","",IF('03.คีย์เทอม2'!$B12="","",'01.ข้อมูลเบื้องต้น'!$C$27))</f>
        <v/>
      </c>
      <c r="CV12" s="722"/>
      <c r="CW12" s="1234" t="str">
        <f t="shared" si="13"/>
        <v/>
      </c>
      <c r="CX12" s="1232"/>
      <c r="CY12" s="1231" t="str">
        <f>IF('01.ข้อมูลเบื้องต้น'!$B$28="","",IF('03.คีย์เทอม2'!$B12="","",'01.ข้อมูลเบื้องต้น'!$B$28))</f>
        <v/>
      </c>
      <c r="CZ12" s="1232" t="str">
        <f>IF('01.ข้อมูลเบื้องต้น'!$C$28="","",IF('03.คีย์เทอม2'!$B12="","",'01.ข้อมูลเบื้องต้น'!$C$28))</f>
        <v/>
      </c>
      <c r="DA12" s="722"/>
      <c r="DB12" s="1234" t="str">
        <f t="shared" si="14"/>
        <v/>
      </c>
      <c r="DC12" s="1232"/>
      <c r="DD12" s="1231" t="str">
        <f>IF('01.ข้อมูลเบื้องต้น'!$B$36="","",IF('02.คีย์เทอม1'!$B12="","",'01.ข้อมูลเบื้องต้น'!$B$36))</f>
        <v/>
      </c>
      <c r="DE12" s="1232" t="str">
        <f>IF('01.ข้อมูลเบื้องต้น'!$C$36="","",IF('02.คีย์เทอม1'!$B12="","",'01.ข้อมูลเบื้องต้น'!$C$36))</f>
        <v/>
      </c>
      <c r="DF12" s="721"/>
      <c r="DG12" s="1234" t="str">
        <f t="shared" si="15"/>
        <v/>
      </c>
      <c r="DH12" s="1232"/>
      <c r="DI12" s="1231" t="str">
        <f>IF('01.ข้อมูลเบื้องต้น'!$B$37="","",IF('02.คีย์เทอม1'!$B12="","",'01.ข้อมูลเบื้องต้น'!$B$37))</f>
        <v/>
      </c>
      <c r="DJ12" s="1232" t="str">
        <f>IF('01.ข้อมูลเบื้องต้น'!$C$37="","",IF('02.คีย์เทอม1'!$B12="","",'01.ข้อมูลเบื้องต้น'!$C$37))</f>
        <v/>
      </c>
      <c r="DK12" s="721"/>
      <c r="DL12" s="1234" t="str">
        <f t="shared" si="16"/>
        <v/>
      </c>
      <c r="DM12" s="1232"/>
      <c r="DN12" s="1231" t="str">
        <f>IF('01.ข้อมูลเบื้องต้น'!$B$38="","",IF('02.คีย์เทอม1'!$B12="","",'01.ข้อมูลเบื้องต้น'!$B$38))</f>
        <v/>
      </c>
      <c r="DO12" s="1232" t="str">
        <f>IF('01.ข้อมูลเบื้องต้น'!$C$38="","",IF('02.คีย์เทอม1'!$B12="","",'01.ข้อมูลเบื้องต้น'!$C$38))</f>
        <v/>
      </c>
      <c r="DP12" s="721"/>
      <c r="DQ12" s="1234" t="str">
        <f t="shared" si="17"/>
        <v/>
      </c>
      <c r="DR12" s="1232"/>
      <c r="DS12" s="1231" t="str">
        <f>IF('01.ข้อมูลเบื้องต้น'!$B$39="","",IF('02.คีย์เทอม1'!$B12="","",'01.ข้อมูลเบื้องต้น'!$B$39))</f>
        <v/>
      </c>
      <c r="DT12" s="1232" t="str">
        <f>IF('01.ข้อมูลเบื้องต้น'!$C$39="","",IF('02.คีย์เทอม1'!$B12="","",'01.ข้อมูลเบื้องต้น'!$C$39))</f>
        <v/>
      </c>
      <c r="DU12" s="721"/>
      <c r="DV12" s="1234" t="str">
        <f t="shared" si="18"/>
        <v/>
      </c>
      <c r="DW12" s="1232"/>
      <c r="DX12" s="1231" t="str">
        <f>IF('01.ข้อมูลเบื้องต้น'!$B$40="","",IF('02.คีย์เทอม1'!$B12="","",'01.ข้อมูลเบื้องต้น'!$B$40))</f>
        <v/>
      </c>
      <c r="DY12" s="1232" t="str">
        <f>IF('01.ข้อมูลเบื้องต้น'!$C$40="","",IF('02.คีย์เทอม1'!$B12="","",'01.ข้อมูลเบื้องต้น'!$C$40))</f>
        <v/>
      </c>
      <c r="DZ12" s="721"/>
      <c r="EA12" s="1234" t="str">
        <f>IF(DZ12="","",IF(DZ12&gt;=75,"เชี่ยวชาญ",IF(DZ12&gt;=65,"ชำนาญ",IF(DZ12&gt;=55,"พัฒนา",IF(DZ12&gt;=50,"เริ่มต้น","ไม่ผ่าน")))))</f>
        <v/>
      </c>
      <c r="EB12" s="1232"/>
      <c r="EC12" s="1231" t="str">
        <f>IF('01.ข้อมูลเบื้องต้น'!$B$41="","",IF('02.คีย์เทอม1'!$B12="","",'01.ข้อมูลเบื้องต้น'!$B$41))</f>
        <v/>
      </c>
      <c r="ED12" s="1232" t="str">
        <f>IF('01.ข้อมูลเบื้องต้น'!$C$41="","",IF('02.คีย์เทอม1'!$B12="","",'01.ข้อมูลเบื้องต้น'!$C$41))</f>
        <v/>
      </c>
      <c r="EE12" s="721"/>
      <c r="EF12" s="1234" t="str">
        <f t="shared" si="20"/>
        <v/>
      </c>
      <c r="EG12" s="1232"/>
      <c r="EH12" s="1231" t="str">
        <f>IF('01.ข้อมูลเบื้องต้น'!$B$42="","",IF('02.คีย์เทอม1'!$B12="","",'01.ข้อมูลเบื้องต้น'!$B$42))</f>
        <v/>
      </c>
      <c r="EI12" s="1232" t="str">
        <f>IF('01.ข้อมูลเบื้องต้น'!$C$42="","",IF('02.คีย์เทอม1'!$B12="","",'01.ข้อมูลเบื้องต้น'!$C$42))</f>
        <v/>
      </c>
      <c r="EJ12" s="721"/>
      <c r="EK12" s="1234" t="str">
        <f t="shared" si="21"/>
        <v/>
      </c>
      <c r="EL12" s="1232"/>
      <c r="EM12" s="1231" t="str">
        <f>IF('01.ข้อมูลเบื้องต้น'!$B$43="","",IF('02.คีย์เทอม1'!$B12="","",'01.ข้อมูลเบื้องต้น'!$B$43))</f>
        <v/>
      </c>
      <c r="EN12" s="1232" t="str">
        <f>IF('01.ข้อมูลเบื้องต้น'!$C$43="","",IF('02.คีย์เทอม1'!$B12="","",'01.ข้อมูลเบื้องต้น'!$C$43))</f>
        <v/>
      </c>
      <c r="EO12" s="721"/>
      <c r="EP12" s="1234" t="str">
        <f t="shared" si="22"/>
        <v/>
      </c>
      <c r="EQ12" s="1232"/>
      <c r="ER12" s="1231" t="str">
        <f>IF('01.ข้อมูลเบื้องต้น'!$B$44="","",IF('02.คีย์เทอม1'!$B12="","",'01.ข้อมูลเบื้องต้น'!$B$44))</f>
        <v/>
      </c>
      <c r="ES12" s="1232" t="str">
        <f>IF('01.ข้อมูลเบื้องต้น'!$C$44="","",IF('02.คีย์เทอม1'!$B12="","",'01.ข้อมูลเบื้องต้น'!$C$44))</f>
        <v/>
      </c>
      <c r="ET12" s="721"/>
      <c r="EU12" s="1234" t="str">
        <f t="shared" si="23"/>
        <v/>
      </c>
      <c r="EV12" s="1232"/>
      <c r="EW12" s="1231" t="str">
        <f>IF('01.ข้อมูลเบื้องต้น'!$B$45="","",IF('02.คีย์เทอม1'!$B12="","",'01.ข้อมูลเบื้องต้น'!$B$45))</f>
        <v/>
      </c>
      <c r="EX12" s="1232" t="str">
        <f>IF('01.ข้อมูลเบื้องต้น'!$C$45="","",IF('02.คีย์เทอม1'!$B12="","",'01.ข้อมูลเบื้องต้น'!$C$45))</f>
        <v/>
      </c>
      <c r="EY12" s="721"/>
      <c r="EZ12" s="1234" t="str">
        <f t="shared" si="24"/>
        <v/>
      </c>
      <c r="FA12" s="1232"/>
      <c r="FB12" s="1231" t="str">
        <f>IF('01.ข้อมูลเบื้องต้น'!$B$46="","",IF('02.คีย์เทอม1'!$B12="","",'01.ข้อมูลเบื้องต้น'!$B$46))</f>
        <v/>
      </c>
      <c r="FC12" s="1232" t="str">
        <f>IF('01.ข้อมูลเบื้องต้น'!$C$46="","",IF('02.คีย์เทอม1'!$B12="","",'01.ข้อมูลเบื้องต้น'!$C$46))</f>
        <v/>
      </c>
      <c r="FD12" s="721"/>
      <c r="FE12" s="1234" t="str">
        <f t="shared" si="25"/>
        <v/>
      </c>
      <c r="FF12" s="1232"/>
      <c r="FG12" s="1231" t="str">
        <f>IF('01.ข้อมูลเบื้องต้น'!$B$47="","",IF('02.คีย์เทอม1'!$B12="","",'01.ข้อมูลเบื้องต้น'!$B$47))</f>
        <v/>
      </c>
      <c r="FH12" s="1232" t="str">
        <f>IF('01.ข้อมูลเบื้องต้น'!$C$47="","",IF('02.คีย์เทอม1'!$B12="","",'01.ข้อมูลเบื้องต้น'!$C$47))</f>
        <v/>
      </c>
      <c r="FI12" s="721"/>
      <c r="FJ12" s="1234" t="str">
        <f t="shared" si="26"/>
        <v/>
      </c>
      <c r="FK12" s="1232"/>
      <c r="FL12" s="1231" t="str">
        <f>IF('01.ข้อมูลเบื้องต้น'!$B$48="","",IF('02.คีย์เทอม1'!$B12="","",'01.ข้อมูลเบื้องต้น'!$B$48))</f>
        <v/>
      </c>
      <c r="FM12" s="1232" t="str">
        <f>IF('01.ข้อมูลเบื้องต้น'!$C$48="","",IF('02.คีย์เทอม1'!$B12="","",'01.ข้อมูลเบื้องต้น'!$C$48))</f>
        <v/>
      </c>
      <c r="FN12" s="721"/>
      <c r="FO12" s="1234" t="str">
        <f t="shared" si="27"/>
        <v/>
      </c>
      <c r="FP12" s="1232"/>
      <c r="FQ12" s="1231" t="str">
        <f>IF('01.ข้อมูลเบื้องต้น'!$B$49="","",IF('02.คีย์เทอม1'!$B12="","",'01.ข้อมูลเบื้องต้น'!$B$49))</f>
        <v/>
      </c>
      <c r="FR12" s="1232" t="str">
        <f>IF('01.ข้อมูลเบื้องต้น'!$C$49="","",IF('02.คีย์เทอม1'!$B12="","",'01.ข้อมูลเบื้องต้น'!$C$49))</f>
        <v/>
      </c>
      <c r="FS12" s="721"/>
      <c r="FT12" s="1234" t="str">
        <f t="shared" si="28"/>
        <v/>
      </c>
      <c r="FU12" s="1232"/>
      <c r="FV12" s="1231" t="str">
        <f>IF('01.ข้อมูลเบื้องต้น'!$B$50="","",IF($D12="","",'01.ข้อมูลเบื้องต้น'!$B$50))</f>
        <v/>
      </c>
      <c r="FW12" s="1232" t="str">
        <f>IF('01.ข้อมูลเบื้องต้น'!$C$50="","",IF('02.คีย์เทอม1'!$B12="","",'01.ข้อมูลเบื้องต้น'!$C$50))</f>
        <v/>
      </c>
      <c r="FX12" s="721"/>
      <c r="FY12" s="1234" t="str">
        <f t="shared" si="29"/>
        <v/>
      </c>
      <c r="FZ12" s="521" t="str">
        <f t="shared" ref="FZ12:FZ59" si="56">IF(OR(J12&gt;$J$9,O12&gt;$O$9,T12&gt;$T$9,Y12&gt;$Y$9,AD12&gt;$AD$9,AI12&gt;$AI$9,AN12&gt;$AN$9,AS12&gt;$AS$9,AX12&gt;$AX$9,BC12&gt;$BC$9,BH12&gt;$BH$9,BM12&gt;$BM$9,BR12&gt;$BR$9,BW12&gt;$BW$9,CB12&gt;$CB$9,CG12&gt;$CG$9,CL12&gt;$CL$9,CQ12&gt;$CQ$9,CV12&gt;$CV$9,DA12&gt;$DA$9),"",IF(COUNT(J12,O12,T12,Y12,AD12,AI12,AN12,AS12,AX12,BC12,BH12,BM12,BR12,BW12,CB12,CG12,CL12,CQ12,CV12,DA12)=0,"",SUM(J12,O12,T12,Y12,AD12,AI12,AN12,AS12,AX12,BC12,BH12,BM12,BR12,BW12,CB12,CG12,CL12,CQ12,CV12,DA12)))</f>
        <v/>
      </c>
      <c r="GA12" s="522" t="str">
        <f t="shared" ref="GA12:GA59" si="57">IF(FZ12="","",(FZ12*100)/$FZ$9)</f>
        <v/>
      </c>
      <c r="GB12" s="523" t="str">
        <f>IF('2.ชื่อนักเรียน'!R13="มส","มส",IF('2.ชื่อนักเรียน'!R13="ย้าย","ย้าย",IF('2.ชื่อนักเรียน'!R13="ร","ร",IF(GA12="","",RANK(GA12,$GA$10:$GA$59,0)))))</f>
        <v/>
      </c>
      <c r="GC12" s="523" t="str">
        <f t="shared" si="39"/>
        <v/>
      </c>
      <c r="GE12" s="527" t="str">
        <f t="shared" si="40"/>
        <v/>
      </c>
      <c r="GF12" s="718" t="str">
        <f t="shared" si="41"/>
        <v/>
      </c>
      <c r="GG12" s="717" t="str">
        <f t="shared" si="42"/>
        <v/>
      </c>
      <c r="GH12" s="520" t="str">
        <f t="shared" si="43"/>
        <v/>
      </c>
      <c r="GI12" s="529" t="str">
        <f t="shared" si="44"/>
        <v/>
      </c>
      <c r="GJ12" s="718" t="str">
        <f t="shared" si="45"/>
        <v/>
      </c>
      <c r="GK12" s="718" t="str">
        <f t="shared" si="46"/>
        <v/>
      </c>
      <c r="GL12" s="528" t="str">
        <f t="shared" si="47"/>
        <v/>
      </c>
      <c r="GM12" s="701" t="str">
        <f t="shared" si="48"/>
        <v/>
      </c>
      <c r="GN12" s="701" t="str">
        <f t="shared" si="49"/>
        <v/>
      </c>
      <c r="GO12" s="701" t="str">
        <f t="shared" si="50"/>
        <v/>
      </c>
      <c r="GP12" s="701" t="str">
        <f t="shared" si="51"/>
        <v/>
      </c>
      <c r="GQ12" s="701" t="str">
        <f t="shared" si="52"/>
        <v/>
      </c>
      <c r="GR12" s="701" t="str">
        <f t="shared" si="53"/>
        <v/>
      </c>
      <c r="GS12" s="701" t="str">
        <f t="shared" si="54"/>
        <v/>
      </c>
      <c r="GT12" s="520" t="str">
        <f t="shared" si="55"/>
        <v/>
      </c>
    </row>
    <row r="13" spans="1:207" s="509" customFormat="1" ht="17.25" customHeight="1" thickTop="1" thickBot="1">
      <c r="A13" s="1229">
        <v>4</v>
      </c>
      <c r="B13" s="1229" t="str">
        <f>IF('2.ชื่อนักเรียน'!E14="","",CONCATENATE('2.ชื่อนักเรียน'!E14,'2.ชื่อนักเรียน'!F14,'2.ชื่อนักเรียน'!G14,'2.ชื่อนักเรียน'!H14,'2.ชื่อนักเรียน'!I14,'2.ชื่อนักเรียน'!J14,'2.ชื่อนักเรียน'!K14,'2.ชื่อนักเรียน'!L14,'2.ชื่อนักเรียน'!M14,'2.ชื่อนักเรียน'!N14,'2.ชื่อนักเรียน'!O14,'2.ชื่อนักเรียน'!P14,'2.ชื่อนักเรียน'!Q14))</f>
        <v/>
      </c>
      <c r="C13" s="1230" t="str">
        <f>IF('2.ชื่อนักเรียน'!B14="","",'2.ชื่อนักเรียน'!B14)</f>
        <v/>
      </c>
      <c r="D13" s="1231" t="str">
        <f>IF('2.ชื่อนักเรียน'!C14="","",CONCATENATE(TRIM('2.ชื่อนักเรียน'!C14),"  ",'2.ชื่อนักเรียน'!D14))</f>
        <v/>
      </c>
      <c r="E13" s="1232" t="str">
        <f>IF(B13="","",IF('01.ข้อมูลเบื้องต้น'!$H$2="","",'01.ข้อมูลเบื้องต้น'!$H$2))</f>
        <v/>
      </c>
      <c r="F13" s="1231" t="str">
        <f>IF(B13="","",IF('01.ข้อมูลเบื้องต้น'!$I$4="","",'01.ข้อมูลเบื้องต้น'!$I$4))</f>
        <v/>
      </c>
      <c r="G13" s="1232"/>
      <c r="H13" s="1231" t="str">
        <f>IF('01.ข้อมูลเบื้องต้น'!$B$8="","",IF('03.คีย์เทอม2'!$B13="","",'01.ข้อมูลเบื้องต้น'!$B$8))</f>
        <v/>
      </c>
      <c r="I13" s="1232" t="str">
        <f>IF('01.ข้อมูลเบื้องต้น'!$C$8="","",IF('03.คีย์เทอม2'!$B13="","",'01.ข้อมูลเบื้องต้น'!$C$8))</f>
        <v/>
      </c>
      <c r="J13" s="526"/>
      <c r="K13" s="1233" t="str">
        <f>IF('2.ชื่อนักเรียน'!R14="มส","มส",IF('2.ชื่อนักเรียน'!R14="ร","ร",IF('2.ชื่อนักเรียน'!R14="ย้าย","ย้าย",IF(J13="","",IF(J13&gt;=75,"เชี่ยวชาญ",IF(J13&gt;=65,"ชำนาญ",IF(J13&gt;=55,"พัฒนา",IF(J13&gt;=50,"เริ่มต้น","ไม่ผ่าน"))))))))</f>
        <v/>
      </c>
      <c r="L13" s="1232"/>
      <c r="M13" s="1231" t="str">
        <f>IF('01.ข้อมูลเบื้องต้น'!$B$9="","",IF('03.คีย์เทอม2'!$B13="","",'01.ข้อมูลเบื้องต้น'!$B$9))</f>
        <v/>
      </c>
      <c r="N13" s="1232" t="str">
        <f>IF('01.ข้อมูลเบื้องต้น'!$C$9="","",IF('03.คีย์เทอม2'!$B13="","",'01.ข้อมูลเบื้องต้น'!$C$9))</f>
        <v/>
      </c>
      <c r="O13" s="526"/>
      <c r="P13" s="1235" t="str">
        <f t="shared" si="6"/>
        <v/>
      </c>
      <c r="Q13" s="1232"/>
      <c r="R13" s="1231" t="str">
        <f>IF('01.ข้อมูลเบื้องต้น'!$B$10="","",IF('03.คีย์เทอม2'!$B13="","",'01.ข้อมูลเบื้องต้น'!$B$10))</f>
        <v/>
      </c>
      <c r="S13" s="1232" t="str">
        <f>IF('01.ข้อมูลเบื้องต้น'!$C$10="","",IF('03.คีย์เทอม2'!$B13="","",'01.ข้อมูลเบื้องต้น'!$C$10))</f>
        <v/>
      </c>
      <c r="T13" s="526"/>
      <c r="U13" s="1235" t="str">
        <f t="shared" si="7"/>
        <v/>
      </c>
      <c r="V13" s="1232"/>
      <c r="W13" s="1231" t="str">
        <f>IF('01.ข้อมูลเบื้องต้น'!$B$11="","",IF('03.คีย์เทอม2'!$B13="","",'01.ข้อมูลเบื้องต้น'!$B$11))</f>
        <v/>
      </c>
      <c r="X13" s="1232" t="str">
        <f>IF('01.ข้อมูลเบื้องต้น'!$C$11="","",IF('03.คีย์เทอม2'!$B13="","",'01.ข้อมูลเบื้องต้น'!$C$11))</f>
        <v/>
      </c>
      <c r="Y13" s="519"/>
      <c r="Z13" s="1234" t="str">
        <f t="shared" si="30"/>
        <v/>
      </c>
      <c r="AA13" s="1232"/>
      <c r="AB13" s="1231" t="str">
        <f>IF('01.ข้อมูลเบื้องต้น'!$B$12="","",IF('03.คีย์เทอม2'!$B13="","",'01.ข้อมูลเบื้องต้น'!$B$12))</f>
        <v/>
      </c>
      <c r="AC13" s="1232" t="str">
        <f>IF('01.ข้อมูลเบื้องต้น'!$C$12="","",IF('03.คีย์เทอม2'!$B13="","",'01.ข้อมูลเบื้องต้น'!$C$12))</f>
        <v/>
      </c>
      <c r="AD13" s="526"/>
      <c r="AE13" s="1235" t="str">
        <f t="shared" si="31"/>
        <v/>
      </c>
      <c r="AF13" s="1232"/>
      <c r="AG13" s="1231" t="str">
        <f>IF('01.ข้อมูลเบื้องต้น'!$B$13="","",IF('03.คีย์เทอม2'!$B13="","",'01.ข้อมูลเบื้องต้น'!$B$13))</f>
        <v/>
      </c>
      <c r="AH13" s="1232" t="str">
        <f>IF('01.ข้อมูลเบื้องต้น'!$C$13="","",IF('03.คีย์เทอม2'!$B13="","",'01.ข้อมูลเบื้องต้น'!$C$13))</f>
        <v/>
      </c>
      <c r="AI13" s="526"/>
      <c r="AJ13" s="1235" t="str">
        <f t="shared" si="32"/>
        <v/>
      </c>
      <c r="AK13" s="1232"/>
      <c r="AL13" s="1231" t="str">
        <f>IF('01.ข้อมูลเบื้องต้น'!$B$14="","",IF('03.คีย์เทอม2'!$B13="","",'01.ข้อมูลเบื้องต้น'!$B$14))</f>
        <v/>
      </c>
      <c r="AM13" s="1232" t="str">
        <f>IF('01.ข้อมูลเบื้องต้น'!$C$14="","",IF('03.คีย์เทอม2'!$B13="","",'01.ข้อมูลเบื้องต้น'!$C$14))</f>
        <v/>
      </c>
      <c r="AN13" s="526"/>
      <c r="AO13" s="1235" t="str">
        <f t="shared" si="33"/>
        <v/>
      </c>
      <c r="AP13" s="1232"/>
      <c r="AQ13" s="1231" t="str">
        <f>IF('01.ข้อมูลเบื้องต้น'!$B$15="","",IF('03.คีย์เทอม2'!$B13="","",'01.ข้อมูลเบื้องต้น'!$B$15))</f>
        <v/>
      </c>
      <c r="AR13" s="1232" t="str">
        <f>IF('01.ข้อมูลเบื้องต้น'!$C$15="","",IF('03.คีย์เทอม2'!$B13="","",'01.ข้อมูลเบื้องต้น'!$C$15))</f>
        <v/>
      </c>
      <c r="AS13" s="526"/>
      <c r="AT13" s="1235" t="str">
        <f t="shared" si="34"/>
        <v/>
      </c>
      <c r="AU13" s="1232"/>
      <c r="AV13" s="1231" t="str">
        <f>IF('01.ข้อมูลเบื้องต้น'!$B$16="","",IF('03.คีย์เทอม2'!$B13="","",'01.ข้อมูลเบื้องต้น'!$B$16))</f>
        <v/>
      </c>
      <c r="AW13" s="1232" t="str">
        <f>IF('01.ข้อมูลเบื้องต้น'!$C$16="","",IF('03.คีย์เทอม2'!$B13="","",'01.ข้อมูลเบื้องต้น'!$C$16))</f>
        <v/>
      </c>
      <c r="AX13" s="519"/>
      <c r="AY13" s="1234" t="str">
        <f t="shared" si="35"/>
        <v/>
      </c>
      <c r="AZ13" s="1232"/>
      <c r="BA13" s="1231" t="str">
        <f>IF('01.ข้อมูลเบื้องต้น'!$B$17="","",IF('03.คีย์เทอม2'!$B13="","",'01.ข้อมูลเบื้องต้น'!$B$17))</f>
        <v/>
      </c>
      <c r="BB13" s="1232" t="str">
        <f>IF('01.ข้อมูลเบื้องต้น'!$C$17="","",IF('03.คีย์เทอม2'!$B13="","",'01.ข้อมูลเบื้องต้น'!$C$17))</f>
        <v/>
      </c>
      <c r="BC13" s="519"/>
      <c r="BD13" s="1234" t="str">
        <f t="shared" si="36"/>
        <v/>
      </c>
      <c r="BE13" s="1232"/>
      <c r="BF13" s="1231" t="str">
        <f>IF('01.ข้อมูลเบื้องต้น'!$B$19="","",IF('03.คีย์เทอม2'!$B13="","",'01.ข้อมูลเบื้องต้น'!$B$19))</f>
        <v/>
      </c>
      <c r="BG13" s="1232" t="str">
        <f>IF('01.ข้อมูลเบื้องต้น'!$C$19="","",IF('03.คีย์เทอม2'!$B13="","",'01.ข้อมูลเบื้องต้น'!$C$19))</f>
        <v/>
      </c>
      <c r="BH13" s="723"/>
      <c r="BI13" s="1234" t="str">
        <f t="shared" si="37"/>
        <v/>
      </c>
      <c r="BJ13" s="1232"/>
      <c r="BK13" s="1231" t="str">
        <f>IF('01.ข้อมูลเบื้องต้น'!$B$20="","",IF('03.คีย์เทอม2'!$B13="","",'01.ข้อมูลเบื้องต้น'!$B$20))</f>
        <v/>
      </c>
      <c r="BL13" s="1232" t="str">
        <f>IF('01.ข้อมูลเบื้องต้น'!$C$20="","",IF('03.คีย์เทอม2'!$B13="","",'01.ข้อมูลเบื้องต้น'!$C$20))</f>
        <v/>
      </c>
      <c r="BM13" s="723"/>
      <c r="BN13" s="1235" t="str">
        <f t="shared" si="8"/>
        <v/>
      </c>
      <c r="BO13" s="1232"/>
      <c r="BP13" s="1231" t="str">
        <f>IF('01.ข้อมูลเบื้องต้น'!$B$21="","",IF('03.คีย์เทอม2'!$B13="","",'01.ข้อมูลเบื้องต้น'!$B$21))</f>
        <v/>
      </c>
      <c r="BQ13" s="1232" t="str">
        <f>IF('01.ข้อมูลเบื้องต้น'!$C$21="","",IF('03.คีย์เทอม2'!$B13="","",'01.ข้อมูลเบื้องต้น'!$C$21))</f>
        <v/>
      </c>
      <c r="BR13" s="722"/>
      <c r="BS13" s="1234" t="str">
        <f t="shared" si="9"/>
        <v/>
      </c>
      <c r="BT13" s="1232"/>
      <c r="BU13" s="1231" t="str">
        <f>IF('01.ข้อมูลเบื้องต้น'!$B$22="","",IF('03.คีย์เทอม2'!$B13="","",'01.ข้อมูลเบื้องต้น'!$B$22))</f>
        <v/>
      </c>
      <c r="BV13" s="1232" t="str">
        <f>IF('01.ข้อมูลเบื้องต้น'!$C$22="","",IF('03.คีย์เทอม2'!$B13="","",'01.ข้อมูลเบื้องต้น'!$C$22))</f>
        <v/>
      </c>
      <c r="BW13" s="722"/>
      <c r="BX13" s="1234" t="str">
        <f t="shared" si="10"/>
        <v/>
      </c>
      <c r="BY13" s="1232"/>
      <c r="BZ13" s="1231" t="str">
        <f>IF('01.ข้อมูลเบื้องต้น'!$B$23="","",IF('03.คีย์เทอม2'!$B13="","",'01.ข้อมูลเบื้องต้น'!$B$23))</f>
        <v/>
      </c>
      <c r="CA13" s="1232" t="str">
        <f>IF('01.ข้อมูลเบื้องต้น'!$C$23="","",IF('03.คีย์เทอม2'!$B13="","",'01.ข้อมูลเบื้องต้น'!$C$23))</f>
        <v/>
      </c>
      <c r="CB13" s="722"/>
      <c r="CC13" s="1234" t="str">
        <f t="shared" si="38"/>
        <v/>
      </c>
      <c r="CD13" s="1232"/>
      <c r="CE13" s="1231" t="str">
        <f>IF('01.ข้อมูลเบื้องต้น'!$B$24="","",IF('03.คีย์เทอม2'!$B13="","",'01.ข้อมูลเบื้องต้น'!$B$24))</f>
        <v/>
      </c>
      <c r="CF13" s="1232" t="str">
        <f>IF('01.ข้อมูลเบื้องต้น'!$C$24="","",IF('03.คีย์เทอม2'!$B13="","",'01.ข้อมูลเบื้องต้น'!$C$24))</f>
        <v/>
      </c>
      <c r="CG13" s="722"/>
      <c r="CH13" s="1234" t="str">
        <f>IF(CG13="","",IF(CG13&gt;=75,"เชี่ยวชาญ",IF(CG13&gt;=65,"ชำนาญ",IF(CG13&gt;=55,"พัฒนา",IF(CG13&gt;=50,"เริ่มต้น","ไม่ผ่าน")))))</f>
        <v/>
      </c>
      <c r="CI13" s="1232"/>
      <c r="CJ13" s="1231" t="str">
        <f>IF('01.ข้อมูลเบื้องต้น'!$B$25="","",IF('03.คีย์เทอม2'!$B13="","",'01.ข้อมูลเบื้องต้น'!$B$25))</f>
        <v/>
      </c>
      <c r="CK13" s="1232" t="str">
        <f>IF('01.ข้อมูลเบื้องต้น'!$C$25="","",IF('03.คีย์เทอม2'!$B13="","",'01.ข้อมูลเบื้องต้น'!$C$25))</f>
        <v/>
      </c>
      <c r="CL13" s="722"/>
      <c r="CM13" s="1234" t="str">
        <f t="shared" si="11"/>
        <v/>
      </c>
      <c r="CN13" s="1232"/>
      <c r="CO13" s="1231" t="str">
        <f>IF('01.ข้อมูลเบื้องต้น'!$B$26="","",IF('03.คีย์เทอม2'!$B13="","",'01.ข้อมูลเบื้องต้น'!$B$26))</f>
        <v/>
      </c>
      <c r="CP13" s="1232" t="str">
        <f>IF('01.ข้อมูลเบื้องต้น'!$C$26="","",IF('03.คีย์เทอม2'!$B13="","",'01.ข้อมูลเบื้องต้น'!$C$26))</f>
        <v/>
      </c>
      <c r="CQ13" s="722"/>
      <c r="CR13" s="1234" t="str">
        <f t="shared" si="12"/>
        <v/>
      </c>
      <c r="CS13" s="1232"/>
      <c r="CT13" s="1231" t="str">
        <f>IF('01.ข้อมูลเบื้องต้น'!$B$27="","",IF('03.คีย์เทอม2'!$B13="","",'01.ข้อมูลเบื้องต้น'!$B$27))</f>
        <v/>
      </c>
      <c r="CU13" s="1232" t="str">
        <f>IF('01.ข้อมูลเบื้องต้น'!$C$27="","",IF('03.คีย์เทอม2'!$B13="","",'01.ข้อมูลเบื้องต้น'!$C$27))</f>
        <v/>
      </c>
      <c r="CV13" s="722"/>
      <c r="CW13" s="1234" t="str">
        <f t="shared" si="13"/>
        <v/>
      </c>
      <c r="CX13" s="1232"/>
      <c r="CY13" s="1231" t="str">
        <f>IF('01.ข้อมูลเบื้องต้น'!$B$28="","",IF('03.คีย์เทอม2'!$B13="","",'01.ข้อมูลเบื้องต้น'!$B$28))</f>
        <v/>
      </c>
      <c r="CZ13" s="1232" t="str">
        <f>IF('01.ข้อมูลเบื้องต้น'!$C$28="","",IF('03.คีย์เทอม2'!$B13="","",'01.ข้อมูลเบื้องต้น'!$C$28))</f>
        <v/>
      </c>
      <c r="DA13" s="722"/>
      <c r="DB13" s="1234" t="str">
        <f t="shared" si="14"/>
        <v/>
      </c>
      <c r="DC13" s="1232"/>
      <c r="DD13" s="1231" t="str">
        <f>IF('01.ข้อมูลเบื้องต้น'!$B$36="","",IF('02.คีย์เทอม1'!$B13="","",'01.ข้อมูลเบื้องต้น'!$B$36))</f>
        <v/>
      </c>
      <c r="DE13" s="1232" t="str">
        <f>IF('01.ข้อมูลเบื้องต้น'!$C$36="","",IF('02.คีย์เทอม1'!$B13="","",'01.ข้อมูลเบื้องต้น'!$C$36))</f>
        <v/>
      </c>
      <c r="DF13" s="721"/>
      <c r="DG13" s="1234" t="str">
        <f t="shared" si="15"/>
        <v/>
      </c>
      <c r="DH13" s="1232"/>
      <c r="DI13" s="1231" t="str">
        <f>IF('01.ข้อมูลเบื้องต้น'!$B$37="","",IF('02.คีย์เทอม1'!$B13="","",'01.ข้อมูลเบื้องต้น'!$B$37))</f>
        <v/>
      </c>
      <c r="DJ13" s="1232" t="str">
        <f>IF('01.ข้อมูลเบื้องต้น'!$C$37="","",IF('02.คีย์เทอม1'!$B13="","",'01.ข้อมูลเบื้องต้น'!$C$37))</f>
        <v/>
      </c>
      <c r="DK13" s="721"/>
      <c r="DL13" s="1234" t="str">
        <f t="shared" si="16"/>
        <v/>
      </c>
      <c r="DM13" s="1232"/>
      <c r="DN13" s="1231" t="str">
        <f>IF('01.ข้อมูลเบื้องต้น'!$B$38="","",IF('02.คีย์เทอม1'!$B13="","",'01.ข้อมูลเบื้องต้น'!$B$38))</f>
        <v/>
      </c>
      <c r="DO13" s="1232" t="str">
        <f>IF('01.ข้อมูลเบื้องต้น'!$C$38="","",IF('02.คีย์เทอม1'!$B13="","",'01.ข้อมูลเบื้องต้น'!$C$38))</f>
        <v/>
      </c>
      <c r="DP13" s="721"/>
      <c r="DQ13" s="1234" t="str">
        <f t="shared" si="17"/>
        <v/>
      </c>
      <c r="DR13" s="1232"/>
      <c r="DS13" s="1231" t="str">
        <f>IF('01.ข้อมูลเบื้องต้น'!$B$39="","",IF('02.คีย์เทอม1'!$B13="","",'01.ข้อมูลเบื้องต้น'!$B$39))</f>
        <v/>
      </c>
      <c r="DT13" s="1232" t="str">
        <f>IF('01.ข้อมูลเบื้องต้น'!$C$39="","",IF('02.คีย์เทอม1'!$B13="","",'01.ข้อมูลเบื้องต้น'!$C$39))</f>
        <v/>
      </c>
      <c r="DU13" s="721"/>
      <c r="DV13" s="1234" t="str">
        <f t="shared" si="18"/>
        <v/>
      </c>
      <c r="DW13" s="1232"/>
      <c r="DX13" s="1231" t="str">
        <f>IF('01.ข้อมูลเบื้องต้น'!$B$40="","",IF('02.คีย์เทอม1'!$B13="","",'01.ข้อมูลเบื้องต้น'!$B$40))</f>
        <v/>
      </c>
      <c r="DY13" s="1232" t="str">
        <f>IF('01.ข้อมูลเบื้องต้น'!$C$40="","",IF('02.คีย์เทอม1'!$B13="","",'01.ข้อมูลเบื้องต้น'!$C$40))</f>
        <v/>
      </c>
      <c r="DZ13" s="721"/>
      <c r="EA13" s="1234" t="str">
        <f t="shared" si="19"/>
        <v/>
      </c>
      <c r="EB13" s="1232"/>
      <c r="EC13" s="1231" t="str">
        <f>IF('01.ข้อมูลเบื้องต้น'!$B$41="","",IF('02.คีย์เทอม1'!$B13="","",'01.ข้อมูลเบื้องต้น'!$B$41))</f>
        <v/>
      </c>
      <c r="ED13" s="1232" t="str">
        <f>IF('01.ข้อมูลเบื้องต้น'!$C$41="","",IF('02.คีย์เทอม1'!$B13="","",'01.ข้อมูลเบื้องต้น'!$C$41))</f>
        <v/>
      </c>
      <c r="EE13" s="721"/>
      <c r="EF13" s="1234" t="str">
        <f t="shared" si="20"/>
        <v/>
      </c>
      <c r="EG13" s="1232"/>
      <c r="EH13" s="1231" t="str">
        <f>IF('01.ข้อมูลเบื้องต้น'!$B$42="","",IF('02.คีย์เทอม1'!$B13="","",'01.ข้อมูลเบื้องต้น'!$B$42))</f>
        <v/>
      </c>
      <c r="EI13" s="1232" t="str">
        <f>IF('01.ข้อมูลเบื้องต้น'!$C$42="","",IF('02.คีย์เทอม1'!$B13="","",'01.ข้อมูลเบื้องต้น'!$C$42))</f>
        <v/>
      </c>
      <c r="EJ13" s="721"/>
      <c r="EK13" s="1234" t="str">
        <f t="shared" si="21"/>
        <v/>
      </c>
      <c r="EL13" s="1232"/>
      <c r="EM13" s="1231" t="str">
        <f>IF('01.ข้อมูลเบื้องต้น'!$B$43="","",IF('02.คีย์เทอม1'!$B13="","",'01.ข้อมูลเบื้องต้น'!$B$43))</f>
        <v/>
      </c>
      <c r="EN13" s="1232" t="str">
        <f>IF('01.ข้อมูลเบื้องต้น'!$C$43="","",IF('02.คีย์เทอม1'!$B13="","",'01.ข้อมูลเบื้องต้น'!$C$43))</f>
        <v/>
      </c>
      <c r="EO13" s="721"/>
      <c r="EP13" s="1234" t="str">
        <f t="shared" si="22"/>
        <v/>
      </c>
      <c r="EQ13" s="1232"/>
      <c r="ER13" s="1231" t="str">
        <f>IF('01.ข้อมูลเบื้องต้น'!$B$44="","",IF('02.คีย์เทอม1'!$B13="","",'01.ข้อมูลเบื้องต้น'!$B$44))</f>
        <v/>
      </c>
      <c r="ES13" s="1232" t="str">
        <f>IF('01.ข้อมูลเบื้องต้น'!$C$44="","",IF('02.คีย์เทอม1'!$B13="","",'01.ข้อมูลเบื้องต้น'!$C$44))</f>
        <v/>
      </c>
      <c r="ET13" s="721"/>
      <c r="EU13" s="1234" t="str">
        <f t="shared" si="23"/>
        <v/>
      </c>
      <c r="EV13" s="1232"/>
      <c r="EW13" s="1231" t="str">
        <f>IF('01.ข้อมูลเบื้องต้น'!$B$45="","",IF('02.คีย์เทอม1'!$B13="","",'01.ข้อมูลเบื้องต้น'!$B$45))</f>
        <v/>
      </c>
      <c r="EX13" s="1232" t="str">
        <f>IF('01.ข้อมูลเบื้องต้น'!$C$45="","",IF('02.คีย์เทอม1'!$B13="","",'01.ข้อมูลเบื้องต้น'!$C$45))</f>
        <v/>
      </c>
      <c r="EY13" s="721"/>
      <c r="EZ13" s="1234" t="str">
        <f t="shared" si="24"/>
        <v/>
      </c>
      <c r="FA13" s="1232"/>
      <c r="FB13" s="1231" t="str">
        <f>IF('01.ข้อมูลเบื้องต้น'!$B$46="","",IF('02.คีย์เทอม1'!$B13="","",'01.ข้อมูลเบื้องต้น'!$B$46))</f>
        <v/>
      </c>
      <c r="FC13" s="1232" t="str">
        <f>IF('01.ข้อมูลเบื้องต้น'!$C$46="","",IF('02.คีย์เทอม1'!$B13="","",'01.ข้อมูลเบื้องต้น'!$C$46))</f>
        <v/>
      </c>
      <c r="FD13" s="721"/>
      <c r="FE13" s="1234" t="str">
        <f t="shared" si="25"/>
        <v/>
      </c>
      <c r="FF13" s="1232"/>
      <c r="FG13" s="1231" t="str">
        <f>IF('01.ข้อมูลเบื้องต้น'!$B$47="","",IF('02.คีย์เทอม1'!$B13="","",'01.ข้อมูลเบื้องต้น'!$B$47))</f>
        <v/>
      </c>
      <c r="FH13" s="1232" t="str">
        <f>IF('01.ข้อมูลเบื้องต้น'!$C$47="","",IF('02.คีย์เทอม1'!$B13="","",'01.ข้อมูลเบื้องต้น'!$C$47))</f>
        <v/>
      </c>
      <c r="FI13" s="721"/>
      <c r="FJ13" s="1234" t="str">
        <f t="shared" si="26"/>
        <v/>
      </c>
      <c r="FK13" s="1232"/>
      <c r="FL13" s="1231" t="str">
        <f>IF('01.ข้อมูลเบื้องต้น'!$B$48="","",IF('02.คีย์เทอม1'!$B13="","",'01.ข้อมูลเบื้องต้น'!$B$48))</f>
        <v/>
      </c>
      <c r="FM13" s="1232" t="str">
        <f>IF('01.ข้อมูลเบื้องต้น'!$C$48="","",IF('02.คีย์เทอม1'!$B13="","",'01.ข้อมูลเบื้องต้น'!$C$48))</f>
        <v/>
      </c>
      <c r="FN13" s="721"/>
      <c r="FO13" s="1234" t="str">
        <f t="shared" si="27"/>
        <v/>
      </c>
      <c r="FP13" s="1232"/>
      <c r="FQ13" s="1231" t="str">
        <f>IF('01.ข้อมูลเบื้องต้น'!$B$49="","",IF('02.คีย์เทอม1'!$B13="","",'01.ข้อมูลเบื้องต้น'!$B$49))</f>
        <v/>
      </c>
      <c r="FR13" s="1232" t="str">
        <f>IF('01.ข้อมูลเบื้องต้น'!$C$49="","",IF('02.คีย์เทอม1'!$B13="","",'01.ข้อมูลเบื้องต้น'!$C$49))</f>
        <v/>
      </c>
      <c r="FS13" s="721"/>
      <c r="FT13" s="1234" t="str">
        <f t="shared" si="28"/>
        <v/>
      </c>
      <c r="FU13" s="1232"/>
      <c r="FV13" s="1231" t="str">
        <f>IF('01.ข้อมูลเบื้องต้น'!$B$50="","",IF($D13="","",'01.ข้อมูลเบื้องต้น'!$B$50))</f>
        <v/>
      </c>
      <c r="FW13" s="1232" t="str">
        <f>IF('01.ข้อมูลเบื้องต้น'!$C$50="","",IF('02.คีย์เทอม1'!$B13="","",'01.ข้อมูลเบื้องต้น'!$C$50))</f>
        <v/>
      </c>
      <c r="FX13" s="721"/>
      <c r="FY13" s="1234" t="str">
        <f t="shared" si="29"/>
        <v/>
      </c>
      <c r="FZ13" s="521" t="str">
        <f t="shared" si="56"/>
        <v/>
      </c>
      <c r="GA13" s="522" t="str">
        <f t="shared" si="57"/>
        <v/>
      </c>
      <c r="GB13" s="523" t="str">
        <f>IF('2.ชื่อนักเรียน'!R14="มส","มส",IF('2.ชื่อนักเรียน'!R14="ย้าย","ย้าย",IF('2.ชื่อนักเรียน'!R14="ร","ร",IF(GA13="","",RANK(GA13,$GA$10:$GA$59,0)))))</f>
        <v/>
      </c>
      <c r="GC13" s="523" t="str">
        <f t="shared" si="39"/>
        <v/>
      </c>
      <c r="GE13" s="527" t="str">
        <f t="shared" si="40"/>
        <v/>
      </c>
      <c r="GF13" s="718" t="str">
        <f t="shared" si="41"/>
        <v/>
      </c>
      <c r="GG13" s="717" t="str">
        <f t="shared" si="42"/>
        <v/>
      </c>
      <c r="GH13" s="520" t="str">
        <f t="shared" si="43"/>
        <v/>
      </c>
      <c r="GI13" s="529" t="str">
        <f t="shared" si="44"/>
        <v/>
      </c>
      <c r="GJ13" s="718" t="str">
        <f t="shared" si="45"/>
        <v/>
      </c>
      <c r="GK13" s="718" t="str">
        <f t="shared" si="46"/>
        <v/>
      </c>
      <c r="GL13" s="528" t="str">
        <f t="shared" si="47"/>
        <v/>
      </c>
      <c r="GM13" s="701" t="str">
        <f t="shared" si="48"/>
        <v/>
      </c>
      <c r="GN13" s="701" t="str">
        <f t="shared" si="49"/>
        <v/>
      </c>
      <c r="GO13" s="701" t="str">
        <f t="shared" si="50"/>
        <v/>
      </c>
      <c r="GP13" s="701" t="str">
        <f t="shared" si="51"/>
        <v/>
      </c>
      <c r="GQ13" s="701" t="str">
        <f t="shared" si="52"/>
        <v/>
      </c>
      <c r="GR13" s="701" t="str">
        <f t="shared" si="53"/>
        <v/>
      </c>
      <c r="GS13" s="701" t="str">
        <f t="shared" si="54"/>
        <v/>
      </c>
      <c r="GT13" s="520" t="str">
        <f t="shared" si="55"/>
        <v/>
      </c>
    </row>
    <row r="14" spans="1:207" s="509" customFormat="1" ht="17.25" customHeight="1" thickTop="1" thickBot="1">
      <c r="A14" s="1229">
        <v>5</v>
      </c>
      <c r="B14" s="1229" t="str">
        <f>IF('2.ชื่อนักเรียน'!E15="","",CONCATENATE('2.ชื่อนักเรียน'!E15,'2.ชื่อนักเรียน'!F15,'2.ชื่อนักเรียน'!G15,'2.ชื่อนักเรียน'!H15,'2.ชื่อนักเรียน'!I15,'2.ชื่อนักเรียน'!J15,'2.ชื่อนักเรียน'!K15,'2.ชื่อนักเรียน'!L15,'2.ชื่อนักเรียน'!M15,'2.ชื่อนักเรียน'!N15,'2.ชื่อนักเรียน'!O15,'2.ชื่อนักเรียน'!P15,'2.ชื่อนักเรียน'!Q15))</f>
        <v/>
      </c>
      <c r="C14" s="1230" t="str">
        <f>IF('2.ชื่อนักเรียน'!B15="","",'2.ชื่อนักเรียน'!B15)</f>
        <v/>
      </c>
      <c r="D14" s="1231" t="str">
        <f>IF('2.ชื่อนักเรียน'!C15="","",CONCATENATE(TRIM('2.ชื่อนักเรียน'!C15),"  ",'2.ชื่อนักเรียน'!D15))</f>
        <v/>
      </c>
      <c r="E14" s="1232" t="str">
        <f>IF(B14="","",IF('01.ข้อมูลเบื้องต้น'!$H$2="","",'01.ข้อมูลเบื้องต้น'!$H$2))</f>
        <v/>
      </c>
      <c r="F14" s="1231" t="str">
        <f>IF(B14="","",IF('01.ข้อมูลเบื้องต้น'!$I$4="","",'01.ข้อมูลเบื้องต้น'!$I$4))</f>
        <v/>
      </c>
      <c r="G14" s="1232"/>
      <c r="H14" s="1231" t="str">
        <f>IF('01.ข้อมูลเบื้องต้น'!$B$8="","",IF('03.คีย์เทอม2'!$B14="","",'01.ข้อมูลเบื้องต้น'!$B$8))</f>
        <v/>
      </c>
      <c r="I14" s="1232" t="str">
        <f>IF('01.ข้อมูลเบื้องต้น'!$C$8="","",IF('03.คีย์เทอม2'!$B14="","",'01.ข้อมูลเบื้องต้น'!$C$8))</f>
        <v/>
      </c>
      <c r="J14" s="526"/>
      <c r="K14" s="1233" t="str">
        <f>IF('2.ชื่อนักเรียน'!R15="มส","มส",IF('2.ชื่อนักเรียน'!R15="ร","ร",IF('2.ชื่อนักเรียน'!R15="ย้าย","ย้าย",IF(J14="","",IF(J14&gt;=75,"เชี่ยวชาญ",IF(J14&gt;=65,"ชำนาญ",IF(J14&gt;=55,"พัฒนา",IF(J14&gt;=50,"เริ่มต้น","ไม่ผ่าน"))))))))</f>
        <v/>
      </c>
      <c r="L14" s="1232"/>
      <c r="M14" s="1231" t="str">
        <f>IF('01.ข้อมูลเบื้องต้น'!$B$9="","",IF('03.คีย์เทอม2'!$B14="","",'01.ข้อมูลเบื้องต้น'!$B$9))</f>
        <v/>
      </c>
      <c r="N14" s="1232" t="str">
        <f>IF('01.ข้อมูลเบื้องต้น'!$C$9="","",IF('03.คีย์เทอม2'!$B14="","",'01.ข้อมูลเบื้องต้น'!$C$9))</f>
        <v/>
      </c>
      <c r="O14" s="526"/>
      <c r="P14" s="1235" t="str">
        <f t="shared" si="6"/>
        <v/>
      </c>
      <c r="Q14" s="1232"/>
      <c r="R14" s="1231" t="str">
        <f>IF('01.ข้อมูลเบื้องต้น'!$B$10="","",IF('03.คีย์เทอม2'!$B14="","",'01.ข้อมูลเบื้องต้น'!$B$10))</f>
        <v/>
      </c>
      <c r="S14" s="1232" t="str">
        <f>IF('01.ข้อมูลเบื้องต้น'!$C$10="","",IF('03.คีย์เทอม2'!$B14="","",'01.ข้อมูลเบื้องต้น'!$C$10))</f>
        <v/>
      </c>
      <c r="T14" s="526"/>
      <c r="U14" s="1235" t="str">
        <f t="shared" si="7"/>
        <v/>
      </c>
      <c r="V14" s="1232"/>
      <c r="W14" s="1231" t="str">
        <f>IF('01.ข้อมูลเบื้องต้น'!$B$11="","",IF('03.คีย์เทอม2'!$B14="","",'01.ข้อมูลเบื้องต้น'!$B$11))</f>
        <v/>
      </c>
      <c r="X14" s="1232" t="str">
        <f>IF('01.ข้อมูลเบื้องต้น'!$C$11="","",IF('03.คีย์เทอม2'!$B14="","",'01.ข้อมูลเบื้องต้น'!$C$11))</f>
        <v/>
      </c>
      <c r="Y14" s="519"/>
      <c r="Z14" s="1234" t="str">
        <f t="shared" si="30"/>
        <v/>
      </c>
      <c r="AA14" s="1232"/>
      <c r="AB14" s="1231" t="str">
        <f>IF('01.ข้อมูลเบื้องต้น'!$B$12="","",IF('03.คีย์เทอม2'!$B14="","",'01.ข้อมูลเบื้องต้น'!$B$12))</f>
        <v/>
      </c>
      <c r="AC14" s="1232" t="str">
        <f>IF('01.ข้อมูลเบื้องต้น'!$C$12="","",IF('03.คีย์เทอม2'!$B14="","",'01.ข้อมูลเบื้องต้น'!$C$12))</f>
        <v/>
      </c>
      <c r="AD14" s="526"/>
      <c r="AE14" s="1235" t="str">
        <f t="shared" si="31"/>
        <v/>
      </c>
      <c r="AF14" s="1232"/>
      <c r="AG14" s="1231" t="str">
        <f>IF('01.ข้อมูลเบื้องต้น'!$B$13="","",IF('03.คีย์เทอม2'!$B14="","",'01.ข้อมูลเบื้องต้น'!$B$13))</f>
        <v/>
      </c>
      <c r="AH14" s="1232" t="str">
        <f>IF('01.ข้อมูลเบื้องต้น'!$C$13="","",IF('03.คีย์เทอม2'!$B14="","",'01.ข้อมูลเบื้องต้น'!$C$13))</f>
        <v/>
      </c>
      <c r="AI14" s="526"/>
      <c r="AJ14" s="1235" t="str">
        <f t="shared" si="32"/>
        <v/>
      </c>
      <c r="AK14" s="1232"/>
      <c r="AL14" s="1231" t="str">
        <f>IF('01.ข้อมูลเบื้องต้น'!$B$14="","",IF('03.คีย์เทอม2'!$B14="","",'01.ข้อมูลเบื้องต้น'!$B$14))</f>
        <v/>
      </c>
      <c r="AM14" s="1232" t="str">
        <f>IF('01.ข้อมูลเบื้องต้น'!$C$14="","",IF('03.คีย์เทอม2'!$B14="","",'01.ข้อมูลเบื้องต้น'!$C$14))</f>
        <v/>
      </c>
      <c r="AN14" s="526"/>
      <c r="AO14" s="1235" t="str">
        <f t="shared" si="33"/>
        <v/>
      </c>
      <c r="AP14" s="1232"/>
      <c r="AQ14" s="1231" t="str">
        <f>IF('01.ข้อมูลเบื้องต้น'!$B$15="","",IF('03.คีย์เทอม2'!$B14="","",'01.ข้อมูลเบื้องต้น'!$B$15))</f>
        <v/>
      </c>
      <c r="AR14" s="1232" t="str">
        <f>IF('01.ข้อมูลเบื้องต้น'!$C$15="","",IF('03.คีย์เทอม2'!$B14="","",'01.ข้อมูลเบื้องต้น'!$C$15))</f>
        <v/>
      </c>
      <c r="AS14" s="526"/>
      <c r="AT14" s="1235" t="str">
        <f t="shared" si="34"/>
        <v/>
      </c>
      <c r="AU14" s="1232"/>
      <c r="AV14" s="1231" t="str">
        <f>IF('01.ข้อมูลเบื้องต้น'!$B$16="","",IF('03.คีย์เทอม2'!$B14="","",'01.ข้อมูลเบื้องต้น'!$B$16))</f>
        <v/>
      </c>
      <c r="AW14" s="1232" t="str">
        <f>IF('01.ข้อมูลเบื้องต้น'!$C$16="","",IF('03.คีย์เทอม2'!$B14="","",'01.ข้อมูลเบื้องต้น'!$C$16))</f>
        <v/>
      </c>
      <c r="AX14" s="519"/>
      <c r="AY14" s="1234" t="str">
        <f t="shared" si="35"/>
        <v/>
      </c>
      <c r="AZ14" s="1232"/>
      <c r="BA14" s="1231" t="str">
        <f>IF('01.ข้อมูลเบื้องต้น'!$B$17="","",IF('03.คีย์เทอม2'!$B14="","",'01.ข้อมูลเบื้องต้น'!$B$17))</f>
        <v/>
      </c>
      <c r="BB14" s="1232" t="str">
        <f>IF('01.ข้อมูลเบื้องต้น'!$C$17="","",IF('03.คีย์เทอม2'!$B14="","",'01.ข้อมูลเบื้องต้น'!$C$17))</f>
        <v/>
      </c>
      <c r="BC14" s="519"/>
      <c r="BD14" s="1234" t="str">
        <f t="shared" si="36"/>
        <v/>
      </c>
      <c r="BE14" s="1232"/>
      <c r="BF14" s="1231" t="str">
        <f>IF('01.ข้อมูลเบื้องต้น'!$B$19="","",IF('03.คีย์เทอม2'!$B14="","",'01.ข้อมูลเบื้องต้น'!$B$19))</f>
        <v/>
      </c>
      <c r="BG14" s="1232" t="str">
        <f>IF('01.ข้อมูลเบื้องต้น'!$C$19="","",IF('03.คีย์เทอม2'!$B14="","",'01.ข้อมูลเบื้องต้น'!$C$19))</f>
        <v/>
      </c>
      <c r="BH14" s="723"/>
      <c r="BI14" s="1234" t="str">
        <f t="shared" si="37"/>
        <v/>
      </c>
      <c r="BJ14" s="1232"/>
      <c r="BK14" s="1231" t="str">
        <f>IF('01.ข้อมูลเบื้องต้น'!$B$20="","",IF('03.คีย์เทอม2'!$B14="","",'01.ข้อมูลเบื้องต้น'!$B$20))</f>
        <v/>
      </c>
      <c r="BL14" s="1232" t="str">
        <f>IF('01.ข้อมูลเบื้องต้น'!$C$20="","",IF('03.คีย์เทอม2'!$B14="","",'01.ข้อมูลเบื้องต้น'!$C$20))</f>
        <v/>
      </c>
      <c r="BM14" s="722"/>
      <c r="BN14" s="1235" t="str">
        <f t="shared" si="8"/>
        <v/>
      </c>
      <c r="BO14" s="1232"/>
      <c r="BP14" s="1231" t="str">
        <f>IF('01.ข้อมูลเบื้องต้น'!$B$21="","",IF('03.คีย์เทอม2'!$B14="","",'01.ข้อมูลเบื้องต้น'!$B$21))</f>
        <v/>
      </c>
      <c r="BQ14" s="1232" t="str">
        <f>IF('01.ข้อมูลเบื้องต้น'!$C$21="","",IF('03.คีย์เทอม2'!$B14="","",'01.ข้อมูลเบื้องต้น'!$C$21))</f>
        <v/>
      </c>
      <c r="BR14" s="722"/>
      <c r="BS14" s="1234" t="str">
        <f t="shared" si="9"/>
        <v/>
      </c>
      <c r="BT14" s="1232"/>
      <c r="BU14" s="1231" t="str">
        <f>IF('01.ข้อมูลเบื้องต้น'!$B$22="","",IF('03.คีย์เทอม2'!$B14="","",'01.ข้อมูลเบื้องต้น'!$B$22))</f>
        <v/>
      </c>
      <c r="BV14" s="1232" t="str">
        <f>IF('01.ข้อมูลเบื้องต้น'!$C$22="","",IF('03.คีย์เทอม2'!$B14="","",'01.ข้อมูลเบื้องต้น'!$C$22))</f>
        <v/>
      </c>
      <c r="BW14" s="722"/>
      <c r="BX14" s="1234" t="str">
        <f t="shared" si="10"/>
        <v/>
      </c>
      <c r="BY14" s="1232"/>
      <c r="BZ14" s="1231" t="str">
        <f>IF('01.ข้อมูลเบื้องต้น'!$B$23="","",IF('03.คีย์เทอม2'!$B14="","",'01.ข้อมูลเบื้องต้น'!$B$23))</f>
        <v/>
      </c>
      <c r="CA14" s="1232" t="str">
        <f>IF('01.ข้อมูลเบื้องต้น'!$C$23="","",IF('03.คีย์เทอม2'!$B14="","",'01.ข้อมูลเบื้องต้น'!$C$23))</f>
        <v/>
      </c>
      <c r="CB14" s="722"/>
      <c r="CC14" s="1234" t="str">
        <f t="shared" si="38"/>
        <v/>
      </c>
      <c r="CD14" s="1232"/>
      <c r="CE14" s="1231" t="str">
        <f>IF('01.ข้อมูลเบื้องต้น'!$B$24="","",IF('03.คีย์เทอม2'!$B14="","",'01.ข้อมูลเบื้องต้น'!$B$24))</f>
        <v/>
      </c>
      <c r="CF14" s="1232" t="str">
        <f>IF('01.ข้อมูลเบื้องต้น'!$C$24="","",IF('03.คีย์เทอม2'!$B14="","",'01.ข้อมูลเบื้องต้น'!$C$24))</f>
        <v/>
      </c>
      <c r="CG14" s="722"/>
      <c r="CH14" s="1234" t="str">
        <f t="shared" ref="CH14:CH59" si="58">IF(CG14="","",IF(CG14&gt;=75,"เชี่ยวชาญ",IF(CG14&gt;=65,"ชำนาญ",IF(CG14&gt;=55,"พัฒนา",IF(CG14&gt;=50,"เริ่มต้น","ไม่ผ่าน")))))</f>
        <v/>
      </c>
      <c r="CI14" s="1232"/>
      <c r="CJ14" s="1231" t="str">
        <f>IF('01.ข้อมูลเบื้องต้น'!$B$25="","",IF('03.คีย์เทอม2'!$B14="","",'01.ข้อมูลเบื้องต้น'!$B$25))</f>
        <v/>
      </c>
      <c r="CK14" s="1232" t="str">
        <f>IF('01.ข้อมูลเบื้องต้น'!$C$25="","",IF('03.คีย์เทอม2'!$B14="","",'01.ข้อมูลเบื้องต้น'!$C$25))</f>
        <v/>
      </c>
      <c r="CL14" s="722"/>
      <c r="CM14" s="1234" t="str">
        <f t="shared" si="11"/>
        <v/>
      </c>
      <c r="CN14" s="1232"/>
      <c r="CO14" s="1231" t="str">
        <f>IF('01.ข้อมูลเบื้องต้น'!$B$26="","",IF('03.คีย์เทอม2'!$B14="","",'01.ข้อมูลเบื้องต้น'!$B$26))</f>
        <v/>
      </c>
      <c r="CP14" s="1232" t="str">
        <f>IF('01.ข้อมูลเบื้องต้น'!$C$26="","",IF('03.คีย์เทอม2'!$B14="","",'01.ข้อมูลเบื้องต้น'!$C$26))</f>
        <v/>
      </c>
      <c r="CQ14" s="722"/>
      <c r="CR14" s="1234" t="str">
        <f>IF(CQ14="","",IF(CQ14&gt;=75,"เชี่ยวชาญ",IF(CQ14&gt;=65,"ชำนาญ",IF(CQ14&gt;=55,"พัฒนา",IF(CQ14&gt;=50,"เริ่มต้น","ไม่ผ่าน")))))</f>
        <v/>
      </c>
      <c r="CS14" s="1232"/>
      <c r="CT14" s="1231" t="str">
        <f>IF('01.ข้อมูลเบื้องต้น'!$B$27="","",IF('03.คีย์เทอม2'!$B14="","",'01.ข้อมูลเบื้องต้น'!$B$27))</f>
        <v/>
      </c>
      <c r="CU14" s="1232" t="str">
        <f>IF('01.ข้อมูลเบื้องต้น'!$C$27="","",IF('03.คีย์เทอม2'!$B14="","",'01.ข้อมูลเบื้องต้น'!$C$27))</f>
        <v/>
      </c>
      <c r="CV14" s="722"/>
      <c r="CW14" s="1234" t="str">
        <f t="shared" si="13"/>
        <v/>
      </c>
      <c r="CX14" s="1232"/>
      <c r="CY14" s="1231" t="str">
        <f>IF('01.ข้อมูลเบื้องต้น'!$B$28="","",IF('03.คีย์เทอม2'!$B14="","",'01.ข้อมูลเบื้องต้น'!$B$28))</f>
        <v/>
      </c>
      <c r="CZ14" s="1232" t="str">
        <f>IF('01.ข้อมูลเบื้องต้น'!$C$28="","",IF('03.คีย์เทอม2'!$B14="","",'01.ข้อมูลเบื้องต้น'!$C$28))</f>
        <v/>
      </c>
      <c r="DA14" s="722"/>
      <c r="DB14" s="1234" t="str">
        <f t="shared" si="14"/>
        <v/>
      </c>
      <c r="DC14" s="1232"/>
      <c r="DD14" s="1231" t="str">
        <f>IF('01.ข้อมูลเบื้องต้น'!$B$36="","",IF('02.คีย์เทอม1'!$B14="","",'01.ข้อมูลเบื้องต้น'!$B$36))</f>
        <v/>
      </c>
      <c r="DE14" s="1232" t="str">
        <f>IF('01.ข้อมูลเบื้องต้น'!$C$36="","",IF('02.คีย์เทอม1'!$B14="","",'01.ข้อมูลเบื้องต้น'!$C$36))</f>
        <v/>
      </c>
      <c r="DF14" s="721"/>
      <c r="DG14" s="1234" t="str">
        <f t="shared" si="15"/>
        <v/>
      </c>
      <c r="DH14" s="1232"/>
      <c r="DI14" s="1231" t="str">
        <f>IF('01.ข้อมูลเบื้องต้น'!$B$37="","",IF('02.คีย์เทอม1'!$B14="","",'01.ข้อมูลเบื้องต้น'!$B$37))</f>
        <v/>
      </c>
      <c r="DJ14" s="1232" t="str">
        <f>IF('01.ข้อมูลเบื้องต้น'!$C$37="","",IF('02.คีย์เทอม1'!$B14="","",'01.ข้อมูลเบื้องต้น'!$C$37))</f>
        <v/>
      </c>
      <c r="DK14" s="721"/>
      <c r="DL14" s="1234" t="str">
        <f t="shared" si="16"/>
        <v/>
      </c>
      <c r="DM14" s="1232"/>
      <c r="DN14" s="1231" t="str">
        <f>IF('01.ข้อมูลเบื้องต้น'!$B$38="","",IF('02.คีย์เทอม1'!$B14="","",'01.ข้อมูลเบื้องต้น'!$B$38))</f>
        <v/>
      </c>
      <c r="DO14" s="1232" t="str">
        <f>IF('01.ข้อมูลเบื้องต้น'!$C$38="","",IF('02.คีย์เทอม1'!$B14="","",'01.ข้อมูลเบื้องต้น'!$C$38))</f>
        <v/>
      </c>
      <c r="DP14" s="721"/>
      <c r="DQ14" s="1234" t="str">
        <f t="shared" si="17"/>
        <v/>
      </c>
      <c r="DR14" s="1232"/>
      <c r="DS14" s="1231" t="str">
        <f>IF('01.ข้อมูลเบื้องต้น'!$B$39="","",IF('02.คีย์เทอม1'!$B14="","",'01.ข้อมูลเบื้องต้น'!$B$39))</f>
        <v/>
      </c>
      <c r="DT14" s="1232" t="str">
        <f>IF('01.ข้อมูลเบื้องต้น'!$C$39="","",IF('02.คีย์เทอม1'!$B14="","",'01.ข้อมูลเบื้องต้น'!$C$39))</f>
        <v/>
      </c>
      <c r="DU14" s="721"/>
      <c r="DV14" s="1234" t="str">
        <f t="shared" si="18"/>
        <v/>
      </c>
      <c r="DW14" s="1232"/>
      <c r="DX14" s="1231" t="str">
        <f>IF('01.ข้อมูลเบื้องต้น'!$B$40="","",IF('02.คีย์เทอม1'!$B14="","",'01.ข้อมูลเบื้องต้น'!$B$40))</f>
        <v/>
      </c>
      <c r="DY14" s="1232" t="str">
        <f>IF('01.ข้อมูลเบื้องต้น'!$C$40="","",IF('02.คีย์เทอม1'!$B14="","",'01.ข้อมูลเบื้องต้น'!$C$40))</f>
        <v/>
      </c>
      <c r="DZ14" s="721"/>
      <c r="EA14" s="1234" t="str">
        <f t="shared" si="19"/>
        <v/>
      </c>
      <c r="EB14" s="1232"/>
      <c r="EC14" s="1231" t="str">
        <f>IF('01.ข้อมูลเบื้องต้น'!$B$41="","",IF('02.คีย์เทอม1'!$B14="","",'01.ข้อมูลเบื้องต้น'!$B$41))</f>
        <v/>
      </c>
      <c r="ED14" s="1232" t="str">
        <f>IF('01.ข้อมูลเบื้องต้น'!$C$41="","",IF('02.คีย์เทอม1'!$B14="","",'01.ข้อมูลเบื้องต้น'!$C$41))</f>
        <v/>
      </c>
      <c r="EE14" s="721"/>
      <c r="EF14" s="1234" t="str">
        <f t="shared" si="20"/>
        <v/>
      </c>
      <c r="EG14" s="1232"/>
      <c r="EH14" s="1231" t="str">
        <f>IF('01.ข้อมูลเบื้องต้น'!$B$42="","",IF('02.คีย์เทอม1'!$B14="","",'01.ข้อมูลเบื้องต้น'!$B$42))</f>
        <v/>
      </c>
      <c r="EI14" s="1232" t="str">
        <f>IF('01.ข้อมูลเบื้องต้น'!$C$42="","",IF('02.คีย์เทอม1'!$B14="","",'01.ข้อมูลเบื้องต้น'!$C$42))</f>
        <v/>
      </c>
      <c r="EJ14" s="721"/>
      <c r="EK14" s="1234" t="str">
        <f t="shared" si="21"/>
        <v/>
      </c>
      <c r="EL14" s="1232"/>
      <c r="EM14" s="1231" t="str">
        <f>IF('01.ข้อมูลเบื้องต้น'!$B$43="","",IF('02.คีย์เทอม1'!$B14="","",'01.ข้อมูลเบื้องต้น'!$B$43))</f>
        <v/>
      </c>
      <c r="EN14" s="1232" t="str">
        <f>IF('01.ข้อมูลเบื้องต้น'!$C$43="","",IF('02.คีย์เทอม1'!$B14="","",'01.ข้อมูลเบื้องต้น'!$C$43))</f>
        <v/>
      </c>
      <c r="EO14" s="721"/>
      <c r="EP14" s="1234" t="str">
        <f t="shared" si="22"/>
        <v/>
      </c>
      <c r="EQ14" s="1232"/>
      <c r="ER14" s="1231" t="str">
        <f>IF('01.ข้อมูลเบื้องต้น'!$B$44="","",IF('02.คีย์เทอม1'!$B14="","",'01.ข้อมูลเบื้องต้น'!$B$44))</f>
        <v/>
      </c>
      <c r="ES14" s="1232" t="str">
        <f>IF('01.ข้อมูลเบื้องต้น'!$C$44="","",IF('02.คีย์เทอม1'!$B14="","",'01.ข้อมูลเบื้องต้น'!$C$44))</f>
        <v/>
      </c>
      <c r="ET14" s="721"/>
      <c r="EU14" s="1234" t="str">
        <f t="shared" si="23"/>
        <v/>
      </c>
      <c r="EV14" s="1232"/>
      <c r="EW14" s="1231" t="str">
        <f>IF('01.ข้อมูลเบื้องต้น'!$B$45="","",IF('02.คีย์เทอม1'!$B14="","",'01.ข้อมูลเบื้องต้น'!$B$45))</f>
        <v/>
      </c>
      <c r="EX14" s="1232" t="str">
        <f>IF('01.ข้อมูลเบื้องต้น'!$C$45="","",IF('02.คีย์เทอม1'!$B14="","",'01.ข้อมูลเบื้องต้น'!$C$45))</f>
        <v/>
      </c>
      <c r="EY14" s="721"/>
      <c r="EZ14" s="1234" t="str">
        <f t="shared" si="24"/>
        <v/>
      </c>
      <c r="FA14" s="1232"/>
      <c r="FB14" s="1231" t="str">
        <f>IF('01.ข้อมูลเบื้องต้น'!$B$46="","",IF('02.คีย์เทอม1'!$B14="","",'01.ข้อมูลเบื้องต้น'!$B$46))</f>
        <v/>
      </c>
      <c r="FC14" s="1232" t="str">
        <f>IF('01.ข้อมูลเบื้องต้น'!$C$46="","",IF('02.คีย์เทอม1'!$B14="","",'01.ข้อมูลเบื้องต้น'!$C$46))</f>
        <v/>
      </c>
      <c r="FD14" s="721"/>
      <c r="FE14" s="1234" t="str">
        <f t="shared" si="25"/>
        <v/>
      </c>
      <c r="FF14" s="1232"/>
      <c r="FG14" s="1231" t="str">
        <f>IF('01.ข้อมูลเบื้องต้น'!$B$47="","",IF('02.คีย์เทอม1'!$B14="","",'01.ข้อมูลเบื้องต้น'!$B$47))</f>
        <v/>
      </c>
      <c r="FH14" s="1232" t="str">
        <f>IF('01.ข้อมูลเบื้องต้น'!$C$47="","",IF('02.คีย์เทอม1'!$B14="","",'01.ข้อมูลเบื้องต้น'!$C$47))</f>
        <v/>
      </c>
      <c r="FI14" s="721"/>
      <c r="FJ14" s="1234" t="str">
        <f t="shared" si="26"/>
        <v/>
      </c>
      <c r="FK14" s="1232"/>
      <c r="FL14" s="1231" t="str">
        <f>IF('01.ข้อมูลเบื้องต้น'!$B$48="","",IF('02.คีย์เทอม1'!$B14="","",'01.ข้อมูลเบื้องต้น'!$B$48))</f>
        <v/>
      </c>
      <c r="FM14" s="1232" t="str">
        <f>IF('01.ข้อมูลเบื้องต้น'!$C$48="","",IF('02.คีย์เทอม1'!$B14="","",'01.ข้อมูลเบื้องต้น'!$C$48))</f>
        <v/>
      </c>
      <c r="FN14" s="721"/>
      <c r="FO14" s="1234" t="str">
        <f t="shared" si="27"/>
        <v/>
      </c>
      <c r="FP14" s="1232"/>
      <c r="FQ14" s="1231" t="str">
        <f>IF('01.ข้อมูลเบื้องต้น'!$B$49="","",IF('02.คีย์เทอม1'!$B14="","",'01.ข้อมูลเบื้องต้น'!$B$49))</f>
        <v/>
      </c>
      <c r="FR14" s="1232" t="str">
        <f>IF('01.ข้อมูลเบื้องต้น'!$C$49="","",IF('02.คีย์เทอม1'!$B14="","",'01.ข้อมูลเบื้องต้น'!$C$49))</f>
        <v/>
      </c>
      <c r="FS14" s="721"/>
      <c r="FT14" s="1234" t="str">
        <f t="shared" si="28"/>
        <v/>
      </c>
      <c r="FU14" s="1232"/>
      <c r="FV14" s="1231" t="str">
        <f>IF('01.ข้อมูลเบื้องต้น'!$B$50="","",IF($D14="","",'01.ข้อมูลเบื้องต้น'!$B$50))</f>
        <v/>
      </c>
      <c r="FW14" s="1232" t="str">
        <f>IF('01.ข้อมูลเบื้องต้น'!$C$50="","",IF('02.คีย์เทอม1'!$B14="","",'01.ข้อมูลเบื้องต้น'!$C$50))</f>
        <v/>
      </c>
      <c r="FX14" s="721"/>
      <c r="FY14" s="1234" t="str">
        <f t="shared" si="29"/>
        <v/>
      </c>
      <c r="FZ14" s="521" t="str">
        <f t="shared" si="56"/>
        <v/>
      </c>
      <c r="GA14" s="522" t="str">
        <f t="shared" si="57"/>
        <v/>
      </c>
      <c r="GB14" s="523" t="str">
        <f>IF('2.ชื่อนักเรียน'!R15="มส","มส",IF('2.ชื่อนักเรียน'!R15="ย้าย","ย้าย",IF('2.ชื่อนักเรียน'!R15="ร","ร",IF(GA14="","",RANK(GA14,$GA$10:$GA$59,0)))))</f>
        <v/>
      </c>
      <c r="GC14" s="523" t="str">
        <f t="shared" si="39"/>
        <v/>
      </c>
      <c r="GE14" s="530" t="str">
        <f t="shared" si="40"/>
        <v/>
      </c>
      <c r="GF14" s="717" t="str">
        <f t="shared" si="41"/>
        <v/>
      </c>
      <c r="GG14" s="717" t="str">
        <f t="shared" si="42"/>
        <v/>
      </c>
      <c r="GH14" s="520" t="str">
        <f t="shared" si="43"/>
        <v/>
      </c>
      <c r="GI14" s="532" t="str">
        <f t="shared" si="44"/>
        <v/>
      </c>
      <c r="GJ14" s="717" t="str">
        <f t="shared" si="45"/>
        <v/>
      </c>
      <c r="GK14" s="717" t="str">
        <f t="shared" si="46"/>
        <v/>
      </c>
      <c r="GL14" s="531" t="str">
        <f t="shared" si="47"/>
        <v/>
      </c>
      <c r="GM14" s="701" t="str">
        <f t="shared" si="48"/>
        <v/>
      </c>
      <c r="GN14" s="701" t="str">
        <f t="shared" si="49"/>
        <v/>
      </c>
      <c r="GO14" s="701" t="str">
        <f t="shared" si="50"/>
        <v/>
      </c>
      <c r="GP14" s="701" t="str">
        <f t="shared" si="51"/>
        <v/>
      </c>
      <c r="GQ14" s="701" t="str">
        <f t="shared" si="52"/>
        <v/>
      </c>
      <c r="GR14" s="701" t="str">
        <f t="shared" si="53"/>
        <v/>
      </c>
      <c r="GS14" s="701" t="str">
        <f t="shared" si="54"/>
        <v/>
      </c>
      <c r="GT14" s="520" t="str">
        <f t="shared" si="55"/>
        <v/>
      </c>
    </row>
    <row r="15" spans="1:207" s="509" customFormat="1" ht="17.25" customHeight="1" thickTop="1" thickBot="1">
      <c r="A15" s="1229">
        <v>6</v>
      </c>
      <c r="B15" s="1229" t="str">
        <f>IF('2.ชื่อนักเรียน'!E16="","",CONCATENATE('2.ชื่อนักเรียน'!E16,'2.ชื่อนักเรียน'!F16,'2.ชื่อนักเรียน'!G16,'2.ชื่อนักเรียน'!H16,'2.ชื่อนักเรียน'!I16,'2.ชื่อนักเรียน'!J16,'2.ชื่อนักเรียน'!K16,'2.ชื่อนักเรียน'!L16,'2.ชื่อนักเรียน'!M16,'2.ชื่อนักเรียน'!N16,'2.ชื่อนักเรียน'!O16,'2.ชื่อนักเรียน'!P16,'2.ชื่อนักเรียน'!Q16))</f>
        <v/>
      </c>
      <c r="C15" s="1230" t="str">
        <f>IF('2.ชื่อนักเรียน'!B16="","",'2.ชื่อนักเรียน'!B16)</f>
        <v/>
      </c>
      <c r="D15" s="1231" t="str">
        <f>IF('2.ชื่อนักเรียน'!C16="","",CONCATENATE(TRIM('2.ชื่อนักเรียน'!C16),"  ",'2.ชื่อนักเรียน'!D16))</f>
        <v/>
      </c>
      <c r="E15" s="1232" t="str">
        <f>IF(B15="","",IF('01.ข้อมูลเบื้องต้น'!$H$2="","",'01.ข้อมูลเบื้องต้น'!$H$2))</f>
        <v/>
      </c>
      <c r="F15" s="1231" t="str">
        <f>IF(B15="","",IF('01.ข้อมูลเบื้องต้น'!$I$4="","",'01.ข้อมูลเบื้องต้น'!$I$4))</f>
        <v/>
      </c>
      <c r="G15" s="1232"/>
      <c r="H15" s="1231" t="str">
        <f>IF('01.ข้อมูลเบื้องต้น'!$B$8="","",IF('03.คีย์เทอม2'!$B15="","",'01.ข้อมูลเบื้องต้น'!$B$8))</f>
        <v/>
      </c>
      <c r="I15" s="1232" t="str">
        <f>IF('01.ข้อมูลเบื้องต้น'!$C$8="","",IF('03.คีย์เทอม2'!$B15="","",'01.ข้อมูลเบื้องต้น'!$C$8))</f>
        <v/>
      </c>
      <c r="J15" s="519"/>
      <c r="K15" s="1233" t="str">
        <f>IF('2.ชื่อนักเรียน'!R16="มส","มส",IF('2.ชื่อนักเรียน'!R16="ร","ร",IF('2.ชื่อนักเรียน'!R16="ย้าย","ย้าย",IF(J15="","",IF(J15&gt;=75,"เชี่ยวชาญ",IF(J15&gt;=65,"ชำนาญ",IF(J15&gt;=55,"พัฒนา",IF(J15&gt;=50,"เริ่มต้น","ไม่ผ่าน"))))))))</f>
        <v/>
      </c>
      <c r="L15" s="1232"/>
      <c r="M15" s="1231" t="str">
        <f>IF('01.ข้อมูลเบื้องต้น'!$B$9="","",IF('03.คีย์เทอม2'!$B15="","",'01.ข้อมูลเบื้องต้น'!$B$9))</f>
        <v/>
      </c>
      <c r="N15" s="1232" t="str">
        <f>IF('01.ข้อมูลเบื้องต้น'!$C$9="","",IF('03.คีย์เทอม2'!$B15="","",'01.ข้อมูลเบื้องต้น'!$C$9))</f>
        <v/>
      </c>
      <c r="O15" s="519"/>
      <c r="P15" s="1234" t="str">
        <f t="shared" si="6"/>
        <v/>
      </c>
      <c r="Q15" s="1232"/>
      <c r="R15" s="1231" t="str">
        <f>IF('01.ข้อมูลเบื้องต้น'!$B$10="","",IF('03.คีย์เทอม2'!$B15="","",'01.ข้อมูลเบื้องต้น'!$B$10))</f>
        <v/>
      </c>
      <c r="S15" s="1232" t="str">
        <f>IF('01.ข้อมูลเบื้องต้น'!$C$10="","",IF('03.คีย์เทอม2'!$B15="","",'01.ข้อมูลเบื้องต้น'!$C$10))</f>
        <v/>
      </c>
      <c r="T15" s="519"/>
      <c r="U15" s="1234" t="str">
        <f t="shared" si="7"/>
        <v/>
      </c>
      <c r="V15" s="1232"/>
      <c r="W15" s="1231" t="str">
        <f>IF('01.ข้อมูลเบื้องต้น'!$B$11="","",IF('03.คีย์เทอม2'!$B15="","",'01.ข้อมูลเบื้องต้น'!$B$11))</f>
        <v/>
      </c>
      <c r="X15" s="1232" t="str">
        <f>IF('01.ข้อมูลเบื้องต้น'!$C$11="","",IF('03.คีย์เทอม2'!$B15="","",'01.ข้อมูลเบื้องต้น'!$C$11))</f>
        <v/>
      </c>
      <c r="Y15" s="519"/>
      <c r="Z15" s="1234" t="str">
        <f t="shared" si="30"/>
        <v/>
      </c>
      <c r="AA15" s="1232"/>
      <c r="AB15" s="1231" t="str">
        <f>IF('01.ข้อมูลเบื้องต้น'!$B$12="","",IF('03.คีย์เทอม2'!$B15="","",'01.ข้อมูลเบื้องต้น'!$B$12))</f>
        <v/>
      </c>
      <c r="AC15" s="1232" t="str">
        <f>IF('01.ข้อมูลเบื้องต้น'!$C$12="","",IF('03.คีย์เทอม2'!$B15="","",'01.ข้อมูลเบื้องต้น'!$C$12))</f>
        <v/>
      </c>
      <c r="AD15" s="519"/>
      <c r="AE15" s="1234" t="str">
        <f t="shared" si="31"/>
        <v/>
      </c>
      <c r="AF15" s="1232"/>
      <c r="AG15" s="1231" t="str">
        <f>IF('01.ข้อมูลเบื้องต้น'!$B$13="","",IF('03.คีย์เทอม2'!$B15="","",'01.ข้อมูลเบื้องต้น'!$B$13))</f>
        <v/>
      </c>
      <c r="AH15" s="1232" t="str">
        <f>IF('01.ข้อมูลเบื้องต้น'!$C$13="","",IF('03.คีย์เทอม2'!$B15="","",'01.ข้อมูลเบื้องต้น'!$C$13))</f>
        <v/>
      </c>
      <c r="AI15" s="519"/>
      <c r="AJ15" s="1234" t="str">
        <f t="shared" si="32"/>
        <v/>
      </c>
      <c r="AK15" s="1232"/>
      <c r="AL15" s="1231" t="str">
        <f>IF('01.ข้อมูลเบื้องต้น'!$B$14="","",IF('03.คีย์เทอม2'!$B15="","",'01.ข้อมูลเบื้องต้น'!$B$14))</f>
        <v/>
      </c>
      <c r="AM15" s="1232" t="str">
        <f>IF('01.ข้อมูลเบื้องต้น'!$C$14="","",IF('03.คีย์เทอม2'!$B15="","",'01.ข้อมูลเบื้องต้น'!$C$14))</f>
        <v/>
      </c>
      <c r="AN15" s="519"/>
      <c r="AO15" s="1234" t="str">
        <f t="shared" si="33"/>
        <v/>
      </c>
      <c r="AP15" s="1232"/>
      <c r="AQ15" s="1231" t="str">
        <f>IF('01.ข้อมูลเบื้องต้น'!$B$15="","",IF('03.คีย์เทอม2'!$B15="","",'01.ข้อมูลเบื้องต้น'!$B$15))</f>
        <v/>
      </c>
      <c r="AR15" s="1232" t="str">
        <f>IF('01.ข้อมูลเบื้องต้น'!$C$15="","",IF('03.คีย์เทอม2'!$B15="","",'01.ข้อมูลเบื้องต้น'!$C$15))</f>
        <v/>
      </c>
      <c r="AS15" s="519"/>
      <c r="AT15" s="1234" t="str">
        <f t="shared" si="34"/>
        <v/>
      </c>
      <c r="AU15" s="1232"/>
      <c r="AV15" s="1231" t="str">
        <f>IF('01.ข้อมูลเบื้องต้น'!$B$16="","",IF('03.คีย์เทอม2'!$B15="","",'01.ข้อมูลเบื้องต้น'!$B$16))</f>
        <v/>
      </c>
      <c r="AW15" s="1232" t="str">
        <f>IF('01.ข้อมูลเบื้องต้น'!$C$16="","",IF('03.คีย์เทอม2'!$B15="","",'01.ข้อมูลเบื้องต้น'!$C$16))</f>
        <v/>
      </c>
      <c r="AX15" s="519"/>
      <c r="AY15" s="1234" t="str">
        <f t="shared" si="35"/>
        <v/>
      </c>
      <c r="AZ15" s="1232"/>
      <c r="BA15" s="1231" t="str">
        <f>IF('01.ข้อมูลเบื้องต้น'!$B$17="","",IF('03.คีย์เทอม2'!$B15="","",'01.ข้อมูลเบื้องต้น'!$B$17))</f>
        <v/>
      </c>
      <c r="BB15" s="1232" t="str">
        <f>IF('01.ข้อมูลเบื้องต้น'!$C$17="","",IF('03.คีย์เทอม2'!$B15="","",'01.ข้อมูลเบื้องต้น'!$C$17))</f>
        <v/>
      </c>
      <c r="BC15" s="519"/>
      <c r="BD15" s="1234" t="str">
        <f t="shared" si="36"/>
        <v/>
      </c>
      <c r="BE15" s="1232"/>
      <c r="BF15" s="1231" t="str">
        <f>IF('01.ข้อมูลเบื้องต้น'!$B$19="","",IF('03.คีย์เทอม2'!$B15="","",'01.ข้อมูลเบื้องต้น'!$B$19))</f>
        <v/>
      </c>
      <c r="BG15" s="1232" t="str">
        <f>IF('01.ข้อมูลเบื้องต้น'!$C$19="","",IF('03.คีย์เทอม2'!$B15="","",'01.ข้อมูลเบื้องต้น'!$C$19))</f>
        <v/>
      </c>
      <c r="BH15" s="722"/>
      <c r="BI15" s="1234" t="str">
        <f t="shared" si="37"/>
        <v/>
      </c>
      <c r="BJ15" s="1232"/>
      <c r="BK15" s="1231" t="str">
        <f>IF('01.ข้อมูลเบื้องต้น'!$B$20="","",IF('03.คีย์เทอม2'!$B15="","",'01.ข้อมูลเบื้องต้น'!$B$20))</f>
        <v/>
      </c>
      <c r="BL15" s="1232" t="str">
        <f>IF('01.ข้อมูลเบื้องต้น'!$C$20="","",IF('03.คีย์เทอม2'!$B15="","",'01.ข้อมูลเบื้องต้น'!$C$20))</f>
        <v/>
      </c>
      <c r="BM15" s="723"/>
      <c r="BN15" s="1234" t="str">
        <f t="shared" si="8"/>
        <v/>
      </c>
      <c r="BO15" s="1232"/>
      <c r="BP15" s="1231" t="str">
        <f>IF('01.ข้อมูลเบื้องต้น'!$B$21="","",IF('03.คีย์เทอม2'!$B15="","",'01.ข้อมูลเบื้องต้น'!$B$21))</f>
        <v/>
      </c>
      <c r="BQ15" s="1232" t="str">
        <f>IF('01.ข้อมูลเบื้องต้น'!$C$21="","",IF('03.คีย์เทอม2'!$B15="","",'01.ข้อมูลเบื้องต้น'!$C$21))</f>
        <v/>
      </c>
      <c r="BR15" s="722"/>
      <c r="BS15" s="1234" t="str">
        <f>IF(BR15="","",IF(BR15&gt;=75,"เชี่ยวชาญ",IF(BR15&gt;=65,"ชำนาญ",IF(BR15&gt;=55,"พัฒนา",IF(BR15&gt;=50,"เริ่มต้น","ไม่ผ่าน")))))</f>
        <v/>
      </c>
      <c r="BT15" s="1232"/>
      <c r="BU15" s="1231" t="str">
        <f>IF('01.ข้อมูลเบื้องต้น'!$B$22="","",IF('03.คีย์เทอม2'!$B15="","",'01.ข้อมูลเบื้องต้น'!$B$22))</f>
        <v/>
      </c>
      <c r="BV15" s="1232" t="str">
        <f>IF('01.ข้อมูลเบื้องต้น'!$C$22="","",IF('03.คีย์เทอม2'!$B15="","",'01.ข้อมูลเบื้องต้น'!$C$22))</f>
        <v/>
      </c>
      <c r="BW15" s="722"/>
      <c r="BX15" s="1234" t="str">
        <f t="shared" si="10"/>
        <v/>
      </c>
      <c r="BY15" s="1232"/>
      <c r="BZ15" s="1231" t="str">
        <f>IF('01.ข้อมูลเบื้องต้น'!$B$23="","",IF('03.คีย์เทอม2'!$B15="","",'01.ข้อมูลเบื้องต้น'!$B$23))</f>
        <v/>
      </c>
      <c r="CA15" s="1232" t="str">
        <f>IF('01.ข้อมูลเบื้องต้น'!$C$23="","",IF('03.คีย์เทอม2'!$B15="","",'01.ข้อมูลเบื้องต้น'!$C$23))</f>
        <v/>
      </c>
      <c r="CB15" s="722"/>
      <c r="CC15" s="1234" t="str">
        <f t="shared" si="38"/>
        <v/>
      </c>
      <c r="CD15" s="1232"/>
      <c r="CE15" s="1231" t="str">
        <f>IF('01.ข้อมูลเบื้องต้น'!$B$24="","",IF('03.คีย์เทอม2'!$B15="","",'01.ข้อมูลเบื้องต้น'!$B$24))</f>
        <v/>
      </c>
      <c r="CF15" s="1232" t="str">
        <f>IF('01.ข้อมูลเบื้องต้น'!$C$24="","",IF('03.คีย์เทอม2'!$B15="","",'01.ข้อมูลเบื้องต้น'!$C$24))</f>
        <v/>
      </c>
      <c r="CG15" s="722"/>
      <c r="CH15" s="1234" t="str">
        <f t="shared" si="58"/>
        <v/>
      </c>
      <c r="CI15" s="1232"/>
      <c r="CJ15" s="1231" t="str">
        <f>IF('01.ข้อมูลเบื้องต้น'!$B$25="","",IF('03.คีย์เทอม2'!$B15="","",'01.ข้อมูลเบื้องต้น'!$B$25))</f>
        <v/>
      </c>
      <c r="CK15" s="1232" t="str">
        <f>IF('01.ข้อมูลเบื้องต้น'!$C$25="","",IF('03.คีย์เทอม2'!$B15="","",'01.ข้อมูลเบื้องต้น'!$C$25))</f>
        <v/>
      </c>
      <c r="CL15" s="722"/>
      <c r="CM15" s="1234" t="str">
        <f t="shared" si="11"/>
        <v/>
      </c>
      <c r="CN15" s="1232"/>
      <c r="CO15" s="1231" t="str">
        <f>IF('01.ข้อมูลเบื้องต้น'!$B$26="","",IF('03.คีย์เทอม2'!$B15="","",'01.ข้อมูลเบื้องต้น'!$B$26))</f>
        <v/>
      </c>
      <c r="CP15" s="1232" t="str">
        <f>IF('01.ข้อมูลเบื้องต้น'!$C$26="","",IF('03.คีย์เทอม2'!$B15="","",'01.ข้อมูลเบื้องต้น'!$C$26))</f>
        <v/>
      </c>
      <c r="CQ15" s="722"/>
      <c r="CR15" s="1234" t="str">
        <f t="shared" si="12"/>
        <v/>
      </c>
      <c r="CS15" s="1232"/>
      <c r="CT15" s="1231" t="str">
        <f>IF('01.ข้อมูลเบื้องต้น'!$B$27="","",IF('03.คีย์เทอม2'!$B15="","",'01.ข้อมูลเบื้องต้น'!$B$27))</f>
        <v/>
      </c>
      <c r="CU15" s="1232" t="str">
        <f>IF('01.ข้อมูลเบื้องต้น'!$C$27="","",IF('03.คีย์เทอม2'!$B15="","",'01.ข้อมูลเบื้องต้น'!$C$27))</f>
        <v/>
      </c>
      <c r="CV15" s="722"/>
      <c r="CW15" s="1234" t="str">
        <f t="shared" si="13"/>
        <v/>
      </c>
      <c r="CX15" s="1232"/>
      <c r="CY15" s="1231" t="str">
        <f>IF('01.ข้อมูลเบื้องต้น'!$B$28="","",IF('03.คีย์เทอม2'!$B15="","",'01.ข้อมูลเบื้องต้น'!$B$28))</f>
        <v/>
      </c>
      <c r="CZ15" s="1232" t="str">
        <f>IF('01.ข้อมูลเบื้องต้น'!$C$28="","",IF('03.คีย์เทอม2'!$B15="","",'01.ข้อมูลเบื้องต้น'!$C$28))</f>
        <v/>
      </c>
      <c r="DA15" s="722"/>
      <c r="DB15" s="1234" t="str">
        <f>IF(DA15="","",IF(DA15&gt;=75,"เชี่ยวชาญ",IF(DA15&gt;=65,"ชำนาญ",IF(DA15&gt;=55,"พัฒนา",IF(DA15&gt;=50,"เริ่มต้น","ไม่ผ่าน")))))</f>
        <v/>
      </c>
      <c r="DC15" s="1232"/>
      <c r="DD15" s="1231" t="str">
        <f>IF('01.ข้อมูลเบื้องต้น'!$B$36="","",IF('02.คีย์เทอม1'!$B15="","",'01.ข้อมูลเบื้องต้น'!$B$36))</f>
        <v/>
      </c>
      <c r="DE15" s="1232" t="str">
        <f>IF('01.ข้อมูลเบื้องต้น'!$C$36="","",IF('02.คีย์เทอม1'!$B15="","",'01.ข้อมูลเบื้องต้น'!$C$36))</f>
        <v/>
      </c>
      <c r="DF15" s="721"/>
      <c r="DG15" s="1234" t="str">
        <f t="shared" si="15"/>
        <v/>
      </c>
      <c r="DH15" s="1232"/>
      <c r="DI15" s="1231" t="str">
        <f>IF('01.ข้อมูลเบื้องต้น'!$B$37="","",IF('02.คีย์เทอม1'!$B15="","",'01.ข้อมูลเบื้องต้น'!$B$37))</f>
        <v/>
      </c>
      <c r="DJ15" s="1232" t="str">
        <f>IF('01.ข้อมูลเบื้องต้น'!$C$37="","",IF('02.คีย์เทอม1'!$B15="","",'01.ข้อมูลเบื้องต้น'!$C$37))</f>
        <v/>
      </c>
      <c r="DK15" s="721"/>
      <c r="DL15" s="1234" t="str">
        <f t="shared" si="16"/>
        <v/>
      </c>
      <c r="DM15" s="1232"/>
      <c r="DN15" s="1231" t="str">
        <f>IF('01.ข้อมูลเบื้องต้น'!$B$38="","",IF('02.คีย์เทอม1'!$B15="","",'01.ข้อมูลเบื้องต้น'!$B$38))</f>
        <v/>
      </c>
      <c r="DO15" s="1232" t="str">
        <f>IF('01.ข้อมูลเบื้องต้น'!$C$38="","",IF('02.คีย์เทอม1'!$B15="","",'01.ข้อมูลเบื้องต้น'!$C$38))</f>
        <v/>
      </c>
      <c r="DP15" s="721"/>
      <c r="DQ15" s="1234" t="str">
        <f t="shared" si="17"/>
        <v/>
      </c>
      <c r="DR15" s="1232"/>
      <c r="DS15" s="1231" t="str">
        <f>IF('01.ข้อมูลเบื้องต้น'!$B$39="","",IF('02.คีย์เทอม1'!$B15="","",'01.ข้อมูลเบื้องต้น'!$B$39))</f>
        <v/>
      </c>
      <c r="DT15" s="1232" t="str">
        <f>IF('01.ข้อมูลเบื้องต้น'!$C$39="","",IF('02.คีย์เทอม1'!$B15="","",'01.ข้อมูลเบื้องต้น'!$C$39))</f>
        <v/>
      </c>
      <c r="DU15" s="721"/>
      <c r="DV15" s="1234" t="str">
        <f t="shared" si="18"/>
        <v/>
      </c>
      <c r="DW15" s="1232"/>
      <c r="DX15" s="1231" t="str">
        <f>IF('01.ข้อมูลเบื้องต้น'!$B$40="","",IF('02.คีย์เทอม1'!$B15="","",'01.ข้อมูลเบื้องต้น'!$B$40))</f>
        <v/>
      </c>
      <c r="DY15" s="1232" t="str">
        <f>IF('01.ข้อมูลเบื้องต้น'!$C$40="","",IF('02.คีย์เทอม1'!$B15="","",'01.ข้อมูลเบื้องต้น'!$C$40))</f>
        <v/>
      </c>
      <c r="DZ15" s="721"/>
      <c r="EA15" s="1234" t="str">
        <f t="shared" si="19"/>
        <v/>
      </c>
      <c r="EB15" s="1232"/>
      <c r="EC15" s="1231" t="str">
        <f>IF('01.ข้อมูลเบื้องต้น'!$B$41="","",IF('02.คีย์เทอม1'!$B15="","",'01.ข้อมูลเบื้องต้น'!$B$41))</f>
        <v/>
      </c>
      <c r="ED15" s="1232" t="str">
        <f>IF('01.ข้อมูลเบื้องต้น'!$C$41="","",IF('02.คีย์เทอม1'!$B15="","",'01.ข้อมูลเบื้องต้น'!$C$41))</f>
        <v/>
      </c>
      <c r="EE15" s="721"/>
      <c r="EF15" s="1234" t="str">
        <f t="shared" si="20"/>
        <v/>
      </c>
      <c r="EG15" s="1232"/>
      <c r="EH15" s="1231" t="str">
        <f>IF('01.ข้อมูลเบื้องต้น'!$B$42="","",IF('02.คีย์เทอม1'!$B15="","",'01.ข้อมูลเบื้องต้น'!$B$42))</f>
        <v/>
      </c>
      <c r="EI15" s="1232" t="str">
        <f>IF('01.ข้อมูลเบื้องต้น'!$C$42="","",IF('02.คีย์เทอม1'!$B15="","",'01.ข้อมูลเบื้องต้น'!$C$42))</f>
        <v/>
      </c>
      <c r="EJ15" s="721"/>
      <c r="EK15" s="1234" t="str">
        <f t="shared" si="21"/>
        <v/>
      </c>
      <c r="EL15" s="1232"/>
      <c r="EM15" s="1231" t="str">
        <f>IF('01.ข้อมูลเบื้องต้น'!$B$43="","",IF('02.คีย์เทอม1'!$B15="","",'01.ข้อมูลเบื้องต้น'!$B$43))</f>
        <v/>
      </c>
      <c r="EN15" s="1232" t="str">
        <f>IF('01.ข้อมูลเบื้องต้น'!$C$43="","",IF('02.คีย์เทอม1'!$B15="","",'01.ข้อมูลเบื้องต้น'!$C$43))</f>
        <v/>
      </c>
      <c r="EO15" s="721"/>
      <c r="EP15" s="1234" t="str">
        <f t="shared" si="22"/>
        <v/>
      </c>
      <c r="EQ15" s="1232"/>
      <c r="ER15" s="1231" t="str">
        <f>IF('01.ข้อมูลเบื้องต้น'!$B$44="","",IF('02.คีย์เทอม1'!$B15="","",'01.ข้อมูลเบื้องต้น'!$B$44))</f>
        <v/>
      </c>
      <c r="ES15" s="1232" t="str">
        <f>IF('01.ข้อมูลเบื้องต้น'!$C$44="","",IF('02.คีย์เทอม1'!$B15="","",'01.ข้อมูลเบื้องต้น'!$C$44))</f>
        <v/>
      </c>
      <c r="ET15" s="721"/>
      <c r="EU15" s="1234" t="str">
        <f t="shared" si="23"/>
        <v/>
      </c>
      <c r="EV15" s="1232"/>
      <c r="EW15" s="1231" t="str">
        <f>IF('01.ข้อมูลเบื้องต้น'!$B$45="","",IF('02.คีย์เทอม1'!$B15="","",'01.ข้อมูลเบื้องต้น'!$B$45))</f>
        <v/>
      </c>
      <c r="EX15" s="1232" t="str">
        <f>IF('01.ข้อมูลเบื้องต้น'!$C$45="","",IF('02.คีย์เทอม1'!$B15="","",'01.ข้อมูลเบื้องต้น'!$C$45))</f>
        <v/>
      </c>
      <c r="EY15" s="721"/>
      <c r="EZ15" s="1234" t="str">
        <f t="shared" si="24"/>
        <v/>
      </c>
      <c r="FA15" s="1232"/>
      <c r="FB15" s="1231" t="str">
        <f>IF('01.ข้อมูลเบื้องต้น'!$B$46="","",IF('02.คีย์เทอม1'!$B15="","",'01.ข้อมูลเบื้องต้น'!$B$46))</f>
        <v/>
      </c>
      <c r="FC15" s="1232" t="str">
        <f>IF('01.ข้อมูลเบื้องต้น'!$C$46="","",IF('02.คีย์เทอม1'!$B15="","",'01.ข้อมูลเบื้องต้น'!$C$46))</f>
        <v/>
      </c>
      <c r="FD15" s="721"/>
      <c r="FE15" s="1234" t="str">
        <f t="shared" si="25"/>
        <v/>
      </c>
      <c r="FF15" s="1232"/>
      <c r="FG15" s="1231" t="str">
        <f>IF('01.ข้อมูลเบื้องต้น'!$B$47="","",IF('02.คีย์เทอม1'!$B15="","",'01.ข้อมูลเบื้องต้น'!$B$47))</f>
        <v/>
      </c>
      <c r="FH15" s="1232" t="str">
        <f>IF('01.ข้อมูลเบื้องต้น'!$C$47="","",IF('02.คีย์เทอม1'!$B15="","",'01.ข้อมูลเบื้องต้น'!$C$47))</f>
        <v/>
      </c>
      <c r="FI15" s="721"/>
      <c r="FJ15" s="1234" t="str">
        <f t="shared" si="26"/>
        <v/>
      </c>
      <c r="FK15" s="1232"/>
      <c r="FL15" s="1231" t="str">
        <f>IF('01.ข้อมูลเบื้องต้น'!$B$48="","",IF('02.คีย์เทอม1'!$B15="","",'01.ข้อมูลเบื้องต้น'!$B$48))</f>
        <v/>
      </c>
      <c r="FM15" s="1232" t="str">
        <f>IF('01.ข้อมูลเบื้องต้น'!$C$48="","",IF('02.คีย์เทอม1'!$B15="","",'01.ข้อมูลเบื้องต้น'!$C$48))</f>
        <v/>
      </c>
      <c r="FN15" s="721"/>
      <c r="FO15" s="1234" t="str">
        <f t="shared" si="27"/>
        <v/>
      </c>
      <c r="FP15" s="1232"/>
      <c r="FQ15" s="1231" t="str">
        <f>IF('01.ข้อมูลเบื้องต้น'!$B$49="","",IF('02.คีย์เทอม1'!$B15="","",'01.ข้อมูลเบื้องต้น'!$B$49))</f>
        <v/>
      </c>
      <c r="FR15" s="1232" t="str">
        <f>IF('01.ข้อมูลเบื้องต้น'!$C$49="","",IF('02.คีย์เทอม1'!$B15="","",'01.ข้อมูลเบื้องต้น'!$C$49))</f>
        <v/>
      </c>
      <c r="FS15" s="721"/>
      <c r="FT15" s="1234" t="str">
        <f t="shared" si="28"/>
        <v/>
      </c>
      <c r="FU15" s="1232"/>
      <c r="FV15" s="1231" t="str">
        <f>IF('01.ข้อมูลเบื้องต้น'!$B$50="","",IF($D15="","",'01.ข้อมูลเบื้องต้น'!$B$50))</f>
        <v/>
      </c>
      <c r="FW15" s="1232" t="str">
        <f>IF('01.ข้อมูลเบื้องต้น'!$C$50="","",IF('02.คีย์เทอม1'!$B15="","",'01.ข้อมูลเบื้องต้น'!$C$50))</f>
        <v/>
      </c>
      <c r="FX15" s="721"/>
      <c r="FY15" s="1234" t="str">
        <f t="shared" si="29"/>
        <v/>
      </c>
      <c r="FZ15" s="521" t="str">
        <f t="shared" si="56"/>
        <v/>
      </c>
      <c r="GA15" s="522" t="str">
        <f t="shared" si="57"/>
        <v/>
      </c>
      <c r="GB15" s="523" t="str">
        <f>IF('2.ชื่อนักเรียน'!R16="มส","มส",IF('2.ชื่อนักเรียน'!R16="ย้าย","ย้าย",IF('2.ชื่อนักเรียน'!R16="ร","ร",IF(GA15="","",RANK(GA15,$GA$10:$GA$59,0)))))</f>
        <v/>
      </c>
      <c r="GC15" s="523" t="str">
        <f t="shared" si="39"/>
        <v/>
      </c>
      <c r="GE15" s="533" t="str">
        <f t="shared" si="40"/>
        <v/>
      </c>
      <c r="GF15" s="719" t="str">
        <f t="shared" si="41"/>
        <v/>
      </c>
      <c r="GG15" s="717" t="str">
        <f t="shared" si="42"/>
        <v/>
      </c>
      <c r="GH15" s="520" t="str">
        <f t="shared" si="43"/>
        <v/>
      </c>
      <c r="GI15" s="535" t="str">
        <f t="shared" si="44"/>
        <v/>
      </c>
      <c r="GJ15" s="719" t="str">
        <f t="shared" si="45"/>
        <v/>
      </c>
      <c r="GK15" s="719" t="str">
        <f t="shared" si="46"/>
        <v/>
      </c>
      <c r="GL15" s="534" t="str">
        <f t="shared" si="47"/>
        <v/>
      </c>
      <c r="GM15" s="701" t="str">
        <f t="shared" si="48"/>
        <v/>
      </c>
      <c r="GN15" s="701" t="str">
        <f t="shared" si="49"/>
        <v/>
      </c>
      <c r="GO15" s="701" t="str">
        <f t="shared" si="50"/>
        <v/>
      </c>
      <c r="GP15" s="701" t="str">
        <f t="shared" si="51"/>
        <v/>
      </c>
      <c r="GQ15" s="701" t="str">
        <f t="shared" si="52"/>
        <v/>
      </c>
      <c r="GR15" s="701" t="str">
        <f t="shared" si="53"/>
        <v/>
      </c>
      <c r="GS15" s="701" t="str">
        <f t="shared" si="54"/>
        <v/>
      </c>
      <c r="GT15" s="520" t="str">
        <f t="shared" si="55"/>
        <v/>
      </c>
    </row>
    <row r="16" spans="1:207" s="509" customFormat="1" ht="17.25" customHeight="1" thickTop="1" thickBot="1">
      <c r="A16" s="1229">
        <v>7</v>
      </c>
      <c r="B16" s="1229" t="str">
        <f>IF('2.ชื่อนักเรียน'!E17="","",CONCATENATE('2.ชื่อนักเรียน'!E17,'2.ชื่อนักเรียน'!F17,'2.ชื่อนักเรียน'!G17,'2.ชื่อนักเรียน'!H17,'2.ชื่อนักเรียน'!I17,'2.ชื่อนักเรียน'!J17,'2.ชื่อนักเรียน'!K17,'2.ชื่อนักเรียน'!L17,'2.ชื่อนักเรียน'!M17,'2.ชื่อนักเรียน'!N17,'2.ชื่อนักเรียน'!O17,'2.ชื่อนักเรียน'!P17,'2.ชื่อนักเรียน'!Q17))</f>
        <v/>
      </c>
      <c r="C16" s="1230" t="str">
        <f>IF('2.ชื่อนักเรียน'!B17="","",'2.ชื่อนักเรียน'!B17)</f>
        <v/>
      </c>
      <c r="D16" s="1231" t="str">
        <f>IF('2.ชื่อนักเรียน'!C17="","",CONCATENATE(TRIM('2.ชื่อนักเรียน'!C17),"  ",'2.ชื่อนักเรียน'!D17))</f>
        <v/>
      </c>
      <c r="E16" s="1232" t="str">
        <f>IF(B16="","",IF('01.ข้อมูลเบื้องต้น'!$H$2="","",'01.ข้อมูลเบื้องต้น'!$H$2))</f>
        <v/>
      </c>
      <c r="F16" s="1231" t="str">
        <f>IF(B16="","",IF('01.ข้อมูลเบื้องต้น'!$I$4="","",'01.ข้อมูลเบื้องต้น'!$I$4))</f>
        <v/>
      </c>
      <c r="G16" s="1232"/>
      <c r="H16" s="1231" t="str">
        <f>IF('01.ข้อมูลเบื้องต้น'!$B$8="","",IF('03.คีย์เทอม2'!$B16="","",'01.ข้อมูลเบื้องต้น'!$B$8))</f>
        <v/>
      </c>
      <c r="I16" s="1232" t="str">
        <f>IF('01.ข้อมูลเบื้องต้น'!$C$8="","",IF('03.คีย์เทอม2'!$B16="","",'01.ข้อมูลเบื้องต้น'!$C$8))</f>
        <v/>
      </c>
      <c r="J16" s="519"/>
      <c r="K16" s="1233" t="str">
        <f>IF('2.ชื่อนักเรียน'!R17="มส","มส",IF('2.ชื่อนักเรียน'!R17="ร","ร",IF('2.ชื่อนักเรียน'!R17="ย้าย","ย้าย",IF(J16="","",IF(J16&gt;=75,"เชี่ยวชาญ",IF(J16&gt;=65,"ชำนาญ",IF(J16&gt;=55,"พัฒนา",IF(J16&gt;=50,"เริ่มต้น","ไม่ผ่าน"))))))))</f>
        <v/>
      </c>
      <c r="L16" s="1232"/>
      <c r="M16" s="1231" t="str">
        <f>IF('01.ข้อมูลเบื้องต้น'!$B$9="","",IF('03.คีย์เทอม2'!$B16="","",'01.ข้อมูลเบื้องต้น'!$B$9))</f>
        <v/>
      </c>
      <c r="N16" s="1232" t="str">
        <f>IF('01.ข้อมูลเบื้องต้น'!$C$9="","",IF('03.คีย์เทอม2'!$B16="","",'01.ข้อมูลเบื้องต้น'!$C$9))</f>
        <v/>
      </c>
      <c r="O16" s="526"/>
      <c r="P16" s="1235" t="str">
        <f t="shared" si="6"/>
        <v/>
      </c>
      <c r="Q16" s="1232"/>
      <c r="R16" s="1231" t="str">
        <f>IF('01.ข้อมูลเบื้องต้น'!$B$10="","",IF('03.คีย์เทอม2'!$B16="","",'01.ข้อมูลเบื้องต้น'!$B$10))</f>
        <v/>
      </c>
      <c r="S16" s="1232" t="str">
        <f>IF('01.ข้อมูลเบื้องต้น'!$C$10="","",IF('03.คีย์เทอม2'!$B16="","",'01.ข้อมูลเบื้องต้น'!$C$10))</f>
        <v/>
      </c>
      <c r="T16" s="526"/>
      <c r="U16" s="1235" t="str">
        <f t="shared" si="7"/>
        <v/>
      </c>
      <c r="V16" s="1232"/>
      <c r="W16" s="1231" t="str">
        <f>IF('01.ข้อมูลเบื้องต้น'!$B$11="","",IF('03.คีย์เทอม2'!$B16="","",'01.ข้อมูลเบื้องต้น'!$B$11))</f>
        <v/>
      </c>
      <c r="X16" s="1232" t="str">
        <f>IF('01.ข้อมูลเบื้องต้น'!$C$11="","",IF('03.คีย์เทอม2'!$B16="","",'01.ข้อมูลเบื้องต้น'!$C$11))</f>
        <v/>
      </c>
      <c r="Y16" s="519"/>
      <c r="Z16" s="1234" t="str">
        <f t="shared" si="30"/>
        <v/>
      </c>
      <c r="AA16" s="1232"/>
      <c r="AB16" s="1231" t="str">
        <f>IF('01.ข้อมูลเบื้องต้น'!$B$12="","",IF('03.คีย์เทอม2'!$B16="","",'01.ข้อมูลเบื้องต้น'!$B$12))</f>
        <v/>
      </c>
      <c r="AC16" s="1232" t="str">
        <f>IF('01.ข้อมูลเบื้องต้น'!$C$12="","",IF('03.คีย์เทอม2'!$B16="","",'01.ข้อมูลเบื้องต้น'!$C$12))</f>
        <v/>
      </c>
      <c r="AD16" s="526"/>
      <c r="AE16" s="1235" t="str">
        <f t="shared" si="31"/>
        <v/>
      </c>
      <c r="AF16" s="1232"/>
      <c r="AG16" s="1231" t="str">
        <f>IF('01.ข้อมูลเบื้องต้น'!$B$13="","",IF('03.คีย์เทอม2'!$B16="","",'01.ข้อมูลเบื้องต้น'!$B$13))</f>
        <v/>
      </c>
      <c r="AH16" s="1232" t="str">
        <f>IF('01.ข้อมูลเบื้องต้น'!$C$13="","",IF('03.คีย์เทอม2'!$B16="","",'01.ข้อมูลเบื้องต้น'!$C$13))</f>
        <v/>
      </c>
      <c r="AI16" s="526"/>
      <c r="AJ16" s="1235" t="str">
        <f t="shared" si="32"/>
        <v/>
      </c>
      <c r="AK16" s="1232"/>
      <c r="AL16" s="1231" t="str">
        <f>IF('01.ข้อมูลเบื้องต้น'!$B$14="","",IF('03.คีย์เทอม2'!$B16="","",'01.ข้อมูลเบื้องต้น'!$B$14))</f>
        <v/>
      </c>
      <c r="AM16" s="1232" t="str">
        <f>IF('01.ข้อมูลเบื้องต้น'!$C$14="","",IF('03.คีย์เทอม2'!$B16="","",'01.ข้อมูลเบื้องต้น'!$C$14))</f>
        <v/>
      </c>
      <c r="AN16" s="526"/>
      <c r="AO16" s="1235" t="str">
        <f t="shared" si="33"/>
        <v/>
      </c>
      <c r="AP16" s="1232"/>
      <c r="AQ16" s="1231" t="str">
        <f>IF('01.ข้อมูลเบื้องต้น'!$B$15="","",IF('03.คีย์เทอม2'!$B16="","",'01.ข้อมูลเบื้องต้น'!$B$15))</f>
        <v/>
      </c>
      <c r="AR16" s="1232" t="str">
        <f>IF('01.ข้อมูลเบื้องต้น'!$C$15="","",IF('03.คีย์เทอม2'!$B16="","",'01.ข้อมูลเบื้องต้น'!$C$15))</f>
        <v/>
      </c>
      <c r="AS16" s="526"/>
      <c r="AT16" s="1235" t="str">
        <f t="shared" si="34"/>
        <v/>
      </c>
      <c r="AU16" s="1232"/>
      <c r="AV16" s="1231" t="str">
        <f>IF('01.ข้อมูลเบื้องต้น'!$B$16="","",IF('03.คีย์เทอม2'!$B16="","",'01.ข้อมูลเบื้องต้น'!$B$16))</f>
        <v/>
      </c>
      <c r="AW16" s="1232" t="str">
        <f>IF('01.ข้อมูลเบื้องต้น'!$C$16="","",IF('03.คีย์เทอม2'!$B16="","",'01.ข้อมูลเบื้องต้น'!$C$16))</f>
        <v/>
      </c>
      <c r="AX16" s="519"/>
      <c r="AY16" s="1234" t="str">
        <f t="shared" si="35"/>
        <v/>
      </c>
      <c r="AZ16" s="1232"/>
      <c r="BA16" s="1231" t="str">
        <f>IF('01.ข้อมูลเบื้องต้น'!$B$17="","",IF('03.คีย์เทอม2'!$B16="","",'01.ข้อมูลเบื้องต้น'!$B$17))</f>
        <v/>
      </c>
      <c r="BB16" s="1232" t="str">
        <f>IF('01.ข้อมูลเบื้องต้น'!$C$17="","",IF('03.คีย์เทอม2'!$B16="","",'01.ข้อมูลเบื้องต้น'!$C$17))</f>
        <v/>
      </c>
      <c r="BC16" s="519"/>
      <c r="BD16" s="1234" t="str">
        <f t="shared" si="36"/>
        <v/>
      </c>
      <c r="BE16" s="1232"/>
      <c r="BF16" s="1231" t="str">
        <f>IF('01.ข้อมูลเบื้องต้น'!$B$19="","",IF('03.คีย์เทอม2'!$B16="","",'01.ข้อมูลเบื้องต้น'!$B$19))</f>
        <v/>
      </c>
      <c r="BG16" s="1232" t="str">
        <f>IF('01.ข้อมูลเบื้องต้น'!$C$19="","",IF('03.คีย์เทอม2'!$B16="","",'01.ข้อมูลเบื้องต้น'!$C$19))</f>
        <v/>
      </c>
      <c r="BH16" s="723"/>
      <c r="BI16" s="1234" t="str">
        <f t="shared" si="37"/>
        <v/>
      </c>
      <c r="BJ16" s="1232"/>
      <c r="BK16" s="1231" t="str">
        <f>IF('01.ข้อมูลเบื้องต้น'!$B$20="","",IF('03.คีย์เทอม2'!$B16="","",'01.ข้อมูลเบื้องต้น'!$B$20))</f>
        <v/>
      </c>
      <c r="BL16" s="1232" t="str">
        <f>IF('01.ข้อมูลเบื้องต้น'!$C$20="","",IF('03.คีย์เทอม2'!$B16="","",'01.ข้อมูลเบื้องต้น'!$C$20))</f>
        <v/>
      </c>
      <c r="BM16" s="722"/>
      <c r="BN16" s="1235" t="str">
        <f t="shared" si="8"/>
        <v/>
      </c>
      <c r="BO16" s="1232"/>
      <c r="BP16" s="1231" t="str">
        <f>IF('01.ข้อมูลเบื้องต้น'!$B$21="","",IF('03.คีย์เทอม2'!$B16="","",'01.ข้อมูลเบื้องต้น'!$B$21))</f>
        <v/>
      </c>
      <c r="BQ16" s="1232" t="str">
        <f>IF('01.ข้อมูลเบื้องต้น'!$C$21="","",IF('03.คีย์เทอม2'!$B16="","",'01.ข้อมูลเบื้องต้น'!$C$21))</f>
        <v/>
      </c>
      <c r="BR16" s="722"/>
      <c r="BS16" s="1234" t="str">
        <f t="shared" si="9"/>
        <v/>
      </c>
      <c r="BT16" s="1232"/>
      <c r="BU16" s="1231" t="str">
        <f>IF('01.ข้อมูลเบื้องต้น'!$B$22="","",IF('03.คีย์เทอม2'!$B16="","",'01.ข้อมูลเบื้องต้น'!$B$22))</f>
        <v/>
      </c>
      <c r="BV16" s="1232" t="str">
        <f>IF('01.ข้อมูลเบื้องต้น'!$C$22="","",IF('03.คีย์เทอม2'!$B16="","",'01.ข้อมูลเบื้องต้น'!$C$22))</f>
        <v/>
      </c>
      <c r="BW16" s="722"/>
      <c r="BX16" s="1234" t="str">
        <f t="shared" si="10"/>
        <v/>
      </c>
      <c r="BY16" s="1232"/>
      <c r="BZ16" s="1231" t="str">
        <f>IF('01.ข้อมูลเบื้องต้น'!$B$23="","",IF('03.คีย์เทอม2'!$B16="","",'01.ข้อมูลเบื้องต้น'!$B$23))</f>
        <v/>
      </c>
      <c r="CA16" s="1232" t="str">
        <f>IF('01.ข้อมูลเบื้องต้น'!$C$23="","",IF('03.คีย์เทอม2'!$B16="","",'01.ข้อมูลเบื้องต้น'!$C$23))</f>
        <v/>
      </c>
      <c r="CB16" s="722"/>
      <c r="CC16" s="1234" t="str">
        <f t="shared" si="38"/>
        <v/>
      </c>
      <c r="CD16" s="1232"/>
      <c r="CE16" s="1231" t="str">
        <f>IF('01.ข้อมูลเบื้องต้น'!$B$24="","",IF('03.คีย์เทอม2'!$B16="","",'01.ข้อมูลเบื้องต้น'!$B$24))</f>
        <v/>
      </c>
      <c r="CF16" s="1232" t="str">
        <f>IF('01.ข้อมูลเบื้องต้น'!$C$24="","",IF('03.คีย์เทอม2'!$B16="","",'01.ข้อมูลเบื้องต้น'!$C$24))</f>
        <v/>
      </c>
      <c r="CG16" s="722"/>
      <c r="CH16" s="1234" t="str">
        <f t="shared" si="58"/>
        <v/>
      </c>
      <c r="CI16" s="1232"/>
      <c r="CJ16" s="1231" t="str">
        <f>IF('01.ข้อมูลเบื้องต้น'!$B$25="","",IF('03.คีย์เทอม2'!$B16="","",'01.ข้อมูลเบื้องต้น'!$B$25))</f>
        <v/>
      </c>
      <c r="CK16" s="1232" t="str">
        <f>IF('01.ข้อมูลเบื้องต้น'!$C$25="","",IF('03.คีย์เทอม2'!$B16="","",'01.ข้อมูลเบื้องต้น'!$C$25))</f>
        <v/>
      </c>
      <c r="CL16" s="722"/>
      <c r="CM16" s="1234" t="str">
        <f t="shared" si="11"/>
        <v/>
      </c>
      <c r="CN16" s="1232"/>
      <c r="CO16" s="1231" t="str">
        <f>IF('01.ข้อมูลเบื้องต้น'!$B$26="","",IF('03.คีย์เทอม2'!$B16="","",'01.ข้อมูลเบื้องต้น'!$B$26))</f>
        <v/>
      </c>
      <c r="CP16" s="1232" t="str">
        <f>IF('01.ข้อมูลเบื้องต้น'!$C$26="","",IF('03.คีย์เทอม2'!$B16="","",'01.ข้อมูลเบื้องต้น'!$C$26))</f>
        <v/>
      </c>
      <c r="CQ16" s="722"/>
      <c r="CR16" s="1234" t="str">
        <f t="shared" si="12"/>
        <v/>
      </c>
      <c r="CS16" s="1232"/>
      <c r="CT16" s="1231" t="str">
        <f>IF('01.ข้อมูลเบื้องต้น'!$B$27="","",IF('03.คีย์เทอม2'!$B16="","",'01.ข้อมูลเบื้องต้น'!$B$27))</f>
        <v/>
      </c>
      <c r="CU16" s="1232" t="str">
        <f>IF('01.ข้อมูลเบื้องต้น'!$C$27="","",IF('03.คีย์เทอม2'!$B16="","",'01.ข้อมูลเบื้องต้น'!$C$27))</f>
        <v/>
      </c>
      <c r="CV16" s="722"/>
      <c r="CW16" s="1234" t="str">
        <f t="shared" si="13"/>
        <v/>
      </c>
      <c r="CX16" s="1232"/>
      <c r="CY16" s="1231" t="str">
        <f>IF('01.ข้อมูลเบื้องต้น'!$B$28="","",IF('03.คีย์เทอม2'!$B16="","",'01.ข้อมูลเบื้องต้น'!$B$28))</f>
        <v/>
      </c>
      <c r="CZ16" s="1232" t="str">
        <f>IF('01.ข้อมูลเบื้องต้น'!$C$28="","",IF('03.คีย์เทอม2'!$B16="","",'01.ข้อมูลเบื้องต้น'!$C$28))</f>
        <v/>
      </c>
      <c r="DA16" s="722"/>
      <c r="DB16" s="1234" t="str">
        <f t="shared" si="14"/>
        <v/>
      </c>
      <c r="DC16" s="1232"/>
      <c r="DD16" s="1231" t="str">
        <f>IF('01.ข้อมูลเบื้องต้น'!$B$36="","",IF('02.คีย์เทอม1'!$B16="","",'01.ข้อมูลเบื้องต้น'!$B$36))</f>
        <v/>
      </c>
      <c r="DE16" s="1232" t="str">
        <f>IF('01.ข้อมูลเบื้องต้น'!$C$36="","",IF('02.คีย์เทอม1'!$B16="","",'01.ข้อมูลเบื้องต้น'!$C$36))</f>
        <v/>
      </c>
      <c r="DF16" s="721"/>
      <c r="DG16" s="1234" t="str">
        <f t="shared" si="15"/>
        <v/>
      </c>
      <c r="DH16" s="1232"/>
      <c r="DI16" s="1231" t="str">
        <f>IF('01.ข้อมูลเบื้องต้น'!$B$37="","",IF('02.คีย์เทอม1'!$B16="","",'01.ข้อมูลเบื้องต้น'!$B$37))</f>
        <v/>
      </c>
      <c r="DJ16" s="1232" t="str">
        <f>IF('01.ข้อมูลเบื้องต้น'!$C$37="","",IF('02.คีย์เทอม1'!$B16="","",'01.ข้อมูลเบื้องต้น'!$C$37))</f>
        <v/>
      </c>
      <c r="DK16" s="721"/>
      <c r="DL16" s="1234" t="str">
        <f t="shared" si="16"/>
        <v/>
      </c>
      <c r="DM16" s="1232"/>
      <c r="DN16" s="1231" t="str">
        <f>IF('01.ข้อมูลเบื้องต้น'!$B$38="","",IF('02.คีย์เทอม1'!$B16="","",'01.ข้อมูลเบื้องต้น'!$B$38))</f>
        <v/>
      </c>
      <c r="DO16" s="1232" t="str">
        <f>IF('01.ข้อมูลเบื้องต้น'!$C$38="","",IF('02.คีย์เทอม1'!$B16="","",'01.ข้อมูลเบื้องต้น'!$C$38))</f>
        <v/>
      </c>
      <c r="DP16" s="721"/>
      <c r="DQ16" s="1234" t="str">
        <f t="shared" si="17"/>
        <v/>
      </c>
      <c r="DR16" s="1232"/>
      <c r="DS16" s="1231" t="str">
        <f>IF('01.ข้อมูลเบื้องต้น'!$B$39="","",IF('02.คีย์เทอม1'!$B16="","",'01.ข้อมูลเบื้องต้น'!$B$39))</f>
        <v/>
      </c>
      <c r="DT16" s="1232" t="str">
        <f>IF('01.ข้อมูลเบื้องต้น'!$C$39="","",IF('02.คีย์เทอม1'!$B16="","",'01.ข้อมูลเบื้องต้น'!$C$39))</f>
        <v/>
      </c>
      <c r="DU16" s="721"/>
      <c r="DV16" s="1234" t="str">
        <f t="shared" si="18"/>
        <v/>
      </c>
      <c r="DW16" s="1232"/>
      <c r="DX16" s="1231" t="str">
        <f>IF('01.ข้อมูลเบื้องต้น'!$B$40="","",IF('02.คีย์เทอม1'!$B16="","",'01.ข้อมูลเบื้องต้น'!$B$40))</f>
        <v/>
      </c>
      <c r="DY16" s="1232" t="str">
        <f>IF('01.ข้อมูลเบื้องต้น'!$C$40="","",IF('02.คีย์เทอม1'!$B16="","",'01.ข้อมูลเบื้องต้น'!$C$40))</f>
        <v/>
      </c>
      <c r="DZ16" s="721"/>
      <c r="EA16" s="1234" t="str">
        <f t="shared" si="19"/>
        <v/>
      </c>
      <c r="EB16" s="1232"/>
      <c r="EC16" s="1231" t="str">
        <f>IF('01.ข้อมูลเบื้องต้น'!$B$41="","",IF('02.คีย์เทอม1'!$B16="","",'01.ข้อมูลเบื้องต้น'!$B$41))</f>
        <v/>
      </c>
      <c r="ED16" s="1232" t="str">
        <f>IF('01.ข้อมูลเบื้องต้น'!$C$41="","",IF('02.คีย์เทอม1'!$B16="","",'01.ข้อมูลเบื้องต้น'!$C$41))</f>
        <v/>
      </c>
      <c r="EE16" s="721"/>
      <c r="EF16" s="1234" t="str">
        <f t="shared" si="20"/>
        <v/>
      </c>
      <c r="EG16" s="1232"/>
      <c r="EH16" s="1231" t="str">
        <f>IF('01.ข้อมูลเบื้องต้น'!$B$42="","",IF('02.คีย์เทอม1'!$B16="","",'01.ข้อมูลเบื้องต้น'!$B$42))</f>
        <v/>
      </c>
      <c r="EI16" s="1232" t="str">
        <f>IF('01.ข้อมูลเบื้องต้น'!$C$42="","",IF('02.คีย์เทอม1'!$B16="","",'01.ข้อมูลเบื้องต้น'!$C$42))</f>
        <v/>
      </c>
      <c r="EJ16" s="721"/>
      <c r="EK16" s="1234" t="str">
        <f t="shared" si="21"/>
        <v/>
      </c>
      <c r="EL16" s="1232"/>
      <c r="EM16" s="1231" t="str">
        <f>IF('01.ข้อมูลเบื้องต้น'!$B$43="","",IF('02.คีย์เทอม1'!$B16="","",'01.ข้อมูลเบื้องต้น'!$B$43))</f>
        <v/>
      </c>
      <c r="EN16" s="1232" t="str">
        <f>IF('01.ข้อมูลเบื้องต้น'!$C$43="","",IF('02.คีย์เทอม1'!$B16="","",'01.ข้อมูลเบื้องต้น'!$C$43))</f>
        <v/>
      </c>
      <c r="EO16" s="721"/>
      <c r="EP16" s="1234" t="str">
        <f t="shared" si="22"/>
        <v/>
      </c>
      <c r="EQ16" s="1232"/>
      <c r="ER16" s="1231" t="str">
        <f>IF('01.ข้อมูลเบื้องต้น'!$B$44="","",IF('02.คีย์เทอม1'!$B16="","",'01.ข้อมูลเบื้องต้น'!$B$44))</f>
        <v/>
      </c>
      <c r="ES16" s="1232" t="str">
        <f>IF('01.ข้อมูลเบื้องต้น'!$C$44="","",IF('02.คีย์เทอม1'!$B16="","",'01.ข้อมูลเบื้องต้น'!$C$44))</f>
        <v/>
      </c>
      <c r="ET16" s="721"/>
      <c r="EU16" s="1234" t="str">
        <f t="shared" si="23"/>
        <v/>
      </c>
      <c r="EV16" s="1232"/>
      <c r="EW16" s="1231" t="str">
        <f>IF('01.ข้อมูลเบื้องต้น'!$B$45="","",IF('02.คีย์เทอม1'!$B16="","",'01.ข้อมูลเบื้องต้น'!$B$45))</f>
        <v/>
      </c>
      <c r="EX16" s="1232" t="str">
        <f>IF('01.ข้อมูลเบื้องต้น'!$C$45="","",IF('02.คีย์เทอม1'!$B16="","",'01.ข้อมูลเบื้องต้น'!$C$45))</f>
        <v/>
      </c>
      <c r="EY16" s="721"/>
      <c r="EZ16" s="1234" t="str">
        <f t="shared" si="24"/>
        <v/>
      </c>
      <c r="FA16" s="1232"/>
      <c r="FB16" s="1231" t="str">
        <f>IF('01.ข้อมูลเบื้องต้น'!$B$46="","",IF('02.คีย์เทอม1'!$B16="","",'01.ข้อมูลเบื้องต้น'!$B$46))</f>
        <v/>
      </c>
      <c r="FC16" s="1232" t="str">
        <f>IF('01.ข้อมูลเบื้องต้น'!$C$46="","",IF('02.คีย์เทอม1'!$B16="","",'01.ข้อมูลเบื้องต้น'!$C$46))</f>
        <v/>
      </c>
      <c r="FD16" s="721"/>
      <c r="FE16" s="1234" t="str">
        <f t="shared" si="25"/>
        <v/>
      </c>
      <c r="FF16" s="1232"/>
      <c r="FG16" s="1231" t="str">
        <f>IF('01.ข้อมูลเบื้องต้น'!$B$47="","",IF('02.คีย์เทอม1'!$B16="","",'01.ข้อมูลเบื้องต้น'!$B$47))</f>
        <v/>
      </c>
      <c r="FH16" s="1232" t="str">
        <f>IF('01.ข้อมูลเบื้องต้น'!$C$47="","",IF('02.คีย์เทอม1'!$B16="","",'01.ข้อมูลเบื้องต้น'!$C$47))</f>
        <v/>
      </c>
      <c r="FI16" s="721"/>
      <c r="FJ16" s="1234" t="str">
        <f t="shared" si="26"/>
        <v/>
      </c>
      <c r="FK16" s="1232"/>
      <c r="FL16" s="1231" t="str">
        <f>IF('01.ข้อมูลเบื้องต้น'!$B$48="","",IF('02.คีย์เทอม1'!$B16="","",'01.ข้อมูลเบื้องต้น'!$B$48))</f>
        <v/>
      </c>
      <c r="FM16" s="1232" t="str">
        <f>IF('01.ข้อมูลเบื้องต้น'!$C$48="","",IF('02.คีย์เทอม1'!$B16="","",'01.ข้อมูลเบื้องต้น'!$C$48))</f>
        <v/>
      </c>
      <c r="FN16" s="721"/>
      <c r="FO16" s="1234" t="str">
        <f t="shared" si="27"/>
        <v/>
      </c>
      <c r="FP16" s="1232"/>
      <c r="FQ16" s="1231" t="str">
        <f>IF('01.ข้อมูลเบื้องต้น'!$B$49="","",IF('02.คีย์เทอม1'!$B16="","",'01.ข้อมูลเบื้องต้น'!$B$49))</f>
        <v/>
      </c>
      <c r="FR16" s="1232" t="str">
        <f>IF('01.ข้อมูลเบื้องต้น'!$C$49="","",IF('02.คีย์เทอม1'!$B16="","",'01.ข้อมูลเบื้องต้น'!$C$49))</f>
        <v/>
      </c>
      <c r="FS16" s="721"/>
      <c r="FT16" s="1234" t="str">
        <f t="shared" si="28"/>
        <v/>
      </c>
      <c r="FU16" s="1232"/>
      <c r="FV16" s="1231" t="str">
        <f>IF('01.ข้อมูลเบื้องต้น'!$B$50="","",IF($D16="","",'01.ข้อมูลเบื้องต้น'!$B$50))</f>
        <v/>
      </c>
      <c r="FW16" s="1232" t="str">
        <f>IF('01.ข้อมูลเบื้องต้น'!$C$50="","",IF('02.คีย์เทอม1'!$B16="","",'01.ข้อมูลเบื้องต้น'!$C$50))</f>
        <v/>
      </c>
      <c r="FX16" s="721"/>
      <c r="FY16" s="1234" t="str">
        <f t="shared" si="29"/>
        <v/>
      </c>
      <c r="FZ16" s="521" t="str">
        <f t="shared" si="56"/>
        <v/>
      </c>
      <c r="GA16" s="522" t="str">
        <f>IF(FZ16="","",(FZ16*100)/$FZ$9)</f>
        <v/>
      </c>
      <c r="GB16" s="523" t="str">
        <f>IF('2.ชื่อนักเรียน'!R17="มส","มส",IF('2.ชื่อนักเรียน'!R17="ย้าย","ย้าย",IF('2.ชื่อนักเรียน'!R17="ร","ร",IF(GA16="","",RANK(GA16,$GA$10:$GA$59,0)))))</f>
        <v/>
      </c>
      <c r="GC16" s="523" t="str">
        <f t="shared" si="39"/>
        <v/>
      </c>
      <c r="GE16" s="527" t="str">
        <f t="shared" si="40"/>
        <v/>
      </c>
      <c r="GF16" s="718" t="str">
        <f t="shared" si="41"/>
        <v/>
      </c>
      <c r="GG16" s="717" t="str">
        <f t="shared" si="42"/>
        <v/>
      </c>
      <c r="GH16" s="520" t="str">
        <f t="shared" si="43"/>
        <v/>
      </c>
      <c r="GI16" s="529" t="str">
        <f t="shared" si="44"/>
        <v/>
      </c>
      <c r="GJ16" s="718" t="str">
        <f t="shared" si="45"/>
        <v/>
      </c>
      <c r="GK16" s="718" t="str">
        <f t="shared" si="46"/>
        <v/>
      </c>
      <c r="GL16" s="528" t="str">
        <f t="shared" si="47"/>
        <v/>
      </c>
      <c r="GM16" s="701" t="str">
        <f t="shared" si="48"/>
        <v/>
      </c>
      <c r="GN16" s="701" t="str">
        <f t="shared" si="49"/>
        <v/>
      </c>
      <c r="GO16" s="701" t="str">
        <f t="shared" si="50"/>
        <v/>
      </c>
      <c r="GP16" s="701" t="str">
        <f t="shared" si="51"/>
        <v/>
      </c>
      <c r="GQ16" s="701" t="str">
        <f t="shared" si="52"/>
        <v/>
      </c>
      <c r="GR16" s="701" t="str">
        <f t="shared" si="53"/>
        <v/>
      </c>
      <c r="GS16" s="701" t="str">
        <f t="shared" si="54"/>
        <v/>
      </c>
      <c r="GT16" s="520" t="str">
        <f t="shared" si="55"/>
        <v/>
      </c>
    </row>
    <row r="17" spans="1:202" s="509" customFormat="1" ht="17.25" customHeight="1" thickTop="1" thickBot="1">
      <c r="A17" s="1229">
        <v>8</v>
      </c>
      <c r="B17" s="1229" t="str">
        <f>IF('2.ชื่อนักเรียน'!E18="","",CONCATENATE('2.ชื่อนักเรียน'!E18,'2.ชื่อนักเรียน'!F18,'2.ชื่อนักเรียน'!G18,'2.ชื่อนักเรียน'!H18,'2.ชื่อนักเรียน'!I18,'2.ชื่อนักเรียน'!J18,'2.ชื่อนักเรียน'!K18,'2.ชื่อนักเรียน'!L18,'2.ชื่อนักเรียน'!M18,'2.ชื่อนักเรียน'!N18,'2.ชื่อนักเรียน'!O18,'2.ชื่อนักเรียน'!P18,'2.ชื่อนักเรียน'!Q18))</f>
        <v/>
      </c>
      <c r="C17" s="1230" t="str">
        <f>IF('2.ชื่อนักเรียน'!B18="","",'2.ชื่อนักเรียน'!B18)</f>
        <v/>
      </c>
      <c r="D17" s="1231" t="str">
        <f>IF('2.ชื่อนักเรียน'!C18="","",CONCATENATE(TRIM('2.ชื่อนักเรียน'!C18),"  ",'2.ชื่อนักเรียน'!D18))</f>
        <v/>
      </c>
      <c r="E17" s="1232" t="str">
        <f>IF(B17="","",IF('01.ข้อมูลเบื้องต้น'!$H$2="","",'01.ข้อมูลเบื้องต้น'!$H$2))</f>
        <v/>
      </c>
      <c r="F17" s="1231" t="str">
        <f>IF(B17="","",IF('01.ข้อมูลเบื้องต้น'!$I$4="","",'01.ข้อมูลเบื้องต้น'!$I$4))</f>
        <v/>
      </c>
      <c r="G17" s="1232"/>
      <c r="H17" s="1231" t="str">
        <f>IF('01.ข้อมูลเบื้องต้น'!$B$8="","",IF('03.คีย์เทอม2'!$B17="","",'01.ข้อมูลเบื้องต้น'!$B$8))</f>
        <v/>
      </c>
      <c r="I17" s="1232" t="str">
        <f>IF('01.ข้อมูลเบื้องต้น'!$C$8="","",IF('03.คีย์เทอม2'!$B17="","",'01.ข้อมูลเบื้องต้น'!$C$8))</f>
        <v/>
      </c>
      <c r="J17" s="519"/>
      <c r="K17" s="1233" t="str">
        <f>IF('2.ชื่อนักเรียน'!R18="มส","มส",IF('2.ชื่อนักเรียน'!R18="ร","ร",IF('2.ชื่อนักเรียน'!R18="ย้าย","ย้าย",IF(J17="","",IF(J17&gt;=75,"เชี่ยวชาญ",IF(J17&gt;=65,"ชำนาญ",IF(J17&gt;=55,"พัฒนา",IF(J17&gt;=50,"เริ่มต้น","ไม่ผ่าน"))))))))</f>
        <v/>
      </c>
      <c r="L17" s="1232"/>
      <c r="M17" s="1231" t="str">
        <f>IF('01.ข้อมูลเบื้องต้น'!$B$9="","",IF('03.คีย์เทอม2'!$B17="","",'01.ข้อมูลเบื้องต้น'!$B$9))</f>
        <v/>
      </c>
      <c r="N17" s="1232" t="str">
        <f>IF('01.ข้อมูลเบื้องต้น'!$C$9="","",IF('03.คีย์เทอม2'!$B17="","",'01.ข้อมูลเบื้องต้น'!$C$9))</f>
        <v/>
      </c>
      <c r="O17" s="526"/>
      <c r="P17" s="1235" t="str">
        <f t="shared" si="6"/>
        <v/>
      </c>
      <c r="Q17" s="1232"/>
      <c r="R17" s="1231" t="str">
        <f>IF('01.ข้อมูลเบื้องต้น'!$B$10="","",IF('03.คีย์เทอม2'!$B17="","",'01.ข้อมูลเบื้องต้น'!$B$10))</f>
        <v/>
      </c>
      <c r="S17" s="1232" t="str">
        <f>IF('01.ข้อมูลเบื้องต้น'!$C$10="","",IF('03.คีย์เทอม2'!$B17="","",'01.ข้อมูลเบื้องต้น'!$C$10))</f>
        <v/>
      </c>
      <c r="T17" s="526"/>
      <c r="U17" s="1235" t="str">
        <f t="shared" si="7"/>
        <v/>
      </c>
      <c r="V17" s="1232"/>
      <c r="W17" s="1231" t="str">
        <f>IF('01.ข้อมูลเบื้องต้น'!$B$11="","",IF('03.คีย์เทอม2'!$B17="","",'01.ข้อมูลเบื้องต้น'!$B$11))</f>
        <v/>
      </c>
      <c r="X17" s="1232" t="str">
        <f>IF('01.ข้อมูลเบื้องต้น'!$C$11="","",IF('03.คีย์เทอม2'!$B17="","",'01.ข้อมูลเบื้องต้น'!$C$11))</f>
        <v/>
      </c>
      <c r="Y17" s="519"/>
      <c r="Z17" s="1234" t="str">
        <f t="shared" si="30"/>
        <v/>
      </c>
      <c r="AA17" s="1232"/>
      <c r="AB17" s="1231" t="str">
        <f>IF('01.ข้อมูลเบื้องต้น'!$B$12="","",IF('03.คีย์เทอม2'!$B17="","",'01.ข้อมูลเบื้องต้น'!$B$12))</f>
        <v/>
      </c>
      <c r="AC17" s="1232" t="str">
        <f>IF('01.ข้อมูลเบื้องต้น'!$C$12="","",IF('03.คีย์เทอม2'!$B17="","",'01.ข้อมูลเบื้องต้น'!$C$12))</f>
        <v/>
      </c>
      <c r="AD17" s="526"/>
      <c r="AE17" s="1235" t="str">
        <f t="shared" si="31"/>
        <v/>
      </c>
      <c r="AF17" s="1232"/>
      <c r="AG17" s="1231" t="str">
        <f>IF('01.ข้อมูลเบื้องต้น'!$B$13="","",IF('03.คีย์เทอม2'!$B17="","",'01.ข้อมูลเบื้องต้น'!$B$13))</f>
        <v/>
      </c>
      <c r="AH17" s="1232" t="str">
        <f>IF('01.ข้อมูลเบื้องต้น'!$C$13="","",IF('03.คีย์เทอม2'!$B17="","",'01.ข้อมูลเบื้องต้น'!$C$13))</f>
        <v/>
      </c>
      <c r="AI17" s="526"/>
      <c r="AJ17" s="1235" t="str">
        <f t="shared" si="32"/>
        <v/>
      </c>
      <c r="AK17" s="1232"/>
      <c r="AL17" s="1231" t="str">
        <f>IF('01.ข้อมูลเบื้องต้น'!$B$14="","",IF('03.คีย์เทอม2'!$B17="","",'01.ข้อมูลเบื้องต้น'!$B$14))</f>
        <v/>
      </c>
      <c r="AM17" s="1232" t="str">
        <f>IF('01.ข้อมูลเบื้องต้น'!$C$14="","",IF('03.คีย์เทอม2'!$B17="","",'01.ข้อมูลเบื้องต้น'!$C$14))</f>
        <v/>
      </c>
      <c r="AN17" s="526"/>
      <c r="AO17" s="1235" t="str">
        <f t="shared" si="33"/>
        <v/>
      </c>
      <c r="AP17" s="1232"/>
      <c r="AQ17" s="1231" t="str">
        <f>IF('01.ข้อมูลเบื้องต้น'!$B$15="","",IF('03.คีย์เทอม2'!$B17="","",'01.ข้อมูลเบื้องต้น'!$B$15))</f>
        <v/>
      </c>
      <c r="AR17" s="1232" t="str">
        <f>IF('01.ข้อมูลเบื้องต้น'!$C$15="","",IF('03.คีย์เทอม2'!$B17="","",'01.ข้อมูลเบื้องต้น'!$C$15))</f>
        <v/>
      </c>
      <c r="AS17" s="526"/>
      <c r="AT17" s="1235" t="str">
        <f t="shared" si="34"/>
        <v/>
      </c>
      <c r="AU17" s="1232"/>
      <c r="AV17" s="1231" t="str">
        <f>IF('01.ข้อมูลเบื้องต้น'!$B$16="","",IF('03.คีย์เทอม2'!$B17="","",'01.ข้อมูลเบื้องต้น'!$B$16))</f>
        <v/>
      </c>
      <c r="AW17" s="1232" t="str">
        <f>IF('01.ข้อมูลเบื้องต้น'!$C$16="","",IF('03.คีย์เทอม2'!$B17="","",'01.ข้อมูลเบื้องต้น'!$C$16))</f>
        <v/>
      </c>
      <c r="AX17" s="519"/>
      <c r="AY17" s="1234" t="str">
        <f t="shared" si="35"/>
        <v/>
      </c>
      <c r="AZ17" s="1232"/>
      <c r="BA17" s="1231" t="str">
        <f>IF('01.ข้อมูลเบื้องต้น'!$B$17="","",IF('03.คีย์เทอม2'!$B17="","",'01.ข้อมูลเบื้องต้น'!$B$17))</f>
        <v/>
      </c>
      <c r="BB17" s="1232" t="str">
        <f>IF('01.ข้อมูลเบื้องต้น'!$C$17="","",IF('03.คีย์เทอม2'!$B17="","",'01.ข้อมูลเบื้องต้น'!$C$17))</f>
        <v/>
      </c>
      <c r="BC17" s="519"/>
      <c r="BD17" s="1234" t="str">
        <f t="shared" si="36"/>
        <v/>
      </c>
      <c r="BE17" s="1232"/>
      <c r="BF17" s="1231" t="str">
        <f>IF('01.ข้อมูลเบื้องต้น'!$B$19="","",IF('03.คีย์เทอม2'!$B17="","",'01.ข้อมูลเบื้องต้น'!$B$19))</f>
        <v/>
      </c>
      <c r="BG17" s="1232" t="str">
        <f>IF('01.ข้อมูลเบื้องต้น'!$C$19="","",IF('03.คีย์เทอม2'!$B17="","",'01.ข้อมูลเบื้องต้น'!$C$19))</f>
        <v/>
      </c>
      <c r="BH17" s="723"/>
      <c r="BI17" s="1234" t="str">
        <f t="shared" si="37"/>
        <v/>
      </c>
      <c r="BJ17" s="1232"/>
      <c r="BK17" s="1231" t="str">
        <f>IF('01.ข้อมูลเบื้องต้น'!$B$20="","",IF('03.คีย์เทอม2'!$B17="","",'01.ข้อมูลเบื้องต้น'!$B$20))</f>
        <v/>
      </c>
      <c r="BL17" s="1232" t="str">
        <f>IF('01.ข้อมูลเบื้องต้น'!$C$20="","",IF('03.คีย์เทอม2'!$B17="","",'01.ข้อมูลเบื้องต้น'!$C$20))</f>
        <v/>
      </c>
      <c r="BM17" s="723"/>
      <c r="BN17" s="1235" t="str">
        <f t="shared" si="8"/>
        <v/>
      </c>
      <c r="BO17" s="1232"/>
      <c r="BP17" s="1231" t="str">
        <f>IF('01.ข้อมูลเบื้องต้น'!$B$21="","",IF('03.คีย์เทอม2'!$B17="","",'01.ข้อมูลเบื้องต้น'!$B$21))</f>
        <v/>
      </c>
      <c r="BQ17" s="1232" t="str">
        <f>IF('01.ข้อมูลเบื้องต้น'!$C$21="","",IF('03.คีย์เทอม2'!$B17="","",'01.ข้อมูลเบื้องต้น'!$C$21))</f>
        <v/>
      </c>
      <c r="BR17" s="722"/>
      <c r="BS17" s="1234" t="str">
        <f t="shared" si="9"/>
        <v/>
      </c>
      <c r="BT17" s="1232"/>
      <c r="BU17" s="1231" t="str">
        <f>IF('01.ข้อมูลเบื้องต้น'!$B$22="","",IF('03.คีย์เทอม2'!$B17="","",'01.ข้อมูลเบื้องต้น'!$B$22))</f>
        <v/>
      </c>
      <c r="BV17" s="1232" t="str">
        <f>IF('01.ข้อมูลเบื้องต้น'!$C$22="","",IF('03.คีย์เทอม2'!$B17="","",'01.ข้อมูลเบื้องต้น'!$C$22))</f>
        <v/>
      </c>
      <c r="BW17" s="722"/>
      <c r="BX17" s="1234" t="str">
        <f t="shared" si="10"/>
        <v/>
      </c>
      <c r="BY17" s="1232"/>
      <c r="BZ17" s="1231" t="str">
        <f>IF('01.ข้อมูลเบื้องต้น'!$B$23="","",IF('03.คีย์เทอม2'!$B17="","",'01.ข้อมูลเบื้องต้น'!$B$23))</f>
        <v/>
      </c>
      <c r="CA17" s="1232" t="str">
        <f>IF('01.ข้อมูลเบื้องต้น'!$C$23="","",IF('03.คีย์เทอม2'!$B17="","",'01.ข้อมูลเบื้องต้น'!$C$23))</f>
        <v/>
      </c>
      <c r="CB17" s="722"/>
      <c r="CC17" s="1234" t="str">
        <f t="shared" si="38"/>
        <v/>
      </c>
      <c r="CD17" s="1232"/>
      <c r="CE17" s="1231" t="str">
        <f>IF('01.ข้อมูลเบื้องต้น'!$B$24="","",IF('03.คีย์เทอม2'!$B17="","",'01.ข้อมูลเบื้องต้น'!$B$24))</f>
        <v/>
      </c>
      <c r="CF17" s="1232" t="str">
        <f>IF('01.ข้อมูลเบื้องต้น'!$C$24="","",IF('03.คีย์เทอม2'!$B17="","",'01.ข้อมูลเบื้องต้น'!$C$24))</f>
        <v/>
      </c>
      <c r="CG17" s="722"/>
      <c r="CH17" s="1234" t="str">
        <f t="shared" si="58"/>
        <v/>
      </c>
      <c r="CI17" s="1232"/>
      <c r="CJ17" s="1231" t="str">
        <f>IF('01.ข้อมูลเบื้องต้น'!$B$25="","",IF('03.คีย์เทอม2'!$B17="","",'01.ข้อมูลเบื้องต้น'!$B$25))</f>
        <v/>
      </c>
      <c r="CK17" s="1232" t="str">
        <f>IF('01.ข้อมูลเบื้องต้น'!$C$25="","",IF('03.คีย์เทอม2'!$B17="","",'01.ข้อมูลเบื้องต้น'!$C$25))</f>
        <v/>
      </c>
      <c r="CL17" s="722"/>
      <c r="CM17" s="1234" t="str">
        <f t="shared" si="11"/>
        <v/>
      </c>
      <c r="CN17" s="1232"/>
      <c r="CO17" s="1231" t="str">
        <f>IF('01.ข้อมูลเบื้องต้น'!$B$26="","",IF('03.คีย์เทอม2'!$B17="","",'01.ข้อมูลเบื้องต้น'!$B$26))</f>
        <v/>
      </c>
      <c r="CP17" s="1232" t="str">
        <f>IF('01.ข้อมูลเบื้องต้น'!$C$26="","",IF('03.คีย์เทอม2'!$B17="","",'01.ข้อมูลเบื้องต้น'!$C$26))</f>
        <v/>
      </c>
      <c r="CQ17" s="722"/>
      <c r="CR17" s="1234" t="str">
        <f t="shared" si="12"/>
        <v/>
      </c>
      <c r="CS17" s="1232"/>
      <c r="CT17" s="1231" t="str">
        <f>IF('01.ข้อมูลเบื้องต้น'!$B$27="","",IF('03.คีย์เทอม2'!$B17="","",'01.ข้อมูลเบื้องต้น'!$B$27))</f>
        <v/>
      </c>
      <c r="CU17" s="1232" t="str">
        <f>IF('01.ข้อมูลเบื้องต้น'!$C$27="","",IF('03.คีย์เทอม2'!$B17="","",'01.ข้อมูลเบื้องต้น'!$C$27))</f>
        <v/>
      </c>
      <c r="CV17" s="722"/>
      <c r="CW17" s="1234" t="str">
        <f t="shared" si="13"/>
        <v/>
      </c>
      <c r="CX17" s="1232"/>
      <c r="CY17" s="1231" t="str">
        <f>IF('01.ข้อมูลเบื้องต้น'!$B$28="","",IF('03.คีย์เทอม2'!$B17="","",'01.ข้อมูลเบื้องต้น'!$B$28))</f>
        <v/>
      </c>
      <c r="CZ17" s="1232" t="str">
        <f>IF('01.ข้อมูลเบื้องต้น'!$C$28="","",IF('03.คีย์เทอม2'!$B17="","",'01.ข้อมูลเบื้องต้น'!$C$28))</f>
        <v/>
      </c>
      <c r="DA17" s="722"/>
      <c r="DB17" s="1234" t="str">
        <f t="shared" si="14"/>
        <v/>
      </c>
      <c r="DC17" s="1232"/>
      <c r="DD17" s="1231" t="str">
        <f>IF('01.ข้อมูลเบื้องต้น'!$B$36="","",IF('02.คีย์เทอม1'!$B17="","",'01.ข้อมูลเบื้องต้น'!$B$36))</f>
        <v/>
      </c>
      <c r="DE17" s="1232" t="str">
        <f>IF('01.ข้อมูลเบื้องต้น'!$C$36="","",IF('02.คีย์เทอม1'!$B17="","",'01.ข้อมูลเบื้องต้น'!$C$36))</f>
        <v/>
      </c>
      <c r="DF17" s="721"/>
      <c r="DG17" s="1234" t="str">
        <f t="shared" si="15"/>
        <v/>
      </c>
      <c r="DH17" s="1232"/>
      <c r="DI17" s="1231" t="str">
        <f>IF('01.ข้อมูลเบื้องต้น'!$B$37="","",IF('02.คีย์เทอม1'!$B17="","",'01.ข้อมูลเบื้องต้น'!$B$37))</f>
        <v/>
      </c>
      <c r="DJ17" s="1232" t="str">
        <f>IF('01.ข้อมูลเบื้องต้น'!$C$37="","",IF('02.คีย์เทอม1'!$B17="","",'01.ข้อมูลเบื้องต้น'!$C$37))</f>
        <v/>
      </c>
      <c r="DK17" s="721"/>
      <c r="DL17" s="1234" t="str">
        <f t="shared" si="16"/>
        <v/>
      </c>
      <c r="DM17" s="1232"/>
      <c r="DN17" s="1231" t="str">
        <f>IF('01.ข้อมูลเบื้องต้น'!$B$38="","",IF('02.คีย์เทอม1'!$B17="","",'01.ข้อมูลเบื้องต้น'!$B$38))</f>
        <v/>
      </c>
      <c r="DO17" s="1232" t="str">
        <f>IF('01.ข้อมูลเบื้องต้น'!$C$38="","",IF('02.คีย์เทอม1'!$B17="","",'01.ข้อมูลเบื้องต้น'!$C$38))</f>
        <v/>
      </c>
      <c r="DP17" s="721"/>
      <c r="DQ17" s="1234" t="str">
        <f t="shared" si="17"/>
        <v/>
      </c>
      <c r="DR17" s="1232"/>
      <c r="DS17" s="1231" t="str">
        <f>IF('01.ข้อมูลเบื้องต้น'!$B$39="","",IF('02.คีย์เทอม1'!$B17="","",'01.ข้อมูลเบื้องต้น'!$B$39))</f>
        <v/>
      </c>
      <c r="DT17" s="1232" t="str">
        <f>IF('01.ข้อมูลเบื้องต้น'!$C$39="","",IF('02.คีย์เทอม1'!$B17="","",'01.ข้อมูลเบื้องต้น'!$C$39))</f>
        <v/>
      </c>
      <c r="DU17" s="721"/>
      <c r="DV17" s="1234" t="str">
        <f t="shared" si="18"/>
        <v/>
      </c>
      <c r="DW17" s="1232"/>
      <c r="DX17" s="1231" t="str">
        <f>IF('01.ข้อมูลเบื้องต้น'!$B$40="","",IF('02.คีย์เทอม1'!$B17="","",'01.ข้อมูลเบื้องต้น'!$B$40))</f>
        <v/>
      </c>
      <c r="DY17" s="1232" t="str">
        <f>IF('01.ข้อมูลเบื้องต้น'!$C$40="","",IF('02.คีย์เทอม1'!$B17="","",'01.ข้อมูลเบื้องต้น'!$C$40))</f>
        <v/>
      </c>
      <c r="DZ17" s="721"/>
      <c r="EA17" s="1234" t="str">
        <f t="shared" si="19"/>
        <v/>
      </c>
      <c r="EB17" s="1232"/>
      <c r="EC17" s="1231" t="str">
        <f>IF('01.ข้อมูลเบื้องต้น'!$B$41="","",IF('02.คีย์เทอม1'!$B17="","",'01.ข้อมูลเบื้องต้น'!$B$41))</f>
        <v/>
      </c>
      <c r="ED17" s="1232" t="str">
        <f>IF('01.ข้อมูลเบื้องต้น'!$C$41="","",IF('02.คีย์เทอม1'!$B17="","",'01.ข้อมูลเบื้องต้น'!$C$41))</f>
        <v/>
      </c>
      <c r="EE17" s="721"/>
      <c r="EF17" s="1234" t="str">
        <f t="shared" si="20"/>
        <v/>
      </c>
      <c r="EG17" s="1232"/>
      <c r="EH17" s="1231" t="str">
        <f>IF('01.ข้อมูลเบื้องต้น'!$B$42="","",IF('02.คีย์เทอม1'!$B17="","",'01.ข้อมูลเบื้องต้น'!$B$42))</f>
        <v/>
      </c>
      <c r="EI17" s="1232" t="str">
        <f>IF('01.ข้อมูลเบื้องต้น'!$C$42="","",IF('02.คีย์เทอม1'!$B17="","",'01.ข้อมูลเบื้องต้น'!$C$42))</f>
        <v/>
      </c>
      <c r="EJ17" s="721"/>
      <c r="EK17" s="1234" t="str">
        <f t="shared" si="21"/>
        <v/>
      </c>
      <c r="EL17" s="1232"/>
      <c r="EM17" s="1231" t="str">
        <f>IF('01.ข้อมูลเบื้องต้น'!$B$43="","",IF('02.คีย์เทอม1'!$B17="","",'01.ข้อมูลเบื้องต้น'!$B$43))</f>
        <v/>
      </c>
      <c r="EN17" s="1232" t="str">
        <f>IF('01.ข้อมูลเบื้องต้น'!$C$43="","",IF('02.คีย์เทอม1'!$B17="","",'01.ข้อมูลเบื้องต้น'!$C$43))</f>
        <v/>
      </c>
      <c r="EO17" s="721"/>
      <c r="EP17" s="1234" t="str">
        <f t="shared" si="22"/>
        <v/>
      </c>
      <c r="EQ17" s="1232"/>
      <c r="ER17" s="1231" t="str">
        <f>IF('01.ข้อมูลเบื้องต้น'!$B$44="","",IF('02.คีย์เทอม1'!$B17="","",'01.ข้อมูลเบื้องต้น'!$B$44))</f>
        <v/>
      </c>
      <c r="ES17" s="1232" t="str">
        <f>IF('01.ข้อมูลเบื้องต้น'!$C$44="","",IF('02.คีย์เทอม1'!$B17="","",'01.ข้อมูลเบื้องต้น'!$C$44))</f>
        <v/>
      </c>
      <c r="ET17" s="721"/>
      <c r="EU17" s="1234" t="str">
        <f t="shared" si="23"/>
        <v/>
      </c>
      <c r="EV17" s="1232"/>
      <c r="EW17" s="1231" t="str">
        <f>IF('01.ข้อมูลเบื้องต้น'!$B$45="","",IF('02.คีย์เทอม1'!$B17="","",'01.ข้อมูลเบื้องต้น'!$B$45))</f>
        <v/>
      </c>
      <c r="EX17" s="1232" t="str">
        <f>IF('01.ข้อมูลเบื้องต้น'!$C$45="","",IF('02.คีย์เทอม1'!$B17="","",'01.ข้อมูลเบื้องต้น'!$C$45))</f>
        <v/>
      </c>
      <c r="EY17" s="721"/>
      <c r="EZ17" s="1234" t="str">
        <f t="shared" si="24"/>
        <v/>
      </c>
      <c r="FA17" s="1232"/>
      <c r="FB17" s="1231" t="str">
        <f>IF('01.ข้อมูลเบื้องต้น'!$B$46="","",IF('02.คีย์เทอม1'!$B17="","",'01.ข้อมูลเบื้องต้น'!$B$46))</f>
        <v/>
      </c>
      <c r="FC17" s="1232" t="str">
        <f>IF('01.ข้อมูลเบื้องต้น'!$C$46="","",IF('02.คีย์เทอม1'!$B17="","",'01.ข้อมูลเบื้องต้น'!$C$46))</f>
        <v/>
      </c>
      <c r="FD17" s="721"/>
      <c r="FE17" s="1234" t="str">
        <f t="shared" si="25"/>
        <v/>
      </c>
      <c r="FF17" s="1232"/>
      <c r="FG17" s="1231" t="str">
        <f>IF('01.ข้อมูลเบื้องต้น'!$B$47="","",IF('02.คีย์เทอม1'!$B17="","",'01.ข้อมูลเบื้องต้น'!$B$47))</f>
        <v/>
      </c>
      <c r="FH17" s="1232" t="str">
        <f>IF('01.ข้อมูลเบื้องต้น'!$C$47="","",IF('02.คีย์เทอม1'!$B17="","",'01.ข้อมูลเบื้องต้น'!$C$47))</f>
        <v/>
      </c>
      <c r="FI17" s="721"/>
      <c r="FJ17" s="1234" t="str">
        <f t="shared" si="26"/>
        <v/>
      </c>
      <c r="FK17" s="1232"/>
      <c r="FL17" s="1231" t="str">
        <f>IF('01.ข้อมูลเบื้องต้น'!$B$48="","",IF('02.คีย์เทอม1'!$B17="","",'01.ข้อมูลเบื้องต้น'!$B$48))</f>
        <v/>
      </c>
      <c r="FM17" s="1232" t="str">
        <f>IF('01.ข้อมูลเบื้องต้น'!$C$48="","",IF('02.คีย์เทอม1'!$B17="","",'01.ข้อมูลเบื้องต้น'!$C$48))</f>
        <v/>
      </c>
      <c r="FN17" s="721"/>
      <c r="FO17" s="1234" t="str">
        <f t="shared" si="27"/>
        <v/>
      </c>
      <c r="FP17" s="1232"/>
      <c r="FQ17" s="1231" t="str">
        <f>IF('01.ข้อมูลเบื้องต้น'!$B$49="","",IF('02.คีย์เทอม1'!$B17="","",'01.ข้อมูลเบื้องต้น'!$B$49))</f>
        <v/>
      </c>
      <c r="FR17" s="1232" t="str">
        <f>IF('01.ข้อมูลเบื้องต้น'!$C$49="","",IF('02.คีย์เทอม1'!$B17="","",'01.ข้อมูลเบื้องต้น'!$C$49))</f>
        <v/>
      </c>
      <c r="FS17" s="721"/>
      <c r="FT17" s="1234" t="str">
        <f t="shared" si="28"/>
        <v/>
      </c>
      <c r="FU17" s="1232"/>
      <c r="FV17" s="1231" t="str">
        <f>IF('01.ข้อมูลเบื้องต้น'!$B$50="","",IF($D17="","",'01.ข้อมูลเบื้องต้น'!$B$50))</f>
        <v/>
      </c>
      <c r="FW17" s="1232" t="str">
        <f>IF('01.ข้อมูลเบื้องต้น'!$C$50="","",IF('02.คีย์เทอม1'!$B17="","",'01.ข้อมูลเบื้องต้น'!$C$50))</f>
        <v/>
      </c>
      <c r="FX17" s="721"/>
      <c r="FY17" s="1234" t="str">
        <f t="shared" si="29"/>
        <v/>
      </c>
      <c r="FZ17" s="521" t="str">
        <f t="shared" si="56"/>
        <v/>
      </c>
      <c r="GA17" s="522" t="str">
        <f t="shared" si="57"/>
        <v/>
      </c>
      <c r="GB17" s="523" t="str">
        <f>IF('2.ชื่อนักเรียน'!R18="มส","มส",IF('2.ชื่อนักเรียน'!R18="ย้าย","ย้าย",IF('2.ชื่อนักเรียน'!R18="ร","ร",IF(GA17="","",RANK(GA17,$GA$10:$GA$59,0)))))</f>
        <v/>
      </c>
      <c r="GC17" s="523" t="str">
        <f t="shared" si="39"/>
        <v/>
      </c>
      <c r="GE17" s="527" t="str">
        <f t="shared" si="40"/>
        <v/>
      </c>
      <c r="GF17" s="718" t="str">
        <f t="shared" si="41"/>
        <v/>
      </c>
      <c r="GG17" s="717" t="str">
        <f t="shared" si="42"/>
        <v/>
      </c>
      <c r="GH17" s="520" t="str">
        <f t="shared" si="43"/>
        <v/>
      </c>
      <c r="GI17" s="529" t="str">
        <f t="shared" si="44"/>
        <v/>
      </c>
      <c r="GJ17" s="718" t="str">
        <f t="shared" si="45"/>
        <v/>
      </c>
      <c r="GK17" s="718" t="str">
        <f t="shared" si="46"/>
        <v/>
      </c>
      <c r="GL17" s="528" t="str">
        <f t="shared" si="47"/>
        <v/>
      </c>
      <c r="GM17" s="701" t="str">
        <f t="shared" si="48"/>
        <v/>
      </c>
      <c r="GN17" s="701" t="str">
        <f t="shared" si="49"/>
        <v/>
      </c>
      <c r="GO17" s="701" t="str">
        <f t="shared" si="50"/>
        <v/>
      </c>
      <c r="GP17" s="701" t="str">
        <f t="shared" si="51"/>
        <v/>
      </c>
      <c r="GQ17" s="701" t="str">
        <f t="shared" si="52"/>
        <v/>
      </c>
      <c r="GR17" s="701" t="str">
        <f t="shared" si="53"/>
        <v/>
      </c>
      <c r="GS17" s="701" t="str">
        <f t="shared" si="54"/>
        <v/>
      </c>
      <c r="GT17" s="520" t="str">
        <f t="shared" si="55"/>
        <v/>
      </c>
    </row>
    <row r="18" spans="1:202" s="509" customFormat="1" ht="17.25" customHeight="1" thickTop="1" thickBot="1">
      <c r="A18" s="1229">
        <v>9</v>
      </c>
      <c r="B18" s="1229" t="str">
        <f>IF('2.ชื่อนักเรียน'!E19="","",CONCATENATE('2.ชื่อนักเรียน'!E19,'2.ชื่อนักเรียน'!F19,'2.ชื่อนักเรียน'!G19,'2.ชื่อนักเรียน'!H19,'2.ชื่อนักเรียน'!I19,'2.ชื่อนักเรียน'!J19,'2.ชื่อนักเรียน'!K19,'2.ชื่อนักเรียน'!L19,'2.ชื่อนักเรียน'!M19,'2.ชื่อนักเรียน'!N19,'2.ชื่อนักเรียน'!O19,'2.ชื่อนักเรียน'!P19,'2.ชื่อนักเรียน'!Q19))</f>
        <v/>
      </c>
      <c r="C18" s="1230" t="str">
        <f>IF('2.ชื่อนักเรียน'!B19="","",'2.ชื่อนักเรียน'!B19)</f>
        <v/>
      </c>
      <c r="D18" s="1231" t="str">
        <f>IF('2.ชื่อนักเรียน'!C19="","",CONCATENATE(TRIM('2.ชื่อนักเรียน'!C19),"  ",'2.ชื่อนักเรียน'!D19))</f>
        <v/>
      </c>
      <c r="E18" s="1232" t="str">
        <f>IF(B18="","",IF('01.ข้อมูลเบื้องต้น'!$H$2="","",'01.ข้อมูลเบื้องต้น'!$H$2))</f>
        <v/>
      </c>
      <c r="F18" s="1231" t="str">
        <f>IF(B18="","",IF('01.ข้อมูลเบื้องต้น'!$I$4="","",'01.ข้อมูลเบื้องต้น'!$I$4))</f>
        <v/>
      </c>
      <c r="G18" s="1232"/>
      <c r="H18" s="1231" t="str">
        <f>IF('01.ข้อมูลเบื้องต้น'!$B$8="","",IF('03.คีย์เทอม2'!$B18="","",'01.ข้อมูลเบื้องต้น'!$B$8))</f>
        <v/>
      </c>
      <c r="I18" s="1232" t="str">
        <f>IF('01.ข้อมูลเบื้องต้น'!$C$8="","",IF('03.คีย์เทอม2'!$B18="","",'01.ข้อมูลเบื้องต้น'!$C$8))</f>
        <v/>
      </c>
      <c r="J18" s="519"/>
      <c r="K18" s="1233" t="str">
        <f>IF('2.ชื่อนักเรียน'!R19="มส","มส",IF('2.ชื่อนักเรียน'!R19="ร","ร",IF('2.ชื่อนักเรียน'!R19="ย้าย","ย้าย",IF(J18="","",IF(J18&gt;=75,"เชี่ยวชาญ",IF(J18&gt;=65,"ชำนาญ",IF(J18&gt;=55,"พัฒนา",IF(J18&gt;=50,"เริ่มต้น","ไม่ผ่าน"))))))))</f>
        <v/>
      </c>
      <c r="L18" s="1232"/>
      <c r="M18" s="1231" t="str">
        <f>IF('01.ข้อมูลเบื้องต้น'!$B$9="","",IF('03.คีย์เทอม2'!$B18="","",'01.ข้อมูลเบื้องต้น'!$B$9))</f>
        <v/>
      </c>
      <c r="N18" s="1232" t="str">
        <f>IF('01.ข้อมูลเบื้องต้น'!$C$9="","",IF('03.คีย์เทอม2'!$B18="","",'01.ข้อมูลเบื้องต้น'!$C$9))</f>
        <v/>
      </c>
      <c r="O18" s="526"/>
      <c r="P18" s="1235" t="str">
        <f t="shared" si="6"/>
        <v/>
      </c>
      <c r="Q18" s="1232"/>
      <c r="R18" s="1231" t="str">
        <f>IF('01.ข้อมูลเบื้องต้น'!$B$10="","",IF('03.คีย์เทอม2'!$B18="","",'01.ข้อมูลเบื้องต้น'!$B$10))</f>
        <v/>
      </c>
      <c r="S18" s="1232" t="str">
        <f>IF('01.ข้อมูลเบื้องต้น'!$C$10="","",IF('03.คีย์เทอม2'!$B18="","",'01.ข้อมูลเบื้องต้น'!$C$10))</f>
        <v/>
      </c>
      <c r="T18" s="526"/>
      <c r="U18" s="1235" t="str">
        <f t="shared" si="7"/>
        <v/>
      </c>
      <c r="V18" s="1232"/>
      <c r="W18" s="1231" t="str">
        <f>IF('01.ข้อมูลเบื้องต้น'!$B$11="","",IF('03.คีย์เทอม2'!$B18="","",'01.ข้อมูลเบื้องต้น'!$B$11))</f>
        <v/>
      </c>
      <c r="X18" s="1232" t="str">
        <f>IF('01.ข้อมูลเบื้องต้น'!$C$11="","",IF('03.คีย์เทอม2'!$B18="","",'01.ข้อมูลเบื้องต้น'!$C$11))</f>
        <v/>
      </c>
      <c r="Y18" s="519"/>
      <c r="Z18" s="1234" t="str">
        <f t="shared" si="30"/>
        <v/>
      </c>
      <c r="AA18" s="1232"/>
      <c r="AB18" s="1231" t="str">
        <f>IF('01.ข้อมูลเบื้องต้น'!$B$12="","",IF('03.คีย์เทอม2'!$B18="","",'01.ข้อมูลเบื้องต้น'!$B$12))</f>
        <v/>
      </c>
      <c r="AC18" s="1232" t="str">
        <f>IF('01.ข้อมูลเบื้องต้น'!$C$12="","",IF('03.คีย์เทอม2'!$B18="","",'01.ข้อมูลเบื้องต้น'!$C$12))</f>
        <v/>
      </c>
      <c r="AD18" s="526"/>
      <c r="AE18" s="1235" t="str">
        <f t="shared" si="31"/>
        <v/>
      </c>
      <c r="AF18" s="1232"/>
      <c r="AG18" s="1231" t="str">
        <f>IF('01.ข้อมูลเบื้องต้น'!$B$13="","",IF('03.คีย์เทอม2'!$B18="","",'01.ข้อมูลเบื้องต้น'!$B$13))</f>
        <v/>
      </c>
      <c r="AH18" s="1232" t="str">
        <f>IF('01.ข้อมูลเบื้องต้น'!$C$13="","",IF('03.คีย์เทอม2'!$B18="","",'01.ข้อมูลเบื้องต้น'!$C$13))</f>
        <v/>
      </c>
      <c r="AI18" s="526"/>
      <c r="AJ18" s="1235" t="str">
        <f t="shared" si="32"/>
        <v/>
      </c>
      <c r="AK18" s="1232"/>
      <c r="AL18" s="1231" t="str">
        <f>IF('01.ข้อมูลเบื้องต้น'!$B$14="","",IF('03.คีย์เทอม2'!$B18="","",'01.ข้อมูลเบื้องต้น'!$B$14))</f>
        <v/>
      </c>
      <c r="AM18" s="1232" t="str">
        <f>IF('01.ข้อมูลเบื้องต้น'!$C$14="","",IF('03.คีย์เทอม2'!$B18="","",'01.ข้อมูลเบื้องต้น'!$C$14))</f>
        <v/>
      </c>
      <c r="AN18" s="526"/>
      <c r="AO18" s="1235" t="str">
        <f t="shared" si="33"/>
        <v/>
      </c>
      <c r="AP18" s="1232"/>
      <c r="AQ18" s="1231" t="str">
        <f>IF('01.ข้อมูลเบื้องต้น'!$B$15="","",IF('03.คีย์เทอม2'!$B18="","",'01.ข้อมูลเบื้องต้น'!$B$15))</f>
        <v/>
      </c>
      <c r="AR18" s="1232" t="str">
        <f>IF('01.ข้อมูลเบื้องต้น'!$C$15="","",IF('03.คีย์เทอม2'!$B18="","",'01.ข้อมูลเบื้องต้น'!$C$15))</f>
        <v/>
      </c>
      <c r="AS18" s="526"/>
      <c r="AT18" s="1235" t="str">
        <f t="shared" si="34"/>
        <v/>
      </c>
      <c r="AU18" s="1232"/>
      <c r="AV18" s="1231" t="str">
        <f>IF('01.ข้อมูลเบื้องต้น'!$B$16="","",IF('03.คีย์เทอม2'!$B18="","",'01.ข้อมูลเบื้องต้น'!$B$16))</f>
        <v/>
      </c>
      <c r="AW18" s="1232" t="str">
        <f>IF('01.ข้อมูลเบื้องต้น'!$C$16="","",IF('03.คีย์เทอม2'!$B18="","",'01.ข้อมูลเบื้องต้น'!$C$16))</f>
        <v/>
      </c>
      <c r="AX18" s="519"/>
      <c r="AY18" s="1234" t="str">
        <f t="shared" si="35"/>
        <v/>
      </c>
      <c r="AZ18" s="1232"/>
      <c r="BA18" s="1231" t="str">
        <f>IF('01.ข้อมูลเบื้องต้น'!$B$17="","",IF('03.คีย์เทอม2'!$B18="","",'01.ข้อมูลเบื้องต้น'!$B$17))</f>
        <v/>
      </c>
      <c r="BB18" s="1232" t="str">
        <f>IF('01.ข้อมูลเบื้องต้น'!$C$17="","",IF('03.คีย์เทอม2'!$B18="","",'01.ข้อมูลเบื้องต้น'!$C$17))</f>
        <v/>
      </c>
      <c r="BC18" s="519"/>
      <c r="BD18" s="1234" t="str">
        <f t="shared" si="36"/>
        <v/>
      </c>
      <c r="BE18" s="1232"/>
      <c r="BF18" s="1231" t="str">
        <f>IF('01.ข้อมูลเบื้องต้น'!$B$19="","",IF('03.คีย์เทอม2'!$B18="","",'01.ข้อมูลเบื้องต้น'!$B$19))</f>
        <v/>
      </c>
      <c r="BG18" s="1232" t="str">
        <f>IF('01.ข้อมูลเบื้องต้น'!$C$19="","",IF('03.คีย์เทอม2'!$B18="","",'01.ข้อมูลเบื้องต้น'!$C$19))</f>
        <v/>
      </c>
      <c r="BH18" s="723"/>
      <c r="BI18" s="1234" t="str">
        <f t="shared" si="37"/>
        <v/>
      </c>
      <c r="BJ18" s="1232"/>
      <c r="BK18" s="1231" t="str">
        <f>IF('01.ข้อมูลเบื้องต้น'!$B$20="","",IF('03.คีย์เทอม2'!$B18="","",'01.ข้อมูลเบื้องต้น'!$B$20))</f>
        <v/>
      </c>
      <c r="BL18" s="1232" t="str">
        <f>IF('01.ข้อมูลเบื้องต้น'!$C$20="","",IF('03.คีย์เทอม2'!$B18="","",'01.ข้อมูลเบื้องต้น'!$C$20))</f>
        <v/>
      </c>
      <c r="BM18" s="722"/>
      <c r="BN18" s="1235" t="str">
        <f>IF(BM18="","",IF(BM18&gt;=75,"เชี่ยวชาญ",IF(BM18&gt;=65,"ชำนาญ",IF(BM18&gt;=55,"พัฒนา",IF(BM18&gt;=50,"เริ่มต้น","ไม่ผ่าน")))))</f>
        <v/>
      </c>
      <c r="BO18" s="1232"/>
      <c r="BP18" s="1231" t="str">
        <f>IF('01.ข้อมูลเบื้องต้น'!$B$21="","",IF('03.คีย์เทอม2'!$B18="","",'01.ข้อมูลเบื้องต้น'!$B$21))</f>
        <v/>
      </c>
      <c r="BQ18" s="1232" t="str">
        <f>IF('01.ข้อมูลเบื้องต้น'!$C$21="","",IF('03.คีย์เทอม2'!$B18="","",'01.ข้อมูลเบื้องต้น'!$C$21))</f>
        <v/>
      </c>
      <c r="BR18" s="722"/>
      <c r="BS18" s="1234" t="str">
        <f t="shared" si="9"/>
        <v/>
      </c>
      <c r="BT18" s="1232"/>
      <c r="BU18" s="1231" t="str">
        <f>IF('01.ข้อมูลเบื้องต้น'!$B$22="","",IF('03.คีย์เทอม2'!$B18="","",'01.ข้อมูลเบื้องต้น'!$B$22))</f>
        <v/>
      </c>
      <c r="BV18" s="1232" t="str">
        <f>IF('01.ข้อมูลเบื้องต้น'!$C$22="","",IF('03.คีย์เทอม2'!$B18="","",'01.ข้อมูลเบื้องต้น'!$C$22))</f>
        <v/>
      </c>
      <c r="BW18" s="722"/>
      <c r="BX18" s="1234" t="str">
        <f t="shared" si="10"/>
        <v/>
      </c>
      <c r="BY18" s="1232"/>
      <c r="BZ18" s="1231" t="str">
        <f>IF('01.ข้อมูลเบื้องต้น'!$B$23="","",IF('03.คีย์เทอม2'!$B18="","",'01.ข้อมูลเบื้องต้น'!$B$23))</f>
        <v/>
      </c>
      <c r="CA18" s="1232" t="str">
        <f>IF('01.ข้อมูลเบื้องต้น'!$C$23="","",IF('03.คีย์เทอม2'!$B18="","",'01.ข้อมูลเบื้องต้น'!$C$23))</f>
        <v/>
      </c>
      <c r="CB18" s="722"/>
      <c r="CC18" s="1234" t="str">
        <f t="shared" si="38"/>
        <v/>
      </c>
      <c r="CD18" s="1232"/>
      <c r="CE18" s="1231" t="str">
        <f>IF('01.ข้อมูลเบื้องต้น'!$B$24="","",IF('03.คีย์เทอม2'!$B18="","",'01.ข้อมูลเบื้องต้น'!$B$24))</f>
        <v/>
      </c>
      <c r="CF18" s="1232" t="str">
        <f>IF('01.ข้อมูลเบื้องต้น'!$C$24="","",IF('03.คีย์เทอม2'!$B18="","",'01.ข้อมูลเบื้องต้น'!$C$24))</f>
        <v/>
      </c>
      <c r="CG18" s="722"/>
      <c r="CH18" s="1234" t="str">
        <f t="shared" si="58"/>
        <v/>
      </c>
      <c r="CI18" s="1232"/>
      <c r="CJ18" s="1231" t="str">
        <f>IF('01.ข้อมูลเบื้องต้น'!$B$25="","",IF('03.คีย์เทอม2'!$B18="","",'01.ข้อมูลเบื้องต้น'!$B$25))</f>
        <v/>
      </c>
      <c r="CK18" s="1232" t="str">
        <f>IF('01.ข้อมูลเบื้องต้น'!$C$25="","",IF('03.คีย์เทอม2'!$B18="","",'01.ข้อมูลเบื้องต้น'!$C$25))</f>
        <v/>
      </c>
      <c r="CL18" s="722"/>
      <c r="CM18" s="1234" t="str">
        <f t="shared" si="11"/>
        <v/>
      </c>
      <c r="CN18" s="1232"/>
      <c r="CO18" s="1231" t="str">
        <f>IF('01.ข้อมูลเบื้องต้น'!$B$26="","",IF('03.คีย์เทอม2'!$B18="","",'01.ข้อมูลเบื้องต้น'!$B$26))</f>
        <v/>
      </c>
      <c r="CP18" s="1232" t="str">
        <f>IF('01.ข้อมูลเบื้องต้น'!$C$26="","",IF('03.คีย์เทอม2'!$B18="","",'01.ข้อมูลเบื้องต้น'!$C$26))</f>
        <v/>
      </c>
      <c r="CQ18" s="722"/>
      <c r="CR18" s="1234" t="str">
        <f t="shared" si="12"/>
        <v/>
      </c>
      <c r="CS18" s="1232"/>
      <c r="CT18" s="1231" t="str">
        <f>IF('01.ข้อมูลเบื้องต้น'!$B$27="","",IF('03.คีย์เทอม2'!$B18="","",'01.ข้อมูลเบื้องต้น'!$B$27))</f>
        <v/>
      </c>
      <c r="CU18" s="1232" t="str">
        <f>IF('01.ข้อมูลเบื้องต้น'!$C$27="","",IF('03.คีย์เทอม2'!$B18="","",'01.ข้อมูลเบื้องต้น'!$C$27))</f>
        <v/>
      </c>
      <c r="CV18" s="722"/>
      <c r="CW18" s="1234" t="str">
        <f t="shared" si="13"/>
        <v/>
      </c>
      <c r="CX18" s="1232"/>
      <c r="CY18" s="1231" t="str">
        <f>IF('01.ข้อมูลเบื้องต้น'!$B$28="","",IF('03.คีย์เทอม2'!$B18="","",'01.ข้อมูลเบื้องต้น'!$B$28))</f>
        <v/>
      </c>
      <c r="CZ18" s="1232" t="str">
        <f>IF('01.ข้อมูลเบื้องต้น'!$C$28="","",IF('03.คีย์เทอม2'!$B18="","",'01.ข้อมูลเบื้องต้น'!$C$28))</f>
        <v/>
      </c>
      <c r="DA18" s="722"/>
      <c r="DB18" s="1234" t="str">
        <f t="shared" si="14"/>
        <v/>
      </c>
      <c r="DC18" s="1232"/>
      <c r="DD18" s="1231" t="str">
        <f>IF('01.ข้อมูลเบื้องต้น'!$B$36="","",IF('02.คีย์เทอม1'!$B18="","",'01.ข้อมูลเบื้องต้น'!$B$36))</f>
        <v/>
      </c>
      <c r="DE18" s="1232" t="str">
        <f>IF('01.ข้อมูลเบื้องต้น'!$C$36="","",IF('02.คีย์เทอม1'!$B18="","",'01.ข้อมูลเบื้องต้น'!$C$36))</f>
        <v/>
      </c>
      <c r="DF18" s="721"/>
      <c r="DG18" s="1234" t="str">
        <f t="shared" si="15"/>
        <v/>
      </c>
      <c r="DH18" s="1232"/>
      <c r="DI18" s="1231" t="str">
        <f>IF('01.ข้อมูลเบื้องต้น'!$B$37="","",IF('02.คีย์เทอม1'!$B18="","",'01.ข้อมูลเบื้องต้น'!$B$37))</f>
        <v/>
      </c>
      <c r="DJ18" s="1232" t="str">
        <f>IF('01.ข้อมูลเบื้องต้น'!$C$37="","",IF('02.คีย์เทอม1'!$B18="","",'01.ข้อมูลเบื้องต้น'!$C$37))</f>
        <v/>
      </c>
      <c r="DK18" s="721"/>
      <c r="DL18" s="1234" t="str">
        <f t="shared" si="16"/>
        <v/>
      </c>
      <c r="DM18" s="1232"/>
      <c r="DN18" s="1231" t="str">
        <f>IF('01.ข้อมูลเบื้องต้น'!$B$38="","",IF('02.คีย์เทอม1'!$B18="","",'01.ข้อมูลเบื้องต้น'!$B$38))</f>
        <v/>
      </c>
      <c r="DO18" s="1232" t="str">
        <f>IF('01.ข้อมูลเบื้องต้น'!$C$38="","",IF('02.คีย์เทอม1'!$B18="","",'01.ข้อมูลเบื้องต้น'!$C$38))</f>
        <v/>
      </c>
      <c r="DP18" s="721"/>
      <c r="DQ18" s="1234" t="str">
        <f t="shared" si="17"/>
        <v/>
      </c>
      <c r="DR18" s="1232"/>
      <c r="DS18" s="1231" t="str">
        <f>IF('01.ข้อมูลเบื้องต้น'!$B$39="","",IF('02.คีย์เทอม1'!$B18="","",'01.ข้อมูลเบื้องต้น'!$B$39))</f>
        <v/>
      </c>
      <c r="DT18" s="1232" t="str">
        <f>IF('01.ข้อมูลเบื้องต้น'!$C$39="","",IF('02.คีย์เทอม1'!$B18="","",'01.ข้อมูลเบื้องต้น'!$C$39))</f>
        <v/>
      </c>
      <c r="DU18" s="721"/>
      <c r="DV18" s="1234" t="str">
        <f t="shared" si="18"/>
        <v/>
      </c>
      <c r="DW18" s="1232"/>
      <c r="DX18" s="1231" t="str">
        <f>IF('01.ข้อมูลเบื้องต้น'!$B$40="","",IF('02.คีย์เทอม1'!$B18="","",'01.ข้อมูลเบื้องต้น'!$B$40))</f>
        <v/>
      </c>
      <c r="DY18" s="1232" t="str">
        <f>IF('01.ข้อมูลเบื้องต้น'!$C$40="","",IF('02.คีย์เทอม1'!$B18="","",'01.ข้อมูลเบื้องต้น'!$C$40))</f>
        <v/>
      </c>
      <c r="DZ18" s="721"/>
      <c r="EA18" s="1234" t="str">
        <f t="shared" si="19"/>
        <v/>
      </c>
      <c r="EB18" s="1232"/>
      <c r="EC18" s="1231" t="str">
        <f>IF('01.ข้อมูลเบื้องต้น'!$B$41="","",IF('02.คีย์เทอม1'!$B18="","",'01.ข้อมูลเบื้องต้น'!$B$41))</f>
        <v/>
      </c>
      <c r="ED18" s="1232" t="str">
        <f>IF('01.ข้อมูลเบื้องต้น'!$C$41="","",IF('02.คีย์เทอม1'!$B18="","",'01.ข้อมูลเบื้องต้น'!$C$41))</f>
        <v/>
      </c>
      <c r="EE18" s="721"/>
      <c r="EF18" s="1234" t="str">
        <f t="shared" si="20"/>
        <v/>
      </c>
      <c r="EG18" s="1232"/>
      <c r="EH18" s="1231" t="str">
        <f>IF('01.ข้อมูลเบื้องต้น'!$B$42="","",IF('02.คีย์เทอม1'!$B18="","",'01.ข้อมูลเบื้องต้น'!$B$42))</f>
        <v/>
      </c>
      <c r="EI18" s="1232" t="str">
        <f>IF('01.ข้อมูลเบื้องต้น'!$C$42="","",IF('02.คีย์เทอม1'!$B18="","",'01.ข้อมูลเบื้องต้น'!$C$42))</f>
        <v/>
      </c>
      <c r="EJ18" s="721"/>
      <c r="EK18" s="1234" t="str">
        <f t="shared" si="21"/>
        <v/>
      </c>
      <c r="EL18" s="1232"/>
      <c r="EM18" s="1231" t="str">
        <f>IF('01.ข้อมูลเบื้องต้น'!$B$43="","",IF('02.คีย์เทอม1'!$B18="","",'01.ข้อมูลเบื้องต้น'!$B$43))</f>
        <v/>
      </c>
      <c r="EN18" s="1232" t="str">
        <f>IF('01.ข้อมูลเบื้องต้น'!$C$43="","",IF('02.คีย์เทอม1'!$B18="","",'01.ข้อมูลเบื้องต้น'!$C$43))</f>
        <v/>
      </c>
      <c r="EO18" s="721"/>
      <c r="EP18" s="1234" t="str">
        <f t="shared" si="22"/>
        <v/>
      </c>
      <c r="EQ18" s="1232"/>
      <c r="ER18" s="1231" t="str">
        <f>IF('01.ข้อมูลเบื้องต้น'!$B$44="","",IF('02.คีย์เทอม1'!$B18="","",'01.ข้อมูลเบื้องต้น'!$B$44))</f>
        <v/>
      </c>
      <c r="ES18" s="1232" t="str">
        <f>IF('01.ข้อมูลเบื้องต้น'!$C$44="","",IF('02.คีย์เทอม1'!$B18="","",'01.ข้อมูลเบื้องต้น'!$C$44))</f>
        <v/>
      </c>
      <c r="ET18" s="721"/>
      <c r="EU18" s="1234" t="str">
        <f t="shared" si="23"/>
        <v/>
      </c>
      <c r="EV18" s="1232"/>
      <c r="EW18" s="1231" t="str">
        <f>IF('01.ข้อมูลเบื้องต้น'!$B$45="","",IF('02.คีย์เทอม1'!$B18="","",'01.ข้อมูลเบื้องต้น'!$B$45))</f>
        <v/>
      </c>
      <c r="EX18" s="1232" t="str">
        <f>IF('01.ข้อมูลเบื้องต้น'!$C$45="","",IF('02.คีย์เทอม1'!$B18="","",'01.ข้อมูลเบื้องต้น'!$C$45))</f>
        <v/>
      </c>
      <c r="EY18" s="721"/>
      <c r="EZ18" s="1234" t="str">
        <f t="shared" si="24"/>
        <v/>
      </c>
      <c r="FA18" s="1232"/>
      <c r="FB18" s="1231" t="str">
        <f>IF('01.ข้อมูลเบื้องต้น'!$B$46="","",IF('02.คีย์เทอม1'!$B18="","",'01.ข้อมูลเบื้องต้น'!$B$46))</f>
        <v/>
      </c>
      <c r="FC18" s="1232" t="str">
        <f>IF('01.ข้อมูลเบื้องต้น'!$C$46="","",IF('02.คีย์เทอม1'!$B18="","",'01.ข้อมูลเบื้องต้น'!$C$46))</f>
        <v/>
      </c>
      <c r="FD18" s="721"/>
      <c r="FE18" s="1234" t="str">
        <f t="shared" si="25"/>
        <v/>
      </c>
      <c r="FF18" s="1232"/>
      <c r="FG18" s="1231" t="str">
        <f>IF('01.ข้อมูลเบื้องต้น'!$B$47="","",IF('02.คีย์เทอม1'!$B18="","",'01.ข้อมูลเบื้องต้น'!$B$47))</f>
        <v/>
      </c>
      <c r="FH18" s="1232" t="str">
        <f>IF('01.ข้อมูลเบื้องต้น'!$C$47="","",IF('02.คีย์เทอม1'!$B18="","",'01.ข้อมูลเบื้องต้น'!$C$47))</f>
        <v/>
      </c>
      <c r="FI18" s="721"/>
      <c r="FJ18" s="1234" t="str">
        <f t="shared" si="26"/>
        <v/>
      </c>
      <c r="FK18" s="1232"/>
      <c r="FL18" s="1231" t="str">
        <f>IF('01.ข้อมูลเบื้องต้น'!$B$48="","",IF('02.คีย์เทอม1'!$B18="","",'01.ข้อมูลเบื้องต้น'!$B$48))</f>
        <v/>
      </c>
      <c r="FM18" s="1232" t="str">
        <f>IF('01.ข้อมูลเบื้องต้น'!$C$48="","",IF('02.คีย์เทอม1'!$B18="","",'01.ข้อมูลเบื้องต้น'!$C$48))</f>
        <v/>
      </c>
      <c r="FN18" s="721"/>
      <c r="FO18" s="1234" t="str">
        <f t="shared" si="27"/>
        <v/>
      </c>
      <c r="FP18" s="1232"/>
      <c r="FQ18" s="1231" t="str">
        <f>IF('01.ข้อมูลเบื้องต้น'!$B$49="","",IF('02.คีย์เทอม1'!$B18="","",'01.ข้อมูลเบื้องต้น'!$B$49))</f>
        <v/>
      </c>
      <c r="FR18" s="1232" t="str">
        <f>IF('01.ข้อมูลเบื้องต้น'!$C$49="","",IF('02.คีย์เทอม1'!$B18="","",'01.ข้อมูลเบื้องต้น'!$C$49))</f>
        <v/>
      </c>
      <c r="FS18" s="721"/>
      <c r="FT18" s="1234" t="str">
        <f t="shared" si="28"/>
        <v/>
      </c>
      <c r="FU18" s="1232"/>
      <c r="FV18" s="1231" t="str">
        <f>IF('01.ข้อมูลเบื้องต้น'!$B$50="","",IF($D18="","",'01.ข้อมูลเบื้องต้น'!$B$50))</f>
        <v/>
      </c>
      <c r="FW18" s="1232" t="str">
        <f>IF('01.ข้อมูลเบื้องต้น'!$C$50="","",IF('02.คีย์เทอม1'!$B18="","",'01.ข้อมูลเบื้องต้น'!$C$50))</f>
        <v/>
      </c>
      <c r="FX18" s="721"/>
      <c r="FY18" s="1234" t="str">
        <f t="shared" si="29"/>
        <v/>
      </c>
      <c r="FZ18" s="521" t="str">
        <f t="shared" si="56"/>
        <v/>
      </c>
      <c r="GA18" s="522" t="str">
        <f t="shared" si="57"/>
        <v/>
      </c>
      <c r="GB18" s="523" t="str">
        <f>IF('2.ชื่อนักเรียน'!R19="มส","มส",IF('2.ชื่อนักเรียน'!R19="ย้าย","ย้าย",IF('2.ชื่อนักเรียน'!R19="ร","ร",IF(GA18="","",RANK(GA18,$GA$10:$GA$59,0)))))</f>
        <v/>
      </c>
      <c r="GC18" s="523" t="str">
        <f t="shared" si="39"/>
        <v/>
      </c>
      <c r="GE18" s="527" t="str">
        <f t="shared" si="40"/>
        <v/>
      </c>
      <c r="GF18" s="718" t="str">
        <f t="shared" si="41"/>
        <v/>
      </c>
      <c r="GG18" s="717" t="str">
        <f t="shared" si="42"/>
        <v/>
      </c>
      <c r="GH18" s="520" t="str">
        <f t="shared" si="43"/>
        <v/>
      </c>
      <c r="GI18" s="529" t="str">
        <f t="shared" si="44"/>
        <v/>
      </c>
      <c r="GJ18" s="718" t="str">
        <f t="shared" si="45"/>
        <v/>
      </c>
      <c r="GK18" s="718" t="str">
        <f t="shared" si="46"/>
        <v/>
      </c>
      <c r="GL18" s="528" t="str">
        <f t="shared" si="47"/>
        <v/>
      </c>
      <c r="GM18" s="701" t="str">
        <f t="shared" si="48"/>
        <v/>
      </c>
      <c r="GN18" s="701" t="str">
        <f t="shared" si="49"/>
        <v/>
      </c>
      <c r="GO18" s="701" t="str">
        <f t="shared" si="50"/>
        <v/>
      </c>
      <c r="GP18" s="701" t="str">
        <f t="shared" si="51"/>
        <v/>
      </c>
      <c r="GQ18" s="701" t="str">
        <f t="shared" si="52"/>
        <v/>
      </c>
      <c r="GR18" s="701" t="str">
        <f t="shared" si="53"/>
        <v/>
      </c>
      <c r="GS18" s="701" t="str">
        <f t="shared" si="54"/>
        <v/>
      </c>
      <c r="GT18" s="520" t="str">
        <f t="shared" si="55"/>
        <v/>
      </c>
    </row>
    <row r="19" spans="1:202" s="509" customFormat="1" ht="17.25" customHeight="1" thickTop="1" thickBot="1">
      <c r="A19" s="1229">
        <v>10</v>
      </c>
      <c r="B19" s="1229" t="str">
        <f>IF('2.ชื่อนักเรียน'!E20="","",CONCATENATE('2.ชื่อนักเรียน'!E20,'2.ชื่อนักเรียน'!F20,'2.ชื่อนักเรียน'!G20,'2.ชื่อนักเรียน'!H20,'2.ชื่อนักเรียน'!I20,'2.ชื่อนักเรียน'!J20,'2.ชื่อนักเรียน'!K20,'2.ชื่อนักเรียน'!L20,'2.ชื่อนักเรียน'!M20,'2.ชื่อนักเรียน'!N20,'2.ชื่อนักเรียน'!O20,'2.ชื่อนักเรียน'!P20,'2.ชื่อนักเรียน'!Q20))</f>
        <v/>
      </c>
      <c r="C19" s="1230" t="str">
        <f>IF('2.ชื่อนักเรียน'!B20="","",'2.ชื่อนักเรียน'!B20)</f>
        <v/>
      </c>
      <c r="D19" s="1231" t="str">
        <f>IF('2.ชื่อนักเรียน'!C20="","",CONCATENATE(TRIM('2.ชื่อนักเรียน'!C20),"  ",'2.ชื่อนักเรียน'!D20))</f>
        <v/>
      </c>
      <c r="E19" s="1232" t="str">
        <f>IF(B19="","",IF('01.ข้อมูลเบื้องต้น'!$H$2="","",'01.ข้อมูลเบื้องต้น'!$H$2))</f>
        <v/>
      </c>
      <c r="F19" s="1231" t="str">
        <f>IF(B19="","",IF('01.ข้อมูลเบื้องต้น'!$I$4="","",'01.ข้อมูลเบื้องต้น'!$I$4))</f>
        <v/>
      </c>
      <c r="G19" s="1232"/>
      <c r="H19" s="1231" t="str">
        <f>IF('01.ข้อมูลเบื้องต้น'!$B$8="","",IF('03.คีย์เทอม2'!$B19="","",'01.ข้อมูลเบื้องต้น'!$B$8))</f>
        <v/>
      </c>
      <c r="I19" s="1232" t="str">
        <f>IF('01.ข้อมูลเบื้องต้น'!$C$8="","",IF('03.คีย์เทอม2'!$B19="","",'01.ข้อมูลเบื้องต้น'!$C$8))</f>
        <v/>
      </c>
      <c r="J19" s="519"/>
      <c r="K19" s="1233" t="str">
        <f>IF('2.ชื่อนักเรียน'!R20="มส","มส",IF('2.ชื่อนักเรียน'!R20="ร","ร",IF('2.ชื่อนักเรียน'!R20="ย้าย","ย้าย",IF(J19="","",IF(J19&gt;=75,"เชี่ยวชาญ",IF(J19&gt;=65,"ชำนาญ",IF(J19&gt;=55,"พัฒนา",IF(J19&gt;=50,"เริ่มต้น","ไม่ผ่าน"))))))))</f>
        <v/>
      </c>
      <c r="L19" s="1232"/>
      <c r="M19" s="1231" t="str">
        <f>IF('01.ข้อมูลเบื้องต้น'!$B$9="","",IF('03.คีย์เทอม2'!$B19="","",'01.ข้อมูลเบื้องต้น'!$B$9))</f>
        <v/>
      </c>
      <c r="N19" s="1232" t="str">
        <f>IF('01.ข้อมูลเบื้องต้น'!$C$9="","",IF('03.คีย์เทอม2'!$B19="","",'01.ข้อมูลเบื้องต้น'!$C$9))</f>
        <v/>
      </c>
      <c r="O19" s="526"/>
      <c r="P19" s="1235" t="str">
        <f t="shared" si="6"/>
        <v/>
      </c>
      <c r="Q19" s="1232"/>
      <c r="R19" s="1231" t="str">
        <f>IF('01.ข้อมูลเบื้องต้น'!$B$10="","",IF('03.คีย์เทอม2'!$B19="","",'01.ข้อมูลเบื้องต้น'!$B$10))</f>
        <v/>
      </c>
      <c r="S19" s="1232" t="str">
        <f>IF('01.ข้อมูลเบื้องต้น'!$C$10="","",IF('03.คีย์เทอม2'!$B19="","",'01.ข้อมูลเบื้องต้น'!$C$10))</f>
        <v/>
      </c>
      <c r="T19" s="526"/>
      <c r="U19" s="1235" t="str">
        <f t="shared" si="7"/>
        <v/>
      </c>
      <c r="V19" s="1232"/>
      <c r="W19" s="1231" t="str">
        <f>IF('01.ข้อมูลเบื้องต้น'!$B$11="","",IF('03.คีย์เทอม2'!$B19="","",'01.ข้อมูลเบื้องต้น'!$B$11))</f>
        <v/>
      </c>
      <c r="X19" s="1232" t="str">
        <f>IF('01.ข้อมูลเบื้องต้น'!$C$11="","",IF('03.คีย์เทอม2'!$B19="","",'01.ข้อมูลเบื้องต้น'!$C$11))</f>
        <v/>
      </c>
      <c r="Y19" s="519"/>
      <c r="Z19" s="1234" t="str">
        <f t="shared" si="30"/>
        <v/>
      </c>
      <c r="AA19" s="1232"/>
      <c r="AB19" s="1231" t="str">
        <f>IF('01.ข้อมูลเบื้องต้น'!$B$12="","",IF('03.คีย์เทอม2'!$B19="","",'01.ข้อมูลเบื้องต้น'!$B$12))</f>
        <v/>
      </c>
      <c r="AC19" s="1232" t="str">
        <f>IF('01.ข้อมูลเบื้องต้น'!$C$12="","",IF('03.คีย์เทอม2'!$B19="","",'01.ข้อมูลเบื้องต้น'!$C$12))</f>
        <v/>
      </c>
      <c r="AD19" s="526"/>
      <c r="AE19" s="1235" t="str">
        <f t="shared" si="31"/>
        <v/>
      </c>
      <c r="AF19" s="1232"/>
      <c r="AG19" s="1231" t="str">
        <f>IF('01.ข้อมูลเบื้องต้น'!$B$13="","",IF('03.คีย์เทอม2'!$B19="","",'01.ข้อมูลเบื้องต้น'!$B$13))</f>
        <v/>
      </c>
      <c r="AH19" s="1232" t="str">
        <f>IF('01.ข้อมูลเบื้องต้น'!$C$13="","",IF('03.คีย์เทอม2'!$B19="","",'01.ข้อมูลเบื้องต้น'!$C$13))</f>
        <v/>
      </c>
      <c r="AI19" s="526"/>
      <c r="AJ19" s="1235" t="str">
        <f t="shared" si="32"/>
        <v/>
      </c>
      <c r="AK19" s="1232"/>
      <c r="AL19" s="1231" t="str">
        <f>IF('01.ข้อมูลเบื้องต้น'!$B$14="","",IF('03.คีย์เทอม2'!$B19="","",'01.ข้อมูลเบื้องต้น'!$B$14))</f>
        <v/>
      </c>
      <c r="AM19" s="1232" t="str">
        <f>IF('01.ข้อมูลเบื้องต้น'!$C$14="","",IF('03.คีย์เทอม2'!$B19="","",'01.ข้อมูลเบื้องต้น'!$C$14))</f>
        <v/>
      </c>
      <c r="AN19" s="526"/>
      <c r="AO19" s="1235" t="str">
        <f t="shared" si="33"/>
        <v/>
      </c>
      <c r="AP19" s="1232"/>
      <c r="AQ19" s="1231" t="str">
        <f>IF('01.ข้อมูลเบื้องต้น'!$B$15="","",IF('03.คีย์เทอม2'!$B19="","",'01.ข้อมูลเบื้องต้น'!$B$15))</f>
        <v/>
      </c>
      <c r="AR19" s="1232" t="str">
        <f>IF('01.ข้อมูลเบื้องต้น'!$C$15="","",IF('03.คีย์เทอม2'!$B19="","",'01.ข้อมูลเบื้องต้น'!$C$15))</f>
        <v/>
      </c>
      <c r="AS19" s="526"/>
      <c r="AT19" s="1235" t="str">
        <f t="shared" si="34"/>
        <v/>
      </c>
      <c r="AU19" s="1232"/>
      <c r="AV19" s="1231" t="str">
        <f>IF('01.ข้อมูลเบื้องต้น'!$B$16="","",IF('03.คีย์เทอม2'!$B19="","",'01.ข้อมูลเบื้องต้น'!$B$16))</f>
        <v/>
      </c>
      <c r="AW19" s="1232" t="str">
        <f>IF('01.ข้อมูลเบื้องต้น'!$C$16="","",IF('03.คีย์เทอม2'!$B19="","",'01.ข้อมูลเบื้องต้น'!$C$16))</f>
        <v/>
      </c>
      <c r="AX19" s="519"/>
      <c r="AY19" s="1234" t="str">
        <f t="shared" si="35"/>
        <v/>
      </c>
      <c r="AZ19" s="1232"/>
      <c r="BA19" s="1231" t="str">
        <f>IF('01.ข้อมูลเบื้องต้น'!$B$17="","",IF('03.คีย์เทอม2'!$B19="","",'01.ข้อมูลเบื้องต้น'!$B$17))</f>
        <v/>
      </c>
      <c r="BB19" s="1232" t="str">
        <f>IF('01.ข้อมูลเบื้องต้น'!$C$17="","",IF('03.คีย์เทอม2'!$B19="","",'01.ข้อมูลเบื้องต้น'!$C$17))</f>
        <v/>
      </c>
      <c r="BC19" s="519"/>
      <c r="BD19" s="1234" t="str">
        <f t="shared" si="36"/>
        <v/>
      </c>
      <c r="BE19" s="1232"/>
      <c r="BF19" s="1231" t="str">
        <f>IF('01.ข้อมูลเบื้องต้น'!$B$19="","",IF('03.คีย์เทอม2'!$B19="","",'01.ข้อมูลเบื้องต้น'!$B$19))</f>
        <v/>
      </c>
      <c r="BG19" s="1232" t="str">
        <f>IF('01.ข้อมูลเบื้องต้น'!$C$19="","",IF('03.คีย์เทอม2'!$B19="","",'01.ข้อมูลเบื้องต้น'!$C$19))</f>
        <v/>
      </c>
      <c r="BH19" s="723"/>
      <c r="BI19" s="1234" t="str">
        <f t="shared" si="37"/>
        <v/>
      </c>
      <c r="BJ19" s="1232"/>
      <c r="BK19" s="1231" t="str">
        <f>IF('01.ข้อมูลเบื้องต้น'!$B$20="","",IF('03.คีย์เทอม2'!$B19="","",'01.ข้อมูลเบื้องต้น'!$B$20))</f>
        <v/>
      </c>
      <c r="BL19" s="1232" t="str">
        <f>IF('01.ข้อมูลเบื้องต้น'!$C$20="","",IF('03.คีย์เทอม2'!$B19="","",'01.ข้อมูลเบื้องต้น'!$C$20))</f>
        <v/>
      </c>
      <c r="BM19" s="723"/>
      <c r="BN19" s="1235" t="str">
        <f t="shared" si="8"/>
        <v/>
      </c>
      <c r="BO19" s="1232"/>
      <c r="BP19" s="1231" t="str">
        <f>IF('01.ข้อมูลเบื้องต้น'!$B$21="","",IF('03.คีย์เทอม2'!$B19="","",'01.ข้อมูลเบื้องต้น'!$B$21))</f>
        <v/>
      </c>
      <c r="BQ19" s="1232" t="str">
        <f>IF('01.ข้อมูลเบื้องต้น'!$C$21="","",IF('03.คีย์เทอม2'!$B19="","",'01.ข้อมูลเบื้องต้น'!$C$21))</f>
        <v/>
      </c>
      <c r="BR19" s="722"/>
      <c r="BS19" s="1234" t="str">
        <f t="shared" si="9"/>
        <v/>
      </c>
      <c r="BT19" s="1232"/>
      <c r="BU19" s="1231" t="str">
        <f>IF('01.ข้อมูลเบื้องต้น'!$B$22="","",IF('03.คีย์เทอม2'!$B19="","",'01.ข้อมูลเบื้องต้น'!$B$22))</f>
        <v/>
      </c>
      <c r="BV19" s="1232" t="str">
        <f>IF('01.ข้อมูลเบื้องต้น'!$C$22="","",IF('03.คีย์เทอม2'!$B19="","",'01.ข้อมูลเบื้องต้น'!$C$22))</f>
        <v/>
      </c>
      <c r="BW19" s="722"/>
      <c r="BX19" s="1234" t="str">
        <f t="shared" si="10"/>
        <v/>
      </c>
      <c r="BY19" s="1232"/>
      <c r="BZ19" s="1231" t="str">
        <f>IF('01.ข้อมูลเบื้องต้น'!$B$23="","",IF('03.คีย์เทอม2'!$B19="","",'01.ข้อมูลเบื้องต้น'!$B$23))</f>
        <v/>
      </c>
      <c r="CA19" s="1232" t="str">
        <f>IF('01.ข้อมูลเบื้องต้น'!$C$23="","",IF('03.คีย์เทอม2'!$B19="","",'01.ข้อมูลเบื้องต้น'!$C$23))</f>
        <v/>
      </c>
      <c r="CB19" s="722"/>
      <c r="CC19" s="1234" t="str">
        <f t="shared" si="38"/>
        <v/>
      </c>
      <c r="CD19" s="1232"/>
      <c r="CE19" s="1231" t="str">
        <f>IF('01.ข้อมูลเบื้องต้น'!$B$24="","",IF('03.คีย์เทอม2'!$B19="","",'01.ข้อมูลเบื้องต้น'!$B$24))</f>
        <v/>
      </c>
      <c r="CF19" s="1232" t="str">
        <f>IF('01.ข้อมูลเบื้องต้น'!$C$24="","",IF('03.คีย์เทอม2'!$B19="","",'01.ข้อมูลเบื้องต้น'!$C$24))</f>
        <v/>
      </c>
      <c r="CG19" s="722"/>
      <c r="CH19" s="1234" t="str">
        <f t="shared" si="58"/>
        <v/>
      </c>
      <c r="CI19" s="1232"/>
      <c r="CJ19" s="1231" t="str">
        <f>IF('01.ข้อมูลเบื้องต้น'!$B$25="","",IF('03.คีย์เทอม2'!$B19="","",'01.ข้อมูลเบื้องต้น'!$B$25))</f>
        <v/>
      </c>
      <c r="CK19" s="1232" t="str">
        <f>IF('01.ข้อมูลเบื้องต้น'!$C$25="","",IF('03.คีย์เทอม2'!$B19="","",'01.ข้อมูลเบื้องต้น'!$C$25))</f>
        <v/>
      </c>
      <c r="CL19" s="722"/>
      <c r="CM19" s="1234" t="str">
        <f>IF(CL19="","",IF(CL19&gt;=75,"เชี่ยวชาญ",IF(CL19&gt;=65,"ชำนาญ",IF(CL19&gt;=55,"พัฒนา",IF(CL19&gt;=50,"เริ่มต้น","ไม่ผ่าน")))))</f>
        <v/>
      </c>
      <c r="CN19" s="1232"/>
      <c r="CO19" s="1231" t="str">
        <f>IF('01.ข้อมูลเบื้องต้น'!$B$26="","",IF('03.คีย์เทอม2'!$B19="","",'01.ข้อมูลเบื้องต้น'!$B$26))</f>
        <v/>
      </c>
      <c r="CP19" s="1232" t="str">
        <f>IF('01.ข้อมูลเบื้องต้น'!$C$26="","",IF('03.คีย์เทอม2'!$B19="","",'01.ข้อมูลเบื้องต้น'!$C$26))</f>
        <v/>
      </c>
      <c r="CQ19" s="722"/>
      <c r="CR19" s="1234" t="str">
        <f t="shared" si="12"/>
        <v/>
      </c>
      <c r="CS19" s="1232"/>
      <c r="CT19" s="1231" t="str">
        <f>IF('01.ข้อมูลเบื้องต้น'!$B$27="","",IF('03.คีย์เทอม2'!$B19="","",'01.ข้อมูลเบื้องต้น'!$B$27))</f>
        <v/>
      </c>
      <c r="CU19" s="1232" t="str">
        <f>IF('01.ข้อมูลเบื้องต้น'!$C$27="","",IF('03.คีย์เทอม2'!$B19="","",'01.ข้อมูลเบื้องต้น'!$C$27))</f>
        <v/>
      </c>
      <c r="CV19" s="722"/>
      <c r="CW19" s="1234" t="str">
        <f t="shared" si="13"/>
        <v/>
      </c>
      <c r="CX19" s="1232"/>
      <c r="CY19" s="1231" t="str">
        <f>IF('01.ข้อมูลเบื้องต้น'!$B$28="","",IF('03.คีย์เทอม2'!$B19="","",'01.ข้อมูลเบื้องต้น'!$B$28))</f>
        <v/>
      </c>
      <c r="CZ19" s="1232" t="str">
        <f>IF('01.ข้อมูลเบื้องต้น'!$C$28="","",IF('03.คีย์เทอม2'!$B19="","",'01.ข้อมูลเบื้องต้น'!$C$28))</f>
        <v/>
      </c>
      <c r="DA19" s="722"/>
      <c r="DB19" s="1234" t="str">
        <f>IF(DA19="","",IF(DA19&gt;=75,"เชี่ยวชาญ",IF(DA19&gt;=65,"ชำนาญ",IF(DA19&gt;=55,"พัฒนา",IF(DA19&gt;=50,"เริ่มต้น","ไม่ผ่าน")))))</f>
        <v/>
      </c>
      <c r="DC19" s="1232"/>
      <c r="DD19" s="1231" t="str">
        <f>IF('01.ข้อมูลเบื้องต้น'!$B$36="","",IF('02.คีย์เทอม1'!$B19="","",'01.ข้อมูลเบื้องต้น'!$B$36))</f>
        <v/>
      </c>
      <c r="DE19" s="1232" t="str">
        <f>IF('01.ข้อมูลเบื้องต้น'!$C$36="","",IF('02.คีย์เทอม1'!$B19="","",'01.ข้อมูลเบื้องต้น'!$C$36))</f>
        <v/>
      </c>
      <c r="DF19" s="721"/>
      <c r="DG19" s="1234" t="str">
        <f t="shared" si="15"/>
        <v/>
      </c>
      <c r="DH19" s="1232"/>
      <c r="DI19" s="1231" t="str">
        <f>IF('01.ข้อมูลเบื้องต้น'!$B$37="","",IF('02.คีย์เทอม1'!$B19="","",'01.ข้อมูลเบื้องต้น'!$B$37))</f>
        <v/>
      </c>
      <c r="DJ19" s="1232" t="str">
        <f>IF('01.ข้อมูลเบื้องต้น'!$C$37="","",IF('02.คีย์เทอม1'!$B19="","",'01.ข้อมูลเบื้องต้น'!$C$37))</f>
        <v/>
      </c>
      <c r="DK19" s="721"/>
      <c r="DL19" s="1234" t="str">
        <f t="shared" si="16"/>
        <v/>
      </c>
      <c r="DM19" s="1232"/>
      <c r="DN19" s="1231" t="str">
        <f>IF('01.ข้อมูลเบื้องต้น'!$B$38="","",IF('02.คีย์เทอม1'!$B19="","",'01.ข้อมูลเบื้องต้น'!$B$38))</f>
        <v/>
      </c>
      <c r="DO19" s="1232" t="str">
        <f>IF('01.ข้อมูลเบื้องต้น'!$C$38="","",IF('02.คีย์เทอม1'!$B19="","",'01.ข้อมูลเบื้องต้น'!$C$38))</f>
        <v/>
      </c>
      <c r="DP19" s="721"/>
      <c r="DQ19" s="1234" t="str">
        <f t="shared" si="17"/>
        <v/>
      </c>
      <c r="DR19" s="1232"/>
      <c r="DS19" s="1231" t="str">
        <f>IF('01.ข้อมูลเบื้องต้น'!$B$39="","",IF('02.คีย์เทอม1'!$B19="","",'01.ข้อมูลเบื้องต้น'!$B$39))</f>
        <v/>
      </c>
      <c r="DT19" s="1232" t="str">
        <f>IF('01.ข้อมูลเบื้องต้น'!$C$39="","",IF('02.คีย์เทอม1'!$B19="","",'01.ข้อมูลเบื้องต้น'!$C$39))</f>
        <v/>
      </c>
      <c r="DU19" s="721"/>
      <c r="DV19" s="1234" t="str">
        <f t="shared" si="18"/>
        <v/>
      </c>
      <c r="DW19" s="1232"/>
      <c r="DX19" s="1231" t="str">
        <f>IF('01.ข้อมูลเบื้องต้น'!$B$40="","",IF('02.คีย์เทอม1'!$B19="","",'01.ข้อมูลเบื้องต้น'!$B$40))</f>
        <v/>
      </c>
      <c r="DY19" s="1232" t="str">
        <f>IF('01.ข้อมูลเบื้องต้น'!$C$40="","",IF('02.คีย์เทอม1'!$B19="","",'01.ข้อมูลเบื้องต้น'!$C$40))</f>
        <v/>
      </c>
      <c r="DZ19" s="721"/>
      <c r="EA19" s="1234" t="str">
        <f t="shared" si="19"/>
        <v/>
      </c>
      <c r="EB19" s="1232"/>
      <c r="EC19" s="1231" t="str">
        <f>IF('01.ข้อมูลเบื้องต้น'!$B$41="","",IF('02.คีย์เทอม1'!$B19="","",'01.ข้อมูลเบื้องต้น'!$B$41))</f>
        <v/>
      </c>
      <c r="ED19" s="1232" t="str">
        <f>IF('01.ข้อมูลเบื้องต้น'!$C$41="","",IF('02.คีย์เทอม1'!$B19="","",'01.ข้อมูลเบื้องต้น'!$C$41))</f>
        <v/>
      </c>
      <c r="EE19" s="721"/>
      <c r="EF19" s="1234" t="str">
        <f t="shared" si="20"/>
        <v/>
      </c>
      <c r="EG19" s="1232"/>
      <c r="EH19" s="1231" t="str">
        <f>IF('01.ข้อมูลเบื้องต้น'!$B$42="","",IF('02.คีย์เทอม1'!$B19="","",'01.ข้อมูลเบื้องต้น'!$B$42))</f>
        <v/>
      </c>
      <c r="EI19" s="1232" t="str">
        <f>IF('01.ข้อมูลเบื้องต้น'!$C$42="","",IF('02.คีย์เทอม1'!$B19="","",'01.ข้อมูลเบื้องต้น'!$C$42))</f>
        <v/>
      </c>
      <c r="EJ19" s="721"/>
      <c r="EK19" s="1234" t="str">
        <f t="shared" si="21"/>
        <v/>
      </c>
      <c r="EL19" s="1232"/>
      <c r="EM19" s="1231" t="str">
        <f>IF('01.ข้อมูลเบื้องต้น'!$B$43="","",IF('02.คีย์เทอม1'!$B19="","",'01.ข้อมูลเบื้องต้น'!$B$43))</f>
        <v/>
      </c>
      <c r="EN19" s="1232" t="str">
        <f>IF('01.ข้อมูลเบื้องต้น'!$C$43="","",IF('02.คีย์เทอม1'!$B19="","",'01.ข้อมูลเบื้องต้น'!$C$43))</f>
        <v/>
      </c>
      <c r="EO19" s="721"/>
      <c r="EP19" s="1234" t="str">
        <f t="shared" si="22"/>
        <v/>
      </c>
      <c r="EQ19" s="1232"/>
      <c r="ER19" s="1231" t="str">
        <f>IF('01.ข้อมูลเบื้องต้น'!$B$44="","",IF('02.คีย์เทอม1'!$B19="","",'01.ข้อมูลเบื้องต้น'!$B$44))</f>
        <v/>
      </c>
      <c r="ES19" s="1232" t="str">
        <f>IF('01.ข้อมูลเบื้องต้น'!$C$44="","",IF('02.คีย์เทอม1'!$B19="","",'01.ข้อมูลเบื้องต้น'!$C$44))</f>
        <v/>
      </c>
      <c r="ET19" s="721"/>
      <c r="EU19" s="1234" t="str">
        <f t="shared" si="23"/>
        <v/>
      </c>
      <c r="EV19" s="1232"/>
      <c r="EW19" s="1231" t="str">
        <f>IF('01.ข้อมูลเบื้องต้น'!$B$45="","",IF('02.คีย์เทอม1'!$B19="","",'01.ข้อมูลเบื้องต้น'!$B$45))</f>
        <v/>
      </c>
      <c r="EX19" s="1232" t="str">
        <f>IF('01.ข้อมูลเบื้องต้น'!$C$45="","",IF('02.คีย์เทอม1'!$B19="","",'01.ข้อมูลเบื้องต้น'!$C$45))</f>
        <v/>
      </c>
      <c r="EY19" s="721"/>
      <c r="EZ19" s="1234" t="str">
        <f t="shared" si="24"/>
        <v/>
      </c>
      <c r="FA19" s="1232"/>
      <c r="FB19" s="1231" t="str">
        <f>IF('01.ข้อมูลเบื้องต้น'!$B$46="","",IF('02.คีย์เทอม1'!$B19="","",'01.ข้อมูลเบื้องต้น'!$B$46))</f>
        <v/>
      </c>
      <c r="FC19" s="1232" t="str">
        <f>IF('01.ข้อมูลเบื้องต้น'!$C$46="","",IF('02.คีย์เทอม1'!$B19="","",'01.ข้อมูลเบื้องต้น'!$C$46))</f>
        <v/>
      </c>
      <c r="FD19" s="721"/>
      <c r="FE19" s="1234" t="str">
        <f t="shared" si="25"/>
        <v/>
      </c>
      <c r="FF19" s="1232"/>
      <c r="FG19" s="1231" t="str">
        <f>IF('01.ข้อมูลเบื้องต้น'!$B$47="","",IF('02.คีย์เทอม1'!$B19="","",'01.ข้อมูลเบื้องต้น'!$B$47))</f>
        <v/>
      </c>
      <c r="FH19" s="1232" t="str">
        <f>IF('01.ข้อมูลเบื้องต้น'!$C$47="","",IF('02.คีย์เทอม1'!$B19="","",'01.ข้อมูลเบื้องต้น'!$C$47))</f>
        <v/>
      </c>
      <c r="FI19" s="721"/>
      <c r="FJ19" s="1234" t="str">
        <f t="shared" si="26"/>
        <v/>
      </c>
      <c r="FK19" s="1232"/>
      <c r="FL19" s="1231" t="str">
        <f>IF('01.ข้อมูลเบื้องต้น'!$B$48="","",IF('02.คีย์เทอม1'!$B19="","",'01.ข้อมูลเบื้องต้น'!$B$48))</f>
        <v/>
      </c>
      <c r="FM19" s="1232" t="str">
        <f>IF('01.ข้อมูลเบื้องต้น'!$C$48="","",IF('02.คีย์เทอม1'!$B19="","",'01.ข้อมูลเบื้องต้น'!$C$48))</f>
        <v/>
      </c>
      <c r="FN19" s="721"/>
      <c r="FO19" s="1234" t="str">
        <f t="shared" si="27"/>
        <v/>
      </c>
      <c r="FP19" s="1232"/>
      <c r="FQ19" s="1231" t="str">
        <f>IF('01.ข้อมูลเบื้องต้น'!$B$49="","",IF('02.คีย์เทอม1'!$B19="","",'01.ข้อมูลเบื้องต้น'!$B$49))</f>
        <v/>
      </c>
      <c r="FR19" s="1232" t="str">
        <f>IF('01.ข้อมูลเบื้องต้น'!$C$49="","",IF('02.คีย์เทอม1'!$B19="","",'01.ข้อมูลเบื้องต้น'!$C$49))</f>
        <v/>
      </c>
      <c r="FS19" s="721"/>
      <c r="FT19" s="1234" t="str">
        <f t="shared" si="28"/>
        <v/>
      </c>
      <c r="FU19" s="1232"/>
      <c r="FV19" s="1231" t="str">
        <f>IF('01.ข้อมูลเบื้องต้น'!$B$50="","",IF($D19="","",'01.ข้อมูลเบื้องต้น'!$B$50))</f>
        <v/>
      </c>
      <c r="FW19" s="1232" t="str">
        <f>IF('01.ข้อมูลเบื้องต้น'!$C$50="","",IF('02.คีย์เทอม1'!$B19="","",'01.ข้อมูลเบื้องต้น'!$C$50))</f>
        <v/>
      </c>
      <c r="FX19" s="721"/>
      <c r="FY19" s="1234" t="str">
        <f t="shared" si="29"/>
        <v/>
      </c>
      <c r="FZ19" s="521" t="str">
        <f t="shared" si="56"/>
        <v/>
      </c>
      <c r="GA19" s="522" t="str">
        <f t="shared" si="57"/>
        <v/>
      </c>
      <c r="GB19" s="523" t="str">
        <f>IF('2.ชื่อนักเรียน'!R20="มส","มส",IF('2.ชื่อนักเรียน'!R20="ย้าย","ย้าย",IF('2.ชื่อนักเรียน'!R20="ร","ร",IF(GA19="","",RANK(GA19,$GA$10:$GA$59,0)))))</f>
        <v/>
      </c>
      <c r="GC19" s="523" t="str">
        <f t="shared" si="39"/>
        <v/>
      </c>
      <c r="GE19" s="530" t="str">
        <f t="shared" si="40"/>
        <v/>
      </c>
      <c r="GF19" s="717" t="str">
        <f t="shared" si="41"/>
        <v/>
      </c>
      <c r="GG19" s="717" t="str">
        <f t="shared" si="42"/>
        <v/>
      </c>
      <c r="GH19" s="520" t="str">
        <f t="shared" si="43"/>
        <v/>
      </c>
      <c r="GI19" s="532" t="str">
        <f t="shared" si="44"/>
        <v/>
      </c>
      <c r="GJ19" s="717" t="str">
        <f t="shared" si="45"/>
        <v/>
      </c>
      <c r="GK19" s="717" t="str">
        <f t="shared" si="46"/>
        <v/>
      </c>
      <c r="GL19" s="531" t="str">
        <f t="shared" si="47"/>
        <v/>
      </c>
      <c r="GM19" s="701" t="str">
        <f t="shared" si="48"/>
        <v/>
      </c>
      <c r="GN19" s="701" t="str">
        <f t="shared" si="49"/>
        <v/>
      </c>
      <c r="GO19" s="701" t="str">
        <f t="shared" si="50"/>
        <v/>
      </c>
      <c r="GP19" s="701" t="str">
        <f t="shared" si="51"/>
        <v/>
      </c>
      <c r="GQ19" s="701" t="str">
        <f t="shared" si="52"/>
        <v/>
      </c>
      <c r="GR19" s="701" t="str">
        <f t="shared" si="53"/>
        <v/>
      </c>
      <c r="GS19" s="701" t="str">
        <f t="shared" si="54"/>
        <v/>
      </c>
      <c r="GT19" s="520" t="str">
        <f t="shared" si="55"/>
        <v/>
      </c>
    </row>
    <row r="20" spans="1:202" s="509" customFormat="1" ht="17.25" customHeight="1" thickTop="1" thickBot="1">
      <c r="A20" s="1229">
        <v>11</v>
      </c>
      <c r="B20" s="1229" t="str">
        <f>IF('2.ชื่อนักเรียน'!E21="","",CONCATENATE('2.ชื่อนักเรียน'!E21,'2.ชื่อนักเรียน'!F21,'2.ชื่อนักเรียน'!G21,'2.ชื่อนักเรียน'!H21,'2.ชื่อนักเรียน'!I21,'2.ชื่อนักเรียน'!J21,'2.ชื่อนักเรียน'!K21,'2.ชื่อนักเรียน'!L21,'2.ชื่อนักเรียน'!M21,'2.ชื่อนักเรียน'!N21,'2.ชื่อนักเรียน'!O21,'2.ชื่อนักเรียน'!P21,'2.ชื่อนักเรียน'!Q21))</f>
        <v/>
      </c>
      <c r="C20" s="1230" t="str">
        <f>IF('2.ชื่อนักเรียน'!B21="","",'2.ชื่อนักเรียน'!B21)</f>
        <v/>
      </c>
      <c r="D20" s="1231" t="str">
        <f>IF('2.ชื่อนักเรียน'!C21="","",CONCATENATE(TRIM('2.ชื่อนักเรียน'!C21),"  ",'2.ชื่อนักเรียน'!D21))</f>
        <v/>
      </c>
      <c r="E20" s="1232" t="str">
        <f>IF(B20="","",IF('01.ข้อมูลเบื้องต้น'!$H$2="","",'01.ข้อมูลเบื้องต้น'!$H$2))</f>
        <v/>
      </c>
      <c r="F20" s="1231" t="str">
        <f>IF(B20="","",IF('01.ข้อมูลเบื้องต้น'!$I$4="","",'01.ข้อมูลเบื้องต้น'!$I$4))</f>
        <v/>
      </c>
      <c r="G20" s="1232"/>
      <c r="H20" s="1231" t="str">
        <f>IF('01.ข้อมูลเบื้องต้น'!$B$8="","",IF('03.คีย์เทอม2'!$B20="","",'01.ข้อมูลเบื้องต้น'!$B$8))</f>
        <v/>
      </c>
      <c r="I20" s="1232" t="str">
        <f>IF('01.ข้อมูลเบื้องต้น'!$C$8="","",IF('03.คีย์เทอม2'!$B20="","",'01.ข้อมูลเบื้องต้น'!$C$8))</f>
        <v/>
      </c>
      <c r="J20" s="519"/>
      <c r="K20" s="1233" t="str">
        <f>IF('2.ชื่อนักเรียน'!R21="มส","มส",IF('2.ชื่อนักเรียน'!R21="ร","ร",IF('2.ชื่อนักเรียน'!R21="ย้าย","ย้าย",IF(J20="","",IF(J20&gt;=75,"เชี่ยวชาญ",IF(J20&gt;=65,"ชำนาญ",IF(J20&gt;=55,"พัฒนา",IF(J20&gt;=50,"เริ่มต้น","ไม่ผ่าน"))))))))</f>
        <v/>
      </c>
      <c r="L20" s="1232"/>
      <c r="M20" s="1231" t="str">
        <f>IF('01.ข้อมูลเบื้องต้น'!$B$9="","",IF('03.คีย์เทอม2'!$B20="","",'01.ข้อมูลเบื้องต้น'!$B$9))</f>
        <v/>
      </c>
      <c r="N20" s="1232" t="str">
        <f>IF('01.ข้อมูลเบื้องต้น'!$C$9="","",IF('03.คีย์เทอม2'!$B20="","",'01.ข้อมูลเบื้องต้น'!$C$9))</f>
        <v/>
      </c>
      <c r="O20" s="519"/>
      <c r="P20" s="1234" t="str">
        <f t="shared" si="6"/>
        <v/>
      </c>
      <c r="Q20" s="1232"/>
      <c r="R20" s="1231" t="str">
        <f>IF('01.ข้อมูลเบื้องต้น'!$B$10="","",IF('03.คีย์เทอม2'!$B20="","",'01.ข้อมูลเบื้องต้น'!$B$10))</f>
        <v/>
      </c>
      <c r="S20" s="1232" t="str">
        <f>IF('01.ข้อมูลเบื้องต้น'!$C$10="","",IF('03.คีย์เทอม2'!$B20="","",'01.ข้อมูลเบื้องต้น'!$C$10))</f>
        <v/>
      </c>
      <c r="T20" s="519"/>
      <c r="U20" s="1234" t="str">
        <f t="shared" si="7"/>
        <v/>
      </c>
      <c r="V20" s="1232"/>
      <c r="W20" s="1231" t="str">
        <f>IF('01.ข้อมูลเบื้องต้น'!$B$11="","",IF('03.คีย์เทอม2'!$B20="","",'01.ข้อมูลเบื้องต้น'!$B$11))</f>
        <v/>
      </c>
      <c r="X20" s="1232" t="str">
        <f>IF('01.ข้อมูลเบื้องต้น'!$C$11="","",IF('03.คีย์เทอม2'!$B20="","",'01.ข้อมูลเบื้องต้น'!$C$11))</f>
        <v/>
      </c>
      <c r="Y20" s="519"/>
      <c r="Z20" s="1234" t="str">
        <f t="shared" si="30"/>
        <v/>
      </c>
      <c r="AA20" s="1232"/>
      <c r="AB20" s="1231" t="str">
        <f>IF('01.ข้อมูลเบื้องต้น'!$B$12="","",IF('03.คีย์เทอม2'!$B20="","",'01.ข้อมูลเบื้องต้น'!$B$12))</f>
        <v/>
      </c>
      <c r="AC20" s="1232" t="str">
        <f>IF('01.ข้อมูลเบื้องต้น'!$C$12="","",IF('03.คีย์เทอม2'!$B20="","",'01.ข้อมูลเบื้องต้น'!$C$12))</f>
        <v/>
      </c>
      <c r="AD20" s="519"/>
      <c r="AE20" s="1234" t="str">
        <f t="shared" si="31"/>
        <v/>
      </c>
      <c r="AF20" s="1232"/>
      <c r="AG20" s="1231" t="str">
        <f>IF('01.ข้อมูลเบื้องต้น'!$B$13="","",IF('03.คีย์เทอม2'!$B20="","",'01.ข้อมูลเบื้องต้น'!$B$13))</f>
        <v/>
      </c>
      <c r="AH20" s="1232" t="str">
        <f>IF('01.ข้อมูลเบื้องต้น'!$C$13="","",IF('03.คีย์เทอม2'!$B20="","",'01.ข้อมูลเบื้องต้น'!$C$13))</f>
        <v/>
      </c>
      <c r="AI20" s="519"/>
      <c r="AJ20" s="1234" t="str">
        <f t="shared" si="32"/>
        <v/>
      </c>
      <c r="AK20" s="1232"/>
      <c r="AL20" s="1231" t="str">
        <f>IF('01.ข้อมูลเบื้องต้น'!$B$14="","",IF('03.คีย์เทอม2'!$B20="","",'01.ข้อมูลเบื้องต้น'!$B$14))</f>
        <v/>
      </c>
      <c r="AM20" s="1232" t="str">
        <f>IF('01.ข้อมูลเบื้องต้น'!$C$14="","",IF('03.คีย์เทอม2'!$B20="","",'01.ข้อมูลเบื้องต้น'!$C$14))</f>
        <v/>
      </c>
      <c r="AN20" s="519"/>
      <c r="AO20" s="1234" t="str">
        <f t="shared" si="33"/>
        <v/>
      </c>
      <c r="AP20" s="1232"/>
      <c r="AQ20" s="1231" t="str">
        <f>IF('01.ข้อมูลเบื้องต้น'!$B$15="","",IF('03.คีย์เทอม2'!$B20="","",'01.ข้อมูลเบื้องต้น'!$B$15))</f>
        <v/>
      </c>
      <c r="AR20" s="1232" t="str">
        <f>IF('01.ข้อมูลเบื้องต้น'!$C$15="","",IF('03.คีย์เทอม2'!$B20="","",'01.ข้อมูลเบื้องต้น'!$C$15))</f>
        <v/>
      </c>
      <c r="AS20" s="519"/>
      <c r="AT20" s="1234" t="str">
        <f t="shared" si="34"/>
        <v/>
      </c>
      <c r="AU20" s="1232"/>
      <c r="AV20" s="1231" t="str">
        <f>IF('01.ข้อมูลเบื้องต้น'!$B$16="","",IF('03.คีย์เทอม2'!$B20="","",'01.ข้อมูลเบื้องต้น'!$B$16))</f>
        <v/>
      </c>
      <c r="AW20" s="1232" t="str">
        <f>IF('01.ข้อมูลเบื้องต้น'!$C$16="","",IF('03.คีย์เทอม2'!$B20="","",'01.ข้อมูลเบื้องต้น'!$C$16))</f>
        <v/>
      </c>
      <c r="AX20" s="519"/>
      <c r="AY20" s="1234" t="str">
        <f t="shared" si="35"/>
        <v/>
      </c>
      <c r="AZ20" s="1232"/>
      <c r="BA20" s="1231" t="str">
        <f>IF('01.ข้อมูลเบื้องต้น'!$B$17="","",IF('03.คีย์เทอม2'!$B20="","",'01.ข้อมูลเบื้องต้น'!$B$17))</f>
        <v/>
      </c>
      <c r="BB20" s="1232" t="str">
        <f>IF('01.ข้อมูลเบื้องต้น'!$C$17="","",IF('03.คีย์เทอม2'!$B20="","",'01.ข้อมูลเบื้องต้น'!$C$17))</f>
        <v/>
      </c>
      <c r="BC20" s="519"/>
      <c r="BD20" s="1234" t="str">
        <f t="shared" si="36"/>
        <v/>
      </c>
      <c r="BE20" s="1232"/>
      <c r="BF20" s="1231" t="str">
        <f>IF('01.ข้อมูลเบื้องต้น'!$B$19="","",IF('03.คีย์เทอม2'!$B20="","",'01.ข้อมูลเบื้องต้น'!$B$19))</f>
        <v/>
      </c>
      <c r="BG20" s="1232" t="str">
        <f>IF('01.ข้อมูลเบื้องต้น'!$C$19="","",IF('03.คีย์เทอม2'!$B20="","",'01.ข้อมูลเบื้องต้น'!$C$19))</f>
        <v/>
      </c>
      <c r="BH20" s="722"/>
      <c r="BI20" s="1234" t="str">
        <f t="shared" si="37"/>
        <v/>
      </c>
      <c r="BJ20" s="1232"/>
      <c r="BK20" s="1231" t="str">
        <f>IF('01.ข้อมูลเบื้องต้น'!$B$20="","",IF('03.คีย์เทอม2'!$B20="","",'01.ข้อมูลเบื้องต้น'!$B$20))</f>
        <v/>
      </c>
      <c r="BL20" s="1232" t="str">
        <f>IF('01.ข้อมูลเบื้องต้น'!$C$20="","",IF('03.คีย์เทอม2'!$B20="","",'01.ข้อมูลเบื้องต้น'!$C$20))</f>
        <v/>
      </c>
      <c r="BM20" s="722"/>
      <c r="BN20" s="1234" t="str">
        <f t="shared" si="8"/>
        <v/>
      </c>
      <c r="BO20" s="1232"/>
      <c r="BP20" s="1231" t="str">
        <f>IF('01.ข้อมูลเบื้องต้น'!$B$21="","",IF('03.คีย์เทอม2'!$B20="","",'01.ข้อมูลเบื้องต้น'!$B$21))</f>
        <v/>
      </c>
      <c r="BQ20" s="1232" t="str">
        <f>IF('01.ข้อมูลเบื้องต้น'!$C$21="","",IF('03.คีย์เทอม2'!$B20="","",'01.ข้อมูลเบื้องต้น'!$C$21))</f>
        <v/>
      </c>
      <c r="BR20" s="722"/>
      <c r="BS20" s="1234" t="str">
        <f t="shared" si="9"/>
        <v/>
      </c>
      <c r="BT20" s="1232"/>
      <c r="BU20" s="1231" t="str">
        <f>IF('01.ข้อมูลเบื้องต้น'!$B$22="","",IF('03.คีย์เทอม2'!$B20="","",'01.ข้อมูลเบื้องต้น'!$B$22))</f>
        <v/>
      </c>
      <c r="BV20" s="1232" t="str">
        <f>IF('01.ข้อมูลเบื้องต้น'!$C$22="","",IF('03.คีย์เทอม2'!$B20="","",'01.ข้อมูลเบื้องต้น'!$C$22))</f>
        <v/>
      </c>
      <c r="BW20" s="722"/>
      <c r="BX20" s="1234" t="str">
        <f t="shared" si="10"/>
        <v/>
      </c>
      <c r="BY20" s="1232"/>
      <c r="BZ20" s="1231" t="str">
        <f>IF('01.ข้อมูลเบื้องต้น'!$B$23="","",IF('03.คีย์เทอม2'!$B20="","",'01.ข้อมูลเบื้องต้น'!$B$23))</f>
        <v/>
      </c>
      <c r="CA20" s="1232" t="str">
        <f>IF('01.ข้อมูลเบื้องต้น'!$C$23="","",IF('03.คีย์เทอม2'!$B20="","",'01.ข้อมูลเบื้องต้น'!$C$23))</f>
        <v/>
      </c>
      <c r="CB20" s="722"/>
      <c r="CC20" s="1234" t="str">
        <f>IF(CB20="","",IF(CB20&gt;=75,"เชี่ยวชาญ",IF(CB20&gt;=65,"ชำนาญ",IF(CB20&gt;=55,"พัฒนา",IF(CB20&gt;=50,"เริ่มต้น","ไม่ผ่าน")))))</f>
        <v/>
      </c>
      <c r="CD20" s="1232"/>
      <c r="CE20" s="1231" t="str">
        <f>IF('01.ข้อมูลเบื้องต้น'!$B$24="","",IF('03.คีย์เทอม2'!$B20="","",'01.ข้อมูลเบื้องต้น'!$B$24))</f>
        <v/>
      </c>
      <c r="CF20" s="1232" t="str">
        <f>IF('01.ข้อมูลเบื้องต้น'!$C$24="","",IF('03.คีย์เทอม2'!$B20="","",'01.ข้อมูลเบื้องต้น'!$C$24))</f>
        <v/>
      </c>
      <c r="CG20" s="722"/>
      <c r="CH20" s="1234" t="str">
        <f t="shared" si="58"/>
        <v/>
      </c>
      <c r="CI20" s="1232"/>
      <c r="CJ20" s="1231" t="str">
        <f>IF('01.ข้อมูลเบื้องต้น'!$B$25="","",IF('03.คีย์เทอม2'!$B20="","",'01.ข้อมูลเบื้องต้น'!$B$25))</f>
        <v/>
      </c>
      <c r="CK20" s="1232" t="str">
        <f>IF('01.ข้อมูลเบื้องต้น'!$C$25="","",IF('03.คีย์เทอม2'!$B20="","",'01.ข้อมูลเบื้องต้น'!$C$25))</f>
        <v/>
      </c>
      <c r="CL20" s="722"/>
      <c r="CM20" s="1234" t="str">
        <f>IF(CL20="","",IF(CL20&gt;=75,"เชี่ยวชาญ",IF(CL20&gt;=65,"ชำนาญ",IF(CL20&gt;=55,"พัฒนา",IF(CL20&gt;=50,"เริ่มต้น","ไม่ผ่าน")))))</f>
        <v/>
      </c>
      <c r="CN20" s="1232"/>
      <c r="CO20" s="1231" t="str">
        <f>IF('01.ข้อมูลเบื้องต้น'!$B$26="","",IF('03.คีย์เทอม2'!$B20="","",'01.ข้อมูลเบื้องต้น'!$B$26))</f>
        <v/>
      </c>
      <c r="CP20" s="1232" t="str">
        <f>IF('01.ข้อมูลเบื้องต้น'!$C$26="","",IF('03.คีย์เทอม2'!$B20="","",'01.ข้อมูลเบื้องต้น'!$C$26))</f>
        <v/>
      </c>
      <c r="CQ20" s="722"/>
      <c r="CR20" s="1234" t="str">
        <f t="shared" si="12"/>
        <v/>
      </c>
      <c r="CS20" s="1232"/>
      <c r="CT20" s="1231" t="str">
        <f>IF('01.ข้อมูลเบื้องต้น'!$B$27="","",IF('03.คีย์เทอม2'!$B20="","",'01.ข้อมูลเบื้องต้น'!$B$27))</f>
        <v/>
      </c>
      <c r="CU20" s="1232" t="str">
        <f>IF('01.ข้อมูลเบื้องต้น'!$C$27="","",IF('03.คีย์เทอม2'!$B20="","",'01.ข้อมูลเบื้องต้น'!$C$27))</f>
        <v/>
      </c>
      <c r="CV20" s="722"/>
      <c r="CW20" s="1234" t="str">
        <f t="shared" si="13"/>
        <v/>
      </c>
      <c r="CX20" s="1232"/>
      <c r="CY20" s="1231" t="str">
        <f>IF('01.ข้อมูลเบื้องต้น'!$B$28="","",IF('03.คีย์เทอม2'!$B20="","",'01.ข้อมูลเบื้องต้น'!$B$28))</f>
        <v/>
      </c>
      <c r="CZ20" s="1232" t="str">
        <f>IF('01.ข้อมูลเบื้องต้น'!$C$28="","",IF('03.คีย์เทอม2'!$B20="","",'01.ข้อมูลเบื้องต้น'!$C$28))</f>
        <v/>
      </c>
      <c r="DA20" s="722"/>
      <c r="DB20" s="1234" t="str">
        <f t="shared" si="14"/>
        <v/>
      </c>
      <c r="DC20" s="1232"/>
      <c r="DD20" s="1231" t="str">
        <f>IF('01.ข้อมูลเบื้องต้น'!$B$36="","",IF('02.คีย์เทอม1'!$B20="","",'01.ข้อมูลเบื้องต้น'!$B$36))</f>
        <v/>
      </c>
      <c r="DE20" s="1232" t="str">
        <f>IF('01.ข้อมูลเบื้องต้น'!$C$36="","",IF('02.คีย์เทอม1'!$B20="","",'01.ข้อมูลเบื้องต้น'!$C$36))</f>
        <v/>
      </c>
      <c r="DF20" s="721"/>
      <c r="DG20" s="1234" t="str">
        <f t="shared" si="15"/>
        <v/>
      </c>
      <c r="DH20" s="1232"/>
      <c r="DI20" s="1231" t="str">
        <f>IF('01.ข้อมูลเบื้องต้น'!$B$37="","",IF('02.คีย์เทอม1'!$B20="","",'01.ข้อมูลเบื้องต้น'!$B$37))</f>
        <v/>
      </c>
      <c r="DJ20" s="1232" t="str">
        <f>IF('01.ข้อมูลเบื้องต้น'!$C$37="","",IF('02.คีย์เทอม1'!$B20="","",'01.ข้อมูลเบื้องต้น'!$C$37))</f>
        <v/>
      </c>
      <c r="DK20" s="721"/>
      <c r="DL20" s="1234" t="str">
        <f t="shared" si="16"/>
        <v/>
      </c>
      <c r="DM20" s="1232"/>
      <c r="DN20" s="1231" t="str">
        <f>IF('01.ข้อมูลเบื้องต้น'!$B$38="","",IF('02.คีย์เทอม1'!$B20="","",'01.ข้อมูลเบื้องต้น'!$B$38))</f>
        <v/>
      </c>
      <c r="DO20" s="1232" t="str">
        <f>IF('01.ข้อมูลเบื้องต้น'!$C$38="","",IF('02.คีย์เทอม1'!$B20="","",'01.ข้อมูลเบื้องต้น'!$C$38))</f>
        <v/>
      </c>
      <c r="DP20" s="721"/>
      <c r="DQ20" s="1234" t="str">
        <f t="shared" si="17"/>
        <v/>
      </c>
      <c r="DR20" s="1232"/>
      <c r="DS20" s="1231" t="str">
        <f>IF('01.ข้อมูลเบื้องต้น'!$B$39="","",IF('02.คีย์เทอม1'!$B20="","",'01.ข้อมูลเบื้องต้น'!$B$39))</f>
        <v/>
      </c>
      <c r="DT20" s="1232" t="str">
        <f>IF('01.ข้อมูลเบื้องต้น'!$C$39="","",IF('02.คีย์เทอม1'!$B20="","",'01.ข้อมูลเบื้องต้น'!$C$39))</f>
        <v/>
      </c>
      <c r="DU20" s="721"/>
      <c r="DV20" s="1234" t="str">
        <f t="shared" si="18"/>
        <v/>
      </c>
      <c r="DW20" s="1232"/>
      <c r="DX20" s="1231" t="str">
        <f>IF('01.ข้อมูลเบื้องต้น'!$B$40="","",IF('02.คีย์เทอม1'!$B20="","",'01.ข้อมูลเบื้องต้น'!$B$40))</f>
        <v/>
      </c>
      <c r="DY20" s="1232" t="str">
        <f>IF('01.ข้อมูลเบื้องต้น'!$C$40="","",IF('02.คีย์เทอม1'!$B20="","",'01.ข้อมูลเบื้องต้น'!$C$40))</f>
        <v/>
      </c>
      <c r="DZ20" s="721"/>
      <c r="EA20" s="1234" t="str">
        <f t="shared" si="19"/>
        <v/>
      </c>
      <c r="EB20" s="1232"/>
      <c r="EC20" s="1231" t="str">
        <f>IF('01.ข้อมูลเบื้องต้น'!$B$41="","",IF('02.คีย์เทอม1'!$B20="","",'01.ข้อมูลเบื้องต้น'!$B$41))</f>
        <v/>
      </c>
      <c r="ED20" s="1232" t="str">
        <f>IF('01.ข้อมูลเบื้องต้น'!$C$41="","",IF('02.คีย์เทอม1'!$B20="","",'01.ข้อมูลเบื้องต้น'!$C$41))</f>
        <v/>
      </c>
      <c r="EE20" s="721"/>
      <c r="EF20" s="1234" t="str">
        <f t="shared" si="20"/>
        <v/>
      </c>
      <c r="EG20" s="1232"/>
      <c r="EH20" s="1231" t="str">
        <f>IF('01.ข้อมูลเบื้องต้น'!$B$42="","",IF('02.คีย์เทอม1'!$B20="","",'01.ข้อมูลเบื้องต้น'!$B$42))</f>
        <v/>
      </c>
      <c r="EI20" s="1232" t="str">
        <f>IF('01.ข้อมูลเบื้องต้น'!$C$42="","",IF('02.คีย์เทอม1'!$B20="","",'01.ข้อมูลเบื้องต้น'!$C$42))</f>
        <v/>
      </c>
      <c r="EJ20" s="721"/>
      <c r="EK20" s="1234" t="str">
        <f t="shared" si="21"/>
        <v/>
      </c>
      <c r="EL20" s="1232"/>
      <c r="EM20" s="1231" t="str">
        <f>IF('01.ข้อมูลเบื้องต้น'!$B$43="","",IF('02.คีย์เทอม1'!$B20="","",'01.ข้อมูลเบื้องต้น'!$B$43))</f>
        <v/>
      </c>
      <c r="EN20" s="1232" t="str">
        <f>IF('01.ข้อมูลเบื้องต้น'!$C$43="","",IF('02.คีย์เทอม1'!$B20="","",'01.ข้อมูลเบื้องต้น'!$C$43))</f>
        <v/>
      </c>
      <c r="EO20" s="721"/>
      <c r="EP20" s="1234" t="str">
        <f t="shared" si="22"/>
        <v/>
      </c>
      <c r="EQ20" s="1232"/>
      <c r="ER20" s="1231" t="str">
        <f>IF('01.ข้อมูลเบื้องต้น'!$B$44="","",IF('02.คีย์เทอม1'!$B20="","",'01.ข้อมูลเบื้องต้น'!$B$44))</f>
        <v/>
      </c>
      <c r="ES20" s="1232" t="str">
        <f>IF('01.ข้อมูลเบื้องต้น'!$C$44="","",IF('02.คีย์เทอม1'!$B20="","",'01.ข้อมูลเบื้องต้น'!$C$44))</f>
        <v/>
      </c>
      <c r="ET20" s="721"/>
      <c r="EU20" s="1234" t="str">
        <f t="shared" si="23"/>
        <v/>
      </c>
      <c r="EV20" s="1232"/>
      <c r="EW20" s="1231" t="str">
        <f>IF('01.ข้อมูลเบื้องต้น'!$B$45="","",IF('02.คีย์เทอม1'!$B20="","",'01.ข้อมูลเบื้องต้น'!$B$45))</f>
        <v/>
      </c>
      <c r="EX20" s="1232" t="str">
        <f>IF('01.ข้อมูลเบื้องต้น'!$C$45="","",IF('02.คีย์เทอม1'!$B20="","",'01.ข้อมูลเบื้องต้น'!$C$45))</f>
        <v/>
      </c>
      <c r="EY20" s="721"/>
      <c r="EZ20" s="1234" t="str">
        <f t="shared" si="24"/>
        <v/>
      </c>
      <c r="FA20" s="1232"/>
      <c r="FB20" s="1231" t="str">
        <f>IF('01.ข้อมูลเบื้องต้น'!$B$46="","",IF('02.คีย์เทอม1'!$B20="","",'01.ข้อมูลเบื้องต้น'!$B$46))</f>
        <v/>
      </c>
      <c r="FC20" s="1232" t="str">
        <f>IF('01.ข้อมูลเบื้องต้น'!$C$46="","",IF('02.คีย์เทอม1'!$B20="","",'01.ข้อมูลเบื้องต้น'!$C$46))</f>
        <v/>
      </c>
      <c r="FD20" s="721"/>
      <c r="FE20" s="1234" t="str">
        <f t="shared" si="25"/>
        <v/>
      </c>
      <c r="FF20" s="1232"/>
      <c r="FG20" s="1231" t="str">
        <f>IF('01.ข้อมูลเบื้องต้น'!$B$47="","",IF('02.คีย์เทอม1'!$B20="","",'01.ข้อมูลเบื้องต้น'!$B$47))</f>
        <v/>
      </c>
      <c r="FH20" s="1232" t="str">
        <f>IF('01.ข้อมูลเบื้องต้น'!$C$47="","",IF('02.คีย์เทอม1'!$B20="","",'01.ข้อมูลเบื้องต้น'!$C$47))</f>
        <v/>
      </c>
      <c r="FI20" s="721"/>
      <c r="FJ20" s="1234" t="str">
        <f t="shared" si="26"/>
        <v/>
      </c>
      <c r="FK20" s="1232"/>
      <c r="FL20" s="1231" t="str">
        <f>IF('01.ข้อมูลเบื้องต้น'!$B$48="","",IF('02.คีย์เทอม1'!$B20="","",'01.ข้อมูลเบื้องต้น'!$B$48))</f>
        <v/>
      </c>
      <c r="FM20" s="1232" t="str">
        <f>IF('01.ข้อมูลเบื้องต้น'!$C$48="","",IF('02.คีย์เทอม1'!$B20="","",'01.ข้อมูลเบื้องต้น'!$C$48))</f>
        <v/>
      </c>
      <c r="FN20" s="721"/>
      <c r="FO20" s="1234" t="str">
        <f t="shared" si="27"/>
        <v/>
      </c>
      <c r="FP20" s="1232"/>
      <c r="FQ20" s="1231" t="str">
        <f>IF('01.ข้อมูลเบื้องต้น'!$B$49="","",IF('02.คีย์เทอม1'!$B20="","",'01.ข้อมูลเบื้องต้น'!$B$49))</f>
        <v/>
      </c>
      <c r="FR20" s="1232" t="str">
        <f>IF('01.ข้อมูลเบื้องต้น'!$C$49="","",IF('02.คีย์เทอม1'!$B20="","",'01.ข้อมูลเบื้องต้น'!$C$49))</f>
        <v/>
      </c>
      <c r="FS20" s="721"/>
      <c r="FT20" s="1234" t="str">
        <f t="shared" si="28"/>
        <v/>
      </c>
      <c r="FU20" s="1232"/>
      <c r="FV20" s="1231" t="str">
        <f>IF('01.ข้อมูลเบื้องต้น'!$B$50="","",IF($D20="","",'01.ข้อมูลเบื้องต้น'!$B$50))</f>
        <v/>
      </c>
      <c r="FW20" s="1232" t="str">
        <f>IF('01.ข้อมูลเบื้องต้น'!$C$50="","",IF('02.คีย์เทอม1'!$B20="","",'01.ข้อมูลเบื้องต้น'!$C$50))</f>
        <v/>
      </c>
      <c r="FX20" s="721"/>
      <c r="FY20" s="1234" t="str">
        <f t="shared" si="29"/>
        <v/>
      </c>
      <c r="FZ20" s="521" t="str">
        <f t="shared" si="56"/>
        <v/>
      </c>
      <c r="GA20" s="522" t="str">
        <f t="shared" si="57"/>
        <v/>
      </c>
      <c r="GB20" s="523" t="str">
        <f>IF('2.ชื่อนักเรียน'!R21="มส","มส",IF('2.ชื่อนักเรียน'!R21="ย้าย","ย้าย",IF('2.ชื่อนักเรียน'!R21="ร","ร",IF(GA20="","",RANK(GA20,$GA$10:$GA$59,0)))))</f>
        <v/>
      </c>
      <c r="GC20" s="523" t="str">
        <f t="shared" si="39"/>
        <v/>
      </c>
      <c r="GE20" s="533" t="str">
        <f t="shared" si="40"/>
        <v/>
      </c>
      <c r="GF20" s="719" t="str">
        <f t="shared" si="41"/>
        <v/>
      </c>
      <c r="GG20" s="717" t="str">
        <f t="shared" si="42"/>
        <v/>
      </c>
      <c r="GH20" s="520" t="str">
        <f t="shared" si="43"/>
        <v/>
      </c>
      <c r="GI20" s="535" t="str">
        <f t="shared" si="44"/>
        <v/>
      </c>
      <c r="GJ20" s="719" t="str">
        <f t="shared" si="45"/>
        <v/>
      </c>
      <c r="GK20" s="719" t="str">
        <f t="shared" si="46"/>
        <v/>
      </c>
      <c r="GL20" s="534" t="str">
        <f t="shared" si="47"/>
        <v/>
      </c>
      <c r="GM20" s="701" t="str">
        <f t="shared" si="48"/>
        <v/>
      </c>
      <c r="GN20" s="701" t="str">
        <f t="shared" si="49"/>
        <v/>
      </c>
      <c r="GO20" s="701" t="str">
        <f t="shared" si="50"/>
        <v/>
      </c>
      <c r="GP20" s="701" t="str">
        <f t="shared" si="51"/>
        <v/>
      </c>
      <c r="GQ20" s="701" t="str">
        <f t="shared" si="52"/>
        <v/>
      </c>
      <c r="GR20" s="701" t="str">
        <f t="shared" si="53"/>
        <v/>
      </c>
      <c r="GS20" s="701" t="str">
        <f t="shared" si="54"/>
        <v/>
      </c>
      <c r="GT20" s="520" t="str">
        <f t="shared" si="55"/>
        <v/>
      </c>
    </row>
    <row r="21" spans="1:202" s="509" customFormat="1" ht="17.25" customHeight="1" thickTop="1" thickBot="1">
      <c r="A21" s="1229">
        <v>12</v>
      </c>
      <c r="B21" s="1229" t="str">
        <f>IF('2.ชื่อนักเรียน'!E22="","",CONCATENATE('2.ชื่อนักเรียน'!E22,'2.ชื่อนักเรียน'!F22,'2.ชื่อนักเรียน'!G22,'2.ชื่อนักเรียน'!H22,'2.ชื่อนักเรียน'!I22,'2.ชื่อนักเรียน'!J22,'2.ชื่อนักเรียน'!K22,'2.ชื่อนักเรียน'!L22,'2.ชื่อนักเรียน'!M22,'2.ชื่อนักเรียน'!N22,'2.ชื่อนักเรียน'!O22,'2.ชื่อนักเรียน'!P22,'2.ชื่อนักเรียน'!Q22))</f>
        <v/>
      </c>
      <c r="C21" s="1230" t="str">
        <f>IF('2.ชื่อนักเรียน'!B22="","",'2.ชื่อนักเรียน'!B22)</f>
        <v/>
      </c>
      <c r="D21" s="1231" t="str">
        <f>IF('2.ชื่อนักเรียน'!C22="","",CONCATENATE(TRIM('2.ชื่อนักเรียน'!C22),"  ",'2.ชื่อนักเรียน'!D22))</f>
        <v/>
      </c>
      <c r="E21" s="1232" t="str">
        <f>IF(B21="","",IF('01.ข้อมูลเบื้องต้น'!$H$2="","",'01.ข้อมูลเบื้องต้น'!$H$2))</f>
        <v/>
      </c>
      <c r="F21" s="1231" t="str">
        <f>IF(B21="","",IF('01.ข้อมูลเบื้องต้น'!$I$4="","",'01.ข้อมูลเบื้องต้น'!$I$4))</f>
        <v/>
      </c>
      <c r="G21" s="1232"/>
      <c r="H21" s="1231" t="str">
        <f>IF('01.ข้อมูลเบื้องต้น'!$B$8="","",IF('03.คีย์เทอม2'!$B21="","",'01.ข้อมูลเบื้องต้น'!$B$8))</f>
        <v/>
      </c>
      <c r="I21" s="1232" t="str">
        <f>IF('01.ข้อมูลเบื้องต้น'!$C$8="","",IF('03.คีย์เทอม2'!$B21="","",'01.ข้อมูลเบื้องต้น'!$C$8))</f>
        <v/>
      </c>
      <c r="J21" s="519"/>
      <c r="K21" s="1233" t="str">
        <f>IF('2.ชื่อนักเรียน'!R22="มส","มส",IF('2.ชื่อนักเรียน'!R22="ร","ร",IF('2.ชื่อนักเรียน'!R22="ย้าย","ย้าย",IF(J21="","",IF(J21&gt;=75,"เชี่ยวชาญ",IF(J21&gt;=65,"ชำนาญ",IF(J21&gt;=55,"พัฒนา",IF(J21&gt;=50,"เริ่มต้น","ไม่ผ่าน"))))))))</f>
        <v/>
      </c>
      <c r="L21" s="1232"/>
      <c r="M21" s="1231" t="str">
        <f>IF('01.ข้อมูลเบื้องต้น'!$B$9="","",IF('03.คีย์เทอม2'!$B21="","",'01.ข้อมูลเบื้องต้น'!$B$9))</f>
        <v/>
      </c>
      <c r="N21" s="1232" t="str">
        <f>IF('01.ข้อมูลเบื้องต้น'!$C$9="","",IF('03.คีย์เทอม2'!$B21="","",'01.ข้อมูลเบื้องต้น'!$C$9))</f>
        <v/>
      </c>
      <c r="O21" s="526"/>
      <c r="P21" s="1235" t="str">
        <f t="shared" si="6"/>
        <v/>
      </c>
      <c r="Q21" s="1232"/>
      <c r="R21" s="1231" t="str">
        <f>IF('01.ข้อมูลเบื้องต้น'!$B$10="","",IF('03.คีย์เทอม2'!$B21="","",'01.ข้อมูลเบื้องต้น'!$B$10))</f>
        <v/>
      </c>
      <c r="S21" s="1232" t="str">
        <f>IF('01.ข้อมูลเบื้องต้น'!$C$10="","",IF('03.คีย์เทอม2'!$B21="","",'01.ข้อมูลเบื้องต้น'!$C$10))</f>
        <v/>
      </c>
      <c r="T21" s="526"/>
      <c r="U21" s="1235" t="str">
        <f t="shared" si="7"/>
        <v/>
      </c>
      <c r="V21" s="1232"/>
      <c r="W21" s="1231" t="str">
        <f>IF('01.ข้อมูลเบื้องต้น'!$B$11="","",IF('03.คีย์เทอม2'!$B21="","",'01.ข้อมูลเบื้องต้น'!$B$11))</f>
        <v/>
      </c>
      <c r="X21" s="1232" t="str">
        <f>IF('01.ข้อมูลเบื้องต้น'!$C$11="","",IF('03.คีย์เทอม2'!$B21="","",'01.ข้อมูลเบื้องต้น'!$C$11))</f>
        <v/>
      </c>
      <c r="Y21" s="519"/>
      <c r="Z21" s="1234" t="str">
        <f t="shared" si="30"/>
        <v/>
      </c>
      <c r="AA21" s="1232"/>
      <c r="AB21" s="1231" t="str">
        <f>IF('01.ข้อมูลเบื้องต้น'!$B$12="","",IF('03.คีย์เทอม2'!$B21="","",'01.ข้อมูลเบื้องต้น'!$B$12))</f>
        <v/>
      </c>
      <c r="AC21" s="1232" t="str">
        <f>IF('01.ข้อมูลเบื้องต้น'!$C$12="","",IF('03.คีย์เทอม2'!$B21="","",'01.ข้อมูลเบื้องต้น'!$C$12))</f>
        <v/>
      </c>
      <c r="AD21" s="526"/>
      <c r="AE21" s="1235" t="str">
        <f t="shared" si="31"/>
        <v/>
      </c>
      <c r="AF21" s="1232"/>
      <c r="AG21" s="1231" t="str">
        <f>IF('01.ข้อมูลเบื้องต้น'!$B$13="","",IF('03.คีย์เทอม2'!$B21="","",'01.ข้อมูลเบื้องต้น'!$B$13))</f>
        <v/>
      </c>
      <c r="AH21" s="1232" t="str">
        <f>IF('01.ข้อมูลเบื้องต้น'!$C$13="","",IF('03.คีย์เทอม2'!$B21="","",'01.ข้อมูลเบื้องต้น'!$C$13))</f>
        <v/>
      </c>
      <c r="AI21" s="526"/>
      <c r="AJ21" s="1235" t="str">
        <f t="shared" si="32"/>
        <v/>
      </c>
      <c r="AK21" s="1232"/>
      <c r="AL21" s="1231" t="str">
        <f>IF('01.ข้อมูลเบื้องต้น'!$B$14="","",IF('03.คีย์เทอม2'!$B21="","",'01.ข้อมูลเบื้องต้น'!$B$14))</f>
        <v/>
      </c>
      <c r="AM21" s="1232" t="str">
        <f>IF('01.ข้อมูลเบื้องต้น'!$C$14="","",IF('03.คีย์เทอม2'!$B21="","",'01.ข้อมูลเบื้องต้น'!$C$14))</f>
        <v/>
      </c>
      <c r="AN21" s="526"/>
      <c r="AO21" s="1235" t="str">
        <f t="shared" si="33"/>
        <v/>
      </c>
      <c r="AP21" s="1232"/>
      <c r="AQ21" s="1231" t="str">
        <f>IF('01.ข้อมูลเบื้องต้น'!$B$15="","",IF('03.คีย์เทอม2'!$B21="","",'01.ข้อมูลเบื้องต้น'!$B$15))</f>
        <v/>
      </c>
      <c r="AR21" s="1232" t="str">
        <f>IF('01.ข้อมูลเบื้องต้น'!$C$15="","",IF('03.คีย์เทอม2'!$B21="","",'01.ข้อมูลเบื้องต้น'!$C$15))</f>
        <v/>
      </c>
      <c r="AS21" s="526"/>
      <c r="AT21" s="1235" t="str">
        <f t="shared" si="34"/>
        <v/>
      </c>
      <c r="AU21" s="1232"/>
      <c r="AV21" s="1231" t="str">
        <f>IF('01.ข้อมูลเบื้องต้น'!$B$16="","",IF('03.คีย์เทอม2'!$B21="","",'01.ข้อมูลเบื้องต้น'!$B$16))</f>
        <v/>
      </c>
      <c r="AW21" s="1232" t="str">
        <f>IF('01.ข้อมูลเบื้องต้น'!$C$16="","",IF('03.คีย์เทอม2'!$B21="","",'01.ข้อมูลเบื้องต้น'!$C$16))</f>
        <v/>
      </c>
      <c r="AX21" s="519"/>
      <c r="AY21" s="1234" t="str">
        <f t="shared" si="35"/>
        <v/>
      </c>
      <c r="AZ21" s="1232"/>
      <c r="BA21" s="1231" t="str">
        <f>IF('01.ข้อมูลเบื้องต้น'!$B$17="","",IF('03.คีย์เทอม2'!$B21="","",'01.ข้อมูลเบื้องต้น'!$B$17))</f>
        <v/>
      </c>
      <c r="BB21" s="1232" t="str">
        <f>IF('01.ข้อมูลเบื้องต้น'!$C$17="","",IF('03.คีย์เทอม2'!$B21="","",'01.ข้อมูลเบื้องต้น'!$C$17))</f>
        <v/>
      </c>
      <c r="BC21" s="519"/>
      <c r="BD21" s="1234" t="str">
        <f t="shared" si="36"/>
        <v/>
      </c>
      <c r="BE21" s="1232"/>
      <c r="BF21" s="1231" t="str">
        <f>IF('01.ข้อมูลเบื้องต้น'!$B$19="","",IF('03.คีย์เทอม2'!$B21="","",'01.ข้อมูลเบื้องต้น'!$B$19))</f>
        <v/>
      </c>
      <c r="BG21" s="1232" t="str">
        <f>IF('01.ข้อมูลเบื้องต้น'!$C$19="","",IF('03.คีย์เทอม2'!$B21="","",'01.ข้อมูลเบื้องต้น'!$C$19))</f>
        <v/>
      </c>
      <c r="BH21" s="723"/>
      <c r="BI21" s="1234" t="str">
        <f t="shared" si="37"/>
        <v/>
      </c>
      <c r="BJ21" s="1232"/>
      <c r="BK21" s="1231" t="str">
        <f>IF('01.ข้อมูลเบื้องต้น'!$B$20="","",IF('03.คีย์เทอม2'!$B21="","",'01.ข้อมูลเบื้องต้น'!$B$20))</f>
        <v/>
      </c>
      <c r="BL21" s="1232" t="str">
        <f>IF('01.ข้อมูลเบื้องต้น'!$C$20="","",IF('03.คีย์เทอม2'!$B21="","",'01.ข้อมูลเบื้องต้น'!$C$20))</f>
        <v/>
      </c>
      <c r="BM21" s="723"/>
      <c r="BN21" s="1235" t="str">
        <f t="shared" si="8"/>
        <v/>
      </c>
      <c r="BO21" s="1232"/>
      <c r="BP21" s="1231" t="str">
        <f>IF('01.ข้อมูลเบื้องต้น'!$B$21="","",IF('03.คีย์เทอม2'!$B21="","",'01.ข้อมูลเบื้องต้น'!$B$21))</f>
        <v/>
      </c>
      <c r="BQ21" s="1232" t="str">
        <f>IF('01.ข้อมูลเบื้องต้น'!$C$21="","",IF('03.คีย์เทอม2'!$B21="","",'01.ข้อมูลเบื้องต้น'!$C$21))</f>
        <v/>
      </c>
      <c r="BR21" s="722"/>
      <c r="BS21" s="1234" t="str">
        <f t="shared" si="9"/>
        <v/>
      </c>
      <c r="BT21" s="1232"/>
      <c r="BU21" s="1231" t="str">
        <f>IF('01.ข้อมูลเบื้องต้น'!$B$22="","",IF('03.คีย์เทอม2'!$B21="","",'01.ข้อมูลเบื้องต้น'!$B$22))</f>
        <v/>
      </c>
      <c r="BV21" s="1232" t="str">
        <f>IF('01.ข้อมูลเบื้องต้น'!$C$22="","",IF('03.คีย์เทอม2'!$B21="","",'01.ข้อมูลเบื้องต้น'!$C$22))</f>
        <v/>
      </c>
      <c r="BW21" s="722"/>
      <c r="BX21" s="1234" t="str">
        <f t="shared" si="10"/>
        <v/>
      </c>
      <c r="BY21" s="1232"/>
      <c r="BZ21" s="1231" t="str">
        <f>IF('01.ข้อมูลเบื้องต้น'!$B$23="","",IF('03.คีย์เทอม2'!$B21="","",'01.ข้อมูลเบื้องต้น'!$B$23))</f>
        <v/>
      </c>
      <c r="CA21" s="1232" t="str">
        <f>IF('01.ข้อมูลเบื้องต้น'!$C$23="","",IF('03.คีย์เทอม2'!$B21="","",'01.ข้อมูลเบื้องต้น'!$C$23))</f>
        <v/>
      </c>
      <c r="CB21" s="722"/>
      <c r="CC21" s="1234" t="str">
        <f t="shared" si="38"/>
        <v/>
      </c>
      <c r="CD21" s="1232"/>
      <c r="CE21" s="1231" t="str">
        <f>IF('01.ข้อมูลเบื้องต้น'!$B$24="","",IF('03.คีย์เทอม2'!$B21="","",'01.ข้อมูลเบื้องต้น'!$B$24))</f>
        <v/>
      </c>
      <c r="CF21" s="1232" t="str">
        <f>IF('01.ข้อมูลเบื้องต้น'!$C$24="","",IF('03.คีย์เทอม2'!$B21="","",'01.ข้อมูลเบื้องต้น'!$C$24))</f>
        <v/>
      </c>
      <c r="CG21" s="722"/>
      <c r="CH21" s="1234" t="str">
        <f t="shared" si="58"/>
        <v/>
      </c>
      <c r="CI21" s="1232"/>
      <c r="CJ21" s="1231" t="str">
        <f>IF('01.ข้อมูลเบื้องต้น'!$B$25="","",IF('03.คีย์เทอม2'!$B21="","",'01.ข้อมูลเบื้องต้น'!$B$25))</f>
        <v/>
      </c>
      <c r="CK21" s="1232" t="str">
        <f>IF('01.ข้อมูลเบื้องต้น'!$C$25="","",IF('03.คีย์เทอม2'!$B21="","",'01.ข้อมูลเบื้องต้น'!$C$25))</f>
        <v/>
      </c>
      <c r="CL21" s="722"/>
      <c r="CM21" s="1234" t="str">
        <f t="shared" si="11"/>
        <v/>
      </c>
      <c r="CN21" s="1232"/>
      <c r="CO21" s="1231" t="str">
        <f>IF('01.ข้อมูลเบื้องต้น'!$B$26="","",IF('03.คีย์เทอม2'!$B21="","",'01.ข้อมูลเบื้องต้น'!$B$26))</f>
        <v/>
      </c>
      <c r="CP21" s="1232" t="str">
        <f>IF('01.ข้อมูลเบื้องต้น'!$C$26="","",IF('03.คีย์เทอม2'!$B21="","",'01.ข้อมูลเบื้องต้น'!$C$26))</f>
        <v/>
      </c>
      <c r="CQ21" s="722"/>
      <c r="CR21" s="1234" t="str">
        <f t="shared" si="12"/>
        <v/>
      </c>
      <c r="CS21" s="1232"/>
      <c r="CT21" s="1231" t="str">
        <f>IF('01.ข้อมูลเบื้องต้น'!$B$27="","",IF('03.คีย์เทอม2'!$B21="","",'01.ข้อมูลเบื้องต้น'!$B$27))</f>
        <v/>
      </c>
      <c r="CU21" s="1232" t="str">
        <f>IF('01.ข้อมูลเบื้องต้น'!$C$27="","",IF('03.คีย์เทอม2'!$B21="","",'01.ข้อมูลเบื้องต้น'!$C$27))</f>
        <v/>
      </c>
      <c r="CV21" s="722"/>
      <c r="CW21" s="1234" t="str">
        <f t="shared" si="13"/>
        <v/>
      </c>
      <c r="CX21" s="1232"/>
      <c r="CY21" s="1231" t="str">
        <f>IF('01.ข้อมูลเบื้องต้น'!$B$28="","",IF('03.คีย์เทอม2'!$B21="","",'01.ข้อมูลเบื้องต้น'!$B$28))</f>
        <v/>
      </c>
      <c r="CZ21" s="1232" t="str">
        <f>IF('01.ข้อมูลเบื้องต้น'!$C$28="","",IF('03.คีย์เทอม2'!$B21="","",'01.ข้อมูลเบื้องต้น'!$C$28))</f>
        <v/>
      </c>
      <c r="DA21" s="722"/>
      <c r="DB21" s="1234" t="str">
        <f t="shared" si="14"/>
        <v/>
      </c>
      <c r="DC21" s="1232"/>
      <c r="DD21" s="1231" t="str">
        <f>IF('01.ข้อมูลเบื้องต้น'!$B$36="","",IF('02.คีย์เทอม1'!$B21="","",'01.ข้อมูลเบื้องต้น'!$B$36))</f>
        <v/>
      </c>
      <c r="DE21" s="1232" t="str">
        <f>IF('01.ข้อมูลเบื้องต้น'!$C$36="","",IF('02.คีย์เทอม1'!$B21="","",'01.ข้อมูลเบื้องต้น'!$C$36))</f>
        <v/>
      </c>
      <c r="DF21" s="721"/>
      <c r="DG21" s="1234" t="str">
        <f t="shared" si="15"/>
        <v/>
      </c>
      <c r="DH21" s="1232"/>
      <c r="DI21" s="1231" t="str">
        <f>IF('01.ข้อมูลเบื้องต้น'!$B$37="","",IF('02.คีย์เทอม1'!$B21="","",'01.ข้อมูลเบื้องต้น'!$B$37))</f>
        <v/>
      </c>
      <c r="DJ21" s="1232" t="str">
        <f>IF('01.ข้อมูลเบื้องต้น'!$C$37="","",IF('02.คีย์เทอม1'!$B21="","",'01.ข้อมูลเบื้องต้น'!$C$37))</f>
        <v/>
      </c>
      <c r="DK21" s="721"/>
      <c r="DL21" s="1234" t="str">
        <f t="shared" si="16"/>
        <v/>
      </c>
      <c r="DM21" s="1232"/>
      <c r="DN21" s="1231" t="str">
        <f>IF('01.ข้อมูลเบื้องต้น'!$B$38="","",IF('02.คีย์เทอม1'!$B21="","",'01.ข้อมูลเบื้องต้น'!$B$38))</f>
        <v/>
      </c>
      <c r="DO21" s="1232" t="str">
        <f>IF('01.ข้อมูลเบื้องต้น'!$C$38="","",IF('02.คีย์เทอม1'!$B21="","",'01.ข้อมูลเบื้องต้น'!$C$38))</f>
        <v/>
      </c>
      <c r="DP21" s="721"/>
      <c r="DQ21" s="1234" t="str">
        <f t="shared" si="17"/>
        <v/>
      </c>
      <c r="DR21" s="1232"/>
      <c r="DS21" s="1231" t="str">
        <f>IF('01.ข้อมูลเบื้องต้น'!$B$39="","",IF('02.คีย์เทอม1'!$B21="","",'01.ข้อมูลเบื้องต้น'!$B$39))</f>
        <v/>
      </c>
      <c r="DT21" s="1232" t="str">
        <f>IF('01.ข้อมูลเบื้องต้น'!$C$39="","",IF('02.คีย์เทอม1'!$B21="","",'01.ข้อมูลเบื้องต้น'!$C$39))</f>
        <v/>
      </c>
      <c r="DU21" s="721"/>
      <c r="DV21" s="1234" t="str">
        <f t="shared" si="18"/>
        <v/>
      </c>
      <c r="DW21" s="1232"/>
      <c r="DX21" s="1231" t="str">
        <f>IF('01.ข้อมูลเบื้องต้น'!$B$40="","",IF('02.คีย์เทอม1'!$B21="","",'01.ข้อมูลเบื้องต้น'!$B$40))</f>
        <v/>
      </c>
      <c r="DY21" s="1232" t="str">
        <f>IF('01.ข้อมูลเบื้องต้น'!$C$40="","",IF('02.คีย์เทอม1'!$B21="","",'01.ข้อมูลเบื้องต้น'!$C$40))</f>
        <v/>
      </c>
      <c r="DZ21" s="721"/>
      <c r="EA21" s="1234" t="str">
        <f t="shared" si="19"/>
        <v/>
      </c>
      <c r="EB21" s="1232"/>
      <c r="EC21" s="1231" t="str">
        <f>IF('01.ข้อมูลเบื้องต้น'!$B$41="","",IF('02.คีย์เทอม1'!$B21="","",'01.ข้อมูลเบื้องต้น'!$B$41))</f>
        <v/>
      </c>
      <c r="ED21" s="1232" t="str">
        <f>IF('01.ข้อมูลเบื้องต้น'!$C$41="","",IF('02.คีย์เทอม1'!$B21="","",'01.ข้อมูลเบื้องต้น'!$C$41))</f>
        <v/>
      </c>
      <c r="EE21" s="721"/>
      <c r="EF21" s="1234" t="str">
        <f t="shared" si="20"/>
        <v/>
      </c>
      <c r="EG21" s="1232"/>
      <c r="EH21" s="1231" t="str">
        <f>IF('01.ข้อมูลเบื้องต้น'!$B$42="","",IF('02.คีย์เทอม1'!$B21="","",'01.ข้อมูลเบื้องต้น'!$B$42))</f>
        <v/>
      </c>
      <c r="EI21" s="1232" t="str">
        <f>IF('01.ข้อมูลเบื้องต้น'!$C$42="","",IF('02.คีย์เทอม1'!$B21="","",'01.ข้อมูลเบื้องต้น'!$C$42))</f>
        <v/>
      </c>
      <c r="EJ21" s="721"/>
      <c r="EK21" s="1234" t="str">
        <f t="shared" si="21"/>
        <v/>
      </c>
      <c r="EL21" s="1232"/>
      <c r="EM21" s="1231" t="str">
        <f>IF('01.ข้อมูลเบื้องต้น'!$B$43="","",IF('02.คีย์เทอม1'!$B21="","",'01.ข้อมูลเบื้องต้น'!$B$43))</f>
        <v/>
      </c>
      <c r="EN21" s="1232" t="str">
        <f>IF('01.ข้อมูลเบื้องต้น'!$C$43="","",IF('02.คีย์เทอม1'!$B21="","",'01.ข้อมูลเบื้องต้น'!$C$43))</f>
        <v/>
      </c>
      <c r="EO21" s="721"/>
      <c r="EP21" s="1234" t="str">
        <f t="shared" si="22"/>
        <v/>
      </c>
      <c r="EQ21" s="1232"/>
      <c r="ER21" s="1231" t="str">
        <f>IF('01.ข้อมูลเบื้องต้น'!$B$44="","",IF('02.คีย์เทอม1'!$B21="","",'01.ข้อมูลเบื้องต้น'!$B$44))</f>
        <v/>
      </c>
      <c r="ES21" s="1232" t="str">
        <f>IF('01.ข้อมูลเบื้องต้น'!$C$44="","",IF('02.คีย์เทอม1'!$B21="","",'01.ข้อมูลเบื้องต้น'!$C$44))</f>
        <v/>
      </c>
      <c r="ET21" s="721"/>
      <c r="EU21" s="1234" t="str">
        <f t="shared" si="23"/>
        <v/>
      </c>
      <c r="EV21" s="1232"/>
      <c r="EW21" s="1231" t="str">
        <f>IF('01.ข้อมูลเบื้องต้น'!$B$45="","",IF('02.คีย์เทอม1'!$B21="","",'01.ข้อมูลเบื้องต้น'!$B$45))</f>
        <v/>
      </c>
      <c r="EX21" s="1232" t="str">
        <f>IF('01.ข้อมูลเบื้องต้น'!$C$45="","",IF('02.คีย์เทอม1'!$B21="","",'01.ข้อมูลเบื้องต้น'!$C$45))</f>
        <v/>
      </c>
      <c r="EY21" s="721"/>
      <c r="EZ21" s="1234" t="str">
        <f t="shared" si="24"/>
        <v/>
      </c>
      <c r="FA21" s="1232"/>
      <c r="FB21" s="1231" t="str">
        <f>IF('01.ข้อมูลเบื้องต้น'!$B$46="","",IF('02.คีย์เทอม1'!$B21="","",'01.ข้อมูลเบื้องต้น'!$B$46))</f>
        <v/>
      </c>
      <c r="FC21" s="1232" t="str">
        <f>IF('01.ข้อมูลเบื้องต้น'!$C$46="","",IF('02.คีย์เทอม1'!$B21="","",'01.ข้อมูลเบื้องต้น'!$C$46))</f>
        <v/>
      </c>
      <c r="FD21" s="721"/>
      <c r="FE21" s="1234" t="str">
        <f t="shared" si="25"/>
        <v/>
      </c>
      <c r="FF21" s="1232"/>
      <c r="FG21" s="1231" t="str">
        <f>IF('01.ข้อมูลเบื้องต้น'!$B$47="","",IF('02.คีย์เทอม1'!$B21="","",'01.ข้อมูลเบื้องต้น'!$B$47))</f>
        <v/>
      </c>
      <c r="FH21" s="1232" t="str">
        <f>IF('01.ข้อมูลเบื้องต้น'!$C$47="","",IF('02.คีย์เทอม1'!$B21="","",'01.ข้อมูลเบื้องต้น'!$C$47))</f>
        <v/>
      </c>
      <c r="FI21" s="721"/>
      <c r="FJ21" s="1234" t="str">
        <f t="shared" si="26"/>
        <v/>
      </c>
      <c r="FK21" s="1232"/>
      <c r="FL21" s="1231" t="str">
        <f>IF('01.ข้อมูลเบื้องต้น'!$B$48="","",IF('02.คีย์เทอม1'!$B21="","",'01.ข้อมูลเบื้องต้น'!$B$48))</f>
        <v/>
      </c>
      <c r="FM21" s="1232" t="str">
        <f>IF('01.ข้อมูลเบื้องต้น'!$C$48="","",IF('02.คีย์เทอม1'!$B21="","",'01.ข้อมูลเบื้องต้น'!$C$48))</f>
        <v/>
      </c>
      <c r="FN21" s="721"/>
      <c r="FO21" s="1234" t="str">
        <f t="shared" si="27"/>
        <v/>
      </c>
      <c r="FP21" s="1232"/>
      <c r="FQ21" s="1231" t="str">
        <f>IF('01.ข้อมูลเบื้องต้น'!$B$49="","",IF('02.คีย์เทอม1'!$B21="","",'01.ข้อมูลเบื้องต้น'!$B$49))</f>
        <v/>
      </c>
      <c r="FR21" s="1232" t="str">
        <f>IF('01.ข้อมูลเบื้องต้น'!$C$49="","",IF('02.คีย์เทอม1'!$B21="","",'01.ข้อมูลเบื้องต้น'!$C$49))</f>
        <v/>
      </c>
      <c r="FS21" s="721"/>
      <c r="FT21" s="1234" t="str">
        <f t="shared" si="28"/>
        <v/>
      </c>
      <c r="FU21" s="1232"/>
      <c r="FV21" s="1231" t="str">
        <f>IF('01.ข้อมูลเบื้องต้น'!$B$50="","",IF($D21="","",'01.ข้อมูลเบื้องต้น'!$B$50))</f>
        <v/>
      </c>
      <c r="FW21" s="1232" t="str">
        <f>IF('01.ข้อมูลเบื้องต้น'!$C$50="","",IF('02.คีย์เทอม1'!$B21="","",'01.ข้อมูลเบื้องต้น'!$C$50))</f>
        <v/>
      </c>
      <c r="FX21" s="721"/>
      <c r="FY21" s="1234" t="str">
        <f t="shared" si="29"/>
        <v/>
      </c>
      <c r="FZ21" s="521" t="str">
        <f t="shared" si="56"/>
        <v/>
      </c>
      <c r="GA21" s="522" t="str">
        <f t="shared" si="57"/>
        <v/>
      </c>
      <c r="GB21" s="523" t="str">
        <f>IF('2.ชื่อนักเรียน'!R22="มส","มส",IF('2.ชื่อนักเรียน'!R22="ย้าย","ย้าย",IF('2.ชื่อนักเรียน'!R22="ร","ร",IF(GA21="","",RANK(GA21,$GA$10:$GA$59,0)))))</f>
        <v/>
      </c>
      <c r="GC21" s="523" t="str">
        <f t="shared" si="39"/>
        <v/>
      </c>
      <c r="GE21" s="527" t="str">
        <f t="shared" si="40"/>
        <v/>
      </c>
      <c r="GF21" s="718" t="str">
        <f t="shared" si="41"/>
        <v/>
      </c>
      <c r="GG21" s="717" t="str">
        <f t="shared" si="42"/>
        <v/>
      </c>
      <c r="GH21" s="520" t="str">
        <f t="shared" si="43"/>
        <v/>
      </c>
      <c r="GI21" s="529" t="str">
        <f t="shared" si="44"/>
        <v/>
      </c>
      <c r="GJ21" s="718" t="str">
        <f t="shared" si="45"/>
        <v/>
      </c>
      <c r="GK21" s="718" t="str">
        <f t="shared" si="46"/>
        <v/>
      </c>
      <c r="GL21" s="528" t="str">
        <f t="shared" si="47"/>
        <v/>
      </c>
      <c r="GM21" s="701" t="str">
        <f t="shared" si="48"/>
        <v/>
      </c>
      <c r="GN21" s="701" t="str">
        <f t="shared" si="49"/>
        <v/>
      </c>
      <c r="GO21" s="701" t="str">
        <f t="shared" si="50"/>
        <v/>
      </c>
      <c r="GP21" s="701" t="str">
        <f t="shared" si="51"/>
        <v/>
      </c>
      <c r="GQ21" s="701" t="str">
        <f t="shared" si="52"/>
        <v/>
      </c>
      <c r="GR21" s="701" t="str">
        <f t="shared" si="53"/>
        <v/>
      </c>
      <c r="GS21" s="701" t="str">
        <f t="shared" si="54"/>
        <v/>
      </c>
      <c r="GT21" s="520" t="str">
        <f t="shared" si="55"/>
        <v/>
      </c>
    </row>
    <row r="22" spans="1:202" s="509" customFormat="1" ht="17.25" customHeight="1" thickTop="1" thickBot="1">
      <c r="A22" s="1229">
        <v>13</v>
      </c>
      <c r="B22" s="1229" t="str">
        <f>IF('2.ชื่อนักเรียน'!E23="","",CONCATENATE('2.ชื่อนักเรียน'!E23,'2.ชื่อนักเรียน'!F23,'2.ชื่อนักเรียน'!G23,'2.ชื่อนักเรียน'!H23,'2.ชื่อนักเรียน'!I23,'2.ชื่อนักเรียน'!J23,'2.ชื่อนักเรียน'!K23,'2.ชื่อนักเรียน'!L23,'2.ชื่อนักเรียน'!M23,'2.ชื่อนักเรียน'!N23,'2.ชื่อนักเรียน'!O23,'2.ชื่อนักเรียน'!P23,'2.ชื่อนักเรียน'!Q23))</f>
        <v/>
      </c>
      <c r="C22" s="1230" t="str">
        <f>IF('2.ชื่อนักเรียน'!B23="","",'2.ชื่อนักเรียน'!B23)</f>
        <v/>
      </c>
      <c r="D22" s="1231" t="str">
        <f>IF('2.ชื่อนักเรียน'!C23="","",CONCATENATE(TRIM('2.ชื่อนักเรียน'!C23),"  ",'2.ชื่อนักเรียน'!D23))</f>
        <v/>
      </c>
      <c r="E22" s="1232" t="str">
        <f>IF(B22="","",IF('01.ข้อมูลเบื้องต้น'!$H$2="","",'01.ข้อมูลเบื้องต้น'!$H$2))</f>
        <v/>
      </c>
      <c r="F22" s="1231" t="str">
        <f>IF(B22="","",IF('01.ข้อมูลเบื้องต้น'!$I$4="","",'01.ข้อมูลเบื้องต้น'!$I$4))</f>
        <v/>
      </c>
      <c r="G22" s="1232"/>
      <c r="H22" s="1231" t="str">
        <f>IF('01.ข้อมูลเบื้องต้น'!$B$8="","",IF('03.คีย์เทอม2'!$B22="","",'01.ข้อมูลเบื้องต้น'!$B$8))</f>
        <v/>
      </c>
      <c r="I22" s="1232" t="str">
        <f>IF('01.ข้อมูลเบื้องต้น'!$C$8="","",IF('03.คีย์เทอม2'!$B22="","",'01.ข้อมูลเบื้องต้น'!$C$8))</f>
        <v/>
      </c>
      <c r="J22" s="519"/>
      <c r="K22" s="1233" t="str">
        <f>IF('2.ชื่อนักเรียน'!R23="มส","มส",IF('2.ชื่อนักเรียน'!R23="ร","ร",IF('2.ชื่อนักเรียน'!R23="ย้าย","ย้าย",IF(J22="","",IF(J22&gt;=75,"เชี่ยวชาญ",IF(J22&gt;=65,"ชำนาญ",IF(J22&gt;=55,"พัฒนา",IF(J22&gt;=50,"เริ่มต้น","ไม่ผ่าน"))))))))</f>
        <v/>
      </c>
      <c r="L22" s="1232"/>
      <c r="M22" s="1231" t="str">
        <f>IF('01.ข้อมูลเบื้องต้น'!$B$9="","",IF('03.คีย์เทอม2'!$B22="","",'01.ข้อมูลเบื้องต้น'!$B$9))</f>
        <v/>
      </c>
      <c r="N22" s="1232" t="str">
        <f>IF('01.ข้อมูลเบื้องต้น'!$C$9="","",IF('03.คีย์เทอม2'!$B22="","",'01.ข้อมูลเบื้องต้น'!$C$9))</f>
        <v/>
      </c>
      <c r="O22" s="526"/>
      <c r="P22" s="1235" t="str">
        <f t="shared" si="6"/>
        <v/>
      </c>
      <c r="Q22" s="1232"/>
      <c r="R22" s="1231" t="str">
        <f>IF('01.ข้อมูลเบื้องต้น'!$B$10="","",IF('03.คีย์เทอม2'!$B22="","",'01.ข้อมูลเบื้องต้น'!$B$10))</f>
        <v/>
      </c>
      <c r="S22" s="1232" t="str">
        <f>IF('01.ข้อมูลเบื้องต้น'!$C$10="","",IF('03.คีย์เทอม2'!$B22="","",'01.ข้อมูลเบื้องต้น'!$C$10))</f>
        <v/>
      </c>
      <c r="T22" s="526"/>
      <c r="U22" s="1235" t="str">
        <f t="shared" si="7"/>
        <v/>
      </c>
      <c r="V22" s="1232"/>
      <c r="W22" s="1231" t="str">
        <f>IF('01.ข้อมูลเบื้องต้น'!$B$11="","",IF('03.คีย์เทอม2'!$B22="","",'01.ข้อมูลเบื้องต้น'!$B$11))</f>
        <v/>
      </c>
      <c r="X22" s="1232" t="str">
        <f>IF('01.ข้อมูลเบื้องต้น'!$C$11="","",IF('03.คีย์เทอม2'!$B22="","",'01.ข้อมูลเบื้องต้น'!$C$11))</f>
        <v/>
      </c>
      <c r="Y22" s="519"/>
      <c r="Z22" s="1234" t="str">
        <f t="shared" si="30"/>
        <v/>
      </c>
      <c r="AA22" s="1232"/>
      <c r="AB22" s="1231" t="str">
        <f>IF('01.ข้อมูลเบื้องต้น'!$B$12="","",IF('03.คีย์เทอม2'!$B22="","",'01.ข้อมูลเบื้องต้น'!$B$12))</f>
        <v/>
      </c>
      <c r="AC22" s="1232" t="str">
        <f>IF('01.ข้อมูลเบื้องต้น'!$C$12="","",IF('03.คีย์เทอม2'!$B22="","",'01.ข้อมูลเบื้องต้น'!$C$12))</f>
        <v/>
      </c>
      <c r="AD22" s="526"/>
      <c r="AE22" s="1235" t="str">
        <f t="shared" si="31"/>
        <v/>
      </c>
      <c r="AF22" s="1232"/>
      <c r="AG22" s="1231" t="str">
        <f>IF('01.ข้อมูลเบื้องต้น'!$B$13="","",IF('03.คีย์เทอม2'!$B22="","",'01.ข้อมูลเบื้องต้น'!$B$13))</f>
        <v/>
      </c>
      <c r="AH22" s="1232" t="str">
        <f>IF('01.ข้อมูลเบื้องต้น'!$C$13="","",IF('03.คีย์เทอม2'!$B22="","",'01.ข้อมูลเบื้องต้น'!$C$13))</f>
        <v/>
      </c>
      <c r="AI22" s="526"/>
      <c r="AJ22" s="1235" t="str">
        <f t="shared" si="32"/>
        <v/>
      </c>
      <c r="AK22" s="1232"/>
      <c r="AL22" s="1231" t="str">
        <f>IF('01.ข้อมูลเบื้องต้น'!$B$14="","",IF('03.คีย์เทอม2'!$B22="","",'01.ข้อมูลเบื้องต้น'!$B$14))</f>
        <v/>
      </c>
      <c r="AM22" s="1232" t="str">
        <f>IF('01.ข้อมูลเบื้องต้น'!$C$14="","",IF('03.คีย์เทอม2'!$B22="","",'01.ข้อมูลเบื้องต้น'!$C$14))</f>
        <v/>
      </c>
      <c r="AN22" s="526"/>
      <c r="AO22" s="1235" t="str">
        <f t="shared" si="33"/>
        <v/>
      </c>
      <c r="AP22" s="1232"/>
      <c r="AQ22" s="1231" t="str">
        <f>IF('01.ข้อมูลเบื้องต้น'!$B$15="","",IF('03.คีย์เทอม2'!$B22="","",'01.ข้อมูลเบื้องต้น'!$B$15))</f>
        <v/>
      </c>
      <c r="AR22" s="1232" t="str">
        <f>IF('01.ข้อมูลเบื้องต้น'!$C$15="","",IF('03.คีย์เทอม2'!$B22="","",'01.ข้อมูลเบื้องต้น'!$C$15))</f>
        <v/>
      </c>
      <c r="AS22" s="526"/>
      <c r="AT22" s="1235" t="str">
        <f t="shared" si="34"/>
        <v/>
      </c>
      <c r="AU22" s="1232"/>
      <c r="AV22" s="1231" t="str">
        <f>IF('01.ข้อมูลเบื้องต้น'!$B$16="","",IF('03.คีย์เทอม2'!$B22="","",'01.ข้อมูลเบื้องต้น'!$B$16))</f>
        <v/>
      </c>
      <c r="AW22" s="1232" t="str">
        <f>IF('01.ข้อมูลเบื้องต้น'!$C$16="","",IF('03.คีย์เทอม2'!$B22="","",'01.ข้อมูลเบื้องต้น'!$C$16))</f>
        <v/>
      </c>
      <c r="AX22" s="519"/>
      <c r="AY22" s="1234" t="str">
        <f t="shared" si="35"/>
        <v/>
      </c>
      <c r="AZ22" s="1232"/>
      <c r="BA22" s="1231" t="str">
        <f>IF('01.ข้อมูลเบื้องต้น'!$B$17="","",IF('03.คีย์เทอม2'!$B22="","",'01.ข้อมูลเบื้องต้น'!$B$17))</f>
        <v/>
      </c>
      <c r="BB22" s="1232" t="str">
        <f>IF('01.ข้อมูลเบื้องต้น'!$C$17="","",IF('03.คีย์เทอม2'!$B22="","",'01.ข้อมูลเบื้องต้น'!$C$17))</f>
        <v/>
      </c>
      <c r="BC22" s="519"/>
      <c r="BD22" s="1234" t="str">
        <f t="shared" si="36"/>
        <v/>
      </c>
      <c r="BE22" s="1232"/>
      <c r="BF22" s="1231" t="str">
        <f>IF('01.ข้อมูลเบื้องต้น'!$B$19="","",IF('03.คีย์เทอม2'!$B22="","",'01.ข้อมูลเบื้องต้น'!$B$19))</f>
        <v/>
      </c>
      <c r="BG22" s="1232" t="str">
        <f>IF('01.ข้อมูลเบื้องต้น'!$C$19="","",IF('03.คีย์เทอม2'!$B22="","",'01.ข้อมูลเบื้องต้น'!$C$19))</f>
        <v/>
      </c>
      <c r="BH22" s="723"/>
      <c r="BI22" s="1234" t="str">
        <f t="shared" si="37"/>
        <v/>
      </c>
      <c r="BJ22" s="1232"/>
      <c r="BK22" s="1231" t="str">
        <f>IF('01.ข้อมูลเบื้องต้น'!$B$20="","",IF('03.คีย์เทอม2'!$B22="","",'01.ข้อมูลเบื้องต้น'!$B$20))</f>
        <v/>
      </c>
      <c r="BL22" s="1232" t="str">
        <f>IF('01.ข้อมูลเบื้องต้น'!$C$20="","",IF('03.คีย์เทอม2'!$B22="","",'01.ข้อมูลเบื้องต้น'!$C$20))</f>
        <v/>
      </c>
      <c r="BM22" s="722"/>
      <c r="BN22" s="1235" t="str">
        <f t="shared" si="8"/>
        <v/>
      </c>
      <c r="BO22" s="1232"/>
      <c r="BP22" s="1231" t="str">
        <f>IF('01.ข้อมูลเบื้องต้น'!$B$21="","",IF('03.คีย์เทอม2'!$B22="","",'01.ข้อมูลเบื้องต้น'!$B$21))</f>
        <v/>
      </c>
      <c r="BQ22" s="1232" t="str">
        <f>IF('01.ข้อมูลเบื้องต้น'!$C$21="","",IF('03.คีย์เทอม2'!$B22="","",'01.ข้อมูลเบื้องต้น'!$C$21))</f>
        <v/>
      </c>
      <c r="BR22" s="722"/>
      <c r="BS22" s="1234" t="str">
        <f t="shared" si="9"/>
        <v/>
      </c>
      <c r="BT22" s="1232"/>
      <c r="BU22" s="1231" t="str">
        <f>IF('01.ข้อมูลเบื้องต้น'!$B$22="","",IF('03.คีย์เทอม2'!$B22="","",'01.ข้อมูลเบื้องต้น'!$B$22))</f>
        <v/>
      </c>
      <c r="BV22" s="1232" t="str">
        <f>IF('01.ข้อมูลเบื้องต้น'!$C$22="","",IF('03.คีย์เทอม2'!$B22="","",'01.ข้อมูลเบื้องต้น'!$C$22))</f>
        <v/>
      </c>
      <c r="BW22" s="722"/>
      <c r="BX22" s="1234" t="str">
        <f t="shared" si="10"/>
        <v/>
      </c>
      <c r="BY22" s="1232"/>
      <c r="BZ22" s="1231" t="str">
        <f>IF('01.ข้อมูลเบื้องต้น'!$B$23="","",IF('03.คีย์เทอม2'!$B22="","",'01.ข้อมูลเบื้องต้น'!$B$23))</f>
        <v/>
      </c>
      <c r="CA22" s="1232" t="str">
        <f>IF('01.ข้อมูลเบื้องต้น'!$C$23="","",IF('03.คีย์เทอม2'!$B22="","",'01.ข้อมูลเบื้องต้น'!$C$23))</f>
        <v/>
      </c>
      <c r="CB22" s="722"/>
      <c r="CC22" s="1234" t="str">
        <f t="shared" si="38"/>
        <v/>
      </c>
      <c r="CD22" s="1232"/>
      <c r="CE22" s="1231" t="str">
        <f>IF('01.ข้อมูลเบื้องต้น'!$B$24="","",IF('03.คีย์เทอม2'!$B22="","",'01.ข้อมูลเบื้องต้น'!$B$24))</f>
        <v/>
      </c>
      <c r="CF22" s="1232" t="str">
        <f>IF('01.ข้อมูลเบื้องต้น'!$C$24="","",IF('03.คีย์เทอม2'!$B22="","",'01.ข้อมูลเบื้องต้น'!$C$24))</f>
        <v/>
      </c>
      <c r="CG22" s="722"/>
      <c r="CH22" s="1234" t="str">
        <f t="shared" si="58"/>
        <v/>
      </c>
      <c r="CI22" s="1232"/>
      <c r="CJ22" s="1231" t="str">
        <f>IF('01.ข้อมูลเบื้องต้น'!$B$25="","",IF('03.คีย์เทอม2'!$B22="","",'01.ข้อมูลเบื้องต้น'!$B$25))</f>
        <v/>
      </c>
      <c r="CK22" s="1232" t="str">
        <f>IF('01.ข้อมูลเบื้องต้น'!$C$25="","",IF('03.คีย์เทอม2'!$B22="","",'01.ข้อมูลเบื้องต้น'!$C$25))</f>
        <v/>
      </c>
      <c r="CL22" s="722"/>
      <c r="CM22" s="1234" t="str">
        <f t="shared" si="11"/>
        <v/>
      </c>
      <c r="CN22" s="1232"/>
      <c r="CO22" s="1231" t="str">
        <f>IF('01.ข้อมูลเบื้องต้น'!$B$26="","",IF('03.คีย์เทอม2'!$B22="","",'01.ข้อมูลเบื้องต้น'!$B$26))</f>
        <v/>
      </c>
      <c r="CP22" s="1232" t="str">
        <f>IF('01.ข้อมูลเบื้องต้น'!$C$26="","",IF('03.คีย์เทอม2'!$B22="","",'01.ข้อมูลเบื้องต้น'!$C$26))</f>
        <v/>
      </c>
      <c r="CQ22" s="722"/>
      <c r="CR22" s="1234" t="str">
        <f t="shared" si="12"/>
        <v/>
      </c>
      <c r="CS22" s="1232"/>
      <c r="CT22" s="1231" t="str">
        <f>IF('01.ข้อมูลเบื้องต้น'!$B$27="","",IF('03.คีย์เทอม2'!$B22="","",'01.ข้อมูลเบื้องต้น'!$B$27))</f>
        <v/>
      </c>
      <c r="CU22" s="1232" t="str">
        <f>IF('01.ข้อมูลเบื้องต้น'!$C$27="","",IF('03.คีย์เทอม2'!$B22="","",'01.ข้อมูลเบื้องต้น'!$C$27))</f>
        <v/>
      </c>
      <c r="CV22" s="722"/>
      <c r="CW22" s="1234" t="str">
        <f t="shared" si="13"/>
        <v/>
      </c>
      <c r="CX22" s="1232"/>
      <c r="CY22" s="1231" t="str">
        <f>IF('01.ข้อมูลเบื้องต้น'!$B$28="","",IF('03.คีย์เทอม2'!$B22="","",'01.ข้อมูลเบื้องต้น'!$B$28))</f>
        <v/>
      </c>
      <c r="CZ22" s="1232" t="str">
        <f>IF('01.ข้อมูลเบื้องต้น'!$C$28="","",IF('03.คีย์เทอม2'!$B22="","",'01.ข้อมูลเบื้องต้น'!$C$28))</f>
        <v/>
      </c>
      <c r="DA22" s="722"/>
      <c r="DB22" s="1234" t="str">
        <f t="shared" si="14"/>
        <v/>
      </c>
      <c r="DC22" s="1232"/>
      <c r="DD22" s="1231" t="str">
        <f>IF('01.ข้อมูลเบื้องต้น'!$B$36="","",IF('02.คีย์เทอม1'!$B22="","",'01.ข้อมูลเบื้องต้น'!$B$36))</f>
        <v/>
      </c>
      <c r="DE22" s="1232" t="str">
        <f>IF('01.ข้อมูลเบื้องต้น'!$C$36="","",IF('02.คีย์เทอม1'!$B22="","",'01.ข้อมูลเบื้องต้น'!$C$36))</f>
        <v/>
      </c>
      <c r="DF22" s="721"/>
      <c r="DG22" s="1234" t="str">
        <f t="shared" si="15"/>
        <v/>
      </c>
      <c r="DH22" s="1232"/>
      <c r="DI22" s="1231" t="str">
        <f>IF('01.ข้อมูลเบื้องต้น'!$B$37="","",IF('02.คีย์เทอม1'!$B22="","",'01.ข้อมูลเบื้องต้น'!$B$37))</f>
        <v/>
      </c>
      <c r="DJ22" s="1232" t="str">
        <f>IF('01.ข้อมูลเบื้องต้น'!$C$37="","",IF('02.คีย์เทอม1'!$B22="","",'01.ข้อมูลเบื้องต้น'!$C$37))</f>
        <v/>
      </c>
      <c r="DK22" s="721"/>
      <c r="DL22" s="1234" t="str">
        <f t="shared" si="16"/>
        <v/>
      </c>
      <c r="DM22" s="1232"/>
      <c r="DN22" s="1231" t="str">
        <f>IF('01.ข้อมูลเบื้องต้น'!$B$38="","",IF('02.คีย์เทอม1'!$B22="","",'01.ข้อมูลเบื้องต้น'!$B$38))</f>
        <v/>
      </c>
      <c r="DO22" s="1232" t="str">
        <f>IF('01.ข้อมูลเบื้องต้น'!$C$38="","",IF('02.คีย์เทอม1'!$B22="","",'01.ข้อมูลเบื้องต้น'!$C$38))</f>
        <v/>
      </c>
      <c r="DP22" s="721"/>
      <c r="DQ22" s="1234" t="str">
        <f t="shared" si="17"/>
        <v/>
      </c>
      <c r="DR22" s="1232"/>
      <c r="DS22" s="1231" t="str">
        <f>IF('01.ข้อมูลเบื้องต้น'!$B$39="","",IF('02.คีย์เทอม1'!$B22="","",'01.ข้อมูลเบื้องต้น'!$B$39))</f>
        <v/>
      </c>
      <c r="DT22" s="1232" t="str">
        <f>IF('01.ข้อมูลเบื้องต้น'!$C$39="","",IF('02.คีย์เทอม1'!$B22="","",'01.ข้อมูลเบื้องต้น'!$C$39))</f>
        <v/>
      </c>
      <c r="DU22" s="721"/>
      <c r="DV22" s="1234" t="str">
        <f t="shared" si="18"/>
        <v/>
      </c>
      <c r="DW22" s="1232"/>
      <c r="DX22" s="1231" t="str">
        <f>IF('01.ข้อมูลเบื้องต้น'!$B$40="","",IF('02.คีย์เทอม1'!$B22="","",'01.ข้อมูลเบื้องต้น'!$B$40))</f>
        <v/>
      </c>
      <c r="DY22" s="1232" t="str">
        <f>IF('01.ข้อมูลเบื้องต้น'!$C$40="","",IF('02.คีย์เทอม1'!$B22="","",'01.ข้อมูลเบื้องต้น'!$C$40))</f>
        <v/>
      </c>
      <c r="DZ22" s="721"/>
      <c r="EA22" s="1234" t="str">
        <f t="shared" si="19"/>
        <v/>
      </c>
      <c r="EB22" s="1232"/>
      <c r="EC22" s="1231" t="str">
        <f>IF('01.ข้อมูลเบื้องต้น'!$B$41="","",IF('02.คีย์เทอม1'!$B22="","",'01.ข้อมูลเบื้องต้น'!$B$41))</f>
        <v/>
      </c>
      <c r="ED22" s="1232" t="str">
        <f>IF('01.ข้อมูลเบื้องต้น'!$C$41="","",IF('02.คีย์เทอม1'!$B22="","",'01.ข้อมูลเบื้องต้น'!$C$41))</f>
        <v/>
      </c>
      <c r="EE22" s="721"/>
      <c r="EF22" s="1234" t="str">
        <f t="shared" si="20"/>
        <v/>
      </c>
      <c r="EG22" s="1232"/>
      <c r="EH22" s="1231" t="str">
        <f>IF('01.ข้อมูลเบื้องต้น'!$B$42="","",IF('02.คีย์เทอม1'!$B22="","",'01.ข้อมูลเบื้องต้น'!$B$42))</f>
        <v/>
      </c>
      <c r="EI22" s="1232" t="str">
        <f>IF('01.ข้อมูลเบื้องต้น'!$C$42="","",IF('02.คีย์เทอม1'!$B22="","",'01.ข้อมูลเบื้องต้น'!$C$42))</f>
        <v/>
      </c>
      <c r="EJ22" s="721"/>
      <c r="EK22" s="1234" t="str">
        <f t="shared" si="21"/>
        <v/>
      </c>
      <c r="EL22" s="1232"/>
      <c r="EM22" s="1231" t="str">
        <f>IF('01.ข้อมูลเบื้องต้น'!$B$43="","",IF('02.คีย์เทอม1'!$B22="","",'01.ข้อมูลเบื้องต้น'!$B$43))</f>
        <v/>
      </c>
      <c r="EN22" s="1232" t="str">
        <f>IF('01.ข้อมูลเบื้องต้น'!$C$43="","",IF('02.คีย์เทอม1'!$B22="","",'01.ข้อมูลเบื้องต้น'!$C$43))</f>
        <v/>
      </c>
      <c r="EO22" s="721"/>
      <c r="EP22" s="1234" t="str">
        <f t="shared" si="22"/>
        <v/>
      </c>
      <c r="EQ22" s="1232"/>
      <c r="ER22" s="1231" t="str">
        <f>IF('01.ข้อมูลเบื้องต้น'!$B$44="","",IF('02.คีย์เทอม1'!$B22="","",'01.ข้อมูลเบื้องต้น'!$B$44))</f>
        <v/>
      </c>
      <c r="ES22" s="1232" t="str">
        <f>IF('01.ข้อมูลเบื้องต้น'!$C$44="","",IF('02.คีย์เทอม1'!$B22="","",'01.ข้อมูลเบื้องต้น'!$C$44))</f>
        <v/>
      </c>
      <c r="ET22" s="721"/>
      <c r="EU22" s="1234" t="str">
        <f t="shared" si="23"/>
        <v/>
      </c>
      <c r="EV22" s="1232"/>
      <c r="EW22" s="1231" t="str">
        <f>IF('01.ข้อมูลเบื้องต้น'!$B$45="","",IF('02.คีย์เทอม1'!$B22="","",'01.ข้อมูลเบื้องต้น'!$B$45))</f>
        <v/>
      </c>
      <c r="EX22" s="1232" t="str">
        <f>IF('01.ข้อมูลเบื้องต้น'!$C$45="","",IF('02.คีย์เทอม1'!$B22="","",'01.ข้อมูลเบื้องต้น'!$C$45))</f>
        <v/>
      </c>
      <c r="EY22" s="721"/>
      <c r="EZ22" s="1234" t="str">
        <f t="shared" si="24"/>
        <v/>
      </c>
      <c r="FA22" s="1232"/>
      <c r="FB22" s="1231" t="str">
        <f>IF('01.ข้อมูลเบื้องต้น'!$B$46="","",IF('02.คีย์เทอม1'!$B22="","",'01.ข้อมูลเบื้องต้น'!$B$46))</f>
        <v/>
      </c>
      <c r="FC22" s="1232" t="str">
        <f>IF('01.ข้อมูลเบื้องต้น'!$C$46="","",IF('02.คีย์เทอม1'!$B22="","",'01.ข้อมูลเบื้องต้น'!$C$46))</f>
        <v/>
      </c>
      <c r="FD22" s="721"/>
      <c r="FE22" s="1234" t="str">
        <f t="shared" si="25"/>
        <v/>
      </c>
      <c r="FF22" s="1232"/>
      <c r="FG22" s="1231" t="str">
        <f>IF('01.ข้อมูลเบื้องต้น'!$B$47="","",IF('02.คีย์เทอม1'!$B22="","",'01.ข้อมูลเบื้องต้น'!$B$47))</f>
        <v/>
      </c>
      <c r="FH22" s="1232" t="str">
        <f>IF('01.ข้อมูลเบื้องต้น'!$C$47="","",IF('02.คีย์เทอม1'!$B22="","",'01.ข้อมูลเบื้องต้น'!$C$47))</f>
        <v/>
      </c>
      <c r="FI22" s="721"/>
      <c r="FJ22" s="1234" t="str">
        <f t="shared" si="26"/>
        <v/>
      </c>
      <c r="FK22" s="1232"/>
      <c r="FL22" s="1231" t="str">
        <f>IF('01.ข้อมูลเบื้องต้น'!$B$48="","",IF('02.คีย์เทอม1'!$B22="","",'01.ข้อมูลเบื้องต้น'!$B$48))</f>
        <v/>
      </c>
      <c r="FM22" s="1232" t="str">
        <f>IF('01.ข้อมูลเบื้องต้น'!$C$48="","",IF('02.คีย์เทอม1'!$B22="","",'01.ข้อมูลเบื้องต้น'!$C$48))</f>
        <v/>
      </c>
      <c r="FN22" s="721"/>
      <c r="FO22" s="1234" t="str">
        <f t="shared" si="27"/>
        <v/>
      </c>
      <c r="FP22" s="1232"/>
      <c r="FQ22" s="1231" t="str">
        <f>IF('01.ข้อมูลเบื้องต้น'!$B$49="","",IF('02.คีย์เทอม1'!$B22="","",'01.ข้อมูลเบื้องต้น'!$B$49))</f>
        <v/>
      </c>
      <c r="FR22" s="1232" t="str">
        <f>IF('01.ข้อมูลเบื้องต้น'!$C$49="","",IF('02.คีย์เทอม1'!$B22="","",'01.ข้อมูลเบื้องต้น'!$C$49))</f>
        <v/>
      </c>
      <c r="FS22" s="721"/>
      <c r="FT22" s="1234" t="str">
        <f t="shared" si="28"/>
        <v/>
      </c>
      <c r="FU22" s="1232"/>
      <c r="FV22" s="1231" t="str">
        <f>IF('01.ข้อมูลเบื้องต้น'!$B$50="","",IF($D22="","",'01.ข้อมูลเบื้องต้น'!$B$50))</f>
        <v/>
      </c>
      <c r="FW22" s="1232" t="str">
        <f>IF('01.ข้อมูลเบื้องต้น'!$C$50="","",IF('02.คีย์เทอม1'!$B22="","",'01.ข้อมูลเบื้องต้น'!$C$50))</f>
        <v/>
      </c>
      <c r="FX22" s="721"/>
      <c r="FY22" s="1234" t="str">
        <f t="shared" si="29"/>
        <v/>
      </c>
      <c r="FZ22" s="521" t="str">
        <f t="shared" si="56"/>
        <v/>
      </c>
      <c r="GA22" s="522" t="str">
        <f t="shared" si="57"/>
        <v/>
      </c>
      <c r="GB22" s="523" t="str">
        <f>IF('2.ชื่อนักเรียน'!R23="มส","มส",IF('2.ชื่อนักเรียน'!R23="ย้าย","ย้าย",IF('2.ชื่อนักเรียน'!R23="ร","ร",IF(GA22="","",RANK(GA22,$GA$10:$GA$59,0)))))</f>
        <v/>
      </c>
      <c r="GC22" s="523" t="str">
        <f t="shared" si="39"/>
        <v/>
      </c>
      <c r="GE22" s="527" t="str">
        <f t="shared" si="40"/>
        <v/>
      </c>
      <c r="GF22" s="718" t="str">
        <f t="shared" si="41"/>
        <v/>
      </c>
      <c r="GG22" s="717" t="str">
        <f t="shared" si="42"/>
        <v/>
      </c>
      <c r="GH22" s="520" t="str">
        <f t="shared" si="43"/>
        <v/>
      </c>
      <c r="GI22" s="529" t="str">
        <f t="shared" si="44"/>
        <v/>
      </c>
      <c r="GJ22" s="718" t="str">
        <f t="shared" si="45"/>
        <v/>
      </c>
      <c r="GK22" s="718" t="str">
        <f t="shared" si="46"/>
        <v/>
      </c>
      <c r="GL22" s="528" t="str">
        <f t="shared" si="47"/>
        <v/>
      </c>
      <c r="GM22" s="701" t="str">
        <f t="shared" si="48"/>
        <v/>
      </c>
      <c r="GN22" s="701" t="str">
        <f t="shared" si="49"/>
        <v/>
      </c>
      <c r="GO22" s="701" t="str">
        <f t="shared" si="50"/>
        <v/>
      </c>
      <c r="GP22" s="701" t="str">
        <f t="shared" si="51"/>
        <v/>
      </c>
      <c r="GQ22" s="701" t="str">
        <f t="shared" si="52"/>
        <v/>
      </c>
      <c r="GR22" s="701" t="str">
        <f t="shared" si="53"/>
        <v/>
      </c>
      <c r="GS22" s="701" t="str">
        <f t="shared" si="54"/>
        <v/>
      </c>
      <c r="GT22" s="520" t="str">
        <f t="shared" si="55"/>
        <v/>
      </c>
    </row>
    <row r="23" spans="1:202" s="509" customFormat="1" ht="17.25" customHeight="1" thickTop="1" thickBot="1">
      <c r="A23" s="1229">
        <v>14</v>
      </c>
      <c r="B23" s="1229" t="str">
        <f>IF('2.ชื่อนักเรียน'!E24="","",CONCATENATE('2.ชื่อนักเรียน'!E24,'2.ชื่อนักเรียน'!F24,'2.ชื่อนักเรียน'!G24,'2.ชื่อนักเรียน'!H24,'2.ชื่อนักเรียน'!I24,'2.ชื่อนักเรียน'!J24,'2.ชื่อนักเรียน'!K24,'2.ชื่อนักเรียน'!L24,'2.ชื่อนักเรียน'!M24,'2.ชื่อนักเรียน'!N24,'2.ชื่อนักเรียน'!O24,'2.ชื่อนักเรียน'!P24,'2.ชื่อนักเรียน'!Q24))</f>
        <v/>
      </c>
      <c r="C23" s="1230" t="str">
        <f>IF('2.ชื่อนักเรียน'!B24="","",'2.ชื่อนักเรียน'!B24)</f>
        <v/>
      </c>
      <c r="D23" s="1231" t="str">
        <f>IF('2.ชื่อนักเรียน'!C24="","",CONCATENATE(TRIM('2.ชื่อนักเรียน'!C24),"  ",'2.ชื่อนักเรียน'!D24))</f>
        <v/>
      </c>
      <c r="E23" s="1232" t="str">
        <f>IF(B23="","",IF('01.ข้อมูลเบื้องต้น'!$H$2="","",'01.ข้อมูลเบื้องต้น'!$H$2))</f>
        <v/>
      </c>
      <c r="F23" s="1231" t="str">
        <f>IF(B23="","",IF('01.ข้อมูลเบื้องต้น'!$I$4="","",'01.ข้อมูลเบื้องต้น'!$I$4))</f>
        <v/>
      </c>
      <c r="G23" s="1232"/>
      <c r="H23" s="1231" t="str">
        <f>IF('01.ข้อมูลเบื้องต้น'!$B$8="","",IF('03.คีย์เทอม2'!$B23="","",'01.ข้อมูลเบื้องต้น'!$B$8))</f>
        <v/>
      </c>
      <c r="I23" s="1232" t="str">
        <f>IF('01.ข้อมูลเบื้องต้น'!$C$8="","",IF('03.คีย์เทอม2'!$B23="","",'01.ข้อมูลเบื้องต้น'!$C$8))</f>
        <v/>
      </c>
      <c r="J23" s="519"/>
      <c r="K23" s="1233" t="str">
        <f>IF('2.ชื่อนักเรียน'!R24="มส","มส",IF('2.ชื่อนักเรียน'!R24="ร","ร",IF('2.ชื่อนักเรียน'!R24="ย้าย","ย้าย",IF(J23="","",IF(J23&gt;=75,"เชี่ยวชาญ",IF(J23&gt;=65,"ชำนาญ",IF(J23&gt;=55,"พัฒนา",IF(J23&gt;=50,"เริ่มต้น","ไม่ผ่าน"))))))))</f>
        <v/>
      </c>
      <c r="L23" s="1232"/>
      <c r="M23" s="1231" t="str">
        <f>IF('01.ข้อมูลเบื้องต้น'!$B$9="","",IF('03.คีย์เทอม2'!$B23="","",'01.ข้อมูลเบื้องต้น'!$B$9))</f>
        <v/>
      </c>
      <c r="N23" s="1232" t="str">
        <f>IF('01.ข้อมูลเบื้องต้น'!$C$9="","",IF('03.คีย์เทอม2'!$B23="","",'01.ข้อมูลเบื้องต้น'!$C$9))</f>
        <v/>
      </c>
      <c r="O23" s="526"/>
      <c r="P23" s="1235" t="str">
        <f t="shared" si="6"/>
        <v/>
      </c>
      <c r="Q23" s="1232"/>
      <c r="R23" s="1231" t="str">
        <f>IF('01.ข้อมูลเบื้องต้น'!$B$10="","",IF('03.คีย์เทอม2'!$B23="","",'01.ข้อมูลเบื้องต้น'!$B$10))</f>
        <v/>
      </c>
      <c r="S23" s="1232" t="str">
        <f>IF('01.ข้อมูลเบื้องต้น'!$C$10="","",IF('03.คีย์เทอม2'!$B23="","",'01.ข้อมูลเบื้องต้น'!$C$10))</f>
        <v/>
      </c>
      <c r="T23" s="526"/>
      <c r="U23" s="1235" t="str">
        <f t="shared" si="7"/>
        <v/>
      </c>
      <c r="V23" s="1232"/>
      <c r="W23" s="1231" t="str">
        <f>IF('01.ข้อมูลเบื้องต้น'!$B$11="","",IF('03.คีย์เทอม2'!$B23="","",'01.ข้อมูลเบื้องต้น'!$B$11))</f>
        <v/>
      </c>
      <c r="X23" s="1232" t="str">
        <f>IF('01.ข้อมูลเบื้องต้น'!$C$11="","",IF('03.คีย์เทอม2'!$B23="","",'01.ข้อมูลเบื้องต้น'!$C$11))</f>
        <v/>
      </c>
      <c r="Y23" s="519"/>
      <c r="Z23" s="1234" t="str">
        <f t="shared" si="30"/>
        <v/>
      </c>
      <c r="AA23" s="1232"/>
      <c r="AB23" s="1231" t="str">
        <f>IF('01.ข้อมูลเบื้องต้น'!$B$12="","",IF('03.คีย์เทอม2'!$B23="","",'01.ข้อมูลเบื้องต้น'!$B$12))</f>
        <v/>
      </c>
      <c r="AC23" s="1232" t="str">
        <f>IF('01.ข้อมูลเบื้องต้น'!$C$12="","",IF('03.คีย์เทอม2'!$B23="","",'01.ข้อมูลเบื้องต้น'!$C$12))</f>
        <v/>
      </c>
      <c r="AD23" s="526"/>
      <c r="AE23" s="1235" t="str">
        <f t="shared" si="31"/>
        <v/>
      </c>
      <c r="AF23" s="1232"/>
      <c r="AG23" s="1231" t="str">
        <f>IF('01.ข้อมูลเบื้องต้น'!$B$13="","",IF('03.คีย์เทอม2'!$B23="","",'01.ข้อมูลเบื้องต้น'!$B$13))</f>
        <v/>
      </c>
      <c r="AH23" s="1232" t="str">
        <f>IF('01.ข้อมูลเบื้องต้น'!$C$13="","",IF('03.คีย์เทอม2'!$B23="","",'01.ข้อมูลเบื้องต้น'!$C$13))</f>
        <v/>
      </c>
      <c r="AI23" s="526"/>
      <c r="AJ23" s="1235" t="str">
        <f t="shared" si="32"/>
        <v/>
      </c>
      <c r="AK23" s="1232"/>
      <c r="AL23" s="1231" t="str">
        <f>IF('01.ข้อมูลเบื้องต้น'!$B$14="","",IF('03.คีย์เทอม2'!$B23="","",'01.ข้อมูลเบื้องต้น'!$B$14))</f>
        <v/>
      </c>
      <c r="AM23" s="1232" t="str">
        <f>IF('01.ข้อมูลเบื้องต้น'!$C$14="","",IF('03.คีย์เทอม2'!$B23="","",'01.ข้อมูลเบื้องต้น'!$C$14))</f>
        <v/>
      </c>
      <c r="AN23" s="526"/>
      <c r="AO23" s="1235" t="str">
        <f t="shared" si="33"/>
        <v/>
      </c>
      <c r="AP23" s="1232"/>
      <c r="AQ23" s="1231" t="str">
        <f>IF('01.ข้อมูลเบื้องต้น'!$B$15="","",IF('03.คีย์เทอม2'!$B23="","",'01.ข้อมูลเบื้องต้น'!$B$15))</f>
        <v/>
      </c>
      <c r="AR23" s="1232" t="str">
        <f>IF('01.ข้อมูลเบื้องต้น'!$C$15="","",IF('03.คีย์เทอม2'!$B23="","",'01.ข้อมูลเบื้องต้น'!$C$15))</f>
        <v/>
      </c>
      <c r="AS23" s="526"/>
      <c r="AT23" s="1235" t="str">
        <f t="shared" si="34"/>
        <v/>
      </c>
      <c r="AU23" s="1232"/>
      <c r="AV23" s="1231" t="str">
        <f>IF('01.ข้อมูลเบื้องต้น'!$B$16="","",IF('03.คีย์เทอม2'!$B23="","",'01.ข้อมูลเบื้องต้น'!$B$16))</f>
        <v/>
      </c>
      <c r="AW23" s="1232" t="str">
        <f>IF('01.ข้อมูลเบื้องต้น'!$C$16="","",IF('03.คีย์เทอม2'!$B23="","",'01.ข้อมูลเบื้องต้น'!$C$16))</f>
        <v/>
      </c>
      <c r="AX23" s="519"/>
      <c r="AY23" s="1234" t="str">
        <f t="shared" si="35"/>
        <v/>
      </c>
      <c r="AZ23" s="1232"/>
      <c r="BA23" s="1231" t="str">
        <f>IF('01.ข้อมูลเบื้องต้น'!$B$17="","",IF('03.คีย์เทอม2'!$B23="","",'01.ข้อมูลเบื้องต้น'!$B$17))</f>
        <v/>
      </c>
      <c r="BB23" s="1232" t="str">
        <f>IF('01.ข้อมูลเบื้องต้น'!$C$17="","",IF('03.คีย์เทอม2'!$B23="","",'01.ข้อมูลเบื้องต้น'!$C$17))</f>
        <v/>
      </c>
      <c r="BC23" s="519"/>
      <c r="BD23" s="1234" t="str">
        <f t="shared" si="36"/>
        <v/>
      </c>
      <c r="BE23" s="1232"/>
      <c r="BF23" s="1231" t="str">
        <f>IF('01.ข้อมูลเบื้องต้น'!$B$19="","",IF('03.คีย์เทอม2'!$B23="","",'01.ข้อมูลเบื้องต้น'!$B$19))</f>
        <v/>
      </c>
      <c r="BG23" s="1232" t="str">
        <f>IF('01.ข้อมูลเบื้องต้น'!$C$19="","",IF('03.คีย์เทอม2'!$B23="","",'01.ข้อมูลเบื้องต้น'!$C$19))</f>
        <v/>
      </c>
      <c r="BH23" s="723"/>
      <c r="BI23" s="1234" t="str">
        <f t="shared" si="37"/>
        <v/>
      </c>
      <c r="BJ23" s="1232"/>
      <c r="BK23" s="1231" t="str">
        <f>IF('01.ข้อมูลเบื้องต้น'!$B$20="","",IF('03.คีย์เทอม2'!$B23="","",'01.ข้อมูลเบื้องต้น'!$B$20))</f>
        <v/>
      </c>
      <c r="BL23" s="1232" t="str">
        <f>IF('01.ข้อมูลเบื้องต้น'!$C$20="","",IF('03.คีย์เทอม2'!$B23="","",'01.ข้อมูลเบื้องต้น'!$C$20))</f>
        <v/>
      </c>
      <c r="BM23" s="723"/>
      <c r="BN23" s="1235" t="str">
        <f t="shared" si="8"/>
        <v/>
      </c>
      <c r="BO23" s="1232"/>
      <c r="BP23" s="1231" t="str">
        <f>IF('01.ข้อมูลเบื้องต้น'!$B$21="","",IF('03.คีย์เทอม2'!$B23="","",'01.ข้อมูลเบื้องต้น'!$B$21))</f>
        <v/>
      </c>
      <c r="BQ23" s="1232" t="str">
        <f>IF('01.ข้อมูลเบื้องต้น'!$C$21="","",IF('03.คีย์เทอม2'!$B23="","",'01.ข้อมูลเบื้องต้น'!$C$21))</f>
        <v/>
      </c>
      <c r="BR23" s="722"/>
      <c r="BS23" s="1234" t="str">
        <f t="shared" si="9"/>
        <v/>
      </c>
      <c r="BT23" s="1232"/>
      <c r="BU23" s="1231" t="str">
        <f>IF('01.ข้อมูลเบื้องต้น'!$B$22="","",IF('03.คีย์เทอม2'!$B23="","",'01.ข้อมูลเบื้องต้น'!$B$22))</f>
        <v/>
      </c>
      <c r="BV23" s="1232" t="str">
        <f>IF('01.ข้อมูลเบื้องต้น'!$C$22="","",IF('03.คีย์เทอม2'!$B23="","",'01.ข้อมูลเบื้องต้น'!$C$22))</f>
        <v/>
      </c>
      <c r="BW23" s="722"/>
      <c r="BX23" s="1234" t="str">
        <f t="shared" si="10"/>
        <v/>
      </c>
      <c r="BY23" s="1232"/>
      <c r="BZ23" s="1231" t="str">
        <f>IF('01.ข้อมูลเบื้องต้น'!$B$23="","",IF('03.คีย์เทอม2'!$B23="","",'01.ข้อมูลเบื้องต้น'!$B$23))</f>
        <v/>
      </c>
      <c r="CA23" s="1232" t="str">
        <f>IF('01.ข้อมูลเบื้องต้น'!$C$23="","",IF('03.คีย์เทอม2'!$B23="","",'01.ข้อมูลเบื้องต้น'!$C$23))</f>
        <v/>
      </c>
      <c r="CB23" s="722"/>
      <c r="CC23" s="1234" t="str">
        <f t="shared" si="38"/>
        <v/>
      </c>
      <c r="CD23" s="1232"/>
      <c r="CE23" s="1231" t="str">
        <f>IF('01.ข้อมูลเบื้องต้น'!$B$24="","",IF('03.คีย์เทอม2'!$B23="","",'01.ข้อมูลเบื้องต้น'!$B$24))</f>
        <v/>
      </c>
      <c r="CF23" s="1232" t="str">
        <f>IF('01.ข้อมูลเบื้องต้น'!$C$24="","",IF('03.คีย์เทอม2'!$B23="","",'01.ข้อมูลเบื้องต้น'!$C$24))</f>
        <v/>
      </c>
      <c r="CG23" s="722"/>
      <c r="CH23" s="1234" t="str">
        <f t="shared" si="58"/>
        <v/>
      </c>
      <c r="CI23" s="1232"/>
      <c r="CJ23" s="1231" t="str">
        <f>IF('01.ข้อมูลเบื้องต้น'!$B$25="","",IF('03.คีย์เทอม2'!$B23="","",'01.ข้อมูลเบื้องต้น'!$B$25))</f>
        <v/>
      </c>
      <c r="CK23" s="1232" t="str">
        <f>IF('01.ข้อมูลเบื้องต้น'!$C$25="","",IF('03.คีย์เทอม2'!$B23="","",'01.ข้อมูลเบื้องต้น'!$C$25))</f>
        <v/>
      </c>
      <c r="CL23" s="722"/>
      <c r="CM23" s="1234" t="str">
        <f t="shared" si="11"/>
        <v/>
      </c>
      <c r="CN23" s="1232"/>
      <c r="CO23" s="1231" t="str">
        <f>IF('01.ข้อมูลเบื้องต้น'!$B$26="","",IF('03.คีย์เทอม2'!$B23="","",'01.ข้อมูลเบื้องต้น'!$B$26))</f>
        <v/>
      </c>
      <c r="CP23" s="1232" t="str">
        <f>IF('01.ข้อมูลเบื้องต้น'!$C$26="","",IF('03.คีย์เทอม2'!$B23="","",'01.ข้อมูลเบื้องต้น'!$C$26))</f>
        <v/>
      </c>
      <c r="CQ23" s="722"/>
      <c r="CR23" s="1234" t="str">
        <f t="shared" si="12"/>
        <v/>
      </c>
      <c r="CS23" s="1232"/>
      <c r="CT23" s="1231" t="str">
        <f>IF('01.ข้อมูลเบื้องต้น'!$B$27="","",IF('03.คีย์เทอม2'!$B23="","",'01.ข้อมูลเบื้องต้น'!$B$27))</f>
        <v/>
      </c>
      <c r="CU23" s="1232" t="str">
        <f>IF('01.ข้อมูลเบื้องต้น'!$C$27="","",IF('03.คีย์เทอม2'!$B23="","",'01.ข้อมูลเบื้องต้น'!$C$27))</f>
        <v/>
      </c>
      <c r="CV23" s="722"/>
      <c r="CW23" s="1234" t="str">
        <f t="shared" si="13"/>
        <v/>
      </c>
      <c r="CX23" s="1232"/>
      <c r="CY23" s="1231" t="str">
        <f>IF('01.ข้อมูลเบื้องต้น'!$B$28="","",IF('03.คีย์เทอม2'!$B23="","",'01.ข้อมูลเบื้องต้น'!$B$28))</f>
        <v/>
      </c>
      <c r="CZ23" s="1232" t="str">
        <f>IF('01.ข้อมูลเบื้องต้น'!$C$28="","",IF('03.คีย์เทอม2'!$B23="","",'01.ข้อมูลเบื้องต้น'!$C$28))</f>
        <v/>
      </c>
      <c r="DA23" s="722"/>
      <c r="DB23" s="1234" t="str">
        <f t="shared" si="14"/>
        <v/>
      </c>
      <c r="DC23" s="1232"/>
      <c r="DD23" s="1231" t="str">
        <f>IF('01.ข้อมูลเบื้องต้น'!$B$36="","",IF('02.คีย์เทอม1'!$B23="","",'01.ข้อมูลเบื้องต้น'!$B$36))</f>
        <v/>
      </c>
      <c r="DE23" s="1232" t="str">
        <f>IF('01.ข้อมูลเบื้องต้น'!$C$36="","",IF('02.คีย์เทอม1'!$B23="","",'01.ข้อมูลเบื้องต้น'!$C$36))</f>
        <v/>
      </c>
      <c r="DF23" s="721"/>
      <c r="DG23" s="1234" t="str">
        <f t="shared" si="15"/>
        <v/>
      </c>
      <c r="DH23" s="1232"/>
      <c r="DI23" s="1231" t="str">
        <f>IF('01.ข้อมูลเบื้องต้น'!$B$37="","",IF('02.คีย์เทอม1'!$B23="","",'01.ข้อมูลเบื้องต้น'!$B$37))</f>
        <v/>
      </c>
      <c r="DJ23" s="1232" t="str">
        <f>IF('01.ข้อมูลเบื้องต้น'!$C$37="","",IF('02.คีย์เทอม1'!$B23="","",'01.ข้อมูลเบื้องต้น'!$C$37))</f>
        <v/>
      </c>
      <c r="DK23" s="721"/>
      <c r="DL23" s="1234" t="str">
        <f t="shared" si="16"/>
        <v/>
      </c>
      <c r="DM23" s="1232"/>
      <c r="DN23" s="1231" t="str">
        <f>IF('01.ข้อมูลเบื้องต้น'!$B$38="","",IF('02.คีย์เทอม1'!$B23="","",'01.ข้อมูลเบื้องต้น'!$B$38))</f>
        <v/>
      </c>
      <c r="DO23" s="1232" t="str">
        <f>IF('01.ข้อมูลเบื้องต้น'!$C$38="","",IF('02.คีย์เทอม1'!$B23="","",'01.ข้อมูลเบื้องต้น'!$C$38))</f>
        <v/>
      </c>
      <c r="DP23" s="721"/>
      <c r="DQ23" s="1234" t="str">
        <f t="shared" si="17"/>
        <v/>
      </c>
      <c r="DR23" s="1232"/>
      <c r="DS23" s="1231" t="str">
        <f>IF('01.ข้อมูลเบื้องต้น'!$B$39="","",IF('02.คีย์เทอม1'!$B23="","",'01.ข้อมูลเบื้องต้น'!$B$39))</f>
        <v/>
      </c>
      <c r="DT23" s="1232" t="str">
        <f>IF('01.ข้อมูลเบื้องต้น'!$C$39="","",IF('02.คีย์เทอม1'!$B23="","",'01.ข้อมูลเบื้องต้น'!$C$39))</f>
        <v/>
      </c>
      <c r="DU23" s="721"/>
      <c r="DV23" s="1234" t="str">
        <f t="shared" si="18"/>
        <v/>
      </c>
      <c r="DW23" s="1232"/>
      <c r="DX23" s="1231" t="str">
        <f>IF('01.ข้อมูลเบื้องต้น'!$B$40="","",IF('02.คีย์เทอม1'!$B23="","",'01.ข้อมูลเบื้องต้น'!$B$40))</f>
        <v/>
      </c>
      <c r="DY23" s="1232" t="str">
        <f>IF('01.ข้อมูลเบื้องต้น'!$C$40="","",IF('02.คีย์เทอม1'!$B23="","",'01.ข้อมูลเบื้องต้น'!$C$40))</f>
        <v/>
      </c>
      <c r="DZ23" s="721"/>
      <c r="EA23" s="1234" t="str">
        <f t="shared" si="19"/>
        <v/>
      </c>
      <c r="EB23" s="1232"/>
      <c r="EC23" s="1231" t="str">
        <f>IF('01.ข้อมูลเบื้องต้น'!$B$41="","",IF('02.คีย์เทอม1'!$B23="","",'01.ข้อมูลเบื้องต้น'!$B$41))</f>
        <v/>
      </c>
      <c r="ED23" s="1232" t="str">
        <f>IF('01.ข้อมูลเบื้องต้น'!$C$41="","",IF('02.คีย์เทอม1'!$B23="","",'01.ข้อมูลเบื้องต้น'!$C$41))</f>
        <v/>
      </c>
      <c r="EE23" s="721"/>
      <c r="EF23" s="1234" t="str">
        <f t="shared" si="20"/>
        <v/>
      </c>
      <c r="EG23" s="1232"/>
      <c r="EH23" s="1231" t="str">
        <f>IF('01.ข้อมูลเบื้องต้น'!$B$42="","",IF('02.คีย์เทอม1'!$B23="","",'01.ข้อมูลเบื้องต้น'!$B$42))</f>
        <v/>
      </c>
      <c r="EI23" s="1232" t="str">
        <f>IF('01.ข้อมูลเบื้องต้น'!$C$42="","",IF('02.คีย์เทอม1'!$B23="","",'01.ข้อมูลเบื้องต้น'!$C$42))</f>
        <v/>
      </c>
      <c r="EJ23" s="721"/>
      <c r="EK23" s="1234" t="str">
        <f t="shared" si="21"/>
        <v/>
      </c>
      <c r="EL23" s="1232"/>
      <c r="EM23" s="1231" t="str">
        <f>IF('01.ข้อมูลเบื้องต้น'!$B$43="","",IF('02.คีย์เทอม1'!$B23="","",'01.ข้อมูลเบื้องต้น'!$B$43))</f>
        <v/>
      </c>
      <c r="EN23" s="1232" t="str">
        <f>IF('01.ข้อมูลเบื้องต้น'!$C$43="","",IF('02.คีย์เทอม1'!$B23="","",'01.ข้อมูลเบื้องต้น'!$C$43))</f>
        <v/>
      </c>
      <c r="EO23" s="721"/>
      <c r="EP23" s="1234" t="str">
        <f t="shared" si="22"/>
        <v/>
      </c>
      <c r="EQ23" s="1232"/>
      <c r="ER23" s="1231" t="str">
        <f>IF('01.ข้อมูลเบื้องต้น'!$B$44="","",IF('02.คีย์เทอม1'!$B23="","",'01.ข้อมูลเบื้องต้น'!$B$44))</f>
        <v/>
      </c>
      <c r="ES23" s="1232" t="str">
        <f>IF('01.ข้อมูลเบื้องต้น'!$C$44="","",IF('02.คีย์เทอม1'!$B23="","",'01.ข้อมูลเบื้องต้น'!$C$44))</f>
        <v/>
      </c>
      <c r="ET23" s="721"/>
      <c r="EU23" s="1234" t="str">
        <f t="shared" si="23"/>
        <v/>
      </c>
      <c r="EV23" s="1232"/>
      <c r="EW23" s="1231" t="str">
        <f>IF('01.ข้อมูลเบื้องต้น'!$B$45="","",IF('02.คีย์เทอม1'!$B23="","",'01.ข้อมูลเบื้องต้น'!$B$45))</f>
        <v/>
      </c>
      <c r="EX23" s="1232" t="str">
        <f>IF('01.ข้อมูลเบื้องต้น'!$C$45="","",IF('02.คีย์เทอม1'!$B23="","",'01.ข้อมูลเบื้องต้น'!$C$45))</f>
        <v/>
      </c>
      <c r="EY23" s="721"/>
      <c r="EZ23" s="1234" t="str">
        <f t="shared" si="24"/>
        <v/>
      </c>
      <c r="FA23" s="1232"/>
      <c r="FB23" s="1231" t="str">
        <f>IF('01.ข้อมูลเบื้องต้น'!$B$46="","",IF('02.คีย์เทอม1'!$B23="","",'01.ข้อมูลเบื้องต้น'!$B$46))</f>
        <v/>
      </c>
      <c r="FC23" s="1232" t="str">
        <f>IF('01.ข้อมูลเบื้องต้น'!$C$46="","",IF('02.คีย์เทอม1'!$B23="","",'01.ข้อมูลเบื้องต้น'!$C$46))</f>
        <v/>
      </c>
      <c r="FD23" s="721"/>
      <c r="FE23" s="1234" t="str">
        <f t="shared" si="25"/>
        <v/>
      </c>
      <c r="FF23" s="1232"/>
      <c r="FG23" s="1231" t="str">
        <f>IF('01.ข้อมูลเบื้องต้น'!$B$47="","",IF('02.คีย์เทอม1'!$B23="","",'01.ข้อมูลเบื้องต้น'!$B$47))</f>
        <v/>
      </c>
      <c r="FH23" s="1232" t="str">
        <f>IF('01.ข้อมูลเบื้องต้น'!$C$47="","",IF('02.คีย์เทอม1'!$B23="","",'01.ข้อมูลเบื้องต้น'!$C$47))</f>
        <v/>
      </c>
      <c r="FI23" s="721"/>
      <c r="FJ23" s="1234" t="str">
        <f t="shared" si="26"/>
        <v/>
      </c>
      <c r="FK23" s="1232"/>
      <c r="FL23" s="1231" t="str">
        <f>IF('01.ข้อมูลเบื้องต้น'!$B$48="","",IF('02.คีย์เทอม1'!$B23="","",'01.ข้อมูลเบื้องต้น'!$B$48))</f>
        <v/>
      </c>
      <c r="FM23" s="1232" t="str">
        <f>IF('01.ข้อมูลเบื้องต้น'!$C$48="","",IF('02.คีย์เทอม1'!$B23="","",'01.ข้อมูลเบื้องต้น'!$C$48))</f>
        <v/>
      </c>
      <c r="FN23" s="721"/>
      <c r="FO23" s="1234" t="str">
        <f t="shared" si="27"/>
        <v/>
      </c>
      <c r="FP23" s="1232"/>
      <c r="FQ23" s="1231" t="str">
        <f>IF('01.ข้อมูลเบื้องต้น'!$B$49="","",IF('02.คีย์เทอม1'!$B23="","",'01.ข้อมูลเบื้องต้น'!$B$49))</f>
        <v/>
      </c>
      <c r="FR23" s="1232" t="str">
        <f>IF('01.ข้อมูลเบื้องต้น'!$C$49="","",IF('02.คีย์เทอม1'!$B23="","",'01.ข้อมูลเบื้องต้น'!$C$49))</f>
        <v/>
      </c>
      <c r="FS23" s="721"/>
      <c r="FT23" s="1234" t="str">
        <f t="shared" si="28"/>
        <v/>
      </c>
      <c r="FU23" s="1232"/>
      <c r="FV23" s="1231" t="str">
        <f>IF('01.ข้อมูลเบื้องต้น'!$B$50="","",IF($D23="","",'01.ข้อมูลเบื้องต้น'!$B$50))</f>
        <v/>
      </c>
      <c r="FW23" s="1232" t="str">
        <f>IF('01.ข้อมูลเบื้องต้น'!$C$50="","",IF('02.คีย์เทอม1'!$B23="","",'01.ข้อมูลเบื้องต้น'!$C$50))</f>
        <v/>
      </c>
      <c r="FX23" s="721"/>
      <c r="FY23" s="1234" t="str">
        <f t="shared" si="29"/>
        <v/>
      </c>
      <c r="FZ23" s="521" t="str">
        <f t="shared" si="56"/>
        <v/>
      </c>
      <c r="GA23" s="522" t="str">
        <f t="shared" si="57"/>
        <v/>
      </c>
      <c r="GB23" s="523" t="str">
        <f>IF('2.ชื่อนักเรียน'!R24="มส","มส",IF('2.ชื่อนักเรียน'!R24="ย้าย","ย้าย",IF('2.ชื่อนักเรียน'!R24="ร","ร",IF(GA23="","",RANK(GA23,$GA$10:$GA$59,0)))))</f>
        <v/>
      </c>
      <c r="GC23" s="523" t="str">
        <f t="shared" si="39"/>
        <v/>
      </c>
      <c r="GE23" s="527" t="str">
        <f t="shared" si="40"/>
        <v/>
      </c>
      <c r="GF23" s="718" t="str">
        <f t="shared" si="41"/>
        <v/>
      </c>
      <c r="GG23" s="717" t="str">
        <f t="shared" si="42"/>
        <v/>
      </c>
      <c r="GH23" s="520" t="str">
        <f t="shared" si="43"/>
        <v/>
      </c>
      <c r="GI23" s="529" t="str">
        <f t="shared" si="44"/>
        <v/>
      </c>
      <c r="GJ23" s="718" t="str">
        <f t="shared" si="45"/>
        <v/>
      </c>
      <c r="GK23" s="718" t="str">
        <f t="shared" si="46"/>
        <v/>
      </c>
      <c r="GL23" s="528" t="str">
        <f t="shared" si="47"/>
        <v/>
      </c>
      <c r="GM23" s="701" t="str">
        <f t="shared" si="48"/>
        <v/>
      </c>
      <c r="GN23" s="701" t="str">
        <f t="shared" si="49"/>
        <v/>
      </c>
      <c r="GO23" s="701" t="str">
        <f t="shared" si="50"/>
        <v/>
      </c>
      <c r="GP23" s="701" t="str">
        <f t="shared" si="51"/>
        <v/>
      </c>
      <c r="GQ23" s="701" t="str">
        <f t="shared" si="52"/>
        <v/>
      </c>
      <c r="GR23" s="701" t="str">
        <f t="shared" si="53"/>
        <v/>
      </c>
      <c r="GS23" s="701" t="str">
        <f t="shared" si="54"/>
        <v/>
      </c>
      <c r="GT23" s="520" t="str">
        <f t="shared" si="55"/>
        <v/>
      </c>
    </row>
    <row r="24" spans="1:202" s="509" customFormat="1" ht="17.25" customHeight="1" thickTop="1" thickBot="1">
      <c r="A24" s="1229">
        <v>15</v>
      </c>
      <c r="B24" s="1229" t="str">
        <f>IF('2.ชื่อนักเรียน'!E25="","",CONCATENATE('2.ชื่อนักเรียน'!E25,'2.ชื่อนักเรียน'!F25,'2.ชื่อนักเรียน'!G25,'2.ชื่อนักเรียน'!H25,'2.ชื่อนักเรียน'!I25,'2.ชื่อนักเรียน'!J25,'2.ชื่อนักเรียน'!K25,'2.ชื่อนักเรียน'!L25,'2.ชื่อนักเรียน'!M25,'2.ชื่อนักเรียน'!N25,'2.ชื่อนักเรียน'!O25,'2.ชื่อนักเรียน'!P25,'2.ชื่อนักเรียน'!Q25))</f>
        <v/>
      </c>
      <c r="C24" s="1230" t="str">
        <f>IF('2.ชื่อนักเรียน'!B25="","",'2.ชื่อนักเรียน'!B25)</f>
        <v/>
      </c>
      <c r="D24" s="1231" t="str">
        <f>IF('2.ชื่อนักเรียน'!C25="","",CONCATENATE(TRIM('2.ชื่อนักเรียน'!C25),"  ",'2.ชื่อนักเรียน'!D25))</f>
        <v/>
      </c>
      <c r="E24" s="1232" t="str">
        <f>IF(B24="","",IF('01.ข้อมูลเบื้องต้น'!$H$2="","",'01.ข้อมูลเบื้องต้น'!$H$2))</f>
        <v/>
      </c>
      <c r="F24" s="1231" t="str">
        <f>IF(B24="","",IF('01.ข้อมูลเบื้องต้น'!$I$4="","",'01.ข้อมูลเบื้องต้น'!$I$4))</f>
        <v/>
      </c>
      <c r="G24" s="1232"/>
      <c r="H24" s="1231" t="str">
        <f>IF('01.ข้อมูลเบื้องต้น'!$B$8="","",IF('03.คีย์เทอม2'!$B24="","",'01.ข้อมูลเบื้องต้น'!$B$8))</f>
        <v/>
      </c>
      <c r="I24" s="1232" t="str">
        <f>IF('01.ข้อมูลเบื้องต้น'!$C$8="","",IF('03.คีย์เทอม2'!$B24="","",'01.ข้อมูลเบื้องต้น'!$C$8))</f>
        <v/>
      </c>
      <c r="J24" s="519"/>
      <c r="K24" s="1233" t="str">
        <f>IF('2.ชื่อนักเรียน'!R25="มส","มส",IF('2.ชื่อนักเรียน'!R25="ร","ร",IF('2.ชื่อนักเรียน'!R25="ย้าย","ย้าย",IF(J24="","",IF(J24&gt;=75,"เชี่ยวชาญ",IF(J24&gt;=65,"ชำนาญ",IF(J24&gt;=55,"พัฒนา",IF(J24&gt;=50,"เริ่มต้น","ไม่ผ่าน"))))))))</f>
        <v/>
      </c>
      <c r="L24" s="1232"/>
      <c r="M24" s="1231" t="str">
        <f>IF('01.ข้อมูลเบื้องต้น'!$B$9="","",IF('03.คีย์เทอม2'!$B24="","",'01.ข้อมูลเบื้องต้น'!$B$9))</f>
        <v/>
      </c>
      <c r="N24" s="1232" t="str">
        <f>IF('01.ข้อมูลเบื้องต้น'!$C$9="","",IF('03.คีย์เทอม2'!$B24="","",'01.ข้อมูลเบื้องต้น'!$C$9))</f>
        <v/>
      </c>
      <c r="O24" s="526"/>
      <c r="P24" s="1235" t="str">
        <f t="shared" si="6"/>
        <v/>
      </c>
      <c r="Q24" s="1232"/>
      <c r="R24" s="1231" t="str">
        <f>IF('01.ข้อมูลเบื้องต้น'!$B$10="","",IF('03.คีย์เทอม2'!$B24="","",'01.ข้อมูลเบื้องต้น'!$B$10))</f>
        <v/>
      </c>
      <c r="S24" s="1232" t="str">
        <f>IF('01.ข้อมูลเบื้องต้น'!$C$10="","",IF('03.คีย์เทอม2'!$B24="","",'01.ข้อมูลเบื้องต้น'!$C$10))</f>
        <v/>
      </c>
      <c r="T24" s="526"/>
      <c r="U24" s="1235" t="str">
        <f t="shared" si="7"/>
        <v/>
      </c>
      <c r="V24" s="1232"/>
      <c r="W24" s="1231" t="str">
        <f>IF('01.ข้อมูลเบื้องต้น'!$B$11="","",IF('03.คีย์เทอม2'!$B24="","",'01.ข้อมูลเบื้องต้น'!$B$11))</f>
        <v/>
      </c>
      <c r="X24" s="1232" t="str">
        <f>IF('01.ข้อมูลเบื้องต้น'!$C$11="","",IF('03.คีย์เทอม2'!$B24="","",'01.ข้อมูลเบื้องต้น'!$C$11))</f>
        <v/>
      </c>
      <c r="Y24" s="519"/>
      <c r="Z24" s="1234" t="str">
        <f t="shared" si="30"/>
        <v/>
      </c>
      <c r="AA24" s="1232"/>
      <c r="AB24" s="1231" t="str">
        <f>IF('01.ข้อมูลเบื้องต้น'!$B$12="","",IF('03.คีย์เทอม2'!$B24="","",'01.ข้อมูลเบื้องต้น'!$B$12))</f>
        <v/>
      </c>
      <c r="AC24" s="1232" t="str">
        <f>IF('01.ข้อมูลเบื้องต้น'!$C$12="","",IF('03.คีย์เทอม2'!$B24="","",'01.ข้อมูลเบื้องต้น'!$C$12))</f>
        <v/>
      </c>
      <c r="AD24" s="526"/>
      <c r="AE24" s="1235" t="str">
        <f t="shared" si="31"/>
        <v/>
      </c>
      <c r="AF24" s="1232"/>
      <c r="AG24" s="1231" t="str">
        <f>IF('01.ข้อมูลเบื้องต้น'!$B$13="","",IF('03.คีย์เทอม2'!$B24="","",'01.ข้อมูลเบื้องต้น'!$B$13))</f>
        <v/>
      </c>
      <c r="AH24" s="1232" t="str">
        <f>IF('01.ข้อมูลเบื้องต้น'!$C$13="","",IF('03.คีย์เทอม2'!$B24="","",'01.ข้อมูลเบื้องต้น'!$C$13))</f>
        <v/>
      </c>
      <c r="AI24" s="526"/>
      <c r="AJ24" s="1235" t="str">
        <f t="shared" si="32"/>
        <v/>
      </c>
      <c r="AK24" s="1232"/>
      <c r="AL24" s="1231" t="str">
        <f>IF('01.ข้อมูลเบื้องต้น'!$B$14="","",IF('03.คีย์เทอม2'!$B24="","",'01.ข้อมูลเบื้องต้น'!$B$14))</f>
        <v/>
      </c>
      <c r="AM24" s="1232" t="str">
        <f>IF('01.ข้อมูลเบื้องต้น'!$C$14="","",IF('03.คีย์เทอม2'!$B24="","",'01.ข้อมูลเบื้องต้น'!$C$14))</f>
        <v/>
      </c>
      <c r="AN24" s="526"/>
      <c r="AO24" s="1235" t="str">
        <f t="shared" si="33"/>
        <v/>
      </c>
      <c r="AP24" s="1232"/>
      <c r="AQ24" s="1231" t="str">
        <f>IF('01.ข้อมูลเบื้องต้น'!$B$15="","",IF('03.คีย์เทอม2'!$B24="","",'01.ข้อมูลเบื้องต้น'!$B$15))</f>
        <v/>
      </c>
      <c r="AR24" s="1232" t="str">
        <f>IF('01.ข้อมูลเบื้องต้น'!$C$15="","",IF('03.คีย์เทอม2'!$B24="","",'01.ข้อมูลเบื้องต้น'!$C$15))</f>
        <v/>
      </c>
      <c r="AS24" s="526"/>
      <c r="AT24" s="1235" t="str">
        <f t="shared" si="34"/>
        <v/>
      </c>
      <c r="AU24" s="1232"/>
      <c r="AV24" s="1231" t="str">
        <f>IF('01.ข้อมูลเบื้องต้น'!$B$16="","",IF('03.คีย์เทอม2'!$B24="","",'01.ข้อมูลเบื้องต้น'!$B$16))</f>
        <v/>
      </c>
      <c r="AW24" s="1232" t="str">
        <f>IF('01.ข้อมูลเบื้องต้น'!$C$16="","",IF('03.คีย์เทอม2'!$B24="","",'01.ข้อมูลเบื้องต้น'!$C$16))</f>
        <v/>
      </c>
      <c r="AX24" s="519"/>
      <c r="AY24" s="1234" t="str">
        <f t="shared" si="35"/>
        <v/>
      </c>
      <c r="AZ24" s="1232"/>
      <c r="BA24" s="1231" t="str">
        <f>IF('01.ข้อมูลเบื้องต้น'!$B$17="","",IF('03.คีย์เทอม2'!$B24="","",'01.ข้อมูลเบื้องต้น'!$B$17))</f>
        <v/>
      </c>
      <c r="BB24" s="1232" t="str">
        <f>IF('01.ข้อมูลเบื้องต้น'!$C$17="","",IF('03.คีย์เทอม2'!$B24="","",'01.ข้อมูลเบื้องต้น'!$C$17))</f>
        <v/>
      </c>
      <c r="BC24" s="519"/>
      <c r="BD24" s="1234" t="str">
        <f t="shared" si="36"/>
        <v/>
      </c>
      <c r="BE24" s="1232"/>
      <c r="BF24" s="1231" t="str">
        <f>IF('01.ข้อมูลเบื้องต้น'!$B$19="","",IF('03.คีย์เทอม2'!$B24="","",'01.ข้อมูลเบื้องต้น'!$B$19))</f>
        <v/>
      </c>
      <c r="BG24" s="1232" t="str">
        <f>IF('01.ข้อมูลเบื้องต้น'!$C$19="","",IF('03.คีย์เทอม2'!$B24="","",'01.ข้อมูลเบื้องต้น'!$C$19))</f>
        <v/>
      </c>
      <c r="BH24" s="723"/>
      <c r="BI24" s="1234" t="str">
        <f t="shared" si="37"/>
        <v/>
      </c>
      <c r="BJ24" s="1232"/>
      <c r="BK24" s="1231" t="str">
        <f>IF('01.ข้อมูลเบื้องต้น'!$B$20="","",IF('03.คีย์เทอม2'!$B24="","",'01.ข้อมูลเบื้องต้น'!$B$20))</f>
        <v/>
      </c>
      <c r="BL24" s="1232" t="str">
        <f>IF('01.ข้อมูลเบื้องต้น'!$C$20="","",IF('03.คีย์เทอม2'!$B24="","",'01.ข้อมูลเบื้องต้น'!$C$20))</f>
        <v/>
      </c>
      <c r="BM24" s="722"/>
      <c r="BN24" s="1235" t="str">
        <f t="shared" si="8"/>
        <v/>
      </c>
      <c r="BO24" s="1232"/>
      <c r="BP24" s="1231" t="str">
        <f>IF('01.ข้อมูลเบื้องต้น'!$B$21="","",IF('03.คีย์เทอม2'!$B24="","",'01.ข้อมูลเบื้องต้น'!$B$21))</f>
        <v/>
      </c>
      <c r="BQ24" s="1232" t="str">
        <f>IF('01.ข้อมูลเบื้องต้น'!$C$21="","",IF('03.คีย์เทอม2'!$B24="","",'01.ข้อมูลเบื้องต้น'!$C$21))</f>
        <v/>
      </c>
      <c r="BR24" s="722"/>
      <c r="BS24" s="1234" t="str">
        <f t="shared" si="9"/>
        <v/>
      </c>
      <c r="BT24" s="1232"/>
      <c r="BU24" s="1231" t="str">
        <f>IF('01.ข้อมูลเบื้องต้น'!$B$22="","",IF('03.คีย์เทอม2'!$B24="","",'01.ข้อมูลเบื้องต้น'!$B$22))</f>
        <v/>
      </c>
      <c r="BV24" s="1232" t="str">
        <f>IF('01.ข้อมูลเบื้องต้น'!$C$22="","",IF('03.คีย์เทอม2'!$B24="","",'01.ข้อมูลเบื้องต้น'!$C$22))</f>
        <v/>
      </c>
      <c r="BW24" s="722"/>
      <c r="BX24" s="1234" t="str">
        <f t="shared" si="10"/>
        <v/>
      </c>
      <c r="BY24" s="1232"/>
      <c r="BZ24" s="1231" t="str">
        <f>IF('01.ข้อมูลเบื้องต้น'!$B$23="","",IF('03.คีย์เทอม2'!$B24="","",'01.ข้อมูลเบื้องต้น'!$B$23))</f>
        <v/>
      </c>
      <c r="CA24" s="1232" t="str">
        <f>IF('01.ข้อมูลเบื้องต้น'!$C$23="","",IF('03.คีย์เทอม2'!$B24="","",'01.ข้อมูลเบื้องต้น'!$C$23))</f>
        <v/>
      </c>
      <c r="CB24" s="722"/>
      <c r="CC24" s="1234" t="str">
        <f t="shared" si="38"/>
        <v/>
      </c>
      <c r="CD24" s="1232"/>
      <c r="CE24" s="1231" t="str">
        <f>IF('01.ข้อมูลเบื้องต้น'!$B$24="","",IF('03.คีย์เทอม2'!$B24="","",'01.ข้อมูลเบื้องต้น'!$B$24))</f>
        <v/>
      </c>
      <c r="CF24" s="1232" t="str">
        <f>IF('01.ข้อมูลเบื้องต้น'!$C$24="","",IF('03.คีย์เทอม2'!$B24="","",'01.ข้อมูลเบื้องต้น'!$C$24))</f>
        <v/>
      </c>
      <c r="CG24" s="722"/>
      <c r="CH24" s="1234" t="str">
        <f t="shared" si="58"/>
        <v/>
      </c>
      <c r="CI24" s="1232"/>
      <c r="CJ24" s="1231" t="str">
        <f>IF('01.ข้อมูลเบื้องต้น'!$B$25="","",IF('03.คีย์เทอม2'!$B24="","",'01.ข้อมูลเบื้องต้น'!$B$25))</f>
        <v/>
      </c>
      <c r="CK24" s="1232" t="str">
        <f>IF('01.ข้อมูลเบื้องต้น'!$C$25="","",IF('03.คีย์เทอม2'!$B24="","",'01.ข้อมูลเบื้องต้น'!$C$25))</f>
        <v/>
      </c>
      <c r="CL24" s="722"/>
      <c r="CM24" s="1234" t="str">
        <f t="shared" si="11"/>
        <v/>
      </c>
      <c r="CN24" s="1232"/>
      <c r="CO24" s="1231" t="str">
        <f>IF('01.ข้อมูลเบื้องต้น'!$B$26="","",IF('03.คีย์เทอม2'!$B24="","",'01.ข้อมูลเบื้องต้น'!$B$26))</f>
        <v/>
      </c>
      <c r="CP24" s="1232" t="str">
        <f>IF('01.ข้อมูลเบื้องต้น'!$C$26="","",IF('03.คีย์เทอม2'!$B24="","",'01.ข้อมูลเบื้องต้น'!$C$26))</f>
        <v/>
      </c>
      <c r="CQ24" s="722"/>
      <c r="CR24" s="1234" t="str">
        <f t="shared" si="12"/>
        <v/>
      </c>
      <c r="CS24" s="1232"/>
      <c r="CT24" s="1231" t="str">
        <f>IF('01.ข้อมูลเบื้องต้น'!$B$27="","",IF('03.คีย์เทอม2'!$B24="","",'01.ข้อมูลเบื้องต้น'!$B$27))</f>
        <v/>
      </c>
      <c r="CU24" s="1232" t="str">
        <f>IF('01.ข้อมูลเบื้องต้น'!$C$27="","",IF('03.คีย์เทอม2'!$B24="","",'01.ข้อมูลเบื้องต้น'!$C$27))</f>
        <v/>
      </c>
      <c r="CV24" s="722"/>
      <c r="CW24" s="1234" t="str">
        <f t="shared" si="13"/>
        <v/>
      </c>
      <c r="CX24" s="1232"/>
      <c r="CY24" s="1231" t="str">
        <f>IF('01.ข้อมูลเบื้องต้น'!$B$28="","",IF('03.คีย์เทอม2'!$B24="","",'01.ข้อมูลเบื้องต้น'!$B$28))</f>
        <v/>
      </c>
      <c r="CZ24" s="1232" t="str">
        <f>IF('01.ข้อมูลเบื้องต้น'!$C$28="","",IF('03.คีย์เทอม2'!$B24="","",'01.ข้อมูลเบื้องต้น'!$C$28))</f>
        <v/>
      </c>
      <c r="DA24" s="722"/>
      <c r="DB24" s="1234" t="str">
        <f t="shared" si="14"/>
        <v/>
      </c>
      <c r="DC24" s="1232"/>
      <c r="DD24" s="1231" t="str">
        <f>IF('01.ข้อมูลเบื้องต้น'!$B$36="","",IF('02.คีย์เทอม1'!$B24="","",'01.ข้อมูลเบื้องต้น'!$B$36))</f>
        <v/>
      </c>
      <c r="DE24" s="1232" t="str">
        <f>IF('01.ข้อมูลเบื้องต้น'!$C$36="","",IF('02.คีย์เทอม1'!$B24="","",'01.ข้อมูลเบื้องต้น'!$C$36))</f>
        <v/>
      </c>
      <c r="DF24" s="721"/>
      <c r="DG24" s="1234" t="str">
        <f t="shared" si="15"/>
        <v/>
      </c>
      <c r="DH24" s="1232"/>
      <c r="DI24" s="1231" t="str">
        <f>IF('01.ข้อมูลเบื้องต้น'!$B$37="","",IF('02.คีย์เทอม1'!$B24="","",'01.ข้อมูลเบื้องต้น'!$B$37))</f>
        <v/>
      </c>
      <c r="DJ24" s="1232" t="str">
        <f>IF('01.ข้อมูลเบื้องต้น'!$C$37="","",IF('02.คีย์เทอม1'!$B24="","",'01.ข้อมูลเบื้องต้น'!$C$37))</f>
        <v/>
      </c>
      <c r="DK24" s="721"/>
      <c r="DL24" s="1234" t="str">
        <f t="shared" si="16"/>
        <v/>
      </c>
      <c r="DM24" s="1232"/>
      <c r="DN24" s="1231" t="str">
        <f>IF('01.ข้อมูลเบื้องต้น'!$B$38="","",IF('02.คีย์เทอม1'!$B24="","",'01.ข้อมูลเบื้องต้น'!$B$38))</f>
        <v/>
      </c>
      <c r="DO24" s="1232" t="str">
        <f>IF('01.ข้อมูลเบื้องต้น'!$C$38="","",IF('02.คีย์เทอม1'!$B24="","",'01.ข้อมูลเบื้องต้น'!$C$38))</f>
        <v/>
      </c>
      <c r="DP24" s="721"/>
      <c r="DQ24" s="1234" t="str">
        <f t="shared" si="17"/>
        <v/>
      </c>
      <c r="DR24" s="1232"/>
      <c r="DS24" s="1231" t="str">
        <f>IF('01.ข้อมูลเบื้องต้น'!$B$39="","",IF('02.คีย์เทอม1'!$B24="","",'01.ข้อมูลเบื้องต้น'!$B$39))</f>
        <v/>
      </c>
      <c r="DT24" s="1232" t="str">
        <f>IF('01.ข้อมูลเบื้องต้น'!$C$39="","",IF('02.คีย์เทอม1'!$B24="","",'01.ข้อมูลเบื้องต้น'!$C$39))</f>
        <v/>
      </c>
      <c r="DU24" s="721"/>
      <c r="DV24" s="1234" t="str">
        <f t="shared" si="18"/>
        <v/>
      </c>
      <c r="DW24" s="1232"/>
      <c r="DX24" s="1231" t="str">
        <f>IF('01.ข้อมูลเบื้องต้น'!$B$40="","",IF('02.คีย์เทอม1'!$B24="","",'01.ข้อมูลเบื้องต้น'!$B$40))</f>
        <v/>
      </c>
      <c r="DY24" s="1232" t="str">
        <f>IF('01.ข้อมูลเบื้องต้น'!$C$40="","",IF('02.คีย์เทอม1'!$B24="","",'01.ข้อมูลเบื้องต้น'!$C$40))</f>
        <v/>
      </c>
      <c r="DZ24" s="721"/>
      <c r="EA24" s="1234" t="str">
        <f t="shared" si="19"/>
        <v/>
      </c>
      <c r="EB24" s="1232"/>
      <c r="EC24" s="1231" t="str">
        <f>IF('01.ข้อมูลเบื้องต้น'!$B$41="","",IF('02.คีย์เทอม1'!$B24="","",'01.ข้อมูลเบื้องต้น'!$B$41))</f>
        <v/>
      </c>
      <c r="ED24" s="1232" t="str">
        <f>IF('01.ข้อมูลเบื้องต้น'!$C$41="","",IF('02.คีย์เทอม1'!$B24="","",'01.ข้อมูลเบื้องต้น'!$C$41))</f>
        <v/>
      </c>
      <c r="EE24" s="721"/>
      <c r="EF24" s="1234" t="str">
        <f t="shared" si="20"/>
        <v/>
      </c>
      <c r="EG24" s="1232"/>
      <c r="EH24" s="1231" t="str">
        <f>IF('01.ข้อมูลเบื้องต้น'!$B$42="","",IF('02.คีย์เทอม1'!$B24="","",'01.ข้อมูลเบื้องต้น'!$B$42))</f>
        <v/>
      </c>
      <c r="EI24" s="1232" t="str">
        <f>IF('01.ข้อมูลเบื้องต้น'!$C$42="","",IF('02.คีย์เทอม1'!$B24="","",'01.ข้อมูลเบื้องต้น'!$C$42))</f>
        <v/>
      </c>
      <c r="EJ24" s="721"/>
      <c r="EK24" s="1234" t="str">
        <f t="shared" si="21"/>
        <v/>
      </c>
      <c r="EL24" s="1232"/>
      <c r="EM24" s="1231" t="str">
        <f>IF('01.ข้อมูลเบื้องต้น'!$B$43="","",IF('02.คีย์เทอม1'!$B24="","",'01.ข้อมูลเบื้องต้น'!$B$43))</f>
        <v/>
      </c>
      <c r="EN24" s="1232" t="str">
        <f>IF('01.ข้อมูลเบื้องต้น'!$C$43="","",IF('02.คีย์เทอม1'!$B24="","",'01.ข้อมูลเบื้องต้น'!$C$43))</f>
        <v/>
      </c>
      <c r="EO24" s="721"/>
      <c r="EP24" s="1234" t="str">
        <f t="shared" si="22"/>
        <v/>
      </c>
      <c r="EQ24" s="1232"/>
      <c r="ER24" s="1231" t="str">
        <f>IF('01.ข้อมูลเบื้องต้น'!$B$44="","",IF('02.คีย์เทอม1'!$B24="","",'01.ข้อมูลเบื้องต้น'!$B$44))</f>
        <v/>
      </c>
      <c r="ES24" s="1232" t="str">
        <f>IF('01.ข้อมูลเบื้องต้น'!$C$44="","",IF('02.คีย์เทอม1'!$B24="","",'01.ข้อมูลเบื้องต้น'!$C$44))</f>
        <v/>
      </c>
      <c r="ET24" s="721"/>
      <c r="EU24" s="1234" t="str">
        <f t="shared" si="23"/>
        <v/>
      </c>
      <c r="EV24" s="1232"/>
      <c r="EW24" s="1231" t="str">
        <f>IF('01.ข้อมูลเบื้องต้น'!$B$45="","",IF('02.คีย์เทอม1'!$B24="","",'01.ข้อมูลเบื้องต้น'!$B$45))</f>
        <v/>
      </c>
      <c r="EX24" s="1232" t="str">
        <f>IF('01.ข้อมูลเบื้องต้น'!$C$45="","",IF('02.คีย์เทอม1'!$B24="","",'01.ข้อมูลเบื้องต้น'!$C$45))</f>
        <v/>
      </c>
      <c r="EY24" s="721"/>
      <c r="EZ24" s="1234" t="str">
        <f t="shared" si="24"/>
        <v/>
      </c>
      <c r="FA24" s="1232"/>
      <c r="FB24" s="1231" t="str">
        <f>IF('01.ข้อมูลเบื้องต้น'!$B$46="","",IF('02.คีย์เทอม1'!$B24="","",'01.ข้อมูลเบื้องต้น'!$B$46))</f>
        <v/>
      </c>
      <c r="FC24" s="1232" t="str">
        <f>IF('01.ข้อมูลเบื้องต้น'!$C$46="","",IF('02.คีย์เทอม1'!$B24="","",'01.ข้อมูลเบื้องต้น'!$C$46))</f>
        <v/>
      </c>
      <c r="FD24" s="721"/>
      <c r="FE24" s="1234" t="str">
        <f t="shared" si="25"/>
        <v/>
      </c>
      <c r="FF24" s="1232"/>
      <c r="FG24" s="1231" t="str">
        <f>IF('01.ข้อมูลเบื้องต้น'!$B$47="","",IF('02.คีย์เทอม1'!$B24="","",'01.ข้อมูลเบื้องต้น'!$B$47))</f>
        <v/>
      </c>
      <c r="FH24" s="1232" t="str">
        <f>IF('01.ข้อมูลเบื้องต้น'!$C$47="","",IF('02.คีย์เทอม1'!$B24="","",'01.ข้อมูลเบื้องต้น'!$C$47))</f>
        <v/>
      </c>
      <c r="FI24" s="721"/>
      <c r="FJ24" s="1234" t="str">
        <f t="shared" si="26"/>
        <v/>
      </c>
      <c r="FK24" s="1232"/>
      <c r="FL24" s="1231" t="str">
        <f>IF('01.ข้อมูลเบื้องต้น'!$B$48="","",IF('02.คีย์เทอม1'!$B24="","",'01.ข้อมูลเบื้องต้น'!$B$48))</f>
        <v/>
      </c>
      <c r="FM24" s="1232" t="str">
        <f>IF('01.ข้อมูลเบื้องต้น'!$C$48="","",IF('02.คีย์เทอม1'!$B24="","",'01.ข้อมูลเบื้องต้น'!$C$48))</f>
        <v/>
      </c>
      <c r="FN24" s="721"/>
      <c r="FO24" s="1234" t="str">
        <f t="shared" si="27"/>
        <v/>
      </c>
      <c r="FP24" s="1232"/>
      <c r="FQ24" s="1231" t="str">
        <f>IF('01.ข้อมูลเบื้องต้น'!$B$49="","",IF('02.คีย์เทอม1'!$B24="","",'01.ข้อมูลเบื้องต้น'!$B$49))</f>
        <v/>
      </c>
      <c r="FR24" s="1232" t="str">
        <f>IF('01.ข้อมูลเบื้องต้น'!$C$49="","",IF('02.คีย์เทอม1'!$B24="","",'01.ข้อมูลเบื้องต้น'!$C$49))</f>
        <v/>
      </c>
      <c r="FS24" s="721"/>
      <c r="FT24" s="1234" t="str">
        <f t="shared" si="28"/>
        <v/>
      </c>
      <c r="FU24" s="1232"/>
      <c r="FV24" s="1231" t="str">
        <f>IF('01.ข้อมูลเบื้องต้น'!$B$50="","",IF($D24="","",'01.ข้อมูลเบื้องต้น'!$B$50))</f>
        <v/>
      </c>
      <c r="FW24" s="1232" t="str">
        <f>IF('01.ข้อมูลเบื้องต้น'!$C$50="","",IF('02.คีย์เทอม1'!$B24="","",'01.ข้อมูลเบื้องต้น'!$C$50))</f>
        <v/>
      </c>
      <c r="FX24" s="721"/>
      <c r="FY24" s="1234" t="str">
        <f t="shared" si="29"/>
        <v/>
      </c>
      <c r="FZ24" s="521" t="str">
        <f t="shared" si="56"/>
        <v/>
      </c>
      <c r="GA24" s="522" t="str">
        <f t="shared" si="57"/>
        <v/>
      </c>
      <c r="GB24" s="523" t="str">
        <f>IF('2.ชื่อนักเรียน'!R25="มส","มส",IF('2.ชื่อนักเรียน'!R25="ย้าย","ย้าย",IF('2.ชื่อนักเรียน'!R25="ร","ร",IF(GA24="","",RANK(GA24,$GA$10:$GA$59,0)))))</f>
        <v/>
      </c>
      <c r="GC24" s="523" t="str">
        <f t="shared" si="39"/>
        <v/>
      </c>
      <c r="GE24" s="530" t="str">
        <f t="shared" si="40"/>
        <v/>
      </c>
      <c r="GF24" s="717" t="str">
        <f t="shared" si="41"/>
        <v/>
      </c>
      <c r="GG24" s="717" t="str">
        <f t="shared" si="42"/>
        <v/>
      </c>
      <c r="GH24" s="520" t="str">
        <f t="shared" si="43"/>
        <v/>
      </c>
      <c r="GI24" s="532" t="str">
        <f t="shared" si="44"/>
        <v/>
      </c>
      <c r="GJ24" s="717" t="str">
        <f t="shared" si="45"/>
        <v/>
      </c>
      <c r="GK24" s="717" t="str">
        <f t="shared" si="46"/>
        <v/>
      </c>
      <c r="GL24" s="531" t="str">
        <f t="shared" si="47"/>
        <v/>
      </c>
      <c r="GM24" s="701" t="str">
        <f t="shared" si="48"/>
        <v/>
      </c>
      <c r="GN24" s="701" t="str">
        <f t="shared" si="49"/>
        <v/>
      </c>
      <c r="GO24" s="701" t="str">
        <f t="shared" si="50"/>
        <v/>
      </c>
      <c r="GP24" s="701" t="str">
        <f t="shared" si="51"/>
        <v/>
      </c>
      <c r="GQ24" s="701" t="str">
        <f t="shared" si="52"/>
        <v/>
      </c>
      <c r="GR24" s="701" t="str">
        <f t="shared" si="53"/>
        <v/>
      </c>
      <c r="GS24" s="701" t="str">
        <f t="shared" si="54"/>
        <v/>
      </c>
      <c r="GT24" s="520" t="str">
        <f t="shared" si="55"/>
        <v/>
      </c>
    </row>
    <row r="25" spans="1:202" s="509" customFormat="1" ht="17.25" customHeight="1" thickTop="1" thickBot="1">
      <c r="A25" s="1229">
        <v>16</v>
      </c>
      <c r="B25" s="1229" t="str">
        <f>IF('2.ชื่อนักเรียน'!E26="","",CONCATENATE('2.ชื่อนักเรียน'!E26,'2.ชื่อนักเรียน'!F26,'2.ชื่อนักเรียน'!G26,'2.ชื่อนักเรียน'!H26,'2.ชื่อนักเรียน'!I26,'2.ชื่อนักเรียน'!J26,'2.ชื่อนักเรียน'!K26,'2.ชื่อนักเรียน'!L26,'2.ชื่อนักเรียน'!M26,'2.ชื่อนักเรียน'!N26,'2.ชื่อนักเรียน'!O26,'2.ชื่อนักเรียน'!P26,'2.ชื่อนักเรียน'!Q26))</f>
        <v/>
      </c>
      <c r="C25" s="1230" t="str">
        <f>IF('2.ชื่อนักเรียน'!B26="","",'2.ชื่อนักเรียน'!B26)</f>
        <v/>
      </c>
      <c r="D25" s="1231" t="str">
        <f>IF('2.ชื่อนักเรียน'!C26="","",CONCATENATE(TRIM('2.ชื่อนักเรียน'!C26),"  ",'2.ชื่อนักเรียน'!D26))</f>
        <v/>
      </c>
      <c r="E25" s="1232" t="str">
        <f>IF(B25="","",IF('01.ข้อมูลเบื้องต้น'!$H$2="","",'01.ข้อมูลเบื้องต้น'!$H$2))</f>
        <v/>
      </c>
      <c r="F25" s="1231" t="str">
        <f>IF(B25="","",IF('01.ข้อมูลเบื้องต้น'!$I$4="","",'01.ข้อมูลเบื้องต้น'!$I$4))</f>
        <v/>
      </c>
      <c r="G25" s="1232"/>
      <c r="H25" s="1231" t="str">
        <f>IF('01.ข้อมูลเบื้องต้น'!$B$8="","",IF('03.คีย์เทอม2'!$B25="","",'01.ข้อมูลเบื้องต้น'!$B$8))</f>
        <v/>
      </c>
      <c r="I25" s="1232" t="str">
        <f>IF('01.ข้อมูลเบื้องต้น'!$C$8="","",IF('03.คีย์เทอม2'!$B25="","",'01.ข้อมูลเบื้องต้น'!$C$8))</f>
        <v/>
      </c>
      <c r="J25" s="519"/>
      <c r="K25" s="1233" t="str">
        <f>IF('2.ชื่อนักเรียน'!R26="มส","มส",IF('2.ชื่อนักเรียน'!R26="ร","ร",IF('2.ชื่อนักเรียน'!R26="ย้าย","ย้าย",IF(J25="","",IF(J25&gt;=75,"เชี่ยวชาญ",IF(J25&gt;=65,"ชำนาญ",IF(J25&gt;=55,"พัฒนา",IF(J25&gt;=50,"เริ่มต้น","ไม่ผ่าน"))))))))</f>
        <v/>
      </c>
      <c r="L25" s="1232"/>
      <c r="M25" s="1231" t="str">
        <f>IF('01.ข้อมูลเบื้องต้น'!$B$9="","",IF('03.คีย์เทอม2'!$B25="","",'01.ข้อมูลเบื้องต้น'!$B$9))</f>
        <v/>
      </c>
      <c r="N25" s="1232" t="str">
        <f>IF('01.ข้อมูลเบื้องต้น'!$C$9="","",IF('03.คีย์เทอม2'!$B25="","",'01.ข้อมูลเบื้องต้น'!$C$9))</f>
        <v/>
      </c>
      <c r="O25" s="519"/>
      <c r="P25" s="1234" t="str">
        <f t="shared" si="6"/>
        <v/>
      </c>
      <c r="Q25" s="1232"/>
      <c r="R25" s="1231" t="str">
        <f>IF('01.ข้อมูลเบื้องต้น'!$B$10="","",IF('03.คีย์เทอม2'!$B25="","",'01.ข้อมูลเบื้องต้น'!$B$10))</f>
        <v/>
      </c>
      <c r="S25" s="1232" t="str">
        <f>IF('01.ข้อมูลเบื้องต้น'!$C$10="","",IF('03.คีย์เทอม2'!$B25="","",'01.ข้อมูลเบื้องต้น'!$C$10))</f>
        <v/>
      </c>
      <c r="T25" s="519"/>
      <c r="U25" s="1234" t="str">
        <f t="shared" si="7"/>
        <v/>
      </c>
      <c r="V25" s="1232"/>
      <c r="W25" s="1231" t="str">
        <f>IF('01.ข้อมูลเบื้องต้น'!$B$11="","",IF('03.คีย์เทอม2'!$B25="","",'01.ข้อมูลเบื้องต้น'!$B$11))</f>
        <v/>
      </c>
      <c r="X25" s="1232" t="str">
        <f>IF('01.ข้อมูลเบื้องต้น'!$C$11="","",IF('03.คีย์เทอม2'!$B25="","",'01.ข้อมูลเบื้องต้น'!$C$11))</f>
        <v/>
      </c>
      <c r="Y25" s="519"/>
      <c r="Z25" s="1234" t="str">
        <f t="shared" si="30"/>
        <v/>
      </c>
      <c r="AA25" s="1232"/>
      <c r="AB25" s="1231" t="str">
        <f>IF('01.ข้อมูลเบื้องต้น'!$B$12="","",IF('03.คีย์เทอม2'!$B25="","",'01.ข้อมูลเบื้องต้น'!$B$12))</f>
        <v/>
      </c>
      <c r="AC25" s="1232" t="str">
        <f>IF('01.ข้อมูลเบื้องต้น'!$C$12="","",IF('03.คีย์เทอม2'!$B25="","",'01.ข้อมูลเบื้องต้น'!$C$12))</f>
        <v/>
      </c>
      <c r="AD25" s="519"/>
      <c r="AE25" s="1234" t="str">
        <f t="shared" si="31"/>
        <v/>
      </c>
      <c r="AF25" s="1232"/>
      <c r="AG25" s="1231" t="str">
        <f>IF('01.ข้อมูลเบื้องต้น'!$B$13="","",IF('03.คีย์เทอม2'!$B25="","",'01.ข้อมูลเบื้องต้น'!$B$13))</f>
        <v/>
      </c>
      <c r="AH25" s="1232" t="str">
        <f>IF('01.ข้อมูลเบื้องต้น'!$C$13="","",IF('03.คีย์เทอม2'!$B25="","",'01.ข้อมูลเบื้องต้น'!$C$13))</f>
        <v/>
      </c>
      <c r="AI25" s="519"/>
      <c r="AJ25" s="1234" t="str">
        <f t="shared" si="32"/>
        <v/>
      </c>
      <c r="AK25" s="1232"/>
      <c r="AL25" s="1231" t="str">
        <f>IF('01.ข้อมูลเบื้องต้น'!$B$14="","",IF('03.คีย์เทอม2'!$B25="","",'01.ข้อมูลเบื้องต้น'!$B$14))</f>
        <v/>
      </c>
      <c r="AM25" s="1232" t="str">
        <f>IF('01.ข้อมูลเบื้องต้น'!$C$14="","",IF('03.คีย์เทอม2'!$B25="","",'01.ข้อมูลเบื้องต้น'!$C$14))</f>
        <v/>
      </c>
      <c r="AN25" s="519"/>
      <c r="AO25" s="1234" t="str">
        <f t="shared" si="33"/>
        <v/>
      </c>
      <c r="AP25" s="1232"/>
      <c r="AQ25" s="1231" t="str">
        <f>IF('01.ข้อมูลเบื้องต้น'!$B$15="","",IF('03.คีย์เทอม2'!$B25="","",'01.ข้อมูลเบื้องต้น'!$B$15))</f>
        <v/>
      </c>
      <c r="AR25" s="1232" t="str">
        <f>IF('01.ข้อมูลเบื้องต้น'!$C$15="","",IF('03.คีย์เทอม2'!$B25="","",'01.ข้อมูลเบื้องต้น'!$C$15))</f>
        <v/>
      </c>
      <c r="AS25" s="519"/>
      <c r="AT25" s="1234" t="str">
        <f t="shared" si="34"/>
        <v/>
      </c>
      <c r="AU25" s="1232"/>
      <c r="AV25" s="1231" t="str">
        <f>IF('01.ข้อมูลเบื้องต้น'!$B$16="","",IF('03.คีย์เทอม2'!$B25="","",'01.ข้อมูลเบื้องต้น'!$B$16))</f>
        <v/>
      </c>
      <c r="AW25" s="1232" t="str">
        <f>IF('01.ข้อมูลเบื้องต้น'!$C$16="","",IF('03.คีย์เทอม2'!$B25="","",'01.ข้อมูลเบื้องต้น'!$C$16))</f>
        <v/>
      </c>
      <c r="AX25" s="519"/>
      <c r="AY25" s="1234" t="str">
        <f t="shared" si="35"/>
        <v/>
      </c>
      <c r="AZ25" s="1232"/>
      <c r="BA25" s="1231" t="str">
        <f>IF('01.ข้อมูลเบื้องต้น'!$B$17="","",IF('03.คีย์เทอม2'!$B25="","",'01.ข้อมูลเบื้องต้น'!$B$17))</f>
        <v/>
      </c>
      <c r="BB25" s="1232" t="str">
        <f>IF('01.ข้อมูลเบื้องต้น'!$C$17="","",IF('03.คีย์เทอม2'!$B25="","",'01.ข้อมูลเบื้องต้น'!$C$17))</f>
        <v/>
      </c>
      <c r="BC25" s="519"/>
      <c r="BD25" s="1234" t="str">
        <f t="shared" si="36"/>
        <v/>
      </c>
      <c r="BE25" s="1232"/>
      <c r="BF25" s="1231" t="str">
        <f>IF('01.ข้อมูลเบื้องต้น'!$B$19="","",IF('03.คีย์เทอม2'!$B25="","",'01.ข้อมูลเบื้องต้น'!$B$19))</f>
        <v/>
      </c>
      <c r="BG25" s="1232" t="str">
        <f>IF('01.ข้อมูลเบื้องต้น'!$C$19="","",IF('03.คีย์เทอม2'!$B25="","",'01.ข้อมูลเบื้องต้น'!$C$19))</f>
        <v/>
      </c>
      <c r="BH25" s="722"/>
      <c r="BI25" s="1234" t="str">
        <f t="shared" si="37"/>
        <v/>
      </c>
      <c r="BJ25" s="1232"/>
      <c r="BK25" s="1231" t="str">
        <f>IF('01.ข้อมูลเบื้องต้น'!$B$20="","",IF('03.คีย์เทอม2'!$B25="","",'01.ข้อมูลเบื้องต้น'!$B$20))</f>
        <v/>
      </c>
      <c r="BL25" s="1232" t="str">
        <f>IF('01.ข้อมูลเบื้องต้น'!$C$20="","",IF('03.คีย์เทอม2'!$B25="","",'01.ข้อมูลเบื้องต้น'!$C$20))</f>
        <v/>
      </c>
      <c r="BM25" s="723"/>
      <c r="BN25" s="1234" t="str">
        <f t="shared" si="8"/>
        <v/>
      </c>
      <c r="BO25" s="1232"/>
      <c r="BP25" s="1231" t="str">
        <f>IF('01.ข้อมูลเบื้องต้น'!$B$21="","",IF('03.คีย์เทอม2'!$B25="","",'01.ข้อมูลเบื้องต้น'!$B$21))</f>
        <v/>
      </c>
      <c r="BQ25" s="1232" t="str">
        <f>IF('01.ข้อมูลเบื้องต้น'!$C$21="","",IF('03.คีย์เทอม2'!$B25="","",'01.ข้อมูลเบื้องต้น'!$C$21))</f>
        <v/>
      </c>
      <c r="BR25" s="722"/>
      <c r="BS25" s="1234" t="str">
        <f t="shared" si="9"/>
        <v/>
      </c>
      <c r="BT25" s="1232"/>
      <c r="BU25" s="1231" t="str">
        <f>IF('01.ข้อมูลเบื้องต้น'!$B$22="","",IF('03.คีย์เทอม2'!$B25="","",'01.ข้อมูลเบื้องต้น'!$B$22))</f>
        <v/>
      </c>
      <c r="BV25" s="1232" t="str">
        <f>IF('01.ข้อมูลเบื้องต้น'!$C$22="","",IF('03.คีย์เทอม2'!$B25="","",'01.ข้อมูลเบื้องต้น'!$C$22))</f>
        <v/>
      </c>
      <c r="BW25" s="722"/>
      <c r="BX25" s="1234" t="str">
        <f t="shared" si="10"/>
        <v/>
      </c>
      <c r="BY25" s="1232"/>
      <c r="BZ25" s="1231" t="str">
        <f>IF('01.ข้อมูลเบื้องต้น'!$B$23="","",IF('03.คีย์เทอม2'!$B25="","",'01.ข้อมูลเบื้องต้น'!$B$23))</f>
        <v/>
      </c>
      <c r="CA25" s="1232" t="str">
        <f>IF('01.ข้อมูลเบื้องต้น'!$C$23="","",IF('03.คีย์เทอม2'!$B25="","",'01.ข้อมูลเบื้องต้น'!$C$23))</f>
        <v/>
      </c>
      <c r="CB25" s="722"/>
      <c r="CC25" s="1234" t="str">
        <f t="shared" si="38"/>
        <v/>
      </c>
      <c r="CD25" s="1232"/>
      <c r="CE25" s="1231" t="str">
        <f>IF('01.ข้อมูลเบื้องต้น'!$B$24="","",IF('03.คีย์เทอม2'!$B25="","",'01.ข้อมูลเบื้องต้น'!$B$24))</f>
        <v/>
      </c>
      <c r="CF25" s="1232" t="str">
        <f>IF('01.ข้อมูลเบื้องต้น'!$C$24="","",IF('03.คีย์เทอม2'!$B25="","",'01.ข้อมูลเบื้องต้น'!$C$24))</f>
        <v/>
      </c>
      <c r="CG25" s="722"/>
      <c r="CH25" s="1234" t="str">
        <f t="shared" si="58"/>
        <v/>
      </c>
      <c r="CI25" s="1232"/>
      <c r="CJ25" s="1231" t="str">
        <f>IF('01.ข้อมูลเบื้องต้น'!$B$25="","",IF('03.คีย์เทอม2'!$B25="","",'01.ข้อมูลเบื้องต้น'!$B$25))</f>
        <v/>
      </c>
      <c r="CK25" s="1232" t="str">
        <f>IF('01.ข้อมูลเบื้องต้น'!$C$25="","",IF('03.คีย์เทอม2'!$B25="","",'01.ข้อมูลเบื้องต้น'!$C$25))</f>
        <v/>
      </c>
      <c r="CL25" s="722"/>
      <c r="CM25" s="1234" t="str">
        <f t="shared" si="11"/>
        <v/>
      </c>
      <c r="CN25" s="1232"/>
      <c r="CO25" s="1231" t="str">
        <f>IF('01.ข้อมูลเบื้องต้น'!$B$26="","",IF('03.คีย์เทอม2'!$B25="","",'01.ข้อมูลเบื้องต้น'!$B$26))</f>
        <v/>
      </c>
      <c r="CP25" s="1232" t="str">
        <f>IF('01.ข้อมูลเบื้องต้น'!$C$26="","",IF('03.คีย์เทอม2'!$B25="","",'01.ข้อมูลเบื้องต้น'!$C$26))</f>
        <v/>
      </c>
      <c r="CQ25" s="722"/>
      <c r="CR25" s="1234" t="str">
        <f t="shared" si="12"/>
        <v/>
      </c>
      <c r="CS25" s="1232"/>
      <c r="CT25" s="1231" t="str">
        <f>IF('01.ข้อมูลเบื้องต้น'!$B$27="","",IF('03.คีย์เทอม2'!$B25="","",'01.ข้อมูลเบื้องต้น'!$B$27))</f>
        <v/>
      </c>
      <c r="CU25" s="1232" t="str">
        <f>IF('01.ข้อมูลเบื้องต้น'!$C$27="","",IF('03.คีย์เทอม2'!$B25="","",'01.ข้อมูลเบื้องต้น'!$C$27))</f>
        <v/>
      </c>
      <c r="CV25" s="722"/>
      <c r="CW25" s="1234" t="str">
        <f t="shared" si="13"/>
        <v/>
      </c>
      <c r="CX25" s="1232"/>
      <c r="CY25" s="1231" t="str">
        <f>IF('01.ข้อมูลเบื้องต้น'!$B$28="","",IF('03.คีย์เทอม2'!$B25="","",'01.ข้อมูลเบื้องต้น'!$B$28))</f>
        <v/>
      </c>
      <c r="CZ25" s="1232" t="str">
        <f>IF('01.ข้อมูลเบื้องต้น'!$C$28="","",IF('03.คีย์เทอม2'!$B25="","",'01.ข้อมูลเบื้องต้น'!$C$28))</f>
        <v/>
      </c>
      <c r="DA25" s="722"/>
      <c r="DB25" s="1234" t="str">
        <f t="shared" si="14"/>
        <v/>
      </c>
      <c r="DC25" s="1232"/>
      <c r="DD25" s="1231" t="str">
        <f>IF('01.ข้อมูลเบื้องต้น'!$B$36="","",IF('02.คีย์เทอม1'!$B25="","",'01.ข้อมูลเบื้องต้น'!$B$36))</f>
        <v/>
      </c>
      <c r="DE25" s="1232" t="str">
        <f>IF('01.ข้อมูลเบื้องต้น'!$C$36="","",IF('02.คีย์เทอม1'!$B25="","",'01.ข้อมูลเบื้องต้น'!$C$36))</f>
        <v/>
      </c>
      <c r="DF25" s="721"/>
      <c r="DG25" s="1234" t="str">
        <f t="shared" si="15"/>
        <v/>
      </c>
      <c r="DH25" s="1232"/>
      <c r="DI25" s="1231" t="str">
        <f>IF('01.ข้อมูลเบื้องต้น'!$B$37="","",IF('02.คีย์เทอม1'!$B25="","",'01.ข้อมูลเบื้องต้น'!$B$37))</f>
        <v/>
      </c>
      <c r="DJ25" s="1232" t="str">
        <f>IF('01.ข้อมูลเบื้องต้น'!$C$37="","",IF('02.คีย์เทอม1'!$B25="","",'01.ข้อมูลเบื้องต้น'!$C$37))</f>
        <v/>
      </c>
      <c r="DK25" s="721"/>
      <c r="DL25" s="1234" t="str">
        <f t="shared" si="16"/>
        <v/>
      </c>
      <c r="DM25" s="1232"/>
      <c r="DN25" s="1231" t="str">
        <f>IF('01.ข้อมูลเบื้องต้น'!$B$38="","",IF('02.คีย์เทอม1'!$B25="","",'01.ข้อมูลเบื้องต้น'!$B$38))</f>
        <v/>
      </c>
      <c r="DO25" s="1232" t="str">
        <f>IF('01.ข้อมูลเบื้องต้น'!$C$38="","",IF('02.คีย์เทอม1'!$B25="","",'01.ข้อมูลเบื้องต้น'!$C$38))</f>
        <v/>
      </c>
      <c r="DP25" s="721"/>
      <c r="DQ25" s="1234" t="str">
        <f t="shared" si="17"/>
        <v/>
      </c>
      <c r="DR25" s="1232"/>
      <c r="DS25" s="1231" t="str">
        <f>IF('01.ข้อมูลเบื้องต้น'!$B$39="","",IF('02.คีย์เทอม1'!$B25="","",'01.ข้อมูลเบื้องต้น'!$B$39))</f>
        <v/>
      </c>
      <c r="DT25" s="1232" t="str">
        <f>IF('01.ข้อมูลเบื้องต้น'!$C$39="","",IF('02.คีย์เทอม1'!$B25="","",'01.ข้อมูลเบื้องต้น'!$C$39))</f>
        <v/>
      </c>
      <c r="DU25" s="721"/>
      <c r="DV25" s="1234" t="str">
        <f t="shared" si="18"/>
        <v/>
      </c>
      <c r="DW25" s="1232"/>
      <c r="DX25" s="1231" t="str">
        <f>IF('01.ข้อมูลเบื้องต้น'!$B$40="","",IF('02.คีย์เทอม1'!$B25="","",'01.ข้อมูลเบื้องต้น'!$B$40))</f>
        <v/>
      </c>
      <c r="DY25" s="1232" t="str">
        <f>IF('01.ข้อมูลเบื้องต้น'!$C$40="","",IF('02.คีย์เทอม1'!$B25="","",'01.ข้อมูลเบื้องต้น'!$C$40))</f>
        <v/>
      </c>
      <c r="DZ25" s="721"/>
      <c r="EA25" s="1234" t="str">
        <f t="shared" si="19"/>
        <v/>
      </c>
      <c r="EB25" s="1232"/>
      <c r="EC25" s="1231" t="str">
        <f>IF('01.ข้อมูลเบื้องต้น'!$B$41="","",IF('02.คีย์เทอม1'!$B25="","",'01.ข้อมูลเบื้องต้น'!$B$41))</f>
        <v/>
      </c>
      <c r="ED25" s="1232" t="str">
        <f>IF('01.ข้อมูลเบื้องต้น'!$C$41="","",IF('02.คีย์เทอม1'!$B25="","",'01.ข้อมูลเบื้องต้น'!$C$41))</f>
        <v/>
      </c>
      <c r="EE25" s="721"/>
      <c r="EF25" s="1234" t="str">
        <f t="shared" si="20"/>
        <v/>
      </c>
      <c r="EG25" s="1232"/>
      <c r="EH25" s="1231" t="str">
        <f>IF('01.ข้อมูลเบื้องต้น'!$B$42="","",IF('02.คีย์เทอม1'!$B25="","",'01.ข้อมูลเบื้องต้น'!$B$42))</f>
        <v/>
      </c>
      <c r="EI25" s="1232" t="str">
        <f>IF('01.ข้อมูลเบื้องต้น'!$C$42="","",IF('02.คีย์เทอม1'!$B25="","",'01.ข้อมูลเบื้องต้น'!$C$42))</f>
        <v/>
      </c>
      <c r="EJ25" s="721"/>
      <c r="EK25" s="1234" t="str">
        <f t="shared" si="21"/>
        <v/>
      </c>
      <c r="EL25" s="1232"/>
      <c r="EM25" s="1231" t="str">
        <f>IF('01.ข้อมูลเบื้องต้น'!$B$43="","",IF('02.คีย์เทอม1'!$B25="","",'01.ข้อมูลเบื้องต้น'!$B$43))</f>
        <v/>
      </c>
      <c r="EN25" s="1232" t="str">
        <f>IF('01.ข้อมูลเบื้องต้น'!$C$43="","",IF('02.คีย์เทอม1'!$B25="","",'01.ข้อมูลเบื้องต้น'!$C$43))</f>
        <v/>
      </c>
      <c r="EO25" s="721"/>
      <c r="EP25" s="1234" t="str">
        <f t="shared" si="22"/>
        <v/>
      </c>
      <c r="EQ25" s="1232"/>
      <c r="ER25" s="1231" t="str">
        <f>IF('01.ข้อมูลเบื้องต้น'!$B$44="","",IF('02.คีย์เทอม1'!$B25="","",'01.ข้อมูลเบื้องต้น'!$B$44))</f>
        <v/>
      </c>
      <c r="ES25" s="1232" t="str">
        <f>IF('01.ข้อมูลเบื้องต้น'!$C$44="","",IF('02.คีย์เทอม1'!$B25="","",'01.ข้อมูลเบื้องต้น'!$C$44))</f>
        <v/>
      </c>
      <c r="ET25" s="721"/>
      <c r="EU25" s="1234" t="str">
        <f t="shared" si="23"/>
        <v/>
      </c>
      <c r="EV25" s="1232"/>
      <c r="EW25" s="1231" t="str">
        <f>IF('01.ข้อมูลเบื้องต้น'!$B$45="","",IF('02.คีย์เทอม1'!$B25="","",'01.ข้อมูลเบื้องต้น'!$B$45))</f>
        <v/>
      </c>
      <c r="EX25" s="1232" t="str">
        <f>IF('01.ข้อมูลเบื้องต้น'!$C$45="","",IF('02.คีย์เทอม1'!$B25="","",'01.ข้อมูลเบื้องต้น'!$C$45))</f>
        <v/>
      </c>
      <c r="EY25" s="721"/>
      <c r="EZ25" s="1234" t="str">
        <f t="shared" si="24"/>
        <v/>
      </c>
      <c r="FA25" s="1232"/>
      <c r="FB25" s="1231" t="str">
        <f>IF('01.ข้อมูลเบื้องต้น'!$B$46="","",IF('02.คีย์เทอม1'!$B25="","",'01.ข้อมูลเบื้องต้น'!$B$46))</f>
        <v/>
      </c>
      <c r="FC25" s="1232" t="str">
        <f>IF('01.ข้อมูลเบื้องต้น'!$C$46="","",IF('02.คีย์เทอม1'!$B25="","",'01.ข้อมูลเบื้องต้น'!$C$46))</f>
        <v/>
      </c>
      <c r="FD25" s="721"/>
      <c r="FE25" s="1234" t="str">
        <f t="shared" si="25"/>
        <v/>
      </c>
      <c r="FF25" s="1232"/>
      <c r="FG25" s="1231" t="str">
        <f>IF('01.ข้อมูลเบื้องต้น'!$B$47="","",IF('02.คีย์เทอม1'!$B25="","",'01.ข้อมูลเบื้องต้น'!$B$47))</f>
        <v/>
      </c>
      <c r="FH25" s="1232" t="str">
        <f>IF('01.ข้อมูลเบื้องต้น'!$C$47="","",IF('02.คีย์เทอม1'!$B25="","",'01.ข้อมูลเบื้องต้น'!$C$47))</f>
        <v/>
      </c>
      <c r="FI25" s="721"/>
      <c r="FJ25" s="1234" t="str">
        <f t="shared" si="26"/>
        <v/>
      </c>
      <c r="FK25" s="1232"/>
      <c r="FL25" s="1231" t="str">
        <f>IF('01.ข้อมูลเบื้องต้น'!$B$48="","",IF('02.คีย์เทอม1'!$B25="","",'01.ข้อมูลเบื้องต้น'!$B$48))</f>
        <v/>
      </c>
      <c r="FM25" s="1232" t="str">
        <f>IF('01.ข้อมูลเบื้องต้น'!$C$48="","",IF('02.คีย์เทอม1'!$B25="","",'01.ข้อมูลเบื้องต้น'!$C$48))</f>
        <v/>
      </c>
      <c r="FN25" s="721"/>
      <c r="FO25" s="1234" t="str">
        <f t="shared" si="27"/>
        <v/>
      </c>
      <c r="FP25" s="1232"/>
      <c r="FQ25" s="1231" t="str">
        <f>IF('01.ข้อมูลเบื้องต้น'!$B$49="","",IF('02.คีย์เทอม1'!$B25="","",'01.ข้อมูลเบื้องต้น'!$B$49))</f>
        <v/>
      </c>
      <c r="FR25" s="1232" t="str">
        <f>IF('01.ข้อมูลเบื้องต้น'!$C$49="","",IF('02.คีย์เทอม1'!$B25="","",'01.ข้อมูลเบื้องต้น'!$C$49))</f>
        <v/>
      </c>
      <c r="FS25" s="721"/>
      <c r="FT25" s="1234" t="str">
        <f t="shared" si="28"/>
        <v/>
      </c>
      <c r="FU25" s="1232"/>
      <c r="FV25" s="1231" t="str">
        <f>IF('01.ข้อมูลเบื้องต้น'!$B$50="","",IF($D25="","",'01.ข้อมูลเบื้องต้น'!$B$50))</f>
        <v/>
      </c>
      <c r="FW25" s="1232" t="str">
        <f>IF('01.ข้อมูลเบื้องต้น'!$C$50="","",IF('02.คีย์เทอม1'!$B25="","",'01.ข้อมูลเบื้องต้น'!$C$50))</f>
        <v/>
      </c>
      <c r="FX25" s="721"/>
      <c r="FY25" s="1234" t="str">
        <f t="shared" si="29"/>
        <v/>
      </c>
      <c r="FZ25" s="521" t="str">
        <f t="shared" si="56"/>
        <v/>
      </c>
      <c r="GA25" s="522" t="str">
        <f t="shared" si="57"/>
        <v/>
      </c>
      <c r="GB25" s="523" t="str">
        <f>IF('2.ชื่อนักเรียน'!R26="มส","มส",IF('2.ชื่อนักเรียน'!R26="ย้าย","ย้าย",IF('2.ชื่อนักเรียน'!R26="ร","ร",IF(GA25="","",RANK(GA25,$GA$10:$GA$59,0)))))</f>
        <v/>
      </c>
      <c r="GC25" s="523" t="str">
        <f t="shared" si="39"/>
        <v/>
      </c>
      <c r="GE25" s="533" t="str">
        <f t="shared" si="40"/>
        <v/>
      </c>
      <c r="GF25" s="719" t="str">
        <f t="shared" si="41"/>
        <v/>
      </c>
      <c r="GG25" s="717" t="str">
        <f t="shared" si="42"/>
        <v/>
      </c>
      <c r="GH25" s="520" t="str">
        <f t="shared" si="43"/>
        <v/>
      </c>
      <c r="GI25" s="535" t="str">
        <f t="shared" si="44"/>
        <v/>
      </c>
      <c r="GJ25" s="719" t="str">
        <f t="shared" si="45"/>
        <v/>
      </c>
      <c r="GK25" s="719" t="str">
        <f t="shared" si="46"/>
        <v/>
      </c>
      <c r="GL25" s="534" t="str">
        <f t="shared" si="47"/>
        <v/>
      </c>
      <c r="GM25" s="701" t="str">
        <f t="shared" si="48"/>
        <v/>
      </c>
      <c r="GN25" s="701" t="str">
        <f t="shared" si="49"/>
        <v/>
      </c>
      <c r="GO25" s="701" t="str">
        <f t="shared" si="50"/>
        <v/>
      </c>
      <c r="GP25" s="701" t="str">
        <f t="shared" si="51"/>
        <v/>
      </c>
      <c r="GQ25" s="701" t="str">
        <f t="shared" si="52"/>
        <v/>
      </c>
      <c r="GR25" s="701" t="str">
        <f t="shared" si="53"/>
        <v/>
      </c>
      <c r="GS25" s="701" t="str">
        <f t="shared" si="54"/>
        <v/>
      </c>
      <c r="GT25" s="520" t="str">
        <f t="shared" si="55"/>
        <v/>
      </c>
    </row>
    <row r="26" spans="1:202" s="509" customFormat="1" ht="17.25" customHeight="1" thickTop="1" thickBot="1">
      <c r="A26" s="1229">
        <v>17</v>
      </c>
      <c r="B26" s="1229" t="str">
        <f>IF('2.ชื่อนักเรียน'!E27="","",CONCATENATE('2.ชื่อนักเรียน'!E27,'2.ชื่อนักเรียน'!F27,'2.ชื่อนักเรียน'!G27,'2.ชื่อนักเรียน'!H27,'2.ชื่อนักเรียน'!I27,'2.ชื่อนักเรียน'!J27,'2.ชื่อนักเรียน'!K27,'2.ชื่อนักเรียน'!L27,'2.ชื่อนักเรียน'!M27,'2.ชื่อนักเรียน'!N27,'2.ชื่อนักเรียน'!O27,'2.ชื่อนักเรียน'!P27,'2.ชื่อนักเรียน'!Q27))</f>
        <v/>
      </c>
      <c r="C26" s="1230" t="str">
        <f>IF('2.ชื่อนักเรียน'!B27="","",'2.ชื่อนักเรียน'!B27)</f>
        <v/>
      </c>
      <c r="D26" s="1231" t="str">
        <f>IF('2.ชื่อนักเรียน'!C27="","",CONCATENATE(TRIM('2.ชื่อนักเรียน'!C27),"  ",'2.ชื่อนักเรียน'!D27))</f>
        <v/>
      </c>
      <c r="E26" s="1232" t="str">
        <f>IF(B26="","",IF('01.ข้อมูลเบื้องต้น'!$H$2="","",'01.ข้อมูลเบื้องต้น'!$H$2))</f>
        <v/>
      </c>
      <c r="F26" s="1231" t="str">
        <f>IF(B26="","",IF('01.ข้อมูลเบื้องต้น'!$I$4="","",'01.ข้อมูลเบื้องต้น'!$I$4))</f>
        <v/>
      </c>
      <c r="G26" s="1232"/>
      <c r="H26" s="1231" t="str">
        <f>IF('01.ข้อมูลเบื้องต้น'!$B$8="","",IF('03.คีย์เทอม2'!$B26="","",'01.ข้อมูลเบื้องต้น'!$B$8))</f>
        <v/>
      </c>
      <c r="I26" s="1232" t="str">
        <f>IF('01.ข้อมูลเบื้องต้น'!$C$8="","",IF('03.คีย์เทอม2'!$B26="","",'01.ข้อมูลเบื้องต้น'!$C$8))</f>
        <v/>
      </c>
      <c r="J26" s="519"/>
      <c r="K26" s="1233" t="str">
        <f>IF('2.ชื่อนักเรียน'!R27="มส","มส",IF('2.ชื่อนักเรียน'!R27="ร","ร",IF('2.ชื่อนักเรียน'!R27="ย้าย","ย้าย",IF(J26="","",IF(J26&gt;=75,"เชี่ยวชาญ",IF(J26&gt;=65,"ชำนาญ",IF(J26&gt;=55,"พัฒนา",IF(J26&gt;=50,"เริ่มต้น","ไม่ผ่าน"))))))))</f>
        <v/>
      </c>
      <c r="L26" s="1232"/>
      <c r="M26" s="1231" t="str">
        <f>IF('01.ข้อมูลเบื้องต้น'!$B$9="","",IF('03.คีย์เทอม2'!$B26="","",'01.ข้อมูลเบื้องต้น'!$B$9))</f>
        <v/>
      </c>
      <c r="N26" s="1232" t="str">
        <f>IF('01.ข้อมูลเบื้องต้น'!$C$9="","",IF('03.คีย์เทอม2'!$B26="","",'01.ข้อมูลเบื้องต้น'!$C$9))</f>
        <v/>
      </c>
      <c r="O26" s="526"/>
      <c r="P26" s="1235" t="str">
        <f t="shared" si="6"/>
        <v/>
      </c>
      <c r="Q26" s="1232"/>
      <c r="R26" s="1231" t="str">
        <f>IF('01.ข้อมูลเบื้องต้น'!$B$10="","",IF('03.คีย์เทอม2'!$B26="","",'01.ข้อมูลเบื้องต้น'!$B$10))</f>
        <v/>
      </c>
      <c r="S26" s="1232" t="str">
        <f>IF('01.ข้อมูลเบื้องต้น'!$C$10="","",IF('03.คีย์เทอม2'!$B26="","",'01.ข้อมูลเบื้องต้น'!$C$10))</f>
        <v/>
      </c>
      <c r="T26" s="526"/>
      <c r="U26" s="1235" t="str">
        <f t="shared" si="7"/>
        <v/>
      </c>
      <c r="V26" s="1232"/>
      <c r="W26" s="1231" t="str">
        <f>IF('01.ข้อมูลเบื้องต้น'!$B$11="","",IF('03.คีย์เทอม2'!$B26="","",'01.ข้อมูลเบื้องต้น'!$B$11))</f>
        <v/>
      </c>
      <c r="X26" s="1232" t="str">
        <f>IF('01.ข้อมูลเบื้องต้น'!$C$11="","",IF('03.คีย์เทอม2'!$B26="","",'01.ข้อมูลเบื้องต้น'!$C$11))</f>
        <v/>
      </c>
      <c r="Y26" s="519"/>
      <c r="Z26" s="1234" t="str">
        <f t="shared" si="30"/>
        <v/>
      </c>
      <c r="AA26" s="1232"/>
      <c r="AB26" s="1231" t="str">
        <f>IF('01.ข้อมูลเบื้องต้น'!$B$12="","",IF('03.คีย์เทอม2'!$B26="","",'01.ข้อมูลเบื้องต้น'!$B$12))</f>
        <v/>
      </c>
      <c r="AC26" s="1232" t="str">
        <f>IF('01.ข้อมูลเบื้องต้น'!$C$12="","",IF('03.คีย์เทอม2'!$B26="","",'01.ข้อมูลเบื้องต้น'!$C$12))</f>
        <v/>
      </c>
      <c r="AD26" s="526"/>
      <c r="AE26" s="1235" t="str">
        <f t="shared" si="31"/>
        <v/>
      </c>
      <c r="AF26" s="1232"/>
      <c r="AG26" s="1231" t="str">
        <f>IF('01.ข้อมูลเบื้องต้น'!$B$13="","",IF('03.คีย์เทอม2'!$B26="","",'01.ข้อมูลเบื้องต้น'!$B$13))</f>
        <v/>
      </c>
      <c r="AH26" s="1232" t="str">
        <f>IF('01.ข้อมูลเบื้องต้น'!$C$13="","",IF('03.คีย์เทอม2'!$B26="","",'01.ข้อมูลเบื้องต้น'!$C$13))</f>
        <v/>
      </c>
      <c r="AI26" s="526"/>
      <c r="AJ26" s="1235" t="str">
        <f t="shared" si="32"/>
        <v/>
      </c>
      <c r="AK26" s="1232"/>
      <c r="AL26" s="1231" t="str">
        <f>IF('01.ข้อมูลเบื้องต้น'!$B$14="","",IF('03.คีย์เทอม2'!$B26="","",'01.ข้อมูลเบื้องต้น'!$B$14))</f>
        <v/>
      </c>
      <c r="AM26" s="1232" t="str">
        <f>IF('01.ข้อมูลเบื้องต้น'!$C$14="","",IF('03.คีย์เทอม2'!$B26="","",'01.ข้อมูลเบื้องต้น'!$C$14))</f>
        <v/>
      </c>
      <c r="AN26" s="526"/>
      <c r="AO26" s="1235" t="str">
        <f t="shared" si="33"/>
        <v/>
      </c>
      <c r="AP26" s="1232"/>
      <c r="AQ26" s="1231" t="str">
        <f>IF('01.ข้อมูลเบื้องต้น'!$B$15="","",IF('03.คีย์เทอม2'!$B26="","",'01.ข้อมูลเบื้องต้น'!$B$15))</f>
        <v/>
      </c>
      <c r="AR26" s="1232" t="str">
        <f>IF('01.ข้อมูลเบื้องต้น'!$C$15="","",IF('03.คีย์เทอม2'!$B26="","",'01.ข้อมูลเบื้องต้น'!$C$15))</f>
        <v/>
      </c>
      <c r="AS26" s="526"/>
      <c r="AT26" s="1235" t="str">
        <f t="shared" si="34"/>
        <v/>
      </c>
      <c r="AU26" s="1232"/>
      <c r="AV26" s="1231" t="str">
        <f>IF('01.ข้อมูลเบื้องต้น'!$B$16="","",IF('03.คีย์เทอม2'!$B26="","",'01.ข้อมูลเบื้องต้น'!$B$16))</f>
        <v/>
      </c>
      <c r="AW26" s="1232" t="str">
        <f>IF('01.ข้อมูลเบื้องต้น'!$C$16="","",IF('03.คีย์เทอม2'!$B26="","",'01.ข้อมูลเบื้องต้น'!$C$16))</f>
        <v/>
      </c>
      <c r="AX26" s="519"/>
      <c r="AY26" s="1234" t="str">
        <f t="shared" si="35"/>
        <v/>
      </c>
      <c r="AZ26" s="1232"/>
      <c r="BA26" s="1231" t="str">
        <f>IF('01.ข้อมูลเบื้องต้น'!$B$17="","",IF('03.คีย์เทอม2'!$B26="","",'01.ข้อมูลเบื้องต้น'!$B$17))</f>
        <v/>
      </c>
      <c r="BB26" s="1232" t="str">
        <f>IF('01.ข้อมูลเบื้องต้น'!$C$17="","",IF('03.คีย์เทอม2'!$B26="","",'01.ข้อมูลเบื้องต้น'!$C$17))</f>
        <v/>
      </c>
      <c r="BC26" s="519"/>
      <c r="BD26" s="1234" t="str">
        <f t="shared" si="36"/>
        <v/>
      </c>
      <c r="BE26" s="1232"/>
      <c r="BF26" s="1231" t="str">
        <f>IF('01.ข้อมูลเบื้องต้น'!$B$19="","",IF('03.คีย์เทอม2'!$B26="","",'01.ข้อมูลเบื้องต้น'!$B$19))</f>
        <v/>
      </c>
      <c r="BG26" s="1232" t="str">
        <f>IF('01.ข้อมูลเบื้องต้น'!$C$19="","",IF('03.คีย์เทอม2'!$B26="","",'01.ข้อมูลเบื้องต้น'!$C$19))</f>
        <v/>
      </c>
      <c r="BH26" s="723"/>
      <c r="BI26" s="1234" t="str">
        <f t="shared" si="37"/>
        <v/>
      </c>
      <c r="BJ26" s="1232"/>
      <c r="BK26" s="1231" t="str">
        <f>IF('01.ข้อมูลเบื้องต้น'!$B$20="","",IF('03.คีย์เทอม2'!$B26="","",'01.ข้อมูลเบื้องต้น'!$B$20))</f>
        <v/>
      </c>
      <c r="BL26" s="1232" t="str">
        <f>IF('01.ข้อมูลเบื้องต้น'!$C$20="","",IF('03.คีย์เทอม2'!$B26="","",'01.ข้อมูลเบื้องต้น'!$C$20))</f>
        <v/>
      </c>
      <c r="BM26" s="722"/>
      <c r="BN26" s="1235" t="str">
        <f t="shared" si="8"/>
        <v/>
      </c>
      <c r="BO26" s="1232"/>
      <c r="BP26" s="1231" t="str">
        <f>IF('01.ข้อมูลเบื้องต้น'!$B$21="","",IF('03.คีย์เทอม2'!$B26="","",'01.ข้อมูลเบื้องต้น'!$B$21))</f>
        <v/>
      </c>
      <c r="BQ26" s="1232" t="str">
        <f>IF('01.ข้อมูลเบื้องต้น'!$C$21="","",IF('03.คีย์เทอม2'!$B26="","",'01.ข้อมูลเบื้องต้น'!$C$21))</f>
        <v/>
      </c>
      <c r="BR26" s="722"/>
      <c r="BS26" s="1234" t="str">
        <f t="shared" si="9"/>
        <v/>
      </c>
      <c r="BT26" s="1232"/>
      <c r="BU26" s="1231" t="str">
        <f>IF('01.ข้อมูลเบื้องต้น'!$B$22="","",IF('03.คีย์เทอม2'!$B26="","",'01.ข้อมูลเบื้องต้น'!$B$22))</f>
        <v/>
      </c>
      <c r="BV26" s="1232" t="str">
        <f>IF('01.ข้อมูลเบื้องต้น'!$C$22="","",IF('03.คีย์เทอม2'!$B26="","",'01.ข้อมูลเบื้องต้น'!$C$22))</f>
        <v/>
      </c>
      <c r="BW26" s="722"/>
      <c r="BX26" s="1234" t="str">
        <f t="shared" si="10"/>
        <v/>
      </c>
      <c r="BY26" s="1232"/>
      <c r="BZ26" s="1231" t="str">
        <f>IF('01.ข้อมูลเบื้องต้น'!$B$23="","",IF('03.คีย์เทอม2'!$B26="","",'01.ข้อมูลเบื้องต้น'!$B$23))</f>
        <v/>
      </c>
      <c r="CA26" s="1232" t="str">
        <f>IF('01.ข้อมูลเบื้องต้น'!$C$23="","",IF('03.คีย์เทอม2'!$B26="","",'01.ข้อมูลเบื้องต้น'!$C$23))</f>
        <v/>
      </c>
      <c r="CB26" s="722"/>
      <c r="CC26" s="1234" t="str">
        <f t="shared" si="38"/>
        <v/>
      </c>
      <c r="CD26" s="1232"/>
      <c r="CE26" s="1231" t="str">
        <f>IF('01.ข้อมูลเบื้องต้น'!$B$24="","",IF('03.คีย์เทอม2'!$B26="","",'01.ข้อมูลเบื้องต้น'!$B$24))</f>
        <v/>
      </c>
      <c r="CF26" s="1232" t="str">
        <f>IF('01.ข้อมูลเบื้องต้น'!$C$24="","",IF('03.คีย์เทอม2'!$B26="","",'01.ข้อมูลเบื้องต้น'!$C$24))</f>
        <v/>
      </c>
      <c r="CG26" s="722"/>
      <c r="CH26" s="1234" t="str">
        <f t="shared" si="58"/>
        <v/>
      </c>
      <c r="CI26" s="1232"/>
      <c r="CJ26" s="1231" t="str">
        <f>IF('01.ข้อมูลเบื้องต้น'!$B$25="","",IF('03.คีย์เทอม2'!$B26="","",'01.ข้อมูลเบื้องต้น'!$B$25))</f>
        <v/>
      </c>
      <c r="CK26" s="1232" t="str">
        <f>IF('01.ข้อมูลเบื้องต้น'!$C$25="","",IF('03.คีย์เทอม2'!$B26="","",'01.ข้อมูลเบื้องต้น'!$C$25))</f>
        <v/>
      </c>
      <c r="CL26" s="722"/>
      <c r="CM26" s="1234" t="str">
        <f t="shared" si="11"/>
        <v/>
      </c>
      <c r="CN26" s="1232"/>
      <c r="CO26" s="1231" t="str">
        <f>IF('01.ข้อมูลเบื้องต้น'!$B$26="","",IF('03.คีย์เทอม2'!$B26="","",'01.ข้อมูลเบื้องต้น'!$B$26))</f>
        <v/>
      </c>
      <c r="CP26" s="1232" t="str">
        <f>IF('01.ข้อมูลเบื้องต้น'!$C$26="","",IF('03.คีย์เทอม2'!$B26="","",'01.ข้อมูลเบื้องต้น'!$C$26))</f>
        <v/>
      </c>
      <c r="CQ26" s="722"/>
      <c r="CR26" s="1234" t="str">
        <f t="shared" si="12"/>
        <v/>
      </c>
      <c r="CS26" s="1232"/>
      <c r="CT26" s="1231" t="str">
        <f>IF('01.ข้อมูลเบื้องต้น'!$B$27="","",IF('03.คีย์เทอม2'!$B26="","",'01.ข้อมูลเบื้องต้น'!$B$27))</f>
        <v/>
      </c>
      <c r="CU26" s="1232" t="str">
        <f>IF('01.ข้อมูลเบื้องต้น'!$C$27="","",IF('03.คีย์เทอม2'!$B26="","",'01.ข้อมูลเบื้องต้น'!$C$27))</f>
        <v/>
      </c>
      <c r="CV26" s="722"/>
      <c r="CW26" s="1234" t="str">
        <f t="shared" si="13"/>
        <v/>
      </c>
      <c r="CX26" s="1232"/>
      <c r="CY26" s="1231" t="str">
        <f>IF('01.ข้อมูลเบื้องต้น'!$B$28="","",IF('03.คีย์เทอม2'!$B26="","",'01.ข้อมูลเบื้องต้น'!$B$28))</f>
        <v/>
      </c>
      <c r="CZ26" s="1232" t="str">
        <f>IF('01.ข้อมูลเบื้องต้น'!$C$28="","",IF('03.คีย์เทอม2'!$B26="","",'01.ข้อมูลเบื้องต้น'!$C$28))</f>
        <v/>
      </c>
      <c r="DA26" s="722"/>
      <c r="DB26" s="1234" t="str">
        <f t="shared" si="14"/>
        <v/>
      </c>
      <c r="DC26" s="1232"/>
      <c r="DD26" s="1231" t="str">
        <f>IF('01.ข้อมูลเบื้องต้น'!$B$36="","",IF('02.คีย์เทอม1'!$B26="","",'01.ข้อมูลเบื้องต้น'!$B$36))</f>
        <v/>
      </c>
      <c r="DE26" s="1232" t="str">
        <f>IF('01.ข้อมูลเบื้องต้น'!$C$36="","",IF('02.คีย์เทอม1'!$B26="","",'01.ข้อมูลเบื้องต้น'!$C$36))</f>
        <v/>
      </c>
      <c r="DF26" s="721"/>
      <c r="DG26" s="1234" t="str">
        <f t="shared" si="15"/>
        <v/>
      </c>
      <c r="DH26" s="1232"/>
      <c r="DI26" s="1231" t="str">
        <f>IF('01.ข้อมูลเบื้องต้น'!$B$37="","",IF('02.คีย์เทอม1'!$B26="","",'01.ข้อมูลเบื้องต้น'!$B$37))</f>
        <v/>
      </c>
      <c r="DJ26" s="1232" t="str">
        <f>IF('01.ข้อมูลเบื้องต้น'!$C$37="","",IF('02.คีย์เทอม1'!$B26="","",'01.ข้อมูลเบื้องต้น'!$C$37))</f>
        <v/>
      </c>
      <c r="DK26" s="721"/>
      <c r="DL26" s="1234" t="str">
        <f t="shared" si="16"/>
        <v/>
      </c>
      <c r="DM26" s="1232"/>
      <c r="DN26" s="1231" t="str">
        <f>IF('01.ข้อมูลเบื้องต้น'!$B$38="","",IF('02.คีย์เทอม1'!$B26="","",'01.ข้อมูลเบื้องต้น'!$B$38))</f>
        <v/>
      </c>
      <c r="DO26" s="1232" t="str">
        <f>IF('01.ข้อมูลเบื้องต้น'!$C$38="","",IF('02.คีย์เทอม1'!$B26="","",'01.ข้อมูลเบื้องต้น'!$C$38))</f>
        <v/>
      </c>
      <c r="DP26" s="721"/>
      <c r="DQ26" s="1234" t="str">
        <f t="shared" si="17"/>
        <v/>
      </c>
      <c r="DR26" s="1232"/>
      <c r="DS26" s="1231" t="str">
        <f>IF('01.ข้อมูลเบื้องต้น'!$B$39="","",IF('02.คีย์เทอม1'!$B26="","",'01.ข้อมูลเบื้องต้น'!$B$39))</f>
        <v/>
      </c>
      <c r="DT26" s="1232" t="str">
        <f>IF('01.ข้อมูลเบื้องต้น'!$C$39="","",IF('02.คีย์เทอม1'!$B26="","",'01.ข้อมูลเบื้องต้น'!$C$39))</f>
        <v/>
      </c>
      <c r="DU26" s="721"/>
      <c r="DV26" s="1234" t="str">
        <f t="shared" si="18"/>
        <v/>
      </c>
      <c r="DW26" s="1232"/>
      <c r="DX26" s="1231" t="str">
        <f>IF('01.ข้อมูลเบื้องต้น'!$B$40="","",IF('02.คีย์เทอม1'!$B26="","",'01.ข้อมูลเบื้องต้น'!$B$40))</f>
        <v/>
      </c>
      <c r="DY26" s="1232" t="str">
        <f>IF('01.ข้อมูลเบื้องต้น'!$C$40="","",IF('02.คีย์เทอม1'!$B26="","",'01.ข้อมูลเบื้องต้น'!$C$40))</f>
        <v/>
      </c>
      <c r="DZ26" s="721"/>
      <c r="EA26" s="1234" t="str">
        <f t="shared" si="19"/>
        <v/>
      </c>
      <c r="EB26" s="1232"/>
      <c r="EC26" s="1231" t="str">
        <f>IF('01.ข้อมูลเบื้องต้น'!$B$41="","",IF('02.คีย์เทอม1'!$B26="","",'01.ข้อมูลเบื้องต้น'!$B$41))</f>
        <v/>
      </c>
      <c r="ED26" s="1232" t="str">
        <f>IF('01.ข้อมูลเบื้องต้น'!$C$41="","",IF('02.คีย์เทอม1'!$B26="","",'01.ข้อมูลเบื้องต้น'!$C$41))</f>
        <v/>
      </c>
      <c r="EE26" s="721"/>
      <c r="EF26" s="1234" t="str">
        <f t="shared" si="20"/>
        <v/>
      </c>
      <c r="EG26" s="1232"/>
      <c r="EH26" s="1231" t="str">
        <f>IF('01.ข้อมูลเบื้องต้น'!$B$42="","",IF('02.คีย์เทอม1'!$B26="","",'01.ข้อมูลเบื้องต้น'!$B$42))</f>
        <v/>
      </c>
      <c r="EI26" s="1232" t="str">
        <f>IF('01.ข้อมูลเบื้องต้น'!$C$42="","",IF('02.คีย์เทอม1'!$B26="","",'01.ข้อมูลเบื้องต้น'!$C$42))</f>
        <v/>
      </c>
      <c r="EJ26" s="721"/>
      <c r="EK26" s="1234" t="str">
        <f t="shared" si="21"/>
        <v/>
      </c>
      <c r="EL26" s="1232"/>
      <c r="EM26" s="1231" t="str">
        <f>IF('01.ข้อมูลเบื้องต้น'!$B$43="","",IF('02.คีย์เทอม1'!$B26="","",'01.ข้อมูลเบื้องต้น'!$B$43))</f>
        <v/>
      </c>
      <c r="EN26" s="1232" t="str">
        <f>IF('01.ข้อมูลเบื้องต้น'!$C$43="","",IF('02.คีย์เทอม1'!$B26="","",'01.ข้อมูลเบื้องต้น'!$C$43))</f>
        <v/>
      </c>
      <c r="EO26" s="721"/>
      <c r="EP26" s="1234" t="str">
        <f t="shared" si="22"/>
        <v/>
      </c>
      <c r="EQ26" s="1232"/>
      <c r="ER26" s="1231" t="str">
        <f>IF('01.ข้อมูลเบื้องต้น'!$B$44="","",IF('02.คีย์เทอม1'!$B26="","",'01.ข้อมูลเบื้องต้น'!$B$44))</f>
        <v/>
      </c>
      <c r="ES26" s="1232" t="str">
        <f>IF('01.ข้อมูลเบื้องต้น'!$C$44="","",IF('02.คีย์เทอม1'!$B26="","",'01.ข้อมูลเบื้องต้น'!$C$44))</f>
        <v/>
      </c>
      <c r="ET26" s="721"/>
      <c r="EU26" s="1234" t="str">
        <f t="shared" si="23"/>
        <v/>
      </c>
      <c r="EV26" s="1232"/>
      <c r="EW26" s="1231" t="str">
        <f>IF('01.ข้อมูลเบื้องต้น'!$B$45="","",IF('02.คีย์เทอม1'!$B26="","",'01.ข้อมูลเบื้องต้น'!$B$45))</f>
        <v/>
      </c>
      <c r="EX26" s="1232" t="str">
        <f>IF('01.ข้อมูลเบื้องต้น'!$C$45="","",IF('02.คีย์เทอม1'!$B26="","",'01.ข้อมูลเบื้องต้น'!$C$45))</f>
        <v/>
      </c>
      <c r="EY26" s="721"/>
      <c r="EZ26" s="1234" t="str">
        <f t="shared" si="24"/>
        <v/>
      </c>
      <c r="FA26" s="1232"/>
      <c r="FB26" s="1231" t="str">
        <f>IF('01.ข้อมูลเบื้องต้น'!$B$46="","",IF('02.คีย์เทอม1'!$B26="","",'01.ข้อมูลเบื้องต้น'!$B$46))</f>
        <v/>
      </c>
      <c r="FC26" s="1232" t="str">
        <f>IF('01.ข้อมูลเบื้องต้น'!$C$46="","",IF('02.คีย์เทอม1'!$B26="","",'01.ข้อมูลเบื้องต้น'!$C$46))</f>
        <v/>
      </c>
      <c r="FD26" s="721"/>
      <c r="FE26" s="1234" t="str">
        <f t="shared" si="25"/>
        <v/>
      </c>
      <c r="FF26" s="1232"/>
      <c r="FG26" s="1231" t="str">
        <f>IF('01.ข้อมูลเบื้องต้น'!$B$47="","",IF('02.คีย์เทอม1'!$B26="","",'01.ข้อมูลเบื้องต้น'!$B$47))</f>
        <v/>
      </c>
      <c r="FH26" s="1232" t="str">
        <f>IF('01.ข้อมูลเบื้องต้น'!$C$47="","",IF('02.คีย์เทอม1'!$B26="","",'01.ข้อมูลเบื้องต้น'!$C$47))</f>
        <v/>
      </c>
      <c r="FI26" s="721"/>
      <c r="FJ26" s="1234" t="str">
        <f t="shared" si="26"/>
        <v/>
      </c>
      <c r="FK26" s="1232"/>
      <c r="FL26" s="1231" t="str">
        <f>IF('01.ข้อมูลเบื้องต้น'!$B$48="","",IF('02.คีย์เทอม1'!$B26="","",'01.ข้อมูลเบื้องต้น'!$B$48))</f>
        <v/>
      </c>
      <c r="FM26" s="1232" t="str">
        <f>IF('01.ข้อมูลเบื้องต้น'!$C$48="","",IF('02.คีย์เทอม1'!$B26="","",'01.ข้อมูลเบื้องต้น'!$C$48))</f>
        <v/>
      </c>
      <c r="FN26" s="721"/>
      <c r="FO26" s="1234" t="str">
        <f t="shared" si="27"/>
        <v/>
      </c>
      <c r="FP26" s="1232"/>
      <c r="FQ26" s="1231" t="str">
        <f>IF('01.ข้อมูลเบื้องต้น'!$B$49="","",IF('02.คีย์เทอม1'!$B26="","",'01.ข้อมูลเบื้องต้น'!$B$49))</f>
        <v/>
      </c>
      <c r="FR26" s="1232" t="str">
        <f>IF('01.ข้อมูลเบื้องต้น'!$C$49="","",IF('02.คีย์เทอม1'!$B26="","",'01.ข้อมูลเบื้องต้น'!$C$49))</f>
        <v/>
      </c>
      <c r="FS26" s="721"/>
      <c r="FT26" s="1234" t="str">
        <f t="shared" si="28"/>
        <v/>
      </c>
      <c r="FU26" s="1232"/>
      <c r="FV26" s="1231" t="str">
        <f>IF('01.ข้อมูลเบื้องต้น'!$B$50="","",IF($D26="","",'01.ข้อมูลเบื้องต้น'!$B$50))</f>
        <v/>
      </c>
      <c r="FW26" s="1232" t="str">
        <f>IF('01.ข้อมูลเบื้องต้น'!$C$50="","",IF('02.คีย์เทอม1'!$B26="","",'01.ข้อมูลเบื้องต้น'!$C$50))</f>
        <v/>
      </c>
      <c r="FX26" s="721"/>
      <c r="FY26" s="1234" t="str">
        <f t="shared" si="29"/>
        <v/>
      </c>
      <c r="FZ26" s="521" t="str">
        <f t="shared" si="56"/>
        <v/>
      </c>
      <c r="GA26" s="522" t="str">
        <f t="shared" si="57"/>
        <v/>
      </c>
      <c r="GB26" s="523" t="str">
        <f>IF('2.ชื่อนักเรียน'!R27="มส","มส",IF('2.ชื่อนักเรียน'!R27="ย้าย","ย้าย",IF('2.ชื่อนักเรียน'!R27="ร","ร",IF(GA26="","",RANK(GA26,$GA$10:$GA$59,0)))))</f>
        <v/>
      </c>
      <c r="GC26" s="523" t="str">
        <f t="shared" si="39"/>
        <v/>
      </c>
      <c r="GE26" s="527" t="str">
        <f t="shared" si="40"/>
        <v/>
      </c>
      <c r="GF26" s="718" t="str">
        <f t="shared" si="41"/>
        <v/>
      </c>
      <c r="GG26" s="717" t="str">
        <f t="shared" si="42"/>
        <v/>
      </c>
      <c r="GH26" s="520" t="str">
        <f t="shared" si="43"/>
        <v/>
      </c>
      <c r="GI26" s="529" t="str">
        <f t="shared" si="44"/>
        <v/>
      </c>
      <c r="GJ26" s="718" t="str">
        <f t="shared" si="45"/>
        <v/>
      </c>
      <c r="GK26" s="718" t="str">
        <f t="shared" si="46"/>
        <v/>
      </c>
      <c r="GL26" s="528" t="str">
        <f t="shared" si="47"/>
        <v/>
      </c>
      <c r="GM26" s="701" t="str">
        <f t="shared" si="48"/>
        <v/>
      </c>
      <c r="GN26" s="701" t="str">
        <f t="shared" si="49"/>
        <v/>
      </c>
      <c r="GO26" s="701" t="str">
        <f t="shared" si="50"/>
        <v/>
      </c>
      <c r="GP26" s="701" t="str">
        <f t="shared" si="51"/>
        <v/>
      </c>
      <c r="GQ26" s="701" t="str">
        <f t="shared" si="52"/>
        <v/>
      </c>
      <c r="GR26" s="701" t="str">
        <f t="shared" si="53"/>
        <v/>
      </c>
      <c r="GS26" s="701" t="str">
        <f t="shared" si="54"/>
        <v/>
      </c>
      <c r="GT26" s="520" t="str">
        <f t="shared" si="55"/>
        <v/>
      </c>
    </row>
    <row r="27" spans="1:202" s="509" customFormat="1" ht="17.25" customHeight="1" thickTop="1" thickBot="1">
      <c r="A27" s="1229">
        <v>18</v>
      </c>
      <c r="B27" s="1229" t="str">
        <f>IF('2.ชื่อนักเรียน'!E28="","",CONCATENATE('2.ชื่อนักเรียน'!E28,'2.ชื่อนักเรียน'!F28,'2.ชื่อนักเรียน'!G28,'2.ชื่อนักเรียน'!H28,'2.ชื่อนักเรียน'!I28,'2.ชื่อนักเรียน'!J28,'2.ชื่อนักเรียน'!K28,'2.ชื่อนักเรียน'!L28,'2.ชื่อนักเรียน'!M28,'2.ชื่อนักเรียน'!N28,'2.ชื่อนักเรียน'!O28,'2.ชื่อนักเรียน'!P28,'2.ชื่อนักเรียน'!Q28))</f>
        <v/>
      </c>
      <c r="C27" s="1230" t="str">
        <f>IF('2.ชื่อนักเรียน'!B28="","",'2.ชื่อนักเรียน'!B28)</f>
        <v/>
      </c>
      <c r="D27" s="1231" t="str">
        <f>IF('2.ชื่อนักเรียน'!C28="","",CONCATENATE(TRIM('2.ชื่อนักเรียน'!C28),"  ",'2.ชื่อนักเรียน'!D28))</f>
        <v/>
      </c>
      <c r="E27" s="1232" t="str">
        <f>IF(B27="","",IF('01.ข้อมูลเบื้องต้น'!$H$2="","",'01.ข้อมูลเบื้องต้น'!$H$2))</f>
        <v/>
      </c>
      <c r="F27" s="1231" t="str">
        <f>IF(B27="","",IF('01.ข้อมูลเบื้องต้น'!$I$4="","",'01.ข้อมูลเบื้องต้น'!$I$4))</f>
        <v/>
      </c>
      <c r="G27" s="1232"/>
      <c r="H27" s="1231" t="str">
        <f>IF('01.ข้อมูลเบื้องต้น'!$B$8="","",IF('03.คีย์เทอม2'!$B27="","",'01.ข้อมูลเบื้องต้น'!$B$8))</f>
        <v/>
      </c>
      <c r="I27" s="1232" t="str">
        <f>IF('01.ข้อมูลเบื้องต้น'!$C$8="","",IF('03.คีย์เทอม2'!$B27="","",'01.ข้อมูลเบื้องต้น'!$C$8))</f>
        <v/>
      </c>
      <c r="J27" s="519"/>
      <c r="K27" s="1233" t="str">
        <f>IF('2.ชื่อนักเรียน'!R28="มส","มส",IF('2.ชื่อนักเรียน'!R28="ร","ร",IF('2.ชื่อนักเรียน'!R28="ย้าย","ย้าย",IF(J27="","",IF(J27&gt;=75,"เชี่ยวชาญ",IF(J27&gt;=65,"ชำนาญ",IF(J27&gt;=55,"พัฒนา",IF(J27&gt;=50,"เริ่มต้น","ไม่ผ่าน"))))))))</f>
        <v/>
      </c>
      <c r="L27" s="1232"/>
      <c r="M27" s="1231" t="str">
        <f>IF('01.ข้อมูลเบื้องต้น'!$B$9="","",IF('03.คีย์เทอม2'!$B27="","",'01.ข้อมูลเบื้องต้น'!$B$9))</f>
        <v/>
      </c>
      <c r="N27" s="1232" t="str">
        <f>IF('01.ข้อมูลเบื้องต้น'!$C$9="","",IF('03.คีย์เทอม2'!$B27="","",'01.ข้อมูลเบื้องต้น'!$C$9))</f>
        <v/>
      </c>
      <c r="O27" s="526"/>
      <c r="P27" s="1235" t="str">
        <f t="shared" si="6"/>
        <v/>
      </c>
      <c r="Q27" s="1232"/>
      <c r="R27" s="1231" t="str">
        <f>IF('01.ข้อมูลเบื้องต้น'!$B$10="","",IF('03.คีย์เทอม2'!$B27="","",'01.ข้อมูลเบื้องต้น'!$B$10))</f>
        <v/>
      </c>
      <c r="S27" s="1232" t="str">
        <f>IF('01.ข้อมูลเบื้องต้น'!$C$10="","",IF('03.คีย์เทอม2'!$B27="","",'01.ข้อมูลเบื้องต้น'!$C$10))</f>
        <v/>
      </c>
      <c r="T27" s="526"/>
      <c r="U27" s="1235" t="str">
        <f t="shared" si="7"/>
        <v/>
      </c>
      <c r="V27" s="1232"/>
      <c r="W27" s="1231" t="str">
        <f>IF('01.ข้อมูลเบื้องต้น'!$B$11="","",IF('03.คีย์เทอม2'!$B27="","",'01.ข้อมูลเบื้องต้น'!$B$11))</f>
        <v/>
      </c>
      <c r="X27" s="1232" t="str">
        <f>IF('01.ข้อมูลเบื้องต้น'!$C$11="","",IF('03.คีย์เทอม2'!$B27="","",'01.ข้อมูลเบื้องต้น'!$C$11))</f>
        <v/>
      </c>
      <c r="Y27" s="519"/>
      <c r="Z27" s="1234" t="str">
        <f t="shared" si="30"/>
        <v/>
      </c>
      <c r="AA27" s="1232"/>
      <c r="AB27" s="1231" t="str">
        <f>IF('01.ข้อมูลเบื้องต้น'!$B$12="","",IF('03.คีย์เทอม2'!$B27="","",'01.ข้อมูลเบื้องต้น'!$B$12))</f>
        <v/>
      </c>
      <c r="AC27" s="1232" t="str">
        <f>IF('01.ข้อมูลเบื้องต้น'!$C$12="","",IF('03.คีย์เทอม2'!$B27="","",'01.ข้อมูลเบื้องต้น'!$C$12))</f>
        <v/>
      </c>
      <c r="AD27" s="526"/>
      <c r="AE27" s="1235" t="str">
        <f t="shared" si="31"/>
        <v/>
      </c>
      <c r="AF27" s="1232"/>
      <c r="AG27" s="1231" t="str">
        <f>IF('01.ข้อมูลเบื้องต้น'!$B$13="","",IF('03.คีย์เทอม2'!$B27="","",'01.ข้อมูลเบื้องต้น'!$B$13))</f>
        <v/>
      </c>
      <c r="AH27" s="1232" t="str">
        <f>IF('01.ข้อมูลเบื้องต้น'!$C$13="","",IF('03.คีย์เทอม2'!$B27="","",'01.ข้อมูลเบื้องต้น'!$C$13))</f>
        <v/>
      </c>
      <c r="AI27" s="526"/>
      <c r="AJ27" s="1235" t="str">
        <f t="shared" si="32"/>
        <v/>
      </c>
      <c r="AK27" s="1232"/>
      <c r="AL27" s="1231" t="str">
        <f>IF('01.ข้อมูลเบื้องต้น'!$B$14="","",IF('03.คีย์เทอม2'!$B27="","",'01.ข้อมูลเบื้องต้น'!$B$14))</f>
        <v/>
      </c>
      <c r="AM27" s="1232" t="str">
        <f>IF('01.ข้อมูลเบื้องต้น'!$C$14="","",IF('03.คีย์เทอม2'!$B27="","",'01.ข้อมูลเบื้องต้น'!$C$14))</f>
        <v/>
      </c>
      <c r="AN27" s="526"/>
      <c r="AO27" s="1235" t="str">
        <f t="shared" si="33"/>
        <v/>
      </c>
      <c r="AP27" s="1232"/>
      <c r="AQ27" s="1231" t="str">
        <f>IF('01.ข้อมูลเบื้องต้น'!$B$15="","",IF('03.คีย์เทอม2'!$B27="","",'01.ข้อมูลเบื้องต้น'!$B$15))</f>
        <v/>
      </c>
      <c r="AR27" s="1232" t="str">
        <f>IF('01.ข้อมูลเบื้องต้น'!$C$15="","",IF('03.คีย์เทอม2'!$B27="","",'01.ข้อมูลเบื้องต้น'!$C$15))</f>
        <v/>
      </c>
      <c r="AS27" s="526"/>
      <c r="AT27" s="1235" t="str">
        <f t="shared" si="34"/>
        <v/>
      </c>
      <c r="AU27" s="1232"/>
      <c r="AV27" s="1231" t="str">
        <f>IF('01.ข้อมูลเบื้องต้น'!$B$16="","",IF('03.คีย์เทอม2'!$B27="","",'01.ข้อมูลเบื้องต้น'!$B$16))</f>
        <v/>
      </c>
      <c r="AW27" s="1232" t="str">
        <f>IF('01.ข้อมูลเบื้องต้น'!$C$16="","",IF('03.คีย์เทอม2'!$B27="","",'01.ข้อมูลเบื้องต้น'!$C$16))</f>
        <v/>
      </c>
      <c r="AX27" s="519"/>
      <c r="AY27" s="1234" t="str">
        <f t="shared" si="35"/>
        <v/>
      </c>
      <c r="AZ27" s="1232"/>
      <c r="BA27" s="1231" t="str">
        <f>IF('01.ข้อมูลเบื้องต้น'!$B$17="","",IF('03.คีย์เทอม2'!$B27="","",'01.ข้อมูลเบื้องต้น'!$B$17))</f>
        <v/>
      </c>
      <c r="BB27" s="1232" t="str">
        <f>IF('01.ข้อมูลเบื้องต้น'!$C$17="","",IF('03.คีย์เทอม2'!$B27="","",'01.ข้อมูลเบื้องต้น'!$C$17))</f>
        <v/>
      </c>
      <c r="BC27" s="519"/>
      <c r="BD27" s="1234" t="str">
        <f t="shared" si="36"/>
        <v/>
      </c>
      <c r="BE27" s="1232"/>
      <c r="BF27" s="1231" t="str">
        <f>IF('01.ข้อมูลเบื้องต้น'!$B$19="","",IF('03.คีย์เทอม2'!$B27="","",'01.ข้อมูลเบื้องต้น'!$B$19))</f>
        <v/>
      </c>
      <c r="BG27" s="1232" t="str">
        <f>IF('01.ข้อมูลเบื้องต้น'!$C$19="","",IF('03.คีย์เทอม2'!$B27="","",'01.ข้อมูลเบื้องต้น'!$C$19))</f>
        <v/>
      </c>
      <c r="BH27" s="723"/>
      <c r="BI27" s="1234" t="str">
        <f t="shared" si="37"/>
        <v/>
      </c>
      <c r="BJ27" s="1232"/>
      <c r="BK27" s="1231" t="str">
        <f>IF('01.ข้อมูลเบื้องต้น'!$B$20="","",IF('03.คีย์เทอม2'!$B27="","",'01.ข้อมูลเบื้องต้น'!$B$20))</f>
        <v/>
      </c>
      <c r="BL27" s="1232" t="str">
        <f>IF('01.ข้อมูลเบื้องต้น'!$C$20="","",IF('03.คีย์เทอม2'!$B27="","",'01.ข้อมูลเบื้องต้น'!$C$20))</f>
        <v/>
      </c>
      <c r="BM27" s="723"/>
      <c r="BN27" s="1235" t="str">
        <f t="shared" si="8"/>
        <v/>
      </c>
      <c r="BO27" s="1232"/>
      <c r="BP27" s="1231" t="str">
        <f>IF('01.ข้อมูลเบื้องต้น'!$B$21="","",IF('03.คีย์เทอม2'!$B27="","",'01.ข้อมูลเบื้องต้น'!$B$21))</f>
        <v/>
      </c>
      <c r="BQ27" s="1232" t="str">
        <f>IF('01.ข้อมูลเบื้องต้น'!$C$21="","",IF('03.คีย์เทอม2'!$B27="","",'01.ข้อมูลเบื้องต้น'!$C$21))</f>
        <v/>
      </c>
      <c r="BR27" s="722"/>
      <c r="BS27" s="1234" t="str">
        <f t="shared" si="9"/>
        <v/>
      </c>
      <c r="BT27" s="1232"/>
      <c r="BU27" s="1231" t="str">
        <f>IF('01.ข้อมูลเบื้องต้น'!$B$22="","",IF('03.คีย์เทอม2'!$B27="","",'01.ข้อมูลเบื้องต้น'!$B$22))</f>
        <v/>
      </c>
      <c r="BV27" s="1232" t="str">
        <f>IF('01.ข้อมูลเบื้องต้น'!$C$22="","",IF('03.คีย์เทอม2'!$B27="","",'01.ข้อมูลเบื้องต้น'!$C$22))</f>
        <v/>
      </c>
      <c r="BW27" s="722"/>
      <c r="BX27" s="1234" t="str">
        <f t="shared" si="10"/>
        <v/>
      </c>
      <c r="BY27" s="1232"/>
      <c r="BZ27" s="1231" t="str">
        <f>IF('01.ข้อมูลเบื้องต้น'!$B$23="","",IF('03.คีย์เทอม2'!$B27="","",'01.ข้อมูลเบื้องต้น'!$B$23))</f>
        <v/>
      </c>
      <c r="CA27" s="1232" t="str">
        <f>IF('01.ข้อมูลเบื้องต้น'!$C$23="","",IF('03.คีย์เทอม2'!$B27="","",'01.ข้อมูลเบื้องต้น'!$C$23))</f>
        <v/>
      </c>
      <c r="CB27" s="722"/>
      <c r="CC27" s="1234" t="str">
        <f t="shared" si="38"/>
        <v/>
      </c>
      <c r="CD27" s="1232"/>
      <c r="CE27" s="1231" t="str">
        <f>IF('01.ข้อมูลเบื้องต้น'!$B$24="","",IF('03.คีย์เทอม2'!$B27="","",'01.ข้อมูลเบื้องต้น'!$B$24))</f>
        <v/>
      </c>
      <c r="CF27" s="1232" t="str">
        <f>IF('01.ข้อมูลเบื้องต้น'!$C$24="","",IF('03.คีย์เทอม2'!$B27="","",'01.ข้อมูลเบื้องต้น'!$C$24))</f>
        <v/>
      </c>
      <c r="CG27" s="722"/>
      <c r="CH27" s="1234" t="str">
        <f t="shared" si="58"/>
        <v/>
      </c>
      <c r="CI27" s="1232"/>
      <c r="CJ27" s="1231" t="str">
        <f>IF('01.ข้อมูลเบื้องต้น'!$B$25="","",IF('03.คีย์เทอม2'!$B27="","",'01.ข้อมูลเบื้องต้น'!$B$25))</f>
        <v/>
      </c>
      <c r="CK27" s="1232" t="str">
        <f>IF('01.ข้อมูลเบื้องต้น'!$C$25="","",IF('03.คีย์เทอม2'!$B27="","",'01.ข้อมูลเบื้องต้น'!$C$25))</f>
        <v/>
      </c>
      <c r="CL27" s="722"/>
      <c r="CM27" s="1234" t="str">
        <f t="shared" si="11"/>
        <v/>
      </c>
      <c r="CN27" s="1232"/>
      <c r="CO27" s="1231" t="str">
        <f>IF('01.ข้อมูลเบื้องต้น'!$B$26="","",IF('03.คีย์เทอม2'!$B27="","",'01.ข้อมูลเบื้องต้น'!$B$26))</f>
        <v/>
      </c>
      <c r="CP27" s="1232" t="str">
        <f>IF('01.ข้อมูลเบื้องต้น'!$C$26="","",IF('03.คีย์เทอม2'!$B27="","",'01.ข้อมูลเบื้องต้น'!$C$26))</f>
        <v/>
      </c>
      <c r="CQ27" s="722"/>
      <c r="CR27" s="1234" t="str">
        <f t="shared" si="12"/>
        <v/>
      </c>
      <c r="CS27" s="1232"/>
      <c r="CT27" s="1231" t="str">
        <f>IF('01.ข้อมูลเบื้องต้น'!$B$27="","",IF('03.คีย์เทอม2'!$B27="","",'01.ข้อมูลเบื้องต้น'!$B$27))</f>
        <v/>
      </c>
      <c r="CU27" s="1232" t="str">
        <f>IF('01.ข้อมูลเบื้องต้น'!$C$27="","",IF('03.คีย์เทอม2'!$B27="","",'01.ข้อมูลเบื้องต้น'!$C$27))</f>
        <v/>
      </c>
      <c r="CV27" s="722"/>
      <c r="CW27" s="1234" t="str">
        <f t="shared" si="13"/>
        <v/>
      </c>
      <c r="CX27" s="1232"/>
      <c r="CY27" s="1231" t="str">
        <f>IF('01.ข้อมูลเบื้องต้น'!$B$28="","",IF('03.คีย์เทอม2'!$B27="","",'01.ข้อมูลเบื้องต้น'!$B$28))</f>
        <v/>
      </c>
      <c r="CZ27" s="1232" t="str">
        <f>IF('01.ข้อมูลเบื้องต้น'!$C$28="","",IF('03.คีย์เทอม2'!$B27="","",'01.ข้อมูลเบื้องต้น'!$C$28))</f>
        <v/>
      </c>
      <c r="DA27" s="722"/>
      <c r="DB27" s="1234" t="str">
        <f t="shared" si="14"/>
        <v/>
      </c>
      <c r="DC27" s="1232"/>
      <c r="DD27" s="1231" t="str">
        <f>IF('01.ข้อมูลเบื้องต้น'!$B$36="","",IF('02.คีย์เทอม1'!$B27="","",'01.ข้อมูลเบื้องต้น'!$B$36))</f>
        <v/>
      </c>
      <c r="DE27" s="1232" t="str">
        <f>IF('01.ข้อมูลเบื้องต้น'!$C$36="","",IF('02.คีย์เทอม1'!$B27="","",'01.ข้อมูลเบื้องต้น'!$C$36))</f>
        <v/>
      </c>
      <c r="DF27" s="721"/>
      <c r="DG27" s="1234" t="str">
        <f t="shared" si="15"/>
        <v/>
      </c>
      <c r="DH27" s="1232"/>
      <c r="DI27" s="1231" t="str">
        <f>IF('01.ข้อมูลเบื้องต้น'!$B$37="","",IF('02.คีย์เทอม1'!$B27="","",'01.ข้อมูลเบื้องต้น'!$B$37))</f>
        <v/>
      </c>
      <c r="DJ27" s="1232" t="str">
        <f>IF('01.ข้อมูลเบื้องต้น'!$C$37="","",IF('02.คีย์เทอม1'!$B27="","",'01.ข้อมูลเบื้องต้น'!$C$37))</f>
        <v/>
      </c>
      <c r="DK27" s="721"/>
      <c r="DL27" s="1234" t="str">
        <f t="shared" si="16"/>
        <v/>
      </c>
      <c r="DM27" s="1232"/>
      <c r="DN27" s="1231" t="str">
        <f>IF('01.ข้อมูลเบื้องต้น'!$B$38="","",IF('02.คีย์เทอม1'!$B27="","",'01.ข้อมูลเบื้องต้น'!$B$38))</f>
        <v/>
      </c>
      <c r="DO27" s="1232" t="str">
        <f>IF('01.ข้อมูลเบื้องต้น'!$C$38="","",IF('02.คีย์เทอม1'!$B27="","",'01.ข้อมูลเบื้องต้น'!$C$38))</f>
        <v/>
      </c>
      <c r="DP27" s="721"/>
      <c r="DQ27" s="1234" t="str">
        <f t="shared" si="17"/>
        <v/>
      </c>
      <c r="DR27" s="1232"/>
      <c r="DS27" s="1231" t="str">
        <f>IF('01.ข้อมูลเบื้องต้น'!$B$39="","",IF('02.คีย์เทอม1'!$B27="","",'01.ข้อมูลเบื้องต้น'!$B$39))</f>
        <v/>
      </c>
      <c r="DT27" s="1232" t="str">
        <f>IF('01.ข้อมูลเบื้องต้น'!$C$39="","",IF('02.คีย์เทอม1'!$B27="","",'01.ข้อมูลเบื้องต้น'!$C$39))</f>
        <v/>
      </c>
      <c r="DU27" s="721"/>
      <c r="DV27" s="1234" t="str">
        <f t="shared" si="18"/>
        <v/>
      </c>
      <c r="DW27" s="1232"/>
      <c r="DX27" s="1231" t="str">
        <f>IF('01.ข้อมูลเบื้องต้น'!$B$40="","",IF('02.คีย์เทอม1'!$B27="","",'01.ข้อมูลเบื้องต้น'!$B$40))</f>
        <v/>
      </c>
      <c r="DY27" s="1232" t="str">
        <f>IF('01.ข้อมูลเบื้องต้น'!$C$40="","",IF('02.คีย์เทอม1'!$B27="","",'01.ข้อมูลเบื้องต้น'!$C$40))</f>
        <v/>
      </c>
      <c r="DZ27" s="721"/>
      <c r="EA27" s="1234" t="str">
        <f t="shared" si="19"/>
        <v/>
      </c>
      <c r="EB27" s="1232"/>
      <c r="EC27" s="1231" t="str">
        <f>IF('01.ข้อมูลเบื้องต้น'!$B$41="","",IF('02.คีย์เทอม1'!$B27="","",'01.ข้อมูลเบื้องต้น'!$B$41))</f>
        <v/>
      </c>
      <c r="ED27" s="1232" t="str">
        <f>IF('01.ข้อมูลเบื้องต้น'!$C$41="","",IF('02.คีย์เทอม1'!$B27="","",'01.ข้อมูลเบื้องต้น'!$C$41))</f>
        <v/>
      </c>
      <c r="EE27" s="721"/>
      <c r="EF27" s="1234" t="str">
        <f t="shared" si="20"/>
        <v/>
      </c>
      <c r="EG27" s="1232"/>
      <c r="EH27" s="1231" t="str">
        <f>IF('01.ข้อมูลเบื้องต้น'!$B$42="","",IF('02.คีย์เทอม1'!$B27="","",'01.ข้อมูลเบื้องต้น'!$B$42))</f>
        <v/>
      </c>
      <c r="EI27" s="1232" t="str">
        <f>IF('01.ข้อมูลเบื้องต้น'!$C$42="","",IF('02.คีย์เทอม1'!$B27="","",'01.ข้อมูลเบื้องต้น'!$C$42))</f>
        <v/>
      </c>
      <c r="EJ27" s="721"/>
      <c r="EK27" s="1234" t="str">
        <f t="shared" si="21"/>
        <v/>
      </c>
      <c r="EL27" s="1232"/>
      <c r="EM27" s="1231" t="str">
        <f>IF('01.ข้อมูลเบื้องต้น'!$B$43="","",IF('02.คีย์เทอม1'!$B27="","",'01.ข้อมูลเบื้องต้น'!$B$43))</f>
        <v/>
      </c>
      <c r="EN27" s="1232" t="str">
        <f>IF('01.ข้อมูลเบื้องต้น'!$C$43="","",IF('02.คีย์เทอม1'!$B27="","",'01.ข้อมูลเบื้องต้น'!$C$43))</f>
        <v/>
      </c>
      <c r="EO27" s="721"/>
      <c r="EP27" s="1234" t="str">
        <f t="shared" si="22"/>
        <v/>
      </c>
      <c r="EQ27" s="1232"/>
      <c r="ER27" s="1231" t="str">
        <f>IF('01.ข้อมูลเบื้องต้น'!$B$44="","",IF('02.คีย์เทอม1'!$B27="","",'01.ข้อมูลเบื้องต้น'!$B$44))</f>
        <v/>
      </c>
      <c r="ES27" s="1232" t="str">
        <f>IF('01.ข้อมูลเบื้องต้น'!$C$44="","",IF('02.คีย์เทอม1'!$B27="","",'01.ข้อมูลเบื้องต้น'!$C$44))</f>
        <v/>
      </c>
      <c r="ET27" s="721"/>
      <c r="EU27" s="1234" t="str">
        <f t="shared" si="23"/>
        <v/>
      </c>
      <c r="EV27" s="1232"/>
      <c r="EW27" s="1231" t="str">
        <f>IF('01.ข้อมูลเบื้องต้น'!$B$45="","",IF('02.คีย์เทอม1'!$B27="","",'01.ข้อมูลเบื้องต้น'!$B$45))</f>
        <v/>
      </c>
      <c r="EX27" s="1232" t="str">
        <f>IF('01.ข้อมูลเบื้องต้น'!$C$45="","",IF('02.คีย์เทอม1'!$B27="","",'01.ข้อมูลเบื้องต้น'!$C$45))</f>
        <v/>
      </c>
      <c r="EY27" s="721"/>
      <c r="EZ27" s="1234" t="str">
        <f t="shared" si="24"/>
        <v/>
      </c>
      <c r="FA27" s="1232"/>
      <c r="FB27" s="1231" t="str">
        <f>IF('01.ข้อมูลเบื้องต้น'!$B$46="","",IF('02.คีย์เทอม1'!$B27="","",'01.ข้อมูลเบื้องต้น'!$B$46))</f>
        <v/>
      </c>
      <c r="FC27" s="1232" t="str">
        <f>IF('01.ข้อมูลเบื้องต้น'!$C$46="","",IF('02.คีย์เทอม1'!$B27="","",'01.ข้อมูลเบื้องต้น'!$C$46))</f>
        <v/>
      </c>
      <c r="FD27" s="721"/>
      <c r="FE27" s="1234" t="str">
        <f t="shared" si="25"/>
        <v/>
      </c>
      <c r="FF27" s="1232"/>
      <c r="FG27" s="1231" t="str">
        <f>IF('01.ข้อมูลเบื้องต้น'!$B$47="","",IF('02.คีย์เทอม1'!$B27="","",'01.ข้อมูลเบื้องต้น'!$B$47))</f>
        <v/>
      </c>
      <c r="FH27" s="1232" t="str">
        <f>IF('01.ข้อมูลเบื้องต้น'!$C$47="","",IF('02.คีย์เทอม1'!$B27="","",'01.ข้อมูลเบื้องต้น'!$C$47))</f>
        <v/>
      </c>
      <c r="FI27" s="721"/>
      <c r="FJ27" s="1234" t="str">
        <f t="shared" si="26"/>
        <v/>
      </c>
      <c r="FK27" s="1232"/>
      <c r="FL27" s="1231" t="str">
        <f>IF('01.ข้อมูลเบื้องต้น'!$B$48="","",IF('02.คีย์เทอม1'!$B27="","",'01.ข้อมูลเบื้องต้น'!$B$48))</f>
        <v/>
      </c>
      <c r="FM27" s="1232" t="str">
        <f>IF('01.ข้อมูลเบื้องต้น'!$C$48="","",IF('02.คีย์เทอม1'!$B27="","",'01.ข้อมูลเบื้องต้น'!$C$48))</f>
        <v/>
      </c>
      <c r="FN27" s="721"/>
      <c r="FO27" s="1234" t="str">
        <f t="shared" si="27"/>
        <v/>
      </c>
      <c r="FP27" s="1232"/>
      <c r="FQ27" s="1231" t="str">
        <f>IF('01.ข้อมูลเบื้องต้น'!$B$49="","",IF('02.คีย์เทอม1'!$B27="","",'01.ข้อมูลเบื้องต้น'!$B$49))</f>
        <v/>
      </c>
      <c r="FR27" s="1232" t="str">
        <f>IF('01.ข้อมูลเบื้องต้น'!$C$49="","",IF('02.คีย์เทอม1'!$B27="","",'01.ข้อมูลเบื้องต้น'!$C$49))</f>
        <v/>
      </c>
      <c r="FS27" s="721"/>
      <c r="FT27" s="1234" t="str">
        <f t="shared" si="28"/>
        <v/>
      </c>
      <c r="FU27" s="1232"/>
      <c r="FV27" s="1231" t="str">
        <f>IF('01.ข้อมูลเบื้องต้น'!$B$50="","",IF($D27="","",'01.ข้อมูลเบื้องต้น'!$B$50))</f>
        <v/>
      </c>
      <c r="FW27" s="1232" t="str">
        <f>IF('01.ข้อมูลเบื้องต้น'!$C$50="","",IF('02.คีย์เทอม1'!$B27="","",'01.ข้อมูลเบื้องต้น'!$C$50))</f>
        <v/>
      </c>
      <c r="FX27" s="721"/>
      <c r="FY27" s="1234" t="str">
        <f t="shared" si="29"/>
        <v/>
      </c>
      <c r="FZ27" s="521" t="str">
        <f t="shared" si="56"/>
        <v/>
      </c>
      <c r="GA27" s="522" t="str">
        <f t="shared" si="57"/>
        <v/>
      </c>
      <c r="GB27" s="523" t="str">
        <f>IF('2.ชื่อนักเรียน'!R28="มส","มส",IF('2.ชื่อนักเรียน'!R28="ย้าย","ย้าย",IF('2.ชื่อนักเรียน'!R28="ร","ร",IF(GA27="","",RANK(GA27,$GA$10:$GA$59,0)))))</f>
        <v/>
      </c>
      <c r="GC27" s="523" t="str">
        <f t="shared" si="39"/>
        <v/>
      </c>
      <c r="GE27" s="527" t="str">
        <f t="shared" si="40"/>
        <v/>
      </c>
      <c r="GF27" s="718" t="str">
        <f t="shared" si="41"/>
        <v/>
      </c>
      <c r="GG27" s="717" t="str">
        <f t="shared" si="42"/>
        <v/>
      </c>
      <c r="GH27" s="520" t="str">
        <f t="shared" si="43"/>
        <v/>
      </c>
      <c r="GI27" s="529" t="str">
        <f t="shared" si="44"/>
        <v/>
      </c>
      <c r="GJ27" s="718" t="str">
        <f t="shared" si="45"/>
        <v/>
      </c>
      <c r="GK27" s="718" t="str">
        <f t="shared" si="46"/>
        <v/>
      </c>
      <c r="GL27" s="528" t="str">
        <f t="shared" si="47"/>
        <v/>
      </c>
      <c r="GM27" s="701" t="str">
        <f t="shared" si="48"/>
        <v/>
      </c>
      <c r="GN27" s="701" t="str">
        <f t="shared" si="49"/>
        <v/>
      </c>
      <c r="GO27" s="701" t="str">
        <f t="shared" si="50"/>
        <v/>
      </c>
      <c r="GP27" s="701" t="str">
        <f t="shared" si="51"/>
        <v/>
      </c>
      <c r="GQ27" s="701" t="str">
        <f t="shared" si="52"/>
        <v/>
      </c>
      <c r="GR27" s="701" t="str">
        <f t="shared" si="53"/>
        <v/>
      </c>
      <c r="GS27" s="701" t="str">
        <f t="shared" si="54"/>
        <v/>
      </c>
      <c r="GT27" s="520" t="str">
        <f t="shared" si="55"/>
        <v/>
      </c>
    </row>
    <row r="28" spans="1:202" s="509" customFormat="1" ht="17.25" customHeight="1" thickTop="1" thickBot="1">
      <c r="A28" s="1229">
        <v>19</v>
      </c>
      <c r="B28" s="1229" t="str">
        <f>IF('2.ชื่อนักเรียน'!E29="","",CONCATENATE('2.ชื่อนักเรียน'!E29,'2.ชื่อนักเรียน'!F29,'2.ชื่อนักเรียน'!G29,'2.ชื่อนักเรียน'!H29,'2.ชื่อนักเรียน'!I29,'2.ชื่อนักเรียน'!J29,'2.ชื่อนักเรียน'!K29,'2.ชื่อนักเรียน'!L29,'2.ชื่อนักเรียน'!M29,'2.ชื่อนักเรียน'!N29,'2.ชื่อนักเรียน'!O29,'2.ชื่อนักเรียน'!P29,'2.ชื่อนักเรียน'!Q29))</f>
        <v/>
      </c>
      <c r="C28" s="1230" t="str">
        <f>IF('2.ชื่อนักเรียน'!B29="","",'2.ชื่อนักเรียน'!B29)</f>
        <v/>
      </c>
      <c r="D28" s="1231" t="str">
        <f>IF('2.ชื่อนักเรียน'!C29="","",CONCATENATE(TRIM('2.ชื่อนักเรียน'!C29),"  ",'2.ชื่อนักเรียน'!D29))</f>
        <v/>
      </c>
      <c r="E28" s="1232" t="str">
        <f>IF(B28="","",IF('01.ข้อมูลเบื้องต้น'!$H$2="","",'01.ข้อมูลเบื้องต้น'!$H$2))</f>
        <v/>
      </c>
      <c r="F28" s="1231" t="str">
        <f>IF(B28="","",IF('01.ข้อมูลเบื้องต้น'!$I$4="","",'01.ข้อมูลเบื้องต้น'!$I$4))</f>
        <v/>
      </c>
      <c r="G28" s="1232"/>
      <c r="H28" s="1231" t="str">
        <f>IF('01.ข้อมูลเบื้องต้น'!$B$8="","",IF('03.คีย์เทอม2'!$B28="","",'01.ข้อมูลเบื้องต้น'!$B$8))</f>
        <v/>
      </c>
      <c r="I28" s="1232" t="str">
        <f>IF('01.ข้อมูลเบื้องต้น'!$C$8="","",IF('03.คีย์เทอม2'!$B28="","",'01.ข้อมูลเบื้องต้น'!$C$8))</f>
        <v/>
      </c>
      <c r="J28" s="519"/>
      <c r="K28" s="1233" t="str">
        <f>IF('2.ชื่อนักเรียน'!R29="มส","มส",IF('2.ชื่อนักเรียน'!R29="ร","ร",IF('2.ชื่อนักเรียน'!R29="ย้าย","ย้าย",IF(J28="","",IF(J28&gt;=75,"เชี่ยวชาญ",IF(J28&gt;=65,"ชำนาญ",IF(J28&gt;=55,"พัฒนา",IF(J28&gt;=50,"เริ่มต้น","ไม่ผ่าน"))))))))</f>
        <v/>
      </c>
      <c r="L28" s="1232"/>
      <c r="M28" s="1231" t="str">
        <f>IF('01.ข้อมูลเบื้องต้น'!$B$9="","",IF('03.คีย์เทอม2'!$B28="","",'01.ข้อมูลเบื้องต้น'!$B$9))</f>
        <v/>
      </c>
      <c r="N28" s="1232" t="str">
        <f>IF('01.ข้อมูลเบื้องต้น'!$C$9="","",IF('03.คีย์เทอม2'!$B28="","",'01.ข้อมูลเบื้องต้น'!$C$9))</f>
        <v/>
      </c>
      <c r="O28" s="526"/>
      <c r="P28" s="1235" t="str">
        <f t="shared" si="6"/>
        <v/>
      </c>
      <c r="Q28" s="1232"/>
      <c r="R28" s="1231" t="str">
        <f>IF('01.ข้อมูลเบื้องต้น'!$B$10="","",IF('03.คีย์เทอม2'!$B28="","",'01.ข้อมูลเบื้องต้น'!$B$10))</f>
        <v/>
      </c>
      <c r="S28" s="1232" t="str">
        <f>IF('01.ข้อมูลเบื้องต้น'!$C$10="","",IF('03.คีย์เทอม2'!$B28="","",'01.ข้อมูลเบื้องต้น'!$C$10))</f>
        <v/>
      </c>
      <c r="T28" s="526"/>
      <c r="U28" s="1235" t="str">
        <f t="shared" si="7"/>
        <v/>
      </c>
      <c r="V28" s="1232"/>
      <c r="W28" s="1231" t="str">
        <f>IF('01.ข้อมูลเบื้องต้น'!$B$11="","",IF('03.คีย์เทอม2'!$B28="","",'01.ข้อมูลเบื้องต้น'!$B$11))</f>
        <v/>
      </c>
      <c r="X28" s="1232" t="str">
        <f>IF('01.ข้อมูลเบื้องต้น'!$C$11="","",IF('03.คีย์เทอม2'!$B28="","",'01.ข้อมูลเบื้องต้น'!$C$11))</f>
        <v/>
      </c>
      <c r="Y28" s="519"/>
      <c r="Z28" s="1234" t="str">
        <f t="shared" si="30"/>
        <v/>
      </c>
      <c r="AA28" s="1232"/>
      <c r="AB28" s="1231" t="str">
        <f>IF('01.ข้อมูลเบื้องต้น'!$B$12="","",IF('03.คีย์เทอม2'!$B28="","",'01.ข้อมูลเบื้องต้น'!$B$12))</f>
        <v/>
      </c>
      <c r="AC28" s="1232" t="str">
        <f>IF('01.ข้อมูลเบื้องต้น'!$C$12="","",IF('03.คีย์เทอม2'!$B28="","",'01.ข้อมูลเบื้องต้น'!$C$12))</f>
        <v/>
      </c>
      <c r="AD28" s="526"/>
      <c r="AE28" s="1235" t="str">
        <f t="shared" si="31"/>
        <v/>
      </c>
      <c r="AF28" s="1232"/>
      <c r="AG28" s="1231" t="str">
        <f>IF('01.ข้อมูลเบื้องต้น'!$B$13="","",IF('03.คีย์เทอม2'!$B28="","",'01.ข้อมูลเบื้องต้น'!$B$13))</f>
        <v/>
      </c>
      <c r="AH28" s="1232" t="str">
        <f>IF('01.ข้อมูลเบื้องต้น'!$C$13="","",IF('03.คีย์เทอม2'!$B28="","",'01.ข้อมูลเบื้องต้น'!$C$13))</f>
        <v/>
      </c>
      <c r="AI28" s="526"/>
      <c r="AJ28" s="1235" t="str">
        <f t="shared" si="32"/>
        <v/>
      </c>
      <c r="AK28" s="1232"/>
      <c r="AL28" s="1231" t="str">
        <f>IF('01.ข้อมูลเบื้องต้น'!$B$14="","",IF('03.คีย์เทอม2'!$B28="","",'01.ข้อมูลเบื้องต้น'!$B$14))</f>
        <v/>
      </c>
      <c r="AM28" s="1232" t="str">
        <f>IF('01.ข้อมูลเบื้องต้น'!$C$14="","",IF('03.คีย์เทอม2'!$B28="","",'01.ข้อมูลเบื้องต้น'!$C$14))</f>
        <v/>
      </c>
      <c r="AN28" s="526"/>
      <c r="AO28" s="1235" t="str">
        <f t="shared" si="33"/>
        <v/>
      </c>
      <c r="AP28" s="1232"/>
      <c r="AQ28" s="1231" t="str">
        <f>IF('01.ข้อมูลเบื้องต้น'!$B$15="","",IF('03.คีย์เทอม2'!$B28="","",'01.ข้อมูลเบื้องต้น'!$B$15))</f>
        <v/>
      </c>
      <c r="AR28" s="1232" t="str">
        <f>IF('01.ข้อมูลเบื้องต้น'!$C$15="","",IF('03.คีย์เทอม2'!$B28="","",'01.ข้อมูลเบื้องต้น'!$C$15))</f>
        <v/>
      </c>
      <c r="AS28" s="526"/>
      <c r="AT28" s="1235" t="str">
        <f t="shared" si="34"/>
        <v/>
      </c>
      <c r="AU28" s="1232"/>
      <c r="AV28" s="1231" t="str">
        <f>IF('01.ข้อมูลเบื้องต้น'!$B$16="","",IF('03.คีย์เทอม2'!$B28="","",'01.ข้อมูลเบื้องต้น'!$B$16))</f>
        <v/>
      </c>
      <c r="AW28" s="1232" t="str">
        <f>IF('01.ข้อมูลเบื้องต้น'!$C$16="","",IF('03.คีย์เทอม2'!$B28="","",'01.ข้อมูลเบื้องต้น'!$C$16))</f>
        <v/>
      </c>
      <c r="AX28" s="519"/>
      <c r="AY28" s="1234" t="str">
        <f t="shared" si="35"/>
        <v/>
      </c>
      <c r="AZ28" s="1232"/>
      <c r="BA28" s="1231" t="str">
        <f>IF('01.ข้อมูลเบื้องต้น'!$B$17="","",IF('03.คีย์เทอม2'!$B28="","",'01.ข้อมูลเบื้องต้น'!$B$17))</f>
        <v/>
      </c>
      <c r="BB28" s="1232" t="str">
        <f>IF('01.ข้อมูลเบื้องต้น'!$C$17="","",IF('03.คีย์เทอม2'!$B28="","",'01.ข้อมูลเบื้องต้น'!$C$17))</f>
        <v/>
      </c>
      <c r="BC28" s="519"/>
      <c r="BD28" s="1234" t="str">
        <f t="shared" si="36"/>
        <v/>
      </c>
      <c r="BE28" s="1232"/>
      <c r="BF28" s="1231" t="str">
        <f>IF('01.ข้อมูลเบื้องต้น'!$B$19="","",IF('03.คีย์เทอม2'!$B28="","",'01.ข้อมูลเบื้องต้น'!$B$19))</f>
        <v/>
      </c>
      <c r="BG28" s="1232" t="str">
        <f>IF('01.ข้อมูลเบื้องต้น'!$C$19="","",IF('03.คีย์เทอม2'!$B28="","",'01.ข้อมูลเบื้องต้น'!$C$19))</f>
        <v/>
      </c>
      <c r="BH28" s="723"/>
      <c r="BI28" s="1234" t="str">
        <f t="shared" si="37"/>
        <v/>
      </c>
      <c r="BJ28" s="1232"/>
      <c r="BK28" s="1231" t="str">
        <f>IF('01.ข้อมูลเบื้องต้น'!$B$20="","",IF('03.คีย์เทอม2'!$B28="","",'01.ข้อมูลเบื้องต้น'!$B$20))</f>
        <v/>
      </c>
      <c r="BL28" s="1232" t="str">
        <f>IF('01.ข้อมูลเบื้องต้น'!$C$20="","",IF('03.คีย์เทอม2'!$B28="","",'01.ข้อมูลเบื้องต้น'!$C$20))</f>
        <v/>
      </c>
      <c r="BM28" s="722"/>
      <c r="BN28" s="1235" t="str">
        <f t="shared" si="8"/>
        <v/>
      </c>
      <c r="BO28" s="1232"/>
      <c r="BP28" s="1231" t="str">
        <f>IF('01.ข้อมูลเบื้องต้น'!$B$21="","",IF('03.คีย์เทอม2'!$B28="","",'01.ข้อมูลเบื้องต้น'!$B$21))</f>
        <v/>
      </c>
      <c r="BQ28" s="1232" t="str">
        <f>IF('01.ข้อมูลเบื้องต้น'!$C$21="","",IF('03.คีย์เทอม2'!$B28="","",'01.ข้อมูลเบื้องต้น'!$C$21))</f>
        <v/>
      </c>
      <c r="BR28" s="722"/>
      <c r="BS28" s="1234" t="str">
        <f t="shared" si="9"/>
        <v/>
      </c>
      <c r="BT28" s="1232"/>
      <c r="BU28" s="1231" t="str">
        <f>IF('01.ข้อมูลเบื้องต้น'!$B$22="","",IF('03.คีย์เทอม2'!$B28="","",'01.ข้อมูลเบื้องต้น'!$B$22))</f>
        <v/>
      </c>
      <c r="BV28" s="1232" t="str">
        <f>IF('01.ข้อมูลเบื้องต้น'!$C$22="","",IF('03.คีย์เทอม2'!$B28="","",'01.ข้อมูลเบื้องต้น'!$C$22))</f>
        <v/>
      </c>
      <c r="BW28" s="722"/>
      <c r="BX28" s="1234" t="str">
        <f t="shared" si="10"/>
        <v/>
      </c>
      <c r="BY28" s="1232"/>
      <c r="BZ28" s="1231" t="str">
        <f>IF('01.ข้อมูลเบื้องต้น'!$B$23="","",IF('03.คีย์เทอม2'!$B28="","",'01.ข้อมูลเบื้องต้น'!$B$23))</f>
        <v/>
      </c>
      <c r="CA28" s="1232" t="str">
        <f>IF('01.ข้อมูลเบื้องต้น'!$C$23="","",IF('03.คีย์เทอม2'!$B28="","",'01.ข้อมูลเบื้องต้น'!$C$23))</f>
        <v/>
      </c>
      <c r="CB28" s="722"/>
      <c r="CC28" s="1234" t="str">
        <f t="shared" si="38"/>
        <v/>
      </c>
      <c r="CD28" s="1232"/>
      <c r="CE28" s="1231" t="str">
        <f>IF('01.ข้อมูลเบื้องต้น'!$B$24="","",IF('03.คีย์เทอม2'!$B28="","",'01.ข้อมูลเบื้องต้น'!$B$24))</f>
        <v/>
      </c>
      <c r="CF28" s="1232" t="str">
        <f>IF('01.ข้อมูลเบื้องต้น'!$C$24="","",IF('03.คีย์เทอม2'!$B28="","",'01.ข้อมูลเบื้องต้น'!$C$24))</f>
        <v/>
      </c>
      <c r="CG28" s="722"/>
      <c r="CH28" s="1234" t="str">
        <f t="shared" si="58"/>
        <v/>
      </c>
      <c r="CI28" s="1232"/>
      <c r="CJ28" s="1231" t="str">
        <f>IF('01.ข้อมูลเบื้องต้น'!$B$25="","",IF('03.คีย์เทอม2'!$B28="","",'01.ข้อมูลเบื้องต้น'!$B$25))</f>
        <v/>
      </c>
      <c r="CK28" s="1232" t="str">
        <f>IF('01.ข้อมูลเบื้องต้น'!$C$25="","",IF('03.คีย์เทอม2'!$B28="","",'01.ข้อมูลเบื้องต้น'!$C$25))</f>
        <v/>
      </c>
      <c r="CL28" s="722"/>
      <c r="CM28" s="1234" t="str">
        <f t="shared" si="11"/>
        <v/>
      </c>
      <c r="CN28" s="1232"/>
      <c r="CO28" s="1231" t="str">
        <f>IF('01.ข้อมูลเบื้องต้น'!$B$26="","",IF('03.คีย์เทอม2'!$B28="","",'01.ข้อมูลเบื้องต้น'!$B$26))</f>
        <v/>
      </c>
      <c r="CP28" s="1232" t="str">
        <f>IF('01.ข้อมูลเบื้องต้น'!$C$26="","",IF('03.คีย์เทอม2'!$B28="","",'01.ข้อมูลเบื้องต้น'!$C$26))</f>
        <v/>
      </c>
      <c r="CQ28" s="722"/>
      <c r="CR28" s="1234" t="str">
        <f t="shared" si="12"/>
        <v/>
      </c>
      <c r="CS28" s="1232"/>
      <c r="CT28" s="1231" t="str">
        <f>IF('01.ข้อมูลเบื้องต้น'!$B$27="","",IF('03.คีย์เทอม2'!$B28="","",'01.ข้อมูลเบื้องต้น'!$B$27))</f>
        <v/>
      </c>
      <c r="CU28" s="1232" t="str">
        <f>IF('01.ข้อมูลเบื้องต้น'!$C$27="","",IF('03.คีย์เทอม2'!$B28="","",'01.ข้อมูลเบื้องต้น'!$C$27))</f>
        <v/>
      </c>
      <c r="CV28" s="722"/>
      <c r="CW28" s="1234" t="str">
        <f t="shared" si="13"/>
        <v/>
      </c>
      <c r="CX28" s="1232"/>
      <c r="CY28" s="1231" t="str">
        <f>IF('01.ข้อมูลเบื้องต้น'!$B$28="","",IF('03.คีย์เทอม2'!$B28="","",'01.ข้อมูลเบื้องต้น'!$B$28))</f>
        <v/>
      </c>
      <c r="CZ28" s="1232" t="str">
        <f>IF('01.ข้อมูลเบื้องต้น'!$C$28="","",IF('03.คีย์เทอม2'!$B28="","",'01.ข้อมูลเบื้องต้น'!$C$28))</f>
        <v/>
      </c>
      <c r="DA28" s="722"/>
      <c r="DB28" s="1234" t="str">
        <f t="shared" si="14"/>
        <v/>
      </c>
      <c r="DC28" s="1232"/>
      <c r="DD28" s="1231" t="str">
        <f>IF('01.ข้อมูลเบื้องต้น'!$B$36="","",IF('02.คีย์เทอม1'!$B28="","",'01.ข้อมูลเบื้องต้น'!$B$36))</f>
        <v/>
      </c>
      <c r="DE28" s="1232" t="str">
        <f>IF('01.ข้อมูลเบื้องต้น'!$C$36="","",IF('02.คีย์เทอม1'!$B28="","",'01.ข้อมูลเบื้องต้น'!$C$36))</f>
        <v/>
      </c>
      <c r="DF28" s="721"/>
      <c r="DG28" s="1234" t="str">
        <f t="shared" si="15"/>
        <v/>
      </c>
      <c r="DH28" s="1232"/>
      <c r="DI28" s="1231" t="str">
        <f>IF('01.ข้อมูลเบื้องต้น'!$B$37="","",IF('02.คีย์เทอม1'!$B28="","",'01.ข้อมูลเบื้องต้น'!$B$37))</f>
        <v/>
      </c>
      <c r="DJ28" s="1232" t="str">
        <f>IF('01.ข้อมูลเบื้องต้น'!$C$37="","",IF('02.คีย์เทอม1'!$B28="","",'01.ข้อมูลเบื้องต้น'!$C$37))</f>
        <v/>
      </c>
      <c r="DK28" s="721"/>
      <c r="DL28" s="1234" t="str">
        <f t="shared" si="16"/>
        <v/>
      </c>
      <c r="DM28" s="1232"/>
      <c r="DN28" s="1231" t="str">
        <f>IF('01.ข้อมูลเบื้องต้น'!$B$38="","",IF('02.คีย์เทอม1'!$B28="","",'01.ข้อมูลเบื้องต้น'!$B$38))</f>
        <v/>
      </c>
      <c r="DO28" s="1232" t="str">
        <f>IF('01.ข้อมูลเบื้องต้น'!$C$38="","",IF('02.คีย์เทอม1'!$B28="","",'01.ข้อมูลเบื้องต้น'!$C$38))</f>
        <v/>
      </c>
      <c r="DP28" s="721"/>
      <c r="DQ28" s="1234" t="str">
        <f t="shared" si="17"/>
        <v/>
      </c>
      <c r="DR28" s="1232"/>
      <c r="DS28" s="1231" t="str">
        <f>IF('01.ข้อมูลเบื้องต้น'!$B$39="","",IF('02.คีย์เทอม1'!$B28="","",'01.ข้อมูลเบื้องต้น'!$B$39))</f>
        <v/>
      </c>
      <c r="DT28" s="1232" t="str">
        <f>IF('01.ข้อมูลเบื้องต้น'!$C$39="","",IF('02.คีย์เทอม1'!$B28="","",'01.ข้อมูลเบื้องต้น'!$C$39))</f>
        <v/>
      </c>
      <c r="DU28" s="721"/>
      <c r="DV28" s="1234" t="str">
        <f t="shared" si="18"/>
        <v/>
      </c>
      <c r="DW28" s="1232"/>
      <c r="DX28" s="1231" t="str">
        <f>IF('01.ข้อมูลเบื้องต้น'!$B$40="","",IF('02.คีย์เทอม1'!$B28="","",'01.ข้อมูลเบื้องต้น'!$B$40))</f>
        <v/>
      </c>
      <c r="DY28" s="1232" t="str">
        <f>IF('01.ข้อมูลเบื้องต้น'!$C$40="","",IF('02.คีย์เทอม1'!$B28="","",'01.ข้อมูลเบื้องต้น'!$C$40))</f>
        <v/>
      </c>
      <c r="DZ28" s="721"/>
      <c r="EA28" s="1234" t="str">
        <f t="shared" si="19"/>
        <v/>
      </c>
      <c r="EB28" s="1232"/>
      <c r="EC28" s="1231" t="str">
        <f>IF('01.ข้อมูลเบื้องต้น'!$B$41="","",IF('02.คีย์เทอม1'!$B28="","",'01.ข้อมูลเบื้องต้น'!$B$41))</f>
        <v/>
      </c>
      <c r="ED28" s="1232" t="str">
        <f>IF('01.ข้อมูลเบื้องต้น'!$C$41="","",IF('02.คีย์เทอม1'!$B28="","",'01.ข้อมูลเบื้องต้น'!$C$41))</f>
        <v/>
      </c>
      <c r="EE28" s="721"/>
      <c r="EF28" s="1234" t="str">
        <f t="shared" si="20"/>
        <v/>
      </c>
      <c r="EG28" s="1232"/>
      <c r="EH28" s="1231" t="str">
        <f>IF('01.ข้อมูลเบื้องต้น'!$B$42="","",IF('02.คีย์เทอม1'!$B28="","",'01.ข้อมูลเบื้องต้น'!$B$42))</f>
        <v/>
      </c>
      <c r="EI28" s="1232" t="str">
        <f>IF('01.ข้อมูลเบื้องต้น'!$C$42="","",IF('02.คีย์เทอม1'!$B28="","",'01.ข้อมูลเบื้องต้น'!$C$42))</f>
        <v/>
      </c>
      <c r="EJ28" s="721"/>
      <c r="EK28" s="1234" t="str">
        <f t="shared" si="21"/>
        <v/>
      </c>
      <c r="EL28" s="1232"/>
      <c r="EM28" s="1231" t="str">
        <f>IF('01.ข้อมูลเบื้องต้น'!$B$43="","",IF('02.คีย์เทอม1'!$B28="","",'01.ข้อมูลเบื้องต้น'!$B$43))</f>
        <v/>
      </c>
      <c r="EN28" s="1232" t="str">
        <f>IF('01.ข้อมูลเบื้องต้น'!$C$43="","",IF('02.คีย์เทอม1'!$B28="","",'01.ข้อมูลเบื้องต้น'!$C$43))</f>
        <v/>
      </c>
      <c r="EO28" s="721"/>
      <c r="EP28" s="1234" t="str">
        <f t="shared" si="22"/>
        <v/>
      </c>
      <c r="EQ28" s="1232"/>
      <c r="ER28" s="1231" t="str">
        <f>IF('01.ข้อมูลเบื้องต้น'!$B$44="","",IF('02.คีย์เทอม1'!$B28="","",'01.ข้อมูลเบื้องต้น'!$B$44))</f>
        <v/>
      </c>
      <c r="ES28" s="1232" t="str">
        <f>IF('01.ข้อมูลเบื้องต้น'!$C$44="","",IF('02.คีย์เทอม1'!$B28="","",'01.ข้อมูลเบื้องต้น'!$C$44))</f>
        <v/>
      </c>
      <c r="ET28" s="721"/>
      <c r="EU28" s="1234" t="str">
        <f t="shared" si="23"/>
        <v/>
      </c>
      <c r="EV28" s="1232"/>
      <c r="EW28" s="1231" t="str">
        <f>IF('01.ข้อมูลเบื้องต้น'!$B$45="","",IF('02.คีย์เทอม1'!$B28="","",'01.ข้อมูลเบื้องต้น'!$B$45))</f>
        <v/>
      </c>
      <c r="EX28" s="1232" t="str">
        <f>IF('01.ข้อมูลเบื้องต้น'!$C$45="","",IF('02.คีย์เทอม1'!$B28="","",'01.ข้อมูลเบื้องต้น'!$C$45))</f>
        <v/>
      </c>
      <c r="EY28" s="721"/>
      <c r="EZ28" s="1234" t="str">
        <f t="shared" si="24"/>
        <v/>
      </c>
      <c r="FA28" s="1232"/>
      <c r="FB28" s="1231" t="str">
        <f>IF('01.ข้อมูลเบื้องต้น'!$B$46="","",IF('02.คีย์เทอม1'!$B28="","",'01.ข้อมูลเบื้องต้น'!$B$46))</f>
        <v/>
      </c>
      <c r="FC28" s="1232" t="str">
        <f>IF('01.ข้อมูลเบื้องต้น'!$C$46="","",IF('02.คีย์เทอม1'!$B28="","",'01.ข้อมูลเบื้องต้น'!$C$46))</f>
        <v/>
      </c>
      <c r="FD28" s="721"/>
      <c r="FE28" s="1234" t="str">
        <f t="shared" si="25"/>
        <v/>
      </c>
      <c r="FF28" s="1232"/>
      <c r="FG28" s="1231" t="str">
        <f>IF('01.ข้อมูลเบื้องต้น'!$B$47="","",IF('02.คีย์เทอม1'!$B28="","",'01.ข้อมูลเบื้องต้น'!$B$47))</f>
        <v/>
      </c>
      <c r="FH28" s="1232" t="str">
        <f>IF('01.ข้อมูลเบื้องต้น'!$C$47="","",IF('02.คีย์เทอม1'!$B28="","",'01.ข้อมูลเบื้องต้น'!$C$47))</f>
        <v/>
      </c>
      <c r="FI28" s="721"/>
      <c r="FJ28" s="1234" t="str">
        <f t="shared" si="26"/>
        <v/>
      </c>
      <c r="FK28" s="1232"/>
      <c r="FL28" s="1231" t="str">
        <f>IF('01.ข้อมูลเบื้องต้น'!$B$48="","",IF('02.คีย์เทอม1'!$B28="","",'01.ข้อมูลเบื้องต้น'!$B$48))</f>
        <v/>
      </c>
      <c r="FM28" s="1232" t="str">
        <f>IF('01.ข้อมูลเบื้องต้น'!$C$48="","",IF('02.คีย์เทอม1'!$B28="","",'01.ข้อมูลเบื้องต้น'!$C$48))</f>
        <v/>
      </c>
      <c r="FN28" s="721"/>
      <c r="FO28" s="1234" t="str">
        <f t="shared" si="27"/>
        <v/>
      </c>
      <c r="FP28" s="1232"/>
      <c r="FQ28" s="1231" t="str">
        <f>IF('01.ข้อมูลเบื้องต้น'!$B$49="","",IF('02.คีย์เทอม1'!$B28="","",'01.ข้อมูลเบื้องต้น'!$B$49))</f>
        <v/>
      </c>
      <c r="FR28" s="1232" t="str">
        <f>IF('01.ข้อมูลเบื้องต้น'!$C$49="","",IF('02.คีย์เทอม1'!$B28="","",'01.ข้อมูลเบื้องต้น'!$C$49))</f>
        <v/>
      </c>
      <c r="FS28" s="721"/>
      <c r="FT28" s="1234" t="str">
        <f t="shared" si="28"/>
        <v/>
      </c>
      <c r="FU28" s="1232"/>
      <c r="FV28" s="1231" t="str">
        <f>IF('01.ข้อมูลเบื้องต้น'!$B$50="","",IF($D28="","",'01.ข้อมูลเบื้องต้น'!$B$50))</f>
        <v/>
      </c>
      <c r="FW28" s="1232" t="str">
        <f>IF('01.ข้อมูลเบื้องต้น'!$C$50="","",IF('02.คีย์เทอม1'!$B28="","",'01.ข้อมูลเบื้องต้น'!$C$50))</f>
        <v/>
      </c>
      <c r="FX28" s="721"/>
      <c r="FY28" s="1234" t="str">
        <f t="shared" si="29"/>
        <v/>
      </c>
      <c r="FZ28" s="521" t="str">
        <f t="shared" si="56"/>
        <v/>
      </c>
      <c r="GA28" s="522" t="str">
        <f t="shared" si="57"/>
        <v/>
      </c>
      <c r="GB28" s="523" t="str">
        <f>IF('2.ชื่อนักเรียน'!R29="มส","มส",IF('2.ชื่อนักเรียน'!R29="ย้าย","ย้าย",IF('2.ชื่อนักเรียน'!R29="ร","ร",IF(GA28="","",RANK(GA28,$GA$10:$GA$59,0)))))</f>
        <v/>
      </c>
      <c r="GC28" s="523" t="str">
        <f t="shared" si="39"/>
        <v/>
      </c>
      <c r="GE28" s="527" t="str">
        <f t="shared" si="40"/>
        <v/>
      </c>
      <c r="GF28" s="718" t="str">
        <f t="shared" si="41"/>
        <v/>
      </c>
      <c r="GG28" s="717" t="str">
        <f t="shared" si="42"/>
        <v/>
      </c>
      <c r="GH28" s="520" t="str">
        <f t="shared" si="43"/>
        <v/>
      </c>
      <c r="GI28" s="529" t="str">
        <f t="shared" si="44"/>
        <v/>
      </c>
      <c r="GJ28" s="718" t="str">
        <f t="shared" si="45"/>
        <v/>
      </c>
      <c r="GK28" s="718" t="str">
        <f t="shared" si="46"/>
        <v/>
      </c>
      <c r="GL28" s="528" t="str">
        <f t="shared" si="47"/>
        <v/>
      </c>
      <c r="GM28" s="701" t="str">
        <f t="shared" si="48"/>
        <v/>
      </c>
      <c r="GN28" s="701" t="str">
        <f t="shared" si="49"/>
        <v/>
      </c>
      <c r="GO28" s="701" t="str">
        <f t="shared" si="50"/>
        <v/>
      </c>
      <c r="GP28" s="701" t="str">
        <f t="shared" si="51"/>
        <v/>
      </c>
      <c r="GQ28" s="701" t="str">
        <f t="shared" si="52"/>
        <v/>
      </c>
      <c r="GR28" s="701" t="str">
        <f t="shared" si="53"/>
        <v/>
      </c>
      <c r="GS28" s="701" t="str">
        <f t="shared" si="54"/>
        <v/>
      </c>
      <c r="GT28" s="520" t="str">
        <f t="shared" si="55"/>
        <v/>
      </c>
    </row>
    <row r="29" spans="1:202" s="509" customFormat="1" ht="17.25" customHeight="1" thickTop="1" thickBot="1">
      <c r="A29" s="1229">
        <v>20</v>
      </c>
      <c r="B29" s="1229" t="str">
        <f>IF('2.ชื่อนักเรียน'!E30="","",CONCATENATE('2.ชื่อนักเรียน'!E30,'2.ชื่อนักเรียน'!F30,'2.ชื่อนักเรียน'!G30,'2.ชื่อนักเรียน'!H30,'2.ชื่อนักเรียน'!I30,'2.ชื่อนักเรียน'!J30,'2.ชื่อนักเรียน'!K30,'2.ชื่อนักเรียน'!L30,'2.ชื่อนักเรียน'!M30,'2.ชื่อนักเรียน'!N30,'2.ชื่อนักเรียน'!O30,'2.ชื่อนักเรียน'!P30,'2.ชื่อนักเรียน'!Q30))</f>
        <v/>
      </c>
      <c r="C29" s="1230" t="str">
        <f>IF('2.ชื่อนักเรียน'!B30="","",'2.ชื่อนักเรียน'!B30)</f>
        <v/>
      </c>
      <c r="D29" s="1231" t="str">
        <f>IF('2.ชื่อนักเรียน'!C30="","",CONCATENATE(TRIM('2.ชื่อนักเรียน'!C30),"  ",'2.ชื่อนักเรียน'!D30))</f>
        <v/>
      </c>
      <c r="E29" s="1232" t="str">
        <f>IF(B29="","",IF('01.ข้อมูลเบื้องต้น'!$H$2="","",'01.ข้อมูลเบื้องต้น'!$H$2))</f>
        <v/>
      </c>
      <c r="F29" s="1231" t="str">
        <f>IF(B29="","",IF('01.ข้อมูลเบื้องต้น'!$I$4="","",'01.ข้อมูลเบื้องต้น'!$I$4))</f>
        <v/>
      </c>
      <c r="G29" s="1232"/>
      <c r="H29" s="1231" t="str">
        <f>IF('01.ข้อมูลเบื้องต้น'!$B$8="","",IF('03.คีย์เทอม2'!$B29="","",'01.ข้อมูลเบื้องต้น'!$B$8))</f>
        <v/>
      </c>
      <c r="I29" s="1232" t="str">
        <f>IF('01.ข้อมูลเบื้องต้น'!$C$8="","",IF('03.คีย์เทอม2'!$B29="","",'01.ข้อมูลเบื้องต้น'!$C$8))</f>
        <v/>
      </c>
      <c r="J29" s="519"/>
      <c r="K29" s="1233" t="str">
        <f>IF('2.ชื่อนักเรียน'!R30="มส","มส",IF('2.ชื่อนักเรียน'!R30="ร","ร",IF('2.ชื่อนักเรียน'!R30="ย้าย","ย้าย",IF(J29="","",IF(J29&gt;=75,"เชี่ยวชาญ",IF(J29&gt;=65,"ชำนาญ",IF(J29&gt;=55,"พัฒนา",IF(J29&gt;=50,"เริ่มต้น","ไม่ผ่าน"))))))))</f>
        <v/>
      </c>
      <c r="L29" s="1232"/>
      <c r="M29" s="1231" t="str">
        <f>IF('01.ข้อมูลเบื้องต้น'!$B$9="","",IF('03.คีย์เทอม2'!$B29="","",'01.ข้อมูลเบื้องต้น'!$B$9))</f>
        <v/>
      </c>
      <c r="N29" s="1232" t="str">
        <f>IF('01.ข้อมูลเบื้องต้น'!$C$9="","",IF('03.คีย์เทอม2'!$B29="","",'01.ข้อมูลเบื้องต้น'!$C$9))</f>
        <v/>
      </c>
      <c r="O29" s="526"/>
      <c r="P29" s="1235" t="str">
        <f t="shared" si="6"/>
        <v/>
      </c>
      <c r="Q29" s="1232"/>
      <c r="R29" s="1231" t="str">
        <f>IF('01.ข้อมูลเบื้องต้น'!$B$10="","",IF('03.คีย์เทอม2'!$B29="","",'01.ข้อมูลเบื้องต้น'!$B$10))</f>
        <v/>
      </c>
      <c r="S29" s="1232" t="str">
        <f>IF('01.ข้อมูลเบื้องต้น'!$C$10="","",IF('03.คีย์เทอม2'!$B29="","",'01.ข้อมูลเบื้องต้น'!$C$10))</f>
        <v/>
      </c>
      <c r="T29" s="526"/>
      <c r="U29" s="1235" t="str">
        <f t="shared" si="7"/>
        <v/>
      </c>
      <c r="V29" s="1232"/>
      <c r="W29" s="1231" t="str">
        <f>IF('01.ข้อมูลเบื้องต้น'!$B$11="","",IF('03.คีย์เทอม2'!$B29="","",'01.ข้อมูลเบื้องต้น'!$B$11))</f>
        <v/>
      </c>
      <c r="X29" s="1232" t="str">
        <f>IF('01.ข้อมูลเบื้องต้น'!$C$11="","",IF('03.คีย์เทอม2'!$B29="","",'01.ข้อมูลเบื้องต้น'!$C$11))</f>
        <v/>
      </c>
      <c r="Y29" s="519"/>
      <c r="Z29" s="1234" t="str">
        <f t="shared" si="30"/>
        <v/>
      </c>
      <c r="AA29" s="1232"/>
      <c r="AB29" s="1231" t="str">
        <f>IF('01.ข้อมูลเบื้องต้น'!$B$12="","",IF('03.คีย์เทอม2'!$B29="","",'01.ข้อมูลเบื้องต้น'!$B$12))</f>
        <v/>
      </c>
      <c r="AC29" s="1232" t="str">
        <f>IF('01.ข้อมูลเบื้องต้น'!$C$12="","",IF('03.คีย์เทอม2'!$B29="","",'01.ข้อมูลเบื้องต้น'!$C$12))</f>
        <v/>
      </c>
      <c r="AD29" s="526"/>
      <c r="AE29" s="1235" t="str">
        <f t="shared" si="31"/>
        <v/>
      </c>
      <c r="AF29" s="1232"/>
      <c r="AG29" s="1231" t="str">
        <f>IF('01.ข้อมูลเบื้องต้น'!$B$13="","",IF('03.คีย์เทอม2'!$B29="","",'01.ข้อมูลเบื้องต้น'!$B$13))</f>
        <v/>
      </c>
      <c r="AH29" s="1232" t="str">
        <f>IF('01.ข้อมูลเบื้องต้น'!$C$13="","",IF('03.คีย์เทอม2'!$B29="","",'01.ข้อมูลเบื้องต้น'!$C$13))</f>
        <v/>
      </c>
      <c r="AI29" s="526"/>
      <c r="AJ29" s="1235" t="str">
        <f t="shared" si="32"/>
        <v/>
      </c>
      <c r="AK29" s="1232"/>
      <c r="AL29" s="1231" t="str">
        <f>IF('01.ข้อมูลเบื้องต้น'!$B$14="","",IF('03.คีย์เทอม2'!$B29="","",'01.ข้อมูลเบื้องต้น'!$B$14))</f>
        <v/>
      </c>
      <c r="AM29" s="1232" t="str">
        <f>IF('01.ข้อมูลเบื้องต้น'!$C$14="","",IF('03.คีย์เทอม2'!$B29="","",'01.ข้อมูลเบื้องต้น'!$C$14))</f>
        <v/>
      </c>
      <c r="AN29" s="526"/>
      <c r="AO29" s="1235" t="str">
        <f t="shared" si="33"/>
        <v/>
      </c>
      <c r="AP29" s="1232"/>
      <c r="AQ29" s="1231" t="str">
        <f>IF('01.ข้อมูลเบื้องต้น'!$B$15="","",IF('03.คีย์เทอม2'!$B29="","",'01.ข้อมูลเบื้องต้น'!$B$15))</f>
        <v/>
      </c>
      <c r="AR29" s="1232" t="str">
        <f>IF('01.ข้อมูลเบื้องต้น'!$C$15="","",IF('03.คีย์เทอม2'!$B29="","",'01.ข้อมูลเบื้องต้น'!$C$15))</f>
        <v/>
      </c>
      <c r="AS29" s="526"/>
      <c r="AT29" s="1235" t="str">
        <f t="shared" si="34"/>
        <v/>
      </c>
      <c r="AU29" s="1232"/>
      <c r="AV29" s="1231" t="str">
        <f>IF('01.ข้อมูลเบื้องต้น'!$B$16="","",IF('03.คีย์เทอม2'!$B29="","",'01.ข้อมูลเบื้องต้น'!$B$16))</f>
        <v/>
      </c>
      <c r="AW29" s="1232" t="str">
        <f>IF('01.ข้อมูลเบื้องต้น'!$C$16="","",IF('03.คีย์เทอม2'!$B29="","",'01.ข้อมูลเบื้องต้น'!$C$16))</f>
        <v/>
      </c>
      <c r="AX29" s="519"/>
      <c r="AY29" s="1234" t="str">
        <f t="shared" si="35"/>
        <v/>
      </c>
      <c r="AZ29" s="1232"/>
      <c r="BA29" s="1231" t="str">
        <f>IF('01.ข้อมูลเบื้องต้น'!$B$17="","",IF('03.คีย์เทอม2'!$B29="","",'01.ข้อมูลเบื้องต้น'!$B$17))</f>
        <v/>
      </c>
      <c r="BB29" s="1232" t="str">
        <f>IF('01.ข้อมูลเบื้องต้น'!$C$17="","",IF('03.คีย์เทอม2'!$B29="","",'01.ข้อมูลเบื้องต้น'!$C$17))</f>
        <v/>
      </c>
      <c r="BC29" s="519"/>
      <c r="BD29" s="1234" t="str">
        <f t="shared" si="36"/>
        <v/>
      </c>
      <c r="BE29" s="1232"/>
      <c r="BF29" s="1231" t="str">
        <f>IF('01.ข้อมูลเบื้องต้น'!$B$19="","",IF('03.คีย์เทอม2'!$B29="","",'01.ข้อมูลเบื้องต้น'!$B$19))</f>
        <v/>
      </c>
      <c r="BG29" s="1232" t="str">
        <f>IF('01.ข้อมูลเบื้องต้น'!$C$19="","",IF('03.คีย์เทอม2'!$B29="","",'01.ข้อมูลเบื้องต้น'!$C$19))</f>
        <v/>
      </c>
      <c r="BH29" s="723"/>
      <c r="BI29" s="1234" t="str">
        <f t="shared" si="37"/>
        <v/>
      </c>
      <c r="BJ29" s="1232"/>
      <c r="BK29" s="1231" t="str">
        <f>IF('01.ข้อมูลเบื้องต้น'!$B$20="","",IF('03.คีย์เทอม2'!$B29="","",'01.ข้อมูลเบื้องต้น'!$B$20))</f>
        <v/>
      </c>
      <c r="BL29" s="1232" t="str">
        <f>IF('01.ข้อมูลเบื้องต้น'!$C$20="","",IF('03.คีย์เทอม2'!$B29="","",'01.ข้อมูลเบื้องต้น'!$C$20))</f>
        <v/>
      </c>
      <c r="BM29" s="723"/>
      <c r="BN29" s="1235" t="str">
        <f t="shared" si="8"/>
        <v/>
      </c>
      <c r="BO29" s="1232"/>
      <c r="BP29" s="1231" t="str">
        <f>IF('01.ข้อมูลเบื้องต้น'!$B$21="","",IF('03.คีย์เทอม2'!$B29="","",'01.ข้อมูลเบื้องต้น'!$B$21))</f>
        <v/>
      </c>
      <c r="BQ29" s="1232" t="str">
        <f>IF('01.ข้อมูลเบื้องต้น'!$C$21="","",IF('03.คีย์เทอม2'!$B29="","",'01.ข้อมูลเบื้องต้น'!$C$21))</f>
        <v/>
      </c>
      <c r="BR29" s="722"/>
      <c r="BS29" s="1234" t="str">
        <f t="shared" si="9"/>
        <v/>
      </c>
      <c r="BT29" s="1232"/>
      <c r="BU29" s="1231" t="str">
        <f>IF('01.ข้อมูลเบื้องต้น'!$B$22="","",IF('03.คีย์เทอม2'!$B29="","",'01.ข้อมูลเบื้องต้น'!$B$22))</f>
        <v/>
      </c>
      <c r="BV29" s="1232" t="str">
        <f>IF('01.ข้อมูลเบื้องต้น'!$C$22="","",IF('03.คีย์เทอม2'!$B29="","",'01.ข้อมูลเบื้องต้น'!$C$22))</f>
        <v/>
      </c>
      <c r="BW29" s="722"/>
      <c r="BX29" s="1234" t="str">
        <f t="shared" si="10"/>
        <v/>
      </c>
      <c r="BY29" s="1232"/>
      <c r="BZ29" s="1231" t="str">
        <f>IF('01.ข้อมูลเบื้องต้น'!$B$23="","",IF('03.คีย์เทอม2'!$B29="","",'01.ข้อมูลเบื้องต้น'!$B$23))</f>
        <v/>
      </c>
      <c r="CA29" s="1232" t="str">
        <f>IF('01.ข้อมูลเบื้องต้น'!$C$23="","",IF('03.คีย์เทอม2'!$B29="","",'01.ข้อมูลเบื้องต้น'!$C$23))</f>
        <v/>
      </c>
      <c r="CB29" s="722"/>
      <c r="CC29" s="1234" t="str">
        <f t="shared" si="38"/>
        <v/>
      </c>
      <c r="CD29" s="1232"/>
      <c r="CE29" s="1231" t="str">
        <f>IF('01.ข้อมูลเบื้องต้น'!$B$24="","",IF('03.คีย์เทอม2'!$B29="","",'01.ข้อมูลเบื้องต้น'!$B$24))</f>
        <v/>
      </c>
      <c r="CF29" s="1232" t="str">
        <f>IF('01.ข้อมูลเบื้องต้น'!$C$24="","",IF('03.คีย์เทอม2'!$B29="","",'01.ข้อมูลเบื้องต้น'!$C$24))</f>
        <v/>
      </c>
      <c r="CG29" s="722"/>
      <c r="CH29" s="1234" t="str">
        <f t="shared" si="58"/>
        <v/>
      </c>
      <c r="CI29" s="1232"/>
      <c r="CJ29" s="1231" t="str">
        <f>IF('01.ข้อมูลเบื้องต้น'!$B$25="","",IF('03.คีย์เทอม2'!$B29="","",'01.ข้อมูลเบื้องต้น'!$B$25))</f>
        <v/>
      </c>
      <c r="CK29" s="1232" t="str">
        <f>IF('01.ข้อมูลเบื้องต้น'!$C$25="","",IF('03.คีย์เทอม2'!$B29="","",'01.ข้อมูลเบื้องต้น'!$C$25))</f>
        <v/>
      </c>
      <c r="CL29" s="722"/>
      <c r="CM29" s="1234" t="str">
        <f t="shared" si="11"/>
        <v/>
      </c>
      <c r="CN29" s="1232"/>
      <c r="CO29" s="1231" t="str">
        <f>IF('01.ข้อมูลเบื้องต้น'!$B$26="","",IF('03.คีย์เทอม2'!$B29="","",'01.ข้อมูลเบื้องต้น'!$B$26))</f>
        <v/>
      </c>
      <c r="CP29" s="1232" t="str">
        <f>IF('01.ข้อมูลเบื้องต้น'!$C$26="","",IF('03.คีย์เทอม2'!$B29="","",'01.ข้อมูลเบื้องต้น'!$C$26))</f>
        <v/>
      </c>
      <c r="CQ29" s="722"/>
      <c r="CR29" s="1234" t="str">
        <f t="shared" si="12"/>
        <v/>
      </c>
      <c r="CS29" s="1232"/>
      <c r="CT29" s="1231" t="str">
        <f>IF('01.ข้อมูลเบื้องต้น'!$B$27="","",IF('03.คีย์เทอม2'!$B29="","",'01.ข้อมูลเบื้องต้น'!$B$27))</f>
        <v/>
      </c>
      <c r="CU29" s="1232" t="str">
        <f>IF('01.ข้อมูลเบื้องต้น'!$C$27="","",IF('03.คีย์เทอม2'!$B29="","",'01.ข้อมูลเบื้องต้น'!$C$27))</f>
        <v/>
      </c>
      <c r="CV29" s="722"/>
      <c r="CW29" s="1234" t="str">
        <f t="shared" si="13"/>
        <v/>
      </c>
      <c r="CX29" s="1232"/>
      <c r="CY29" s="1231" t="str">
        <f>IF('01.ข้อมูลเบื้องต้น'!$B$28="","",IF('03.คีย์เทอม2'!$B29="","",'01.ข้อมูลเบื้องต้น'!$B$28))</f>
        <v/>
      </c>
      <c r="CZ29" s="1232" t="str">
        <f>IF('01.ข้อมูลเบื้องต้น'!$C$28="","",IF('03.คีย์เทอม2'!$B29="","",'01.ข้อมูลเบื้องต้น'!$C$28))</f>
        <v/>
      </c>
      <c r="DA29" s="722"/>
      <c r="DB29" s="1234" t="str">
        <f t="shared" si="14"/>
        <v/>
      </c>
      <c r="DC29" s="1232"/>
      <c r="DD29" s="1231" t="str">
        <f>IF('01.ข้อมูลเบื้องต้น'!$B$36="","",IF('02.คีย์เทอม1'!$B29="","",'01.ข้อมูลเบื้องต้น'!$B$36))</f>
        <v/>
      </c>
      <c r="DE29" s="1232" t="str">
        <f>IF('01.ข้อมูลเบื้องต้น'!$C$36="","",IF('02.คีย์เทอม1'!$B29="","",'01.ข้อมูลเบื้องต้น'!$C$36))</f>
        <v/>
      </c>
      <c r="DF29" s="721"/>
      <c r="DG29" s="1234" t="str">
        <f t="shared" si="15"/>
        <v/>
      </c>
      <c r="DH29" s="1232"/>
      <c r="DI29" s="1231" t="str">
        <f>IF('01.ข้อมูลเบื้องต้น'!$B$37="","",IF('02.คีย์เทอม1'!$B29="","",'01.ข้อมูลเบื้องต้น'!$B$37))</f>
        <v/>
      </c>
      <c r="DJ29" s="1232" t="str">
        <f>IF('01.ข้อมูลเบื้องต้น'!$C$37="","",IF('02.คีย์เทอม1'!$B29="","",'01.ข้อมูลเบื้องต้น'!$C$37))</f>
        <v/>
      </c>
      <c r="DK29" s="721"/>
      <c r="DL29" s="1234" t="str">
        <f t="shared" si="16"/>
        <v/>
      </c>
      <c r="DM29" s="1232"/>
      <c r="DN29" s="1231" t="str">
        <f>IF('01.ข้อมูลเบื้องต้น'!$B$38="","",IF('02.คีย์เทอม1'!$B29="","",'01.ข้อมูลเบื้องต้น'!$B$38))</f>
        <v/>
      </c>
      <c r="DO29" s="1232" t="str">
        <f>IF('01.ข้อมูลเบื้องต้น'!$C$38="","",IF('02.คีย์เทอม1'!$B29="","",'01.ข้อมูลเบื้องต้น'!$C$38))</f>
        <v/>
      </c>
      <c r="DP29" s="721"/>
      <c r="DQ29" s="1234" t="str">
        <f t="shared" si="17"/>
        <v/>
      </c>
      <c r="DR29" s="1232"/>
      <c r="DS29" s="1231" t="str">
        <f>IF('01.ข้อมูลเบื้องต้น'!$B$39="","",IF('02.คีย์เทอม1'!$B29="","",'01.ข้อมูลเบื้องต้น'!$B$39))</f>
        <v/>
      </c>
      <c r="DT29" s="1232" t="str">
        <f>IF('01.ข้อมูลเบื้องต้น'!$C$39="","",IF('02.คีย์เทอม1'!$B29="","",'01.ข้อมูลเบื้องต้น'!$C$39))</f>
        <v/>
      </c>
      <c r="DU29" s="721"/>
      <c r="DV29" s="1234" t="str">
        <f t="shared" si="18"/>
        <v/>
      </c>
      <c r="DW29" s="1232"/>
      <c r="DX29" s="1231" t="str">
        <f>IF('01.ข้อมูลเบื้องต้น'!$B$40="","",IF('02.คีย์เทอม1'!$B29="","",'01.ข้อมูลเบื้องต้น'!$B$40))</f>
        <v/>
      </c>
      <c r="DY29" s="1232" t="str">
        <f>IF('01.ข้อมูลเบื้องต้น'!$C$40="","",IF('02.คีย์เทอม1'!$B29="","",'01.ข้อมูลเบื้องต้น'!$C$40))</f>
        <v/>
      </c>
      <c r="DZ29" s="721"/>
      <c r="EA29" s="1234" t="str">
        <f t="shared" si="19"/>
        <v/>
      </c>
      <c r="EB29" s="1232"/>
      <c r="EC29" s="1231" t="str">
        <f>IF('01.ข้อมูลเบื้องต้น'!$B$41="","",IF('02.คีย์เทอม1'!$B29="","",'01.ข้อมูลเบื้องต้น'!$B$41))</f>
        <v/>
      </c>
      <c r="ED29" s="1232" t="str">
        <f>IF('01.ข้อมูลเบื้องต้น'!$C$41="","",IF('02.คีย์เทอม1'!$B29="","",'01.ข้อมูลเบื้องต้น'!$C$41))</f>
        <v/>
      </c>
      <c r="EE29" s="721"/>
      <c r="EF29" s="1234" t="str">
        <f t="shared" si="20"/>
        <v/>
      </c>
      <c r="EG29" s="1232"/>
      <c r="EH29" s="1231" t="str">
        <f>IF('01.ข้อมูลเบื้องต้น'!$B$42="","",IF('02.คีย์เทอม1'!$B29="","",'01.ข้อมูลเบื้องต้น'!$B$42))</f>
        <v/>
      </c>
      <c r="EI29" s="1232" t="str">
        <f>IF('01.ข้อมูลเบื้องต้น'!$C$42="","",IF('02.คีย์เทอม1'!$B29="","",'01.ข้อมูลเบื้องต้น'!$C$42))</f>
        <v/>
      </c>
      <c r="EJ29" s="721"/>
      <c r="EK29" s="1234" t="str">
        <f t="shared" si="21"/>
        <v/>
      </c>
      <c r="EL29" s="1232"/>
      <c r="EM29" s="1231" t="str">
        <f>IF('01.ข้อมูลเบื้องต้น'!$B$43="","",IF('02.คีย์เทอม1'!$B29="","",'01.ข้อมูลเบื้องต้น'!$B$43))</f>
        <v/>
      </c>
      <c r="EN29" s="1232" t="str">
        <f>IF('01.ข้อมูลเบื้องต้น'!$C$43="","",IF('02.คีย์เทอม1'!$B29="","",'01.ข้อมูลเบื้องต้น'!$C$43))</f>
        <v/>
      </c>
      <c r="EO29" s="721"/>
      <c r="EP29" s="1234" t="str">
        <f t="shared" si="22"/>
        <v/>
      </c>
      <c r="EQ29" s="1232"/>
      <c r="ER29" s="1231" t="str">
        <f>IF('01.ข้อมูลเบื้องต้น'!$B$44="","",IF('02.คีย์เทอม1'!$B29="","",'01.ข้อมูลเบื้องต้น'!$B$44))</f>
        <v/>
      </c>
      <c r="ES29" s="1232" t="str">
        <f>IF('01.ข้อมูลเบื้องต้น'!$C$44="","",IF('02.คีย์เทอม1'!$B29="","",'01.ข้อมูลเบื้องต้น'!$C$44))</f>
        <v/>
      </c>
      <c r="ET29" s="721"/>
      <c r="EU29" s="1234" t="str">
        <f t="shared" si="23"/>
        <v/>
      </c>
      <c r="EV29" s="1232"/>
      <c r="EW29" s="1231" t="str">
        <f>IF('01.ข้อมูลเบื้องต้น'!$B$45="","",IF('02.คีย์เทอม1'!$B29="","",'01.ข้อมูลเบื้องต้น'!$B$45))</f>
        <v/>
      </c>
      <c r="EX29" s="1232" t="str">
        <f>IF('01.ข้อมูลเบื้องต้น'!$C$45="","",IF('02.คีย์เทอม1'!$B29="","",'01.ข้อมูลเบื้องต้น'!$C$45))</f>
        <v/>
      </c>
      <c r="EY29" s="721"/>
      <c r="EZ29" s="1234" t="str">
        <f t="shared" si="24"/>
        <v/>
      </c>
      <c r="FA29" s="1232"/>
      <c r="FB29" s="1231" t="str">
        <f>IF('01.ข้อมูลเบื้องต้น'!$B$46="","",IF('02.คีย์เทอม1'!$B29="","",'01.ข้อมูลเบื้องต้น'!$B$46))</f>
        <v/>
      </c>
      <c r="FC29" s="1232" t="str">
        <f>IF('01.ข้อมูลเบื้องต้น'!$C$46="","",IF('02.คีย์เทอม1'!$B29="","",'01.ข้อมูลเบื้องต้น'!$C$46))</f>
        <v/>
      </c>
      <c r="FD29" s="721"/>
      <c r="FE29" s="1234" t="str">
        <f t="shared" si="25"/>
        <v/>
      </c>
      <c r="FF29" s="1232"/>
      <c r="FG29" s="1231" t="str">
        <f>IF('01.ข้อมูลเบื้องต้น'!$B$47="","",IF('02.คีย์เทอม1'!$B29="","",'01.ข้อมูลเบื้องต้น'!$B$47))</f>
        <v/>
      </c>
      <c r="FH29" s="1232" t="str">
        <f>IF('01.ข้อมูลเบื้องต้น'!$C$47="","",IF('02.คีย์เทอม1'!$B29="","",'01.ข้อมูลเบื้องต้น'!$C$47))</f>
        <v/>
      </c>
      <c r="FI29" s="721"/>
      <c r="FJ29" s="1234" t="str">
        <f t="shared" si="26"/>
        <v/>
      </c>
      <c r="FK29" s="1232"/>
      <c r="FL29" s="1231" t="str">
        <f>IF('01.ข้อมูลเบื้องต้น'!$B$48="","",IF('02.คีย์เทอม1'!$B29="","",'01.ข้อมูลเบื้องต้น'!$B$48))</f>
        <v/>
      </c>
      <c r="FM29" s="1232" t="str">
        <f>IF('01.ข้อมูลเบื้องต้น'!$C$48="","",IF('02.คีย์เทอม1'!$B29="","",'01.ข้อมูลเบื้องต้น'!$C$48))</f>
        <v/>
      </c>
      <c r="FN29" s="721"/>
      <c r="FO29" s="1234" t="str">
        <f t="shared" si="27"/>
        <v/>
      </c>
      <c r="FP29" s="1232"/>
      <c r="FQ29" s="1231" t="str">
        <f>IF('01.ข้อมูลเบื้องต้น'!$B$49="","",IF('02.คีย์เทอม1'!$B29="","",'01.ข้อมูลเบื้องต้น'!$B$49))</f>
        <v/>
      </c>
      <c r="FR29" s="1232" t="str">
        <f>IF('01.ข้อมูลเบื้องต้น'!$C$49="","",IF('02.คีย์เทอม1'!$B29="","",'01.ข้อมูลเบื้องต้น'!$C$49))</f>
        <v/>
      </c>
      <c r="FS29" s="721"/>
      <c r="FT29" s="1234" t="str">
        <f t="shared" si="28"/>
        <v/>
      </c>
      <c r="FU29" s="1232"/>
      <c r="FV29" s="1231" t="str">
        <f>IF('01.ข้อมูลเบื้องต้น'!$B$50="","",IF($D29="","",'01.ข้อมูลเบื้องต้น'!$B$50))</f>
        <v/>
      </c>
      <c r="FW29" s="1232" t="str">
        <f>IF('01.ข้อมูลเบื้องต้น'!$C$50="","",IF('02.คีย์เทอม1'!$B29="","",'01.ข้อมูลเบื้องต้น'!$C$50))</f>
        <v/>
      </c>
      <c r="FX29" s="721"/>
      <c r="FY29" s="1234" t="str">
        <f t="shared" si="29"/>
        <v/>
      </c>
      <c r="FZ29" s="521" t="str">
        <f t="shared" si="56"/>
        <v/>
      </c>
      <c r="GA29" s="522" t="str">
        <f t="shared" si="57"/>
        <v/>
      </c>
      <c r="GB29" s="523" t="str">
        <f>IF('2.ชื่อนักเรียน'!R30="มส","มส",IF('2.ชื่อนักเรียน'!R30="ย้าย","ย้าย",IF('2.ชื่อนักเรียน'!R30="ร","ร",IF(GA29="","",RANK(GA29,$GA$10:$GA$59,0)))))</f>
        <v/>
      </c>
      <c r="GC29" s="523" t="str">
        <f t="shared" si="39"/>
        <v/>
      </c>
      <c r="GE29" s="530" t="str">
        <f t="shared" si="40"/>
        <v/>
      </c>
      <c r="GF29" s="717" t="str">
        <f t="shared" si="41"/>
        <v/>
      </c>
      <c r="GG29" s="717" t="str">
        <f t="shared" si="42"/>
        <v/>
      </c>
      <c r="GH29" s="520" t="str">
        <f t="shared" si="43"/>
        <v/>
      </c>
      <c r="GI29" s="532" t="str">
        <f t="shared" si="44"/>
        <v/>
      </c>
      <c r="GJ29" s="717" t="str">
        <f t="shared" si="45"/>
        <v/>
      </c>
      <c r="GK29" s="717" t="str">
        <f t="shared" si="46"/>
        <v/>
      </c>
      <c r="GL29" s="531" t="str">
        <f t="shared" si="47"/>
        <v/>
      </c>
      <c r="GM29" s="701" t="str">
        <f t="shared" si="48"/>
        <v/>
      </c>
      <c r="GN29" s="701" t="str">
        <f t="shared" si="49"/>
        <v/>
      </c>
      <c r="GO29" s="701" t="str">
        <f t="shared" si="50"/>
        <v/>
      </c>
      <c r="GP29" s="701" t="str">
        <f t="shared" si="51"/>
        <v/>
      </c>
      <c r="GQ29" s="701" t="str">
        <f t="shared" si="52"/>
        <v/>
      </c>
      <c r="GR29" s="701" t="str">
        <f t="shared" si="53"/>
        <v/>
      </c>
      <c r="GS29" s="701" t="str">
        <f t="shared" si="54"/>
        <v/>
      </c>
      <c r="GT29" s="520" t="str">
        <f t="shared" si="55"/>
        <v/>
      </c>
    </row>
    <row r="30" spans="1:202" s="509" customFormat="1" ht="17.25" customHeight="1" thickTop="1" thickBot="1">
      <c r="A30" s="1229">
        <v>21</v>
      </c>
      <c r="B30" s="1229" t="str">
        <f>IF('2.ชื่อนักเรียน'!E31="","",CONCATENATE('2.ชื่อนักเรียน'!E31,'2.ชื่อนักเรียน'!F31,'2.ชื่อนักเรียน'!G31,'2.ชื่อนักเรียน'!H31,'2.ชื่อนักเรียน'!I31,'2.ชื่อนักเรียน'!J31,'2.ชื่อนักเรียน'!K31,'2.ชื่อนักเรียน'!L31,'2.ชื่อนักเรียน'!M31,'2.ชื่อนักเรียน'!N31,'2.ชื่อนักเรียน'!O31,'2.ชื่อนักเรียน'!P31,'2.ชื่อนักเรียน'!Q31))</f>
        <v/>
      </c>
      <c r="C30" s="1230" t="str">
        <f>IF('2.ชื่อนักเรียน'!B31="","",'2.ชื่อนักเรียน'!B31)</f>
        <v/>
      </c>
      <c r="D30" s="1231" t="str">
        <f>IF('2.ชื่อนักเรียน'!C31="","",CONCATENATE(TRIM('2.ชื่อนักเรียน'!C31),"  ",'2.ชื่อนักเรียน'!D31))</f>
        <v/>
      </c>
      <c r="E30" s="1232" t="str">
        <f>IF(B30="","",IF('01.ข้อมูลเบื้องต้น'!$H$2="","",'01.ข้อมูลเบื้องต้น'!$H$2))</f>
        <v/>
      </c>
      <c r="F30" s="1231" t="str">
        <f>IF(B30="","",IF('01.ข้อมูลเบื้องต้น'!$I$4="","",'01.ข้อมูลเบื้องต้น'!$I$4))</f>
        <v/>
      </c>
      <c r="G30" s="1232"/>
      <c r="H30" s="1231" t="str">
        <f>IF('01.ข้อมูลเบื้องต้น'!$B$8="","",IF('03.คีย์เทอม2'!$B30="","",'01.ข้อมูลเบื้องต้น'!$B$8))</f>
        <v/>
      </c>
      <c r="I30" s="1232" t="str">
        <f>IF('01.ข้อมูลเบื้องต้น'!$C$8="","",IF('03.คีย์เทอม2'!$B30="","",'01.ข้อมูลเบื้องต้น'!$C$8))</f>
        <v/>
      </c>
      <c r="J30" s="519"/>
      <c r="K30" s="1233" t="str">
        <f>IF('2.ชื่อนักเรียน'!R31="มส","มส",IF('2.ชื่อนักเรียน'!R31="ร","ร",IF('2.ชื่อนักเรียน'!R31="ย้าย","ย้าย",IF(J30="","",IF(J30&gt;=75,"เชี่ยวชาญ",IF(J30&gt;=65,"ชำนาญ",IF(J30&gt;=55,"พัฒนา",IF(J30&gt;=50,"เริ่มต้น","ไม่ผ่าน"))))))))</f>
        <v/>
      </c>
      <c r="L30" s="1232"/>
      <c r="M30" s="1231" t="str">
        <f>IF('01.ข้อมูลเบื้องต้น'!$B$9="","",IF('03.คีย์เทอม2'!$B30="","",'01.ข้อมูลเบื้องต้น'!$B$9))</f>
        <v/>
      </c>
      <c r="N30" s="1232" t="str">
        <f>IF('01.ข้อมูลเบื้องต้น'!$C$9="","",IF('03.คีย์เทอม2'!$B30="","",'01.ข้อมูลเบื้องต้น'!$C$9))</f>
        <v/>
      </c>
      <c r="O30" s="519"/>
      <c r="P30" s="1234" t="str">
        <f t="shared" si="6"/>
        <v/>
      </c>
      <c r="Q30" s="1232"/>
      <c r="R30" s="1231" t="str">
        <f>IF('01.ข้อมูลเบื้องต้น'!$B$10="","",IF('03.คีย์เทอม2'!$B30="","",'01.ข้อมูลเบื้องต้น'!$B$10))</f>
        <v/>
      </c>
      <c r="S30" s="1232" t="str">
        <f>IF('01.ข้อมูลเบื้องต้น'!$C$10="","",IF('03.คีย์เทอม2'!$B30="","",'01.ข้อมูลเบื้องต้น'!$C$10))</f>
        <v/>
      </c>
      <c r="T30" s="519"/>
      <c r="U30" s="1234" t="str">
        <f t="shared" si="7"/>
        <v/>
      </c>
      <c r="V30" s="1232"/>
      <c r="W30" s="1231" t="str">
        <f>IF('01.ข้อมูลเบื้องต้น'!$B$11="","",IF('03.คีย์เทอม2'!$B30="","",'01.ข้อมูลเบื้องต้น'!$B$11))</f>
        <v/>
      </c>
      <c r="X30" s="1232" t="str">
        <f>IF('01.ข้อมูลเบื้องต้น'!$C$11="","",IF('03.คีย์เทอม2'!$B30="","",'01.ข้อมูลเบื้องต้น'!$C$11))</f>
        <v/>
      </c>
      <c r="Y30" s="519"/>
      <c r="Z30" s="1234" t="str">
        <f t="shared" si="30"/>
        <v/>
      </c>
      <c r="AA30" s="1232"/>
      <c r="AB30" s="1231" t="str">
        <f>IF('01.ข้อมูลเบื้องต้น'!$B$12="","",IF('03.คีย์เทอม2'!$B30="","",'01.ข้อมูลเบื้องต้น'!$B$12))</f>
        <v/>
      </c>
      <c r="AC30" s="1232" t="str">
        <f>IF('01.ข้อมูลเบื้องต้น'!$C$12="","",IF('03.คีย์เทอม2'!$B30="","",'01.ข้อมูลเบื้องต้น'!$C$12))</f>
        <v/>
      </c>
      <c r="AD30" s="519"/>
      <c r="AE30" s="1234" t="str">
        <f t="shared" si="31"/>
        <v/>
      </c>
      <c r="AF30" s="1232"/>
      <c r="AG30" s="1231" t="str">
        <f>IF('01.ข้อมูลเบื้องต้น'!$B$13="","",IF('03.คีย์เทอม2'!$B30="","",'01.ข้อมูลเบื้องต้น'!$B$13))</f>
        <v/>
      </c>
      <c r="AH30" s="1232" t="str">
        <f>IF('01.ข้อมูลเบื้องต้น'!$C$13="","",IF('03.คีย์เทอม2'!$B30="","",'01.ข้อมูลเบื้องต้น'!$C$13))</f>
        <v/>
      </c>
      <c r="AI30" s="519"/>
      <c r="AJ30" s="1234" t="str">
        <f t="shared" si="32"/>
        <v/>
      </c>
      <c r="AK30" s="1232"/>
      <c r="AL30" s="1231" t="str">
        <f>IF('01.ข้อมูลเบื้องต้น'!$B$14="","",IF('03.คีย์เทอม2'!$B30="","",'01.ข้อมูลเบื้องต้น'!$B$14))</f>
        <v/>
      </c>
      <c r="AM30" s="1232" t="str">
        <f>IF('01.ข้อมูลเบื้องต้น'!$C$14="","",IF('03.คีย์เทอม2'!$B30="","",'01.ข้อมูลเบื้องต้น'!$C$14))</f>
        <v/>
      </c>
      <c r="AN30" s="519"/>
      <c r="AO30" s="1234" t="str">
        <f t="shared" si="33"/>
        <v/>
      </c>
      <c r="AP30" s="1232"/>
      <c r="AQ30" s="1231" t="str">
        <f>IF('01.ข้อมูลเบื้องต้น'!$B$15="","",IF('03.คีย์เทอม2'!$B30="","",'01.ข้อมูลเบื้องต้น'!$B$15))</f>
        <v/>
      </c>
      <c r="AR30" s="1232" t="str">
        <f>IF('01.ข้อมูลเบื้องต้น'!$C$15="","",IF('03.คีย์เทอม2'!$B30="","",'01.ข้อมูลเบื้องต้น'!$C$15))</f>
        <v/>
      </c>
      <c r="AS30" s="519"/>
      <c r="AT30" s="1234" t="str">
        <f t="shared" si="34"/>
        <v/>
      </c>
      <c r="AU30" s="1232"/>
      <c r="AV30" s="1231" t="str">
        <f>IF('01.ข้อมูลเบื้องต้น'!$B$16="","",IF('03.คีย์เทอม2'!$B30="","",'01.ข้อมูลเบื้องต้น'!$B$16))</f>
        <v/>
      </c>
      <c r="AW30" s="1232" t="str">
        <f>IF('01.ข้อมูลเบื้องต้น'!$C$16="","",IF('03.คีย์เทอม2'!$B30="","",'01.ข้อมูลเบื้องต้น'!$C$16))</f>
        <v/>
      </c>
      <c r="AX30" s="519"/>
      <c r="AY30" s="1234" t="str">
        <f t="shared" si="35"/>
        <v/>
      </c>
      <c r="AZ30" s="1232"/>
      <c r="BA30" s="1231" t="str">
        <f>IF('01.ข้อมูลเบื้องต้น'!$B$17="","",IF('03.คีย์เทอม2'!$B30="","",'01.ข้อมูลเบื้องต้น'!$B$17))</f>
        <v/>
      </c>
      <c r="BB30" s="1232" t="str">
        <f>IF('01.ข้อมูลเบื้องต้น'!$C$17="","",IF('03.คีย์เทอม2'!$B30="","",'01.ข้อมูลเบื้องต้น'!$C$17))</f>
        <v/>
      </c>
      <c r="BC30" s="519"/>
      <c r="BD30" s="1234" t="str">
        <f t="shared" si="36"/>
        <v/>
      </c>
      <c r="BE30" s="1232"/>
      <c r="BF30" s="1231" t="str">
        <f>IF('01.ข้อมูลเบื้องต้น'!$B$19="","",IF('03.คีย์เทอม2'!$B30="","",'01.ข้อมูลเบื้องต้น'!$B$19))</f>
        <v/>
      </c>
      <c r="BG30" s="1232" t="str">
        <f>IF('01.ข้อมูลเบื้องต้น'!$C$19="","",IF('03.คีย์เทอม2'!$B30="","",'01.ข้อมูลเบื้องต้น'!$C$19))</f>
        <v/>
      </c>
      <c r="BH30" s="722"/>
      <c r="BI30" s="1234" t="str">
        <f t="shared" si="37"/>
        <v/>
      </c>
      <c r="BJ30" s="1232"/>
      <c r="BK30" s="1231" t="str">
        <f>IF('01.ข้อมูลเบื้องต้น'!$B$20="","",IF('03.คีย์เทอม2'!$B30="","",'01.ข้อมูลเบื้องต้น'!$B$20))</f>
        <v/>
      </c>
      <c r="BL30" s="1232" t="str">
        <f>IF('01.ข้อมูลเบื้องต้น'!$C$20="","",IF('03.คีย์เทอม2'!$B30="","",'01.ข้อมูลเบื้องต้น'!$C$20))</f>
        <v/>
      </c>
      <c r="BM30" s="722"/>
      <c r="BN30" s="1234" t="str">
        <f t="shared" si="8"/>
        <v/>
      </c>
      <c r="BO30" s="1232"/>
      <c r="BP30" s="1231" t="str">
        <f>IF('01.ข้อมูลเบื้องต้น'!$B$21="","",IF('03.คีย์เทอม2'!$B30="","",'01.ข้อมูลเบื้องต้น'!$B$21))</f>
        <v/>
      </c>
      <c r="BQ30" s="1232" t="str">
        <f>IF('01.ข้อมูลเบื้องต้น'!$C$21="","",IF('03.คีย์เทอม2'!$B30="","",'01.ข้อมูลเบื้องต้น'!$C$21))</f>
        <v/>
      </c>
      <c r="BR30" s="722"/>
      <c r="BS30" s="1234" t="str">
        <f t="shared" si="9"/>
        <v/>
      </c>
      <c r="BT30" s="1232"/>
      <c r="BU30" s="1231" t="str">
        <f>IF('01.ข้อมูลเบื้องต้น'!$B$22="","",IF('03.คีย์เทอม2'!$B30="","",'01.ข้อมูลเบื้องต้น'!$B$22))</f>
        <v/>
      </c>
      <c r="BV30" s="1232" t="str">
        <f>IF('01.ข้อมูลเบื้องต้น'!$C$22="","",IF('03.คีย์เทอม2'!$B30="","",'01.ข้อมูลเบื้องต้น'!$C$22))</f>
        <v/>
      </c>
      <c r="BW30" s="722"/>
      <c r="BX30" s="1234" t="str">
        <f t="shared" si="10"/>
        <v/>
      </c>
      <c r="BY30" s="1232"/>
      <c r="BZ30" s="1231" t="str">
        <f>IF('01.ข้อมูลเบื้องต้น'!$B$23="","",IF('03.คีย์เทอม2'!$B30="","",'01.ข้อมูลเบื้องต้น'!$B$23))</f>
        <v/>
      </c>
      <c r="CA30" s="1232" t="str">
        <f>IF('01.ข้อมูลเบื้องต้น'!$C$23="","",IF('03.คีย์เทอม2'!$B30="","",'01.ข้อมูลเบื้องต้น'!$C$23))</f>
        <v/>
      </c>
      <c r="CB30" s="722"/>
      <c r="CC30" s="1234" t="str">
        <f t="shared" si="38"/>
        <v/>
      </c>
      <c r="CD30" s="1232"/>
      <c r="CE30" s="1231" t="str">
        <f>IF('01.ข้อมูลเบื้องต้น'!$B$24="","",IF('03.คีย์เทอม2'!$B30="","",'01.ข้อมูลเบื้องต้น'!$B$24))</f>
        <v/>
      </c>
      <c r="CF30" s="1232" t="str">
        <f>IF('01.ข้อมูลเบื้องต้น'!$C$24="","",IF('03.คีย์เทอม2'!$B30="","",'01.ข้อมูลเบื้องต้น'!$C$24))</f>
        <v/>
      </c>
      <c r="CG30" s="722"/>
      <c r="CH30" s="1234" t="str">
        <f t="shared" si="58"/>
        <v/>
      </c>
      <c r="CI30" s="1232"/>
      <c r="CJ30" s="1231" t="str">
        <f>IF('01.ข้อมูลเบื้องต้น'!$B$25="","",IF('03.คีย์เทอม2'!$B30="","",'01.ข้อมูลเบื้องต้น'!$B$25))</f>
        <v/>
      </c>
      <c r="CK30" s="1232" t="str">
        <f>IF('01.ข้อมูลเบื้องต้น'!$C$25="","",IF('03.คีย์เทอม2'!$B30="","",'01.ข้อมูลเบื้องต้น'!$C$25))</f>
        <v/>
      </c>
      <c r="CL30" s="722"/>
      <c r="CM30" s="1234" t="str">
        <f t="shared" si="11"/>
        <v/>
      </c>
      <c r="CN30" s="1232"/>
      <c r="CO30" s="1231" t="str">
        <f>IF('01.ข้อมูลเบื้องต้น'!$B$26="","",IF('03.คีย์เทอม2'!$B30="","",'01.ข้อมูลเบื้องต้น'!$B$26))</f>
        <v/>
      </c>
      <c r="CP30" s="1232" t="str">
        <f>IF('01.ข้อมูลเบื้องต้น'!$C$26="","",IF('03.คีย์เทอม2'!$B30="","",'01.ข้อมูลเบื้องต้น'!$C$26))</f>
        <v/>
      </c>
      <c r="CQ30" s="722"/>
      <c r="CR30" s="1234" t="str">
        <f t="shared" si="12"/>
        <v/>
      </c>
      <c r="CS30" s="1232"/>
      <c r="CT30" s="1231" t="str">
        <f>IF('01.ข้อมูลเบื้องต้น'!$B$27="","",IF('03.คีย์เทอม2'!$B30="","",'01.ข้อมูลเบื้องต้น'!$B$27))</f>
        <v/>
      </c>
      <c r="CU30" s="1232" t="str">
        <f>IF('01.ข้อมูลเบื้องต้น'!$C$27="","",IF('03.คีย์เทอม2'!$B30="","",'01.ข้อมูลเบื้องต้น'!$C$27))</f>
        <v/>
      </c>
      <c r="CV30" s="722"/>
      <c r="CW30" s="1234" t="str">
        <f t="shared" si="13"/>
        <v/>
      </c>
      <c r="CX30" s="1232"/>
      <c r="CY30" s="1231" t="str">
        <f>IF('01.ข้อมูลเบื้องต้น'!$B$28="","",IF('03.คีย์เทอม2'!$B30="","",'01.ข้อมูลเบื้องต้น'!$B$28))</f>
        <v/>
      </c>
      <c r="CZ30" s="1232" t="str">
        <f>IF('01.ข้อมูลเบื้องต้น'!$C$28="","",IF('03.คีย์เทอม2'!$B30="","",'01.ข้อมูลเบื้องต้น'!$C$28))</f>
        <v/>
      </c>
      <c r="DA30" s="722"/>
      <c r="DB30" s="1234" t="str">
        <f t="shared" si="14"/>
        <v/>
      </c>
      <c r="DC30" s="1232"/>
      <c r="DD30" s="1231" t="str">
        <f>IF('01.ข้อมูลเบื้องต้น'!$B$36="","",IF('02.คีย์เทอม1'!$B30="","",'01.ข้อมูลเบื้องต้น'!$B$36))</f>
        <v/>
      </c>
      <c r="DE30" s="1232" t="str">
        <f>IF('01.ข้อมูลเบื้องต้น'!$C$36="","",IF('02.คีย์เทอม1'!$B30="","",'01.ข้อมูลเบื้องต้น'!$C$36))</f>
        <v/>
      </c>
      <c r="DF30" s="721"/>
      <c r="DG30" s="1234" t="str">
        <f t="shared" si="15"/>
        <v/>
      </c>
      <c r="DH30" s="1232"/>
      <c r="DI30" s="1231" t="str">
        <f>IF('01.ข้อมูลเบื้องต้น'!$B$37="","",IF('02.คีย์เทอม1'!$B30="","",'01.ข้อมูลเบื้องต้น'!$B$37))</f>
        <v/>
      </c>
      <c r="DJ30" s="1232" t="str">
        <f>IF('01.ข้อมูลเบื้องต้น'!$C$37="","",IF('02.คีย์เทอม1'!$B30="","",'01.ข้อมูลเบื้องต้น'!$C$37))</f>
        <v/>
      </c>
      <c r="DK30" s="721"/>
      <c r="DL30" s="1234" t="str">
        <f t="shared" si="16"/>
        <v/>
      </c>
      <c r="DM30" s="1232"/>
      <c r="DN30" s="1231" t="str">
        <f>IF('01.ข้อมูลเบื้องต้น'!$B$38="","",IF('02.คีย์เทอม1'!$B30="","",'01.ข้อมูลเบื้องต้น'!$B$38))</f>
        <v/>
      </c>
      <c r="DO30" s="1232" t="str">
        <f>IF('01.ข้อมูลเบื้องต้น'!$C$38="","",IF('02.คีย์เทอม1'!$B30="","",'01.ข้อมูลเบื้องต้น'!$C$38))</f>
        <v/>
      </c>
      <c r="DP30" s="721"/>
      <c r="DQ30" s="1234" t="str">
        <f t="shared" si="17"/>
        <v/>
      </c>
      <c r="DR30" s="1232"/>
      <c r="DS30" s="1231" t="str">
        <f>IF('01.ข้อมูลเบื้องต้น'!$B$39="","",IF('02.คีย์เทอม1'!$B30="","",'01.ข้อมูลเบื้องต้น'!$B$39))</f>
        <v/>
      </c>
      <c r="DT30" s="1232" t="str">
        <f>IF('01.ข้อมูลเบื้องต้น'!$C$39="","",IF('02.คีย์เทอม1'!$B30="","",'01.ข้อมูลเบื้องต้น'!$C$39))</f>
        <v/>
      </c>
      <c r="DU30" s="721"/>
      <c r="DV30" s="1234" t="str">
        <f t="shared" si="18"/>
        <v/>
      </c>
      <c r="DW30" s="1232"/>
      <c r="DX30" s="1231" t="str">
        <f>IF('01.ข้อมูลเบื้องต้น'!$B$40="","",IF('02.คีย์เทอม1'!$B30="","",'01.ข้อมูลเบื้องต้น'!$B$40))</f>
        <v/>
      </c>
      <c r="DY30" s="1232" t="str">
        <f>IF('01.ข้อมูลเบื้องต้น'!$C$40="","",IF('02.คีย์เทอม1'!$B30="","",'01.ข้อมูลเบื้องต้น'!$C$40))</f>
        <v/>
      </c>
      <c r="DZ30" s="721"/>
      <c r="EA30" s="1234" t="str">
        <f t="shared" si="19"/>
        <v/>
      </c>
      <c r="EB30" s="1232"/>
      <c r="EC30" s="1231" t="str">
        <f>IF('01.ข้อมูลเบื้องต้น'!$B$41="","",IF('02.คีย์เทอม1'!$B30="","",'01.ข้อมูลเบื้องต้น'!$B$41))</f>
        <v/>
      </c>
      <c r="ED30" s="1232" t="str">
        <f>IF('01.ข้อมูลเบื้องต้น'!$C$41="","",IF('02.คีย์เทอม1'!$B30="","",'01.ข้อมูลเบื้องต้น'!$C$41))</f>
        <v/>
      </c>
      <c r="EE30" s="721"/>
      <c r="EF30" s="1234" t="str">
        <f t="shared" si="20"/>
        <v/>
      </c>
      <c r="EG30" s="1232"/>
      <c r="EH30" s="1231" t="str">
        <f>IF('01.ข้อมูลเบื้องต้น'!$B$42="","",IF('02.คีย์เทอม1'!$B30="","",'01.ข้อมูลเบื้องต้น'!$B$42))</f>
        <v/>
      </c>
      <c r="EI30" s="1232" t="str">
        <f>IF('01.ข้อมูลเบื้องต้น'!$C$42="","",IF('02.คีย์เทอม1'!$B30="","",'01.ข้อมูลเบื้องต้น'!$C$42))</f>
        <v/>
      </c>
      <c r="EJ30" s="721"/>
      <c r="EK30" s="1234" t="str">
        <f t="shared" si="21"/>
        <v/>
      </c>
      <c r="EL30" s="1232"/>
      <c r="EM30" s="1231" t="str">
        <f>IF('01.ข้อมูลเบื้องต้น'!$B$43="","",IF('02.คีย์เทอม1'!$B30="","",'01.ข้อมูลเบื้องต้น'!$B$43))</f>
        <v/>
      </c>
      <c r="EN30" s="1232" t="str">
        <f>IF('01.ข้อมูลเบื้องต้น'!$C$43="","",IF('02.คีย์เทอม1'!$B30="","",'01.ข้อมูลเบื้องต้น'!$C$43))</f>
        <v/>
      </c>
      <c r="EO30" s="721"/>
      <c r="EP30" s="1234" t="str">
        <f t="shared" si="22"/>
        <v/>
      </c>
      <c r="EQ30" s="1232"/>
      <c r="ER30" s="1231" t="str">
        <f>IF('01.ข้อมูลเบื้องต้น'!$B$44="","",IF('02.คีย์เทอม1'!$B30="","",'01.ข้อมูลเบื้องต้น'!$B$44))</f>
        <v/>
      </c>
      <c r="ES30" s="1232" t="str">
        <f>IF('01.ข้อมูลเบื้องต้น'!$C$44="","",IF('02.คีย์เทอม1'!$B30="","",'01.ข้อมูลเบื้องต้น'!$C$44))</f>
        <v/>
      </c>
      <c r="ET30" s="721"/>
      <c r="EU30" s="1234" t="str">
        <f t="shared" si="23"/>
        <v/>
      </c>
      <c r="EV30" s="1232"/>
      <c r="EW30" s="1231" t="str">
        <f>IF('01.ข้อมูลเบื้องต้น'!$B$45="","",IF('02.คีย์เทอม1'!$B30="","",'01.ข้อมูลเบื้องต้น'!$B$45))</f>
        <v/>
      </c>
      <c r="EX30" s="1232" t="str">
        <f>IF('01.ข้อมูลเบื้องต้น'!$C$45="","",IF('02.คีย์เทอม1'!$B30="","",'01.ข้อมูลเบื้องต้น'!$C$45))</f>
        <v/>
      </c>
      <c r="EY30" s="721"/>
      <c r="EZ30" s="1234" t="str">
        <f t="shared" si="24"/>
        <v/>
      </c>
      <c r="FA30" s="1232"/>
      <c r="FB30" s="1231" t="str">
        <f>IF('01.ข้อมูลเบื้องต้น'!$B$46="","",IF('02.คีย์เทอม1'!$B30="","",'01.ข้อมูลเบื้องต้น'!$B$46))</f>
        <v/>
      </c>
      <c r="FC30" s="1232" t="str">
        <f>IF('01.ข้อมูลเบื้องต้น'!$C$46="","",IF('02.คีย์เทอม1'!$B30="","",'01.ข้อมูลเบื้องต้น'!$C$46))</f>
        <v/>
      </c>
      <c r="FD30" s="721"/>
      <c r="FE30" s="1234" t="str">
        <f t="shared" si="25"/>
        <v/>
      </c>
      <c r="FF30" s="1232"/>
      <c r="FG30" s="1231" t="str">
        <f>IF('01.ข้อมูลเบื้องต้น'!$B$47="","",IF('02.คีย์เทอม1'!$B30="","",'01.ข้อมูลเบื้องต้น'!$B$47))</f>
        <v/>
      </c>
      <c r="FH30" s="1232" t="str">
        <f>IF('01.ข้อมูลเบื้องต้น'!$C$47="","",IF('02.คีย์เทอม1'!$B30="","",'01.ข้อมูลเบื้องต้น'!$C$47))</f>
        <v/>
      </c>
      <c r="FI30" s="721"/>
      <c r="FJ30" s="1234" t="str">
        <f t="shared" si="26"/>
        <v/>
      </c>
      <c r="FK30" s="1232"/>
      <c r="FL30" s="1231" t="str">
        <f>IF('01.ข้อมูลเบื้องต้น'!$B$48="","",IF('02.คีย์เทอม1'!$B30="","",'01.ข้อมูลเบื้องต้น'!$B$48))</f>
        <v/>
      </c>
      <c r="FM30" s="1232" t="str">
        <f>IF('01.ข้อมูลเบื้องต้น'!$C$48="","",IF('02.คีย์เทอม1'!$B30="","",'01.ข้อมูลเบื้องต้น'!$C$48))</f>
        <v/>
      </c>
      <c r="FN30" s="721"/>
      <c r="FO30" s="1234" t="str">
        <f t="shared" si="27"/>
        <v/>
      </c>
      <c r="FP30" s="1232"/>
      <c r="FQ30" s="1231" t="str">
        <f>IF('01.ข้อมูลเบื้องต้น'!$B$49="","",IF('02.คีย์เทอม1'!$B30="","",'01.ข้อมูลเบื้องต้น'!$B$49))</f>
        <v/>
      </c>
      <c r="FR30" s="1232" t="str">
        <f>IF('01.ข้อมูลเบื้องต้น'!$C$49="","",IF('02.คีย์เทอม1'!$B30="","",'01.ข้อมูลเบื้องต้น'!$C$49))</f>
        <v/>
      </c>
      <c r="FS30" s="721"/>
      <c r="FT30" s="1234" t="str">
        <f t="shared" si="28"/>
        <v/>
      </c>
      <c r="FU30" s="1232"/>
      <c r="FV30" s="1231" t="str">
        <f>IF('01.ข้อมูลเบื้องต้น'!$B$50="","",IF($D30="","",'01.ข้อมูลเบื้องต้น'!$B$50))</f>
        <v/>
      </c>
      <c r="FW30" s="1232" t="str">
        <f>IF('01.ข้อมูลเบื้องต้น'!$C$50="","",IF('02.คีย์เทอม1'!$B30="","",'01.ข้อมูลเบื้องต้น'!$C$50))</f>
        <v/>
      </c>
      <c r="FX30" s="721"/>
      <c r="FY30" s="1234" t="str">
        <f t="shared" si="29"/>
        <v/>
      </c>
      <c r="FZ30" s="521" t="str">
        <f t="shared" si="56"/>
        <v/>
      </c>
      <c r="GA30" s="522" t="str">
        <f t="shared" si="57"/>
        <v/>
      </c>
      <c r="GB30" s="523" t="str">
        <f>IF('2.ชื่อนักเรียน'!R31="มส","มส",IF('2.ชื่อนักเรียน'!R31="ย้าย","ย้าย",IF('2.ชื่อนักเรียน'!R31="ร","ร",IF(GA30="","",RANK(GA30,$GA$10:$GA$59,0)))))</f>
        <v/>
      </c>
      <c r="GC30" s="523" t="str">
        <f t="shared" si="39"/>
        <v/>
      </c>
      <c r="GE30" s="533" t="str">
        <f t="shared" si="40"/>
        <v/>
      </c>
      <c r="GF30" s="719" t="str">
        <f t="shared" si="41"/>
        <v/>
      </c>
      <c r="GG30" s="717" t="str">
        <f t="shared" si="42"/>
        <v/>
      </c>
      <c r="GH30" s="520" t="str">
        <f t="shared" si="43"/>
        <v/>
      </c>
      <c r="GI30" s="535" t="str">
        <f t="shared" si="44"/>
        <v/>
      </c>
      <c r="GJ30" s="719" t="str">
        <f t="shared" si="45"/>
        <v/>
      </c>
      <c r="GK30" s="719" t="str">
        <f t="shared" si="46"/>
        <v/>
      </c>
      <c r="GL30" s="534" t="str">
        <f t="shared" si="47"/>
        <v/>
      </c>
      <c r="GM30" s="701" t="str">
        <f t="shared" si="48"/>
        <v/>
      </c>
      <c r="GN30" s="701" t="str">
        <f t="shared" si="49"/>
        <v/>
      </c>
      <c r="GO30" s="701" t="str">
        <f t="shared" si="50"/>
        <v/>
      </c>
      <c r="GP30" s="701" t="str">
        <f t="shared" si="51"/>
        <v/>
      </c>
      <c r="GQ30" s="701" t="str">
        <f t="shared" si="52"/>
        <v/>
      </c>
      <c r="GR30" s="701" t="str">
        <f t="shared" si="53"/>
        <v/>
      </c>
      <c r="GS30" s="701" t="str">
        <f t="shared" si="54"/>
        <v/>
      </c>
      <c r="GT30" s="520" t="str">
        <f t="shared" si="55"/>
        <v/>
      </c>
    </row>
    <row r="31" spans="1:202" s="509" customFormat="1" ht="17.25" customHeight="1" thickTop="1" thickBot="1">
      <c r="A31" s="1229">
        <v>22</v>
      </c>
      <c r="B31" s="1229" t="str">
        <f>IF('2.ชื่อนักเรียน'!E32="","",CONCATENATE('2.ชื่อนักเรียน'!E32,'2.ชื่อนักเรียน'!F32,'2.ชื่อนักเรียน'!G32,'2.ชื่อนักเรียน'!H32,'2.ชื่อนักเรียน'!I32,'2.ชื่อนักเรียน'!J32,'2.ชื่อนักเรียน'!K32,'2.ชื่อนักเรียน'!L32,'2.ชื่อนักเรียน'!M32,'2.ชื่อนักเรียน'!N32,'2.ชื่อนักเรียน'!O32,'2.ชื่อนักเรียน'!P32,'2.ชื่อนักเรียน'!Q32))</f>
        <v/>
      </c>
      <c r="C31" s="1230" t="str">
        <f>IF('2.ชื่อนักเรียน'!B32="","",'2.ชื่อนักเรียน'!B32)</f>
        <v/>
      </c>
      <c r="D31" s="1231" t="str">
        <f>IF('2.ชื่อนักเรียน'!C32="","",CONCATENATE(TRIM('2.ชื่อนักเรียน'!C32),"  ",'2.ชื่อนักเรียน'!D32))</f>
        <v/>
      </c>
      <c r="E31" s="1232" t="str">
        <f>IF(B31="","",IF('01.ข้อมูลเบื้องต้น'!$H$2="","",'01.ข้อมูลเบื้องต้น'!$H$2))</f>
        <v/>
      </c>
      <c r="F31" s="1231" t="str">
        <f>IF(B31="","",IF('01.ข้อมูลเบื้องต้น'!$I$4="","",'01.ข้อมูลเบื้องต้น'!$I$4))</f>
        <v/>
      </c>
      <c r="G31" s="1232"/>
      <c r="H31" s="1231" t="str">
        <f>IF('01.ข้อมูลเบื้องต้น'!$B$8="","",IF('03.คีย์เทอม2'!$B31="","",'01.ข้อมูลเบื้องต้น'!$B$8))</f>
        <v/>
      </c>
      <c r="I31" s="1232" t="str">
        <f>IF('01.ข้อมูลเบื้องต้น'!$C$8="","",IF('03.คีย์เทอม2'!$B31="","",'01.ข้อมูลเบื้องต้น'!$C$8))</f>
        <v/>
      </c>
      <c r="J31" s="519"/>
      <c r="K31" s="1233" t="str">
        <f>IF('2.ชื่อนักเรียน'!R32="มส","มส",IF('2.ชื่อนักเรียน'!R32="ร","ร",IF('2.ชื่อนักเรียน'!R32="ย้าย","ย้าย",IF(J31="","",IF(J31&gt;=75,"เชี่ยวชาญ",IF(J31&gt;=65,"ชำนาญ",IF(J31&gt;=55,"พัฒนา",IF(J31&gt;=50,"เริ่มต้น","ไม่ผ่าน"))))))))</f>
        <v/>
      </c>
      <c r="L31" s="1232"/>
      <c r="M31" s="1231" t="str">
        <f>IF('01.ข้อมูลเบื้องต้น'!$B$9="","",IF('03.คีย์เทอม2'!$B31="","",'01.ข้อมูลเบื้องต้น'!$B$9))</f>
        <v/>
      </c>
      <c r="N31" s="1232" t="str">
        <f>IF('01.ข้อมูลเบื้องต้น'!$C$9="","",IF('03.คีย์เทอม2'!$B31="","",'01.ข้อมูลเบื้องต้น'!$C$9))</f>
        <v/>
      </c>
      <c r="O31" s="526"/>
      <c r="P31" s="1235" t="str">
        <f t="shared" si="6"/>
        <v/>
      </c>
      <c r="Q31" s="1232"/>
      <c r="R31" s="1231" t="str">
        <f>IF('01.ข้อมูลเบื้องต้น'!$B$10="","",IF('03.คีย์เทอม2'!$B31="","",'01.ข้อมูลเบื้องต้น'!$B$10))</f>
        <v/>
      </c>
      <c r="S31" s="1232" t="str">
        <f>IF('01.ข้อมูลเบื้องต้น'!$C$10="","",IF('03.คีย์เทอม2'!$B31="","",'01.ข้อมูลเบื้องต้น'!$C$10))</f>
        <v/>
      </c>
      <c r="T31" s="526"/>
      <c r="U31" s="1235" t="str">
        <f t="shared" si="7"/>
        <v/>
      </c>
      <c r="V31" s="1232"/>
      <c r="W31" s="1231" t="str">
        <f>IF('01.ข้อมูลเบื้องต้น'!$B$11="","",IF('03.คีย์เทอม2'!$B31="","",'01.ข้อมูลเบื้องต้น'!$B$11))</f>
        <v/>
      </c>
      <c r="X31" s="1232" t="str">
        <f>IF('01.ข้อมูลเบื้องต้น'!$C$11="","",IF('03.คีย์เทอม2'!$B31="","",'01.ข้อมูลเบื้องต้น'!$C$11))</f>
        <v/>
      </c>
      <c r="Y31" s="519"/>
      <c r="Z31" s="1234" t="str">
        <f t="shared" si="30"/>
        <v/>
      </c>
      <c r="AA31" s="1232"/>
      <c r="AB31" s="1231" t="str">
        <f>IF('01.ข้อมูลเบื้องต้น'!$B$12="","",IF('03.คีย์เทอม2'!$B31="","",'01.ข้อมูลเบื้องต้น'!$B$12))</f>
        <v/>
      </c>
      <c r="AC31" s="1232" t="str">
        <f>IF('01.ข้อมูลเบื้องต้น'!$C$12="","",IF('03.คีย์เทอม2'!$B31="","",'01.ข้อมูลเบื้องต้น'!$C$12))</f>
        <v/>
      </c>
      <c r="AD31" s="526"/>
      <c r="AE31" s="1235" t="str">
        <f t="shared" si="31"/>
        <v/>
      </c>
      <c r="AF31" s="1232"/>
      <c r="AG31" s="1231" t="str">
        <f>IF('01.ข้อมูลเบื้องต้น'!$B$13="","",IF('03.คีย์เทอม2'!$B31="","",'01.ข้อมูลเบื้องต้น'!$B$13))</f>
        <v/>
      </c>
      <c r="AH31" s="1232" t="str">
        <f>IF('01.ข้อมูลเบื้องต้น'!$C$13="","",IF('03.คีย์เทอม2'!$B31="","",'01.ข้อมูลเบื้องต้น'!$C$13))</f>
        <v/>
      </c>
      <c r="AI31" s="526"/>
      <c r="AJ31" s="1235" t="str">
        <f t="shared" si="32"/>
        <v/>
      </c>
      <c r="AK31" s="1232"/>
      <c r="AL31" s="1231" t="str">
        <f>IF('01.ข้อมูลเบื้องต้น'!$B$14="","",IF('03.คีย์เทอม2'!$B31="","",'01.ข้อมูลเบื้องต้น'!$B$14))</f>
        <v/>
      </c>
      <c r="AM31" s="1232" t="str">
        <f>IF('01.ข้อมูลเบื้องต้น'!$C$14="","",IF('03.คีย์เทอม2'!$B31="","",'01.ข้อมูลเบื้องต้น'!$C$14))</f>
        <v/>
      </c>
      <c r="AN31" s="526"/>
      <c r="AO31" s="1235" t="str">
        <f t="shared" si="33"/>
        <v/>
      </c>
      <c r="AP31" s="1232"/>
      <c r="AQ31" s="1231" t="str">
        <f>IF('01.ข้อมูลเบื้องต้น'!$B$15="","",IF('03.คีย์เทอม2'!$B31="","",'01.ข้อมูลเบื้องต้น'!$B$15))</f>
        <v/>
      </c>
      <c r="AR31" s="1232" t="str">
        <f>IF('01.ข้อมูลเบื้องต้น'!$C$15="","",IF('03.คีย์เทอม2'!$B31="","",'01.ข้อมูลเบื้องต้น'!$C$15))</f>
        <v/>
      </c>
      <c r="AS31" s="526"/>
      <c r="AT31" s="1235" t="str">
        <f t="shared" si="34"/>
        <v/>
      </c>
      <c r="AU31" s="1232"/>
      <c r="AV31" s="1231" t="str">
        <f>IF('01.ข้อมูลเบื้องต้น'!$B$16="","",IF('03.คีย์เทอม2'!$B31="","",'01.ข้อมูลเบื้องต้น'!$B$16))</f>
        <v/>
      </c>
      <c r="AW31" s="1232" t="str">
        <f>IF('01.ข้อมูลเบื้องต้น'!$C$16="","",IF('03.คีย์เทอม2'!$B31="","",'01.ข้อมูลเบื้องต้น'!$C$16))</f>
        <v/>
      </c>
      <c r="AX31" s="519"/>
      <c r="AY31" s="1234" t="str">
        <f t="shared" si="35"/>
        <v/>
      </c>
      <c r="AZ31" s="1232"/>
      <c r="BA31" s="1231" t="str">
        <f>IF('01.ข้อมูลเบื้องต้น'!$B$17="","",IF('03.คีย์เทอม2'!$B31="","",'01.ข้อมูลเบื้องต้น'!$B$17))</f>
        <v/>
      </c>
      <c r="BB31" s="1232" t="str">
        <f>IF('01.ข้อมูลเบื้องต้น'!$C$17="","",IF('03.คีย์เทอม2'!$B31="","",'01.ข้อมูลเบื้องต้น'!$C$17))</f>
        <v/>
      </c>
      <c r="BC31" s="519"/>
      <c r="BD31" s="1234" t="str">
        <f t="shared" si="36"/>
        <v/>
      </c>
      <c r="BE31" s="1232"/>
      <c r="BF31" s="1231" t="str">
        <f>IF('01.ข้อมูลเบื้องต้น'!$B$19="","",IF('03.คีย์เทอม2'!$B31="","",'01.ข้อมูลเบื้องต้น'!$B$19))</f>
        <v/>
      </c>
      <c r="BG31" s="1232" t="str">
        <f>IF('01.ข้อมูลเบื้องต้น'!$C$19="","",IF('03.คีย์เทอม2'!$B31="","",'01.ข้อมูลเบื้องต้น'!$C$19))</f>
        <v/>
      </c>
      <c r="BH31" s="722"/>
      <c r="BI31" s="1234" t="str">
        <f t="shared" si="37"/>
        <v/>
      </c>
      <c r="BJ31" s="1232"/>
      <c r="BK31" s="1231" t="str">
        <f>IF('01.ข้อมูลเบื้องต้น'!$B$20="","",IF('03.คีย์เทอม2'!$B31="","",'01.ข้อมูลเบื้องต้น'!$B$20))</f>
        <v/>
      </c>
      <c r="BL31" s="1232" t="str">
        <f>IF('01.ข้อมูลเบื้องต้น'!$C$20="","",IF('03.คีย์เทอม2'!$B31="","",'01.ข้อมูลเบื้องต้น'!$C$20))</f>
        <v/>
      </c>
      <c r="BM31" s="723"/>
      <c r="BN31" s="1235" t="str">
        <f t="shared" si="8"/>
        <v/>
      </c>
      <c r="BO31" s="1232"/>
      <c r="BP31" s="1231" t="str">
        <f>IF('01.ข้อมูลเบื้องต้น'!$B$21="","",IF('03.คีย์เทอม2'!$B31="","",'01.ข้อมูลเบื้องต้น'!$B$21))</f>
        <v/>
      </c>
      <c r="BQ31" s="1232" t="str">
        <f>IF('01.ข้อมูลเบื้องต้น'!$C$21="","",IF('03.คีย์เทอม2'!$B31="","",'01.ข้อมูลเบื้องต้น'!$C$21))</f>
        <v/>
      </c>
      <c r="BR31" s="722"/>
      <c r="BS31" s="1234" t="str">
        <f t="shared" si="9"/>
        <v/>
      </c>
      <c r="BT31" s="1232"/>
      <c r="BU31" s="1231" t="str">
        <f>IF('01.ข้อมูลเบื้องต้น'!$B$22="","",IF('03.คีย์เทอม2'!$B31="","",'01.ข้อมูลเบื้องต้น'!$B$22))</f>
        <v/>
      </c>
      <c r="BV31" s="1232" t="str">
        <f>IF('01.ข้อมูลเบื้องต้น'!$C$22="","",IF('03.คีย์เทอม2'!$B31="","",'01.ข้อมูลเบื้องต้น'!$C$22))</f>
        <v/>
      </c>
      <c r="BW31" s="722"/>
      <c r="BX31" s="1234" t="str">
        <f t="shared" si="10"/>
        <v/>
      </c>
      <c r="BY31" s="1232"/>
      <c r="BZ31" s="1231" t="str">
        <f>IF('01.ข้อมูลเบื้องต้น'!$B$23="","",IF('03.คีย์เทอม2'!$B31="","",'01.ข้อมูลเบื้องต้น'!$B$23))</f>
        <v/>
      </c>
      <c r="CA31" s="1232" t="str">
        <f>IF('01.ข้อมูลเบื้องต้น'!$C$23="","",IF('03.คีย์เทอม2'!$B31="","",'01.ข้อมูลเบื้องต้น'!$C$23))</f>
        <v/>
      </c>
      <c r="CB31" s="722"/>
      <c r="CC31" s="1234" t="str">
        <f t="shared" si="38"/>
        <v/>
      </c>
      <c r="CD31" s="1232"/>
      <c r="CE31" s="1231" t="str">
        <f>IF('01.ข้อมูลเบื้องต้น'!$B$24="","",IF('03.คีย์เทอม2'!$B31="","",'01.ข้อมูลเบื้องต้น'!$B$24))</f>
        <v/>
      </c>
      <c r="CF31" s="1232" t="str">
        <f>IF('01.ข้อมูลเบื้องต้น'!$C$24="","",IF('03.คีย์เทอม2'!$B31="","",'01.ข้อมูลเบื้องต้น'!$C$24))</f>
        <v/>
      </c>
      <c r="CG31" s="722"/>
      <c r="CH31" s="1234" t="str">
        <f t="shared" si="58"/>
        <v/>
      </c>
      <c r="CI31" s="1232"/>
      <c r="CJ31" s="1231" t="str">
        <f>IF('01.ข้อมูลเบื้องต้น'!$B$25="","",IF('03.คีย์เทอม2'!$B31="","",'01.ข้อมูลเบื้องต้น'!$B$25))</f>
        <v/>
      </c>
      <c r="CK31" s="1232" t="str">
        <f>IF('01.ข้อมูลเบื้องต้น'!$C$25="","",IF('03.คีย์เทอม2'!$B31="","",'01.ข้อมูลเบื้องต้น'!$C$25))</f>
        <v/>
      </c>
      <c r="CL31" s="722"/>
      <c r="CM31" s="1234" t="str">
        <f t="shared" si="11"/>
        <v/>
      </c>
      <c r="CN31" s="1232"/>
      <c r="CO31" s="1231" t="str">
        <f>IF('01.ข้อมูลเบื้องต้น'!$B$26="","",IF('03.คีย์เทอม2'!$B31="","",'01.ข้อมูลเบื้องต้น'!$B$26))</f>
        <v/>
      </c>
      <c r="CP31" s="1232" t="str">
        <f>IF('01.ข้อมูลเบื้องต้น'!$C$26="","",IF('03.คีย์เทอม2'!$B31="","",'01.ข้อมูลเบื้องต้น'!$C$26))</f>
        <v/>
      </c>
      <c r="CQ31" s="722"/>
      <c r="CR31" s="1234" t="str">
        <f t="shared" si="12"/>
        <v/>
      </c>
      <c r="CS31" s="1232"/>
      <c r="CT31" s="1231" t="str">
        <f>IF('01.ข้อมูลเบื้องต้น'!$B$27="","",IF('03.คีย์เทอม2'!$B31="","",'01.ข้อมูลเบื้องต้น'!$B$27))</f>
        <v/>
      </c>
      <c r="CU31" s="1232" t="str">
        <f>IF('01.ข้อมูลเบื้องต้น'!$C$27="","",IF('03.คีย์เทอม2'!$B31="","",'01.ข้อมูลเบื้องต้น'!$C$27))</f>
        <v/>
      </c>
      <c r="CV31" s="722"/>
      <c r="CW31" s="1234" t="str">
        <f t="shared" si="13"/>
        <v/>
      </c>
      <c r="CX31" s="1232"/>
      <c r="CY31" s="1231" t="str">
        <f>IF('01.ข้อมูลเบื้องต้น'!$B$28="","",IF('03.คีย์เทอม2'!$B31="","",'01.ข้อมูลเบื้องต้น'!$B$28))</f>
        <v/>
      </c>
      <c r="CZ31" s="1232" t="str">
        <f>IF('01.ข้อมูลเบื้องต้น'!$C$28="","",IF('03.คีย์เทอม2'!$B31="","",'01.ข้อมูลเบื้องต้น'!$C$28))</f>
        <v/>
      </c>
      <c r="DA31" s="722"/>
      <c r="DB31" s="1234" t="str">
        <f t="shared" si="14"/>
        <v/>
      </c>
      <c r="DC31" s="1232"/>
      <c r="DD31" s="1231" t="str">
        <f>IF('01.ข้อมูลเบื้องต้น'!$B$36="","",IF('02.คีย์เทอม1'!$B31="","",'01.ข้อมูลเบื้องต้น'!$B$36))</f>
        <v/>
      </c>
      <c r="DE31" s="1232" t="str">
        <f>IF('01.ข้อมูลเบื้องต้น'!$C$36="","",IF('02.คีย์เทอม1'!$B31="","",'01.ข้อมูลเบื้องต้น'!$C$36))</f>
        <v/>
      </c>
      <c r="DF31" s="721"/>
      <c r="DG31" s="1234" t="str">
        <f t="shared" si="15"/>
        <v/>
      </c>
      <c r="DH31" s="1232"/>
      <c r="DI31" s="1231" t="str">
        <f>IF('01.ข้อมูลเบื้องต้น'!$B$37="","",IF('02.คีย์เทอม1'!$B31="","",'01.ข้อมูลเบื้องต้น'!$B$37))</f>
        <v/>
      </c>
      <c r="DJ31" s="1232" t="str">
        <f>IF('01.ข้อมูลเบื้องต้น'!$C$37="","",IF('02.คีย์เทอม1'!$B31="","",'01.ข้อมูลเบื้องต้น'!$C$37))</f>
        <v/>
      </c>
      <c r="DK31" s="721"/>
      <c r="DL31" s="1234" t="str">
        <f t="shared" si="16"/>
        <v/>
      </c>
      <c r="DM31" s="1232"/>
      <c r="DN31" s="1231" t="str">
        <f>IF('01.ข้อมูลเบื้องต้น'!$B$38="","",IF('02.คีย์เทอม1'!$B31="","",'01.ข้อมูลเบื้องต้น'!$B$38))</f>
        <v/>
      </c>
      <c r="DO31" s="1232" t="str">
        <f>IF('01.ข้อมูลเบื้องต้น'!$C$38="","",IF('02.คีย์เทอม1'!$B31="","",'01.ข้อมูลเบื้องต้น'!$C$38))</f>
        <v/>
      </c>
      <c r="DP31" s="721"/>
      <c r="DQ31" s="1234" t="str">
        <f t="shared" si="17"/>
        <v/>
      </c>
      <c r="DR31" s="1232"/>
      <c r="DS31" s="1231" t="str">
        <f>IF('01.ข้อมูลเบื้องต้น'!$B$39="","",IF('02.คีย์เทอม1'!$B31="","",'01.ข้อมูลเบื้องต้น'!$B$39))</f>
        <v/>
      </c>
      <c r="DT31" s="1232" t="str">
        <f>IF('01.ข้อมูลเบื้องต้น'!$C$39="","",IF('02.คีย์เทอม1'!$B31="","",'01.ข้อมูลเบื้องต้น'!$C$39))</f>
        <v/>
      </c>
      <c r="DU31" s="721"/>
      <c r="DV31" s="1234" t="str">
        <f t="shared" si="18"/>
        <v/>
      </c>
      <c r="DW31" s="1232"/>
      <c r="DX31" s="1231" t="str">
        <f>IF('01.ข้อมูลเบื้องต้น'!$B$40="","",IF('02.คีย์เทอม1'!$B31="","",'01.ข้อมูลเบื้องต้น'!$B$40))</f>
        <v/>
      </c>
      <c r="DY31" s="1232" t="str">
        <f>IF('01.ข้อมูลเบื้องต้น'!$C$40="","",IF('02.คีย์เทอม1'!$B31="","",'01.ข้อมูลเบื้องต้น'!$C$40))</f>
        <v/>
      </c>
      <c r="DZ31" s="721"/>
      <c r="EA31" s="1234" t="str">
        <f t="shared" si="19"/>
        <v/>
      </c>
      <c r="EB31" s="1232"/>
      <c r="EC31" s="1231" t="str">
        <f>IF('01.ข้อมูลเบื้องต้น'!$B$41="","",IF('02.คีย์เทอม1'!$B31="","",'01.ข้อมูลเบื้องต้น'!$B$41))</f>
        <v/>
      </c>
      <c r="ED31" s="1232" t="str">
        <f>IF('01.ข้อมูลเบื้องต้น'!$C$41="","",IF('02.คีย์เทอม1'!$B31="","",'01.ข้อมูลเบื้องต้น'!$C$41))</f>
        <v/>
      </c>
      <c r="EE31" s="721"/>
      <c r="EF31" s="1234" t="str">
        <f t="shared" si="20"/>
        <v/>
      </c>
      <c r="EG31" s="1232"/>
      <c r="EH31" s="1231" t="str">
        <f>IF('01.ข้อมูลเบื้องต้น'!$B$42="","",IF('02.คีย์เทอม1'!$B31="","",'01.ข้อมูลเบื้องต้น'!$B$42))</f>
        <v/>
      </c>
      <c r="EI31" s="1232" t="str">
        <f>IF('01.ข้อมูลเบื้องต้น'!$C$42="","",IF('02.คีย์เทอม1'!$B31="","",'01.ข้อมูลเบื้องต้น'!$C$42))</f>
        <v/>
      </c>
      <c r="EJ31" s="721"/>
      <c r="EK31" s="1234" t="str">
        <f t="shared" si="21"/>
        <v/>
      </c>
      <c r="EL31" s="1232"/>
      <c r="EM31" s="1231" t="str">
        <f>IF('01.ข้อมูลเบื้องต้น'!$B$43="","",IF('02.คีย์เทอม1'!$B31="","",'01.ข้อมูลเบื้องต้น'!$B$43))</f>
        <v/>
      </c>
      <c r="EN31" s="1232" t="str">
        <f>IF('01.ข้อมูลเบื้องต้น'!$C$43="","",IF('02.คีย์เทอม1'!$B31="","",'01.ข้อมูลเบื้องต้น'!$C$43))</f>
        <v/>
      </c>
      <c r="EO31" s="721"/>
      <c r="EP31" s="1234" t="str">
        <f t="shared" si="22"/>
        <v/>
      </c>
      <c r="EQ31" s="1232"/>
      <c r="ER31" s="1231" t="str">
        <f>IF('01.ข้อมูลเบื้องต้น'!$B$44="","",IF('02.คีย์เทอม1'!$B31="","",'01.ข้อมูลเบื้องต้น'!$B$44))</f>
        <v/>
      </c>
      <c r="ES31" s="1232" t="str">
        <f>IF('01.ข้อมูลเบื้องต้น'!$C$44="","",IF('02.คีย์เทอม1'!$B31="","",'01.ข้อมูลเบื้องต้น'!$C$44))</f>
        <v/>
      </c>
      <c r="ET31" s="721"/>
      <c r="EU31" s="1234" t="str">
        <f t="shared" si="23"/>
        <v/>
      </c>
      <c r="EV31" s="1232"/>
      <c r="EW31" s="1231" t="str">
        <f>IF('01.ข้อมูลเบื้องต้น'!$B$45="","",IF('02.คีย์เทอม1'!$B31="","",'01.ข้อมูลเบื้องต้น'!$B$45))</f>
        <v/>
      </c>
      <c r="EX31" s="1232" t="str">
        <f>IF('01.ข้อมูลเบื้องต้น'!$C$45="","",IF('02.คีย์เทอม1'!$B31="","",'01.ข้อมูลเบื้องต้น'!$C$45))</f>
        <v/>
      </c>
      <c r="EY31" s="721"/>
      <c r="EZ31" s="1234" t="str">
        <f t="shared" si="24"/>
        <v/>
      </c>
      <c r="FA31" s="1232"/>
      <c r="FB31" s="1231" t="str">
        <f>IF('01.ข้อมูลเบื้องต้น'!$B$46="","",IF('02.คีย์เทอม1'!$B31="","",'01.ข้อมูลเบื้องต้น'!$B$46))</f>
        <v/>
      </c>
      <c r="FC31" s="1232" t="str">
        <f>IF('01.ข้อมูลเบื้องต้น'!$C$46="","",IF('02.คีย์เทอม1'!$B31="","",'01.ข้อมูลเบื้องต้น'!$C$46))</f>
        <v/>
      </c>
      <c r="FD31" s="721"/>
      <c r="FE31" s="1234" t="str">
        <f t="shared" si="25"/>
        <v/>
      </c>
      <c r="FF31" s="1232"/>
      <c r="FG31" s="1231" t="str">
        <f>IF('01.ข้อมูลเบื้องต้น'!$B$47="","",IF('02.คีย์เทอม1'!$B31="","",'01.ข้อมูลเบื้องต้น'!$B$47))</f>
        <v/>
      </c>
      <c r="FH31" s="1232" t="str">
        <f>IF('01.ข้อมูลเบื้องต้น'!$C$47="","",IF('02.คีย์เทอม1'!$B31="","",'01.ข้อมูลเบื้องต้น'!$C$47))</f>
        <v/>
      </c>
      <c r="FI31" s="721"/>
      <c r="FJ31" s="1234" t="str">
        <f t="shared" si="26"/>
        <v/>
      </c>
      <c r="FK31" s="1232"/>
      <c r="FL31" s="1231" t="str">
        <f>IF('01.ข้อมูลเบื้องต้น'!$B$48="","",IF('02.คีย์เทอม1'!$B31="","",'01.ข้อมูลเบื้องต้น'!$B$48))</f>
        <v/>
      </c>
      <c r="FM31" s="1232" t="str">
        <f>IF('01.ข้อมูลเบื้องต้น'!$C$48="","",IF('02.คีย์เทอม1'!$B31="","",'01.ข้อมูลเบื้องต้น'!$C$48))</f>
        <v/>
      </c>
      <c r="FN31" s="721"/>
      <c r="FO31" s="1234" t="str">
        <f t="shared" si="27"/>
        <v/>
      </c>
      <c r="FP31" s="1232"/>
      <c r="FQ31" s="1231" t="str">
        <f>IF('01.ข้อมูลเบื้องต้น'!$B$49="","",IF('02.คีย์เทอม1'!$B31="","",'01.ข้อมูลเบื้องต้น'!$B$49))</f>
        <v/>
      </c>
      <c r="FR31" s="1232" t="str">
        <f>IF('01.ข้อมูลเบื้องต้น'!$C$49="","",IF('02.คีย์เทอม1'!$B31="","",'01.ข้อมูลเบื้องต้น'!$C$49))</f>
        <v/>
      </c>
      <c r="FS31" s="721"/>
      <c r="FT31" s="1234" t="str">
        <f t="shared" si="28"/>
        <v/>
      </c>
      <c r="FU31" s="1232"/>
      <c r="FV31" s="1231" t="str">
        <f>IF('01.ข้อมูลเบื้องต้น'!$B$50="","",IF($D31="","",'01.ข้อมูลเบื้องต้น'!$B$50))</f>
        <v/>
      </c>
      <c r="FW31" s="1232" t="str">
        <f>IF('01.ข้อมูลเบื้องต้น'!$C$50="","",IF('02.คีย์เทอม1'!$B31="","",'01.ข้อมูลเบื้องต้น'!$C$50))</f>
        <v/>
      </c>
      <c r="FX31" s="721"/>
      <c r="FY31" s="1234" t="str">
        <f t="shared" si="29"/>
        <v/>
      </c>
      <c r="FZ31" s="521" t="str">
        <f t="shared" si="56"/>
        <v/>
      </c>
      <c r="GA31" s="522" t="str">
        <f t="shared" si="57"/>
        <v/>
      </c>
      <c r="GB31" s="523" t="str">
        <f>IF('2.ชื่อนักเรียน'!R32="มส","มส",IF('2.ชื่อนักเรียน'!R32="ย้าย","ย้าย",IF('2.ชื่อนักเรียน'!R32="ร","ร",IF(GA31="","",RANK(GA31,$GA$10:$GA$59,0)))))</f>
        <v/>
      </c>
      <c r="GC31" s="523" t="str">
        <f t="shared" si="39"/>
        <v/>
      </c>
      <c r="GE31" s="536" t="str">
        <f t="shared" si="40"/>
        <v/>
      </c>
      <c r="GF31" s="718" t="str">
        <f t="shared" si="41"/>
        <v/>
      </c>
      <c r="GG31" s="717" t="str">
        <f t="shared" si="42"/>
        <v/>
      </c>
      <c r="GH31" s="520" t="str">
        <f t="shared" si="43"/>
        <v/>
      </c>
      <c r="GI31" s="529" t="str">
        <f t="shared" si="44"/>
        <v/>
      </c>
      <c r="GJ31" s="718" t="str">
        <f t="shared" si="45"/>
        <v/>
      </c>
      <c r="GK31" s="718" t="str">
        <f t="shared" si="46"/>
        <v/>
      </c>
      <c r="GL31" s="528" t="str">
        <f t="shared" si="47"/>
        <v/>
      </c>
      <c r="GM31" s="701" t="str">
        <f t="shared" si="48"/>
        <v/>
      </c>
      <c r="GN31" s="701" t="str">
        <f t="shared" si="49"/>
        <v/>
      </c>
      <c r="GO31" s="701" t="str">
        <f t="shared" si="50"/>
        <v/>
      </c>
      <c r="GP31" s="701" t="str">
        <f t="shared" si="51"/>
        <v/>
      </c>
      <c r="GQ31" s="701" t="str">
        <f t="shared" si="52"/>
        <v/>
      </c>
      <c r="GR31" s="701" t="str">
        <f t="shared" si="53"/>
        <v/>
      </c>
      <c r="GS31" s="701" t="str">
        <f t="shared" si="54"/>
        <v/>
      </c>
      <c r="GT31" s="520" t="str">
        <f t="shared" si="55"/>
        <v/>
      </c>
    </row>
    <row r="32" spans="1:202" s="509" customFormat="1" ht="17.25" customHeight="1" thickTop="1" thickBot="1">
      <c r="A32" s="1229">
        <v>23</v>
      </c>
      <c r="B32" s="1229" t="str">
        <f>IF('2.ชื่อนักเรียน'!E33="","",CONCATENATE('2.ชื่อนักเรียน'!E33,'2.ชื่อนักเรียน'!F33,'2.ชื่อนักเรียน'!G33,'2.ชื่อนักเรียน'!H33,'2.ชื่อนักเรียน'!I33,'2.ชื่อนักเรียน'!J33,'2.ชื่อนักเรียน'!K33,'2.ชื่อนักเรียน'!L33,'2.ชื่อนักเรียน'!M33,'2.ชื่อนักเรียน'!N33,'2.ชื่อนักเรียน'!O33,'2.ชื่อนักเรียน'!P33,'2.ชื่อนักเรียน'!Q33))</f>
        <v/>
      </c>
      <c r="C32" s="1230" t="str">
        <f>IF('2.ชื่อนักเรียน'!B33="","",'2.ชื่อนักเรียน'!B33)</f>
        <v/>
      </c>
      <c r="D32" s="1231" t="str">
        <f>IF('2.ชื่อนักเรียน'!C33="","",CONCATENATE(TRIM('2.ชื่อนักเรียน'!C33),"  ",'2.ชื่อนักเรียน'!D33))</f>
        <v/>
      </c>
      <c r="E32" s="1232" t="str">
        <f>IF(B32="","",IF('01.ข้อมูลเบื้องต้น'!$H$2="","",'01.ข้อมูลเบื้องต้น'!$H$2))</f>
        <v/>
      </c>
      <c r="F32" s="1231" t="str">
        <f>IF(B32="","",IF('01.ข้อมูลเบื้องต้น'!$I$4="","",'01.ข้อมูลเบื้องต้น'!$I$4))</f>
        <v/>
      </c>
      <c r="G32" s="1232"/>
      <c r="H32" s="1231" t="str">
        <f>IF('01.ข้อมูลเบื้องต้น'!$B$8="","",IF('03.คีย์เทอม2'!$B32="","",'01.ข้อมูลเบื้องต้น'!$B$8))</f>
        <v/>
      </c>
      <c r="I32" s="1232" t="str">
        <f>IF('01.ข้อมูลเบื้องต้น'!$C$8="","",IF('03.คีย์เทอม2'!$B32="","",'01.ข้อมูลเบื้องต้น'!$C$8))</f>
        <v/>
      </c>
      <c r="J32" s="519"/>
      <c r="K32" s="1233" t="str">
        <f>IF('2.ชื่อนักเรียน'!R33="มส","มส",IF('2.ชื่อนักเรียน'!R33="ร","ร",IF('2.ชื่อนักเรียน'!R33="ย้าย","ย้าย",IF(J32="","",IF(J32&gt;=75,"เชี่ยวชาญ",IF(J32&gt;=65,"ชำนาญ",IF(J32&gt;=55,"พัฒนา",IF(J32&gt;=50,"เริ่มต้น","ไม่ผ่าน"))))))))</f>
        <v/>
      </c>
      <c r="L32" s="1232"/>
      <c r="M32" s="1231" t="str">
        <f>IF('01.ข้อมูลเบื้องต้น'!$B$9="","",IF('03.คีย์เทอม2'!$B32="","",'01.ข้อมูลเบื้องต้น'!$B$9))</f>
        <v/>
      </c>
      <c r="N32" s="1232" t="str">
        <f>IF('01.ข้อมูลเบื้องต้น'!$C$9="","",IF('03.คีย์เทอม2'!$B32="","",'01.ข้อมูลเบื้องต้น'!$C$9))</f>
        <v/>
      </c>
      <c r="O32" s="526"/>
      <c r="P32" s="1235" t="str">
        <f t="shared" si="6"/>
        <v/>
      </c>
      <c r="Q32" s="1232"/>
      <c r="R32" s="1231" t="str">
        <f>IF('01.ข้อมูลเบื้องต้น'!$B$10="","",IF('03.คีย์เทอม2'!$B32="","",'01.ข้อมูลเบื้องต้น'!$B$10))</f>
        <v/>
      </c>
      <c r="S32" s="1232" t="str">
        <f>IF('01.ข้อมูลเบื้องต้น'!$C$10="","",IF('03.คีย์เทอม2'!$B32="","",'01.ข้อมูลเบื้องต้น'!$C$10))</f>
        <v/>
      </c>
      <c r="T32" s="526"/>
      <c r="U32" s="1235" t="str">
        <f t="shared" si="7"/>
        <v/>
      </c>
      <c r="V32" s="1232"/>
      <c r="W32" s="1231" t="str">
        <f>IF('01.ข้อมูลเบื้องต้น'!$B$11="","",IF('03.คีย์เทอม2'!$B32="","",'01.ข้อมูลเบื้องต้น'!$B$11))</f>
        <v/>
      </c>
      <c r="X32" s="1232" t="str">
        <f>IF('01.ข้อมูลเบื้องต้น'!$C$11="","",IF('03.คีย์เทอม2'!$B32="","",'01.ข้อมูลเบื้องต้น'!$C$11))</f>
        <v/>
      </c>
      <c r="Y32" s="519"/>
      <c r="Z32" s="1234" t="str">
        <f t="shared" si="30"/>
        <v/>
      </c>
      <c r="AA32" s="1232"/>
      <c r="AB32" s="1231" t="str">
        <f>IF('01.ข้อมูลเบื้องต้น'!$B$12="","",IF('03.คีย์เทอม2'!$B32="","",'01.ข้อมูลเบื้องต้น'!$B$12))</f>
        <v/>
      </c>
      <c r="AC32" s="1232" t="str">
        <f>IF('01.ข้อมูลเบื้องต้น'!$C$12="","",IF('03.คีย์เทอม2'!$B32="","",'01.ข้อมูลเบื้องต้น'!$C$12))</f>
        <v/>
      </c>
      <c r="AD32" s="526"/>
      <c r="AE32" s="1235" t="str">
        <f t="shared" si="31"/>
        <v/>
      </c>
      <c r="AF32" s="1232"/>
      <c r="AG32" s="1231" t="str">
        <f>IF('01.ข้อมูลเบื้องต้น'!$B$13="","",IF('03.คีย์เทอม2'!$B32="","",'01.ข้อมูลเบื้องต้น'!$B$13))</f>
        <v/>
      </c>
      <c r="AH32" s="1232" t="str">
        <f>IF('01.ข้อมูลเบื้องต้น'!$C$13="","",IF('03.คีย์เทอม2'!$B32="","",'01.ข้อมูลเบื้องต้น'!$C$13))</f>
        <v/>
      </c>
      <c r="AI32" s="526"/>
      <c r="AJ32" s="1235" t="str">
        <f t="shared" si="32"/>
        <v/>
      </c>
      <c r="AK32" s="1232"/>
      <c r="AL32" s="1231" t="str">
        <f>IF('01.ข้อมูลเบื้องต้น'!$B$14="","",IF('03.คีย์เทอม2'!$B32="","",'01.ข้อมูลเบื้องต้น'!$B$14))</f>
        <v/>
      </c>
      <c r="AM32" s="1232" t="str">
        <f>IF('01.ข้อมูลเบื้องต้น'!$C$14="","",IF('03.คีย์เทอม2'!$B32="","",'01.ข้อมูลเบื้องต้น'!$C$14))</f>
        <v/>
      </c>
      <c r="AN32" s="526"/>
      <c r="AO32" s="1235" t="str">
        <f t="shared" si="33"/>
        <v/>
      </c>
      <c r="AP32" s="1232"/>
      <c r="AQ32" s="1231" t="str">
        <f>IF('01.ข้อมูลเบื้องต้น'!$B$15="","",IF('03.คีย์เทอม2'!$B32="","",'01.ข้อมูลเบื้องต้น'!$B$15))</f>
        <v/>
      </c>
      <c r="AR32" s="1232" t="str">
        <f>IF('01.ข้อมูลเบื้องต้น'!$C$15="","",IF('03.คีย์เทอม2'!$B32="","",'01.ข้อมูลเบื้องต้น'!$C$15))</f>
        <v/>
      </c>
      <c r="AS32" s="526"/>
      <c r="AT32" s="1235" t="str">
        <f t="shared" si="34"/>
        <v/>
      </c>
      <c r="AU32" s="1232"/>
      <c r="AV32" s="1231" t="str">
        <f>IF('01.ข้อมูลเบื้องต้น'!$B$16="","",IF('03.คีย์เทอม2'!$B32="","",'01.ข้อมูลเบื้องต้น'!$B$16))</f>
        <v/>
      </c>
      <c r="AW32" s="1232" t="str">
        <f>IF('01.ข้อมูลเบื้องต้น'!$C$16="","",IF('03.คีย์เทอม2'!$B32="","",'01.ข้อมูลเบื้องต้น'!$C$16))</f>
        <v/>
      </c>
      <c r="AX32" s="519"/>
      <c r="AY32" s="1234" t="str">
        <f t="shared" si="35"/>
        <v/>
      </c>
      <c r="AZ32" s="1232"/>
      <c r="BA32" s="1231" t="str">
        <f>IF('01.ข้อมูลเบื้องต้น'!$B$17="","",IF('03.คีย์เทอม2'!$B32="","",'01.ข้อมูลเบื้องต้น'!$B$17))</f>
        <v/>
      </c>
      <c r="BB32" s="1232" t="str">
        <f>IF('01.ข้อมูลเบื้องต้น'!$C$17="","",IF('03.คีย์เทอม2'!$B32="","",'01.ข้อมูลเบื้องต้น'!$C$17))</f>
        <v/>
      </c>
      <c r="BC32" s="519"/>
      <c r="BD32" s="1234" t="str">
        <f t="shared" si="36"/>
        <v/>
      </c>
      <c r="BE32" s="1232"/>
      <c r="BF32" s="1231" t="str">
        <f>IF('01.ข้อมูลเบื้องต้น'!$B$19="","",IF('03.คีย์เทอม2'!$B32="","",'01.ข้อมูลเบื้องต้น'!$B$19))</f>
        <v/>
      </c>
      <c r="BG32" s="1232" t="str">
        <f>IF('01.ข้อมูลเบื้องต้น'!$C$19="","",IF('03.คีย์เทอม2'!$B32="","",'01.ข้อมูลเบื้องต้น'!$C$19))</f>
        <v/>
      </c>
      <c r="BH32" s="722"/>
      <c r="BI32" s="1234" t="str">
        <f t="shared" si="37"/>
        <v/>
      </c>
      <c r="BJ32" s="1232"/>
      <c r="BK32" s="1231" t="str">
        <f>IF('01.ข้อมูลเบื้องต้น'!$B$20="","",IF('03.คีย์เทอม2'!$B32="","",'01.ข้อมูลเบื้องต้น'!$B$20))</f>
        <v/>
      </c>
      <c r="BL32" s="1232" t="str">
        <f>IF('01.ข้อมูลเบื้องต้น'!$C$20="","",IF('03.คีย์เทอม2'!$B32="","",'01.ข้อมูลเบื้องต้น'!$C$20))</f>
        <v/>
      </c>
      <c r="BM32" s="722"/>
      <c r="BN32" s="1235" t="str">
        <f t="shared" si="8"/>
        <v/>
      </c>
      <c r="BO32" s="1232"/>
      <c r="BP32" s="1231" t="str">
        <f>IF('01.ข้อมูลเบื้องต้น'!$B$21="","",IF('03.คีย์เทอม2'!$B32="","",'01.ข้อมูลเบื้องต้น'!$B$21))</f>
        <v/>
      </c>
      <c r="BQ32" s="1232" t="str">
        <f>IF('01.ข้อมูลเบื้องต้น'!$C$21="","",IF('03.คีย์เทอม2'!$B32="","",'01.ข้อมูลเบื้องต้น'!$C$21))</f>
        <v/>
      </c>
      <c r="BR32" s="722"/>
      <c r="BS32" s="1234" t="str">
        <f t="shared" si="9"/>
        <v/>
      </c>
      <c r="BT32" s="1232"/>
      <c r="BU32" s="1231" t="str">
        <f>IF('01.ข้อมูลเบื้องต้น'!$B$22="","",IF('03.คีย์เทอม2'!$B32="","",'01.ข้อมูลเบื้องต้น'!$B$22))</f>
        <v/>
      </c>
      <c r="BV32" s="1232" t="str">
        <f>IF('01.ข้อมูลเบื้องต้น'!$C$22="","",IF('03.คีย์เทอม2'!$B32="","",'01.ข้อมูลเบื้องต้น'!$C$22))</f>
        <v/>
      </c>
      <c r="BW32" s="722"/>
      <c r="BX32" s="1234" t="str">
        <f t="shared" si="10"/>
        <v/>
      </c>
      <c r="BY32" s="1232"/>
      <c r="BZ32" s="1231" t="str">
        <f>IF('01.ข้อมูลเบื้องต้น'!$B$23="","",IF('03.คีย์เทอม2'!$B32="","",'01.ข้อมูลเบื้องต้น'!$B$23))</f>
        <v/>
      </c>
      <c r="CA32" s="1232" t="str">
        <f>IF('01.ข้อมูลเบื้องต้น'!$C$23="","",IF('03.คีย์เทอม2'!$B32="","",'01.ข้อมูลเบื้องต้น'!$C$23))</f>
        <v/>
      </c>
      <c r="CB32" s="722"/>
      <c r="CC32" s="1234" t="str">
        <f t="shared" si="38"/>
        <v/>
      </c>
      <c r="CD32" s="1232"/>
      <c r="CE32" s="1231" t="str">
        <f>IF('01.ข้อมูลเบื้องต้น'!$B$24="","",IF('03.คีย์เทอม2'!$B32="","",'01.ข้อมูลเบื้องต้น'!$B$24))</f>
        <v/>
      </c>
      <c r="CF32" s="1232" t="str">
        <f>IF('01.ข้อมูลเบื้องต้น'!$C$24="","",IF('03.คีย์เทอม2'!$B32="","",'01.ข้อมูลเบื้องต้น'!$C$24))</f>
        <v/>
      </c>
      <c r="CG32" s="722"/>
      <c r="CH32" s="1234" t="str">
        <f t="shared" si="58"/>
        <v/>
      </c>
      <c r="CI32" s="1232"/>
      <c r="CJ32" s="1231" t="str">
        <f>IF('01.ข้อมูลเบื้องต้น'!$B$25="","",IF('03.คีย์เทอม2'!$B32="","",'01.ข้อมูลเบื้องต้น'!$B$25))</f>
        <v/>
      </c>
      <c r="CK32" s="1232" t="str">
        <f>IF('01.ข้อมูลเบื้องต้น'!$C$25="","",IF('03.คีย์เทอม2'!$B32="","",'01.ข้อมูลเบื้องต้น'!$C$25))</f>
        <v/>
      </c>
      <c r="CL32" s="722"/>
      <c r="CM32" s="1234" t="str">
        <f t="shared" si="11"/>
        <v/>
      </c>
      <c r="CN32" s="1232"/>
      <c r="CO32" s="1231" t="str">
        <f>IF('01.ข้อมูลเบื้องต้น'!$B$26="","",IF('03.คีย์เทอม2'!$B32="","",'01.ข้อมูลเบื้องต้น'!$B$26))</f>
        <v/>
      </c>
      <c r="CP32" s="1232" t="str">
        <f>IF('01.ข้อมูลเบื้องต้น'!$C$26="","",IF('03.คีย์เทอม2'!$B32="","",'01.ข้อมูลเบื้องต้น'!$C$26))</f>
        <v/>
      </c>
      <c r="CQ32" s="722"/>
      <c r="CR32" s="1234" t="str">
        <f t="shared" si="12"/>
        <v/>
      </c>
      <c r="CS32" s="1232"/>
      <c r="CT32" s="1231" t="str">
        <f>IF('01.ข้อมูลเบื้องต้น'!$B$27="","",IF('03.คีย์เทอม2'!$B32="","",'01.ข้อมูลเบื้องต้น'!$B$27))</f>
        <v/>
      </c>
      <c r="CU32" s="1232" t="str">
        <f>IF('01.ข้อมูลเบื้องต้น'!$C$27="","",IF('03.คีย์เทอม2'!$B32="","",'01.ข้อมูลเบื้องต้น'!$C$27))</f>
        <v/>
      </c>
      <c r="CV32" s="722"/>
      <c r="CW32" s="1234" t="str">
        <f t="shared" si="13"/>
        <v/>
      </c>
      <c r="CX32" s="1232"/>
      <c r="CY32" s="1231" t="str">
        <f>IF('01.ข้อมูลเบื้องต้น'!$B$28="","",IF('03.คีย์เทอม2'!$B32="","",'01.ข้อมูลเบื้องต้น'!$B$28))</f>
        <v/>
      </c>
      <c r="CZ32" s="1232" t="str">
        <f>IF('01.ข้อมูลเบื้องต้น'!$C$28="","",IF('03.คีย์เทอม2'!$B32="","",'01.ข้อมูลเบื้องต้น'!$C$28))</f>
        <v/>
      </c>
      <c r="DA32" s="722"/>
      <c r="DB32" s="1234" t="str">
        <f t="shared" si="14"/>
        <v/>
      </c>
      <c r="DC32" s="1232"/>
      <c r="DD32" s="1231" t="str">
        <f>IF('01.ข้อมูลเบื้องต้น'!$B$36="","",IF('02.คีย์เทอม1'!$B32="","",'01.ข้อมูลเบื้องต้น'!$B$36))</f>
        <v/>
      </c>
      <c r="DE32" s="1232" t="str">
        <f>IF('01.ข้อมูลเบื้องต้น'!$C$36="","",IF('02.คีย์เทอม1'!$B32="","",'01.ข้อมูลเบื้องต้น'!$C$36))</f>
        <v/>
      </c>
      <c r="DF32" s="721"/>
      <c r="DG32" s="1234" t="str">
        <f t="shared" si="15"/>
        <v/>
      </c>
      <c r="DH32" s="1232"/>
      <c r="DI32" s="1231" t="str">
        <f>IF('01.ข้อมูลเบื้องต้น'!$B$37="","",IF('02.คีย์เทอม1'!$B32="","",'01.ข้อมูลเบื้องต้น'!$B$37))</f>
        <v/>
      </c>
      <c r="DJ32" s="1232" t="str">
        <f>IF('01.ข้อมูลเบื้องต้น'!$C$37="","",IF('02.คีย์เทอม1'!$B32="","",'01.ข้อมูลเบื้องต้น'!$C$37))</f>
        <v/>
      </c>
      <c r="DK32" s="721"/>
      <c r="DL32" s="1234" t="str">
        <f t="shared" si="16"/>
        <v/>
      </c>
      <c r="DM32" s="1232"/>
      <c r="DN32" s="1231" t="str">
        <f>IF('01.ข้อมูลเบื้องต้น'!$B$38="","",IF('02.คีย์เทอม1'!$B32="","",'01.ข้อมูลเบื้องต้น'!$B$38))</f>
        <v/>
      </c>
      <c r="DO32" s="1232" t="str">
        <f>IF('01.ข้อมูลเบื้องต้น'!$C$38="","",IF('02.คีย์เทอม1'!$B32="","",'01.ข้อมูลเบื้องต้น'!$C$38))</f>
        <v/>
      </c>
      <c r="DP32" s="721"/>
      <c r="DQ32" s="1234" t="str">
        <f t="shared" si="17"/>
        <v/>
      </c>
      <c r="DR32" s="1232"/>
      <c r="DS32" s="1231" t="str">
        <f>IF('01.ข้อมูลเบื้องต้น'!$B$39="","",IF('02.คีย์เทอม1'!$B32="","",'01.ข้อมูลเบื้องต้น'!$B$39))</f>
        <v/>
      </c>
      <c r="DT32" s="1232" t="str">
        <f>IF('01.ข้อมูลเบื้องต้น'!$C$39="","",IF('02.คีย์เทอม1'!$B32="","",'01.ข้อมูลเบื้องต้น'!$C$39))</f>
        <v/>
      </c>
      <c r="DU32" s="721"/>
      <c r="DV32" s="1234" t="str">
        <f t="shared" si="18"/>
        <v/>
      </c>
      <c r="DW32" s="1232"/>
      <c r="DX32" s="1231" t="str">
        <f>IF('01.ข้อมูลเบื้องต้น'!$B$40="","",IF('02.คีย์เทอม1'!$B32="","",'01.ข้อมูลเบื้องต้น'!$B$40))</f>
        <v/>
      </c>
      <c r="DY32" s="1232" t="str">
        <f>IF('01.ข้อมูลเบื้องต้น'!$C$40="","",IF('02.คีย์เทอม1'!$B32="","",'01.ข้อมูลเบื้องต้น'!$C$40))</f>
        <v/>
      </c>
      <c r="DZ32" s="721"/>
      <c r="EA32" s="1234" t="str">
        <f t="shared" si="19"/>
        <v/>
      </c>
      <c r="EB32" s="1232"/>
      <c r="EC32" s="1231" t="str">
        <f>IF('01.ข้อมูลเบื้องต้น'!$B$41="","",IF('02.คีย์เทอม1'!$B32="","",'01.ข้อมูลเบื้องต้น'!$B$41))</f>
        <v/>
      </c>
      <c r="ED32" s="1232" t="str">
        <f>IF('01.ข้อมูลเบื้องต้น'!$C$41="","",IF('02.คีย์เทอม1'!$B32="","",'01.ข้อมูลเบื้องต้น'!$C$41))</f>
        <v/>
      </c>
      <c r="EE32" s="721"/>
      <c r="EF32" s="1234" t="str">
        <f t="shared" si="20"/>
        <v/>
      </c>
      <c r="EG32" s="1232"/>
      <c r="EH32" s="1231" t="str">
        <f>IF('01.ข้อมูลเบื้องต้น'!$B$42="","",IF('02.คีย์เทอม1'!$B32="","",'01.ข้อมูลเบื้องต้น'!$B$42))</f>
        <v/>
      </c>
      <c r="EI32" s="1232" t="str">
        <f>IF('01.ข้อมูลเบื้องต้น'!$C$42="","",IF('02.คีย์เทอม1'!$B32="","",'01.ข้อมูลเบื้องต้น'!$C$42))</f>
        <v/>
      </c>
      <c r="EJ32" s="721"/>
      <c r="EK32" s="1234" t="str">
        <f t="shared" si="21"/>
        <v/>
      </c>
      <c r="EL32" s="1232"/>
      <c r="EM32" s="1231" t="str">
        <f>IF('01.ข้อมูลเบื้องต้น'!$B$43="","",IF('02.คีย์เทอม1'!$B32="","",'01.ข้อมูลเบื้องต้น'!$B$43))</f>
        <v/>
      </c>
      <c r="EN32" s="1232" t="str">
        <f>IF('01.ข้อมูลเบื้องต้น'!$C$43="","",IF('02.คีย์เทอม1'!$B32="","",'01.ข้อมูลเบื้องต้น'!$C$43))</f>
        <v/>
      </c>
      <c r="EO32" s="721"/>
      <c r="EP32" s="1234" t="str">
        <f t="shared" si="22"/>
        <v/>
      </c>
      <c r="EQ32" s="1232"/>
      <c r="ER32" s="1231" t="str">
        <f>IF('01.ข้อมูลเบื้องต้น'!$B$44="","",IF('02.คีย์เทอม1'!$B32="","",'01.ข้อมูลเบื้องต้น'!$B$44))</f>
        <v/>
      </c>
      <c r="ES32" s="1232" t="str">
        <f>IF('01.ข้อมูลเบื้องต้น'!$C$44="","",IF('02.คีย์เทอม1'!$B32="","",'01.ข้อมูลเบื้องต้น'!$C$44))</f>
        <v/>
      </c>
      <c r="ET32" s="721"/>
      <c r="EU32" s="1234" t="str">
        <f t="shared" si="23"/>
        <v/>
      </c>
      <c r="EV32" s="1232"/>
      <c r="EW32" s="1231" t="str">
        <f>IF('01.ข้อมูลเบื้องต้น'!$B$45="","",IF('02.คีย์เทอม1'!$B32="","",'01.ข้อมูลเบื้องต้น'!$B$45))</f>
        <v/>
      </c>
      <c r="EX32" s="1232" t="str">
        <f>IF('01.ข้อมูลเบื้องต้น'!$C$45="","",IF('02.คีย์เทอม1'!$B32="","",'01.ข้อมูลเบื้องต้น'!$C$45))</f>
        <v/>
      </c>
      <c r="EY32" s="721"/>
      <c r="EZ32" s="1234" t="str">
        <f t="shared" si="24"/>
        <v/>
      </c>
      <c r="FA32" s="1232"/>
      <c r="FB32" s="1231" t="str">
        <f>IF('01.ข้อมูลเบื้องต้น'!$B$46="","",IF('02.คีย์เทอม1'!$B32="","",'01.ข้อมูลเบื้องต้น'!$B$46))</f>
        <v/>
      </c>
      <c r="FC32" s="1232" t="str">
        <f>IF('01.ข้อมูลเบื้องต้น'!$C$46="","",IF('02.คีย์เทอม1'!$B32="","",'01.ข้อมูลเบื้องต้น'!$C$46))</f>
        <v/>
      </c>
      <c r="FD32" s="721"/>
      <c r="FE32" s="1234" t="str">
        <f t="shared" si="25"/>
        <v/>
      </c>
      <c r="FF32" s="1232"/>
      <c r="FG32" s="1231" t="str">
        <f>IF('01.ข้อมูลเบื้องต้น'!$B$47="","",IF('02.คีย์เทอม1'!$B32="","",'01.ข้อมูลเบื้องต้น'!$B$47))</f>
        <v/>
      </c>
      <c r="FH32" s="1232" t="str">
        <f>IF('01.ข้อมูลเบื้องต้น'!$C$47="","",IF('02.คีย์เทอม1'!$B32="","",'01.ข้อมูลเบื้องต้น'!$C$47))</f>
        <v/>
      </c>
      <c r="FI32" s="721"/>
      <c r="FJ32" s="1234" t="str">
        <f t="shared" si="26"/>
        <v/>
      </c>
      <c r="FK32" s="1232"/>
      <c r="FL32" s="1231" t="str">
        <f>IF('01.ข้อมูลเบื้องต้น'!$B$48="","",IF('02.คีย์เทอม1'!$B32="","",'01.ข้อมูลเบื้องต้น'!$B$48))</f>
        <v/>
      </c>
      <c r="FM32" s="1232" t="str">
        <f>IF('01.ข้อมูลเบื้องต้น'!$C$48="","",IF('02.คีย์เทอม1'!$B32="","",'01.ข้อมูลเบื้องต้น'!$C$48))</f>
        <v/>
      </c>
      <c r="FN32" s="721"/>
      <c r="FO32" s="1234" t="str">
        <f t="shared" si="27"/>
        <v/>
      </c>
      <c r="FP32" s="1232"/>
      <c r="FQ32" s="1231" t="str">
        <f>IF('01.ข้อมูลเบื้องต้น'!$B$49="","",IF('02.คีย์เทอม1'!$B32="","",'01.ข้อมูลเบื้องต้น'!$B$49))</f>
        <v/>
      </c>
      <c r="FR32" s="1232" t="str">
        <f>IF('01.ข้อมูลเบื้องต้น'!$C$49="","",IF('02.คีย์เทอม1'!$B32="","",'01.ข้อมูลเบื้องต้น'!$C$49))</f>
        <v/>
      </c>
      <c r="FS32" s="721"/>
      <c r="FT32" s="1234" t="str">
        <f t="shared" si="28"/>
        <v/>
      </c>
      <c r="FU32" s="1232"/>
      <c r="FV32" s="1231" t="str">
        <f>IF('01.ข้อมูลเบื้องต้น'!$B$50="","",IF($D32="","",'01.ข้อมูลเบื้องต้น'!$B$50))</f>
        <v/>
      </c>
      <c r="FW32" s="1232" t="str">
        <f>IF('01.ข้อมูลเบื้องต้น'!$C$50="","",IF('02.คีย์เทอม1'!$B32="","",'01.ข้อมูลเบื้องต้น'!$C$50))</f>
        <v/>
      </c>
      <c r="FX32" s="721"/>
      <c r="FY32" s="1234" t="str">
        <f t="shared" si="29"/>
        <v/>
      </c>
      <c r="FZ32" s="521" t="str">
        <f t="shared" si="56"/>
        <v/>
      </c>
      <c r="GA32" s="522" t="str">
        <f t="shared" si="57"/>
        <v/>
      </c>
      <c r="GB32" s="523" t="str">
        <f>IF('2.ชื่อนักเรียน'!R33="มส","มส",IF('2.ชื่อนักเรียน'!R33="ย้าย","ย้าย",IF('2.ชื่อนักเรียน'!R33="ร","ร",IF(GA32="","",RANK(GA32,$GA$10:$GA$59,0)))))</f>
        <v/>
      </c>
      <c r="GC32" s="523" t="str">
        <f t="shared" si="39"/>
        <v/>
      </c>
      <c r="GE32" s="527" t="str">
        <f t="shared" si="40"/>
        <v/>
      </c>
      <c r="GF32" s="718" t="str">
        <f t="shared" si="41"/>
        <v/>
      </c>
      <c r="GG32" s="717" t="str">
        <f t="shared" si="42"/>
        <v/>
      </c>
      <c r="GH32" s="520" t="str">
        <f t="shared" si="43"/>
        <v/>
      </c>
      <c r="GI32" s="529" t="str">
        <f t="shared" si="44"/>
        <v/>
      </c>
      <c r="GJ32" s="718" t="str">
        <f t="shared" si="45"/>
        <v/>
      </c>
      <c r="GK32" s="718" t="str">
        <f t="shared" si="46"/>
        <v/>
      </c>
      <c r="GL32" s="528" t="str">
        <f t="shared" si="47"/>
        <v/>
      </c>
      <c r="GM32" s="701" t="str">
        <f t="shared" si="48"/>
        <v/>
      </c>
      <c r="GN32" s="701" t="str">
        <f t="shared" si="49"/>
        <v/>
      </c>
      <c r="GO32" s="701" t="str">
        <f t="shared" si="50"/>
        <v/>
      </c>
      <c r="GP32" s="701" t="str">
        <f t="shared" si="51"/>
        <v/>
      </c>
      <c r="GQ32" s="701" t="str">
        <f t="shared" si="52"/>
        <v/>
      </c>
      <c r="GR32" s="701" t="str">
        <f t="shared" si="53"/>
        <v/>
      </c>
      <c r="GS32" s="701" t="str">
        <f t="shared" si="54"/>
        <v/>
      </c>
      <c r="GT32" s="520" t="str">
        <f t="shared" si="55"/>
        <v/>
      </c>
    </row>
    <row r="33" spans="1:202" s="509" customFormat="1" ht="17.25" customHeight="1" thickTop="1" thickBot="1">
      <c r="A33" s="1229">
        <v>24</v>
      </c>
      <c r="B33" s="1229" t="str">
        <f>IF('2.ชื่อนักเรียน'!E34="","",CONCATENATE('2.ชื่อนักเรียน'!E34,'2.ชื่อนักเรียน'!F34,'2.ชื่อนักเรียน'!G34,'2.ชื่อนักเรียน'!H34,'2.ชื่อนักเรียน'!I34,'2.ชื่อนักเรียน'!J34,'2.ชื่อนักเรียน'!K34,'2.ชื่อนักเรียน'!L34,'2.ชื่อนักเรียน'!M34,'2.ชื่อนักเรียน'!N34,'2.ชื่อนักเรียน'!O34,'2.ชื่อนักเรียน'!P34,'2.ชื่อนักเรียน'!Q34))</f>
        <v/>
      </c>
      <c r="C33" s="1230" t="str">
        <f>IF('2.ชื่อนักเรียน'!B34="","",'2.ชื่อนักเรียน'!B34)</f>
        <v/>
      </c>
      <c r="D33" s="1231" t="str">
        <f>IF('2.ชื่อนักเรียน'!C34="","",CONCATENATE(TRIM('2.ชื่อนักเรียน'!C34),"  ",'2.ชื่อนักเรียน'!D34))</f>
        <v/>
      </c>
      <c r="E33" s="1232" t="str">
        <f>IF(B33="","",IF('01.ข้อมูลเบื้องต้น'!$H$2="","",'01.ข้อมูลเบื้องต้น'!$H$2))</f>
        <v/>
      </c>
      <c r="F33" s="1231" t="str">
        <f>IF(B33="","",IF('01.ข้อมูลเบื้องต้น'!$I$4="","",'01.ข้อมูลเบื้องต้น'!$I$4))</f>
        <v/>
      </c>
      <c r="G33" s="1232"/>
      <c r="H33" s="1231" t="str">
        <f>IF('01.ข้อมูลเบื้องต้น'!$B$8="","",IF('03.คีย์เทอม2'!$B33="","",'01.ข้อมูลเบื้องต้น'!$B$8))</f>
        <v/>
      </c>
      <c r="I33" s="1232" t="str">
        <f>IF('01.ข้อมูลเบื้องต้น'!$C$8="","",IF('03.คีย์เทอม2'!$B33="","",'01.ข้อมูลเบื้องต้น'!$C$8))</f>
        <v/>
      </c>
      <c r="J33" s="519"/>
      <c r="K33" s="1233" t="str">
        <f>IF('2.ชื่อนักเรียน'!R34="มส","มส",IF('2.ชื่อนักเรียน'!R34="ร","ร",IF('2.ชื่อนักเรียน'!R34="ย้าย","ย้าย",IF(J33="","",IF(J33&gt;=75,"เชี่ยวชาญ",IF(J33&gt;=65,"ชำนาญ",IF(J33&gt;=55,"พัฒนา",IF(J33&gt;=50,"เริ่มต้น","ไม่ผ่าน"))))))))</f>
        <v/>
      </c>
      <c r="L33" s="1232"/>
      <c r="M33" s="1231" t="str">
        <f>IF('01.ข้อมูลเบื้องต้น'!$B$9="","",IF('03.คีย์เทอม2'!$B33="","",'01.ข้อมูลเบื้องต้น'!$B$9))</f>
        <v/>
      </c>
      <c r="N33" s="1232" t="str">
        <f>IF('01.ข้อมูลเบื้องต้น'!$C$9="","",IF('03.คีย์เทอม2'!$B33="","",'01.ข้อมูลเบื้องต้น'!$C$9))</f>
        <v/>
      </c>
      <c r="O33" s="526"/>
      <c r="P33" s="1235" t="str">
        <f t="shared" si="6"/>
        <v/>
      </c>
      <c r="Q33" s="1232"/>
      <c r="R33" s="1231" t="str">
        <f>IF('01.ข้อมูลเบื้องต้น'!$B$10="","",IF('03.คีย์เทอม2'!$B33="","",'01.ข้อมูลเบื้องต้น'!$B$10))</f>
        <v/>
      </c>
      <c r="S33" s="1232" t="str">
        <f>IF('01.ข้อมูลเบื้องต้น'!$C$10="","",IF('03.คีย์เทอม2'!$B33="","",'01.ข้อมูลเบื้องต้น'!$C$10))</f>
        <v/>
      </c>
      <c r="T33" s="526"/>
      <c r="U33" s="1235" t="str">
        <f t="shared" si="7"/>
        <v/>
      </c>
      <c r="V33" s="1232"/>
      <c r="W33" s="1231" t="str">
        <f>IF('01.ข้อมูลเบื้องต้น'!$B$11="","",IF('03.คีย์เทอม2'!$B33="","",'01.ข้อมูลเบื้องต้น'!$B$11))</f>
        <v/>
      </c>
      <c r="X33" s="1232" t="str">
        <f>IF('01.ข้อมูลเบื้องต้น'!$C$11="","",IF('03.คีย์เทอม2'!$B33="","",'01.ข้อมูลเบื้องต้น'!$C$11))</f>
        <v/>
      </c>
      <c r="Y33" s="519"/>
      <c r="Z33" s="1234" t="str">
        <f t="shared" si="30"/>
        <v/>
      </c>
      <c r="AA33" s="1232"/>
      <c r="AB33" s="1231" t="str">
        <f>IF('01.ข้อมูลเบื้องต้น'!$B$12="","",IF('03.คีย์เทอม2'!$B33="","",'01.ข้อมูลเบื้องต้น'!$B$12))</f>
        <v/>
      </c>
      <c r="AC33" s="1232" t="str">
        <f>IF('01.ข้อมูลเบื้องต้น'!$C$12="","",IF('03.คีย์เทอม2'!$B33="","",'01.ข้อมูลเบื้องต้น'!$C$12))</f>
        <v/>
      </c>
      <c r="AD33" s="526"/>
      <c r="AE33" s="1235" t="str">
        <f t="shared" si="31"/>
        <v/>
      </c>
      <c r="AF33" s="1232"/>
      <c r="AG33" s="1231" t="str">
        <f>IF('01.ข้อมูลเบื้องต้น'!$B$13="","",IF('03.คีย์เทอม2'!$B33="","",'01.ข้อมูลเบื้องต้น'!$B$13))</f>
        <v/>
      </c>
      <c r="AH33" s="1232" t="str">
        <f>IF('01.ข้อมูลเบื้องต้น'!$C$13="","",IF('03.คีย์เทอม2'!$B33="","",'01.ข้อมูลเบื้องต้น'!$C$13))</f>
        <v/>
      </c>
      <c r="AI33" s="526"/>
      <c r="AJ33" s="1235" t="str">
        <f t="shared" si="32"/>
        <v/>
      </c>
      <c r="AK33" s="1232"/>
      <c r="AL33" s="1231" t="str">
        <f>IF('01.ข้อมูลเบื้องต้น'!$B$14="","",IF('03.คีย์เทอม2'!$B33="","",'01.ข้อมูลเบื้องต้น'!$B$14))</f>
        <v/>
      </c>
      <c r="AM33" s="1232" t="str">
        <f>IF('01.ข้อมูลเบื้องต้น'!$C$14="","",IF('03.คีย์เทอม2'!$B33="","",'01.ข้อมูลเบื้องต้น'!$C$14))</f>
        <v/>
      </c>
      <c r="AN33" s="526"/>
      <c r="AO33" s="1235" t="str">
        <f t="shared" si="33"/>
        <v/>
      </c>
      <c r="AP33" s="1232"/>
      <c r="AQ33" s="1231" t="str">
        <f>IF('01.ข้อมูลเบื้องต้น'!$B$15="","",IF('03.คีย์เทอม2'!$B33="","",'01.ข้อมูลเบื้องต้น'!$B$15))</f>
        <v/>
      </c>
      <c r="AR33" s="1232" t="str">
        <f>IF('01.ข้อมูลเบื้องต้น'!$C$15="","",IF('03.คีย์เทอม2'!$B33="","",'01.ข้อมูลเบื้องต้น'!$C$15))</f>
        <v/>
      </c>
      <c r="AS33" s="526"/>
      <c r="AT33" s="1235" t="str">
        <f t="shared" si="34"/>
        <v/>
      </c>
      <c r="AU33" s="1232"/>
      <c r="AV33" s="1231" t="str">
        <f>IF('01.ข้อมูลเบื้องต้น'!$B$16="","",IF('03.คีย์เทอม2'!$B33="","",'01.ข้อมูลเบื้องต้น'!$B$16))</f>
        <v/>
      </c>
      <c r="AW33" s="1232" t="str">
        <f>IF('01.ข้อมูลเบื้องต้น'!$C$16="","",IF('03.คีย์เทอม2'!$B33="","",'01.ข้อมูลเบื้องต้น'!$C$16))</f>
        <v/>
      </c>
      <c r="AX33" s="519"/>
      <c r="AY33" s="1234" t="str">
        <f t="shared" si="35"/>
        <v/>
      </c>
      <c r="AZ33" s="1232"/>
      <c r="BA33" s="1231" t="str">
        <f>IF('01.ข้อมูลเบื้องต้น'!$B$17="","",IF('03.คีย์เทอม2'!$B33="","",'01.ข้อมูลเบื้องต้น'!$B$17))</f>
        <v/>
      </c>
      <c r="BB33" s="1232" t="str">
        <f>IF('01.ข้อมูลเบื้องต้น'!$C$17="","",IF('03.คีย์เทอม2'!$B33="","",'01.ข้อมูลเบื้องต้น'!$C$17))</f>
        <v/>
      </c>
      <c r="BC33" s="519"/>
      <c r="BD33" s="1234" t="str">
        <f t="shared" si="36"/>
        <v/>
      </c>
      <c r="BE33" s="1232"/>
      <c r="BF33" s="1231" t="str">
        <f>IF('01.ข้อมูลเบื้องต้น'!$B$19="","",IF('03.คีย์เทอม2'!$B33="","",'01.ข้อมูลเบื้องต้น'!$B$19))</f>
        <v/>
      </c>
      <c r="BG33" s="1232" t="str">
        <f>IF('01.ข้อมูลเบื้องต้น'!$C$19="","",IF('03.คีย์เทอม2'!$B33="","",'01.ข้อมูลเบื้องต้น'!$C$19))</f>
        <v/>
      </c>
      <c r="BH33" s="722"/>
      <c r="BI33" s="1234" t="str">
        <f t="shared" si="37"/>
        <v/>
      </c>
      <c r="BJ33" s="1232"/>
      <c r="BK33" s="1231" t="str">
        <f>IF('01.ข้อมูลเบื้องต้น'!$B$20="","",IF('03.คีย์เทอม2'!$B33="","",'01.ข้อมูลเบื้องต้น'!$B$20))</f>
        <v/>
      </c>
      <c r="BL33" s="1232" t="str">
        <f>IF('01.ข้อมูลเบื้องต้น'!$C$20="","",IF('03.คีย์เทอม2'!$B33="","",'01.ข้อมูลเบื้องต้น'!$C$20))</f>
        <v/>
      </c>
      <c r="BM33" s="723"/>
      <c r="BN33" s="1235" t="str">
        <f t="shared" si="8"/>
        <v/>
      </c>
      <c r="BO33" s="1232"/>
      <c r="BP33" s="1231" t="str">
        <f>IF('01.ข้อมูลเบื้องต้น'!$B$21="","",IF('03.คีย์เทอม2'!$B33="","",'01.ข้อมูลเบื้องต้น'!$B$21))</f>
        <v/>
      </c>
      <c r="BQ33" s="1232" t="str">
        <f>IF('01.ข้อมูลเบื้องต้น'!$C$21="","",IF('03.คีย์เทอม2'!$B33="","",'01.ข้อมูลเบื้องต้น'!$C$21))</f>
        <v/>
      </c>
      <c r="BR33" s="722"/>
      <c r="BS33" s="1234" t="str">
        <f t="shared" si="9"/>
        <v/>
      </c>
      <c r="BT33" s="1232"/>
      <c r="BU33" s="1231" t="str">
        <f>IF('01.ข้อมูลเบื้องต้น'!$B$22="","",IF('03.คีย์เทอม2'!$B33="","",'01.ข้อมูลเบื้องต้น'!$B$22))</f>
        <v/>
      </c>
      <c r="BV33" s="1232" t="str">
        <f>IF('01.ข้อมูลเบื้องต้น'!$C$22="","",IF('03.คีย์เทอม2'!$B33="","",'01.ข้อมูลเบื้องต้น'!$C$22))</f>
        <v/>
      </c>
      <c r="BW33" s="722"/>
      <c r="BX33" s="1234" t="str">
        <f t="shared" si="10"/>
        <v/>
      </c>
      <c r="BY33" s="1232"/>
      <c r="BZ33" s="1231" t="str">
        <f>IF('01.ข้อมูลเบื้องต้น'!$B$23="","",IF('03.คีย์เทอม2'!$B33="","",'01.ข้อมูลเบื้องต้น'!$B$23))</f>
        <v/>
      </c>
      <c r="CA33" s="1232" t="str">
        <f>IF('01.ข้อมูลเบื้องต้น'!$C$23="","",IF('03.คีย์เทอม2'!$B33="","",'01.ข้อมูลเบื้องต้น'!$C$23))</f>
        <v/>
      </c>
      <c r="CB33" s="722"/>
      <c r="CC33" s="1234" t="str">
        <f t="shared" si="38"/>
        <v/>
      </c>
      <c r="CD33" s="1232"/>
      <c r="CE33" s="1231" t="str">
        <f>IF('01.ข้อมูลเบื้องต้น'!$B$24="","",IF('03.คีย์เทอม2'!$B33="","",'01.ข้อมูลเบื้องต้น'!$B$24))</f>
        <v/>
      </c>
      <c r="CF33" s="1232" t="str">
        <f>IF('01.ข้อมูลเบื้องต้น'!$C$24="","",IF('03.คีย์เทอม2'!$B33="","",'01.ข้อมูลเบื้องต้น'!$C$24))</f>
        <v/>
      </c>
      <c r="CG33" s="722"/>
      <c r="CH33" s="1234" t="str">
        <f t="shared" si="58"/>
        <v/>
      </c>
      <c r="CI33" s="1232"/>
      <c r="CJ33" s="1231" t="str">
        <f>IF('01.ข้อมูลเบื้องต้น'!$B$25="","",IF('03.คีย์เทอม2'!$B33="","",'01.ข้อมูลเบื้องต้น'!$B$25))</f>
        <v/>
      </c>
      <c r="CK33" s="1232" t="str">
        <f>IF('01.ข้อมูลเบื้องต้น'!$C$25="","",IF('03.คีย์เทอม2'!$B33="","",'01.ข้อมูลเบื้องต้น'!$C$25))</f>
        <v/>
      </c>
      <c r="CL33" s="722"/>
      <c r="CM33" s="1234" t="str">
        <f t="shared" si="11"/>
        <v/>
      </c>
      <c r="CN33" s="1232"/>
      <c r="CO33" s="1231" t="str">
        <f>IF('01.ข้อมูลเบื้องต้น'!$B$26="","",IF('03.คีย์เทอม2'!$B33="","",'01.ข้อมูลเบื้องต้น'!$B$26))</f>
        <v/>
      </c>
      <c r="CP33" s="1232" t="str">
        <f>IF('01.ข้อมูลเบื้องต้น'!$C$26="","",IF('03.คีย์เทอม2'!$B33="","",'01.ข้อมูลเบื้องต้น'!$C$26))</f>
        <v/>
      </c>
      <c r="CQ33" s="722"/>
      <c r="CR33" s="1234" t="str">
        <f t="shared" si="12"/>
        <v/>
      </c>
      <c r="CS33" s="1232"/>
      <c r="CT33" s="1231" t="str">
        <f>IF('01.ข้อมูลเบื้องต้น'!$B$27="","",IF('03.คีย์เทอม2'!$B33="","",'01.ข้อมูลเบื้องต้น'!$B$27))</f>
        <v/>
      </c>
      <c r="CU33" s="1232" t="str">
        <f>IF('01.ข้อมูลเบื้องต้น'!$C$27="","",IF('03.คีย์เทอม2'!$B33="","",'01.ข้อมูลเบื้องต้น'!$C$27))</f>
        <v/>
      </c>
      <c r="CV33" s="722"/>
      <c r="CW33" s="1234" t="str">
        <f t="shared" si="13"/>
        <v/>
      </c>
      <c r="CX33" s="1232"/>
      <c r="CY33" s="1231" t="str">
        <f>IF('01.ข้อมูลเบื้องต้น'!$B$28="","",IF('03.คีย์เทอม2'!$B33="","",'01.ข้อมูลเบื้องต้น'!$B$28))</f>
        <v/>
      </c>
      <c r="CZ33" s="1232" t="str">
        <f>IF('01.ข้อมูลเบื้องต้น'!$C$28="","",IF('03.คีย์เทอม2'!$B33="","",'01.ข้อมูลเบื้องต้น'!$C$28))</f>
        <v/>
      </c>
      <c r="DA33" s="722"/>
      <c r="DB33" s="1234" t="str">
        <f t="shared" si="14"/>
        <v/>
      </c>
      <c r="DC33" s="1232"/>
      <c r="DD33" s="1231" t="str">
        <f>IF('01.ข้อมูลเบื้องต้น'!$B$36="","",IF('02.คีย์เทอม1'!$B33="","",'01.ข้อมูลเบื้องต้น'!$B$36))</f>
        <v/>
      </c>
      <c r="DE33" s="1232" t="str">
        <f>IF('01.ข้อมูลเบื้องต้น'!$C$36="","",IF('02.คีย์เทอม1'!$B33="","",'01.ข้อมูลเบื้องต้น'!$C$36))</f>
        <v/>
      </c>
      <c r="DF33" s="721"/>
      <c r="DG33" s="1234" t="str">
        <f t="shared" si="15"/>
        <v/>
      </c>
      <c r="DH33" s="1232"/>
      <c r="DI33" s="1231" t="str">
        <f>IF('01.ข้อมูลเบื้องต้น'!$B$37="","",IF('02.คีย์เทอม1'!$B33="","",'01.ข้อมูลเบื้องต้น'!$B$37))</f>
        <v/>
      </c>
      <c r="DJ33" s="1232" t="str">
        <f>IF('01.ข้อมูลเบื้องต้น'!$C$37="","",IF('02.คีย์เทอม1'!$B33="","",'01.ข้อมูลเบื้องต้น'!$C$37))</f>
        <v/>
      </c>
      <c r="DK33" s="721"/>
      <c r="DL33" s="1234" t="str">
        <f t="shared" si="16"/>
        <v/>
      </c>
      <c r="DM33" s="1232"/>
      <c r="DN33" s="1231" t="str">
        <f>IF('01.ข้อมูลเบื้องต้น'!$B$38="","",IF('02.คีย์เทอม1'!$B33="","",'01.ข้อมูลเบื้องต้น'!$B$38))</f>
        <v/>
      </c>
      <c r="DO33" s="1232" t="str">
        <f>IF('01.ข้อมูลเบื้องต้น'!$C$38="","",IF('02.คีย์เทอม1'!$B33="","",'01.ข้อมูลเบื้องต้น'!$C$38))</f>
        <v/>
      </c>
      <c r="DP33" s="721"/>
      <c r="DQ33" s="1234" t="str">
        <f t="shared" si="17"/>
        <v/>
      </c>
      <c r="DR33" s="1232"/>
      <c r="DS33" s="1231" t="str">
        <f>IF('01.ข้อมูลเบื้องต้น'!$B$39="","",IF('02.คีย์เทอม1'!$B33="","",'01.ข้อมูลเบื้องต้น'!$B$39))</f>
        <v/>
      </c>
      <c r="DT33" s="1232" t="str">
        <f>IF('01.ข้อมูลเบื้องต้น'!$C$39="","",IF('02.คีย์เทอม1'!$B33="","",'01.ข้อมูลเบื้องต้น'!$C$39))</f>
        <v/>
      </c>
      <c r="DU33" s="721"/>
      <c r="DV33" s="1234" t="str">
        <f t="shared" si="18"/>
        <v/>
      </c>
      <c r="DW33" s="1232"/>
      <c r="DX33" s="1231" t="str">
        <f>IF('01.ข้อมูลเบื้องต้น'!$B$40="","",IF('02.คีย์เทอม1'!$B33="","",'01.ข้อมูลเบื้องต้น'!$B$40))</f>
        <v/>
      </c>
      <c r="DY33" s="1232" t="str">
        <f>IF('01.ข้อมูลเบื้องต้น'!$C$40="","",IF('02.คีย์เทอม1'!$B33="","",'01.ข้อมูลเบื้องต้น'!$C$40))</f>
        <v/>
      </c>
      <c r="DZ33" s="721"/>
      <c r="EA33" s="1234" t="str">
        <f t="shared" si="19"/>
        <v/>
      </c>
      <c r="EB33" s="1232"/>
      <c r="EC33" s="1231" t="str">
        <f>IF('01.ข้อมูลเบื้องต้น'!$B$41="","",IF('02.คีย์เทอม1'!$B33="","",'01.ข้อมูลเบื้องต้น'!$B$41))</f>
        <v/>
      </c>
      <c r="ED33" s="1232" t="str">
        <f>IF('01.ข้อมูลเบื้องต้น'!$C$41="","",IF('02.คีย์เทอม1'!$B33="","",'01.ข้อมูลเบื้องต้น'!$C$41))</f>
        <v/>
      </c>
      <c r="EE33" s="721"/>
      <c r="EF33" s="1234" t="str">
        <f t="shared" si="20"/>
        <v/>
      </c>
      <c r="EG33" s="1232"/>
      <c r="EH33" s="1231" t="str">
        <f>IF('01.ข้อมูลเบื้องต้น'!$B$42="","",IF('02.คีย์เทอม1'!$B33="","",'01.ข้อมูลเบื้องต้น'!$B$42))</f>
        <v/>
      </c>
      <c r="EI33" s="1232" t="str">
        <f>IF('01.ข้อมูลเบื้องต้น'!$C$42="","",IF('02.คีย์เทอม1'!$B33="","",'01.ข้อมูลเบื้องต้น'!$C$42))</f>
        <v/>
      </c>
      <c r="EJ33" s="721"/>
      <c r="EK33" s="1234" t="str">
        <f t="shared" si="21"/>
        <v/>
      </c>
      <c r="EL33" s="1232"/>
      <c r="EM33" s="1231" t="str">
        <f>IF('01.ข้อมูลเบื้องต้น'!$B$43="","",IF('02.คีย์เทอม1'!$B33="","",'01.ข้อมูลเบื้องต้น'!$B$43))</f>
        <v/>
      </c>
      <c r="EN33" s="1232" t="str">
        <f>IF('01.ข้อมูลเบื้องต้น'!$C$43="","",IF('02.คีย์เทอม1'!$B33="","",'01.ข้อมูลเบื้องต้น'!$C$43))</f>
        <v/>
      </c>
      <c r="EO33" s="721"/>
      <c r="EP33" s="1234" t="str">
        <f t="shared" si="22"/>
        <v/>
      </c>
      <c r="EQ33" s="1232"/>
      <c r="ER33" s="1231" t="str">
        <f>IF('01.ข้อมูลเบื้องต้น'!$B$44="","",IF('02.คีย์เทอม1'!$B33="","",'01.ข้อมูลเบื้องต้น'!$B$44))</f>
        <v/>
      </c>
      <c r="ES33" s="1232" t="str">
        <f>IF('01.ข้อมูลเบื้องต้น'!$C$44="","",IF('02.คีย์เทอม1'!$B33="","",'01.ข้อมูลเบื้องต้น'!$C$44))</f>
        <v/>
      </c>
      <c r="ET33" s="721"/>
      <c r="EU33" s="1234" t="str">
        <f t="shared" si="23"/>
        <v/>
      </c>
      <c r="EV33" s="1232"/>
      <c r="EW33" s="1231" t="str">
        <f>IF('01.ข้อมูลเบื้องต้น'!$B$45="","",IF('02.คีย์เทอม1'!$B33="","",'01.ข้อมูลเบื้องต้น'!$B$45))</f>
        <v/>
      </c>
      <c r="EX33" s="1232" t="str">
        <f>IF('01.ข้อมูลเบื้องต้น'!$C$45="","",IF('02.คีย์เทอม1'!$B33="","",'01.ข้อมูลเบื้องต้น'!$C$45))</f>
        <v/>
      </c>
      <c r="EY33" s="721"/>
      <c r="EZ33" s="1234" t="str">
        <f t="shared" si="24"/>
        <v/>
      </c>
      <c r="FA33" s="1232"/>
      <c r="FB33" s="1231" t="str">
        <f>IF('01.ข้อมูลเบื้องต้น'!$B$46="","",IF('02.คีย์เทอม1'!$B33="","",'01.ข้อมูลเบื้องต้น'!$B$46))</f>
        <v/>
      </c>
      <c r="FC33" s="1232" t="str">
        <f>IF('01.ข้อมูลเบื้องต้น'!$C$46="","",IF('02.คีย์เทอม1'!$B33="","",'01.ข้อมูลเบื้องต้น'!$C$46))</f>
        <v/>
      </c>
      <c r="FD33" s="721"/>
      <c r="FE33" s="1234" t="str">
        <f t="shared" si="25"/>
        <v/>
      </c>
      <c r="FF33" s="1232"/>
      <c r="FG33" s="1231" t="str">
        <f>IF('01.ข้อมูลเบื้องต้น'!$B$47="","",IF('02.คีย์เทอม1'!$B33="","",'01.ข้อมูลเบื้องต้น'!$B$47))</f>
        <v/>
      </c>
      <c r="FH33" s="1232" t="str">
        <f>IF('01.ข้อมูลเบื้องต้น'!$C$47="","",IF('02.คีย์เทอม1'!$B33="","",'01.ข้อมูลเบื้องต้น'!$C$47))</f>
        <v/>
      </c>
      <c r="FI33" s="721"/>
      <c r="FJ33" s="1234" t="str">
        <f t="shared" si="26"/>
        <v/>
      </c>
      <c r="FK33" s="1232"/>
      <c r="FL33" s="1231" t="str">
        <f>IF('01.ข้อมูลเบื้องต้น'!$B$48="","",IF('02.คีย์เทอม1'!$B33="","",'01.ข้อมูลเบื้องต้น'!$B$48))</f>
        <v/>
      </c>
      <c r="FM33" s="1232" t="str">
        <f>IF('01.ข้อมูลเบื้องต้น'!$C$48="","",IF('02.คีย์เทอม1'!$B33="","",'01.ข้อมูลเบื้องต้น'!$C$48))</f>
        <v/>
      </c>
      <c r="FN33" s="721"/>
      <c r="FO33" s="1234" t="str">
        <f t="shared" si="27"/>
        <v/>
      </c>
      <c r="FP33" s="1232"/>
      <c r="FQ33" s="1231" t="str">
        <f>IF('01.ข้อมูลเบื้องต้น'!$B$49="","",IF('02.คีย์เทอม1'!$B33="","",'01.ข้อมูลเบื้องต้น'!$B$49))</f>
        <v/>
      </c>
      <c r="FR33" s="1232" t="str">
        <f>IF('01.ข้อมูลเบื้องต้น'!$C$49="","",IF('02.คีย์เทอม1'!$B33="","",'01.ข้อมูลเบื้องต้น'!$C$49))</f>
        <v/>
      </c>
      <c r="FS33" s="721"/>
      <c r="FT33" s="1234" t="str">
        <f t="shared" si="28"/>
        <v/>
      </c>
      <c r="FU33" s="1232"/>
      <c r="FV33" s="1231" t="str">
        <f>IF('01.ข้อมูลเบื้องต้น'!$B$50="","",IF($D33="","",'01.ข้อมูลเบื้องต้น'!$B$50))</f>
        <v/>
      </c>
      <c r="FW33" s="1232" t="str">
        <f>IF('01.ข้อมูลเบื้องต้น'!$C$50="","",IF('02.คีย์เทอม1'!$B33="","",'01.ข้อมูลเบื้องต้น'!$C$50))</f>
        <v/>
      </c>
      <c r="FX33" s="721"/>
      <c r="FY33" s="1234" t="str">
        <f t="shared" si="29"/>
        <v/>
      </c>
      <c r="FZ33" s="521" t="str">
        <f t="shared" si="56"/>
        <v/>
      </c>
      <c r="GA33" s="522" t="str">
        <f t="shared" si="57"/>
        <v/>
      </c>
      <c r="GB33" s="523" t="str">
        <f>IF('2.ชื่อนักเรียน'!R34="มส","มส",IF('2.ชื่อนักเรียน'!R34="ย้าย","ย้าย",IF('2.ชื่อนักเรียน'!R34="ร","ร",IF(GA33="","",RANK(GA33,$GA$10:$GA$59,0)))))</f>
        <v/>
      </c>
      <c r="GC33" s="523" t="str">
        <f t="shared" si="39"/>
        <v/>
      </c>
      <c r="GE33" s="527" t="str">
        <f t="shared" si="40"/>
        <v/>
      </c>
      <c r="GF33" s="718" t="str">
        <f t="shared" si="41"/>
        <v/>
      </c>
      <c r="GG33" s="717" t="str">
        <f t="shared" si="42"/>
        <v/>
      </c>
      <c r="GH33" s="520" t="str">
        <f t="shared" si="43"/>
        <v/>
      </c>
      <c r="GI33" s="529" t="str">
        <f t="shared" si="44"/>
        <v/>
      </c>
      <c r="GJ33" s="718" t="str">
        <f t="shared" si="45"/>
        <v/>
      </c>
      <c r="GK33" s="718" t="str">
        <f t="shared" si="46"/>
        <v/>
      </c>
      <c r="GL33" s="528" t="str">
        <f t="shared" si="47"/>
        <v/>
      </c>
      <c r="GM33" s="701" t="str">
        <f t="shared" si="48"/>
        <v/>
      </c>
      <c r="GN33" s="701" t="str">
        <f t="shared" si="49"/>
        <v/>
      </c>
      <c r="GO33" s="701" t="str">
        <f t="shared" si="50"/>
        <v/>
      </c>
      <c r="GP33" s="701" t="str">
        <f t="shared" si="51"/>
        <v/>
      </c>
      <c r="GQ33" s="701" t="str">
        <f t="shared" si="52"/>
        <v/>
      </c>
      <c r="GR33" s="701" t="str">
        <f t="shared" si="53"/>
        <v/>
      </c>
      <c r="GS33" s="701" t="str">
        <f t="shared" si="54"/>
        <v/>
      </c>
      <c r="GT33" s="520" t="str">
        <f t="shared" si="55"/>
        <v/>
      </c>
    </row>
    <row r="34" spans="1:202" s="509" customFormat="1" ht="17.25" customHeight="1" thickTop="1" thickBot="1">
      <c r="A34" s="1229">
        <v>25</v>
      </c>
      <c r="B34" s="1229" t="str">
        <f>IF('2.ชื่อนักเรียน'!E35="","",CONCATENATE('2.ชื่อนักเรียน'!E35,'2.ชื่อนักเรียน'!F35,'2.ชื่อนักเรียน'!G35,'2.ชื่อนักเรียน'!H35,'2.ชื่อนักเรียน'!I35,'2.ชื่อนักเรียน'!J35,'2.ชื่อนักเรียน'!K35,'2.ชื่อนักเรียน'!L35,'2.ชื่อนักเรียน'!M35,'2.ชื่อนักเรียน'!N35,'2.ชื่อนักเรียน'!O35,'2.ชื่อนักเรียน'!P35,'2.ชื่อนักเรียน'!Q35))</f>
        <v/>
      </c>
      <c r="C34" s="1230" t="str">
        <f>IF('2.ชื่อนักเรียน'!B35="","",'2.ชื่อนักเรียน'!B35)</f>
        <v/>
      </c>
      <c r="D34" s="1231" t="str">
        <f>IF('2.ชื่อนักเรียน'!C35="","",CONCATENATE(TRIM('2.ชื่อนักเรียน'!C35),"  ",'2.ชื่อนักเรียน'!D35))</f>
        <v/>
      </c>
      <c r="E34" s="1232" t="str">
        <f>IF(B34="","",IF('01.ข้อมูลเบื้องต้น'!$H$2="","",'01.ข้อมูลเบื้องต้น'!$H$2))</f>
        <v/>
      </c>
      <c r="F34" s="1231" t="str">
        <f>IF(B34="","",IF('01.ข้อมูลเบื้องต้น'!$I$4="","",'01.ข้อมูลเบื้องต้น'!$I$4))</f>
        <v/>
      </c>
      <c r="G34" s="1232"/>
      <c r="H34" s="1231" t="str">
        <f>IF('01.ข้อมูลเบื้องต้น'!$B$8="","",IF('03.คีย์เทอม2'!$B34="","",'01.ข้อมูลเบื้องต้น'!$B$8))</f>
        <v/>
      </c>
      <c r="I34" s="1232" t="str">
        <f>IF('01.ข้อมูลเบื้องต้น'!$C$8="","",IF('03.คีย์เทอม2'!$B34="","",'01.ข้อมูลเบื้องต้น'!$C$8))</f>
        <v/>
      </c>
      <c r="J34" s="519"/>
      <c r="K34" s="1233" t="str">
        <f>IF('2.ชื่อนักเรียน'!R35="มส","มส",IF('2.ชื่อนักเรียน'!R35="ร","ร",IF('2.ชื่อนักเรียน'!R35="ย้าย","ย้าย",IF(J34="","",IF(J34&gt;=75,"เชี่ยวชาญ",IF(J34&gt;=65,"ชำนาญ",IF(J34&gt;=55,"พัฒนา",IF(J34&gt;=50,"เริ่มต้น","ไม่ผ่าน"))))))))</f>
        <v/>
      </c>
      <c r="L34" s="1232"/>
      <c r="M34" s="1231" t="str">
        <f>IF('01.ข้อมูลเบื้องต้น'!$B$9="","",IF('03.คีย์เทอม2'!$B34="","",'01.ข้อมูลเบื้องต้น'!$B$9))</f>
        <v/>
      </c>
      <c r="N34" s="1232" t="str">
        <f>IF('01.ข้อมูลเบื้องต้น'!$C$9="","",IF('03.คีย์เทอม2'!$B34="","",'01.ข้อมูลเบื้องต้น'!$C$9))</f>
        <v/>
      </c>
      <c r="O34" s="526"/>
      <c r="P34" s="1235" t="str">
        <f t="shared" si="6"/>
        <v/>
      </c>
      <c r="Q34" s="1232"/>
      <c r="R34" s="1231" t="str">
        <f>IF('01.ข้อมูลเบื้องต้น'!$B$10="","",IF('03.คีย์เทอม2'!$B34="","",'01.ข้อมูลเบื้องต้น'!$B$10))</f>
        <v/>
      </c>
      <c r="S34" s="1232" t="str">
        <f>IF('01.ข้อมูลเบื้องต้น'!$C$10="","",IF('03.คีย์เทอม2'!$B34="","",'01.ข้อมูลเบื้องต้น'!$C$10))</f>
        <v/>
      </c>
      <c r="T34" s="526"/>
      <c r="U34" s="1235" t="str">
        <f t="shared" si="7"/>
        <v/>
      </c>
      <c r="V34" s="1232"/>
      <c r="W34" s="1231" t="str">
        <f>IF('01.ข้อมูลเบื้องต้น'!$B$11="","",IF('03.คีย์เทอม2'!$B34="","",'01.ข้อมูลเบื้องต้น'!$B$11))</f>
        <v/>
      </c>
      <c r="X34" s="1232" t="str">
        <f>IF('01.ข้อมูลเบื้องต้น'!$C$11="","",IF('03.คีย์เทอม2'!$B34="","",'01.ข้อมูลเบื้องต้น'!$C$11))</f>
        <v/>
      </c>
      <c r="Y34" s="519"/>
      <c r="Z34" s="1234" t="str">
        <f t="shared" si="30"/>
        <v/>
      </c>
      <c r="AA34" s="1232"/>
      <c r="AB34" s="1231" t="str">
        <f>IF('01.ข้อมูลเบื้องต้น'!$B$12="","",IF('03.คีย์เทอม2'!$B34="","",'01.ข้อมูลเบื้องต้น'!$B$12))</f>
        <v/>
      </c>
      <c r="AC34" s="1232" t="str">
        <f>IF('01.ข้อมูลเบื้องต้น'!$C$12="","",IF('03.คีย์เทอม2'!$B34="","",'01.ข้อมูลเบื้องต้น'!$C$12))</f>
        <v/>
      </c>
      <c r="AD34" s="526"/>
      <c r="AE34" s="1235" t="str">
        <f t="shared" si="31"/>
        <v/>
      </c>
      <c r="AF34" s="1232"/>
      <c r="AG34" s="1231" t="str">
        <f>IF('01.ข้อมูลเบื้องต้น'!$B$13="","",IF('03.คีย์เทอม2'!$B34="","",'01.ข้อมูลเบื้องต้น'!$B$13))</f>
        <v/>
      </c>
      <c r="AH34" s="1232" t="str">
        <f>IF('01.ข้อมูลเบื้องต้น'!$C$13="","",IF('03.คีย์เทอม2'!$B34="","",'01.ข้อมูลเบื้องต้น'!$C$13))</f>
        <v/>
      </c>
      <c r="AI34" s="526"/>
      <c r="AJ34" s="1235" t="str">
        <f t="shared" si="32"/>
        <v/>
      </c>
      <c r="AK34" s="1232"/>
      <c r="AL34" s="1231" t="str">
        <f>IF('01.ข้อมูลเบื้องต้น'!$B$14="","",IF('03.คีย์เทอม2'!$B34="","",'01.ข้อมูลเบื้องต้น'!$B$14))</f>
        <v/>
      </c>
      <c r="AM34" s="1232" t="str">
        <f>IF('01.ข้อมูลเบื้องต้น'!$C$14="","",IF('03.คีย์เทอม2'!$B34="","",'01.ข้อมูลเบื้องต้น'!$C$14))</f>
        <v/>
      </c>
      <c r="AN34" s="526"/>
      <c r="AO34" s="1235" t="str">
        <f t="shared" si="33"/>
        <v/>
      </c>
      <c r="AP34" s="1232"/>
      <c r="AQ34" s="1231" t="str">
        <f>IF('01.ข้อมูลเบื้องต้น'!$B$15="","",IF('03.คีย์เทอม2'!$B34="","",'01.ข้อมูลเบื้องต้น'!$B$15))</f>
        <v/>
      </c>
      <c r="AR34" s="1232" t="str">
        <f>IF('01.ข้อมูลเบื้องต้น'!$C$15="","",IF('03.คีย์เทอม2'!$B34="","",'01.ข้อมูลเบื้องต้น'!$C$15))</f>
        <v/>
      </c>
      <c r="AS34" s="526"/>
      <c r="AT34" s="1235" t="str">
        <f t="shared" si="34"/>
        <v/>
      </c>
      <c r="AU34" s="1232"/>
      <c r="AV34" s="1231" t="str">
        <f>IF('01.ข้อมูลเบื้องต้น'!$B$16="","",IF('03.คีย์เทอม2'!$B34="","",'01.ข้อมูลเบื้องต้น'!$B$16))</f>
        <v/>
      </c>
      <c r="AW34" s="1232" t="str">
        <f>IF('01.ข้อมูลเบื้องต้น'!$C$16="","",IF('03.คีย์เทอม2'!$B34="","",'01.ข้อมูลเบื้องต้น'!$C$16))</f>
        <v/>
      </c>
      <c r="AX34" s="519"/>
      <c r="AY34" s="1234" t="str">
        <f t="shared" si="35"/>
        <v/>
      </c>
      <c r="AZ34" s="1232"/>
      <c r="BA34" s="1231" t="str">
        <f>IF('01.ข้อมูลเบื้องต้น'!$B$17="","",IF('03.คีย์เทอม2'!$B34="","",'01.ข้อมูลเบื้องต้น'!$B$17))</f>
        <v/>
      </c>
      <c r="BB34" s="1232" t="str">
        <f>IF('01.ข้อมูลเบื้องต้น'!$C$17="","",IF('03.คีย์เทอม2'!$B34="","",'01.ข้อมูลเบื้องต้น'!$C$17))</f>
        <v/>
      </c>
      <c r="BC34" s="519"/>
      <c r="BD34" s="1234" t="str">
        <f t="shared" si="36"/>
        <v/>
      </c>
      <c r="BE34" s="1232"/>
      <c r="BF34" s="1231" t="str">
        <f>IF('01.ข้อมูลเบื้องต้น'!$B$19="","",IF('03.คีย์เทอม2'!$B34="","",'01.ข้อมูลเบื้องต้น'!$B$19))</f>
        <v/>
      </c>
      <c r="BG34" s="1232" t="str">
        <f>IF('01.ข้อมูลเบื้องต้น'!$C$19="","",IF('03.คีย์เทอม2'!$B34="","",'01.ข้อมูลเบื้องต้น'!$C$19))</f>
        <v/>
      </c>
      <c r="BH34" s="722"/>
      <c r="BI34" s="1234" t="str">
        <f t="shared" si="37"/>
        <v/>
      </c>
      <c r="BJ34" s="1232"/>
      <c r="BK34" s="1231" t="str">
        <f>IF('01.ข้อมูลเบื้องต้น'!$B$20="","",IF('03.คีย์เทอม2'!$B34="","",'01.ข้อมูลเบื้องต้น'!$B$20))</f>
        <v/>
      </c>
      <c r="BL34" s="1232" t="str">
        <f>IF('01.ข้อมูลเบื้องต้น'!$C$20="","",IF('03.คีย์เทอม2'!$B34="","",'01.ข้อมูลเบื้องต้น'!$C$20))</f>
        <v/>
      </c>
      <c r="BM34" s="722"/>
      <c r="BN34" s="1235" t="str">
        <f t="shared" si="8"/>
        <v/>
      </c>
      <c r="BO34" s="1232"/>
      <c r="BP34" s="1231" t="str">
        <f>IF('01.ข้อมูลเบื้องต้น'!$B$21="","",IF('03.คีย์เทอม2'!$B34="","",'01.ข้อมูลเบื้องต้น'!$B$21))</f>
        <v/>
      </c>
      <c r="BQ34" s="1232" t="str">
        <f>IF('01.ข้อมูลเบื้องต้น'!$C$21="","",IF('03.คีย์เทอม2'!$B34="","",'01.ข้อมูลเบื้องต้น'!$C$21))</f>
        <v/>
      </c>
      <c r="BR34" s="722"/>
      <c r="BS34" s="1234" t="str">
        <f t="shared" si="9"/>
        <v/>
      </c>
      <c r="BT34" s="1232"/>
      <c r="BU34" s="1231" t="str">
        <f>IF('01.ข้อมูลเบื้องต้น'!$B$22="","",IF('03.คีย์เทอม2'!$B34="","",'01.ข้อมูลเบื้องต้น'!$B$22))</f>
        <v/>
      </c>
      <c r="BV34" s="1232" t="str">
        <f>IF('01.ข้อมูลเบื้องต้น'!$C$22="","",IF('03.คีย์เทอม2'!$B34="","",'01.ข้อมูลเบื้องต้น'!$C$22))</f>
        <v/>
      </c>
      <c r="BW34" s="722"/>
      <c r="BX34" s="1234" t="str">
        <f t="shared" si="10"/>
        <v/>
      </c>
      <c r="BY34" s="1232"/>
      <c r="BZ34" s="1231" t="str">
        <f>IF('01.ข้อมูลเบื้องต้น'!$B$23="","",IF('03.คีย์เทอม2'!$B34="","",'01.ข้อมูลเบื้องต้น'!$B$23))</f>
        <v/>
      </c>
      <c r="CA34" s="1232" t="str">
        <f>IF('01.ข้อมูลเบื้องต้น'!$C$23="","",IF('03.คีย์เทอม2'!$B34="","",'01.ข้อมูลเบื้องต้น'!$C$23))</f>
        <v/>
      </c>
      <c r="CB34" s="722"/>
      <c r="CC34" s="1234" t="str">
        <f t="shared" si="38"/>
        <v/>
      </c>
      <c r="CD34" s="1232"/>
      <c r="CE34" s="1231" t="str">
        <f>IF('01.ข้อมูลเบื้องต้น'!$B$24="","",IF('03.คีย์เทอม2'!$B34="","",'01.ข้อมูลเบื้องต้น'!$B$24))</f>
        <v/>
      </c>
      <c r="CF34" s="1232" t="str">
        <f>IF('01.ข้อมูลเบื้องต้น'!$C$24="","",IF('03.คีย์เทอม2'!$B34="","",'01.ข้อมูลเบื้องต้น'!$C$24))</f>
        <v/>
      </c>
      <c r="CG34" s="722"/>
      <c r="CH34" s="1234" t="str">
        <f t="shared" si="58"/>
        <v/>
      </c>
      <c r="CI34" s="1232"/>
      <c r="CJ34" s="1231" t="str">
        <f>IF('01.ข้อมูลเบื้องต้น'!$B$25="","",IF('03.คีย์เทอม2'!$B34="","",'01.ข้อมูลเบื้องต้น'!$B$25))</f>
        <v/>
      </c>
      <c r="CK34" s="1232" t="str">
        <f>IF('01.ข้อมูลเบื้องต้น'!$C$25="","",IF('03.คีย์เทอม2'!$B34="","",'01.ข้อมูลเบื้องต้น'!$C$25))</f>
        <v/>
      </c>
      <c r="CL34" s="722"/>
      <c r="CM34" s="1234" t="str">
        <f t="shared" si="11"/>
        <v/>
      </c>
      <c r="CN34" s="1232"/>
      <c r="CO34" s="1231" t="str">
        <f>IF('01.ข้อมูลเบื้องต้น'!$B$26="","",IF('03.คีย์เทอม2'!$B34="","",'01.ข้อมูลเบื้องต้น'!$B$26))</f>
        <v/>
      </c>
      <c r="CP34" s="1232" t="str">
        <f>IF('01.ข้อมูลเบื้องต้น'!$C$26="","",IF('03.คีย์เทอม2'!$B34="","",'01.ข้อมูลเบื้องต้น'!$C$26))</f>
        <v/>
      </c>
      <c r="CQ34" s="722"/>
      <c r="CR34" s="1234" t="str">
        <f t="shared" si="12"/>
        <v/>
      </c>
      <c r="CS34" s="1232"/>
      <c r="CT34" s="1231" t="str">
        <f>IF('01.ข้อมูลเบื้องต้น'!$B$27="","",IF('03.คีย์เทอม2'!$B34="","",'01.ข้อมูลเบื้องต้น'!$B$27))</f>
        <v/>
      </c>
      <c r="CU34" s="1232" t="str">
        <f>IF('01.ข้อมูลเบื้องต้น'!$C$27="","",IF('03.คีย์เทอม2'!$B34="","",'01.ข้อมูลเบื้องต้น'!$C$27))</f>
        <v/>
      </c>
      <c r="CV34" s="722"/>
      <c r="CW34" s="1234" t="str">
        <f t="shared" si="13"/>
        <v/>
      </c>
      <c r="CX34" s="1232"/>
      <c r="CY34" s="1231" t="str">
        <f>IF('01.ข้อมูลเบื้องต้น'!$B$28="","",IF('03.คีย์เทอม2'!$B34="","",'01.ข้อมูลเบื้องต้น'!$B$28))</f>
        <v/>
      </c>
      <c r="CZ34" s="1232" t="str">
        <f>IF('01.ข้อมูลเบื้องต้น'!$C$28="","",IF('03.คีย์เทอม2'!$B34="","",'01.ข้อมูลเบื้องต้น'!$C$28))</f>
        <v/>
      </c>
      <c r="DA34" s="722"/>
      <c r="DB34" s="1234" t="str">
        <f t="shared" si="14"/>
        <v/>
      </c>
      <c r="DC34" s="1232"/>
      <c r="DD34" s="1231" t="str">
        <f>IF('01.ข้อมูลเบื้องต้น'!$B$36="","",IF('02.คีย์เทอม1'!$B34="","",'01.ข้อมูลเบื้องต้น'!$B$36))</f>
        <v/>
      </c>
      <c r="DE34" s="1232" t="str">
        <f>IF('01.ข้อมูลเบื้องต้น'!$C$36="","",IF('02.คีย์เทอม1'!$B34="","",'01.ข้อมูลเบื้องต้น'!$C$36))</f>
        <v/>
      </c>
      <c r="DF34" s="721"/>
      <c r="DG34" s="1234" t="str">
        <f t="shared" si="15"/>
        <v/>
      </c>
      <c r="DH34" s="1232"/>
      <c r="DI34" s="1231" t="str">
        <f>IF('01.ข้อมูลเบื้องต้น'!$B$37="","",IF('02.คีย์เทอม1'!$B34="","",'01.ข้อมูลเบื้องต้น'!$B$37))</f>
        <v/>
      </c>
      <c r="DJ34" s="1232" t="str">
        <f>IF('01.ข้อมูลเบื้องต้น'!$C$37="","",IF('02.คีย์เทอม1'!$B34="","",'01.ข้อมูลเบื้องต้น'!$C$37))</f>
        <v/>
      </c>
      <c r="DK34" s="721"/>
      <c r="DL34" s="1234" t="str">
        <f t="shared" si="16"/>
        <v/>
      </c>
      <c r="DM34" s="1232"/>
      <c r="DN34" s="1231" t="str">
        <f>IF('01.ข้อมูลเบื้องต้น'!$B$38="","",IF('02.คีย์เทอม1'!$B34="","",'01.ข้อมูลเบื้องต้น'!$B$38))</f>
        <v/>
      </c>
      <c r="DO34" s="1232" t="str">
        <f>IF('01.ข้อมูลเบื้องต้น'!$C$38="","",IF('02.คีย์เทอม1'!$B34="","",'01.ข้อมูลเบื้องต้น'!$C$38))</f>
        <v/>
      </c>
      <c r="DP34" s="721"/>
      <c r="DQ34" s="1234" t="str">
        <f t="shared" si="17"/>
        <v/>
      </c>
      <c r="DR34" s="1232"/>
      <c r="DS34" s="1231" t="str">
        <f>IF('01.ข้อมูลเบื้องต้น'!$B$39="","",IF('02.คีย์เทอม1'!$B34="","",'01.ข้อมูลเบื้องต้น'!$B$39))</f>
        <v/>
      </c>
      <c r="DT34" s="1232" t="str">
        <f>IF('01.ข้อมูลเบื้องต้น'!$C$39="","",IF('02.คีย์เทอม1'!$B34="","",'01.ข้อมูลเบื้องต้น'!$C$39))</f>
        <v/>
      </c>
      <c r="DU34" s="721"/>
      <c r="DV34" s="1234" t="str">
        <f t="shared" si="18"/>
        <v/>
      </c>
      <c r="DW34" s="1232"/>
      <c r="DX34" s="1231" t="str">
        <f>IF('01.ข้อมูลเบื้องต้น'!$B$40="","",IF('02.คีย์เทอม1'!$B34="","",'01.ข้อมูลเบื้องต้น'!$B$40))</f>
        <v/>
      </c>
      <c r="DY34" s="1232" t="str">
        <f>IF('01.ข้อมูลเบื้องต้น'!$C$40="","",IF('02.คีย์เทอม1'!$B34="","",'01.ข้อมูลเบื้องต้น'!$C$40))</f>
        <v/>
      </c>
      <c r="DZ34" s="721"/>
      <c r="EA34" s="1234" t="str">
        <f t="shared" si="19"/>
        <v/>
      </c>
      <c r="EB34" s="1232"/>
      <c r="EC34" s="1231" t="str">
        <f>IF('01.ข้อมูลเบื้องต้น'!$B$41="","",IF('02.คีย์เทอม1'!$B34="","",'01.ข้อมูลเบื้องต้น'!$B$41))</f>
        <v/>
      </c>
      <c r="ED34" s="1232" t="str">
        <f>IF('01.ข้อมูลเบื้องต้น'!$C$41="","",IF('02.คีย์เทอม1'!$B34="","",'01.ข้อมูลเบื้องต้น'!$C$41))</f>
        <v/>
      </c>
      <c r="EE34" s="721"/>
      <c r="EF34" s="1234" t="str">
        <f t="shared" si="20"/>
        <v/>
      </c>
      <c r="EG34" s="1232"/>
      <c r="EH34" s="1231" t="str">
        <f>IF('01.ข้อมูลเบื้องต้น'!$B$42="","",IF('02.คีย์เทอม1'!$B34="","",'01.ข้อมูลเบื้องต้น'!$B$42))</f>
        <v/>
      </c>
      <c r="EI34" s="1232" t="str">
        <f>IF('01.ข้อมูลเบื้องต้น'!$C$42="","",IF('02.คีย์เทอม1'!$B34="","",'01.ข้อมูลเบื้องต้น'!$C$42))</f>
        <v/>
      </c>
      <c r="EJ34" s="721"/>
      <c r="EK34" s="1234" t="str">
        <f t="shared" si="21"/>
        <v/>
      </c>
      <c r="EL34" s="1232"/>
      <c r="EM34" s="1231" t="str">
        <f>IF('01.ข้อมูลเบื้องต้น'!$B$43="","",IF('02.คีย์เทอม1'!$B34="","",'01.ข้อมูลเบื้องต้น'!$B$43))</f>
        <v/>
      </c>
      <c r="EN34" s="1232" t="str">
        <f>IF('01.ข้อมูลเบื้องต้น'!$C$43="","",IF('02.คีย์เทอม1'!$B34="","",'01.ข้อมูลเบื้องต้น'!$C$43))</f>
        <v/>
      </c>
      <c r="EO34" s="721"/>
      <c r="EP34" s="1234" t="str">
        <f t="shared" si="22"/>
        <v/>
      </c>
      <c r="EQ34" s="1232"/>
      <c r="ER34" s="1231" t="str">
        <f>IF('01.ข้อมูลเบื้องต้น'!$B$44="","",IF('02.คีย์เทอม1'!$B34="","",'01.ข้อมูลเบื้องต้น'!$B$44))</f>
        <v/>
      </c>
      <c r="ES34" s="1232" t="str">
        <f>IF('01.ข้อมูลเบื้องต้น'!$C$44="","",IF('02.คีย์เทอม1'!$B34="","",'01.ข้อมูลเบื้องต้น'!$C$44))</f>
        <v/>
      </c>
      <c r="ET34" s="721"/>
      <c r="EU34" s="1234" t="str">
        <f t="shared" si="23"/>
        <v/>
      </c>
      <c r="EV34" s="1232"/>
      <c r="EW34" s="1231" t="str">
        <f>IF('01.ข้อมูลเบื้องต้น'!$B$45="","",IF('02.คีย์เทอม1'!$B34="","",'01.ข้อมูลเบื้องต้น'!$B$45))</f>
        <v/>
      </c>
      <c r="EX34" s="1232" t="str">
        <f>IF('01.ข้อมูลเบื้องต้น'!$C$45="","",IF('02.คีย์เทอม1'!$B34="","",'01.ข้อมูลเบื้องต้น'!$C$45))</f>
        <v/>
      </c>
      <c r="EY34" s="721"/>
      <c r="EZ34" s="1234" t="str">
        <f t="shared" si="24"/>
        <v/>
      </c>
      <c r="FA34" s="1232"/>
      <c r="FB34" s="1231" t="str">
        <f>IF('01.ข้อมูลเบื้องต้น'!$B$46="","",IF('02.คีย์เทอม1'!$B34="","",'01.ข้อมูลเบื้องต้น'!$B$46))</f>
        <v/>
      </c>
      <c r="FC34" s="1232" t="str">
        <f>IF('01.ข้อมูลเบื้องต้น'!$C$46="","",IF('02.คีย์เทอม1'!$B34="","",'01.ข้อมูลเบื้องต้น'!$C$46))</f>
        <v/>
      </c>
      <c r="FD34" s="721"/>
      <c r="FE34" s="1234" t="str">
        <f t="shared" si="25"/>
        <v/>
      </c>
      <c r="FF34" s="1232"/>
      <c r="FG34" s="1231" t="str">
        <f>IF('01.ข้อมูลเบื้องต้น'!$B$47="","",IF('02.คีย์เทอม1'!$B34="","",'01.ข้อมูลเบื้องต้น'!$B$47))</f>
        <v/>
      </c>
      <c r="FH34" s="1232" t="str">
        <f>IF('01.ข้อมูลเบื้องต้น'!$C$47="","",IF('02.คีย์เทอม1'!$B34="","",'01.ข้อมูลเบื้องต้น'!$C$47))</f>
        <v/>
      </c>
      <c r="FI34" s="721"/>
      <c r="FJ34" s="1234" t="str">
        <f t="shared" si="26"/>
        <v/>
      </c>
      <c r="FK34" s="1232"/>
      <c r="FL34" s="1231" t="str">
        <f>IF('01.ข้อมูลเบื้องต้น'!$B$48="","",IF('02.คีย์เทอม1'!$B34="","",'01.ข้อมูลเบื้องต้น'!$B$48))</f>
        <v/>
      </c>
      <c r="FM34" s="1232" t="str">
        <f>IF('01.ข้อมูลเบื้องต้น'!$C$48="","",IF('02.คีย์เทอม1'!$B34="","",'01.ข้อมูลเบื้องต้น'!$C$48))</f>
        <v/>
      </c>
      <c r="FN34" s="721"/>
      <c r="FO34" s="1234" t="str">
        <f t="shared" si="27"/>
        <v/>
      </c>
      <c r="FP34" s="1232"/>
      <c r="FQ34" s="1231" t="str">
        <f>IF('01.ข้อมูลเบื้องต้น'!$B$49="","",IF('02.คีย์เทอม1'!$B34="","",'01.ข้อมูลเบื้องต้น'!$B$49))</f>
        <v/>
      </c>
      <c r="FR34" s="1232" t="str">
        <f>IF('01.ข้อมูลเบื้องต้น'!$C$49="","",IF('02.คีย์เทอม1'!$B34="","",'01.ข้อมูลเบื้องต้น'!$C$49))</f>
        <v/>
      </c>
      <c r="FS34" s="721"/>
      <c r="FT34" s="1234" t="str">
        <f t="shared" si="28"/>
        <v/>
      </c>
      <c r="FU34" s="1232"/>
      <c r="FV34" s="1231" t="str">
        <f>IF('01.ข้อมูลเบื้องต้น'!$B$50="","",IF($D34="","",'01.ข้อมูลเบื้องต้น'!$B$50))</f>
        <v/>
      </c>
      <c r="FW34" s="1232" t="str">
        <f>IF('01.ข้อมูลเบื้องต้น'!$C$50="","",IF('02.คีย์เทอม1'!$B34="","",'01.ข้อมูลเบื้องต้น'!$C$50))</f>
        <v/>
      </c>
      <c r="FX34" s="721"/>
      <c r="FY34" s="1234" t="str">
        <f t="shared" si="29"/>
        <v/>
      </c>
      <c r="FZ34" s="521" t="str">
        <f t="shared" si="56"/>
        <v/>
      </c>
      <c r="GA34" s="522" t="str">
        <f t="shared" si="57"/>
        <v/>
      </c>
      <c r="GB34" s="523" t="str">
        <f>IF('2.ชื่อนักเรียน'!R35="มส","มส",IF('2.ชื่อนักเรียน'!R35="ย้าย","ย้าย",IF('2.ชื่อนักเรียน'!R35="ร","ร",IF(GA34="","",RANK(GA34,$GA$10:$GA$59,0)))))</f>
        <v/>
      </c>
      <c r="GC34" s="523" t="str">
        <f t="shared" si="39"/>
        <v/>
      </c>
      <c r="GE34" s="530" t="str">
        <f t="shared" si="40"/>
        <v/>
      </c>
      <c r="GF34" s="717" t="str">
        <f t="shared" si="41"/>
        <v/>
      </c>
      <c r="GG34" s="717" t="str">
        <f t="shared" si="42"/>
        <v/>
      </c>
      <c r="GH34" s="520" t="str">
        <f t="shared" si="43"/>
        <v/>
      </c>
      <c r="GI34" s="532" t="str">
        <f t="shared" si="44"/>
        <v/>
      </c>
      <c r="GJ34" s="717" t="str">
        <f t="shared" si="45"/>
        <v/>
      </c>
      <c r="GK34" s="717" t="str">
        <f t="shared" si="46"/>
        <v/>
      </c>
      <c r="GL34" s="531" t="str">
        <f t="shared" si="47"/>
        <v/>
      </c>
      <c r="GM34" s="701" t="str">
        <f t="shared" si="48"/>
        <v/>
      </c>
      <c r="GN34" s="701" t="str">
        <f t="shared" si="49"/>
        <v/>
      </c>
      <c r="GO34" s="701" t="str">
        <f t="shared" si="50"/>
        <v/>
      </c>
      <c r="GP34" s="701" t="str">
        <f t="shared" si="51"/>
        <v/>
      </c>
      <c r="GQ34" s="701" t="str">
        <f t="shared" si="52"/>
        <v/>
      </c>
      <c r="GR34" s="701" t="str">
        <f t="shared" si="53"/>
        <v/>
      </c>
      <c r="GS34" s="701" t="str">
        <f t="shared" si="54"/>
        <v/>
      </c>
      <c r="GT34" s="520" t="str">
        <f t="shared" si="55"/>
        <v/>
      </c>
    </row>
    <row r="35" spans="1:202" s="509" customFormat="1" ht="17.25" customHeight="1" thickTop="1" thickBot="1">
      <c r="A35" s="1229">
        <v>26</v>
      </c>
      <c r="B35" s="1229" t="str">
        <f>IF('2.ชื่อนักเรียน'!E36="","",CONCATENATE('2.ชื่อนักเรียน'!E36,'2.ชื่อนักเรียน'!F36,'2.ชื่อนักเรียน'!G36,'2.ชื่อนักเรียน'!H36,'2.ชื่อนักเรียน'!I36,'2.ชื่อนักเรียน'!J36,'2.ชื่อนักเรียน'!K36,'2.ชื่อนักเรียน'!L36,'2.ชื่อนักเรียน'!M36,'2.ชื่อนักเรียน'!N36,'2.ชื่อนักเรียน'!O36,'2.ชื่อนักเรียน'!P36,'2.ชื่อนักเรียน'!Q36))</f>
        <v/>
      </c>
      <c r="C35" s="1230" t="str">
        <f>IF('2.ชื่อนักเรียน'!B36="","",'2.ชื่อนักเรียน'!B36)</f>
        <v/>
      </c>
      <c r="D35" s="1231" t="str">
        <f>IF('2.ชื่อนักเรียน'!C36="","",CONCATENATE(TRIM('2.ชื่อนักเรียน'!C36),"  ",'2.ชื่อนักเรียน'!D36))</f>
        <v/>
      </c>
      <c r="E35" s="1232" t="str">
        <f>IF(B35="","",IF('01.ข้อมูลเบื้องต้น'!$H$2="","",'01.ข้อมูลเบื้องต้น'!$H$2))</f>
        <v/>
      </c>
      <c r="F35" s="1231" t="str">
        <f>IF(B35="","",IF('01.ข้อมูลเบื้องต้น'!$I$4="","",'01.ข้อมูลเบื้องต้น'!$I$4))</f>
        <v/>
      </c>
      <c r="G35" s="1232"/>
      <c r="H35" s="1231" t="str">
        <f>IF('01.ข้อมูลเบื้องต้น'!$B$8="","",IF('03.คีย์เทอม2'!$B35="","",'01.ข้อมูลเบื้องต้น'!$B$8))</f>
        <v/>
      </c>
      <c r="I35" s="1232" t="str">
        <f>IF('01.ข้อมูลเบื้องต้น'!$C$8="","",IF('03.คีย์เทอม2'!$B35="","",'01.ข้อมูลเบื้องต้น'!$C$8))</f>
        <v/>
      </c>
      <c r="J35" s="519"/>
      <c r="K35" s="1233" t="str">
        <f>IF('2.ชื่อนักเรียน'!R36="มส","มส",IF('2.ชื่อนักเรียน'!R36="ร","ร",IF('2.ชื่อนักเรียน'!R36="ย้าย","ย้าย",IF(J35="","",IF(J35&gt;=75,"เชี่ยวชาญ",IF(J35&gt;=65,"ชำนาญ",IF(J35&gt;=55,"พัฒนา",IF(J35&gt;=50,"เริ่มต้น","ไม่ผ่าน"))))))))</f>
        <v/>
      </c>
      <c r="L35" s="1232"/>
      <c r="M35" s="1231" t="str">
        <f>IF('01.ข้อมูลเบื้องต้น'!$B$9="","",IF('03.คีย์เทอม2'!$B35="","",'01.ข้อมูลเบื้องต้น'!$B$9))</f>
        <v/>
      </c>
      <c r="N35" s="1232" t="str">
        <f>IF('01.ข้อมูลเบื้องต้น'!$C$9="","",IF('03.คีย์เทอม2'!$B35="","",'01.ข้อมูลเบื้องต้น'!$C$9))</f>
        <v/>
      </c>
      <c r="O35" s="519"/>
      <c r="P35" s="1234" t="str">
        <f t="shared" si="6"/>
        <v/>
      </c>
      <c r="Q35" s="1232"/>
      <c r="R35" s="1231" t="str">
        <f>IF('01.ข้อมูลเบื้องต้น'!$B$10="","",IF('03.คีย์เทอม2'!$B35="","",'01.ข้อมูลเบื้องต้น'!$B$10))</f>
        <v/>
      </c>
      <c r="S35" s="1232" t="str">
        <f>IF('01.ข้อมูลเบื้องต้น'!$C$10="","",IF('03.คีย์เทอม2'!$B35="","",'01.ข้อมูลเบื้องต้น'!$C$10))</f>
        <v/>
      </c>
      <c r="T35" s="519"/>
      <c r="U35" s="1234" t="str">
        <f t="shared" si="7"/>
        <v/>
      </c>
      <c r="V35" s="1232"/>
      <c r="W35" s="1231" t="str">
        <f>IF('01.ข้อมูลเบื้องต้น'!$B$11="","",IF('03.คีย์เทอม2'!$B35="","",'01.ข้อมูลเบื้องต้น'!$B$11))</f>
        <v/>
      </c>
      <c r="X35" s="1232" t="str">
        <f>IF('01.ข้อมูลเบื้องต้น'!$C$11="","",IF('03.คีย์เทอม2'!$B35="","",'01.ข้อมูลเบื้องต้น'!$C$11))</f>
        <v/>
      </c>
      <c r="Y35" s="519"/>
      <c r="Z35" s="1234" t="str">
        <f t="shared" si="30"/>
        <v/>
      </c>
      <c r="AA35" s="1232"/>
      <c r="AB35" s="1231" t="str">
        <f>IF('01.ข้อมูลเบื้องต้น'!$B$12="","",IF('03.คีย์เทอม2'!$B35="","",'01.ข้อมูลเบื้องต้น'!$B$12))</f>
        <v/>
      </c>
      <c r="AC35" s="1232" t="str">
        <f>IF('01.ข้อมูลเบื้องต้น'!$C$12="","",IF('03.คีย์เทอม2'!$B35="","",'01.ข้อมูลเบื้องต้น'!$C$12))</f>
        <v/>
      </c>
      <c r="AD35" s="519"/>
      <c r="AE35" s="1234" t="str">
        <f t="shared" si="31"/>
        <v/>
      </c>
      <c r="AF35" s="1232"/>
      <c r="AG35" s="1231" t="str">
        <f>IF('01.ข้อมูลเบื้องต้น'!$B$13="","",IF('03.คีย์เทอม2'!$B35="","",'01.ข้อมูลเบื้องต้น'!$B$13))</f>
        <v/>
      </c>
      <c r="AH35" s="1232" t="str">
        <f>IF('01.ข้อมูลเบื้องต้น'!$C$13="","",IF('03.คีย์เทอม2'!$B35="","",'01.ข้อมูลเบื้องต้น'!$C$13))</f>
        <v/>
      </c>
      <c r="AI35" s="519"/>
      <c r="AJ35" s="1234" t="str">
        <f t="shared" si="32"/>
        <v/>
      </c>
      <c r="AK35" s="1232"/>
      <c r="AL35" s="1231" t="str">
        <f>IF('01.ข้อมูลเบื้องต้น'!$B$14="","",IF('03.คีย์เทอม2'!$B35="","",'01.ข้อมูลเบื้องต้น'!$B$14))</f>
        <v/>
      </c>
      <c r="AM35" s="1232" t="str">
        <f>IF('01.ข้อมูลเบื้องต้น'!$C$14="","",IF('03.คีย์เทอม2'!$B35="","",'01.ข้อมูลเบื้องต้น'!$C$14))</f>
        <v/>
      </c>
      <c r="AN35" s="519"/>
      <c r="AO35" s="1234" t="str">
        <f t="shared" si="33"/>
        <v/>
      </c>
      <c r="AP35" s="1232"/>
      <c r="AQ35" s="1231" t="str">
        <f>IF('01.ข้อมูลเบื้องต้น'!$B$15="","",IF('03.คีย์เทอม2'!$B35="","",'01.ข้อมูลเบื้องต้น'!$B$15))</f>
        <v/>
      </c>
      <c r="AR35" s="1232" t="str">
        <f>IF('01.ข้อมูลเบื้องต้น'!$C$15="","",IF('03.คีย์เทอม2'!$B35="","",'01.ข้อมูลเบื้องต้น'!$C$15))</f>
        <v/>
      </c>
      <c r="AS35" s="519"/>
      <c r="AT35" s="1234" t="str">
        <f t="shared" si="34"/>
        <v/>
      </c>
      <c r="AU35" s="1232"/>
      <c r="AV35" s="1231" t="str">
        <f>IF('01.ข้อมูลเบื้องต้น'!$B$16="","",IF('03.คีย์เทอม2'!$B35="","",'01.ข้อมูลเบื้องต้น'!$B$16))</f>
        <v/>
      </c>
      <c r="AW35" s="1232" t="str">
        <f>IF('01.ข้อมูลเบื้องต้น'!$C$16="","",IF('03.คีย์เทอม2'!$B35="","",'01.ข้อมูลเบื้องต้น'!$C$16))</f>
        <v/>
      </c>
      <c r="AX35" s="519"/>
      <c r="AY35" s="1234" t="str">
        <f t="shared" si="35"/>
        <v/>
      </c>
      <c r="AZ35" s="1232"/>
      <c r="BA35" s="1231" t="str">
        <f>IF('01.ข้อมูลเบื้องต้น'!$B$17="","",IF('03.คีย์เทอม2'!$B35="","",'01.ข้อมูลเบื้องต้น'!$B$17))</f>
        <v/>
      </c>
      <c r="BB35" s="1232" t="str">
        <f>IF('01.ข้อมูลเบื้องต้น'!$C$17="","",IF('03.คีย์เทอม2'!$B35="","",'01.ข้อมูลเบื้องต้น'!$C$17))</f>
        <v/>
      </c>
      <c r="BC35" s="519"/>
      <c r="BD35" s="1234" t="str">
        <f t="shared" si="36"/>
        <v/>
      </c>
      <c r="BE35" s="1232"/>
      <c r="BF35" s="1231" t="str">
        <f>IF('01.ข้อมูลเบื้องต้น'!$B$19="","",IF('03.คีย์เทอม2'!$B35="","",'01.ข้อมูลเบื้องต้น'!$B$19))</f>
        <v/>
      </c>
      <c r="BG35" s="1232" t="str">
        <f>IF('01.ข้อมูลเบื้องต้น'!$C$19="","",IF('03.คีย์เทอม2'!$B35="","",'01.ข้อมูลเบื้องต้น'!$C$19))</f>
        <v/>
      </c>
      <c r="BH35" s="722"/>
      <c r="BI35" s="1234" t="str">
        <f t="shared" si="37"/>
        <v/>
      </c>
      <c r="BJ35" s="1232"/>
      <c r="BK35" s="1231" t="str">
        <f>IF('01.ข้อมูลเบื้องต้น'!$B$20="","",IF('03.คีย์เทอม2'!$B35="","",'01.ข้อมูลเบื้องต้น'!$B$20))</f>
        <v/>
      </c>
      <c r="BL35" s="1232" t="str">
        <f>IF('01.ข้อมูลเบื้องต้น'!$C$20="","",IF('03.คีย์เทอม2'!$B35="","",'01.ข้อมูลเบื้องต้น'!$C$20))</f>
        <v/>
      </c>
      <c r="BM35" s="723"/>
      <c r="BN35" s="1234" t="str">
        <f t="shared" si="8"/>
        <v/>
      </c>
      <c r="BO35" s="1232"/>
      <c r="BP35" s="1231" t="str">
        <f>IF('01.ข้อมูลเบื้องต้น'!$B$21="","",IF('03.คีย์เทอม2'!$B35="","",'01.ข้อมูลเบื้องต้น'!$B$21))</f>
        <v/>
      </c>
      <c r="BQ35" s="1232" t="str">
        <f>IF('01.ข้อมูลเบื้องต้น'!$C$21="","",IF('03.คีย์เทอม2'!$B35="","",'01.ข้อมูลเบื้องต้น'!$C$21))</f>
        <v/>
      </c>
      <c r="BR35" s="722"/>
      <c r="BS35" s="1234" t="str">
        <f t="shared" si="9"/>
        <v/>
      </c>
      <c r="BT35" s="1232"/>
      <c r="BU35" s="1231" t="str">
        <f>IF('01.ข้อมูลเบื้องต้น'!$B$22="","",IF('03.คีย์เทอม2'!$B35="","",'01.ข้อมูลเบื้องต้น'!$B$22))</f>
        <v/>
      </c>
      <c r="BV35" s="1232" t="str">
        <f>IF('01.ข้อมูลเบื้องต้น'!$C$22="","",IF('03.คีย์เทอม2'!$B35="","",'01.ข้อมูลเบื้องต้น'!$C$22))</f>
        <v/>
      </c>
      <c r="BW35" s="722"/>
      <c r="BX35" s="1234" t="str">
        <f t="shared" si="10"/>
        <v/>
      </c>
      <c r="BY35" s="1232"/>
      <c r="BZ35" s="1231" t="str">
        <f>IF('01.ข้อมูลเบื้องต้น'!$B$23="","",IF('03.คีย์เทอม2'!$B35="","",'01.ข้อมูลเบื้องต้น'!$B$23))</f>
        <v/>
      </c>
      <c r="CA35" s="1232" t="str">
        <f>IF('01.ข้อมูลเบื้องต้น'!$C$23="","",IF('03.คีย์เทอม2'!$B35="","",'01.ข้อมูลเบื้องต้น'!$C$23))</f>
        <v/>
      </c>
      <c r="CB35" s="722"/>
      <c r="CC35" s="1234" t="str">
        <f t="shared" si="38"/>
        <v/>
      </c>
      <c r="CD35" s="1232"/>
      <c r="CE35" s="1231" t="str">
        <f>IF('01.ข้อมูลเบื้องต้น'!$B$24="","",IF('03.คีย์เทอม2'!$B35="","",'01.ข้อมูลเบื้องต้น'!$B$24))</f>
        <v/>
      </c>
      <c r="CF35" s="1232" t="str">
        <f>IF('01.ข้อมูลเบื้องต้น'!$C$24="","",IF('03.คีย์เทอม2'!$B35="","",'01.ข้อมูลเบื้องต้น'!$C$24))</f>
        <v/>
      </c>
      <c r="CG35" s="722"/>
      <c r="CH35" s="1234" t="str">
        <f t="shared" si="58"/>
        <v/>
      </c>
      <c r="CI35" s="1232"/>
      <c r="CJ35" s="1231" t="str">
        <f>IF('01.ข้อมูลเบื้องต้น'!$B$25="","",IF('03.คีย์เทอม2'!$B35="","",'01.ข้อมูลเบื้องต้น'!$B$25))</f>
        <v/>
      </c>
      <c r="CK35" s="1232" t="str">
        <f>IF('01.ข้อมูลเบื้องต้น'!$C$25="","",IF('03.คีย์เทอม2'!$B35="","",'01.ข้อมูลเบื้องต้น'!$C$25))</f>
        <v/>
      </c>
      <c r="CL35" s="722"/>
      <c r="CM35" s="1234" t="str">
        <f t="shared" si="11"/>
        <v/>
      </c>
      <c r="CN35" s="1232"/>
      <c r="CO35" s="1231" t="str">
        <f>IF('01.ข้อมูลเบื้องต้น'!$B$26="","",IF('03.คีย์เทอม2'!$B35="","",'01.ข้อมูลเบื้องต้น'!$B$26))</f>
        <v/>
      </c>
      <c r="CP35" s="1232" t="str">
        <f>IF('01.ข้อมูลเบื้องต้น'!$C$26="","",IF('03.คีย์เทอม2'!$B35="","",'01.ข้อมูลเบื้องต้น'!$C$26))</f>
        <v/>
      </c>
      <c r="CQ35" s="722"/>
      <c r="CR35" s="1234" t="str">
        <f t="shared" si="12"/>
        <v/>
      </c>
      <c r="CS35" s="1232"/>
      <c r="CT35" s="1231" t="str">
        <f>IF('01.ข้อมูลเบื้องต้น'!$B$27="","",IF('03.คีย์เทอม2'!$B35="","",'01.ข้อมูลเบื้องต้น'!$B$27))</f>
        <v/>
      </c>
      <c r="CU35" s="1232" t="str">
        <f>IF('01.ข้อมูลเบื้องต้น'!$C$27="","",IF('03.คีย์เทอม2'!$B35="","",'01.ข้อมูลเบื้องต้น'!$C$27))</f>
        <v/>
      </c>
      <c r="CV35" s="722"/>
      <c r="CW35" s="1234" t="str">
        <f t="shared" si="13"/>
        <v/>
      </c>
      <c r="CX35" s="1232"/>
      <c r="CY35" s="1231" t="str">
        <f>IF('01.ข้อมูลเบื้องต้น'!$B$28="","",IF('03.คีย์เทอม2'!$B35="","",'01.ข้อมูลเบื้องต้น'!$B$28))</f>
        <v/>
      </c>
      <c r="CZ35" s="1232" t="str">
        <f>IF('01.ข้อมูลเบื้องต้น'!$C$28="","",IF('03.คีย์เทอม2'!$B35="","",'01.ข้อมูลเบื้องต้น'!$C$28))</f>
        <v/>
      </c>
      <c r="DA35" s="722"/>
      <c r="DB35" s="1234" t="str">
        <f t="shared" si="14"/>
        <v/>
      </c>
      <c r="DC35" s="1232"/>
      <c r="DD35" s="1231" t="str">
        <f>IF('01.ข้อมูลเบื้องต้น'!$B$36="","",IF('02.คีย์เทอม1'!$B35="","",'01.ข้อมูลเบื้องต้น'!$B$36))</f>
        <v/>
      </c>
      <c r="DE35" s="1232" t="str">
        <f>IF('01.ข้อมูลเบื้องต้น'!$C$36="","",IF('02.คีย์เทอม1'!$B35="","",'01.ข้อมูลเบื้องต้น'!$C$36))</f>
        <v/>
      </c>
      <c r="DF35" s="721"/>
      <c r="DG35" s="1234" t="str">
        <f t="shared" si="15"/>
        <v/>
      </c>
      <c r="DH35" s="1232"/>
      <c r="DI35" s="1231" t="str">
        <f>IF('01.ข้อมูลเบื้องต้น'!$B$37="","",IF('02.คีย์เทอม1'!$B35="","",'01.ข้อมูลเบื้องต้น'!$B$37))</f>
        <v/>
      </c>
      <c r="DJ35" s="1232" t="str">
        <f>IF('01.ข้อมูลเบื้องต้น'!$C$37="","",IF('02.คีย์เทอม1'!$B35="","",'01.ข้อมูลเบื้องต้น'!$C$37))</f>
        <v/>
      </c>
      <c r="DK35" s="721"/>
      <c r="DL35" s="1234" t="str">
        <f t="shared" si="16"/>
        <v/>
      </c>
      <c r="DM35" s="1232"/>
      <c r="DN35" s="1231" t="str">
        <f>IF('01.ข้อมูลเบื้องต้น'!$B$38="","",IF('02.คีย์เทอม1'!$B35="","",'01.ข้อมูลเบื้องต้น'!$B$38))</f>
        <v/>
      </c>
      <c r="DO35" s="1232" t="str">
        <f>IF('01.ข้อมูลเบื้องต้น'!$C$38="","",IF('02.คีย์เทอม1'!$B35="","",'01.ข้อมูลเบื้องต้น'!$C$38))</f>
        <v/>
      </c>
      <c r="DP35" s="721"/>
      <c r="DQ35" s="1234" t="str">
        <f t="shared" si="17"/>
        <v/>
      </c>
      <c r="DR35" s="1232"/>
      <c r="DS35" s="1231" t="str">
        <f>IF('01.ข้อมูลเบื้องต้น'!$B$39="","",IF('02.คีย์เทอม1'!$B35="","",'01.ข้อมูลเบื้องต้น'!$B$39))</f>
        <v/>
      </c>
      <c r="DT35" s="1232" t="str">
        <f>IF('01.ข้อมูลเบื้องต้น'!$C$39="","",IF('02.คีย์เทอม1'!$B35="","",'01.ข้อมูลเบื้องต้น'!$C$39))</f>
        <v/>
      </c>
      <c r="DU35" s="721"/>
      <c r="DV35" s="1234" t="str">
        <f t="shared" si="18"/>
        <v/>
      </c>
      <c r="DW35" s="1232"/>
      <c r="DX35" s="1231" t="str">
        <f>IF('01.ข้อมูลเบื้องต้น'!$B$40="","",IF('02.คีย์เทอม1'!$B35="","",'01.ข้อมูลเบื้องต้น'!$B$40))</f>
        <v/>
      </c>
      <c r="DY35" s="1232" t="str">
        <f>IF('01.ข้อมูลเบื้องต้น'!$C$40="","",IF('02.คีย์เทอม1'!$B35="","",'01.ข้อมูลเบื้องต้น'!$C$40))</f>
        <v/>
      </c>
      <c r="DZ35" s="721"/>
      <c r="EA35" s="1234" t="str">
        <f t="shared" si="19"/>
        <v/>
      </c>
      <c r="EB35" s="1232"/>
      <c r="EC35" s="1231" t="str">
        <f>IF('01.ข้อมูลเบื้องต้น'!$B$41="","",IF('02.คีย์เทอม1'!$B35="","",'01.ข้อมูลเบื้องต้น'!$B$41))</f>
        <v/>
      </c>
      <c r="ED35" s="1232" t="str">
        <f>IF('01.ข้อมูลเบื้องต้น'!$C$41="","",IF('02.คีย์เทอม1'!$B35="","",'01.ข้อมูลเบื้องต้น'!$C$41))</f>
        <v/>
      </c>
      <c r="EE35" s="721"/>
      <c r="EF35" s="1234" t="str">
        <f t="shared" si="20"/>
        <v/>
      </c>
      <c r="EG35" s="1232"/>
      <c r="EH35" s="1231" t="str">
        <f>IF('01.ข้อมูลเบื้องต้น'!$B$42="","",IF('02.คีย์เทอม1'!$B35="","",'01.ข้อมูลเบื้องต้น'!$B$42))</f>
        <v/>
      </c>
      <c r="EI35" s="1232" t="str">
        <f>IF('01.ข้อมูลเบื้องต้น'!$C$42="","",IF('02.คีย์เทอม1'!$B35="","",'01.ข้อมูลเบื้องต้น'!$C$42))</f>
        <v/>
      </c>
      <c r="EJ35" s="721"/>
      <c r="EK35" s="1234" t="str">
        <f t="shared" si="21"/>
        <v/>
      </c>
      <c r="EL35" s="1232"/>
      <c r="EM35" s="1231" t="str">
        <f>IF('01.ข้อมูลเบื้องต้น'!$B$43="","",IF('02.คีย์เทอม1'!$B35="","",'01.ข้อมูลเบื้องต้น'!$B$43))</f>
        <v/>
      </c>
      <c r="EN35" s="1232" t="str">
        <f>IF('01.ข้อมูลเบื้องต้น'!$C$43="","",IF('02.คีย์เทอม1'!$B35="","",'01.ข้อมูลเบื้องต้น'!$C$43))</f>
        <v/>
      </c>
      <c r="EO35" s="721"/>
      <c r="EP35" s="1234" t="str">
        <f t="shared" si="22"/>
        <v/>
      </c>
      <c r="EQ35" s="1232"/>
      <c r="ER35" s="1231" t="str">
        <f>IF('01.ข้อมูลเบื้องต้น'!$B$44="","",IF('02.คีย์เทอม1'!$B35="","",'01.ข้อมูลเบื้องต้น'!$B$44))</f>
        <v/>
      </c>
      <c r="ES35" s="1232" t="str">
        <f>IF('01.ข้อมูลเบื้องต้น'!$C$44="","",IF('02.คีย์เทอม1'!$B35="","",'01.ข้อมูลเบื้องต้น'!$C$44))</f>
        <v/>
      </c>
      <c r="ET35" s="721"/>
      <c r="EU35" s="1234" t="str">
        <f t="shared" si="23"/>
        <v/>
      </c>
      <c r="EV35" s="1232"/>
      <c r="EW35" s="1231" t="str">
        <f>IF('01.ข้อมูลเบื้องต้น'!$B$45="","",IF('02.คีย์เทอม1'!$B35="","",'01.ข้อมูลเบื้องต้น'!$B$45))</f>
        <v/>
      </c>
      <c r="EX35" s="1232" t="str">
        <f>IF('01.ข้อมูลเบื้องต้น'!$C$45="","",IF('02.คีย์เทอม1'!$B35="","",'01.ข้อมูลเบื้องต้น'!$C$45))</f>
        <v/>
      </c>
      <c r="EY35" s="721"/>
      <c r="EZ35" s="1234" t="str">
        <f t="shared" si="24"/>
        <v/>
      </c>
      <c r="FA35" s="1232"/>
      <c r="FB35" s="1231" t="str">
        <f>IF('01.ข้อมูลเบื้องต้น'!$B$46="","",IF('02.คีย์เทอม1'!$B35="","",'01.ข้อมูลเบื้องต้น'!$B$46))</f>
        <v/>
      </c>
      <c r="FC35" s="1232" t="str">
        <f>IF('01.ข้อมูลเบื้องต้น'!$C$46="","",IF('02.คีย์เทอม1'!$B35="","",'01.ข้อมูลเบื้องต้น'!$C$46))</f>
        <v/>
      </c>
      <c r="FD35" s="721"/>
      <c r="FE35" s="1234" t="str">
        <f t="shared" si="25"/>
        <v/>
      </c>
      <c r="FF35" s="1232"/>
      <c r="FG35" s="1231" t="str">
        <f>IF('01.ข้อมูลเบื้องต้น'!$B$47="","",IF('02.คีย์เทอม1'!$B35="","",'01.ข้อมูลเบื้องต้น'!$B$47))</f>
        <v/>
      </c>
      <c r="FH35" s="1232" t="str">
        <f>IF('01.ข้อมูลเบื้องต้น'!$C$47="","",IF('02.คีย์เทอม1'!$B35="","",'01.ข้อมูลเบื้องต้น'!$C$47))</f>
        <v/>
      </c>
      <c r="FI35" s="721"/>
      <c r="FJ35" s="1234" t="str">
        <f t="shared" si="26"/>
        <v/>
      </c>
      <c r="FK35" s="1232"/>
      <c r="FL35" s="1231" t="str">
        <f>IF('01.ข้อมูลเบื้องต้น'!$B$48="","",IF('02.คีย์เทอม1'!$B35="","",'01.ข้อมูลเบื้องต้น'!$B$48))</f>
        <v/>
      </c>
      <c r="FM35" s="1232" t="str">
        <f>IF('01.ข้อมูลเบื้องต้น'!$C$48="","",IF('02.คีย์เทอม1'!$B35="","",'01.ข้อมูลเบื้องต้น'!$C$48))</f>
        <v/>
      </c>
      <c r="FN35" s="721"/>
      <c r="FO35" s="1234" t="str">
        <f t="shared" si="27"/>
        <v/>
      </c>
      <c r="FP35" s="1232"/>
      <c r="FQ35" s="1231" t="str">
        <f>IF('01.ข้อมูลเบื้องต้น'!$B$49="","",IF('02.คีย์เทอม1'!$B35="","",'01.ข้อมูลเบื้องต้น'!$B$49))</f>
        <v/>
      </c>
      <c r="FR35" s="1232" t="str">
        <f>IF('01.ข้อมูลเบื้องต้น'!$C$49="","",IF('02.คีย์เทอม1'!$B35="","",'01.ข้อมูลเบื้องต้น'!$C$49))</f>
        <v/>
      </c>
      <c r="FS35" s="721"/>
      <c r="FT35" s="1234" t="str">
        <f t="shared" si="28"/>
        <v/>
      </c>
      <c r="FU35" s="1232"/>
      <c r="FV35" s="1231" t="str">
        <f>IF('01.ข้อมูลเบื้องต้น'!$B$50="","",IF($D35="","",'01.ข้อมูลเบื้องต้น'!$B$50))</f>
        <v/>
      </c>
      <c r="FW35" s="1232" t="str">
        <f>IF('01.ข้อมูลเบื้องต้น'!$C$50="","",IF('02.คีย์เทอม1'!$B35="","",'01.ข้อมูลเบื้องต้น'!$C$50))</f>
        <v/>
      </c>
      <c r="FX35" s="721"/>
      <c r="FY35" s="1234" t="str">
        <f t="shared" si="29"/>
        <v/>
      </c>
      <c r="FZ35" s="521" t="str">
        <f t="shared" si="56"/>
        <v/>
      </c>
      <c r="GA35" s="522" t="str">
        <f t="shared" si="57"/>
        <v/>
      </c>
      <c r="GB35" s="523" t="str">
        <f>IF('2.ชื่อนักเรียน'!R36="มส","มส",IF('2.ชื่อนักเรียน'!R36="ย้าย","ย้าย",IF('2.ชื่อนักเรียน'!R36="ร","ร",IF(GA35="","",RANK(GA35,$GA$10:$GA$59,0)))))</f>
        <v/>
      </c>
      <c r="GC35" s="523" t="str">
        <f t="shared" si="39"/>
        <v/>
      </c>
      <c r="GE35" s="533" t="str">
        <f t="shared" si="40"/>
        <v/>
      </c>
      <c r="GF35" s="719" t="str">
        <f t="shared" si="41"/>
        <v/>
      </c>
      <c r="GG35" s="717" t="str">
        <f t="shared" si="42"/>
        <v/>
      </c>
      <c r="GH35" s="520" t="str">
        <f t="shared" si="43"/>
        <v/>
      </c>
      <c r="GI35" s="535" t="str">
        <f t="shared" si="44"/>
        <v/>
      </c>
      <c r="GJ35" s="719" t="str">
        <f t="shared" si="45"/>
        <v/>
      </c>
      <c r="GK35" s="719" t="str">
        <f t="shared" si="46"/>
        <v/>
      </c>
      <c r="GL35" s="534" t="str">
        <f t="shared" si="47"/>
        <v/>
      </c>
      <c r="GM35" s="701" t="str">
        <f t="shared" si="48"/>
        <v/>
      </c>
      <c r="GN35" s="701" t="str">
        <f t="shared" si="49"/>
        <v/>
      </c>
      <c r="GO35" s="701" t="str">
        <f t="shared" si="50"/>
        <v/>
      </c>
      <c r="GP35" s="701" t="str">
        <f t="shared" si="51"/>
        <v/>
      </c>
      <c r="GQ35" s="701" t="str">
        <f t="shared" si="52"/>
        <v/>
      </c>
      <c r="GR35" s="701" t="str">
        <f t="shared" si="53"/>
        <v/>
      </c>
      <c r="GS35" s="701" t="str">
        <f t="shared" si="54"/>
        <v/>
      </c>
      <c r="GT35" s="520" t="str">
        <f t="shared" si="55"/>
        <v/>
      </c>
    </row>
    <row r="36" spans="1:202" s="509" customFormat="1" ht="17.25" customHeight="1" thickTop="1" thickBot="1">
      <c r="A36" s="1229">
        <v>27</v>
      </c>
      <c r="B36" s="1229" t="str">
        <f>IF('2.ชื่อนักเรียน'!E37="","",CONCATENATE('2.ชื่อนักเรียน'!E37,'2.ชื่อนักเรียน'!F37,'2.ชื่อนักเรียน'!G37,'2.ชื่อนักเรียน'!H37,'2.ชื่อนักเรียน'!I37,'2.ชื่อนักเรียน'!J37,'2.ชื่อนักเรียน'!K37,'2.ชื่อนักเรียน'!L37,'2.ชื่อนักเรียน'!M37,'2.ชื่อนักเรียน'!N37,'2.ชื่อนักเรียน'!O37,'2.ชื่อนักเรียน'!P37,'2.ชื่อนักเรียน'!Q37))</f>
        <v/>
      </c>
      <c r="C36" s="1230" t="str">
        <f>IF('2.ชื่อนักเรียน'!B37="","",'2.ชื่อนักเรียน'!B37)</f>
        <v/>
      </c>
      <c r="D36" s="1231" t="str">
        <f>IF('2.ชื่อนักเรียน'!C37="","",CONCATENATE(TRIM('2.ชื่อนักเรียน'!C37),"  ",'2.ชื่อนักเรียน'!D37))</f>
        <v/>
      </c>
      <c r="E36" s="1232" t="str">
        <f>IF(B36="","",IF('01.ข้อมูลเบื้องต้น'!$H$2="","",'01.ข้อมูลเบื้องต้น'!$H$2))</f>
        <v/>
      </c>
      <c r="F36" s="1231" t="str">
        <f>IF(B36="","",IF('01.ข้อมูลเบื้องต้น'!$I$4="","",'01.ข้อมูลเบื้องต้น'!$I$4))</f>
        <v/>
      </c>
      <c r="G36" s="1232"/>
      <c r="H36" s="1231" t="str">
        <f>IF('01.ข้อมูลเบื้องต้น'!$B$8="","",IF('03.คีย์เทอม2'!$B36="","",'01.ข้อมูลเบื้องต้น'!$B$8))</f>
        <v/>
      </c>
      <c r="I36" s="1232" t="str">
        <f>IF('01.ข้อมูลเบื้องต้น'!$C$8="","",IF('03.คีย์เทอม2'!$B36="","",'01.ข้อมูลเบื้องต้น'!$C$8))</f>
        <v/>
      </c>
      <c r="J36" s="519"/>
      <c r="K36" s="1233" t="str">
        <f>IF('2.ชื่อนักเรียน'!R37="มส","มส",IF('2.ชื่อนักเรียน'!R37="ร","ร",IF('2.ชื่อนักเรียน'!R37="ย้าย","ย้าย",IF(J36="","",IF(J36&gt;=75,"เชี่ยวชาญ",IF(J36&gt;=65,"ชำนาญ",IF(J36&gt;=55,"พัฒนา",IF(J36&gt;=50,"เริ่มต้น","ไม่ผ่าน"))))))))</f>
        <v/>
      </c>
      <c r="L36" s="1232"/>
      <c r="M36" s="1231" t="str">
        <f>IF('01.ข้อมูลเบื้องต้น'!$B$9="","",IF('03.คีย์เทอม2'!$B36="","",'01.ข้อมูลเบื้องต้น'!$B$9))</f>
        <v/>
      </c>
      <c r="N36" s="1232" t="str">
        <f>IF('01.ข้อมูลเบื้องต้น'!$C$9="","",IF('03.คีย์เทอม2'!$B36="","",'01.ข้อมูลเบื้องต้น'!$C$9))</f>
        <v/>
      </c>
      <c r="O36" s="526"/>
      <c r="P36" s="1235" t="str">
        <f t="shared" si="6"/>
        <v/>
      </c>
      <c r="Q36" s="1232"/>
      <c r="R36" s="1231" t="str">
        <f>IF('01.ข้อมูลเบื้องต้น'!$B$10="","",IF('03.คีย์เทอม2'!$B36="","",'01.ข้อมูลเบื้องต้น'!$B$10))</f>
        <v/>
      </c>
      <c r="S36" s="1232" t="str">
        <f>IF('01.ข้อมูลเบื้องต้น'!$C$10="","",IF('03.คีย์เทอม2'!$B36="","",'01.ข้อมูลเบื้องต้น'!$C$10))</f>
        <v/>
      </c>
      <c r="T36" s="526"/>
      <c r="U36" s="1235" t="str">
        <f t="shared" si="7"/>
        <v/>
      </c>
      <c r="V36" s="1232"/>
      <c r="W36" s="1231" t="str">
        <f>IF('01.ข้อมูลเบื้องต้น'!$B$11="","",IF('03.คีย์เทอม2'!$B36="","",'01.ข้อมูลเบื้องต้น'!$B$11))</f>
        <v/>
      </c>
      <c r="X36" s="1232" t="str">
        <f>IF('01.ข้อมูลเบื้องต้น'!$C$11="","",IF('03.คีย์เทอม2'!$B36="","",'01.ข้อมูลเบื้องต้น'!$C$11))</f>
        <v/>
      </c>
      <c r="Y36" s="519"/>
      <c r="Z36" s="1234" t="str">
        <f t="shared" si="30"/>
        <v/>
      </c>
      <c r="AA36" s="1232"/>
      <c r="AB36" s="1231" t="str">
        <f>IF('01.ข้อมูลเบื้องต้น'!$B$12="","",IF('03.คีย์เทอม2'!$B36="","",'01.ข้อมูลเบื้องต้น'!$B$12))</f>
        <v/>
      </c>
      <c r="AC36" s="1232" t="str">
        <f>IF('01.ข้อมูลเบื้องต้น'!$C$12="","",IF('03.คีย์เทอม2'!$B36="","",'01.ข้อมูลเบื้องต้น'!$C$12))</f>
        <v/>
      </c>
      <c r="AD36" s="526"/>
      <c r="AE36" s="1235" t="str">
        <f t="shared" si="31"/>
        <v/>
      </c>
      <c r="AF36" s="1232"/>
      <c r="AG36" s="1231" t="str">
        <f>IF('01.ข้อมูลเบื้องต้น'!$B$13="","",IF('03.คีย์เทอม2'!$B36="","",'01.ข้อมูลเบื้องต้น'!$B$13))</f>
        <v/>
      </c>
      <c r="AH36" s="1232" t="str">
        <f>IF('01.ข้อมูลเบื้องต้น'!$C$13="","",IF('03.คีย์เทอม2'!$B36="","",'01.ข้อมูลเบื้องต้น'!$C$13))</f>
        <v/>
      </c>
      <c r="AI36" s="526"/>
      <c r="AJ36" s="1235" t="str">
        <f t="shared" si="32"/>
        <v/>
      </c>
      <c r="AK36" s="1232"/>
      <c r="AL36" s="1231" t="str">
        <f>IF('01.ข้อมูลเบื้องต้น'!$B$14="","",IF('03.คีย์เทอม2'!$B36="","",'01.ข้อมูลเบื้องต้น'!$B$14))</f>
        <v/>
      </c>
      <c r="AM36" s="1232" t="str">
        <f>IF('01.ข้อมูลเบื้องต้น'!$C$14="","",IF('03.คีย์เทอม2'!$B36="","",'01.ข้อมูลเบื้องต้น'!$C$14))</f>
        <v/>
      </c>
      <c r="AN36" s="526"/>
      <c r="AO36" s="1235" t="str">
        <f t="shared" si="33"/>
        <v/>
      </c>
      <c r="AP36" s="1232"/>
      <c r="AQ36" s="1231" t="str">
        <f>IF('01.ข้อมูลเบื้องต้น'!$B$15="","",IF('03.คีย์เทอม2'!$B36="","",'01.ข้อมูลเบื้องต้น'!$B$15))</f>
        <v/>
      </c>
      <c r="AR36" s="1232" t="str">
        <f>IF('01.ข้อมูลเบื้องต้น'!$C$15="","",IF('03.คีย์เทอม2'!$B36="","",'01.ข้อมูลเบื้องต้น'!$C$15))</f>
        <v/>
      </c>
      <c r="AS36" s="526"/>
      <c r="AT36" s="1235" t="str">
        <f t="shared" si="34"/>
        <v/>
      </c>
      <c r="AU36" s="1232"/>
      <c r="AV36" s="1231" t="str">
        <f>IF('01.ข้อมูลเบื้องต้น'!$B$16="","",IF('03.คีย์เทอม2'!$B36="","",'01.ข้อมูลเบื้องต้น'!$B$16))</f>
        <v/>
      </c>
      <c r="AW36" s="1232" t="str">
        <f>IF('01.ข้อมูลเบื้องต้น'!$C$16="","",IF('03.คีย์เทอม2'!$B36="","",'01.ข้อมูลเบื้องต้น'!$C$16))</f>
        <v/>
      </c>
      <c r="AX36" s="519"/>
      <c r="AY36" s="1234" t="str">
        <f t="shared" si="35"/>
        <v/>
      </c>
      <c r="AZ36" s="1232"/>
      <c r="BA36" s="1231" t="str">
        <f>IF('01.ข้อมูลเบื้องต้น'!$B$17="","",IF('03.คีย์เทอม2'!$B36="","",'01.ข้อมูลเบื้องต้น'!$B$17))</f>
        <v/>
      </c>
      <c r="BB36" s="1232" t="str">
        <f>IF('01.ข้อมูลเบื้องต้น'!$C$17="","",IF('03.คีย์เทอม2'!$B36="","",'01.ข้อมูลเบื้องต้น'!$C$17))</f>
        <v/>
      </c>
      <c r="BC36" s="519"/>
      <c r="BD36" s="1234" t="str">
        <f t="shared" si="36"/>
        <v/>
      </c>
      <c r="BE36" s="1232"/>
      <c r="BF36" s="1231" t="str">
        <f>IF('01.ข้อมูลเบื้องต้น'!$B$19="","",IF('03.คีย์เทอม2'!$B36="","",'01.ข้อมูลเบื้องต้น'!$B$19))</f>
        <v/>
      </c>
      <c r="BG36" s="1232" t="str">
        <f>IF('01.ข้อมูลเบื้องต้น'!$C$19="","",IF('03.คีย์เทอม2'!$B36="","",'01.ข้อมูลเบื้องต้น'!$C$19))</f>
        <v/>
      </c>
      <c r="BH36" s="722"/>
      <c r="BI36" s="1234" t="str">
        <f t="shared" si="37"/>
        <v/>
      </c>
      <c r="BJ36" s="1232"/>
      <c r="BK36" s="1231" t="str">
        <f>IF('01.ข้อมูลเบื้องต้น'!$B$20="","",IF('03.คีย์เทอม2'!$B36="","",'01.ข้อมูลเบื้องต้น'!$B$20))</f>
        <v/>
      </c>
      <c r="BL36" s="1232" t="str">
        <f>IF('01.ข้อมูลเบื้องต้น'!$C$20="","",IF('03.คีย์เทอม2'!$B36="","",'01.ข้อมูลเบื้องต้น'!$C$20))</f>
        <v/>
      </c>
      <c r="BM36" s="722"/>
      <c r="BN36" s="1235" t="str">
        <f t="shared" si="8"/>
        <v/>
      </c>
      <c r="BO36" s="1232"/>
      <c r="BP36" s="1231" t="str">
        <f>IF('01.ข้อมูลเบื้องต้น'!$B$21="","",IF('03.คีย์เทอม2'!$B36="","",'01.ข้อมูลเบื้องต้น'!$B$21))</f>
        <v/>
      </c>
      <c r="BQ36" s="1232" t="str">
        <f>IF('01.ข้อมูลเบื้องต้น'!$C$21="","",IF('03.คีย์เทอม2'!$B36="","",'01.ข้อมูลเบื้องต้น'!$C$21))</f>
        <v/>
      </c>
      <c r="BR36" s="722"/>
      <c r="BS36" s="1234" t="str">
        <f t="shared" si="9"/>
        <v/>
      </c>
      <c r="BT36" s="1232"/>
      <c r="BU36" s="1231" t="str">
        <f>IF('01.ข้อมูลเบื้องต้น'!$B$22="","",IF('03.คีย์เทอม2'!$B36="","",'01.ข้อมูลเบื้องต้น'!$B$22))</f>
        <v/>
      </c>
      <c r="BV36" s="1232" t="str">
        <f>IF('01.ข้อมูลเบื้องต้น'!$C$22="","",IF('03.คีย์เทอม2'!$B36="","",'01.ข้อมูลเบื้องต้น'!$C$22))</f>
        <v/>
      </c>
      <c r="BW36" s="722"/>
      <c r="BX36" s="1234" t="str">
        <f t="shared" si="10"/>
        <v/>
      </c>
      <c r="BY36" s="1232"/>
      <c r="BZ36" s="1231" t="str">
        <f>IF('01.ข้อมูลเบื้องต้น'!$B$23="","",IF('03.คีย์เทอม2'!$B36="","",'01.ข้อมูลเบื้องต้น'!$B$23))</f>
        <v/>
      </c>
      <c r="CA36" s="1232" t="str">
        <f>IF('01.ข้อมูลเบื้องต้น'!$C$23="","",IF('03.คีย์เทอม2'!$B36="","",'01.ข้อมูลเบื้องต้น'!$C$23))</f>
        <v/>
      </c>
      <c r="CB36" s="722"/>
      <c r="CC36" s="1234" t="str">
        <f t="shared" si="38"/>
        <v/>
      </c>
      <c r="CD36" s="1232"/>
      <c r="CE36" s="1231" t="str">
        <f>IF('01.ข้อมูลเบื้องต้น'!$B$24="","",IF('03.คีย์เทอม2'!$B36="","",'01.ข้อมูลเบื้องต้น'!$B$24))</f>
        <v/>
      </c>
      <c r="CF36" s="1232" t="str">
        <f>IF('01.ข้อมูลเบื้องต้น'!$C$24="","",IF('03.คีย์เทอม2'!$B36="","",'01.ข้อมูลเบื้องต้น'!$C$24))</f>
        <v/>
      </c>
      <c r="CG36" s="722"/>
      <c r="CH36" s="1234" t="str">
        <f t="shared" si="58"/>
        <v/>
      </c>
      <c r="CI36" s="1232"/>
      <c r="CJ36" s="1231" t="str">
        <f>IF('01.ข้อมูลเบื้องต้น'!$B$25="","",IF('03.คีย์เทอม2'!$B36="","",'01.ข้อมูลเบื้องต้น'!$B$25))</f>
        <v/>
      </c>
      <c r="CK36" s="1232" t="str">
        <f>IF('01.ข้อมูลเบื้องต้น'!$C$25="","",IF('03.คีย์เทอม2'!$B36="","",'01.ข้อมูลเบื้องต้น'!$C$25))</f>
        <v/>
      </c>
      <c r="CL36" s="722"/>
      <c r="CM36" s="1234" t="str">
        <f t="shared" si="11"/>
        <v/>
      </c>
      <c r="CN36" s="1232"/>
      <c r="CO36" s="1231" t="str">
        <f>IF('01.ข้อมูลเบื้องต้น'!$B$26="","",IF('03.คีย์เทอม2'!$B36="","",'01.ข้อมูลเบื้องต้น'!$B$26))</f>
        <v/>
      </c>
      <c r="CP36" s="1232" t="str">
        <f>IF('01.ข้อมูลเบื้องต้น'!$C$26="","",IF('03.คีย์เทอม2'!$B36="","",'01.ข้อมูลเบื้องต้น'!$C$26))</f>
        <v/>
      </c>
      <c r="CQ36" s="722"/>
      <c r="CR36" s="1234" t="str">
        <f t="shared" si="12"/>
        <v/>
      </c>
      <c r="CS36" s="1232"/>
      <c r="CT36" s="1231" t="str">
        <f>IF('01.ข้อมูลเบื้องต้น'!$B$27="","",IF('03.คีย์เทอม2'!$B36="","",'01.ข้อมูลเบื้องต้น'!$B$27))</f>
        <v/>
      </c>
      <c r="CU36" s="1232" t="str">
        <f>IF('01.ข้อมูลเบื้องต้น'!$C$27="","",IF('03.คีย์เทอม2'!$B36="","",'01.ข้อมูลเบื้องต้น'!$C$27))</f>
        <v/>
      </c>
      <c r="CV36" s="722"/>
      <c r="CW36" s="1234" t="str">
        <f t="shared" si="13"/>
        <v/>
      </c>
      <c r="CX36" s="1232"/>
      <c r="CY36" s="1231" t="str">
        <f>IF('01.ข้อมูลเบื้องต้น'!$B$28="","",IF('03.คีย์เทอม2'!$B36="","",'01.ข้อมูลเบื้องต้น'!$B$28))</f>
        <v/>
      </c>
      <c r="CZ36" s="1232" t="str">
        <f>IF('01.ข้อมูลเบื้องต้น'!$C$28="","",IF('03.คีย์เทอม2'!$B36="","",'01.ข้อมูลเบื้องต้น'!$C$28))</f>
        <v/>
      </c>
      <c r="DA36" s="722"/>
      <c r="DB36" s="1234" t="str">
        <f t="shared" si="14"/>
        <v/>
      </c>
      <c r="DC36" s="1232"/>
      <c r="DD36" s="1231" t="str">
        <f>IF('01.ข้อมูลเบื้องต้น'!$B$36="","",IF('02.คีย์เทอม1'!$B36="","",'01.ข้อมูลเบื้องต้น'!$B$36))</f>
        <v/>
      </c>
      <c r="DE36" s="1232" t="str">
        <f>IF('01.ข้อมูลเบื้องต้น'!$C$36="","",IF('02.คีย์เทอม1'!$B36="","",'01.ข้อมูลเบื้องต้น'!$C$36))</f>
        <v/>
      </c>
      <c r="DF36" s="721"/>
      <c r="DG36" s="1234" t="str">
        <f t="shared" si="15"/>
        <v/>
      </c>
      <c r="DH36" s="1232"/>
      <c r="DI36" s="1231" t="str">
        <f>IF('01.ข้อมูลเบื้องต้น'!$B$37="","",IF('02.คีย์เทอม1'!$B36="","",'01.ข้อมูลเบื้องต้น'!$B$37))</f>
        <v/>
      </c>
      <c r="DJ36" s="1232" t="str">
        <f>IF('01.ข้อมูลเบื้องต้น'!$C$37="","",IF('02.คีย์เทอม1'!$B36="","",'01.ข้อมูลเบื้องต้น'!$C$37))</f>
        <v/>
      </c>
      <c r="DK36" s="721"/>
      <c r="DL36" s="1234" t="str">
        <f t="shared" si="16"/>
        <v/>
      </c>
      <c r="DM36" s="1232"/>
      <c r="DN36" s="1231" t="str">
        <f>IF('01.ข้อมูลเบื้องต้น'!$B$38="","",IF('02.คีย์เทอม1'!$B36="","",'01.ข้อมูลเบื้องต้น'!$B$38))</f>
        <v/>
      </c>
      <c r="DO36" s="1232" t="str">
        <f>IF('01.ข้อมูลเบื้องต้น'!$C$38="","",IF('02.คีย์เทอม1'!$B36="","",'01.ข้อมูลเบื้องต้น'!$C$38))</f>
        <v/>
      </c>
      <c r="DP36" s="721"/>
      <c r="DQ36" s="1234" t="str">
        <f t="shared" si="17"/>
        <v/>
      </c>
      <c r="DR36" s="1232"/>
      <c r="DS36" s="1231" t="str">
        <f>IF('01.ข้อมูลเบื้องต้น'!$B$39="","",IF('02.คีย์เทอม1'!$B36="","",'01.ข้อมูลเบื้องต้น'!$B$39))</f>
        <v/>
      </c>
      <c r="DT36" s="1232" t="str">
        <f>IF('01.ข้อมูลเบื้องต้น'!$C$39="","",IF('02.คีย์เทอม1'!$B36="","",'01.ข้อมูลเบื้องต้น'!$C$39))</f>
        <v/>
      </c>
      <c r="DU36" s="721"/>
      <c r="DV36" s="1234" t="str">
        <f t="shared" si="18"/>
        <v/>
      </c>
      <c r="DW36" s="1232"/>
      <c r="DX36" s="1231" t="str">
        <f>IF('01.ข้อมูลเบื้องต้น'!$B$40="","",IF('02.คีย์เทอม1'!$B36="","",'01.ข้อมูลเบื้องต้น'!$B$40))</f>
        <v/>
      </c>
      <c r="DY36" s="1232" t="str">
        <f>IF('01.ข้อมูลเบื้องต้น'!$C$40="","",IF('02.คีย์เทอม1'!$B36="","",'01.ข้อมูลเบื้องต้น'!$C$40))</f>
        <v/>
      </c>
      <c r="DZ36" s="721"/>
      <c r="EA36" s="1234" t="str">
        <f t="shared" si="19"/>
        <v/>
      </c>
      <c r="EB36" s="1232"/>
      <c r="EC36" s="1231" t="str">
        <f>IF('01.ข้อมูลเบื้องต้น'!$B$41="","",IF('02.คีย์เทอม1'!$B36="","",'01.ข้อมูลเบื้องต้น'!$B$41))</f>
        <v/>
      </c>
      <c r="ED36" s="1232" t="str">
        <f>IF('01.ข้อมูลเบื้องต้น'!$C$41="","",IF('02.คีย์เทอม1'!$B36="","",'01.ข้อมูลเบื้องต้น'!$C$41))</f>
        <v/>
      </c>
      <c r="EE36" s="721"/>
      <c r="EF36" s="1234" t="str">
        <f t="shared" si="20"/>
        <v/>
      </c>
      <c r="EG36" s="1232"/>
      <c r="EH36" s="1231" t="str">
        <f>IF('01.ข้อมูลเบื้องต้น'!$B$42="","",IF('02.คีย์เทอม1'!$B36="","",'01.ข้อมูลเบื้องต้น'!$B$42))</f>
        <v/>
      </c>
      <c r="EI36" s="1232" t="str">
        <f>IF('01.ข้อมูลเบื้องต้น'!$C$42="","",IF('02.คีย์เทอม1'!$B36="","",'01.ข้อมูลเบื้องต้น'!$C$42))</f>
        <v/>
      </c>
      <c r="EJ36" s="721"/>
      <c r="EK36" s="1234" t="str">
        <f t="shared" si="21"/>
        <v/>
      </c>
      <c r="EL36" s="1232"/>
      <c r="EM36" s="1231" t="str">
        <f>IF('01.ข้อมูลเบื้องต้น'!$B$43="","",IF('02.คีย์เทอม1'!$B36="","",'01.ข้อมูลเบื้องต้น'!$B$43))</f>
        <v/>
      </c>
      <c r="EN36" s="1232" t="str">
        <f>IF('01.ข้อมูลเบื้องต้น'!$C$43="","",IF('02.คีย์เทอม1'!$B36="","",'01.ข้อมูลเบื้องต้น'!$C$43))</f>
        <v/>
      </c>
      <c r="EO36" s="721"/>
      <c r="EP36" s="1234" t="str">
        <f t="shared" si="22"/>
        <v/>
      </c>
      <c r="EQ36" s="1232"/>
      <c r="ER36" s="1231" t="str">
        <f>IF('01.ข้อมูลเบื้องต้น'!$B$44="","",IF('02.คีย์เทอม1'!$B36="","",'01.ข้อมูลเบื้องต้น'!$B$44))</f>
        <v/>
      </c>
      <c r="ES36" s="1232" t="str">
        <f>IF('01.ข้อมูลเบื้องต้น'!$C$44="","",IF('02.คีย์เทอม1'!$B36="","",'01.ข้อมูลเบื้องต้น'!$C$44))</f>
        <v/>
      </c>
      <c r="ET36" s="721"/>
      <c r="EU36" s="1234" t="str">
        <f t="shared" si="23"/>
        <v/>
      </c>
      <c r="EV36" s="1232"/>
      <c r="EW36" s="1231" t="str">
        <f>IF('01.ข้อมูลเบื้องต้น'!$B$45="","",IF('02.คีย์เทอม1'!$B36="","",'01.ข้อมูลเบื้องต้น'!$B$45))</f>
        <v/>
      </c>
      <c r="EX36" s="1232" t="str">
        <f>IF('01.ข้อมูลเบื้องต้น'!$C$45="","",IF('02.คีย์เทอม1'!$B36="","",'01.ข้อมูลเบื้องต้น'!$C$45))</f>
        <v/>
      </c>
      <c r="EY36" s="721"/>
      <c r="EZ36" s="1234" t="str">
        <f t="shared" si="24"/>
        <v/>
      </c>
      <c r="FA36" s="1232"/>
      <c r="FB36" s="1231" t="str">
        <f>IF('01.ข้อมูลเบื้องต้น'!$B$46="","",IF('02.คีย์เทอม1'!$B36="","",'01.ข้อมูลเบื้องต้น'!$B$46))</f>
        <v/>
      </c>
      <c r="FC36" s="1232" t="str">
        <f>IF('01.ข้อมูลเบื้องต้น'!$C$46="","",IF('02.คีย์เทอม1'!$B36="","",'01.ข้อมูลเบื้องต้น'!$C$46))</f>
        <v/>
      </c>
      <c r="FD36" s="721"/>
      <c r="FE36" s="1234" t="str">
        <f t="shared" si="25"/>
        <v/>
      </c>
      <c r="FF36" s="1232"/>
      <c r="FG36" s="1231" t="str">
        <f>IF('01.ข้อมูลเบื้องต้น'!$B$47="","",IF('02.คีย์เทอม1'!$B36="","",'01.ข้อมูลเบื้องต้น'!$B$47))</f>
        <v/>
      </c>
      <c r="FH36" s="1232" t="str">
        <f>IF('01.ข้อมูลเบื้องต้น'!$C$47="","",IF('02.คีย์เทอม1'!$B36="","",'01.ข้อมูลเบื้องต้น'!$C$47))</f>
        <v/>
      </c>
      <c r="FI36" s="721"/>
      <c r="FJ36" s="1234" t="str">
        <f t="shared" si="26"/>
        <v/>
      </c>
      <c r="FK36" s="1232"/>
      <c r="FL36" s="1231" t="str">
        <f>IF('01.ข้อมูลเบื้องต้น'!$B$48="","",IF('02.คีย์เทอม1'!$B36="","",'01.ข้อมูลเบื้องต้น'!$B$48))</f>
        <v/>
      </c>
      <c r="FM36" s="1232" t="str">
        <f>IF('01.ข้อมูลเบื้องต้น'!$C$48="","",IF('02.คีย์เทอม1'!$B36="","",'01.ข้อมูลเบื้องต้น'!$C$48))</f>
        <v/>
      </c>
      <c r="FN36" s="721"/>
      <c r="FO36" s="1234" t="str">
        <f t="shared" si="27"/>
        <v/>
      </c>
      <c r="FP36" s="1232"/>
      <c r="FQ36" s="1231" t="str">
        <f>IF('01.ข้อมูลเบื้องต้น'!$B$49="","",IF('02.คีย์เทอม1'!$B36="","",'01.ข้อมูลเบื้องต้น'!$B$49))</f>
        <v/>
      </c>
      <c r="FR36" s="1232" t="str">
        <f>IF('01.ข้อมูลเบื้องต้น'!$C$49="","",IF('02.คีย์เทอม1'!$B36="","",'01.ข้อมูลเบื้องต้น'!$C$49))</f>
        <v/>
      </c>
      <c r="FS36" s="721"/>
      <c r="FT36" s="1234" t="str">
        <f t="shared" si="28"/>
        <v/>
      </c>
      <c r="FU36" s="1232"/>
      <c r="FV36" s="1231" t="str">
        <f>IF('01.ข้อมูลเบื้องต้น'!$B$50="","",IF($D36="","",'01.ข้อมูลเบื้องต้น'!$B$50))</f>
        <v/>
      </c>
      <c r="FW36" s="1232" t="str">
        <f>IF('01.ข้อมูลเบื้องต้น'!$C$50="","",IF('02.คีย์เทอม1'!$B36="","",'01.ข้อมูลเบื้องต้น'!$C$50))</f>
        <v/>
      </c>
      <c r="FX36" s="721"/>
      <c r="FY36" s="1234" t="str">
        <f t="shared" si="29"/>
        <v/>
      </c>
      <c r="FZ36" s="521" t="str">
        <f t="shared" si="56"/>
        <v/>
      </c>
      <c r="GA36" s="522" t="str">
        <f t="shared" si="57"/>
        <v/>
      </c>
      <c r="GB36" s="523" t="str">
        <f>IF('2.ชื่อนักเรียน'!R37="มส","มส",IF('2.ชื่อนักเรียน'!R37="ย้าย","ย้าย",IF('2.ชื่อนักเรียน'!R37="ร","ร",IF(GA36="","",RANK(GA36,$GA$10:$GA$59,0)))))</f>
        <v/>
      </c>
      <c r="GC36" s="523" t="str">
        <f t="shared" si="39"/>
        <v/>
      </c>
      <c r="GE36" s="527" t="str">
        <f t="shared" si="40"/>
        <v/>
      </c>
      <c r="GF36" s="718" t="str">
        <f t="shared" si="41"/>
        <v/>
      </c>
      <c r="GG36" s="717" t="str">
        <f t="shared" si="42"/>
        <v/>
      </c>
      <c r="GH36" s="520" t="str">
        <f t="shared" si="43"/>
        <v/>
      </c>
      <c r="GI36" s="529" t="str">
        <f t="shared" si="44"/>
        <v/>
      </c>
      <c r="GJ36" s="718" t="str">
        <f t="shared" si="45"/>
        <v/>
      </c>
      <c r="GK36" s="718" t="str">
        <f t="shared" si="46"/>
        <v/>
      </c>
      <c r="GL36" s="528" t="str">
        <f t="shared" si="47"/>
        <v/>
      </c>
      <c r="GM36" s="701" t="str">
        <f t="shared" si="48"/>
        <v/>
      </c>
      <c r="GN36" s="701" t="str">
        <f t="shared" si="49"/>
        <v/>
      </c>
      <c r="GO36" s="701" t="str">
        <f t="shared" si="50"/>
        <v/>
      </c>
      <c r="GP36" s="701" t="str">
        <f t="shared" si="51"/>
        <v/>
      </c>
      <c r="GQ36" s="701" t="str">
        <f t="shared" si="52"/>
        <v/>
      </c>
      <c r="GR36" s="701" t="str">
        <f t="shared" si="53"/>
        <v/>
      </c>
      <c r="GS36" s="701" t="str">
        <f t="shared" si="54"/>
        <v/>
      </c>
      <c r="GT36" s="520" t="str">
        <f t="shared" si="55"/>
        <v/>
      </c>
    </row>
    <row r="37" spans="1:202" s="509" customFormat="1" ht="17.25" customHeight="1" thickTop="1" thickBot="1">
      <c r="A37" s="1229">
        <v>28</v>
      </c>
      <c r="B37" s="1229" t="str">
        <f>IF('2.ชื่อนักเรียน'!E38="","",CONCATENATE('2.ชื่อนักเรียน'!E38,'2.ชื่อนักเรียน'!F38,'2.ชื่อนักเรียน'!G38,'2.ชื่อนักเรียน'!H38,'2.ชื่อนักเรียน'!I38,'2.ชื่อนักเรียน'!J38,'2.ชื่อนักเรียน'!K38,'2.ชื่อนักเรียน'!L38,'2.ชื่อนักเรียน'!M38,'2.ชื่อนักเรียน'!N38,'2.ชื่อนักเรียน'!O38,'2.ชื่อนักเรียน'!P38,'2.ชื่อนักเรียน'!Q38))</f>
        <v/>
      </c>
      <c r="C37" s="1230" t="str">
        <f>IF('2.ชื่อนักเรียน'!B38="","",'2.ชื่อนักเรียน'!B38)</f>
        <v/>
      </c>
      <c r="D37" s="1231" t="str">
        <f>IF('2.ชื่อนักเรียน'!C38="","",CONCATENATE(TRIM('2.ชื่อนักเรียน'!C38),"  ",'2.ชื่อนักเรียน'!D38))</f>
        <v/>
      </c>
      <c r="E37" s="1232" t="str">
        <f>IF(B37="","",IF('01.ข้อมูลเบื้องต้น'!$H$2="","",'01.ข้อมูลเบื้องต้น'!$H$2))</f>
        <v/>
      </c>
      <c r="F37" s="1231" t="str">
        <f>IF(B37="","",IF('01.ข้อมูลเบื้องต้น'!$I$4="","",'01.ข้อมูลเบื้องต้น'!$I$4))</f>
        <v/>
      </c>
      <c r="G37" s="1232"/>
      <c r="H37" s="1231" t="str">
        <f>IF('01.ข้อมูลเบื้องต้น'!$B$8="","",IF('03.คีย์เทอม2'!$B37="","",'01.ข้อมูลเบื้องต้น'!$B$8))</f>
        <v/>
      </c>
      <c r="I37" s="1232" t="str">
        <f>IF('01.ข้อมูลเบื้องต้น'!$C$8="","",IF('03.คีย์เทอม2'!$B37="","",'01.ข้อมูลเบื้องต้น'!$C$8))</f>
        <v/>
      </c>
      <c r="J37" s="519"/>
      <c r="K37" s="1233" t="str">
        <f>IF('2.ชื่อนักเรียน'!R38="มส","มส",IF('2.ชื่อนักเรียน'!R38="ร","ร",IF('2.ชื่อนักเรียน'!R38="ย้าย","ย้าย",IF(J37="","",IF(J37&gt;=75,"เชี่ยวชาญ",IF(J37&gt;=65,"ชำนาญ",IF(J37&gt;=55,"พัฒนา",IF(J37&gt;=50,"เริ่มต้น","ไม่ผ่าน"))))))))</f>
        <v/>
      </c>
      <c r="L37" s="1232"/>
      <c r="M37" s="1231" t="str">
        <f>IF('01.ข้อมูลเบื้องต้น'!$B$9="","",IF('03.คีย์เทอม2'!$B37="","",'01.ข้อมูลเบื้องต้น'!$B$9))</f>
        <v/>
      </c>
      <c r="N37" s="1232" t="str">
        <f>IF('01.ข้อมูลเบื้องต้น'!$C$9="","",IF('03.คีย์เทอม2'!$B37="","",'01.ข้อมูลเบื้องต้น'!$C$9))</f>
        <v/>
      </c>
      <c r="O37" s="526"/>
      <c r="P37" s="1235" t="str">
        <f t="shared" si="6"/>
        <v/>
      </c>
      <c r="Q37" s="1232"/>
      <c r="R37" s="1231" t="str">
        <f>IF('01.ข้อมูลเบื้องต้น'!$B$10="","",IF('03.คีย์เทอม2'!$B37="","",'01.ข้อมูลเบื้องต้น'!$B$10))</f>
        <v/>
      </c>
      <c r="S37" s="1232" t="str">
        <f>IF('01.ข้อมูลเบื้องต้น'!$C$10="","",IF('03.คีย์เทอม2'!$B37="","",'01.ข้อมูลเบื้องต้น'!$C$10))</f>
        <v/>
      </c>
      <c r="T37" s="526"/>
      <c r="U37" s="1235" t="str">
        <f t="shared" si="7"/>
        <v/>
      </c>
      <c r="V37" s="1232"/>
      <c r="W37" s="1231" t="str">
        <f>IF('01.ข้อมูลเบื้องต้น'!$B$11="","",IF('03.คีย์เทอม2'!$B37="","",'01.ข้อมูลเบื้องต้น'!$B$11))</f>
        <v/>
      </c>
      <c r="X37" s="1232" t="str">
        <f>IF('01.ข้อมูลเบื้องต้น'!$C$11="","",IF('03.คีย์เทอม2'!$B37="","",'01.ข้อมูลเบื้องต้น'!$C$11))</f>
        <v/>
      </c>
      <c r="Y37" s="519"/>
      <c r="Z37" s="1234" t="str">
        <f t="shared" si="30"/>
        <v/>
      </c>
      <c r="AA37" s="1232"/>
      <c r="AB37" s="1231" t="str">
        <f>IF('01.ข้อมูลเบื้องต้น'!$B$12="","",IF('03.คีย์เทอม2'!$B37="","",'01.ข้อมูลเบื้องต้น'!$B$12))</f>
        <v/>
      </c>
      <c r="AC37" s="1232" t="str">
        <f>IF('01.ข้อมูลเบื้องต้น'!$C$12="","",IF('03.คีย์เทอม2'!$B37="","",'01.ข้อมูลเบื้องต้น'!$C$12))</f>
        <v/>
      </c>
      <c r="AD37" s="526"/>
      <c r="AE37" s="1235" t="str">
        <f t="shared" si="31"/>
        <v/>
      </c>
      <c r="AF37" s="1232"/>
      <c r="AG37" s="1231" t="str">
        <f>IF('01.ข้อมูลเบื้องต้น'!$B$13="","",IF('03.คีย์เทอม2'!$B37="","",'01.ข้อมูลเบื้องต้น'!$B$13))</f>
        <v/>
      </c>
      <c r="AH37" s="1232" t="str">
        <f>IF('01.ข้อมูลเบื้องต้น'!$C$13="","",IF('03.คีย์เทอม2'!$B37="","",'01.ข้อมูลเบื้องต้น'!$C$13))</f>
        <v/>
      </c>
      <c r="AI37" s="526"/>
      <c r="AJ37" s="1235" t="str">
        <f t="shared" si="32"/>
        <v/>
      </c>
      <c r="AK37" s="1232"/>
      <c r="AL37" s="1231" t="str">
        <f>IF('01.ข้อมูลเบื้องต้น'!$B$14="","",IF('03.คีย์เทอม2'!$B37="","",'01.ข้อมูลเบื้องต้น'!$B$14))</f>
        <v/>
      </c>
      <c r="AM37" s="1232" t="str">
        <f>IF('01.ข้อมูลเบื้องต้น'!$C$14="","",IF('03.คีย์เทอม2'!$B37="","",'01.ข้อมูลเบื้องต้น'!$C$14))</f>
        <v/>
      </c>
      <c r="AN37" s="526"/>
      <c r="AO37" s="1235" t="str">
        <f t="shared" si="33"/>
        <v/>
      </c>
      <c r="AP37" s="1232"/>
      <c r="AQ37" s="1231" t="str">
        <f>IF('01.ข้อมูลเบื้องต้น'!$B$15="","",IF('03.คีย์เทอม2'!$B37="","",'01.ข้อมูลเบื้องต้น'!$B$15))</f>
        <v/>
      </c>
      <c r="AR37" s="1232" t="str">
        <f>IF('01.ข้อมูลเบื้องต้น'!$C$15="","",IF('03.คีย์เทอม2'!$B37="","",'01.ข้อมูลเบื้องต้น'!$C$15))</f>
        <v/>
      </c>
      <c r="AS37" s="526"/>
      <c r="AT37" s="1235" t="str">
        <f t="shared" si="34"/>
        <v/>
      </c>
      <c r="AU37" s="1232"/>
      <c r="AV37" s="1231" t="str">
        <f>IF('01.ข้อมูลเบื้องต้น'!$B$16="","",IF('03.คีย์เทอม2'!$B37="","",'01.ข้อมูลเบื้องต้น'!$B$16))</f>
        <v/>
      </c>
      <c r="AW37" s="1232" t="str">
        <f>IF('01.ข้อมูลเบื้องต้น'!$C$16="","",IF('03.คีย์เทอม2'!$B37="","",'01.ข้อมูลเบื้องต้น'!$C$16))</f>
        <v/>
      </c>
      <c r="AX37" s="519"/>
      <c r="AY37" s="1234" t="str">
        <f t="shared" si="35"/>
        <v/>
      </c>
      <c r="AZ37" s="1232"/>
      <c r="BA37" s="1231" t="str">
        <f>IF('01.ข้อมูลเบื้องต้น'!$B$17="","",IF('03.คีย์เทอม2'!$B37="","",'01.ข้อมูลเบื้องต้น'!$B$17))</f>
        <v/>
      </c>
      <c r="BB37" s="1232" t="str">
        <f>IF('01.ข้อมูลเบื้องต้น'!$C$17="","",IF('03.คีย์เทอม2'!$B37="","",'01.ข้อมูลเบื้องต้น'!$C$17))</f>
        <v/>
      </c>
      <c r="BC37" s="519"/>
      <c r="BD37" s="1234" t="str">
        <f t="shared" si="36"/>
        <v/>
      </c>
      <c r="BE37" s="1232"/>
      <c r="BF37" s="1231" t="str">
        <f>IF('01.ข้อมูลเบื้องต้น'!$B$19="","",IF('03.คีย์เทอม2'!$B37="","",'01.ข้อมูลเบื้องต้น'!$B$19))</f>
        <v/>
      </c>
      <c r="BG37" s="1232" t="str">
        <f>IF('01.ข้อมูลเบื้องต้น'!$C$19="","",IF('03.คีย์เทอม2'!$B37="","",'01.ข้อมูลเบื้องต้น'!$C$19))</f>
        <v/>
      </c>
      <c r="BH37" s="722"/>
      <c r="BI37" s="1234" t="str">
        <f t="shared" si="37"/>
        <v/>
      </c>
      <c r="BJ37" s="1232"/>
      <c r="BK37" s="1231" t="str">
        <f>IF('01.ข้อมูลเบื้องต้น'!$B$20="","",IF('03.คีย์เทอม2'!$B37="","",'01.ข้อมูลเบื้องต้น'!$B$20))</f>
        <v/>
      </c>
      <c r="BL37" s="1232" t="str">
        <f>IF('01.ข้อมูลเบื้องต้น'!$C$20="","",IF('03.คีย์เทอม2'!$B37="","",'01.ข้อมูลเบื้องต้น'!$C$20))</f>
        <v/>
      </c>
      <c r="BM37" s="723"/>
      <c r="BN37" s="1235" t="str">
        <f t="shared" si="8"/>
        <v/>
      </c>
      <c r="BO37" s="1232"/>
      <c r="BP37" s="1231" t="str">
        <f>IF('01.ข้อมูลเบื้องต้น'!$B$21="","",IF('03.คีย์เทอม2'!$B37="","",'01.ข้อมูลเบื้องต้น'!$B$21))</f>
        <v/>
      </c>
      <c r="BQ37" s="1232" t="str">
        <f>IF('01.ข้อมูลเบื้องต้น'!$C$21="","",IF('03.คีย์เทอม2'!$B37="","",'01.ข้อมูลเบื้องต้น'!$C$21))</f>
        <v/>
      </c>
      <c r="BR37" s="722"/>
      <c r="BS37" s="1234" t="str">
        <f t="shared" si="9"/>
        <v/>
      </c>
      <c r="BT37" s="1232"/>
      <c r="BU37" s="1231" t="str">
        <f>IF('01.ข้อมูลเบื้องต้น'!$B$22="","",IF('03.คีย์เทอม2'!$B37="","",'01.ข้อมูลเบื้องต้น'!$B$22))</f>
        <v/>
      </c>
      <c r="BV37" s="1232" t="str">
        <f>IF('01.ข้อมูลเบื้องต้น'!$C$22="","",IF('03.คีย์เทอม2'!$B37="","",'01.ข้อมูลเบื้องต้น'!$C$22))</f>
        <v/>
      </c>
      <c r="BW37" s="722"/>
      <c r="BX37" s="1234" t="str">
        <f t="shared" si="10"/>
        <v/>
      </c>
      <c r="BY37" s="1232"/>
      <c r="BZ37" s="1231" t="str">
        <f>IF('01.ข้อมูลเบื้องต้น'!$B$23="","",IF('03.คีย์เทอม2'!$B37="","",'01.ข้อมูลเบื้องต้น'!$B$23))</f>
        <v/>
      </c>
      <c r="CA37" s="1232" t="str">
        <f>IF('01.ข้อมูลเบื้องต้น'!$C$23="","",IF('03.คีย์เทอม2'!$B37="","",'01.ข้อมูลเบื้องต้น'!$C$23))</f>
        <v/>
      </c>
      <c r="CB37" s="722"/>
      <c r="CC37" s="1234" t="str">
        <f t="shared" si="38"/>
        <v/>
      </c>
      <c r="CD37" s="1232"/>
      <c r="CE37" s="1231" t="str">
        <f>IF('01.ข้อมูลเบื้องต้น'!$B$24="","",IF('03.คีย์เทอม2'!$B37="","",'01.ข้อมูลเบื้องต้น'!$B$24))</f>
        <v/>
      </c>
      <c r="CF37" s="1232" t="str">
        <f>IF('01.ข้อมูลเบื้องต้น'!$C$24="","",IF('03.คีย์เทอม2'!$B37="","",'01.ข้อมูลเบื้องต้น'!$C$24))</f>
        <v/>
      </c>
      <c r="CG37" s="722"/>
      <c r="CH37" s="1234" t="str">
        <f t="shared" si="58"/>
        <v/>
      </c>
      <c r="CI37" s="1232"/>
      <c r="CJ37" s="1231" t="str">
        <f>IF('01.ข้อมูลเบื้องต้น'!$B$25="","",IF('03.คีย์เทอม2'!$B37="","",'01.ข้อมูลเบื้องต้น'!$B$25))</f>
        <v/>
      </c>
      <c r="CK37" s="1232" t="str">
        <f>IF('01.ข้อมูลเบื้องต้น'!$C$25="","",IF('03.คีย์เทอม2'!$B37="","",'01.ข้อมูลเบื้องต้น'!$C$25))</f>
        <v/>
      </c>
      <c r="CL37" s="722"/>
      <c r="CM37" s="1234" t="str">
        <f t="shared" si="11"/>
        <v/>
      </c>
      <c r="CN37" s="1232"/>
      <c r="CO37" s="1231" t="str">
        <f>IF('01.ข้อมูลเบื้องต้น'!$B$26="","",IF('03.คีย์เทอม2'!$B37="","",'01.ข้อมูลเบื้องต้น'!$B$26))</f>
        <v/>
      </c>
      <c r="CP37" s="1232" t="str">
        <f>IF('01.ข้อมูลเบื้องต้น'!$C$26="","",IF('03.คีย์เทอม2'!$B37="","",'01.ข้อมูลเบื้องต้น'!$C$26))</f>
        <v/>
      </c>
      <c r="CQ37" s="722"/>
      <c r="CR37" s="1234" t="str">
        <f t="shared" si="12"/>
        <v/>
      </c>
      <c r="CS37" s="1232"/>
      <c r="CT37" s="1231" t="str">
        <f>IF('01.ข้อมูลเบื้องต้น'!$B$27="","",IF('03.คีย์เทอม2'!$B37="","",'01.ข้อมูลเบื้องต้น'!$B$27))</f>
        <v/>
      </c>
      <c r="CU37" s="1232" t="str">
        <f>IF('01.ข้อมูลเบื้องต้น'!$C$27="","",IF('03.คีย์เทอม2'!$B37="","",'01.ข้อมูลเบื้องต้น'!$C$27))</f>
        <v/>
      </c>
      <c r="CV37" s="722"/>
      <c r="CW37" s="1234" t="str">
        <f t="shared" si="13"/>
        <v/>
      </c>
      <c r="CX37" s="1232"/>
      <c r="CY37" s="1231" t="str">
        <f>IF('01.ข้อมูลเบื้องต้น'!$B$28="","",IF('03.คีย์เทอม2'!$B37="","",'01.ข้อมูลเบื้องต้น'!$B$28))</f>
        <v/>
      </c>
      <c r="CZ37" s="1232" t="str">
        <f>IF('01.ข้อมูลเบื้องต้น'!$C$28="","",IF('03.คีย์เทอม2'!$B37="","",'01.ข้อมูลเบื้องต้น'!$C$28))</f>
        <v/>
      </c>
      <c r="DA37" s="722"/>
      <c r="DB37" s="1234" t="str">
        <f t="shared" si="14"/>
        <v/>
      </c>
      <c r="DC37" s="1232"/>
      <c r="DD37" s="1231" t="str">
        <f>IF('01.ข้อมูลเบื้องต้น'!$B$36="","",IF('02.คีย์เทอม1'!$B37="","",'01.ข้อมูลเบื้องต้น'!$B$36))</f>
        <v/>
      </c>
      <c r="DE37" s="1232" t="str">
        <f>IF('01.ข้อมูลเบื้องต้น'!$C$36="","",IF('02.คีย์เทอม1'!$B37="","",'01.ข้อมูลเบื้องต้น'!$C$36))</f>
        <v/>
      </c>
      <c r="DF37" s="721"/>
      <c r="DG37" s="1234" t="str">
        <f t="shared" si="15"/>
        <v/>
      </c>
      <c r="DH37" s="1232"/>
      <c r="DI37" s="1231" t="str">
        <f>IF('01.ข้อมูลเบื้องต้น'!$B$37="","",IF('02.คีย์เทอม1'!$B37="","",'01.ข้อมูลเบื้องต้น'!$B$37))</f>
        <v/>
      </c>
      <c r="DJ37" s="1232" t="str">
        <f>IF('01.ข้อมูลเบื้องต้น'!$C$37="","",IF('02.คีย์เทอม1'!$B37="","",'01.ข้อมูลเบื้องต้น'!$C$37))</f>
        <v/>
      </c>
      <c r="DK37" s="721"/>
      <c r="DL37" s="1234" t="str">
        <f t="shared" si="16"/>
        <v/>
      </c>
      <c r="DM37" s="1232"/>
      <c r="DN37" s="1231" t="str">
        <f>IF('01.ข้อมูลเบื้องต้น'!$B$38="","",IF('02.คีย์เทอม1'!$B37="","",'01.ข้อมูลเบื้องต้น'!$B$38))</f>
        <v/>
      </c>
      <c r="DO37" s="1232" t="str">
        <f>IF('01.ข้อมูลเบื้องต้น'!$C$38="","",IF('02.คีย์เทอม1'!$B37="","",'01.ข้อมูลเบื้องต้น'!$C$38))</f>
        <v/>
      </c>
      <c r="DP37" s="721"/>
      <c r="DQ37" s="1234" t="str">
        <f t="shared" si="17"/>
        <v/>
      </c>
      <c r="DR37" s="1232"/>
      <c r="DS37" s="1231" t="str">
        <f>IF('01.ข้อมูลเบื้องต้น'!$B$39="","",IF('02.คีย์เทอม1'!$B37="","",'01.ข้อมูลเบื้องต้น'!$B$39))</f>
        <v/>
      </c>
      <c r="DT37" s="1232" t="str">
        <f>IF('01.ข้อมูลเบื้องต้น'!$C$39="","",IF('02.คีย์เทอม1'!$B37="","",'01.ข้อมูลเบื้องต้น'!$C$39))</f>
        <v/>
      </c>
      <c r="DU37" s="721"/>
      <c r="DV37" s="1234" t="str">
        <f t="shared" si="18"/>
        <v/>
      </c>
      <c r="DW37" s="1232"/>
      <c r="DX37" s="1231" t="str">
        <f>IF('01.ข้อมูลเบื้องต้น'!$B$40="","",IF('02.คีย์เทอม1'!$B37="","",'01.ข้อมูลเบื้องต้น'!$B$40))</f>
        <v/>
      </c>
      <c r="DY37" s="1232" t="str">
        <f>IF('01.ข้อมูลเบื้องต้น'!$C$40="","",IF('02.คีย์เทอม1'!$B37="","",'01.ข้อมูลเบื้องต้น'!$C$40))</f>
        <v/>
      </c>
      <c r="DZ37" s="721"/>
      <c r="EA37" s="1234" t="str">
        <f t="shared" si="19"/>
        <v/>
      </c>
      <c r="EB37" s="1232"/>
      <c r="EC37" s="1231" t="str">
        <f>IF('01.ข้อมูลเบื้องต้น'!$B$41="","",IF('02.คีย์เทอม1'!$B37="","",'01.ข้อมูลเบื้องต้น'!$B$41))</f>
        <v/>
      </c>
      <c r="ED37" s="1232" t="str">
        <f>IF('01.ข้อมูลเบื้องต้น'!$C$41="","",IF('02.คีย์เทอม1'!$B37="","",'01.ข้อมูลเบื้องต้น'!$C$41))</f>
        <v/>
      </c>
      <c r="EE37" s="721"/>
      <c r="EF37" s="1234" t="str">
        <f t="shared" si="20"/>
        <v/>
      </c>
      <c r="EG37" s="1232"/>
      <c r="EH37" s="1231" t="str">
        <f>IF('01.ข้อมูลเบื้องต้น'!$B$42="","",IF('02.คีย์เทอม1'!$B37="","",'01.ข้อมูลเบื้องต้น'!$B$42))</f>
        <v/>
      </c>
      <c r="EI37" s="1232" t="str">
        <f>IF('01.ข้อมูลเบื้องต้น'!$C$42="","",IF('02.คีย์เทอม1'!$B37="","",'01.ข้อมูลเบื้องต้น'!$C$42))</f>
        <v/>
      </c>
      <c r="EJ37" s="721"/>
      <c r="EK37" s="1234" t="str">
        <f t="shared" si="21"/>
        <v/>
      </c>
      <c r="EL37" s="1232"/>
      <c r="EM37" s="1231" t="str">
        <f>IF('01.ข้อมูลเบื้องต้น'!$B$43="","",IF('02.คีย์เทอม1'!$B37="","",'01.ข้อมูลเบื้องต้น'!$B$43))</f>
        <v/>
      </c>
      <c r="EN37" s="1232" t="str">
        <f>IF('01.ข้อมูลเบื้องต้น'!$C$43="","",IF('02.คีย์เทอม1'!$B37="","",'01.ข้อมูลเบื้องต้น'!$C$43))</f>
        <v/>
      </c>
      <c r="EO37" s="721"/>
      <c r="EP37" s="1234" t="str">
        <f t="shared" si="22"/>
        <v/>
      </c>
      <c r="EQ37" s="1232"/>
      <c r="ER37" s="1231" t="str">
        <f>IF('01.ข้อมูลเบื้องต้น'!$B$44="","",IF('02.คีย์เทอม1'!$B37="","",'01.ข้อมูลเบื้องต้น'!$B$44))</f>
        <v/>
      </c>
      <c r="ES37" s="1232" t="str">
        <f>IF('01.ข้อมูลเบื้องต้น'!$C$44="","",IF('02.คีย์เทอม1'!$B37="","",'01.ข้อมูลเบื้องต้น'!$C$44))</f>
        <v/>
      </c>
      <c r="ET37" s="721"/>
      <c r="EU37" s="1234" t="str">
        <f t="shared" si="23"/>
        <v/>
      </c>
      <c r="EV37" s="1232"/>
      <c r="EW37" s="1231" t="str">
        <f>IF('01.ข้อมูลเบื้องต้น'!$B$45="","",IF('02.คีย์เทอม1'!$B37="","",'01.ข้อมูลเบื้องต้น'!$B$45))</f>
        <v/>
      </c>
      <c r="EX37" s="1232" t="str">
        <f>IF('01.ข้อมูลเบื้องต้น'!$C$45="","",IF('02.คีย์เทอม1'!$B37="","",'01.ข้อมูลเบื้องต้น'!$C$45))</f>
        <v/>
      </c>
      <c r="EY37" s="721"/>
      <c r="EZ37" s="1234" t="str">
        <f t="shared" si="24"/>
        <v/>
      </c>
      <c r="FA37" s="1232"/>
      <c r="FB37" s="1231" t="str">
        <f>IF('01.ข้อมูลเบื้องต้น'!$B$46="","",IF('02.คีย์เทอม1'!$B37="","",'01.ข้อมูลเบื้องต้น'!$B$46))</f>
        <v/>
      </c>
      <c r="FC37" s="1232" t="str">
        <f>IF('01.ข้อมูลเบื้องต้น'!$C$46="","",IF('02.คีย์เทอม1'!$B37="","",'01.ข้อมูลเบื้องต้น'!$C$46))</f>
        <v/>
      </c>
      <c r="FD37" s="721"/>
      <c r="FE37" s="1234" t="str">
        <f t="shared" si="25"/>
        <v/>
      </c>
      <c r="FF37" s="1232"/>
      <c r="FG37" s="1231" t="str">
        <f>IF('01.ข้อมูลเบื้องต้น'!$B$47="","",IF('02.คีย์เทอม1'!$B37="","",'01.ข้อมูลเบื้องต้น'!$B$47))</f>
        <v/>
      </c>
      <c r="FH37" s="1232" t="str">
        <f>IF('01.ข้อมูลเบื้องต้น'!$C$47="","",IF('02.คีย์เทอม1'!$B37="","",'01.ข้อมูลเบื้องต้น'!$C$47))</f>
        <v/>
      </c>
      <c r="FI37" s="721"/>
      <c r="FJ37" s="1234" t="str">
        <f t="shared" si="26"/>
        <v/>
      </c>
      <c r="FK37" s="1232"/>
      <c r="FL37" s="1231" t="str">
        <f>IF('01.ข้อมูลเบื้องต้น'!$B$48="","",IF('02.คีย์เทอม1'!$B37="","",'01.ข้อมูลเบื้องต้น'!$B$48))</f>
        <v/>
      </c>
      <c r="FM37" s="1232" t="str">
        <f>IF('01.ข้อมูลเบื้องต้น'!$C$48="","",IF('02.คีย์เทอม1'!$B37="","",'01.ข้อมูลเบื้องต้น'!$C$48))</f>
        <v/>
      </c>
      <c r="FN37" s="721"/>
      <c r="FO37" s="1234" t="str">
        <f t="shared" si="27"/>
        <v/>
      </c>
      <c r="FP37" s="1232"/>
      <c r="FQ37" s="1231" t="str">
        <f>IF('01.ข้อมูลเบื้องต้น'!$B$49="","",IF('02.คีย์เทอม1'!$B37="","",'01.ข้อมูลเบื้องต้น'!$B$49))</f>
        <v/>
      </c>
      <c r="FR37" s="1232" t="str">
        <f>IF('01.ข้อมูลเบื้องต้น'!$C$49="","",IF('02.คีย์เทอม1'!$B37="","",'01.ข้อมูลเบื้องต้น'!$C$49))</f>
        <v/>
      </c>
      <c r="FS37" s="721"/>
      <c r="FT37" s="1234" t="str">
        <f t="shared" si="28"/>
        <v/>
      </c>
      <c r="FU37" s="1232"/>
      <c r="FV37" s="1231" t="str">
        <f>IF('01.ข้อมูลเบื้องต้น'!$B$50="","",IF($D37="","",'01.ข้อมูลเบื้องต้น'!$B$50))</f>
        <v/>
      </c>
      <c r="FW37" s="1232" t="str">
        <f>IF('01.ข้อมูลเบื้องต้น'!$C$50="","",IF('02.คีย์เทอม1'!$B37="","",'01.ข้อมูลเบื้องต้น'!$C$50))</f>
        <v/>
      </c>
      <c r="FX37" s="721"/>
      <c r="FY37" s="1234" t="str">
        <f t="shared" si="29"/>
        <v/>
      </c>
      <c r="FZ37" s="521" t="str">
        <f t="shared" si="56"/>
        <v/>
      </c>
      <c r="GA37" s="522" t="str">
        <f t="shared" si="57"/>
        <v/>
      </c>
      <c r="GB37" s="523" t="str">
        <f>IF('2.ชื่อนักเรียน'!R38="มส","มส",IF('2.ชื่อนักเรียน'!R38="ย้าย","ย้าย",IF('2.ชื่อนักเรียน'!R38="ร","ร",IF(GA37="","",RANK(GA37,$GA$10:$GA$59,0)))))</f>
        <v/>
      </c>
      <c r="GC37" s="523" t="str">
        <f t="shared" si="39"/>
        <v/>
      </c>
      <c r="GE37" s="527" t="str">
        <f t="shared" si="40"/>
        <v/>
      </c>
      <c r="GF37" s="718" t="str">
        <f t="shared" si="41"/>
        <v/>
      </c>
      <c r="GG37" s="717" t="str">
        <f t="shared" si="42"/>
        <v/>
      </c>
      <c r="GH37" s="520" t="str">
        <f t="shared" si="43"/>
        <v/>
      </c>
      <c r="GI37" s="529" t="str">
        <f t="shared" si="44"/>
        <v/>
      </c>
      <c r="GJ37" s="718" t="str">
        <f t="shared" si="45"/>
        <v/>
      </c>
      <c r="GK37" s="718" t="str">
        <f t="shared" si="46"/>
        <v/>
      </c>
      <c r="GL37" s="528" t="str">
        <f t="shared" si="47"/>
        <v/>
      </c>
      <c r="GM37" s="701" t="str">
        <f t="shared" si="48"/>
        <v/>
      </c>
      <c r="GN37" s="701" t="str">
        <f t="shared" si="49"/>
        <v/>
      </c>
      <c r="GO37" s="701" t="str">
        <f t="shared" si="50"/>
        <v/>
      </c>
      <c r="GP37" s="701" t="str">
        <f t="shared" si="51"/>
        <v/>
      </c>
      <c r="GQ37" s="701" t="str">
        <f t="shared" si="52"/>
        <v/>
      </c>
      <c r="GR37" s="701" t="str">
        <f t="shared" si="53"/>
        <v/>
      </c>
      <c r="GS37" s="701" t="str">
        <f t="shared" si="54"/>
        <v/>
      </c>
      <c r="GT37" s="520" t="str">
        <f t="shared" si="55"/>
        <v/>
      </c>
    </row>
    <row r="38" spans="1:202" s="509" customFormat="1" ht="17.25" customHeight="1" thickTop="1" thickBot="1">
      <c r="A38" s="1229">
        <v>29</v>
      </c>
      <c r="B38" s="1229" t="str">
        <f>IF('2.ชื่อนักเรียน'!E39="","",CONCATENATE('2.ชื่อนักเรียน'!E39,'2.ชื่อนักเรียน'!F39,'2.ชื่อนักเรียน'!G39,'2.ชื่อนักเรียน'!H39,'2.ชื่อนักเรียน'!I39,'2.ชื่อนักเรียน'!J39,'2.ชื่อนักเรียน'!K39,'2.ชื่อนักเรียน'!L39,'2.ชื่อนักเรียน'!M39,'2.ชื่อนักเรียน'!N39,'2.ชื่อนักเรียน'!O39,'2.ชื่อนักเรียน'!P39,'2.ชื่อนักเรียน'!Q39))</f>
        <v/>
      </c>
      <c r="C38" s="1230" t="str">
        <f>IF('2.ชื่อนักเรียน'!B39="","",'2.ชื่อนักเรียน'!B39)</f>
        <v/>
      </c>
      <c r="D38" s="1231" t="str">
        <f>IF('2.ชื่อนักเรียน'!C39="","",CONCATENATE(TRIM('2.ชื่อนักเรียน'!C39),"  ",'2.ชื่อนักเรียน'!D39))</f>
        <v/>
      </c>
      <c r="E38" s="1232" t="str">
        <f>IF(B38="","",IF('01.ข้อมูลเบื้องต้น'!$H$2="","",'01.ข้อมูลเบื้องต้น'!$H$2))</f>
        <v/>
      </c>
      <c r="F38" s="1231" t="str">
        <f>IF(B38="","",IF('01.ข้อมูลเบื้องต้น'!$I$4="","",'01.ข้อมูลเบื้องต้น'!$I$4))</f>
        <v/>
      </c>
      <c r="G38" s="1232"/>
      <c r="H38" s="1231" t="str">
        <f>IF('01.ข้อมูลเบื้องต้น'!$B$8="","",IF('03.คีย์เทอม2'!$B38="","",'01.ข้อมูลเบื้องต้น'!$B$8))</f>
        <v/>
      </c>
      <c r="I38" s="1232" t="str">
        <f>IF('01.ข้อมูลเบื้องต้น'!$C$8="","",IF('03.คีย์เทอม2'!$B38="","",'01.ข้อมูลเบื้องต้น'!$C$8))</f>
        <v/>
      </c>
      <c r="J38" s="519"/>
      <c r="K38" s="1233" t="str">
        <f>IF('2.ชื่อนักเรียน'!R39="มส","มส",IF('2.ชื่อนักเรียน'!R39="ร","ร",IF('2.ชื่อนักเรียน'!R39="ย้าย","ย้าย",IF(J38="","",IF(J38&gt;=75,"เชี่ยวชาญ",IF(J38&gt;=65,"ชำนาญ",IF(J38&gt;=55,"พัฒนา",IF(J38&gt;=50,"เริ่มต้น","ไม่ผ่าน"))))))))</f>
        <v/>
      </c>
      <c r="L38" s="1232"/>
      <c r="M38" s="1231" t="str">
        <f>IF('01.ข้อมูลเบื้องต้น'!$B$9="","",IF('03.คีย์เทอม2'!$B38="","",'01.ข้อมูลเบื้องต้น'!$B$9))</f>
        <v/>
      </c>
      <c r="N38" s="1232" t="str">
        <f>IF('01.ข้อมูลเบื้องต้น'!$C$9="","",IF('03.คีย์เทอม2'!$B38="","",'01.ข้อมูลเบื้องต้น'!$C$9))</f>
        <v/>
      </c>
      <c r="O38" s="526"/>
      <c r="P38" s="1235" t="str">
        <f t="shared" si="6"/>
        <v/>
      </c>
      <c r="Q38" s="1232"/>
      <c r="R38" s="1231" t="str">
        <f>IF('01.ข้อมูลเบื้องต้น'!$B$10="","",IF('03.คีย์เทอม2'!$B38="","",'01.ข้อมูลเบื้องต้น'!$B$10))</f>
        <v/>
      </c>
      <c r="S38" s="1232" t="str">
        <f>IF('01.ข้อมูลเบื้องต้น'!$C$10="","",IF('03.คีย์เทอม2'!$B38="","",'01.ข้อมูลเบื้องต้น'!$C$10))</f>
        <v/>
      </c>
      <c r="T38" s="526"/>
      <c r="U38" s="1235" t="str">
        <f t="shared" si="7"/>
        <v/>
      </c>
      <c r="V38" s="1232"/>
      <c r="W38" s="1231" t="str">
        <f>IF('01.ข้อมูลเบื้องต้น'!$B$11="","",IF('03.คีย์เทอม2'!$B38="","",'01.ข้อมูลเบื้องต้น'!$B$11))</f>
        <v/>
      </c>
      <c r="X38" s="1232" t="str">
        <f>IF('01.ข้อมูลเบื้องต้น'!$C$11="","",IF('03.คีย์เทอม2'!$B38="","",'01.ข้อมูลเบื้องต้น'!$C$11))</f>
        <v/>
      </c>
      <c r="Y38" s="519"/>
      <c r="Z38" s="1234" t="str">
        <f t="shared" si="30"/>
        <v/>
      </c>
      <c r="AA38" s="1232"/>
      <c r="AB38" s="1231" t="str">
        <f>IF('01.ข้อมูลเบื้องต้น'!$B$12="","",IF('03.คีย์เทอม2'!$B38="","",'01.ข้อมูลเบื้องต้น'!$B$12))</f>
        <v/>
      </c>
      <c r="AC38" s="1232" t="str">
        <f>IF('01.ข้อมูลเบื้องต้น'!$C$12="","",IF('03.คีย์เทอม2'!$B38="","",'01.ข้อมูลเบื้องต้น'!$C$12))</f>
        <v/>
      </c>
      <c r="AD38" s="526"/>
      <c r="AE38" s="1235" t="str">
        <f t="shared" si="31"/>
        <v/>
      </c>
      <c r="AF38" s="1232"/>
      <c r="AG38" s="1231" t="str">
        <f>IF('01.ข้อมูลเบื้องต้น'!$B$13="","",IF('03.คีย์เทอม2'!$B38="","",'01.ข้อมูลเบื้องต้น'!$B$13))</f>
        <v/>
      </c>
      <c r="AH38" s="1232" t="str">
        <f>IF('01.ข้อมูลเบื้องต้น'!$C$13="","",IF('03.คีย์เทอม2'!$B38="","",'01.ข้อมูลเบื้องต้น'!$C$13))</f>
        <v/>
      </c>
      <c r="AI38" s="526"/>
      <c r="AJ38" s="1235" t="str">
        <f t="shared" si="32"/>
        <v/>
      </c>
      <c r="AK38" s="1232"/>
      <c r="AL38" s="1231" t="str">
        <f>IF('01.ข้อมูลเบื้องต้น'!$B$14="","",IF('03.คีย์เทอม2'!$B38="","",'01.ข้อมูลเบื้องต้น'!$B$14))</f>
        <v/>
      </c>
      <c r="AM38" s="1232" t="str">
        <f>IF('01.ข้อมูลเบื้องต้น'!$C$14="","",IF('03.คีย์เทอม2'!$B38="","",'01.ข้อมูลเบื้องต้น'!$C$14))</f>
        <v/>
      </c>
      <c r="AN38" s="526"/>
      <c r="AO38" s="1235" t="str">
        <f t="shared" si="33"/>
        <v/>
      </c>
      <c r="AP38" s="1232"/>
      <c r="AQ38" s="1231" t="str">
        <f>IF('01.ข้อมูลเบื้องต้น'!$B$15="","",IF('03.คีย์เทอม2'!$B38="","",'01.ข้อมูลเบื้องต้น'!$B$15))</f>
        <v/>
      </c>
      <c r="AR38" s="1232" t="str">
        <f>IF('01.ข้อมูลเบื้องต้น'!$C$15="","",IF('03.คีย์เทอม2'!$B38="","",'01.ข้อมูลเบื้องต้น'!$C$15))</f>
        <v/>
      </c>
      <c r="AS38" s="526"/>
      <c r="AT38" s="1235" t="str">
        <f t="shared" si="34"/>
        <v/>
      </c>
      <c r="AU38" s="1232"/>
      <c r="AV38" s="1231" t="str">
        <f>IF('01.ข้อมูลเบื้องต้น'!$B$16="","",IF('03.คีย์เทอม2'!$B38="","",'01.ข้อมูลเบื้องต้น'!$B$16))</f>
        <v/>
      </c>
      <c r="AW38" s="1232" t="str">
        <f>IF('01.ข้อมูลเบื้องต้น'!$C$16="","",IF('03.คีย์เทอม2'!$B38="","",'01.ข้อมูลเบื้องต้น'!$C$16))</f>
        <v/>
      </c>
      <c r="AX38" s="519"/>
      <c r="AY38" s="1234" t="str">
        <f t="shared" si="35"/>
        <v/>
      </c>
      <c r="AZ38" s="1232"/>
      <c r="BA38" s="1231" t="str">
        <f>IF('01.ข้อมูลเบื้องต้น'!$B$17="","",IF('03.คีย์เทอม2'!$B38="","",'01.ข้อมูลเบื้องต้น'!$B$17))</f>
        <v/>
      </c>
      <c r="BB38" s="1232" t="str">
        <f>IF('01.ข้อมูลเบื้องต้น'!$C$17="","",IF('03.คีย์เทอม2'!$B38="","",'01.ข้อมูลเบื้องต้น'!$C$17))</f>
        <v/>
      </c>
      <c r="BC38" s="519"/>
      <c r="BD38" s="1234" t="str">
        <f t="shared" si="36"/>
        <v/>
      </c>
      <c r="BE38" s="1232"/>
      <c r="BF38" s="1231" t="str">
        <f>IF('01.ข้อมูลเบื้องต้น'!$B$19="","",IF('03.คีย์เทอม2'!$B38="","",'01.ข้อมูลเบื้องต้น'!$B$19))</f>
        <v/>
      </c>
      <c r="BG38" s="1232" t="str">
        <f>IF('01.ข้อมูลเบื้องต้น'!$C$19="","",IF('03.คีย์เทอม2'!$B38="","",'01.ข้อมูลเบื้องต้น'!$C$19))</f>
        <v/>
      </c>
      <c r="BH38" s="722"/>
      <c r="BI38" s="1234" t="str">
        <f t="shared" si="37"/>
        <v/>
      </c>
      <c r="BJ38" s="1232"/>
      <c r="BK38" s="1231" t="str">
        <f>IF('01.ข้อมูลเบื้องต้น'!$B$20="","",IF('03.คีย์เทอม2'!$B38="","",'01.ข้อมูลเบื้องต้น'!$B$20))</f>
        <v/>
      </c>
      <c r="BL38" s="1232" t="str">
        <f>IF('01.ข้อมูลเบื้องต้น'!$C$20="","",IF('03.คีย์เทอม2'!$B38="","",'01.ข้อมูลเบื้องต้น'!$C$20))</f>
        <v/>
      </c>
      <c r="BM38" s="722"/>
      <c r="BN38" s="1235" t="str">
        <f t="shared" si="8"/>
        <v/>
      </c>
      <c r="BO38" s="1232"/>
      <c r="BP38" s="1231" t="str">
        <f>IF('01.ข้อมูลเบื้องต้น'!$B$21="","",IF('03.คีย์เทอม2'!$B38="","",'01.ข้อมูลเบื้องต้น'!$B$21))</f>
        <v/>
      </c>
      <c r="BQ38" s="1232" t="str">
        <f>IF('01.ข้อมูลเบื้องต้น'!$C$21="","",IF('03.คีย์เทอม2'!$B38="","",'01.ข้อมูลเบื้องต้น'!$C$21))</f>
        <v/>
      </c>
      <c r="BR38" s="722"/>
      <c r="BS38" s="1234" t="str">
        <f t="shared" si="9"/>
        <v/>
      </c>
      <c r="BT38" s="1232"/>
      <c r="BU38" s="1231" t="str">
        <f>IF('01.ข้อมูลเบื้องต้น'!$B$22="","",IF('03.คีย์เทอม2'!$B38="","",'01.ข้อมูลเบื้องต้น'!$B$22))</f>
        <v/>
      </c>
      <c r="BV38" s="1232" t="str">
        <f>IF('01.ข้อมูลเบื้องต้น'!$C$22="","",IF('03.คีย์เทอม2'!$B38="","",'01.ข้อมูลเบื้องต้น'!$C$22))</f>
        <v/>
      </c>
      <c r="BW38" s="722"/>
      <c r="BX38" s="1234" t="str">
        <f t="shared" si="10"/>
        <v/>
      </c>
      <c r="BY38" s="1232"/>
      <c r="BZ38" s="1231" t="str">
        <f>IF('01.ข้อมูลเบื้องต้น'!$B$23="","",IF('03.คีย์เทอม2'!$B38="","",'01.ข้อมูลเบื้องต้น'!$B$23))</f>
        <v/>
      </c>
      <c r="CA38" s="1232" t="str">
        <f>IF('01.ข้อมูลเบื้องต้น'!$C$23="","",IF('03.คีย์เทอม2'!$B38="","",'01.ข้อมูลเบื้องต้น'!$C$23))</f>
        <v/>
      </c>
      <c r="CB38" s="722"/>
      <c r="CC38" s="1234" t="str">
        <f t="shared" si="38"/>
        <v/>
      </c>
      <c r="CD38" s="1232"/>
      <c r="CE38" s="1231" t="str">
        <f>IF('01.ข้อมูลเบื้องต้น'!$B$24="","",IF('03.คีย์เทอม2'!$B38="","",'01.ข้อมูลเบื้องต้น'!$B$24))</f>
        <v/>
      </c>
      <c r="CF38" s="1232" t="str">
        <f>IF('01.ข้อมูลเบื้องต้น'!$C$24="","",IF('03.คีย์เทอม2'!$B38="","",'01.ข้อมูลเบื้องต้น'!$C$24))</f>
        <v/>
      </c>
      <c r="CG38" s="722"/>
      <c r="CH38" s="1234" t="str">
        <f t="shared" si="58"/>
        <v/>
      </c>
      <c r="CI38" s="1232"/>
      <c r="CJ38" s="1231" t="str">
        <f>IF('01.ข้อมูลเบื้องต้น'!$B$25="","",IF('03.คีย์เทอม2'!$B38="","",'01.ข้อมูลเบื้องต้น'!$B$25))</f>
        <v/>
      </c>
      <c r="CK38" s="1232" t="str">
        <f>IF('01.ข้อมูลเบื้องต้น'!$C$25="","",IF('03.คีย์เทอม2'!$B38="","",'01.ข้อมูลเบื้องต้น'!$C$25))</f>
        <v/>
      </c>
      <c r="CL38" s="722"/>
      <c r="CM38" s="1234" t="str">
        <f t="shared" si="11"/>
        <v/>
      </c>
      <c r="CN38" s="1232"/>
      <c r="CO38" s="1231" t="str">
        <f>IF('01.ข้อมูลเบื้องต้น'!$B$26="","",IF('03.คีย์เทอม2'!$B38="","",'01.ข้อมูลเบื้องต้น'!$B$26))</f>
        <v/>
      </c>
      <c r="CP38" s="1232" t="str">
        <f>IF('01.ข้อมูลเบื้องต้น'!$C$26="","",IF('03.คีย์เทอม2'!$B38="","",'01.ข้อมูลเบื้องต้น'!$C$26))</f>
        <v/>
      </c>
      <c r="CQ38" s="722"/>
      <c r="CR38" s="1234" t="str">
        <f t="shared" si="12"/>
        <v/>
      </c>
      <c r="CS38" s="1232"/>
      <c r="CT38" s="1231" t="str">
        <f>IF('01.ข้อมูลเบื้องต้น'!$B$27="","",IF('03.คีย์เทอม2'!$B38="","",'01.ข้อมูลเบื้องต้น'!$B$27))</f>
        <v/>
      </c>
      <c r="CU38" s="1232" t="str">
        <f>IF('01.ข้อมูลเบื้องต้น'!$C$27="","",IF('03.คีย์เทอม2'!$B38="","",'01.ข้อมูลเบื้องต้น'!$C$27))</f>
        <v/>
      </c>
      <c r="CV38" s="722"/>
      <c r="CW38" s="1234" t="str">
        <f t="shared" si="13"/>
        <v/>
      </c>
      <c r="CX38" s="1232"/>
      <c r="CY38" s="1231" t="str">
        <f>IF('01.ข้อมูลเบื้องต้น'!$B$28="","",IF('03.คีย์เทอม2'!$B38="","",'01.ข้อมูลเบื้องต้น'!$B$28))</f>
        <v/>
      </c>
      <c r="CZ38" s="1232" t="str">
        <f>IF('01.ข้อมูลเบื้องต้น'!$C$28="","",IF('03.คีย์เทอม2'!$B38="","",'01.ข้อมูลเบื้องต้น'!$C$28))</f>
        <v/>
      </c>
      <c r="DA38" s="722"/>
      <c r="DB38" s="1234" t="str">
        <f t="shared" si="14"/>
        <v/>
      </c>
      <c r="DC38" s="1232"/>
      <c r="DD38" s="1231" t="str">
        <f>IF('01.ข้อมูลเบื้องต้น'!$B$36="","",IF('02.คีย์เทอม1'!$B38="","",'01.ข้อมูลเบื้องต้น'!$B$36))</f>
        <v/>
      </c>
      <c r="DE38" s="1232" t="str">
        <f>IF('01.ข้อมูลเบื้องต้น'!$C$36="","",IF('02.คีย์เทอม1'!$B38="","",'01.ข้อมูลเบื้องต้น'!$C$36))</f>
        <v/>
      </c>
      <c r="DF38" s="721"/>
      <c r="DG38" s="1234" t="str">
        <f t="shared" si="15"/>
        <v/>
      </c>
      <c r="DH38" s="1232"/>
      <c r="DI38" s="1231" t="str">
        <f>IF('01.ข้อมูลเบื้องต้น'!$B$37="","",IF('02.คีย์เทอม1'!$B38="","",'01.ข้อมูลเบื้องต้น'!$B$37))</f>
        <v/>
      </c>
      <c r="DJ38" s="1232" t="str">
        <f>IF('01.ข้อมูลเบื้องต้น'!$C$37="","",IF('02.คีย์เทอม1'!$B38="","",'01.ข้อมูลเบื้องต้น'!$C$37))</f>
        <v/>
      </c>
      <c r="DK38" s="721"/>
      <c r="DL38" s="1234" t="str">
        <f t="shared" si="16"/>
        <v/>
      </c>
      <c r="DM38" s="1232"/>
      <c r="DN38" s="1231" t="str">
        <f>IF('01.ข้อมูลเบื้องต้น'!$B$38="","",IF('02.คีย์เทอม1'!$B38="","",'01.ข้อมูลเบื้องต้น'!$B$38))</f>
        <v/>
      </c>
      <c r="DO38" s="1232" t="str">
        <f>IF('01.ข้อมูลเบื้องต้น'!$C$38="","",IF('02.คีย์เทอม1'!$B38="","",'01.ข้อมูลเบื้องต้น'!$C$38))</f>
        <v/>
      </c>
      <c r="DP38" s="721"/>
      <c r="DQ38" s="1234" t="str">
        <f t="shared" si="17"/>
        <v/>
      </c>
      <c r="DR38" s="1232"/>
      <c r="DS38" s="1231" t="str">
        <f>IF('01.ข้อมูลเบื้องต้น'!$B$39="","",IF('02.คีย์เทอม1'!$B38="","",'01.ข้อมูลเบื้องต้น'!$B$39))</f>
        <v/>
      </c>
      <c r="DT38" s="1232" t="str">
        <f>IF('01.ข้อมูลเบื้องต้น'!$C$39="","",IF('02.คีย์เทอม1'!$B38="","",'01.ข้อมูลเบื้องต้น'!$C$39))</f>
        <v/>
      </c>
      <c r="DU38" s="721"/>
      <c r="DV38" s="1234" t="str">
        <f t="shared" si="18"/>
        <v/>
      </c>
      <c r="DW38" s="1232"/>
      <c r="DX38" s="1231" t="str">
        <f>IF('01.ข้อมูลเบื้องต้น'!$B$40="","",IF('02.คีย์เทอม1'!$B38="","",'01.ข้อมูลเบื้องต้น'!$B$40))</f>
        <v/>
      </c>
      <c r="DY38" s="1232" t="str">
        <f>IF('01.ข้อมูลเบื้องต้น'!$C$40="","",IF('02.คีย์เทอม1'!$B38="","",'01.ข้อมูลเบื้องต้น'!$C$40))</f>
        <v/>
      </c>
      <c r="DZ38" s="721"/>
      <c r="EA38" s="1234" t="str">
        <f t="shared" si="19"/>
        <v/>
      </c>
      <c r="EB38" s="1232"/>
      <c r="EC38" s="1231" t="str">
        <f>IF('01.ข้อมูลเบื้องต้น'!$B$41="","",IF('02.คีย์เทอม1'!$B38="","",'01.ข้อมูลเบื้องต้น'!$B$41))</f>
        <v/>
      </c>
      <c r="ED38" s="1232" t="str">
        <f>IF('01.ข้อมูลเบื้องต้น'!$C$41="","",IF('02.คีย์เทอม1'!$B38="","",'01.ข้อมูลเบื้องต้น'!$C$41))</f>
        <v/>
      </c>
      <c r="EE38" s="721"/>
      <c r="EF38" s="1234" t="str">
        <f t="shared" si="20"/>
        <v/>
      </c>
      <c r="EG38" s="1232"/>
      <c r="EH38" s="1231" t="str">
        <f>IF('01.ข้อมูลเบื้องต้น'!$B$42="","",IF('02.คีย์เทอม1'!$B38="","",'01.ข้อมูลเบื้องต้น'!$B$42))</f>
        <v/>
      </c>
      <c r="EI38" s="1232" t="str">
        <f>IF('01.ข้อมูลเบื้องต้น'!$C$42="","",IF('02.คีย์เทอม1'!$B38="","",'01.ข้อมูลเบื้องต้น'!$C$42))</f>
        <v/>
      </c>
      <c r="EJ38" s="721"/>
      <c r="EK38" s="1234" t="str">
        <f t="shared" si="21"/>
        <v/>
      </c>
      <c r="EL38" s="1232"/>
      <c r="EM38" s="1231" t="str">
        <f>IF('01.ข้อมูลเบื้องต้น'!$B$43="","",IF('02.คีย์เทอม1'!$B38="","",'01.ข้อมูลเบื้องต้น'!$B$43))</f>
        <v/>
      </c>
      <c r="EN38" s="1232" t="str">
        <f>IF('01.ข้อมูลเบื้องต้น'!$C$43="","",IF('02.คีย์เทอม1'!$B38="","",'01.ข้อมูลเบื้องต้น'!$C$43))</f>
        <v/>
      </c>
      <c r="EO38" s="721"/>
      <c r="EP38" s="1234" t="str">
        <f t="shared" si="22"/>
        <v/>
      </c>
      <c r="EQ38" s="1232"/>
      <c r="ER38" s="1231" t="str">
        <f>IF('01.ข้อมูลเบื้องต้น'!$B$44="","",IF('02.คีย์เทอม1'!$B38="","",'01.ข้อมูลเบื้องต้น'!$B$44))</f>
        <v/>
      </c>
      <c r="ES38" s="1232" t="str">
        <f>IF('01.ข้อมูลเบื้องต้น'!$C$44="","",IF('02.คีย์เทอม1'!$B38="","",'01.ข้อมูลเบื้องต้น'!$C$44))</f>
        <v/>
      </c>
      <c r="ET38" s="721"/>
      <c r="EU38" s="1234" t="str">
        <f t="shared" si="23"/>
        <v/>
      </c>
      <c r="EV38" s="1232"/>
      <c r="EW38" s="1231" t="str">
        <f>IF('01.ข้อมูลเบื้องต้น'!$B$45="","",IF('02.คีย์เทอม1'!$B38="","",'01.ข้อมูลเบื้องต้น'!$B$45))</f>
        <v/>
      </c>
      <c r="EX38" s="1232" t="str">
        <f>IF('01.ข้อมูลเบื้องต้น'!$C$45="","",IF('02.คีย์เทอม1'!$B38="","",'01.ข้อมูลเบื้องต้น'!$C$45))</f>
        <v/>
      </c>
      <c r="EY38" s="721"/>
      <c r="EZ38" s="1234" t="str">
        <f t="shared" si="24"/>
        <v/>
      </c>
      <c r="FA38" s="1232"/>
      <c r="FB38" s="1231" t="str">
        <f>IF('01.ข้อมูลเบื้องต้น'!$B$46="","",IF('02.คีย์เทอม1'!$B38="","",'01.ข้อมูลเบื้องต้น'!$B$46))</f>
        <v/>
      </c>
      <c r="FC38" s="1232" t="str">
        <f>IF('01.ข้อมูลเบื้องต้น'!$C$46="","",IF('02.คีย์เทอม1'!$B38="","",'01.ข้อมูลเบื้องต้น'!$C$46))</f>
        <v/>
      </c>
      <c r="FD38" s="721"/>
      <c r="FE38" s="1234" t="str">
        <f t="shared" si="25"/>
        <v/>
      </c>
      <c r="FF38" s="1232"/>
      <c r="FG38" s="1231" t="str">
        <f>IF('01.ข้อมูลเบื้องต้น'!$B$47="","",IF('02.คีย์เทอม1'!$B38="","",'01.ข้อมูลเบื้องต้น'!$B$47))</f>
        <v/>
      </c>
      <c r="FH38" s="1232" t="str">
        <f>IF('01.ข้อมูลเบื้องต้น'!$C$47="","",IF('02.คีย์เทอม1'!$B38="","",'01.ข้อมูลเบื้องต้น'!$C$47))</f>
        <v/>
      </c>
      <c r="FI38" s="721"/>
      <c r="FJ38" s="1234" t="str">
        <f t="shared" si="26"/>
        <v/>
      </c>
      <c r="FK38" s="1232"/>
      <c r="FL38" s="1231" t="str">
        <f>IF('01.ข้อมูลเบื้องต้น'!$B$48="","",IF('02.คีย์เทอม1'!$B38="","",'01.ข้อมูลเบื้องต้น'!$B$48))</f>
        <v/>
      </c>
      <c r="FM38" s="1232" t="str">
        <f>IF('01.ข้อมูลเบื้องต้น'!$C$48="","",IF('02.คีย์เทอม1'!$B38="","",'01.ข้อมูลเบื้องต้น'!$C$48))</f>
        <v/>
      </c>
      <c r="FN38" s="721"/>
      <c r="FO38" s="1234" t="str">
        <f t="shared" si="27"/>
        <v/>
      </c>
      <c r="FP38" s="1232"/>
      <c r="FQ38" s="1231" t="str">
        <f>IF('01.ข้อมูลเบื้องต้น'!$B$49="","",IF('02.คีย์เทอม1'!$B38="","",'01.ข้อมูลเบื้องต้น'!$B$49))</f>
        <v/>
      </c>
      <c r="FR38" s="1232" t="str">
        <f>IF('01.ข้อมูลเบื้องต้น'!$C$49="","",IF('02.คีย์เทอม1'!$B38="","",'01.ข้อมูลเบื้องต้น'!$C$49))</f>
        <v/>
      </c>
      <c r="FS38" s="721"/>
      <c r="FT38" s="1234" t="str">
        <f t="shared" si="28"/>
        <v/>
      </c>
      <c r="FU38" s="1232"/>
      <c r="FV38" s="1231" t="str">
        <f>IF('01.ข้อมูลเบื้องต้น'!$B$50="","",IF($D38="","",'01.ข้อมูลเบื้องต้น'!$B$50))</f>
        <v/>
      </c>
      <c r="FW38" s="1232" t="str">
        <f>IF('01.ข้อมูลเบื้องต้น'!$C$50="","",IF('02.คีย์เทอม1'!$B38="","",'01.ข้อมูลเบื้องต้น'!$C$50))</f>
        <v/>
      </c>
      <c r="FX38" s="721"/>
      <c r="FY38" s="1234" t="str">
        <f t="shared" si="29"/>
        <v/>
      </c>
      <c r="FZ38" s="521" t="str">
        <f t="shared" si="56"/>
        <v/>
      </c>
      <c r="GA38" s="522" t="str">
        <f t="shared" si="57"/>
        <v/>
      </c>
      <c r="GB38" s="523" t="str">
        <f>IF('2.ชื่อนักเรียน'!R39="มส","มส",IF('2.ชื่อนักเรียน'!R39="ย้าย","ย้าย",IF('2.ชื่อนักเรียน'!R39="ร","ร",IF(GA38="","",RANK(GA38,$GA$10:$GA$59,0)))))</f>
        <v/>
      </c>
      <c r="GC38" s="523" t="str">
        <f t="shared" si="39"/>
        <v/>
      </c>
      <c r="GE38" s="527" t="str">
        <f t="shared" si="40"/>
        <v/>
      </c>
      <c r="GF38" s="718" t="str">
        <f t="shared" si="41"/>
        <v/>
      </c>
      <c r="GG38" s="717" t="str">
        <f t="shared" si="42"/>
        <v/>
      </c>
      <c r="GH38" s="520" t="str">
        <f t="shared" si="43"/>
        <v/>
      </c>
      <c r="GI38" s="529" t="str">
        <f t="shared" si="44"/>
        <v/>
      </c>
      <c r="GJ38" s="718" t="str">
        <f t="shared" si="45"/>
        <v/>
      </c>
      <c r="GK38" s="718" t="str">
        <f t="shared" si="46"/>
        <v/>
      </c>
      <c r="GL38" s="528" t="str">
        <f t="shared" si="47"/>
        <v/>
      </c>
      <c r="GM38" s="701" t="str">
        <f t="shared" si="48"/>
        <v/>
      </c>
      <c r="GN38" s="701" t="str">
        <f t="shared" si="49"/>
        <v/>
      </c>
      <c r="GO38" s="701" t="str">
        <f t="shared" si="50"/>
        <v/>
      </c>
      <c r="GP38" s="701" t="str">
        <f t="shared" si="51"/>
        <v/>
      </c>
      <c r="GQ38" s="701" t="str">
        <f t="shared" si="52"/>
        <v/>
      </c>
      <c r="GR38" s="701" t="str">
        <f t="shared" si="53"/>
        <v/>
      </c>
      <c r="GS38" s="701" t="str">
        <f t="shared" si="54"/>
        <v/>
      </c>
      <c r="GT38" s="520" t="str">
        <f t="shared" si="55"/>
        <v/>
      </c>
    </row>
    <row r="39" spans="1:202" s="509" customFormat="1" ht="17.25" customHeight="1" thickTop="1" thickBot="1">
      <c r="A39" s="1229">
        <v>30</v>
      </c>
      <c r="B39" s="1229" t="str">
        <f>IF('2.ชื่อนักเรียน'!E40="","",CONCATENATE('2.ชื่อนักเรียน'!E40,'2.ชื่อนักเรียน'!F40,'2.ชื่อนักเรียน'!G40,'2.ชื่อนักเรียน'!H40,'2.ชื่อนักเรียน'!I40,'2.ชื่อนักเรียน'!J40,'2.ชื่อนักเรียน'!K40,'2.ชื่อนักเรียน'!L40,'2.ชื่อนักเรียน'!M40,'2.ชื่อนักเรียน'!N40,'2.ชื่อนักเรียน'!O40,'2.ชื่อนักเรียน'!P40,'2.ชื่อนักเรียน'!Q40))</f>
        <v/>
      </c>
      <c r="C39" s="1230" t="str">
        <f>IF('2.ชื่อนักเรียน'!B40="","",'2.ชื่อนักเรียน'!B40)</f>
        <v/>
      </c>
      <c r="D39" s="1231" t="str">
        <f>IF('2.ชื่อนักเรียน'!C40="","",CONCATENATE(TRIM('2.ชื่อนักเรียน'!C40),"  ",'2.ชื่อนักเรียน'!D40))</f>
        <v/>
      </c>
      <c r="E39" s="1232" t="str">
        <f>IF(B39="","",IF('01.ข้อมูลเบื้องต้น'!$H$2="","",'01.ข้อมูลเบื้องต้น'!$H$2))</f>
        <v/>
      </c>
      <c r="F39" s="1231" t="str">
        <f>IF(B39="","",IF('01.ข้อมูลเบื้องต้น'!$I$4="","",'01.ข้อมูลเบื้องต้น'!$I$4))</f>
        <v/>
      </c>
      <c r="G39" s="1232"/>
      <c r="H39" s="1231" t="str">
        <f>IF('01.ข้อมูลเบื้องต้น'!$B$8="","",IF('03.คีย์เทอม2'!$B39="","",'01.ข้อมูลเบื้องต้น'!$B$8))</f>
        <v/>
      </c>
      <c r="I39" s="1232" t="str">
        <f>IF('01.ข้อมูลเบื้องต้น'!$C$8="","",IF('03.คีย์เทอม2'!$B39="","",'01.ข้อมูลเบื้องต้น'!$C$8))</f>
        <v/>
      </c>
      <c r="J39" s="519"/>
      <c r="K39" s="1233" t="str">
        <f>IF('2.ชื่อนักเรียน'!R40="มส","มส",IF('2.ชื่อนักเรียน'!R40="ร","ร",IF('2.ชื่อนักเรียน'!R40="ย้าย","ย้าย",IF(J39="","",IF(J39&gt;=75,"เชี่ยวชาญ",IF(J39&gt;=65,"ชำนาญ",IF(J39&gt;=55,"พัฒนา",IF(J39&gt;=50,"เริ่มต้น","ไม่ผ่าน"))))))))</f>
        <v/>
      </c>
      <c r="L39" s="1232"/>
      <c r="M39" s="1231" t="str">
        <f>IF('01.ข้อมูลเบื้องต้น'!$B$9="","",IF('03.คีย์เทอม2'!$B39="","",'01.ข้อมูลเบื้องต้น'!$B$9))</f>
        <v/>
      </c>
      <c r="N39" s="1232" t="str">
        <f>IF('01.ข้อมูลเบื้องต้น'!$C$9="","",IF('03.คีย์เทอม2'!$B39="","",'01.ข้อมูลเบื้องต้น'!$C$9))</f>
        <v/>
      </c>
      <c r="O39" s="526"/>
      <c r="P39" s="1235" t="str">
        <f t="shared" si="6"/>
        <v/>
      </c>
      <c r="Q39" s="1232"/>
      <c r="R39" s="1231" t="str">
        <f>IF('01.ข้อมูลเบื้องต้น'!$B$10="","",IF('03.คีย์เทอม2'!$B39="","",'01.ข้อมูลเบื้องต้น'!$B$10))</f>
        <v/>
      </c>
      <c r="S39" s="1232" t="str">
        <f>IF('01.ข้อมูลเบื้องต้น'!$C$10="","",IF('03.คีย์เทอม2'!$B39="","",'01.ข้อมูลเบื้องต้น'!$C$10))</f>
        <v/>
      </c>
      <c r="T39" s="526"/>
      <c r="U39" s="1235" t="str">
        <f t="shared" si="7"/>
        <v/>
      </c>
      <c r="V39" s="1232"/>
      <c r="W39" s="1231" t="str">
        <f>IF('01.ข้อมูลเบื้องต้น'!$B$11="","",IF('03.คีย์เทอม2'!$B39="","",'01.ข้อมูลเบื้องต้น'!$B$11))</f>
        <v/>
      </c>
      <c r="X39" s="1232" t="str">
        <f>IF('01.ข้อมูลเบื้องต้น'!$C$11="","",IF('03.คีย์เทอม2'!$B39="","",'01.ข้อมูลเบื้องต้น'!$C$11))</f>
        <v/>
      </c>
      <c r="Y39" s="519"/>
      <c r="Z39" s="1234" t="str">
        <f t="shared" si="30"/>
        <v/>
      </c>
      <c r="AA39" s="1232"/>
      <c r="AB39" s="1231" t="str">
        <f>IF('01.ข้อมูลเบื้องต้น'!$B$12="","",IF('03.คีย์เทอม2'!$B39="","",'01.ข้อมูลเบื้องต้น'!$B$12))</f>
        <v/>
      </c>
      <c r="AC39" s="1232" t="str">
        <f>IF('01.ข้อมูลเบื้องต้น'!$C$12="","",IF('03.คีย์เทอม2'!$B39="","",'01.ข้อมูลเบื้องต้น'!$C$12))</f>
        <v/>
      </c>
      <c r="AD39" s="526"/>
      <c r="AE39" s="1235" t="str">
        <f t="shared" si="31"/>
        <v/>
      </c>
      <c r="AF39" s="1232"/>
      <c r="AG39" s="1231" t="str">
        <f>IF('01.ข้อมูลเบื้องต้น'!$B$13="","",IF('03.คีย์เทอม2'!$B39="","",'01.ข้อมูลเบื้องต้น'!$B$13))</f>
        <v/>
      </c>
      <c r="AH39" s="1232" t="str">
        <f>IF('01.ข้อมูลเบื้องต้น'!$C$13="","",IF('03.คีย์เทอม2'!$B39="","",'01.ข้อมูลเบื้องต้น'!$C$13))</f>
        <v/>
      </c>
      <c r="AI39" s="526"/>
      <c r="AJ39" s="1235" t="str">
        <f t="shared" si="32"/>
        <v/>
      </c>
      <c r="AK39" s="1232"/>
      <c r="AL39" s="1231" t="str">
        <f>IF('01.ข้อมูลเบื้องต้น'!$B$14="","",IF('03.คีย์เทอม2'!$B39="","",'01.ข้อมูลเบื้องต้น'!$B$14))</f>
        <v/>
      </c>
      <c r="AM39" s="1232" t="str">
        <f>IF('01.ข้อมูลเบื้องต้น'!$C$14="","",IF('03.คีย์เทอม2'!$B39="","",'01.ข้อมูลเบื้องต้น'!$C$14))</f>
        <v/>
      </c>
      <c r="AN39" s="526"/>
      <c r="AO39" s="1235" t="str">
        <f t="shared" si="33"/>
        <v/>
      </c>
      <c r="AP39" s="1232"/>
      <c r="AQ39" s="1231" t="str">
        <f>IF('01.ข้อมูลเบื้องต้น'!$B$15="","",IF('03.คีย์เทอม2'!$B39="","",'01.ข้อมูลเบื้องต้น'!$B$15))</f>
        <v/>
      </c>
      <c r="AR39" s="1232" t="str">
        <f>IF('01.ข้อมูลเบื้องต้น'!$C$15="","",IF('03.คีย์เทอม2'!$B39="","",'01.ข้อมูลเบื้องต้น'!$C$15))</f>
        <v/>
      </c>
      <c r="AS39" s="526"/>
      <c r="AT39" s="1235" t="str">
        <f t="shared" si="34"/>
        <v/>
      </c>
      <c r="AU39" s="1232"/>
      <c r="AV39" s="1231" t="str">
        <f>IF('01.ข้อมูลเบื้องต้น'!$B$16="","",IF('03.คีย์เทอม2'!$B39="","",'01.ข้อมูลเบื้องต้น'!$B$16))</f>
        <v/>
      </c>
      <c r="AW39" s="1232" t="str">
        <f>IF('01.ข้อมูลเบื้องต้น'!$C$16="","",IF('03.คีย์เทอม2'!$B39="","",'01.ข้อมูลเบื้องต้น'!$C$16))</f>
        <v/>
      </c>
      <c r="AX39" s="519"/>
      <c r="AY39" s="1234" t="str">
        <f t="shared" si="35"/>
        <v/>
      </c>
      <c r="AZ39" s="1232"/>
      <c r="BA39" s="1231" t="str">
        <f>IF('01.ข้อมูลเบื้องต้น'!$B$17="","",IF('03.คีย์เทอม2'!$B39="","",'01.ข้อมูลเบื้องต้น'!$B$17))</f>
        <v/>
      </c>
      <c r="BB39" s="1232" t="str">
        <f>IF('01.ข้อมูลเบื้องต้น'!$C$17="","",IF('03.คีย์เทอม2'!$B39="","",'01.ข้อมูลเบื้องต้น'!$C$17))</f>
        <v/>
      </c>
      <c r="BC39" s="519"/>
      <c r="BD39" s="1234" t="str">
        <f t="shared" si="36"/>
        <v/>
      </c>
      <c r="BE39" s="1232"/>
      <c r="BF39" s="1231" t="str">
        <f>IF('01.ข้อมูลเบื้องต้น'!$B$19="","",IF('03.คีย์เทอม2'!$B39="","",'01.ข้อมูลเบื้องต้น'!$B$19))</f>
        <v/>
      </c>
      <c r="BG39" s="1232" t="str">
        <f>IF('01.ข้อมูลเบื้องต้น'!$C$19="","",IF('03.คีย์เทอม2'!$B39="","",'01.ข้อมูลเบื้องต้น'!$C$19))</f>
        <v/>
      </c>
      <c r="BH39" s="722"/>
      <c r="BI39" s="1234" t="str">
        <f t="shared" si="37"/>
        <v/>
      </c>
      <c r="BJ39" s="1232"/>
      <c r="BK39" s="1231" t="str">
        <f>IF('01.ข้อมูลเบื้องต้น'!$B$20="","",IF('03.คีย์เทอม2'!$B39="","",'01.ข้อมูลเบื้องต้น'!$B$20))</f>
        <v/>
      </c>
      <c r="BL39" s="1232" t="str">
        <f>IF('01.ข้อมูลเบื้องต้น'!$C$20="","",IF('03.คีย์เทอม2'!$B39="","",'01.ข้อมูลเบื้องต้น'!$C$20))</f>
        <v/>
      </c>
      <c r="BM39" s="723"/>
      <c r="BN39" s="1235" t="str">
        <f t="shared" si="8"/>
        <v/>
      </c>
      <c r="BO39" s="1232"/>
      <c r="BP39" s="1231" t="str">
        <f>IF('01.ข้อมูลเบื้องต้น'!$B$21="","",IF('03.คีย์เทอม2'!$B39="","",'01.ข้อมูลเบื้องต้น'!$B$21))</f>
        <v/>
      </c>
      <c r="BQ39" s="1232" t="str">
        <f>IF('01.ข้อมูลเบื้องต้น'!$C$21="","",IF('03.คีย์เทอม2'!$B39="","",'01.ข้อมูลเบื้องต้น'!$C$21))</f>
        <v/>
      </c>
      <c r="BR39" s="722"/>
      <c r="BS39" s="1234" t="str">
        <f t="shared" si="9"/>
        <v/>
      </c>
      <c r="BT39" s="1232"/>
      <c r="BU39" s="1231" t="str">
        <f>IF('01.ข้อมูลเบื้องต้น'!$B$22="","",IF('03.คีย์เทอม2'!$B39="","",'01.ข้อมูลเบื้องต้น'!$B$22))</f>
        <v/>
      </c>
      <c r="BV39" s="1232" t="str">
        <f>IF('01.ข้อมูลเบื้องต้น'!$C$22="","",IF('03.คีย์เทอม2'!$B39="","",'01.ข้อมูลเบื้องต้น'!$C$22))</f>
        <v/>
      </c>
      <c r="BW39" s="722"/>
      <c r="BX39" s="1234" t="str">
        <f t="shared" si="10"/>
        <v/>
      </c>
      <c r="BY39" s="1232"/>
      <c r="BZ39" s="1231" t="str">
        <f>IF('01.ข้อมูลเบื้องต้น'!$B$23="","",IF('03.คีย์เทอม2'!$B39="","",'01.ข้อมูลเบื้องต้น'!$B$23))</f>
        <v/>
      </c>
      <c r="CA39" s="1232" t="str">
        <f>IF('01.ข้อมูลเบื้องต้น'!$C$23="","",IF('03.คีย์เทอม2'!$B39="","",'01.ข้อมูลเบื้องต้น'!$C$23))</f>
        <v/>
      </c>
      <c r="CB39" s="722"/>
      <c r="CC39" s="1234" t="str">
        <f t="shared" si="38"/>
        <v/>
      </c>
      <c r="CD39" s="1232"/>
      <c r="CE39" s="1231" t="str">
        <f>IF('01.ข้อมูลเบื้องต้น'!$B$24="","",IF('03.คีย์เทอม2'!$B39="","",'01.ข้อมูลเบื้องต้น'!$B$24))</f>
        <v/>
      </c>
      <c r="CF39" s="1232" t="str">
        <f>IF('01.ข้อมูลเบื้องต้น'!$C$24="","",IF('03.คีย์เทอม2'!$B39="","",'01.ข้อมูลเบื้องต้น'!$C$24))</f>
        <v/>
      </c>
      <c r="CG39" s="722"/>
      <c r="CH39" s="1234" t="str">
        <f t="shared" si="58"/>
        <v/>
      </c>
      <c r="CI39" s="1232"/>
      <c r="CJ39" s="1231" t="str">
        <f>IF('01.ข้อมูลเบื้องต้น'!$B$25="","",IF('03.คีย์เทอม2'!$B39="","",'01.ข้อมูลเบื้องต้น'!$B$25))</f>
        <v/>
      </c>
      <c r="CK39" s="1232" t="str">
        <f>IF('01.ข้อมูลเบื้องต้น'!$C$25="","",IF('03.คีย์เทอม2'!$B39="","",'01.ข้อมูลเบื้องต้น'!$C$25))</f>
        <v/>
      </c>
      <c r="CL39" s="722"/>
      <c r="CM39" s="1234" t="str">
        <f t="shared" si="11"/>
        <v/>
      </c>
      <c r="CN39" s="1232"/>
      <c r="CO39" s="1231" t="str">
        <f>IF('01.ข้อมูลเบื้องต้น'!$B$26="","",IF('03.คีย์เทอม2'!$B39="","",'01.ข้อมูลเบื้องต้น'!$B$26))</f>
        <v/>
      </c>
      <c r="CP39" s="1232" t="str">
        <f>IF('01.ข้อมูลเบื้องต้น'!$C$26="","",IF('03.คีย์เทอม2'!$B39="","",'01.ข้อมูลเบื้องต้น'!$C$26))</f>
        <v/>
      </c>
      <c r="CQ39" s="722"/>
      <c r="CR39" s="1234" t="str">
        <f t="shared" si="12"/>
        <v/>
      </c>
      <c r="CS39" s="1232"/>
      <c r="CT39" s="1231" t="str">
        <f>IF('01.ข้อมูลเบื้องต้น'!$B$27="","",IF('03.คีย์เทอม2'!$B39="","",'01.ข้อมูลเบื้องต้น'!$B$27))</f>
        <v/>
      </c>
      <c r="CU39" s="1232" t="str">
        <f>IF('01.ข้อมูลเบื้องต้น'!$C$27="","",IF('03.คีย์เทอม2'!$B39="","",'01.ข้อมูลเบื้องต้น'!$C$27))</f>
        <v/>
      </c>
      <c r="CV39" s="722"/>
      <c r="CW39" s="1234" t="str">
        <f t="shared" si="13"/>
        <v/>
      </c>
      <c r="CX39" s="1232"/>
      <c r="CY39" s="1231" t="str">
        <f>IF('01.ข้อมูลเบื้องต้น'!$B$28="","",IF('03.คีย์เทอม2'!$B39="","",'01.ข้อมูลเบื้องต้น'!$B$28))</f>
        <v/>
      </c>
      <c r="CZ39" s="1232" t="str">
        <f>IF('01.ข้อมูลเบื้องต้น'!$C$28="","",IF('03.คีย์เทอม2'!$B39="","",'01.ข้อมูลเบื้องต้น'!$C$28))</f>
        <v/>
      </c>
      <c r="DA39" s="722"/>
      <c r="DB39" s="1234" t="str">
        <f t="shared" si="14"/>
        <v/>
      </c>
      <c r="DC39" s="1232"/>
      <c r="DD39" s="1231" t="str">
        <f>IF('01.ข้อมูลเบื้องต้น'!$B$36="","",IF('02.คีย์เทอม1'!$B39="","",'01.ข้อมูลเบื้องต้น'!$B$36))</f>
        <v/>
      </c>
      <c r="DE39" s="1232" t="str">
        <f>IF('01.ข้อมูลเบื้องต้น'!$C$36="","",IF('02.คีย์เทอม1'!$B39="","",'01.ข้อมูลเบื้องต้น'!$C$36))</f>
        <v/>
      </c>
      <c r="DF39" s="721"/>
      <c r="DG39" s="1234" t="str">
        <f t="shared" si="15"/>
        <v/>
      </c>
      <c r="DH39" s="1232"/>
      <c r="DI39" s="1231" t="str">
        <f>IF('01.ข้อมูลเบื้องต้น'!$B$37="","",IF('02.คีย์เทอม1'!$B39="","",'01.ข้อมูลเบื้องต้น'!$B$37))</f>
        <v/>
      </c>
      <c r="DJ39" s="1232" t="str">
        <f>IF('01.ข้อมูลเบื้องต้น'!$C$37="","",IF('02.คีย์เทอม1'!$B39="","",'01.ข้อมูลเบื้องต้น'!$C$37))</f>
        <v/>
      </c>
      <c r="DK39" s="721"/>
      <c r="DL39" s="1234" t="str">
        <f t="shared" si="16"/>
        <v/>
      </c>
      <c r="DM39" s="1232"/>
      <c r="DN39" s="1231" t="str">
        <f>IF('01.ข้อมูลเบื้องต้น'!$B$38="","",IF('02.คีย์เทอม1'!$B39="","",'01.ข้อมูลเบื้องต้น'!$B$38))</f>
        <v/>
      </c>
      <c r="DO39" s="1232" t="str">
        <f>IF('01.ข้อมูลเบื้องต้น'!$C$38="","",IF('02.คีย์เทอม1'!$B39="","",'01.ข้อมูลเบื้องต้น'!$C$38))</f>
        <v/>
      </c>
      <c r="DP39" s="721"/>
      <c r="DQ39" s="1234" t="str">
        <f t="shared" si="17"/>
        <v/>
      </c>
      <c r="DR39" s="1232"/>
      <c r="DS39" s="1231" t="str">
        <f>IF('01.ข้อมูลเบื้องต้น'!$B$39="","",IF('02.คีย์เทอม1'!$B39="","",'01.ข้อมูลเบื้องต้น'!$B$39))</f>
        <v/>
      </c>
      <c r="DT39" s="1232" t="str">
        <f>IF('01.ข้อมูลเบื้องต้น'!$C$39="","",IF('02.คีย์เทอม1'!$B39="","",'01.ข้อมูลเบื้องต้น'!$C$39))</f>
        <v/>
      </c>
      <c r="DU39" s="721"/>
      <c r="DV39" s="1234" t="str">
        <f t="shared" si="18"/>
        <v/>
      </c>
      <c r="DW39" s="1232"/>
      <c r="DX39" s="1231" t="str">
        <f>IF('01.ข้อมูลเบื้องต้น'!$B$40="","",IF('02.คีย์เทอม1'!$B39="","",'01.ข้อมูลเบื้องต้น'!$B$40))</f>
        <v/>
      </c>
      <c r="DY39" s="1232" t="str">
        <f>IF('01.ข้อมูลเบื้องต้น'!$C$40="","",IF('02.คีย์เทอม1'!$B39="","",'01.ข้อมูลเบื้องต้น'!$C$40))</f>
        <v/>
      </c>
      <c r="DZ39" s="721"/>
      <c r="EA39" s="1234" t="str">
        <f t="shared" si="19"/>
        <v/>
      </c>
      <c r="EB39" s="1232"/>
      <c r="EC39" s="1231" t="str">
        <f>IF('01.ข้อมูลเบื้องต้น'!$B$41="","",IF('02.คีย์เทอม1'!$B39="","",'01.ข้อมูลเบื้องต้น'!$B$41))</f>
        <v/>
      </c>
      <c r="ED39" s="1232" t="str">
        <f>IF('01.ข้อมูลเบื้องต้น'!$C$41="","",IF('02.คีย์เทอม1'!$B39="","",'01.ข้อมูลเบื้องต้น'!$C$41))</f>
        <v/>
      </c>
      <c r="EE39" s="721"/>
      <c r="EF39" s="1234" t="str">
        <f t="shared" si="20"/>
        <v/>
      </c>
      <c r="EG39" s="1232"/>
      <c r="EH39" s="1231" t="str">
        <f>IF('01.ข้อมูลเบื้องต้น'!$B$42="","",IF('02.คีย์เทอม1'!$B39="","",'01.ข้อมูลเบื้องต้น'!$B$42))</f>
        <v/>
      </c>
      <c r="EI39" s="1232" t="str">
        <f>IF('01.ข้อมูลเบื้องต้น'!$C$42="","",IF('02.คีย์เทอม1'!$B39="","",'01.ข้อมูลเบื้องต้น'!$C$42))</f>
        <v/>
      </c>
      <c r="EJ39" s="721"/>
      <c r="EK39" s="1234" t="str">
        <f t="shared" si="21"/>
        <v/>
      </c>
      <c r="EL39" s="1232"/>
      <c r="EM39" s="1231" t="str">
        <f>IF('01.ข้อมูลเบื้องต้น'!$B$43="","",IF('02.คีย์เทอม1'!$B39="","",'01.ข้อมูลเบื้องต้น'!$B$43))</f>
        <v/>
      </c>
      <c r="EN39" s="1232" t="str">
        <f>IF('01.ข้อมูลเบื้องต้น'!$C$43="","",IF('02.คีย์เทอม1'!$B39="","",'01.ข้อมูลเบื้องต้น'!$C$43))</f>
        <v/>
      </c>
      <c r="EO39" s="721"/>
      <c r="EP39" s="1234" t="str">
        <f t="shared" si="22"/>
        <v/>
      </c>
      <c r="EQ39" s="1232"/>
      <c r="ER39" s="1231" t="str">
        <f>IF('01.ข้อมูลเบื้องต้น'!$B$44="","",IF('02.คีย์เทอม1'!$B39="","",'01.ข้อมูลเบื้องต้น'!$B$44))</f>
        <v/>
      </c>
      <c r="ES39" s="1232" t="str">
        <f>IF('01.ข้อมูลเบื้องต้น'!$C$44="","",IF('02.คีย์เทอม1'!$B39="","",'01.ข้อมูลเบื้องต้น'!$C$44))</f>
        <v/>
      </c>
      <c r="ET39" s="721"/>
      <c r="EU39" s="1234" t="str">
        <f t="shared" si="23"/>
        <v/>
      </c>
      <c r="EV39" s="1232"/>
      <c r="EW39" s="1231" t="str">
        <f>IF('01.ข้อมูลเบื้องต้น'!$B$45="","",IF('02.คีย์เทอม1'!$B39="","",'01.ข้อมูลเบื้องต้น'!$B$45))</f>
        <v/>
      </c>
      <c r="EX39" s="1232" t="str">
        <f>IF('01.ข้อมูลเบื้องต้น'!$C$45="","",IF('02.คีย์เทอม1'!$B39="","",'01.ข้อมูลเบื้องต้น'!$C$45))</f>
        <v/>
      </c>
      <c r="EY39" s="721"/>
      <c r="EZ39" s="1234" t="str">
        <f t="shared" si="24"/>
        <v/>
      </c>
      <c r="FA39" s="1232"/>
      <c r="FB39" s="1231" t="str">
        <f>IF('01.ข้อมูลเบื้องต้น'!$B$46="","",IF('02.คีย์เทอม1'!$B39="","",'01.ข้อมูลเบื้องต้น'!$B$46))</f>
        <v/>
      </c>
      <c r="FC39" s="1232" t="str">
        <f>IF('01.ข้อมูลเบื้องต้น'!$C$46="","",IF('02.คีย์เทอม1'!$B39="","",'01.ข้อมูลเบื้องต้น'!$C$46))</f>
        <v/>
      </c>
      <c r="FD39" s="721"/>
      <c r="FE39" s="1234" t="str">
        <f t="shared" si="25"/>
        <v/>
      </c>
      <c r="FF39" s="1232"/>
      <c r="FG39" s="1231" t="str">
        <f>IF('01.ข้อมูลเบื้องต้น'!$B$47="","",IF('02.คีย์เทอม1'!$B39="","",'01.ข้อมูลเบื้องต้น'!$B$47))</f>
        <v/>
      </c>
      <c r="FH39" s="1232" t="str">
        <f>IF('01.ข้อมูลเบื้องต้น'!$C$47="","",IF('02.คีย์เทอม1'!$B39="","",'01.ข้อมูลเบื้องต้น'!$C$47))</f>
        <v/>
      </c>
      <c r="FI39" s="721"/>
      <c r="FJ39" s="1234" t="str">
        <f t="shared" si="26"/>
        <v/>
      </c>
      <c r="FK39" s="1232"/>
      <c r="FL39" s="1231" t="str">
        <f>IF('01.ข้อมูลเบื้องต้น'!$B$48="","",IF('02.คีย์เทอม1'!$B39="","",'01.ข้อมูลเบื้องต้น'!$B$48))</f>
        <v/>
      </c>
      <c r="FM39" s="1232" t="str">
        <f>IF('01.ข้อมูลเบื้องต้น'!$C$48="","",IF('02.คีย์เทอม1'!$B39="","",'01.ข้อมูลเบื้องต้น'!$C$48))</f>
        <v/>
      </c>
      <c r="FN39" s="721"/>
      <c r="FO39" s="1234" t="str">
        <f t="shared" si="27"/>
        <v/>
      </c>
      <c r="FP39" s="1232"/>
      <c r="FQ39" s="1231" t="str">
        <f>IF('01.ข้อมูลเบื้องต้น'!$B$49="","",IF('02.คีย์เทอม1'!$B39="","",'01.ข้อมูลเบื้องต้น'!$B$49))</f>
        <v/>
      </c>
      <c r="FR39" s="1232" t="str">
        <f>IF('01.ข้อมูลเบื้องต้น'!$C$49="","",IF('02.คีย์เทอม1'!$B39="","",'01.ข้อมูลเบื้องต้น'!$C$49))</f>
        <v/>
      </c>
      <c r="FS39" s="721"/>
      <c r="FT39" s="1234" t="str">
        <f t="shared" si="28"/>
        <v/>
      </c>
      <c r="FU39" s="1232"/>
      <c r="FV39" s="1231" t="str">
        <f>IF('01.ข้อมูลเบื้องต้น'!$B$50="","",IF($D39="","",'01.ข้อมูลเบื้องต้น'!$B$50))</f>
        <v/>
      </c>
      <c r="FW39" s="1232" t="str">
        <f>IF('01.ข้อมูลเบื้องต้น'!$C$50="","",IF('02.คีย์เทอม1'!$B39="","",'01.ข้อมูลเบื้องต้น'!$C$50))</f>
        <v/>
      </c>
      <c r="FX39" s="721"/>
      <c r="FY39" s="1234" t="str">
        <f t="shared" si="29"/>
        <v/>
      </c>
      <c r="FZ39" s="521" t="str">
        <f t="shared" si="56"/>
        <v/>
      </c>
      <c r="GA39" s="522" t="str">
        <f t="shared" si="57"/>
        <v/>
      </c>
      <c r="GB39" s="523" t="str">
        <f>IF('2.ชื่อนักเรียน'!R40="มส","มส",IF('2.ชื่อนักเรียน'!R40="ย้าย","ย้าย",IF('2.ชื่อนักเรียน'!R40="ร","ร",IF(GA39="","",RANK(GA39,$GA$10:$GA$59,0)))))</f>
        <v/>
      </c>
      <c r="GC39" s="523" t="str">
        <f t="shared" si="39"/>
        <v/>
      </c>
      <c r="GE39" s="530" t="str">
        <f t="shared" si="40"/>
        <v/>
      </c>
      <c r="GF39" s="717" t="str">
        <f t="shared" si="41"/>
        <v/>
      </c>
      <c r="GG39" s="717" t="str">
        <f t="shared" si="42"/>
        <v/>
      </c>
      <c r="GH39" s="520" t="str">
        <f t="shared" si="43"/>
        <v/>
      </c>
      <c r="GI39" s="532" t="str">
        <f t="shared" si="44"/>
        <v/>
      </c>
      <c r="GJ39" s="717" t="str">
        <f t="shared" si="45"/>
        <v/>
      </c>
      <c r="GK39" s="717" t="str">
        <f t="shared" si="46"/>
        <v/>
      </c>
      <c r="GL39" s="531" t="str">
        <f t="shared" si="47"/>
        <v/>
      </c>
      <c r="GM39" s="701" t="str">
        <f t="shared" si="48"/>
        <v/>
      </c>
      <c r="GN39" s="701" t="str">
        <f t="shared" si="49"/>
        <v/>
      </c>
      <c r="GO39" s="701" t="str">
        <f t="shared" si="50"/>
        <v/>
      </c>
      <c r="GP39" s="701" t="str">
        <f t="shared" si="51"/>
        <v/>
      </c>
      <c r="GQ39" s="701" t="str">
        <f t="shared" si="52"/>
        <v/>
      </c>
      <c r="GR39" s="701" t="str">
        <f t="shared" si="53"/>
        <v/>
      </c>
      <c r="GS39" s="701" t="str">
        <f t="shared" si="54"/>
        <v/>
      </c>
      <c r="GT39" s="520" t="str">
        <f t="shared" si="55"/>
        <v/>
      </c>
    </row>
    <row r="40" spans="1:202" s="509" customFormat="1" ht="17.25" customHeight="1" thickTop="1" thickBot="1">
      <c r="A40" s="1229">
        <v>31</v>
      </c>
      <c r="B40" s="1229" t="str">
        <f>IF('2.ชื่อนักเรียน'!E41="","",CONCATENATE('2.ชื่อนักเรียน'!E41,'2.ชื่อนักเรียน'!F41,'2.ชื่อนักเรียน'!G41,'2.ชื่อนักเรียน'!H41,'2.ชื่อนักเรียน'!I41,'2.ชื่อนักเรียน'!J41,'2.ชื่อนักเรียน'!K41,'2.ชื่อนักเรียน'!L41,'2.ชื่อนักเรียน'!M41,'2.ชื่อนักเรียน'!N41,'2.ชื่อนักเรียน'!O41,'2.ชื่อนักเรียน'!P41,'2.ชื่อนักเรียน'!Q41))</f>
        <v/>
      </c>
      <c r="C40" s="1230" t="str">
        <f>IF('2.ชื่อนักเรียน'!B41="","",'2.ชื่อนักเรียน'!B41)</f>
        <v/>
      </c>
      <c r="D40" s="1231" t="str">
        <f>IF('2.ชื่อนักเรียน'!C41="","",CONCATENATE(TRIM('2.ชื่อนักเรียน'!C41),"  ",'2.ชื่อนักเรียน'!D41))</f>
        <v/>
      </c>
      <c r="E40" s="1232" t="str">
        <f>IF(B40="","",IF('01.ข้อมูลเบื้องต้น'!$H$2="","",'01.ข้อมูลเบื้องต้น'!$H$2))</f>
        <v/>
      </c>
      <c r="F40" s="1231" t="str">
        <f>IF(B40="","",IF('01.ข้อมูลเบื้องต้น'!$I$4="","",'01.ข้อมูลเบื้องต้น'!$I$4))</f>
        <v/>
      </c>
      <c r="G40" s="1232"/>
      <c r="H40" s="1231" t="str">
        <f>IF('01.ข้อมูลเบื้องต้น'!$B$8="","",IF('03.คีย์เทอม2'!$B40="","",'01.ข้อมูลเบื้องต้น'!$B$8))</f>
        <v/>
      </c>
      <c r="I40" s="1232" t="str">
        <f>IF('01.ข้อมูลเบื้องต้น'!$C$8="","",IF('03.คีย์เทอม2'!$B40="","",'01.ข้อมูลเบื้องต้น'!$C$8))</f>
        <v/>
      </c>
      <c r="J40" s="519"/>
      <c r="K40" s="1233" t="str">
        <f>IF('2.ชื่อนักเรียน'!R41="มส","มส",IF('2.ชื่อนักเรียน'!R41="ร","ร",IF('2.ชื่อนักเรียน'!R41="ย้าย","ย้าย",IF(J40="","",IF(J40&gt;=75,"เชี่ยวชาญ",IF(J40&gt;=65,"ชำนาญ",IF(J40&gt;=55,"พัฒนา",IF(J40&gt;=50,"เริ่มต้น","ไม่ผ่าน"))))))))</f>
        <v/>
      </c>
      <c r="L40" s="1232"/>
      <c r="M40" s="1231" t="str">
        <f>IF('01.ข้อมูลเบื้องต้น'!$B$9="","",IF('03.คีย์เทอม2'!$B40="","",'01.ข้อมูลเบื้องต้น'!$B$9))</f>
        <v/>
      </c>
      <c r="N40" s="1232" t="str">
        <f>IF('01.ข้อมูลเบื้องต้น'!$C$9="","",IF('03.คีย์เทอม2'!$B40="","",'01.ข้อมูลเบื้องต้น'!$C$9))</f>
        <v/>
      </c>
      <c r="O40" s="526"/>
      <c r="P40" s="1235" t="str">
        <f t="shared" si="6"/>
        <v/>
      </c>
      <c r="Q40" s="1232"/>
      <c r="R40" s="1231" t="str">
        <f>IF('01.ข้อมูลเบื้องต้น'!$B$10="","",IF('03.คีย์เทอม2'!$B40="","",'01.ข้อมูลเบื้องต้น'!$B$10))</f>
        <v/>
      </c>
      <c r="S40" s="1232" t="str">
        <f>IF('01.ข้อมูลเบื้องต้น'!$C$10="","",IF('03.คีย์เทอม2'!$B40="","",'01.ข้อมูลเบื้องต้น'!$C$10))</f>
        <v/>
      </c>
      <c r="T40" s="526"/>
      <c r="U40" s="1235" t="str">
        <f t="shared" si="7"/>
        <v/>
      </c>
      <c r="V40" s="1232"/>
      <c r="W40" s="1231" t="str">
        <f>IF('01.ข้อมูลเบื้องต้น'!$B$11="","",IF('03.คีย์เทอม2'!$B40="","",'01.ข้อมูลเบื้องต้น'!$B$11))</f>
        <v/>
      </c>
      <c r="X40" s="1232" t="str">
        <f>IF('01.ข้อมูลเบื้องต้น'!$C$11="","",IF('03.คีย์เทอม2'!$B40="","",'01.ข้อมูลเบื้องต้น'!$C$11))</f>
        <v/>
      </c>
      <c r="Y40" s="519"/>
      <c r="Z40" s="1234" t="str">
        <f t="shared" si="30"/>
        <v/>
      </c>
      <c r="AA40" s="1232"/>
      <c r="AB40" s="1231" t="str">
        <f>IF('01.ข้อมูลเบื้องต้น'!$B$12="","",IF('03.คีย์เทอม2'!$B40="","",'01.ข้อมูลเบื้องต้น'!$B$12))</f>
        <v/>
      </c>
      <c r="AC40" s="1232" t="str">
        <f>IF('01.ข้อมูลเบื้องต้น'!$C$12="","",IF('03.คีย์เทอม2'!$B40="","",'01.ข้อมูลเบื้องต้น'!$C$12))</f>
        <v/>
      </c>
      <c r="AD40" s="526"/>
      <c r="AE40" s="1235" t="str">
        <f t="shared" si="31"/>
        <v/>
      </c>
      <c r="AF40" s="1232"/>
      <c r="AG40" s="1231" t="str">
        <f>IF('01.ข้อมูลเบื้องต้น'!$B$13="","",IF('03.คีย์เทอม2'!$B40="","",'01.ข้อมูลเบื้องต้น'!$B$13))</f>
        <v/>
      </c>
      <c r="AH40" s="1232" t="str">
        <f>IF('01.ข้อมูลเบื้องต้น'!$C$13="","",IF('03.คีย์เทอม2'!$B40="","",'01.ข้อมูลเบื้องต้น'!$C$13))</f>
        <v/>
      </c>
      <c r="AI40" s="526"/>
      <c r="AJ40" s="1235" t="str">
        <f t="shared" si="32"/>
        <v/>
      </c>
      <c r="AK40" s="1232"/>
      <c r="AL40" s="1231" t="str">
        <f>IF('01.ข้อมูลเบื้องต้น'!$B$14="","",IF('03.คีย์เทอม2'!$B40="","",'01.ข้อมูลเบื้องต้น'!$B$14))</f>
        <v/>
      </c>
      <c r="AM40" s="1232" t="str">
        <f>IF('01.ข้อมูลเบื้องต้น'!$C$14="","",IF('03.คีย์เทอม2'!$B40="","",'01.ข้อมูลเบื้องต้น'!$C$14))</f>
        <v/>
      </c>
      <c r="AN40" s="526"/>
      <c r="AO40" s="1235" t="str">
        <f t="shared" si="33"/>
        <v/>
      </c>
      <c r="AP40" s="1232"/>
      <c r="AQ40" s="1231" t="str">
        <f>IF('01.ข้อมูลเบื้องต้น'!$B$15="","",IF('03.คีย์เทอม2'!$B40="","",'01.ข้อมูลเบื้องต้น'!$B$15))</f>
        <v/>
      </c>
      <c r="AR40" s="1232" t="str">
        <f>IF('01.ข้อมูลเบื้องต้น'!$C$15="","",IF('03.คีย์เทอม2'!$B40="","",'01.ข้อมูลเบื้องต้น'!$C$15))</f>
        <v/>
      </c>
      <c r="AS40" s="526"/>
      <c r="AT40" s="1235" t="str">
        <f t="shared" si="34"/>
        <v/>
      </c>
      <c r="AU40" s="1232"/>
      <c r="AV40" s="1231" t="str">
        <f>IF('01.ข้อมูลเบื้องต้น'!$B$16="","",IF('03.คีย์เทอม2'!$B40="","",'01.ข้อมูลเบื้องต้น'!$B$16))</f>
        <v/>
      </c>
      <c r="AW40" s="1232" t="str">
        <f>IF('01.ข้อมูลเบื้องต้น'!$C$16="","",IF('03.คีย์เทอม2'!$B40="","",'01.ข้อมูลเบื้องต้น'!$C$16))</f>
        <v/>
      </c>
      <c r="AX40" s="519"/>
      <c r="AY40" s="1234" t="str">
        <f t="shared" si="35"/>
        <v/>
      </c>
      <c r="AZ40" s="1232"/>
      <c r="BA40" s="1231" t="str">
        <f>IF('01.ข้อมูลเบื้องต้น'!$B$17="","",IF('03.คีย์เทอม2'!$B40="","",'01.ข้อมูลเบื้องต้น'!$B$17))</f>
        <v/>
      </c>
      <c r="BB40" s="1232" t="str">
        <f>IF('01.ข้อมูลเบื้องต้น'!$C$17="","",IF('03.คีย์เทอม2'!$B40="","",'01.ข้อมูลเบื้องต้น'!$C$17))</f>
        <v/>
      </c>
      <c r="BC40" s="519"/>
      <c r="BD40" s="1234" t="str">
        <f t="shared" si="36"/>
        <v/>
      </c>
      <c r="BE40" s="1232"/>
      <c r="BF40" s="1231" t="str">
        <f>IF('01.ข้อมูลเบื้องต้น'!$B$19="","",IF('03.คีย์เทอม2'!$B40="","",'01.ข้อมูลเบื้องต้น'!$B$19))</f>
        <v/>
      </c>
      <c r="BG40" s="1232" t="str">
        <f>IF('01.ข้อมูลเบื้องต้น'!$C$19="","",IF('03.คีย์เทอม2'!$B40="","",'01.ข้อมูลเบื้องต้น'!$C$19))</f>
        <v/>
      </c>
      <c r="BH40" s="722"/>
      <c r="BI40" s="1234" t="str">
        <f t="shared" si="37"/>
        <v/>
      </c>
      <c r="BJ40" s="1232"/>
      <c r="BK40" s="1231" t="str">
        <f>IF('01.ข้อมูลเบื้องต้น'!$B$20="","",IF('03.คีย์เทอม2'!$B40="","",'01.ข้อมูลเบื้องต้น'!$B$20))</f>
        <v/>
      </c>
      <c r="BL40" s="1232" t="str">
        <f>IF('01.ข้อมูลเบื้องต้น'!$C$20="","",IF('03.คีย์เทอม2'!$B40="","",'01.ข้อมูลเบื้องต้น'!$C$20))</f>
        <v/>
      </c>
      <c r="BM40" s="722"/>
      <c r="BN40" s="1235" t="str">
        <f t="shared" si="8"/>
        <v/>
      </c>
      <c r="BO40" s="1232"/>
      <c r="BP40" s="1231" t="str">
        <f>IF('01.ข้อมูลเบื้องต้น'!$B$21="","",IF('03.คีย์เทอม2'!$B40="","",'01.ข้อมูลเบื้องต้น'!$B$21))</f>
        <v/>
      </c>
      <c r="BQ40" s="1232" t="str">
        <f>IF('01.ข้อมูลเบื้องต้น'!$C$21="","",IF('03.คีย์เทอม2'!$B40="","",'01.ข้อมูลเบื้องต้น'!$C$21))</f>
        <v/>
      </c>
      <c r="BR40" s="722"/>
      <c r="BS40" s="1234" t="str">
        <f t="shared" si="9"/>
        <v/>
      </c>
      <c r="BT40" s="1232"/>
      <c r="BU40" s="1231" t="str">
        <f>IF('01.ข้อมูลเบื้องต้น'!$B$22="","",IF('03.คีย์เทอม2'!$B40="","",'01.ข้อมูลเบื้องต้น'!$B$22))</f>
        <v/>
      </c>
      <c r="BV40" s="1232" t="str">
        <f>IF('01.ข้อมูลเบื้องต้น'!$C$22="","",IF('03.คีย์เทอม2'!$B40="","",'01.ข้อมูลเบื้องต้น'!$C$22))</f>
        <v/>
      </c>
      <c r="BW40" s="722"/>
      <c r="BX40" s="1234" t="str">
        <f t="shared" si="10"/>
        <v/>
      </c>
      <c r="BY40" s="1232"/>
      <c r="BZ40" s="1231" t="str">
        <f>IF('01.ข้อมูลเบื้องต้น'!$B$23="","",IF('03.คีย์เทอม2'!$B40="","",'01.ข้อมูลเบื้องต้น'!$B$23))</f>
        <v/>
      </c>
      <c r="CA40" s="1232" t="str">
        <f>IF('01.ข้อมูลเบื้องต้น'!$C$23="","",IF('03.คีย์เทอม2'!$B40="","",'01.ข้อมูลเบื้องต้น'!$C$23))</f>
        <v/>
      </c>
      <c r="CB40" s="722"/>
      <c r="CC40" s="1234" t="str">
        <f t="shared" si="38"/>
        <v/>
      </c>
      <c r="CD40" s="1232"/>
      <c r="CE40" s="1231" t="str">
        <f>IF('01.ข้อมูลเบื้องต้น'!$B$24="","",IF('03.คีย์เทอม2'!$B40="","",'01.ข้อมูลเบื้องต้น'!$B$24))</f>
        <v/>
      </c>
      <c r="CF40" s="1232" t="str">
        <f>IF('01.ข้อมูลเบื้องต้น'!$C$24="","",IF('03.คีย์เทอม2'!$B40="","",'01.ข้อมูลเบื้องต้น'!$C$24))</f>
        <v/>
      </c>
      <c r="CG40" s="722"/>
      <c r="CH40" s="1234" t="str">
        <f t="shared" si="58"/>
        <v/>
      </c>
      <c r="CI40" s="1232"/>
      <c r="CJ40" s="1231" t="str">
        <f>IF('01.ข้อมูลเบื้องต้น'!$B$25="","",IF('03.คีย์เทอม2'!$B40="","",'01.ข้อมูลเบื้องต้น'!$B$25))</f>
        <v/>
      </c>
      <c r="CK40" s="1232" t="str">
        <f>IF('01.ข้อมูลเบื้องต้น'!$C$25="","",IF('03.คีย์เทอม2'!$B40="","",'01.ข้อมูลเบื้องต้น'!$C$25))</f>
        <v/>
      </c>
      <c r="CL40" s="722"/>
      <c r="CM40" s="1234" t="str">
        <f t="shared" si="11"/>
        <v/>
      </c>
      <c r="CN40" s="1232"/>
      <c r="CO40" s="1231" t="str">
        <f>IF('01.ข้อมูลเบื้องต้น'!$B$26="","",IF('03.คีย์เทอม2'!$B40="","",'01.ข้อมูลเบื้องต้น'!$B$26))</f>
        <v/>
      </c>
      <c r="CP40" s="1232" t="str">
        <f>IF('01.ข้อมูลเบื้องต้น'!$C$26="","",IF('03.คีย์เทอม2'!$B40="","",'01.ข้อมูลเบื้องต้น'!$C$26))</f>
        <v/>
      </c>
      <c r="CQ40" s="722"/>
      <c r="CR40" s="1234" t="str">
        <f t="shared" si="12"/>
        <v/>
      </c>
      <c r="CS40" s="1232"/>
      <c r="CT40" s="1231" t="str">
        <f>IF('01.ข้อมูลเบื้องต้น'!$B$27="","",IF('03.คีย์เทอม2'!$B40="","",'01.ข้อมูลเบื้องต้น'!$B$27))</f>
        <v/>
      </c>
      <c r="CU40" s="1232" t="str">
        <f>IF('01.ข้อมูลเบื้องต้น'!$C$27="","",IF('03.คีย์เทอม2'!$B40="","",'01.ข้อมูลเบื้องต้น'!$C$27))</f>
        <v/>
      </c>
      <c r="CV40" s="722"/>
      <c r="CW40" s="1234" t="str">
        <f t="shared" si="13"/>
        <v/>
      </c>
      <c r="CX40" s="1232"/>
      <c r="CY40" s="1231" t="str">
        <f>IF('01.ข้อมูลเบื้องต้น'!$B$28="","",IF('03.คีย์เทอม2'!$B40="","",'01.ข้อมูลเบื้องต้น'!$B$28))</f>
        <v/>
      </c>
      <c r="CZ40" s="1232" t="str">
        <f>IF('01.ข้อมูลเบื้องต้น'!$C$28="","",IF('03.คีย์เทอม2'!$B40="","",'01.ข้อมูลเบื้องต้น'!$C$28))</f>
        <v/>
      </c>
      <c r="DA40" s="722"/>
      <c r="DB40" s="1234" t="str">
        <f t="shared" si="14"/>
        <v/>
      </c>
      <c r="DC40" s="1232"/>
      <c r="DD40" s="1231" t="str">
        <f>IF('01.ข้อมูลเบื้องต้น'!$B$36="","",IF('02.คีย์เทอม1'!$B40="","",'01.ข้อมูลเบื้องต้น'!$B$36))</f>
        <v/>
      </c>
      <c r="DE40" s="1232" t="str">
        <f>IF('01.ข้อมูลเบื้องต้น'!$C$36="","",IF('02.คีย์เทอม1'!$B40="","",'01.ข้อมูลเบื้องต้น'!$C$36))</f>
        <v/>
      </c>
      <c r="DF40" s="721"/>
      <c r="DG40" s="1234" t="str">
        <f t="shared" si="15"/>
        <v/>
      </c>
      <c r="DH40" s="1232"/>
      <c r="DI40" s="1231" t="str">
        <f>IF('01.ข้อมูลเบื้องต้น'!$B$37="","",IF('02.คีย์เทอม1'!$B40="","",'01.ข้อมูลเบื้องต้น'!$B$37))</f>
        <v/>
      </c>
      <c r="DJ40" s="1232" t="str">
        <f>IF('01.ข้อมูลเบื้องต้น'!$C$37="","",IF('02.คีย์เทอม1'!$B40="","",'01.ข้อมูลเบื้องต้น'!$C$37))</f>
        <v/>
      </c>
      <c r="DK40" s="721"/>
      <c r="DL40" s="1234" t="str">
        <f t="shared" si="16"/>
        <v/>
      </c>
      <c r="DM40" s="1232"/>
      <c r="DN40" s="1231" t="str">
        <f>IF('01.ข้อมูลเบื้องต้น'!$B$38="","",IF('02.คีย์เทอม1'!$B40="","",'01.ข้อมูลเบื้องต้น'!$B$38))</f>
        <v/>
      </c>
      <c r="DO40" s="1232" t="str">
        <f>IF('01.ข้อมูลเบื้องต้น'!$C$38="","",IF('02.คีย์เทอม1'!$B40="","",'01.ข้อมูลเบื้องต้น'!$C$38))</f>
        <v/>
      </c>
      <c r="DP40" s="721"/>
      <c r="DQ40" s="1234" t="str">
        <f t="shared" si="17"/>
        <v/>
      </c>
      <c r="DR40" s="1232"/>
      <c r="DS40" s="1231" t="str">
        <f>IF('01.ข้อมูลเบื้องต้น'!$B$39="","",IF('02.คีย์เทอม1'!$B40="","",'01.ข้อมูลเบื้องต้น'!$B$39))</f>
        <v/>
      </c>
      <c r="DT40" s="1232" t="str">
        <f>IF('01.ข้อมูลเบื้องต้น'!$C$39="","",IF('02.คีย์เทอม1'!$B40="","",'01.ข้อมูลเบื้องต้น'!$C$39))</f>
        <v/>
      </c>
      <c r="DU40" s="721"/>
      <c r="DV40" s="1234" t="str">
        <f t="shared" si="18"/>
        <v/>
      </c>
      <c r="DW40" s="1232"/>
      <c r="DX40" s="1231" t="str">
        <f>IF('01.ข้อมูลเบื้องต้น'!$B$40="","",IF('02.คีย์เทอม1'!$B40="","",'01.ข้อมูลเบื้องต้น'!$B$40))</f>
        <v/>
      </c>
      <c r="DY40" s="1232" t="str">
        <f>IF('01.ข้อมูลเบื้องต้น'!$C$40="","",IF('02.คีย์เทอม1'!$B40="","",'01.ข้อมูลเบื้องต้น'!$C$40))</f>
        <v/>
      </c>
      <c r="DZ40" s="721"/>
      <c r="EA40" s="1234" t="str">
        <f t="shared" si="19"/>
        <v/>
      </c>
      <c r="EB40" s="1232"/>
      <c r="EC40" s="1231" t="str">
        <f>IF('01.ข้อมูลเบื้องต้น'!$B$41="","",IF('02.คีย์เทอม1'!$B40="","",'01.ข้อมูลเบื้องต้น'!$B$41))</f>
        <v/>
      </c>
      <c r="ED40" s="1232" t="str">
        <f>IF('01.ข้อมูลเบื้องต้น'!$C$41="","",IF('02.คีย์เทอม1'!$B40="","",'01.ข้อมูลเบื้องต้น'!$C$41))</f>
        <v/>
      </c>
      <c r="EE40" s="721"/>
      <c r="EF40" s="1234" t="str">
        <f t="shared" si="20"/>
        <v/>
      </c>
      <c r="EG40" s="1232"/>
      <c r="EH40" s="1231" t="str">
        <f>IF('01.ข้อมูลเบื้องต้น'!$B$42="","",IF('02.คีย์เทอม1'!$B40="","",'01.ข้อมูลเบื้องต้น'!$B$42))</f>
        <v/>
      </c>
      <c r="EI40" s="1232" t="str">
        <f>IF('01.ข้อมูลเบื้องต้น'!$C$42="","",IF('02.คีย์เทอม1'!$B40="","",'01.ข้อมูลเบื้องต้น'!$C$42))</f>
        <v/>
      </c>
      <c r="EJ40" s="721"/>
      <c r="EK40" s="1234" t="str">
        <f t="shared" si="21"/>
        <v/>
      </c>
      <c r="EL40" s="1232"/>
      <c r="EM40" s="1231" t="str">
        <f>IF('01.ข้อมูลเบื้องต้น'!$B$43="","",IF('02.คีย์เทอม1'!$B40="","",'01.ข้อมูลเบื้องต้น'!$B$43))</f>
        <v/>
      </c>
      <c r="EN40" s="1232" t="str">
        <f>IF('01.ข้อมูลเบื้องต้น'!$C$43="","",IF('02.คีย์เทอม1'!$B40="","",'01.ข้อมูลเบื้องต้น'!$C$43))</f>
        <v/>
      </c>
      <c r="EO40" s="721"/>
      <c r="EP40" s="1234" t="str">
        <f t="shared" si="22"/>
        <v/>
      </c>
      <c r="EQ40" s="1232"/>
      <c r="ER40" s="1231" t="str">
        <f>IF('01.ข้อมูลเบื้องต้น'!$B$44="","",IF('02.คีย์เทอม1'!$B40="","",'01.ข้อมูลเบื้องต้น'!$B$44))</f>
        <v/>
      </c>
      <c r="ES40" s="1232" t="str">
        <f>IF('01.ข้อมูลเบื้องต้น'!$C$44="","",IF('02.คีย์เทอม1'!$B40="","",'01.ข้อมูลเบื้องต้น'!$C$44))</f>
        <v/>
      </c>
      <c r="ET40" s="721"/>
      <c r="EU40" s="1234" t="str">
        <f t="shared" si="23"/>
        <v/>
      </c>
      <c r="EV40" s="1232"/>
      <c r="EW40" s="1231" t="str">
        <f>IF('01.ข้อมูลเบื้องต้น'!$B$45="","",IF('02.คีย์เทอม1'!$B40="","",'01.ข้อมูลเบื้องต้น'!$B$45))</f>
        <v/>
      </c>
      <c r="EX40" s="1232" t="str">
        <f>IF('01.ข้อมูลเบื้องต้น'!$C$45="","",IF('02.คีย์เทอม1'!$B40="","",'01.ข้อมูลเบื้องต้น'!$C$45))</f>
        <v/>
      </c>
      <c r="EY40" s="721"/>
      <c r="EZ40" s="1234" t="str">
        <f t="shared" si="24"/>
        <v/>
      </c>
      <c r="FA40" s="1232"/>
      <c r="FB40" s="1231" t="str">
        <f>IF('01.ข้อมูลเบื้องต้น'!$B$46="","",IF('02.คีย์เทอม1'!$B40="","",'01.ข้อมูลเบื้องต้น'!$B$46))</f>
        <v/>
      </c>
      <c r="FC40" s="1232" t="str">
        <f>IF('01.ข้อมูลเบื้องต้น'!$C$46="","",IF('02.คีย์เทอม1'!$B40="","",'01.ข้อมูลเบื้องต้น'!$C$46))</f>
        <v/>
      </c>
      <c r="FD40" s="721"/>
      <c r="FE40" s="1234" t="str">
        <f t="shared" si="25"/>
        <v/>
      </c>
      <c r="FF40" s="1232"/>
      <c r="FG40" s="1231" t="str">
        <f>IF('01.ข้อมูลเบื้องต้น'!$B$47="","",IF('02.คีย์เทอม1'!$B40="","",'01.ข้อมูลเบื้องต้น'!$B$47))</f>
        <v/>
      </c>
      <c r="FH40" s="1232" t="str">
        <f>IF('01.ข้อมูลเบื้องต้น'!$C$47="","",IF('02.คีย์เทอม1'!$B40="","",'01.ข้อมูลเบื้องต้น'!$C$47))</f>
        <v/>
      </c>
      <c r="FI40" s="721"/>
      <c r="FJ40" s="1234" t="str">
        <f t="shared" si="26"/>
        <v/>
      </c>
      <c r="FK40" s="1232"/>
      <c r="FL40" s="1231" t="str">
        <f>IF('01.ข้อมูลเบื้องต้น'!$B$48="","",IF('02.คีย์เทอม1'!$B40="","",'01.ข้อมูลเบื้องต้น'!$B$48))</f>
        <v/>
      </c>
      <c r="FM40" s="1232" t="str">
        <f>IF('01.ข้อมูลเบื้องต้น'!$C$48="","",IF('02.คีย์เทอม1'!$B40="","",'01.ข้อมูลเบื้องต้น'!$C$48))</f>
        <v/>
      </c>
      <c r="FN40" s="721"/>
      <c r="FO40" s="1234" t="str">
        <f t="shared" si="27"/>
        <v/>
      </c>
      <c r="FP40" s="1232"/>
      <c r="FQ40" s="1231" t="str">
        <f>IF('01.ข้อมูลเบื้องต้น'!$B$49="","",IF('02.คีย์เทอม1'!$B40="","",'01.ข้อมูลเบื้องต้น'!$B$49))</f>
        <v/>
      </c>
      <c r="FR40" s="1232" t="str">
        <f>IF('01.ข้อมูลเบื้องต้น'!$C$49="","",IF('02.คีย์เทอม1'!$B40="","",'01.ข้อมูลเบื้องต้น'!$C$49))</f>
        <v/>
      </c>
      <c r="FS40" s="721"/>
      <c r="FT40" s="1234" t="str">
        <f t="shared" si="28"/>
        <v/>
      </c>
      <c r="FU40" s="1232"/>
      <c r="FV40" s="1231" t="str">
        <f>IF('01.ข้อมูลเบื้องต้น'!$B$50="","",IF($D40="","",'01.ข้อมูลเบื้องต้น'!$B$50))</f>
        <v/>
      </c>
      <c r="FW40" s="1232" t="str">
        <f>IF('01.ข้อมูลเบื้องต้น'!$C$50="","",IF('02.คีย์เทอม1'!$B40="","",'01.ข้อมูลเบื้องต้น'!$C$50))</f>
        <v/>
      </c>
      <c r="FX40" s="721"/>
      <c r="FY40" s="1234" t="str">
        <f t="shared" si="29"/>
        <v/>
      </c>
      <c r="FZ40" s="521" t="str">
        <f t="shared" si="56"/>
        <v/>
      </c>
      <c r="GA40" s="522" t="str">
        <f t="shared" si="57"/>
        <v/>
      </c>
      <c r="GB40" s="523" t="str">
        <f>IF('2.ชื่อนักเรียน'!R41="มส","มส",IF('2.ชื่อนักเรียน'!R41="ย้าย","ย้าย",IF('2.ชื่อนักเรียน'!R41="ร","ร",IF(GA40="","",RANK(GA40,$GA$10:$GA$59,0)))))</f>
        <v/>
      </c>
      <c r="GC40" s="523" t="str">
        <f t="shared" si="39"/>
        <v/>
      </c>
      <c r="GE40" s="533" t="str">
        <f t="shared" si="40"/>
        <v/>
      </c>
      <c r="GF40" s="719" t="str">
        <f t="shared" si="41"/>
        <v/>
      </c>
      <c r="GG40" s="717" t="str">
        <f t="shared" si="42"/>
        <v/>
      </c>
      <c r="GH40" s="520" t="str">
        <f t="shared" si="43"/>
        <v/>
      </c>
      <c r="GI40" s="535" t="str">
        <f t="shared" si="44"/>
        <v/>
      </c>
      <c r="GJ40" s="719" t="str">
        <f t="shared" si="45"/>
        <v/>
      </c>
      <c r="GK40" s="719" t="str">
        <f t="shared" si="46"/>
        <v/>
      </c>
      <c r="GL40" s="534" t="str">
        <f t="shared" si="47"/>
        <v/>
      </c>
      <c r="GM40" s="701" t="str">
        <f t="shared" si="48"/>
        <v/>
      </c>
      <c r="GN40" s="701" t="str">
        <f t="shared" si="49"/>
        <v/>
      </c>
      <c r="GO40" s="701" t="str">
        <f t="shared" si="50"/>
        <v/>
      </c>
      <c r="GP40" s="701" t="str">
        <f t="shared" si="51"/>
        <v/>
      </c>
      <c r="GQ40" s="701" t="str">
        <f t="shared" si="52"/>
        <v/>
      </c>
      <c r="GR40" s="701" t="str">
        <f t="shared" si="53"/>
        <v/>
      </c>
      <c r="GS40" s="701" t="str">
        <f t="shared" si="54"/>
        <v/>
      </c>
      <c r="GT40" s="520" t="str">
        <f t="shared" si="55"/>
        <v/>
      </c>
    </row>
    <row r="41" spans="1:202" s="509" customFormat="1" ht="17.25" customHeight="1" thickTop="1" thickBot="1">
      <c r="A41" s="1229">
        <v>32</v>
      </c>
      <c r="B41" s="1229" t="str">
        <f>IF('2.ชื่อนักเรียน'!E42="","",CONCATENATE('2.ชื่อนักเรียน'!E42,'2.ชื่อนักเรียน'!F42,'2.ชื่อนักเรียน'!G42,'2.ชื่อนักเรียน'!H42,'2.ชื่อนักเรียน'!I42,'2.ชื่อนักเรียน'!J42,'2.ชื่อนักเรียน'!K42,'2.ชื่อนักเรียน'!L42,'2.ชื่อนักเรียน'!M42,'2.ชื่อนักเรียน'!N42,'2.ชื่อนักเรียน'!O42,'2.ชื่อนักเรียน'!P42,'2.ชื่อนักเรียน'!Q42))</f>
        <v/>
      </c>
      <c r="C41" s="1230" t="str">
        <f>IF('2.ชื่อนักเรียน'!B42="","",'2.ชื่อนักเรียน'!B42)</f>
        <v/>
      </c>
      <c r="D41" s="1231" t="str">
        <f>IF('2.ชื่อนักเรียน'!C42="","",CONCATENATE(TRIM('2.ชื่อนักเรียน'!C42),"  ",'2.ชื่อนักเรียน'!D42))</f>
        <v/>
      </c>
      <c r="E41" s="1232" t="str">
        <f>IF(B41="","",IF('01.ข้อมูลเบื้องต้น'!$H$2="","",'01.ข้อมูลเบื้องต้น'!$H$2))</f>
        <v/>
      </c>
      <c r="F41" s="1231" t="str">
        <f>IF(B41="","",IF('01.ข้อมูลเบื้องต้น'!$I$4="","",'01.ข้อมูลเบื้องต้น'!$I$4))</f>
        <v/>
      </c>
      <c r="G41" s="1232"/>
      <c r="H41" s="1231" t="str">
        <f>IF('01.ข้อมูลเบื้องต้น'!$B$8="","",IF('03.คีย์เทอม2'!$B41="","",'01.ข้อมูลเบื้องต้น'!$B$8))</f>
        <v/>
      </c>
      <c r="I41" s="1232" t="str">
        <f>IF('01.ข้อมูลเบื้องต้น'!$C$8="","",IF('03.คีย์เทอม2'!$B41="","",'01.ข้อมูลเบื้องต้น'!$C$8))</f>
        <v/>
      </c>
      <c r="J41" s="519"/>
      <c r="K41" s="1233" t="str">
        <f>IF('2.ชื่อนักเรียน'!R42="มส","มส",IF('2.ชื่อนักเรียน'!R42="ร","ร",IF('2.ชื่อนักเรียน'!R42="ย้าย","ย้าย",IF(J41="","",IF(J41&gt;=75,"เชี่ยวชาญ",IF(J41&gt;=65,"ชำนาญ",IF(J41&gt;=55,"พัฒนา",IF(J41&gt;=50,"เริ่มต้น","ไม่ผ่าน"))))))))</f>
        <v/>
      </c>
      <c r="L41" s="1232"/>
      <c r="M41" s="1231" t="str">
        <f>IF('01.ข้อมูลเบื้องต้น'!$B$9="","",IF('03.คีย์เทอม2'!$B41="","",'01.ข้อมูลเบื้องต้น'!$B$9))</f>
        <v/>
      </c>
      <c r="N41" s="1232" t="str">
        <f>IF('01.ข้อมูลเบื้องต้น'!$C$9="","",IF('03.คีย์เทอม2'!$B41="","",'01.ข้อมูลเบื้องต้น'!$C$9))</f>
        <v/>
      </c>
      <c r="O41" s="526"/>
      <c r="P41" s="1235" t="str">
        <f t="shared" si="6"/>
        <v/>
      </c>
      <c r="Q41" s="1232"/>
      <c r="R41" s="1231" t="str">
        <f>IF('01.ข้อมูลเบื้องต้น'!$B$10="","",IF('03.คีย์เทอม2'!$B41="","",'01.ข้อมูลเบื้องต้น'!$B$10))</f>
        <v/>
      </c>
      <c r="S41" s="1232" t="str">
        <f>IF('01.ข้อมูลเบื้องต้น'!$C$10="","",IF('03.คีย์เทอม2'!$B41="","",'01.ข้อมูลเบื้องต้น'!$C$10))</f>
        <v/>
      </c>
      <c r="T41" s="526"/>
      <c r="U41" s="1235" t="str">
        <f t="shared" si="7"/>
        <v/>
      </c>
      <c r="V41" s="1232"/>
      <c r="W41" s="1231" t="str">
        <f>IF('01.ข้อมูลเบื้องต้น'!$B$11="","",IF('03.คีย์เทอม2'!$B41="","",'01.ข้อมูลเบื้องต้น'!$B$11))</f>
        <v/>
      </c>
      <c r="X41" s="1232" t="str">
        <f>IF('01.ข้อมูลเบื้องต้น'!$C$11="","",IF('03.คีย์เทอม2'!$B41="","",'01.ข้อมูลเบื้องต้น'!$C$11))</f>
        <v/>
      </c>
      <c r="Y41" s="519"/>
      <c r="Z41" s="1234" t="str">
        <f t="shared" si="30"/>
        <v/>
      </c>
      <c r="AA41" s="1232"/>
      <c r="AB41" s="1231" t="str">
        <f>IF('01.ข้อมูลเบื้องต้น'!$B$12="","",IF('03.คีย์เทอม2'!$B41="","",'01.ข้อมูลเบื้องต้น'!$B$12))</f>
        <v/>
      </c>
      <c r="AC41" s="1232" t="str">
        <f>IF('01.ข้อมูลเบื้องต้น'!$C$12="","",IF('03.คีย์เทอม2'!$B41="","",'01.ข้อมูลเบื้องต้น'!$C$12))</f>
        <v/>
      </c>
      <c r="AD41" s="526"/>
      <c r="AE41" s="1235" t="str">
        <f t="shared" si="31"/>
        <v/>
      </c>
      <c r="AF41" s="1232"/>
      <c r="AG41" s="1231" t="str">
        <f>IF('01.ข้อมูลเบื้องต้น'!$B$13="","",IF('03.คีย์เทอม2'!$B41="","",'01.ข้อมูลเบื้องต้น'!$B$13))</f>
        <v/>
      </c>
      <c r="AH41" s="1232" t="str">
        <f>IF('01.ข้อมูลเบื้องต้น'!$C$13="","",IF('03.คีย์เทอม2'!$B41="","",'01.ข้อมูลเบื้องต้น'!$C$13))</f>
        <v/>
      </c>
      <c r="AI41" s="526"/>
      <c r="AJ41" s="1235" t="str">
        <f t="shared" si="32"/>
        <v/>
      </c>
      <c r="AK41" s="1232"/>
      <c r="AL41" s="1231" t="str">
        <f>IF('01.ข้อมูลเบื้องต้น'!$B$14="","",IF('03.คีย์เทอม2'!$B41="","",'01.ข้อมูลเบื้องต้น'!$B$14))</f>
        <v/>
      </c>
      <c r="AM41" s="1232" t="str">
        <f>IF('01.ข้อมูลเบื้องต้น'!$C$14="","",IF('03.คีย์เทอม2'!$B41="","",'01.ข้อมูลเบื้องต้น'!$C$14))</f>
        <v/>
      </c>
      <c r="AN41" s="526"/>
      <c r="AO41" s="1235" t="str">
        <f t="shared" si="33"/>
        <v/>
      </c>
      <c r="AP41" s="1232"/>
      <c r="AQ41" s="1231" t="str">
        <f>IF('01.ข้อมูลเบื้องต้น'!$B$15="","",IF('03.คีย์เทอม2'!$B41="","",'01.ข้อมูลเบื้องต้น'!$B$15))</f>
        <v/>
      </c>
      <c r="AR41" s="1232" t="str">
        <f>IF('01.ข้อมูลเบื้องต้น'!$C$15="","",IF('03.คีย์เทอม2'!$B41="","",'01.ข้อมูลเบื้องต้น'!$C$15))</f>
        <v/>
      </c>
      <c r="AS41" s="526"/>
      <c r="AT41" s="1235" t="str">
        <f t="shared" si="34"/>
        <v/>
      </c>
      <c r="AU41" s="1232"/>
      <c r="AV41" s="1231" t="str">
        <f>IF('01.ข้อมูลเบื้องต้น'!$B$16="","",IF('03.คีย์เทอม2'!$B41="","",'01.ข้อมูลเบื้องต้น'!$B$16))</f>
        <v/>
      </c>
      <c r="AW41" s="1232" t="str">
        <f>IF('01.ข้อมูลเบื้องต้น'!$C$16="","",IF('03.คีย์เทอม2'!$B41="","",'01.ข้อมูลเบื้องต้น'!$C$16))</f>
        <v/>
      </c>
      <c r="AX41" s="519"/>
      <c r="AY41" s="1234" t="str">
        <f t="shared" si="35"/>
        <v/>
      </c>
      <c r="AZ41" s="1232"/>
      <c r="BA41" s="1231" t="str">
        <f>IF('01.ข้อมูลเบื้องต้น'!$B$17="","",IF('03.คีย์เทอม2'!$B41="","",'01.ข้อมูลเบื้องต้น'!$B$17))</f>
        <v/>
      </c>
      <c r="BB41" s="1232" t="str">
        <f>IF('01.ข้อมูลเบื้องต้น'!$C$17="","",IF('03.คีย์เทอม2'!$B41="","",'01.ข้อมูลเบื้องต้น'!$C$17))</f>
        <v/>
      </c>
      <c r="BC41" s="519"/>
      <c r="BD41" s="1234" t="str">
        <f t="shared" si="36"/>
        <v/>
      </c>
      <c r="BE41" s="1232"/>
      <c r="BF41" s="1231" t="str">
        <f>IF('01.ข้อมูลเบื้องต้น'!$B$19="","",IF('03.คีย์เทอม2'!$B41="","",'01.ข้อมูลเบื้องต้น'!$B$19))</f>
        <v/>
      </c>
      <c r="BG41" s="1232" t="str">
        <f>IF('01.ข้อมูลเบื้องต้น'!$C$19="","",IF('03.คีย์เทอม2'!$B41="","",'01.ข้อมูลเบื้องต้น'!$C$19))</f>
        <v/>
      </c>
      <c r="BH41" s="722"/>
      <c r="BI41" s="1234" t="str">
        <f t="shared" si="37"/>
        <v/>
      </c>
      <c r="BJ41" s="1232"/>
      <c r="BK41" s="1231" t="str">
        <f>IF('01.ข้อมูลเบื้องต้น'!$B$20="","",IF('03.คีย์เทอม2'!$B41="","",'01.ข้อมูลเบื้องต้น'!$B$20))</f>
        <v/>
      </c>
      <c r="BL41" s="1232" t="str">
        <f>IF('01.ข้อมูลเบื้องต้น'!$C$20="","",IF('03.คีย์เทอม2'!$B41="","",'01.ข้อมูลเบื้องต้น'!$C$20))</f>
        <v/>
      </c>
      <c r="BM41" s="723"/>
      <c r="BN41" s="1235" t="str">
        <f t="shared" si="8"/>
        <v/>
      </c>
      <c r="BO41" s="1232"/>
      <c r="BP41" s="1231" t="str">
        <f>IF('01.ข้อมูลเบื้องต้น'!$B$21="","",IF('03.คีย์เทอม2'!$B41="","",'01.ข้อมูลเบื้องต้น'!$B$21))</f>
        <v/>
      </c>
      <c r="BQ41" s="1232" t="str">
        <f>IF('01.ข้อมูลเบื้องต้น'!$C$21="","",IF('03.คีย์เทอม2'!$B41="","",'01.ข้อมูลเบื้องต้น'!$C$21))</f>
        <v/>
      </c>
      <c r="BR41" s="722"/>
      <c r="BS41" s="1234" t="str">
        <f t="shared" si="9"/>
        <v/>
      </c>
      <c r="BT41" s="1232"/>
      <c r="BU41" s="1231" t="str">
        <f>IF('01.ข้อมูลเบื้องต้น'!$B$22="","",IF('03.คีย์เทอม2'!$B41="","",'01.ข้อมูลเบื้องต้น'!$B$22))</f>
        <v/>
      </c>
      <c r="BV41" s="1232" t="str">
        <f>IF('01.ข้อมูลเบื้องต้น'!$C$22="","",IF('03.คีย์เทอม2'!$B41="","",'01.ข้อมูลเบื้องต้น'!$C$22))</f>
        <v/>
      </c>
      <c r="BW41" s="722"/>
      <c r="BX41" s="1234" t="str">
        <f t="shared" si="10"/>
        <v/>
      </c>
      <c r="BY41" s="1232"/>
      <c r="BZ41" s="1231" t="str">
        <f>IF('01.ข้อมูลเบื้องต้น'!$B$23="","",IF('03.คีย์เทอม2'!$B41="","",'01.ข้อมูลเบื้องต้น'!$B$23))</f>
        <v/>
      </c>
      <c r="CA41" s="1232" t="str">
        <f>IF('01.ข้อมูลเบื้องต้น'!$C$23="","",IF('03.คีย์เทอม2'!$B41="","",'01.ข้อมูลเบื้องต้น'!$C$23))</f>
        <v/>
      </c>
      <c r="CB41" s="722"/>
      <c r="CC41" s="1234" t="str">
        <f t="shared" si="38"/>
        <v/>
      </c>
      <c r="CD41" s="1232"/>
      <c r="CE41" s="1231" t="str">
        <f>IF('01.ข้อมูลเบื้องต้น'!$B$24="","",IF('03.คีย์เทอม2'!$B41="","",'01.ข้อมูลเบื้องต้น'!$B$24))</f>
        <v/>
      </c>
      <c r="CF41" s="1232" t="str">
        <f>IF('01.ข้อมูลเบื้องต้น'!$C$24="","",IF('03.คีย์เทอม2'!$B41="","",'01.ข้อมูลเบื้องต้น'!$C$24))</f>
        <v/>
      </c>
      <c r="CG41" s="722"/>
      <c r="CH41" s="1234" t="str">
        <f t="shared" si="58"/>
        <v/>
      </c>
      <c r="CI41" s="1232"/>
      <c r="CJ41" s="1231" t="str">
        <f>IF('01.ข้อมูลเบื้องต้น'!$B$25="","",IF('03.คีย์เทอม2'!$B41="","",'01.ข้อมูลเบื้องต้น'!$B$25))</f>
        <v/>
      </c>
      <c r="CK41" s="1232" t="str">
        <f>IF('01.ข้อมูลเบื้องต้น'!$C$25="","",IF('03.คีย์เทอม2'!$B41="","",'01.ข้อมูลเบื้องต้น'!$C$25))</f>
        <v/>
      </c>
      <c r="CL41" s="722"/>
      <c r="CM41" s="1234" t="str">
        <f t="shared" si="11"/>
        <v/>
      </c>
      <c r="CN41" s="1232"/>
      <c r="CO41" s="1231" t="str">
        <f>IF('01.ข้อมูลเบื้องต้น'!$B$26="","",IF('03.คีย์เทอม2'!$B41="","",'01.ข้อมูลเบื้องต้น'!$B$26))</f>
        <v/>
      </c>
      <c r="CP41" s="1232" t="str">
        <f>IF('01.ข้อมูลเบื้องต้น'!$C$26="","",IF('03.คีย์เทอม2'!$B41="","",'01.ข้อมูลเบื้องต้น'!$C$26))</f>
        <v/>
      </c>
      <c r="CQ41" s="722"/>
      <c r="CR41" s="1234" t="str">
        <f t="shared" si="12"/>
        <v/>
      </c>
      <c r="CS41" s="1232"/>
      <c r="CT41" s="1231" t="str">
        <f>IF('01.ข้อมูลเบื้องต้น'!$B$27="","",IF('03.คีย์เทอม2'!$B41="","",'01.ข้อมูลเบื้องต้น'!$B$27))</f>
        <v/>
      </c>
      <c r="CU41" s="1232" t="str">
        <f>IF('01.ข้อมูลเบื้องต้น'!$C$27="","",IF('03.คีย์เทอม2'!$B41="","",'01.ข้อมูลเบื้องต้น'!$C$27))</f>
        <v/>
      </c>
      <c r="CV41" s="722"/>
      <c r="CW41" s="1234" t="str">
        <f t="shared" si="13"/>
        <v/>
      </c>
      <c r="CX41" s="1232"/>
      <c r="CY41" s="1231" t="str">
        <f>IF('01.ข้อมูลเบื้องต้น'!$B$28="","",IF('03.คีย์เทอม2'!$B41="","",'01.ข้อมูลเบื้องต้น'!$B$28))</f>
        <v/>
      </c>
      <c r="CZ41" s="1232" t="str">
        <f>IF('01.ข้อมูลเบื้องต้น'!$C$28="","",IF('03.คีย์เทอม2'!$B41="","",'01.ข้อมูลเบื้องต้น'!$C$28))</f>
        <v/>
      </c>
      <c r="DA41" s="722"/>
      <c r="DB41" s="1234" t="str">
        <f t="shared" si="14"/>
        <v/>
      </c>
      <c r="DC41" s="1232"/>
      <c r="DD41" s="1231" t="str">
        <f>IF('01.ข้อมูลเบื้องต้น'!$B$36="","",IF('02.คีย์เทอม1'!$B41="","",'01.ข้อมูลเบื้องต้น'!$B$36))</f>
        <v/>
      </c>
      <c r="DE41" s="1232" t="str">
        <f>IF('01.ข้อมูลเบื้องต้น'!$C$36="","",IF('02.คีย์เทอม1'!$B41="","",'01.ข้อมูลเบื้องต้น'!$C$36))</f>
        <v/>
      </c>
      <c r="DF41" s="721"/>
      <c r="DG41" s="1234" t="str">
        <f t="shared" si="15"/>
        <v/>
      </c>
      <c r="DH41" s="1232"/>
      <c r="DI41" s="1231" t="str">
        <f>IF('01.ข้อมูลเบื้องต้น'!$B$37="","",IF('02.คีย์เทอม1'!$B41="","",'01.ข้อมูลเบื้องต้น'!$B$37))</f>
        <v/>
      </c>
      <c r="DJ41" s="1232" t="str">
        <f>IF('01.ข้อมูลเบื้องต้น'!$C$37="","",IF('02.คีย์เทอม1'!$B41="","",'01.ข้อมูลเบื้องต้น'!$C$37))</f>
        <v/>
      </c>
      <c r="DK41" s="721"/>
      <c r="DL41" s="1234" t="str">
        <f t="shared" si="16"/>
        <v/>
      </c>
      <c r="DM41" s="1232"/>
      <c r="DN41" s="1231" t="str">
        <f>IF('01.ข้อมูลเบื้องต้น'!$B$38="","",IF('02.คีย์เทอม1'!$B41="","",'01.ข้อมูลเบื้องต้น'!$B$38))</f>
        <v/>
      </c>
      <c r="DO41" s="1232" t="str">
        <f>IF('01.ข้อมูลเบื้องต้น'!$C$38="","",IF('02.คีย์เทอม1'!$B41="","",'01.ข้อมูลเบื้องต้น'!$C$38))</f>
        <v/>
      </c>
      <c r="DP41" s="721"/>
      <c r="DQ41" s="1234" t="str">
        <f t="shared" si="17"/>
        <v/>
      </c>
      <c r="DR41" s="1232"/>
      <c r="DS41" s="1231" t="str">
        <f>IF('01.ข้อมูลเบื้องต้น'!$B$39="","",IF('02.คีย์เทอม1'!$B41="","",'01.ข้อมูลเบื้องต้น'!$B$39))</f>
        <v/>
      </c>
      <c r="DT41" s="1232" t="str">
        <f>IF('01.ข้อมูลเบื้องต้น'!$C$39="","",IF('02.คีย์เทอม1'!$B41="","",'01.ข้อมูลเบื้องต้น'!$C$39))</f>
        <v/>
      </c>
      <c r="DU41" s="721"/>
      <c r="DV41" s="1234" t="str">
        <f t="shared" si="18"/>
        <v/>
      </c>
      <c r="DW41" s="1232"/>
      <c r="DX41" s="1231" t="str">
        <f>IF('01.ข้อมูลเบื้องต้น'!$B$40="","",IF('02.คีย์เทอม1'!$B41="","",'01.ข้อมูลเบื้องต้น'!$B$40))</f>
        <v/>
      </c>
      <c r="DY41" s="1232" t="str">
        <f>IF('01.ข้อมูลเบื้องต้น'!$C$40="","",IF('02.คีย์เทอม1'!$B41="","",'01.ข้อมูลเบื้องต้น'!$C$40))</f>
        <v/>
      </c>
      <c r="DZ41" s="721"/>
      <c r="EA41" s="1234" t="str">
        <f t="shared" si="19"/>
        <v/>
      </c>
      <c r="EB41" s="1232"/>
      <c r="EC41" s="1231" t="str">
        <f>IF('01.ข้อมูลเบื้องต้น'!$B$41="","",IF('02.คีย์เทอม1'!$B41="","",'01.ข้อมูลเบื้องต้น'!$B$41))</f>
        <v/>
      </c>
      <c r="ED41" s="1232" t="str">
        <f>IF('01.ข้อมูลเบื้องต้น'!$C$41="","",IF('02.คีย์เทอม1'!$B41="","",'01.ข้อมูลเบื้องต้น'!$C$41))</f>
        <v/>
      </c>
      <c r="EE41" s="721"/>
      <c r="EF41" s="1234" t="str">
        <f t="shared" si="20"/>
        <v/>
      </c>
      <c r="EG41" s="1232"/>
      <c r="EH41" s="1231" t="str">
        <f>IF('01.ข้อมูลเบื้องต้น'!$B$42="","",IF('02.คีย์เทอม1'!$B41="","",'01.ข้อมูลเบื้องต้น'!$B$42))</f>
        <v/>
      </c>
      <c r="EI41" s="1232" t="str">
        <f>IF('01.ข้อมูลเบื้องต้น'!$C$42="","",IF('02.คีย์เทอม1'!$B41="","",'01.ข้อมูลเบื้องต้น'!$C$42))</f>
        <v/>
      </c>
      <c r="EJ41" s="721"/>
      <c r="EK41" s="1234" t="str">
        <f t="shared" si="21"/>
        <v/>
      </c>
      <c r="EL41" s="1232"/>
      <c r="EM41" s="1231" t="str">
        <f>IF('01.ข้อมูลเบื้องต้น'!$B$43="","",IF('02.คีย์เทอม1'!$B41="","",'01.ข้อมูลเบื้องต้น'!$B$43))</f>
        <v/>
      </c>
      <c r="EN41" s="1232" t="str">
        <f>IF('01.ข้อมูลเบื้องต้น'!$C$43="","",IF('02.คีย์เทอม1'!$B41="","",'01.ข้อมูลเบื้องต้น'!$C$43))</f>
        <v/>
      </c>
      <c r="EO41" s="721"/>
      <c r="EP41" s="1234" t="str">
        <f t="shared" si="22"/>
        <v/>
      </c>
      <c r="EQ41" s="1232"/>
      <c r="ER41" s="1231" t="str">
        <f>IF('01.ข้อมูลเบื้องต้น'!$B$44="","",IF('02.คีย์เทอม1'!$B41="","",'01.ข้อมูลเบื้องต้น'!$B$44))</f>
        <v/>
      </c>
      <c r="ES41" s="1232" t="str">
        <f>IF('01.ข้อมูลเบื้องต้น'!$C$44="","",IF('02.คีย์เทอม1'!$B41="","",'01.ข้อมูลเบื้องต้น'!$C$44))</f>
        <v/>
      </c>
      <c r="ET41" s="721"/>
      <c r="EU41" s="1234" t="str">
        <f t="shared" si="23"/>
        <v/>
      </c>
      <c r="EV41" s="1232"/>
      <c r="EW41" s="1231" t="str">
        <f>IF('01.ข้อมูลเบื้องต้น'!$B$45="","",IF('02.คีย์เทอม1'!$B41="","",'01.ข้อมูลเบื้องต้น'!$B$45))</f>
        <v/>
      </c>
      <c r="EX41" s="1232" t="str">
        <f>IF('01.ข้อมูลเบื้องต้น'!$C$45="","",IF('02.คีย์เทอม1'!$B41="","",'01.ข้อมูลเบื้องต้น'!$C$45))</f>
        <v/>
      </c>
      <c r="EY41" s="721"/>
      <c r="EZ41" s="1234" t="str">
        <f t="shared" si="24"/>
        <v/>
      </c>
      <c r="FA41" s="1232"/>
      <c r="FB41" s="1231" t="str">
        <f>IF('01.ข้อมูลเบื้องต้น'!$B$46="","",IF('02.คีย์เทอม1'!$B41="","",'01.ข้อมูลเบื้องต้น'!$B$46))</f>
        <v/>
      </c>
      <c r="FC41" s="1232" t="str">
        <f>IF('01.ข้อมูลเบื้องต้น'!$C$46="","",IF('02.คีย์เทอม1'!$B41="","",'01.ข้อมูลเบื้องต้น'!$C$46))</f>
        <v/>
      </c>
      <c r="FD41" s="721"/>
      <c r="FE41" s="1234" t="str">
        <f t="shared" si="25"/>
        <v/>
      </c>
      <c r="FF41" s="1232"/>
      <c r="FG41" s="1231" t="str">
        <f>IF('01.ข้อมูลเบื้องต้น'!$B$47="","",IF('02.คีย์เทอม1'!$B41="","",'01.ข้อมูลเบื้องต้น'!$B$47))</f>
        <v/>
      </c>
      <c r="FH41" s="1232" t="str">
        <f>IF('01.ข้อมูลเบื้องต้น'!$C$47="","",IF('02.คีย์เทอม1'!$B41="","",'01.ข้อมูลเบื้องต้น'!$C$47))</f>
        <v/>
      </c>
      <c r="FI41" s="721"/>
      <c r="FJ41" s="1234" t="str">
        <f t="shared" si="26"/>
        <v/>
      </c>
      <c r="FK41" s="1232"/>
      <c r="FL41" s="1231" t="str">
        <f>IF('01.ข้อมูลเบื้องต้น'!$B$48="","",IF('02.คีย์เทอม1'!$B41="","",'01.ข้อมูลเบื้องต้น'!$B$48))</f>
        <v/>
      </c>
      <c r="FM41" s="1232" t="str">
        <f>IF('01.ข้อมูลเบื้องต้น'!$C$48="","",IF('02.คีย์เทอม1'!$B41="","",'01.ข้อมูลเบื้องต้น'!$C$48))</f>
        <v/>
      </c>
      <c r="FN41" s="721"/>
      <c r="FO41" s="1234" t="str">
        <f t="shared" si="27"/>
        <v/>
      </c>
      <c r="FP41" s="1232"/>
      <c r="FQ41" s="1231" t="str">
        <f>IF('01.ข้อมูลเบื้องต้น'!$B$49="","",IF('02.คีย์เทอม1'!$B41="","",'01.ข้อมูลเบื้องต้น'!$B$49))</f>
        <v/>
      </c>
      <c r="FR41" s="1232" t="str">
        <f>IF('01.ข้อมูลเบื้องต้น'!$C$49="","",IF('02.คีย์เทอม1'!$B41="","",'01.ข้อมูลเบื้องต้น'!$C$49))</f>
        <v/>
      </c>
      <c r="FS41" s="721"/>
      <c r="FT41" s="1234" t="str">
        <f t="shared" si="28"/>
        <v/>
      </c>
      <c r="FU41" s="1232"/>
      <c r="FV41" s="1231" t="str">
        <f>IF('01.ข้อมูลเบื้องต้น'!$B$50="","",IF($D41="","",'01.ข้อมูลเบื้องต้น'!$B$50))</f>
        <v/>
      </c>
      <c r="FW41" s="1232" t="str">
        <f>IF('01.ข้อมูลเบื้องต้น'!$C$50="","",IF('02.คีย์เทอม1'!$B41="","",'01.ข้อมูลเบื้องต้น'!$C$50))</f>
        <v/>
      </c>
      <c r="FX41" s="721"/>
      <c r="FY41" s="1234" t="str">
        <f t="shared" si="29"/>
        <v/>
      </c>
      <c r="FZ41" s="521" t="str">
        <f t="shared" si="56"/>
        <v/>
      </c>
      <c r="GA41" s="522" t="str">
        <f t="shared" si="57"/>
        <v/>
      </c>
      <c r="GB41" s="523" t="str">
        <f>IF('2.ชื่อนักเรียน'!R42="มส","มส",IF('2.ชื่อนักเรียน'!R42="ย้าย","ย้าย",IF('2.ชื่อนักเรียน'!R42="ร","ร",IF(GA41="","",RANK(GA41,$GA$10:$GA$59,0)))))</f>
        <v/>
      </c>
      <c r="GC41" s="523" t="str">
        <f t="shared" si="39"/>
        <v/>
      </c>
      <c r="GE41" s="536" t="str">
        <f t="shared" si="40"/>
        <v/>
      </c>
      <c r="GF41" s="718" t="str">
        <f t="shared" si="41"/>
        <v/>
      </c>
      <c r="GG41" s="717" t="str">
        <f t="shared" si="42"/>
        <v/>
      </c>
      <c r="GH41" s="520" t="str">
        <f t="shared" si="43"/>
        <v/>
      </c>
      <c r="GI41" s="529" t="str">
        <f t="shared" si="44"/>
        <v/>
      </c>
      <c r="GJ41" s="718" t="str">
        <f t="shared" si="45"/>
        <v/>
      </c>
      <c r="GK41" s="718" t="str">
        <f t="shared" si="46"/>
        <v/>
      </c>
      <c r="GL41" s="528" t="str">
        <f t="shared" si="47"/>
        <v/>
      </c>
      <c r="GM41" s="701" t="str">
        <f t="shared" si="48"/>
        <v/>
      </c>
      <c r="GN41" s="701" t="str">
        <f t="shared" si="49"/>
        <v/>
      </c>
      <c r="GO41" s="701" t="str">
        <f t="shared" si="50"/>
        <v/>
      </c>
      <c r="GP41" s="701" t="str">
        <f t="shared" si="51"/>
        <v/>
      </c>
      <c r="GQ41" s="701" t="str">
        <f t="shared" si="52"/>
        <v/>
      </c>
      <c r="GR41" s="701" t="str">
        <f t="shared" si="53"/>
        <v/>
      </c>
      <c r="GS41" s="701" t="str">
        <f t="shared" si="54"/>
        <v/>
      </c>
      <c r="GT41" s="520" t="str">
        <f t="shared" si="55"/>
        <v/>
      </c>
    </row>
    <row r="42" spans="1:202" s="509" customFormat="1" ht="17.25" customHeight="1" thickTop="1" thickBot="1">
      <c r="A42" s="1229">
        <v>33</v>
      </c>
      <c r="B42" s="1229" t="str">
        <f>IF('2.ชื่อนักเรียน'!E43="","",CONCATENATE('2.ชื่อนักเรียน'!E43,'2.ชื่อนักเรียน'!F43,'2.ชื่อนักเรียน'!G43,'2.ชื่อนักเรียน'!H43,'2.ชื่อนักเรียน'!I43,'2.ชื่อนักเรียน'!J43,'2.ชื่อนักเรียน'!K43,'2.ชื่อนักเรียน'!L43,'2.ชื่อนักเรียน'!M43,'2.ชื่อนักเรียน'!N43,'2.ชื่อนักเรียน'!O43,'2.ชื่อนักเรียน'!P43,'2.ชื่อนักเรียน'!Q43))</f>
        <v/>
      </c>
      <c r="C42" s="1230" t="str">
        <f>IF('2.ชื่อนักเรียน'!B43="","",'2.ชื่อนักเรียน'!B43)</f>
        <v/>
      </c>
      <c r="D42" s="1231" t="str">
        <f>IF('2.ชื่อนักเรียน'!C43="","",CONCATENATE(TRIM('2.ชื่อนักเรียน'!C43),"  ",'2.ชื่อนักเรียน'!D43))</f>
        <v/>
      </c>
      <c r="E42" s="1232" t="str">
        <f>IF(B42="","",IF('01.ข้อมูลเบื้องต้น'!$H$2="","",'01.ข้อมูลเบื้องต้น'!$H$2))</f>
        <v/>
      </c>
      <c r="F42" s="1231" t="str">
        <f>IF(B42="","",IF('01.ข้อมูลเบื้องต้น'!$I$4="","",'01.ข้อมูลเบื้องต้น'!$I$4))</f>
        <v/>
      </c>
      <c r="G42" s="1232"/>
      <c r="H42" s="1231" t="str">
        <f>IF('01.ข้อมูลเบื้องต้น'!$B$8="","",IF('03.คีย์เทอม2'!$B42="","",'01.ข้อมูลเบื้องต้น'!$B$8))</f>
        <v/>
      </c>
      <c r="I42" s="1232" t="str">
        <f>IF('01.ข้อมูลเบื้องต้น'!$C$8="","",IF('03.คีย์เทอม2'!$B42="","",'01.ข้อมูลเบื้องต้น'!$C$8))</f>
        <v/>
      </c>
      <c r="J42" s="519"/>
      <c r="K42" s="1233" t="str">
        <f>IF('2.ชื่อนักเรียน'!R43="มส","มส",IF('2.ชื่อนักเรียน'!R43="ร","ร",IF('2.ชื่อนักเรียน'!R43="ย้าย","ย้าย",IF(J42="","",IF(J42&gt;=75,"เชี่ยวชาญ",IF(J42&gt;=65,"ชำนาญ",IF(J42&gt;=55,"พัฒนา",IF(J42&gt;=50,"เริ่มต้น","ไม่ผ่าน"))))))))</f>
        <v/>
      </c>
      <c r="L42" s="1232"/>
      <c r="M42" s="1231" t="str">
        <f>IF('01.ข้อมูลเบื้องต้น'!$B$9="","",IF('03.คีย์เทอม2'!$B42="","",'01.ข้อมูลเบื้องต้น'!$B$9))</f>
        <v/>
      </c>
      <c r="N42" s="1232" t="str">
        <f>IF('01.ข้อมูลเบื้องต้น'!$C$9="","",IF('03.คีย์เทอม2'!$B42="","",'01.ข้อมูลเบื้องต้น'!$C$9))</f>
        <v/>
      </c>
      <c r="O42" s="526"/>
      <c r="P42" s="1235" t="str">
        <f t="shared" si="6"/>
        <v/>
      </c>
      <c r="Q42" s="1232"/>
      <c r="R42" s="1231" t="str">
        <f>IF('01.ข้อมูลเบื้องต้น'!$B$10="","",IF('03.คีย์เทอม2'!$B42="","",'01.ข้อมูลเบื้องต้น'!$B$10))</f>
        <v/>
      </c>
      <c r="S42" s="1232" t="str">
        <f>IF('01.ข้อมูลเบื้องต้น'!$C$10="","",IF('03.คีย์เทอม2'!$B42="","",'01.ข้อมูลเบื้องต้น'!$C$10))</f>
        <v/>
      </c>
      <c r="T42" s="526"/>
      <c r="U42" s="1235" t="str">
        <f t="shared" si="7"/>
        <v/>
      </c>
      <c r="V42" s="1232"/>
      <c r="W42" s="1231" t="str">
        <f>IF('01.ข้อมูลเบื้องต้น'!$B$11="","",IF('03.คีย์เทอม2'!$B42="","",'01.ข้อมูลเบื้องต้น'!$B$11))</f>
        <v/>
      </c>
      <c r="X42" s="1232" t="str">
        <f>IF('01.ข้อมูลเบื้องต้น'!$C$11="","",IF('03.คีย์เทอม2'!$B42="","",'01.ข้อมูลเบื้องต้น'!$C$11))</f>
        <v/>
      </c>
      <c r="Y42" s="519"/>
      <c r="Z42" s="1234" t="str">
        <f t="shared" si="30"/>
        <v/>
      </c>
      <c r="AA42" s="1232"/>
      <c r="AB42" s="1231" t="str">
        <f>IF('01.ข้อมูลเบื้องต้น'!$B$12="","",IF('03.คีย์เทอม2'!$B42="","",'01.ข้อมูลเบื้องต้น'!$B$12))</f>
        <v/>
      </c>
      <c r="AC42" s="1232" t="str">
        <f>IF('01.ข้อมูลเบื้องต้น'!$C$12="","",IF('03.คีย์เทอม2'!$B42="","",'01.ข้อมูลเบื้องต้น'!$C$12))</f>
        <v/>
      </c>
      <c r="AD42" s="526"/>
      <c r="AE42" s="1235" t="str">
        <f t="shared" si="31"/>
        <v/>
      </c>
      <c r="AF42" s="1232"/>
      <c r="AG42" s="1231" t="str">
        <f>IF('01.ข้อมูลเบื้องต้น'!$B$13="","",IF('03.คีย์เทอม2'!$B42="","",'01.ข้อมูลเบื้องต้น'!$B$13))</f>
        <v/>
      </c>
      <c r="AH42" s="1232" t="str">
        <f>IF('01.ข้อมูลเบื้องต้น'!$C$13="","",IF('03.คีย์เทอม2'!$B42="","",'01.ข้อมูลเบื้องต้น'!$C$13))</f>
        <v/>
      </c>
      <c r="AI42" s="526"/>
      <c r="AJ42" s="1235" t="str">
        <f t="shared" si="32"/>
        <v/>
      </c>
      <c r="AK42" s="1232"/>
      <c r="AL42" s="1231" t="str">
        <f>IF('01.ข้อมูลเบื้องต้น'!$B$14="","",IF('03.คีย์เทอม2'!$B42="","",'01.ข้อมูลเบื้องต้น'!$B$14))</f>
        <v/>
      </c>
      <c r="AM42" s="1232" t="str">
        <f>IF('01.ข้อมูลเบื้องต้น'!$C$14="","",IF('03.คีย์เทอม2'!$B42="","",'01.ข้อมูลเบื้องต้น'!$C$14))</f>
        <v/>
      </c>
      <c r="AN42" s="526"/>
      <c r="AO42" s="1235" t="str">
        <f t="shared" si="33"/>
        <v/>
      </c>
      <c r="AP42" s="1232"/>
      <c r="AQ42" s="1231" t="str">
        <f>IF('01.ข้อมูลเบื้องต้น'!$B$15="","",IF('03.คีย์เทอม2'!$B42="","",'01.ข้อมูลเบื้องต้น'!$B$15))</f>
        <v/>
      </c>
      <c r="AR42" s="1232" t="str">
        <f>IF('01.ข้อมูลเบื้องต้น'!$C$15="","",IF('03.คีย์เทอม2'!$B42="","",'01.ข้อมูลเบื้องต้น'!$C$15))</f>
        <v/>
      </c>
      <c r="AS42" s="526"/>
      <c r="AT42" s="1235" t="str">
        <f t="shared" si="34"/>
        <v/>
      </c>
      <c r="AU42" s="1232"/>
      <c r="AV42" s="1231" t="str">
        <f>IF('01.ข้อมูลเบื้องต้น'!$B$16="","",IF('03.คีย์เทอม2'!$B42="","",'01.ข้อมูลเบื้องต้น'!$B$16))</f>
        <v/>
      </c>
      <c r="AW42" s="1232" t="str">
        <f>IF('01.ข้อมูลเบื้องต้น'!$C$16="","",IF('03.คีย์เทอม2'!$B42="","",'01.ข้อมูลเบื้องต้น'!$C$16))</f>
        <v/>
      </c>
      <c r="AX42" s="519"/>
      <c r="AY42" s="1234" t="str">
        <f t="shared" si="35"/>
        <v/>
      </c>
      <c r="AZ42" s="1232"/>
      <c r="BA42" s="1231" t="str">
        <f>IF('01.ข้อมูลเบื้องต้น'!$B$17="","",IF('03.คีย์เทอม2'!$B42="","",'01.ข้อมูลเบื้องต้น'!$B$17))</f>
        <v/>
      </c>
      <c r="BB42" s="1232" t="str">
        <f>IF('01.ข้อมูลเบื้องต้น'!$C$17="","",IF('03.คีย์เทอม2'!$B42="","",'01.ข้อมูลเบื้องต้น'!$C$17))</f>
        <v/>
      </c>
      <c r="BC42" s="519"/>
      <c r="BD42" s="1234" t="str">
        <f t="shared" si="36"/>
        <v/>
      </c>
      <c r="BE42" s="1232"/>
      <c r="BF42" s="1231" t="str">
        <f>IF('01.ข้อมูลเบื้องต้น'!$B$19="","",IF('03.คีย์เทอม2'!$B42="","",'01.ข้อมูลเบื้องต้น'!$B$19))</f>
        <v/>
      </c>
      <c r="BG42" s="1232" t="str">
        <f>IF('01.ข้อมูลเบื้องต้น'!$C$19="","",IF('03.คีย์เทอม2'!$B42="","",'01.ข้อมูลเบื้องต้น'!$C$19))</f>
        <v/>
      </c>
      <c r="BH42" s="722"/>
      <c r="BI42" s="1234" t="str">
        <f t="shared" si="37"/>
        <v/>
      </c>
      <c r="BJ42" s="1232"/>
      <c r="BK42" s="1231" t="str">
        <f>IF('01.ข้อมูลเบื้องต้น'!$B$20="","",IF('03.คีย์เทอม2'!$B42="","",'01.ข้อมูลเบื้องต้น'!$B$20))</f>
        <v/>
      </c>
      <c r="BL42" s="1232" t="str">
        <f>IF('01.ข้อมูลเบื้องต้น'!$C$20="","",IF('03.คีย์เทอม2'!$B42="","",'01.ข้อมูลเบื้องต้น'!$C$20))</f>
        <v/>
      </c>
      <c r="BM42" s="722"/>
      <c r="BN42" s="1235" t="str">
        <f t="shared" si="8"/>
        <v/>
      </c>
      <c r="BO42" s="1232"/>
      <c r="BP42" s="1231" t="str">
        <f>IF('01.ข้อมูลเบื้องต้น'!$B$21="","",IF('03.คีย์เทอม2'!$B42="","",'01.ข้อมูลเบื้องต้น'!$B$21))</f>
        <v/>
      </c>
      <c r="BQ42" s="1232" t="str">
        <f>IF('01.ข้อมูลเบื้องต้น'!$C$21="","",IF('03.คีย์เทอม2'!$B42="","",'01.ข้อมูลเบื้องต้น'!$C$21))</f>
        <v/>
      </c>
      <c r="BR42" s="722"/>
      <c r="BS42" s="1234" t="str">
        <f t="shared" si="9"/>
        <v/>
      </c>
      <c r="BT42" s="1232"/>
      <c r="BU42" s="1231" t="str">
        <f>IF('01.ข้อมูลเบื้องต้น'!$B$22="","",IF('03.คีย์เทอม2'!$B42="","",'01.ข้อมูลเบื้องต้น'!$B$22))</f>
        <v/>
      </c>
      <c r="BV42" s="1232" t="str">
        <f>IF('01.ข้อมูลเบื้องต้น'!$C$22="","",IF('03.คีย์เทอม2'!$B42="","",'01.ข้อมูลเบื้องต้น'!$C$22))</f>
        <v/>
      </c>
      <c r="BW42" s="722"/>
      <c r="BX42" s="1234" t="str">
        <f t="shared" si="10"/>
        <v/>
      </c>
      <c r="BY42" s="1232"/>
      <c r="BZ42" s="1231" t="str">
        <f>IF('01.ข้อมูลเบื้องต้น'!$B$23="","",IF('03.คีย์เทอม2'!$B42="","",'01.ข้อมูลเบื้องต้น'!$B$23))</f>
        <v/>
      </c>
      <c r="CA42" s="1232" t="str">
        <f>IF('01.ข้อมูลเบื้องต้น'!$C$23="","",IF('03.คีย์เทอม2'!$B42="","",'01.ข้อมูลเบื้องต้น'!$C$23))</f>
        <v/>
      </c>
      <c r="CB42" s="722"/>
      <c r="CC42" s="1234" t="str">
        <f t="shared" si="38"/>
        <v/>
      </c>
      <c r="CD42" s="1232"/>
      <c r="CE42" s="1231" t="str">
        <f>IF('01.ข้อมูลเบื้องต้น'!$B$24="","",IF('03.คีย์เทอม2'!$B42="","",'01.ข้อมูลเบื้องต้น'!$B$24))</f>
        <v/>
      </c>
      <c r="CF42" s="1232" t="str">
        <f>IF('01.ข้อมูลเบื้องต้น'!$C$24="","",IF('03.คีย์เทอม2'!$B42="","",'01.ข้อมูลเบื้องต้น'!$C$24))</f>
        <v/>
      </c>
      <c r="CG42" s="722"/>
      <c r="CH42" s="1234" t="str">
        <f t="shared" si="58"/>
        <v/>
      </c>
      <c r="CI42" s="1232"/>
      <c r="CJ42" s="1231" t="str">
        <f>IF('01.ข้อมูลเบื้องต้น'!$B$25="","",IF('03.คีย์เทอม2'!$B42="","",'01.ข้อมูลเบื้องต้น'!$B$25))</f>
        <v/>
      </c>
      <c r="CK42" s="1232" t="str">
        <f>IF('01.ข้อมูลเบื้องต้น'!$C$25="","",IF('03.คีย์เทอม2'!$B42="","",'01.ข้อมูลเบื้องต้น'!$C$25))</f>
        <v/>
      </c>
      <c r="CL42" s="722"/>
      <c r="CM42" s="1234" t="str">
        <f t="shared" si="11"/>
        <v/>
      </c>
      <c r="CN42" s="1232"/>
      <c r="CO42" s="1231" t="str">
        <f>IF('01.ข้อมูลเบื้องต้น'!$B$26="","",IF('03.คีย์เทอม2'!$B42="","",'01.ข้อมูลเบื้องต้น'!$B$26))</f>
        <v/>
      </c>
      <c r="CP42" s="1232" t="str">
        <f>IF('01.ข้อมูลเบื้องต้น'!$C$26="","",IF('03.คีย์เทอม2'!$B42="","",'01.ข้อมูลเบื้องต้น'!$C$26))</f>
        <v/>
      </c>
      <c r="CQ42" s="722"/>
      <c r="CR42" s="1234" t="str">
        <f t="shared" si="12"/>
        <v/>
      </c>
      <c r="CS42" s="1232"/>
      <c r="CT42" s="1231" t="str">
        <f>IF('01.ข้อมูลเบื้องต้น'!$B$27="","",IF('03.คีย์เทอม2'!$B42="","",'01.ข้อมูลเบื้องต้น'!$B$27))</f>
        <v/>
      </c>
      <c r="CU42" s="1232" t="str">
        <f>IF('01.ข้อมูลเบื้องต้น'!$C$27="","",IF('03.คีย์เทอม2'!$B42="","",'01.ข้อมูลเบื้องต้น'!$C$27))</f>
        <v/>
      </c>
      <c r="CV42" s="722"/>
      <c r="CW42" s="1234" t="str">
        <f t="shared" si="13"/>
        <v/>
      </c>
      <c r="CX42" s="1232"/>
      <c r="CY42" s="1231" t="str">
        <f>IF('01.ข้อมูลเบื้องต้น'!$B$28="","",IF('03.คีย์เทอม2'!$B42="","",'01.ข้อมูลเบื้องต้น'!$B$28))</f>
        <v/>
      </c>
      <c r="CZ42" s="1232" t="str">
        <f>IF('01.ข้อมูลเบื้องต้น'!$C$28="","",IF('03.คีย์เทอม2'!$B42="","",'01.ข้อมูลเบื้องต้น'!$C$28))</f>
        <v/>
      </c>
      <c r="DA42" s="722"/>
      <c r="DB42" s="1234" t="str">
        <f t="shared" si="14"/>
        <v/>
      </c>
      <c r="DC42" s="1232"/>
      <c r="DD42" s="1231" t="str">
        <f>IF('01.ข้อมูลเบื้องต้น'!$B$36="","",IF('02.คีย์เทอม1'!$B42="","",'01.ข้อมูลเบื้องต้น'!$B$36))</f>
        <v/>
      </c>
      <c r="DE42" s="1232" t="str">
        <f>IF('01.ข้อมูลเบื้องต้น'!$C$36="","",IF('02.คีย์เทอม1'!$B42="","",'01.ข้อมูลเบื้องต้น'!$C$36))</f>
        <v/>
      </c>
      <c r="DF42" s="721"/>
      <c r="DG42" s="1234" t="str">
        <f t="shared" si="15"/>
        <v/>
      </c>
      <c r="DH42" s="1232"/>
      <c r="DI42" s="1231" t="str">
        <f>IF('01.ข้อมูลเบื้องต้น'!$B$37="","",IF('02.คีย์เทอม1'!$B42="","",'01.ข้อมูลเบื้องต้น'!$B$37))</f>
        <v/>
      </c>
      <c r="DJ42" s="1232" t="str">
        <f>IF('01.ข้อมูลเบื้องต้น'!$C$37="","",IF('02.คีย์เทอม1'!$B42="","",'01.ข้อมูลเบื้องต้น'!$C$37))</f>
        <v/>
      </c>
      <c r="DK42" s="721"/>
      <c r="DL42" s="1234" t="str">
        <f t="shared" si="16"/>
        <v/>
      </c>
      <c r="DM42" s="1232"/>
      <c r="DN42" s="1231" t="str">
        <f>IF('01.ข้อมูลเบื้องต้น'!$B$38="","",IF('02.คีย์เทอม1'!$B42="","",'01.ข้อมูลเบื้องต้น'!$B$38))</f>
        <v/>
      </c>
      <c r="DO42" s="1232" t="str">
        <f>IF('01.ข้อมูลเบื้องต้น'!$C$38="","",IF('02.คีย์เทอม1'!$B42="","",'01.ข้อมูลเบื้องต้น'!$C$38))</f>
        <v/>
      </c>
      <c r="DP42" s="721"/>
      <c r="DQ42" s="1234" t="str">
        <f t="shared" si="17"/>
        <v/>
      </c>
      <c r="DR42" s="1232"/>
      <c r="DS42" s="1231" t="str">
        <f>IF('01.ข้อมูลเบื้องต้น'!$B$39="","",IF('02.คีย์เทอม1'!$B42="","",'01.ข้อมูลเบื้องต้น'!$B$39))</f>
        <v/>
      </c>
      <c r="DT42" s="1232" t="str">
        <f>IF('01.ข้อมูลเบื้องต้น'!$C$39="","",IF('02.คีย์เทอม1'!$B42="","",'01.ข้อมูลเบื้องต้น'!$C$39))</f>
        <v/>
      </c>
      <c r="DU42" s="721"/>
      <c r="DV42" s="1234" t="str">
        <f t="shared" si="18"/>
        <v/>
      </c>
      <c r="DW42" s="1232"/>
      <c r="DX42" s="1231" t="str">
        <f>IF('01.ข้อมูลเบื้องต้น'!$B$40="","",IF('02.คีย์เทอม1'!$B42="","",'01.ข้อมูลเบื้องต้น'!$B$40))</f>
        <v/>
      </c>
      <c r="DY42" s="1232" t="str">
        <f>IF('01.ข้อมูลเบื้องต้น'!$C$40="","",IF('02.คีย์เทอม1'!$B42="","",'01.ข้อมูลเบื้องต้น'!$C$40))</f>
        <v/>
      </c>
      <c r="DZ42" s="721"/>
      <c r="EA42" s="1234" t="str">
        <f t="shared" si="19"/>
        <v/>
      </c>
      <c r="EB42" s="1232"/>
      <c r="EC42" s="1231" t="str">
        <f>IF('01.ข้อมูลเบื้องต้น'!$B$41="","",IF('02.คีย์เทอม1'!$B42="","",'01.ข้อมูลเบื้องต้น'!$B$41))</f>
        <v/>
      </c>
      <c r="ED42" s="1232" t="str">
        <f>IF('01.ข้อมูลเบื้องต้น'!$C$41="","",IF('02.คีย์เทอม1'!$B42="","",'01.ข้อมูลเบื้องต้น'!$C$41))</f>
        <v/>
      </c>
      <c r="EE42" s="721"/>
      <c r="EF42" s="1234" t="str">
        <f t="shared" si="20"/>
        <v/>
      </c>
      <c r="EG42" s="1232"/>
      <c r="EH42" s="1231" t="str">
        <f>IF('01.ข้อมูลเบื้องต้น'!$B$42="","",IF('02.คีย์เทอม1'!$B42="","",'01.ข้อมูลเบื้องต้น'!$B$42))</f>
        <v/>
      </c>
      <c r="EI42" s="1232" t="str">
        <f>IF('01.ข้อมูลเบื้องต้น'!$C$42="","",IF('02.คีย์เทอม1'!$B42="","",'01.ข้อมูลเบื้องต้น'!$C$42))</f>
        <v/>
      </c>
      <c r="EJ42" s="721"/>
      <c r="EK42" s="1234" t="str">
        <f t="shared" si="21"/>
        <v/>
      </c>
      <c r="EL42" s="1232"/>
      <c r="EM42" s="1231" t="str">
        <f>IF('01.ข้อมูลเบื้องต้น'!$B$43="","",IF('02.คีย์เทอม1'!$B42="","",'01.ข้อมูลเบื้องต้น'!$B$43))</f>
        <v/>
      </c>
      <c r="EN42" s="1232" t="str">
        <f>IF('01.ข้อมูลเบื้องต้น'!$C$43="","",IF('02.คีย์เทอม1'!$B42="","",'01.ข้อมูลเบื้องต้น'!$C$43))</f>
        <v/>
      </c>
      <c r="EO42" s="721"/>
      <c r="EP42" s="1234" t="str">
        <f t="shared" si="22"/>
        <v/>
      </c>
      <c r="EQ42" s="1232"/>
      <c r="ER42" s="1231" t="str">
        <f>IF('01.ข้อมูลเบื้องต้น'!$B$44="","",IF('02.คีย์เทอม1'!$B42="","",'01.ข้อมูลเบื้องต้น'!$B$44))</f>
        <v/>
      </c>
      <c r="ES42" s="1232" t="str">
        <f>IF('01.ข้อมูลเบื้องต้น'!$C$44="","",IF('02.คีย์เทอม1'!$B42="","",'01.ข้อมูลเบื้องต้น'!$C$44))</f>
        <v/>
      </c>
      <c r="ET42" s="721"/>
      <c r="EU42" s="1234" t="str">
        <f t="shared" si="23"/>
        <v/>
      </c>
      <c r="EV42" s="1232"/>
      <c r="EW42" s="1231" t="str">
        <f>IF('01.ข้อมูลเบื้องต้น'!$B$45="","",IF('02.คีย์เทอม1'!$B42="","",'01.ข้อมูลเบื้องต้น'!$B$45))</f>
        <v/>
      </c>
      <c r="EX42" s="1232" t="str">
        <f>IF('01.ข้อมูลเบื้องต้น'!$C$45="","",IF('02.คีย์เทอม1'!$B42="","",'01.ข้อมูลเบื้องต้น'!$C$45))</f>
        <v/>
      </c>
      <c r="EY42" s="721"/>
      <c r="EZ42" s="1234" t="str">
        <f t="shared" si="24"/>
        <v/>
      </c>
      <c r="FA42" s="1232"/>
      <c r="FB42" s="1231" t="str">
        <f>IF('01.ข้อมูลเบื้องต้น'!$B$46="","",IF('02.คีย์เทอม1'!$B42="","",'01.ข้อมูลเบื้องต้น'!$B$46))</f>
        <v/>
      </c>
      <c r="FC42" s="1232" t="str">
        <f>IF('01.ข้อมูลเบื้องต้น'!$C$46="","",IF('02.คีย์เทอม1'!$B42="","",'01.ข้อมูลเบื้องต้น'!$C$46))</f>
        <v/>
      </c>
      <c r="FD42" s="721"/>
      <c r="FE42" s="1234" t="str">
        <f t="shared" si="25"/>
        <v/>
      </c>
      <c r="FF42" s="1232"/>
      <c r="FG42" s="1231" t="str">
        <f>IF('01.ข้อมูลเบื้องต้น'!$B$47="","",IF('02.คีย์เทอม1'!$B42="","",'01.ข้อมูลเบื้องต้น'!$B$47))</f>
        <v/>
      </c>
      <c r="FH42" s="1232" t="str">
        <f>IF('01.ข้อมูลเบื้องต้น'!$C$47="","",IF('02.คีย์เทอม1'!$B42="","",'01.ข้อมูลเบื้องต้น'!$C$47))</f>
        <v/>
      </c>
      <c r="FI42" s="721"/>
      <c r="FJ42" s="1234" t="str">
        <f t="shared" si="26"/>
        <v/>
      </c>
      <c r="FK42" s="1232"/>
      <c r="FL42" s="1231" t="str">
        <f>IF('01.ข้อมูลเบื้องต้น'!$B$48="","",IF('02.คีย์เทอม1'!$B42="","",'01.ข้อมูลเบื้องต้น'!$B$48))</f>
        <v/>
      </c>
      <c r="FM42" s="1232" t="str">
        <f>IF('01.ข้อมูลเบื้องต้น'!$C$48="","",IF('02.คีย์เทอม1'!$B42="","",'01.ข้อมูลเบื้องต้น'!$C$48))</f>
        <v/>
      </c>
      <c r="FN42" s="721"/>
      <c r="FO42" s="1234" t="str">
        <f t="shared" si="27"/>
        <v/>
      </c>
      <c r="FP42" s="1232"/>
      <c r="FQ42" s="1231" t="str">
        <f>IF('01.ข้อมูลเบื้องต้น'!$B$49="","",IF('02.คีย์เทอม1'!$B42="","",'01.ข้อมูลเบื้องต้น'!$B$49))</f>
        <v/>
      </c>
      <c r="FR42" s="1232" t="str">
        <f>IF('01.ข้อมูลเบื้องต้น'!$C$49="","",IF('02.คีย์เทอม1'!$B42="","",'01.ข้อมูลเบื้องต้น'!$C$49))</f>
        <v/>
      </c>
      <c r="FS42" s="721"/>
      <c r="FT42" s="1234" t="str">
        <f t="shared" si="28"/>
        <v/>
      </c>
      <c r="FU42" s="1232"/>
      <c r="FV42" s="1231" t="str">
        <f>IF('01.ข้อมูลเบื้องต้น'!$B$50="","",IF($D42="","",'01.ข้อมูลเบื้องต้น'!$B$50))</f>
        <v/>
      </c>
      <c r="FW42" s="1232" t="str">
        <f>IF('01.ข้อมูลเบื้องต้น'!$C$50="","",IF('02.คีย์เทอม1'!$B42="","",'01.ข้อมูลเบื้องต้น'!$C$50))</f>
        <v/>
      </c>
      <c r="FX42" s="721"/>
      <c r="FY42" s="1234" t="str">
        <f t="shared" si="29"/>
        <v/>
      </c>
      <c r="FZ42" s="521" t="str">
        <f t="shared" si="56"/>
        <v/>
      </c>
      <c r="GA42" s="522" t="str">
        <f t="shared" si="57"/>
        <v/>
      </c>
      <c r="GB42" s="523" t="str">
        <f>IF('2.ชื่อนักเรียน'!R43="มส","มส",IF('2.ชื่อนักเรียน'!R43="ย้าย","ย้าย",IF('2.ชื่อนักเรียน'!R43="ร","ร",IF(GA42="","",RANK(GA42,$GA$10:$GA$59,0)))))</f>
        <v/>
      </c>
      <c r="GC42" s="523" t="str">
        <f t="shared" si="39"/>
        <v/>
      </c>
      <c r="GE42" s="527" t="str">
        <f t="shared" si="40"/>
        <v/>
      </c>
      <c r="GF42" s="718" t="str">
        <f t="shared" si="41"/>
        <v/>
      </c>
      <c r="GG42" s="717" t="str">
        <f t="shared" si="42"/>
        <v/>
      </c>
      <c r="GH42" s="520" t="str">
        <f t="shared" si="43"/>
        <v/>
      </c>
      <c r="GI42" s="529" t="str">
        <f t="shared" si="44"/>
        <v/>
      </c>
      <c r="GJ42" s="718" t="str">
        <f t="shared" si="45"/>
        <v/>
      </c>
      <c r="GK42" s="718" t="str">
        <f t="shared" si="46"/>
        <v/>
      </c>
      <c r="GL42" s="528" t="str">
        <f t="shared" si="47"/>
        <v/>
      </c>
      <c r="GM42" s="701" t="str">
        <f t="shared" si="48"/>
        <v/>
      </c>
      <c r="GN42" s="701" t="str">
        <f t="shared" si="49"/>
        <v/>
      </c>
      <c r="GO42" s="701" t="str">
        <f t="shared" si="50"/>
        <v/>
      </c>
      <c r="GP42" s="701" t="str">
        <f t="shared" si="51"/>
        <v/>
      </c>
      <c r="GQ42" s="701" t="str">
        <f t="shared" si="52"/>
        <v/>
      </c>
      <c r="GR42" s="701" t="str">
        <f t="shared" si="53"/>
        <v/>
      </c>
      <c r="GS42" s="701" t="str">
        <f t="shared" si="54"/>
        <v/>
      </c>
      <c r="GT42" s="520" t="str">
        <f t="shared" si="55"/>
        <v/>
      </c>
    </row>
    <row r="43" spans="1:202" s="509" customFormat="1" ht="17.25" customHeight="1" thickTop="1" thickBot="1">
      <c r="A43" s="1229">
        <v>34</v>
      </c>
      <c r="B43" s="1229" t="str">
        <f>IF('2.ชื่อนักเรียน'!E44="","",CONCATENATE('2.ชื่อนักเรียน'!E44,'2.ชื่อนักเรียน'!F44,'2.ชื่อนักเรียน'!G44,'2.ชื่อนักเรียน'!H44,'2.ชื่อนักเรียน'!I44,'2.ชื่อนักเรียน'!J44,'2.ชื่อนักเรียน'!K44,'2.ชื่อนักเรียน'!L44,'2.ชื่อนักเรียน'!M44,'2.ชื่อนักเรียน'!N44,'2.ชื่อนักเรียน'!O44,'2.ชื่อนักเรียน'!P44,'2.ชื่อนักเรียน'!Q44))</f>
        <v/>
      </c>
      <c r="C43" s="1230" t="str">
        <f>IF('2.ชื่อนักเรียน'!B44="","",'2.ชื่อนักเรียน'!B44)</f>
        <v/>
      </c>
      <c r="D43" s="1231" t="str">
        <f>IF('2.ชื่อนักเรียน'!C44="","",CONCATENATE(TRIM('2.ชื่อนักเรียน'!C44),"  ",'2.ชื่อนักเรียน'!D44))</f>
        <v/>
      </c>
      <c r="E43" s="1232" t="str">
        <f>IF(B43="","",IF('01.ข้อมูลเบื้องต้น'!$H$2="","",'01.ข้อมูลเบื้องต้น'!$H$2))</f>
        <v/>
      </c>
      <c r="F43" s="1231" t="str">
        <f>IF(B43="","",IF('01.ข้อมูลเบื้องต้น'!$I$4="","",'01.ข้อมูลเบื้องต้น'!$I$4))</f>
        <v/>
      </c>
      <c r="G43" s="1232"/>
      <c r="H43" s="1231" t="str">
        <f>IF('01.ข้อมูลเบื้องต้น'!$B$8="","",IF('03.คีย์เทอม2'!$B43="","",'01.ข้อมูลเบื้องต้น'!$B$8))</f>
        <v/>
      </c>
      <c r="I43" s="1232" t="str">
        <f>IF('01.ข้อมูลเบื้องต้น'!$C$8="","",IF('03.คีย์เทอม2'!$B43="","",'01.ข้อมูลเบื้องต้น'!$C$8))</f>
        <v/>
      </c>
      <c r="J43" s="519"/>
      <c r="K43" s="1233" t="str">
        <f>IF('2.ชื่อนักเรียน'!R44="มส","มส",IF('2.ชื่อนักเรียน'!R44="ร","ร",IF('2.ชื่อนักเรียน'!R44="ย้าย","ย้าย",IF(J43="","",IF(J43&gt;=75,"เชี่ยวชาญ",IF(J43&gt;=65,"ชำนาญ",IF(J43&gt;=55,"พัฒนา",IF(J43&gt;=50,"เริ่มต้น","ไม่ผ่าน"))))))))</f>
        <v/>
      </c>
      <c r="L43" s="1232"/>
      <c r="M43" s="1231" t="str">
        <f>IF('01.ข้อมูลเบื้องต้น'!$B$9="","",IF('03.คีย์เทอม2'!$B43="","",'01.ข้อมูลเบื้องต้น'!$B$9))</f>
        <v/>
      </c>
      <c r="N43" s="1232" t="str">
        <f>IF('01.ข้อมูลเบื้องต้น'!$C$9="","",IF('03.คีย์เทอม2'!$B43="","",'01.ข้อมูลเบื้องต้น'!$C$9))</f>
        <v/>
      </c>
      <c r="O43" s="519"/>
      <c r="P43" s="1234" t="str">
        <f t="shared" si="6"/>
        <v/>
      </c>
      <c r="Q43" s="1232"/>
      <c r="R43" s="1231" t="str">
        <f>IF('01.ข้อมูลเบื้องต้น'!$B$10="","",IF('03.คีย์เทอม2'!$B43="","",'01.ข้อมูลเบื้องต้น'!$B$10))</f>
        <v/>
      </c>
      <c r="S43" s="1232" t="str">
        <f>IF('01.ข้อมูลเบื้องต้น'!$C$10="","",IF('03.คีย์เทอม2'!$B43="","",'01.ข้อมูลเบื้องต้น'!$C$10))</f>
        <v/>
      </c>
      <c r="T43" s="519"/>
      <c r="U43" s="1234" t="str">
        <f t="shared" si="7"/>
        <v/>
      </c>
      <c r="V43" s="1232"/>
      <c r="W43" s="1231" t="str">
        <f>IF('01.ข้อมูลเบื้องต้น'!$B$11="","",IF('03.คีย์เทอม2'!$B43="","",'01.ข้อมูลเบื้องต้น'!$B$11))</f>
        <v/>
      </c>
      <c r="X43" s="1232" t="str">
        <f>IF('01.ข้อมูลเบื้องต้น'!$C$11="","",IF('03.คีย์เทอม2'!$B43="","",'01.ข้อมูลเบื้องต้น'!$C$11))</f>
        <v/>
      </c>
      <c r="Y43" s="519"/>
      <c r="Z43" s="1234" t="str">
        <f t="shared" si="30"/>
        <v/>
      </c>
      <c r="AA43" s="1232"/>
      <c r="AB43" s="1231" t="str">
        <f>IF('01.ข้อมูลเบื้องต้น'!$B$12="","",IF('03.คีย์เทอม2'!$B43="","",'01.ข้อมูลเบื้องต้น'!$B$12))</f>
        <v/>
      </c>
      <c r="AC43" s="1232" t="str">
        <f>IF('01.ข้อมูลเบื้องต้น'!$C$12="","",IF('03.คีย์เทอม2'!$B43="","",'01.ข้อมูลเบื้องต้น'!$C$12))</f>
        <v/>
      </c>
      <c r="AD43" s="519"/>
      <c r="AE43" s="1234" t="str">
        <f t="shared" si="31"/>
        <v/>
      </c>
      <c r="AF43" s="1232"/>
      <c r="AG43" s="1231" t="str">
        <f>IF('01.ข้อมูลเบื้องต้น'!$B$13="","",IF('03.คีย์เทอม2'!$B43="","",'01.ข้อมูลเบื้องต้น'!$B$13))</f>
        <v/>
      </c>
      <c r="AH43" s="1232" t="str">
        <f>IF('01.ข้อมูลเบื้องต้น'!$C$13="","",IF('03.คีย์เทอม2'!$B43="","",'01.ข้อมูลเบื้องต้น'!$C$13))</f>
        <v/>
      </c>
      <c r="AI43" s="519"/>
      <c r="AJ43" s="1234" t="str">
        <f t="shared" si="32"/>
        <v/>
      </c>
      <c r="AK43" s="1232"/>
      <c r="AL43" s="1231" t="str">
        <f>IF('01.ข้อมูลเบื้องต้น'!$B$14="","",IF('03.คีย์เทอม2'!$B43="","",'01.ข้อมูลเบื้องต้น'!$B$14))</f>
        <v/>
      </c>
      <c r="AM43" s="1232" t="str">
        <f>IF('01.ข้อมูลเบื้องต้น'!$C$14="","",IF('03.คีย์เทอม2'!$B43="","",'01.ข้อมูลเบื้องต้น'!$C$14))</f>
        <v/>
      </c>
      <c r="AN43" s="519"/>
      <c r="AO43" s="1234" t="str">
        <f t="shared" si="33"/>
        <v/>
      </c>
      <c r="AP43" s="1232"/>
      <c r="AQ43" s="1231" t="str">
        <f>IF('01.ข้อมูลเบื้องต้น'!$B$15="","",IF('03.คีย์เทอม2'!$B43="","",'01.ข้อมูลเบื้องต้น'!$B$15))</f>
        <v/>
      </c>
      <c r="AR43" s="1232" t="str">
        <f>IF('01.ข้อมูลเบื้องต้น'!$C$15="","",IF('03.คีย์เทอม2'!$B43="","",'01.ข้อมูลเบื้องต้น'!$C$15))</f>
        <v/>
      </c>
      <c r="AS43" s="526"/>
      <c r="AT43" s="1234" t="str">
        <f t="shared" si="34"/>
        <v/>
      </c>
      <c r="AU43" s="1232"/>
      <c r="AV43" s="1231" t="str">
        <f>IF('01.ข้อมูลเบื้องต้น'!$B$16="","",IF('03.คีย์เทอม2'!$B43="","",'01.ข้อมูลเบื้องต้น'!$B$16))</f>
        <v/>
      </c>
      <c r="AW43" s="1232" t="str">
        <f>IF('01.ข้อมูลเบื้องต้น'!$C$16="","",IF('03.คีย์เทอม2'!$B43="","",'01.ข้อมูลเบื้องต้น'!$C$16))</f>
        <v/>
      </c>
      <c r="AX43" s="519"/>
      <c r="AY43" s="1234" t="str">
        <f t="shared" si="35"/>
        <v/>
      </c>
      <c r="AZ43" s="1232"/>
      <c r="BA43" s="1231" t="str">
        <f>IF('01.ข้อมูลเบื้องต้น'!$B$17="","",IF('03.คีย์เทอม2'!$B43="","",'01.ข้อมูลเบื้องต้น'!$B$17))</f>
        <v/>
      </c>
      <c r="BB43" s="1232" t="str">
        <f>IF('01.ข้อมูลเบื้องต้น'!$C$17="","",IF('03.คีย์เทอม2'!$B43="","",'01.ข้อมูลเบื้องต้น'!$C$17))</f>
        <v/>
      </c>
      <c r="BC43" s="519"/>
      <c r="BD43" s="1234" t="str">
        <f t="shared" si="36"/>
        <v/>
      </c>
      <c r="BE43" s="1232"/>
      <c r="BF43" s="1231" t="str">
        <f>IF('01.ข้อมูลเบื้องต้น'!$B$19="","",IF('03.คีย์เทอม2'!$B43="","",'01.ข้อมูลเบื้องต้น'!$B$19))</f>
        <v/>
      </c>
      <c r="BG43" s="1232" t="str">
        <f>IF('01.ข้อมูลเบื้องต้น'!$C$19="","",IF('03.คีย์เทอม2'!$B43="","",'01.ข้อมูลเบื้องต้น'!$C$19))</f>
        <v/>
      </c>
      <c r="BH43" s="722"/>
      <c r="BI43" s="1234" t="str">
        <f t="shared" si="37"/>
        <v/>
      </c>
      <c r="BJ43" s="1232"/>
      <c r="BK43" s="1231" t="str">
        <f>IF('01.ข้อมูลเบื้องต้น'!$B$20="","",IF('03.คีย์เทอม2'!$B43="","",'01.ข้อมูลเบื้องต้น'!$B$20))</f>
        <v/>
      </c>
      <c r="BL43" s="1232" t="str">
        <f>IF('01.ข้อมูลเบื้องต้น'!$C$20="","",IF('03.คีย์เทอม2'!$B43="","",'01.ข้อมูลเบื้องต้น'!$C$20))</f>
        <v/>
      </c>
      <c r="BM43" s="723"/>
      <c r="BN43" s="1234" t="str">
        <f t="shared" si="8"/>
        <v/>
      </c>
      <c r="BO43" s="1232"/>
      <c r="BP43" s="1231" t="str">
        <f>IF('01.ข้อมูลเบื้องต้น'!$B$21="","",IF('03.คีย์เทอม2'!$B43="","",'01.ข้อมูลเบื้องต้น'!$B$21))</f>
        <v/>
      </c>
      <c r="BQ43" s="1232" t="str">
        <f>IF('01.ข้อมูลเบื้องต้น'!$C$21="","",IF('03.คีย์เทอม2'!$B43="","",'01.ข้อมูลเบื้องต้น'!$C$21))</f>
        <v/>
      </c>
      <c r="BR43" s="722"/>
      <c r="BS43" s="1234" t="str">
        <f t="shared" si="9"/>
        <v/>
      </c>
      <c r="BT43" s="1232"/>
      <c r="BU43" s="1231" t="str">
        <f>IF('01.ข้อมูลเบื้องต้น'!$B$22="","",IF('03.คีย์เทอม2'!$B43="","",'01.ข้อมูลเบื้องต้น'!$B$22))</f>
        <v/>
      </c>
      <c r="BV43" s="1232" t="str">
        <f>IF('01.ข้อมูลเบื้องต้น'!$C$22="","",IF('03.คีย์เทอม2'!$B43="","",'01.ข้อมูลเบื้องต้น'!$C$22))</f>
        <v/>
      </c>
      <c r="BW43" s="722"/>
      <c r="BX43" s="1234" t="str">
        <f t="shared" si="10"/>
        <v/>
      </c>
      <c r="BY43" s="1232"/>
      <c r="BZ43" s="1231" t="str">
        <f>IF('01.ข้อมูลเบื้องต้น'!$B$23="","",IF('03.คีย์เทอม2'!$B43="","",'01.ข้อมูลเบื้องต้น'!$B$23))</f>
        <v/>
      </c>
      <c r="CA43" s="1232" t="str">
        <f>IF('01.ข้อมูลเบื้องต้น'!$C$23="","",IF('03.คีย์เทอม2'!$B43="","",'01.ข้อมูลเบื้องต้น'!$C$23))</f>
        <v/>
      </c>
      <c r="CB43" s="722"/>
      <c r="CC43" s="1234" t="str">
        <f t="shared" si="38"/>
        <v/>
      </c>
      <c r="CD43" s="1232"/>
      <c r="CE43" s="1231" t="str">
        <f>IF('01.ข้อมูลเบื้องต้น'!$B$24="","",IF('03.คีย์เทอม2'!$B43="","",'01.ข้อมูลเบื้องต้น'!$B$24))</f>
        <v/>
      </c>
      <c r="CF43" s="1232" t="str">
        <f>IF('01.ข้อมูลเบื้องต้น'!$C$24="","",IF('03.คีย์เทอม2'!$B43="","",'01.ข้อมูลเบื้องต้น'!$C$24))</f>
        <v/>
      </c>
      <c r="CG43" s="722"/>
      <c r="CH43" s="1234" t="str">
        <f t="shared" si="58"/>
        <v/>
      </c>
      <c r="CI43" s="1232"/>
      <c r="CJ43" s="1231" t="str">
        <f>IF('01.ข้อมูลเบื้องต้น'!$B$25="","",IF('03.คีย์เทอม2'!$B43="","",'01.ข้อมูลเบื้องต้น'!$B$25))</f>
        <v/>
      </c>
      <c r="CK43" s="1232" t="str">
        <f>IF('01.ข้อมูลเบื้องต้น'!$C$25="","",IF('03.คีย์เทอม2'!$B43="","",'01.ข้อมูลเบื้องต้น'!$C$25))</f>
        <v/>
      </c>
      <c r="CL43" s="722"/>
      <c r="CM43" s="1234" t="str">
        <f t="shared" si="11"/>
        <v/>
      </c>
      <c r="CN43" s="1232"/>
      <c r="CO43" s="1231" t="str">
        <f>IF('01.ข้อมูลเบื้องต้น'!$B$26="","",IF('03.คีย์เทอม2'!$B43="","",'01.ข้อมูลเบื้องต้น'!$B$26))</f>
        <v/>
      </c>
      <c r="CP43" s="1232" t="str">
        <f>IF('01.ข้อมูลเบื้องต้น'!$C$26="","",IF('03.คีย์เทอม2'!$B43="","",'01.ข้อมูลเบื้องต้น'!$C$26))</f>
        <v/>
      </c>
      <c r="CQ43" s="722"/>
      <c r="CR43" s="1234" t="str">
        <f t="shared" si="12"/>
        <v/>
      </c>
      <c r="CS43" s="1232"/>
      <c r="CT43" s="1231" t="str">
        <f>IF('01.ข้อมูลเบื้องต้น'!$B$27="","",IF('03.คีย์เทอม2'!$B43="","",'01.ข้อมูลเบื้องต้น'!$B$27))</f>
        <v/>
      </c>
      <c r="CU43" s="1232" t="str">
        <f>IF('01.ข้อมูลเบื้องต้น'!$C$27="","",IF('03.คีย์เทอม2'!$B43="","",'01.ข้อมูลเบื้องต้น'!$C$27))</f>
        <v/>
      </c>
      <c r="CV43" s="722"/>
      <c r="CW43" s="1234" t="str">
        <f t="shared" si="13"/>
        <v/>
      </c>
      <c r="CX43" s="1232"/>
      <c r="CY43" s="1231" t="str">
        <f>IF('01.ข้อมูลเบื้องต้น'!$B$28="","",IF('03.คีย์เทอม2'!$B43="","",'01.ข้อมูลเบื้องต้น'!$B$28))</f>
        <v/>
      </c>
      <c r="CZ43" s="1232" t="str">
        <f>IF('01.ข้อมูลเบื้องต้น'!$C$28="","",IF('03.คีย์เทอม2'!$B43="","",'01.ข้อมูลเบื้องต้น'!$C$28))</f>
        <v/>
      </c>
      <c r="DA43" s="722"/>
      <c r="DB43" s="1234" t="str">
        <f t="shared" si="14"/>
        <v/>
      </c>
      <c r="DC43" s="1232"/>
      <c r="DD43" s="1231" t="str">
        <f>IF('01.ข้อมูลเบื้องต้น'!$B$36="","",IF('02.คีย์เทอม1'!$B43="","",'01.ข้อมูลเบื้องต้น'!$B$36))</f>
        <v/>
      </c>
      <c r="DE43" s="1232" t="str">
        <f>IF('01.ข้อมูลเบื้องต้น'!$C$36="","",IF('02.คีย์เทอม1'!$B43="","",'01.ข้อมูลเบื้องต้น'!$C$36))</f>
        <v/>
      </c>
      <c r="DF43" s="721"/>
      <c r="DG43" s="1234" t="str">
        <f t="shared" si="15"/>
        <v/>
      </c>
      <c r="DH43" s="1232"/>
      <c r="DI43" s="1231" t="str">
        <f>IF('01.ข้อมูลเบื้องต้น'!$B$37="","",IF('02.คีย์เทอม1'!$B43="","",'01.ข้อมูลเบื้องต้น'!$B$37))</f>
        <v/>
      </c>
      <c r="DJ43" s="1232" t="str">
        <f>IF('01.ข้อมูลเบื้องต้น'!$C$37="","",IF('02.คีย์เทอม1'!$B43="","",'01.ข้อมูลเบื้องต้น'!$C$37))</f>
        <v/>
      </c>
      <c r="DK43" s="721"/>
      <c r="DL43" s="1234" t="str">
        <f t="shared" si="16"/>
        <v/>
      </c>
      <c r="DM43" s="1232"/>
      <c r="DN43" s="1231" t="str">
        <f>IF('01.ข้อมูลเบื้องต้น'!$B$38="","",IF('02.คีย์เทอม1'!$B43="","",'01.ข้อมูลเบื้องต้น'!$B$38))</f>
        <v/>
      </c>
      <c r="DO43" s="1232" t="str">
        <f>IF('01.ข้อมูลเบื้องต้น'!$C$38="","",IF('02.คีย์เทอม1'!$B43="","",'01.ข้อมูลเบื้องต้น'!$C$38))</f>
        <v/>
      </c>
      <c r="DP43" s="721"/>
      <c r="DQ43" s="1234" t="str">
        <f t="shared" si="17"/>
        <v/>
      </c>
      <c r="DR43" s="1232"/>
      <c r="DS43" s="1231" t="str">
        <f>IF('01.ข้อมูลเบื้องต้น'!$B$39="","",IF('02.คีย์เทอม1'!$B43="","",'01.ข้อมูลเบื้องต้น'!$B$39))</f>
        <v/>
      </c>
      <c r="DT43" s="1232" t="str">
        <f>IF('01.ข้อมูลเบื้องต้น'!$C$39="","",IF('02.คีย์เทอม1'!$B43="","",'01.ข้อมูลเบื้องต้น'!$C$39))</f>
        <v/>
      </c>
      <c r="DU43" s="721"/>
      <c r="DV43" s="1234" t="str">
        <f t="shared" si="18"/>
        <v/>
      </c>
      <c r="DW43" s="1232"/>
      <c r="DX43" s="1231" t="str">
        <f>IF('01.ข้อมูลเบื้องต้น'!$B$40="","",IF('02.คีย์เทอม1'!$B43="","",'01.ข้อมูลเบื้องต้น'!$B$40))</f>
        <v/>
      </c>
      <c r="DY43" s="1232" t="str">
        <f>IF('01.ข้อมูลเบื้องต้น'!$C$40="","",IF('02.คีย์เทอม1'!$B43="","",'01.ข้อมูลเบื้องต้น'!$C$40))</f>
        <v/>
      </c>
      <c r="DZ43" s="721"/>
      <c r="EA43" s="1234" t="str">
        <f t="shared" si="19"/>
        <v/>
      </c>
      <c r="EB43" s="1232"/>
      <c r="EC43" s="1231" t="str">
        <f>IF('01.ข้อมูลเบื้องต้น'!$B$41="","",IF('02.คีย์เทอม1'!$B43="","",'01.ข้อมูลเบื้องต้น'!$B$41))</f>
        <v/>
      </c>
      <c r="ED43" s="1232" t="str">
        <f>IF('01.ข้อมูลเบื้องต้น'!$C$41="","",IF('02.คีย์เทอม1'!$B43="","",'01.ข้อมูลเบื้องต้น'!$C$41))</f>
        <v/>
      </c>
      <c r="EE43" s="721"/>
      <c r="EF43" s="1234" t="str">
        <f t="shared" si="20"/>
        <v/>
      </c>
      <c r="EG43" s="1232"/>
      <c r="EH43" s="1231" t="str">
        <f>IF('01.ข้อมูลเบื้องต้น'!$B$42="","",IF('02.คีย์เทอม1'!$B43="","",'01.ข้อมูลเบื้องต้น'!$B$42))</f>
        <v/>
      </c>
      <c r="EI43" s="1232" t="str">
        <f>IF('01.ข้อมูลเบื้องต้น'!$C$42="","",IF('02.คีย์เทอม1'!$B43="","",'01.ข้อมูลเบื้องต้น'!$C$42))</f>
        <v/>
      </c>
      <c r="EJ43" s="721"/>
      <c r="EK43" s="1234" t="str">
        <f t="shared" si="21"/>
        <v/>
      </c>
      <c r="EL43" s="1232"/>
      <c r="EM43" s="1231" t="str">
        <f>IF('01.ข้อมูลเบื้องต้น'!$B$43="","",IF('02.คีย์เทอม1'!$B43="","",'01.ข้อมูลเบื้องต้น'!$B$43))</f>
        <v/>
      </c>
      <c r="EN43" s="1232" t="str">
        <f>IF('01.ข้อมูลเบื้องต้น'!$C$43="","",IF('02.คีย์เทอม1'!$B43="","",'01.ข้อมูลเบื้องต้น'!$C$43))</f>
        <v/>
      </c>
      <c r="EO43" s="721"/>
      <c r="EP43" s="1234" t="str">
        <f t="shared" si="22"/>
        <v/>
      </c>
      <c r="EQ43" s="1232"/>
      <c r="ER43" s="1231" t="str">
        <f>IF('01.ข้อมูลเบื้องต้น'!$B$44="","",IF('02.คีย์เทอม1'!$B43="","",'01.ข้อมูลเบื้องต้น'!$B$44))</f>
        <v/>
      </c>
      <c r="ES43" s="1232" t="str">
        <f>IF('01.ข้อมูลเบื้องต้น'!$C$44="","",IF('02.คีย์เทอม1'!$B43="","",'01.ข้อมูลเบื้องต้น'!$C$44))</f>
        <v/>
      </c>
      <c r="ET43" s="721"/>
      <c r="EU43" s="1234" t="str">
        <f t="shared" si="23"/>
        <v/>
      </c>
      <c r="EV43" s="1232"/>
      <c r="EW43" s="1231" t="str">
        <f>IF('01.ข้อมูลเบื้องต้น'!$B$45="","",IF('02.คีย์เทอม1'!$B43="","",'01.ข้อมูลเบื้องต้น'!$B$45))</f>
        <v/>
      </c>
      <c r="EX43" s="1232" t="str">
        <f>IF('01.ข้อมูลเบื้องต้น'!$C$45="","",IF('02.คีย์เทอม1'!$B43="","",'01.ข้อมูลเบื้องต้น'!$C$45))</f>
        <v/>
      </c>
      <c r="EY43" s="721"/>
      <c r="EZ43" s="1234" t="str">
        <f t="shared" si="24"/>
        <v/>
      </c>
      <c r="FA43" s="1232"/>
      <c r="FB43" s="1231" t="str">
        <f>IF('01.ข้อมูลเบื้องต้น'!$B$46="","",IF('02.คีย์เทอม1'!$B43="","",'01.ข้อมูลเบื้องต้น'!$B$46))</f>
        <v/>
      </c>
      <c r="FC43" s="1232" t="str">
        <f>IF('01.ข้อมูลเบื้องต้น'!$C$46="","",IF('02.คีย์เทอม1'!$B43="","",'01.ข้อมูลเบื้องต้น'!$C$46))</f>
        <v/>
      </c>
      <c r="FD43" s="721"/>
      <c r="FE43" s="1234" t="str">
        <f t="shared" si="25"/>
        <v/>
      </c>
      <c r="FF43" s="1232"/>
      <c r="FG43" s="1231" t="str">
        <f>IF('01.ข้อมูลเบื้องต้น'!$B$47="","",IF('02.คีย์เทอม1'!$B43="","",'01.ข้อมูลเบื้องต้น'!$B$47))</f>
        <v/>
      </c>
      <c r="FH43" s="1232" t="str">
        <f>IF('01.ข้อมูลเบื้องต้น'!$C$47="","",IF('02.คีย์เทอม1'!$B43="","",'01.ข้อมูลเบื้องต้น'!$C$47))</f>
        <v/>
      </c>
      <c r="FI43" s="721"/>
      <c r="FJ43" s="1234" t="str">
        <f t="shared" si="26"/>
        <v/>
      </c>
      <c r="FK43" s="1232"/>
      <c r="FL43" s="1231" t="str">
        <f>IF('01.ข้อมูลเบื้องต้น'!$B$48="","",IF('02.คีย์เทอม1'!$B43="","",'01.ข้อมูลเบื้องต้น'!$B$48))</f>
        <v/>
      </c>
      <c r="FM43" s="1232" t="str">
        <f>IF('01.ข้อมูลเบื้องต้น'!$C$48="","",IF('02.คีย์เทอม1'!$B43="","",'01.ข้อมูลเบื้องต้น'!$C$48))</f>
        <v/>
      </c>
      <c r="FN43" s="721"/>
      <c r="FO43" s="1234" t="str">
        <f t="shared" si="27"/>
        <v/>
      </c>
      <c r="FP43" s="1232"/>
      <c r="FQ43" s="1231" t="str">
        <f>IF('01.ข้อมูลเบื้องต้น'!$B$49="","",IF('02.คีย์เทอม1'!$B43="","",'01.ข้อมูลเบื้องต้น'!$B$49))</f>
        <v/>
      </c>
      <c r="FR43" s="1232" t="str">
        <f>IF('01.ข้อมูลเบื้องต้น'!$C$49="","",IF('02.คีย์เทอม1'!$B43="","",'01.ข้อมูลเบื้องต้น'!$C$49))</f>
        <v/>
      </c>
      <c r="FS43" s="721"/>
      <c r="FT43" s="1234" t="str">
        <f t="shared" si="28"/>
        <v/>
      </c>
      <c r="FU43" s="1232"/>
      <c r="FV43" s="1231" t="str">
        <f>IF('01.ข้อมูลเบื้องต้น'!$B$50="","",IF($D43="","",'01.ข้อมูลเบื้องต้น'!$B$50))</f>
        <v/>
      </c>
      <c r="FW43" s="1232" t="str">
        <f>IF('01.ข้อมูลเบื้องต้น'!$C$50="","",IF('02.คีย์เทอม1'!$B43="","",'01.ข้อมูลเบื้องต้น'!$C$50))</f>
        <v/>
      </c>
      <c r="FX43" s="721"/>
      <c r="FY43" s="1234" t="str">
        <f t="shared" si="29"/>
        <v/>
      </c>
      <c r="FZ43" s="521" t="str">
        <f t="shared" si="56"/>
        <v/>
      </c>
      <c r="GA43" s="522" t="str">
        <f t="shared" si="57"/>
        <v/>
      </c>
      <c r="GB43" s="523" t="str">
        <f>IF('2.ชื่อนักเรียน'!R44="มส","มส",IF('2.ชื่อนักเรียน'!R44="ย้าย","ย้าย",IF('2.ชื่อนักเรียน'!R44="ร","ร",IF(GA43="","",RANK(GA43,$GA$10:$GA$59,0)))))</f>
        <v/>
      </c>
      <c r="GC43" s="523" t="str">
        <f t="shared" si="39"/>
        <v/>
      </c>
      <c r="GE43" s="527" t="str">
        <f t="shared" si="40"/>
        <v/>
      </c>
      <c r="GF43" s="718" t="str">
        <f t="shared" si="41"/>
        <v/>
      </c>
      <c r="GG43" s="717" t="str">
        <f t="shared" si="42"/>
        <v/>
      </c>
      <c r="GH43" s="520" t="str">
        <f t="shared" si="43"/>
        <v/>
      </c>
      <c r="GI43" s="529" t="str">
        <f t="shared" si="44"/>
        <v/>
      </c>
      <c r="GJ43" s="718" t="str">
        <f t="shared" si="45"/>
        <v/>
      </c>
      <c r="GK43" s="718" t="str">
        <f t="shared" si="46"/>
        <v/>
      </c>
      <c r="GL43" s="528" t="str">
        <f t="shared" si="47"/>
        <v/>
      </c>
      <c r="GM43" s="701" t="str">
        <f t="shared" si="48"/>
        <v/>
      </c>
      <c r="GN43" s="701" t="str">
        <f t="shared" si="49"/>
        <v/>
      </c>
      <c r="GO43" s="701" t="str">
        <f t="shared" si="50"/>
        <v/>
      </c>
      <c r="GP43" s="701" t="str">
        <f t="shared" si="51"/>
        <v/>
      </c>
      <c r="GQ43" s="701" t="str">
        <f t="shared" si="52"/>
        <v/>
      </c>
      <c r="GR43" s="701" t="str">
        <f t="shared" si="53"/>
        <v/>
      </c>
      <c r="GS43" s="701" t="str">
        <f t="shared" si="54"/>
        <v/>
      </c>
      <c r="GT43" s="520" t="str">
        <f t="shared" si="55"/>
        <v/>
      </c>
    </row>
    <row r="44" spans="1:202" s="509" customFormat="1" ht="17.25" customHeight="1" thickTop="1" thickBot="1">
      <c r="A44" s="1229">
        <v>35</v>
      </c>
      <c r="B44" s="1229" t="str">
        <f>IF('2.ชื่อนักเรียน'!E45="","",CONCATENATE('2.ชื่อนักเรียน'!E45,'2.ชื่อนักเรียน'!F45,'2.ชื่อนักเรียน'!G45,'2.ชื่อนักเรียน'!H45,'2.ชื่อนักเรียน'!I45,'2.ชื่อนักเรียน'!J45,'2.ชื่อนักเรียน'!K45,'2.ชื่อนักเรียน'!L45,'2.ชื่อนักเรียน'!M45,'2.ชื่อนักเรียน'!N45,'2.ชื่อนักเรียน'!O45,'2.ชื่อนักเรียน'!P45,'2.ชื่อนักเรียน'!Q45))</f>
        <v/>
      </c>
      <c r="C44" s="1230" t="str">
        <f>IF('2.ชื่อนักเรียน'!B45="","",'2.ชื่อนักเรียน'!B45)</f>
        <v/>
      </c>
      <c r="D44" s="1231" t="str">
        <f>IF('2.ชื่อนักเรียน'!C45="","",CONCATENATE(TRIM('2.ชื่อนักเรียน'!C45),"  ",'2.ชื่อนักเรียน'!D45))</f>
        <v/>
      </c>
      <c r="E44" s="1232" t="str">
        <f>IF(B44="","",IF('01.ข้อมูลเบื้องต้น'!$H$2="","",'01.ข้อมูลเบื้องต้น'!$H$2))</f>
        <v/>
      </c>
      <c r="F44" s="1231" t="str">
        <f>IF(B44="","",IF('01.ข้อมูลเบื้องต้น'!$I$4="","",'01.ข้อมูลเบื้องต้น'!$I$4))</f>
        <v/>
      </c>
      <c r="G44" s="1232"/>
      <c r="H44" s="1231" t="str">
        <f>IF('01.ข้อมูลเบื้องต้น'!$B$8="","",IF('03.คีย์เทอม2'!$B44="","",'01.ข้อมูลเบื้องต้น'!$B$8))</f>
        <v/>
      </c>
      <c r="I44" s="1232" t="str">
        <f>IF('01.ข้อมูลเบื้องต้น'!$C$8="","",IF('03.คีย์เทอม2'!$B44="","",'01.ข้อมูลเบื้องต้น'!$C$8))</f>
        <v/>
      </c>
      <c r="J44" s="519"/>
      <c r="K44" s="1233" t="str">
        <f>IF('2.ชื่อนักเรียน'!R45="มส","มส",IF('2.ชื่อนักเรียน'!R45="ร","ร",IF('2.ชื่อนักเรียน'!R45="ย้าย","ย้าย",IF(J44="","",IF(J44&gt;=75,"เชี่ยวชาญ",IF(J44&gt;=65,"ชำนาญ",IF(J44&gt;=55,"พัฒนา",IF(J44&gt;=50,"เริ่มต้น","ไม่ผ่าน"))))))))</f>
        <v/>
      </c>
      <c r="L44" s="1232"/>
      <c r="M44" s="1231" t="str">
        <f>IF('01.ข้อมูลเบื้องต้น'!$B$9="","",IF('03.คีย์เทอม2'!$B44="","",'01.ข้อมูลเบื้องต้น'!$B$9))</f>
        <v/>
      </c>
      <c r="N44" s="1232" t="str">
        <f>IF('01.ข้อมูลเบื้องต้น'!$C$9="","",IF('03.คีย์เทอม2'!$B44="","",'01.ข้อมูลเบื้องต้น'!$C$9))</f>
        <v/>
      </c>
      <c r="O44" s="526"/>
      <c r="P44" s="1235" t="str">
        <f t="shared" si="6"/>
        <v/>
      </c>
      <c r="Q44" s="1232"/>
      <c r="R44" s="1231" t="str">
        <f>IF('01.ข้อมูลเบื้องต้น'!$B$10="","",IF('03.คีย์เทอม2'!$B44="","",'01.ข้อมูลเบื้องต้น'!$B$10))</f>
        <v/>
      </c>
      <c r="S44" s="1232" t="str">
        <f>IF('01.ข้อมูลเบื้องต้น'!$C$10="","",IF('03.คีย์เทอม2'!$B44="","",'01.ข้อมูลเบื้องต้น'!$C$10))</f>
        <v/>
      </c>
      <c r="T44" s="526"/>
      <c r="U44" s="1235" t="str">
        <f t="shared" si="7"/>
        <v/>
      </c>
      <c r="V44" s="1232"/>
      <c r="W44" s="1231" t="str">
        <f>IF('01.ข้อมูลเบื้องต้น'!$B$11="","",IF('03.คีย์เทอม2'!$B44="","",'01.ข้อมูลเบื้องต้น'!$B$11))</f>
        <v/>
      </c>
      <c r="X44" s="1232" t="str">
        <f>IF('01.ข้อมูลเบื้องต้น'!$C$11="","",IF('03.คีย์เทอม2'!$B44="","",'01.ข้อมูลเบื้องต้น'!$C$11))</f>
        <v/>
      </c>
      <c r="Y44" s="519"/>
      <c r="Z44" s="1234" t="str">
        <f t="shared" si="30"/>
        <v/>
      </c>
      <c r="AA44" s="1232"/>
      <c r="AB44" s="1231" t="str">
        <f>IF('01.ข้อมูลเบื้องต้น'!$B$12="","",IF('03.คีย์เทอม2'!$B44="","",'01.ข้อมูลเบื้องต้น'!$B$12))</f>
        <v/>
      </c>
      <c r="AC44" s="1232" t="str">
        <f>IF('01.ข้อมูลเบื้องต้น'!$C$12="","",IF('03.คีย์เทอม2'!$B44="","",'01.ข้อมูลเบื้องต้น'!$C$12))</f>
        <v/>
      </c>
      <c r="AD44" s="526"/>
      <c r="AE44" s="1235" t="str">
        <f t="shared" si="31"/>
        <v/>
      </c>
      <c r="AF44" s="1232"/>
      <c r="AG44" s="1231" t="str">
        <f>IF('01.ข้อมูลเบื้องต้น'!$B$13="","",IF('03.คีย์เทอม2'!$B44="","",'01.ข้อมูลเบื้องต้น'!$B$13))</f>
        <v/>
      </c>
      <c r="AH44" s="1232" t="str">
        <f>IF('01.ข้อมูลเบื้องต้น'!$C$13="","",IF('03.คีย์เทอม2'!$B44="","",'01.ข้อมูลเบื้องต้น'!$C$13))</f>
        <v/>
      </c>
      <c r="AI44" s="526"/>
      <c r="AJ44" s="1235" t="str">
        <f t="shared" si="32"/>
        <v/>
      </c>
      <c r="AK44" s="1232"/>
      <c r="AL44" s="1231" t="str">
        <f>IF('01.ข้อมูลเบื้องต้น'!$B$14="","",IF('03.คีย์เทอม2'!$B44="","",'01.ข้อมูลเบื้องต้น'!$B$14))</f>
        <v/>
      </c>
      <c r="AM44" s="1232" t="str">
        <f>IF('01.ข้อมูลเบื้องต้น'!$C$14="","",IF('03.คีย์เทอม2'!$B44="","",'01.ข้อมูลเบื้องต้น'!$C$14))</f>
        <v/>
      </c>
      <c r="AN44" s="526"/>
      <c r="AO44" s="1235" t="str">
        <f t="shared" si="33"/>
        <v/>
      </c>
      <c r="AP44" s="1232"/>
      <c r="AQ44" s="1231" t="str">
        <f>IF('01.ข้อมูลเบื้องต้น'!$B$15="","",IF('03.คีย์เทอม2'!$B44="","",'01.ข้อมูลเบื้องต้น'!$B$15))</f>
        <v/>
      </c>
      <c r="AR44" s="1232" t="str">
        <f>IF('01.ข้อมูลเบื้องต้น'!$C$15="","",IF('03.คีย์เทอม2'!$B44="","",'01.ข้อมูลเบื้องต้น'!$C$15))</f>
        <v/>
      </c>
      <c r="AS44" s="526"/>
      <c r="AT44" s="1235" t="str">
        <f t="shared" si="34"/>
        <v/>
      </c>
      <c r="AU44" s="1232"/>
      <c r="AV44" s="1231" t="str">
        <f>IF('01.ข้อมูลเบื้องต้น'!$B$16="","",IF('03.คีย์เทอม2'!$B44="","",'01.ข้อมูลเบื้องต้น'!$B$16))</f>
        <v/>
      </c>
      <c r="AW44" s="1232" t="str">
        <f>IF('01.ข้อมูลเบื้องต้น'!$C$16="","",IF('03.คีย์เทอม2'!$B44="","",'01.ข้อมูลเบื้องต้น'!$C$16))</f>
        <v/>
      </c>
      <c r="AX44" s="519"/>
      <c r="AY44" s="1234" t="str">
        <f t="shared" si="35"/>
        <v/>
      </c>
      <c r="AZ44" s="1232"/>
      <c r="BA44" s="1231" t="str">
        <f>IF('01.ข้อมูลเบื้องต้น'!$B$17="","",IF('03.คีย์เทอม2'!$B44="","",'01.ข้อมูลเบื้องต้น'!$B$17))</f>
        <v/>
      </c>
      <c r="BB44" s="1232" t="str">
        <f>IF('01.ข้อมูลเบื้องต้น'!$C$17="","",IF('03.คีย์เทอม2'!$B44="","",'01.ข้อมูลเบื้องต้น'!$C$17))</f>
        <v/>
      </c>
      <c r="BC44" s="519"/>
      <c r="BD44" s="1234" t="str">
        <f t="shared" si="36"/>
        <v/>
      </c>
      <c r="BE44" s="1232"/>
      <c r="BF44" s="1231" t="str">
        <f>IF('01.ข้อมูลเบื้องต้น'!$B$19="","",IF('03.คีย์เทอม2'!$B44="","",'01.ข้อมูลเบื้องต้น'!$B$19))</f>
        <v/>
      </c>
      <c r="BG44" s="1232" t="str">
        <f>IF('01.ข้อมูลเบื้องต้น'!$C$19="","",IF('03.คีย์เทอม2'!$B44="","",'01.ข้อมูลเบื้องต้น'!$C$19))</f>
        <v/>
      </c>
      <c r="BH44" s="722"/>
      <c r="BI44" s="1234" t="str">
        <f t="shared" si="37"/>
        <v/>
      </c>
      <c r="BJ44" s="1232"/>
      <c r="BK44" s="1231" t="str">
        <f>IF('01.ข้อมูลเบื้องต้น'!$B$20="","",IF('03.คีย์เทอม2'!$B44="","",'01.ข้อมูลเบื้องต้น'!$B$20))</f>
        <v/>
      </c>
      <c r="BL44" s="1232" t="str">
        <f>IF('01.ข้อมูลเบื้องต้น'!$C$20="","",IF('03.คีย์เทอม2'!$B44="","",'01.ข้อมูลเบื้องต้น'!$C$20))</f>
        <v/>
      </c>
      <c r="BM44" s="722"/>
      <c r="BN44" s="1235" t="str">
        <f t="shared" si="8"/>
        <v/>
      </c>
      <c r="BO44" s="1232"/>
      <c r="BP44" s="1231" t="str">
        <f>IF('01.ข้อมูลเบื้องต้น'!$B$21="","",IF('03.คีย์เทอม2'!$B44="","",'01.ข้อมูลเบื้องต้น'!$B$21))</f>
        <v/>
      </c>
      <c r="BQ44" s="1232" t="str">
        <f>IF('01.ข้อมูลเบื้องต้น'!$C$21="","",IF('03.คีย์เทอม2'!$B44="","",'01.ข้อมูลเบื้องต้น'!$C$21))</f>
        <v/>
      </c>
      <c r="BR44" s="722"/>
      <c r="BS44" s="1234" t="str">
        <f t="shared" si="9"/>
        <v/>
      </c>
      <c r="BT44" s="1232"/>
      <c r="BU44" s="1231" t="str">
        <f>IF('01.ข้อมูลเบื้องต้น'!$B$22="","",IF('03.คีย์เทอม2'!$B44="","",'01.ข้อมูลเบื้องต้น'!$B$22))</f>
        <v/>
      </c>
      <c r="BV44" s="1232" t="str">
        <f>IF('01.ข้อมูลเบื้องต้น'!$C$22="","",IF('03.คีย์เทอม2'!$B44="","",'01.ข้อมูลเบื้องต้น'!$C$22))</f>
        <v/>
      </c>
      <c r="BW44" s="722"/>
      <c r="BX44" s="1234" t="str">
        <f t="shared" si="10"/>
        <v/>
      </c>
      <c r="BY44" s="1232"/>
      <c r="BZ44" s="1231" t="str">
        <f>IF('01.ข้อมูลเบื้องต้น'!$B$23="","",IF('03.คีย์เทอม2'!$B44="","",'01.ข้อมูลเบื้องต้น'!$B$23))</f>
        <v/>
      </c>
      <c r="CA44" s="1232" t="str">
        <f>IF('01.ข้อมูลเบื้องต้น'!$C$23="","",IF('03.คีย์เทอม2'!$B44="","",'01.ข้อมูลเบื้องต้น'!$C$23))</f>
        <v/>
      </c>
      <c r="CB44" s="722"/>
      <c r="CC44" s="1234" t="str">
        <f t="shared" si="38"/>
        <v/>
      </c>
      <c r="CD44" s="1232"/>
      <c r="CE44" s="1231" t="str">
        <f>IF('01.ข้อมูลเบื้องต้น'!$B$24="","",IF('03.คีย์เทอม2'!$B44="","",'01.ข้อมูลเบื้องต้น'!$B$24))</f>
        <v/>
      </c>
      <c r="CF44" s="1232" t="str">
        <f>IF('01.ข้อมูลเบื้องต้น'!$C$24="","",IF('03.คีย์เทอม2'!$B44="","",'01.ข้อมูลเบื้องต้น'!$C$24))</f>
        <v/>
      </c>
      <c r="CG44" s="722"/>
      <c r="CH44" s="1234" t="str">
        <f t="shared" si="58"/>
        <v/>
      </c>
      <c r="CI44" s="1232"/>
      <c r="CJ44" s="1231" t="str">
        <f>IF('01.ข้อมูลเบื้องต้น'!$B$25="","",IF('03.คีย์เทอม2'!$B44="","",'01.ข้อมูลเบื้องต้น'!$B$25))</f>
        <v/>
      </c>
      <c r="CK44" s="1232" t="str">
        <f>IF('01.ข้อมูลเบื้องต้น'!$C$25="","",IF('03.คีย์เทอม2'!$B44="","",'01.ข้อมูลเบื้องต้น'!$C$25))</f>
        <v/>
      </c>
      <c r="CL44" s="722"/>
      <c r="CM44" s="1234" t="str">
        <f t="shared" si="11"/>
        <v/>
      </c>
      <c r="CN44" s="1232"/>
      <c r="CO44" s="1231" t="str">
        <f>IF('01.ข้อมูลเบื้องต้น'!$B$26="","",IF('03.คีย์เทอม2'!$B44="","",'01.ข้อมูลเบื้องต้น'!$B$26))</f>
        <v/>
      </c>
      <c r="CP44" s="1232" t="str">
        <f>IF('01.ข้อมูลเบื้องต้น'!$C$26="","",IF('03.คีย์เทอม2'!$B44="","",'01.ข้อมูลเบื้องต้น'!$C$26))</f>
        <v/>
      </c>
      <c r="CQ44" s="722"/>
      <c r="CR44" s="1234" t="str">
        <f t="shared" si="12"/>
        <v/>
      </c>
      <c r="CS44" s="1232"/>
      <c r="CT44" s="1231" t="str">
        <f>IF('01.ข้อมูลเบื้องต้น'!$B$27="","",IF('03.คีย์เทอม2'!$B44="","",'01.ข้อมูลเบื้องต้น'!$B$27))</f>
        <v/>
      </c>
      <c r="CU44" s="1232" t="str">
        <f>IF('01.ข้อมูลเบื้องต้น'!$C$27="","",IF('03.คีย์เทอม2'!$B44="","",'01.ข้อมูลเบื้องต้น'!$C$27))</f>
        <v/>
      </c>
      <c r="CV44" s="722"/>
      <c r="CW44" s="1234" t="str">
        <f t="shared" si="13"/>
        <v/>
      </c>
      <c r="CX44" s="1232"/>
      <c r="CY44" s="1231" t="str">
        <f>IF('01.ข้อมูลเบื้องต้น'!$B$28="","",IF('03.คีย์เทอม2'!$B44="","",'01.ข้อมูลเบื้องต้น'!$B$28))</f>
        <v/>
      </c>
      <c r="CZ44" s="1232" t="str">
        <f>IF('01.ข้อมูลเบื้องต้น'!$C$28="","",IF('03.คีย์เทอม2'!$B44="","",'01.ข้อมูลเบื้องต้น'!$C$28))</f>
        <v/>
      </c>
      <c r="DA44" s="722"/>
      <c r="DB44" s="1234" t="str">
        <f t="shared" si="14"/>
        <v/>
      </c>
      <c r="DC44" s="1232"/>
      <c r="DD44" s="1231" t="str">
        <f>IF('01.ข้อมูลเบื้องต้น'!$B$36="","",IF('02.คีย์เทอม1'!$B44="","",'01.ข้อมูลเบื้องต้น'!$B$36))</f>
        <v/>
      </c>
      <c r="DE44" s="1232" t="str">
        <f>IF('01.ข้อมูลเบื้องต้น'!$C$36="","",IF('02.คีย์เทอม1'!$B44="","",'01.ข้อมูลเบื้องต้น'!$C$36))</f>
        <v/>
      </c>
      <c r="DF44" s="721"/>
      <c r="DG44" s="1234" t="str">
        <f t="shared" si="15"/>
        <v/>
      </c>
      <c r="DH44" s="1232"/>
      <c r="DI44" s="1231" t="str">
        <f>IF('01.ข้อมูลเบื้องต้น'!$B$37="","",IF('02.คีย์เทอม1'!$B44="","",'01.ข้อมูลเบื้องต้น'!$B$37))</f>
        <v/>
      </c>
      <c r="DJ44" s="1232" t="str">
        <f>IF('01.ข้อมูลเบื้องต้น'!$C$37="","",IF('02.คีย์เทอม1'!$B44="","",'01.ข้อมูลเบื้องต้น'!$C$37))</f>
        <v/>
      </c>
      <c r="DK44" s="721"/>
      <c r="DL44" s="1234" t="str">
        <f t="shared" si="16"/>
        <v/>
      </c>
      <c r="DM44" s="1232"/>
      <c r="DN44" s="1231" t="str">
        <f>IF('01.ข้อมูลเบื้องต้น'!$B$38="","",IF('02.คีย์เทอม1'!$B44="","",'01.ข้อมูลเบื้องต้น'!$B$38))</f>
        <v/>
      </c>
      <c r="DO44" s="1232" t="str">
        <f>IF('01.ข้อมูลเบื้องต้น'!$C$38="","",IF('02.คีย์เทอม1'!$B44="","",'01.ข้อมูลเบื้องต้น'!$C$38))</f>
        <v/>
      </c>
      <c r="DP44" s="721"/>
      <c r="DQ44" s="1234" t="str">
        <f t="shared" si="17"/>
        <v/>
      </c>
      <c r="DR44" s="1232"/>
      <c r="DS44" s="1231" t="str">
        <f>IF('01.ข้อมูลเบื้องต้น'!$B$39="","",IF('02.คีย์เทอม1'!$B44="","",'01.ข้อมูลเบื้องต้น'!$B$39))</f>
        <v/>
      </c>
      <c r="DT44" s="1232" t="str">
        <f>IF('01.ข้อมูลเบื้องต้น'!$C$39="","",IF('02.คีย์เทอม1'!$B44="","",'01.ข้อมูลเบื้องต้น'!$C$39))</f>
        <v/>
      </c>
      <c r="DU44" s="721"/>
      <c r="DV44" s="1234" t="str">
        <f t="shared" si="18"/>
        <v/>
      </c>
      <c r="DW44" s="1232"/>
      <c r="DX44" s="1231" t="str">
        <f>IF('01.ข้อมูลเบื้องต้น'!$B$40="","",IF('02.คีย์เทอม1'!$B44="","",'01.ข้อมูลเบื้องต้น'!$B$40))</f>
        <v/>
      </c>
      <c r="DY44" s="1232" t="str">
        <f>IF('01.ข้อมูลเบื้องต้น'!$C$40="","",IF('02.คีย์เทอม1'!$B44="","",'01.ข้อมูลเบื้องต้น'!$C$40))</f>
        <v/>
      </c>
      <c r="DZ44" s="721"/>
      <c r="EA44" s="1234" t="str">
        <f t="shared" si="19"/>
        <v/>
      </c>
      <c r="EB44" s="1232"/>
      <c r="EC44" s="1231" t="str">
        <f>IF('01.ข้อมูลเบื้องต้น'!$B$41="","",IF('02.คีย์เทอม1'!$B44="","",'01.ข้อมูลเบื้องต้น'!$B$41))</f>
        <v/>
      </c>
      <c r="ED44" s="1232" t="str">
        <f>IF('01.ข้อมูลเบื้องต้น'!$C$41="","",IF('02.คีย์เทอม1'!$B44="","",'01.ข้อมูลเบื้องต้น'!$C$41))</f>
        <v/>
      </c>
      <c r="EE44" s="721"/>
      <c r="EF44" s="1234" t="str">
        <f t="shared" si="20"/>
        <v/>
      </c>
      <c r="EG44" s="1232"/>
      <c r="EH44" s="1231" t="str">
        <f>IF('01.ข้อมูลเบื้องต้น'!$B$42="","",IF('02.คีย์เทอม1'!$B44="","",'01.ข้อมูลเบื้องต้น'!$B$42))</f>
        <v/>
      </c>
      <c r="EI44" s="1232" t="str">
        <f>IF('01.ข้อมูลเบื้องต้น'!$C$42="","",IF('02.คีย์เทอม1'!$B44="","",'01.ข้อมูลเบื้องต้น'!$C$42))</f>
        <v/>
      </c>
      <c r="EJ44" s="721"/>
      <c r="EK44" s="1234" t="str">
        <f t="shared" si="21"/>
        <v/>
      </c>
      <c r="EL44" s="1232"/>
      <c r="EM44" s="1231" t="str">
        <f>IF('01.ข้อมูลเบื้องต้น'!$B$43="","",IF('02.คีย์เทอม1'!$B44="","",'01.ข้อมูลเบื้องต้น'!$B$43))</f>
        <v/>
      </c>
      <c r="EN44" s="1232" t="str">
        <f>IF('01.ข้อมูลเบื้องต้น'!$C$43="","",IF('02.คีย์เทอม1'!$B44="","",'01.ข้อมูลเบื้องต้น'!$C$43))</f>
        <v/>
      </c>
      <c r="EO44" s="721"/>
      <c r="EP44" s="1234" t="str">
        <f t="shared" si="22"/>
        <v/>
      </c>
      <c r="EQ44" s="1232"/>
      <c r="ER44" s="1231" t="str">
        <f>IF('01.ข้อมูลเบื้องต้น'!$B$44="","",IF('02.คีย์เทอม1'!$B44="","",'01.ข้อมูลเบื้องต้น'!$B$44))</f>
        <v/>
      </c>
      <c r="ES44" s="1232" t="str">
        <f>IF('01.ข้อมูลเบื้องต้น'!$C$44="","",IF('02.คีย์เทอม1'!$B44="","",'01.ข้อมูลเบื้องต้น'!$C$44))</f>
        <v/>
      </c>
      <c r="ET44" s="721"/>
      <c r="EU44" s="1234" t="str">
        <f t="shared" si="23"/>
        <v/>
      </c>
      <c r="EV44" s="1232"/>
      <c r="EW44" s="1231" t="str">
        <f>IF('01.ข้อมูลเบื้องต้น'!$B$45="","",IF('02.คีย์เทอม1'!$B44="","",'01.ข้อมูลเบื้องต้น'!$B$45))</f>
        <v/>
      </c>
      <c r="EX44" s="1232" t="str">
        <f>IF('01.ข้อมูลเบื้องต้น'!$C$45="","",IF('02.คีย์เทอม1'!$B44="","",'01.ข้อมูลเบื้องต้น'!$C$45))</f>
        <v/>
      </c>
      <c r="EY44" s="721"/>
      <c r="EZ44" s="1234" t="str">
        <f t="shared" si="24"/>
        <v/>
      </c>
      <c r="FA44" s="1232"/>
      <c r="FB44" s="1231" t="str">
        <f>IF('01.ข้อมูลเบื้องต้น'!$B$46="","",IF('02.คีย์เทอม1'!$B44="","",'01.ข้อมูลเบื้องต้น'!$B$46))</f>
        <v/>
      </c>
      <c r="FC44" s="1232" t="str">
        <f>IF('01.ข้อมูลเบื้องต้น'!$C$46="","",IF('02.คีย์เทอม1'!$B44="","",'01.ข้อมูลเบื้องต้น'!$C$46))</f>
        <v/>
      </c>
      <c r="FD44" s="721"/>
      <c r="FE44" s="1234" t="str">
        <f t="shared" si="25"/>
        <v/>
      </c>
      <c r="FF44" s="1232"/>
      <c r="FG44" s="1231" t="str">
        <f>IF('01.ข้อมูลเบื้องต้น'!$B$47="","",IF('02.คีย์เทอม1'!$B44="","",'01.ข้อมูลเบื้องต้น'!$B$47))</f>
        <v/>
      </c>
      <c r="FH44" s="1232" t="str">
        <f>IF('01.ข้อมูลเบื้องต้น'!$C$47="","",IF('02.คีย์เทอม1'!$B44="","",'01.ข้อมูลเบื้องต้น'!$C$47))</f>
        <v/>
      </c>
      <c r="FI44" s="721"/>
      <c r="FJ44" s="1234" t="str">
        <f t="shared" si="26"/>
        <v/>
      </c>
      <c r="FK44" s="1232"/>
      <c r="FL44" s="1231" t="str">
        <f>IF('01.ข้อมูลเบื้องต้น'!$B$48="","",IF('02.คีย์เทอม1'!$B44="","",'01.ข้อมูลเบื้องต้น'!$B$48))</f>
        <v/>
      </c>
      <c r="FM44" s="1232" t="str">
        <f>IF('01.ข้อมูลเบื้องต้น'!$C$48="","",IF('02.คีย์เทอม1'!$B44="","",'01.ข้อมูลเบื้องต้น'!$C$48))</f>
        <v/>
      </c>
      <c r="FN44" s="721"/>
      <c r="FO44" s="1234" t="str">
        <f t="shared" si="27"/>
        <v/>
      </c>
      <c r="FP44" s="1232"/>
      <c r="FQ44" s="1231" t="str">
        <f>IF('01.ข้อมูลเบื้องต้น'!$B$49="","",IF('02.คีย์เทอม1'!$B44="","",'01.ข้อมูลเบื้องต้น'!$B$49))</f>
        <v/>
      </c>
      <c r="FR44" s="1232" t="str">
        <f>IF('01.ข้อมูลเบื้องต้น'!$C$49="","",IF('02.คีย์เทอม1'!$B44="","",'01.ข้อมูลเบื้องต้น'!$C$49))</f>
        <v/>
      </c>
      <c r="FS44" s="721"/>
      <c r="FT44" s="1234" t="str">
        <f t="shared" si="28"/>
        <v/>
      </c>
      <c r="FU44" s="1232"/>
      <c r="FV44" s="1231" t="str">
        <f>IF('01.ข้อมูลเบื้องต้น'!$B$50="","",IF($D44="","",'01.ข้อมูลเบื้องต้น'!$B$50))</f>
        <v/>
      </c>
      <c r="FW44" s="1232" t="str">
        <f>IF('01.ข้อมูลเบื้องต้น'!$C$50="","",IF('02.คีย์เทอม1'!$B44="","",'01.ข้อมูลเบื้องต้น'!$C$50))</f>
        <v/>
      </c>
      <c r="FX44" s="721"/>
      <c r="FY44" s="1234" t="str">
        <f t="shared" si="29"/>
        <v/>
      </c>
      <c r="FZ44" s="521" t="str">
        <f t="shared" si="56"/>
        <v/>
      </c>
      <c r="GA44" s="522" t="str">
        <f t="shared" si="57"/>
        <v/>
      </c>
      <c r="GB44" s="523" t="str">
        <f>IF('2.ชื่อนักเรียน'!R45="มส","มส",IF('2.ชื่อนักเรียน'!R45="ย้าย","ย้าย",IF('2.ชื่อนักเรียน'!R45="ร","ร",IF(GA44="","",RANK(GA44,$GA$10:$GA$59,0)))))</f>
        <v/>
      </c>
      <c r="GC44" s="523" t="str">
        <f t="shared" si="39"/>
        <v/>
      </c>
      <c r="GE44" s="530" t="str">
        <f t="shared" si="40"/>
        <v/>
      </c>
      <c r="GF44" s="717" t="str">
        <f t="shared" si="41"/>
        <v/>
      </c>
      <c r="GG44" s="717" t="str">
        <f t="shared" si="42"/>
        <v/>
      </c>
      <c r="GH44" s="520" t="str">
        <f t="shared" si="43"/>
        <v/>
      </c>
      <c r="GI44" s="532" t="str">
        <f t="shared" si="44"/>
        <v/>
      </c>
      <c r="GJ44" s="717" t="str">
        <f t="shared" si="45"/>
        <v/>
      </c>
      <c r="GK44" s="717" t="str">
        <f t="shared" si="46"/>
        <v/>
      </c>
      <c r="GL44" s="531" t="str">
        <f t="shared" si="47"/>
        <v/>
      </c>
      <c r="GM44" s="701" t="str">
        <f t="shared" si="48"/>
        <v/>
      </c>
      <c r="GN44" s="701" t="str">
        <f t="shared" si="49"/>
        <v/>
      </c>
      <c r="GO44" s="701" t="str">
        <f t="shared" si="50"/>
        <v/>
      </c>
      <c r="GP44" s="701" t="str">
        <f t="shared" si="51"/>
        <v/>
      </c>
      <c r="GQ44" s="701" t="str">
        <f t="shared" si="52"/>
        <v/>
      </c>
      <c r="GR44" s="701" t="str">
        <f t="shared" si="53"/>
        <v/>
      </c>
      <c r="GS44" s="701" t="str">
        <f t="shared" si="54"/>
        <v/>
      </c>
      <c r="GT44" s="520" t="str">
        <f t="shared" si="55"/>
        <v/>
      </c>
    </row>
    <row r="45" spans="1:202" s="509" customFormat="1" ht="17.25" customHeight="1" thickTop="1" thickBot="1">
      <c r="A45" s="1229">
        <v>36</v>
      </c>
      <c r="B45" s="1229" t="str">
        <f>IF('2.ชื่อนักเรียน'!E46="","",CONCATENATE('2.ชื่อนักเรียน'!E46,'2.ชื่อนักเรียน'!F46,'2.ชื่อนักเรียน'!G46,'2.ชื่อนักเรียน'!H46,'2.ชื่อนักเรียน'!I46,'2.ชื่อนักเรียน'!J46,'2.ชื่อนักเรียน'!K46,'2.ชื่อนักเรียน'!L46,'2.ชื่อนักเรียน'!M46,'2.ชื่อนักเรียน'!N46,'2.ชื่อนักเรียน'!O46,'2.ชื่อนักเรียน'!P46,'2.ชื่อนักเรียน'!Q46))</f>
        <v/>
      </c>
      <c r="C45" s="1230" t="str">
        <f>IF('2.ชื่อนักเรียน'!B46="","",'2.ชื่อนักเรียน'!B46)</f>
        <v/>
      </c>
      <c r="D45" s="1231" t="str">
        <f>IF('2.ชื่อนักเรียน'!C46="","",CONCATENATE(TRIM('2.ชื่อนักเรียน'!C46),"  ",'2.ชื่อนักเรียน'!D46))</f>
        <v/>
      </c>
      <c r="E45" s="1232" t="str">
        <f>IF(B45="","",IF('01.ข้อมูลเบื้องต้น'!$H$2="","",'01.ข้อมูลเบื้องต้น'!$H$2))</f>
        <v/>
      </c>
      <c r="F45" s="1231" t="str">
        <f>IF(B45="","",IF('01.ข้อมูลเบื้องต้น'!$I$4="","",'01.ข้อมูลเบื้องต้น'!$I$4))</f>
        <v/>
      </c>
      <c r="G45" s="1232"/>
      <c r="H45" s="1231" t="str">
        <f>IF('01.ข้อมูลเบื้องต้น'!$B$8="","",IF('03.คีย์เทอม2'!$B45="","",'01.ข้อมูลเบื้องต้น'!$B$8))</f>
        <v/>
      </c>
      <c r="I45" s="1232" t="str">
        <f>IF('01.ข้อมูลเบื้องต้น'!$C$8="","",IF('03.คีย์เทอม2'!$B45="","",'01.ข้อมูลเบื้องต้น'!$C$8))</f>
        <v/>
      </c>
      <c r="J45" s="519"/>
      <c r="K45" s="1233" t="str">
        <f>IF('2.ชื่อนักเรียน'!R46="มส","มส",IF('2.ชื่อนักเรียน'!R46="ร","ร",IF('2.ชื่อนักเรียน'!R46="ย้าย","ย้าย",IF(J45="","",IF(J45&gt;=75,"เชี่ยวชาญ",IF(J45&gt;=65,"ชำนาญ",IF(J45&gt;=55,"พัฒนา",IF(J45&gt;=50,"เริ่มต้น","ไม่ผ่าน"))))))))</f>
        <v/>
      </c>
      <c r="L45" s="1232"/>
      <c r="M45" s="1231" t="str">
        <f>IF('01.ข้อมูลเบื้องต้น'!$B$9="","",IF('03.คีย์เทอม2'!$B45="","",'01.ข้อมูลเบื้องต้น'!$B$9))</f>
        <v/>
      </c>
      <c r="N45" s="1232" t="str">
        <f>IF('01.ข้อมูลเบื้องต้น'!$C$9="","",IF('03.คีย์เทอม2'!$B45="","",'01.ข้อมูลเบื้องต้น'!$C$9))</f>
        <v/>
      </c>
      <c r="O45" s="526"/>
      <c r="P45" s="1235" t="str">
        <f t="shared" si="6"/>
        <v/>
      </c>
      <c r="Q45" s="1232"/>
      <c r="R45" s="1231" t="str">
        <f>IF('01.ข้อมูลเบื้องต้น'!$B$10="","",IF('03.คีย์เทอม2'!$B45="","",'01.ข้อมูลเบื้องต้น'!$B$10))</f>
        <v/>
      </c>
      <c r="S45" s="1232" t="str">
        <f>IF('01.ข้อมูลเบื้องต้น'!$C$10="","",IF('03.คีย์เทอม2'!$B45="","",'01.ข้อมูลเบื้องต้น'!$C$10))</f>
        <v/>
      </c>
      <c r="T45" s="526"/>
      <c r="U45" s="1235" t="str">
        <f t="shared" si="7"/>
        <v/>
      </c>
      <c r="V45" s="1232"/>
      <c r="W45" s="1231" t="str">
        <f>IF('01.ข้อมูลเบื้องต้น'!$B$11="","",IF('03.คีย์เทอม2'!$B45="","",'01.ข้อมูลเบื้องต้น'!$B$11))</f>
        <v/>
      </c>
      <c r="X45" s="1232" t="str">
        <f>IF('01.ข้อมูลเบื้องต้น'!$C$11="","",IF('03.คีย์เทอม2'!$B45="","",'01.ข้อมูลเบื้องต้น'!$C$11))</f>
        <v/>
      </c>
      <c r="Y45" s="519"/>
      <c r="Z45" s="1234" t="str">
        <f t="shared" si="30"/>
        <v/>
      </c>
      <c r="AA45" s="1232"/>
      <c r="AB45" s="1231" t="str">
        <f>IF('01.ข้อมูลเบื้องต้น'!$B$12="","",IF('03.คีย์เทอม2'!$B45="","",'01.ข้อมูลเบื้องต้น'!$B$12))</f>
        <v/>
      </c>
      <c r="AC45" s="1232" t="str">
        <f>IF('01.ข้อมูลเบื้องต้น'!$C$12="","",IF('03.คีย์เทอม2'!$B45="","",'01.ข้อมูลเบื้องต้น'!$C$12))</f>
        <v/>
      </c>
      <c r="AD45" s="526"/>
      <c r="AE45" s="1235" t="str">
        <f t="shared" si="31"/>
        <v/>
      </c>
      <c r="AF45" s="1232"/>
      <c r="AG45" s="1231" t="str">
        <f>IF('01.ข้อมูลเบื้องต้น'!$B$13="","",IF('03.คีย์เทอม2'!$B45="","",'01.ข้อมูลเบื้องต้น'!$B$13))</f>
        <v/>
      </c>
      <c r="AH45" s="1232" t="str">
        <f>IF('01.ข้อมูลเบื้องต้น'!$C$13="","",IF('03.คีย์เทอม2'!$B45="","",'01.ข้อมูลเบื้องต้น'!$C$13))</f>
        <v/>
      </c>
      <c r="AI45" s="526"/>
      <c r="AJ45" s="1235" t="str">
        <f t="shared" si="32"/>
        <v/>
      </c>
      <c r="AK45" s="1232"/>
      <c r="AL45" s="1231" t="str">
        <f>IF('01.ข้อมูลเบื้องต้น'!$B$14="","",IF('03.คีย์เทอม2'!$B45="","",'01.ข้อมูลเบื้องต้น'!$B$14))</f>
        <v/>
      </c>
      <c r="AM45" s="1232" t="str">
        <f>IF('01.ข้อมูลเบื้องต้น'!$C$14="","",IF('03.คีย์เทอม2'!$B45="","",'01.ข้อมูลเบื้องต้น'!$C$14))</f>
        <v/>
      </c>
      <c r="AN45" s="526"/>
      <c r="AO45" s="1235" t="str">
        <f t="shared" si="33"/>
        <v/>
      </c>
      <c r="AP45" s="1232"/>
      <c r="AQ45" s="1231" t="str">
        <f>IF('01.ข้อมูลเบื้องต้น'!$B$15="","",IF('03.คีย์เทอม2'!$B45="","",'01.ข้อมูลเบื้องต้น'!$B$15))</f>
        <v/>
      </c>
      <c r="AR45" s="1232" t="str">
        <f>IF('01.ข้อมูลเบื้องต้น'!$C$15="","",IF('03.คีย์เทอม2'!$B45="","",'01.ข้อมูลเบื้องต้น'!$C$15))</f>
        <v/>
      </c>
      <c r="AS45" s="526"/>
      <c r="AT45" s="1235" t="str">
        <f t="shared" si="34"/>
        <v/>
      </c>
      <c r="AU45" s="1232"/>
      <c r="AV45" s="1231" t="str">
        <f>IF('01.ข้อมูลเบื้องต้น'!$B$16="","",IF('03.คีย์เทอม2'!$B45="","",'01.ข้อมูลเบื้องต้น'!$B$16))</f>
        <v/>
      </c>
      <c r="AW45" s="1232" t="str">
        <f>IF('01.ข้อมูลเบื้องต้น'!$C$16="","",IF('03.คีย์เทอม2'!$B45="","",'01.ข้อมูลเบื้องต้น'!$C$16))</f>
        <v/>
      </c>
      <c r="AX45" s="519"/>
      <c r="AY45" s="1234" t="str">
        <f t="shared" si="35"/>
        <v/>
      </c>
      <c r="AZ45" s="1232"/>
      <c r="BA45" s="1231" t="str">
        <f>IF('01.ข้อมูลเบื้องต้น'!$B$17="","",IF('03.คีย์เทอม2'!$B45="","",'01.ข้อมูลเบื้องต้น'!$B$17))</f>
        <v/>
      </c>
      <c r="BB45" s="1232" t="str">
        <f>IF('01.ข้อมูลเบื้องต้น'!$C$17="","",IF('03.คีย์เทอม2'!$B45="","",'01.ข้อมูลเบื้องต้น'!$C$17))</f>
        <v/>
      </c>
      <c r="BC45" s="519"/>
      <c r="BD45" s="1234" t="str">
        <f t="shared" si="36"/>
        <v/>
      </c>
      <c r="BE45" s="1232"/>
      <c r="BF45" s="1231" t="str">
        <f>IF('01.ข้อมูลเบื้องต้น'!$B$19="","",IF('03.คีย์เทอม2'!$B45="","",'01.ข้อมูลเบื้องต้น'!$B$19))</f>
        <v/>
      </c>
      <c r="BG45" s="1232" t="str">
        <f>IF('01.ข้อมูลเบื้องต้น'!$C$19="","",IF('03.คีย์เทอม2'!$B45="","",'01.ข้อมูลเบื้องต้น'!$C$19))</f>
        <v/>
      </c>
      <c r="BH45" s="722"/>
      <c r="BI45" s="1234" t="str">
        <f t="shared" si="37"/>
        <v/>
      </c>
      <c r="BJ45" s="1232"/>
      <c r="BK45" s="1231" t="str">
        <f>IF('01.ข้อมูลเบื้องต้น'!$B$20="","",IF('03.คีย์เทอม2'!$B45="","",'01.ข้อมูลเบื้องต้น'!$B$20))</f>
        <v/>
      </c>
      <c r="BL45" s="1232" t="str">
        <f>IF('01.ข้อมูลเบื้องต้น'!$C$20="","",IF('03.คีย์เทอม2'!$B45="","",'01.ข้อมูลเบื้องต้น'!$C$20))</f>
        <v/>
      </c>
      <c r="BM45" s="723"/>
      <c r="BN45" s="1235" t="str">
        <f t="shared" si="8"/>
        <v/>
      </c>
      <c r="BO45" s="1232"/>
      <c r="BP45" s="1231" t="str">
        <f>IF('01.ข้อมูลเบื้องต้น'!$B$21="","",IF('03.คีย์เทอม2'!$B45="","",'01.ข้อมูลเบื้องต้น'!$B$21))</f>
        <v/>
      </c>
      <c r="BQ45" s="1232" t="str">
        <f>IF('01.ข้อมูลเบื้องต้น'!$C$21="","",IF('03.คีย์เทอม2'!$B45="","",'01.ข้อมูลเบื้องต้น'!$C$21))</f>
        <v/>
      </c>
      <c r="BR45" s="722"/>
      <c r="BS45" s="1234" t="str">
        <f t="shared" si="9"/>
        <v/>
      </c>
      <c r="BT45" s="1232"/>
      <c r="BU45" s="1231" t="str">
        <f>IF('01.ข้อมูลเบื้องต้น'!$B$22="","",IF('03.คีย์เทอม2'!$B45="","",'01.ข้อมูลเบื้องต้น'!$B$22))</f>
        <v/>
      </c>
      <c r="BV45" s="1232" t="str">
        <f>IF('01.ข้อมูลเบื้องต้น'!$C$22="","",IF('03.คีย์เทอม2'!$B45="","",'01.ข้อมูลเบื้องต้น'!$C$22))</f>
        <v/>
      </c>
      <c r="BW45" s="722"/>
      <c r="BX45" s="1234" t="str">
        <f t="shared" si="10"/>
        <v/>
      </c>
      <c r="BY45" s="1232"/>
      <c r="BZ45" s="1231" t="str">
        <f>IF('01.ข้อมูลเบื้องต้น'!$B$23="","",IF('03.คีย์เทอม2'!$B45="","",'01.ข้อมูลเบื้องต้น'!$B$23))</f>
        <v/>
      </c>
      <c r="CA45" s="1232" t="str">
        <f>IF('01.ข้อมูลเบื้องต้น'!$C$23="","",IF('03.คีย์เทอม2'!$B45="","",'01.ข้อมูลเบื้องต้น'!$C$23))</f>
        <v/>
      </c>
      <c r="CB45" s="722"/>
      <c r="CC45" s="1234" t="str">
        <f t="shared" si="38"/>
        <v/>
      </c>
      <c r="CD45" s="1232"/>
      <c r="CE45" s="1231" t="str">
        <f>IF('01.ข้อมูลเบื้องต้น'!$B$24="","",IF('03.คีย์เทอม2'!$B45="","",'01.ข้อมูลเบื้องต้น'!$B$24))</f>
        <v/>
      </c>
      <c r="CF45" s="1232" t="str">
        <f>IF('01.ข้อมูลเบื้องต้น'!$C$24="","",IF('03.คีย์เทอม2'!$B45="","",'01.ข้อมูลเบื้องต้น'!$C$24))</f>
        <v/>
      </c>
      <c r="CG45" s="722"/>
      <c r="CH45" s="1234" t="str">
        <f t="shared" si="58"/>
        <v/>
      </c>
      <c r="CI45" s="1232"/>
      <c r="CJ45" s="1231" t="str">
        <f>IF('01.ข้อมูลเบื้องต้น'!$B$25="","",IF('03.คีย์เทอม2'!$B45="","",'01.ข้อมูลเบื้องต้น'!$B$25))</f>
        <v/>
      </c>
      <c r="CK45" s="1232" t="str">
        <f>IF('01.ข้อมูลเบื้องต้น'!$C$25="","",IF('03.คีย์เทอม2'!$B45="","",'01.ข้อมูลเบื้องต้น'!$C$25))</f>
        <v/>
      </c>
      <c r="CL45" s="722"/>
      <c r="CM45" s="1234" t="str">
        <f t="shared" si="11"/>
        <v/>
      </c>
      <c r="CN45" s="1232"/>
      <c r="CO45" s="1231" t="str">
        <f>IF('01.ข้อมูลเบื้องต้น'!$B$26="","",IF('03.คีย์เทอม2'!$B45="","",'01.ข้อมูลเบื้องต้น'!$B$26))</f>
        <v/>
      </c>
      <c r="CP45" s="1232" t="str">
        <f>IF('01.ข้อมูลเบื้องต้น'!$C$26="","",IF('03.คีย์เทอม2'!$B45="","",'01.ข้อมูลเบื้องต้น'!$C$26))</f>
        <v/>
      </c>
      <c r="CQ45" s="722"/>
      <c r="CR45" s="1234" t="str">
        <f t="shared" si="12"/>
        <v/>
      </c>
      <c r="CS45" s="1232"/>
      <c r="CT45" s="1231" t="str">
        <f>IF('01.ข้อมูลเบื้องต้น'!$B$27="","",IF('03.คีย์เทอม2'!$B45="","",'01.ข้อมูลเบื้องต้น'!$B$27))</f>
        <v/>
      </c>
      <c r="CU45" s="1232" t="str">
        <f>IF('01.ข้อมูลเบื้องต้น'!$C$27="","",IF('03.คีย์เทอม2'!$B45="","",'01.ข้อมูลเบื้องต้น'!$C$27))</f>
        <v/>
      </c>
      <c r="CV45" s="722"/>
      <c r="CW45" s="1234" t="str">
        <f t="shared" si="13"/>
        <v/>
      </c>
      <c r="CX45" s="1232"/>
      <c r="CY45" s="1231" t="str">
        <f>IF('01.ข้อมูลเบื้องต้น'!$B$28="","",IF('03.คีย์เทอม2'!$B45="","",'01.ข้อมูลเบื้องต้น'!$B$28))</f>
        <v/>
      </c>
      <c r="CZ45" s="1232" t="str">
        <f>IF('01.ข้อมูลเบื้องต้น'!$C$28="","",IF('03.คีย์เทอม2'!$B45="","",'01.ข้อมูลเบื้องต้น'!$C$28))</f>
        <v/>
      </c>
      <c r="DA45" s="722"/>
      <c r="DB45" s="1234" t="str">
        <f t="shared" si="14"/>
        <v/>
      </c>
      <c r="DC45" s="1232"/>
      <c r="DD45" s="1231" t="str">
        <f>IF('01.ข้อมูลเบื้องต้น'!$B$36="","",IF('02.คีย์เทอม1'!$B45="","",'01.ข้อมูลเบื้องต้น'!$B$36))</f>
        <v/>
      </c>
      <c r="DE45" s="1232" t="str">
        <f>IF('01.ข้อมูลเบื้องต้น'!$C$36="","",IF('02.คีย์เทอม1'!$B45="","",'01.ข้อมูลเบื้องต้น'!$C$36))</f>
        <v/>
      </c>
      <c r="DF45" s="721"/>
      <c r="DG45" s="1234" t="str">
        <f t="shared" si="15"/>
        <v/>
      </c>
      <c r="DH45" s="1232"/>
      <c r="DI45" s="1231" t="str">
        <f>IF('01.ข้อมูลเบื้องต้น'!$B$37="","",IF('02.คีย์เทอม1'!$B45="","",'01.ข้อมูลเบื้องต้น'!$B$37))</f>
        <v/>
      </c>
      <c r="DJ45" s="1232" t="str">
        <f>IF('01.ข้อมูลเบื้องต้น'!$C$37="","",IF('02.คีย์เทอม1'!$B45="","",'01.ข้อมูลเบื้องต้น'!$C$37))</f>
        <v/>
      </c>
      <c r="DK45" s="721"/>
      <c r="DL45" s="1234" t="str">
        <f t="shared" si="16"/>
        <v/>
      </c>
      <c r="DM45" s="1232"/>
      <c r="DN45" s="1231" t="str">
        <f>IF('01.ข้อมูลเบื้องต้น'!$B$38="","",IF('02.คีย์เทอม1'!$B45="","",'01.ข้อมูลเบื้องต้น'!$B$38))</f>
        <v/>
      </c>
      <c r="DO45" s="1232" t="str">
        <f>IF('01.ข้อมูลเบื้องต้น'!$C$38="","",IF('02.คีย์เทอม1'!$B45="","",'01.ข้อมูลเบื้องต้น'!$C$38))</f>
        <v/>
      </c>
      <c r="DP45" s="721"/>
      <c r="DQ45" s="1234" t="str">
        <f t="shared" si="17"/>
        <v/>
      </c>
      <c r="DR45" s="1232"/>
      <c r="DS45" s="1231" t="str">
        <f>IF('01.ข้อมูลเบื้องต้น'!$B$39="","",IF('02.คีย์เทอม1'!$B45="","",'01.ข้อมูลเบื้องต้น'!$B$39))</f>
        <v/>
      </c>
      <c r="DT45" s="1232" t="str">
        <f>IF('01.ข้อมูลเบื้องต้น'!$C$39="","",IF('02.คีย์เทอม1'!$B45="","",'01.ข้อมูลเบื้องต้น'!$C$39))</f>
        <v/>
      </c>
      <c r="DU45" s="721"/>
      <c r="DV45" s="1234" t="str">
        <f t="shared" si="18"/>
        <v/>
      </c>
      <c r="DW45" s="1232"/>
      <c r="DX45" s="1231" t="str">
        <f>IF('01.ข้อมูลเบื้องต้น'!$B$40="","",IF('02.คีย์เทอม1'!$B45="","",'01.ข้อมูลเบื้องต้น'!$B$40))</f>
        <v/>
      </c>
      <c r="DY45" s="1232" t="str">
        <f>IF('01.ข้อมูลเบื้องต้น'!$C$40="","",IF('02.คีย์เทอม1'!$B45="","",'01.ข้อมูลเบื้องต้น'!$C$40))</f>
        <v/>
      </c>
      <c r="DZ45" s="721"/>
      <c r="EA45" s="1234" t="str">
        <f t="shared" si="19"/>
        <v/>
      </c>
      <c r="EB45" s="1232"/>
      <c r="EC45" s="1231" t="str">
        <f>IF('01.ข้อมูลเบื้องต้น'!$B$41="","",IF('02.คีย์เทอม1'!$B45="","",'01.ข้อมูลเบื้องต้น'!$B$41))</f>
        <v/>
      </c>
      <c r="ED45" s="1232" t="str">
        <f>IF('01.ข้อมูลเบื้องต้น'!$C$41="","",IF('02.คีย์เทอม1'!$B45="","",'01.ข้อมูลเบื้องต้น'!$C$41))</f>
        <v/>
      </c>
      <c r="EE45" s="721"/>
      <c r="EF45" s="1234" t="str">
        <f t="shared" si="20"/>
        <v/>
      </c>
      <c r="EG45" s="1232"/>
      <c r="EH45" s="1231" t="str">
        <f>IF('01.ข้อมูลเบื้องต้น'!$B$42="","",IF('02.คีย์เทอม1'!$B45="","",'01.ข้อมูลเบื้องต้น'!$B$42))</f>
        <v/>
      </c>
      <c r="EI45" s="1232" t="str">
        <f>IF('01.ข้อมูลเบื้องต้น'!$C$42="","",IF('02.คีย์เทอม1'!$B45="","",'01.ข้อมูลเบื้องต้น'!$C$42))</f>
        <v/>
      </c>
      <c r="EJ45" s="721"/>
      <c r="EK45" s="1234" t="str">
        <f t="shared" si="21"/>
        <v/>
      </c>
      <c r="EL45" s="1232"/>
      <c r="EM45" s="1231" t="str">
        <f>IF('01.ข้อมูลเบื้องต้น'!$B$43="","",IF('02.คีย์เทอม1'!$B45="","",'01.ข้อมูลเบื้องต้น'!$B$43))</f>
        <v/>
      </c>
      <c r="EN45" s="1232" t="str">
        <f>IF('01.ข้อมูลเบื้องต้น'!$C$43="","",IF('02.คีย์เทอม1'!$B45="","",'01.ข้อมูลเบื้องต้น'!$C$43))</f>
        <v/>
      </c>
      <c r="EO45" s="721"/>
      <c r="EP45" s="1234" t="str">
        <f t="shared" si="22"/>
        <v/>
      </c>
      <c r="EQ45" s="1232"/>
      <c r="ER45" s="1231" t="str">
        <f>IF('01.ข้อมูลเบื้องต้น'!$B$44="","",IF('02.คีย์เทอม1'!$B45="","",'01.ข้อมูลเบื้องต้น'!$B$44))</f>
        <v/>
      </c>
      <c r="ES45" s="1232" t="str">
        <f>IF('01.ข้อมูลเบื้องต้น'!$C$44="","",IF('02.คีย์เทอม1'!$B45="","",'01.ข้อมูลเบื้องต้น'!$C$44))</f>
        <v/>
      </c>
      <c r="ET45" s="721"/>
      <c r="EU45" s="1234" t="str">
        <f t="shared" si="23"/>
        <v/>
      </c>
      <c r="EV45" s="1232"/>
      <c r="EW45" s="1231" t="str">
        <f>IF('01.ข้อมูลเบื้องต้น'!$B$45="","",IF('02.คีย์เทอม1'!$B45="","",'01.ข้อมูลเบื้องต้น'!$B$45))</f>
        <v/>
      </c>
      <c r="EX45" s="1232" t="str">
        <f>IF('01.ข้อมูลเบื้องต้น'!$C$45="","",IF('02.คีย์เทอม1'!$B45="","",'01.ข้อมูลเบื้องต้น'!$C$45))</f>
        <v/>
      </c>
      <c r="EY45" s="721"/>
      <c r="EZ45" s="1234" t="str">
        <f t="shared" si="24"/>
        <v/>
      </c>
      <c r="FA45" s="1232"/>
      <c r="FB45" s="1231" t="str">
        <f>IF('01.ข้อมูลเบื้องต้น'!$B$46="","",IF('02.คีย์เทอม1'!$B45="","",'01.ข้อมูลเบื้องต้น'!$B$46))</f>
        <v/>
      </c>
      <c r="FC45" s="1232" t="str">
        <f>IF('01.ข้อมูลเบื้องต้น'!$C$46="","",IF('02.คีย์เทอม1'!$B45="","",'01.ข้อมูลเบื้องต้น'!$C$46))</f>
        <v/>
      </c>
      <c r="FD45" s="721"/>
      <c r="FE45" s="1234" t="str">
        <f t="shared" si="25"/>
        <v/>
      </c>
      <c r="FF45" s="1232"/>
      <c r="FG45" s="1231" t="str">
        <f>IF('01.ข้อมูลเบื้องต้น'!$B$47="","",IF('02.คีย์เทอม1'!$B45="","",'01.ข้อมูลเบื้องต้น'!$B$47))</f>
        <v/>
      </c>
      <c r="FH45" s="1232" t="str">
        <f>IF('01.ข้อมูลเบื้องต้น'!$C$47="","",IF('02.คีย์เทอม1'!$B45="","",'01.ข้อมูลเบื้องต้น'!$C$47))</f>
        <v/>
      </c>
      <c r="FI45" s="721"/>
      <c r="FJ45" s="1234" t="str">
        <f t="shared" si="26"/>
        <v/>
      </c>
      <c r="FK45" s="1232"/>
      <c r="FL45" s="1231" t="str">
        <f>IF('01.ข้อมูลเบื้องต้น'!$B$48="","",IF('02.คีย์เทอม1'!$B45="","",'01.ข้อมูลเบื้องต้น'!$B$48))</f>
        <v/>
      </c>
      <c r="FM45" s="1232" t="str">
        <f>IF('01.ข้อมูลเบื้องต้น'!$C$48="","",IF('02.คีย์เทอม1'!$B45="","",'01.ข้อมูลเบื้องต้น'!$C$48))</f>
        <v/>
      </c>
      <c r="FN45" s="721"/>
      <c r="FO45" s="1234" t="str">
        <f t="shared" si="27"/>
        <v/>
      </c>
      <c r="FP45" s="1232"/>
      <c r="FQ45" s="1231" t="str">
        <f>IF('01.ข้อมูลเบื้องต้น'!$B$49="","",IF('02.คีย์เทอม1'!$B45="","",'01.ข้อมูลเบื้องต้น'!$B$49))</f>
        <v/>
      </c>
      <c r="FR45" s="1232" t="str">
        <f>IF('01.ข้อมูลเบื้องต้น'!$C$49="","",IF('02.คีย์เทอม1'!$B45="","",'01.ข้อมูลเบื้องต้น'!$C$49))</f>
        <v/>
      </c>
      <c r="FS45" s="721"/>
      <c r="FT45" s="1234" t="str">
        <f t="shared" si="28"/>
        <v/>
      </c>
      <c r="FU45" s="1232"/>
      <c r="FV45" s="1231" t="str">
        <f>IF('01.ข้อมูลเบื้องต้น'!$B$50="","",IF($D45="","",'01.ข้อมูลเบื้องต้น'!$B$50))</f>
        <v/>
      </c>
      <c r="FW45" s="1232" t="str">
        <f>IF('01.ข้อมูลเบื้องต้น'!$C$50="","",IF('02.คีย์เทอม1'!$B45="","",'01.ข้อมูลเบื้องต้น'!$C$50))</f>
        <v/>
      </c>
      <c r="FX45" s="721"/>
      <c r="FY45" s="1234" t="str">
        <f t="shared" si="29"/>
        <v/>
      </c>
      <c r="FZ45" s="521" t="str">
        <f t="shared" si="56"/>
        <v/>
      </c>
      <c r="GA45" s="522" t="str">
        <f t="shared" si="57"/>
        <v/>
      </c>
      <c r="GB45" s="523" t="str">
        <f>IF('2.ชื่อนักเรียน'!R46="มส","มส",IF('2.ชื่อนักเรียน'!R46="ย้าย","ย้าย",IF('2.ชื่อนักเรียน'!R46="ร","ร",IF(GA45="","",RANK(GA45,$GA$10:$GA$59,0)))))</f>
        <v/>
      </c>
      <c r="GC45" s="523" t="str">
        <f t="shared" si="39"/>
        <v/>
      </c>
      <c r="GE45" s="533" t="str">
        <f t="shared" si="40"/>
        <v/>
      </c>
      <c r="GF45" s="719" t="str">
        <f t="shared" si="41"/>
        <v/>
      </c>
      <c r="GG45" s="717" t="str">
        <f t="shared" si="42"/>
        <v/>
      </c>
      <c r="GH45" s="520" t="str">
        <f t="shared" si="43"/>
        <v/>
      </c>
      <c r="GI45" s="535" t="str">
        <f t="shared" si="44"/>
        <v/>
      </c>
      <c r="GJ45" s="719" t="str">
        <f t="shared" si="45"/>
        <v/>
      </c>
      <c r="GK45" s="719" t="str">
        <f t="shared" si="46"/>
        <v/>
      </c>
      <c r="GL45" s="534" t="str">
        <f t="shared" si="47"/>
        <v/>
      </c>
      <c r="GM45" s="701" t="str">
        <f t="shared" si="48"/>
        <v/>
      </c>
      <c r="GN45" s="701" t="str">
        <f t="shared" si="49"/>
        <v/>
      </c>
      <c r="GO45" s="701" t="str">
        <f t="shared" si="50"/>
        <v/>
      </c>
      <c r="GP45" s="701" t="str">
        <f t="shared" si="51"/>
        <v/>
      </c>
      <c r="GQ45" s="701" t="str">
        <f t="shared" si="52"/>
        <v/>
      </c>
      <c r="GR45" s="701" t="str">
        <f t="shared" si="53"/>
        <v/>
      </c>
      <c r="GS45" s="701" t="str">
        <f t="shared" si="54"/>
        <v/>
      </c>
      <c r="GT45" s="520" t="str">
        <f t="shared" si="55"/>
        <v/>
      </c>
    </row>
    <row r="46" spans="1:202" s="509" customFormat="1" ht="17.25" customHeight="1" thickTop="1" thickBot="1">
      <c r="A46" s="1229">
        <v>37</v>
      </c>
      <c r="B46" s="1229" t="str">
        <f>IF('2.ชื่อนักเรียน'!E47="","",CONCATENATE('2.ชื่อนักเรียน'!E47,'2.ชื่อนักเรียน'!F47,'2.ชื่อนักเรียน'!G47,'2.ชื่อนักเรียน'!H47,'2.ชื่อนักเรียน'!I47,'2.ชื่อนักเรียน'!J47,'2.ชื่อนักเรียน'!K47,'2.ชื่อนักเรียน'!L47,'2.ชื่อนักเรียน'!M47,'2.ชื่อนักเรียน'!N47,'2.ชื่อนักเรียน'!O47,'2.ชื่อนักเรียน'!P47,'2.ชื่อนักเรียน'!Q47))</f>
        <v/>
      </c>
      <c r="C46" s="1230" t="str">
        <f>IF('2.ชื่อนักเรียน'!B47="","",'2.ชื่อนักเรียน'!B47)</f>
        <v/>
      </c>
      <c r="D46" s="1231" t="str">
        <f>IF('2.ชื่อนักเรียน'!C47="","",CONCATENATE(TRIM('2.ชื่อนักเรียน'!C47),"  ",'2.ชื่อนักเรียน'!D47))</f>
        <v/>
      </c>
      <c r="E46" s="1232" t="str">
        <f>IF(B46="","",IF('01.ข้อมูลเบื้องต้น'!$H$2="","",'01.ข้อมูลเบื้องต้น'!$H$2))</f>
        <v/>
      </c>
      <c r="F46" s="1231" t="str">
        <f>IF(B46="","",IF('01.ข้อมูลเบื้องต้น'!$I$4="","",'01.ข้อมูลเบื้องต้น'!$I$4))</f>
        <v/>
      </c>
      <c r="G46" s="1232"/>
      <c r="H46" s="1231" t="str">
        <f>IF('01.ข้อมูลเบื้องต้น'!$B$8="","",IF('03.คีย์เทอม2'!$B46="","",'01.ข้อมูลเบื้องต้น'!$B$8))</f>
        <v/>
      </c>
      <c r="I46" s="1232" t="str">
        <f>IF('01.ข้อมูลเบื้องต้น'!$C$8="","",IF('03.คีย์เทอม2'!$B46="","",'01.ข้อมูลเบื้องต้น'!$C$8))</f>
        <v/>
      </c>
      <c r="J46" s="519"/>
      <c r="K46" s="1233" t="str">
        <f>IF('2.ชื่อนักเรียน'!R47="มส","มส",IF('2.ชื่อนักเรียน'!R47="ร","ร",IF('2.ชื่อนักเรียน'!R47="ย้าย","ย้าย",IF(J46="","",IF(J46&gt;=75,"เชี่ยวชาญ",IF(J46&gt;=65,"ชำนาญ",IF(J46&gt;=55,"พัฒนา",IF(J46&gt;=50,"เริ่มต้น","ไม่ผ่าน"))))))))</f>
        <v/>
      </c>
      <c r="L46" s="1232"/>
      <c r="M46" s="1231" t="str">
        <f>IF('01.ข้อมูลเบื้องต้น'!$B$9="","",IF('03.คีย์เทอม2'!$B46="","",'01.ข้อมูลเบื้องต้น'!$B$9))</f>
        <v/>
      </c>
      <c r="N46" s="1232" t="str">
        <f>IF('01.ข้อมูลเบื้องต้น'!$C$9="","",IF('03.คีย์เทอม2'!$B46="","",'01.ข้อมูลเบื้องต้น'!$C$9))</f>
        <v/>
      </c>
      <c r="O46" s="526"/>
      <c r="P46" s="1235" t="str">
        <f t="shared" si="6"/>
        <v/>
      </c>
      <c r="Q46" s="1232"/>
      <c r="R46" s="1231" t="str">
        <f>IF('01.ข้อมูลเบื้องต้น'!$B$10="","",IF('03.คีย์เทอม2'!$B46="","",'01.ข้อมูลเบื้องต้น'!$B$10))</f>
        <v/>
      </c>
      <c r="S46" s="1232" t="str">
        <f>IF('01.ข้อมูลเบื้องต้น'!$C$10="","",IF('03.คีย์เทอม2'!$B46="","",'01.ข้อมูลเบื้องต้น'!$C$10))</f>
        <v/>
      </c>
      <c r="T46" s="526"/>
      <c r="U46" s="1235" t="str">
        <f t="shared" si="7"/>
        <v/>
      </c>
      <c r="V46" s="1232"/>
      <c r="W46" s="1231" t="str">
        <f>IF('01.ข้อมูลเบื้องต้น'!$B$11="","",IF('03.คีย์เทอม2'!$B46="","",'01.ข้อมูลเบื้องต้น'!$B$11))</f>
        <v/>
      </c>
      <c r="X46" s="1232" t="str">
        <f>IF('01.ข้อมูลเบื้องต้น'!$C$11="","",IF('03.คีย์เทอม2'!$B46="","",'01.ข้อมูลเบื้องต้น'!$C$11))</f>
        <v/>
      </c>
      <c r="Y46" s="519"/>
      <c r="Z46" s="1234" t="str">
        <f t="shared" si="30"/>
        <v/>
      </c>
      <c r="AA46" s="1232"/>
      <c r="AB46" s="1231" t="str">
        <f>IF('01.ข้อมูลเบื้องต้น'!$B$12="","",IF('03.คีย์เทอม2'!$B46="","",'01.ข้อมูลเบื้องต้น'!$B$12))</f>
        <v/>
      </c>
      <c r="AC46" s="1232" t="str">
        <f>IF('01.ข้อมูลเบื้องต้น'!$C$12="","",IF('03.คีย์เทอม2'!$B46="","",'01.ข้อมูลเบื้องต้น'!$C$12))</f>
        <v/>
      </c>
      <c r="AD46" s="526"/>
      <c r="AE46" s="1235" t="str">
        <f t="shared" si="31"/>
        <v/>
      </c>
      <c r="AF46" s="1232"/>
      <c r="AG46" s="1231" t="str">
        <f>IF('01.ข้อมูลเบื้องต้น'!$B$13="","",IF('03.คีย์เทอม2'!$B46="","",'01.ข้อมูลเบื้องต้น'!$B$13))</f>
        <v/>
      </c>
      <c r="AH46" s="1232" t="str">
        <f>IF('01.ข้อมูลเบื้องต้น'!$C$13="","",IF('03.คีย์เทอม2'!$B46="","",'01.ข้อมูลเบื้องต้น'!$C$13))</f>
        <v/>
      </c>
      <c r="AI46" s="526"/>
      <c r="AJ46" s="1235" t="str">
        <f t="shared" si="32"/>
        <v/>
      </c>
      <c r="AK46" s="1232"/>
      <c r="AL46" s="1231" t="str">
        <f>IF('01.ข้อมูลเบื้องต้น'!$B$14="","",IF('03.คีย์เทอม2'!$B46="","",'01.ข้อมูลเบื้องต้น'!$B$14))</f>
        <v/>
      </c>
      <c r="AM46" s="1232" t="str">
        <f>IF('01.ข้อมูลเบื้องต้น'!$C$14="","",IF('03.คีย์เทอม2'!$B46="","",'01.ข้อมูลเบื้องต้น'!$C$14))</f>
        <v/>
      </c>
      <c r="AN46" s="526"/>
      <c r="AO46" s="1235" t="str">
        <f t="shared" si="33"/>
        <v/>
      </c>
      <c r="AP46" s="1232"/>
      <c r="AQ46" s="1231" t="str">
        <f>IF('01.ข้อมูลเบื้องต้น'!$B$15="","",IF('03.คีย์เทอม2'!$B46="","",'01.ข้อมูลเบื้องต้น'!$B$15))</f>
        <v/>
      </c>
      <c r="AR46" s="1232" t="str">
        <f>IF('01.ข้อมูลเบื้องต้น'!$C$15="","",IF('03.คีย์เทอม2'!$B46="","",'01.ข้อมูลเบื้องต้น'!$C$15))</f>
        <v/>
      </c>
      <c r="AS46" s="526"/>
      <c r="AT46" s="1235" t="str">
        <f t="shared" si="34"/>
        <v/>
      </c>
      <c r="AU46" s="1232"/>
      <c r="AV46" s="1231" t="str">
        <f>IF('01.ข้อมูลเบื้องต้น'!$B$16="","",IF('03.คีย์เทอม2'!$B46="","",'01.ข้อมูลเบื้องต้น'!$B$16))</f>
        <v/>
      </c>
      <c r="AW46" s="1232" t="str">
        <f>IF('01.ข้อมูลเบื้องต้น'!$C$16="","",IF('03.คีย์เทอม2'!$B46="","",'01.ข้อมูลเบื้องต้น'!$C$16))</f>
        <v/>
      </c>
      <c r="AX46" s="519"/>
      <c r="AY46" s="1234" t="str">
        <f t="shared" si="35"/>
        <v/>
      </c>
      <c r="AZ46" s="1232"/>
      <c r="BA46" s="1231" t="str">
        <f>IF('01.ข้อมูลเบื้องต้น'!$B$17="","",IF('03.คีย์เทอม2'!$B46="","",'01.ข้อมูลเบื้องต้น'!$B$17))</f>
        <v/>
      </c>
      <c r="BB46" s="1232" t="str">
        <f>IF('01.ข้อมูลเบื้องต้น'!$C$17="","",IF('03.คีย์เทอม2'!$B46="","",'01.ข้อมูลเบื้องต้น'!$C$17))</f>
        <v/>
      </c>
      <c r="BC46" s="519"/>
      <c r="BD46" s="1234" t="str">
        <f t="shared" si="36"/>
        <v/>
      </c>
      <c r="BE46" s="1232"/>
      <c r="BF46" s="1231" t="str">
        <f>IF('01.ข้อมูลเบื้องต้น'!$B$19="","",IF('03.คีย์เทอม2'!$B46="","",'01.ข้อมูลเบื้องต้น'!$B$19))</f>
        <v/>
      </c>
      <c r="BG46" s="1232" t="str">
        <f>IF('01.ข้อมูลเบื้องต้น'!$C$19="","",IF('03.คีย์เทอม2'!$B46="","",'01.ข้อมูลเบื้องต้น'!$C$19))</f>
        <v/>
      </c>
      <c r="BH46" s="722"/>
      <c r="BI46" s="1234" t="str">
        <f t="shared" si="37"/>
        <v/>
      </c>
      <c r="BJ46" s="1232"/>
      <c r="BK46" s="1231" t="str">
        <f>IF('01.ข้อมูลเบื้องต้น'!$B$20="","",IF('03.คีย์เทอม2'!$B46="","",'01.ข้อมูลเบื้องต้น'!$B$20))</f>
        <v/>
      </c>
      <c r="BL46" s="1232" t="str">
        <f>IF('01.ข้อมูลเบื้องต้น'!$C$20="","",IF('03.คีย์เทอม2'!$B46="","",'01.ข้อมูลเบื้องต้น'!$C$20))</f>
        <v/>
      </c>
      <c r="BM46" s="722"/>
      <c r="BN46" s="1235" t="str">
        <f t="shared" si="8"/>
        <v/>
      </c>
      <c r="BO46" s="1232"/>
      <c r="BP46" s="1231" t="str">
        <f>IF('01.ข้อมูลเบื้องต้น'!$B$21="","",IF('03.คีย์เทอม2'!$B46="","",'01.ข้อมูลเบื้องต้น'!$B$21))</f>
        <v/>
      </c>
      <c r="BQ46" s="1232" t="str">
        <f>IF('01.ข้อมูลเบื้องต้น'!$C$21="","",IF('03.คีย์เทอม2'!$B46="","",'01.ข้อมูลเบื้องต้น'!$C$21))</f>
        <v/>
      </c>
      <c r="BR46" s="722"/>
      <c r="BS46" s="1234" t="str">
        <f t="shared" si="9"/>
        <v/>
      </c>
      <c r="BT46" s="1232"/>
      <c r="BU46" s="1231" t="str">
        <f>IF('01.ข้อมูลเบื้องต้น'!$B$22="","",IF('03.คีย์เทอม2'!$B46="","",'01.ข้อมูลเบื้องต้น'!$B$22))</f>
        <v/>
      </c>
      <c r="BV46" s="1232" t="str">
        <f>IF('01.ข้อมูลเบื้องต้น'!$C$22="","",IF('03.คีย์เทอม2'!$B46="","",'01.ข้อมูลเบื้องต้น'!$C$22))</f>
        <v/>
      </c>
      <c r="BW46" s="722"/>
      <c r="BX46" s="1234" t="str">
        <f t="shared" si="10"/>
        <v/>
      </c>
      <c r="BY46" s="1232"/>
      <c r="BZ46" s="1231" t="str">
        <f>IF('01.ข้อมูลเบื้องต้น'!$B$23="","",IF('03.คีย์เทอม2'!$B46="","",'01.ข้อมูลเบื้องต้น'!$B$23))</f>
        <v/>
      </c>
      <c r="CA46" s="1232" t="str">
        <f>IF('01.ข้อมูลเบื้องต้น'!$C$23="","",IF('03.คีย์เทอม2'!$B46="","",'01.ข้อมูลเบื้องต้น'!$C$23))</f>
        <v/>
      </c>
      <c r="CB46" s="722"/>
      <c r="CC46" s="1234" t="str">
        <f t="shared" si="38"/>
        <v/>
      </c>
      <c r="CD46" s="1232"/>
      <c r="CE46" s="1231" t="str">
        <f>IF('01.ข้อมูลเบื้องต้น'!$B$24="","",IF('03.คีย์เทอม2'!$B46="","",'01.ข้อมูลเบื้องต้น'!$B$24))</f>
        <v/>
      </c>
      <c r="CF46" s="1232" t="str">
        <f>IF('01.ข้อมูลเบื้องต้น'!$C$24="","",IF('03.คีย์เทอม2'!$B46="","",'01.ข้อมูลเบื้องต้น'!$C$24))</f>
        <v/>
      </c>
      <c r="CG46" s="722"/>
      <c r="CH46" s="1234" t="str">
        <f t="shared" si="58"/>
        <v/>
      </c>
      <c r="CI46" s="1232"/>
      <c r="CJ46" s="1231" t="str">
        <f>IF('01.ข้อมูลเบื้องต้น'!$B$25="","",IF('03.คีย์เทอม2'!$B46="","",'01.ข้อมูลเบื้องต้น'!$B$25))</f>
        <v/>
      </c>
      <c r="CK46" s="1232" t="str">
        <f>IF('01.ข้อมูลเบื้องต้น'!$C$25="","",IF('03.คีย์เทอม2'!$B46="","",'01.ข้อมูลเบื้องต้น'!$C$25))</f>
        <v/>
      </c>
      <c r="CL46" s="722"/>
      <c r="CM46" s="1234" t="str">
        <f t="shared" si="11"/>
        <v/>
      </c>
      <c r="CN46" s="1232"/>
      <c r="CO46" s="1231" t="str">
        <f>IF('01.ข้อมูลเบื้องต้น'!$B$26="","",IF('03.คีย์เทอม2'!$B46="","",'01.ข้อมูลเบื้องต้น'!$B$26))</f>
        <v/>
      </c>
      <c r="CP46" s="1232" t="str">
        <f>IF('01.ข้อมูลเบื้องต้น'!$C$26="","",IF('03.คีย์เทอม2'!$B46="","",'01.ข้อมูลเบื้องต้น'!$C$26))</f>
        <v/>
      </c>
      <c r="CQ46" s="722"/>
      <c r="CR46" s="1234" t="str">
        <f t="shared" si="12"/>
        <v/>
      </c>
      <c r="CS46" s="1232"/>
      <c r="CT46" s="1231" t="str">
        <f>IF('01.ข้อมูลเบื้องต้น'!$B$27="","",IF('03.คีย์เทอม2'!$B46="","",'01.ข้อมูลเบื้องต้น'!$B$27))</f>
        <v/>
      </c>
      <c r="CU46" s="1232" t="str">
        <f>IF('01.ข้อมูลเบื้องต้น'!$C$27="","",IF('03.คีย์เทอม2'!$B46="","",'01.ข้อมูลเบื้องต้น'!$C$27))</f>
        <v/>
      </c>
      <c r="CV46" s="722"/>
      <c r="CW46" s="1234" t="str">
        <f t="shared" si="13"/>
        <v/>
      </c>
      <c r="CX46" s="1232"/>
      <c r="CY46" s="1231" t="str">
        <f>IF('01.ข้อมูลเบื้องต้น'!$B$28="","",IF('03.คีย์เทอม2'!$B46="","",'01.ข้อมูลเบื้องต้น'!$B$28))</f>
        <v/>
      </c>
      <c r="CZ46" s="1232" t="str">
        <f>IF('01.ข้อมูลเบื้องต้น'!$C$28="","",IF('03.คีย์เทอม2'!$B46="","",'01.ข้อมูลเบื้องต้น'!$C$28))</f>
        <v/>
      </c>
      <c r="DA46" s="722"/>
      <c r="DB46" s="1234" t="str">
        <f t="shared" si="14"/>
        <v/>
      </c>
      <c r="DC46" s="1232"/>
      <c r="DD46" s="1231" t="str">
        <f>IF('01.ข้อมูลเบื้องต้น'!$B$36="","",IF('02.คีย์เทอม1'!$B46="","",'01.ข้อมูลเบื้องต้น'!$B$36))</f>
        <v/>
      </c>
      <c r="DE46" s="1232" t="str">
        <f>IF('01.ข้อมูลเบื้องต้น'!$C$36="","",IF('02.คีย์เทอม1'!$B46="","",'01.ข้อมูลเบื้องต้น'!$C$36))</f>
        <v/>
      </c>
      <c r="DF46" s="721"/>
      <c r="DG46" s="1234" t="str">
        <f t="shared" si="15"/>
        <v/>
      </c>
      <c r="DH46" s="1232"/>
      <c r="DI46" s="1231" t="str">
        <f>IF('01.ข้อมูลเบื้องต้น'!$B$37="","",IF('02.คีย์เทอม1'!$B46="","",'01.ข้อมูลเบื้องต้น'!$B$37))</f>
        <v/>
      </c>
      <c r="DJ46" s="1232" t="str">
        <f>IF('01.ข้อมูลเบื้องต้น'!$C$37="","",IF('02.คีย์เทอม1'!$B46="","",'01.ข้อมูลเบื้องต้น'!$C$37))</f>
        <v/>
      </c>
      <c r="DK46" s="721"/>
      <c r="DL46" s="1234" t="str">
        <f t="shared" si="16"/>
        <v/>
      </c>
      <c r="DM46" s="1232"/>
      <c r="DN46" s="1231" t="str">
        <f>IF('01.ข้อมูลเบื้องต้น'!$B$38="","",IF('02.คีย์เทอม1'!$B46="","",'01.ข้อมูลเบื้องต้น'!$B$38))</f>
        <v/>
      </c>
      <c r="DO46" s="1232" t="str">
        <f>IF('01.ข้อมูลเบื้องต้น'!$C$38="","",IF('02.คีย์เทอม1'!$B46="","",'01.ข้อมูลเบื้องต้น'!$C$38))</f>
        <v/>
      </c>
      <c r="DP46" s="721"/>
      <c r="DQ46" s="1234" t="str">
        <f t="shared" si="17"/>
        <v/>
      </c>
      <c r="DR46" s="1232"/>
      <c r="DS46" s="1231" t="str">
        <f>IF('01.ข้อมูลเบื้องต้น'!$B$39="","",IF('02.คีย์เทอม1'!$B46="","",'01.ข้อมูลเบื้องต้น'!$B$39))</f>
        <v/>
      </c>
      <c r="DT46" s="1232" t="str">
        <f>IF('01.ข้อมูลเบื้องต้น'!$C$39="","",IF('02.คีย์เทอม1'!$B46="","",'01.ข้อมูลเบื้องต้น'!$C$39))</f>
        <v/>
      </c>
      <c r="DU46" s="721"/>
      <c r="DV46" s="1234" t="str">
        <f t="shared" si="18"/>
        <v/>
      </c>
      <c r="DW46" s="1232"/>
      <c r="DX46" s="1231" t="str">
        <f>IF('01.ข้อมูลเบื้องต้น'!$B$40="","",IF('02.คีย์เทอม1'!$B46="","",'01.ข้อมูลเบื้องต้น'!$B$40))</f>
        <v/>
      </c>
      <c r="DY46" s="1232" t="str">
        <f>IF('01.ข้อมูลเบื้องต้น'!$C$40="","",IF('02.คีย์เทอม1'!$B46="","",'01.ข้อมูลเบื้องต้น'!$C$40))</f>
        <v/>
      </c>
      <c r="DZ46" s="721"/>
      <c r="EA46" s="1234" t="str">
        <f t="shared" si="19"/>
        <v/>
      </c>
      <c r="EB46" s="1232"/>
      <c r="EC46" s="1231" t="str">
        <f>IF('01.ข้อมูลเบื้องต้น'!$B$41="","",IF('02.คีย์เทอม1'!$B46="","",'01.ข้อมูลเบื้องต้น'!$B$41))</f>
        <v/>
      </c>
      <c r="ED46" s="1232" t="str">
        <f>IF('01.ข้อมูลเบื้องต้น'!$C$41="","",IF('02.คีย์เทอม1'!$B46="","",'01.ข้อมูลเบื้องต้น'!$C$41))</f>
        <v/>
      </c>
      <c r="EE46" s="721"/>
      <c r="EF46" s="1234" t="str">
        <f t="shared" si="20"/>
        <v/>
      </c>
      <c r="EG46" s="1232"/>
      <c r="EH46" s="1231" t="str">
        <f>IF('01.ข้อมูลเบื้องต้น'!$B$42="","",IF('02.คีย์เทอม1'!$B46="","",'01.ข้อมูลเบื้องต้น'!$B$42))</f>
        <v/>
      </c>
      <c r="EI46" s="1232" t="str">
        <f>IF('01.ข้อมูลเบื้องต้น'!$C$42="","",IF('02.คีย์เทอม1'!$B46="","",'01.ข้อมูลเบื้องต้น'!$C$42))</f>
        <v/>
      </c>
      <c r="EJ46" s="721"/>
      <c r="EK46" s="1234" t="str">
        <f t="shared" si="21"/>
        <v/>
      </c>
      <c r="EL46" s="1232"/>
      <c r="EM46" s="1231" t="str">
        <f>IF('01.ข้อมูลเบื้องต้น'!$B$43="","",IF('02.คีย์เทอม1'!$B46="","",'01.ข้อมูลเบื้องต้น'!$B$43))</f>
        <v/>
      </c>
      <c r="EN46" s="1232" t="str">
        <f>IF('01.ข้อมูลเบื้องต้น'!$C$43="","",IF('02.คีย์เทอม1'!$B46="","",'01.ข้อมูลเบื้องต้น'!$C$43))</f>
        <v/>
      </c>
      <c r="EO46" s="721"/>
      <c r="EP46" s="1234" t="str">
        <f t="shared" si="22"/>
        <v/>
      </c>
      <c r="EQ46" s="1232"/>
      <c r="ER46" s="1231" t="str">
        <f>IF('01.ข้อมูลเบื้องต้น'!$B$44="","",IF('02.คีย์เทอม1'!$B46="","",'01.ข้อมูลเบื้องต้น'!$B$44))</f>
        <v/>
      </c>
      <c r="ES46" s="1232" t="str">
        <f>IF('01.ข้อมูลเบื้องต้น'!$C$44="","",IF('02.คีย์เทอม1'!$B46="","",'01.ข้อมูลเบื้องต้น'!$C$44))</f>
        <v/>
      </c>
      <c r="ET46" s="721"/>
      <c r="EU46" s="1234" t="str">
        <f t="shared" si="23"/>
        <v/>
      </c>
      <c r="EV46" s="1232"/>
      <c r="EW46" s="1231" t="str">
        <f>IF('01.ข้อมูลเบื้องต้น'!$B$45="","",IF('02.คีย์เทอม1'!$B46="","",'01.ข้อมูลเบื้องต้น'!$B$45))</f>
        <v/>
      </c>
      <c r="EX46" s="1232" t="str">
        <f>IF('01.ข้อมูลเบื้องต้น'!$C$45="","",IF('02.คีย์เทอม1'!$B46="","",'01.ข้อมูลเบื้องต้น'!$C$45))</f>
        <v/>
      </c>
      <c r="EY46" s="721"/>
      <c r="EZ46" s="1234" t="str">
        <f t="shared" si="24"/>
        <v/>
      </c>
      <c r="FA46" s="1232"/>
      <c r="FB46" s="1231" t="str">
        <f>IF('01.ข้อมูลเบื้องต้น'!$B$46="","",IF('02.คีย์เทอม1'!$B46="","",'01.ข้อมูลเบื้องต้น'!$B$46))</f>
        <v/>
      </c>
      <c r="FC46" s="1232" t="str">
        <f>IF('01.ข้อมูลเบื้องต้น'!$C$46="","",IF('02.คีย์เทอม1'!$B46="","",'01.ข้อมูลเบื้องต้น'!$C$46))</f>
        <v/>
      </c>
      <c r="FD46" s="721"/>
      <c r="FE46" s="1234" t="str">
        <f t="shared" si="25"/>
        <v/>
      </c>
      <c r="FF46" s="1232"/>
      <c r="FG46" s="1231" t="str">
        <f>IF('01.ข้อมูลเบื้องต้น'!$B$47="","",IF('02.คีย์เทอม1'!$B46="","",'01.ข้อมูลเบื้องต้น'!$B$47))</f>
        <v/>
      </c>
      <c r="FH46" s="1232" t="str">
        <f>IF('01.ข้อมูลเบื้องต้น'!$C$47="","",IF('02.คีย์เทอม1'!$B46="","",'01.ข้อมูลเบื้องต้น'!$C$47))</f>
        <v/>
      </c>
      <c r="FI46" s="721"/>
      <c r="FJ46" s="1234" t="str">
        <f t="shared" si="26"/>
        <v/>
      </c>
      <c r="FK46" s="1232"/>
      <c r="FL46" s="1231" t="str">
        <f>IF('01.ข้อมูลเบื้องต้น'!$B$48="","",IF('02.คีย์เทอม1'!$B46="","",'01.ข้อมูลเบื้องต้น'!$B$48))</f>
        <v/>
      </c>
      <c r="FM46" s="1232" t="str">
        <f>IF('01.ข้อมูลเบื้องต้น'!$C$48="","",IF('02.คีย์เทอม1'!$B46="","",'01.ข้อมูลเบื้องต้น'!$C$48))</f>
        <v/>
      </c>
      <c r="FN46" s="721"/>
      <c r="FO46" s="1234" t="str">
        <f t="shared" si="27"/>
        <v/>
      </c>
      <c r="FP46" s="1232"/>
      <c r="FQ46" s="1231" t="str">
        <f>IF('01.ข้อมูลเบื้องต้น'!$B$49="","",IF('02.คีย์เทอม1'!$B46="","",'01.ข้อมูลเบื้องต้น'!$B$49))</f>
        <v/>
      </c>
      <c r="FR46" s="1232" t="str">
        <f>IF('01.ข้อมูลเบื้องต้น'!$C$49="","",IF('02.คีย์เทอม1'!$B46="","",'01.ข้อมูลเบื้องต้น'!$C$49))</f>
        <v/>
      </c>
      <c r="FS46" s="721"/>
      <c r="FT46" s="1234" t="str">
        <f t="shared" si="28"/>
        <v/>
      </c>
      <c r="FU46" s="1232"/>
      <c r="FV46" s="1231" t="str">
        <f>IF('01.ข้อมูลเบื้องต้น'!$B$50="","",IF($D46="","",'01.ข้อมูลเบื้องต้น'!$B$50))</f>
        <v/>
      </c>
      <c r="FW46" s="1232" t="str">
        <f>IF('01.ข้อมูลเบื้องต้น'!$C$50="","",IF('02.คีย์เทอม1'!$B46="","",'01.ข้อมูลเบื้องต้น'!$C$50))</f>
        <v/>
      </c>
      <c r="FX46" s="721"/>
      <c r="FY46" s="1234" t="str">
        <f t="shared" si="29"/>
        <v/>
      </c>
      <c r="FZ46" s="521" t="str">
        <f t="shared" si="56"/>
        <v/>
      </c>
      <c r="GA46" s="522" t="str">
        <f t="shared" si="57"/>
        <v/>
      </c>
      <c r="GB46" s="523" t="str">
        <f>IF('2.ชื่อนักเรียน'!R47="มส","มส",IF('2.ชื่อนักเรียน'!R47="ย้าย","ย้าย",IF('2.ชื่อนักเรียน'!R47="ร","ร",IF(GA46="","",RANK(GA46,$GA$10:$GA$59,0)))))</f>
        <v/>
      </c>
      <c r="GC46" s="523" t="str">
        <f t="shared" si="39"/>
        <v/>
      </c>
      <c r="GE46" s="527" t="str">
        <f t="shared" si="40"/>
        <v/>
      </c>
      <c r="GF46" s="718" t="str">
        <f t="shared" si="41"/>
        <v/>
      </c>
      <c r="GG46" s="717" t="str">
        <f t="shared" si="42"/>
        <v/>
      </c>
      <c r="GH46" s="520" t="str">
        <f t="shared" si="43"/>
        <v/>
      </c>
      <c r="GI46" s="529" t="str">
        <f t="shared" si="44"/>
        <v/>
      </c>
      <c r="GJ46" s="718" t="str">
        <f t="shared" si="45"/>
        <v/>
      </c>
      <c r="GK46" s="718" t="str">
        <f t="shared" si="46"/>
        <v/>
      </c>
      <c r="GL46" s="528" t="str">
        <f t="shared" si="47"/>
        <v/>
      </c>
      <c r="GM46" s="701" t="str">
        <f t="shared" si="48"/>
        <v/>
      </c>
      <c r="GN46" s="701" t="str">
        <f t="shared" si="49"/>
        <v/>
      </c>
      <c r="GO46" s="701" t="str">
        <f t="shared" si="50"/>
        <v/>
      </c>
      <c r="GP46" s="701" t="str">
        <f t="shared" si="51"/>
        <v/>
      </c>
      <c r="GQ46" s="701" t="str">
        <f t="shared" si="52"/>
        <v/>
      </c>
      <c r="GR46" s="701" t="str">
        <f t="shared" si="53"/>
        <v/>
      </c>
      <c r="GS46" s="701" t="str">
        <f t="shared" si="54"/>
        <v/>
      </c>
      <c r="GT46" s="520" t="str">
        <f t="shared" si="55"/>
        <v/>
      </c>
    </row>
    <row r="47" spans="1:202" s="509" customFormat="1" ht="17.25" customHeight="1" thickTop="1" thickBot="1">
      <c r="A47" s="1229">
        <v>38</v>
      </c>
      <c r="B47" s="1229" t="str">
        <f>IF('2.ชื่อนักเรียน'!E48="","",CONCATENATE('2.ชื่อนักเรียน'!E48,'2.ชื่อนักเรียน'!F48,'2.ชื่อนักเรียน'!G48,'2.ชื่อนักเรียน'!H48,'2.ชื่อนักเรียน'!I48,'2.ชื่อนักเรียน'!J48,'2.ชื่อนักเรียน'!K48,'2.ชื่อนักเรียน'!L48,'2.ชื่อนักเรียน'!M48,'2.ชื่อนักเรียน'!N48,'2.ชื่อนักเรียน'!O48,'2.ชื่อนักเรียน'!P48,'2.ชื่อนักเรียน'!Q48))</f>
        <v/>
      </c>
      <c r="C47" s="1230" t="str">
        <f>IF('2.ชื่อนักเรียน'!B48="","",'2.ชื่อนักเรียน'!B48)</f>
        <v/>
      </c>
      <c r="D47" s="1231" t="str">
        <f>IF('2.ชื่อนักเรียน'!C48="","",CONCATENATE(TRIM('2.ชื่อนักเรียน'!C48),"  ",'2.ชื่อนักเรียน'!D48))</f>
        <v/>
      </c>
      <c r="E47" s="1232" t="str">
        <f>IF(B47="","",IF('01.ข้อมูลเบื้องต้น'!$H$2="","",'01.ข้อมูลเบื้องต้น'!$H$2))</f>
        <v/>
      </c>
      <c r="F47" s="1231" t="str">
        <f>IF(B47="","",IF('01.ข้อมูลเบื้องต้น'!$I$4="","",'01.ข้อมูลเบื้องต้น'!$I$4))</f>
        <v/>
      </c>
      <c r="G47" s="1232"/>
      <c r="H47" s="1231" t="str">
        <f>IF('01.ข้อมูลเบื้องต้น'!$B$8="","",IF('03.คีย์เทอม2'!$B47="","",'01.ข้อมูลเบื้องต้น'!$B$8))</f>
        <v/>
      </c>
      <c r="I47" s="1232" t="str">
        <f>IF('01.ข้อมูลเบื้องต้น'!$C$8="","",IF('03.คีย์เทอม2'!$B47="","",'01.ข้อมูลเบื้องต้น'!$C$8))</f>
        <v/>
      </c>
      <c r="J47" s="519"/>
      <c r="K47" s="1233" t="str">
        <f>IF('2.ชื่อนักเรียน'!R48="มส","มส",IF('2.ชื่อนักเรียน'!R48="ร","ร",IF('2.ชื่อนักเรียน'!R48="ย้าย","ย้าย",IF(J47="","",IF(J47&gt;=75,"เชี่ยวชาญ",IF(J47&gt;=65,"ชำนาญ",IF(J47&gt;=55,"พัฒนา",IF(J47&gt;=50,"เริ่มต้น","ไม่ผ่าน"))))))))</f>
        <v/>
      </c>
      <c r="L47" s="1232"/>
      <c r="M47" s="1231" t="str">
        <f>IF('01.ข้อมูลเบื้องต้น'!$B$9="","",IF('03.คีย์เทอม2'!$B47="","",'01.ข้อมูลเบื้องต้น'!$B$9))</f>
        <v/>
      </c>
      <c r="N47" s="1232" t="str">
        <f>IF('01.ข้อมูลเบื้องต้น'!$C$9="","",IF('03.คีย์เทอม2'!$B47="","",'01.ข้อมูลเบื้องต้น'!$C$9))</f>
        <v/>
      </c>
      <c r="O47" s="526"/>
      <c r="P47" s="1235" t="str">
        <f t="shared" si="6"/>
        <v/>
      </c>
      <c r="Q47" s="1232"/>
      <c r="R47" s="1231" t="str">
        <f>IF('01.ข้อมูลเบื้องต้น'!$B$10="","",IF('03.คีย์เทอม2'!$B47="","",'01.ข้อมูลเบื้องต้น'!$B$10))</f>
        <v/>
      </c>
      <c r="S47" s="1232" t="str">
        <f>IF('01.ข้อมูลเบื้องต้น'!$C$10="","",IF('03.คีย์เทอม2'!$B47="","",'01.ข้อมูลเบื้องต้น'!$C$10))</f>
        <v/>
      </c>
      <c r="T47" s="526"/>
      <c r="U47" s="1235" t="str">
        <f t="shared" si="7"/>
        <v/>
      </c>
      <c r="V47" s="1232"/>
      <c r="W47" s="1231" t="str">
        <f>IF('01.ข้อมูลเบื้องต้น'!$B$11="","",IF('03.คีย์เทอม2'!$B47="","",'01.ข้อมูลเบื้องต้น'!$B$11))</f>
        <v/>
      </c>
      <c r="X47" s="1232" t="str">
        <f>IF('01.ข้อมูลเบื้องต้น'!$C$11="","",IF('03.คีย์เทอม2'!$B47="","",'01.ข้อมูลเบื้องต้น'!$C$11))</f>
        <v/>
      </c>
      <c r="Y47" s="519"/>
      <c r="Z47" s="1234" t="str">
        <f t="shared" si="30"/>
        <v/>
      </c>
      <c r="AA47" s="1232"/>
      <c r="AB47" s="1231" t="str">
        <f>IF('01.ข้อมูลเบื้องต้น'!$B$12="","",IF('03.คีย์เทอม2'!$B47="","",'01.ข้อมูลเบื้องต้น'!$B$12))</f>
        <v/>
      </c>
      <c r="AC47" s="1232" t="str">
        <f>IF('01.ข้อมูลเบื้องต้น'!$C$12="","",IF('03.คีย์เทอม2'!$B47="","",'01.ข้อมูลเบื้องต้น'!$C$12))</f>
        <v/>
      </c>
      <c r="AD47" s="526"/>
      <c r="AE47" s="1235" t="str">
        <f t="shared" si="31"/>
        <v/>
      </c>
      <c r="AF47" s="1232"/>
      <c r="AG47" s="1231" t="str">
        <f>IF('01.ข้อมูลเบื้องต้น'!$B$13="","",IF('03.คีย์เทอม2'!$B47="","",'01.ข้อมูลเบื้องต้น'!$B$13))</f>
        <v/>
      </c>
      <c r="AH47" s="1232" t="str">
        <f>IF('01.ข้อมูลเบื้องต้น'!$C$13="","",IF('03.คีย์เทอม2'!$B47="","",'01.ข้อมูลเบื้องต้น'!$C$13))</f>
        <v/>
      </c>
      <c r="AI47" s="526"/>
      <c r="AJ47" s="1235" t="str">
        <f t="shared" si="32"/>
        <v/>
      </c>
      <c r="AK47" s="1232"/>
      <c r="AL47" s="1231" t="str">
        <f>IF('01.ข้อมูลเบื้องต้น'!$B$14="","",IF('03.คีย์เทอม2'!$B47="","",'01.ข้อมูลเบื้องต้น'!$B$14))</f>
        <v/>
      </c>
      <c r="AM47" s="1232" t="str">
        <f>IF('01.ข้อมูลเบื้องต้น'!$C$14="","",IF('03.คีย์เทอม2'!$B47="","",'01.ข้อมูลเบื้องต้น'!$C$14))</f>
        <v/>
      </c>
      <c r="AN47" s="526"/>
      <c r="AO47" s="1235" t="str">
        <f t="shared" si="33"/>
        <v/>
      </c>
      <c r="AP47" s="1232"/>
      <c r="AQ47" s="1231" t="str">
        <f>IF('01.ข้อมูลเบื้องต้น'!$B$15="","",IF('03.คีย์เทอม2'!$B47="","",'01.ข้อมูลเบื้องต้น'!$B$15))</f>
        <v/>
      </c>
      <c r="AR47" s="1232" t="str">
        <f>IF('01.ข้อมูลเบื้องต้น'!$C$15="","",IF('03.คีย์เทอม2'!$B47="","",'01.ข้อมูลเบื้องต้น'!$C$15))</f>
        <v/>
      </c>
      <c r="AS47" s="526"/>
      <c r="AT47" s="1235" t="str">
        <f t="shared" si="34"/>
        <v/>
      </c>
      <c r="AU47" s="1232"/>
      <c r="AV47" s="1231" t="str">
        <f>IF('01.ข้อมูลเบื้องต้น'!$B$16="","",IF('03.คีย์เทอม2'!$B47="","",'01.ข้อมูลเบื้องต้น'!$B$16))</f>
        <v/>
      </c>
      <c r="AW47" s="1232" t="str">
        <f>IF('01.ข้อมูลเบื้องต้น'!$C$16="","",IF('03.คีย์เทอม2'!$B47="","",'01.ข้อมูลเบื้องต้น'!$C$16))</f>
        <v/>
      </c>
      <c r="AX47" s="519"/>
      <c r="AY47" s="1234" t="str">
        <f t="shared" si="35"/>
        <v/>
      </c>
      <c r="AZ47" s="1232"/>
      <c r="BA47" s="1231" t="str">
        <f>IF('01.ข้อมูลเบื้องต้น'!$B$17="","",IF('03.คีย์เทอม2'!$B47="","",'01.ข้อมูลเบื้องต้น'!$B$17))</f>
        <v/>
      </c>
      <c r="BB47" s="1232" t="str">
        <f>IF('01.ข้อมูลเบื้องต้น'!$C$17="","",IF('03.คีย์เทอม2'!$B47="","",'01.ข้อมูลเบื้องต้น'!$C$17))</f>
        <v/>
      </c>
      <c r="BC47" s="519"/>
      <c r="BD47" s="1234" t="str">
        <f t="shared" si="36"/>
        <v/>
      </c>
      <c r="BE47" s="1232"/>
      <c r="BF47" s="1231" t="str">
        <f>IF('01.ข้อมูลเบื้องต้น'!$B$19="","",IF('03.คีย์เทอม2'!$B47="","",'01.ข้อมูลเบื้องต้น'!$B$19))</f>
        <v/>
      </c>
      <c r="BG47" s="1232" t="str">
        <f>IF('01.ข้อมูลเบื้องต้น'!$C$19="","",IF('03.คีย์เทอม2'!$B47="","",'01.ข้อมูลเบื้องต้น'!$C$19))</f>
        <v/>
      </c>
      <c r="BH47" s="722"/>
      <c r="BI47" s="1234" t="str">
        <f t="shared" si="37"/>
        <v/>
      </c>
      <c r="BJ47" s="1232"/>
      <c r="BK47" s="1231" t="str">
        <f>IF('01.ข้อมูลเบื้องต้น'!$B$20="","",IF('03.คีย์เทอม2'!$B47="","",'01.ข้อมูลเบื้องต้น'!$B$20))</f>
        <v/>
      </c>
      <c r="BL47" s="1232" t="str">
        <f>IF('01.ข้อมูลเบื้องต้น'!$C$20="","",IF('03.คีย์เทอม2'!$B47="","",'01.ข้อมูลเบื้องต้น'!$C$20))</f>
        <v/>
      </c>
      <c r="BM47" s="723"/>
      <c r="BN47" s="1235" t="str">
        <f t="shared" si="8"/>
        <v/>
      </c>
      <c r="BO47" s="1232"/>
      <c r="BP47" s="1231" t="str">
        <f>IF('01.ข้อมูลเบื้องต้น'!$B$21="","",IF('03.คีย์เทอม2'!$B47="","",'01.ข้อมูลเบื้องต้น'!$B$21))</f>
        <v/>
      </c>
      <c r="BQ47" s="1232" t="str">
        <f>IF('01.ข้อมูลเบื้องต้น'!$C$21="","",IF('03.คีย์เทอม2'!$B47="","",'01.ข้อมูลเบื้องต้น'!$C$21))</f>
        <v/>
      </c>
      <c r="BR47" s="722"/>
      <c r="BS47" s="1234" t="str">
        <f t="shared" si="9"/>
        <v/>
      </c>
      <c r="BT47" s="1232"/>
      <c r="BU47" s="1231" t="str">
        <f>IF('01.ข้อมูลเบื้องต้น'!$B$22="","",IF('03.คีย์เทอม2'!$B47="","",'01.ข้อมูลเบื้องต้น'!$B$22))</f>
        <v/>
      </c>
      <c r="BV47" s="1232" t="str">
        <f>IF('01.ข้อมูลเบื้องต้น'!$C$22="","",IF('03.คีย์เทอม2'!$B47="","",'01.ข้อมูลเบื้องต้น'!$C$22))</f>
        <v/>
      </c>
      <c r="BW47" s="722"/>
      <c r="BX47" s="1234" t="str">
        <f t="shared" si="10"/>
        <v/>
      </c>
      <c r="BY47" s="1232"/>
      <c r="BZ47" s="1231" t="str">
        <f>IF('01.ข้อมูลเบื้องต้น'!$B$23="","",IF('03.คีย์เทอม2'!$B47="","",'01.ข้อมูลเบื้องต้น'!$B$23))</f>
        <v/>
      </c>
      <c r="CA47" s="1232" t="str">
        <f>IF('01.ข้อมูลเบื้องต้น'!$C$23="","",IF('03.คีย์เทอม2'!$B47="","",'01.ข้อมูลเบื้องต้น'!$C$23))</f>
        <v/>
      </c>
      <c r="CB47" s="722"/>
      <c r="CC47" s="1234" t="str">
        <f t="shared" si="38"/>
        <v/>
      </c>
      <c r="CD47" s="1232"/>
      <c r="CE47" s="1231" t="str">
        <f>IF('01.ข้อมูลเบื้องต้น'!$B$24="","",IF('03.คีย์เทอม2'!$B47="","",'01.ข้อมูลเบื้องต้น'!$B$24))</f>
        <v/>
      </c>
      <c r="CF47" s="1232" t="str">
        <f>IF('01.ข้อมูลเบื้องต้น'!$C$24="","",IF('03.คีย์เทอม2'!$B47="","",'01.ข้อมูลเบื้องต้น'!$C$24))</f>
        <v/>
      </c>
      <c r="CG47" s="722"/>
      <c r="CH47" s="1234" t="str">
        <f t="shared" si="58"/>
        <v/>
      </c>
      <c r="CI47" s="1232"/>
      <c r="CJ47" s="1231" t="str">
        <f>IF('01.ข้อมูลเบื้องต้น'!$B$25="","",IF('03.คีย์เทอม2'!$B47="","",'01.ข้อมูลเบื้องต้น'!$B$25))</f>
        <v/>
      </c>
      <c r="CK47" s="1232" t="str">
        <f>IF('01.ข้อมูลเบื้องต้น'!$C$25="","",IF('03.คีย์เทอม2'!$B47="","",'01.ข้อมูลเบื้องต้น'!$C$25))</f>
        <v/>
      </c>
      <c r="CL47" s="722"/>
      <c r="CM47" s="1234" t="str">
        <f t="shared" si="11"/>
        <v/>
      </c>
      <c r="CN47" s="1232"/>
      <c r="CO47" s="1231" t="str">
        <f>IF('01.ข้อมูลเบื้องต้น'!$B$26="","",IF('03.คีย์เทอม2'!$B47="","",'01.ข้อมูลเบื้องต้น'!$B$26))</f>
        <v/>
      </c>
      <c r="CP47" s="1232" t="str">
        <f>IF('01.ข้อมูลเบื้องต้น'!$C$26="","",IF('03.คีย์เทอม2'!$B47="","",'01.ข้อมูลเบื้องต้น'!$C$26))</f>
        <v/>
      </c>
      <c r="CQ47" s="722"/>
      <c r="CR47" s="1234" t="str">
        <f t="shared" si="12"/>
        <v/>
      </c>
      <c r="CS47" s="1232"/>
      <c r="CT47" s="1231" t="str">
        <f>IF('01.ข้อมูลเบื้องต้น'!$B$27="","",IF('03.คีย์เทอม2'!$B47="","",'01.ข้อมูลเบื้องต้น'!$B$27))</f>
        <v/>
      </c>
      <c r="CU47" s="1232" t="str">
        <f>IF('01.ข้อมูลเบื้องต้น'!$C$27="","",IF('03.คีย์เทอม2'!$B47="","",'01.ข้อมูลเบื้องต้น'!$C$27))</f>
        <v/>
      </c>
      <c r="CV47" s="722"/>
      <c r="CW47" s="1234" t="str">
        <f t="shared" si="13"/>
        <v/>
      </c>
      <c r="CX47" s="1232"/>
      <c r="CY47" s="1231" t="str">
        <f>IF('01.ข้อมูลเบื้องต้น'!$B$28="","",IF('03.คีย์เทอม2'!$B47="","",'01.ข้อมูลเบื้องต้น'!$B$28))</f>
        <v/>
      </c>
      <c r="CZ47" s="1232" t="str">
        <f>IF('01.ข้อมูลเบื้องต้น'!$C$28="","",IF('03.คีย์เทอม2'!$B47="","",'01.ข้อมูลเบื้องต้น'!$C$28))</f>
        <v/>
      </c>
      <c r="DA47" s="722"/>
      <c r="DB47" s="1234" t="str">
        <f t="shared" si="14"/>
        <v/>
      </c>
      <c r="DC47" s="1232"/>
      <c r="DD47" s="1231" t="str">
        <f>IF('01.ข้อมูลเบื้องต้น'!$B$36="","",IF('02.คีย์เทอม1'!$B47="","",'01.ข้อมูลเบื้องต้น'!$B$36))</f>
        <v/>
      </c>
      <c r="DE47" s="1232" t="str">
        <f>IF('01.ข้อมูลเบื้องต้น'!$C$36="","",IF('02.คีย์เทอม1'!$B47="","",'01.ข้อมูลเบื้องต้น'!$C$36))</f>
        <v/>
      </c>
      <c r="DF47" s="721"/>
      <c r="DG47" s="1234" t="str">
        <f t="shared" si="15"/>
        <v/>
      </c>
      <c r="DH47" s="1232"/>
      <c r="DI47" s="1231" t="str">
        <f>IF('01.ข้อมูลเบื้องต้น'!$B$37="","",IF('02.คีย์เทอม1'!$B47="","",'01.ข้อมูลเบื้องต้น'!$B$37))</f>
        <v/>
      </c>
      <c r="DJ47" s="1232" t="str">
        <f>IF('01.ข้อมูลเบื้องต้น'!$C$37="","",IF('02.คีย์เทอม1'!$B47="","",'01.ข้อมูลเบื้องต้น'!$C$37))</f>
        <v/>
      </c>
      <c r="DK47" s="721"/>
      <c r="DL47" s="1234" t="str">
        <f t="shared" si="16"/>
        <v/>
      </c>
      <c r="DM47" s="1232"/>
      <c r="DN47" s="1231" t="str">
        <f>IF('01.ข้อมูลเบื้องต้น'!$B$38="","",IF('02.คีย์เทอม1'!$B47="","",'01.ข้อมูลเบื้องต้น'!$B$38))</f>
        <v/>
      </c>
      <c r="DO47" s="1232" t="str">
        <f>IF('01.ข้อมูลเบื้องต้น'!$C$38="","",IF('02.คีย์เทอม1'!$B47="","",'01.ข้อมูลเบื้องต้น'!$C$38))</f>
        <v/>
      </c>
      <c r="DP47" s="721"/>
      <c r="DQ47" s="1234" t="str">
        <f t="shared" si="17"/>
        <v/>
      </c>
      <c r="DR47" s="1232"/>
      <c r="DS47" s="1231" t="str">
        <f>IF('01.ข้อมูลเบื้องต้น'!$B$39="","",IF('02.คีย์เทอม1'!$B47="","",'01.ข้อมูลเบื้องต้น'!$B$39))</f>
        <v/>
      </c>
      <c r="DT47" s="1232" t="str">
        <f>IF('01.ข้อมูลเบื้องต้น'!$C$39="","",IF('02.คีย์เทอม1'!$B47="","",'01.ข้อมูลเบื้องต้น'!$C$39))</f>
        <v/>
      </c>
      <c r="DU47" s="721"/>
      <c r="DV47" s="1234" t="str">
        <f t="shared" si="18"/>
        <v/>
      </c>
      <c r="DW47" s="1232"/>
      <c r="DX47" s="1231" t="str">
        <f>IF('01.ข้อมูลเบื้องต้น'!$B$40="","",IF('02.คีย์เทอม1'!$B47="","",'01.ข้อมูลเบื้องต้น'!$B$40))</f>
        <v/>
      </c>
      <c r="DY47" s="1232" t="str">
        <f>IF('01.ข้อมูลเบื้องต้น'!$C$40="","",IF('02.คีย์เทอม1'!$B47="","",'01.ข้อมูลเบื้องต้น'!$C$40))</f>
        <v/>
      </c>
      <c r="DZ47" s="721"/>
      <c r="EA47" s="1234" t="str">
        <f t="shared" si="19"/>
        <v/>
      </c>
      <c r="EB47" s="1232"/>
      <c r="EC47" s="1231" t="str">
        <f>IF('01.ข้อมูลเบื้องต้น'!$B$41="","",IF('02.คีย์เทอม1'!$B47="","",'01.ข้อมูลเบื้องต้น'!$B$41))</f>
        <v/>
      </c>
      <c r="ED47" s="1232" t="str">
        <f>IF('01.ข้อมูลเบื้องต้น'!$C$41="","",IF('02.คีย์เทอม1'!$B47="","",'01.ข้อมูลเบื้องต้น'!$C$41))</f>
        <v/>
      </c>
      <c r="EE47" s="721"/>
      <c r="EF47" s="1234" t="str">
        <f t="shared" si="20"/>
        <v/>
      </c>
      <c r="EG47" s="1232"/>
      <c r="EH47" s="1231" t="str">
        <f>IF('01.ข้อมูลเบื้องต้น'!$B$42="","",IF('02.คีย์เทอม1'!$B47="","",'01.ข้อมูลเบื้องต้น'!$B$42))</f>
        <v/>
      </c>
      <c r="EI47" s="1232" t="str">
        <f>IF('01.ข้อมูลเบื้องต้น'!$C$42="","",IF('02.คีย์เทอม1'!$B47="","",'01.ข้อมูลเบื้องต้น'!$C$42))</f>
        <v/>
      </c>
      <c r="EJ47" s="721"/>
      <c r="EK47" s="1234" t="str">
        <f t="shared" si="21"/>
        <v/>
      </c>
      <c r="EL47" s="1232"/>
      <c r="EM47" s="1231" t="str">
        <f>IF('01.ข้อมูลเบื้องต้น'!$B$43="","",IF('02.คีย์เทอม1'!$B47="","",'01.ข้อมูลเบื้องต้น'!$B$43))</f>
        <v/>
      </c>
      <c r="EN47" s="1232" t="str">
        <f>IF('01.ข้อมูลเบื้องต้น'!$C$43="","",IF('02.คีย์เทอม1'!$B47="","",'01.ข้อมูลเบื้องต้น'!$C$43))</f>
        <v/>
      </c>
      <c r="EO47" s="721"/>
      <c r="EP47" s="1234" t="str">
        <f t="shared" si="22"/>
        <v/>
      </c>
      <c r="EQ47" s="1232"/>
      <c r="ER47" s="1231" t="str">
        <f>IF('01.ข้อมูลเบื้องต้น'!$B$44="","",IF('02.คีย์เทอม1'!$B47="","",'01.ข้อมูลเบื้องต้น'!$B$44))</f>
        <v/>
      </c>
      <c r="ES47" s="1232" t="str">
        <f>IF('01.ข้อมูลเบื้องต้น'!$C$44="","",IF('02.คีย์เทอม1'!$B47="","",'01.ข้อมูลเบื้องต้น'!$C$44))</f>
        <v/>
      </c>
      <c r="ET47" s="721"/>
      <c r="EU47" s="1234" t="str">
        <f t="shared" si="23"/>
        <v/>
      </c>
      <c r="EV47" s="1232"/>
      <c r="EW47" s="1231" t="str">
        <f>IF('01.ข้อมูลเบื้องต้น'!$B$45="","",IF('02.คีย์เทอม1'!$B47="","",'01.ข้อมูลเบื้องต้น'!$B$45))</f>
        <v/>
      </c>
      <c r="EX47" s="1232" t="str">
        <f>IF('01.ข้อมูลเบื้องต้น'!$C$45="","",IF('02.คีย์เทอม1'!$B47="","",'01.ข้อมูลเบื้องต้น'!$C$45))</f>
        <v/>
      </c>
      <c r="EY47" s="721"/>
      <c r="EZ47" s="1234" t="str">
        <f t="shared" si="24"/>
        <v/>
      </c>
      <c r="FA47" s="1232"/>
      <c r="FB47" s="1231" t="str">
        <f>IF('01.ข้อมูลเบื้องต้น'!$B$46="","",IF('02.คีย์เทอม1'!$B47="","",'01.ข้อมูลเบื้องต้น'!$B$46))</f>
        <v/>
      </c>
      <c r="FC47" s="1232" t="str">
        <f>IF('01.ข้อมูลเบื้องต้น'!$C$46="","",IF('02.คีย์เทอม1'!$B47="","",'01.ข้อมูลเบื้องต้น'!$C$46))</f>
        <v/>
      </c>
      <c r="FD47" s="721"/>
      <c r="FE47" s="1234" t="str">
        <f t="shared" si="25"/>
        <v/>
      </c>
      <c r="FF47" s="1232"/>
      <c r="FG47" s="1231" t="str">
        <f>IF('01.ข้อมูลเบื้องต้น'!$B$47="","",IF('02.คีย์เทอม1'!$B47="","",'01.ข้อมูลเบื้องต้น'!$B$47))</f>
        <v/>
      </c>
      <c r="FH47" s="1232" t="str">
        <f>IF('01.ข้อมูลเบื้องต้น'!$C$47="","",IF('02.คีย์เทอม1'!$B47="","",'01.ข้อมูลเบื้องต้น'!$C$47))</f>
        <v/>
      </c>
      <c r="FI47" s="721"/>
      <c r="FJ47" s="1234" t="str">
        <f t="shared" si="26"/>
        <v/>
      </c>
      <c r="FK47" s="1232"/>
      <c r="FL47" s="1231" t="str">
        <f>IF('01.ข้อมูลเบื้องต้น'!$B$48="","",IF('02.คีย์เทอม1'!$B47="","",'01.ข้อมูลเบื้องต้น'!$B$48))</f>
        <v/>
      </c>
      <c r="FM47" s="1232" t="str">
        <f>IF('01.ข้อมูลเบื้องต้น'!$C$48="","",IF('02.คีย์เทอม1'!$B47="","",'01.ข้อมูลเบื้องต้น'!$C$48))</f>
        <v/>
      </c>
      <c r="FN47" s="721"/>
      <c r="FO47" s="1234" t="str">
        <f t="shared" si="27"/>
        <v/>
      </c>
      <c r="FP47" s="1232"/>
      <c r="FQ47" s="1231" t="str">
        <f>IF('01.ข้อมูลเบื้องต้น'!$B$49="","",IF('02.คีย์เทอม1'!$B47="","",'01.ข้อมูลเบื้องต้น'!$B$49))</f>
        <v/>
      </c>
      <c r="FR47" s="1232" t="str">
        <f>IF('01.ข้อมูลเบื้องต้น'!$C$49="","",IF('02.คีย์เทอม1'!$B47="","",'01.ข้อมูลเบื้องต้น'!$C$49))</f>
        <v/>
      </c>
      <c r="FS47" s="721"/>
      <c r="FT47" s="1234" t="str">
        <f t="shared" si="28"/>
        <v/>
      </c>
      <c r="FU47" s="1232"/>
      <c r="FV47" s="1231" t="str">
        <f>IF('01.ข้อมูลเบื้องต้น'!$B$50="","",IF($D47="","",'01.ข้อมูลเบื้องต้น'!$B$50))</f>
        <v/>
      </c>
      <c r="FW47" s="1232" t="str">
        <f>IF('01.ข้อมูลเบื้องต้น'!$C$50="","",IF('02.คีย์เทอม1'!$B47="","",'01.ข้อมูลเบื้องต้น'!$C$50))</f>
        <v/>
      </c>
      <c r="FX47" s="721"/>
      <c r="FY47" s="1234" t="str">
        <f t="shared" si="29"/>
        <v/>
      </c>
      <c r="FZ47" s="521" t="str">
        <f t="shared" si="56"/>
        <v/>
      </c>
      <c r="GA47" s="522" t="str">
        <f t="shared" si="57"/>
        <v/>
      </c>
      <c r="GB47" s="523" t="str">
        <f>IF('2.ชื่อนักเรียน'!R48="มส","มส",IF('2.ชื่อนักเรียน'!R48="ย้าย","ย้าย",IF('2.ชื่อนักเรียน'!R48="ร","ร",IF(GA47="","",RANK(GA47,$GA$10:$GA$59,0)))))</f>
        <v/>
      </c>
      <c r="GC47" s="523" t="str">
        <f t="shared" si="39"/>
        <v/>
      </c>
      <c r="GE47" s="527" t="str">
        <f t="shared" si="40"/>
        <v/>
      </c>
      <c r="GF47" s="718" t="str">
        <f t="shared" si="41"/>
        <v/>
      </c>
      <c r="GG47" s="717" t="str">
        <f t="shared" si="42"/>
        <v/>
      </c>
      <c r="GH47" s="520" t="str">
        <f t="shared" si="43"/>
        <v/>
      </c>
      <c r="GI47" s="529" t="str">
        <f t="shared" si="44"/>
        <v/>
      </c>
      <c r="GJ47" s="718" t="str">
        <f t="shared" si="45"/>
        <v/>
      </c>
      <c r="GK47" s="718" t="str">
        <f t="shared" si="46"/>
        <v/>
      </c>
      <c r="GL47" s="528" t="str">
        <f t="shared" si="47"/>
        <v/>
      </c>
      <c r="GM47" s="701" t="str">
        <f t="shared" si="48"/>
        <v/>
      </c>
      <c r="GN47" s="701" t="str">
        <f t="shared" si="49"/>
        <v/>
      </c>
      <c r="GO47" s="701" t="str">
        <f t="shared" si="50"/>
        <v/>
      </c>
      <c r="GP47" s="701" t="str">
        <f t="shared" si="51"/>
        <v/>
      </c>
      <c r="GQ47" s="701" t="str">
        <f t="shared" si="52"/>
        <v/>
      </c>
      <c r="GR47" s="701" t="str">
        <f t="shared" si="53"/>
        <v/>
      </c>
      <c r="GS47" s="701" t="str">
        <f t="shared" si="54"/>
        <v/>
      </c>
      <c r="GT47" s="520" t="str">
        <f t="shared" si="55"/>
        <v/>
      </c>
    </row>
    <row r="48" spans="1:202" s="509" customFormat="1" ht="17.25" customHeight="1" thickTop="1" thickBot="1">
      <c r="A48" s="1229">
        <v>39</v>
      </c>
      <c r="B48" s="1229" t="str">
        <f>IF('2.ชื่อนักเรียน'!E49="","",CONCATENATE('2.ชื่อนักเรียน'!E49,'2.ชื่อนักเรียน'!F49,'2.ชื่อนักเรียน'!G49,'2.ชื่อนักเรียน'!H49,'2.ชื่อนักเรียน'!I49,'2.ชื่อนักเรียน'!J49,'2.ชื่อนักเรียน'!K49,'2.ชื่อนักเรียน'!L49,'2.ชื่อนักเรียน'!M49,'2.ชื่อนักเรียน'!N49,'2.ชื่อนักเรียน'!O49,'2.ชื่อนักเรียน'!P49,'2.ชื่อนักเรียน'!Q49))</f>
        <v/>
      </c>
      <c r="C48" s="1230" t="str">
        <f>IF('2.ชื่อนักเรียน'!B49="","",'2.ชื่อนักเรียน'!B49)</f>
        <v/>
      </c>
      <c r="D48" s="1231" t="str">
        <f>IF('2.ชื่อนักเรียน'!C49="","",CONCATENATE(TRIM('2.ชื่อนักเรียน'!C49),"  ",'2.ชื่อนักเรียน'!D49))</f>
        <v/>
      </c>
      <c r="E48" s="1232" t="str">
        <f>IF(B48="","",IF('01.ข้อมูลเบื้องต้น'!$H$2="","",'01.ข้อมูลเบื้องต้น'!$H$2))</f>
        <v/>
      </c>
      <c r="F48" s="1231" t="str">
        <f>IF(B48="","",IF('01.ข้อมูลเบื้องต้น'!$I$4="","",'01.ข้อมูลเบื้องต้น'!$I$4))</f>
        <v/>
      </c>
      <c r="G48" s="1232"/>
      <c r="H48" s="1231" t="str">
        <f>IF('01.ข้อมูลเบื้องต้น'!$B$8="","",IF('03.คีย์เทอม2'!$B48="","",'01.ข้อมูลเบื้องต้น'!$B$8))</f>
        <v/>
      </c>
      <c r="I48" s="1232" t="str">
        <f>IF('01.ข้อมูลเบื้องต้น'!$C$8="","",IF('03.คีย์เทอม2'!$B48="","",'01.ข้อมูลเบื้องต้น'!$C$8))</f>
        <v/>
      </c>
      <c r="J48" s="519"/>
      <c r="K48" s="1233" t="str">
        <f>IF('2.ชื่อนักเรียน'!R49="มส","มส",IF('2.ชื่อนักเรียน'!R49="ร","ร",IF('2.ชื่อนักเรียน'!R49="ย้าย","ย้าย",IF(J48="","",IF(J48&gt;=75,"เชี่ยวชาญ",IF(J48&gt;=65,"ชำนาญ",IF(J48&gt;=55,"พัฒนา",IF(J48&gt;=50,"เริ่มต้น","ไม่ผ่าน"))))))))</f>
        <v/>
      </c>
      <c r="L48" s="1232"/>
      <c r="M48" s="1231" t="str">
        <f>IF('01.ข้อมูลเบื้องต้น'!$B$9="","",IF('03.คีย์เทอม2'!$B48="","",'01.ข้อมูลเบื้องต้น'!$B$9))</f>
        <v/>
      </c>
      <c r="N48" s="1232" t="str">
        <f>IF('01.ข้อมูลเบื้องต้น'!$C$9="","",IF('03.คีย์เทอม2'!$B48="","",'01.ข้อมูลเบื้องต้น'!$C$9))</f>
        <v/>
      </c>
      <c r="O48" s="519"/>
      <c r="P48" s="1234" t="str">
        <f t="shared" si="6"/>
        <v/>
      </c>
      <c r="Q48" s="1232"/>
      <c r="R48" s="1231" t="str">
        <f>IF('01.ข้อมูลเบื้องต้น'!$B$10="","",IF('03.คีย์เทอม2'!$B48="","",'01.ข้อมูลเบื้องต้น'!$B$10))</f>
        <v/>
      </c>
      <c r="S48" s="1232" t="str">
        <f>IF('01.ข้อมูลเบื้องต้น'!$C$10="","",IF('03.คีย์เทอม2'!$B48="","",'01.ข้อมูลเบื้องต้น'!$C$10))</f>
        <v/>
      </c>
      <c r="T48" s="519"/>
      <c r="U48" s="1234" t="str">
        <f t="shared" si="7"/>
        <v/>
      </c>
      <c r="V48" s="1232"/>
      <c r="W48" s="1231" t="str">
        <f>IF('01.ข้อมูลเบื้องต้น'!$B$11="","",IF('03.คีย์เทอม2'!$B48="","",'01.ข้อมูลเบื้องต้น'!$B$11))</f>
        <v/>
      </c>
      <c r="X48" s="1232" t="str">
        <f>IF('01.ข้อมูลเบื้องต้น'!$C$11="","",IF('03.คีย์เทอม2'!$B48="","",'01.ข้อมูลเบื้องต้น'!$C$11))</f>
        <v/>
      </c>
      <c r="Y48" s="519"/>
      <c r="Z48" s="1234" t="str">
        <f t="shared" si="30"/>
        <v/>
      </c>
      <c r="AA48" s="1232"/>
      <c r="AB48" s="1231" t="str">
        <f>IF('01.ข้อมูลเบื้องต้น'!$B$12="","",IF('03.คีย์เทอม2'!$B48="","",'01.ข้อมูลเบื้องต้น'!$B$12))</f>
        <v/>
      </c>
      <c r="AC48" s="1232" t="str">
        <f>IF('01.ข้อมูลเบื้องต้น'!$C$12="","",IF('03.คีย์เทอม2'!$B48="","",'01.ข้อมูลเบื้องต้น'!$C$12))</f>
        <v/>
      </c>
      <c r="AD48" s="519"/>
      <c r="AE48" s="1234" t="str">
        <f t="shared" si="31"/>
        <v/>
      </c>
      <c r="AF48" s="1232"/>
      <c r="AG48" s="1231" t="str">
        <f>IF('01.ข้อมูลเบื้องต้น'!$B$13="","",IF('03.คีย์เทอม2'!$B48="","",'01.ข้อมูลเบื้องต้น'!$B$13))</f>
        <v/>
      </c>
      <c r="AH48" s="1232" t="str">
        <f>IF('01.ข้อมูลเบื้องต้น'!$C$13="","",IF('03.คีย์เทอม2'!$B48="","",'01.ข้อมูลเบื้องต้น'!$C$13))</f>
        <v/>
      </c>
      <c r="AI48" s="519"/>
      <c r="AJ48" s="1234" t="str">
        <f t="shared" si="32"/>
        <v/>
      </c>
      <c r="AK48" s="1232"/>
      <c r="AL48" s="1231" t="str">
        <f>IF('01.ข้อมูลเบื้องต้น'!$B$14="","",IF('03.คีย์เทอม2'!$B48="","",'01.ข้อมูลเบื้องต้น'!$B$14))</f>
        <v/>
      </c>
      <c r="AM48" s="1232" t="str">
        <f>IF('01.ข้อมูลเบื้องต้น'!$C$14="","",IF('03.คีย์เทอม2'!$B48="","",'01.ข้อมูลเบื้องต้น'!$C$14))</f>
        <v/>
      </c>
      <c r="AN48" s="519"/>
      <c r="AO48" s="1234" t="str">
        <f t="shared" si="33"/>
        <v/>
      </c>
      <c r="AP48" s="1232"/>
      <c r="AQ48" s="1231" t="str">
        <f>IF('01.ข้อมูลเบื้องต้น'!$B$15="","",IF('03.คีย์เทอม2'!$B48="","",'01.ข้อมูลเบื้องต้น'!$B$15))</f>
        <v/>
      </c>
      <c r="AR48" s="1232" t="str">
        <f>IF('01.ข้อมูลเบื้องต้น'!$C$15="","",IF('03.คีย์เทอม2'!$B48="","",'01.ข้อมูลเบื้องต้น'!$C$15))</f>
        <v/>
      </c>
      <c r="AS48" s="526"/>
      <c r="AT48" s="1234" t="str">
        <f t="shared" si="34"/>
        <v/>
      </c>
      <c r="AU48" s="1232"/>
      <c r="AV48" s="1231" t="str">
        <f>IF('01.ข้อมูลเบื้องต้น'!$B$16="","",IF('03.คีย์เทอม2'!$B48="","",'01.ข้อมูลเบื้องต้น'!$B$16))</f>
        <v/>
      </c>
      <c r="AW48" s="1232" t="str">
        <f>IF('01.ข้อมูลเบื้องต้น'!$C$16="","",IF('03.คีย์เทอม2'!$B48="","",'01.ข้อมูลเบื้องต้น'!$C$16))</f>
        <v/>
      </c>
      <c r="AX48" s="519"/>
      <c r="AY48" s="1234" t="str">
        <f t="shared" si="35"/>
        <v/>
      </c>
      <c r="AZ48" s="1232"/>
      <c r="BA48" s="1231" t="str">
        <f>IF('01.ข้อมูลเบื้องต้น'!$B$17="","",IF('03.คีย์เทอม2'!$B48="","",'01.ข้อมูลเบื้องต้น'!$B$17))</f>
        <v/>
      </c>
      <c r="BB48" s="1232" t="str">
        <f>IF('01.ข้อมูลเบื้องต้น'!$C$17="","",IF('03.คีย์เทอม2'!$B48="","",'01.ข้อมูลเบื้องต้น'!$C$17))</f>
        <v/>
      </c>
      <c r="BC48" s="519"/>
      <c r="BD48" s="1234" t="str">
        <f t="shared" si="36"/>
        <v/>
      </c>
      <c r="BE48" s="1232"/>
      <c r="BF48" s="1231" t="str">
        <f>IF('01.ข้อมูลเบื้องต้น'!$B$19="","",IF('03.คีย์เทอม2'!$B48="","",'01.ข้อมูลเบื้องต้น'!$B$19))</f>
        <v/>
      </c>
      <c r="BG48" s="1232" t="str">
        <f>IF('01.ข้อมูลเบื้องต้น'!$C$19="","",IF('03.คีย์เทอม2'!$B48="","",'01.ข้อมูลเบื้องต้น'!$C$19))</f>
        <v/>
      </c>
      <c r="BH48" s="722"/>
      <c r="BI48" s="1234" t="str">
        <f t="shared" si="37"/>
        <v/>
      </c>
      <c r="BJ48" s="1232"/>
      <c r="BK48" s="1231" t="str">
        <f>IF('01.ข้อมูลเบื้องต้น'!$B$20="","",IF('03.คีย์เทอม2'!$B48="","",'01.ข้อมูลเบื้องต้น'!$B$20))</f>
        <v/>
      </c>
      <c r="BL48" s="1232" t="str">
        <f>IF('01.ข้อมูลเบื้องต้น'!$C$20="","",IF('03.คีย์เทอม2'!$B48="","",'01.ข้อมูลเบื้องต้น'!$C$20))</f>
        <v/>
      </c>
      <c r="BM48" s="722"/>
      <c r="BN48" s="1234" t="str">
        <f t="shared" si="8"/>
        <v/>
      </c>
      <c r="BO48" s="1232"/>
      <c r="BP48" s="1231" t="str">
        <f>IF('01.ข้อมูลเบื้องต้น'!$B$21="","",IF('03.คีย์เทอม2'!$B48="","",'01.ข้อมูลเบื้องต้น'!$B$21))</f>
        <v/>
      </c>
      <c r="BQ48" s="1232" t="str">
        <f>IF('01.ข้อมูลเบื้องต้น'!$C$21="","",IF('03.คีย์เทอม2'!$B48="","",'01.ข้อมูลเบื้องต้น'!$C$21))</f>
        <v/>
      </c>
      <c r="BR48" s="722"/>
      <c r="BS48" s="1234" t="str">
        <f t="shared" si="9"/>
        <v/>
      </c>
      <c r="BT48" s="1232"/>
      <c r="BU48" s="1231" t="str">
        <f>IF('01.ข้อมูลเบื้องต้น'!$B$22="","",IF('03.คีย์เทอม2'!$B48="","",'01.ข้อมูลเบื้องต้น'!$B$22))</f>
        <v/>
      </c>
      <c r="BV48" s="1232" t="str">
        <f>IF('01.ข้อมูลเบื้องต้น'!$C$22="","",IF('03.คีย์เทอม2'!$B48="","",'01.ข้อมูลเบื้องต้น'!$C$22))</f>
        <v/>
      </c>
      <c r="BW48" s="722"/>
      <c r="BX48" s="1234" t="str">
        <f>IF(BW48="","",IF(BW48&gt;=75,"เชี่ยวชาญ",IF(BW48&gt;=65,"ชำนาญ",IF(BW48&gt;=55,"พัฒนา",IF(BW48&gt;=50,"เริ่มต้น","ไม่ผ่าน")))))</f>
        <v/>
      </c>
      <c r="BY48" s="1232"/>
      <c r="BZ48" s="1231" t="str">
        <f>IF('01.ข้อมูลเบื้องต้น'!$B$23="","",IF('03.คีย์เทอม2'!$B48="","",'01.ข้อมูลเบื้องต้น'!$B$23))</f>
        <v/>
      </c>
      <c r="CA48" s="1232" t="str">
        <f>IF('01.ข้อมูลเบื้องต้น'!$C$23="","",IF('03.คีย์เทอม2'!$B48="","",'01.ข้อมูลเบื้องต้น'!$C$23))</f>
        <v/>
      </c>
      <c r="CB48" s="722"/>
      <c r="CC48" s="1234" t="str">
        <f t="shared" si="38"/>
        <v/>
      </c>
      <c r="CD48" s="1232"/>
      <c r="CE48" s="1231" t="str">
        <f>IF('01.ข้อมูลเบื้องต้น'!$B$24="","",IF('03.คีย์เทอม2'!$B48="","",'01.ข้อมูลเบื้องต้น'!$B$24))</f>
        <v/>
      </c>
      <c r="CF48" s="1232" t="str">
        <f>IF('01.ข้อมูลเบื้องต้น'!$C$24="","",IF('03.คีย์เทอม2'!$B48="","",'01.ข้อมูลเบื้องต้น'!$C$24))</f>
        <v/>
      </c>
      <c r="CG48" s="722"/>
      <c r="CH48" s="1234" t="str">
        <f t="shared" si="58"/>
        <v/>
      </c>
      <c r="CI48" s="1232"/>
      <c r="CJ48" s="1231" t="str">
        <f>IF('01.ข้อมูลเบื้องต้น'!$B$25="","",IF('03.คีย์เทอม2'!$B48="","",'01.ข้อมูลเบื้องต้น'!$B$25))</f>
        <v/>
      </c>
      <c r="CK48" s="1232" t="str">
        <f>IF('01.ข้อมูลเบื้องต้น'!$C$25="","",IF('03.คีย์เทอม2'!$B48="","",'01.ข้อมูลเบื้องต้น'!$C$25))</f>
        <v/>
      </c>
      <c r="CL48" s="722"/>
      <c r="CM48" s="1234" t="str">
        <f t="shared" si="11"/>
        <v/>
      </c>
      <c r="CN48" s="1232"/>
      <c r="CO48" s="1231" t="str">
        <f>IF('01.ข้อมูลเบื้องต้น'!$B$26="","",IF('03.คีย์เทอม2'!$B48="","",'01.ข้อมูลเบื้องต้น'!$B$26))</f>
        <v/>
      </c>
      <c r="CP48" s="1232" t="str">
        <f>IF('01.ข้อมูลเบื้องต้น'!$C$26="","",IF('03.คีย์เทอม2'!$B48="","",'01.ข้อมูลเบื้องต้น'!$C$26))</f>
        <v/>
      </c>
      <c r="CQ48" s="722"/>
      <c r="CR48" s="1234" t="str">
        <f t="shared" si="12"/>
        <v/>
      </c>
      <c r="CS48" s="1232"/>
      <c r="CT48" s="1231" t="str">
        <f>IF('01.ข้อมูลเบื้องต้น'!$B$27="","",IF('03.คีย์เทอม2'!$B48="","",'01.ข้อมูลเบื้องต้น'!$B$27))</f>
        <v/>
      </c>
      <c r="CU48" s="1232" t="str">
        <f>IF('01.ข้อมูลเบื้องต้น'!$C$27="","",IF('03.คีย์เทอม2'!$B48="","",'01.ข้อมูลเบื้องต้น'!$C$27))</f>
        <v/>
      </c>
      <c r="CV48" s="722"/>
      <c r="CW48" s="1234" t="str">
        <f t="shared" si="13"/>
        <v/>
      </c>
      <c r="CX48" s="1232"/>
      <c r="CY48" s="1231" t="str">
        <f>IF('01.ข้อมูลเบื้องต้น'!$B$28="","",IF('03.คีย์เทอม2'!$B48="","",'01.ข้อมูลเบื้องต้น'!$B$28))</f>
        <v/>
      </c>
      <c r="CZ48" s="1232" t="str">
        <f>IF('01.ข้อมูลเบื้องต้น'!$C$28="","",IF('03.คีย์เทอม2'!$B48="","",'01.ข้อมูลเบื้องต้น'!$C$28))</f>
        <v/>
      </c>
      <c r="DA48" s="722"/>
      <c r="DB48" s="1234" t="str">
        <f t="shared" si="14"/>
        <v/>
      </c>
      <c r="DC48" s="1232"/>
      <c r="DD48" s="1231" t="str">
        <f>IF('01.ข้อมูลเบื้องต้น'!$B$36="","",IF('02.คีย์เทอม1'!$B48="","",'01.ข้อมูลเบื้องต้น'!$B$36))</f>
        <v/>
      </c>
      <c r="DE48" s="1232" t="str">
        <f>IF('01.ข้อมูลเบื้องต้น'!$C$36="","",IF('02.คีย์เทอม1'!$B48="","",'01.ข้อมูลเบื้องต้น'!$C$36))</f>
        <v/>
      </c>
      <c r="DF48" s="721"/>
      <c r="DG48" s="1234" t="str">
        <f t="shared" si="15"/>
        <v/>
      </c>
      <c r="DH48" s="1232"/>
      <c r="DI48" s="1231" t="str">
        <f>IF('01.ข้อมูลเบื้องต้น'!$B$37="","",IF('02.คีย์เทอม1'!$B48="","",'01.ข้อมูลเบื้องต้น'!$B$37))</f>
        <v/>
      </c>
      <c r="DJ48" s="1232" t="str">
        <f>IF('01.ข้อมูลเบื้องต้น'!$C$37="","",IF('02.คีย์เทอม1'!$B48="","",'01.ข้อมูลเบื้องต้น'!$C$37))</f>
        <v/>
      </c>
      <c r="DK48" s="721"/>
      <c r="DL48" s="1234" t="str">
        <f t="shared" si="16"/>
        <v/>
      </c>
      <c r="DM48" s="1232"/>
      <c r="DN48" s="1231" t="str">
        <f>IF('01.ข้อมูลเบื้องต้น'!$B$38="","",IF('02.คีย์เทอม1'!$B48="","",'01.ข้อมูลเบื้องต้น'!$B$38))</f>
        <v/>
      </c>
      <c r="DO48" s="1232" t="str">
        <f>IF('01.ข้อมูลเบื้องต้น'!$C$38="","",IF('02.คีย์เทอม1'!$B48="","",'01.ข้อมูลเบื้องต้น'!$C$38))</f>
        <v/>
      </c>
      <c r="DP48" s="721"/>
      <c r="DQ48" s="1234" t="str">
        <f t="shared" si="17"/>
        <v/>
      </c>
      <c r="DR48" s="1232"/>
      <c r="DS48" s="1231" t="str">
        <f>IF('01.ข้อมูลเบื้องต้น'!$B$39="","",IF('02.คีย์เทอม1'!$B48="","",'01.ข้อมูลเบื้องต้น'!$B$39))</f>
        <v/>
      </c>
      <c r="DT48" s="1232" t="str">
        <f>IF('01.ข้อมูลเบื้องต้น'!$C$39="","",IF('02.คีย์เทอม1'!$B48="","",'01.ข้อมูลเบื้องต้น'!$C$39))</f>
        <v/>
      </c>
      <c r="DU48" s="721"/>
      <c r="DV48" s="1234" t="str">
        <f t="shared" si="18"/>
        <v/>
      </c>
      <c r="DW48" s="1232"/>
      <c r="DX48" s="1231" t="str">
        <f>IF('01.ข้อมูลเบื้องต้น'!$B$40="","",IF('02.คีย์เทอม1'!$B48="","",'01.ข้อมูลเบื้องต้น'!$B$40))</f>
        <v/>
      </c>
      <c r="DY48" s="1232" t="str">
        <f>IF('01.ข้อมูลเบื้องต้น'!$C$40="","",IF('02.คีย์เทอม1'!$B48="","",'01.ข้อมูลเบื้องต้น'!$C$40))</f>
        <v/>
      </c>
      <c r="DZ48" s="721"/>
      <c r="EA48" s="1234" t="str">
        <f t="shared" si="19"/>
        <v/>
      </c>
      <c r="EB48" s="1232"/>
      <c r="EC48" s="1231" t="str">
        <f>IF('01.ข้อมูลเบื้องต้น'!$B$41="","",IF('02.คีย์เทอม1'!$B48="","",'01.ข้อมูลเบื้องต้น'!$B$41))</f>
        <v/>
      </c>
      <c r="ED48" s="1232" t="str">
        <f>IF('01.ข้อมูลเบื้องต้น'!$C$41="","",IF('02.คีย์เทอม1'!$B48="","",'01.ข้อมูลเบื้องต้น'!$C$41))</f>
        <v/>
      </c>
      <c r="EE48" s="721"/>
      <c r="EF48" s="1234" t="str">
        <f t="shared" si="20"/>
        <v/>
      </c>
      <c r="EG48" s="1232"/>
      <c r="EH48" s="1231" t="str">
        <f>IF('01.ข้อมูลเบื้องต้น'!$B$42="","",IF('02.คีย์เทอม1'!$B48="","",'01.ข้อมูลเบื้องต้น'!$B$42))</f>
        <v/>
      </c>
      <c r="EI48" s="1232" t="str">
        <f>IF('01.ข้อมูลเบื้องต้น'!$C$42="","",IF('02.คีย์เทอม1'!$B48="","",'01.ข้อมูลเบื้องต้น'!$C$42))</f>
        <v/>
      </c>
      <c r="EJ48" s="721"/>
      <c r="EK48" s="1234" t="str">
        <f t="shared" si="21"/>
        <v/>
      </c>
      <c r="EL48" s="1232"/>
      <c r="EM48" s="1231" t="str">
        <f>IF('01.ข้อมูลเบื้องต้น'!$B$43="","",IF('02.คีย์เทอม1'!$B48="","",'01.ข้อมูลเบื้องต้น'!$B$43))</f>
        <v/>
      </c>
      <c r="EN48" s="1232" t="str">
        <f>IF('01.ข้อมูลเบื้องต้น'!$C$43="","",IF('02.คีย์เทอม1'!$B48="","",'01.ข้อมูลเบื้องต้น'!$C$43))</f>
        <v/>
      </c>
      <c r="EO48" s="721"/>
      <c r="EP48" s="1234" t="str">
        <f t="shared" si="22"/>
        <v/>
      </c>
      <c r="EQ48" s="1232"/>
      <c r="ER48" s="1231" t="str">
        <f>IF('01.ข้อมูลเบื้องต้น'!$B$44="","",IF('02.คีย์เทอม1'!$B48="","",'01.ข้อมูลเบื้องต้น'!$B$44))</f>
        <v/>
      </c>
      <c r="ES48" s="1232" t="str">
        <f>IF('01.ข้อมูลเบื้องต้น'!$C$44="","",IF('02.คีย์เทอม1'!$B48="","",'01.ข้อมูลเบื้องต้น'!$C$44))</f>
        <v/>
      </c>
      <c r="ET48" s="721"/>
      <c r="EU48" s="1234" t="str">
        <f t="shared" si="23"/>
        <v/>
      </c>
      <c r="EV48" s="1232"/>
      <c r="EW48" s="1231" t="str">
        <f>IF('01.ข้อมูลเบื้องต้น'!$B$45="","",IF('02.คีย์เทอม1'!$B48="","",'01.ข้อมูลเบื้องต้น'!$B$45))</f>
        <v/>
      </c>
      <c r="EX48" s="1232" t="str">
        <f>IF('01.ข้อมูลเบื้องต้น'!$C$45="","",IF('02.คีย์เทอม1'!$B48="","",'01.ข้อมูลเบื้องต้น'!$C$45))</f>
        <v/>
      </c>
      <c r="EY48" s="721"/>
      <c r="EZ48" s="1234" t="str">
        <f t="shared" si="24"/>
        <v/>
      </c>
      <c r="FA48" s="1232"/>
      <c r="FB48" s="1231" t="str">
        <f>IF('01.ข้อมูลเบื้องต้น'!$B$46="","",IF('02.คีย์เทอม1'!$B48="","",'01.ข้อมูลเบื้องต้น'!$B$46))</f>
        <v/>
      </c>
      <c r="FC48" s="1232" t="str">
        <f>IF('01.ข้อมูลเบื้องต้น'!$C$46="","",IF('02.คีย์เทอม1'!$B48="","",'01.ข้อมูลเบื้องต้น'!$C$46))</f>
        <v/>
      </c>
      <c r="FD48" s="721"/>
      <c r="FE48" s="1234" t="str">
        <f t="shared" si="25"/>
        <v/>
      </c>
      <c r="FF48" s="1232"/>
      <c r="FG48" s="1231" t="str">
        <f>IF('01.ข้อมูลเบื้องต้น'!$B$47="","",IF('02.คีย์เทอม1'!$B48="","",'01.ข้อมูลเบื้องต้น'!$B$47))</f>
        <v/>
      </c>
      <c r="FH48" s="1232" t="str">
        <f>IF('01.ข้อมูลเบื้องต้น'!$C$47="","",IF('02.คีย์เทอม1'!$B48="","",'01.ข้อมูลเบื้องต้น'!$C$47))</f>
        <v/>
      </c>
      <c r="FI48" s="721"/>
      <c r="FJ48" s="1234" t="str">
        <f t="shared" si="26"/>
        <v/>
      </c>
      <c r="FK48" s="1232"/>
      <c r="FL48" s="1231" t="str">
        <f>IF('01.ข้อมูลเบื้องต้น'!$B$48="","",IF('02.คีย์เทอม1'!$B48="","",'01.ข้อมูลเบื้องต้น'!$B$48))</f>
        <v/>
      </c>
      <c r="FM48" s="1232" t="str">
        <f>IF('01.ข้อมูลเบื้องต้น'!$C$48="","",IF('02.คีย์เทอม1'!$B48="","",'01.ข้อมูลเบื้องต้น'!$C$48))</f>
        <v/>
      </c>
      <c r="FN48" s="721"/>
      <c r="FO48" s="1234" t="str">
        <f t="shared" si="27"/>
        <v/>
      </c>
      <c r="FP48" s="1232"/>
      <c r="FQ48" s="1231" t="str">
        <f>IF('01.ข้อมูลเบื้องต้น'!$B$49="","",IF('02.คีย์เทอม1'!$B48="","",'01.ข้อมูลเบื้องต้น'!$B$49))</f>
        <v/>
      </c>
      <c r="FR48" s="1232" t="str">
        <f>IF('01.ข้อมูลเบื้องต้น'!$C$49="","",IF('02.คีย์เทอม1'!$B48="","",'01.ข้อมูลเบื้องต้น'!$C$49))</f>
        <v/>
      </c>
      <c r="FS48" s="721"/>
      <c r="FT48" s="1234" t="str">
        <f t="shared" si="28"/>
        <v/>
      </c>
      <c r="FU48" s="1232"/>
      <c r="FV48" s="1231" t="str">
        <f>IF('01.ข้อมูลเบื้องต้น'!$B$50="","",IF($D48="","",'01.ข้อมูลเบื้องต้น'!$B$50))</f>
        <v/>
      </c>
      <c r="FW48" s="1232" t="str">
        <f>IF('01.ข้อมูลเบื้องต้น'!$C$50="","",IF('02.คีย์เทอม1'!$B48="","",'01.ข้อมูลเบื้องต้น'!$C$50))</f>
        <v/>
      </c>
      <c r="FX48" s="721"/>
      <c r="FY48" s="1234" t="str">
        <f t="shared" si="29"/>
        <v/>
      </c>
      <c r="FZ48" s="521" t="str">
        <f t="shared" si="56"/>
        <v/>
      </c>
      <c r="GA48" s="522" t="str">
        <f t="shared" si="57"/>
        <v/>
      </c>
      <c r="GB48" s="523" t="str">
        <f>IF('2.ชื่อนักเรียน'!R49="มส","มส",IF('2.ชื่อนักเรียน'!R49="ย้าย","ย้าย",IF('2.ชื่อนักเรียน'!R49="ร","ร",IF(GA48="","",RANK(GA48,$GA$10:$GA$59,0)))))</f>
        <v/>
      </c>
      <c r="GC48" s="523" t="str">
        <f t="shared" si="39"/>
        <v/>
      </c>
      <c r="GE48" s="527" t="str">
        <f t="shared" si="40"/>
        <v/>
      </c>
      <c r="GF48" s="718" t="str">
        <f t="shared" si="41"/>
        <v/>
      </c>
      <c r="GG48" s="717" t="str">
        <f t="shared" si="42"/>
        <v/>
      </c>
      <c r="GH48" s="520" t="str">
        <f t="shared" si="43"/>
        <v/>
      </c>
      <c r="GI48" s="529" t="str">
        <f t="shared" si="44"/>
        <v/>
      </c>
      <c r="GJ48" s="718" t="str">
        <f t="shared" si="45"/>
        <v/>
      </c>
      <c r="GK48" s="718" t="str">
        <f t="shared" si="46"/>
        <v/>
      </c>
      <c r="GL48" s="528" t="str">
        <f t="shared" si="47"/>
        <v/>
      </c>
      <c r="GM48" s="701" t="str">
        <f t="shared" si="48"/>
        <v/>
      </c>
      <c r="GN48" s="701" t="str">
        <f t="shared" si="49"/>
        <v/>
      </c>
      <c r="GO48" s="701" t="str">
        <f t="shared" si="50"/>
        <v/>
      </c>
      <c r="GP48" s="701" t="str">
        <f t="shared" si="51"/>
        <v/>
      </c>
      <c r="GQ48" s="701" t="str">
        <f t="shared" si="52"/>
        <v/>
      </c>
      <c r="GR48" s="701" t="str">
        <f t="shared" si="53"/>
        <v/>
      </c>
      <c r="GS48" s="701" t="str">
        <f t="shared" si="54"/>
        <v/>
      </c>
      <c r="GT48" s="520" t="str">
        <f t="shared" si="55"/>
        <v/>
      </c>
    </row>
    <row r="49" spans="1:202" s="509" customFormat="1" ht="17.25" customHeight="1" thickTop="1" thickBot="1">
      <c r="A49" s="1229">
        <v>40</v>
      </c>
      <c r="B49" s="1229" t="str">
        <f>IF('2.ชื่อนักเรียน'!E50="","",CONCATENATE('2.ชื่อนักเรียน'!E50,'2.ชื่อนักเรียน'!F50,'2.ชื่อนักเรียน'!G50,'2.ชื่อนักเรียน'!H50,'2.ชื่อนักเรียน'!I50,'2.ชื่อนักเรียน'!J50,'2.ชื่อนักเรียน'!K50,'2.ชื่อนักเรียน'!L50,'2.ชื่อนักเรียน'!M50,'2.ชื่อนักเรียน'!N50,'2.ชื่อนักเรียน'!O50,'2.ชื่อนักเรียน'!P50,'2.ชื่อนักเรียน'!Q50))</f>
        <v/>
      </c>
      <c r="C49" s="1230" t="str">
        <f>IF('2.ชื่อนักเรียน'!B50="","",'2.ชื่อนักเรียน'!B50)</f>
        <v/>
      </c>
      <c r="D49" s="1231" t="str">
        <f>IF('2.ชื่อนักเรียน'!C50="","",CONCATENATE(TRIM('2.ชื่อนักเรียน'!C50),"  ",'2.ชื่อนักเรียน'!D50))</f>
        <v/>
      </c>
      <c r="E49" s="1232" t="str">
        <f>IF(B49="","",IF('01.ข้อมูลเบื้องต้น'!$H$2="","",'01.ข้อมูลเบื้องต้น'!$H$2))</f>
        <v/>
      </c>
      <c r="F49" s="1231" t="str">
        <f>IF(B49="","",IF('01.ข้อมูลเบื้องต้น'!$I$4="","",'01.ข้อมูลเบื้องต้น'!$I$4))</f>
        <v/>
      </c>
      <c r="G49" s="1232"/>
      <c r="H49" s="1231" t="str">
        <f>IF('01.ข้อมูลเบื้องต้น'!$B$8="","",IF('03.คีย์เทอม2'!$B49="","",'01.ข้อมูลเบื้องต้น'!$B$8))</f>
        <v/>
      </c>
      <c r="I49" s="1232" t="str">
        <f>IF('01.ข้อมูลเบื้องต้น'!$C$8="","",IF('03.คีย์เทอม2'!$B49="","",'01.ข้อมูลเบื้องต้น'!$C$8))</f>
        <v/>
      </c>
      <c r="J49" s="519"/>
      <c r="K49" s="1233" t="str">
        <f>IF('2.ชื่อนักเรียน'!R50="มส","มส",IF('2.ชื่อนักเรียน'!R50="ร","ร",IF('2.ชื่อนักเรียน'!R50="ย้าย","ย้าย",IF(J49="","",IF(J49&gt;=75,"เชี่ยวชาญ",IF(J49&gt;=65,"ชำนาญ",IF(J49&gt;=55,"พัฒนา",IF(J49&gt;=50,"เริ่มต้น","ไม่ผ่าน"))))))))</f>
        <v/>
      </c>
      <c r="L49" s="1232"/>
      <c r="M49" s="1231" t="str">
        <f>IF('01.ข้อมูลเบื้องต้น'!$B$9="","",IF('03.คีย์เทอม2'!$B49="","",'01.ข้อมูลเบื้องต้น'!$B$9))</f>
        <v/>
      </c>
      <c r="N49" s="1232" t="str">
        <f>IF('01.ข้อมูลเบื้องต้น'!$C$9="","",IF('03.คีย์เทอม2'!$B49="","",'01.ข้อมูลเบื้องต้น'!$C$9))</f>
        <v/>
      </c>
      <c r="O49" s="526"/>
      <c r="P49" s="1235" t="str">
        <f t="shared" si="6"/>
        <v/>
      </c>
      <c r="Q49" s="1232"/>
      <c r="R49" s="1231" t="str">
        <f>IF('01.ข้อมูลเบื้องต้น'!$B$10="","",IF('03.คีย์เทอม2'!$B49="","",'01.ข้อมูลเบื้องต้น'!$B$10))</f>
        <v/>
      </c>
      <c r="S49" s="1232" t="str">
        <f>IF('01.ข้อมูลเบื้องต้น'!$C$10="","",IF('03.คีย์เทอม2'!$B49="","",'01.ข้อมูลเบื้องต้น'!$C$10))</f>
        <v/>
      </c>
      <c r="T49" s="526"/>
      <c r="U49" s="1235" t="str">
        <f t="shared" si="7"/>
        <v/>
      </c>
      <c r="V49" s="1232"/>
      <c r="W49" s="1231" t="str">
        <f>IF('01.ข้อมูลเบื้องต้น'!$B$11="","",IF('03.คีย์เทอม2'!$B49="","",'01.ข้อมูลเบื้องต้น'!$B$11))</f>
        <v/>
      </c>
      <c r="X49" s="1232" t="str">
        <f>IF('01.ข้อมูลเบื้องต้น'!$C$11="","",IF('03.คีย์เทอม2'!$B49="","",'01.ข้อมูลเบื้องต้น'!$C$11))</f>
        <v/>
      </c>
      <c r="Y49" s="519"/>
      <c r="Z49" s="1234" t="str">
        <f t="shared" si="30"/>
        <v/>
      </c>
      <c r="AA49" s="1232"/>
      <c r="AB49" s="1231" t="str">
        <f>IF('01.ข้อมูลเบื้องต้น'!$B$12="","",IF('03.คีย์เทอม2'!$B49="","",'01.ข้อมูลเบื้องต้น'!$B$12))</f>
        <v/>
      </c>
      <c r="AC49" s="1232" t="str">
        <f>IF('01.ข้อมูลเบื้องต้น'!$C$12="","",IF('03.คีย์เทอม2'!$B49="","",'01.ข้อมูลเบื้องต้น'!$C$12))</f>
        <v/>
      </c>
      <c r="AD49" s="526"/>
      <c r="AE49" s="1235" t="str">
        <f t="shared" si="31"/>
        <v/>
      </c>
      <c r="AF49" s="1232"/>
      <c r="AG49" s="1231" t="str">
        <f>IF('01.ข้อมูลเบื้องต้น'!$B$13="","",IF('03.คีย์เทอม2'!$B49="","",'01.ข้อมูลเบื้องต้น'!$B$13))</f>
        <v/>
      </c>
      <c r="AH49" s="1232" t="str">
        <f>IF('01.ข้อมูลเบื้องต้น'!$C$13="","",IF('03.คีย์เทอม2'!$B49="","",'01.ข้อมูลเบื้องต้น'!$C$13))</f>
        <v/>
      </c>
      <c r="AI49" s="526"/>
      <c r="AJ49" s="1235" t="str">
        <f t="shared" si="32"/>
        <v/>
      </c>
      <c r="AK49" s="1232"/>
      <c r="AL49" s="1231" t="str">
        <f>IF('01.ข้อมูลเบื้องต้น'!$B$14="","",IF('03.คีย์เทอม2'!$B49="","",'01.ข้อมูลเบื้องต้น'!$B$14))</f>
        <v/>
      </c>
      <c r="AM49" s="1232" t="str">
        <f>IF('01.ข้อมูลเบื้องต้น'!$C$14="","",IF('03.คีย์เทอม2'!$B49="","",'01.ข้อมูลเบื้องต้น'!$C$14))</f>
        <v/>
      </c>
      <c r="AN49" s="526"/>
      <c r="AO49" s="1235" t="str">
        <f t="shared" si="33"/>
        <v/>
      </c>
      <c r="AP49" s="1232"/>
      <c r="AQ49" s="1231" t="str">
        <f>IF('01.ข้อมูลเบื้องต้น'!$B$15="","",IF('03.คีย์เทอม2'!$B49="","",'01.ข้อมูลเบื้องต้น'!$B$15))</f>
        <v/>
      </c>
      <c r="AR49" s="1232" t="str">
        <f>IF('01.ข้อมูลเบื้องต้น'!$C$15="","",IF('03.คีย์เทอม2'!$B49="","",'01.ข้อมูลเบื้องต้น'!$C$15))</f>
        <v/>
      </c>
      <c r="AS49" s="526"/>
      <c r="AT49" s="1235" t="str">
        <f t="shared" si="34"/>
        <v/>
      </c>
      <c r="AU49" s="1232"/>
      <c r="AV49" s="1231" t="str">
        <f>IF('01.ข้อมูลเบื้องต้น'!$B$16="","",IF('03.คีย์เทอม2'!$B49="","",'01.ข้อมูลเบื้องต้น'!$B$16))</f>
        <v/>
      </c>
      <c r="AW49" s="1232" t="str">
        <f>IF('01.ข้อมูลเบื้องต้น'!$C$16="","",IF('03.คีย์เทอม2'!$B49="","",'01.ข้อมูลเบื้องต้น'!$C$16))</f>
        <v/>
      </c>
      <c r="AX49" s="519"/>
      <c r="AY49" s="1234" t="str">
        <f t="shared" si="35"/>
        <v/>
      </c>
      <c r="AZ49" s="1232"/>
      <c r="BA49" s="1231" t="str">
        <f>IF('01.ข้อมูลเบื้องต้น'!$B$17="","",IF('03.คีย์เทอม2'!$B49="","",'01.ข้อมูลเบื้องต้น'!$B$17))</f>
        <v/>
      </c>
      <c r="BB49" s="1232" t="str">
        <f>IF('01.ข้อมูลเบื้องต้น'!$C$17="","",IF('03.คีย์เทอม2'!$B49="","",'01.ข้อมูลเบื้องต้น'!$C$17))</f>
        <v/>
      </c>
      <c r="BC49" s="519"/>
      <c r="BD49" s="1234" t="str">
        <f t="shared" si="36"/>
        <v/>
      </c>
      <c r="BE49" s="1232"/>
      <c r="BF49" s="1231" t="str">
        <f>IF('01.ข้อมูลเบื้องต้น'!$B$19="","",IF('03.คีย์เทอม2'!$B49="","",'01.ข้อมูลเบื้องต้น'!$B$19))</f>
        <v/>
      </c>
      <c r="BG49" s="1232" t="str">
        <f>IF('01.ข้อมูลเบื้องต้น'!$C$19="","",IF('03.คีย์เทอม2'!$B49="","",'01.ข้อมูลเบื้องต้น'!$C$19))</f>
        <v/>
      </c>
      <c r="BH49" s="722"/>
      <c r="BI49" s="1234" t="str">
        <f t="shared" si="37"/>
        <v/>
      </c>
      <c r="BJ49" s="1232"/>
      <c r="BK49" s="1231" t="str">
        <f>IF('01.ข้อมูลเบื้องต้น'!$B$20="","",IF('03.คีย์เทอม2'!$B49="","",'01.ข้อมูลเบื้องต้น'!$B$20))</f>
        <v/>
      </c>
      <c r="BL49" s="1232" t="str">
        <f>IF('01.ข้อมูลเบื้องต้น'!$C$20="","",IF('03.คีย์เทอม2'!$B49="","",'01.ข้อมูลเบื้องต้น'!$C$20))</f>
        <v/>
      </c>
      <c r="BM49" s="723"/>
      <c r="BN49" s="1235" t="str">
        <f t="shared" si="8"/>
        <v/>
      </c>
      <c r="BO49" s="1232"/>
      <c r="BP49" s="1231" t="str">
        <f>IF('01.ข้อมูลเบื้องต้น'!$B$21="","",IF('03.คีย์เทอม2'!$B49="","",'01.ข้อมูลเบื้องต้น'!$B$21))</f>
        <v/>
      </c>
      <c r="BQ49" s="1232" t="str">
        <f>IF('01.ข้อมูลเบื้องต้น'!$C$21="","",IF('03.คีย์เทอม2'!$B49="","",'01.ข้อมูลเบื้องต้น'!$C$21))</f>
        <v/>
      </c>
      <c r="BR49" s="722"/>
      <c r="BS49" s="1234" t="str">
        <f t="shared" si="9"/>
        <v/>
      </c>
      <c r="BT49" s="1232"/>
      <c r="BU49" s="1231" t="str">
        <f>IF('01.ข้อมูลเบื้องต้น'!$B$22="","",IF('03.คีย์เทอม2'!$B49="","",'01.ข้อมูลเบื้องต้น'!$B$22))</f>
        <v/>
      </c>
      <c r="BV49" s="1232" t="str">
        <f>IF('01.ข้อมูลเบื้องต้น'!$C$22="","",IF('03.คีย์เทอม2'!$B49="","",'01.ข้อมูลเบื้องต้น'!$C$22))</f>
        <v/>
      </c>
      <c r="BW49" s="722"/>
      <c r="BX49" s="1234" t="str">
        <f t="shared" si="10"/>
        <v/>
      </c>
      <c r="BY49" s="1232"/>
      <c r="BZ49" s="1231" t="str">
        <f>IF('01.ข้อมูลเบื้องต้น'!$B$23="","",IF('03.คีย์เทอม2'!$B49="","",'01.ข้อมูลเบื้องต้น'!$B$23))</f>
        <v/>
      </c>
      <c r="CA49" s="1232" t="str">
        <f>IF('01.ข้อมูลเบื้องต้น'!$C$23="","",IF('03.คีย์เทอม2'!$B49="","",'01.ข้อมูลเบื้องต้น'!$C$23))</f>
        <v/>
      </c>
      <c r="CB49" s="722"/>
      <c r="CC49" s="1234" t="str">
        <f t="shared" si="38"/>
        <v/>
      </c>
      <c r="CD49" s="1232"/>
      <c r="CE49" s="1231" t="str">
        <f>IF('01.ข้อมูลเบื้องต้น'!$B$24="","",IF('03.คีย์เทอม2'!$B49="","",'01.ข้อมูลเบื้องต้น'!$B$24))</f>
        <v/>
      </c>
      <c r="CF49" s="1232" t="str">
        <f>IF('01.ข้อมูลเบื้องต้น'!$C$24="","",IF('03.คีย์เทอม2'!$B49="","",'01.ข้อมูลเบื้องต้น'!$C$24))</f>
        <v/>
      </c>
      <c r="CG49" s="722"/>
      <c r="CH49" s="1234" t="str">
        <f t="shared" si="58"/>
        <v/>
      </c>
      <c r="CI49" s="1232"/>
      <c r="CJ49" s="1231" t="str">
        <f>IF('01.ข้อมูลเบื้องต้น'!$B$25="","",IF('03.คีย์เทอม2'!$B49="","",'01.ข้อมูลเบื้องต้น'!$B$25))</f>
        <v/>
      </c>
      <c r="CK49" s="1232" t="str">
        <f>IF('01.ข้อมูลเบื้องต้น'!$C$25="","",IF('03.คีย์เทอม2'!$B49="","",'01.ข้อมูลเบื้องต้น'!$C$25))</f>
        <v/>
      </c>
      <c r="CL49" s="722"/>
      <c r="CM49" s="1234" t="str">
        <f t="shared" si="11"/>
        <v/>
      </c>
      <c r="CN49" s="1232"/>
      <c r="CO49" s="1231" t="str">
        <f>IF('01.ข้อมูลเบื้องต้น'!$B$26="","",IF('03.คีย์เทอม2'!$B49="","",'01.ข้อมูลเบื้องต้น'!$B$26))</f>
        <v/>
      </c>
      <c r="CP49" s="1232" t="str">
        <f>IF('01.ข้อมูลเบื้องต้น'!$C$26="","",IF('03.คีย์เทอม2'!$B49="","",'01.ข้อมูลเบื้องต้น'!$C$26))</f>
        <v/>
      </c>
      <c r="CQ49" s="722"/>
      <c r="CR49" s="1234" t="str">
        <f t="shared" si="12"/>
        <v/>
      </c>
      <c r="CS49" s="1232"/>
      <c r="CT49" s="1231" t="str">
        <f>IF('01.ข้อมูลเบื้องต้น'!$B$27="","",IF('03.คีย์เทอม2'!$B49="","",'01.ข้อมูลเบื้องต้น'!$B$27))</f>
        <v/>
      </c>
      <c r="CU49" s="1232" t="str">
        <f>IF('01.ข้อมูลเบื้องต้น'!$C$27="","",IF('03.คีย์เทอม2'!$B49="","",'01.ข้อมูลเบื้องต้น'!$C$27))</f>
        <v/>
      </c>
      <c r="CV49" s="722"/>
      <c r="CW49" s="1234" t="str">
        <f t="shared" si="13"/>
        <v/>
      </c>
      <c r="CX49" s="1232"/>
      <c r="CY49" s="1231" t="str">
        <f>IF('01.ข้อมูลเบื้องต้น'!$B$28="","",IF('03.คีย์เทอม2'!$B49="","",'01.ข้อมูลเบื้องต้น'!$B$28))</f>
        <v/>
      </c>
      <c r="CZ49" s="1232" t="str">
        <f>IF('01.ข้อมูลเบื้องต้น'!$C$28="","",IF('03.คีย์เทอม2'!$B49="","",'01.ข้อมูลเบื้องต้น'!$C$28))</f>
        <v/>
      </c>
      <c r="DA49" s="722"/>
      <c r="DB49" s="1234" t="str">
        <f t="shared" si="14"/>
        <v/>
      </c>
      <c r="DC49" s="1232"/>
      <c r="DD49" s="1231" t="str">
        <f>IF('01.ข้อมูลเบื้องต้น'!$B$36="","",IF('02.คีย์เทอม1'!$B49="","",'01.ข้อมูลเบื้องต้น'!$B$36))</f>
        <v/>
      </c>
      <c r="DE49" s="1232" t="str">
        <f>IF('01.ข้อมูลเบื้องต้น'!$C$36="","",IF('02.คีย์เทอม1'!$B49="","",'01.ข้อมูลเบื้องต้น'!$C$36))</f>
        <v/>
      </c>
      <c r="DF49" s="721"/>
      <c r="DG49" s="1234" t="str">
        <f t="shared" si="15"/>
        <v/>
      </c>
      <c r="DH49" s="1232"/>
      <c r="DI49" s="1231" t="str">
        <f>IF('01.ข้อมูลเบื้องต้น'!$B$37="","",IF('02.คีย์เทอม1'!$B49="","",'01.ข้อมูลเบื้องต้น'!$B$37))</f>
        <v/>
      </c>
      <c r="DJ49" s="1232" t="str">
        <f>IF('01.ข้อมูลเบื้องต้น'!$C$37="","",IF('02.คีย์เทอม1'!$B49="","",'01.ข้อมูลเบื้องต้น'!$C$37))</f>
        <v/>
      </c>
      <c r="DK49" s="721"/>
      <c r="DL49" s="1234" t="str">
        <f t="shared" si="16"/>
        <v/>
      </c>
      <c r="DM49" s="1232"/>
      <c r="DN49" s="1231" t="str">
        <f>IF('01.ข้อมูลเบื้องต้น'!$B$38="","",IF('02.คีย์เทอม1'!$B49="","",'01.ข้อมูลเบื้องต้น'!$B$38))</f>
        <v/>
      </c>
      <c r="DO49" s="1232" t="str">
        <f>IF('01.ข้อมูลเบื้องต้น'!$C$38="","",IF('02.คีย์เทอม1'!$B49="","",'01.ข้อมูลเบื้องต้น'!$C$38))</f>
        <v/>
      </c>
      <c r="DP49" s="721"/>
      <c r="DQ49" s="1234" t="str">
        <f t="shared" si="17"/>
        <v/>
      </c>
      <c r="DR49" s="1232"/>
      <c r="DS49" s="1231" t="str">
        <f>IF('01.ข้อมูลเบื้องต้น'!$B$39="","",IF('02.คีย์เทอม1'!$B49="","",'01.ข้อมูลเบื้องต้น'!$B$39))</f>
        <v/>
      </c>
      <c r="DT49" s="1232" t="str">
        <f>IF('01.ข้อมูลเบื้องต้น'!$C$39="","",IF('02.คีย์เทอม1'!$B49="","",'01.ข้อมูลเบื้องต้น'!$C$39))</f>
        <v/>
      </c>
      <c r="DU49" s="721"/>
      <c r="DV49" s="1234" t="str">
        <f t="shared" si="18"/>
        <v/>
      </c>
      <c r="DW49" s="1232"/>
      <c r="DX49" s="1231" t="str">
        <f>IF('01.ข้อมูลเบื้องต้น'!$B$40="","",IF('02.คีย์เทอม1'!$B49="","",'01.ข้อมูลเบื้องต้น'!$B$40))</f>
        <v/>
      </c>
      <c r="DY49" s="1232" t="str">
        <f>IF('01.ข้อมูลเบื้องต้น'!$C$40="","",IF('02.คีย์เทอม1'!$B49="","",'01.ข้อมูลเบื้องต้น'!$C$40))</f>
        <v/>
      </c>
      <c r="DZ49" s="721"/>
      <c r="EA49" s="1234" t="str">
        <f t="shared" si="19"/>
        <v/>
      </c>
      <c r="EB49" s="1232"/>
      <c r="EC49" s="1231" t="str">
        <f>IF('01.ข้อมูลเบื้องต้น'!$B$41="","",IF('02.คีย์เทอม1'!$B49="","",'01.ข้อมูลเบื้องต้น'!$B$41))</f>
        <v/>
      </c>
      <c r="ED49" s="1232" t="str">
        <f>IF('01.ข้อมูลเบื้องต้น'!$C$41="","",IF('02.คีย์เทอม1'!$B49="","",'01.ข้อมูลเบื้องต้น'!$C$41))</f>
        <v/>
      </c>
      <c r="EE49" s="721"/>
      <c r="EF49" s="1234" t="str">
        <f t="shared" si="20"/>
        <v/>
      </c>
      <c r="EG49" s="1232"/>
      <c r="EH49" s="1231" t="str">
        <f>IF('01.ข้อมูลเบื้องต้น'!$B$42="","",IF('02.คีย์เทอม1'!$B49="","",'01.ข้อมูลเบื้องต้น'!$B$42))</f>
        <v/>
      </c>
      <c r="EI49" s="1232" t="str">
        <f>IF('01.ข้อมูลเบื้องต้น'!$C$42="","",IF('02.คีย์เทอม1'!$B49="","",'01.ข้อมูลเบื้องต้น'!$C$42))</f>
        <v/>
      </c>
      <c r="EJ49" s="721"/>
      <c r="EK49" s="1234" t="str">
        <f t="shared" si="21"/>
        <v/>
      </c>
      <c r="EL49" s="1232"/>
      <c r="EM49" s="1231" t="str">
        <f>IF('01.ข้อมูลเบื้องต้น'!$B$43="","",IF('02.คีย์เทอม1'!$B49="","",'01.ข้อมูลเบื้องต้น'!$B$43))</f>
        <v/>
      </c>
      <c r="EN49" s="1232" t="str">
        <f>IF('01.ข้อมูลเบื้องต้น'!$C$43="","",IF('02.คีย์เทอม1'!$B49="","",'01.ข้อมูลเบื้องต้น'!$C$43))</f>
        <v/>
      </c>
      <c r="EO49" s="721"/>
      <c r="EP49" s="1234" t="str">
        <f t="shared" si="22"/>
        <v/>
      </c>
      <c r="EQ49" s="1232"/>
      <c r="ER49" s="1231" t="str">
        <f>IF('01.ข้อมูลเบื้องต้น'!$B$44="","",IF('02.คีย์เทอม1'!$B49="","",'01.ข้อมูลเบื้องต้น'!$B$44))</f>
        <v/>
      </c>
      <c r="ES49" s="1232" t="str">
        <f>IF('01.ข้อมูลเบื้องต้น'!$C$44="","",IF('02.คีย์เทอม1'!$B49="","",'01.ข้อมูลเบื้องต้น'!$C$44))</f>
        <v/>
      </c>
      <c r="ET49" s="721"/>
      <c r="EU49" s="1234" t="str">
        <f t="shared" si="23"/>
        <v/>
      </c>
      <c r="EV49" s="1232"/>
      <c r="EW49" s="1231" t="str">
        <f>IF('01.ข้อมูลเบื้องต้น'!$B$45="","",IF('02.คีย์เทอม1'!$B49="","",'01.ข้อมูลเบื้องต้น'!$B$45))</f>
        <v/>
      </c>
      <c r="EX49" s="1232" t="str">
        <f>IF('01.ข้อมูลเบื้องต้น'!$C$45="","",IF('02.คีย์เทอม1'!$B49="","",'01.ข้อมูลเบื้องต้น'!$C$45))</f>
        <v/>
      </c>
      <c r="EY49" s="721"/>
      <c r="EZ49" s="1234" t="str">
        <f t="shared" si="24"/>
        <v/>
      </c>
      <c r="FA49" s="1232"/>
      <c r="FB49" s="1231" t="str">
        <f>IF('01.ข้อมูลเบื้องต้น'!$B$46="","",IF('02.คีย์เทอม1'!$B49="","",'01.ข้อมูลเบื้องต้น'!$B$46))</f>
        <v/>
      </c>
      <c r="FC49" s="1232" t="str">
        <f>IF('01.ข้อมูลเบื้องต้น'!$C$46="","",IF('02.คีย์เทอม1'!$B49="","",'01.ข้อมูลเบื้องต้น'!$C$46))</f>
        <v/>
      </c>
      <c r="FD49" s="721"/>
      <c r="FE49" s="1234" t="str">
        <f t="shared" si="25"/>
        <v/>
      </c>
      <c r="FF49" s="1232"/>
      <c r="FG49" s="1231" t="str">
        <f>IF('01.ข้อมูลเบื้องต้น'!$B$47="","",IF('02.คีย์เทอม1'!$B49="","",'01.ข้อมูลเบื้องต้น'!$B$47))</f>
        <v/>
      </c>
      <c r="FH49" s="1232" t="str">
        <f>IF('01.ข้อมูลเบื้องต้น'!$C$47="","",IF('02.คีย์เทอม1'!$B49="","",'01.ข้อมูลเบื้องต้น'!$C$47))</f>
        <v/>
      </c>
      <c r="FI49" s="721"/>
      <c r="FJ49" s="1234" t="str">
        <f t="shared" si="26"/>
        <v/>
      </c>
      <c r="FK49" s="1232"/>
      <c r="FL49" s="1231" t="str">
        <f>IF('01.ข้อมูลเบื้องต้น'!$B$48="","",IF('02.คีย์เทอม1'!$B49="","",'01.ข้อมูลเบื้องต้น'!$B$48))</f>
        <v/>
      </c>
      <c r="FM49" s="1232" t="str">
        <f>IF('01.ข้อมูลเบื้องต้น'!$C$48="","",IF('02.คีย์เทอม1'!$B49="","",'01.ข้อมูลเบื้องต้น'!$C$48))</f>
        <v/>
      </c>
      <c r="FN49" s="721"/>
      <c r="FO49" s="1234" t="str">
        <f t="shared" si="27"/>
        <v/>
      </c>
      <c r="FP49" s="1232"/>
      <c r="FQ49" s="1231" t="str">
        <f>IF('01.ข้อมูลเบื้องต้น'!$B$49="","",IF('02.คีย์เทอม1'!$B49="","",'01.ข้อมูลเบื้องต้น'!$B$49))</f>
        <v/>
      </c>
      <c r="FR49" s="1232" t="str">
        <f>IF('01.ข้อมูลเบื้องต้น'!$C$49="","",IF('02.คีย์เทอม1'!$B49="","",'01.ข้อมูลเบื้องต้น'!$C$49))</f>
        <v/>
      </c>
      <c r="FS49" s="721"/>
      <c r="FT49" s="1234" t="str">
        <f t="shared" si="28"/>
        <v/>
      </c>
      <c r="FU49" s="1232"/>
      <c r="FV49" s="1231" t="str">
        <f>IF('01.ข้อมูลเบื้องต้น'!$B$50="","",IF($D49="","",'01.ข้อมูลเบื้องต้น'!$B$50))</f>
        <v/>
      </c>
      <c r="FW49" s="1232" t="str">
        <f>IF('01.ข้อมูลเบื้องต้น'!$C$50="","",IF('02.คีย์เทอม1'!$B49="","",'01.ข้อมูลเบื้องต้น'!$C$50))</f>
        <v/>
      </c>
      <c r="FX49" s="721"/>
      <c r="FY49" s="1234" t="str">
        <f t="shared" si="29"/>
        <v/>
      </c>
      <c r="FZ49" s="521" t="str">
        <f t="shared" si="56"/>
        <v/>
      </c>
      <c r="GA49" s="522" t="str">
        <f t="shared" si="57"/>
        <v/>
      </c>
      <c r="GB49" s="523" t="str">
        <f>IF('2.ชื่อนักเรียน'!R50="มส","มส",IF('2.ชื่อนักเรียน'!R50="ย้าย","ย้าย",IF('2.ชื่อนักเรียน'!R50="ร","ร",IF(GA49="","",RANK(GA49,$GA$10:$GA$59,0)))))</f>
        <v/>
      </c>
      <c r="GC49" s="523" t="str">
        <f t="shared" si="39"/>
        <v/>
      </c>
      <c r="GE49" s="530" t="str">
        <f t="shared" si="40"/>
        <v/>
      </c>
      <c r="GF49" s="717" t="str">
        <f t="shared" si="41"/>
        <v/>
      </c>
      <c r="GG49" s="717" t="str">
        <f t="shared" si="42"/>
        <v/>
      </c>
      <c r="GH49" s="520" t="str">
        <f t="shared" si="43"/>
        <v/>
      </c>
      <c r="GI49" s="532" t="str">
        <f t="shared" si="44"/>
        <v/>
      </c>
      <c r="GJ49" s="717" t="str">
        <f t="shared" si="45"/>
        <v/>
      </c>
      <c r="GK49" s="717" t="str">
        <f t="shared" si="46"/>
        <v/>
      </c>
      <c r="GL49" s="531" t="str">
        <f t="shared" si="47"/>
        <v/>
      </c>
      <c r="GM49" s="701" t="str">
        <f t="shared" si="48"/>
        <v/>
      </c>
      <c r="GN49" s="701" t="str">
        <f t="shared" si="49"/>
        <v/>
      </c>
      <c r="GO49" s="701" t="str">
        <f t="shared" si="50"/>
        <v/>
      </c>
      <c r="GP49" s="701" t="str">
        <f t="shared" si="51"/>
        <v/>
      </c>
      <c r="GQ49" s="701" t="str">
        <f t="shared" si="52"/>
        <v/>
      </c>
      <c r="GR49" s="701" t="str">
        <f t="shared" si="53"/>
        <v/>
      </c>
      <c r="GS49" s="701" t="str">
        <f t="shared" si="54"/>
        <v/>
      </c>
      <c r="GT49" s="520" t="str">
        <f t="shared" si="55"/>
        <v/>
      </c>
    </row>
    <row r="50" spans="1:202" s="509" customFormat="1" ht="17.25" customHeight="1" thickTop="1" thickBot="1">
      <c r="A50" s="1229">
        <v>41</v>
      </c>
      <c r="B50" s="1229" t="str">
        <f>IF('2.ชื่อนักเรียน'!E51="","",CONCATENATE('2.ชื่อนักเรียน'!E51,'2.ชื่อนักเรียน'!F51,'2.ชื่อนักเรียน'!G51,'2.ชื่อนักเรียน'!H51,'2.ชื่อนักเรียน'!I51,'2.ชื่อนักเรียน'!J51,'2.ชื่อนักเรียน'!K51,'2.ชื่อนักเรียน'!L51,'2.ชื่อนักเรียน'!M51,'2.ชื่อนักเรียน'!N51,'2.ชื่อนักเรียน'!O51,'2.ชื่อนักเรียน'!P51,'2.ชื่อนักเรียน'!Q51))</f>
        <v/>
      </c>
      <c r="C50" s="1230" t="str">
        <f>IF('2.ชื่อนักเรียน'!B51="","",'2.ชื่อนักเรียน'!B51)</f>
        <v/>
      </c>
      <c r="D50" s="1231" t="str">
        <f>IF('2.ชื่อนักเรียน'!C51="","",CONCATENATE(TRIM('2.ชื่อนักเรียน'!C51),"  ",'2.ชื่อนักเรียน'!D51))</f>
        <v/>
      </c>
      <c r="E50" s="1232" t="str">
        <f>IF(B50="","",IF('01.ข้อมูลเบื้องต้น'!$H$2="","",'01.ข้อมูลเบื้องต้น'!$H$2))</f>
        <v/>
      </c>
      <c r="F50" s="1231" t="str">
        <f>IF(B50="","",IF('01.ข้อมูลเบื้องต้น'!$I$4="","",'01.ข้อมูลเบื้องต้น'!$I$4))</f>
        <v/>
      </c>
      <c r="G50" s="1232"/>
      <c r="H50" s="1231" t="str">
        <f>IF('01.ข้อมูลเบื้องต้น'!$B$8="","",IF('03.คีย์เทอม2'!$B50="","",'01.ข้อมูลเบื้องต้น'!$B$8))</f>
        <v/>
      </c>
      <c r="I50" s="1232" t="str">
        <f>IF('01.ข้อมูลเบื้องต้น'!$C$8="","",IF('03.คีย์เทอม2'!$B50="","",'01.ข้อมูลเบื้องต้น'!$C$8))</f>
        <v/>
      </c>
      <c r="J50" s="519"/>
      <c r="K50" s="1233" t="str">
        <f>IF('2.ชื่อนักเรียน'!R51="มส","มส",IF('2.ชื่อนักเรียน'!R51="ร","ร",IF('2.ชื่อนักเรียน'!R51="ย้าย","ย้าย",IF(J50="","",IF(J50&gt;=75,"เชี่ยวชาญ",IF(J50&gt;=65,"ชำนาญ",IF(J50&gt;=55,"พัฒนา",IF(J50&gt;=50,"เริ่มต้น","ไม่ผ่าน"))))))))</f>
        <v/>
      </c>
      <c r="L50" s="1232"/>
      <c r="M50" s="1231" t="str">
        <f>IF('01.ข้อมูลเบื้องต้น'!$B$9="","",IF('03.คีย์เทอม2'!$B50="","",'01.ข้อมูลเบื้องต้น'!$B$9))</f>
        <v/>
      </c>
      <c r="N50" s="1232" t="str">
        <f>IF('01.ข้อมูลเบื้องต้น'!$C$9="","",IF('03.คีย์เทอม2'!$B50="","",'01.ข้อมูลเบื้องต้น'!$C$9))</f>
        <v/>
      </c>
      <c r="O50" s="526"/>
      <c r="P50" s="1235" t="str">
        <f t="shared" si="6"/>
        <v/>
      </c>
      <c r="Q50" s="1232"/>
      <c r="R50" s="1231" t="str">
        <f>IF('01.ข้อมูลเบื้องต้น'!$B$10="","",IF('03.คีย์เทอม2'!$B50="","",'01.ข้อมูลเบื้องต้น'!$B$10))</f>
        <v/>
      </c>
      <c r="S50" s="1232" t="str">
        <f>IF('01.ข้อมูลเบื้องต้น'!$C$10="","",IF('03.คีย์เทอม2'!$B50="","",'01.ข้อมูลเบื้องต้น'!$C$10))</f>
        <v/>
      </c>
      <c r="T50" s="526"/>
      <c r="U50" s="1235" t="str">
        <f t="shared" si="7"/>
        <v/>
      </c>
      <c r="V50" s="1232"/>
      <c r="W50" s="1231" t="str">
        <f>IF('01.ข้อมูลเบื้องต้น'!$B$11="","",IF('03.คีย์เทอม2'!$B50="","",'01.ข้อมูลเบื้องต้น'!$B$11))</f>
        <v/>
      </c>
      <c r="X50" s="1232" t="str">
        <f>IF('01.ข้อมูลเบื้องต้น'!$C$11="","",IF('03.คีย์เทอม2'!$B50="","",'01.ข้อมูลเบื้องต้น'!$C$11))</f>
        <v/>
      </c>
      <c r="Y50" s="519"/>
      <c r="Z50" s="1234" t="str">
        <f t="shared" si="30"/>
        <v/>
      </c>
      <c r="AA50" s="1232"/>
      <c r="AB50" s="1231" t="str">
        <f>IF('01.ข้อมูลเบื้องต้น'!$B$12="","",IF('03.คีย์เทอม2'!$B50="","",'01.ข้อมูลเบื้องต้น'!$B$12))</f>
        <v/>
      </c>
      <c r="AC50" s="1232" t="str">
        <f>IF('01.ข้อมูลเบื้องต้น'!$C$12="","",IF('03.คีย์เทอม2'!$B50="","",'01.ข้อมูลเบื้องต้น'!$C$12))</f>
        <v/>
      </c>
      <c r="AD50" s="526"/>
      <c r="AE50" s="1235" t="str">
        <f t="shared" si="31"/>
        <v/>
      </c>
      <c r="AF50" s="1232"/>
      <c r="AG50" s="1231" t="str">
        <f>IF('01.ข้อมูลเบื้องต้น'!$B$13="","",IF('03.คีย์เทอม2'!$B50="","",'01.ข้อมูลเบื้องต้น'!$B$13))</f>
        <v/>
      </c>
      <c r="AH50" s="1232" t="str">
        <f>IF('01.ข้อมูลเบื้องต้น'!$C$13="","",IF('03.คีย์เทอม2'!$B50="","",'01.ข้อมูลเบื้องต้น'!$C$13))</f>
        <v/>
      </c>
      <c r="AI50" s="526"/>
      <c r="AJ50" s="1235" t="str">
        <f t="shared" si="32"/>
        <v/>
      </c>
      <c r="AK50" s="1232"/>
      <c r="AL50" s="1231" t="str">
        <f>IF('01.ข้อมูลเบื้องต้น'!$B$14="","",IF('03.คีย์เทอม2'!$B50="","",'01.ข้อมูลเบื้องต้น'!$B$14))</f>
        <v/>
      </c>
      <c r="AM50" s="1232" t="str">
        <f>IF('01.ข้อมูลเบื้องต้น'!$C$14="","",IF('03.คีย์เทอม2'!$B50="","",'01.ข้อมูลเบื้องต้น'!$C$14))</f>
        <v/>
      </c>
      <c r="AN50" s="526"/>
      <c r="AO50" s="1235" t="str">
        <f t="shared" si="33"/>
        <v/>
      </c>
      <c r="AP50" s="1232"/>
      <c r="AQ50" s="1231" t="str">
        <f>IF('01.ข้อมูลเบื้องต้น'!$B$15="","",IF('03.คีย์เทอม2'!$B50="","",'01.ข้อมูลเบื้องต้น'!$B$15))</f>
        <v/>
      </c>
      <c r="AR50" s="1232" t="str">
        <f>IF('01.ข้อมูลเบื้องต้น'!$C$15="","",IF('03.คีย์เทอม2'!$B50="","",'01.ข้อมูลเบื้องต้น'!$C$15))</f>
        <v/>
      </c>
      <c r="AS50" s="526"/>
      <c r="AT50" s="1235" t="str">
        <f t="shared" si="34"/>
        <v/>
      </c>
      <c r="AU50" s="1232"/>
      <c r="AV50" s="1231" t="str">
        <f>IF('01.ข้อมูลเบื้องต้น'!$B$16="","",IF('03.คีย์เทอม2'!$B50="","",'01.ข้อมูลเบื้องต้น'!$B$16))</f>
        <v/>
      </c>
      <c r="AW50" s="1232" t="str">
        <f>IF('01.ข้อมูลเบื้องต้น'!$C$16="","",IF('03.คีย์เทอม2'!$B50="","",'01.ข้อมูลเบื้องต้น'!$C$16))</f>
        <v/>
      </c>
      <c r="AX50" s="519"/>
      <c r="AY50" s="1234" t="str">
        <f t="shared" si="35"/>
        <v/>
      </c>
      <c r="AZ50" s="1232"/>
      <c r="BA50" s="1231" t="str">
        <f>IF('01.ข้อมูลเบื้องต้น'!$B$17="","",IF('03.คีย์เทอม2'!$B50="","",'01.ข้อมูลเบื้องต้น'!$B$17))</f>
        <v/>
      </c>
      <c r="BB50" s="1232" t="str">
        <f>IF('01.ข้อมูลเบื้องต้น'!$C$17="","",IF('03.คีย์เทอม2'!$B50="","",'01.ข้อมูลเบื้องต้น'!$C$17))</f>
        <v/>
      </c>
      <c r="BC50" s="519"/>
      <c r="BD50" s="1234" t="str">
        <f t="shared" si="36"/>
        <v/>
      </c>
      <c r="BE50" s="1232"/>
      <c r="BF50" s="1231" t="str">
        <f>IF('01.ข้อมูลเบื้องต้น'!$B$19="","",IF('03.คีย์เทอม2'!$B50="","",'01.ข้อมูลเบื้องต้น'!$B$19))</f>
        <v/>
      </c>
      <c r="BG50" s="1232" t="str">
        <f>IF('01.ข้อมูลเบื้องต้น'!$C$19="","",IF('03.คีย์เทอม2'!$B50="","",'01.ข้อมูลเบื้องต้น'!$C$19))</f>
        <v/>
      </c>
      <c r="BH50" s="722"/>
      <c r="BI50" s="1234" t="str">
        <f t="shared" si="37"/>
        <v/>
      </c>
      <c r="BJ50" s="1232"/>
      <c r="BK50" s="1231" t="str">
        <f>IF('01.ข้อมูลเบื้องต้น'!$B$20="","",IF('03.คีย์เทอม2'!$B50="","",'01.ข้อมูลเบื้องต้น'!$B$20))</f>
        <v/>
      </c>
      <c r="BL50" s="1232" t="str">
        <f>IF('01.ข้อมูลเบื้องต้น'!$C$20="","",IF('03.คีย์เทอม2'!$B50="","",'01.ข้อมูลเบื้องต้น'!$C$20))</f>
        <v/>
      </c>
      <c r="BM50" s="722"/>
      <c r="BN50" s="1235" t="str">
        <f t="shared" si="8"/>
        <v/>
      </c>
      <c r="BO50" s="1232"/>
      <c r="BP50" s="1231" t="str">
        <f>IF('01.ข้อมูลเบื้องต้น'!$B$21="","",IF('03.คีย์เทอม2'!$B50="","",'01.ข้อมูลเบื้องต้น'!$B$21))</f>
        <v/>
      </c>
      <c r="BQ50" s="1232" t="str">
        <f>IF('01.ข้อมูลเบื้องต้น'!$C$21="","",IF('03.คีย์เทอม2'!$B50="","",'01.ข้อมูลเบื้องต้น'!$C$21))</f>
        <v/>
      </c>
      <c r="BR50" s="722"/>
      <c r="BS50" s="1234" t="str">
        <f t="shared" si="9"/>
        <v/>
      </c>
      <c r="BT50" s="1232"/>
      <c r="BU50" s="1231" t="str">
        <f>IF('01.ข้อมูลเบื้องต้น'!$B$22="","",IF('03.คีย์เทอม2'!$B50="","",'01.ข้อมูลเบื้องต้น'!$B$22))</f>
        <v/>
      </c>
      <c r="BV50" s="1232" t="str">
        <f>IF('01.ข้อมูลเบื้องต้น'!$C$22="","",IF('03.คีย์เทอม2'!$B50="","",'01.ข้อมูลเบื้องต้น'!$C$22))</f>
        <v/>
      </c>
      <c r="BW50" s="722"/>
      <c r="BX50" s="1234" t="str">
        <f t="shared" si="10"/>
        <v/>
      </c>
      <c r="BY50" s="1232"/>
      <c r="BZ50" s="1231" t="str">
        <f>IF('01.ข้อมูลเบื้องต้น'!$B$23="","",IF('03.คีย์เทอม2'!$B50="","",'01.ข้อมูลเบื้องต้น'!$B$23))</f>
        <v/>
      </c>
      <c r="CA50" s="1232" t="str">
        <f>IF('01.ข้อมูลเบื้องต้น'!$C$23="","",IF('03.คีย์เทอม2'!$B50="","",'01.ข้อมูลเบื้องต้น'!$C$23))</f>
        <v/>
      </c>
      <c r="CB50" s="722"/>
      <c r="CC50" s="1234" t="str">
        <f t="shared" si="38"/>
        <v/>
      </c>
      <c r="CD50" s="1232"/>
      <c r="CE50" s="1231" t="str">
        <f>IF('01.ข้อมูลเบื้องต้น'!$B$24="","",IF('03.คีย์เทอม2'!$B50="","",'01.ข้อมูลเบื้องต้น'!$B$24))</f>
        <v/>
      </c>
      <c r="CF50" s="1232" t="str">
        <f>IF('01.ข้อมูลเบื้องต้น'!$C$24="","",IF('03.คีย์เทอม2'!$B50="","",'01.ข้อมูลเบื้องต้น'!$C$24))</f>
        <v/>
      </c>
      <c r="CG50" s="722"/>
      <c r="CH50" s="1234" t="str">
        <f t="shared" si="58"/>
        <v/>
      </c>
      <c r="CI50" s="1232"/>
      <c r="CJ50" s="1231" t="str">
        <f>IF('01.ข้อมูลเบื้องต้น'!$B$25="","",IF('03.คีย์เทอม2'!$B50="","",'01.ข้อมูลเบื้องต้น'!$B$25))</f>
        <v/>
      </c>
      <c r="CK50" s="1232" t="str">
        <f>IF('01.ข้อมูลเบื้องต้น'!$C$25="","",IF('03.คีย์เทอม2'!$B50="","",'01.ข้อมูลเบื้องต้น'!$C$25))</f>
        <v/>
      </c>
      <c r="CL50" s="722"/>
      <c r="CM50" s="1234" t="str">
        <f t="shared" si="11"/>
        <v/>
      </c>
      <c r="CN50" s="1232"/>
      <c r="CO50" s="1231" t="str">
        <f>IF('01.ข้อมูลเบื้องต้น'!$B$26="","",IF('03.คีย์เทอม2'!$B50="","",'01.ข้อมูลเบื้องต้น'!$B$26))</f>
        <v/>
      </c>
      <c r="CP50" s="1232" t="str">
        <f>IF('01.ข้อมูลเบื้องต้น'!$C$26="","",IF('03.คีย์เทอม2'!$B50="","",'01.ข้อมูลเบื้องต้น'!$C$26))</f>
        <v/>
      </c>
      <c r="CQ50" s="722"/>
      <c r="CR50" s="1234" t="str">
        <f t="shared" si="12"/>
        <v/>
      </c>
      <c r="CS50" s="1232"/>
      <c r="CT50" s="1231" t="str">
        <f>IF('01.ข้อมูลเบื้องต้น'!$B$27="","",IF('03.คีย์เทอม2'!$B50="","",'01.ข้อมูลเบื้องต้น'!$B$27))</f>
        <v/>
      </c>
      <c r="CU50" s="1232" t="str">
        <f>IF('01.ข้อมูลเบื้องต้น'!$C$27="","",IF('03.คีย์เทอม2'!$B50="","",'01.ข้อมูลเบื้องต้น'!$C$27))</f>
        <v/>
      </c>
      <c r="CV50" s="722"/>
      <c r="CW50" s="1234" t="str">
        <f t="shared" si="13"/>
        <v/>
      </c>
      <c r="CX50" s="1232"/>
      <c r="CY50" s="1231" t="str">
        <f>IF('01.ข้อมูลเบื้องต้น'!$B$28="","",IF('03.คีย์เทอม2'!$B50="","",'01.ข้อมูลเบื้องต้น'!$B$28))</f>
        <v/>
      </c>
      <c r="CZ50" s="1232" t="str">
        <f>IF('01.ข้อมูลเบื้องต้น'!$C$28="","",IF('03.คีย์เทอม2'!$B50="","",'01.ข้อมูลเบื้องต้น'!$C$28))</f>
        <v/>
      </c>
      <c r="DA50" s="722"/>
      <c r="DB50" s="1234" t="str">
        <f t="shared" si="14"/>
        <v/>
      </c>
      <c r="DC50" s="1232"/>
      <c r="DD50" s="1231" t="str">
        <f>IF('01.ข้อมูลเบื้องต้น'!$B$36="","",IF('02.คีย์เทอม1'!$B50="","",'01.ข้อมูลเบื้องต้น'!$B$36))</f>
        <v/>
      </c>
      <c r="DE50" s="1232" t="str">
        <f>IF('01.ข้อมูลเบื้องต้น'!$C$36="","",IF('02.คีย์เทอม1'!$B50="","",'01.ข้อมูลเบื้องต้น'!$C$36))</f>
        <v/>
      </c>
      <c r="DF50" s="721"/>
      <c r="DG50" s="1234" t="str">
        <f t="shared" si="15"/>
        <v/>
      </c>
      <c r="DH50" s="1232"/>
      <c r="DI50" s="1231" t="str">
        <f>IF('01.ข้อมูลเบื้องต้น'!$B$37="","",IF('02.คีย์เทอม1'!$B50="","",'01.ข้อมูลเบื้องต้น'!$B$37))</f>
        <v/>
      </c>
      <c r="DJ50" s="1232" t="str">
        <f>IF('01.ข้อมูลเบื้องต้น'!$C$37="","",IF('02.คีย์เทอม1'!$B50="","",'01.ข้อมูลเบื้องต้น'!$C$37))</f>
        <v/>
      </c>
      <c r="DK50" s="721"/>
      <c r="DL50" s="1234" t="str">
        <f t="shared" si="16"/>
        <v/>
      </c>
      <c r="DM50" s="1232"/>
      <c r="DN50" s="1231" t="str">
        <f>IF('01.ข้อมูลเบื้องต้น'!$B$38="","",IF('02.คีย์เทอม1'!$B50="","",'01.ข้อมูลเบื้องต้น'!$B$38))</f>
        <v/>
      </c>
      <c r="DO50" s="1232" t="str">
        <f>IF('01.ข้อมูลเบื้องต้น'!$C$38="","",IF('02.คีย์เทอม1'!$B50="","",'01.ข้อมูลเบื้องต้น'!$C$38))</f>
        <v/>
      </c>
      <c r="DP50" s="721"/>
      <c r="DQ50" s="1234" t="str">
        <f t="shared" si="17"/>
        <v/>
      </c>
      <c r="DR50" s="1232"/>
      <c r="DS50" s="1231" t="str">
        <f>IF('01.ข้อมูลเบื้องต้น'!$B$39="","",IF('02.คีย์เทอม1'!$B50="","",'01.ข้อมูลเบื้องต้น'!$B$39))</f>
        <v/>
      </c>
      <c r="DT50" s="1232" t="str">
        <f>IF('01.ข้อมูลเบื้องต้น'!$C$39="","",IF('02.คีย์เทอม1'!$B50="","",'01.ข้อมูลเบื้องต้น'!$C$39))</f>
        <v/>
      </c>
      <c r="DU50" s="721"/>
      <c r="DV50" s="1234" t="str">
        <f t="shared" si="18"/>
        <v/>
      </c>
      <c r="DW50" s="1232"/>
      <c r="DX50" s="1231" t="str">
        <f>IF('01.ข้อมูลเบื้องต้น'!$B$40="","",IF('02.คีย์เทอม1'!$B50="","",'01.ข้อมูลเบื้องต้น'!$B$40))</f>
        <v/>
      </c>
      <c r="DY50" s="1232" t="str">
        <f>IF('01.ข้อมูลเบื้องต้น'!$C$40="","",IF('02.คีย์เทอม1'!$B50="","",'01.ข้อมูลเบื้องต้น'!$C$40))</f>
        <v/>
      </c>
      <c r="DZ50" s="721"/>
      <c r="EA50" s="1234" t="str">
        <f t="shared" si="19"/>
        <v/>
      </c>
      <c r="EB50" s="1232"/>
      <c r="EC50" s="1231" t="str">
        <f>IF('01.ข้อมูลเบื้องต้น'!$B$41="","",IF('02.คีย์เทอม1'!$B50="","",'01.ข้อมูลเบื้องต้น'!$B$41))</f>
        <v/>
      </c>
      <c r="ED50" s="1232" t="str">
        <f>IF('01.ข้อมูลเบื้องต้น'!$C$41="","",IF('02.คีย์เทอม1'!$B50="","",'01.ข้อมูลเบื้องต้น'!$C$41))</f>
        <v/>
      </c>
      <c r="EE50" s="721"/>
      <c r="EF50" s="1234" t="str">
        <f t="shared" si="20"/>
        <v/>
      </c>
      <c r="EG50" s="1232"/>
      <c r="EH50" s="1231" t="str">
        <f>IF('01.ข้อมูลเบื้องต้น'!$B$42="","",IF('02.คีย์เทอม1'!$B50="","",'01.ข้อมูลเบื้องต้น'!$B$42))</f>
        <v/>
      </c>
      <c r="EI50" s="1232" t="str">
        <f>IF('01.ข้อมูลเบื้องต้น'!$C$42="","",IF('02.คีย์เทอม1'!$B50="","",'01.ข้อมูลเบื้องต้น'!$C$42))</f>
        <v/>
      </c>
      <c r="EJ50" s="721"/>
      <c r="EK50" s="1234" t="str">
        <f t="shared" si="21"/>
        <v/>
      </c>
      <c r="EL50" s="1232"/>
      <c r="EM50" s="1231" t="str">
        <f>IF('01.ข้อมูลเบื้องต้น'!$B$43="","",IF('02.คีย์เทอม1'!$B50="","",'01.ข้อมูลเบื้องต้น'!$B$43))</f>
        <v/>
      </c>
      <c r="EN50" s="1232" t="str">
        <f>IF('01.ข้อมูลเบื้องต้น'!$C$43="","",IF('02.คีย์เทอม1'!$B50="","",'01.ข้อมูลเบื้องต้น'!$C$43))</f>
        <v/>
      </c>
      <c r="EO50" s="721"/>
      <c r="EP50" s="1234" t="str">
        <f t="shared" si="22"/>
        <v/>
      </c>
      <c r="EQ50" s="1232"/>
      <c r="ER50" s="1231" t="str">
        <f>IF('01.ข้อมูลเบื้องต้น'!$B$44="","",IF('02.คีย์เทอม1'!$B50="","",'01.ข้อมูลเบื้องต้น'!$B$44))</f>
        <v/>
      </c>
      <c r="ES50" s="1232" t="str">
        <f>IF('01.ข้อมูลเบื้องต้น'!$C$44="","",IF('02.คีย์เทอม1'!$B50="","",'01.ข้อมูลเบื้องต้น'!$C$44))</f>
        <v/>
      </c>
      <c r="ET50" s="721"/>
      <c r="EU50" s="1234" t="str">
        <f t="shared" si="23"/>
        <v/>
      </c>
      <c r="EV50" s="1232"/>
      <c r="EW50" s="1231" t="str">
        <f>IF('01.ข้อมูลเบื้องต้น'!$B$45="","",IF('02.คีย์เทอม1'!$B50="","",'01.ข้อมูลเบื้องต้น'!$B$45))</f>
        <v/>
      </c>
      <c r="EX50" s="1232" t="str">
        <f>IF('01.ข้อมูลเบื้องต้น'!$C$45="","",IF('02.คีย์เทอม1'!$B50="","",'01.ข้อมูลเบื้องต้น'!$C$45))</f>
        <v/>
      </c>
      <c r="EY50" s="721"/>
      <c r="EZ50" s="1234" t="str">
        <f t="shared" si="24"/>
        <v/>
      </c>
      <c r="FA50" s="1232"/>
      <c r="FB50" s="1231" t="str">
        <f>IF('01.ข้อมูลเบื้องต้น'!$B$46="","",IF('02.คีย์เทอม1'!$B50="","",'01.ข้อมูลเบื้องต้น'!$B$46))</f>
        <v/>
      </c>
      <c r="FC50" s="1232" t="str">
        <f>IF('01.ข้อมูลเบื้องต้น'!$C$46="","",IF('02.คีย์เทอม1'!$B50="","",'01.ข้อมูลเบื้องต้น'!$C$46))</f>
        <v/>
      </c>
      <c r="FD50" s="721"/>
      <c r="FE50" s="1234" t="str">
        <f t="shared" si="25"/>
        <v/>
      </c>
      <c r="FF50" s="1232"/>
      <c r="FG50" s="1231" t="str">
        <f>IF('01.ข้อมูลเบื้องต้น'!$B$47="","",IF('02.คีย์เทอม1'!$B50="","",'01.ข้อมูลเบื้องต้น'!$B$47))</f>
        <v/>
      </c>
      <c r="FH50" s="1232" t="str">
        <f>IF('01.ข้อมูลเบื้องต้น'!$C$47="","",IF('02.คีย์เทอม1'!$B50="","",'01.ข้อมูลเบื้องต้น'!$C$47))</f>
        <v/>
      </c>
      <c r="FI50" s="721"/>
      <c r="FJ50" s="1234" t="str">
        <f t="shared" si="26"/>
        <v/>
      </c>
      <c r="FK50" s="1232"/>
      <c r="FL50" s="1231" t="str">
        <f>IF('01.ข้อมูลเบื้องต้น'!$B$48="","",IF('02.คีย์เทอม1'!$B50="","",'01.ข้อมูลเบื้องต้น'!$B$48))</f>
        <v/>
      </c>
      <c r="FM50" s="1232" t="str">
        <f>IF('01.ข้อมูลเบื้องต้น'!$C$48="","",IF('02.คีย์เทอม1'!$B50="","",'01.ข้อมูลเบื้องต้น'!$C$48))</f>
        <v/>
      </c>
      <c r="FN50" s="721"/>
      <c r="FO50" s="1234" t="str">
        <f t="shared" si="27"/>
        <v/>
      </c>
      <c r="FP50" s="1232"/>
      <c r="FQ50" s="1231" t="str">
        <f>IF('01.ข้อมูลเบื้องต้น'!$B$49="","",IF('02.คีย์เทอม1'!$B50="","",'01.ข้อมูลเบื้องต้น'!$B$49))</f>
        <v/>
      </c>
      <c r="FR50" s="1232" t="str">
        <f>IF('01.ข้อมูลเบื้องต้น'!$C$49="","",IF('02.คีย์เทอม1'!$B50="","",'01.ข้อมูลเบื้องต้น'!$C$49))</f>
        <v/>
      </c>
      <c r="FS50" s="721"/>
      <c r="FT50" s="1234" t="str">
        <f t="shared" si="28"/>
        <v/>
      </c>
      <c r="FU50" s="1232"/>
      <c r="FV50" s="1231" t="str">
        <f>IF('01.ข้อมูลเบื้องต้น'!$B$50="","",IF($D50="","",'01.ข้อมูลเบื้องต้น'!$B$50))</f>
        <v/>
      </c>
      <c r="FW50" s="1232" t="str">
        <f>IF('01.ข้อมูลเบื้องต้น'!$C$50="","",IF('02.คีย์เทอม1'!$B50="","",'01.ข้อมูลเบื้องต้น'!$C$50))</f>
        <v/>
      </c>
      <c r="FX50" s="721"/>
      <c r="FY50" s="1234" t="str">
        <f t="shared" si="29"/>
        <v/>
      </c>
      <c r="FZ50" s="521" t="str">
        <f t="shared" si="56"/>
        <v/>
      </c>
      <c r="GA50" s="522" t="str">
        <f t="shared" si="57"/>
        <v/>
      </c>
      <c r="GB50" s="523" t="str">
        <f>IF('2.ชื่อนักเรียน'!R51="มส","มส",IF('2.ชื่อนักเรียน'!R51="ย้าย","ย้าย",IF('2.ชื่อนักเรียน'!R51="ร","ร",IF(GA50="","",RANK(GA50,$GA$10:$GA$59,0)))))</f>
        <v/>
      </c>
      <c r="GC50" s="523" t="str">
        <f t="shared" si="39"/>
        <v/>
      </c>
      <c r="GE50" s="524" t="str">
        <f t="shared" si="40"/>
        <v/>
      </c>
      <c r="GF50" s="700" t="str">
        <f t="shared" si="41"/>
        <v/>
      </c>
      <c r="GG50" s="717" t="str">
        <f t="shared" si="42"/>
        <v/>
      </c>
      <c r="GH50" s="520" t="str">
        <f t="shared" si="43"/>
        <v/>
      </c>
      <c r="GI50" s="537" t="str">
        <f t="shared" si="44"/>
        <v/>
      </c>
      <c r="GJ50" s="700" t="str">
        <f t="shared" si="45"/>
        <v/>
      </c>
      <c r="GK50" s="700" t="str">
        <f t="shared" si="46"/>
        <v/>
      </c>
      <c r="GL50" s="525" t="str">
        <f t="shared" si="47"/>
        <v/>
      </c>
      <c r="GM50" s="701" t="str">
        <f t="shared" si="48"/>
        <v/>
      </c>
      <c r="GN50" s="701" t="str">
        <f t="shared" si="49"/>
        <v/>
      </c>
      <c r="GO50" s="701" t="str">
        <f t="shared" si="50"/>
        <v/>
      </c>
      <c r="GP50" s="701" t="str">
        <f t="shared" si="51"/>
        <v/>
      </c>
      <c r="GQ50" s="701" t="str">
        <f t="shared" si="52"/>
        <v/>
      </c>
      <c r="GR50" s="701" t="str">
        <f t="shared" si="53"/>
        <v/>
      </c>
      <c r="GS50" s="701" t="str">
        <f t="shared" si="54"/>
        <v/>
      </c>
      <c r="GT50" s="520" t="str">
        <f t="shared" si="55"/>
        <v/>
      </c>
    </row>
    <row r="51" spans="1:202" s="509" customFormat="1" ht="17.25" customHeight="1" thickTop="1" thickBot="1">
      <c r="A51" s="1229">
        <v>42</v>
      </c>
      <c r="B51" s="1229" t="str">
        <f>IF('2.ชื่อนักเรียน'!E52="","",CONCATENATE('2.ชื่อนักเรียน'!E52,'2.ชื่อนักเรียน'!F52,'2.ชื่อนักเรียน'!G52,'2.ชื่อนักเรียน'!H52,'2.ชื่อนักเรียน'!I52,'2.ชื่อนักเรียน'!J52,'2.ชื่อนักเรียน'!K52,'2.ชื่อนักเรียน'!L52,'2.ชื่อนักเรียน'!M52,'2.ชื่อนักเรียน'!N52,'2.ชื่อนักเรียน'!O52,'2.ชื่อนักเรียน'!P52,'2.ชื่อนักเรียน'!Q52))</f>
        <v/>
      </c>
      <c r="C51" s="1230" t="str">
        <f>IF('2.ชื่อนักเรียน'!B52="","",'2.ชื่อนักเรียน'!B52)</f>
        <v/>
      </c>
      <c r="D51" s="1231" t="str">
        <f>IF('2.ชื่อนักเรียน'!C52="","",CONCATENATE(TRIM('2.ชื่อนักเรียน'!C52),"  ",'2.ชื่อนักเรียน'!D52))</f>
        <v/>
      </c>
      <c r="E51" s="1232" t="str">
        <f>IF(B51="","",IF('01.ข้อมูลเบื้องต้น'!$H$2="","",'01.ข้อมูลเบื้องต้น'!$H$2))</f>
        <v/>
      </c>
      <c r="F51" s="1231" t="str">
        <f>IF(B51="","",IF('01.ข้อมูลเบื้องต้น'!$I$4="","",'01.ข้อมูลเบื้องต้น'!$I$4))</f>
        <v/>
      </c>
      <c r="G51" s="1232"/>
      <c r="H51" s="1231" t="str">
        <f>IF('01.ข้อมูลเบื้องต้น'!$B$8="","",IF('03.คีย์เทอม2'!$B51="","",'01.ข้อมูลเบื้องต้น'!$B$8))</f>
        <v/>
      </c>
      <c r="I51" s="1232" t="str">
        <f>IF('01.ข้อมูลเบื้องต้น'!$C$8="","",IF('03.คีย์เทอม2'!$B51="","",'01.ข้อมูลเบื้องต้น'!$C$8))</f>
        <v/>
      </c>
      <c r="J51" s="519"/>
      <c r="K51" s="1233" t="str">
        <f>IF('2.ชื่อนักเรียน'!R52="มส","มส",IF('2.ชื่อนักเรียน'!R52="ร","ร",IF('2.ชื่อนักเรียน'!R52="ย้าย","ย้าย",IF(J51="","",IF(J51&gt;=75,"เชี่ยวชาญ",IF(J51&gt;=65,"ชำนาญ",IF(J51&gt;=55,"พัฒนา",IF(J51&gt;=50,"เริ่มต้น","ไม่ผ่าน"))))))))</f>
        <v/>
      </c>
      <c r="L51" s="1232"/>
      <c r="M51" s="1231" t="str">
        <f>IF('01.ข้อมูลเบื้องต้น'!$B$9="","",IF('03.คีย์เทอม2'!$B51="","",'01.ข้อมูลเบื้องต้น'!$B$9))</f>
        <v/>
      </c>
      <c r="N51" s="1232" t="str">
        <f>IF('01.ข้อมูลเบื้องต้น'!$C$9="","",IF('03.คีย์เทอม2'!$B51="","",'01.ข้อมูลเบื้องต้น'!$C$9))</f>
        <v/>
      </c>
      <c r="O51" s="526"/>
      <c r="P51" s="1235" t="str">
        <f t="shared" si="6"/>
        <v/>
      </c>
      <c r="Q51" s="1232"/>
      <c r="R51" s="1231" t="str">
        <f>IF('01.ข้อมูลเบื้องต้น'!$B$10="","",IF('03.คีย์เทอม2'!$B51="","",'01.ข้อมูลเบื้องต้น'!$B$10))</f>
        <v/>
      </c>
      <c r="S51" s="1232" t="str">
        <f>IF('01.ข้อมูลเบื้องต้น'!$C$10="","",IF('03.คีย์เทอม2'!$B51="","",'01.ข้อมูลเบื้องต้น'!$C$10))</f>
        <v/>
      </c>
      <c r="T51" s="526"/>
      <c r="U51" s="1235" t="str">
        <f t="shared" si="7"/>
        <v/>
      </c>
      <c r="V51" s="1232"/>
      <c r="W51" s="1231" t="str">
        <f>IF('01.ข้อมูลเบื้องต้น'!$B$11="","",IF('03.คีย์เทอม2'!$B51="","",'01.ข้อมูลเบื้องต้น'!$B$11))</f>
        <v/>
      </c>
      <c r="X51" s="1232" t="str">
        <f>IF('01.ข้อมูลเบื้องต้น'!$C$11="","",IF('03.คีย์เทอม2'!$B51="","",'01.ข้อมูลเบื้องต้น'!$C$11))</f>
        <v/>
      </c>
      <c r="Y51" s="519"/>
      <c r="Z51" s="1234" t="str">
        <f t="shared" si="30"/>
        <v/>
      </c>
      <c r="AA51" s="1232"/>
      <c r="AB51" s="1231" t="str">
        <f>IF('01.ข้อมูลเบื้องต้น'!$B$12="","",IF('03.คีย์เทอม2'!$B51="","",'01.ข้อมูลเบื้องต้น'!$B$12))</f>
        <v/>
      </c>
      <c r="AC51" s="1232" t="str">
        <f>IF('01.ข้อมูลเบื้องต้น'!$C$12="","",IF('03.คีย์เทอม2'!$B51="","",'01.ข้อมูลเบื้องต้น'!$C$12))</f>
        <v/>
      </c>
      <c r="AD51" s="526"/>
      <c r="AE51" s="1235" t="str">
        <f t="shared" si="31"/>
        <v/>
      </c>
      <c r="AF51" s="1232"/>
      <c r="AG51" s="1231" t="str">
        <f>IF('01.ข้อมูลเบื้องต้น'!$B$13="","",IF('03.คีย์เทอม2'!$B51="","",'01.ข้อมูลเบื้องต้น'!$B$13))</f>
        <v/>
      </c>
      <c r="AH51" s="1232" t="str">
        <f>IF('01.ข้อมูลเบื้องต้น'!$C$13="","",IF('03.คีย์เทอม2'!$B51="","",'01.ข้อมูลเบื้องต้น'!$C$13))</f>
        <v/>
      </c>
      <c r="AI51" s="526"/>
      <c r="AJ51" s="1235" t="str">
        <f t="shared" si="32"/>
        <v/>
      </c>
      <c r="AK51" s="1232"/>
      <c r="AL51" s="1231" t="str">
        <f>IF('01.ข้อมูลเบื้องต้น'!$B$14="","",IF('03.คีย์เทอม2'!$B51="","",'01.ข้อมูลเบื้องต้น'!$B$14))</f>
        <v/>
      </c>
      <c r="AM51" s="1232" t="str">
        <f>IF('01.ข้อมูลเบื้องต้น'!$C$14="","",IF('03.คีย์เทอม2'!$B51="","",'01.ข้อมูลเบื้องต้น'!$C$14))</f>
        <v/>
      </c>
      <c r="AN51" s="526"/>
      <c r="AO51" s="1235" t="str">
        <f t="shared" si="33"/>
        <v/>
      </c>
      <c r="AP51" s="1232"/>
      <c r="AQ51" s="1231" t="str">
        <f>IF('01.ข้อมูลเบื้องต้น'!$B$15="","",IF('03.คีย์เทอม2'!$B51="","",'01.ข้อมูลเบื้องต้น'!$B$15))</f>
        <v/>
      </c>
      <c r="AR51" s="1232" t="str">
        <f>IF('01.ข้อมูลเบื้องต้น'!$C$15="","",IF('03.คีย์เทอม2'!$B51="","",'01.ข้อมูลเบื้องต้น'!$C$15))</f>
        <v/>
      </c>
      <c r="AS51" s="526"/>
      <c r="AT51" s="1235" t="str">
        <f t="shared" si="34"/>
        <v/>
      </c>
      <c r="AU51" s="1232"/>
      <c r="AV51" s="1231" t="str">
        <f>IF('01.ข้อมูลเบื้องต้น'!$B$16="","",IF('03.คีย์เทอม2'!$B51="","",'01.ข้อมูลเบื้องต้น'!$B$16))</f>
        <v/>
      </c>
      <c r="AW51" s="1232" t="str">
        <f>IF('01.ข้อมูลเบื้องต้น'!$C$16="","",IF('03.คีย์เทอม2'!$B51="","",'01.ข้อมูลเบื้องต้น'!$C$16))</f>
        <v/>
      </c>
      <c r="AX51" s="519"/>
      <c r="AY51" s="1234" t="str">
        <f t="shared" si="35"/>
        <v/>
      </c>
      <c r="AZ51" s="1232"/>
      <c r="BA51" s="1231" t="str">
        <f>IF('01.ข้อมูลเบื้องต้น'!$B$17="","",IF('03.คีย์เทอม2'!$B51="","",'01.ข้อมูลเบื้องต้น'!$B$17))</f>
        <v/>
      </c>
      <c r="BB51" s="1232" t="str">
        <f>IF('01.ข้อมูลเบื้องต้น'!$C$17="","",IF('03.คีย์เทอม2'!$B51="","",'01.ข้อมูลเบื้องต้น'!$C$17))</f>
        <v/>
      </c>
      <c r="BC51" s="519"/>
      <c r="BD51" s="1234" t="str">
        <f t="shared" si="36"/>
        <v/>
      </c>
      <c r="BE51" s="1232"/>
      <c r="BF51" s="1231" t="str">
        <f>IF('01.ข้อมูลเบื้องต้น'!$B$19="","",IF('03.คีย์เทอม2'!$B51="","",'01.ข้อมูลเบื้องต้น'!$B$19))</f>
        <v/>
      </c>
      <c r="BG51" s="1232" t="str">
        <f>IF('01.ข้อมูลเบื้องต้น'!$C$19="","",IF('03.คีย์เทอม2'!$B51="","",'01.ข้อมูลเบื้องต้น'!$C$19))</f>
        <v/>
      </c>
      <c r="BH51" s="722"/>
      <c r="BI51" s="1234" t="str">
        <f t="shared" si="37"/>
        <v/>
      </c>
      <c r="BJ51" s="1232"/>
      <c r="BK51" s="1231" t="str">
        <f>IF('01.ข้อมูลเบื้องต้น'!$B$20="","",IF('03.คีย์เทอม2'!$B51="","",'01.ข้อมูลเบื้องต้น'!$B$20))</f>
        <v/>
      </c>
      <c r="BL51" s="1232" t="str">
        <f>IF('01.ข้อมูลเบื้องต้น'!$C$20="","",IF('03.คีย์เทอม2'!$B51="","",'01.ข้อมูลเบื้องต้น'!$C$20))</f>
        <v/>
      </c>
      <c r="BM51" s="723"/>
      <c r="BN51" s="1235" t="str">
        <f t="shared" si="8"/>
        <v/>
      </c>
      <c r="BO51" s="1232"/>
      <c r="BP51" s="1231" t="str">
        <f>IF('01.ข้อมูลเบื้องต้น'!$B$21="","",IF('03.คีย์เทอม2'!$B51="","",'01.ข้อมูลเบื้องต้น'!$B$21))</f>
        <v/>
      </c>
      <c r="BQ51" s="1232" t="str">
        <f>IF('01.ข้อมูลเบื้องต้น'!$C$21="","",IF('03.คีย์เทอม2'!$B51="","",'01.ข้อมูลเบื้องต้น'!$C$21))</f>
        <v/>
      </c>
      <c r="BR51" s="722"/>
      <c r="BS51" s="1234" t="str">
        <f t="shared" si="9"/>
        <v/>
      </c>
      <c r="BT51" s="1232"/>
      <c r="BU51" s="1231" t="str">
        <f>IF('01.ข้อมูลเบื้องต้น'!$B$22="","",IF('03.คีย์เทอม2'!$B51="","",'01.ข้อมูลเบื้องต้น'!$B$22))</f>
        <v/>
      </c>
      <c r="BV51" s="1232" t="str">
        <f>IF('01.ข้อมูลเบื้องต้น'!$C$22="","",IF('03.คีย์เทอม2'!$B51="","",'01.ข้อมูลเบื้องต้น'!$C$22))</f>
        <v/>
      </c>
      <c r="BW51" s="722"/>
      <c r="BX51" s="1234" t="str">
        <f t="shared" si="10"/>
        <v/>
      </c>
      <c r="BY51" s="1232"/>
      <c r="BZ51" s="1231" t="str">
        <f>IF('01.ข้อมูลเบื้องต้น'!$B$23="","",IF('03.คีย์เทอม2'!$B51="","",'01.ข้อมูลเบื้องต้น'!$B$23))</f>
        <v/>
      </c>
      <c r="CA51" s="1232" t="str">
        <f>IF('01.ข้อมูลเบื้องต้น'!$C$23="","",IF('03.คีย์เทอม2'!$B51="","",'01.ข้อมูลเบื้องต้น'!$C$23))</f>
        <v/>
      </c>
      <c r="CB51" s="722"/>
      <c r="CC51" s="1234" t="str">
        <f t="shared" si="38"/>
        <v/>
      </c>
      <c r="CD51" s="1232"/>
      <c r="CE51" s="1231" t="str">
        <f>IF('01.ข้อมูลเบื้องต้น'!$B$24="","",IF('03.คีย์เทอม2'!$B51="","",'01.ข้อมูลเบื้องต้น'!$B$24))</f>
        <v/>
      </c>
      <c r="CF51" s="1232" t="str">
        <f>IF('01.ข้อมูลเบื้องต้น'!$C$24="","",IF('03.คีย์เทอม2'!$B51="","",'01.ข้อมูลเบื้องต้น'!$C$24))</f>
        <v/>
      </c>
      <c r="CG51" s="722"/>
      <c r="CH51" s="1234" t="str">
        <f t="shared" si="58"/>
        <v/>
      </c>
      <c r="CI51" s="1232"/>
      <c r="CJ51" s="1231" t="str">
        <f>IF('01.ข้อมูลเบื้องต้น'!$B$25="","",IF('03.คีย์เทอม2'!$B51="","",'01.ข้อมูลเบื้องต้น'!$B$25))</f>
        <v/>
      </c>
      <c r="CK51" s="1232" t="str">
        <f>IF('01.ข้อมูลเบื้องต้น'!$C$25="","",IF('03.คีย์เทอม2'!$B51="","",'01.ข้อมูลเบื้องต้น'!$C$25))</f>
        <v/>
      </c>
      <c r="CL51" s="722"/>
      <c r="CM51" s="1234" t="str">
        <f t="shared" si="11"/>
        <v/>
      </c>
      <c r="CN51" s="1232"/>
      <c r="CO51" s="1231" t="str">
        <f>IF('01.ข้อมูลเบื้องต้น'!$B$26="","",IF('03.คีย์เทอม2'!$B51="","",'01.ข้อมูลเบื้องต้น'!$B$26))</f>
        <v/>
      </c>
      <c r="CP51" s="1232" t="str">
        <f>IF('01.ข้อมูลเบื้องต้น'!$C$26="","",IF('03.คีย์เทอม2'!$B51="","",'01.ข้อมูลเบื้องต้น'!$C$26))</f>
        <v/>
      </c>
      <c r="CQ51" s="722"/>
      <c r="CR51" s="1234" t="str">
        <f t="shared" si="12"/>
        <v/>
      </c>
      <c r="CS51" s="1232"/>
      <c r="CT51" s="1231" t="str">
        <f>IF('01.ข้อมูลเบื้องต้น'!$B$27="","",IF('03.คีย์เทอม2'!$B51="","",'01.ข้อมูลเบื้องต้น'!$B$27))</f>
        <v/>
      </c>
      <c r="CU51" s="1232" t="str">
        <f>IF('01.ข้อมูลเบื้องต้น'!$C$27="","",IF('03.คีย์เทอม2'!$B51="","",'01.ข้อมูลเบื้องต้น'!$C$27))</f>
        <v/>
      </c>
      <c r="CV51" s="722"/>
      <c r="CW51" s="1234" t="str">
        <f t="shared" si="13"/>
        <v/>
      </c>
      <c r="CX51" s="1232"/>
      <c r="CY51" s="1231" t="str">
        <f>IF('01.ข้อมูลเบื้องต้น'!$B$28="","",IF('03.คีย์เทอม2'!$B51="","",'01.ข้อมูลเบื้องต้น'!$B$28))</f>
        <v/>
      </c>
      <c r="CZ51" s="1232" t="str">
        <f>IF('01.ข้อมูลเบื้องต้น'!$C$28="","",IF('03.คีย์เทอม2'!$B51="","",'01.ข้อมูลเบื้องต้น'!$C$28))</f>
        <v/>
      </c>
      <c r="DA51" s="722"/>
      <c r="DB51" s="1234" t="str">
        <f t="shared" si="14"/>
        <v/>
      </c>
      <c r="DC51" s="1232"/>
      <c r="DD51" s="1231" t="str">
        <f>IF('01.ข้อมูลเบื้องต้น'!$B$36="","",IF('02.คีย์เทอม1'!$B51="","",'01.ข้อมูลเบื้องต้น'!$B$36))</f>
        <v/>
      </c>
      <c r="DE51" s="1232" t="str">
        <f>IF('01.ข้อมูลเบื้องต้น'!$C$36="","",IF('02.คีย์เทอม1'!$B51="","",'01.ข้อมูลเบื้องต้น'!$C$36))</f>
        <v/>
      </c>
      <c r="DF51" s="721"/>
      <c r="DG51" s="1234" t="str">
        <f t="shared" si="15"/>
        <v/>
      </c>
      <c r="DH51" s="1232"/>
      <c r="DI51" s="1231" t="str">
        <f>IF('01.ข้อมูลเบื้องต้น'!$B$37="","",IF('02.คีย์เทอม1'!$B51="","",'01.ข้อมูลเบื้องต้น'!$B$37))</f>
        <v/>
      </c>
      <c r="DJ51" s="1232" t="str">
        <f>IF('01.ข้อมูลเบื้องต้น'!$C$37="","",IF('02.คีย์เทอม1'!$B51="","",'01.ข้อมูลเบื้องต้น'!$C$37))</f>
        <v/>
      </c>
      <c r="DK51" s="721"/>
      <c r="DL51" s="1234" t="str">
        <f t="shared" si="16"/>
        <v/>
      </c>
      <c r="DM51" s="1232"/>
      <c r="DN51" s="1231" t="str">
        <f>IF('01.ข้อมูลเบื้องต้น'!$B$38="","",IF('02.คีย์เทอม1'!$B51="","",'01.ข้อมูลเบื้องต้น'!$B$38))</f>
        <v/>
      </c>
      <c r="DO51" s="1232" t="str">
        <f>IF('01.ข้อมูลเบื้องต้น'!$C$38="","",IF('02.คีย์เทอม1'!$B51="","",'01.ข้อมูลเบื้องต้น'!$C$38))</f>
        <v/>
      </c>
      <c r="DP51" s="721"/>
      <c r="DQ51" s="1234" t="str">
        <f t="shared" si="17"/>
        <v/>
      </c>
      <c r="DR51" s="1232"/>
      <c r="DS51" s="1231" t="str">
        <f>IF('01.ข้อมูลเบื้องต้น'!$B$39="","",IF('02.คีย์เทอม1'!$B51="","",'01.ข้อมูลเบื้องต้น'!$B$39))</f>
        <v/>
      </c>
      <c r="DT51" s="1232" t="str">
        <f>IF('01.ข้อมูลเบื้องต้น'!$C$39="","",IF('02.คีย์เทอม1'!$B51="","",'01.ข้อมูลเบื้องต้น'!$C$39))</f>
        <v/>
      </c>
      <c r="DU51" s="721"/>
      <c r="DV51" s="1234" t="str">
        <f t="shared" si="18"/>
        <v/>
      </c>
      <c r="DW51" s="1232"/>
      <c r="DX51" s="1231" t="str">
        <f>IF('01.ข้อมูลเบื้องต้น'!$B$40="","",IF('02.คีย์เทอม1'!$B51="","",'01.ข้อมูลเบื้องต้น'!$B$40))</f>
        <v/>
      </c>
      <c r="DY51" s="1232" t="str">
        <f>IF('01.ข้อมูลเบื้องต้น'!$C$40="","",IF('02.คีย์เทอม1'!$B51="","",'01.ข้อมูลเบื้องต้น'!$C$40))</f>
        <v/>
      </c>
      <c r="DZ51" s="721"/>
      <c r="EA51" s="1234" t="str">
        <f t="shared" si="19"/>
        <v/>
      </c>
      <c r="EB51" s="1232"/>
      <c r="EC51" s="1231" t="str">
        <f>IF('01.ข้อมูลเบื้องต้น'!$B$41="","",IF('02.คีย์เทอม1'!$B51="","",'01.ข้อมูลเบื้องต้น'!$B$41))</f>
        <v/>
      </c>
      <c r="ED51" s="1232" t="str">
        <f>IF('01.ข้อมูลเบื้องต้น'!$C$41="","",IF('02.คีย์เทอม1'!$B51="","",'01.ข้อมูลเบื้องต้น'!$C$41))</f>
        <v/>
      </c>
      <c r="EE51" s="721"/>
      <c r="EF51" s="1234" t="str">
        <f t="shared" si="20"/>
        <v/>
      </c>
      <c r="EG51" s="1232"/>
      <c r="EH51" s="1231" t="str">
        <f>IF('01.ข้อมูลเบื้องต้น'!$B$42="","",IF('02.คีย์เทอม1'!$B51="","",'01.ข้อมูลเบื้องต้น'!$B$42))</f>
        <v/>
      </c>
      <c r="EI51" s="1232" t="str">
        <f>IF('01.ข้อมูลเบื้องต้น'!$C$42="","",IF('02.คีย์เทอม1'!$B51="","",'01.ข้อมูลเบื้องต้น'!$C$42))</f>
        <v/>
      </c>
      <c r="EJ51" s="721"/>
      <c r="EK51" s="1234" t="str">
        <f t="shared" si="21"/>
        <v/>
      </c>
      <c r="EL51" s="1232"/>
      <c r="EM51" s="1231" t="str">
        <f>IF('01.ข้อมูลเบื้องต้น'!$B$43="","",IF('02.คีย์เทอม1'!$B51="","",'01.ข้อมูลเบื้องต้น'!$B$43))</f>
        <v/>
      </c>
      <c r="EN51" s="1232" t="str">
        <f>IF('01.ข้อมูลเบื้องต้น'!$C$43="","",IF('02.คีย์เทอม1'!$B51="","",'01.ข้อมูลเบื้องต้น'!$C$43))</f>
        <v/>
      </c>
      <c r="EO51" s="721"/>
      <c r="EP51" s="1234" t="str">
        <f t="shared" si="22"/>
        <v/>
      </c>
      <c r="EQ51" s="1232"/>
      <c r="ER51" s="1231" t="str">
        <f>IF('01.ข้อมูลเบื้องต้น'!$B$44="","",IF('02.คีย์เทอม1'!$B51="","",'01.ข้อมูลเบื้องต้น'!$B$44))</f>
        <v/>
      </c>
      <c r="ES51" s="1232" t="str">
        <f>IF('01.ข้อมูลเบื้องต้น'!$C$44="","",IF('02.คีย์เทอม1'!$B51="","",'01.ข้อมูลเบื้องต้น'!$C$44))</f>
        <v/>
      </c>
      <c r="ET51" s="721"/>
      <c r="EU51" s="1234" t="str">
        <f t="shared" si="23"/>
        <v/>
      </c>
      <c r="EV51" s="1232"/>
      <c r="EW51" s="1231" t="str">
        <f>IF('01.ข้อมูลเบื้องต้น'!$B$45="","",IF('02.คีย์เทอม1'!$B51="","",'01.ข้อมูลเบื้องต้น'!$B$45))</f>
        <v/>
      </c>
      <c r="EX51" s="1232" t="str">
        <f>IF('01.ข้อมูลเบื้องต้น'!$C$45="","",IF('02.คีย์เทอม1'!$B51="","",'01.ข้อมูลเบื้องต้น'!$C$45))</f>
        <v/>
      </c>
      <c r="EY51" s="721"/>
      <c r="EZ51" s="1234" t="str">
        <f t="shared" si="24"/>
        <v/>
      </c>
      <c r="FA51" s="1232"/>
      <c r="FB51" s="1231" t="str">
        <f>IF('01.ข้อมูลเบื้องต้น'!$B$46="","",IF('02.คีย์เทอม1'!$B51="","",'01.ข้อมูลเบื้องต้น'!$B$46))</f>
        <v/>
      </c>
      <c r="FC51" s="1232" t="str">
        <f>IF('01.ข้อมูลเบื้องต้น'!$C$46="","",IF('02.คีย์เทอม1'!$B51="","",'01.ข้อมูลเบื้องต้น'!$C$46))</f>
        <v/>
      </c>
      <c r="FD51" s="721"/>
      <c r="FE51" s="1234" t="str">
        <f t="shared" si="25"/>
        <v/>
      </c>
      <c r="FF51" s="1232"/>
      <c r="FG51" s="1231" t="str">
        <f>IF('01.ข้อมูลเบื้องต้น'!$B$47="","",IF('02.คีย์เทอม1'!$B51="","",'01.ข้อมูลเบื้องต้น'!$B$47))</f>
        <v/>
      </c>
      <c r="FH51" s="1232" t="str">
        <f>IF('01.ข้อมูลเบื้องต้น'!$C$47="","",IF('02.คีย์เทอม1'!$B51="","",'01.ข้อมูลเบื้องต้น'!$C$47))</f>
        <v/>
      </c>
      <c r="FI51" s="721"/>
      <c r="FJ51" s="1234" t="str">
        <f t="shared" si="26"/>
        <v/>
      </c>
      <c r="FK51" s="1232"/>
      <c r="FL51" s="1231" t="str">
        <f>IF('01.ข้อมูลเบื้องต้น'!$B$48="","",IF('02.คีย์เทอม1'!$B51="","",'01.ข้อมูลเบื้องต้น'!$B$48))</f>
        <v/>
      </c>
      <c r="FM51" s="1232" t="str">
        <f>IF('01.ข้อมูลเบื้องต้น'!$C$48="","",IF('02.คีย์เทอม1'!$B51="","",'01.ข้อมูลเบื้องต้น'!$C$48))</f>
        <v/>
      </c>
      <c r="FN51" s="721"/>
      <c r="FO51" s="1234" t="str">
        <f t="shared" si="27"/>
        <v/>
      </c>
      <c r="FP51" s="1232"/>
      <c r="FQ51" s="1231" t="str">
        <f>IF('01.ข้อมูลเบื้องต้น'!$B$49="","",IF('02.คีย์เทอม1'!$B51="","",'01.ข้อมูลเบื้องต้น'!$B$49))</f>
        <v/>
      </c>
      <c r="FR51" s="1232" t="str">
        <f>IF('01.ข้อมูลเบื้องต้น'!$C$49="","",IF('02.คีย์เทอม1'!$B51="","",'01.ข้อมูลเบื้องต้น'!$C$49))</f>
        <v/>
      </c>
      <c r="FS51" s="721"/>
      <c r="FT51" s="1234" t="str">
        <f t="shared" si="28"/>
        <v/>
      </c>
      <c r="FU51" s="1232"/>
      <c r="FV51" s="1231" t="str">
        <f>IF('01.ข้อมูลเบื้องต้น'!$B$50="","",IF($D51="","",'01.ข้อมูลเบื้องต้น'!$B$50))</f>
        <v/>
      </c>
      <c r="FW51" s="1232" t="str">
        <f>IF('01.ข้อมูลเบื้องต้น'!$C$50="","",IF('02.คีย์เทอม1'!$B51="","",'01.ข้อมูลเบื้องต้น'!$C$50))</f>
        <v/>
      </c>
      <c r="FX51" s="721"/>
      <c r="FY51" s="1234" t="str">
        <f t="shared" si="29"/>
        <v/>
      </c>
      <c r="FZ51" s="521" t="str">
        <f t="shared" si="56"/>
        <v/>
      </c>
      <c r="GA51" s="522" t="str">
        <f t="shared" si="57"/>
        <v/>
      </c>
      <c r="GB51" s="523" t="str">
        <f>IF('2.ชื่อนักเรียน'!R52="มส","มส",IF('2.ชื่อนักเรียน'!R52="ย้าย","ย้าย",IF('2.ชื่อนักเรียน'!R52="ร","ร",IF(GA51="","",RANK(GA51,$GA$10:$GA$59,0)))))</f>
        <v/>
      </c>
      <c r="GC51" s="523" t="str">
        <f t="shared" si="39"/>
        <v/>
      </c>
      <c r="GE51" s="527" t="str">
        <f t="shared" si="40"/>
        <v/>
      </c>
      <c r="GF51" s="718" t="str">
        <f t="shared" si="41"/>
        <v/>
      </c>
      <c r="GG51" s="717" t="str">
        <f t="shared" si="42"/>
        <v/>
      </c>
      <c r="GH51" s="520" t="str">
        <f t="shared" si="43"/>
        <v/>
      </c>
      <c r="GI51" s="529" t="str">
        <f t="shared" si="44"/>
        <v/>
      </c>
      <c r="GJ51" s="718" t="str">
        <f t="shared" si="45"/>
        <v/>
      </c>
      <c r="GK51" s="718" t="str">
        <f t="shared" si="46"/>
        <v/>
      </c>
      <c r="GL51" s="528" t="str">
        <f t="shared" si="47"/>
        <v/>
      </c>
      <c r="GM51" s="701" t="str">
        <f t="shared" si="48"/>
        <v/>
      </c>
      <c r="GN51" s="701" t="str">
        <f t="shared" si="49"/>
        <v/>
      </c>
      <c r="GO51" s="701" t="str">
        <f t="shared" si="50"/>
        <v/>
      </c>
      <c r="GP51" s="701" t="str">
        <f t="shared" si="51"/>
        <v/>
      </c>
      <c r="GQ51" s="701" t="str">
        <f t="shared" si="52"/>
        <v/>
      </c>
      <c r="GR51" s="701" t="str">
        <f t="shared" si="53"/>
        <v/>
      </c>
      <c r="GS51" s="701" t="str">
        <f t="shared" si="54"/>
        <v/>
      </c>
      <c r="GT51" s="520" t="str">
        <f t="shared" si="55"/>
        <v/>
      </c>
    </row>
    <row r="52" spans="1:202" s="509" customFormat="1" ht="17.25" customHeight="1" thickTop="1" thickBot="1">
      <c r="A52" s="1229">
        <v>43</v>
      </c>
      <c r="B52" s="1229" t="str">
        <f>IF('2.ชื่อนักเรียน'!E53="","",CONCATENATE('2.ชื่อนักเรียน'!E53,'2.ชื่อนักเรียน'!F53,'2.ชื่อนักเรียน'!G53,'2.ชื่อนักเรียน'!H53,'2.ชื่อนักเรียน'!I53,'2.ชื่อนักเรียน'!J53,'2.ชื่อนักเรียน'!K53,'2.ชื่อนักเรียน'!L53,'2.ชื่อนักเรียน'!M53,'2.ชื่อนักเรียน'!N53,'2.ชื่อนักเรียน'!O53,'2.ชื่อนักเรียน'!P53,'2.ชื่อนักเรียน'!Q53))</f>
        <v/>
      </c>
      <c r="C52" s="1230" t="str">
        <f>IF('2.ชื่อนักเรียน'!B53="","",'2.ชื่อนักเรียน'!B53)</f>
        <v/>
      </c>
      <c r="D52" s="1231" t="str">
        <f>IF('2.ชื่อนักเรียน'!C53="","",CONCATENATE(TRIM('2.ชื่อนักเรียน'!C53),"  ",'2.ชื่อนักเรียน'!D53))</f>
        <v/>
      </c>
      <c r="E52" s="1232" t="str">
        <f>IF(B52="","",IF('01.ข้อมูลเบื้องต้น'!$H$2="","",'01.ข้อมูลเบื้องต้น'!$H$2))</f>
        <v/>
      </c>
      <c r="F52" s="1231" t="str">
        <f>IF(B52="","",IF('01.ข้อมูลเบื้องต้น'!$I$4="","",'01.ข้อมูลเบื้องต้น'!$I$4))</f>
        <v/>
      </c>
      <c r="G52" s="1232"/>
      <c r="H52" s="1231" t="str">
        <f>IF('01.ข้อมูลเบื้องต้น'!$B$8="","",IF('03.คีย์เทอม2'!$B52="","",'01.ข้อมูลเบื้องต้น'!$B$8))</f>
        <v/>
      </c>
      <c r="I52" s="1232" t="str">
        <f>IF('01.ข้อมูลเบื้องต้น'!$C$8="","",IF('03.คีย์เทอม2'!$B52="","",'01.ข้อมูลเบื้องต้น'!$C$8))</f>
        <v/>
      </c>
      <c r="J52" s="519"/>
      <c r="K52" s="1233" t="str">
        <f>IF('2.ชื่อนักเรียน'!R53="มส","มส",IF('2.ชื่อนักเรียน'!R53="ร","ร",IF('2.ชื่อนักเรียน'!R53="ย้าย","ย้าย",IF(J52="","",IF(J52&gt;=75,"เชี่ยวชาญ",IF(J52&gt;=65,"ชำนาญ",IF(J52&gt;=55,"พัฒนา",IF(J52&gt;=50,"เริ่มต้น","ไม่ผ่าน"))))))))</f>
        <v/>
      </c>
      <c r="L52" s="1232"/>
      <c r="M52" s="1231" t="str">
        <f>IF('01.ข้อมูลเบื้องต้น'!$B$9="","",IF('03.คีย์เทอม2'!$B52="","",'01.ข้อมูลเบื้องต้น'!$B$9))</f>
        <v/>
      </c>
      <c r="N52" s="1232" t="str">
        <f>IF('01.ข้อมูลเบื้องต้น'!$C$9="","",IF('03.คีย์เทอม2'!$B52="","",'01.ข้อมูลเบื้องต้น'!$C$9))</f>
        <v/>
      </c>
      <c r="O52" s="526"/>
      <c r="P52" s="1235" t="str">
        <f t="shared" si="6"/>
        <v/>
      </c>
      <c r="Q52" s="1232"/>
      <c r="R52" s="1231" t="str">
        <f>IF('01.ข้อมูลเบื้องต้น'!$B$10="","",IF('03.คีย์เทอม2'!$B52="","",'01.ข้อมูลเบื้องต้น'!$B$10))</f>
        <v/>
      </c>
      <c r="S52" s="1232" t="str">
        <f>IF('01.ข้อมูลเบื้องต้น'!$C$10="","",IF('03.คีย์เทอม2'!$B52="","",'01.ข้อมูลเบื้องต้น'!$C$10))</f>
        <v/>
      </c>
      <c r="T52" s="526"/>
      <c r="U52" s="1235" t="str">
        <f t="shared" si="7"/>
        <v/>
      </c>
      <c r="V52" s="1232"/>
      <c r="W52" s="1231" t="str">
        <f>IF('01.ข้อมูลเบื้องต้น'!$B$11="","",IF('03.คีย์เทอม2'!$B52="","",'01.ข้อมูลเบื้องต้น'!$B$11))</f>
        <v/>
      </c>
      <c r="X52" s="1232" t="str">
        <f>IF('01.ข้อมูลเบื้องต้น'!$C$11="","",IF('03.คีย์เทอม2'!$B52="","",'01.ข้อมูลเบื้องต้น'!$C$11))</f>
        <v/>
      </c>
      <c r="Y52" s="519"/>
      <c r="Z52" s="1234" t="str">
        <f t="shared" si="30"/>
        <v/>
      </c>
      <c r="AA52" s="1232"/>
      <c r="AB52" s="1231" t="str">
        <f>IF('01.ข้อมูลเบื้องต้น'!$B$12="","",IF('03.คีย์เทอม2'!$B52="","",'01.ข้อมูลเบื้องต้น'!$B$12))</f>
        <v/>
      </c>
      <c r="AC52" s="1232" t="str">
        <f>IF('01.ข้อมูลเบื้องต้น'!$C$12="","",IF('03.คีย์เทอม2'!$B52="","",'01.ข้อมูลเบื้องต้น'!$C$12))</f>
        <v/>
      </c>
      <c r="AD52" s="526"/>
      <c r="AE52" s="1235" t="str">
        <f t="shared" si="31"/>
        <v/>
      </c>
      <c r="AF52" s="1232"/>
      <c r="AG52" s="1231" t="str">
        <f>IF('01.ข้อมูลเบื้องต้น'!$B$13="","",IF('03.คีย์เทอม2'!$B52="","",'01.ข้อมูลเบื้องต้น'!$B$13))</f>
        <v/>
      </c>
      <c r="AH52" s="1232" t="str">
        <f>IF('01.ข้อมูลเบื้องต้น'!$C$13="","",IF('03.คีย์เทอม2'!$B52="","",'01.ข้อมูลเบื้องต้น'!$C$13))</f>
        <v/>
      </c>
      <c r="AI52" s="526"/>
      <c r="AJ52" s="1235" t="str">
        <f>IF(AI52="","",IF(AI52&gt;=75,"เชี่ยวชาญ",IF(AI52&gt;=65,"ชำนาญ",IF(AI52&gt;=55,"พัฒนา",IF(AI52&gt;=50,"เริ่มต้น","ไม่ผ่าน")))))</f>
        <v/>
      </c>
      <c r="AK52" s="1232"/>
      <c r="AL52" s="1231" t="str">
        <f>IF('01.ข้อมูลเบื้องต้น'!$B$14="","",IF('03.คีย์เทอม2'!$B52="","",'01.ข้อมูลเบื้องต้น'!$B$14))</f>
        <v/>
      </c>
      <c r="AM52" s="1232" t="str">
        <f>IF('01.ข้อมูลเบื้องต้น'!$C$14="","",IF('03.คีย์เทอม2'!$B52="","",'01.ข้อมูลเบื้องต้น'!$C$14))</f>
        <v/>
      </c>
      <c r="AN52" s="526"/>
      <c r="AO52" s="1235" t="str">
        <f t="shared" si="33"/>
        <v/>
      </c>
      <c r="AP52" s="1232"/>
      <c r="AQ52" s="1231" t="str">
        <f>IF('01.ข้อมูลเบื้องต้น'!$B$15="","",IF('03.คีย์เทอม2'!$B52="","",'01.ข้อมูลเบื้องต้น'!$B$15))</f>
        <v/>
      </c>
      <c r="AR52" s="1232" t="str">
        <f>IF('01.ข้อมูลเบื้องต้น'!$C$15="","",IF('03.คีย์เทอม2'!$B52="","",'01.ข้อมูลเบื้องต้น'!$C$15))</f>
        <v/>
      </c>
      <c r="AS52" s="526"/>
      <c r="AT52" s="1235" t="str">
        <f t="shared" si="34"/>
        <v/>
      </c>
      <c r="AU52" s="1232"/>
      <c r="AV52" s="1231" t="str">
        <f>IF('01.ข้อมูลเบื้องต้น'!$B$16="","",IF('03.คีย์เทอม2'!$B52="","",'01.ข้อมูลเบื้องต้น'!$B$16))</f>
        <v/>
      </c>
      <c r="AW52" s="1232" t="str">
        <f>IF('01.ข้อมูลเบื้องต้น'!$C$16="","",IF('03.คีย์เทอม2'!$B52="","",'01.ข้อมูลเบื้องต้น'!$C$16))</f>
        <v/>
      </c>
      <c r="AX52" s="519"/>
      <c r="AY52" s="1234" t="str">
        <f t="shared" si="35"/>
        <v/>
      </c>
      <c r="AZ52" s="1232"/>
      <c r="BA52" s="1231" t="str">
        <f>IF('01.ข้อมูลเบื้องต้น'!$B$17="","",IF('03.คีย์เทอม2'!$B52="","",'01.ข้อมูลเบื้องต้น'!$B$17))</f>
        <v/>
      </c>
      <c r="BB52" s="1232" t="str">
        <f>IF('01.ข้อมูลเบื้องต้น'!$C$17="","",IF('03.คีย์เทอม2'!$B52="","",'01.ข้อมูลเบื้องต้น'!$C$17))</f>
        <v/>
      </c>
      <c r="BC52" s="519"/>
      <c r="BD52" s="1234" t="str">
        <f t="shared" si="36"/>
        <v/>
      </c>
      <c r="BE52" s="1232"/>
      <c r="BF52" s="1231" t="str">
        <f>IF('01.ข้อมูลเบื้องต้น'!$B$19="","",IF('03.คีย์เทอม2'!$B52="","",'01.ข้อมูลเบื้องต้น'!$B$19))</f>
        <v/>
      </c>
      <c r="BG52" s="1232" t="str">
        <f>IF('01.ข้อมูลเบื้องต้น'!$C$19="","",IF('03.คีย์เทอม2'!$B52="","",'01.ข้อมูลเบื้องต้น'!$C$19))</f>
        <v/>
      </c>
      <c r="BH52" s="722"/>
      <c r="BI52" s="1234" t="str">
        <f t="shared" si="37"/>
        <v/>
      </c>
      <c r="BJ52" s="1232"/>
      <c r="BK52" s="1231" t="str">
        <f>IF('01.ข้อมูลเบื้องต้น'!$B$20="","",IF('03.คีย์เทอม2'!$B52="","",'01.ข้อมูลเบื้องต้น'!$B$20))</f>
        <v/>
      </c>
      <c r="BL52" s="1232" t="str">
        <f>IF('01.ข้อมูลเบื้องต้น'!$C$20="","",IF('03.คีย์เทอม2'!$B52="","",'01.ข้อมูลเบื้องต้น'!$C$20))</f>
        <v/>
      </c>
      <c r="BM52" s="722"/>
      <c r="BN52" s="1235" t="str">
        <f t="shared" si="8"/>
        <v/>
      </c>
      <c r="BO52" s="1232"/>
      <c r="BP52" s="1231" t="str">
        <f>IF('01.ข้อมูลเบื้องต้น'!$B$21="","",IF('03.คีย์เทอม2'!$B52="","",'01.ข้อมูลเบื้องต้น'!$B$21))</f>
        <v/>
      </c>
      <c r="BQ52" s="1232" t="str">
        <f>IF('01.ข้อมูลเบื้องต้น'!$C$21="","",IF('03.คีย์เทอม2'!$B52="","",'01.ข้อมูลเบื้องต้น'!$C$21))</f>
        <v/>
      </c>
      <c r="BR52" s="722"/>
      <c r="BS52" s="1234" t="str">
        <f t="shared" si="9"/>
        <v/>
      </c>
      <c r="BT52" s="1232"/>
      <c r="BU52" s="1231" t="str">
        <f>IF('01.ข้อมูลเบื้องต้น'!$B$22="","",IF('03.คีย์เทอม2'!$B52="","",'01.ข้อมูลเบื้องต้น'!$B$22))</f>
        <v/>
      </c>
      <c r="BV52" s="1232" t="str">
        <f>IF('01.ข้อมูลเบื้องต้น'!$C$22="","",IF('03.คีย์เทอม2'!$B52="","",'01.ข้อมูลเบื้องต้น'!$C$22))</f>
        <v/>
      </c>
      <c r="BW52" s="722"/>
      <c r="BX52" s="1234" t="str">
        <f t="shared" si="10"/>
        <v/>
      </c>
      <c r="BY52" s="1232"/>
      <c r="BZ52" s="1231" t="str">
        <f>IF('01.ข้อมูลเบื้องต้น'!$B$23="","",IF('03.คีย์เทอม2'!$B52="","",'01.ข้อมูลเบื้องต้น'!$B$23))</f>
        <v/>
      </c>
      <c r="CA52" s="1232" t="str">
        <f>IF('01.ข้อมูลเบื้องต้น'!$C$23="","",IF('03.คีย์เทอม2'!$B52="","",'01.ข้อมูลเบื้องต้น'!$C$23))</f>
        <v/>
      </c>
      <c r="CB52" s="722"/>
      <c r="CC52" s="1234" t="str">
        <f t="shared" si="38"/>
        <v/>
      </c>
      <c r="CD52" s="1232"/>
      <c r="CE52" s="1231" t="str">
        <f>IF('01.ข้อมูลเบื้องต้น'!$B$24="","",IF('03.คีย์เทอม2'!$B52="","",'01.ข้อมูลเบื้องต้น'!$B$24))</f>
        <v/>
      </c>
      <c r="CF52" s="1232" t="str">
        <f>IF('01.ข้อมูลเบื้องต้น'!$C$24="","",IF('03.คีย์เทอม2'!$B52="","",'01.ข้อมูลเบื้องต้น'!$C$24))</f>
        <v/>
      </c>
      <c r="CG52" s="722"/>
      <c r="CH52" s="1234" t="str">
        <f t="shared" si="58"/>
        <v/>
      </c>
      <c r="CI52" s="1232"/>
      <c r="CJ52" s="1231" t="str">
        <f>IF('01.ข้อมูลเบื้องต้น'!$B$25="","",IF('03.คีย์เทอม2'!$B52="","",'01.ข้อมูลเบื้องต้น'!$B$25))</f>
        <v/>
      </c>
      <c r="CK52" s="1232" t="str">
        <f>IF('01.ข้อมูลเบื้องต้น'!$C$25="","",IF('03.คีย์เทอม2'!$B52="","",'01.ข้อมูลเบื้องต้น'!$C$25))</f>
        <v/>
      </c>
      <c r="CL52" s="722"/>
      <c r="CM52" s="1234" t="str">
        <f t="shared" si="11"/>
        <v/>
      </c>
      <c r="CN52" s="1232"/>
      <c r="CO52" s="1231" t="str">
        <f>IF('01.ข้อมูลเบื้องต้น'!$B$26="","",IF('03.คีย์เทอม2'!$B52="","",'01.ข้อมูลเบื้องต้น'!$B$26))</f>
        <v/>
      </c>
      <c r="CP52" s="1232" t="str">
        <f>IF('01.ข้อมูลเบื้องต้น'!$C$26="","",IF('03.คีย์เทอม2'!$B52="","",'01.ข้อมูลเบื้องต้น'!$C$26))</f>
        <v/>
      </c>
      <c r="CQ52" s="722"/>
      <c r="CR52" s="1234" t="str">
        <f t="shared" si="12"/>
        <v/>
      </c>
      <c r="CS52" s="1232"/>
      <c r="CT52" s="1231" t="str">
        <f>IF('01.ข้อมูลเบื้องต้น'!$B$27="","",IF('03.คีย์เทอม2'!$B52="","",'01.ข้อมูลเบื้องต้น'!$B$27))</f>
        <v/>
      </c>
      <c r="CU52" s="1232" t="str">
        <f>IF('01.ข้อมูลเบื้องต้น'!$C$27="","",IF('03.คีย์เทอม2'!$B52="","",'01.ข้อมูลเบื้องต้น'!$C$27))</f>
        <v/>
      </c>
      <c r="CV52" s="722"/>
      <c r="CW52" s="1234" t="str">
        <f t="shared" si="13"/>
        <v/>
      </c>
      <c r="CX52" s="1232"/>
      <c r="CY52" s="1231" t="str">
        <f>IF('01.ข้อมูลเบื้องต้น'!$B$28="","",IF('03.คีย์เทอม2'!$B52="","",'01.ข้อมูลเบื้องต้น'!$B$28))</f>
        <v/>
      </c>
      <c r="CZ52" s="1232" t="str">
        <f>IF('01.ข้อมูลเบื้องต้น'!$C$28="","",IF('03.คีย์เทอม2'!$B52="","",'01.ข้อมูลเบื้องต้น'!$C$28))</f>
        <v/>
      </c>
      <c r="DA52" s="722"/>
      <c r="DB52" s="1234" t="str">
        <f t="shared" si="14"/>
        <v/>
      </c>
      <c r="DC52" s="1232"/>
      <c r="DD52" s="1231" t="str">
        <f>IF('01.ข้อมูลเบื้องต้น'!$B$36="","",IF('02.คีย์เทอม1'!$B52="","",'01.ข้อมูลเบื้องต้น'!$B$36))</f>
        <v/>
      </c>
      <c r="DE52" s="1232" t="str">
        <f>IF('01.ข้อมูลเบื้องต้น'!$C$36="","",IF('02.คีย์เทอม1'!$B52="","",'01.ข้อมูลเบื้องต้น'!$C$36))</f>
        <v/>
      </c>
      <c r="DF52" s="721"/>
      <c r="DG52" s="1234" t="str">
        <f t="shared" si="15"/>
        <v/>
      </c>
      <c r="DH52" s="1232"/>
      <c r="DI52" s="1231" t="str">
        <f>IF('01.ข้อมูลเบื้องต้น'!$B$37="","",IF('02.คีย์เทอม1'!$B52="","",'01.ข้อมูลเบื้องต้น'!$B$37))</f>
        <v/>
      </c>
      <c r="DJ52" s="1232" t="str">
        <f>IF('01.ข้อมูลเบื้องต้น'!$C$37="","",IF('02.คีย์เทอม1'!$B52="","",'01.ข้อมูลเบื้องต้น'!$C$37))</f>
        <v/>
      </c>
      <c r="DK52" s="721"/>
      <c r="DL52" s="1234" t="str">
        <f t="shared" si="16"/>
        <v/>
      </c>
      <c r="DM52" s="1232"/>
      <c r="DN52" s="1231" t="str">
        <f>IF('01.ข้อมูลเบื้องต้น'!$B$38="","",IF('02.คีย์เทอม1'!$B52="","",'01.ข้อมูลเบื้องต้น'!$B$38))</f>
        <v/>
      </c>
      <c r="DO52" s="1232" t="str">
        <f>IF('01.ข้อมูลเบื้องต้น'!$C$38="","",IF('02.คีย์เทอม1'!$B52="","",'01.ข้อมูลเบื้องต้น'!$C$38))</f>
        <v/>
      </c>
      <c r="DP52" s="721"/>
      <c r="DQ52" s="1234" t="str">
        <f t="shared" si="17"/>
        <v/>
      </c>
      <c r="DR52" s="1232"/>
      <c r="DS52" s="1231" t="str">
        <f>IF('01.ข้อมูลเบื้องต้น'!$B$39="","",IF('02.คีย์เทอม1'!$B52="","",'01.ข้อมูลเบื้องต้น'!$B$39))</f>
        <v/>
      </c>
      <c r="DT52" s="1232" t="str">
        <f>IF('01.ข้อมูลเบื้องต้น'!$C$39="","",IF('02.คีย์เทอม1'!$B52="","",'01.ข้อมูลเบื้องต้น'!$C$39))</f>
        <v/>
      </c>
      <c r="DU52" s="721"/>
      <c r="DV52" s="1234" t="str">
        <f t="shared" si="18"/>
        <v/>
      </c>
      <c r="DW52" s="1232"/>
      <c r="DX52" s="1231" t="str">
        <f>IF('01.ข้อมูลเบื้องต้น'!$B$40="","",IF('02.คีย์เทอม1'!$B52="","",'01.ข้อมูลเบื้องต้น'!$B$40))</f>
        <v/>
      </c>
      <c r="DY52" s="1232" t="str">
        <f>IF('01.ข้อมูลเบื้องต้น'!$C$40="","",IF('02.คีย์เทอม1'!$B52="","",'01.ข้อมูลเบื้องต้น'!$C$40))</f>
        <v/>
      </c>
      <c r="DZ52" s="721"/>
      <c r="EA52" s="1234" t="str">
        <f t="shared" si="19"/>
        <v/>
      </c>
      <c r="EB52" s="1232"/>
      <c r="EC52" s="1231" t="str">
        <f>IF('01.ข้อมูลเบื้องต้น'!$B$41="","",IF('02.คีย์เทอม1'!$B52="","",'01.ข้อมูลเบื้องต้น'!$B$41))</f>
        <v/>
      </c>
      <c r="ED52" s="1232" t="str">
        <f>IF('01.ข้อมูลเบื้องต้น'!$C$41="","",IF('02.คีย์เทอม1'!$B52="","",'01.ข้อมูลเบื้องต้น'!$C$41))</f>
        <v/>
      </c>
      <c r="EE52" s="721"/>
      <c r="EF52" s="1234" t="str">
        <f t="shared" si="20"/>
        <v/>
      </c>
      <c r="EG52" s="1232"/>
      <c r="EH52" s="1231" t="str">
        <f>IF('01.ข้อมูลเบื้องต้น'!$B$42="","",IF('02.คีย์เทอม1'!$B52="","",'01.ข้อมูลเบื้องต้น'!$B$42))</f>
        <v/>
      </c>
      <c r="EI52" s="1232" t="str">
        <f>IF('01.ข้อมูลเบื้องต้น'!$C$42="","",IF('02.คีย์เทอม1'!$B52="","",'01.ข้อมูลเบื้องต้น'!$C$42))</f>
        <v/>
      </c>
      <c r="EJ52" s="721"/>
      <c r="EK52" s="1234" t="str">
        <f t="shared" si="21"/>
        <v/>
      </c>
      <c r="EL52" s="1232"/>
      <c r="EM52" s="1231" t="str">
        <f>IF('01.ข้อมูลเบื้องต้น'!$B$43="","",IF('02.คีย์เทอม1'!$B52="","",'01.ข้อมูลเบื้องต้น'!$B$43))</f>
        <v/>
      </c>
      <c r="EN52" s="1232" t="str">
        <f>IF('01.ข้อมูลเบื้องต้น'!$C$43="","",IF('02.คีย์เทอม1'!$B52="","",'01.ข้อมูลเบื้องต้น'!$C$43))</f>
        <v/>
      </c>
      <c r="EO52" s="721"/>
      <c r="EP52" s="1234" t="str">
        <f t="shared" si="22"/>
        <v/>
      </c>
      <c r="EQ52" s="1232"/>
      <c r="ER52" s="1231" t="str">
        <f>IF('01.ข้อมูลเบื้องต้น'!$B$44="","",IF('02.คีย์เทอม1'!$B52="","",'01.ข้อมูลเบื้องต้น'!$B$44))</f>
        <v/>
      </c>
      <c r="ES52" s="1232" t="str">
        <f>IF('01.ข้อมูลเบื้องต้น'!$C$44="","",IF('02.คีย์เทอม1'!$B52="","",'01.ข้อมูลเบื้องต้น'!$C$44))</f>
        <v/>
      </c>
      <c r="ET52" s="721"/>
      <c r="EU52" s="1234" t="str">
        <f t="shared" si="23"/>
        <v/>
      </c>
      <c r="EV52" s="1232"/>
      <c r="EW52" s="1231" t="str">
        <f>IF('01.ข้อมูลเบื้องต้น'!$B$45="","",IF('02.คีย์เทอม1'!$B52="","",'01.ข้อมูลเบื้องต้น'!$B$45))</f>
        <v/>
      </c>
      <c r="EX52" s="1232" t="str">
        <f>IF('01.ข้อมูลเบื้องต้น'!$C$45="","",IF('02.คีย์เทอม1'!$B52="","",'01.ข้อมูลเบื้องต้น'!$C$45))</f>
        <v/>
      </c>
      <c r="EY52" s="721"/>
      <c r="EZ52" s="1234" t="str">
        <f t="shared" si="24"/>
        <v/>
      </c>
      <c r="FA52" s="1232"/>
      <c r="FB52" s="1231" t="str">
        <f>IF('01.ข้อมูลเบื้องต้น'!$B$46="","",IF('02.คีย์เทอม1'!$B52="","",'01.ข้อมูลเบื้องต้น'!$B$46))</f>
        <v/>
      </c>
      <c r="FC52" s="1232" t="str">
        <f>IF('01.ข้อมูลเบื้องต้น'!$C$46="","",IF('02.คีย์เทอม1'!$B52="","",'01.ข้อมูลเบื้องต้น'!$C$46))</f>
        <v/>
      </c>
      <c r="FD52" s="721"/>
      <c r="FE52" s="1234" t="str">
        <f t="shared" si="25"/>
        <v/>
      </c>
      <c r="FF52" s="1232"/>
      <c r="FG52" s="1231" t="str">
        <f>IF('01.ข้อมูลเบื้องต้น'!$B$47="","",IF('02.คีย์เทอม1'!$B52="","",'01.ข้อมูลเบื้องต้น'!$B$47))</f>
        <v/>
      </c>
      <c r="FH52" s="1232" t="str">
        <f>IF('01.ข้อมูลเบื้องต้น'!$C$47="","",IF('02.คีย์เทอม1'!$B52="","",'01.ข้อมูลเบื้องต้น'!$C$47))</f>
        <v/>
      </c>
      <c r="FI52" s="721"/>
      <c r="FJ52" s="1234" t="str">
        <f t="shared" si="26"/>
        <v/>
      </c>
      <c r="FK52" s="1232"/>
      <c r="FL52" s="1231" t="str">
        <f>IF('01.ข้อมูลเบื้องต้น'!$B$48="","",IF('02.คีย์เทอม1'!$B52="","",'01.ข้อมูลเบื้องต้น'!$B$48))</f>
        <v/>
      </c>
      <c r="FM52" s="1232" t="str">
        <f>IF('01.ข้อมูลเบื้องต้น'!$C$48="","",IF('02.คีย์เทอม1'!$B52="","",'01.ข้อมูลเบื้องต้น'!$C$48))</f>
        <v/>
      </c>
      <c r="FN52" s="721"/>
      <c r="FO52" s="1234" t="str">
        <f t="shared" si="27"/>
        <v/>
      </c>
      <c r="FP52" s="1232"/>
      <c r="FQ52" s="1231" t="str">
        <f>IF('01.ข้อมูลเบื้องต้น'!$B$49="","",IF('02.คีย์เทอม1'!$B52="","",'01.ข้อมูลเบื้องต้น'!$B$49))</f>
        <v/>
      </c>
      <c r="FR52" s="1232" t="str">
        <f>IF('01.ข้อมูลเบื้องต้น'!$C$49="","",IF('02.คีย์เทอม1'!$B52="","",'01.ข้อมูลเบื้องต้น'!$C$49))</f>
        <v/>
      </c>
      <c r="FS52" s="721"/>
      <c r="FT52" s="1234" t="str">
        <f t="shared" si="28"/>
        <v/>
      </c>
      <c r="FU52" s="1232"/>
      <c r="FV52" s="1231" t="str">
        <f>IF('01.ข้อมูลเบื้องต้น'!$B$50="","",IF($D52="","",'01.ข้อมูลเบื้องต้น'!$B$50))</f>
        <v/>
      </c>
      <c r="FW52" s="1232" t="str">
        <f>IF('01.ข้อมูลเบื้องต้น'!$C$50="","",IF('02.คีย์เทอม1'!$B52="","",'01.ข้อมูลเบื้องต้น'!$C$50))</f>
        <v/>
      </c>
      <c r="FX52" s="721"/>
      <c r="FY52" s="1234" t="str">
        <f t="shared" si="29"/>
        <v/>
      </c>
      <c r="FZ52" s="521" t="str">
        <f t="shared" si="56"/>
        <v/>
      </c>
      <c r="GA52" s="522" t="str">
        <f t="shared" si="57"/>
        <v/>
      </c>
      <c r="GB52" s="523" t="str">
        <f>IF('2.ชื่อนักเรียน'!R53="มส","มส",IF('2.ชื่อนักเรียน'!R53="ย้าย","ย้าย",IF('2.ชื่อนักเรียน'!R53="ร","ร",IF(GA52="","",RANK(GA52,$GA$10:$GA$59,0)))))</f>
        <v/>
      </c>
      <c r="GC52" s="523" t="str">
        <f t="shared" si="39"/>
        <v/>
      </c>
      <c r="GE52" s="527" t="str">
        <f t="shared" si="40"/>
        <v/>
      </c>
      <c r="GF52" s="718" t="str">
        <f t="shared" si="41"/>
        <v/>
      </c>
      <c r="GG52" s="717" t="str">
        <f t="shared" si="42"/>
        <v/>
      </c>
      <c r="GH52" s="520" t="str">
        <f t="shared" si="43"/>
        <v/>
      </c>
      <c r="GI52" s="529" t="str">
        <f t="shared" si="44"/>
        <v/>
      </c>
      <c r="GJ52" s="718" t="str">
        <f t="shared" si="45"/>
        <v/>
      </c>
      <c r="GK52" s="718" t="str">
        <f t="shared" si="46"/>
        <v/>
      </c>
      <c r="GL52" s="528" t="str">
        <f t="shared" si="47"/>
        <v/>
      </c>
      <c r="GM52" s="701" t="str">
        <f t="shared" si="48"/>
        <v/>
      </c>
      <c r="GN52" s="701" t="str">
        <f t="shared" si="49"/>
        <v/>
      </c>
      <c r="GO52" s="701" t="str">
        <f t="shared" si="50"/>
        <v/>
      </c>
      <c r="GP52" s="701" t="str">
        <f t="shared" si="51"/>
        <v/>
      </c>
      <c r="GQ52" s="701" t="str">
        <f t="shared" si="52"/>
        <v/>
      </c>
      <c r="GR52" s="701" t="str">
        <f t="shared" si="53"/>
        <v/>
      </c>
      <c r="GS52" s="701" t="str">
        <f t="shared" si="54"/>
        <v/>
      </c>
      <c r="GT52" s="520" t="str">
        <f t="shared" si="55"/>
        <v/>
      </c>
    </row>
    <row r="53" spans="1:202" s="509" customFormat="1" ht="17.25" customHeight="1" thickTop="1" thickBot="1">
      <c r="A53" s="1229">
        <v>44</v>
      </c>
      <c r="B53" s="1229" t="str">
        <f>IF('2.ชื่อนักเรียน'!E54="","",CONCATENATE('2.ชื่อนักเรียน'!E54,'2.ชื่อนักเรียน'!F54,'2.ชื่อนักเรียน'!G54,'2.ชื่อนักเรียน'!H54,'2.ชื่อนักเรียน'!I54,'2.ชื่อนักเรียน'!J54,'2.ชื่อนักเรียน'!K54,'2.ชื่อนักเรียน'!L54,'2.ชื่อนักเรียน'!M54,'2.ชื่อนักเรียน'!N54,'2.ชื่อนักเรียน'!O54,'2.ชื่อนักเรียน'!P54,'2.ชื่อนักเรียน'!Q54))</f>
        <v/>
      </c>
      <c r="C53" s="1230" t="str">
        <f>IF('2.ชื่อนักเรียน'!B54="","",'2.ชื่อนักเรียน'!B54)</f>
        <v/>
      </c>
      <c r="D53" s="1231" t="str">
        <f>IF('2.ชื่อนักเรียน'!C54="","",CONCATENATE(TRIM('2.ชื่อนักเรียน'!C54),"  ",'2.ชื่อนักเรียน'!D54))</f>
        <v/>
      </c>
      <c r="E53" s="1232" t="str">
        <f>IF(B53="","",IF('01.ข้อมูลเบื้องต้น'!$H$2="","",'01.ข้อมูลเบื้องต้น'!$H$2))</f>
        <v/>
      </c>
      <c r="F53" s="1231" t="str">
        <f>IF(B53="","",IF('01.ข้อมูลเบื้องต้น'!$I$4="","",'01.ข้อมูลเบื้องต้น'!$I$4))</f>
        <v/>
      </c>
      <c r="G53" s="1232"/>
      <c r="H53" s="1231" t="str">
        <f>IF('01.ข้อมูลเบื้องต้น'!$B$8="","",IF('03.คีย์เทอม2'!$B53="","",'01.ข้อมูลเบื้องต้น'!$B$8))</f>
        <v/>
      </c>
      <c r="I53" s="1232" t="str">
        <f>IF('01.ข้อมูลเบื้องต้น'!$C$8="","",IF('03.คีย์เทอม2'!$B53="","",'01.ข้อมูลเบื้องต้น'!$C$8))</f>
        <v/>
      </c>
      <c r="J53" s="519"/>
      <c r="K53" s="1233" t="str">
        <f>IF('2.ชื่อนักเรียน'!R54="มส","มส",IF('2.ชื่อนักเรียน'!R54="ร","ร",IF('2.ชื่อนักเรียน'!R54="ย้าย","ย้าย",IF(J53="","",IF(J53&gt;=75,"เชี่ยวชาญ",IF(J53&gt;=65,"ชำนาญ",IF(J53&gt;=55,"พัฒนา",IF(J53&gt;=50,"เริ่มต้น","ไม่ผ่าน"))))))))</f>
        <v/>
      </c>
      <c r="L53" s="1232"/>
      <c r="M53" s="1231" t="str">
        <f>IF('01.ข้อมูลเบื้องต้น'!$B$9="","",IF('03.คีย์เทอม2'!$B53="","",'01.ข้อมูลเบื้องต้น'!$B$9))</f>
        <v/>
      </c>
      <c r="N53" s="1232" t="str">
        <f>IF('01.ข้อมูลเบื้องต้น'!$C$9="","",IF('03.คีย์เทอม2'!$B53="","",'01.ข้อมูลเบื้องต้น'!$C$9))</f>
        <v/>
      </c>
      <c r="O53" s="526"/>
      <c r="P53" s="1235" t="str">
        <f t="shared" si="6"/>
        <v/>
      </c>
      <c r="Q53" s="1232"/>
      <c r="R53" s="1231" t="str">
        <f>IF('01.ข้อมูลเบื้องต้น'!$B$10="","",IF('03.คีย์เทอม2'!$B53="","",'01.ข้อมูลเบื้องต้น'!$B$10))</f>
        <v/>
      </c>
      <c r="S53" s="1232" t="str">
        <f>IF('01.ข้อมูลเบื้องต้น'!$C$10="","",IF('03.คีย์เทอม2'!$B53="","",'01.ข้อมูลเบื้องต้น'!$C$10))</f>
        <v/>
      </c>
      <c r="T53" s="526"/>
      <c r="U53" s="1235" t="str">
        <f t="shared" si="7"/>
        <v/>
      </c>
      <c r="V53" s="1232"/>
      <c r="W53" s="1231" t="str">
        <f>IF('01.ข้อมูลเบื้องต้น'!$B$11="","",IF('03.คีย์เทอม2'!$B53="","",'01.ข้อมูลเบื้องต้น'!$B$11))</f>
        <v/>
      </c>
      <c r="X53" s="1232" t="str">
        <f>IF('01.ข้อมูลเบื้องต้น'!$C$11="","",IF('03.คีย์เทอม2'!$B53="","",'01.ข้อมูลเบื้องต้น'!$C$11))</f>
        <v/>
      </c>
      <c r="Y53" s="519"/>
      <c r="Z53" s="1234" t="str">
        <f t="shared" si="30"/>
        <v/>
      </c>
      <c r="AA53" s="1232"/>
      <c r="AB53" s="1231" t="str">
        <f>IF('01.ข้อมูลเบื้องต้น'!$B$12="","",IF('03.คีย์เทอม2'!$B53="","",'01.ข้อมูลเบื้องต้น'!$B$12))</f>
        <v/>
      </c>
      <c r="AC53" s="1232" t="str">
        <f>IF('01.ข้อมูลเบื้องต้น'!$C$12="","",IF('03.คีย์เทอม2'!$B53="","",'01.ข้อมูลเบื้องต้น'!$C$12))</f>
        <v/>
      </c>
      <c r="AD53" s="526"/>
      <c r="AE53" s="1235" t="str">
        <f t="shared" si="31"/>
        <v/>
      </c>
      <c r="AF53" s="1232"/>
      <c r="AG53" s="1231" t="str">
        <f>IF('01.ข้อมูลเบื้องต้น'!$B$13="","",IF('03.คีย์เทอม2'!$B53="","",'01.ข้อมูลเบื้องต้น'!$B$13))</f>
        <v/>
      </c>
      <c r="AH53" s="1232" t="str">
        <f>IF('01.ข้อมูลเบื้องต้น'!$C$13="","",IF('03.คีย์เทอม2'!$B53="","",'01.ข้อมูลเบื้องต้น'!$C$13))</f>
        <v/>
      </c>
      <c r="AI53" s="526"/>
      <c r="AJ53" s="1235" t="str">
        <f t="shared" si="32"/>
        <v/>
      </c>
      <c r="AK53" s="1232"/>
      <c r="AL53" s="1231" t="str">
        <f>IF('01.ข้อมูลเบื้องต้น'!$B$14="","",IF('03.คีย์เทอม2'!$B53="","",'01.ข้อมูลเบื้องต้น'!$B$14))</f>
        <v/>
      </c>
      <c r="AM53" s="1232" t="str">
        <f>IF('01.ข้อมูลเบื้องต้น'!$C$14="","",IF('03.คีย์เทอม2'!$B53="","",'01.ข้อมูลเบื้องต้น'!$C$14))</f>
        <v/>
      </c>
      <c r="AN53" s="526"/>
      <c r="AO53" s="1235" t="str">
        <f t="shared" si="33"/>
        <v/>
      </c>
      <c r="AP53" s="1232"/>
      <c r="AQ53" s="1231" t="str">
        <f>IF('01.ข้อมูลเบื้องต้น'!$B$15="","",IF('03.คีย์เทอม2'!$B53="","",'01.ข้อมูลเบื้องต้น'!$B$15))</f>
        <v/>
      </c>
      <c r="AR53" s="1232" t="str">
        <f>IF('01.ข้อมูลเบื้องต้น'!$C$15="","",IF('03.คีย์เทอม2'!$B53="","",'01.ข้อมูลเบื้องต้น'!$C$15))</f>
        <v/>
      </c>
      <c r="AS53" s="526"/>
      <c r="AT53" s="1235" t="str">
        <f t="shared" si="34"/>
        <v/>
      </c>
      <c r="AU53" s="1232"/>
      <c r="AV53" s="1231" t="str">
        <f>IF('01.ข้อมูลเบื้องต้น'!$B$16="","",IF('03.คีย์เทอม2'!$B53="","",'01.ข้อมูลเบื้องต้น'!$B$16))</f>
        <v/>
      </c>
      <c r="AW53" s="1232" t="str">
        <f>IF('01.ข้อมูลเบื้องต้น'!$C$16="","",IF('03.คีย์เทอม2'!$B53="","",'01.ข้อมูลเบื้องต้น'!$C$16))</f>
        <v/>
      </c>
      <c r="AX53" s="519"/>
      <c r="AY53" s="1234" t="str">
        <f t="shared" si="35"/>
        <v/>
      </c>
      <c r="AZ53" s="1232"/>
      <c r="BA53" s="1231" t="str">
        <f>IF('01.ข้อมูลเบื้องต้น'!$B$17="","",IF('03.คีย์เทอม2'!$B53="","",'01.ข้อมูลเบื้องต้น'!$B$17))</f>
        <v/>
      </c>
      <c r="BB53" s="1232" t="str">
        <f>IF('01.ข้อมูลเบื้องต้น'!$C$17="","",IF('03.คีย์เทอม2'!$B53="","",'01.ข้อมูลเบื้องต้น'!$C$17))</f>
        <v/>
      </c>
      <c r="BC53" s="519"/>
      <c r="BD53" s="1234" t="str">
        <f t="shared" si="36"/>
        <v/>
      </c>
      <c r="BE53" s="1232"/>
      <c r="BF53" s="1231" t="str">
        <f>IF('01.ข้อมูลเบื้องต้น'!$B$19="","",IF('03.คีย์เทอม2'!$B53="","",'01.ข้อมูลเบื้องต้น'!$B$19))</f>
        <v/>
      </c>
      <c r="BG53" s="1232" t="str">
        <f>IF('01.ข้อมูลเบื้องต้น'!$C$19="","",IF('03.คีย์เทอม2'!$B53="","",'01.ข้อมูลเบื้องต้น'!$C$19))</f>
        <v/>
      </c>
      <c r="BH53" s="722"/>
      <c r="BI53" s="1234" t="str">
        <f t="shared" si="37"/>
        <v/>
      </c>
      <c r="BJ53" s="1232"/>
      <c r="BK53" s="1231" t="str">
        <f>IF('01.ข้อมูลเบื้องต้น'!$B$20="","",IF('03.คีย์เทอม2'!$B53="","",'01.ข้อมูลเบื้องต้น'!$B$20))</f>
        <v/>
      </c>
      <c r="BL53" s="1232" t="str">
        <f>IF('01.ข้อมูลเบื้องต้น'!$C$20="","",IF('03.คีย์เทอม2'!$B53="","",'01.ข้อมูลเบื้องต้น'!$C$20))</f>
        <v/>
      </c>
      <c r="BM53" s="723"/>
      <c r="BN53" s="1235" t="str">
        <f t="shared" si="8"/>
        <v/>
      </c>
      <c r="BO53" s="1232"/>
      <c r="BP53" s="1231" t="str">
        <f>IF('01.ข้อมูลเบื้องต้น'!$B$21="","",IF('03.คีย์เทอม2'!$B53="","",'01.ข้อมูลเบื้องต้น'!$B$21))</f>
        <v/>
      </c>
      <c r="BQ53" s="1232" t="str">
        <f>IF('01.ข้อมูลเบื้องต้น'!$C$21="","",IF('03.คีย์เทอม2'!$B53="","",'01.ข้อมูลเบื้องต้น'!$C$21))</f>
        <v/>
      </c>
      <c r="BR53" s="722"/>
      <c r="BS53" s="1234" t="str">
        <f t="shared" si="9"/>
        <v/>
      </c>
      <c r="BT53" s="1232"/>
      <c r="BU53" s="1231" t="str">
        <f>IF('01.ข้อมูลเบื้องต้น'!$B$22="","",IF('03.คีย์เทอม2'!$B53="","",'01.ข้อมูลเบื้องต้น'!$B$22))</f>
        <v/>
      </c>
      <c r="BV53" s="1232" t="str">
        <f>IF('01.ข้อมูลเบื้องต้น'!$C$22="","",IF('03.คีย์เทอม2'!$B53="","",'01.ข้อมูลเบื้องต้น'!$C$22))</f>
        <v/>
      </c>
      <c r="BW53" s="722"/>
      <c r="BX53" s="1234" t="str">
        <f t="shared" si="10"/>
        <v/>
      </c>
      <c r="BY53" s="1232"/>
      <c r="BZ53" s="1231" t="str">
        <f>IF('01.ข้อมูลเบื้องต้น'!$B$23="","",IF('03.คีย์เทอม2'!$B53="","",'01.ข้อมูลเบื้องต้น'!$B$23))</f>
        <v/>
      </c>
      <c r="CA53" s="1232" t="str">
        <f>IF('01.ข้อมูลเบื้องต้น'!$C$23="","",IF('03.คีย์เทอม2'!$B53="","",'01.ข้อมูลเบื้องต้น'!$C$23))</f>
        <v/>
      </c>
      <c r="CB53" s="722"/>
      <c r="CC53" s="1234" t="str">
        <f t="shared" si="38"/>
        <v/>
      </c>
      <c r="CD53" s="1232"/>
      <c r="CE53" s="1231" t="str">
        <f>IF('01.ข้อมูลเบื้องต้น'!$B$24="","",IF('03.คีย์เทอม2'!$B53="","",'01.ข้อมูลเบื้องต้น'!$B$24))</f>
        <v/>
      </c>
      <c r="CF53" s="1232" t="str">
        <f>IF('01.ข้อมูลเบื้องต้น'!$C$24="","",IF('03.คีย์เทอม2'!$B53="","",'01.ข้อมูลเบื้องต้น'!$C$24))</f>
        <v/>
      </c>
      <c r="CG53" s="722"/>
      <c r="CH53" s="1234" t="str">
        <f t="shared" si="58"/>
        <v/>
      </c>
      <c r="CI53" s="1232"/>
      <c r="CJ53" s="1231" t="str">
        <f>IF('01.ข้อมูลเบื้องต้น'!$B$25="","",IF('03.คีย์เทอม2'!$B53="","",'01.ข้อมูลเบื้องต้น'!$B$25))</f>
        <v/>
      </c>
      <c r="CK53" s="1232" t="str">
        <f>IF('01.ข้อมูลเบื้องต้น'!$C$25="","",IF('03.คีย์เทอม2'!$B53="","",'01.ข้อมูลเบื้องต้น'!$C$25))</f>
        <v/>
      </c>
      <c r="CL53" s="722"/>
      <c r="CM53" s="1234" t="str">
        <f t="shared" si="11"/>
        <v/>
      </c>
      <c r="CN53" s="1232"/>
      <c r="CO53" s="1231" t="str">
        <f>IF('01.ข้อมูลเบื้องต้น'!$B$26="","",IF('03.คีย์เทอม2'!$B53="","",'01.ข้อมูลเบื้องต้น'!$B$26))</f>
        <v/>
      </c>
      <c r="CP53" s="1232" t="str">
        <f>IF('01.ข้อมูลเบื้องต้น'!$C$26="","",IF('03.คีย์เทอม2'!$B53="","",'01.ข้อมูลเบื้องต้น'!$C$26))</f>
        <v/>
      </c>
      <c r="CQ53" s="722"/>
      <c r="CR53" s="1234" t="str">
        <f t="shared" si="12"/>
        <v/>
      </c>
      <c r="CS53" s="1232"/>
      <c r="CT53" s="1231" t="str">
        <f>IF('01.ข้อมูลเบื้องต้น'!$B$27="","",IF('03.คีย์เทอม2'!$B53="","",'01.ข้อมูลเบื้องต้น'!$B$27))</f>
        <v/>
      </c>
      <c r="CU53" s="1232" t="str">
        <f>IF('01.ข้อมูลเบื้องต้น'!$C$27="","",IF('03.คีย์เทอม2'!$B53="","",'01.ข้อมูลเบื้องต้น'!$C$27))</f>
        <v/>
      </c>
      <c r="CV53" s="722"/>
      <c r="CW53" s="1234" t="str">
        <f t="shared" si="13"/>
        <v/>
      </c>
      <c r="CX53" s="1232"/>
      <c r="CY53" s="1231" t="str">
        <f>IF('01.ข้อมูลเบื้องต้น'!$B$28="","",IF('03.คีย์เทอม2'!$B53="","",'01.ข้อมูลเบื้องต้น'!$B$28))</f>
        <v/>
      </c>
      <c r="CZ53" s="1232" t="str">
        <f>IF('01.ข้อมูลเบื้องต้น'!$C$28="","",IF('03.คีย์เทอม2'!$B53="","",'01.ข้อมูลเบื้องต้น'!$C$28))</f>
        <v/>
      </c>
      <c r="DA53" s="722"/>
      <c r="DB53" s="1234" t="str">
        <f t="shared" si="14"/>
        <v/>
      </c>
      <c r="DC53" s="1232"/>
      <c r="DD53" s="1231" t="str">
        <f>IF('01.ข้อมูลเบื้องต้น'!$B$36="","",IF('02.คีย์เทอม1'!$B53="","",'01.ข้อมูลเบื้องต้น'!$B$36))</f>
        <v/>
      </c>
      <c r="DE53" s="1232" t="str">
        <f>IF('01.ข้อมูลเบื้องต้น'!$C$36="","",IF('02.คีย์เทอม1'!$B53="","",'01.ข้อมูลเบื้องต้น'!$C$36))</f>
        <v/>
      </c>
      <c r="DF53" s="721"/>
      <c r="DG53" s="1234" t="str">
        <f t="shared" si="15"/>
        <v/>
      </c>
      <c r="DH53" s="1232"/>
      <c r="DI53" s="1231" t="str">
        <f>IF('01.ข้อมูลเบื้องต้น'!$B$37="","",IF('02.คีย์เทอม1'!$B53="","",'01.ข้อมูลเบื้องต้น'!$B$37))</f>
        <v/>
      </c>
      <c r="DJ53" s="1232" t="str">
        <f>IF('01.ข้อมูลเบื้องต้น'!$C$37="","",IF('02.คีย์เทอม1'!$B53="","",'01.ข้อมูลเบื้องต้น'!$C$37))</f>
        <v/>
      </c>
      <c r="DK53" s="721"/>
      <c r="DL53" s="1234" t="str">
        <f t="shared" si="16"/>
        <v/>
      </c>
      <c r="DM53" s="1232"/>
      <c r="DN53" s="1231" t="str">
        <f>IF('01.ข้อมูลเบื้องต้น'!$B$38="","",IF('02.คีย์เทอม1'!$B53="","",'01.ข้อมูลเบื้องต้น'!$B$38))</f>
        <v/>
      </c>
      <c r="DO53" s="1232" t="str">
        <f>IF('01.ข้อมูลเบื้องต้น'!$C$38="","",IF('02.คีย์เทอม1'!$B53="","",'01.ข้อมูลเบื้องต้น'!$C$38))</f>
        <v/>
      </c>
      <c r="DP53" s="721"/>
      <c r="DQ53" s="1234" t="str">
        <f t="shared" si="17"/>
        <v/>
      </c>
      <c r="DR53" s="1232"/>
      <c r="DS53" s="1231" t="str">
        <f>IF('01.ข้อมูลเบื้องต้น'!$B$39="","",IF('02.คีย์เทอม1'!$B53="","",'01.ข้อมูลเบื้องต้น'!$B$39))</f>
        <v/>
      </c>
      <c r="DT53" s="1232" t="str">
        <f>IF('01.ข้อมูลเบื้องต้น'!$C$39="","",IF('02.คีย์เทอม1'!$B53="","",'01.ข้อมูลเบื้องต้น'!$C$39))</f>
        <v/>
      </c>
      <c r="DU53" s="721"/>
      <c r="DV53" s="1234" t="str">
        <f t="shared" si="18"/>
        <v/>
      </c>
      <c r="DW53" s="1232"/>
      <c r="DX53" s="1231" t="str">
        <f>IF('01.ข้อมูลเบื้องต้น'!$B$40="","",IF('02.คีย์เทอม1'!$B53="","",'01.ข้อมูลเบื้องต้น'!$B$40))</f>
        <v/>
      </c>
      <c r="DY53" s="1232" t="str">
        <f>IF('01.ข้อมูลเบื้องต้น'!$C$40="","",IF('02.คีย์เทอม1'!$B53="","",'01.ข้อมูลเบื้องต้น'!$C$40))</f>
        <v/>
      </c>
      <c r="DZ53" s="721"/>
      <c r="EA53" s="1234" t="str">
        <f t="shared" si="19"/>
        <v/>
      </c>
      <c r="EB53" s="1232"/>
      <c r="EC53" s="1231" t="str">
        <f>IF('01.ข้อมูลเบื้องต้น'!$B$41="","",IF('02.คีย์เทอม1'!$B53="","",'01.ข้อมูลเบื้องต้น'!$B$41))</f>
        <v/>
      </c>
      <c r="ED53" s="1232" t="str">
        <f>IF('01.ข้อมูลเบื้องต้น'!$C$41="","",IF('02.คีย์เทอม1'!$B53="","",'01.ข้อมูลเบื้องต้น'!$C$41))</f>
        <v/>
      </c>
      <c r="EE53" s="721"/>
      <c r="EF53" s="1234" t="str">
        <f t="shared" si="20"/>
        <v/>
      </c>
      <c r="EG53" s="1232"/>
      <c r="EH53" s="1231" t="str">
        <f>IF('01.ข้อมูลเบื้องต้น'!$B$42="","",IF('02.คีย์เทอม1'!$B53="","",'01.ข้อมูลเบื้องต้น'!$B$42))</f>
        <v/>
      </c>
      <c r="EI53" s="1232" t="str">
        <f>IF('01.ข้อมูลเบื้องต้น'!$C$42="","",IF('02.คีย์เทอม1'!$B53="","",'01.ข้อมูลเบื้องต้น'!$C$42))</f>
        <v/>
      </c>
      <c r="EJ53" s="721"/>
      <c r="EK53" s="1234" t="str">
        <f t="shared" si="21"/>
        <v/>
      </c>
      <c r="EL53" s="1232"/>
      <c r="EM53" s="1231" t="str">
        <f>IF('01.ข้อมูลเบื้องต้น'!$B$43="","",IF('02.คีย์เทอม1'!$B53="","",'01.ข้อมูลเบื้องต้น'!$B$43))</f>
        <v/>
      </c>
      <c r="EN53" s="1232" t="str">
        <f>IF('01.ข้อมูลเบื้องต้น'!$C$43="","",IF('02.คีย์เทอม1'!$B53="","",'01.ข้อมูลเบื้องต้น'!$C$43))</f>
        <v/>
      </c>
      <c r="EO53" s="721"/>
      <c r="EP53" s="1234" t="str">
        <f t="shared" si="22"/>
        <v/>
      </c>
      <c r="EQ53" s="1232"/>
      <c r="ER53" s="1231" t="str">
        <f>IF('01.ข้อมูลเบื้องต้น'!$B$44="","",IF('02.คีย์เทอม1'!$B53="","",'01.ข้อมูลเบื้องต้น'!$B$44))</f>
        <v/>
      </c>
      <c r="ES53" s="1232" t="str">
        <f>IF('01.ข้อมูลเบื้องต้น'!$C$44="","",IF('02.คีย์เทอม1'!$B53="","",'01.ข้อมูลเบื้องต้น'!$C$44))</f>
        <v/>
      </c>
      <c r="ET53" s="721"/>
      <c r="EU53" s="1234" t="str">
        <f t="shared" si="23"/>
        <v/>
      </c>
      <c r="EV53" s="1232"/>
      <c r="EW53" s="1231" t="str">
        <f>IF('01.ข้อมูลเบื้องต้น'!$B$45="","",IF('02.คีย์เทอม1'!$B53="","",'01.ข้อมูลเบื้องต้น'!$B$45))</f>
        <v/>
      </c>
      <c r="EX53" s="1232" t="str">
        <f>IF('01.ข้อมูลเบื้องต้น'!$C$45="","",IF('02.คีย์เทอม1'!$B53="","",'01.ข้อมูลเบื้องต้น'!$C$45))</f>
        <v/>
      </c>
      <c r="EY53" s="721"/>
      <c r="EZ53" s="1234" t="str">
        <f t="shared" si="24"/>
        <v/>
      </c>
      <c r="FA53" s="1232"/>
      <c r="FB53" s="1231" t="str">
        <f>IF('01.ข้อมูลเบื้องต้น'!$B$46="","",IF('02.คีย์เทอม1'!$B53="","",'01.ข้อมูลเบื้องต้น'!$B$46))</f>
        <v/>
      </c>
      <c r="FC53" s="1232" t="str">
        <f>IF('01.ข้อมูลเบื้องต้น'!$C$46="","",IF('02.คีย์เทอม1'!$B53="","",'01.ข้อมูลเบื้องต้น'!$C$46))</f>
        <v/>
      </c>
      <c r="FD53" s="721"/>
      <c r="FE53" s="1234" t="str">
        <f t="shared" si="25"/>
        <v/>
      </c>
      <c r="FF53" s="1232"/>
      <c r="FG53" s="1231" t="str">
        <f>IF('01.ข้อมูลเบื้องต้น'!$B$47="","",IF('02.คีย์เทอม1'!$B53="","",'01.ข้อมูลเบื้องต้น'!$B$47))</f>
        <v/>
      </c>
      <c r="FH53" s="1232" t="str">
        <f>IF('01.ข้อมูลเบื้องต้น'!$C$47="","",IF('02.คีย์เทอม1'!$B53="","",'01.ข้อมูลเบื้องต้น'!$C$47))</f>
        <v/>
      </c>
      <c r="FI53" s="721"/>
      <c r="FJ53" s="1234" t="str">
        <f t="shared" si="26"/>
        <v/>
      </c>
      <c r="FK53" s="1232"/>
      <c r="FL53" s="1231" t="str">
        <f>IF('01.ข้อมูลเบื้องต้น'!$B$48="","",IF('02.คีย์เทอม1'!$B53="","",'01.ข้อมูลเบื้องต้น'!$B$48))</f>
        <v/>
      </c>
      <c r="FM53" s="1232" t="str">
        <f>IF('01.ข้อมูลเบื้องต้น'!$C$48="","",IF('02.คีย์เทอม1'!$B53="","",'01.ข้อมูลเบื้องต้น'!$C$48))</f>
        <v/>
      </c>
      <c r="FN53" s="721"/>
      <c r="FO53" s="1234" t="str">
        <f t="shared" si="27"/>
        <v/>
      </c>
      <c r="FP53" s="1232"/>
      <c r="FQ53" s="1231" t="str">
        <f>IF('01.ข้อมูลเบื้องต้น'!$B$49="","",IF('02.คีย์เทอม1'!$B53="","",'01.ข้อมูลเบื้องต้น'!$B$49))</f>
        <v/>
      </c>
      <c r="FR53" s="1232" t="str">
        <f>IF('01.ข้อมูลเบื้องต้น'!$C$49="","",IF('02.คีย์เทอม1'!$B53="","",'01.ข้อมูลเบื้องต้น'!$C$49))</f>
        <v/>
      </c>
      <c r="FS53" s="721"/>
      <c r="FT53" s="1234" t="str">
        <f t="shared" si="28"/>
        <v/>
      </c>
      <c r="FU53" s="1232"/>
      <c r="FV53" s="1231" t="str">
        <f>IF('01.ข้อมูลเบื้องต้น'!$B$50="","",IF($D53="","",'01.ข้อมูลเบื้องต้น'!$B$50))</f>
        <v/>
      </c>
      <c r="FW53" s="1232" t="str">
        <f>IF('01.ข้อมูลเบื้องต้น'!$C$50="","",IF('02.คีย์เทอม1'!$B53="","",'01.ข้อมูลเบื้องต้น'!$C$50))</f>
        <v/>
      </c>
      <c r="FX53" s="721"/>
      <c r="FY53" s="1234" t="str">
        <f t="shared" si="29"/>
        <v/>
      </c>
      <c r="FZ53" s="521" t="str">
        <f t="shared" si="56"/>
        <v/>
      </c>
      <c r="GA53" s="522" t="str">
        <f t="shared" si="57"/>
        <v/>
      </c>
      <c r="GB53" s="523" t="str">
        <f>IF('2.ชื่อนักเรียน'!R54="มส","มส",IF('2.ชื่อนักเรียน'!R54="ย้าย","ย้าย",IF('2.ชื่อนักเรียน'!R54="ร","ร",IF(GA53="","",RANK(GA53,$GA$10:$GA$59,0)))))</f>
        <v/>
      </c>
      <c r="GC53" s="523" t="str">
        <f t="shared" si="39"/>
        <v/>
      </c>
      <c r="GE53" s="527" t="str">
        <f t="shared" si="40"/>
        <v/>
      </c>
      <c r="GF53" s="718" t="str">
        <f t="shared" si="41"/>
        <v/>
      </c>
      <c r="GG53" s="717" t="str">
        <f t="shared" si="42"/>
        <v/>
      </c>
      <c r="GH53" s="520" t="str">
        <f t="shared" si="43"/>
        <v/>
      </c>
      <c r="GI53" s="529" t="str">
        <f t="shared" si="44"/>
        <v/>
      </c>
      <c r="GJ53" s="718" t="str">
        <f t="shared" si="45"/>
        <v/>
      </c>
      <c r="GK53" s="718" t="str">
        <f t="shared" si="46"/>
        <v/>
      </c>
      <c r="GL53" s="528" t="str">
        <f t="shared" si="47"/>
        <v/>
      </c>
      <c r="GM53" s="701" t="str">
        <f t="shared" si="48"/>
        <v/>
      </c>
      <c r="GN53" s="701" t="str">
        <f t="shared" si="49"/>
        <v/>
      </c>
      <c r="GO53" s="701" t="str">
        <f t="shared" si="50"/>
        <v/>
      </c>
      <c r="GP53" s="701" t="str">
        <f t="shared" si="51"/>
        <v/>
      </c>
      <c r="GQ53" s="701" t="str">
        <f t="shared" si="52"/>
        <v/>
      </c>
      <c r="GR53" s="701" t="str">
        <f t="shared" si="53"/>
        <v/>
      </c>
      <c r="GS53" s="701" t="str">
        <f t="shared" si="54"/>
        <v/>
      </c>
      <c r="GT53" s="520" t="str">
        <f t="shared" si="55"/>
        <v/>
      </c>
    </row>
    <row r="54" spans="1:202" s="509" customFormat="1" ht="17.25" customHeight="1" thickTop="1" thickBot="1">
      <c r="A54" s="1229">
        <v>45</v>
      </c>
      <c r="B54" s="1229" t="str">
        <f>IF('2.ชื่อนักเรียน'!E55="","",CONCATENATE('2.ชื่อนักเรียน'!E55,'2.ชื่อนักเรียน'!F55,'2.ชื่อนักเรียน'!G55,'2.ชื่อนักเรียน'!H55,'2.ชื่อนักเรียน'!I55,'2.ชื่อนักเรียน'!J55,'2.ชื่อนักเรียน'!K55,'2.ชื่อนักเรียน'!L55,'2.ชื่อนักเรียน'!M55,'2.ชื่อนักเรียน'!N55,'2.ชื่อนักเรียน'!O55,'2.ชื่อนักเรียน'!P55,'2.ชื่อนักเรียน'!Q55))</f>
        <v/>
      </c>
      <c r="C54" s="1230" t="str">
        <f>IF('2.ชื่อนักเรียน'!B55="","",'2.ชื่อนักเรียน'!B55)</f>
        <v/>
      </c>
      <c r="D54" s="1231" t="str">
        <f>IF('2.ชื่อนักเรียน'!C55="","",CONCATENATE(TRIM('2.ชื่อนักเรียน'!C55),"  ",'2.ชื่อนักเรียน'!D55))</f>
        <v/>
      </c>
      <c r="E54" s="1232" t="str">
        <f>IF(B54="","",IF('01.ข้อมูลเบื้องต้น'!$H$2="","",'01.ข้อมูลเบื้องต้น'!$H$2))</f>
        <v/>
      </c>
      <c r="F54" s="1231" t="str">
        <f>IF(B54="","",IF('01.ข้อมูลเบื้องต้น'!$I$4="","",'01.ข้อมูลเบื้องต้น'!$I$4))</f>
        <v/>
      </c>
      <c r="G54" s="1232"/>
      <c r="H54" s="1231" t="str">
        <f>IF('01.ข้อมูลเบื้องต้น'!$B$8="","",IF('03.คีย์เทอม2'!$B54="","",'01.ข้อมูลเบื้องต้น'!$B$8))</f>
        <v/>
      </c>
      <c r="I54" s="1232" t="str">
        <f>IF('01.ข้อมูลเบื้องต้น'!$C$8="","",IF('03.คีย์เทอม2'!$B54="","",'01.ข้อมูลเบื้องต้น'!$C$8))</f>
        <v/>
      </c>
      <c r="J54" s="519"/>
      <c r="K54" s="1233" t="str">
        <f>IF('2.ชื่อนักเรียน'!R55="มส","มส",IF('2.ชื่อนักเรียน'!R55="ร","ร",IF('2.ชื่อนักเรียน'!R55="ย้าย","ย้าย",IF(J54="","",IF(J54&gt;=75,"เชี่ยวชาญ",IF(J54&gt;=65,"ชำนาญ",IF(J54&gt;=55,"พัฒนา",IF(J54&gt;=50,"เริ่มต้น","ไม่ผ่าน"))))))))</f>
        <v/>
      </c>
      <c r="L54" s="1232"/>
      <c r="M54" s="1231" t="str">
        <f>IF('01.ข้อมูลเบื้องต้น'!$B$9="","",IF('03.คีย์เทอม2'!$B54="","",'01.ข้อมูลเบื้องต้น'!$B$9))</f>
        <v/>
      </c>
      <c r="N54" s="1232" t="str">
        <f>IF('01.ข้อมูลเบื้องต้น'!$C$9="","",IF('03.คีย์เทอม2'!$B54="","",'01.ข้อมูลเบื้องต้น'!$C$9))</f>
        <v/>
      </c>
      <c r="O54" s="526"/>
      <c r="P54" s="1235" t="str">
        <f t="shared" si="6"/>
        <v/>
      </c>
      <c r="Q54" s="1232"/>
      <c r="R54" s="1231" t="str">
        <f>IF('01.ข้อมูลเบื้องต้น'!$B$10="","",IF('03.คีย์เทอม2'!$B54="","",'01.ข้อมูลเบื้องต้น'!$B$10))</f>
        <v/>
      </c>
      <c r="S54" s="1232" t="str">
        <f>IF('01.ข้อมูลเบื้องต้น'!$C$10="","",IF('03.คีย์เทอม2'!$B54="","",'01.ข้อมูลเบื้องต้น'!$C$10))</f>
        <v/>
      </c>
      <c r="T54" s="526"/>
      <c r="U54" s="1235" t="str">
        <f t="shared" si="7"/>
        <v/>
      </c>
      <c r="V54" s="1232"/>
      <c r="W54" s="1231" t="str">
        <f>IF('01.ข้อมูลเบื้องต้น'!$B$11="","",IF('03.คีย์เทอม2'!$B54="","",'01.ข้อมูลเบื้องต้น'!$B$11))</f>
        <v/>
      </c>
      <c r="X54" s="1232" t="str">
        <f>IF('01.ข้อมูลเบื้องต้น'!$C$11="","",IF('03.คีย์เทอม2'!$B54="","",'01.ข้อมูลเบื้องต้น'!$C$11))</f>
        <v/>
      </c>
      <c r="Y54" s="519"/>
      <c r="Z54" s="1234" t="str">
        <f t="shared" si="30"/>
        <v/>
      </c>
      <c r="AA54" s="1232"/>
      <c r="AB54" s="1231" t="str">
        <f>IF('01.ข้อมูลเบื้องต้น'!$B$12="","",IF('03.คีย์เทอม2'!$B54="","",'01.ข้อมูลเบื้องต้น'!$B$12))</f>
        <v/>
      </c>
      <c r="AC54" s="1232" t="str">
        <f>IF('01.ข้อมูลเบื้องต้น'!$C$12="","",IF('03.คีย์เทอม2'!$B54="","",'01.ข้อมูลเบื้องต้น'!$C$12))</f>
        <v/>
      </c>
      <c r="AD54" s="526"/>
      <c r="AE54" s="1235" t="str">
        <f t="shared" si="31"/>
        <v/>
      </c>
      <c r="AF54" s="1232"/>
      <c r="AG54" s="1231" t="str">
        <f>IF('01.ข้อมูลเบื้องต้น'!$B$13="","",IF('03.คีย์เทอม2'!$B54="","",'01.ข้อมูลเบื้องต้น'!$B$13))</f>
        <v/>
      </c>
      <c r="AH54" s="1232" t="str">
        <f>IF('01.ข้อมูลเบื้องต้น'!$C$13="","",IF('03.คีย์เทอม2'!$B54="","",'01.ข้อมูลเบื้องต้น'!$C$13))</f>
        <v/>
      </c>
      <c r="AI54" s="526"/>
      <c r="AJ54" s="1235" t="str">
        <f t="shared" si="32"/>
        <v/>
      </c>
      <c r="AK54" s="1232"/>
      <c r="AL54" s="1231" t="str">
        <f>IF('01.ข้อมูลเบื้องต้น'!$B$14="","",IF('03.คีย์เทอม2'!$B54="","",'01.ข้อมูลเบื้องต้น'!$B$14))</f>
        <v/>
      </c>
      <c r="AM54" s="1232" t="str">
        <f>IF('01.ข้อมูลเบื้องต้น'!$C$14="","",IF('03.คีย์เทอม2'!$B54="","",'01.ข้อมูลเบื้องต้น'!$C$14))</f>
        <v/>
      </c>
      <c r="AN54" s="526"/>
      <c r="AO54" s="1235" t="str">
        <f t="shared" si="33"/>
        <v/>
      </c>
      <c r="AP54" s="1232"/>
      <c r="AQ54" s="1231" t="str">
        <f>IF('01.ข้อมูลเบื้องต้น'!$B$15="","",IF('03.คีย์เทอม2'!$B54="","",'01.ข้อมูลเบื้องต้น'!$B$15))</f>
        <v/>
      </c>
      <c r="AR54" s="1232" t="str">
        <f>IF('01.ข้อมูลเบื้องต้น'!$C$15="","",IF('03.คีย์เทอม2'!$B54="","",'01.ข้อมูลเบื้องต้น'!$C$15))</f>
        <v/>
      </c>
      <c r="AS54" s="526"/>
      <c r="AT54" s="1235" t="str">
        <f t="shared" si="34"/>
        <v/>
      </c>
      <c r="AU54" s="1232"/>
      <c r="AV54" s="1231" t="str">
        <f>IF('01.ข้อมูลเบื้องต้น'!$B$16="","",IF('03.คีย์เทอม2'!$B54="","",'01.ข้อมูลเบื้องต้น'!$B$16))</f>
        <v/>
      </c>
      <c r="AW54" s="1232" t="str">
        <f>IF('01.ข้อมูลเบื้องต้น'!$C$16="","",IF('03.คีย์เทอม2'!$B54="","",'01.ข้อมูลเบื้องต้น'!$C$16))</f>
        <v/>
      </c>
      <c r="AX54" s="519"/>
      <c r="AY54" s="1234" t="str">
        <f t="shared" si="35"/>
        <v/>
      </c>
      <c r="AZ54" s="1232"/>
      <c r="BA54" s="1231" t="str">
        <f>IF('01.ข้อมูลเบื้องต้น'!$B$17="","",IF('03.คีย์เทอม2'!$B54="","",'01.ข้อมูลเบื้องต้น'!$B$17))</f>
        <v/>
      </c>
      <c r="BB54" s="1232" t="str">
        <f>IF('01.ข้อมูลเบื้องต้น'!$C$17="","",IF('03.คีย์เทอม2'!$B54="","",'01.ข้อมูลเบื้องต้น'!$C$17))</f>
        <v/>
      </c>
      <c r="BC54" s="519"/>
      <c r="BD54" s="1234" t="str">
        <f t="shared" si="36"/>
        <v/>
      </c>
      <c r="BE54" s="1232"/>
      <c r="BF54" s="1231" t="str">
        <f>IF('01.ข้อมูลเบื้องต้น'!$B$19="","",IF('03.คีย์เทอม2'!$B54="","",'01.ข้อมูลเบื้องต้น'!$B$19))</f>
        <v/>
      </c>
      <c r="BG54" s="1232" t="str">
        <f>IF('01.ข้อมูลเบื้องต้น'!$C$19="","",IF('03.คีย์เทอม2'!$B54="","",'01.ข้อมูลเบื้องต้น'!$C$19))</f>
        <v/>
      </c>
      <c r="BH54" s="722"/>
      <c r="BI54" s="1234" t="str">
        <f t="shared" si="37"/>
        <v/>
      </c>
      <c r="BJ54" s="1232"/>
      <c r="BK54" s="1231" t="str">
        <f>IF('01.ข้อมูลเบื้องต้น'!$B$20="","",IF('03.คีย์เทอม2'!$B54="","",'01.ข้อมูลเบื้องต้น'!$B$20))</f>
        <v/>
      </c>
      <c r="BL54" s="1232" t="str">
        <f>IF('01.ข้อมูลเบื้องต้น'!$C$20="","",IF('03.คีย์เทอม2'!$B54="","",'01.ข้อมูลเบื้องต้น'!$C$20))</f>
        <v/>
      </c>
      <c r="BM54" s="722"/>
      <c r="BN54" s="1235" t="str">
        <f t="shared" si="8"/>
        <v/>
      </c>
      <c r="BO54" s="1232"/>
      <c r="BP54" s="1231" t="str">
        <f>IF('01.ข้อมูลเบื้องต้น'!$B$21="","",IF('03.คีย์เทอม2'!$B54="","",'01.ข้อมูลเบื้องต้น'!$B$21))</f>
        <v/>
      </c>
      <c r="BQ54" s="1232" t="str">
        <f>IF('01.ข้อมูลเบื้องต้น'!$C$21="","",IF('03.คีย์เทอม2'!$B54="","",'01.ข้อมูลเบื้องต้น'!$C$21))</f>
        <v/>
      </c>
      <c r="BR54" s="722"/>
      <c r="BS54" s="1234" t="str">
        <f t="shared" si="9"/>
        <v/>
      </c>
      <c r="BT54" s="1232"/>
      <c r="BU54" s="1231" t="str">
        <f>IF('01.ข้อมูลเบื้องต้น'!$B$22="","",IF('03.คีย์เทอม2'!$B54="","",'01.ข้อมูลเบื้องต้น'!$B$22))</f>
        <v/>
      </c>
      <c r="BV54" s="1232" t="str">
        <f>IF('01.ข้อมูลเบื้องต้น'!$C$22="","",IF('03.คีย์เทอม2'!$B54="","",'01.ข้อมูลเบื้องต้น'!$C$22))</f>
        <v/>
      </c>
      <c r="BW54" s="722"/>
      <c r="BX54" s="1234" t="str">
        <f t="shared" si="10"/>
        <v/>
      </c>
      <c r="BY54" s="1232"/>
      <c r="BZ54" s="1231" t="str">
        <f>IF('01.ข้อมูลเบื้องต้น'!$B$23="","",IF('03.คีย์เทอม2'!$B54="","",'01.ข้อมูลเบื้องต้น'!$B$23))</f>
        <v/>
      </c>
      <c r="CA54" s="1232" t="str">
        <f>IF('01.ข้อมูลเบื้องต้น'!$C$23="","",IF('03.คีย์เทอม2'!$B54="","",'01.ข้อมูลเบื้องต้น'!$C$23))</f>
        <v/>
      </c>
      <c r="CB54" s="722"/>
      <c r="CC54" s="1234" t="str">
        <f t="shared" si="38"/>
        <v/>
      </c>
      <c r="CD54" s="1232"/>
      <c r="CE54" s="1231" t="str">
        <f>IF('01.ข้อมูลเบื้องต้น'!$B$24="","",IF('03.คีย์เทอม2'!$B54="","",'01.ข้อมูลเบื้องต้น'!$B$24))</f>
        <v/>
      </c>
      <c r="CF54" s="1232" t="str">
        <f>IF('01.ข้อมูลเบื้องต้น'!$C$24="","",IF('03.คีย์เทอม2'!$B54="","",'01.ข้อมูลเบื้องต้น'!$C$24))</f>
        <v/>
      </c>
      <c r="CG54" s="722"/>
      <c r="CH54" s="1234" t="str">
        <f t="shared" si="58"/>
        <v/>
      </c>
      <c r="CI54" s="1232"/>
      <c r="CJ54" s="1231" t="str">
        <f>IF('01.ข้อมูลเบื้องต้น'!$B$25="","",IF('03.คีย์เทอม2'!$B54="","",'01.ข้อมูลเบื้องต้น'!$B$25))</f>
        <v/>
      </c>
      <c r="CK54" s="1232" t="str">
        <f>IF('01.ข้อมูลเบื้องต้น'!$C$25="","",IF('03.คีย์เทอม2'!$B54="","",'01.ข้อมูลเบื้องต้น'!$C$25))</f>
        <v/>
      </c>
      <c r="CL54" s="722"/>
      <c r="CM54" s="1234" t="str">
        <f t="shared" si="11"/>
        <v/>
      </c>
      <c r="CN54" s="1232"/>
      <c r="CO54" s="1231" t="str">
        <f>IF('01.ข้อมูลเบื้องต้น'!$B$26="","",IF('03.คีย์เทอม2'!$B54="","",'01.ข้อมูลเบื้องต้น'!$B$26))</f>
        <v/>
      </c>
      <c r="CP54" s="1232" t="str">
        <f>IF('01.ข้อมูลเบื้องต้น'!$C$26="","",IF('03.คีย์เทอม2'!$B54="","",'01.ข้อมูลเบื้องต้น'!$C$26))</f>
        <v/>
      </c>
      <c r="CQ54" s="722"/>
      <c r="CR54" s="1234" t="str">
        <f t="shared" si="12"/>
        <v/>
      </c>
      <c r="CS54" s="1232"/>
      <c r="CT54" s="1231" t="str">
        <f>IF('01.ข้อมูลเบื้องต้น'!$B$27="","",IF('03.คีย์เทอม2'!$B54="","",'01.ข้อมูลเบื้องต้น'!$B$27))</f>
        <v/>
      </c>
      <c r="CU54" s="1232" t="str">
        <f>IF('01.ข้อมูลเบื้องต้น'!$C$27="","",IF('03.คีย์เทอม2'!$B54="","",'01.ข้อมูลเบื้องต้น'!$C$27))</f>
        <v/>
      </c>
      <c r="CV54" s="722"/>
      <c r="CW54" s="1234" t="str">
        <f t="shared" si="13"/>
        <v/>
      </c>
      <c r="CX54" s="1232"/>
      <c r="CY54" s="1231" t="str">
        <f>IF('01.ข้อมูลเบื้องต้น'!$B$28="","",IF('03.คีย์เทอม2'!$B54="","",'01.ข้อมูลเบื้องต้น'!$B$28))</f>
        <v/>
      </c>
      <c r="CZ54" s="1232" t="str">
        <f>IF('01.ข้อมูลเบื้องต้น'!$C$28="","",IF('03.คีย์เทอม2'!$B54="","",'01.ข้อมูลเบื้องต้น'!$C$28))</f>
        <v/>
      </c>
      <c r="DA54" s="722"/>
      <c r="DB54" s="1234" t="str">
        <f t="shared" si="14"/>
        <v/>
      </c>
      <c r="DC54" s="1232"/>
      <c r="DD54" s="1231" t="str">
        <f>IF('01.ข้อมูลเบื้องต้น'!$B$36="","",IF('02.คีย์เทอม1'!$B54="","",'01.ข้อมูลเบื้องต้น'!$B$36))</f>
        <v/>
      </c>
      <c r="DE54" s="1232" t="str">
        <f>IF('01.ข้อมูลเบื้องต้น'!$C$36="","",IF('02.คีย์เทอม1'!$B54="","",'01.ข้อมูลเบื้องต้น'!$C$36))</f>
        <v/>
      </c>
      <c r="DF54" s="721"/>
      <c r="DG54" s="1234" t="str">
        <f t="shared" si="15"/>
        <v/>
      </c>
      <c r="DH54" s="1232"/>
      <c r="DI54" s="1231" t="str">
        <f>IF('01.ข้อมูลเบื้องต้น'!$B$37="","",IF('02.คีย์เทอม1'!$B54="","",'01.ข้อมูลเบื้องต้น'!$B$37))</f>
        <v/>
      </c>
      <c r="DJ54" s="1232" t="str">
        <f>IF('01.ข้อมูลเบื้องต้น'!$C$37="","",IF('02.คีย์เทอม1'!$B54="","",'01.ข้อมูลเบื้องต้น'!$C$37))</f>
        <v/>
      </c>
      <c r="DK54" s="721"/>
      <c r="DL54" s="1234" t="str">
        <f t="shared" si="16"/>
        <v/>
      </c>
      <c r="DM54" s="1232"/>
      <c r="DN54" s="1231" t="str">
        <f>IF('01.ข้อมูลเบื้องต้น'!$B$38="","",IF('02.คีย์เทอม1'!$B54="","",'01.ข้อมูลเบื้องต้น'!$B$38))</f>
        <v/>
      </c>
      <c r="DO54" s="1232" t="str">
        <f>IF('01.ข้อมูลเบื้องต้น'!$C$38="","",IF('02.คีย์เทอม1'!$B54="","",'01.ข้อมูลเบื้องต้น'!$C$38))</f>
        <v/>
      </c>
      <c r="DP54" s="721"/>
      <c r="DQ54" s="1234" t="str">
        <f t="shared" si="17"/>
        <v/>
      </c>
      <c r="DR54" s="1232"/>
      <c r="DS54" s="1231" t="str">
        <f>IF('01.ข้อมูลเบื้องต้น'!$B$39="","",IF('02.คีย์เทอม1'!$B54="","",'01.ข้อมูลเบื้องต้น'!$B$39))</f>
        <v/>
      </c>
      <c r="DT54" s="1232" t="str">
        <f>IF('01.ข้อมูลเบื้องต้น'!$C$39="","",IF('02.คีย์เทอม1'!$B54="","",'01.ข้อมูลเบื้องต้น'!$C$39))</f>
        <v/>
      </c>
      <c r="DU54" s="721"/>
      <c r="DV54" s="1234" t="str">
        <f t="shared" si="18"/>
        <v/>
      </c>
      <c r="DW54" s="1232"/>
      <c r="DX54" s="1231" t="str">
        <f>IF('01.ข้อมูลเบื้องต้น'!$B$40="","",IF('02.คีย์เทอม1'!$B54="","",'01.ข้อมูลเบื้องต้น'!$B$40))</f>
        <v/>
      </c>
      <c r="DY54" s="1232" t="str">
        <f>IF('01.ข้อมูลเบื้องต้น'!$C$40="","",IF('02.คีย์เทอม1'!$B54="","",'01.ข้อมูลเบื้องต้น'!$C$40))</f>
        <v/>
      </c>
      <c r="DZ54" s="721"/>
      <c r="EA54" s="1234" t="str">
        <f t="shared" si="19"/>
        <v/>
      </c>
      <c r="EB54" s="1232"/>
      <c r="EC54" s="1231" t="str">
        <f>IF('01.ข้อมูลเบื้องต้น'!$B$41="","",IF('02.คีย์เทอม1'!$B54="","",'01.ข้อมูลเบื้องต้น'!$B$41))</f>
        <v/>
      </c>
      <c r="ED54" s="1232" t="str">
        <f>IF('01.ข้อมูลเบื้องต้น'!$C$41="","",IF('02.คีย์เทอม1'!$B54="","",'01.ข้อมูลเบื้องต้น'!$C$41))</f>
        <v/>
      </c>
      <c r="EE54" s="721"/>
      <c r="EF54" s="1234" t="str">
        <f t="shared" si="20"/>
        <v/>
      </c>
      <c r="EG54" s="1232"/>
      <c r="EH54" s="1231" t="str">
        <f>IF('01.ข้อมูลเบื้องต้น'!$B$42="","",IF('02.คีย์เทอม1'!$B54="","",'01.ข้อมูลเบื้องต้น'!$B$42))</f>
        <v/>
      </c>
      <c r="EI54" s="1232" t="str">
        <f>IF('01.ข้อมูลเบื้องต้น'!$C$42="","",IF('02.คีย์เทอม1'!$B54="","",'01.ข้อมูลเบื้องต้น'!$C$42))</f>
        <v/>
      </c>
      <c r="EJ54" s="721"/>
      <c r="EK54" s="1234" t="str">
        <f t="shared" si="21"/>
        <v/>
      </c>
      <c r="EL54" s="1232"/>
      <c r="EM54" s="1231" t="str">
        <f>IF('01.ข้อมูลเบื้องต้น'!$B$43="","",IF('02.คีย์เทอม1'!$B54="","",'01.ข้อมูลเบื้องต้น'!$B$43))</f>
        <v/>
      </c>
      <c r="EN54" s="1232" t="str">
        <f>IF('01.ข้อมูลเบื้องต้น'!$C$43="","",IF('02.คีย์เทอม1'!$B54="","",'01.ข้อมูลเบื้องต้น'!$C$43))</f>
        <v/>
      </c>
      <c r="EO54" s="721"/>
      <c r="EP54" s="1234" t="str">
        <f t="shared" si="22"/>
        <v/>
      </c>
      <c r="EQ54" s="1232"/>
      <c r="ER54" s="1231" t="str">
        <f>IF('01.ข้อมูลเบื้องต้น'!$B$44="","",IF('02.คีย์เทอม1'!$B54="","",'01.ข้อมูลเบื้องต้น'!$B$44))</f>
        <v/>
      </c>
      <c r="ES54" s="1232" t="str">
        <f>IF('01.ข้อมูลเบื้องต้น'!$C$44="","",IF('02.คีย์เทอม1'!$B54="","",'01.ข้อมูลเบื้องต้น'!$C$44))</f>
        <v/>
      </c>
      <c r="ET54" s="721"/>
      <c r="EU54" s="1234" t="str">
        <f t="shared" si="23"/>
        <v/>
      </c>
      <c r="EV54" s="1232"/>
      <c r="EW54" s="1231" t="str">
        <f>IF('01.ข้อมูลเบื้องต้น'!$B$45="","",IF('02.คีย์เทอม1'!$B54="","",'01.ข้อมูลเบื้องต้น'!$B$45))</f>
        <v/>
      </c>
      <c r="EX54" s="1232" t="str">
        <f>IF('01.ข้อมูลเบื้องต้น'!$C$45="","",IF('02.คีย์เทอม1'!$B54="","",'01.ข้อมูลเบื้องต้น'!$C$45))</f>
        <v/>
      </c>
      <c r="EY54" s="721"/>
      <c r="EZ54" s="1234" t="str">
        <f t="shared" si="24"/>
        <v/>
      </c>
      <c r="FA54" s="1232"/>
      <c r="FB54" s="1231" t="str">
        <f>IF('01.ข้อมูลเบื้องต้น'!$B$46="","",IF('02.คีย์เทอม1'!$B54="","",'01.ข้อมูลเบื้องต้น'!$B$46))</f>
        <v/>
      </c>
      <c r="FC54" s="1232" t="str">
        <f>IF('01.ข้อมูลเบื้องต้น'!$C$46="","",IF('02.คีย์เทอม1'!$B54="","",'01.ข้อมูลเบื้องต้น'!$C$46))</f>
        <v/>
      </c>
      <c r="FD54" s="721"/>
      <c r="FE54" s="1234" t="str">
        <f t="shared" si="25"/>
        <v/>
      </c>
      <c r="FF54" s="1232"/>
      <c r="FG54" s="1231" t="str">
        <f>IF('01.ข้อมูลเบื้องต้น'!$B$47="","",IF('02.คีย์เทอม1'!$B54="","",'01.ข้อมูลเบื้องต้น'!$B$47))</f>
        <v/>
      </c>
      <c r="FH54" s="1232" t="str">
        <f>IF('01.ข้อมูลเบื้องต้น'!$C$47="","",IF('02.คีย์เทอม1'!$B54="","",'01.ข้อมูลเบื้องต้น'!$C$47))</f>
        <v/>
      </c>
      <c r="FI54" s="721"/>
      <c r="FJ54" s="1234" t="str">
        <f t="shared" si="26"/>
        <v/>
      </c>
      <c r="FK54" s="1232"/>
      <c r="FL54" s="1231" t="str">
        <f>IF('01.ข้อมูลเบื้องต้น'!$B$48="","",IF('02.คีย์เทอม1'!$B54="","",'01.ข้อมูลเบื้องต้น'!$B$48))</f>
        <v/>
      </c>
      <c r="FM54" s="1232" t="str">
        <f>IF('01.ข้อมูลเบื้องต้น'!$C$48="","",IF('02.คีย์เทอม1'!$B54="","",'01.ข้อมูลเบื้องต้น'!$C$48))</f>
        <v/>
      </c>
      <c r="FN54" s="721"/>
      <c r="FO54" s="1234" t="str">
        <f t="shared" si="27"/>
        <v/>
      </c>
      <c r="FP54" s="1232"/>
      <c r="FQ54" s="1231" t="str">
        <f>IF('01.ข้อมูลเบื้องต้น'!$B$49="","",IF('02.คีย์เทอม1'!$B54="","",'01.ข้อมูลเบื้องต้น'!$B$49))</f>
        <v/>
      </c>
      <c r="FR54" s="1232" t="str">
        <f>IF('01.ข้อมูลเบื้องต้น'!$C$49="","",IF('02.คีย์เทอม1'!$B54="","",'01.ข้อมูลเบื้องต้น'!$C$49))</f>
        <v/>
      </c>
      <c r="FS54" s="721"/>
      <c r="FT54" s="1234" t="str">
        <f t="shared" si="28"/>
        <v/>
      </c>
      <c r="FU54" s="1232"/>
      <c r="FV54" s="1231" t="str">
        <f>IF('01.ข้อมูลเบื้องต้น'!$B$50="","",IF($D54="","",'01.ข้อมูลเบื้องต้น'!$B$50))</f>
        <v/>
      </c>
      <c r="FW54" s="1232" t="str">
        <f>IF('01.ข้อมูลเบื้องต้น'!$C$50="","",IF('02.คีย์เทอม1'!$B54="","",'01.ข้อมูลเบื้องต้น'!$C$50))</f>
        <v/>
      </c>
      <c r="FX54" s="721"/>
      <c r="FY54" s="1234" t="str">
        <f t="shared" si="29"/>
        <v/>
      </c>
      <c r="FZ54" s="521" t="str">
        <f t="shared" si="56"/>
        <v/>
      </c>
      <c r="GA54" s="522" t="str">
        <f t="shared" si="57"/>
        <v/>
      </c>
      <c r="GB54" s="523" t="str">
        <f>IF('2.ชื่อนักเรียน'!R55="มส","มส",IF('2.ชื่อนักเรียน'!R55="ย้าย","ย้าย",IF('2.ชื่อนักเรียน'!R55="ร","ร",IF(GA54="","",RANK(GA54,$GA$10:$GA$59,0)))))</f>
        <v/>
      </c>
      <c r="GC54" s="523" t="str">
        <f t="shared" si="39"/>
        <v/>
      </c>
      <c r="GE54" s="538" t="str">
        <f t="shared" si="40"/>
        <v/>
      </c>
      <c r="GF54" s="720" t="str">
        <f t="shared" si="41"/>
        <v/>
      </c>
      <c r="GG54" s="717" t="str">
        <f t="shared" si="42"/>
        <v/>
      </c>
      <c r="GH54" s="520" t="str">
        <f t="shared" si="43"/>
        <v/>
      </c>
      <c r="GI54" s="540" t="str">
        <f t="shared" si="44"/>
        <v/>
      </c>
      <c r="GJ54" s="720" t="str">
        <f t="shared" si="45"/>
        <v/>
      </c>
      <c r="GK54" s="720" t="str">
        <f t="shared" si="46"/>
        <v/>
      </c>
      <c r="GL54" s="539" t="str">
        <f t="shared" si="47"/>
        <v/>
      </c>
      <c r="GM54" s="701" t="str">
        <f t="shared" si="48"/>
        <v/>
      </c>
      <c r="GN54" s="701" t="str">
        <f t="shared" si="49"/>
        <v/>
      </c>
      <c r="GO54" s="701" t="str">
        <f t="shared" si="50"/>
        <v/>
      </c>
      <c r="GP54" s="701" t="str">
        <f t="shared" si="51"/>
        <v/>
      </c>
      <c r="GQ54" s="701" t="str">
        <f t="shared" si="52"/>
        <v/>
      </c>
      <c r="GR54" s="701" t="str">
        <f t="shared" si="53"/>
        <v/>
      </c>
      <c r="GS54" s="701" t="str">
        <f t="shared" si="54"/>
        <v/>
      </c>
      <c r="GT54" s="520" t="str">
        <f t="shared" si="55"/>
        <v/>
      </c>
    </row>
    <row r="55" spans="1:202" s="509" customFormat="1" ht="17.25" customHeight="1" thickBot="1">
      <c r="A55" s="1229">
        <v>46</v>
      </c>
      <c r="B55" s="1229" t="str">
        <f>IF('2.ชื่อนักเรียน'!E56="","",CONCATENATE('2.ชื่อนักเรียน'!E56,'2.ชื่อนักเรียน'!F56,'2.ชื่อนักเรียน'!G56,'2.ชื่อนักเรียน'!H56,'2.ชื่อนักเรียน'!I56,'2.ชื่อนักเรียน'!J56,'2.ชื่อนักเรียน'!K56,'2.ชื่อนักเรียน'!L56,'2.ชื่อนักเรียน'!M56,'2.ชื่อนักเรียน'!N56,'2.ชื่อนักเรียน'!O56,'2.ชื่อนักเรียน'!P56,'2.ชื่อนักเรียน'!Q56))</f>
        <v/>
      </c>
      <c r="C55" s="1230" t="str">
        <f>IF('2.ชื่อนักเรียน'!B56="","",'2.ชื่อนักเรียน'!B56)</f>
        <v/>
      </c>
      <c r="D55" s="1231" t="str">
        <f>IF('2.ชื่อนักเรียน'!C56="","",CONCATENATE(TRIM('2.ชื่อนักเรียน'!C56),"  ",'2.ชื่อนักเรียน'!D56))</f>
        <v/>
      </c>
      <c r="E55" s="1232" t="str">
        <f>IF(B55="","",IF('01.ข้อมูลเบื้องต้น'!$H$2="","",'01.ข้อมูลเบื้องต้น'!$H$2))</f>
        <v/>
      </c>
      <c r="F55" s="1231" t="str">
        <f>IF(B55="","",IF('01.ข้อมูลเบื้องต้น'!$I$4="","",'01.ข้อมูลเบื้องต้น'!$I$4))</f>
        <v/>
      </c>
      <c r="G55" s="1232"/>
      <c r="H55" s="1231" t="str">
        <f>IF('01.ข้อมูลเบื้องต้น'!$B$8="","",IF('03.คีย์เทอม2'!$B55="","",'01.ข้อมูลเบื้องต้น'!$B$8))</f>
        <v/>
      </c>
      <c r="I55" s="1232" t="str">
        <f>IF('01.ข้อมูลเบื้องต้น'!$C$8="","",IF('03.คีย์เทอม2'!$B55="","",'01.ข้อมูลเบื้องต้น'!$C$8))</f>
        <v/>
      </c>
      <c r="J55" s="519"/>
      <c r="K55" s="1233" t="str">
        <f>IF('2.ชื่อนักเรียน'!R56="มส","มส",IF('2.ชื่อนักเรียน'!R56="ร","ร",IF('2.ชื่อนักเรียน'!R56="ย้าย","ย้าย",IF(J55="","",IF(J55&gt;=75,"เชี่ยวชาญ",IF(J55&gt;=65,"ชำนาญ",IF(J55&gt;=55,"พัฒนา",IF(J55&gt;=50,"เริ่มต้น","ไม่ผ่าน"))))))))</f>
        <v/>
      </c>
      <c r="L55" s="1232"/>
      <c r="M55" s="1231" t="str">
        <f>IF('01.ข้อมูลเบื้องต้น'!$B$9="","",IF('03.คีย์เทอม2'!$B55="","",'01.ข้อมูลเบื้องต้น'!$B$9))</f>
        <v/>
      </c>
      <c r="N55" s="1232" t="str">
        <f>IF('01.ข้อมูลเบื้องต้น'!$C$9="","",IF('03.คีย์เทอม2'!$B55="","",'01.ข้อมูลเบื้องต้น'!$C$9))</f>
        <v/>
      </c>
      <c r="O55" s="526"/>
      <c r="P55" s="1235" t="str">
        <f t="shared" si="6"/>
        <v/>
      </c>
      <c r="Q55" s="1232"/>
      <c r="R55" s="1231" t="str">
        <f>IF('01.ข้อมูลเบื้องต้น'!$B$10="","",IF('03.คีย์เทอม2'!$B55="","",'01.ข้อมูลเบื้องต้น'!$B$10))</f>
        <v/>
      </c>
      <c r="S55" s="1232" t="str">
        <f>IF('01.ข้อมูลเบื้องต้น'!$C$10="","",IF('03.คีย์เทอม2'!$B55="","",'01.ข้อมูลเบื้องต้น'!$C$10))</f>
        <v/>
      </c>
      <c r="T55" s="526"/>
      <c r="U55" s="1235" t="str">
        <f t="shared" si="7"/>
        <v/>
      </c>
      <c r="V55" s="1232"/>
      <c r="W55" s="1231" t="str">
        <f>IF('01.ข้อมูลเบื้องต้น'!$B$11="","",IF('03.คีย์เทอม2'!$B55="","",'01.ข้อมูลเบื้องต้น'!$B$11))</f>
        <v/>
      </c>
      <c r="X55" s="1232" t="str">
        <f>IF('01.ข้อมูลเบื้องต้น'!$C$11="","",IF('03.คีย์เทอม2'!$B55="","",'01.ข้อมูลเบื้องต้น'!$C$11))</f>
        <v/>
      </c>
      <c r="Y55" s="519"/>
      <c r="Z55" s="1234" t="str">
        <f t="shared" si="30"/>
        <v/>
      </c>
      <c r="AA55" s="1232"/>
      <c r="AB55" s="1231" t="str">
        <f>IF('01.ข้อมูลเบื้องต้น'!$B$12="","",IF('03.คีย์เทอม2'!$B55="","",'01.ข้อมูลเบื้องต้น'!$B$12))</f>
        <v/>
      </c>
      <c r="AC55" s="1232" t="str">
        <f>IF('01.ข้อมูลเบื้องต้น'!$C$12="","",IF('03.คีย์เทอม2'!$B55="","",'01.ข้อมูลเบื้องต้น'!$C$12))</f>
        <v/>
      </c>
      <c r="AD55" s="526"/>
      <c r="AE55" s="1235" t="str">
        <f t="shared" si="31"/>
        <v/>
      </c>
      <c r="AF55" s="1232"/>
      <c r="AG55" s="1231" t="str">
        <f>IF('01.ข้อมูลเบื้องต้น'!$B$13="","",IF('03.คีย์เทอม2'!$B55="","",'01.ข้อมูลเบื้องต้น'!$B$13))</f>
        <v/>
      </c>
      <c r="AH55" s="1232" t="str">
        <f>IF('01.ข้อมูลเบื้องต้น'!$C$13="","",IF('03.คีย์เทอม2'!$B55="","",'01.ข้อมูลเบื้องต้น'!$C$13))</f>
        <v/>
      </c>
      <c r="AI55" s="526"/>
      <c r="AJ55" s="1235" t="str">
        <f t="shared" si="32"/>
        <v/>
      </c>
      <c r="AK55" s="1232"/>
      <c r="AL55" s="1231" t="str">
        <f>IF('01.ข้อมูลเบื้องต้น'!$B$14="","",IF('03.คีย์เทอม2'!$B55="","",'01.ข้อมูลเบื้องต้น'!$B$14))</f>
        <v/>
      </c>
      <c r="AM55" s="1232" t="str">
        <f>IF('01.ข้อมูลเบื้องต้น'!$C$14="","",IF('03.คีย์เทอม2'!$B55="","",'01.ข้อมูลเบื้องต้น'!$C$14))</f>
        <v/>
      </c>
      <c r="AN55" s="526"/>
      <c r="AO55" s="1235" t="str">
        <f t="shared" si="33"/>
        <v/>
      </c>
      <c r="AP55" s="1232"/>
      <c r="AQ55" s="1231" t="str">
        <f>IF('01.ข้อมูลเบื้องต้น'!$B$15="","",IF('03.คีย์เทอม2'!$B55="","",'01.ข้อมูลเบื้องต้น'!$B$15))</f>
        <v/>
      </c>
      <c r="AR55" s="1232" t="str">
        <f>IF('01.ข้อมูลเบื้องต้น'!$C$15="","",IF('03.คีย์เทอม2'!$B55="","",'01.ข้อมูลเบื้องต้น'!$C$15))</f>
        <v/>
      </c>
      <c r="AS55" s="526"/>
      <c r="AT55" s="1235" t="str">
        <f t="shared" si="34"/>
        <v/>
      </c>
      <c r="AU55" s="1232"/>
      <c r="AV55" s="1231" t="str">
        <f>IF('01.ข้อมูลเบื้องต้น'!$B$16="","",IF('03.คีย์เทอม2'!$B55="","",'01.ข้อมูลเบื้องต้น'!$B$16))</f>
        <v/>
      </c>
      <c r="AW55" s="1232" t="str">
        <f>IF('01.ข้อมูลเบื้องต้น'!$C$16="","",IF('03.คีย์เทอม2'!$B55="","",'01.ข้อมูลเบื้องต้น'!$C$16))</f>
        <v/>
      </c>
      <c r="AX55" s="519"/>
      <c r="AY55" s="1234" t="str">
        <f t="shared" si="35"/>
        <v/>
      </c>
      <c r="AZ55" s="1232"/>
      <c r="BA55" s="1231" t="str">
        <f>IF('01.ข้อมูลเบื้องต้น'!$B$17="","",IF('03.คีย์เทอม2'!$B55="","",'01.ข้อมูลเบื้องต้น'!$B$17))</f>
        <v/>
      </c>
      <c r="BB55" s="1232" t="str">
        <f>IF('01.ข้อมูลเบื้องต้น'!$C$17="","",IF('03.คีย์เทอม2'!$B55="","",'01.ข้อมูลเบื้องต้น'!$C$17))</f>
        <v/>
      </c>
      <c r="BC55" s="519"/>
      <c r="BD55" s="1234" t="str">
        <f t="shared" si="36"/>
        <v/>
      </c>
      <c r="BE55" s="1232"/>
      <c r="BF55" s="1231" t="str">
        <f>IF('01.ข้อมูลเบื้องต้น'!$B$19="","",IF('03.คีย์เทอม2'!$B55="","",'01.ข้อมูลเบื้องต้น'!$B$19))</f>
        <v/>
      </c>
      <c r="BG55" s="1232" t="str">
        <f>IF('01.ข้อมูลเบื้องต้น'!$C$19="","",IF('03.คีย์เทอม2'!$B55="","",'01.ข้อมูลเบื้องต้น'!$C$19))</f>
        <v/>
      </c>
      <c r="BH55" s="722"/>
      <c r="BI55" s="1234" t="str">
        <f t="shared" si="37"/>
        <v/>
      </c>
      <c r="BJ55" s="1232"/>
      <c r="BK55" s="1231" t="str">
        <f>IF('01.ข้อมูลเบื้องต้น'!$B$20="","",IF('03.คีย์เทอม2'!$B55="","",'01.ข้อมูลเบื้องต้น'!$B$20))</f>
        <v/>
      </c>
      <c r="BL55" s="1232" t="str">
        <f>IF('01.ข้อมูลเบื้องต้น'!$C$20="","",IF('03.คีย์เทอม2'!$B55="","",'01.ข้อมูลเบื้องต้น'!$C$20))</f>
        <v/>
      </c>
      <c r="BM55" s="722"/>
      <c r="BN55" s="1235" t="str">
        <f t="shared" si="8"/>
        <v/>
      </c>
      <c r="BO55" s="1232"/>
      <c r="BP55" s="1231" t="str">
        <f>IF('01.ข้อมูลเบื้องต้น'!$B$21="","",IF('03.คีย์เทอม2'!$B55="","",'01.ข้อมูลเบื้องต้น'!$B$21))</f>
        <v/>
      </c>
      <c r="BQ55" s="1232" t="str">
        <f>IF('01.ข้อมูลเบื้องต้น'!$C$21="","",IF('03.คีย์เทอม2'!$B55="","",'01.ข้อมูลเบื้องต้น'!$C$21))</f>
        <v/>
      </c>
      <c r="BR55" s="722"/>
      <c r="BS55" s="1234" t="str">
        <f t="shared" si="9"/>
        <v/>
      </c>
      <c r="BT55" s="1232"/>
      <c r="BU55" s="1231" t="str">
        <f>IF('01.ข้อมูลเบื้องต้น'!$B$22="","",IF('03.คีย์เทอม2'!$B55="","",'01.ข้อมูลเบื้องต้น'!$B$22))</f>
        <v/>
      </c>
      <c r="BV55" s="1232" t="str">
        <f>IF('01.ข้อมูลเบื้องต้น'!$C$22="","",IF('03.คีย์เทอม2'!$B55="","",'01.ข้อมูลเบื้องต้น'!$C$22))</f>
        <v/>
      </c>
      <c r="BW55" s="722"/>
      <c r="BX55" s="1234" t="str">
        <f t="shared" si="10"/>
        <v/>
      </c>
      <c r="BY55" s="1232"/>
      <c r="BZ55" s="1231" t="str">
        <f>IF('01.ข้อมูลเบื้องต้น'!$B$23="","",IF('03.คีย์เทอม2'!$B55="","",'01.ข้อมูลเบื้องต้น'!$B$23))</f>
        <v/>
      </c>
      <c r="CA55" s="1232" t="str">
        <f>IF('01.ข้อมูลเบื้องต้น'!$C$23="","",IF('03.คีย์เทอม2'!$B55="","",'01.ข้อมูลเบื้องต้น'!$C$23))</f>
        <v/>
      </c>
      <c r="CB55" s="722"/>
      <c r="CC55" s="1234" t="str">
        <f t="shared" si="38"/>
        <v/>
      </c>
      <c r="CD55" s="1232"/>
      <c r="CE55" s="1231" t="str">
        <f>IF('01.ข้อมูลเบื้องต้น'!$B$24="","",IF('03.คีย์เทอม2'!$B55="","",'01.ข้อมูลเบื้องต้น'!$B$24))</f>
        <v/>
      </c>
      <c r="CF55" s="1232" t="str">
        <f>IF('01.ข้อมูลเบื้องต้น'!$C$24="","",IF('03.คีย์เทอม2'!$B55="","",'01.ข้อมูลเบื้องต้น'!$C$24))</f>
        <v/>
      </c>
      <c r="CG55" s="722"/>
      <c r="CH55" s="1234" t="str">
        <f t="shared" si="58"/>
        <v/>
      </c>
      <c r="CI55" s="1232"/>
      <c r="CJ55" s="1231" t="str">
        <f>IF('01.ข้อมูลเบื้องต้น'!$B$25="","",IF('03.คีย์เทอม2'!$B55="","",'01.ข้อมูลเบื้องต้น'!$B$25))</f>
        <v/>
      </c>
      <c r="CK55" s="1232" t="str">
        <f>IF('01.ข้อมูลเบื้องต้น'!$C$25="","",IF('03.คีย์เทอม2'!$B55="","",'01.ข้อมูลเบื้องต้น'!$C$25))</f>
        <v/>
      </c>
      <c r="CL55" s="722"/>
      <c r="CM55" s="1234" t="str">
        <f t="shared" si="11"/>
        <v/>
      </c>
      <c r="CN55" s="1232"/>
      <c r="CO55" s="1231" t="str">
        <f>IF('01.ข้อมูลเบื้องต้น'!$B$26="","",IF('03.คีย์เทอม2'!$B55="","",'01.ข้อมูลเบื้องต้น'!$B$26))</f>
        <v/>
      </c>
      <c r="CP55" s="1232" t="str">
        <f>IF('01.ข้อมูลเบื้องต้น'!$C$26="","",IF('03.คีย์เทอม2'!$B55="","",'01.ข้อมูลเบื้องต้น'!$C$26))</f>
        <v/>
      </c>
      <c r="CQ55" s="722"/>
      <c r="CR55" s="1234" t="str">
        <f t="shared" si="12"/>
        <v/>
      </c>
      <c r="CS55" s="1232"/>
      <c r="CT55" s="1231" t="str">
        <f>IF('01.ข้อมูลเบื้องต้น'!$B$27="","",IF('03.คีย์เทอม2'!$B55="","",'01.ข้อมูลเบื้องต้น'!$B$27))</f>
        <v/>
      </c>
      <c r="CU55" s="1232" t="str">
        <f>IF('01.ข้อมูลเบื้องต้น'!$C$27="","",IF('03.คีย์เทอม2'!$B55="","",'01.ข้อมูลเบื้องต้น'!$C$27))</f>
        <v/>
      </c>
      <c r="CV55" s="722"/>
      <c r="CW55" s="1234" t="str">
        <f t="shared" si="13"/>
        <v/>
      </c>
      <c r="CX55" s="1232"/>
      <c r="CY55" s="1231" t="str">
        <f>IF('01.ข้อมูลเบื้องต้น'!$B$28="","",IF('03.คีย์เทอม2'!$B55="","",'01.ข้อมูลเบื้องต้น'!$B$28))</f>
        <v/>
      </c>
      <c r="CZ55" s="1232" t="str">
        <f>IF('01.ข้อมูลเบื้องต้น'!$C$28="","",IF('03.คีย์เทอม2'!$B55="","",'01.ข้อมูลเบื้องต้น'!$C$28))</f>
        <v/>
      </c>
      <c r="DA55" s="722"/>
      <c r="DB55" s="1234" t="str">
        <f t="shared" si="14"/>
        <v/>
      </c>
      <c r="DC55" s="1232"/>
      <c r="DD55" s="1231" t="str">
        <f>IF('01.ข้อมูลเบื้องต้น'!$B$36="","",IF('02.คีย์เทอม1'!$B55="","",'01.ข้อมูลเบื้องต้น'!$B$36))</f>
        <v/>
      </c>
      <c r="DE55" s="1232" t="str">
        <f>IF('01.ข้อมูลเบื้องต้น'!$C$36="","",IF('02.คีย์เทอม1'!$B55="","",'01.ข้อมูลเบื้องต้น'!$C$36))</f>
        <v/>
      </c>
      <c r="DF55" s="721"/>
      <c r="DG55" s="1234" t="str">
        <f t="shared" si="15"/>
        <v/>
      </c>
      <c r="DH55" s="1232"/>
      <c r="DI55" s="1231" t="str">
        <f>IF('01.ข้อมูลเบื้องต้น'!$B$37="","",IF('02.คีย์เทอม1'!$B55="","",'01.ข้อมูลเบื้องต้น'!$B$37))</f>
        <v/>
      </c>
      <c r="DJ55" s="1232" t="str">
        <f>IF('01.ข้อมูลเบื้องต้น'!$C$37="","",IF('02.คีย์เทอม1'!$B55="","",'01.ข้อมูลเบื้องต้น'!$C$37))</f>
        <v/>
      </c>
      <c r="DK55" s="721"/>
      <c r="DL55" s="1234" t="str">
        <f t="shared" si="16"/>
        <v/>
      </c>
      <c r="DM55" s="1232"/>
      <c r="DN55" s="1231" t="str">
        <f>IF('01.ข้อมูลเบื้องต้น'!$B$38="","",IF('02.คีย์เทอม1'!$B55="","",'01.ข้อมูลเบื้องต้น'!$B$38))</f>
        <v/>
      </c>
      <c r="DO55" s="1232" t="str">
        <f>IF('01.ข้อมูลเบื้องต้น'!$C$38="","",IF('02.คีย์เทอม1'!$B55="","",'01.ข้อมูลเบื้องต้น'!$C$38))</f>
        <v/>
      </c>
      <c r="DP55" s="721"/>
      <c r="DQ55" s="1234" t="str">
        <f t="shared" si="17"/>
        <v/>
      </c>
      <c r="DR55" s="1232"/>
      <c r="DS55" s="1231" t="str">
        <f>IF('01.ข้อมูลเบื้องต้น'!$B$39="","",IF('02.คีย์เทอม1'!$B55="","",'01.ข้อมูลเบื้องต้น'!$B$39))</f>
        <v/>
      </c>
      <c r="DT55" s="1232" t="str">
        <f>IF('01.ข้อมูลเบื้องต้น'!$C$39="","",IF('02.คีย์เทอม1'!$B55="","",'01.ข้อมูลเบื้องต้น'!$C$39))</f>
        <v/>
      </c>
      <c r="DU55" s="721"/>
      <c r="DV55" s="1234" t="str">
        <f t="shared" si="18"/>
        <v/>
      </c>
      <c r="DW55" s="1232"/>
      <c r="DX55" s="1231" t="str">
        <f>IF('01.ข้อมูลเบื้องต้น'!$B$40="","",IF('02.คีย์เทอม1'!$B55="","",'01.ข้อมูลเบื้องต้น'!$B$40))</f>
        <v/>
      </c>
      <c r="DY55" s="1232" t="str">
        <f>IF('01.ข้อมูลเบื้องต้น'!$C$40="","",IF('02.คีย์เทอม1'!$B55="","",'01.ข้อมูลเบื้องต้น'!$C$40))</f>
        <v/>
      </c>
      <c r="DZ55" s="721"/>
      <c r="EA55" s="1234" t="str">
        <f t="shared" si="19"/>
        <v/>
      </c>
      <c r="EB55" s="1232"/>
      <c r="EC55" s="1231" t="str">
        <f>IF('01.ข้อมูลเบื้องต้น'!$B$41="","",IF('02.คีย์เทอม1'!$B55="","",'01.ข้อมูลเบื้องต้น'!$B$41))</f>
        <v/>
      </c>
      <c r="ED55" s="1232" t="str">
        <f>IF('01.ข้อมูลเบื้องต้น'!$C$41="","",IF('02.คีย์เทอม1'!$B55="","",'01.ข้อมูลเบื้องต้น'!$C$41))</f>
        <v/>
      </c>
      <c r="EE55" s="721"/>
      <c r="EF55" s="1234" t="str">
        <f t="shared" si="20"/>
        <v/>
      </c>
      <c r="EG55" s="1232"/>
      <c r="EH55" s="1231" t="str">
        <f>IF('01.ข้อมูลเบื้องต้น'!$B$42="","",IF('02.คีย์เทอม1'!$B55="","",'01.ข้อมูลเบื้องต้น'!$B$42))</f>
        <v/>
      </c>
      <c r="EI55" s="1232" t="str">
        <f>IF('01.ข้อมูลเบื้องต้น'!$C$42="","",IF('02.คีย์เทอม1'!$B55="","",'01.ข้อมูลเบื้องต้น'!$C$42))</f>
        <v/>
      </c>
      <c r="EJ55" s="721"/>
      <c r="EK55" s="1234" t="str">
        <f t="shared" si="21"/>
        <v/>
      </c>
      <c r="EL55" s="1232"/>
      <c r="EM55" s="1231" t="str">
        <f>IF('01.ข้อมูลเบื้องต้น'!$B$43="","",IF('02.คีย์เทอม1'!$B55="","",'01.ข้อมูลเบื้องต้น'!$B$43))</f>
        <v/>
      </c>
      <c r="EN55" s="1232" t="str">
        <f>IF('01.ข้อมูลเบื้องต้น'!$C$43="","",IF('02.คีย์เทอม1'!$B55="","",'01.ข้อมูลเบื้องต้น'!$C$43))</f>
        <v/>
      </c>
      <c r="EO55" s="721"/>
      <c r="EP55" s="1234" t="str">
        <f t="shared" si="22"/>
        <v/>
      </c>
      <c r="EQ55" s="1232"/>
      <c r="ER55" s="1231" t="str">
        <f>IF('01.ข้อมูลเบื้องต้น'!$B$44="","",IF('02.คีย์เทอม1'!$B55="","",'01.ข้อมูลเบื้องต้น'!$B$44))</f>
        <v/>
      </c>
      <c r="ES55" s="1232" t="str">
        <f>IF('01.ข้อมูลเบื้องต้น'!$C$44="","",IF('02.คีย์เทอม1'!$B55="","",'01.ข้อมูลเบื้องต้น'!$C$44))</f>
        <v/>
      </c>
      <c r="ET55" s="721"/>
      <c r="EU55" s="1234" t="str">
        <f t="shared" si="23"/>
        <v/>
      </c>
      <c r="EV55" s="1232"/>
      <c r="EW55" s="1231" t="str">
        <f>IF('01.ข้อมูลเบื้องต้น'!$B$45="","",IF('02.คีย์เทอม1'!$B55="","",'01.ข้อมูลเบื้องต้น'!$B$45))</f>
        <v/>
      </c>
      <c r="EX55" s="1232" t="str">
        <f>IF('01.ข้อมูลเบื้องต้น'!$C$45="","",IF('02.คีย์เทอม1'!$B55="","",'01.ข้อมูลเบื้องต้น'!$C$45))</f>
        <v/>
      </c>
      <c r="EY55" s="721"/>
      <c r="EZ55" s="1234" t="str">
        <f t="shared" si="24"/>
        <v/>
      </c>
      <c r="FA55" s="1232"/>
      <c r="FB55" s="1231" t="str">
        <f>IF('01.ข้อมูลเบื้องต้น'!$B$46="","",IF('02.คีย์เทอม1'!$B55="","",'01.ข้อมูลเบื้องต้น'!$B$46))</f>
        <v/>
      </c>
      <c r="FC55" s="1232" t="str">
        <f>IF('01.ข้อมูลเบื้องต้น'!$C$46="","",IF('02.คีย์เทอม1'!$B55="","",'01.ข้อมูลเบื้องต้น'!$C$46))</f>
        <v/>
      </c>
      <c r="FD55" s="721"/>
      <c r="FE55" s="1234" t="str">
        <f t="shared" si="25"/>
        <v/>
      </c>
      <c r="FF55" s="1232"/>
      <c r="FG55" s="1231" t="str">
        <f>IF('01.ข้อมูลเบื้องต้น'!$B$47="","",IF('02.คีย์เทอม1'!$B55="","",'01.ข้อมูลเบื้องต้น'!$B$47))</f>
        <v/>
      </c>
      <c r="FH55" s="1232" t="str">
        <f>IF('01.ข้อมูลเบื้องต้น'!$C$47="","",IF('02.คีย์เทอม1'!$B55="","",'01.ข้อมูลเบื้องต้น'!$C$47))</f>
        <v/>
      </c>
      <c r="FI55" s="721"/>
      <c r="FJ55" s="1234" t="str">
        <f t="shared" si="26"/>
        <v/>
      </c>
      <c r="FK55" s="1232"/>
      <c r="FL55" s="1231" t="str">
        <f>IF('01.ข้อมูลเบื้องต้น'!$B$48="","",IF('02.คีย์เทอม1'!$B55="","",'01.ข้อมูลเบื้องต้น'!$B$48))</f>
        <v/>
      </c>
      <c r="FM55" s="1232" t="str">
        <f>IF('01.ข้อมูลเบื้องต้น'!$C$48="","",IF('02.คีย์เทอม1'!$B55="","",'01.ข้อมูลเบื้องต้น'!$C$48))</f>
        <v/>
      </c>
      <c r="FN55" s="721"/>
      <c r="FO55" s="1234" t="str">
        <f t="shared" si="27"/>
        <v/>
      </c>
      <c r="FP55" s="1232"/>
      <c r="FQ55" s="1231" t="str">
        <f>IF('01.ข้อมูลเบื้องต้น'!$B$49="","",IF('02.คีย์เทอม1'!$B55="","",'01.ข้อมูลเบื้องต้น'!$B$49))</f>
        <v/>
      </c>
      <c r="FR55" s="1232" t="str">
        <f>IF('01.ข้อมูลเบื้องต้น'!$C$49="","",IF('02.คีย์เทอม1'!$B55="","",'01.ข้อมูลเบื้องต้น'!$C$49))</f>
        <v/>
      </c>
      <c r="FS55" s="721"/>
      <c r="FT55" s="1234" t="str">
        <f t="shared" si="28"/>
        <v/>
      </c>
      <c r="FU55" s="1232"/>
      <c r="FV55" s="1231" t="str">
        <f>IF('01.ข้อมูลเบื้องต้น'!$B$50="","",IF($D55="","",'01.ข้อมูลเบื้องต้น'!$B$50))</f>
        <v/>
      </c>
      <c r="FW55" s="1232" t="str">
        <f>IF('01.ข้อมูลเบื้องต้น'!$C$50="","",IF('02.คีย์เทอม1'!$B55="","",'01.ข้อมูลเบื้องต้น'!$C$50))</f>
        <v/>
      </c>
      <c r="FX55" s="721"/>
      <c r="FY55" s="1234" t="str">
        <f t="shared" si="29"/>
        <v/>
      </c>
      <c r="FZ55" s="521" t="str">
        <f t="shared" si="56"/>
        <v/>
      </c>
      <c r="GA55" s="522" t="str">
        <f t="shared" si="57"/>
        <v/>
      </c>
      <c r="GB55" s="523" t="str">
        <f>IF('2.ชื่อนักเรียน'!R56="มส","มส",IF('2.ชื่อนักเรียน'!R56="ย้าย","ย้าย",IF('2.ชื่อนักเรียน'!R56="ร","ร",IF(GA55="","",RANK(GA55,$GA$10:$GA$59,0)))))</f>
        <v/>
      </c>
      <c r="GC55" s="523" t="str">
        <f t="shared" si="39"/>
        <v/>
      </c>
      <c r="GE55" s="538" t="str">
        <f t="shared" si="40"/>
        <v/>
      </c>
      <c r="GF55" s="720" t="str">
        <f t="shared" si="41"/>
        <v/>
      </c>
      <c r="GG55" s="717" t="str">
        <f t="shared" si="42"/>
        <v/>
      </c>
      <c r="GH55" s="520" t="str">
        <f t="shared" si="43"/>
        <v/>
      </c>
      <c r="GI55" s="540" t="str">
        <f t="shared" si="44"/>
        <v/>
      </c>
      <c r="GJ55" s="720" t="str">
        <f t="shared" si="45"/>
        <v/>
      </c>
      <c r="GK55" s="720" t="str">
        <f t="shared" si="46"/>
        <v/>
      </c>
      <c r="GL55" s="539" t="str">
        <f t="shared" si="47"/>
        <v/>
      </c>
      <c r="GM55" s="701" t="str">
        <f t="shared" si="48"/>
        <v/>
      </c>
      <c r="GN55" s="701" t="str">
        <f t="shared" si="49"/>
        <v/>
      </c>
      <c r="GO55" s="701" t="str">
        <f t="shared" si="50"/>
        <v/>
      </c>
      <c r="GP55" s="701" t="str">
        <f t="shared" si="51"/>
        <v/>
      </c>
      <c r="GQ55" s="701" t="str">
        <f t="shared" si="52"/>
        <v/>
      </c>
      <c r="GR55" s="701" t="str">
        <f t="shared" si="53"/>
        <v/>
      </c>
      <c r="GS55" s="701" t="str">
        <f t="shared" si="54"/>
        <v/>
      </c>
      <c r="GT55" s="520" t="str">
        <f t="shared" si="55"/>
        <v/>
      </c>
    </row>
    <row r="56" spans="1:202" s="509" customFormat="1" ht="17.25" customHeight="1" thickBot="1">
      <c r="A56" s="1229">
        <v>47</v>
      </c>
      <c r="B56" s="1229" t="str">
        <f>IF('2.ชื่อนักเรียน'!E57="","",CONCATENATE('2.ชื่อนักเรียน'!E57,'2.ชื่อนักเรียน'!F57,'2.ชื่อนักเรียน'!G57,'2.ชื่อนักเรียน'!H57,'2.ชื่อนักเรียน'!I57,'2.ชื่อนักเรียน'!J57,'2.ชื่อนักเรียน'!K57,'2.ชื่อนักเรียน'!L57,'2.ชื่อนักเรียน'!M57,'2.ชื่อนักเรียน'!N57,'2.ชื่อนักเรียน'!O57,'2.ชื่อนักเรียน'!P57,'2.ชื่อนักเรียน'!Q57))</f>
        <v/>
      </c>
      <c r="C56" s="1230" t="str">
        <f>IF('2.ชื่อนักเรียน'!B57="","",'2.ชื่อนักเรียน'!B57)</f>
        <v/>
      </c>
      <c r="D56" s="1231" t="str">
        <f>IF('2.ชื่อนักเรียน'!C57="","",CONCATENATE(TRIM('2.ชื่อนักเรียน'!C57),"  ",'2.ชื่อนักเรียน'!D57))</f>
        <v/>
      </c>
      <c r="E56" s="1232" t="str">
        <f>IF(B56="","",IF('01.ข้อมูลเบื้องต้น'!$H$2="","",'01.ข้อมูลเบื้องต้น'!$H$2))</f>
        <v/>
      </c>
      <c r="F56" s="1231" t="str">
        <f>IF(B56="","",IF('01.ข้อมูลเบื้องต้น'!$I$4="","",'01.ข้อมูลเบื้องต้น'!$I$4))</f>
        <v/>
      </c>
      <c r="G56" s="1232"/>
      <c r="H56" s="1231" t="str">
        <f>IF('01.ข้อมูลเบื้องต้น'!$B$8="","",IF('03.คีย์เทอม2'!$B56="","",'01.ข้อมูลเบื้องต้น'!$B$8))</f>
        <v/>
      </c>
      <c r="I56" s="1232" t="str">
        <f>IF('01.ข้อมูลเบื้องต้น'!$C$8="","",IF('03.คีย์เทอม2'!$B56="","",'01.ข้อมูลเบื้องต้น'!$C$8))</f>
        <v/>
      </c>
      <c r="J56" s="519"/>
      <c r="K56" s="1233" t="str">
        <f>IF('2.ชื่อนักเรียน'!R57="มส","มส",IF('2.ชื่อนักเรียน'!R57="ร","ร",IF('2.ชื่อนักเรียน'!R57="ย้าย","ย้าย",IF(J56="","",IF(J56&gt;=75,"เชี่ยวชาญ",IF(J56&gt;=65,"ชำนาญ",IF(J56&gt;=55,"พัฒนา",IF(J56&gt;=50,"เริ่มต้น","ไม่ผ่าน"))))))))</f>
        <v/>
      </c>
      <c r="L56" s="1232"/>
      <c r="M56" s="1231" t="str">
        <f>IF('01.ข้อมูลเบื้องต้น'!$B$9="","",IF('03.คีย์เทอม2'!$B56="","",'01.ข้อมูลเบื้องต้น'!$B$9))</f>
        <v/>
      </c>
      <c r="N56" s="1232" t="str">
        <f>IF('01.ข้อมูลเบื้องต้น'!$C$9="","",IF('03.คีย์เทอม2'!$B56="","",'01.ข้อมูลเบื้องต้น'!$C$9))</f>
        <v/>
      </c>
      <c r="O56" s="526"/>
      <c r="P56" s="1235" t="str">
        <f t="shared" si="6"/>
        <v/>
      </c>
      <c r="Q56" s="1232"/>
      <c r="R56" s="1231" t="str">
        <f>IF('01.ข้อมูลเบื้องต้น'!$B$10="","",IF('03.คีย์เทอม2'!$B56="","",'01.ข้อมูลเบื้องต้น'!$B$10))</f>
        <v/>
      </c>
      <c r="S56" s="1232" t="str">
        <f>IF('01.ข้อมูลเบื้องต้น'!$C$10="","",IF('03.คีย์เทอม2'!$B56="","",'01.ข้อมูลเบื้องต้น'!$C$10))</f>
        <v/>
      </c>
      <c r="T56" s="526"/>
      <c r="U56" s="1235" t="str">
        <f t="shared" si="7"/>
        <v/>
      </c>
      <c r="V56" s="1232"/>
      <c r="W56" s="1231" t="str">
        <f>IF('01.ข้อมูลเบื้องต้น'!$B$11="","",IF('03.คีย์เทอม2'!$B56="","",'01.ข้อมูลเบื้องต้น'!$B$11))</f>
        <v/>
      </c>
      <c r="X56" s="1232" t="str">
        <f>IF('01.ข้อมูลเบื้องต้น'!$C$11="","",IF('03.คีย์เทอม2'!$B56="","",'01.ข้อมูลเบื้องต้น'!$C$11))</f>
        <v/>
      </c>
      <c r="Y56" s="519"/>
      <c r="Z56" s="1234" t="str">
        <f t="shared" si="30"/>
        <v/>
      </c>
      <c r="AA56" s="1232"/>
      <c r="AB56" s="1231" t="str">
        <f>IF('01.ข้อมูลเบื้องต้น'!$B$12="","",IF('03.คีย์เทอม2'!$B56="","",'01.ข้อมูลเบื้องต้น'!$B$12))</f>
        <v/>
      </c>
      <c r="AC56" s="1232" t="str">
        <f>IF('01.ข้อมูลเบื้องต้น'!$C$12="","",IF('03.คีย์เทอม2'!$B56="","",'01.ข้อมูลเบื้องต้น'!$C$12))</f>
        <v/>
      </c>
      <c r="AD56" s="526"/>
      <c r="AE56" s="1235" t="str">
        <f t="shared" si="31"/>
        <v/>
      </c>
      <c r="AF56" s="1232"/>
      <c r="AG56" s="1231" t="str">
        <f>IF('01.ข้อมูลเบื้องต้น'!$B$13="","",IF('03.คีย์เทอม2'!$B56="","",'01.ข้อมูลเบื้องต้น'!$B$13))</f>
        <v/>
      </c>
      <c r="AH56" s="1232" t="str">
        <f>IF('01.ข้อมูลเบื้องต้น'!$C$13="","",IF('03.คีย์เทอม2'!$B56="","",'01.ข้อมูลเบื้องต้น'!$C$13))</f>
        <v/>
      </c>
      <c r="AI56" s="526"/>
      <c r="AJ56" s="1235" t="str">
        <f t="shared" si="32"/>
        <v/>
      </c>
      <c r="AK56" s="1232"/>
      <c r="AL56" s="1231" t="str">
        <f>IF('01.ข้อมูลเบื้องต้น'!$B$14="","",IF('03.คีย์เทอม2'!$B56="","",'01.ข้อมูลเบื้องต้น'!$B$14))</f>
        <v/>
      </c>
      <c r="AM56" s="1232" t="str">
        <f>IF('01.ข้อมูลเบื้องต้น'!$C$14="","",IF('03.คีย์เทอม2'!$B56="","",'01.ข้อมูลเบื้องต้น'!$C$14))</f>
        <v/>
      </c>
      <c r="AN56" s="526"/>
      <c r="AO56" s="1235" t="str">
        <f t="shared" si="33"/>
        <v/>
      </c>
      <c r="AP56" s="1232"/>
      <c r="AQ56" s="1231" t="str">
        <f>IF('01.ข้อมูลเบื้องต้น'!$B$15="","",IF('03.คีย์เทอม2'!$B56="","",'01.ข้อมูลเบื้องต้น'!$B$15))</f>
        <v/>
      </c>
      <c r="AR56" s="1232" t="str">
        <f>IF('01.ข้อมูลเบื้องต้น'!$C$15="","",IF('03.คีย์เทอม2'!$B56="","",'01.ข้อมูลเบื้องต้น'!$C$15))</f>
        <v/>
      </c>
      <c r="AS56" s="526"/>
      <c r="AT56" s="1235" t="str">
        <f t="shared" si="34"/>
        <v/>
      </c>
      <c r="AU56" s="1232"/>
      <c r="AV56" s="1231" t="str">
        <f>IF('01.ข้อมูลเบื้องต้น'!$B$16="","",IF('03.คีย์เทอม2'!$B56="","",'01.ข้อมูลเบื้องต้น'!$B$16))</f>
        <v/>
      </c>
      <c r="AW56" s="1232" t="str">
        <f>IF('01.ข้อมูลเบื้องต้น'!$C$16="","",IF('03.คีย์เทอม2'!$B56="","",'01.ข้อมูลเบื้องต้น'!$C$16))</f>
        <v/>
      </c>
      <c r="AX56" s="519"/>
      <c r="AY56" s="1234" t="str">
        <f t="shared" si="35"/>
        <v/>
      </c>
      <c r="AZ56" s="1232"/>
      <c r="BA56" s="1231" t="str">
        <f>IF('01.ข้อมูลเบื้องต้น'!$B$17="","",IF('03.คีย์เทอม2'!$B56="","",'01.ข้อมูลเบื้องต้น'!$B$17))</f>
        <v/>
      </c>
      <c r="BB56" s="1232" t="str">
        <f>IF('01.ข้อมูลเบื้องต้น'!$C$17="","",IF('03.คีย์เทอม2'!$B56="","",'01.ข้อมูลเบื้องต้น'!$C$17))</f>
        <v/>
      </c>
      <c r="BC56" s="519"/>
      <c r="BD56" s="1234" t="str">
        <f t="shared" si="36"/>
        <v/>
      </c>
      <c r="BE56" s="1232"/>
      <c r="BF56" s="1231" t="str">
        <f>IF('01.ข้อมูลเบื้องต้น'!$B$19="","",IF('03.คีย์เทอม2'!$B56="","",'01.ข้อมูลเบื้องต้น'!$B$19))</f>
        <v/>
      </c>
      <c r="BG56" s="1232" t="str">
        <f>IF('01.ข้อมูลเบื้องต้น'!$C$19="","",IF('03.คีย์เทอม2'!$B56="","",'01.ข้อมูลเบื้องต้น'!$C$19))</f>
        <v/>
      </c>
      <c r="BH56" s="722"/>
      <c r="BI56" s="1234" t="str">
        <f t="shared" si="37"/>
        <v/>
      </c>
      <c r="BJ56" s="1232"/>
      <c r="BK56" s="1231" t="str">
        <f>IF('01.ข้อมูลเบื้องต้น'!$B$20="","",IF('03.คีย์เทอม2'!$B56="","",'01.ข้อมูลเบื้องต้น'!$B$20))</f>
        <v/>
      </c>
      <c r="BL56" s="1232" t="str">
        <f>IF('01.ข้อมูลเบื้องต้น'!$C$20="","",IF('03.คีย์เทอม2'!$B56="","",'01.ข้อมูลเบื้องต้น'!$C$20))</f>
        <v/>
      </c>
      <c r="BM56" s="722"/>
      <c r="BN56" s="1235" t="str">
        <f t="shared" si="8"/>
        <v/>
      </c>
      <c r="BO56" s="1232"/>
      <c r="BP56" s="1231" t="str">
        <f>IF('01.ข้อมูลเบื้องต้น'!$B$21="","",IF('03.คีย์เทอม2'!$B56="","",'01.ข้อมูลเบื้องต้น'!$B$21))</f>
        <v/>
      </c>
      <c r="BQ56" s="1232" t="str">
        <f>IF('01.ข้อมูลเบื้องต้น'!$C$21="","",IF('03.คีย์เทอม2'!$B56="","",'01.ข้อมูลเบื้องต้น'!$C$21))</f>
        <v/>
      </c>
      <c r="BR56" s="722"/>
      <c r="BS56" s="1234" t="str">
        <f t="shared" si="9"/>
        <v/>
      </c>
      <c r="BT56" s="1232"/>
      <c r="BU56" s="1231" t="str">
        <f>IF('01.ข้อมูลเบื้องต้น'!$B$22="","",IF('03.คีย์เทอม2'!$B56="","",'01.ข้อมูลเบื้องต้น'!$B$22))</f>
        <v/>
      </c>
      <c r="BV56" s="1232" t="str">
        <f>IF('01.ข้อมูลเบื้องต้น'!$C$22="","",IF('03.คีย์เทอม2'!$B56="","",'01.ข้อมูลเบื้องต้น'!$C$22))</f>
        <v/>
      </c>
      <c r="BW56" s="722"/>
      <c r="BX56" s="1234" t="str">
        <f t="shared" si="10"/>
        <v/>
      </c>
      <c r="BY56" s="1232"/>
      <c r="BZ56" s="1231" t="str">
        <f>IF('01.ข้อมูลเบื้องต้น'!$B$23="","",IF('03.คีย์เทอม2'!$B56="","",'01.ข้อมูลเบื้องต้น'!$B$23))</f>
        <v/>
      </c>
      <c r="CA56" s="1232" t="str">
        <f>IF('01.ข้อมูลเบื้องต้น'!$C$23="","",IF('03.คีย์เทอม2'!$B56="","",'01.ข้อมูลเบื้องต้น'!$C$23))</f>
        <v/>
      </c>
      <c r="CB56" s="722"/>
      <c r="CC56" s="1234" t="str">
        <f t="shared" si="38"/>
        <v/>
      </c>
      <c r="CD56" s="1232"/>
      <c r="CE56" s="1231" t="str">
        <f>IF('01.ข้อมูลเบื้องต้น'!$B$24="","",IF('03.คีย์เทอม2'!$B56="","",'01.ข้อมูลเบื้องต้น'!$B$24))</f>
        <v/>
      </c>
      <c r="CF56" s="1232" t="str">
        <f>IF('01.ข้อมูลเบื้องต้น'!$C$24="","",IF('03.คีย์เทอม2'!$B56="","",'01.ข้อมูลเบื้องต้น'!$C$24))</f>
        <v/>
      </c>
      <c r="CG56" s="722"/>
      <c r="CH56" s="1234" t="str">
        <f t="shared" si="58"/>
        <v/>
      </c>
      <c r="CI56" s="1232"/>
      <c r="CJ56" s="1231" t="str">
        <f>IF('01.ข้อมูลเบื้องต้น'!$B$25="","",IF('03.คีย์เทอม2'!$B56="","",'01.ข้อมูลเบื้องต้น'!$B$25))</f>
        <v/>
      </c>
      <c r="CK56" s="1232" t="str">
        <f>IF('01.ข้อมูลเบื้องต้น'!$C$25="","",IF('03.คีย์เทอม2'!$B56="","",'01.ข้อมูลเบื้องต้น'!$C$25))</f>
        <v/>
      </c>
      <c r="CL56" s="722"/>
      <c r="CM56" s="1234" t="str">
        <f t="shared" si="11"/>
        <v/>
      </c>
      <c r="CN56" s="1232"/>
      <c r="CO56" s="1231" t="str">
        <f>IF('01.ข้อมูลเบื้องต้น'!$B$26="","",IF('03.คีย์เทอม2'!$B56="","",'01.ข้อมูลเบื้องต้น'!$B$26))</f>
        <v/>
      </c>
      <c r="CP56" s="1232" t="str">
        <f>IF('01.ข้อมูลเบื้องต้น'!$C$26="","",IF('03.คีย์เทอม2'!$B56="","",'01.ข้อมูลเบื้องต้น'!$C$26))</f>
        <v/>
      </c>
      <c r="CQ56" s="722"/>
      <c r="CR56" s="1234" t="str">
        <f t="shared" si="12"/>
        <v/>
      </c>
      <c r="CS56" s="1232"/>
      <c r="CT56" s="1231" t="str">
        <f>IF('01.ข้อมูลเบื้องต้น'!$B$27="","",IF('03.คีย์เทอม2'!$B56="","",'01.ข้อมูลเบื้องต้น'!$B$27))</f>
        <v/>
      </c>
      <c r="CU56" s="1232" t="str">
        <f>IF('01.ข้อมูลเบื้องต้น'!$C$27="","",IF('03.คีย์เทอม2'!$B56="","",'01.ข้อมูลเบื้องต้น'!$C$27))</f>
        <v/>
      </c>
      <c r="CV56" s="722"/>
      <c r="CW56" s="1234" t="str">
        <f t="shared" si="13"/>
        <v/>
      </c>
      <c r="CX56" s="1232"/>
      <c r="CY56" s="1231" t="str">
        <f>IF('01.ข้อมูลเบื้องต้น'!$B$28="","",IF('03.คีย์เทอม2'!$B56="","",'01.ข้อมูลเบื้องต้น'!$B$28))</f>
        <v/>
      </c>
      <c r="CZ56" s="1232" t="str">
        <f>IF('01.ข้อมูลเบื้องต้น'!$C$28="","",IF('03.คีย์เทอม2'!$B56="","",'01.ข้อมูลเบื้องต้น'!$C$28))</f>
        <v/>
      </c>
      <c r="DA56" s="722"/>
      <c r="DB56" s="1234" t="str">
        <f t="shared" si="14"/>
        <v/>
      </c>
      <c r="DC56" s="1232"/>
      <c r="DD56" s="1231" t="str">
        <f>IF('01.ข้อมูลเบื้องต้น'!$B$36="","",IF('02.คีย์เทอม1'!$B56="","",'01.ข้อมูลเบื้องต้น'!$B$36))</f>
        <v/>
      </c>
      <c r="DE56" s="1232" t="str">
        <f>IF('01.ข้อมูลเบื้องต้น'!$C$36="","",IF('02.คีย์เทอม1'!$B56="","",'01.ข้อมูลเบื้องต้น'!$C$36))</f>
        <v/>
      </c>
      <c r="DF56" s="721"/>
      <c r="DG56" s="1234" t="str">
        <f t="shared" si="15"/>
        <v/>
      </c>
      <c r="DH56" s="1232"/>
      <c r="DI56" s="1231" t="str">
        <f>IF('01.ข้อมูลเบื้องต้น'!$B$37="","",IF('02.คีย์เทอม1'!$B56="","",'01.ข้อมูลเบื้องต้น'!$B$37))</f>
        <v/>
      </c>
      <c r="DJ56" s="1232" t="str">
        <f>IF('01.ข้อมูลเบื้องต้น'!$C$37="","",IF('02.คีย์เทอม1'!$B56="","",'01.ข้อมูลเบื้องต้น'!$C$37))</f>
        <v/>
      </c>
      <c r="DK56" s="721"/>
      <c r="DL56" s="1234" t="str">
        <f t="shared" si="16"/>
        <v/>
      </c>
      <c r="DM56" s="1232"/>
      <c r="DN56" s="1231" t="str">
        <f>IF('01.ข้อมูลเบื้องต้น'!$B$38="","",IF('02.คีย์เทอม1'!$B56="","",'01.ข้อมูลเบื้องต้น'!$B$38))</f>
        <v/>
      </c>
      <c r="DO56" s="1232" t="str">
        <f>IF('01.ข้อมูลเบื้องต้น'!$C$38="","",IF('02.คีย์เทอม1'!$B56="","",'01.ข้อมูลเบื้องต้น'!$C$38))</f>
        <v/>
      </c>
      <c r="DP56" s="721"/>
      <c r="DQ56" s="1234" t="str">
        <f t="shared" si="17"/>
        <v/>
      </c>
      <c r="DR56" s="1232"/>
      <c r="DS56" s="1231" t="str">
        <f>IF('01.ข้อมูลเบื้องต้น'!$B$39="","",IF('02.คีย์เทอม1'!$B56="","",'01.ข้อมูลเบื้องต้น'!$B$39))</f>
        <v/>
      </c>
      <c r="DT56" s="1232" t="str">
        <f>IF('01.ข้อมูลเบื้องต้น'!$C$39="","",IF('02.คีย์เทอม1'!$B56="","",'01.ข้อมูลเบื้องต้น'!$C$39))</f>
        <v/>
      </c>
      <c r="DU56" s="721"/>
      <c r="DV56" s="1234" t="str">
        <f t="shared" si="18"/>
        <v/>
      </c>
      <c r="DW56" s="1232"/>
      <c r="DX56" s="1231" t="str">
        <f>IF('01.ข้อมูลเบื้องต้น'!$B$40="","",IF('02.คีย์เทอม1'!$B56="","",'01.ข้อมูลเบื้องต้น'!$B$40))</f>
        <v/>
      </c>
      <c r="DY56" s="1232" t="str">
        <f>IF('01.ข้อมูลเบื้องต้น'!$C$40="","",IF('02.คีย์เทอม1'!$B56="","",'01.ข้อมูลเบื้องต้น'!$C$40))</f>
        <v/>
      </c>
      <c r="DZ56" s="721"/>
      <c r="EA56" s="1234" t="str">
        <f t="shared" si="19"/>
        <v/>
      </c>
      <c r="EB56" s="1232"/>
      <c r="EC56" s="1231" t="str">
        <f>IF('01.ข้อมูลเบื้องต้น'!$B$41="","",IF('02.คีย์เทอม1'!$B56="","",'01.ข้อมูลเบื้องต้น'!$B$41))</f>
        <v/>
      </c>
      <c r="ED56" s="1232" t="str">
        <f>IF('01.ข้อมูลเบื้องต้น'!$C$41="","",IF('02.คีย์เทอม1'!$B56="","",'01.ข้อมูลเบื้องต้น'!$C$41))</f>
        <v/>
      </c>
      <c r="EE56" s="721"/>
      <c r="EF56" s="1234" t="str">
        <f t="shared" si="20"/>
        <v/>
      </c>
      <c r="EG56" s="1232"/>
      <c r="EH56" s="1231" t="str">
        <f>IF('01.ข้อมูลเบื้องต้น'!$B$42="","",IF('02.คีย์เทอม1'!$B56="","",'01.ข้อมูลเบื้องต้น'!$B$42))</f>
        <v/>
      </c>
      <c r="EI56" s="1232" t="str">
        <f>IF('01.ข้อมูลเบื้องต้น'!$C$42="","",IF('02.คีย์เทอม1'!$B56="","",'01.ข้อมูลเบื้องต้น'!$C$42))</f>
        <v/>
      </c>
      <c r="EJ56" s="721"/>
      <c r="EK56" s="1234" t="str">
        <f t="shared" si="21"/>
        <v/>
      </c>
      <c r="EL56" s="1232"/>
      <c r="EM56" s="1231" t="str">
        <f>IF('01.ข้อมูลเบื้องต้น'!$B$43="","",IF('02.คีย์เทอม1'!$B56="","",'01.ข้อมูลเบื้องต้น'!$B$43))</f>
        <v/>
      </c>
      <c r="EN56" s="1232" t="str">
        <f>IF('01.ข้อมูลเบื้องต้น'!$C$43="","",IF('02.คีย์เทอม1'!$B56="","",'01.ข้อมูลเบื้องต้น'!$C$43))</f>
        <v/>
      </c>
      <c r="EO56" s="721"/>
      <c r="EP56" s="1234" t="str">
        <f t="shared" si="22"/>
        <v/>
      </c>
      <c r="EQ56" s="1232"/>
      <c r="ER56" s="1231" t="str">
        <f>IF('01.ข้อมูลเบื้องต้น'!$B$44="","",IF('02.คีย์เทอม1'!$B56="","",'01.ข้อมูลเบื้องต้น'!$B$44))</f>
        <v/>
      </c>
      <c r="ES56" s="1232" t="str">
        <f>IF('01.ข้อมูลเบื้องต้น'!$C$44="","",IF('02.คีย์เทอม1'!$B56="","",'01.ข้อมูลเบื้องต้น'!$C$44))</f>
        <v/>
      </c>
      <c r="ET56" s="721"/>
      <c r="EU56" s="1234" t="str">
        <f t="shared" si="23"/>
        <v/>
      </c>
      <c r="EV56" s="1232"/>
      <c r="EW56" s="1231" t="str">
        <f>IF('01.ข้อมูลเบื้องต้น'!$B$45="","",IF('02.คีย์เทอม1'!$B56="","",'01.ข้อมูลเบื้องต้น'!$B$45))</f>
        <v/>
      </c>
      <c r="EX56" s="1232" t="str">
        <f>IF('01.ข้อมูลเบื้องต้น'!$C$45="","",IF('02.คีย์เทอม1'!$B56="","",'01.ข้อมูลเบื้องต้น'!$C$45))</f>
        <v/>
      </c>
      <c r="EY56" s="721"/>
      <c r="EZ56" s="1234" t="str">
        <f t="shared" si="24"/>
        <v/>
      </c>
      <c r="FA56" s="1232"/>
      <c r="FB56" s="1231" t="str">
        <f>IF('01.ข้อมูลเบื้องต้น'!$B$46="","",IF('02.คีย์เทอม1'!$B56="","",'01.ข้อมูลเบื้องต้น'!$B$46))</f>
        <v/>
      </c>
      <c r="FC56" s="1232" t="str">
        <f>IF('01.ข้อมูลเบื้องต้น'!$C$46="","",IF('02.คีย์เทอม1'!$B56="","",'01.ข้อมูลเบื้องต้น'!$C$46))</f>
        <v/>
      </c>
      <c r="FD56" s="721"/>
      <c r="FE56" s="1234" t="str">
        <f t="shared" si="25"/>
        <v/>
      </c>
      <c r="FF56" s="1232"/>
      <c r="FG56" s="1231" t="str">
        <f>IF('01.ข้อมูลเบื้องต้น'!$B$47="","",IF('02.คีย์เทอม1'!$B56="","",'01.ข้อมูลเบื้องต้น'!$B$47))</f>
        <v/>
      </c>
      <c r="FH56" s="1232" t="str">
        <f>IF('01.ข้อมูลเบื้องต้น'!$C$47="","",IF('02.คีย์เทอม1'!$B56="","",'01.ข้อมูลเบื้องต้น'!$C$47))</f>
        <v/>
      </c>
      <c r="FI56" s="721"/>
      <c r="FJ56" s="1234" t="str">
        <f t="shared" si="26"/>
        <v/>
      </c>
      <c r="FK56" s="1232"/>
      <c r="FL56" s="1231" t="str">
        <f>IF('01.ข้อมูลเบื้องต้น'!$B$48="","",IF('02.คีย์เทอม1'!$B56="","",'01.ข้อมูลเบื้องต้น'!$B$48))</f>
        <v/>
      </c>
      <c r="FM56" s="1232" t="str">
        <f>IF('01.ข้อมูลเบื้องต้น'!$C$48="","",IF('02.คีย์เทอม1'!$B56="","",'01.ข้อมูลเบื้องต้น'!$C$48))</f>
        <v/>
      </c>
      <c r="FN56" s="721"/>
      <c r="FO56" s="1234" t="str">
        <f t="shared" si="27"/>
        <v/>
      </c>
      <c r="FP56" s="1232"/>
      <c r="FQ56" s="1231" t="str">
        <f>IF('01.ข้อมูลเบื้องต้น'!$B$49="","",IF('02.คีย์เทอม1'!$B56="","",'01.ข้อมูลเบื้องต้น'!$B$49))</f>
        <v/>
      </c>
      <c r="FR56" s="1232" t="str">
        <f>IF('01.ข้อมูลเบื้องต้น'!$C$49="","",IF('02.คีย์เทอม1'!$B56="","",'01.ข้อมูลเบื้องต้น'!$C$49))</f>
        <v/>
      </c>
      <c r="FS56" s="721"/>
      <c r="FT56" s="1234" t="str">
        <f t="shared" si="28"/>
        <v/>
      </c>
      <c r="FU56" s="1232"/>
      <c r="FV56" s="1231" t="str">
        <f>IF('01.ข้อมูลเบื้องต้น'!$B$50="","",IF($D56="","",'01.ข้อมูลเบื้องต้น'!$B$50))</f>
        <v/>
      </c>
      <c r="FW56" s="1232" t="str">
        <f>IF('01.ข้อมูลเบื้องต้น'!$C$50="","",IF('02.คีย์เทอม1'!$B56="","",'01.ข้อมูลเบื้องต้น'!$C$50))</f>
        <v/>
      </c>
      <c r="FX56" s="721"/>
      <c r="FY56" s="1234" t="str">
        <f t="shared" si="29"/>
        <v/>
      </c>
      <c r="FZ56" s="521" t="str">
        <f t="shared" si="56"/>
        <v/>
      </c>
      <c r="GA56" s="522" t="str">
        <f t="shared" si="57"/>
        <v/>
      </c>
      <c r="GB56" s="523" t="str">
        <f>IF('2.ชื่อนักเรียน'!R57="มส","มส",IF('2.ชื่อนักเรียน'!R57="ย้าย","ย้าย",IF('2.ชื่อนักเรียน'!R57="ร","ร",IF(GA56="","",RANK(GA56,$GA$10:$GA$59,0)))))</f>
        <v/>
      </c>
      <c r="GC56" s="523" t="str">
        <f t="shared" si="39"/>
        <v/>
      </c>
      <c r="GE56" s="538" t="str">
        <f t="shared" si="40"/>
        <v/>
      </c>
      <c r="GF56" s="720" t="str">
        <f t="shared" si="41"/>
        <v/>
      </c>
      <c r="GG56" s="717" t="str">
        <f t="shared" si="42"/>
        <v/>
      </c>
      <c r="GH56" s="520" t="str">
        <f t="shared" si="43"/>
        <v/>
      </c>
      <c r="GI56" s="540" t="str">
        <f t="shared" si="44"/>
        <v/>
      </c>
      <c r="GJ56" s="720" t="str">
        <f t="shared" si="45"/>
        <v/>
      </c>
      <c r="GK56" s="720" t="str">
        <f t="shared" si="46"/>
        <v/>
      </c>
      <c r="GL56" s="539" t="str">
        <f t="shared" si="47"/>
        <v/>
      </c>
      <c r="GM56" s="701" t="str">
        <f t="shared" si="48"/>
        <v/>
      </c>
      <c r="GN56" s="701" t="str">
        <f t="shared" si="49"/>
        <v/>
      </c>
      <c r="GO56" s="701" t="str">
        <f t="shared" si="50"/>
        <v/>
      </c>
      <c r="GP56" s="701" t="str">
        <f t="shared" si="51"/>
        <v/>
      </c>
      <c r="GQ56" s="701" t="str">
        <f t="shared" si="52"/>
        <v/>
      </c>
      <c r="GR56" s="701" t="str">
        <f t="shared" si="53"/>
        <v/>
      </c>
      <c r="GS56" s="701" t="str">
        <f t="shared" si="54"/>
        <v/>
      </c>
      <c r="GT56" s="520" t="str">
        <f t="shared" si="55"/>
        <v/>
      </c>
    </row>
    <row r="57" spans="1:202" s="509" customFormat="1" ht="17.25" customHeight="1" thickBot="1">
      <c r="A57" s="1229">
        <v>48</v>
      </c>
      <c r="B57" s="1229" t="str">
        <f>IF('2.ชื่อนักเรียน'!E58="","",CONCATENATE('2.ชื่อนักเรียน'!E58,'2.ชื่อนักเรียน'!F58,'2.ชื่อนักเรียน'!G58,'2.ชื่อนักเรียน'!H58,'2.ชื่อนักเรียน'!I58,'2.ชื่อนักเรียน'!J58,'2.ชื่อนักเรียน'!K58,'2.ชื่อนักเรียน'!L58,'2.ชื่อนักเรียน'!M58,'2.ชื่อนักเรียน'!N58,'2.ชื่อนักเรียน'!O58,'2.ชื่อนักเรียน'!P58,'2.ชื่อนักเรียน'!Q58))</f>
        <v/>
      </c>
      <c r="C57" s="1230" t="str">
        <f>IF('2.ชื่อนักเรียน'!B58="","",'2.ชื่อนักเรียน'!B58)</f>
        <v/>
      </c>
      <c r="D57" s="1231" t="str">
        <f>IF('2.ชื่อนักเรียน'!C58="","",CONCATENATE(TRIM('2.ชื่อนักเรียน'!C58),"  ",'2.ชื่อนักเรียน'!D58))</f>
        <v/>
      </c>
      <c r="E57" s="1232" t="str">
        <f>IF(B57="","",IF('01.ข้อมูลเบื้องต้น'!$H$2="","",'01.ข้อมูลเบื้องต้น'!$H$2))</f>
        <v/>
      </c>
      <c r="F57" s="1231" t="str">
        <f>IF(B57="","",IF('01.ข้อมูลเบื้องต้น'!$I$4="","",'01.ข้อมูลเบื้องต้น'!$I$4))</f>
        <v/>
      </c>
      <c r="G57" s="1232"/>
      <c r="H57" s="1231" t="str">
        <f>IF('01.ข้อมูลเบื้องต้น'!$B$8="","",IF('03.คีย์เทอม2'!$B57="","",'01.ข้อมูลเบื้องต้น'!$B$8))</f>
        <v/>
      </c>
      <c r="I57" s="1232" t="str">
        <f>IF('01.ข้อมูลเบื้องต้น'!$C$8="","",IF('03.คีย์เทอม2'!$B57="","",'01.ข้อมูลเบื้องต้น'!$C$8))</f>
        <v/>
      </c>
      <c r="J57" s="519"/>
      <c r="K57" s="1233" t="str">
        <f>IF('2.ชื่อนักเรียน'!R58="มส","มส",IF('2.ชื่อนักเรียน'!R58="ร","ร",IF('2.ชื่อนักเรียน'!R58="ย้าย","ย้าย",IF(J57="","",IF(J57&gt;=75,"เชี่ยวชาญ",IF(J57&gt;=65,"ชำนาญ",IF(J57&gt;=55,"พัฒนา",IF(J57&gt;=50,"เริ่มต้น","ไม่ผ่าน"))))))))</f>
        <v/>
      </c>
      <c r="L57" s="1232"/>
      <c r="M57" s="1231" t="str">
        <f>IF('01.ข้อมูลเบื้องต้น'!$B$9="","",IF('03.คีย์เทอม2'!$B57="","",'01.ข้อมูลเบื้องต้น'!$B$9))</f>
        <v/>
      </c>
      <c r="N57" s="1232" t="str">
        <f>IF('01.ข้อมูลเบื้องต้น'!$C$9="","",IF('03.คีย์เทอม2'!$B57="","",'01.ข้อมูลเบื้องต้น'!$C$9))</f>
        <v/>
      </c>
      <c r="O57" s="526"/>
      <c r="P57" s="1235" t="str">
        <f t="shared" si="6"/>
        <v/>
      </c>
      <c r="Q57" s="1232"/>
      <c r="R57" s="1231" t="str">
        <f>IF('01.ข้อมูลเบื้องต้น'!$B$10="","",IF('03.คีย์เทอม2'!$B57="","",'01.ข้อมูลเบื้องต้น'!$B$10))</f>
        <v/>
      </c>
      <c r="S57" s="1232" t="str">
        <f>IF('01.ข้อมูลเบื้องต้น'!$C$10="","",IF('03.คีย์เทอม2'!$B57="","",'01.ข้อมูลเบื้องต้น'!$C$10))</f>
        <v/>
      </c>
      <c r="T57" s="526"/>
      <c r="U57" s="1235" t="str">
        <f t="shared" si="7"/>
        <v/>
      </c>
      <c r="V57" s="1232"/>
      <c r="W57" s="1231" t="str">
        <f>IF('01.ข้อมูลเบื้องต้น'!$B$11="","",IF('03.คีย์เทอม2'!$B57="","",'01.ข้อมูลเบื้องต้น'!$B$11))</f>
        <v/>
      </c>
      <c r="X57" s="1232" t="str">
        <f>IF('01.ข้อมูลเบื้องต้น'!$C$11="","",IF('03.คีย์เทอม2'!$B57="","",'01.ข้อมูลเบื้องต้น'!$C$11))</f>
        <v/>
      </c>
      <c r="Y57" s="519"/>
      <c r="Z57" s="1234" t="str">
        <f t="shared" si="30"/>
        <v/>
      </c>
      <c r="AA57" s="1232"/>
      <c r="AB57" s="1231" t="str">
        <f>IF('01.ข้อมูลเบื้องต้น'!$B$12="","",IF('03.คีย์เทอม2'!$B57="","",'01.ข้อมูลเบื้องต้น'!$B$12))</f>
        <v/>
      </c>
      <c r="AC57" s="1232" t="str">
        <f>IF('01.ข้อมูลเบื้องต้น'!$C$12="","",IF('03.คีย์เทอม2'!$B57="","",'01.ข้อมูลเบื้องต้น'!$C$12))</f>
        <v/>
      </c>
      <c r="AD57" s="526"/>
      <c r="AE57" s="1235" t="str">
        <f t="shared" si="31"/>
        <v/>
      </c>
      <c r="AF57" s="1232"/>
      <c r="AG57" s="1231" t="str">
        <f>IF('01.ข้อมูลเบื้องต้น'!$B$13="","",IF('03.คีย์เทอม2'!$B57="","",'01.ข้อมูลเบื้องต้น'!$B$13))</f>
        <v/>
      </c>
      <c r="AH57" s="1232" t="str">
        <f>IF('01.ข้อมูลเบื้องต้น'!$C$13="","",IF('03.คีย์เทอม2'!$B57="","",'01.ข้อมูลเบื้องต้น'!$C$13))</f>
        <v/>
      </c>
      <c r="AI57" s="526"/>
      <c r="AJ57" s="1235" t="str">
        <f t="shared" si="32"/>
        <v/>
      </c>
      <c r="AK57" s="1232"/>
      <c r="AL57" s="1231" t="str">
        <f>IF('01.ข้อมูลเบื้องต้น'!$B$14="","",IF('03.คีย์เทอม2'!$B57="","",'01.ข้อมูลเบื้องต้น'!$B$14))</f>
        <v/>
      </c>
      <c r="AM57" s="1232" t="str">
        <f>IF('01.ข้อมูลเบื้องต้น'!$C$14="","",IF('03.คีย์เทอม2'!$B57="","",'01.ข้อมูลเบื้องต้น'!$C$14))</f>
        <v/>
      </c>
      <c r="AN57" s="526"/>
      <c r="AO57" s="1235" t="str">
        <f t="shared" si="33"/>
        <v/>
      </c>
      <c r="AP57" s="1232"/>
      <c r="AQ57" s="1231" t="str">
        <f>IF('01.ข้อมูลเบื้องต้น'!$B$15="","",IF('03.คีย์เทอม2'!$B57="","",'01.ข้อมูลเบื้องต้น'!$B$15))</f>
        <v/>
      </c>
      <c r="AR57" s="1232" t="str">
        <f>IF('01.ข้อมูลเบื้องต้น'!$C$15="","",IF('03.คีย์เทอม2'!$B57="","",'01.ข้อมูลเบื้องต้น'!$C$15))</f>
        <v/>
      </c>
      <c r="AS57" s="526"/>
      <c r="AT57" s="1235" t="str">
        <f t="shared" si="34"/>
        <v/>
      </c>
      <c r="AU57" s="1232"/>
      <c r="AV57" s="1231" t="str">
        <f>IF('01.ข้อมูลเบื้องต้น'!$B$16="","",IF('03.คีย์เทอม2'!$B57="","",'01.ข้อมูลเบื้องต้น'!$B$16))</f>
        <v/>
      </c>
      <c r="AW57" s="1232" t="str">
        <f>IF('01.ข้อมูลเบื้องต้น'!$C$16="","",IF('03.คีย์เทอม2'!$B57="","",'01.ข้อมูลเบื้องต้น'!$C$16))</f>
        <v/>
      </c>
      <c r="AX57" s="519"/>
      <c r="AY57" s="1234" t="str">
        <f t="shared" si="35"/>
        <v/>
      </c>
      <c r="AZ57" s="1232"/>
      <c r="BA57" s="1231" t="str">
        <f>IF('01.ข้อมูลเบื้องต้น'!$B$17="","",IF('03.คีย์เทอม2'!$B57="","",'01.ข้อมูลเบื้องต้น'!$B$17))</f>
        <v/>
      </c>
      <c r="BB57" s="1232" t="str">
        <f>IF('01.ข้อมูลเบื้องต้น'!$C$17="","",IF('03.คีย์เทอม2'!$B57="","",'01.ข้อมูลเบื้องต้น'!$C$17))</f>
        <v/>
      </c>
      <c r="BC57" s="519"/>
      <c r="BD57" s="1234" t="str">
        <f t="shared" si="36"/>
        <v/>
      </c>
      <c r="BE57" s="1232"/>
      <c r="BF57" s="1231" t="str">
        <f>IF('01.ข้อมูลเบื้องต้น'!$B$19="","",IF('03.คีย์เทอม2'!$B57="","",'01.ข้อมูลเบื้องต้น'!$B$19))</f>
        <v/>
      </c>
      <c r="BG57" s="1232" t="str">
        <f>IF('01.ข้อมูลเบื้องต้น'!$C$19="","",IF('03.คีย์เทอม2'!$B57="","",'01.ข้อมูลเบื้องต้น'!$C$19))</f>
        <v/>
      </c>
      <c r="BH57" s="722"/>
      <c r="BI57" s="1234" t="str">
        <f t="shared" si="37"/>
        <v/>
      </c>
      <c r="BJ57" s="1232"/>
      <c r="BK57" s="1231" t="str">
        <f>IF('01.ข้อมูลเบื้องต้น'!$B$20="","",IF('03.คีย์เทอม2'!$B57="","",'01.ข้อมูลเบื้องต้น'!$B$20))</f>
        <v/>
      </c>
      <c r="BL57" s="1232" t="str">
        <f>IF('01.ข้อมูลเบื้องต้น'!$C$20="","",IF('03.คีย์เทอม2'!$B57="","",'01.ข้อมูลเบื้องต้น'!$C$20))</f>
        <v/>
      </c>
      <c r="BM57" s="722"/>
      <c r="BN57" s="1235" t="str">
        <f t="shared" si="8"/>
        <v/>
      </c>
      <c r="BO57" s="1232"/>
      <c r="BP57" s="1231" t="str">
        <f>IF('01.ข้อมูลเบื้องต้น'!$B$21="","",IF('03.คีย์เทอม2'!$B57="","",'01.ข้อมูลเบื้องต้น'!$B$21))</f>
        <v/>
      </c>
      <c r="BQ57" s="1232" t="str">
        <f>IF('01.ข้อมูลเบื้องต้น'!$C$21="","",IF('03.คีย์เทอม2'!$B57="","",'01.ข้อมูลเบื้องต้น'!$C$21))</f>
        <v/>
      </c>
      <c r="BR57" s="722"/>
      <c r="BS57" s="1234" t="str">
        <f t="shared" si="9"/>
        <v/>
      </c>
      <c r="BT57" s="1232"/>
      <c r="BU57" s="1231" t="str">
        <f>IF('01.ข้อมูลเบื้องต้น'!$B$22="","",IF('03.คีย์เทอม2'!$B57="","",'01.ข้อมูลเบื้องต้น'!$B$22))</f>
        <v/>
      </c>
      <c r="BV57" s="1232" t="str">
        <f>IF('01.ข้อมูลเบื้องต้น'!$C$22="","",IF('03.คีย์เทอม2'!$B57="","",'01.ข้อมูลเบื้องต้น'!$C$22))</f>
        <v/>
      </c>
      <c r="BW57" s="722"/>
      <c r="BX57" s="1234" t="str">
        <f t="shared" si="10"/>
        <v/>
      </c>
      <c r="BY57" s="1232"/>
      <c r="BZ57" s="1231" t="str">
        <f>IF('01.ข้อมูลเบื้องต้น'!$B$23="","",IF('03.คีย์เทอม2'!$B57="","",'01.ข้อมูลเบื้องต้น'!$B$23))</f>
        <v/>
      </c>
      <c r="CA57" s="1232" t="str">
        <f>IF('01.ข้อมูลเบื้องต้น'!$C$23="","",IF('03.คีย์เทอม2'!$B57="","",'01.ข้อมูลเบื้องต้น'!$C$23))</f>
        <v/>
      </c>
      <c r="CB57" s="722"/>
      <c r="CC57" s="1234" t="str">
        <f t="shared" si="38"/>
        <v/>
      </c>
      <c r="CD57" s="1232"/>
      <c r="CE57" s="1231" t="str">
        <f>IF('01.ข้อมูลเบื้องต้น'!$B$24="","",IF('03.คีย์เทอม2'!$B57="","",'01.ข้อมูลเบื้องต้น'!$B$24))</f>
        <v/>
      </c>
      <c r="CF57" s="1232" t="str">
        <f>IF('01.ข้อมูลเบื้องต้น'!$C$24="","",IF('03.คีย์เทอม2'!$B57="","",'01.ข้อมูลเบื้องต้น'!$C$24))</f>
        <v/>
      </c>
      <c r="CG57" s="722"/>
      <c r="CH57" s="1234" t="str">
        <f t="shared" si="58"/>
        <v/>
      </c>
      <c r="CI57" s="1232"/>
      <c r="CJ57" s="1231" t="str">
        <f>IF('01.ข้อมูลเบื้องต้น'!$B$25="","",IF('03.คีย์เทอม2'!$B57="","",'01.ข้อมูลเบื้องต้น'!$B$25))</f>
        <v/>
      </c>
      <c r="CK57" s="1232" t="str">
        <f>IF('01.ข้อมูลเบื้องต้น'!$C$25="","",IF('03.คีย์เทอม2'!$B57="","",'01.ข้อมูลเบื้องต้น'!$C$25))</f>
        <v/>
      </c>
      <c r="CL57" s="722"/>
      <c r="CM57" s="1234" t="str">
        <f t="shared" si="11"/>
        <v/>
      </c>
      <c r="CN57" s="1232"/>
      <c r="CO57" s="1231" t="str">
        <f>IF('01.ข้อมูลเบื้องต้น'!$B$26="","",IF('03.คีย์เทอม2'!$B57="","",'01.ข้อมูลเบื้องต้น'!$B$26))</f>
        <v/>
      </c>
      <c r="CP57" s="1232" t="str">
        <f>IF('01.ข้อมูลเบื้องต้น'!$C$26="","",IF('03.คีย์เทอม2'!$B57="","",'01.ข้อมูลเบื้องต้น'!$C$26))</f>
        <v/>
      </c>
      <c r="CQ57" s="722"/>
      <c r="CR57" s="1234" t="str">
        <f t="shared" si="12"/>
        <v/>
      </c>
      <c r="CS57" s="1232"/>
      <c r="CT57" s="1231" t="str">
        <f>IF('01.ข้อมูลเบื้องต้น'!$B$27="","",IF('03.คีย์เทอม2'!$B57="","",'01.ข้อมูลเบื้องต้น'!$B$27))</f>
        <v/>
      </c>
      <c r="CU57" s="1232" t="str">
        <f>IF('01.ข้อมูลเบื้องต้น'!$C$27="","",IF('03.คีย์เทอม2'!$B57="","",'01.ข้อมูลเบื้องต้น'!$C$27))</f>
        <v/>
      </c>
      <c r="CV57" s="722"/>
      <c r="CW57" s="1234" t="str">
        <f t="shared" si="13"/>
        <v/>
      </c>
      <c r="CX57" s="1232"/>
      <c r="CY57" s="1231" t="str">
        <f>IF('01.ข้อมูลเบื้องต้น'!$B$28="","",IF('03.คีย์เทอม2'!$B57="","",'01.ข้อมูลเบื้องต้น'!$B$28))</f>
        <v/>
      </c>
      <c r="CZ57" s="1232" t="str">
        <f>IF('01.ข้อมูลเบื้องต้น'!$C$28="","",IF('03.คีย์เทอม2'!$B57="","",'01.ข้อมูลเบื้องต้น'!$C$28))</f>
        <v/>
      </c>
      <c r="DA57" s="722"/>
      <c r="DB57" s="1234" t="str">
        <f t="shared" si="14"/>
        <v/>
      </c>
      <c r="DC57" s="1232"/>
      <c r="DD57" s="1231" t="str">
        <f>IF('01.ข้อมูลเบื้องต้น'!$B$36="","",IF('02.คีย์เทอม1'!$B57="","",'01.ข้อมูลเบื้องต้น'!$B$36))</f>
        <v/>
      </c>
      <c r="DE57" s="1232" t="str">
        <f>IF('01.ข้อมูลเบื้องต้น'!$C$36="","",IF('02.คีย์เทอม1'!$B57="","",'01.ข้อมูลเบื้องต้น'!$C$36))</f>
        <v/>
      </c>
      <c r="DF57" s="721"/>
      <c r="DG57" s="1234" t="str">
        <f t="shared" si="15"/>
        <v/>
      </c>
      <c r="DH57" s="1232"/>
      <c r="DI57" s="1231" t="str">
        <f>IF('01.ข้อมูลเบื้องต้น'!$B$37="","",IF('02.คีย์เทอม1'!$B57="","",'01.ข้อมูลเบื้องต้น'!$B$37))</f>
        <v/>
      </c>
      <c r="DJ57" s="1232" t="str">
        <f>IF('01.ข้อมูลเบื้องต้น'!$C$37="","",IF('02.คีย์เทอม1'!$B57="","",'01.ข้อมูลเบื้องต้น'!$C$37))</f>
        <v/>
      </c>
      <c r="DK57" s="721"/>
      <c r="DL57" s="1234" t="str">
        <f t="shared" si="16"/>
        <v/>
      </c>
      <c r="DM57" s="1232"/>
      <c r="DN57" s="1231" t="str">
        <f>IF('01.ข้อมูลเบื้องต้น'!$B$38="","",IF('02.คีย์เทอม1'!$B57="","",'01.ข้อมูลเบื้องต้น'!$B$38))</f>
        <v/>
      </c>
      <c r="DO57" s="1232" t="str">
        <f>IF('01.ข้อมูลเบื้องต้น'!$C$38="","",IF('02.คีย์เทอม1'!$B57="","",'01.ข้อมูลเบื้องต้น'!$C$38))</f>
        <v/>
      </c>
      <c r="DP57" s="721"/>
      <c r="DQ57" s="1234" t="str">
        <f t="shared" si="17"/>
        <v/>
      </c>
      <c r="DR57" s="1232"/>
      <c r="DS57" s="1231" t="str">
        <f>IF('01.ข้อมูลเบื้องต้น'!$B$39="","",IF('02.คีย์เทอม1'!$B57="","",'01.ข้อมูลเบื้องต้น'!$B$39))</f>
        <v/>
      </c>
      <c r="DT57" s="1232" t="str">
        <f>IF('01.ข้อมูลเบื้องต้น'!$C$39="","",IF('02.คีย์เทอม1'!$B57="","",'01.ข้อมูลเบื้องต้น'!$C$39))</f>
        <v/>
      </c>
      <c r="DU57" s="721"/>
      <c r="DV57" s="1234" t="str">
        <f t="shared" si="18"/>
        <v/>
      </c>
      <c r="DW57" s="1232"/>
      <c r="DX57" s="1231" t="str">
        <f>IF('01.ข้อมูลเบื้องต้น'!$B$40="","",IF('02.คีย์เทอม1'!$B57="","",'01.ข้อมูลเบื้องต้น'!$B$40))</f>
        <v/>
      </c>
      <c r="DY57" s="1232" t="str">
        <f>IF('01.ข้อมูลเบื้องต้น'!$C$40="","",IF('02.คีย์เทอม1'!$B57="","",'01.ข้อมูลเบื้องต้น'!$C$40))</f>
        <v/>
      </c>
      <c r="DZ57" s="721"/>
      <c r="EA57" s="1234" t="str">
        <f t="shared" si="19"/>
        <v/>
      </c>
      <c r="EB57" s="1232"/>
      <c r="EC57" s="1231" t="str">
        <f>IF('01.ข้อมูลเบื้องต้น'!$B$41="","",IF('02.คีย์เทอม1'!$B57="","",'01.ข้อมูลเบื้องต้น'!$B$41))</f>
        <v/>
      </c>
      <c r="ED57" s="1232" t="str">
        <f>IF('01.ข้อมูลเบื้องต้น'!$C$41="","",IF('02.คีย์เทอม1'!$B57="","",'01.ข้อมูลเบื้องต้น'!$C$41))</f>
        <v/>
      </c>
      <c r="EE57" s="721"/>
      <c r="EF57" s="1234" t="str">
        <f t="shared" si="20"/>
        <v/>
      </c>
      <c r="EG57" s="1232"/>
      <c r="EH57" s="1231" t="str">
        <f>IF('01.ข้อมูลเบื้องต้น'!$B$42="","",IF('02.คีย์เทอม1'!$B57="","",'01.ข้อมูลเบื้องต้น'!$B$42))</f>
        <v/>
      </c>
      <c r="EI57" s="1232" t="str">
        <f>IF('01.ข้อมูลเบื้องต้น'!$C$42="","",IF('02.คีย์เทอม1'!$B57="","",'01.ข้อมูลเบื้องต้น'!$C$42))</f>
        <v/>
      </c>
      <c r="EJ57" s="721"/>
      <c r="EK57" s="1234" t="str">
        <f t="shared" si="21"/>
        <v/>
      </c>
      <c r="EL57" s="1232"/>
      <c r="EM57" s="1231" t="str">
        <f>IF('01.ข้อมูลเบื้องต้น'!$B$43="","",IF('02.คีย์เทอม1'!$B57="","",'01.ข้อมูลเบื้องต้น'!$B$43))</f>
        <v/>
      </c>
      <c r="EN57" s="1232" t="str">
        <f>IF('01.ข้อมูลเบื้องต้น'!$C$43="","",IF('02.คีย์เทอม1'!$B57="","",'01.ข้อมูลเบื้องต้น'!$C$43))</f>
        <v/>
      </c>
      <c r="EO57" s="721"/>
      <c r="EP57" s="1234" t="str">
        <f t="shared" si="22"/>
        <v/>
      </c>
      <c r="EQ57" s="1232"/>
      <c r="ER57" s="1231" t="str">
        <f>IF('01.ข้อมูลเบื้องต้น'!$B$44="","",IF('02.คีย์เทอม1'!$B57="","",'01.ข้อมูลเบื้องต้น'!$B$44))</f>
        <v/>
      </c>
      <c r="ES57" s="1232" t="str">
        <f>IF('01.ข้อมูลเบื้องต้น'!$C$44="","",IF('02.คีย์เทอม1'!$B57="","",'01.ข้อมูลเบื้องต้น'!$C$44))</f>
        <v/>
      </c>
      <c r="ET57" s="721"/>
      <c r="EU57" s="1234" t="str">
        <f t="shared" si="23"/>
        <v/>
      </c>
      <c r="EV57" s="1232"/>
      <c r="EW57" s="1231" t="str">
        <f>IF('01.ข้อมูลเบื้องต้น'!$B$45="","",IF('02.คีย์เทอม1'!$B57="","",'01.ข้อมูลเบื้องต้น'!$B$45))</f>
        <v/>
      </c>
      <c r="EX57" s="1232" t="str">
        <f>IF('01.ข้อมูลเบื้องต้น'!$C$45="","",IF('02.คีย์เทอม1'!$B57="","",'01.ข้อมูลเบื้องต้น'!$C$45))</f>
        <v/>
      </c>
      <c r="EY57" s="721"/>
      <c r="EZ57" s="1234" t="str">
        <f t="shared" si="24"/>
        <v/>
      </c>
      <c r="FA57" s="1232"/>
      <c r="FB57" s="1231" t="str">
        <f>IF('01.ข้อมูลเบื้องต้น'!$B$46="","",IF('02.คีย์เทอม1'!$B57="","",'01.ข้อมูลเบื้องต้น'!$B$46))</f>
        <v/>
      </c>
      <c r="FC57" s="1232" t="str">
        <f>IF('01.ข้อมูลเบื้องต้น'!$C$46="","",IF('02.คีย์เทอม1'!$B57="","",'01.ข้อมูลเบื้องต้น'!$C$46))</f>
        <v/>
      </c>
      <c r="FD57" s="721"/>
      <c r="FE57" s="1234" t="str">
        <f t="shared" si="25"/>
        <v/>
      </c>
      <c r="FF57" s="1232"/>
      <c r="FG57" s="1231" t="str">
        <f>IF('01.ข้อมูลเบื้องต้น'!$B$47="","",IF('02.คีย์เทอม1'!$B57="","",'01.ข้อมูลเบื้องต้น'!$B$47))</f>
        <v/>
      </c>
      <c r="FH57" s="1232" t="str">
        <f>IF('01.ข้อมูลเบื้องต้น'!$C$47="","",IF('02.คีย์เทอม1'!$B57="","",'01.ข้อมูลเบื้องต้น'!$C$47))</f>
        <v/>
      </c>
      <c r="FI57" s="721"/>
      <c r="FJ57" s="1234" t="str">
        <f t="shared" si="26"/>
        <v/>
      </c>
      <c r="FK57" s="1232"/>
      <c r="FL57" s="1231" t="str">
        <f>IF('01.ข้อมูลเบื้องต้น'!$B$48="","",IF('02.คีย์เทอม1'!$B57="","",'01.ข้อมูลเบื้องต้น'!$B$48))</f>
        <v/>
      </c>
      <c r="FM57" s="1232" t="str">
        <f>IF('01.ข้อมูลเบื้องต้น'!$C$48="","",IF('02.คีย์เทอม1'!$B57="","",'01.ข้อมูลเบื้องต้น'!$C$48))</f>
        <v/>
      </c>
      <c r="FN57" s="721"/>
      <c r="FO57" s="1234" t="str">
        <f t="shared" si="27"/>
        <v/>
      </c>
      <c r="FP57" s="1232"/>
      <c r="FQ57" s="1231" t="str">
        <f>IF('01.ข้อมูลเบื้องต้น'!$B$49="","",IF('02.คีย์เทอม1'!$B57="","",'01.ข้อมูลเบื้องต้น'!$B$49))</f>
        <v/>
      </c>
      <c r="FR57" s="1232" t="str">
        <f>IF('01.ข้อมูลเบื้องต้น'!$C$49="","",IF('02.คีย์เทอม1'!$B57="","",'01.ข้อมูลเบื้องต้น'!$C$49))</f>
        <v/>
      </c>
      <c r="FS57" s="721"/>
      <c r="FT57" s="1234" t="str">
        <f t="shared" si="28"/>
        <v/>
      </c>
      <c r="FU57" s="1232"/>
      <c r="FV57" s="1231" t="str">
        <f>IF('01.ข้อมูลเบื้องต้น'!$B$50="","",IF($D57="","",'01.ข้อมูลเบื้องต้น'!$B$50))</f>
        <v/>
      </c>
      <c r="FW57" s="1232" t="str">
        <f>IF('01.ข้อมูลเบื้องต้น'!$C$50="","",IF('02.คีย์เทอม1'!$B57="","",'01.ข้อมูลเบื้องต้น'!$C$50))</f>
        <v/>
      </c>
      <c r="FX57" s="721"/>
      <c r="FY57" s="1234" t="str">
        <f t="shared" si="29"/>
        <v/>
      </c>
      <c r="FZ57" s="521" t="str">
        <f t="shared" si="56"/>
        <v/>
      </c>
      <c r="GA57" s="522" t="str">
        <f t="shared" si="57"/>
        <v/>
      </c>
      <c r="GB57" s="523" t="str">
        <f>IF('2.ชื่อนักเรียน'!R58="มส","มส",IF('2.ชื่อนักเรียน'!R58="ย้าย","ย้าย",IF('2.ชื่อนักเรียน'!R58="ร","ร",IF(GA57="","",RANK(GA57,$GA$10:$GA$59,0)))))</f>
        <v/>
      </c>
      <c r="GC57" s="523" t="str">
        <f t="shared" si="39"/>
        <v/>
      </c>
      <c r="GE57" s="538" t="str">
        <f t="shared" si="40"/>
        <v/>
      </c>
      <c r="GF57" s="720" t="str">
        <f t="shared" si="41"/>
        <v/>
      </c>
      <c r="GG57" s="717" t="str">
        <f t="shared" si="42"/>
        <v/>
      </c>
      <c r="GH57" s="520" t="str">
        <f t="shared" si="43"/>
        <v/>
      </c>
      <c r="GI57" s="540" t="str">
        <f t="shared" si="44"/>
        <v/>
      </c>
      <c r="GJ57" s="720" t="str">
        <f t="shared" si="45"/>
        <v/>
      </c>
      <c r="GK57" s="720" t="str">
        <f t="shared" si="46"/>
        <v/>
      </c>
      <c r="GL57" s="539" t="str">
        <f t="shared" si="47"/>
        <v/>
      </c>
      <c r="GM57" s="701" t="str">
        <f t="shared" si="48"/>
        <v/>
      </c>
      <c r="GN57" s="701" t="str">
        <f t="shared" si="49"/>
        <v/>
      </c>
      <c r="GO57" s="701" t="str">
        <f t="shared" si="50"/>
        <v/>
      </c>
      <c r="GP57" s="701" t="str">
        <f t="shared" si="51"/>
        <v/>
      </c>
      <c r="GQ57" s="701" t="str">
        <f t="shared" si="52"/>
        <v/>
      </c>
      <c r="GR57" s="701" t="str">
        <f t="shared" si="53"/>
        <v/>
      </c>
      <c r="GS57" s="701" t="str">
        <f t="shared" si="54"/>
        <v/>
      </c>
      <c r="GT57" s="520" t="str">
        <f t="shared" si="55"/>
        <v/>
      </c>
    </row>
    <row r="58" spans="1:202" s="509" customFormat="1" ht="17.25" customHeight="1" thickBot="1">
      <c r="A58" s="1229">
        <v>49</v>
      </c>
      <c r="B58" s="1229" t="str">
        <f>IF('2.ชื่อนักเรียน'!E59="","",CONCATENATE('2.ชื่อนักเรียน'!E59,'2.ชื่อนักเรียน'!F59,'2.ชื่อนักเรียน'!G59,'2.ชื่อนักเรียน'!H59,'2.ชื่อนักเรียน'!I59,'2.ชื่อนักเรียน'!J59,'2.ชื่อนักเรียน'!K59,'2.ชื่อนักเรียน'!L59,'2.ชื่อนักเรียน'!M59,'2.ชื่อนักเรียน'!N59,'2.ชื่อนักเรียน'!O59,'2.ชื่อนักเรียน'!P59,'2.ชื่อนักเรียน'!Q59))</f>
        <v/>
      </c>
      <c r="C58" s="1230" t="str">
        <f>IF('2.ชื่อนักเรียน'!B59="","",'2.ชื่อนักเรียน'!B59)</f>
        <v/>
      </c>
      <c r="D58" s="1231" t="str">
        <f>IF('2.ชื่อนักเรียน'!C59="","",CONCATENATE(TRIM('2.ชื่อนักเรียน'!C59),"  ",'2.ชื่อนักเรียน'!D59))</f>
        <v/>
      </c>
      <c r="E58" s="1232" t="str">
        <f>IF(B58="","",IF('01.ข้อมูลเบื้องต้น'!$H$2="","",'01.ข้อมูลเบื้องต้น'!$H$2))</f>
        <v/>
      </c>
      <c r="F58" s="1231" t="str">
        <f>IF(B58="","",IF('01.ข้อมูลเบื้องต้น'!$I$4="","",'01.ข้อมูลเบื้องต้น'!$I$4))</f>
        <v/>
      </c>
      <c r="G58" s="1232"/>
      <c r="H58" s="1231" t="str">
        <f>IF('01.ข้อมูลเบื้องต้น'!$B$8="","",IF('03.คีย์เทอม2'!$B58="","",'01.ข้อมูลเบื้องต้น'!$B$8))</f>
        <v/>
      </c>
      <c r="I58" s="1232" t="str">
        <f>IF('01.ข้อมูลเบื้องต้น'!$C$8="","",IF('03.คีย์เทอม2'!$B58="","",'01.ข้อมูลเบื้องต้น'!$C$8))</f>
        <v/>
      </c>
      <c r="J58" s="519"/>
      <c r="K58" s="1233" t="str">
        <f>IF('2.ชื่อนักเรียน'!R59="มส","มส",IF('2.ชื่อนักเรียน'!R59="ร","ร",IF('2.ชื่อนักเรียน'!R59="ย้าย","ย้าย",IF(J58="","",IF(J58&gt;=75,"เชี่ยวชาญ",IF(J58&gt;=65,"ชำนาญ",IF(J58&gt;=55,"พัฒนา",IF(J58&gt;=50,"เริ่มต้น","ไม่ผ่าน"))))))))</f>
        <v/>
      </c>
      <c r="L58" s="1232"/>
      <c r="M58" s="1231" t="str">
        <f>IF('01.ข้อมูลเบื้องต้น'!$B$9="","",IF('03.คีย์เทอม2'!$B58="","",'01.ข้อมูลเบื้องต้น'!$B$9))</f>
        <v/>
      </c>
      <c r="N58" s="1232" t="str">
        <f>IF('01.ข้อมูลเบื้องต้น'!$C$9="","",IF('03.คีย์เทอม2'!$B58="","",'01.ข้อมูลเบื้องต้น'!$C$9))</f>
        <v/>
      </c>
      <c r="O58" s="526"/>
      <c r="P58" s="1235" t="str">
        <f t="shared" si="6"/>
        <v/>
      </c>
      <c r="Q58" s="1232"/>
      <c r="R58" s="1231" t="str">
        <f>IF('01.ข้อมูลเบื้องต้น'!$B$10="","",IF('03.คีย์เทอม2'!$B58="","",'01.ข้อมูลเบื้องต้น'!$B$10))</f>
        <v/>
      </c>
      <c r="S58" s="1232" t="str">
        <f>IF('01.ข้อมูลเบื้องต้น'!$C$10="","",IF('03.คีย์เทอม2'!$B58="","",'01.ข้อมูลเบื้องต้น'!$C$10))</f>
        <v/>
      </c>
      <c r="T58" s="526"/>
      <c r="U58" s="1235" t="str">
        <f t="shared" si="7"/>
        <v/>
      </c>
      <c r="V58" s="1232"/>
      <c r="W58" s="1231" t="str">
        <f>IF('01.ข้อมูลเบื้องต้น'!$B$11="","",IF('03.คีย์เทอม2'!$B58="","",'01.ข้อมูลเบื้องต้น'!$B$11))</f>
        <v/>
      </c>
      <c r="X58" s="1232" t="str">
        <f>IF('01.ข้อมูลเบื้องต้น'!$C$11="","",IF('03.คีย์เทอม2'!$B58="","",'01.ข้อมูลเบื้องต้น'!$C$11))</f>
        <v/>
      </c>
      <c r="Y58" s="519"/>
      <c r="Z58" s="1234" t="str">
        <f t="shared" si="30"/>
        <v/>
      </c>
      <c r="AA58" s="1232"/>
      <c r="AB58" s="1231" t="str">
        <f>IF('01.ข้อมูลเบื้องต้น'!$B$12="","",IF('03.คีย์เทอม2'!$B58="","",'01.ข้อมูลเบื้องต้น'!$B$12))</f>
        <v/>
      </c>
      <c r="AC58" s="1232" t="str">
        <f>IF('01.ข้อมูลเบื้องต้น'!$C$12="","",IF('03.คีย์เทอม2'!$B58="","",'01.ข้อมูลเบื้องต้น'!$C$12))</f>
        <v/>
      </c>
      <c r="AD58" s="526"/>
      <c r="AE58" s="1235" t="str">
        <f t="shared" si="31"/>
        <v/>
      </c>
      <c r="AF58" s="1232"/>
      <c r="AG58" s="1231" t="str">
        <f>IF('01.ข้อมูลเบื้องต้น'!$B$13="","",IF('03.คีย์เทอม2'!$B58="","",'01.ข้อมูลเบื้องต้น'!$B$13))</f>
        <v/>
      </c>
      <c r="AH58" s="1232" t="str">
        <f>IF('01.ข้อมูลเบื้องต้น'!$C$13="","",IF('03.คีย์เทอม2'!$B58="","",'01.ข้อมูลเบื้องต้น'!$C$13))</f>
        <v/>
      </c>
      <c r="AI58" s="526"/>
      <c r="AJ58" s="1235" t="str">
        <f t="shared" si="32"/>
        <v/>
      </c>
      <c r="AK58" s="1232"/>
      <c r="AL58" s="1231" t="str">
        <f>IF('01.ข้อมูลเบื้องต้น'!$B$14="","",IF('03.คีย์เทอม2'!$B58="","",'01.ข้อมูลเบื้องต้น'!$B$14))</f>
        <v/>
      </c>
      <c r="AM58" s="1232" t="str">
        <f>IF('01.ข้อมูลเบื้องต้น'!$C$14="","",IF('03.คีย์เทอม2'!$B58="","",'01.ข้อมูลเบื้องต้น'!$C$14))</f>
        <v/>
      </c>
      <c r="AN58" s="526"/>
      <c r="AO58" s="1235" t="str">
        <f t="shared" si="33"/>
        <v/>
      </c>
      <c r="AP58" s="1232"/>
      <c r="AQ58" s="1231" t="str">
        <f>IF('01.ข้อมูลเบื้องต้น'!$B$15="","",IF('03.คีย์เทอม2'!$B58="","",'01.ข้อมูลเบื้องต้น'!$B$15))</f>
        <v/>
      </c>
      <c r="AR58" s="1232" t="str">
        <f>IF('01.ข้อมูลเบื้องต้น'!$C$15="","",IF('03.คีย์เทอม2'!$B58="","",'01.ข้อมูลเบื้องต้น'!$C$15))</f>
        <v/>
      </c>
      <c r="AS58" s="526"/>
      <c r="AT58" s="1235" t="str">
        <f t="shared" si="34"/>
        <v/>
      </c>
      <c r="AU58" s="1232"/>
      <c r="AV58" s="1231" t="str">
        <f>IF('01.ข้อมูลเบื้องต้น'!$B$16="","",IF('03.คีย์เทอม2'!$B58="","",'01.ข้อมูลเบื้องต้น'!$B$16))</f>
        <v/>
      </c>
      <c r="AW58" s="1232" t="str">
        <f>IF('01.ข้อมูลเบื้องต้น'!$C$16="","",IF('03.คีย์เทอม2'!$B58="","",'01.ข้อมูลเบื้องต้น'!$C$16))</f>
        <v/>
      </c>
      <c r="AX58" s="519"/>
      <c r="AY58" s="1234" t="str">
        <f t="shared" si="35"/>
        <v/>
      </c>
      <c r="AZ58" s="1232"/>
      <c r="BA58" s="1231" t="str">
        <f>IF('01.ข้อมูลเบื้องต้น'!$B$17="","",IF('03.คีย์เทอม2'!$B58="","",'01.ข้อมูลเบื้องต้น'!$B$17))</f>
        <v/>
      </c>
      <c r="BB58" s="1232" t="str">
        <f>IF('01.ข้อมูลเบื้องต้น'!$C$17="","",IF('03.คีย์เทอม2'!$B58="","",'01.ข้อมูลเบื้องต้น'!$C$17))</f>
        <v/>
      </c>
      <c r="BC58" s="519"/>
      <c r="BD58" s="1234" t="str">
        <f t="shared" si="36"/>
        <v/>
      </c>
      <c r="BE58" s="1232"/>
      <c r="BF58" s="1231" t="str">
        <f>IF('01.ข้อมูลเบื้องต้น'!$B$19="","",IF('03.คีย์เทอม2'!$B58="","",'01.ข้อมูลเบื้องต้น'!$B$19))</f>
        <v/>
      </c>
      <c r="BG58" s="1232" t="str">
        <f>IF('01.ข้อมูลเบื้องต้น'!$C$19="","",IF('03.คีย์เทอม2'!$B58="","",'01.ข้อมูลเบื้องต้น'!$C$19))</f>
        <v/>
      </c>
      <c r="BH58" s="722"/>
      <c r="BI58" s="1234" t="str">
        <f t="shared" si="37"/>
        <v/>
      </c>
      <c r="BJ58" s="1232"/>
      <c r="BK58" s="1231" t="str">
        <f>IF('01.ข้อมูลเบื้องต้น'!$B$20="","",IF('03.คีย์เทอม2'!$B58="","",'01.ข้อมูลเบื้องต้น'!$B$20))</f>
        <v/>
      </c>
      <c r="BL58" s="1232" t="str">
        <f>IF('01.ข้อมูลเบื้องต้น'!$C$20="","",IF('03.คีย์เทอม2'!$B58="","",'01.ข้อมูลเบื้องต้น'!$C$20))</f>
        <v/>
      </c>
      <c r="BM58" s="722"/>
      <c r="BN58" s="1235" t="str">
        <f t="shared" si="8"/>
        <v/>
      </c>
      <c r="BO58" s="1232"/>
      <c r="BP58" s="1231" t="str">
        <f>IF('01.ข้อมูลเบื้องต้น'!$B$21="","",IF('03.คีย์เทอม2'!$B58="","",'01.ข้อมูลเบื้องต้น'!$B$21))</f>
        <v/>
      </c>
      <c r="BQ58" s="1232" t="str">
        <f>IF('01.ข้อมูลเบื้องต้น'!$C$21="","",IF('03.คีย์เทอม2'!$B58="","",'01.ข้อมูลเบื้องต้น'!$C$21))</f>
        <v/>
      </c>
      <c r="BR58" s="722"/>
      <c r="BS58" s="1234" t="str">
        <f t="shared" si="9"/>
        <v/>
      </c>
      <c r="BT58" s="1232"/>
      <c r="BU58" s="1231" t="str">
        <f>IF('01.ข้อมูลเบื้องต้น'!$B$22="","",IF('03.คีย์เทอม2'!$B58="","",'01.ข้อมูลเบื้องต้น'!$B$22))</f>
        <v/>
      </c>
      <c r="BV58" s="1232" t="str">
        <f>IF('01.ข้อมูลเบื้องต้น'!$C$22="","",IF('03.คีย์เทอม2'!$B58="","",'01.ข้อมูลเบื้องต้น'!$C$22))</f>
        <v/>
      </c>
      <c r="BW58" s="722"/>
      <c r="BX58" s="1234" t="str">
        <f t="shared" si="10"/>
        <v/>
      </c>
      <c r="BY58" s="1232"/>
      <c r="BZ58" s="1231" t="str">
        <f>IF('01.ข้อมูลเบื้องต้น'!$B$23="","",IF('03.คีย์เทอม2'!$B58="","",'01.ข้อมูลเบื้องต้น'!$B$23))</f>
        <v/>
      </c>
      <c r="CA58" s="1232" t="str">
        <f>IF('01.ข้อมูลเบื้องต้น'!$C$23="","",IF('03.คีย์เทอม2'!$B58="","",'01.ข้อมูลเบื้องต้น'!$C$23))</f>
        <v/>
      </c>
      <c r="CB58" s="722"/>
      <c r="CC58" s="1234" t="str">
        <f t="shared" si="38"/>
        <v/>
      </c>
      <c r="CD58" s="1232"/>
      <c r="CE58" s="1231" t="str">
        <f>IF('01.ข้อมูลเบื้องต้น'!$B$24="","",IF('03.คีย์เทอม2'!$B58="","",'01.ข้อมูลเบื้องต้น'!$B$24))</f>
        <v/>
      </c>
      <c r="CF58" s="1232" t="str">
        <f>IF('01.ข้อมูลเบื้องต้น'!$C$24="","",IF('03.คีย์เทอม2'!$B58="","",'01.ข้อมูลเบื้องต้น'!$C$24))</f>
        <v/>
      </c>
      <c r="CG58" s="722"/>
      <c r="CH58" s="1234" t="str">
        <f t="shared" si="58"/>
        <v/>
      </c>
      <c r="CI58" s="1232"/>
      <c r="CJ58" s="1231" t="str">
        <f>IF('01.ข้อมูลเบื้องต้น'!$B$25="","",IF('03.คีย์เทอม2'!$B58="","",'01.ข้อมูลเบื้องต้น'!$B$25))</f>
        <v/>
      </c>
      <c r="CK58" s="1232" t="str">
        <f>IF('01.ข้อมูลเบื้องต้น'!$C$25="","",IF('03.คีย์เทอม2'!$B58="","",'01.ข้อมูลเบื้องต้น'!$C$25))</f>
        <v/>
      </c>
      <c r="CL58" s="722"/>
      <c r="CM58" s="1234" t="str">
        <f t="shared" si="11"/>
        <v/>
      </c>
      <c r="CN58" s="1232"/>
      <c r="CO58" s="1231" t="str">
        <f>IF('01.ข้อมูลเบื้องต้น'!$B$26="","",IF('03.คีย์เทอม2'!$B58="","",'01.ข้อมูลเบื้องต้น'!$B$26))</f>
        <v/>
      </c>
      <c r="CP58" s="1232" t="str">
        <f>IF('01.ข้อมูลเบื้องต้น'!$C$26="","",IF('03.คีย์เทอม2'!$B58="","",'01.ข้อมูลเบื้องต้น'!$C$26))</f>
        <v/>
      </c>
      <c r="CQ58" s="722"/>
      <c r="CR58" s="1234" t="str">
        <f t="shared" si="12"/>
        <v/>
      </c>
      <c r="CS58" s="1232"/>
      <c r="CT58" s="1231" t="str">
        <f>IF('01.ข้อมูลเบื้องต้น'!$B$27="","",IF('03.คีย์เทอม2'!$B58="","",'01.ข้อมูลเบื้องต้น'!$B$27))</f>
        <v/>
      </c>
      <c r="CU58" s="1232" t="str">
        <f>IF('01.ข้อมูลเบื้องต้น'!$C$27="","",IF('03.คีย์เทอม2'!$B58="","",'01.ข้อมูลเบื้องต้น'!$C$27))</f>
        <v/>
      </c>
      <c r="CV58" s="722"/>
      <c r="CW58" s="1234" t="str">
        <f t="shared" si="13"/>
        <v/>
      </c>
      <c r="CX58" s="1232"/>
      <c r="CY58" s="1231" t="str">
        <f>IF('01.ข้อมูลเบื้องต้น'!$B$28="","",IF('03.คีย์เทอม2'!$B58="","",'01.ข้อมูลเบื้องต้น'!$B$28))</f>
        <v/>
      </c>
      <c r="CZ58" s="1232" t="str">
        <f>IF('01.ข้อมูลเบื้องต้น'!$C$28="","",IF('03.คีย์เทอม2'!$B58="","",'01.ข้อมูลเบื้องต้น'!$C$28))</f>
        <v/>
      </c>
      <c r="DA58" s="722"/>
      <c r="DB58" s="1234" t="str">
        <f t="shared" si="14"/>
        <v/>
      </c>
      <c r="DC58" s="1232"/>
      <c r="DD58" s="1231" t="str">
        <f>IF('01.ข้อมูลเบื้องต้น'!$B$36="","",IF('02.คีย์เทอม1'!$B58="","",'01.ข้อมูลเบื้องต้น'!$B$36))</f>
        <v/>
      </c>
      <c r="DE58" s="1232" t="str">
        <f>IF('01.ข้อมูลเบื้องต้น'!$C$36="","",IF('02.คีย์เทอม1'!$B58="","",'01.ข้อมูลเบื้องต้น'!$C$36))</f>
        <v/>
      </c>
      <c r="DF58" s="721"/>
      <c r="DG58" s="1234" t="str">
        <f t="shared" si="15"/>
        <v/>
      </c>
      <c r="DH58" s="1232"/>
      <c r="DI58" s="1231" t="str">
        <f>IF('01.ข้อมูลเบื้องต้น'!$B$37="","",IF('02.คีย์เทอม1'!$B58="","",'01.ข้อมูลเบื้องต้น'!$B$37))</f>
        <v/>
      </c>
      <c r="DJ58" s="1232" t="str">
        <f>IF('01.ข้อมูลเบื้องต้น'!$C$37="","",IF('02.คีย์เทอม1'!$B58="","",'01.ข้อมูลเบื้องต้น'!$C$37))</f>
        <v/>
      </c>
      <c r="DK58" s="721"/>
      <c r="DL58" s="1234" t="str">
        <f t="shared" si="16"/>
        <v/>
      </c>
      <c r="DM58" s="1232"/>
      <c r="DN58" s="1231" t="str">
        <f>IF('01.ข้อมูลเบื้องต้น'!$B$38="","",IF('02.คีย์เทอม1'!$B58="","",'01.ข้อมูลเบื้องต้น'!$B$38))</f>
        <v/>
      </c>
      <c r="DO58" s="1232" t="str">
        <f>IF('01.ข้อมูลเบื้องต้น'!$C$38="","",IF('02.คีย์เทอม1'!$B58="","",'01.ข้อมูลเบื้องต้น'!$C$38))</f>
        <v/>
      </c>
      <c r="DP58" s="721"/>
      <c r="DQ58" s="1234" t="str">
        <f t="shared" si="17"/>
        <v/>
      </c>
      <c r="DR58" s="1232"/>
      <c r="DS58" s="1231" t="str">
        <f>IF('01.ข้อมูลเบื้องต้น'!$B$39="","",IF('02.คีย์เทอม1'!$B58="","",'01.ข้อมูลเบื้องต้น'!$B$39))</f>
        <v/>
      </c>
      <c r="DT58" s="1232" t="str">
        <f>IF('01.ข้อมูลเบื้องต้น'!$C$39="","",IF('02.คีย์เทอม1'!$B58="","",'01.ข้อมูลเบื้องต้น'!$C$39))</f>
        <v/>
      </c>
      <c r="DU58" s="721"/>
      <c r="DV58" s="1234" t="str">
        <f t="shared" si="18"/>
        <v/>
      </c>
      <c r="DW58" s="1232"/>
      <c r="DX58" s="1231" t="str">
        <f>IF('01.ข้อมูลเบื้องต้น'!$B$40="","",IF('02.คีย์เทอม1'!$B58="","",'01.ข้อมูลเบื้องต้น'!$B$40))</f>
        <v/>
      </c>
      <c r="DY58" s="1232" t="str">
        <f>IF('01.ข้อมูลเบื้องต้น'!$C$40="","",IF('02.คีย์เทอม1'!$B58="","",'01.ข้อมูลเบื้องต้น'!$C$40))</f>
        <v/>
      </c>
      <c r="DZ58" s="721"/>
      <c r="EA58" s="1234" t="str">
        <f t="shared" si="19"/>
        <v/>
      </c>
      <c r="EB58" s="1232"/>
      <c r="EC58" s="1231" t="str">
        <f>IF('01.ข้อมูลเบื้องต้น'!$B$41="","",IF('02.คีย์เทอม1'!$B58="","",'01.ข้อมูลเบื้องต้น'!$B$41))</f>
        <v/>
      </c>
      <c r="ED58" s="1232" t="str">
        <f>IF('01.ข้อมูลเบื้องต้น'!$C$41="","",IF('02.คีย์เทอม1'!$B58="","",'01.ข้อมูลเบื้องต้น'!$C$41))</f>
        <v/>
      </c>
      <c r="EE58" s="721"/>
      <c r="EF58" s="1234" t="str">
        <f t="shared" si="20"/>
        <v/>
      </c>
      <c r="EG58" s="1232"/>
      <c r="EH58" s="1231" t="str">
        <f>IF('01.ข้อมูลเบื้องต้น'!$B$42="","",IF('02.คีย์เทอม1'!$B58="","",'01.ข้อมูลเบื้องต้น'!$B$42))</f>
        <v/>
      </c>
      <c r="EI58" s="1232" t="str">
        <f>IF('01.ข้อมูลเบื้องต้น'!$C$42="","",IF('02.คีย์เทอม1'!$B58="","",'01.ข้อมูลเบื้องต้น'!$C$42))</f>
        <v/>
      </c>
      <c r="EJ58" s="721"/>
      <c r="EK58" s="1234" t="str">
        <f t="shared" si="21"/>
        <v/>
      </c>
      <c r="EL58" s="1232"/>
      <c r="EM58" s="1231" t="str">
        <f>IF('01.ข้อมูลเบื้องต้น'!$B$43="","",IF('02.คีย์เทอม1'!$B58="","",'01.ข้อมูลเบื้องต้น'!$B$43))</f>
        <v/>
      </c>
      <c r="EN58" s="1232" t="str">
        <f>IF('01.ข้อมูลเบื้องต้น'!$C$43="","",IF('02.คีย์เทอม1'!$B58="","",'01.ข้อมูลเบื้องต้น'!$C$43))</f>
        <v/>
      </c>
      <c r="EO58" s="721"/>
      <c r="EP58" s="1234" t="str">
        <f t="shared" si="22"/>
        <v/>
      </c>
      <c r="EQ58" s="1232"/>
      <c r="ER58" s="1231" t="str">
        <f>IF('01.ข้อมูลเบื้องต้น'!$B$44="","",IF('02.คีย์เทอม1'!$B58="","",'01.ข้อมูลเบื้องต้น'!$B$44))</f>
        <v/>
      </c>
      <c r="ES58" s="1232" t="str">
        <f>IF('01.ข้อมูลเบื้องต้น'!$C$44="","",IF('02.คีย์เทอม1'!$B58="","",'01.ข้อมูลเบื้องต้น'!$C$44))</f>
        <v/>
      </c>
      <c r="ET58" s="721"/>
      <c r="EU58" s="1234" t="str">
        <f t="shared" si="23"/>
        <v/>
      </c>
      <c r="EV58" s="1232"/>
      <c r="EW58" s="1231" t="str">
        <f>IF('01.ข้อมูลเบื้องต้น'!$B$45="","",IF('02.คีย์เทอม1'!$B58="","",'01.ข้อมูลเบื้องต้น'!$B$45))</f>
        <v/>
      </c>
      <c r="EX58" s="1232" t="str">
        <f>IF('01.ข้อมูลเบื้องต้น'!$C$45="","",IF('02.คีย์เทอม1'!$B58="","",'01.ข้อมูลเบื้องต้น'!$C$45))</f>
        <v/>
      </c>
      <c r="EY58" s="721"/>
      <c r="EZ58" s="1234" t="str">
        <f t="shared" si="24"/>
        <v/>
      </c>
      <c r="FA58" s="1232"/>
      <c r="FB58" s="1231" t="str">
        <f>IF('01.ข้อมูลเบื้องต้น'!$B$46="","",IF('02.คีย์เทอม1'!$B58="","",'01.ข้อมูลเบื้องต้น'!$B$46))</f>
        <v/>
      </c>
      <c r="FC58" s="1232" t="str">
        <f>IF('01.ข้อมูลเบื้องต้น'!$C$46="","",IF('02.คีย์เทอม1'!$B58="","",'01.ข้อมูลเบื้องต้น'!$C$46))</f>
        <v/>
      </c>
      <c r="FD58" s="721"/>
      <c r="FE58" s="1234" t="str">
        <f t="shared" si="25"/>
        <v/>
      </c>
      <c r="FF58" s="1232"/>
      <c r="FG58" s="1231" t="str">
        <f>IF('01.ข้อมูลเบื้องต้น'!$B$47="","",IF('02.คีย์เทอม1'!$B58="","",'01.ข้อมูลเบื้องต้น'!$B$47))</f>
        <v/>
      </c>
      <c r="FH58" s="1232" t="str">
        <f>IF('01.ข้อมูลเบื้องต้น'!$C$47="","",IF('02.คีย์เทอม1'!$B58="","",'01.ข้อมูลเบื้องต้น'!$C$47))</f>
        <v/>
      </c>
      <c r="FI58" s="721"/>
      <c r="FJ58" s="1234" t="str">
        <f t="shared" si="26"/>
        <v/>
      </c>
      <c r="FK58" s="1232"/>
      <c r="FL58" s="1231" t="str">
        <f>IF('01.ข้อมูลเบื้องต้น'!$B$48="","",IF('02.คีย์เทอม1'!$B58="","",'01.ข้อมูลเบื้องต้น'!$B$48))</f>
        <v/>
      </c>
      <c r="FM58" s="1232" t="str">
        <f>IF('01.ข้อมูลเบื้องต้น'!$C$48="","",IF('02.คีย์เทอม1'!$B58="","",'01.ข้อมูลเบื้องต้น'!$C$48))</f>
        <v/>
      </c>
      <c r="FN58" s="721"/>
      <c r="FO58" s="1234" t="str">
        <f t="shared" si="27"/>
        <v/>
      </c>
      <c r="FP58" s="1232"/>
      <c r="FQ58" s="1231" t="str">
        <f>IF('01.ข้อมูลเบื้องต้น'!$B$49="","",IF('02.คีย์เทอม1'!$B58="","",'01.ข้อมูลเบื้องต้น'!$B$49))</f>
        <v/>
      </c>
      <c r="FR58" s="1232" t="str">
        <f>IF('01.ข้อมูลเบื้องต้น'!$C$49="","",IF('02.คีย์เทอม1'!$B58="","",'01.ข้อมูลเบื้องต้น'!$C$49))</f>
        <v/>
      </c>
      <c r="FS58" s="721"/>
      <c r="FT58" s="1234" t="str">
        <f t="shared" si="28"/>
        <v/>
      </c>
      <c r="FU58" s="1232"/>
      <c r="FV58" s="1231" t="str">
        <f>IF('01.ข้อมูลเบื้องต้น'!$B$50="","",IF($D58="","",'01.ข้อมูลเบื้องต้น'!$B$50))</f>
        <v/>
      </c>
      <c r="FW58" s="1232" t="str">
        <f>IF('01.ข้อมูลเบื้องต้น'!$C$50="","",IF('02.คีย์เทอม1'!$B58="","",'01.ข้อมูลเบื้องต้น'!$C$50))</f>
        <v/>
      </c>
      <c r="FX58" s="721"/>
      <c r="FY58" s="1234" t="str">
        <f t="shared" si="29"/>
        <v/>
      </c>
      <c r="FZ58" s="521" t="str">
        <f t="shared" si="56"/>
        <v/>
      </c>
      <c r="GA58" s="522" t="str">
        <f t="shared" si="57"/>
        <v/>
      </c>
      <c r="GB58" s="523" t="str">
        <f>IF('2.ชื่อนักเรียน'!R59="มส","มส",IF('2.ชื่อนักเรียน'!R59="ย้าย","ย้าย",IF('2.ชื่อนักเรียน'!R59="ร","ร",IF(GA58="","",RANK(GA58,$GA$10:$GA$59,0)))))</f>
        <v/>
      </c>
      <c r="GC58" s="523" t="str">
        <f t="shared" si="39"/>
        <v/>
      </c>
      <c r="GE58" s="538" t="str">
        <f t="shared" si="40"/>
        <v/>
      </c>
      <c r="GF58" s="720" t="str">
        <f t="shared" si="41"/>
        <v/>
      </c>
      <c r="GG58" s="717" t="str">
        <f t="shared" si="42"/>
        <v/>
      </c>
      <c r="GH58" s="520" t="str">
        <f t="shared" si="43"/>
        <v/>
      </c>
      <c r="GI58" s="540" t="str">
        <f t="shared" si="44"/>
        <v/>
      </c>
      <c r="GJ58" s="720" t="str">
        <f t="shared" si="45"/>
        <v/>
      </c>
      <c r="GK58" s="720" t="str">
        <f t="shared" si="46"/>
        <v/>
      </c>
      <c r="GL58" s="539" t="str">
        <f t="shared" si="47"/>
        <v/>
      </c>
      <c r="GM58" s="701" t="str">
        <f t="shared" si="48"/>
        <v/>
      </c>
      <c r="GN58" s="701" t="str">
        <f t="shared" si="49"/>
        <v/>
      </c>
      <c r="GO58" s="701" t="str">
        <f t="shared" si="50"/>
        <v/>
      </c>
      <c r="GP58" s="701" t="str">
        <f t="shared" si="51"/>
        <v/>
      </c>
      <c r="GQ58" s="701" t="str">
        <f t="shared" si="52"/>
        <v/>
      </c>
      <c r="GR58" s="701" t="str">
        <f t="shared" si="53"/>
        <v/>
      </c>
      <c r="GS58" s="701" t="str">
        <f t="shared" si="54"/>
        <v/>
      </c>
      <c r="GT58" s="520" t="str">
        <f t="shared" si="55"/>
        <v/>
      </c>
    </row>
    <row r="59" spans="1:202" s="509" customFormat="1" ht="16.8" customHeight="1" thickBot="1">
      <c r="A59" s="1229">
        <v>50</v>
      </c>
      <c r="B59" s="1229" t="str">
        <f>IF('2.ชื่อนักเรียน'!E60="","",CONCATENATE('2.ชื่อนักเรียน'!E60,'2.ชื่อนักเรียน'!F60,'2.ชื่อนักเรียน'!G60,'2.ชื่อนักเรียน'!H60,'2.ชื่อนักเรียน'!I60,'2.ชื่อนักเรียน'!J60,'2.ชื่อนักเรียน'!K60,'2.ชื่อนักเรียน'!L60,'2.ชื่อนักเรียน'!M60,'2.ชื่อนักเรียน'!N60,'2.ชื่อนักเรียน'!O60,'2.ชื่อนักเรียน'!P60,'2.ชื่อนักเรียน'!Q60))</f>
        <v/>
      </c>
      <c r="C59" s="1230" t="str">
        <f>IF('2.ชื่อนักเรียน'!B60="","",'2.ชื่อนักเรียน'!B60)</f>
        <v/>
      </c>
      <c r="D59" s="1231" t="str">
        <f>IF('2.ชื่อนักเรียน'!C60="","",CONCATENATE(TRIM('2.ชื่อนักเรียน'!C60),"  ",'2.ชื่อนักเรียน'!D60))</f>
        <v/>
      </c>
      <c r="E59" s="1232" t="str">
        <f>IF(B59="","",IF('01.ข้อมูลเบื้องต้น'!$H$2="","",'01.ข้อมูลเบื้องต้น'!$H$2))</f>
        <v/>
      </c>
      <c r="F59" s="1231" t="str">
        <f>IF(B59="","",IF('01.ข้อมูลเบื้องต้น'!$I$4="","",'01.ข้อมูลเบื้องต้น'!$I$4))</f>
        <v/>
      </c>
      <c r="G59" s="1232"/>
      <c r="H59" s="1231" t="str">
        <f>IF('01.ข้อมูลเบื้องต้น'!$B$8="","",IF('03.คีย์เทอม2'!$B59="","",'01.ข้อมูลเบื้องต้น'!$B$8))</f>
        <v/>
      </c>
      <c r="I59" s="1232" t="str">
        <f>IF('01.ข้อมูลเบื้องต้น'!$C$8="","",IF('03.คีย์เทอม2'!$B59="","",'01.ข้อมูลเบื้องต้น'!$C$8))</f>
        <v/>
      </c>
      <c r="J59" s="519"/>
      <c r="K59" s="1233" t="str">
        <f>IF('2.ชื่อนักเรียน'!R60="มส","มส",IF('2.ชื่อนักเรียน'!R60="ร","ร",IF('2.ชื่อนักเรียน'!R60="ย้าย","ย้าย",IF(J59="","",IF(J59&gt;=75,"เชี่ยวชาญ",IF(J59&gt;=65,"ชำนาญ",IF(J59&gt;=55,"พัฒนา",IF(J59&gt;=50,"เริ่มต้น","ไม่ผ่าน"))))))))</f>
        <v/>
      </c>
      <c r="L59" s="1232"/>
      <c r="M59" s="1231" t="str">
        <f>IF('01.ข้อมูลเบื้องต้น'!$B$9="","",IF('03.คีย์เทอม2'!$B59="","",'01.ข้อมูลเบื้องต้น'!$B$9))</f>
        <v/>
      </c>
      <c r="N59" s="1232" t="str">
        <f>IF('01.ข้อมูลเบื้องต้น'!$C$9="","",IF('03.คีย์เทอม2'!$B59="","",'01.ข้อมูลเบื้องต้น'!$C$9))</f>
        <v/>
      </c>
      <c r="O59" s="526"/>
      <c r="P59" s="1235" t="str">
        <f t="shared" si="6"/>
        <v/>
      </c>
      <c r="Q59" s="1232"/>
      <c r="R59" s="1231" t="str">
        <f>IF('01.ข้อมูลเบื้องต้น'!$B$10="","",IF('03.คีย์เทอม2'!$B59="","",'01.ข้อมูลเบื้องต้น'!$B$10))</f>
        <v/>
      </c>
      <c r="S59" s="1232" t="str">
        <f>IF('01.ข้อมูลเบื้องต้น'!$C$10="","",IF('03.คีย์เทอม2'!$B59="","",'01.ข้อมูลเบื้องต้น'!$C$10))</f>
        <v/>
      </c>
      <c r="T59" s="526"/>
      <c r="U59" s="1235" t="str">
        <f t="shared" si="7"/>
        <v/>
      </c>
      <c r="V59" s="1232"/>
      <c r="W59" s="1231" t="str">
        <f>IF('01.ข้อมูลเบื้องต้น'!$B$11="","",IF('03.คีย์เทอม2'!$B59="","",'01.ข้อมูลเบื้องต้น'!$B$11))</f>
        <v/>
      </c>
      <c r="X59" s="1232" t="str">
        <f>IF('01.ข้อมูลเบื้องต้น'!$C$11="","",IF('03.คีย์เทอม2'!$B59="","",'01.ข้อมูลเบื้องต้น'!$C$11))</f>
        <v/>
      </c>
      <c r="Y59" s="519"/>
      <c r="Z59" s="1234" t="str">
        <f t="shared" si="30"/>
        <v/>
      </c>
      <c r="AA59" s="1232"/>
      <c r="AB59" s="1231" t="str">
        <f>IF('01.ข้อมูลเบื้องต้น'!$B$12="","",IF('03.คีย์เทอม2'!$B59="","",'01.ข้อมูลเบื้องต้น'!$B$12))</f>
        <v/>
      </c>
      <c r="AC59" s="1232" t="str">
        <f>IF('01.ข้อมูลเบื้องต้น'!$C$12="","",IF('03.คีย์เทอม2'!$B59="","",'01.ข้อมูลเบื้องต้น'!$C$12))</f>
        <v/>
      </c>
      <c r="AD59" s="526"/>
      <c r="AE59" s="1235" t="str">
        <f t="shared" si="31"/>
        <v/>
      </c>
      <c r="AF59" s="1232"/>
      <c r="AG59" s="1231" t="str">
        <f>IF('01.ข้อมูลเบื้องต้น'!$B$13="","",IF('03.คีย์เทอม2'!$B59="","",'01.ข้อมูลเบื้องต้น'!$B$13))</f>
        <v/>
      </c>
      <c r="AH59" s="1232" t="str">
        <f>IF('01.ข้อมูลเบื้องต้น'!$C$13="","",IF('03.คีย์เทอม2'!$B59="","",'01.ข้อมูลเบื้องต้น'!$C$13))</f>
        <v/>
      </c>
      <c r="AI59" s="526"/>
      <c r="AJ59" s="1235" t="str">
        <f t="shared" si="32"/>
        <v/>
      </c>
      <c r="AK59" s="1232"/>
      <c r="AL59" s="1231" t="str">
        <f>IF('01.ข้อมูลเบื้องต้น'!$B$14="","",IF('03.คีย์เทอม2'!$B59="","",'01.ข้อมูลเบื้องต้น'!$B$14))</f>
        <v/>
      </c>
      <c r="AM59" s="1232" t="str">
        <f>IF('01.ข้อมูลเบื้องต้น'!$C$14="","",IF('03.คีย์เทอม2'!$B59="","",'01.ข้อมูลเบื้องต้น'!$C$14))</f>
        <v/>
      </c>
      <c r="AN59" s="526"/>
      <c r="AO59" s="1235" t="str">
        <f t="shared" si="33"/>
        <v/>
      </c>
      <c r="AP59" s="1232"/>
      <c r="AQ59" s="1231" t="str">
        <f>IF('01.ข้อมูลเบื้องต้น'!$B$15="","",IF('03.คีย์เทอม2'!$B59="","",'01.ข้อมูลเบื้องต้น'!$B$15))</f>
        <v/>
      </c>
      <c r="AR59" s="1232" t="str">
        <f>IF('01.ข้อมูลเบื้องต้น'!$C$15="","",IF('03.คีย์เทอม2'!$B59="","",'01.ข้อมูลเบื้องต้น'!$C$15))</f>
        <v/>
      </c>
      <c r="AS59" s="526"/>
      <c r="AT59" s="1235" t="str">
        <f t="shared" si="34"/>
        <v/>
      </c>
      <c r="AU59" s="1232"/>
      <c r="AV59" s="1231" t="str">
        <f>IF('01.ข้อมูลเบื้องต้น'!$B$16="","",IF('03.คีย์เทอม2'!$B59="","",'01.ข้อมูลเบื้องต้น'!$B$16))</f>
        <v/>
      </c>
      <c r="AW59" s="1232" t="str">
        <f>IF('01.ข้อมูลเบื้องต้น'!$C$16="","",IF('03.คีย์เทอม2'!$B59="","",'01.ข้อมูลเบื้องต้น'!$C$16))</f>
        <v/>
      </c>
      <c r="AX59" s="519"/>
      <c r="AY59" s="1234" t="str">
        <f t="shared" si="35"/>
        <v/>
      </c>
      <c r="AZ59" s="1232"/>
      <c r="BA59" s="1231" t="str">
        <f>IF('01.ข้อมูลเบื้องต้น'!$B$17="","",IF('03.คีย์เทอม2'!$B59="","",'01.ข้อมูลเบื้องต้น'!$B$17))</f>
        <v/>
      </c>
      <c r="BB59" s="1232" t="str">
        <f>IF('01.ข้อมูลเบื้องต้น'!$C$17="","",IF('03.คีย์เทอม2'!$B59="","",'01.ข้อมูลเบื้องต้น'!$C$17))</f>
        <v/>
      </c>
      <c r="BC59" s="519"/>
      <c r="BD59" s="1234" t="str">
        <f t="shared" si="36"/>
        <v/>
      </c>
      <c r="BE59" s="1232"/>
      <c r="BF59" s="1231" t="str">
        <f>IF('01.ข้อมูลเบื้องต้น'!$B$19="","",IF('03.คีย์เทอม2'!$B59="","",'01.ข้อมูลเบื้องต้น'!$B$19))</f>
        <v/>
      </c>
      <c r="BG59" s="1232" t="str">
        <f>IF('01.ข้อมูลเบื้องต้น'!$C$19="","",IF('03.คีย์เทอม2'!$B59="","",'01.ข้อมูลเบื้องต้น'!$C$19))</f>
        <v/>
      </c>
      <c r="BH59" s="722"/>
      <c r="BI59" s="1234" t="str">
        <f t="shared" si="37"/>
        <v/>
      </c>
      <c r="BJ59" s="1232"/>
      <c r="BK59" s="1231" t="str">
        <f>IF('01.ข้อมูลเบื้องต้น'!$B$20="","",IF('03.คีย์เทอม2'!$B59="","",'01.ข้อมูลเบื้องต้น'!$B$20))</f>
        <v/>
      </c>
      <c r="BL59" s="1232" t="str">
        <f>IF('01.ข้อมูลเบื้องต้น'!$C$20="","",IF('03.คีย์เทอม2'!$B59="","",'01.ข้อมูลเบื้องต้น'!$C$20))</f>
        <v/>
      </c>
      <c r="BM59" s="722"/>
      <c r="BN59" s="1235" t="str">
        <f t="shared" si="8"/>
        <v/>
      </c>
      <c r="BO59" s="1232"/>
      <c r="BP59" s="1231" t="str">
        <f>IF('01.ข้อมูลเบื้องต้น'!$B$21="","",IF('03.คีย์เทอม2'!$B59="","",'01.ข้อมูลเบื้องต้น'!$B$21))</f>
        <v/>
      </c>
      <c r="BQ59" s="1232" t="str">
        <f>IF('01.ข้อมูลเบื้องต้น'!$C$21="","",IF('03.คีย์เทอม2'!$B59="","",'01.ข้อมูลเบื้องต้น'!$C$21))</f>
        <v/>
      </c>
      <c r="BR59" s="722"/>
      <c r="BS59" s="1234" t="str">
        <f t="shared" si="9"/>
        <v/>
      </c>
      <c r="BT59" s="1232"/>
      <c r="BU59" s="1231" t="str">
        <f>IF('01.ข้อมูลเบื้องต้น'!$B$22="","",IF('03.คีย์เทอม2'!$B59="","",'01.ข้อมูลเบื้องต้น'!$B$22))</f>
        <v/>
      </c>
      <c r="BV59" s="1232" t="str">
        <f>IF('01.ข้อมูลเบื้องต้น'!$C$22="","",IF('03.คีย์เทอม2'!$B59="","",'01.ข้อมูลเบื้องต้น'!$C$22))</f>
        <v/>
      </c>
      <c r="BW59" s="722"/>
      <c r="BX59" s="1234" t="str">
        <f t="shared" si="10"/>
        <v/>
      </c>
      <c r="BY59" s="1232"/>
      <c r="BZ59" s="1231" t="str">
        <f>IF('01.ข้อมูลเบื้องต้น'!$B$23="","",IF('03.คีย์เทอม2'!$B59="","",'01.ข้อมูลเบื้องต้น'!$B$23))</f>
        <v/>
      </c>
      <c r="CA59" s="1232" t="str">
        <f>IF('01.ข้อมูลเบื้องต้น'!$C$23="","",IF('03.คีย์เทอม2'!$B59="","",'01.ข้อมูลเบื้องต้น'!$C$23))</f>
        <v/>
      </c>
      <c r="CB59" s="722"/>
      <c r="CC59" s="1234" t="str">
        <f t="shared" si="38"/>
        <v/>
      </c>
      <c r="CD59" s="1232"/>
      <c r="CE59" s="1231" t="str">
        <f>IF('01.ข้อมูลเบื้องต้น'!$B$24="","",IF('03.คีย์เทอม2'!$B59="","",'01.ข้อมูลเบื้องต้น'!$B$24))</f>
        <v/>
      </c>
      <c r="CF59" s="1232" t="str">
        <f>IF('01.ข้อมูลเบื้องต้น'!$C$24="","",IF('03.คีย์เทอม2'!$B59="","",'01.ข้อมูลเบื้องต้น'!$C$24))</f>
        <v/>
      </c>
      <c r="CG59" s="722"/>
      <c r="CH59" s="1234" t="str">
        <f t="shared" si="58"/>
        <v/>
      </c>
      <c r="CI59" s="1232"/>
      <c r="CJ59" s="1231" t="str">
        <f>IF('01.ข้อมูลเบื้องต้น'!$B$25="","",IF('03.คีย์เทอม2'!$B59="","",'01.ข้อมูลเบื้องต้น'!$B$25))</f>
        <v/>
      </c>
      <c r="CK59" s="1232" t="str">
        <f>IF('01.ข้อมูลเบื้องต้น'!$C$25="","",IF('03.คีย์เทอม2'!$B59="","",'01.ข้อมูลเบื้องต้น'!$C$25))</f>
        <v/>
      </c>
      <c r="CL59" s="722"/>
      <c r="CM59" s="1234" t="str">
        <f t="shared" si="11"/>
        <v/>
      </c>
      <c r="CN59" s="1232"/>
      <c r="CO59" s="1231" t="str">
        <f>IF('01.ข้อมูลเบื้องต้น'!$B$26="","",IF('03.คีย์เทอม2'!$B59="","",'01.ข้อมูลเบื้องต้น'!$B$26))</f>
        <v/>
      </c>
      <c r="CP59" s="1232" t="str">
        <f>IF('01.ข้อมูลเบื้องต้น'!$C$26="","",IF('03.คีย์เทอม2'!$B59="","",'01.ข้อมูลเบื้องต้น'!$C$26))</f>
        <v/>
      </c>
      <c r="CQ59" s="722"/>
      <c r="CR59" s="1234" t="str">
        <f t="shared" si="12"/>
        <v/>
      </c>
      <c r="CS59" s="1232"/>
      <c r="CT59" s="1231" t="str">
        <f>IF('01.ข้อมูลเบื้องต้น'!$B$27="","",IF('03.คีย์เทอม2'!$B59="","",'01.ข้อมูลเบื้องต้น'!$B$27))</f>
        <v/>
      </c>
      <c r="CU59" s="1232" t="str">
        <f>IF('01.ข้อมูลเบื้องต้น'!$C$27="","",IF('03.คีย์เทอม2'!$B59="","",'01.ข้อมูลเบื้องต้น'!$C$27))</f>
        <v/>
      </c>
      <c r="CV59" s="722"/>
      <c r="CW59" s="1234" t="str">
        <f t="shared" si="13"/>
        <v/>
      </c>
      <c r="CX59" s="1232"/>
      <c r="CY59" s="1231" t="str">
        <f>IF('01.ข้อมูลเบื้องต้น'!$B$28="","",IF('03.คีย์เทอม2'!$B59="","",'01.ข้อมูลเบื้องต้น'!$B$28))</f>
        <v/>
      </c>
      <c r="CZ59" s="1232" t="str">
        <f>IF('01.ข้อมูลเบื้องต้น'!$C$28="","",IF('03.คีย์เทอม2'!$B59="","",'01.ข้อมูลเบื้องต้น'!$C$28))</f>
        <v/>
      </c>
      <c r="DA59" s="722"/>
      <c r="DB59" s="1234" t="str">
        <f t="shared" si="14"/>
        <v/>
      </c>
      <c r="DC59" s="1232"/>
      <c r="DD59" s="1231" t="str">
        <f>IF('01.ข้อมูลเบื้องต้น'!$B$36="","",IF('02.คีย์เทอม1'!$B59="","",'01.ข้อมูลเบื้องต้น'!$B$36))</f>
        <v/>
      </c>
      <c r="DE59" s="1232" t="str">
        <f>IF('01.ข้อมูลเบื้องต้น'!$C$36="","",IF('02.คีย์เทอม1'!$B59="","",'01.ข้อมูลเบื้องต้น'!$C$36))</f>
        <v/>
      </c>
      <c r="DF59" s="721"/>
      <c r="DG59" s="1234" t="str">
        <f t="shared" si="15"/>
        <v/>
      </c>
      <c r="DH59" s="1232"/>
      <c r="DI59" s="1231" t="str">
        <f>IF('01.ข้อมูลเบื้องต้น'!$B$37="","",IF('02.คีย์เทอม1'!$B59="","",'01.ข้อมูลเบื้องต้น'!$B$37))</f>
        <v/>
      </c>
      <c r="DJ59" s="1232" t="str">
        <f>IF('01.ข้อมูลเบื้องต้น'!$C$37="","",IF('02.คีย์เทอม1'!$B59="","",'01.ข้อมูลเบื้องต้น'!$C$37))</f>
        <v/>
      </c>
      <c r="DK59" s="721"/>
      <c r="DL59" s="1234" t="str">
        <f t="shared" si="16"/>
        <v/>
      </c>
      <c r="DM59" s="1232"/>
      <c r="DN59" s="1231" t="str">
        <f>IF('01.ข้อมูลเบื้องต้น'!$B$38="","",IF('02.คีย์เทอม1'!$B59="","",'01.ข้อมูลเบื้องต้น'!$B$38))</f>
        <v/>
      </c>
      <c r="DO59" s="1232" t="str">
        <f>IF('01.ข้อมูลเบื้องต้น'!$C$38="","",IF('02.คีย์เทอม1'!$B59="","",'01.ข้อมูลเบื้องต้น'!$C$38))</f>
        <v/>
      </c>
      <c r="DP59" s="721"/>
      <c r="DQ59" s="1234" t="str">
        <f t="shared" si="17"/>
        <v/>
      </c>
      <c r="DR59" s="1232"/>
      <c r="DS59" s="1231" t="str">
        <f>IF('01.ข้อมูลเบื้องต้น'!$B$39="","",IF('02.คีย์เทอม1'!$B59="","",'01.ข้อมูลเบื้องต้น'!$B$39))</f>
        <v/>
      </c>
      <c r="DT59" s="1232" t="str">
        <f>IF('01.ข้อมูลเบื้องต้น'!$C$39="","",IF('02.คีย์เทอม1'!$B59="","",'01.ข้อมูลเบื้องต้น'!$C$39))</f>
        <v/>
      </c>
      <c r="DU59" s="721"/>
      <c r="DV59" s="1234" t="str">
        <f t="shared" si="18"/>
        <v/>
      </c>
      <c r="DW59" s="1232"/>
      <c r="DX59" s="1231" t="str">
        <f>IF('01.ข้อมูลเบื้องต้น'!$B$40="","",IF('02.คีย์เทอม1'!$B59="","",'01.ข้อมูลเบื้องต้น'!$B$40))</f>
        <v/>
      </c>
      <c r="DY59" s="1232" t="str">
        <f>IF('01.ข้อมูลเบื้องต้น'!$C$40="","",IF('02.คีย์เทอม1'!$B59="","",'01.ข้อมูลเบื้องต้น'!$C$40))</f>
        <v/>
      </c>
      <c r="DZ59" s="721"/>
      <c r="EA59" s="1234" t="str">
        <f t="shared" si="19"/>
        <v/>
      </c>
      <c r="EB59" s="1232"/>
      <c r="EC59" s="1231" t="str">
        <f>IF('01.ข้อมูลเบื้องต้น'!$B$41="","",IF('02.คีย์เทอม1'!$B59="","",'01.ข้อมูลเบื้องต้น'!$B$41))</f>
        <v/>
      </c>
      <c r="ED59" s="1232" t="str">
        <f>IF('01.ข้อมูลเบื้องต้น'!$C$41="","",IF('02.คีย์เทอม1'!$B59="","",'01.ข้อมูลเบื้องต้น'!$C$41))</f>
        <v/>
      </c>
      <c r="EE59" s="721"/>
      <c r="EF59" s="1234" t="str">
        <f t="shared" si="20"/>
        <v/>
      </c>
      <c r="EG59" s="1232"/>
      <c r="EH59" s="1231" t="str">
        <f>IF('01.ข้อมูลเบื้องต้น'!$B$42="","",IF('02.คีย์เทอม1'!$B59="","",'01.ข้อมูลเบื้องต้น'!$B$42))</f>
        <v/>
      </c>
      <c r="EI59" s="1232" t="str">
        <f>IF('01.ข้อมูลเบื้องต้น'!$C$42="","",IF('02.คีย์เทอม1'!$B59="","",'01.ข้อมูลเบื้องต้น'!$C$42))</f>
        <v/>
      </c>
      <c r="EJ59" s="721"/>
      <c r="EK59" s="1234" t="str">
        <f t="shared" si="21"/>
        <v/>
      </c>
      <c r="EL59" s="1232"/>
      <c r="EM59" s="1231" t="str">
        <f>IF('01.ข้อมูลเบื้องต้น'!$B$43="","",IF('02.คีย์เทอม1'!$B59="","",'01.ข้อมูลเบื้องต้น'!$B$43))</f>
        <v/>
      </c>
      <c r="EN59" s="1232" t="str">
        <f>IF('01.ข้อมูลเบื้องต้น'!$C$43="","",IF('02.คีย์เทอม1'!$B59="","",'01.ข้อมูลเบื้องต้น'!$C$43))</f>
        <v/>
      </c>
      <c r="EO59" s="721"/>
      <c r="EP59" s="1234" t="str">
        <f t="shared" si="22"/>
        <v/>
      </c>
      <c r="EQ59" s="1232"/>
      <c r="ER59" s="1231" t="str">
        <f>IF('01.ข้อมูลเบื้องต้น'!$B$44="","",IF('02.คีย์เทอม1'!$B59="","",'01.ข้อมูลเบื้องต้น'!$B$44))</f>
        <v/>
      </c>
      <c r="ES59" s="1232" t="str">
        <f>IF('01.ข้อมูลเบื้องต้น'!$C$44="","",IF('02.คีย์เทอม1'!$B59="","",'01.ข้อมูลเบื้องต้น'!$C$44))</f>
        <v/>
      </c>
      <c r="ET59" s="721"/>
      <c r="EU59" s="1234" t="str">
        <f t="shared" si="23"/>
        <v/>
      </c>
      <c r="EV59" s="1232"/>
      <c r="EW59" s="1231" t="str">
        <f>IF('01.ข้อมูลเบื้องต้น'!$B$45="","",IF('02.คีย์เทอม1'!$B59="","",'01.ข้อมูลเบื้องต้น'!$B$45))</f>
        <v/>
      </c>
      <c r="EX59" s="1232" t="str">
        <f>IF('01.ข้อมูลเบื้องต้น'!$C$45="","",IF('02.คีย์เทอม1'!$B59="","",'01.ข้อมูลเบื้องต้น'!$C$45))</f>
        <v/>
      </c>
      <c r="EY59" s="721"/>
      <c r="EZ59" s="1234" t="str">
        <f t="shared" si="24"/>
        <v/>
      </c>
      <c r="FA59" s="1232"/>
      <c r="FB59" s="1231" t="str">
        <f>IF('01.ข้อมูลเบื้องต้น'!$B$46="","",IF('02.คีย์เทอม1'!$B59="","",'01.ข้อมูลเบื้องต้น'!$B$46))</f>
        <v/>
      </c>
      <c r="FC59" s="1232" t="str">
        <f>IF('01.ข้อมูลเบื้องต้น'!$C$46="","",IF('02.คีย์เทอม1'!$B59="","",'01.ข้อมูลเบื้องต้น'!$C$46))</f>
        <v/>
      </c>
      <c r="FD59" s="721"/>
      <c r="FE59" s="1234" t="str">
        <f t="shared" si="25"/>
        <v/>
      </c>
      <c r="FF59" s="1232"/>
      <c r="FG59" s="1231" t="str">
        <f>IF('01.ข้อมูลเบื้องต้น'!$B$47="","",IF('02.คีย์เทอม1'!$B59="","",'01.ข้อมูลเบื้องต้น'!$B$47))</f>
        <v/>
      </c>
      <c r="FH59" s="1232" t="str">
        <f>IF('01.ข้อมูลเบื้องต้น'!$C$47="","",IF('02.คีย์เทอม1'!$B59="","",'01.ข้อมูลเบื้องต้น'!$C$47))</f>
        <v/>
      </c>
      <c r="FI59" s="721"/>
      <c r="FJ59" s="1234" t="str">
        <f t="shared" si="26"/>
        <v/>
      </c>
      <c r="FK59" s="1232"/>
      <c r="FL59" s="1231" t="str">
        <f>IF('01.ข้อมูลเบื้องต้น'!$B$48="","",IF('02.คีย์เทอม1'!$B59="","",'01.ข้อมูลเบื้องต้น'!$B$48))</f>
        <v/>
      </c>
      <c r="FM59" s="1232" t="str">
        <f>IF('01.ข้อมูลเบื้องต้น'!$C$48="","",IF('02.คีย์เทอม1'!$B59="","",'01.ข้อมูลเบื้องต้น'!$C$48))</f>
        <v/>
      </c>
      <c r="FN59" s="721"/>
      <c r="FO59" s="1234" t="str">
        <f t="shared" si="27"/>
        <v/>
      </c>
      <c r="FP59" s="1232"/>
      <c r="FQ59" s="1231" t="str">
        <f>IF('01.ข้อมูลเบื้องต้น'!$B$49="","",IF('02.คีย์เทอม1'!$B59="","",'01.ข้อมูลเบื้องต้น'!$B$49))</f>
        <v/>
      </c>
      <c r="FR59" s="1232" t="str">
        <f>IF('01.ข้อมูลเบื้องต้น'!$C$49="","",IF('02.คีย์เทอม1'!$B59="","",'01.ข้อมูลเบื้องต้น'!$C$49))</f>
        <v/>
      </c>
      <c r="FS59" s="721"/>
      <c r="FT59" s="1234" t="str">
        <f t="shared" si="28"/>
        <v/>
      </c>
      <c r="FU59" s="1232"/>
      <c r="FV59" s="1231" t="str">
        <f>IF('01.ข้อมูลเบื้องต้น'!$B$50="","",IF($D59="","",'01.ข้อมูลเบื้องต้น'!$B$50))</f>
        <v/>
      </c>
      <c r="FW59" s="1232" t="str">
        <f>IF('01.ข้อมูลเบื้องต้น'!$C$50="","",IF('02.คีย์เทอม1'!$B59="","",'01.ข้อมูลเบื้องต้น'!$C$50))</f>
        <v/>
      </c>
      <c r="FX59" s="721"/>
      <c r="FY59" s="1234" t="str">
        <f t="shared" si="29"/>
        <v/>
      </c>
      <c r="FZ59" s="521" t="str">
        <f t="shared" si="56"/>
        <v/>
      </c>
      <c r="GA59" s="522" t="str">
        <f t="shared" si="57"/>
        <v/>
      </c>
      <c r="GB59" s="523" t="str">
        <f>IF('2.ชื่อนักเรียน'!R60="มส","มส",IF('2.ชื่อนักเรียน'!R60="ย้าย","ย้าย",IF('2.ชื่อนักเรียน'!R60="ร","ร",IF(GA59="","",RANK(GA59,$GA$10:$GA$59,0)))))</f>
        <v/>
      </c>
      <c r="GC59" s="523" t="str">
        <f t="shared" si="39"/>
        <v/>
      </c>
      <c r="GE59" s="538" t="str">
        <f t="shared" si="40"/>
        <v/>
      </c>
      <c r="GF59" s="720" t="str">
        <f t="shared" si="41"/>
        <v/>
      </c>
      <c r="GG59" s="717" t="str">
        <f t="shared" si="42"/>
        <v/>
      </c>
      <c r="GH59" s="520" t="str">
        <f t="shared" si="43"/>
        <v/>
      </c>
      <c r="GI59" s="540" t="str">
        <f t="shared" si="44"/>
        <v/>
      </c>
      <c r="GJ59" s="720" t="str">
        <f t="shared" si="45"/>
        <v/>
      </c>
      <c r="GK59" s="720" t="str">
        <f t="shared" si="46"/>
        <v/>
      </c>
      <c r="GL59" s="539" t="str">
        <f t="shared" si="47"/>
        <v/>
      </c>
      <c r="GM59" s="701" t="str">
        <f t="shared" si="48"/>
        <v/>
      </c>
      <c r="GN59" s="701" t="str">
        <f t="shared" si="49"/>
        <v/>
      </c>
      <c r="GO59" s="701" t="str">
        <f t="shared" si="50"/>
        <v/>
      </c>
      <c r="GP59" s="701" t="str">
        <f t="shared" si="51"/>
        <v/>
      </c>
      <c r="GQ59" s="701" t="str">
        <f t="shared" si="52"/>
        <v/>
      </c>
      <c r="GR59" s="701" t="str">
        <f t="shared" si="53"/>
        <v/>
      </c>
      <c r="GS59" s="701" t="str">
        <f t="shared" si="54"/>
        <v/>
      </c>
      <c r="GT59" s="520" t="str">
        <f t="shared" si="55"/>
        <v/>
      </c>
    </row>
    <row r="60" spans="1:202" s="509" customFormat="1" ht="17.25" customHeight="1">
      <c r="A60" s="1236" t="s">
        <v>5</v>
      </c>
      <c r="B60" s="1236"/>
      <c r="C60" s="1236"/>
      <c r="D60" s="1236"/>
      <c r="E60" s="1236"/>
      <c r="F60" s="1236"/>
      <c r="G60" s="1229"/>
      <c r="H60" s="1229"/>
      <c r="I60" s="1229"/>
      <c r="J60" s="1233" t="str">
        <f>IF(SUM(J10:J59)=0,"",SUM(J10:J59))</f>
        <v/>
      </c>
      <c r="K60" s="1233"/>
      <c r="L60" s="1229"/>
      <c r="M60" s="1229"/>
      <c r="N60" s="1229"/>
      <c r="O60" s="1233" t="str">
        <f>IF(SUM(O10:O59)=0,"",SUM(O10:O59))</f>
        <v/>
      </c>
      <c r="P60" s="1233"/>
      <c r="Q60" s="1229"/>
      <c r="R60" s="1229"/>
      <c r="S60" s="1229"/>
      <c r="T60" s="1233" t="str">
        <f>IF(SUM(T10:T59)=0,"",SUM(T10:T59))</f>
        <v/>
      </c>
      <c r="U60" s="1233"/>
      <c r="V60" s="1229"/>
      <c r="W60" s="1229"/>
      <c r="X60" s="1229"/>
      <c r="Y60" s="1233" t="str">
        <f>IF(SUM(Y10:Y59)=0,"",SUM(Y10:Y59))</f>
        <v/>
      </c>
      <c r="Z60" s="1233"/>
      <c r="AA60" s="1229"/>
      <c r="AB60" s="1229"/>
      <c r="AC60" s="1229"/>
      <c r="AD60" s="1233" t="str">
        <f>IF(SUM(AD10:AD59)=0,"",SUM(AD10:AD59))</f>
        <v/>
      </c>
      <c r="AE60" s="1233"/>
      <c r="AF60" s="1229"/>
      <c r="AG60" s="1229"/>
      <c r="AH60" s="1229"/>
      <c r="AI60" s="1233" t="str">
        <f>IF(SUM(AI10:AI59)=0,"",SUM(AI10:AI59))</f>
        <v/>
      </c>
      <c r="AJ60" s="1233"/>
      <c r="AK60" s="1229"/>
      <c r="AL60" s="1229"/>
      <c r="AM60" s="1229"/>
      <c r="AN60" s="1233" t="str">
        <f>IF(SUM(AN10:AN59)=0,"",SUM(AN10:AN59))</f>
        <v/>
      </c>
      <c r="AO60" s="1233"/>
      <c r="AP60" s="1229"/>
      <c r="AQ60" s="1229"/>
      <c r="AR60" s="1229"/>
      <c r="AS60" s="1233" t="str">
        <f>IF(SUM(AS10:AS59)=0,"",SUM(AS10:AS59))</f>
        <v/>
      </c>
      <c r="AT60" s="1233"/>
      <c r="AU60" s="1229"/>
      <c r="AV60" s="1229"/>
      <c r="AW60" s="1229"/>
      <c r="AX60" s="1233" t="str">
        <f>IF(SUM(AX10:AX59)=0,"",SUM(AX10:AX59))</f>
        <v/>
      </c>
      <c r="AY60" s="1233"/>
      <c r="AZ60" s="1229"/>
      <c r="BA60" s="1229"/>
      <c r="BB60" s="1229"/>
      <c r="BC60" s="1233" t="str">
        <f>IF(SUM(BC10:BC59)=0,"",SUM(BC10:BC59))</f>
        <v/>
      </c>
      <c r="BD60" s="1234"/>
      <c r="BE60" s="1229"/>
      <c r="BF60" s="1229"/>
      <c r="BG60" s="1229"/>
      <c r="BH60" s="1233" t="str">
        <f>IF(SUM(BH10:BH59)=0,"",SUM(BH10:BH59))</f>
        <v/>
      </c>
      <c r="BI60" s="1234"/>
      <c r="BJ60" s="1229"/>
      <c r="BK60" s="1229"/>
      <c r="BL60" s="1229"/>
      <c r="BM60" s="1233" t="str">
        <f>IF(SUM(BM10:BM59)=0,"",SUM(BM10:BM59))</f>
        <v/>
      </c>
      <c r="BN60" s="1234"/>
      <c r="BO60" s="1229"/>
      <c r="BP60" s="1229"/>
      <c r="BQ60" s="1229"/>
      <c r="BR60" s="1233" t="str">
        <f>IF(SUM(BR10:BR59)=0,"",SUM(BR10:BR59))</f>
        <v/>
      </c>
      <c r="BS60" s="1234"/>
      <c r="BT60" s="1229"/>
      <c r="BU60" s="1229"/>
      <c r="BV60" s="1229"/>
      <c r="BW60" s="1233" t="str">
        <f>IF(SUM(BW10:BW59)=0,"",SUM(BW10:BW59))</f>
        <v/>
      </c>
      <c r="BX60" s="1234"/>
      <c r="BY60" s="1229"/>
      <c r="BZ60" s="1229"/>
      <c r="CA60" s="1229"/>
      <c r="CB60" s="1233" t="str">
        <f>IF(SUM(CB10:CB59)=0,"",SUM(CB10:CB59))</f>
        <v/>
      </c>
      <c r="CC60" s="1234"/>
      <c r="CD60" s="1229"/>
      <c r="CE60" s="1229"/>
      <c r="CF60" s="1229"/>
      <c r="CG60" s="1233" t="str">
        <f>IF(SUM(CG10:CG59)=0,"",SUM(CG10:CG59))</f>
        <v/>
      </c>
      <c r="CH60" s="1234"/>
      <c r="CI60" s="1229"/>
      <c r="CJ60" s="1229"/>
      <c r="CK60" s="1229"/>
      <c r="CL60" s="1233" t="str">
        <f>IF(SUM(CL10:CL59)=0,"",SUM(CL10:CL59))</f>
        <v/>
      </c>
      <c r="CM60" s="1234"/>
      <c r="CN60" s="1229"/>
      <c r="CO60" s="1229"/>
      <c r="CP60" s="1229"/>
      <c r="CQ60" s="1233" t="str">
        <f>IF(SUM(CQ10:CQ59)=0,"",SUM(CQ10:CQ59))</f>
        <v/>
      </c>
      <c r="CR60" s="1234"/>
      <c r="CS60" s="1229"/>
      <c r="CT60" s="1229"/>
      <c r="CU60" s="1229"/>
      <c r="CV60" s="1233" t="str">
        <f>IF(SUM(CV10:CV59)=0,"",SUM(CV10:CV59))</f>
        <v/>
      </c>
      <c r="CW60" s="1234"/>
      <c r="CX60" s="1229"/>
      <c r="CY60" s="1229"/>
      <c r="CZ60" s="1229"/>
      <c r="DA60" s="1233" t="str">
        <f>IF(SUM(DA10:DA59)=0,"",SUM(DA10:DA59))</f>
        <v/>
      </c>
      <c r="DB60" s="1234"/>
      <c r="DC60" s="1229"/>
      <c r="DD60" s="1229"/>
      <c r="DE60" s="1229"/>
      <c r="DF60" s="1233" t="str">
        <f>IF(SUM(DF10:DF59)=0,"",SUM(DF10:DF59))</f>
        <v/>
      </c>
      <c r="DG60" s="1234"/>
      <c r="DH60" s="1229"/>
      <c r="DI60" s="1229"/>
      <c r="DJ60" s="1229"/>
      <c r="DK60" s="1233" t="str">
        <f>IF(SUM(DK10:DK59)=0,"",SUM(DK10:DK59))</f>
        <v/>
      </c>
      <c r="DL60" s="1234"/>
      <c r="DM60" s="1229"/>
      <c r="DN60" s="1229"/>
      <c r="DO60" s="1229"/>
      <c r="DP60" s="1233" t="str">
        <f>IF(SUM(DP10:DP59)=0,"",SUM(DP10:DP59))</f>
        <v/>
      </c>
      <c r="DQ60" s="1234"/>
      <c r="DR60" s="1229"/>
      <c r="DS60" s="1229"/>
      <c r="DT60" s="1229"/>
      <c r="DU60" s="1233" t="str">
        <f>IF(SUM(DU10:DU59)=0,"",SUM(DU10:DU59))</f>
        <v/>
      </c>
      <c r="DV60" s="1234"/>
      <c r="DW60" s="1229"/>
      <c r="DX60" s="1229"/>
      <c r="DY60" s="1229"/>
      <c r="DZ60" s="1233" t="str">
        <f>IF(SUM(DZ10:DZ59)=0,"",SUM(DZ10:DZ59))</f>
        <v/>
      </c>
      <c r="EA60" s="1234"/>
      <c r="EB60" s="1229"/>
      <c r="EC60" s="1229"/>
      <c r="ED60" s="1229"/>
      <c r="EE60" s="1233" t="str">
        <f>IF(SUM(EE10:EE59)=0,"",SUM(EE10:EE59))</f>
        <v/>
      </c>
      <c r="EF60" s="1234"/>
      <c r="EG60" s="1229"/>
      <c r="EH60" s="1229"/>
      <c r="EI60" s="1229"/>
      <c r="EJ60" s="1233" t="str">
        <f>IF(SUM(EJ10:EJ59)=0,"",SUM(EJ10:EJ59))</f>
        <v/>
      </c>
      <c r="EK60" s="1234"/>
      <c r="EL60" s="1229"/>
      <c r="EM60" s="1229"/>
      <c r="EN60" s="1229"/>
      <c r="EO60" s="1233" t="str">
        <f>IF(SUM(EO10:EO59)=0,"",SUM(EO10:EO59))</f>
        <v/>
      </c>
      <c r="EP60" s="1234"/>
      <c r="EQ60" s="1229"/>
      <c r="ER60" s="1229"/>
      <c r="ES60" s="1229"/>
      <c r="ET60" s="1233" t="str">
        <f>IF(SUM(ET10:ET59)=0,"",SUM(ET10:ET59))</f>
        <v/>
      </c>
      <c r="EU60" s="1234"/>
      <c r="EV60" s="1229"/>
      <c r="EW60" s="1229"/>
      <c r="EX60" s="1229"/>
      <c r="EY60" s="1233" t="str">
        <f>IF(SUM(EY10:EY59)=0,"",SUM(EY10:EY59))</f>
        <v/>
      </c>
      <c r="EZ60" s="1234"/>
      <c r="FA60" s="1229"/>
      <c r="FB60" s="1229"/>
      <c r="FC60" s="1229"/>
      <c r="FD60" s="1233" t="str">
        <f>IF(SUM(FD10:FD59)=0,"",SUM(FD10:FD59))</f>
        <v/>
      </c>
      <c r="FE60" s="1234"/>
      <c r="FF60" s="1229"/>
      <c r="FG60" s="1229"/>
      <c r="FH60" s="1229"/>
      <c r="FI60" s="1233" t="str">
        <f>IF(SUM(FI10:FI59)=0,"",SUM(FI10:FI59))</f>
        <v/>
      </c>
      <c r="FJ60" s="1234"/>
      <c r="FK60" s="1229"/>
      <c r="FL60" s="1229"/>
      <c r="FM60" s="1229"/>
      <c r="FN60" s="1233" t="str">
        <f>IF(SUM(FN10:FN59)=0,"",SUM(FN10:FN59))</f>
        <v/>
      </c>
      <c r="FO60" s="1234"/>
      <c r="FP60" s="1229"/>
      <c r="FQ60" s="1229"/>
      <c r="FR60" s="1229"/>
      <c r="FS60" s="1233" t="str">
        <f>IF(SUM(FS10:FS59)=0,"",SUM(FS10:FS59))</f>
        <v/>
      </c>
      <c r="FT60" s="1234"/>
      <c r="FU60" s="1229"/>
      <c r="FV60" s="1229"/>
      <c r="FW60" s="1229"/>
      <c r="FX60" s="1233" t="str">
        <f>IF(SUM(FX10:FX59)=0,"",SUM(FX10:FX59))</f>
        <v/>
      </c>
      <c r="FY60" s="1234"/>
      <c r="FZ60" s="542" t="str">
        <f>IF(SUM(FZ10:FZ59)=0,"",SUM(FZ10:FZ59))</f>
        <v/>
      </c>
      <c r="GA60" s="543"/>
      <c r="GB60" s="544"/>
      <c r="GC60" s="544"/>
      <c r="GE60" s="495"/>
      <c r="GF60" s="495"/>
      <c r="GG60" s="495"/>
      <c r="GH60" s="495"/>
      <c r="GI60" s="495"/>
      <c r="GJ60" s="495"/>
      <c r="GK60" s="495"/>
      <c r="GL60" s="495"/>
    </row>
    <row r="61" spans="1:202" s="509" customFormat="1" ht="17.25" customHeight="1">
      <c r="A61" s="1236" t="s">
        <v>70</v>
      </c>
      <c r="B61" s="1236"/>
      <c r="C61" s="1236"/>
      <c r="D61" s="1236"/>
      <c r="E61" s="1236"/>
      <c r="F61" s="1236"/>
      <c r="G61" s="1229"/>
      <c r="H61" s="1229"/>
      <c r="I61" s="1229"/>
      <c r="J61" s="1234" t="str">
        <f>IF(J60="","",MIN(J10:J59))</f>
        <v/>
      </c>
      <c r="K61" s="1234"/>
      <c r="L61" s="1229"/>
      <c r="M61" s="1229"/>
      <c r="N61" s="1229"/>
      <c r="O61" s="1234" t="str">
        <f>IF(O60="","",MIN(O10:O59))</f>
        <v/>
      </c>
      <c r="P61" s="1234"/>
      <c r="Q61" s="1229"/>
      <c r="R61" s="1229"/>
      <c r="S61" s="1229"/>
      <c r="T61" s="1234" t="str">
        <f>IF(T60="","",MIN(T10:T59))</f>
        <v/>
      </c>
      <c r="U61" s="1234"/>
      <c r="V61" s="1229"/>
      <c r="W61" s="1229"/>
      <c r="X61" s="1229"/>
      <c r="Y61" s="1234" t="str">
        <f>IF(Y60="","",MIN(Y10:Y59))</f>
        <v/>
      </c>
      <c r="Z61" s="1234"/>
      <c r="AA61" s="1229"/>
      <c r="AB61" s="1229"/>
      <c r="AC61" s="1229"/>
      <c r="AD61" s="1234" t="str">
        <f>IF(AD60="","",MIN(AD10:AD59))</f>
        <v/>
      </c>
      <c r="AE61" s="1234"/>
      <c r="AF61" s="1229"/>
      <c r="AG61" s="1229"/>
      <c r="AH61" s="1229"/>
      <c r="AI61" s="1234" t="str">
        <f>IF(AI60="","",MIN(AI10:AI59))</f>
        <v/>
      </c>
      <c r="AJ61" s="1234"/>
      <c r="AK61" s="1229"/>
      <c r="AL61" s="1229"/>
      <c r="AM61" s="1229"/>
      <c r="AN61" s="1234" t="str">
        <f>IF(AN60="","",MIN(AN10:AN59))</f>
        <v/>
      </c>
      <c r="AO61" s="1234"/>
      <c r="AP61" s="1229"/>
      <c r="AQ61" s="1229"/>
      <c r="AR61" s="1229"/>
      <c r="AS61" s="1234" t="str">
        <f>IF(AS60="","",MIN(AS10:AS59))</f>
        <v/>
      </c>
      <c r="AT61" s="1234"/>
      <c r="AU61" s="1229"/>
      <c r="AV61" s="1229"/>
      <c r="AW61" s="1229"/>
      <c r="AX61" s="1234" t="str">
        <f>IF(AX60="","",MIN(AX10:AX59))</f>
        <v/>
      </c>
      <c r="AY61" s="1234"/>
      <c r="AZ61" s="1229"/>
      <c r="BA61" s="1229"/>
      <c r="BB61" s="1229"/>
      <c r="BC61" s="1234" t="str">
        <f>IF(BC60="","",MIN(BC10:BC59))</f>
        <v/>
      </c>
      <c r="BD61" s="1234"/>
      <c r="BE61" s="1229"/>
      <c r="BF61" s="1229"/>
      <c r="BG61" s="1229"/>
      <c r="BH61" s="1234" t="str">
        <f>IF(BH60="","",MIN(BH10:BH59))</f>
        <v/>
      </c>
      <c r="BI61" s="1234"/>
      <c r="BJ61" s="1229"/>
      <c r="BK61" s="1229"/>
      <c r="BL61" s="1229"/>
      <c r="BM61" s="1234" t="str">
        <f>IF(BM60="","",MIN(BM10:BM59))</f>
        <v/>
      </c>
      <c r="BN61" s="1234"/>
      <c r="BO61" s="1229"/>
      <c r="BP61" s="1229"/>
      <c r="BQ61" s="1229"/>
      <c r="BR61" s="1234" t="str">
        <f>IF(BR60="","",MIN(BR10:BR59))</f>
        <v/>
      </c>
      <c r="BS61" s="1234"/>
      <c r="BT61" s="1229"/>
      <c r="BU61" s="1229"/>
      <c r="BV61" s="1229"/>
      <c r="BW61" s="1234" t="str">
        <f>IF(BW60="","",MIN(BW10:BW59))</f>
        <v/>
      </c>
      <c r="BX61" s="1234"/>
      <c r="BY61" s="1229"/>
      <c r="BZ61" s="1229"/>
      <c r="CA61" s="1229"/>
      <c r="CB61" s="1234" t="str">
        <f>IF(CB60="","",MIN(CB10:CB59))</f>
        <v/>
      </c>
      <c r="CC61" s="1234"/>
      <c r="CD61" s="1229"/>
      <c r="CE61" s="1229"/>
      <c r="CF61" s="1229"/>
      <c r="CG61" s="1234" t="str">
        <f>IF(CG60="","",MIN(CG10:CG59))</f>
        <v/>
      </c>
      <c r="CH61" s="1234"/>
      <c r="CI61" s="1229"/>
      <c r="CJ61" s="1229"/>
      <c r="CK61" s="1229"/>
      <c r="CL61" s="1234" t="str">
        <f>IF(CL60="","",MIN(CL10:CL59))</f>
        <v/>
      </c>
      <c r="CM61" s="1234"/>
      <c r="CN61" s="1229"/>
      <c r="CO61" s="1229"/>
      <c r="CP61" s="1229"/>
      <c r="CQ61" s="1234" t="str">
        <f>IF(CQ60="","",MIN(CQ10:CQ59))</f>
        <v/>
      </c>
      <c r="CR61" s="1234"/>
      <c r="CS61" s="1229"/>
      <c r="CT61" s="1229"/>
      <c r="CU61" s="1229"/>
      <c r="CV61" s="1234" t="str">
        <f>IF(CV60="","",MIN(CV10:CV59))</f>
        <v/>
      </c>
      <c r="CW61" s="1234"/>
      <c r="CX61" s="1229"/>
      <c r="CY61" s="1229"/>
      <c r="CZ61" s="1229"/>
      <c r="DA61" s="1234" t="str">
        <f>IF(DA60="","",MIN(DA10:DA59))</f>
        <v/>
      </c>
      <c r="DB61" s="1234"/>
      <c r="DC61" s="1229"/>
      <c r="DD61" s="1229"/>
      <c r="DE61" s="1229"/>
      <c r="DF61" s="1234" t="str">
        <f>IF(DF60="","",MIN(DF10:DF59))</f>
        <v/>
      </c>
      <c r="DG61" s="1234"/>
      <c r="DH61" s="1229"/>
      <c r="DI61" s="1229"/>
      <c r="DJ61" s="1229"/>
      <c r="DK61" s="1234" t="str">
        <f>IF(DK60="","",MIN(DK10:DK59))</f>
        <v/>
      </c>
      <c r="DL61" s="1234"/>
      <c r="DM61" s="1229"/>
      <c r="DN61" s="1229"/>
      <c r="DO61" s="1229"/>
      <c r="DP61" s="1234" t="str">
        <f>IF(DP60="","",MIN(DP10:DP59))</f>
        <v/>
      </c>
      <c r="DQ61" s="1234"/>
      <c r="DR61" s="1229"/>
      <c r="DS61" s="1229"/>
      <c r="DT61" s="1229"/>
      <c r="DU61" s="1234" t="str">
        <f>IF(DU60="","",MIN(DU10:DU59))</f>
        <v/>
      </c>
      <c r="DV61" s="1234"/>
      <c r="DW61" s="1229"/>
      <c r="DX61" s="1229"/>
      <c r="DY61" s="1229"/>
      <c r="DZ61" s="1234" t="str">
        <f>IF(DZ60="","",MIN(DZ10:DZ59))</f>
        <v/>
      </c>
      <c r="EA61" s="1234"/>
      <c r="EB61" s="1229"/>
      <c r="EC61" s="1229"/>
      <c r="ED61" s="1229"/>
      <c r="EE61" s="1234" t="str">
        <f>IF(EE60="","",MIN(EE10:EE59))</f>
        <v/>
      </c>
      <c r="EF61" s="1234"/>
      <c r="EG61" s="1229"/>
      <c r="EH61" s="1229"/>
      <c r="EI61" s="1229"/>
      <c r="EJ61" s="1234" t="str">
        <f>IF(EJ60="","",MIN(EJ10:EJ59))</f>
        <v/>
      </c>
      <c r="EK61" s="1234"/>
      <c r="EL61" s="1229"/>
      <c r="EM61" s="1229"/>
      <c r="EN61" s="1229"/>
      <c r="EO61" s="1234" t="str">
        <f>IF(EO60="","",MIN(EO10:EO59))</f>
        <v/>
      </c>
      <c r="EP61" s="1234"/>
      <c r="EQ61" s="1229"/>
      <c r="ER61" s="1229"/>
      <c r="ES61" s="1229"/>
      <c r="ET61" s="1234" t="str">
        <f>IF(ET60="","",MIN(ET10:ET59))</f>
        <v/>
      </c>
      <c r="EU61" s="1234"/>
      <c r="EV61" s="1229"/>
      <c r="EW61" s="1229"/>
      <c r="EX61" s="1229"/>
      <c r="EY61" s="1234" t="str">
        <f>IF(EY60="","",MIN(EY10:EY59))</f>
        <v/>
      </c>
      <c r="EZ61" s="1234"/>
      <c r="FA61" s="1229"/>
      <c r="FB61" s="1229"/>
      <c r="FC61" s="1229"/>
      <c r="FD61" s="1234" t="str">
        <f>IF(FD60="","",MIN(FD10:FD59))</f>
        <v/>
      </c>
      <c r="FE61" s="1234"/>
      <c r="FF61" s="1229"/>
      <c r="FG61" s="1229"/>
      <c r="FH61" s="1229"/>
      <c r="FI61" s="1234" t="str">
        <f>IF(FI60="","",MIN(FI10:FI59))</f>
        <v/>
      </c>
      <c r="FJ61" s="1234"/>
      <c r="FK61" s="1229"/>
      <c r="FL61" s="1229"/>
      <c r="FM61" s="1229"/>
      <c r="FN61" s="1233" t="str">
        <f>IF(FN60="","",MIN(FN10:FN59))</f>
        <v/>
      </c>
      <c r="FO61" s="1234"/>
      <c r="FP61" s="1229"/>
      <c r="FQ61" s="1229"/>
      <c r="FR61" s="1229"/>
      <c r="FS61" s="1234" t="str">
        <f>IF(FS60="","",MIN(FS10:FS59))</f>
        <v/>
      </c>
      <c r="FT61" s="1234"/>
      <c r="FU61" s="1229"/>
      <c r="FV61" s="1229"/>
      <c r="FW61" s="1229"/>
      <c r="FX61" s="1234" t="str">
        <f>IF(FX60="","",MIN(FX10:FX59))</f>
        <v/>
      </c>
      <c r="FY61" s="1234"/>
      <c r="FZ61" s="542" t="str">
        <f>IF(FZ60="","",MIN(FZ10:FZ59))</f>
        <v/>
      </c>
      <c r="GA61" s="543"/>
      <c r="GB61" s="544"/>
      <c r="GC61" s="544"/>
      <c r="GE61" s="495"/>
      <c r="GF61" s="495"/>
      <c r="GG61" s="495"/>
      <c r="GH61" s="495"/>
      <c r="GI61" s="495"/>
      <c r="GJ61" s="495"/>
      <c r="GK61" s="495"/>
      <c r="GL61" s="495"/>
    </row>
    <row r="62" spans="1:202" s="509" customFormat="1" ht="17.25" customHeight="1">
      <c r="A62" s="1236" t="s">
        <v>71</v>
      </c>
      <c r="B62" s="1236"/>
      <c r="C62" s="1236"/>
      <c r="D62" s="1236"/>
      <c r="E62" s="1236"/>
      <c r="F62" s="1236"/>
      <c r="G62" s="1229"/>
      <c r="H62" s="1229"/>
      <c r="I62" s="1229"/>
      <c r="J62" s="1234" t="str">
        <f>IF(J60="","",MAX(J10:J59))</f>
        <v/>
      </c>
      <c r="K62" s="1234"/>
      <c r="L62" s="1229"/>
      <c r="M62" s="1229"/>
      <c r="N62" s="1229"/>
      <c r="O62" s="1234" t="str">
        <f>IF(O60="","",MAX(O10:O59))</f>
        <v/>
      </c>
      <c r="P62" s="1234"/>
      <c r="Q62" s="1229"/>
      <c r="R62" s="1229"/>
      <c r="S62" s="1229"/>
      <c r="T62" s="1234" t="str">
        <f>IF(T60="","",MAX(T10:T59))</f>
        <v/>
      </c>
      <c r="U62" s="1234"/>
      <c r="V62" s="1229"/>
      <c r="W62" s="1229"/>
      <c r="X62" s="1229"/>
      <c r="Y62" s="1234" t="str">
        <f>IF(Y60="","",MAX(Y10:Y59))</f>
        <v/>
      </c>
      <c r="Z62" s="1234"/>
      <c r="AA62" s="1229"/>
      <c r="AB62" s="1229"/>
      <c r="AC62" s="1229"/>
      <c r="AD62" s="1234" t="str">
        <f>IF(AD60="","",MAX(AD10:AD59))</f>
        <v/>
      </c>
      <c r="AE62" s="1234"/>
      <c r="AF62" s="1229"/>
      <c r="AG62" s="1229"/>
      <c r="AH62" s="1229"/>
      <c r="AI62" s="1234" t="str">
        <f>IF(AI60="","",MAX(AI10:AI59))</f>
        <v/>
      </c>
      <c r="AJ62" s="1234"/>
      <c r="AK62" s="1229"/>
      <c r="AL62" s="1229"/>
      <c r="AM62" s="1229"/>
      <c r="AN62" s="1234" t="str">
        <f>IF(AN60="","",MAX(AN10:AN59))</f>
        <v/>
      </c>
      <c r="AO62" s="1234"/>
      <c r="AP62" s="1229"/>
      <c r="AQ62" s="1229"/>
      <c r="AR62" s="1229"/>
      <c r="AS62" s="1234" t="str">
        <f>IF(AS60="","",MAX(AS10:AS59))</f>
        <v/>
      </c>
      <c r="AT62" s="1234"/>
      <c r="AU62" s="1229"/>
      <c r="AV62" s="1229"/>
      <c r="AW62" s="1229"/>
      <c r="AX62" s="1234" t="str">
        <f>IF(AX60="","",MAX(AX10:AX59))</f>
        <v/>
      </c>
      <c r="AY62" s="1234"/>
      <c r="AZ62" s="1229"/>
      <c r="BA62" s="1229"/>
      <c r="BB62" s="1229"/>
      <c r="BC62" s="1234" t="str">
        <f>IF(BC60="","",MAX(BC10:BC59))</f>
        <v/>
      </c>
      <c r="BD62" s="1234"/>
      <c r="BE62" s="1229"/>
      <c r="BF62" s="1229"/>
      <c r="BG62" s="1229"/>
      <c r="BH62" s="1234" t="str">
        <f>IF(BH60="","",MAX(BH10:BH59))</f>
        <v/>
      </c>
      <c r="BI62" s="1234"/>
      <c r="BJ62" s="1229"/>
      <c r="BK62" s="1229"/>
      <c r="BL62" s="1229"/>
      <c r="BM62" s="1234" t="str">
        <f>IF(BM60="","",MAX(BM10:BM59))</f>
        <v/>
      </c>
      <c r="BN62" s="1234"/>
      <c r="BO62" s="1229"/>
      <c r="BP62" s="1229"/>
      <c r="BQ62" s="1229"/>
      <c r="BR62" s="1234" t="str">
        <f>IF(BR60="","",MAX(BR10:BR59))</f>
        <v/>
      </c>
      <c r="BS62" s="1234"/>
      <c r="BT62" s="1229"/>
      <c r="BU62" s="1229"/>
      <c r="BV62" s="1229"/>
      <c r="BW62" s="1234" t="str">
        <f>IF(BW60="","",MAX(BW10:BW59))</f>
        <v/>
      </c>
      <c r="BX62" s="1234"/>
      <c r="BY62" s="1229"/>
      <c r="BZ62" s="1229"/>
      <c r="CA62" s="1229"/>
      <c r="CB62" s="1234" t="str">
        <f>IF(CB60="","",MAX(CB10:CB59))</f>
        <v/>
      </c>
      <c r="CC62" s="1234"/>
      <c r="CD62" s="1229"/>
      <c r="CE62" s="1229"/>
      <c r="CF62" s="1229"/>
      <c r="CG62" s="1234" t="str">
        <f>IF(CG60="","",MAX(CG10:CG59))</f>
        <v/>
      </c>
      <c r="CH62" s="1234"/>
      <c r="CI62" s="1229"/>
      <c r="CJ62" s="1229"/>
      <c r="CK62" s="1229"/>
      <c r="CL62" s="1234" t="str">
        <f>IF(CL60="","",MAX(CL10:CL59))</f>
        <v/>
      </c>
      <c r="CM62" s="1234"/>
      <c r="CN62" s="1229"/>
      <c r="CO62" s="1229"/>
      <c r="CP62" s="1229"/>
      <c r="CQ62" s="1234" t="str">
        <f>IF(CQ60="","",MAX(CQ10:CQ59))</f>
        <v/>
      </c>
      <c r="CR62" s="1234"/>
      <c r="CS62" s="1229"/>
      <c r="CT62" s="1229"/>
      <c r="CU62" s="1229"/>
      <c r="CV62" s="1234" t="str">
        <f>IF(CV60="","",MAX(CV10:CV59))</f>
        <v/>
      </c>
      <c r="CW62" s="1234"/>
      <c r="CX62" s="1229"/>
      <c r="CY62" s="1229"/>
      <c r="CZ62" s="1229"/>
      <c r="DA62" s="1234" t="str">
        <f>IF(DA60="","",MAX(DA10:DA59))</f>
        <v/>
      </c>
      <c r="DB62" s="1234"/>
      <c r="DC62" s="1229"/>
      <c r="DD62" s="1229"/>
      <c r="DE62" s="1229"/>
      <c r="DF62" s="1234" t="str">
        <f>IF(DF60="","",MAX(DF10:DF59))</f>
        <v/>
      </c>
      <c r="DG62" s="1234"/>
      <c r="DH62" s="1229"/>
      <c r="DI62" s="1229"/>
      <c r="DJ62" s="1229"/>
      <c r="DK62" s="1234" t="str">
        <f>IF(DK60="","",MAX(DK10:DK59))</f>
        <v/>
      </c>
      <c r="DL62" s="1234"/>
      <c r="DM62" s="1229"/>
      <c r="DN62" s="1229"/>
      <c r="DO62" s="1229"/>
      <c r="DP62" s="1234" t="str">
        <f>IF(DP60="","",MAX(DP10:DP59))</f>
        <v/>
      </c>
      <c r="DQ62" s="1234"/>
      <c r="DR62" s="1229"/>
      <c r="DS62" s="1229"/>
      <c r="DT62" s="1229"/>
      <c r="DU62" s="1234" t="str">
        <f>IF(DU60="","",MAX(DU10:DU59))</f>
        <v/>
      </c>
      <c r="DV62" s="1234"/>
      <c r="DW62" s="1229"/>
      <c r="DX62" s="1229"/>
      <c r="DY62" s="1229"/>
      <c r="DZ62" s="1234" t="str">
        <f>IF(DZ60="","",MAX(DZ10:DZ59))</f>
        <v/>
      </c>
      <c r="EA62" s="1234"/>
      <c r="EB62" s="1229"/>
      <c r="EC62" s="1229"/>
      <c r="ED62" s="1229"/>
      <c r="EE62" s="1234" t="str">
        <f>IF(EE60="","",MAX(EE10:EE59))</f>
        <v/>
      </c>
      <c r="EF62" s="1234"/>
      <c r="EG62" s="1229"/>
      <c r="EH62" s="1229"/>
      <c r="EI62" s="1229"/>
      <c r="EJ62" s="1234" t="str">
        <f>IF(EJ60="","",MAX(EJ10:EJ59))</f>
        <v/>
      </c>
      <c r="EK62" s="1234"/>
      <c r="EL62" s="1229"/>
      <c r="EM62" s="1229"/>
      <c r="EN62" s="1229"/>
      <c r="EO62" s="1234" t="str">
        <f>IF(EO60="","",MAX(EO10:EO59))</f>
        <v/>
      </c>
      <c r="EP62" s="1234"/>
      <c r="EQ62" s="1229"/>
      <c r="ER62" s="1229"/>
      <c r="ES62" s="1229"/>
      <c r="ET62" s="1234" t="str">
        <f>IF(ET60="","",MAX(ET10:ET59))</f>
        <v/>
      </c>
      <c r="EU62" s="1234"/>
      <c r="EV62" s="1229"/>
      <c r="EW62" s="1229"/>
      <c r="EX62" s="1229"/>
      <c r="EY62" s="1234" t="str">
        <f>IF(EY60="","",MAX(EY10:EY59))</f>
        <v/>
      </c>
      <c r="EZ62" s="1234"/>
      <c r="FA62" s="1229"/>
      <c r="FB62" s="1229"/>
      <c r="FC62" s="1229"/>
      <c r="FD62" s="1234" t="str">
        <f>IF(FD60="","",MAX(FD10:FD59))</f>
        <v/>
      </c>
      <c r="FE62" s="1234"/>
      <c r="FF62" s="1229"/>
      <c r="FG62" s="1229"/>
      <c r="FH62" s="1229"/>
      <c r="FI62" s="1234" t="str">
        <f>IF(FI60="","",MAX(FI10:FI59))</f>
        <v/>
      </c>
      <c r="FJ62" s="1234"/>
      <c r="FK62" s="1229"/>
      <c r="FL62" s="1229"/>
      <c r="FM62" s="1229"/>
      <c r="FN62" s="1233" t="str">
        <f>IF(FN60="","",MAX(FN10:FN59))</f>
        <v/>
      </c>
      <c r="FO62" s="1234"/>
      <c r="FP62" s="1229"/>
      <c r="FQ62" s="1229"/>
      <c r="FR62" s="1229"/>
      <c r="FS62" s="1234" t="str">
        <f>IF(FS60="","",MAX(FS10:FS59))</f>
        <v/>
      </c>
      <c r="FT62" s="1234"/>
      <c r="FU62" s="1229"/>
      <c r="FV62" s="1229"/>
      <c r="FW62" s="1229"/>
      <c r="FX62" s="1234" t="str">
        <f>IF(FX60="","",MAX(FX10:FX59))</f>
        <v/>
      </c>
      <c r="FY62" s="1234"/>
      <c r="FZ62" s="541" t="str">
        <f>IF(FZ60="","",MAX(FZ10:FZ59))</f>
        <v/>
      </c>
      <c r="GA62" s="543"/>
      <c r="GB62" s="544"/>
      <c r="GC62" s="544"/>
      <c r="GE62" s="495"/>
      <c r="GF62" s="495"/>
      <c r="GG62" s="495"/>
      <c r="GH62" s="495"/>
      <c r="GI62" s="495"/>
      <c r="GJ62" s="495"/>
      <c r="GK62" s="495"/>
      <c r="GL62" s="495"/>
    </row>
    <row r="63" spans="1:202" s="509" customFormat="1" ht="17.25" customHeight="1">
      <c r="A63" s="1236" t="s">
        <v>72</v>
      </c>
      <c r="B63" s="1236"/>
      <c r="C63" s="1236"/>
      <c r="D63" s="1236"/>
      <c r="E63" s="1236"/>
      <c r="F63" s="1236"/>
      <c r="G63" s="1229"/>
      <c r="H63" s="1229"/>
      <c r="I63" s="1229"/>
      <c r="J63" s="1234" t="str">
        <f>IF(J60="","",AVERAGE(J10:J59))</f>
        <v/>
      </c>
      <c r="K63" s="1234"/>
      <c r="L63" s="1229"/>
      <c r="M63" s="1229"/>
      <c r="N63" s="1229"/>
      <c r="O63" s="1235" t="str">
        <f>IF(O60="","",AVERAGE(O10:O59))</f>
        <v/>
      </c>
      <c r="P63" s="1235"/>
      <c r="Q63" s="1229"/>
      <c r="R63" s="1229"/>
      <c r="S63" s="1229"/>
      <c r="T63" s="1235" t="str">
        <f>IF(T60="","",AVERAGE(T10:T59))</f>
        <v/>
      </c>
      <c r="U63" s="1235"/>
      <c r="V63" s="1229"/>
      <c r="W63" s="1229"/>
      <c r="X63" s="1229"/>
      <c r="Y63" s="1234" t="str">
        <f>IF(Y60="","",AVERAGE(Y10:Y59))</f>
        <v/>
      </c>
      <c r="Z63" s="1234"/>
      <c r="AA63" s="1229"/>
      <c r="AB63" s="1229"/>
      <c r="AC63" s="1229"/>
      <c r="AD63" s="1235" t="str">
        <f>IF(AD60="","",AVERAGE(AD10:AD59))</f>
        <v/>
      </c>
      <c r="AE63" s="1235"/>
      <c r="AF63" s="1229"/>
      <c r="AG63" s="1229"/>
      <c r="AH63" s="1229"/>
      <c r="AI63" s="1235" t="str">
        <f>IF(AI60="","",AVERAGE(AI10:AI59))</f>
        <v/>
      </c>
      <c r="AJ63" s="1235"/>
      <c r="AK63" s="1229"/>
      <c r="AL63" s="1229"/>
      <c r="AM63" s="1229"/>
      <c r="AN63" s="1235" t="str">
        <f>IF(AN60="","",AVERAGE(AN10:AN59))</f>
        <v/>
      </c>
      <c r="AO63" s="1235"/>
      <c r="AP63" s="1229"/>
      <c r="AQ63" s="1229"/>
      <c r="AR63" s="1229"/>
      <c r="AS63" s="1235" t="str">
        <f>IF(AS60="","",AVERAGE(AS10:AS59))</f>
        <v/>
      </c>
      <c r="AT63" s="1235"/>
      <c r="AU63" s="1229"/>
      <c r="AV63" s="1229"/>
      <c r="AW63" s="1229"/>
      <c r="AX63" s="1234" t="str">
        <f>IF(AX60="","",AVERAGE(AX10:AX59))</f>
        <v/>
      </c>
      <c r="AY63" s="1234"/>
      <c r="AZ63" s="1229"/>
      <c r="BA63" s="1229"/>
      <c r="BB63" s="1229"/>
      <c r="BC63" s="1234" t="str">
        <f>IF(BC60="","",AVERAGE(BC10:BC59))</f>
        <v/>
      </c>
      <c r="BD63" s="1234"/>
      <c r="BE63" s="1229"/>
      <c r="BF63" s="1229"/>
      <c r="BG63" s="1229"/>
      <c r="BH63" s="1234" t="str">
        <f>IF(BH60="","",AVERAGE(BH10:BH59))</f>
        <v/>
      </c>
      <c r="BI63" s="1234"/>
      <c r="BJ63" s="1229"/>
      <c r="BK63" s="1229"/>
      <c r="BL63" s="1229"/>
      <c r="BM63" s="1234" t="str">
        <f>IF(BM60="","",AVERAGE(BM10:BM59))</f>
        <v/>
      </c>
      <c r="BN63" s="1234"/>
      <c r="BO63" s="1229"/>
      <c r="BP63" s="1229"/>
      <c r="BQ63" s="1229"/>
      <c r="BR63" s="1234" t="str">
        <f>IF(BR60="","",AVERAGE(BR10:BR59))</f>
        <v/>
      </c>
      <c r="BS63" s="1234"/>
      <c r="BT63" s="1229"/>
      <c r="BU63" s="1229"/>
      <c r="BV63" s="1229"/>
      <c r="BW63" s="1234" t="str">
        <f>IF(BW60="","",AVERAGE(BW10:BW59))</f>
        <v/>
      </c>
      <c r="BX63" s="1234"/>
      <c r="BY63" s="1229"/>
      <c r="BZ63" s="1229"/>
      <c r="CA63" s="1229"/>
      <c r="CB63" s="1234" t="str">
        <f>IF(CB60="","",AVERAGE(CB10:CB59))</f>
        <v/>
      </c>
      <c r="CC63" s="1234"/>
      <c r="CD63" s="1229"/>
      <c r="CE63" s="1229"/>
      <c r="CF63" s="1229"/>
      <c r="CG63" s="1234" t="str">
        <f>IF(CG60="","",AVERAGE(CG10:CG59))</f>
        <v/>
      </c>
      <c r="CH63" s="1234"/>
      <c r="CI63" s="1229"/>
      <c r="CJ63" s="1229"/>
      <c r="CK63" s="1229"/>
      <c r="CL63" s="1234" t="str">
        <f>IF(CL60="","",AVERAGE(CL10:CL59))</f>
        <v/>
      </c>
      <c r="CM63" s="1234"/>
      <c r="CN63" s="1229"/>
      <c r="CO63" s="1229"/>
      <c r="CP63" s="1229"/>
      <c r="CQ63" s="1234" t="str">
        <f>IF(CQ60="","",AVERAGE(CQ10:CQ59))</f>
        <v/>
      </c>
      <c r="CR63" s="1234"/>
      <c r="CS63" s="1229"/>
      <c r="CT63" s="1229"/>
      <c r="CU63" s="1229"/>
      <c r="CV63" s="1234" t="str">
        <f>IF(CV60="","",AVERAGE(CV10:CV59))</f>
        <v/>
      </c>
      <c r="CW63" s="1234"/>
      <c r="CX63" s="1229"/>
      <c r="CY63" s="1229"/>
      <c r="CZ63" s="1229"/>
      <c r="DA63" s="1234" t="str">
        <f>IF(DA60="","",AVERAGE(DA10:DA59))</f>
        <v/>
      </c>
      <c r="DB63" s="1234"/>
      <c r="DC63" s="1229"/>
      <c r="DD63" s="1229"/>
      <c r="DE63" s="1229"/>
      <c r="DF63" s="1234" t="str">
        <f>IF(DF60="","",AVERAGE(DF10:DF59))</f>
        <v/>
      </c>
      <c r="DG63" s="1234"/>
      <c r="DH63" s="1229"/>
      <c r="DI63" s="1229"/>
      <c r="DJ63" s="1229"/>
      <c r="DK63" s="1234" t="str">
        <f>IF(DK60="","",AVERAGE(DK10:DK59))</f>
        <v/>
      </c>
      <c r="DL63" s="1234"/>
      <c r="DM63" s="1229"/>
      <c r="DN63" s="1229"/>
      <c r="DO63" s="1229"/>
      <c r="DP63" s="1234" t="str">
        <f>IF(DP60="","",AVERAGE(DP10:DP59))</f>
        <v/>
      </c>
      <c r="DQ63" s="1234"/>
      <c r="DR63" s="1229"/>
      <c r="DS63" s="1229"/>
      <c r="DT63" s="1229"/>
      <c r="DU63" s="1234" t="str">
        <f>IF(DU60="","",AVERAGE(DU10:DU59))</f>
        <v/>
      </c>
      <c r="DV63" s="1234"/>
      <c r="DW63" s="1229"/>
      <c r="DX63" s="1229"/>
      <c r="DY63" s="1229"/>
      <c r="DZ63" s="1234" t="str">
        <f>IF(DZ60="","",AVERAGE(DZ10:DZ59))</f>
        <v/>
      </c>
      <c r="EA63" s="1234"/>
      <c r="EB63" s="1229"/>
      <c r="EC63" s="1229"/>
      <c r="ED63" s="1229"/>
      <c r="EE63" s="1234" t="str">
        <f>IF(EE60="","",AVERAGE(EE10:EE59))</f>
        <v/>
      </c>
      <c r="EF63" s="1234"/>
      <c r="EG63" s="1229"/>
      <c r="EH63" s="1229"/>
      <c r="EI63" s="1229"/>
      <c r="EJ63" s="1234" t="str">
        <f>IF(EJ60="","",AVERAGE(EJ10:EJ59))</f>
        <v/>
      </c>
      <c r="EK63" s="1234"/>
      <c r="EL63" s="1229"/>
      <c r="EM63" s="1229"/>
      <c r="EN63" s="1229"/>
      <c r="EO63" s="1234" t="str">
        <f>IF(EO60="","",AVERAGE(EO10:EO59))</f>
        <v/>
      </c>
      <c r="EP63" s="1234"/>
      <c r="EQ63" s="1229"/>
      <c r="ER63" s="1229"/>
      <c r="ES63" s="1229"/>
      <c r="ET63" s="1234" t="str">
        <f>IF(ET60="","",AVERAGE(ET10:ET59))</f>
        <v/>
      </c>
      <c r="EU63" s="1234"/>
      <c r="EV63" s="1229"/>
      <c r="EW63" s="1229"/>
      <c r="EX63" s="1229"/>
      <c r="EY63" s="1234" t="str">
        <f>IF(EY60="","",AVERAGE(EY10:EY59))</f>
        <v/>
      </c>
      <c r="EZ63" s="1234"/>
      <c r="FA63" s="1229"/>
      <c r="FB63" s="1229"/>
      <c r="FC63" s="1229"/>
      <c r="FD63" s="1234" t="str">
        <f>IF(FD60="","",AVERAGE(FD10:FD59))</f>
        <v/>
      </c>
      <c r="FE63" s="1234"/>
      <c r="FF63" s="1229"/>
      <c r="FG63" s="1229"/>
      <c r="FH63" s="1229"/>
      <c r="FI63" s="1234" t="str">
        <f>IF(FI60="","",AVERAGE(FI10:FI59))</f>
        <v/>
      </c>
      <c r="FJ63" s="1234"/>
      <c r="FK63" s="1229"/>
      <c r="FL63" s="1229"/>
      <c r="FM63" s="1229"/>
      <c r="FN63" s="1233" t="str">
        <f>IF(FN60="","",AVERAGE(FN10:FN59))</f>
        <v/>
      </c>
      <c r="FO63" s="1234"/>
      <c r="FP63" s="1229"/>
      <c r="FQ63" s="1229"/>
      <c r="FR63" s="1229"/>
      <c r="FS63" s="1234" t="str">
        <f>IF(FS60="","",AVERAGE(FS10:FS59))</f>
        <v/>
      </c>
      <c r="FT63" s="1234"/>
      <c r="FU63" s="1229"/>
      <c r="FV63" s="1229"/>
      <c r="FW63" s="1229"/>
      <c r="FX63" s="1234" t="str">
        <f>IF(FX60="","",AVERAGE(FX10:FX59))</f>
        <v/>
      </c>
      <c r="FY63" s="1234"/>
      <c r="FZ63" s="542" t="str">
        <f>IF(FZ60="","",AVERAGE(FZ10:FZ59))</f>
        <v/>
      </c>
      <c r="GA63" s="543"/>
      <c r="GB63" s="544"/>
      <c r="GC63" s="544"/>
      <c r="GE63" s="495"/>
      <c r="GF63" s="495"/>
      <c r="GG63" s="495"/>
      <c r="GH63" s="495"/>
      <c r="GI63" s="495"/>
      <c r="GJ63" s="495"/>
      <c r="GK63" s="495"/>
      <c r="GL63" s="495"/>
    </row>
    <row r="64" spans="1:202" s="510" customFormat="1" ht="17.25" customHeight="1">
      <c r="A64" s="1236" t="s">
        <v>73</v>
      </c>
      <c r="B64" s="1236"/>
      <c r="C64" s="1236"/>
      <c r="D64" s="1236"/>
      <c r="E64" s="1236"/>
      <c r="F64" s="1236"/>
      <c r="G64" s="1229"/>
      <c r="H64" s="1229"/>
      <c r="I64" s="1229"/>
      <c r="J64" s="1235" t="str">
        <f>IF(J60="","",(J63*100)/J9)</f>
        <v/>
      </c>
      <c r="K64" s="1235"/>
      <c r="L64" s="1229"/>
      <c r="M64" s="1229"/>
      <c r="N64" s="1229"/>
      <c r="O64" s="1235" t="str">
        <f>IF(O60="","",(O63*100)/O9)</f>
        <v/>
      </c>
      <c r="P64" s="1235"/>
      <c r="Q64" s="1229"/>
      <c r="R64" s="1229"/>
      <c r="S64" s="1229"/>
      <c r="T64" s="1235" t="str">
        <f t="shared" ref="T64" si="59">IF(T60="","",(T63*100)/T9)</f>
        <v/>
      </c>
      <c r="U64" s="1235"/>
      <c r="V64" s="1229"/>
      <c r="W64" s="1229"/>
      <c r="X64" s="1229"/>
      <c r="Y64" s="1235" t="str">
        <f t="shared" ref="Y64" si="60">IF(Y60="","",(Y63*100)/Y9)</f>
        <v/>
      </c>
      <c r="Z64" s="1235"/>
      <c r="AA64" s="1229"/>
      <c r="AB64" s="1229"/>
      <c r="AC64" s="1229"/>
      <c r="AD64" s="1235" t="str">
        <f t="shared" ref="AD64" si="61">IF(AD60="","",(AD63*100)/AD9)</f>
        <v/>
      </c>
      <c r="AE64" s="1235"/>
      <c r="AF64" s="1229"/>
      <c r="AG64" s="1229"/>
      <c r="AH64" s="1229"/>
      <c r="AI64" s="1235" t="str">
        <f t="shared" ref="AI64" si="62">IF(AI60="","",(AI63*100)/AI9)</f>
        <v/>
      </c>
      <c r="AJ64" s="1235"/>
      <c r="AK64" s="1229"/>
      <c r="AL64" s="1229"/>
      <c r="AM64" s="1229"/>
      <c r="AN64" s="1237" t="str">
        <f t="shared" ref="AN64" si="63">IF(AN60="","",(AN63*100)/AN9)</f>
        <v/>
      </c>
      <c r="AO64" s="1237"/>
      <c r="AP64" s="1229"/>
      <c r="AQ64" s="1229"/>
      <c r="AR64" s="1229"/>
      <c r="AS64" s="1237" t="str">
        <f t="shared" ref="AS64:BC64" si="64">IF(AS60="","",(AS63*100)/AS9)</f>
        <v/>
      </c>
      <c r="AT64" s="1237"/>
      <c r="AU64" s="1229"/>
      <c r="AV64" s="1229"/>
      <c r="AW64" s="1229"/>
      <c r="AX64" s="1237" t="str">
        <f>IF(AX60="","",(AX63*100)/AX9)</f>
        <v/>
      </c>
      <c r="AY64" s="1237"/>
      <c r="AZ64" s="1229"/>
      <c r="BA64" s="1229"/>
      <c r="BB64" s="1229"/>
      <c r="BC64" s="1235" t="str">
        <f t="shared" si="64"/>
        <v/>
      </c>
      <c r="BD64" s="1235"/>
      <c r="BE64" s="1229"/>
      <c r="BF64" s="1229"/>
      <c r="BG64" s="1229"/>
      <c r="BH64" s="1235" t="str">
        <f t="shared" ref="BH64" si="65">IF(BH60="","",(BH63*100)/BH9)</f>
        <v/>
      </c>
      <c r="BI64" s="1235"/>
      <c r="BJ64" s="1229"/>
      <c r="BK64" s="1229"/>
      <c r="BL64" s="1229"/>
      <c r="BM64" s="1235" t="str">
        <f t="shared" ref="BM64" si="66">IF(BM60="","",(BM63*100)/BM9)</f>
        <v/>
      </c>
      <c r="BN64" s="1235"/>
      <c r="BO64" s="1229"/>
      <c r="BP64" s="1229"/>
      <c r="BQ64" s="1229"/>
      <c r="BR64" s="1235" t="str">
        <f t="shared" ref="BR64" si="67">IF(BR60="","",(BR63*100)/BR9)</f>
        <v/>
      </c>
      <c r="BS64" s="1235"/>
      <c r="BT64" s="1229"/>
      <c r="BU64" s="1229"/>
      <c r="BV64" s="1229"/>
      <c r="BW64" s="1235" t="str">
        <f t="shared" ref="BW64" si="68">IF(BW60="","",(BW63*100)/BW9)</f>
        <v/>
      </c>
      <c r="BX64" s="1235"/>
      <c r="BY64" s="1229"/>
      <c r="BZ64" s="1229"/>
      <c r="CA64" s="1229"/>
      <c r="CB64" s="1235" t="str">
        <f t="shared" ref="CB64" si="69">IF(CB60="","",(CB63*100)/CB9)</f>
        <v/>
      </c>
      <c r="CC64" s="1235"/>
      <c r="CD64" s="1229"/>
      <c r="CE64" s="1229"/>
      <c r="CF64" s="1229"/>
      <c r="CG64" s="1235" t="str">
        <f t="shared" ref="CG64" si="70">IF(CG60="","",(CG63*100)/CG9)</f>
        <v/>
      </c>
      <c r="CH64" s="1235"/>
      <c r="CI64" s="1229"/>
      <c r="CJ64" s="1229"/>
      <c r="CK64" s="1229"/>
      <c r="CL64" s="1235" t="str">
        <f t="shared" ref="CL64" si="71">IF(CL60="","",(CL63*100)/CL9)</f>
        <v/>
      </c>
      <c r="CM64" s="1235"/>
      <c r="CN64" s="1229"/>
      <c r="CO64" s="1229"/>
      <c r="CP64" s="1229"/>
      <c r="CQ64" s="1235" t="str">
        <f t="shared" ref="CQ64" si="72">IF(CQ60="","",(CQ63*100)/CQ9)</f>
        <v/>
      </c>
      <c r="CR64" s="1235"/>
      <c r="CS64" s="1229"/>
      <c r="CT64" s="1229"/>
      <c r="CU64" s="1229"/>
      <c r="CV64" s="1235" t="str">
        <f t="shared" ref="CV64" si="73">IF(CV60="","",(CV63*100)/CV9)</f>
        <v/>
      </c>
      <c r="CW64" s="1235"/>
      <c r="CX64" s="1229"/>
      <c r="CY64" s="1229"/>
      <c r="CZ64" s="1229"/>
      <c r="DA64" s="1235" t="str">
        <f t="shared" ref="DA64" si="74">IF(DA60="","",(DA63*100)/DA9)</f>
        <v/>
      </c>
      <c r="DB64" s="1235"/>
      <c r="DC64" s="1229"/>
      <c r="DD64" s="1229"/>
      <c r="DE64" s="1229"/>
      <c r="DF64" s="1235" t="str">
        <f>IF(DF60="","",(DF63*100)/DF9)</f>
        <v/>
      </c>
      <c r="DG64" s="1235"/>
      <c r="DH64" s="1229"/>
      <c r="DI64" s="1229"/>
      <c r="DJ64" s="1229"/>
      <c r="DK64" s="1235" t="str">
        <f t="shared" ref="DK64" si="75">IF(DK60="","",(DK63*100)/DK9)</f>
        <v/>
      </c>
      <c r="DL64" s="1235"/>
      <c r="DM64" s="1229"/>
      <c r="DN64" s="1229"/>
      <c r="DO64" s="1229"/>
      <c r="DP64" s="1235" t="str">
        <f t="shared" ref="DP64" si="76">IF(DP60="","",(DP63*100)/DP9)</f>
        <v/>
      </c>
      <c r="DQ64" s="1235"/>
      <c r="DR64" s="1229"/>
      <c r="DS64" s="1229"/>
      <c r="DT64" s="1229"/>
      <c r="DU64" s="1235" t="str">
        <f t="shared" ref="DU64" si="77">IF(DU60="","",(DU63*100)/DU9)</f>
        <v/>
      </c>
      <c r="DV64" s="1235"/>
      <c r="DW64" s="1229"/>
      <c r="DX64" s="1229"/>
      <c r="DY64" s="1229"/>
      <c r="DZ64" s="1235" t="str">
        <f t="shared" ref="DZ64" si="78">IF(DZ60="","",(DZ63*100)/DZ9)</f>
        <v/>
      </c>
      <c r="EA64" s="1235"/>
      <c r="EB64" s="1229"/>
      <c r="EC64" s="1229"/>
      <c r="ED64" s="1229"/>
      <c r="EE64" s="1235" t="str">
        <f t="shared" ref="EE64" si="79">IF(EE60="","",(EE63*100)/EE9)</f>
        <v/>
      </c>
      <c r="EF64" s="1235"/>
      <c r="EG64" s="1229"/>
      <c r="EH64" s="1229"/>
      <c r="EI64" s="1229"/>
      <c r="EJ64" s="1235" t="str">
        <f t="shared" ref="EJ64" si="80">IF(EJ60="","",(EJ63*100)/EJ9)</f>
        <v/>
      </c>
      <c r="EK64" s="1235"/>
      <c r="EL64" s="1229"/>
      <c r="EM64" s="1229"/>
      <c r="EN64" s="1229"/>
      <c r="EO64" s="1235" t="str">
        <f t="shared" ref="EO64" si="81">IF(EO60="","",(EO63*100)/EO9)</f>
        <v/>
      </c>
      <c r="EP64" s="1235"/>
      <c r="EQ64" s="1229"/>
      <c r="ER64" s="1229"/>
      <c r="ES64" s="1229"/>
      <c r="ET64" s="1235" t="str">
        <f t="shared" ref="ET64" si="82">IF(ET60="","",(ET63*100)/ET9)</f>
        <v/>
      </c>
      <c r="EU64" s="1235"/>
      <c r="EV64" s="1229"/>
      <c r="EW64" s="1229"/>
      <c r="EX64" s="1229"/>
      <c r="EY64" s="1235" t="str">
        <f t="shared" ref="EY64" si="83">IF(EY60="","",(EY63*100)/EY9)</f>
        <v/>
      </c>
      <c r="EZ64" s="1235"/>
      <c r="FA64" s="1229"/>
      <c r="FB64" s="1229"/>
      <c r="FC64" s="1229"/>
      <c r="FD64" s="1235" t="str">
        <f t="shared" ref="FD64" si="84">IF(FD60="","",(FD63*100)/FD9)</f>
        <v/>
      </c>
      <c r="FE64" s="1235"/>
      <c r="FF64" s="1229"/>
      <c r="FG64" s="1229"/>
      <c r="FH64" s="1229"/>
      <c r="FI64" s="1235" t="str">
        <f t="shared" ref="FI64" si="85">IF(FI60="","",(FI63*100)/FI9)</f>
        <v/>
      </c>
      <c r="FJ64" s="1235"/>
      <c r="FK64" s="1229"/>
      <c r="FL64" s="1229"/>
      <c r="FM64" s="1229"/>
      <c r="FN64" s="1233" t="str">
        <f>IF(FN60="","",(FN63*100)/FN9)</f>
        <v/>
      </c>
      <c r="FO64" s="1235"/>
      <c r="FP64" s="1229"/>
      <c r="FQ64" s="1229"/>
      <c r="FR64" s="1229"/>
      <c r="FS64" s="1235" t="str">
        <f t="shared" ref="FS64" si="86">IF(FS60="","",(FS63*100)/FS9)</f>
        <v/>
      </c>
      <c r="FT64" s="1235"/>
      <c r="FU64" s="1229"/>
      <c r="FV64" s="1229"/>
      <c r="FW64" s="1229"/>
      <c r="FX64" s="1235" t="str">
        <f t="shared" ref="FX64" si="87">IF(FX60="","",(FX63*100)/FX9)</f>
        <v/>
      </c>
      <c r="FY64" s="1235"/>
      <c r="FZ64" s="541" t="str">
        <f>IF(FZ60="","",(FZ63*100)/FZ9)</f>
        <v/>
      </c>
      <c r="GA64" s="545"/>
      <c r="GB64" s="545"/>
      <c r="GC64" s="545"/>
      <c r="GE64" s="495"/>
      <c r="GF64" s="495"/>
      <c r="GG64" s="495"/>
      <c r="GH64" s="495"/>
      <c r="GI64" s="495"/>
      <c r="GJ64" s="495"/>
      <c r="GK64" s="495"/>
      <c r="GL64" s="495"/>
    </row>
    <row r="65" spans="1:194" s="510" customFormat="1" ht="17.25" customHeight="1">
      <c r="A65" s="783"/>
      <c r="B65" s="783"/>
      <c r="C65" s="783"/>
      <c r="D65" s="783"/>
      <c r="E65" s="783"/>
      <c r="F65" s="783"/>
      <c r="G65" s="783"/>
      <c r="H65" s="783"/>
      <c r="I65" s="783"/>
      <c r="J65" s="783"/>
      <c r="K65" s="783"/>
      <c r="L65" s="783"/>
      <c r="M65" s="783"/>
      <c r="N65" s="783"/>
      <c r="O65" s="783"/>
      <c r="P65" s="783"/>
      <c r="Q65" s="783"/>
      <c r="R65" s="783"/>
      <c r="S65" s="783"/>
      <c r="T65" s="783"/>
      <c r="U65" s="783"/>
      <c r="V65" s="783"/>
      <c r="W65" s="783"/>
      <c r="X65" s="783"/>
      <c r="Y65" s="783"/>
      <c r="Z65" s="783"/>
      <c r="AA65" s="783"/>
      <c r="AB65" s="783"/>
      <c r="AC65" s="783"/>
      <c r="AD65" s="783"/>
      <c r="AE65" s="783"/>
      <c r="AF65" s="783"/>
      <c r="AG65" s="783"/>
      <c r="AH65" s="783"/>
      <c r="AI65" s="783"/>
      <c r="AJ65" s="783"/>
      <c r="AK65" s="783"/>
      <c r="AL65" s="783"/>
      <c r="AM65" s="783"/>
      <c r="AN65" s="783"/>
      <c r="AO65" s="783"/>
      <c r="AP65" s="783"/>
      <c r="AQ65" s="783"/>
      <c r="AR65" s="783"/>
      <c r="AS65" s="783"/>
      <c r="AT65" s="783"/>
      <c r="AU65" s="783"/>
      <c r="AV65" s="783"/>
      <c r="AW65" s="783"/>
      <c r="AX65" s="783"/>
      <c r="AY65" s="783"/>
      <c r="AZ65" s="783"/>
      <c r="BA65" s="783"/>
      <c r="BB65" s="783"/>
      <c r="BC65" s="783"/>
      <c r="BD65" s="783"/>
      <c r="BE65" s="783"/>
      <c r="BF65" s="783"/>
      <c r="BG65" s="783"/>
      <c r="BH65" s="783"/>
      <c r="BI65" s="783"/>
      <c r="BJ65" s="783"/>
      <c r="BK65" s="783"/>
      <c r="BL65" s="783"/>
      <c r="BM65" s="783"/>
      <c r="BN65" s="783"/>
      <c r="BO65" s="783"/>
      <c r="BP65" s="783"/>
      <c r="BQ65" s="783"/>
      <c r="BR65" s="783"/>
      <c r="BS65" s="783"/>
      <c r="BT65" s="783"/>
      <c r="BU65" s="783"/>
      <c r="BV65" s="783"/>
      <c r="BW65" s="783"/>
      <c r="BX65" s="783"/>
      <c r="BY65" s="783"/>
      <c r="BZ65" s="783"/>
      <c r="CA65" s="783"/>
      <c r="CB65" s="783"/>
      <c r="CC65" s="783"/>
      <c r="CD65" s="783"/>
      <c r="CE65" s="783"/>
      <c r="CF65" s="783"/>
      <c r="CG65" s="783"/>
      <c r="CH65" s="783"/>
      <c r="CI65" s="783"/>
      <c r="CJ65" s="783"/>
      <c r="CK65" s="783"/>
      <c r="CL65" s="783"/>
      <c r="CM65" s="783"/>
      <c r="CN65" s="783"/>
      <c r="CO65" s="783"/>
      <c r="CP65" s="783"/>
      <c r="CQ65" s="783"/>
      <c r="CR65" s="783"/>
      <c r="CS65" s="783"/>
      <c r="CT65" s="783"/>
      <c r="CU65" s="783"/>
      <c r="CV65" s="783"/>
      <c r="CW65" s="783"/>
      <c r="CX65" s="783"/>
      <c r="CY65" s="783"/>
      <c r="CZ65" s="783"/>
      <c r="DA65" s="783"/>
      <c r="DB65" s="783"/>
      <c r="DC65" s="783"/>
      <c r="DD65" s="783"/>
      <c r="DE65" s="783"/>
      <c r="DF65" s="783"/>
      <c r="DG65" s="783"/>
      <c r="DH65" s="783"/>
      <c r="DI65" s="783"/>
      <c r="DJ65" s="783"/>
      <c r="DK65" s="783"/>
      <c r="DL65" s="783"/>
      <c r="DM65" s="783"/>
      <c r="DN65" s="783"/>
      <c r="DO65" s="783"/>
      <c r="DP65" s="783"/>
      <c r="DQ65" s="783"/>
      <c r="DR65" s="783"/>
      <c r="DS65" s="783"/>
      <c r="DT65" s="783"/>
      <c r="DU65" s="783"/>
      <c r="DV65" s="783"/>
      <c r="DW65" s="783"/>
      <c r="DX65" s="783"/>
      <c r="DY65" s="783"/>
      <c r="DZ65" s="783"/>
      <c r="EA65" s="783"/>
      <c r="EB65" s="783"/>
      <c r="EC65" s="783"/>
      <c r="ED65" s="783"/>
      <c r="EE65" s="783"/>
      <c r="EF65" s="783"/>
      <c r="EG65" s="783"/>
      <c r="EH65" s="783"/>
      <c r="EI65" s="783"/>
      <c r="EJ65" s="783"/>
      <c r="EK65" s="783"/>
      <c r="EL65" s="783"/>
      <c r="EM65" s="783"/>
      <c r="EN65" s="783"/>
      <c r="EO65" s="783"/>
      <c r="EP65" s="783"/>
      <c r="EQ65" s="783"/>
      <c r="ER65" s="783"/>
      <c r="ES65" s="783"/>
      <c r="ET65" s="783"/>
      <c r="EU65" s="783"/>
      <c r="EV65" s="783"/>
      <c r="EW65" s="783"/>
      <c r="EX65" s="783"/>
      <c r="EY65" s="783"/>
      <c r="EZ65" s="783"/>
      <c r="FA65" s="783"/>
      <c r="FB65" s="783"/>
      <c r="FC65" s="783"/>
      <c r="FD65" s="783"/>
      <c r="FE65" s="783"/>
      <c r="FF65" s="783"/>
      <c r="FG65" s="783"/>
      <c r="FH65" s="783"/>
      <c r="FI65" s="783"/>
      <c r="FJ65" s="783"/>
      <c r="FK65" s="783"/>
      <c r="FL65" s="783"/>
      <c r="FM65" s="783"/>
      <c r="FN65" s="783"/>
      <c r="FO65" s="783"/>
      <c r="FP65" s="783"/>
      <c r="FQ65" s="783"/>
      <c r="FR65" s="783"/>
      <c r="FS65" s="783"/>
      <c r="FT65" s="783"/>
      <c r="FU65" s="783"/>
      <c r="FV65" s="783"/>
      <c r="FW65" s="783"/>
      <c r="FX65" s="783"/>
      <c r="FY65" s="783"/>
      <c r="FZ65" s="783"/>
      <c r="GA65" s="783"/>
      <c r="GB65" s="783"/>
      <c r="GC65" s="511"/>
      <c r="GE65" s="495"/>
      <c r="GF65" s="495"/>
      <c r="GG65" s="495"/>
      <c r="GH65" s="495"/>
      <c r="GI65" s="495"/>
      <c r="GJ65" s="495"/>
      <c r="GK65" s="495"/>
      <c r="GL65" s="495"/>
    </row>
    <row r="66" spans="1:194" s="510" customFormat="1" ht="17.25" customHeight="1">
      <c r="A66" s="783"/>
      <c r="B66" s="783"/>
      <c r="C66" s="783"/>
      <c r="D66" s="783"/>
      <c r="E66" s="783"/>
      <c r="F66" s="783"/>
      <c r="G66" s="783"/>
      <c r="H66" s="783"/>
      <c r="I66" s="783"/>
      <c r="J66" s="783"/>
      <c r="K66" s="783"/>
      <c r="L66" s="783"/>
      <c r="M66" s="783"/>
      <c r="N66" s="783"/>
      <c r="O66" s="783"/>
      <c r="P66" s="783"/>
      <c r="Q66" s="783"/>
      <c r="R66" s="783"/>
      <c r="S66" s="783"/>
      <c r="T66" s="783"/>
      <c r="U66" s="783"/>
      <c r="V66" s="783"/>
      <c r="W66" s="783"/>
      <c r="X66" s="783"/>
      <c r="Y66" s="783"/>
      <c r="Z66" s="783"/>
      <c r="AA66" s="783"/>
      <c r="AB66" s="783"/>
      <c r="AC66" s="783"/>
      <c r="AD66" s="783"/>
      <c r="AE66" s="783"/>
      <c r="AF66" s="783"/>
      <c r="AG66" s="783"/>
      <c r="AH66" s="783"/>
      <c r="AI66" s="783"/>
      <c r="AJ66" s="783"/>
      <c r="AK66" s="783"/>
      <c r="AL66" s="783"/>
      <c r="AM66" s="783"/>
      <c r="AN66" s="783"/>
      <c r="AO66" s="783"/>
      <c r="AP66" s="783"/>
      <c r="AQ66" s="783"/>
      <c r="AR66" s="783"/>
      <c r="AS66" s="783"/>
      <c r="AT66" s="783"/>
      <c r="AU66" s="783"/>
      <c r="AV66" s="783"/>
      <c r="AW66" s="783"/>
      <c r="AX66" s="783"/>
      <c r="AY66" s="783"/>
      <c r="AZ66" s="783"/>
      <c r="BA66" s="783"/>
      <c r="BB66" s="783"/>
      <c r="BC66" s="783"/>
      <c r="BD66" s="783"/>
      <c r="BE66" s="783"/>
      <c r="BF66" s="783"/>
      <c r="BG66" s="783"/>
      <c r="BH66" s="783"/>
      <c r="BI66" s="783"/>
      <c r="BJ66" s="783"/>
      <c r="BK66" s="783"/>
      <c r="BL66" s="783"/>
      <c r="BM66" s="783"/>
      <c r="BN66" s="783"/>
      <c r="BO66" s="783"/>
      <c r="BP66" s="783"/>
      <c r="BQ66" s="783"/>
      <c r="BR66" s="783"/>
      <c r="BS66" s="783"/>
      <c r="BT66" s="783"/>
      <c r="BU66" s="783"/>
      <c r="BV66" s="783"/>
      <c r="BW66" s="783"/>
      <c r="BX66" s="783"/>
      <c r="BY66" s="783"/>
      <c r="BZ66" s="783"/>
      <c r="CA66" s="783"/>
      <c r="CB66" s="783"/>
      <c r="CC66" s="783"/>
      <c r="CD66" s="783"/>
      <c r="CE66" s="783"/>
      <c r="CF66" s="783"/>
      <c r="CG66" s="783"/>
      <c r="CH66" s="783"/>
      <c r="CI66" s="783"/>
      <c r="CJ66" s="783"/>
      <c r="CK66" s="783"/>
      <c r="CL66" s="783"/>
      <c r="CM66" s="783"/>
      <c r="CN66" s="783"/>
      <c r="CO66" s="783"/>
      <c r="CP66" s="783"/>
      <c r="CQ66" s="783"/>
      <c r="CR66" s="783"/>
      <c r="CS66" s="783"/>
      <c r="CT66" s="783"/>
      <c r="CU66" s="783"/>
      <c r="CV66" s="783"/>
      <c r="CW66" s="783"/>
      <c r="CX66" s="783"/>
      <c r="CY66" s="783"/>
      <c r="CZ66" s="783"/>
      <c r="DA66" s="783"/>
      <c r="DB66" s="783"/>
      <c r="DC66" s="783"/>
      <c r="DD66" s="783"/>
      <c r="DE66" s="783"/>
      <c r="DF66" s="783"/>
      <c r="DG66" s="783"/>
      <c r="DH66" s="783"/>
      <c r="DI66" s="783"/>
      <c r="DJ66" s="783"/>
      <c r="DK66" s="783"/>
      <c r="DL66" s="783"/>
      <c r="DM66" s="783"/>
      <c r="DN66" s="783"/>
      <c r="DO66" s="783"/>
      <c r="DP66" s="783"/>
      <c r="DQ66" s="783"/>
      <c r="DR66" s="783"/>
      <c r="DS66" s="783"/>
      <c r="DT66" s="783"/>
      <c r="DU66" s="783"/>
      <c r="DV66" s="783"/>
      <c r="DW66" s="783"/>
      <c r="DX66" s="783"/>
      <c r="DY66" s="783"/>
      <c r="DZ66" s="783"/>
      <c r="EA66" s="783"/>
      <c r="EB66" s="783"/>
      <c r="EC66" s="783"/>
      <c r="ED66" s="783"/>
      <c r="EE66" s="783"/>
      <c r="EF66" s="783"/>
      <c r="EG66" s="783"/>
      <c r="EH66" s="783"/>
      <c r="EI66" s="783"/>
      <c r="EJ66" s="783"/>
      <c r="EK66" s="783"/>
      <c r="EL66" s="783"/>
      <c r="EM66" s="783"/>
      <c r="EN66" s="783"/>
      <c r="EO66" s="783"/>
      <c r="EP66" s="783"/>
      <c r="EQ66" s="783"/>
      <c r="ER66" s="783"/>
      <c r="ES66" s="783"/>
      <c r="ET66" s="783"/>
      <c r="EU66" s="783"/>
      <c r="EV66" s="783"/>
      <c r="EW66" s="783"/>
      <c r="EX66" s="783"/>
      <c r="EY66" s="783"/>
      <c r="EZ66" s="783"/>
      <c r="FA66" s="783"/>
      <c r="FB66" s="783"/>
      <c r="FC66" s="783"/>
      <c r="FD66" s="783"/>
      <c r="FE66" s="783"/>
      <c r="FF66" s="783"/>
      <c r="FG66" s="783"/>
      <c r="FH66" s="783"/>
      <c r="FI66" s="783"/>
      <c r="FJ66" s="783"/>
      <c r="FK66" s="783"/>
      <c r="FL66" s="783"/>
      <c r="FM66" s="783"/>
      <c r="FN66" s="783"/>
      <c r="FO66" s="783"/>
      <c r="FP66" s="783"/>
      <c r="FQ66" s="783"/>
      <c r="FR66" s="783"/>
      <c r="FS66" s="783"/>
      <c r="FT66" s="783"/>
      <c r="FU66" s="783"/>
      <c r="FV66" s="783"/>
      <c r="FW66" s="783"/>
      <c r="FX66" s="783"/>
      <c r="FY66" s="783"/>
      <c r="FZ66" s="783"/>
      <c r="GA66" s="783"/>
      <c r="GB66" s="783"/>
      <c r="GC66" s="511"/>
      <c r="GE66" s="495"/>
      <c r="GF66" s="495"/>
      <c r="GG66" s="495"/>
      <c r="GH66" s="495"/>
      <c r="GI66" s="495"/>
      <c r="GJ66" s="495"/>
      <c r="GK66" s="495"/>
      <c r="GL66" s="495"/>
    </row>
    <row r="67" spans="1:194" s="510" customFormat="1" ht="17.25" customHeight="1">
      <c r="A67" s="783"/>
      <c r="B67" s="783"/>
      <c r="C67" s="783"/>
      <c r="D67" s="783"/>
      <c r="E67" s="783"/>
      <c r="F67" s="783"/>
      <c r="G67" s="783"/>
      <c r="H67" s="783"/>
      <c r="I67" s="783"/>
      <c r="J67" s="783"/>
      <c r="K67" s="783"/>
      <c r="L67" s="783"/>
      <c r="M67" s="783"/>
      <c r="N67" s="783"/>
      <c r="O67" s="783"/>
      <c r="P67" s="783"/>
      <c r="Q67" s="783"/>
      <c r="R67" s="783"/>
      <c r="S67" s="783"/>
      <c r="T67" s="783"/>
      <c r="U67" s="783"/>
      <c r="V67" s="783"/>
      <c r="W67" s="783"/>
      <c r="X67" s="783"/>
      <c r="Y67" s="783"/>
      <c r="Z67" s="783"/>
      <c r="AA67" s="783"/>
      <c r="AB67" s="783"/>
      <c r="AC67" s="783"/>
      <c r="AD67" s="783"/>
      <c r="AE67" s="783"/>
      <c r="AF67" s="783"/>
      <c r="AG67" s="783"/>
      <c r="AH67" s="783"/>
      <c r="AI67" s="783"/>
      <c r="AJ67" s="783"/>
      <c r="AK67" s="783"/>
      <c r="AL67" s="783"/>
      <c r="AM67" s="783"/>
      <c r="AN67" s="783"/>
      <c r="AO67" s="783"/>
      <c r="AP67" s="783"/>
      <c r="AQ67" s="783"/>
      <c r="AR67" s="783"/>
      <c r="AS67" s="783"/>
      <c r="AT67" s="783"/>
      <c r="AU67" s="783"/>
      <c r="AV67" s="783"/>
      <c r="AW67" s="783"/>
      <c r="AX67" s="783"/>
      <c r="AY67" s="783"/>
      <c r="AZ67" s="783"/>
      <c r="BA67" s="783"/>
      <c r="BB67" s="783"/>
      <c r="BC67" s="783"/>
      <c r="BD67" s="783"/>
      <c r="BE67" s="783"/>
      <c r="BF67" s="783"/>
      <c r="BG67" s="783"/>
      <c r="BH67" s="783"/>
      <c r="BI67" s="783"/>
      <c r="BJ67" s="783"/>
      <c r="BK67" s="783"/>
      <c r="BL67" s="783"/>
      <c r="BM67" s="783"/>
      <c r="BN67" s="783"/>
      <c r="BO67" s="783"/>
      <c r="BP67" s="783"/>
      <c r="BQ67" s="783"/>
      <c r="BR67" s="783"/>
      <c r="BS67" s="783"/>
      <c r="BT67" s="783"/>
      <c r="BU67" s="783"/>
      <c r="BV67" s="783"/>
      <c r="BW67" s="783"/>
      <c r="BX67" s="783"/>
      <c r="BY67" s="783"/>
      <c r="BZ67" s="783"/>
      <c r="CA67" s="783"/>
      <c r="CB67" s="783"/>
      <c r="CC67" s="783"/>
      <c r="CD67" s="783"/>
      <c r="CE67" s="783"/>
      <c r="CF67" s="783"/>
      <c r="CG67" s="783"/>
      <c r="CH67" s="783"/>
      <c r="CI67" s="783"/>
      <c r="CJ67" s="783"/>
      <c r="CK67" s="783"/>
      <c r="CL67" s="783"/>
      <c r="CM67" s="783"/>
      <c r="CN67" s="783"/>
      <c r="CO67" s="783"/>
      <c r="CP67" s="783"/>
      <c r="CQ67" s="783"/>
      <c r="CR67" s="783"/>
      <c r="CS67" s="783"/>
      <c r="CT67" s="783"/>
      <c r="CU67" s="783"/>
      <c r="CV67" s="783"/>
      <c r="CW67" s="783"/>
      <c r="CX67" s="783"/>
      <c r="CY67" s="783"/>
      <c r="CZ67" s="783"/>
      <c r="DA67" s="783"/>
      <c r="DB67" s="783"/>
      <c r="DC67" s="783"/>
      <c r="DD67" s="783"/>
      <c r="DE67" s="783"/>
      <c r="DF67" s="783"/>
      <c r="DG67" s="783"/>
      <c r="DH67" s="783"/>
      <c r="DI67" s="783"/>
      <c r="DJ67" s="783"/>
      <c r="DK67" s="783"/>
      <c r="DL67" s="783"/>
      <c r="DM67" s="783"/>
      <c r="DN67" s="783"/>
      <c r="DO67" s="783"/>
      <c r="DP67" s="783"/>
      <c r="DQ67" s="783"/>
      <c r="DR67" s="783"/>
      <c r="DS67" s="783"/>
      <c r="DT67" s="783"/>
      <c r="DU67" s="783"/>
      <c r="DV67" s="783"/>
      <c r="DW67" s="783"/>
      <c r="DX67" s="783"/>
      <c r="DY67" s="783"/>
      <c r="DZ67" s="783"/>
      <c r="EA67" s="783"/>
      <c r="EB67" s="783"/>
      <c r="EC67" s="783"/>
      <c r="ED67" s="783"/>
      <c r="EE67" s="783"/>
      <c r="EF67" s="783"/>
      <c r="EG67" s="783"/>
      <c r="EH67" s="783"/>
      <c r="EI67" s="783"/>
      <c r="EJ67" s="783"/>
      <c r="EK67" s="783"/>
      <c r="EL67" s="783"/>
      <c r="EM67" s="783"/>
      <c r="EN67" s="783"/>
      <c r="EO67" s="783"/>
      <c r="EP67" s="783"/>
      <c r="EQ67" s="783"/>
      <c r="ER67" s="783"/>
      <c r="ES67" s="783"/>
      <c r="ET67" s="783"/>
      <c r="EU67" s="783"/>
      <c r="EV67" s="783"/>
      <c r="EW67" s="783"/>
      <c r="EX67" s="783"/>
      <c r="EY67" s="783"/>
      <c r="EZ67" s="783"/>
      <c r="FA67" s="783"/>
      <c r="FB67" s="783"/>
      <c r="FC67" s="783"/>
      <c r="FD67" s="783"/>
      <c r="FE67" s="783"/>
      <c r="FF67" s="783"/>
      <c r="FG67" s="783"/>
      <c r="FH67" s="783"/>
      <c r="FI67" s="783"/>
      <c r="FJ67" s="783"/>
      <c r="FK67" s="783"/>
      <c r="FL67" s="783"/>
      <c r="FM67" s="783"/>
      <c r="FN67" s="783"/>
      <c r="FO67" s="783"/>
      <c r="FP67" s="783"/>
      <c r="FQ67" s="783"/>
      <c r="FR67" s="783"/>
      <c r="FS67" s="783"/>
      <c r="FT67" s="783"/>
      <c r="FU67" s="783"/>
      <c r="FV67" s="783"/>
      <c r="FW67" s="783"/>
      <c r="FX67" s="783"/>
      <c r="FY67" s="783"/>
      <c r="FZ67" s="783"/>
      <c r="GA67" s="783"/>
      <c r="GB67" s="783"/>
      <c r="GC67" s="511"/>
      <c r="GE67" s="495"/>
      <c r="GF67" s="495"/>
      <c r="GG67" s="495"/>
      <c r="GH67" s="495"/>
      <c r="GI67" s="495"/>
      <c r="GJ67" s="495"/>
      <c r="GK67" s="495"/>
      <c r="GL67" s="495"/>
    </row>
    <row r="68" spans="1:194" s="512" customFormat="1" ht="17.25" customHeight="1">
      <c r="A68" s="783"/>
      <c r="B68" s="783"/>
      <c r="C68" s="783"/>
      <c r="D68" s="783"/>
      <c r="E68" s="783"/>
      <c r="F68" s="783"/>
      <c r="G68" s="783"/>
      <c r="H68" s="783"/>
      <c r="I68" s="783"/>
      <c r="J68" s="783"/>
      <c r="K68" s="783"/>
      <c r="L68" s="783"/>
      <c r="M68" s="783"/>
      <c r="N68" s="783"/>
      <c r="O68" s="783"/>
      <c r="P68" s="783"/>
      <c r="Q68" s="783"/>
      <c r="R68" s="783"/>
      <c r="S68" s="783"/>
      <c r="T68" s="783"/>
      <c r="U68" s="783"/>
      <c r="V68" s="783"/>
      <c r="W68" s="783"/>
      <c r="X68" s="783"/>
      <c r="Y68" s="783"/>
      <c r="Z68" s="783"/>
      <c r="AA68" s="783"/>
      <c r="AB68" s="783"/>
      <c r="AC68" s="783"/>
      <c r="AD68" s="783"/>
      <c r="AE68" s="783"/>
      <c r="AF68" s="783"/>
      <c r="AG68" s="783"/>
      <c r="AH68" s="783"/>
      <c r="AI68" s="783"/>
      <c r="AJ68" s="783"/>
      <c r="AK68" s="783"/>
      <c r="AL68" s="783"/>
      <c r="AM68" s="783"/>
      <c r="AN68" s="783"/>
      <c r="AO68" s="783"/>
      <c r="AP68" s="783"/>
      <c r="AQ68" s="783"/>
      <c r="AR68" s="783"/>
      <c r="AS68" s="783"/>
      <c r="AT68" s="783"/>
      <c r="AU68" s="783"/>
      <c r="AV68" s="783"/>
      <c r="AW68" s="783"/>
      <c r="AX68" s="783"/>
      <c r="AY68" s="783"/>
      <c r="AZ68" s="783"/>
      <c r="BA68" s="783"/>
      <c r="BB68" s="783"/>
      <c r="BC68" s="783"/>
      <c r="BD68" s="783"/>
      <c r="BE68" s="783"/>
      <c r="BF68" s="783"/>
      <c r="BG68" s="783"/>
      <c r="BH68" s="783"/>
      <c r="BI68" s="783"/>
      <c r="BJ68" s="783"/>
      <c r="BK68" s="783"/>
      <c r="BL68" s="783"/>
      <c r="BM68" s="783"/>
      <c r="BN68" s="783"/>
      <c r="BO68" s="783"/>
      <c r="BP68" s="783"/>
      <c r="BQ68" s="783"/>
      <c r="BR68" s="783"/>
      <c r="BS68" s="783"/>
      <c r="BT68" s="783"/>
      <c r="BU68" s="783"/>
      <c r="BV68" s="783"/>
      <c r="BW68" s="783"/>
      <c r="BX68" s="783"/>
      <c r="BY68" s="783"/>
      <c r="BZ68" s="783"/>
      <c r="CA68" s="783"/>
      <c r="CB68" s="783"/>
      <c r="CC68" s="783"/>
      <c r="CD68" s="783"/>
      <c r="CE68" s="783"/>
      <c r="CF68" s="783"/>
      <c r="CG68" s="783"/>
      <c r="CH68" s="783"/>
      <c r="CI68" s="783"/>
      <c r="CJ68" s="783"/>
      <c r="CK68" s="783"/>
      <c r="CL68" s="783"/>
      <c r="CM68" s="783"/>
      <c r="CN68" s="783"/>
      <c r="CO68" s="783"/>
      <c r="CP68" s="783"/>
      <c r="CQ68" s="783"/>
      <c r="CR68" s="783"/>
      <c r="CS68" s="783"/>
      <c r="CT68" s="783"/>
      <c r="CU68" s="783"/>
      <c r="CV68" s="783"/>
      <c r="CW68" s="783"/>
      <c r="CX68" s="783"/>
      <c r="CY68" s="783"/>
      <c r="CZ68" s="783"/>
      <c r="DA68" s="783"/>
      <c r="DB68" s="783"/>
      <c r="DC68" s="783"/>
      <c r="DD68" s="783"/>
      <c r="DE68" s="783"/>
      <c r="DF68" s="783"/>
      <c r="DG68" s="783"/>
      <c r="DH68" s="783"/>
      <c r="DI68" s="783"/>
      <c r="DJ68" s="783"/>
      <c r="DK68" s="783"/>
      <c r="DL68" s="783"/>
      <c r="DM68" s="783"/>
      <c r="DN68" s="783"/>
      <c r="DO68" s="783"/>
      <c r="DP68" s="783"/>
      <c r="DQ68" s="783"/>
      <c r="DR68" s="783"/>
      <c r="DS68" s="783"/>
      <c r="DT68" s="783"/>
      <c r="DU68" s="783"/>
      <c r="DV68" s="783"/>
      <c r="DW68" s="783"/>
      <c r="DX68" s="783"/>
      <c r="DY68" s="783"/>
      <c r="DZ68" s="783"/>
      <c r="EA68" s="783"/>
      <c r="EB68" s="783"/>
      <c r="EC68" s="783"/>
      <c r="ED68" s="783"/>
      <c r="EE68" s="783"/>
      <c r="EF68" s="783"/>
      <c r="EG68" s="783"/>
      <c r="EH68" s="783"/>
      <c r="EI68" s="783"/>
      <c r="EJ68" s="783"/>
      <c r="EK68" s="783"/>
      <c r="EL68" s="783"/>
      <c r="EM68" s="783"/>
      <c r="EN68" s="783"/>
      <c r="EO68" s="783"/>
      <c r="EP68" s="783"/>
      <c r="EQ68" s="783"/>
      <c r="ER68" s="783"/>
      <c r="ES68" s="783"/>
      <c r="ET68" s="783"/>
      <c r="EU68" s="783"/>
      <c r="EV68" s="783"/>
      <c r="EW68" s="783"/>
      <c r="EX68" s="783"/>
      <c r="EY68" s="783"/>
      <c r="EZ68" s="783"/>
      <c r="FA68" s="783"/>
      <c r="FB68" s="783"/>
      <c r="FC68" s="783"/>
      <c r="FD68" s="783"/>
      <c r="FE68" s="783"/>
      <c r="FF68" s="783"/>
      <c r="FG68" s="783"/>
      <c r="FH68" s="783"/>
      <c r="FI68" s="783"/>
      <c r="FJ68" s="783"/>
      <c r="FK68" s="783"/>
      <c r="FL68" s="783"/>
      <c r="FM68" s="783"/>
      <c r="FN68" s="783"/>
      <c r="FO68" s="783"/>
      <c r="FP68" s="783"/>
      <c r="FQ68" s="783"/>
      <c r="FR68" s="783"/>
      <c r="FS68" s="783"/>
      <c r="FT68" s="783"/>
      <c r="FU68" s="783"/>
      <c r="FV68" s="783"/>
      <c r="FW68" s="783"/>
      <c r="FX68" s="783"/>
      <c r="FY68" s="783"/>
      <c r="FZ68" s="783"/>
      <c r="GA68" s="783"/>
      <c r="GB68" s="783"/>
      <c r="GC68" s="511"/>
      <c r="GE68" s="495"/>
      <c r="GF68" s="495"/>
      <c r="GG68" s="495"/>
      <c r="GH68" s="495"/>
      <c r="GI68" s="495"/>
      <c r="GJ68" s="495"/>
      <c r="GK68" s="495"/>
      <c r="GL68" s="495"/>
    </row>
    <row r="69" spans="1:194" s="512" customFormat="1" ht="16.5" customHeight="1">
      <c r="A69" s="511"/>
      <c r="B69" s="511"/>
      <c r="C69" s="511"/>
      <c r="D69" s="502"/>
      <c r="E69" s="502"/>
      <c r="F69" s="502"/>
      <c r="G69" s="511"/>
      <c r="H69" s="502"/>
      <c r="I69" s="511"/>
      <c r="J69" s="511"/>
      <c r="K69" s="511"/>
      <c r="L69" s="511"/>
      <c r="M69" s="502"/>
      <c r="N69" s="511"/>
      <c r="O69" s="511"/>
      <c r="P69" s="511"/>
      <c r="Q69" s="511"/>
      <c r="R69" s="502"/>
      <c r="S69" s="511"/>
      <c r="V69" s="511"/>
      <c r="W69" s="502"/>
      <c r="X69" s="511"/>
      <c r="AA69" s="511"/>
      <c r="AB69" s="502"/>
      <c r="AC69" s="511"/>
      <c r="AF69" s="511"/>
      <c r="AG69" s="502"/>
      <c r="AH69" s="511"/>
      <c r="AK69" s="511"/>
      <c r="AL69" s="502"/>
      <c r="AM69" s="511"/>
      <c r="AP69" s="511"/>
      <c r="AQ69" s="502"/>
      <c r="AR69" s="511"/>
      <c r="AU69" s="511"/>
      <c r="AV69" s="502"/>
      <c r="AW69" s="511"/>
      <c r="AZ69" s="511"/>
      <c r="BA69" s="502"/>
      <c r="BB69" s="511"/>
      <c r="BC69" s="511"/>
      <c r="BD69" s="511"/>
      <c r="BE69" s="511"/>
      <c r="BF69" s="502"/>
      <c r="BG69" s="511"/>
      <c r="BH69" s="511"/>
      <c r="BI69" s="511"/>
      <c r="BJ69" s="511"/>
      <c r="BK69" s="502"/>
      <c r="BL69" s="511"/>
      <c r="BM69" s="511"/>
      <c r="BN69" s="511"/>
      <c r="BO69" s="511"/>
      <c r="BP69" s="502"/>
      <c r="BQ69" s="511"/>
      <c r="BR69" s="511"/>
      <c r="BS69" s="511"/>
      <c r="BT69" s="511"/>
      <c r="BU69" s="502"/>
      <c r="BV69" s="511"/>
      <c r="BW69" s="511"/>
      <c r="BX69" s="511"/>
      <c r="BY69" s="511"/>
      <c r="BZ69" s="502"/>
      <c r="CA69" s="511"/>
      <c r="CB69" s="511"/>
      <c r="CC69" s="511"/>
      <c r="CD69" s="511"/>
      <c r="CE69" s="502"/>
      <c r="CF69" s="511"/>
      <c r="CG69" s="511"/>
      <c r="CH69" s="511"/>
      <c r="CI69" s="511"/>
      <c r="CJ69" s="502"/>
      <c r="CK69" s="511"/>
      <c r="CL69" s="511"/>
      <c r="CM69" s="511"/>
      <c r="CN69" s="511"/>
      <c r="CO69" s="502"/>
      <c r="CP69" s="511"/>
      <c r="CQ69" s="511"/>
      <c r="CR69" s="511"/>
      <c r="CS69" s="511"/>
      <c r="CT69" s="502"/>
      <c r="CU69" s="511"/>
      <c r="CV69" s="511"/>
      <c r="CW69" s="511"/>
      <c r="CX69" s="511"/>
      <c r="CY69" s="502"/>
      <c r="CZ69" s="511"/>
      <c r="DA69" s="511"/>
      <c r="DB69" s="511"/>
      <c r="DC69" s="511"/>
      <c r="DD69" s="502"/>
      <c r="DE69" s="511"/>
      <c r="DF69" s="511"/>
      <c r="DG69" s="511"/>
      <c r="DH69" s="511"/>
      <c r="DI69" s="502"/>
      <c r="DJ69" s="511"/>
      <c r="DK69" s="511"/>
      <c r="DL69" s="511"/>
      <c r="DM69" s="511"/>
      <c r="DN69" s="502"/>
      <c r="DO69" s="511"/>
      <c r="DP69" s="511"/>
      <c r="DQ69" s="511"/>
      <c r="DR69" s="511"/>
      <c r="DS69" s="502"/>
      <c r="DT69" s="511"/>
      <c r="DU69" s="511"/>
      <c r="DV69" s="511"/>
      <c r="DW69" s="511"/>
      <c r="DX69" s="502"/>
      <c r="DY69" s="511"/>
      <c r="DZ69" s="511"/>
      <c r="EA69" s="511"/>
      <c r="EB69" s="511"/>
      <c r="EC69" s="502"/>
      <c r="ED69" s="511"/>
      <c r="EE69" s="511"/>
      <c r="EF69" s="511"/>
      <c r="EG69" s="511"/>
      <c r="EH69" s="502"/>
      <c r="EI69" s="511"/>
      <c r="EJ69" s="511"/>
      <c r="EK69" s="511"/>
      <c r="EL69" s="511"/>
      <c r="EM69" s="502"/>
      <c r="EN69" s="511"/>
      <c r="EO69" s="511"/>
      <c r="EP69" s="511"/>
      <c r="EQ69" s="511"/>
      <c r="ER69" s="502"/>
      <c r="ES69" s="511"/>
      <c r="ET69" s="511"/>
      <c r="EU69" s="511"/>
      <c r="EV69" s="511"/>
      <c r="EW69" s="502"/>
      <c r="EX69" s="511"/>
      <c r="EY69" s="511"/>
      <c r="EZ69" s="511"/>
      <c r="FA69" s="511"/>
      <c r="FB69" s="502"/>
      <c r="FC69" s="511"/>
      <c r="FD69" s="511"/>
      <c r="FE69" s="511"/>
      <c r="FF69" s="511"/>
      <c r="FG69" s="502"/>
      <c r="FH69" s="511"/>
      <c r="FI69" s="511"/>
      <c r="FJ69" s="511"/>
      <c r="FK69" s="511"/>
      <c r="FL69" s="502"/>
      <c r="FM69" s="511"/>
      <c r="FN69" s="511"/>
      <c r="FO69" s="511"/>
      <c r="FP69" s="511"/>
      <c r="FQ69" s="502"/>
      <c r="FR69" s="511"/>
      <c r="FS69" s="511"/>
      <c r="FT69" s="511"/>
      <c r="FU69" s="511"/>
      <c r="FV69" s="502"/>
      <c r="FW69" s="511"/>
      <c r="FX69" s="511"/>
      <c r="FY69" s="511"/>
      <c r="FZ69" s="511"/>
      <c r="GA69" s="508"/>
      <c r="GB69" s="508"/>
      <c r="GC69" s="508"/>
      <c r="GE69" s="495"/>
      <c r="GF69" s="495"/>
      <c r="GG69" s="495"/>
      <c r="GH69" s="495"/>
      <c r="GI69" s="495"/>
      <c r="GJ69" s="495"/>
      <c r="GK69" s="495"/>
      <c r="GL69" s="495"/>
    </row>
    <row r="70" spans="1:194" s="512" customFormat="1" ht="16.5" customHeight="1">
      <c r="A70" s="511"/>
      <c r="B70" s="511"/>
      <c r="C70" s="511"/>
      <c r="D70" s="502"/>
      <c r="E70" s="502"/>
      <c r="F70" s="502"/>
      <c r="G70" s="511"/>
      <c r="H70" s="502"/>
      <c r="I70" s="511"/>
      <c r="J70" s="511"/>
      <c r="K70" s="511"/>
      <c r="L70" s="511"/>
      <c r="M70" s="502"/>
      <c r="N70" s="511"/>
      <c r="O70" s="511"/>
      <c r="P70" s="511"/>
      <c r="Q70" s="511"/>
      <c r="R70" s="502"/>
      <c r="S70" s="511"/>
      <c r="V70" s="511"/>
      <c r="W70" s="502"/>
      <c r="X70" s="511"/>
      <c r="AA70" s="511"/>
      <c r="AB70" s="502"/>
      <c r="AC70" s="511"/>
      <c r="AF70" s="511"/>
      <c r="AG70" s="502"/>
      <c r="AH70" s="511"/>
      <c r="AK70" s="511"/>
      <c r="AL70" s="502"/>
      <c r="AM70" s="511"/>
      <c r="AP70" s="511"/>
      <c r="AQ70" s="502"/>
      <c r="AR70" s="511"/>
      <c r="AU70" s="511"/>
      <c r="AV70" s="502"/>
      <c r="AW70" s="511"/>
      <c r="AZ70" s="511"/>
      <c r="BA70" s="502"/>
      <c r="BB70" s="511"/>
      <c r="BC70" s="511"/>
      <c r="BD70" s="511"/>
      <c r="BE70" s="511"/>
      <c r="BF70" s="502"/>
      <c r="BG70" s="511"/>
      <c r="BH70" s="511"/>
      <c r="BI70" s="511"/>
      <c r="BJ70" s="511"/>
      <c r="BK70" s="502"/>
      <c r="BL70" s="511"/>
      <c r="BM70" s="511"/>
      <c r="BN70" s="511"/>
      <c r="BO70" s="511"/>
      <c r="BP70" s="502"/>
      <c r="BQ70" s="511"/>
      <c r="BR70" s="511"/>
      <c r="BS70" s="511"/>
      <c r="BT70" s="511"/>
      <c r="BU70" s="502"/>
      <c r="BV70" s="511"/>
      <c r="BW70" s="511"/>
      <c r="BX70" s="511"/>
      <c r="BY70" s="511"/>
      <c r="BZ70" s="502"/>
      <c r="CA70" s="511"/>
      <c r="CB70" s="511"/>
      <c r="CC70" s="511"/>
      <c r="CD70" s="511"/>
      <c r="CE70" s="502"/>
      <c r="CF70" s="511"/>
      <c r="CG70" s="511"/>
      <c r="CH70" s="511"/>
      <c r="CI70" s="511"/>
      <c r="CJ70" s="502"/>
      <c r="CK70" s="511"/>
      <c r="CL70" s="511"/>
      <c r="CM70" s="511"/>
      <c r="CN70" s="511"/>
      <c r="CO70" s="502"/>
      <c r="CP70" s="511"/>
      <c r="CQ70" s="511"/>
      <c r="CR70" s="511"/>
      <c r="CS70" s="511"/>
      <c r="CT70" s="502"/>
      <c r="CU70" s="511"/>
      <c r="CV70" s="511"/>
      <c r="CW70" s="511"/>
      <c r="CX70" s="511"/>
      <c r="CY70" s="502"/>
      <c r="CZ70" s="511"/>
      <c r="DA70" s="511"/>
      <c r="DB70" s="511"/>
      <c r="DC70" s="511"/>
      <c r="DD70" s="502"/>
      <c r="DE70" s="511"/>
      <c r="DF70" s="511"/>
      <c r="DG70" s="511"/>
      <c r="DH70" s="511"/>
      <c r="DI70" s="502"/>
      <c r="DJ70" s="511"/>
      <c r="DK70" s="511"/>
      <c r="DL70" s="511"/>
      <c r="DM70" s="511"/>
      <c r="DN70" s="502"/>
      <c r="DO70" s="511"/>
      <c r="DP70" s="511"/>
      <c r="DQ70" s="511"/>
      <c r="DR70" s="511"/>
      <c r="DS70" s="502"/>
      <c r="DT70" s="511"/>
      <c r="DU70" s="511"/>
      <c r="DV70" s="511"/>
      <c r="DW70" s="511"/>
      <c r="DX70" s="502"/>
      <c r="DY70" s="511"/>
      <c r="DZ70" s="511"/>
      <c r="EA70" s="511"/>
      <c r="EB70" s="511"/>
      <c r="EC70" s="502"/>
      <c r="ED70" s="511"/>
      <c r="EE70" s="511"/>
      <c r="EF70" s="511"/>
      <c r="EG70" s="511"/>
      <c r="EH70" s="502"/>
      <c r="EI70" s="511"/>
      <c r="EJ70" s="511"/>
      <c r="EK70" s="511"/>
      <c r="EL70" s="511"/>
      <c r="EM70" s="502"/>
      <c r="EN70" s="511"/>
      <c r="EO70" s="511"/>
      <c r="EP70" s="511"/>
      <c r="EQ70" s="511"/>
      <c r="ER70" s="502"/>
      <c r="ES70" s="511"/>
      <c r="ET70" s="511"/>
      <c r="EU70" s="511"/>
      <c r="EV70" s="511"/>
      <c r="EW70" s="502"/>
      <c r="EX70" s="511"/>
      <c r="EY70" s="511"/>
      <c r="EZ70" s="511"/>
      <c r="FA70" s="511"/>
      <c r="FB70" s="502"/>
      <c r="FC70" s="511"/>
      <c r="FD70" s="511"/>
      <c r="FE70" s="511"/>
      <c r="FF70" s="511"/>
      <c r="FG70" s="502"/>
      <c r="FH70" s="511"/>
      <c r="FI70" s="511"/>
      <c r="FJ70" s="511"/>
      <c r="FK70" s="511"/>
      <c r="FL70" s="502"/>
      <c r="FM70" s="511"/>
      <c r="FN70" s="511"/>
      <c r="FO70" s="511"/>
      <c r="FP70" s="511"/>
      <c r="FQ70" s="502"/>
      <c r="FR70" s="511"/>
      <c r="FS70" s="511"/>
      <c r="FT70" s="511"/>
      <c r="FU70" s="511"/>
      <c r="FV70" s="502"/>
      <c r="FW70" s="511"/>
      <c r="FX70" s="511"/>
      <c r="FY70" s="511"/>
      <c r="FZ70" s="511"/>
      <c r="GA70" s="508"/>
      <c r="GB70" s="508"/>
      <c r="GC70" s="508"/>
      <c r="GE70" s="495"/>
      <c r="GF70" s="495"/>
      <c r="GG70" s="495"/>
      <c r="GH70" s="495"/>
      <c r="GI70" s="495"/>
      <c r="GJ70" s="495"/>
      <c r="GK70" s="495"/>
      <c r="GL70" s="495"/>
    </row>
    <row r="71" spans="1:194" s="512" customFormat="1" ht="16.5" customHeight="1">
      <c r="A71" s="511"/>
      <c r="B71" s="511"/>
      <c r="C71" s="511"/>
      <c r="D71" s="502"/>
      <c r="E71" s="502"/>
      <c r="F71" s="502"/>
      <c r="G71" s="511"/>
      <c r="H71" s="502"/>
      <c r="I71" s="511"/>
      <c r="J71" s="511"/>
      <c r="K71" s="511"/>
      <c r="L71" s="511"/>
      <c r="M71" s="502"/>
      <c r="N71" s="511"/>
      <c r="O71" s="511"/>
      <c r="P71" s="511"/>
      <c r="Q71" s="511"/>
      <c r="R71" s="502"/>
      <c r="S71" s="511"/>
      <c r="V71" s="511"/>
      <c r="W71" s="502"/>
      <c r="X71" s="511"/>
      <c r="AA71" s="511"/>
      <c r="AB71" s="502"/>
      <c r="AC71" s="511"/>
      <c r="AF71" s="511"/>
      <c r="AG71" s="502"/>
      <c r="AH71" s="511"/>
      <c r="AK71" s="511"/>
      <c r="AL71" s="502"/>
      <c r="AM71" s="511"/>
      <c r="AP71" s="511"/>
      <c r="AQ71" s="502"/>
      <c r="AR71" s="511"/>
      <c r="AU71" s="511"/>
      <c r="AV71" s="502"/>
      <c r="AW71" s="511"/>
      <c r="AZ71" s="511"/>
      <c r="BA71" s="502"/>
      <c r="BB71" s="511"/>
      <c r="BC71" s="511"/>
      <c r="BD71" s="511"/>
      <c r="BE71" s="511"/>
      <c r="BF71" s="502"/>
      <c r="BG71" s="511"/>
      <c r="BH71" s="511"/>
      <c r="BI71" s="511"/>
      <c r="BJ71" s="511"/>
      <c r="BK71" s="502"/>
      <c r="BL71" s="511"/>
      <c r="BM71" s="511"/>
      <c r="BN71" s="511"/>
      <c r="BO71" s="511"/>
      <c r="BP71" s="502"/>
      <c r="BQ71" s="511"/>
      <c r="BR71" s="511"/>
      <c r="BS71" s="511"/>
      <c r="BT71" s="511"/>
      <c r="BU71" s="502"/>
      <c r="BV71" s="511"/>
      <c r="BW71" s="511"/>
      <c r="BX71" s="511"/>
      <c r="BY71" s="511"/>
      <c r="BZ71" s="502"/>
      <c r="CA71" s="511"/>
      <c r="CB71" s="511"/>
      <c r="CC71" s="511"/>
      <c r="CD71" s="511"/>
      <c r="CE71" s="502"/>
      <c r="CF71" s="511"/>
      <c r="CG71" s="511"/>
      <c r="CH71" s="511"/>
      <c r="CI71" s="511"/>
      <c r="CJ71" s="502"/>
      <c r="CK71" s="511"/>
      <c r="CL71" s="511"/>
      <c r="CM71" s="511"/>
      <c r="CN71" s="511"/>
      <c r="CO71" s="502"/>
      <c r="CP71" s="511"/>
      <c r="CQ71" s="511"/>
      <c r="CR71" s="511"/>
      <c r="CS71" s="511"/>
      <c r="CT71" s="502"/>
      <c r="CU71" s="511"/>
      <c r="CV71" s="511"/>
      <c r="CW71" s="511"/>
      <c r="CX71" s="511"/>
      <c r="CY71" s="502"/>
      <c r="CZ71" s="511"/>
      <c r="DA71" s="511"/>
      <c r="DB71" s="511"/>
      <c r="DC71" s="511"/>
      <c r="DD71" s="502"/>
      <c r="DE71" s="511"/>
      <c r="DF71" s="511"/>
      <c r="DG71" s="511"/>
      <c r="DH71" s="511"/>
      <c r="DI71" s="502"/>
      <c r="DJ71" s="511"/>
      <c r="DK71" s="511"/>
      <c r="DL71" s="511"/>
      <c r="DM71" s="511"/>
      <c r="DN71" s="502"/>
      <c r="DO71" s="511"/>
      <c r="DP71" s="511"/>
      <c r="DQ71" s="511"/>
      <c r="DR71" s="511"/>
      <c r="DS71" s="502"/>
      <c r="DT71" s="511"/>
      <c r="DU71" s="511"/>
      <c r="DV71" s="511"/>
      <c r="DW71" s="511"/>
      <c r="DX71" s="502"/>
      <c r="DY71" s="511"/>
      <c r="DZ71" s="511"/>
      <c r="EA71" s="511"/>
      <c r="EB71" s="511"/>
      <c r="EC71" s="502"/>
      <c r="ED71" s="511"/>
      <c r="EE71" s="511"/>
      <c r="EF71" s="511"/>
      <c r="EG71" s="511"/>
      <c r="EH71" s="502"/>
      <c r="EI71" s="511"/>
      <c r="EJ71" s="511"/>
      <c r="EK71" s="511"/>
      <c r="EL71" s="511"/>
      <c r="EM71" s="502"/>
      <c r="EN71" s="511"/>
      <c r="EO71" s="511"/>
      <c r="EP71" s="511"/>
      <c r="EQ71" s="511"/>
      <c r="ER71" s="502"/>
      <c r="ES71" s="511"/>
      <c r="ET71" s="511"/>
      <c r="EU71" s="511"/>
      <c r="EV71" s="511"/>
      <c r="EW71" s="502"/>
      <c r="EX71" s="511"/>
      <c r="EY71" s="511"/>
      <c r="EZ71" s="511"/>
      <c r="FA71" s="511"/>
      <c r="FB71" s="502"/>
      <c r="FC71" s="511"/>
      <c r="FD71" s="511"/>
      <c r="FE71" s="511"/>
      <c r="FF71" s="511"/>
      <c r="FG71" s="502"/>
      <c r="FH71" s="511"/>
      <c r="FI71" s="511"/>
      <c r="FJ71" s="511"/>
      <c r="FK71" s="511"/>
      <c r="FL71" s="502"/>
      <c r="FM71" s="511"/>
      <c r="FN71" s="511"/>
      <c r="FO71" s="511"/>
      <c r="FP71" s="511"/>
      <c r="FQ71" s="502"/>
      <c r="FR71" s="511"/>
      <c r="FS71" s="511"/>
      <c r="FT71" s="511"/>
      <c r="FU71" s="511"/>
      <c r="FV71" s="502"/>
      <c r="FW71" s="511"/>
      <c r="FX71" s="511"/>
      <c r="FY71" s="511"/>
      <c r="FZ71" s="511"/>
      <c r="GA71" s="508"/>
      <c r="GB71" s="508"/>
      <c r="GC71" s="508"/>
      <c r="GE71" s="495"/>
      <c r="GF71" s="495"/>
      <c r="GG71" s="495"/>
      <c r="GH71" s="495"/>
      <c r="GI71" s="495"/>
      <c r="GJ71" s="495"/>
      <c r="GK71" s="495"/>
      <c r="GL71" s="495"/>
    </row>
    <row r="72" spans="1:194" ht="16.5" customHeight="1">
      <c r="A72" s="511"/>
      <c r="B72" s="511"/>
      <c r="C72" s="511"/>
      <c r="D72" s="502"/>
      <c r="E72" s="502"/>
      <c r="F72" s="502"/>
      <c r="G72" s="511"/>
      <c r="H72" s="502"/>
      <c r="I72" s="511"/>
      <c r="J72" s="513"/>
      <c r="K72" s="513"/>
      <c r="L72" s="511"/>
      <c r="M72" s="502"/>
      <c r="N72" s="511"/>
      <c r="O72" s="513"/>
      <c r="P72" s="513"/>
      <c r="Q72" s="511"/>
      <c r="R72" s="502"/>
      <c r="S72" s="511"/>
      <c r="V72" s="511"/>
      <c r="W72" s="502"/>
      <c r="X72" s="511"/>
      <c r="AA72" s="511"/>
      <c r="AB72" s="502"/>
      <c r="AC72" s="511"/>
      <c r="AF72" s="511"/>
      <c r="AG72" s="502"/>
      <c r="AH72" s="511"/>
      <c r="AK72" s="511"/>
      <c r="AL72" s="502"/>
      <c r="AM72" s="511"/>
      <c r="AP72" s="511"/>
      <c r="AQ72" s="502"/>
      <c r="AR72" s="511"/>
      <c r="AU72" s="511"/>
      <c r="AV72" s="502"/>
      <c r="AW72" s="511"/>
      <c r="AZ72" s="511"/>
      <c r="BA72" s="502"/>
      <c r="BB72" s="511"/>
      <c r="BC72" s="513"/>
      <c r="BD72" s="513"/>
      <c r="BE72" s="511"/>
      <c r="BF72" s="502"/>
      <c r="BG72" s="511"/>
      <c r="BH72" s="513"/>
      <c r="BI72" s="513"/>
      <c r="BJ72" s="511"/>
      <c r="BK72" s="502"/>
      <c r="BL72" s="511"/>
      <c r="BM72" s="513"/>
      <c r="BN72" s="513"/>
      <c r="BO72" s="511"/>
      <c r="BP72" s="502"/>
      <c r="BQ72" s="511"/>
      <c r="BR72" s="513"/>
      <c r="BS72" s="513"/>
      <c r="BT72" s="511"/>
      <c r="BU72" s="502"/>
      <c r="BV72" s="511"/>
      <c r="BW72" s="513"/>
      <c r="BX72" s="513"/>
      <c r="BY72" s="511"/>
      <c r="BZ72" s="502"/>
      <c r="CA72" s="511"/>
      <c r="CB72" s="513"/>
      <c r="CC72" s="513"/>
      <c r="CD72" s="511"/>
      <c r="CE72" s="502"/>
      <c r="CF72" s="511"/>
      <c r="CG72" s="513"/>
      <c r="CH72" s="513"/>
      <c r="CI72" s="511"/>
      <c r="CJ72" s="502"/>
      <c r="CK72" s="511"/>
      <c r="CL72" s="513"/>
      <c r="CM72" s="513"/>
      <c r="CN72" s="511"/>
      <c r="CO72" s="502"/>
      <c r="CP72" s="511"/>
      <c r="CQ72" s="513"/>
      <c r="CR72" s="513"/>
      <c r="CS72" s="511"/>
      <c r="CT72" s="502"/>
      <c r="CU72" s="511"/>
      <c r="CV72" s="513"/>
      <c r="CW72" s="513"/>
      <c r="CX72" s="511"/>
      <c r="CY72" s="502"/>
      <c r="CZ72" s="511"/>
      <c r="DA72" s="513"/>
      <c r="DB72" s="513"/>
      <c r="DC72" s="511"/>
      <c r="DD72" s="502"/>
      <c r="DE72" s="511"/>
      <c r="DF72" s="513"/>
      <c r="DG72" s="513"/>
      <c r="DH72" s="511"/>
      <c r="DI72" s="502"/>
      <c r="DJ72" s="511"/>
      <c r="DK72" s="513"/>
      <c r="DL72" s="513"/>
      <c r="DM72" s="511"/>
      <c r="DN72" s="502"/>
      <c r="DO72" s="511"/>
      <c r="DP72" s="513"/>
      <c r="DQ72" s="513"/>
      <c r="DR72" s="511"/>
      <c r="DS72" s="502"/>
      <c r="DT72" s="511"/>
      <c r="DU72" s="513"/>
      <c r="DV72" s="513"/>
      <c r="DW72" s="511"/>
      <c r="DX72" s="502"/>
      <c r="DY72" s="511"/>
      <c r="DZ72" s="513"/>
      <c r="EA72" s="513"/>
      <c r="EB72" s="511"/>
      <c r="EC72" s="502"/>
      <c r="ED72" s="511"/>
      <c r="EE72" s="513"/>
      <c r="EF72" s="513"/>
      <c r="EG72" s="511"/>
      <c r="EH72" s="502"/>
      <c r="EI72" s="511"/>
      <c r="EJ72" s="513"/>
      <c r="EK72" s="513"/>
      <c r="EL72" s="511"/>
      <c r="EM72" s="502"/>
      <c r="EN72" s="511"/>
      <c r="EO72" s="513"/>
      <c r="EP72" s="513"/>
      <c r="EQ72" s="511"/>
      <c r="ER72" s="502"/>
      <c r="ES72" s="511"/>
      <c r="ET72" s="513"/>
      <c r="EU72" s="513"/>
      <c r="EV72" s="511"/>
      <c r="EW72" s="502"/>
      <c r="EX72" s="511"/>
      <c r="EY72" s="513"/>
      <c r="EZ72" s="513"/>
      <c r="FA72" s="511"/>
      <c r="FB72" s="502"/>
      <c r="FC72" s="511"/>
      <c r="FD72" s="513"/>
      <c r="FE72" s="513"/>
      <c r="FF72" s="511"/>
      <c r="FG72" s="502"/>
      <c r="FH72" s="511"/>
      <c r="FI72" s="513"/>
      <c r="FJ72" s="513"/>
      <c r="FK72" s="511"/>
      <c r="FL72" s="502"/>
      <c r="FM72" s="511"/>
      <c r="FN72" s="513"/>
      <c r="FO72" s="513"/>
      <c r="FP72" s="511"/>
      <c r="FQ72" s="502"/>
      <c r="FR72" s="511"/>
      <c r="FS72" s="513"/>
      <c r="FT72" s="513"/>
      <c r="FU72" s="511"/>
      <c r="FV72" s="502"/>
      <c r="FW72" s="511"/>
      <c r="FX72" s="513"/>
      <c r="FY72" s="513"/>
      <c r="FZ72" s="513"/>
      <c r="GE72" s="495"/>
      <c r="GF72" s="495"/>
      <c r="GG72" s="495"/>
      <c r="GH72" s="495"/>
      <c r="GI72" s="495"/>
      <c r="GJ72" s="495"/>
      <c r="GK72" s="495"/>
      <c r="GL72" s="495"/>
    </row>
    <row r="73" spans="1:194" ht="16.5" customHeight="1">
      <c r="A73" s="511"/>
      <c r="B73" s="511"/>
      <c r="C73" s="511"/>
      <c r="D73" s="502"/>
      <c r="E73" s="502"/>
      <c r="F73" s="502"/>
      <c r="G73" s="511"/>
      <c r="H73" s="502"/>
      <c r="I73" s="511"/>
      <c r="J73" s="513"/>
      <c r="K73" s="513"/>
      <c r="L73" s="511"/>
      <c r="M73" s="502"/>
      <c r="N73" s="511"/>
      <c r="O73" s="513"/>
      <c r="P73" s="513"/>
      <c r="Q73" s="511"/>
      <c r="R73" s="502"/>
      <c r="S73" s="511"/>
      <c r="V73" s="511"/>
      <c r="W73" s="502"/>
      <c r="X73" s="511"/>
      <c r="AA73" s="511"/>
      <c r="AB73" s="502"/>
      <c r="AC73" s="511"/>
      <c r="AF73" s="511"/>
      <c r="AG73" s="502"/>
      <c r="AH73" s="511"/>
      <c r="AK73" s="511"/>
      <c r="AL73" s="502"/>
      <c r="AM73" s="511"/>
      <c r="AP73" s="511"/>
      <c r="AQ73" s="502"/>
      <c r="AR73" s="511"/>
      <c r="AU73" s="511"/>
      <c r="AV73" s="502"/>
      <c r="AW73" s="511"/>
      <c r="AZ73" s="511"/>
      <c r="BA73" s="502"/>
      <c r="BB73" s="511"/>
      <c r="BC73" s="513"/>
      <c r="BD73" s="513"/>
      <c r="BE73" s="511"/>
      <c r="BF73" s="502"/>
      <c r="BG73" s="511"/>
      <c r="BH73" s="513"/>
      <c r="BI73" s="513"/>
      <c r="BJ73" s="511"/>
      <c r="BK73" s="502"/>
      <c r="BL73" s="511"/>
      <c r="BM73" s="513"/>
      <c r="BN73" s="513"/>
      <c r="BO73" s="511"/>
      <c r="BP73" s="502"/>
      <c r="BQ73" s="511"/>
      <c r="BR73" s="513"/>
      <c r="BS73" s="513"/>
      <c r="BT73" s="511"/>
      <c r="BU73" s="502"/>
      <c r="BV73" s="511"/>
      <c r="BW73" s="513"/>
      <c r="BX73" s="513"/>
      <c r="BY73" s="511"/>
      <c r="BZ73" s="502"/>
      <c r="CA73" s="511"/>
      <c r="CB73" s="513"/>
      <c r="CC73" s="513"/>
      <c r="CD73" s="511"/>
      <c r="CE73" s="502"/>
      <c r="CF73" s="511"/>
      <c r="CG73" s="513"/>
      <c r="CH73" s="513"/>
      <c r="CI73" s="511"/>
      <c r="CJ73" s="502"/>
      <c r="CK73" s="511"/>
      <c r="CL73" s="513"/>
      <c r="CM73" s="513"/>
      <c r="CN73" s="511"/>
      <c r="CO73" s="502"/>
      <c r="CP73" s="511"/>
      <c r="CQ73" s="513"/>
      <c r="CR73" s="513"/>
      <c r="CS73" s="511"/>
      <c r="CT73" s="502"/>
      <c r="CU73" s="511"/>
      <c r="CV73" s="513"/>
      <c r="CW73" s="513"/>
      <c r="CX73" s="511"/>
      <c r="CY73" s="502"/>
      <c r="CZ73" s="511"/>
      <c r="DA73" s="513"/>
      <c r="DB73" s="513"/>
      <c r="DC73" s="511"/>
      <c r="DD73" s="502"/>
      <c r="DE73" s="511"/>
      <c r="DF73" s="513"/>
      <c r="DG73" s="513"/>
      <c r="DH73" s="511"/>
      <c r="DI73" s="502"/>
      <c r="DJ73" s="511"/>
      <c r="DK73" s="513"/>
      <c r="DL73" s="513"/>
      <c r="DM73" s="511"/>
      <c r="DN73" s="502"/>
      <c r="DO73" s="511"/>
      <c r="DP73" s="513"/>
      <c r="DQ73" s="513"/>
      <c r="DR73" s="511"/>
      <c r="DS73" s="502"/>
      <c r="DT73" s="511"/>
      <c r="DU73" s="513"/>
      <c r="DV73" s="513"/>
      <c r="DW73" s="511"/>
      <c r="DX73" s="502"/>
      <c r="DY73" s="511"/>
      <c r="DZ73" s="513"/>
      <c r="EA73" s="513"/>
      <c r="EB73" s="511"/>
      <c r="EC73" s="502"/>
      <c r="ED73" s="511"/>
      <c r="EE73" s="513"/>
      <c r="EF73" s="513"/>
      <c r="EG73" s="511"/>
      <c r="EH73" s="502"/>
      <c r="EI73" s="511"/>
      <c r="EJ73" s="513"/>
      <c r="EK73" s="513"/>
      <c r="EL73" s="511"/>
      <c r="EM73" s="502"/>
      <c r="EN73" s="511"/>
      <c r="EO73" s="513"/>
      <c r="EP73" s="513"/>
      <c r="EQ73" s="511"/>
      <c r="ER73" s="502"/>
      <c r="ES73" s="511"/>
      <c r="ET73" s="513"/>
      <c r="EU73" s="513"/>
      <c r="EV73" s="511"/>
      <c r="EW73" s="502"/>
      <c r="EX73" s="511"/>
      <c r="EY73" s="513"/>
      <c r="EZ73" s="513"/>
      <c r="FA73" s="511"/>
      <c r="FB73" s="502"/>
      <c r="FC73" s="511"/>
      <c r="FD73" s="513"/>
      <c r="FE73" s="513"/>
      <c r="FF73" s="511"/>
      <c r="FG73" s="502"/>
      <c r="FH73" s="511"/>
      <c r="FI73" s="513"/>
      <c r="FJ73" s="513"/>
      <c r="FK73" s="511"/>
      <c r="FL73" s="502"/>
      <c r="FM73" s="511"/>
      <c r="FN73" s="513"/>
      <c r="FO73" s="513"/>
      <c r="FP73" s="511"/>
      <c r="FQ73" s="502"/>
      <c r="FR73" s="511"/>
      <c r="FS73" s="513"/>
      <c r="FT73" s="513"/>
      <c r="FU73" s="511"/>
      <c r="FV73" s="502"/>
      <c r="FW73" s="511"/>
      <c r="FX73" s="513"/>
      <c r="FY73" s="513"/>
      <c r="FZ73" s="513"/>
      <c r="GE73" s="495"/>
      <c r="GF73" s="495"/>
      <c r="GG73" s="495"/>
      <c r="GH73" s="495"/>
      <c r="GI73" s="495"/>
      <c r="GJ73" s="495"/>
      <c r="GK73" s="495"/>
      <c r="GL73" s="495"/>
    </row>
    <row r="74" spans="1:194" ht="12.75" customHeight="1">
      <c r="A74" s="511"/>
      <c r="B74" s="511"/>
      <c r="C74" s="511"/>
      <c r="D74" s="502"/>
      <c r="E74" s="502"/>
      <c r="F74" s="502"/>
      <c r="G74" s="511"/>
      <c r="H74" s="502"/>
      <c r="I74" s="511"/>
      <c r="J74" s="511"/>
      <c r="K74" s="511"/>
      <c r="L74" s="511"/>
      <c r="M74" s="502"/>
      <c r="N74" s="511"/>
      <c r="O74" s="511"/>
      <c r="P74" s="511"/>
      <c r="Q74" s="511"/>
      <c r="R74" s="502"/>
      <c r="S74" s="511"/>
      <c r="V74" s="511"/>
      <c r="W74" s="502"/>
      <c r="X74" s="511"/>
      <c r="AA74" s="511"/>
      <c r="AB74" s="502"/>
      <c r="AC74" s="511"/>
      <c r="AF74" s="511"/>
      <c r="AG74" s="502"/>
      <c r="AH74" s="511"/>
      <c r="AK74" s="511"/>
      <c r="AL74" s="502"/>
      <c r="AM74" s="511"/>
      <c r="AP74" s="511"/>
      <c r="AQ74" s="502"/>
      <c r="AR74" s="511"/>
      <c r="AU74" s="511"/>
      <c r="AV74" s="502"/>
      <c r="AW74" s="511"/>
      <c r="AZ74" s="511"/>
      <c r="BA74" s="502"/>
      <c r="BB74" s="511"/>
      <c r="BC74" s="511"/>
      <c r="BD74" s="511"/>
      <c r="BE74" s="511"/>
      <c r="BF74" s="502"/>
      <c r="BG74" s="511"/>
      <c r="BH74" s="511"/>
      <c r="BI74" s="511"/>
      <c r="BJ74" s="511"/>
      <c r="BK74" s="502"/>
      <c r="BL74" s="511"/>
      <c r="BM74" s="511"/>
      <c r="BN74" s="511"/>
      <c r="BO74" s="511"/>
      <c r="BP74" s="502"/>
      <c r="BQ74" s="511"/>
      <c r="BR74" s="511"/>
      <c r="BS74" s="511"/>
      <c r="BT74" s="511"/>
      <c r="BU74" s="502"/>
      <c r="BV74" s="511"/>
      <c r="BW74" s="511"/>
      <c r="BX74" s="511"/>
      <c r="BY74" s="511"/>
      <c r="BZ74" s="502"/>
      <c r="CA74" s="511"/>
      <c r="CB74" s="511"/>
      <c r="CC74" s="511"/>
      <c r="CD74" s="511"/>
      <c r="CE74" s="502"/>
      <c r="CF74" s="511"/>
      <c r="CG74" s="511"/>
      <c r="CH74" s="511"/>
      <c r="CI74" s="511"/>
      <c r="CJ74" s="502"/>
      <c r="CK74" s="511"/>
      <c r="CL74" s="511"/>
      <c r="CM74" s="511"/>
      <c r="CN74" s="511"/>
      <c r="CO74" s="502"/>
      <c r="CP74" s="511"/>
      <c r="CQ74" s="511"/>
      <c r="CR74" s="511"/>
      <c r="CS74" s="511"/>
      <c r="CT74" s="502"/>
      <c r="CU74" s="511"/>
      <c r="CV74" s="511"/>
      <c r="CW74" s="511"/>
      <c r="CX74" s="511"/>
      <c r="CY74" s="502"/>
      <c r="CZ74" s="511"/>
      <c r="DA74" s="511"/>
      <c r="DB74" s="511"/>
      <c r="DC74" s="511"/>
      <c r="DD74" s="502"/>
      <c r="DE74" s="511"/>
      <c r="DF74" s="511"/>
      <c r="DG74" s="511"/>
      <c r="DH74" s="511"/>
      <c r="DI74" s="502"/>
      <c r="DJ74" s="511"/>
      <c r="DK74" s="511"/>
      <c r="DL74" s="511"/>
      <c r="DM74" s="511"/>
      <c r="DN74" s="502"/>
      <c r="DO74" s="511"/>
      <c r="DP74" s="511"/>
      <c r="DQ74" s="511"/>
      <c r="DR74" s="511"/>
      <c r="DS74" s="502"/>
      <c r="DT74" s="511"/>
      <c r="DU74" s="511"/>
      <c r="DV74" s="511"/>
      <c r="DW74" s="511"/>
      <c r="DX74" s="502"/>
      <c r="DY74" s="511"/>
      <c r="DZ74" s="511"/>
      <c r="EA74" s="511"/>
      <c r="EB74" s="511"/>
      <c r="EC74" s="502"/>
      <c r="ED74" s="511"/>
      <c r="EE74" s="511"/>
      <c r="EF74" s="511"/>
      <c r="EG74" s="511"/>
      <c r="EH74" s="502"/>
      <c r="EI74" s="511"/>
      <c r="EJ74" s="511"/>
      <c r="EK74" s="511"/>
      <c r="EL74" s="511"/>
      <c r="EM74" s="502"/>
      <c r="EN74" s="511"/>
      <c r="EO74" s="511"/>
      <c r="EP74" s="511"/>
      <c r="EQ74" s="511"/>
      <c r="ER74" s="502"/>
      <c r="ES74" s="511"/>
      <c r="ET74" s="511"/>
      <c r="EU74" s="511"/>
      <c r="EV74" s="511"/>
      <c r="EW74" s="502"/>
      <c r="EX74" s="511"/>
      <c r="EY74" s="511"/>
      <c r="EZ74" s="511"/>
      <c r="FA74" s="511"/>
      <c r="FB74" s="502"/>
      <c r="FC74" s="511"/>
      <c r="FD74" s="511"/>
      <c r="FE74" s="511"/>
      <c r="FF74" s="511"/>
      <c r="FG74" s="502"/>
      <c r="FH74" s="511"/>
      <c r="FI74" s="511"/>
      <c r="FJ74" s="511"/>
      <c r="FK74" s="511"/>
      <c r="FL74" s="502"/>
      <c r="FM74" s="511"/>
      <c r="FN74" s="511"/>
      <c r="FO74" s="511"/>
      <c r="FP74" s="511"/>
      <c r="FQ74" s="502"/>
      <c r="FR74" s="511"/>
      <c r="FS74" s="511"/>
      <c r="FT74" s="511"/>
      <c r="FU74" s="511"/>
      <c r="FV74" s="502"/>
      <c r="FW74" s="511"/>
      <c r="FX74" s="511"/>
      <c r="FY74" s="511"/>
      <c r="FZ74" s="511"/>
      <c r="GE74" s="495"/>
      <c r="GF74" s="495"/>
      <c r="GG74" s="495"/>
      <c r="GH74" s="495"/>
      <c r="GI74" s="495"/>
      <c r="GJ74" s="495"/>
      <c r="GK74" s="495"/>
      <c r="GL74" s="495"/>
    </row>
    <row r="75" spans="1:194">
      <c r="GE75" s="495"/>
      <c r="GF75" s="495"/>
      <c r="GG75" s="495"/>
      <c r="GH75" s="495"/>
      <c r="GI75" s="495"/>
      <c r="GJ75" s="495"/>
      <c r="GK75" s="495"/>
      <c r="GL75" s="495"/>
    </row>
    <row r="76" spans="1:194">
      <c r="GE76" s="495"/>
      <c r="GF76" s="495"/>
      <c r="GG76" s="495"/>
      <c r="GH76" s="495"/>
      <c r="GI76" s="495"/>
      <c r="GJ76" s="495"/>
      <c r="GK76" s="495"/>
      <c r="GL76" s="495"/>
    </row>
    <row r="77" spans="1:194">
      <c r="GE77" s="495"/>
      <c r="GF77" s="495"/>
      <c r="GG77" s="495"/>
      <c r="GH77" s="495"/>
      <c r="GI77" s="495"/>
      <c r="GJ77" s="495"/>
      <c r="GK77" s="495"/>
      <c r="GL77" s="495"/>
    </row>
    <row r="78" spans="1:194">
      <c r="GE78" s="495"/>
      <c r="GF78" s="495"/>
      <c r="GG78" s="495"/>
      <c r="GH78" s="495"/>
      <c r="GI78" s="495"/>
      <c r="GJ78" s="495"/>
      <c r="GK78" s="495"/>
      <c r="GL78" s="495"/>
    </row>
    <row r="79" spans="1:194">
      <c r="GE79" s="495"/>
      <c r="GF79" s="495"/>
      <c r="GG79" s="495"/>
      <c r="GH79" s="495"/>
      <c r="GI79" s="495"/>
      <c r="GJ79" s="495"/>
      <c r="GK79" s="495"/>
      <c r="GL79" s="495"/>
    </row>
    <row r="80" spans="1:194">
      <c r="GE80" s="495"/>
      <c r="GF80" s="495"/>
      <c r="GG80" s="495"/>
      <c r="GH80" s="495"/>
      <c r="GI80" s="495"/>
      <c r="GJ80" s="495"/>
      <c r="GK80" s="495"/>
      <c r="GL80" s="495"/>
    </row>
    <row r="81" spans="187:194">
      <c r="GE81" s="495"/>
      <c r="GF81" s="495"/>
      <c r="GG81" s="495"/>
      <c r="GH81" s="495"/>
      <c r="GI81" s="495"/>
      <c r="GJ81" s="495"/>
      <c r="GK81" s="495"/>
      <c r="GL81" s="495"/>
    </row>
    <row r="82" spans="187:194">
      <c r="GE82" s="495"/>
      <c r="GF82" s="495"/>
      <c r="GG82" s="495"/>
      <c r="GH82" s="495"/>
      <c r="GI82" s="495"/>
      <c r="GJ82" s="495"/>
      <c r="GK82" s="495"/>
      <c r="GL82" s="495"/>
    </row>
    <row r="83" spans="187:194">
      <c r="GE83" s="495"/>
      <c r="GF83" s="495"/>
      <c r="GG83" s="495"/>
      <c r="GH83" s="495"/>
      <c r="GI83" s="495"/>
      <c r="GJ83" s="495"/>
      <c r="GK83" s="495"/>
      <c r="GL83" s="495"/>
    </row>
    <row r="84" spans="187:194">
      <c r="GE84" s="495"/>
      <c r="GF84" s="495"/>
      <c r="GG84" s="495"/>
      <c r="GH84" s="495"/>
      <c r="GI84" s="495"/>
      <c r="GJ84" s="495"/>
      <c r="GK84" s="495"/>
      <c r="GL84" s="495"/>
    </row>
    <row r="85" spans="187:194">
      <c r="GE85" s="495"/>
      <c r="GF85" s="495"/>
      <c r="GG85" s="495"/>
      <c r="GH85" s="495"/>
      <c r="GI85" s="495"/>
      <c r="GJ85" s="495"/>
      <c r="GK85" s="495"/>
      <c r="GL85" s="495"/>
    </row>
    <row r="86" spans="187:194">
      <c r="GE86" s="495"/>
      <c r="GF86" s="495"/>
      <c r="GG86" s="495"/>
      <c r="GH86" s="495"/>
      <c r="GI86" s="495"/>
      <c r="GJ86" s="495"/>
      <c r="GK86" s="495"/>
      <c r="GL86" s="495"/>
    </row>
    <row r="87" spans="187:194">
      <c r="GE87" s="495"/>
      <c r="GF87" s="495"/>
      <c r="GG87" s="495"/>
      <c r="GH87" s="495"/>
      <c r="GI87" s="495"/>
      <c r="GJ87" s="495"/>
      <c r="GK87" s="495"/>
      <c r="GL87" s="495"/>
    </row>
    <row r="88" spans="187:194">
      <c r="GE88" s="495"/>
      <c r="GF88" s="495"/>
      <c r="GG88" s="495"/>
      <c r="GH88" s="495"/>
      <c r="GI88" s="495"/>
      <c r="GJ88" s="495"/>
      <c r="GK88" s="495"/>
      <c r="GL88" s="495"/>
    </row>
    <row r="89" spans="187:194">
      <c r="GE89" s="495"/>
      <c r="GF89" s="495"/>
      <c r="GG89" s="495"/>
      <c r="GH89" s="495"/>
      <c r="GI89" s="495"/>
      <c r="GJ89" s="495"/>
      <c r="GK89" s="495"/>
      <c r="GL89" s="495"/>
    </row>
    <row r="90" spans="187:194">
      <c r="GE90" s="495"/>
      <c r="GF90" s="495"/>
      <c r="GG90" s="495"/>
      <c r="GH90" s="495"/>
      <c r="GI90" s="495"/>
      <c r="GJ90" s="495"/>
      <c r="GK90" s="495"/>
      <c r="GL90" s="495"/>
    </row>
    <row r="91" spans="187:194">
      <c r="GE91" s="495"/>
      <c r="GF91" s="495"/>
      <c r="GG91" s="495"/>
      <c r="GH91" s="495"/>
      <c r="GI91" s="495"/>
      <c r="GJ91" s="495"/>
      <c r="GK91" s="495"/>
      <c r="GL91" s="495"/>
    </row>
    <row r="92" spans="187:194">
      <c r="GE92" s="495"/>
      <c r="GF92" s="495"/>
      <c r="GG92" s="495"/>
      <c r="GH92" s="495"/>
      <c r="GI92" s="495"/>
      <c r="GJ92" s="495"/>
      <c r="GK92" s="495"/>
      <c r="GL92" s="495"/>
    </row>
    <row r="93" spans="187:194">
      <c r="GE93" s="495"/>
      <c r="GF93" s="495"/>
      <c r="GG93" s="495"/>
      <c r="GH93" s="495"/>
      <c r="GI93" s="495"/>
      <c r="GJ93" s="495"/>
      <c r="GK93" s="495"/>
      <c r="GL93" s="495"/>
    </row>
    <row r="94" spans="187:194">
      <c r="GE94" s="495"/>
      <c r="GF94" s="495"/>
      <c r="GG94" s="495"/>
      <c r="GH94" s="495"/>
      <c r="GI94" s="495"/>
      <c r="GJ94" s="495"/>
      <c r="GK94" s="495"/>
      <c r="GL94" s="495"/>
    </row>
    <row r="95" spans="187:194">
      <c r="GE95" s="495"/>
      <c r="GF95" s="495"/>
      <c r="GG95" s="495"/>
      <c r="GH95" s="495"/>
      <c r="GI95" s="495"/>
      <c r="GJ95" s="495"/>
      <c r="GK95" s="495"/>
      <c r="GL95" s="495"/>
    </row>
    <row r="96" spans="187:194">
      <c r="GE96" s="495"/>
      <c r="GF96" s="495"/>
      <c r="GG96" s="495"/>
      <c r="GH96" s="495"/>
      <c r="GI96" s="495"/>
      <c r="GJ96" s="495"/>
      <c r="GK96" s="495"/>
      <c r="GL96" s="495"/>
    </row>
    <row r="97" spans="187:194">
      <c r="GE97" s="495"/>
      <c r="GF97" s="495"/>
      <c r="GG97" s="495"/>
      <c r="GH97" s="495"/>
      <c r="GI97" s="495"/>
      <c r="GJ97" s="495"/>
      <c r="GK97" s="495"/>
      <c r="GL97" s="495"/>
    </row>
    <row r="98" spans="187:194">
      <c r="GE98" s="495"/>
      <c r="GF98" s="495"/>
      <c r="GG98" s="495"/>
      <c r="GH98" s="495"/>
      <c r="GI98" s="495"/>
      <c r="GJ98" s="495"/>
      <c r="GK98" s="495"/>
      <c r="GL98" s="495"/>
    </row>
    <row r="99" spans="187:194">
      <c r="GE99" s="495"/>
      <c r="GF99" s="495"/>
      <c r="GG99" s="495"/>
      <c r="GH99" s="495"/>
      <c r="GI99" s="495"/>
      <c r="GJ99" s="495"/>
      <c r="GK99" s="495"/>
      <c r="GL99" s="495"/>
    </row>
    <row r="100" spans="187:194">
      <c r="GE100" s="495"/>
      <c r="GF100" s="495"/>
      <c r="GG100" s="495"/>
      <c r="GH100" s="495"/>
      <c r="GI100" s="495"/>
      <c r="GJ100" s="495"/>
      <c r="GK100" s="495"/>
      <c r="GL100" s="495"/>
    </row>
    <row r="101" spans="187:194">
      <c r="GE101" s="495"/>
      <c r="GF101" s="495"/>
      <c r="GG101" s="495"/>
      <c r="GH101" s="495"/>
      <c r="GI101" s="495"/>
      <c r="GJ101" s="495"/>
      <c r="GK101" s="495"/>
      <c r="GL101" s="495"/>
    </row>
    <row r="102" spans="187:194">
      <c r="GE102" s="495"/>
      <c r="GF102" s="495"/>
      <c r="GG102" s="495"/>
      <c r="GH102" s="495"/>
      <c r="GI102" s="495"/>
      <c r="GJ102" s="495"/>
      <c r="GK102" s="495"/>
      <c r="GL102" s="495"/>
    </row>
    <row r="103" spans="187:194">
      <c r="GE103" s="495"/>
      <c r="GF103" s="495"/>
      <c r="GG103" s="495"/>
      <c r="GH103" s="495"/>
      <c r="GI103" s="495"/>
      <c r="GJ103" s="495"/>
      <c r="GK103" s="495"/>
      <c r="GL103" s="495"/>
    </row>
    <row r="104" spans="187:194">
      <c r="GE104" s="495"/>
      <c r="GF104" s="495"/>
      <c r="GG104" s="495"/>
      <c r="GH104" s="495"/>
      <c r="GI104" s="495"/>
      <c r="GJ104" s="495"/>
      <c r="GK104" s="495"/>
      <c r="GL104" s="495"/>
    </row>
    <row r="105" spans="187:194">
      <c r="GE105" s="495"/>
      <c r="GF105" s="495"/>
      <c r="GG105" s="495"/>
      <c r="GH105" s="495"/>
      <c r="GI105" s="495"/>
      <c r="GJ105" s="495"/>
      <c r="GK105" s="495"/>
      <c r="GL105" s="495"/>
    </row>
    <row r="106" spans="187:194">
      <c r="GE106" s="495"/>
      <c r="GF106" s="495"/>
      <c r="GG106" s="495"/>
      <c r="GH106" s="495"/>
      <c r="GI106" s="495"/>
      <c r="GJ106" s="495"/>
      <c r="GK106" s="495"/>
      <c r="GL106" s="495"/>
    </row>
    <row r="107" spans="187:194">
      <c r="GE107" s="495"/>
      <c r="GF107" s="495"/>
      <c r="GG107" s="495"/>
      <c r="GH107" s="495"/>
      <c r="GI107" s="495"/>
      <c r="GJ107" s="495"/>
      <c r="GK107" s="495"/>
      <c r="GL107" s="495"/>
    </row>
    <row r="108" spans="187:194">
      <c r="GE108" s="495"/>
      <c r="GF108" s="495"/>
      <c r="GG108" s="495"/>
      <c r="GH108" s="495"/>
      <c r="GI108" s="495"/>
      <c r="GJ108" s="495"/>
      <c r="GK108" s="495"/>
      <c r="GL108" s="495"/>
    </row>
    <row r="109" spans="187:194">
      <c r="GE109" s="495"/>
      <c r="GF109" s="495"/>
      <c r="GG109" s="495"/>
      <c r="GH109" s="495"/>
      <c r="GI109" s="495"/>
      <c r="GJ109" s="495"/>
      <c r="GK109" s="495"/>
      <c r="GL109" s="495"/>
    </row>
    <row r="110" spans="187:194">
      <c r="GE110" s="495"/>
      <c r="GF110" s="495"/>
      <c r="GG110" s="495"/>
      <c r="GH110" s="495"/>
      <c r="GI110" s="495"/>
      <c r="GJ110" s="495"/>
      <c r="GK110" s="495"/>
      <c r="GL110" s="495"/>
    </row>
    <row r="111" spans="187:194">
      <c r="GE111" s="495"/>
      <c r="GF111" s="495"/>
      <c r="GG111" s="495"/>
      <c r="GH111" s="495"/>
      <c r="GI111" s="495"/>
      <c r="GJ111" s="495"/>
      <c r="GK111" s="495"/>
      <c r="GL111" s="495"/>
    </row>
    <row r="112" spans="187:194">
      <c r="GE112" s="495"/>
      <c r="GF112" s="495"/>
      <c r="GG112" s="495"/>
      <c r="GH112" s="495"/>
      <c r="GI112" s="495"/>
      <c r="GJ112" s="495"/>
      <c r="GK112" s="495"/>
      <c r="GL112" s="495"/>
    </row>
    <row r="113" spans="187:194">
      <c r="GE113" s="495"/>
      <c r="GF113" s="495"/>
      <c r="GG113" s="495"/>
      <c r="GH113" s="495"/>
      <c r="GI113" s="495"/>
      <c r="GJ113" s="495"/>
      <c r="GK113" s="495"/>
      <c r="GL113" s="495"/>
    </row>
    <row r="114" spans="187:194">
      <c r="GE114" s="495"/>
      <c r="GF114" s="495"/>
      <c r="GG114" s="495"/>
      <c r="GH114" s="495"/>
      <c r="GI114" s="495"/>
      <c r="GJ114" s="495"/>
      <c r="GK114" s="495"/>
      <c r="GL114" s="495"/>
    </row>
    <row r="115" spans="187:194">
      <c r="GE115" s="495"/>
      <c r="GF115" s="495"/>
      <c r="GG115" s="495"/>
      <c r="GH115" s="495"/>
      <c r="GI115" s="495"/>
      <c r="GJ115" s="495"/>
      <c r="GK115" s="495"/>
      <c r="GL115" s="495"/>
    </row>
    <row r="116" spans="187:194">
      <c r="GE116" s="495"/>
      <c r="GF116" s="495"/>
      <c r="GG116" s="495"/>
      <c r="GH116" s="495"/>
      <c r="GI116" s="495"/>
      <c r="GJ116" s="495"/>
      <c r="GK116" s="495"/>
      <c r="GL116" s="495"/>
    </row>
    <row r="117" spans="187:194">
      <c r="GE117" s="495"/>
      <c r="GF117" s="495"/>
      <c r="GG117" s="495"/>
      <c r="GH117" s="495"/>
      <c r="GI117" s="495"/>
      <c r="GJ117" s="495"/>
      <c r="GK117" s="495"/>
      <c r="GL117" s="495"/>
    </row>
    <row r="118" spans="187:194">
      <c r="GE118" s="495"/>
      <c r="GF118" s="495"/>
      <c r="GG118" s="495"/>
      <c r="GH118" s="495"/>
      <c r="GI118" s="495"/>
      <c r="GJ118" s="495"/>
      <c r="GK118" s="495"/>
      <c r="GL118" s="495"/>
    </row>
    <row r="119" spans="187:194">
      <c r="GE119" s="495"/>
      <c r="GF119" s="495"/>
      <c r="GG119" s="495"/>
      <c r="GH119" s="495"/>
      <c r="GI119" s="495"/>
      <c r="GJ119" s="495"/>
      <c r="GK119" s="495"/>
      <c r="GL119" s="495"/>
    </row>
    <row r="120" spans="187:194">
      <c r="GE120" s="495"/>
      <c r="GF120" s="495"/>
      <c r="GG120" s="495"/>
      <c r="GH120" s="495"/>
      <c r="GI120" s="495"/>
      <c r="GJ120" s="495"/>
      <c r="GK120" s="495"/>
      <c r="GL120" s="495"/>
    </row>
    <row r="121" spans="187:194">
      <c r="GE121" s="495"/>
      <c r="GF121" s="495"/>
      <c r="GG121" s="495"/>
      <c r="GH121" s="495"/>
      <c r="GI121" s="495"/>
      <c r="GJ121" s="495"/>
      <c r="GK121" s="495"/>
      <c r="GL121" s="495"/>
    </row>
    <row r="122" spans="187:194">
      <c r="GE122" s="495"/>
      <c r="GF122" s="495"/>
      <c r="GG122" s="495"/>
      <c r="GH122" s="495"/>
      <c r="GI122" s="495"/>
      <c r="GJ122" s="495"/>
      <c r="GK122" s="495"/>
      <c r="GL122" s="495"/>
    </row>
    <row r="123" spans="187:194">
      <c r="GE123" s="495"/>
      <c r="GF123" s="495"/>
      <c r="GG123" s="495"/>
      <c r="GH123" s="495"/>
      <c r="GI123" s="495"/>
      <c r="GJ123" s="495"/>
      <c r="GK123" s="495"/>
      <c r="GL123" s="495"/>
    </row>
    <row r="124" spans="187:194">
      <c r="GE124" s="495"/>
      <c r="GF124" s="495"/>
      <c r="GG124" s="495"/>
      <c r="GH124" s="495"/>
      <c r="GI124" s="495"/>
      <c r="GJ124" s="495"/>
      <c r="GK124" s="495"/>
      <c r="GL124" s="495"/>
    </row>
    <row r="125" spans="187:194">
      <c r="GE125" s="495"/>
      <c r="GF125" s="495"/>
      <c r="GG125" s="495"/>
      <c r="GH125" s="495"/>
      <c r="GI125" s="495"/>
      <c r="GJ125" s="495"/>
      <c r="GK125" s="495"/>
      <c r="GL125" s="495"/>
    </row>
    <row r="126" spans="187:194">
      <c r="GE126" s="495"/>
      <c r="GF126" s="495"/>
      <c r="GG126" s="495"/>
      <c r="GH126" s="495"/>
      <c r="GI126" s="495"/>
      <c r="GJ126" s="495"/>
      <c r="GK126" s="495"/>
      <c r="GL126" s="495"/>
    </row>
    <row r="127" spans="187:194">
      <c r="GE127" s="495"/>
      <c r="GF127" s="495"/>
      <c r="GG127" s="495"/>
      <c r="GH127" s="495"/>
      <c r="GI127" s="495"/>
      <c r="GJ127" s="495"/>
      <c r="GK127" s="495"/>
      <c r="GL127" s="495"/>
    </row>
    <row r="128" spans="187:194">
      <c r="GE128" s="495"/>
      <c r="GF128" s="495"/>
      <c r="GG128" s="495"/>
      <c r="GH128" s="495"/>
      <c r="GI128" s="495"/>
      <c r="GJ128" s="495"/>
      <c r="GK128" s="495"/>
      <c r="GL128" s="495"/>
    </row>
    <row r="129" spans="187:194">
      <c r="GE129" s="495"/>
      <c r="GF129" s="495"/>
      <c r="GG129" s="495"/>
      <c r="GH129" s="495"/>
      <c r="GI129" s="495"/>
      <c r="GJ129" s="495"/>
      <c r="GK129" s="495"/>
      <c r="GL129" s="495"/>
    </row>
    <row r="130" spans="187:194">
      <c r="GE130" s="495"/>
      <c r="GF130" s="495"/>
      <c r="GG130" s="495"/>
      <c r="GH130" s="495"/>
      <c r="GI130" s="495"/>
      <c r="GJ130" s="495"/>
      <c r="GK130" s="495"/>
      <c r="GL130" s="495"/>
    </row>
    <row r="131" spans="187:194">
      <c r="GE131" s="495"/>
      <c r="GF131" s="495"/>
      <c r="GG131" s="495"/>
      <c r="GH131" s="495"/>
      <c r="GI131" s="495"/>
      <c r="GJ131" s="495"/>
      <c r="GK131" s="495"/>
      <c r="GL131" s="495"/>
    </row>
    <row r="132" spans="187:194">
      <c r="GE132" s="495"/>
      <c r="GF132" s="495"/>
      <c r="GG132" s="495"/>
      <c r="GH132" s="495"/>
      <c r="GI132" s="495"/>
      <c r="GJ132" s="495"/>
      <c r="GK132" s="495"/>
      <c r="GL132" s="495"/>
    </row>
    <row r="133" spans="187:194">
      <c r="GE133" s="495"/>
      <c r="GF133" s="495"/>
      <c r="GG133" s="495"/>
      <c r="GH133" s="495"/>
      <c r="GI133" s="495"/>
      <c r="GJ133" s="495"/>
      <c r="GK133" s="495"/>
      <c r="GL133" s="495"/>
    </row>
    <row r="134" spans="187:194">
      <c r="GE134" s="495"/>
      <c r="GF134" s="495"/>
      <c r="GG134" s="495"/>
      <c r="GH134" s="495"/>
      <c r="GI134" s="495"/>
      <c r="GJ134" s="495"/>
      <c r="GK134" s="495"/>
      <c r="GL134" s="495"/>
    </row>
    <row r="135" spans="187:194">
      <c r="GE135" s="495"/>
      <c r="GF135" s="495"/>
      <c r="GG135" s="495"/>
      <c r="GH135" s="495"/>
      <c r="GI135" s="495"/>
      <c r="GJ135" s="495"/>
      <c r="GK135" s="495"/>
      <c r="GL135" s="495"/>
    </row>
    <row r="136" spans="187:194">
      <c r="GE136" s="495"/>
      <c r="GF136" s="495"/>
      <c r="GG136" s="495"/>
      <c r="GH136" s="495"/>
      <c r="GI136" s="495"/>
      <c r="GJ136" s="495"/>
      <c r="GK136" s="495"/>
      <c r="GL136" s="495"/>
    </row>
    <row r="137" spans="187:194">
      <c r="GE137" s="495"/>
      <c r="GF137" s="495"/>
      <c r="GG137" s="495"/>
      <c r="GH137" s="495"/>
      <c r="GI137" s="495"/>
      <c r="GJ137" s="495"/>
      <c r="GK137" s="495"/>
      <c r="GL137" s="495"/>
    </row>
    <row r="138" spans="187:194">
      <c r="GE138" s="495"/>
      <c r="GF138" s="495"/>
      <c r="GG138" s="495"/>
      <c r="GH138" s="495"/>
      <c r="GI138" s="495"/>
      <c r="GJ138" s="495"/>
      <c r="GK138" s="495"/>
      <c r="GL138" s="495"/>
    </row>
    <row r="139" spans="187:194">
      <c r="GE139" s="495"/>
      <c r="GF139" s="495"/>
      <c r="GG139" s="495"/>
      <c r="GH139" s="495"/>
      <c r="GI139" s="495"/>
      <c r="GJ139" s="495"/>
      <c r="GK139" s="495"/>
      <c r="GL139" s="495"/>
    </row>
    <row r="140" spans="187:194">
      <c r="GE140" s="495"/>
      <c r="GF140" s="495"/>
      <c r="GG140" s="495"/>
      <c r="GH140" s="495"/>
      <c r="GI140" s="495"/>
      <c r="GJ140" s="495"/>
      <c r="GK140" s="495"/>
      <c r="GL140" s="495"/>
    </row>
    <row r="141" spans="187:194">
      <c r="GE141" s="495"/>
      <c r="GF141" s="495"/>
      <c r="GG141" s="495"/>
      <c r="GH141" s="495"/>
      <c r="GI141" s="495"/>
      <c r="GJ141" s="495"/>
      <c r="GK141" s="495"/>
      <c r="GL141" s="495"/>
    </row>
    <row r="142" spans="187:194">
      <c r="GE142" s="495"/>
      <c r="GF142" s="495"/>
      <c r="GG142" s="495"/>
      <c r="GH142" s="495"/>
      <c r="GI142" s="495"/>
      <c r="GJ142" s="495"/>
      <c r="GK142" s="495"/>
      <c r="GL142" s="495"/>
    </row>
    <row r="143" spans="187:194">
      <c r="GE143" s="495"/>
      <c r="GF143" s="495"/>
      <c r="GG143" s="495"/>
      <c r="GH143" s="495"/>
      <c r="GI143" s="495"/>
      <c r="GJ143" s="495"/>
      <c r="GK143" s="495"/>
      <c r="GL143" s="495"/>
    </row>
    <row r="144" spans="187:194">
      <c r="GE144" s="495"/>
      <c r="GF144" s="495"/>
      <c r="GG144" s="495"/>
      <c r="GH144" s="495"/>
      <c r="GI144" s="495"/>
      <c r="GJ144" s="495"/>
      <c r="GK144" s="495"/>
      <c r="GL144" s="495"/>
    </row>
    <row r="145" spans="187:194">
      <c r="GE145" s="495"/>
      <c r="GF145" s="495"/>
      <c r="GG145" s="495"/>
      <c r="GH145" s="495"/>
      <c r="GI145" s="495"/>
      <c r="GJ145" s="495"/>
      <c r="GK145" s="495"/>
      <c r="GL145" s="495"/>
    </row>
    <row r="146" spans="187:194">
      <c r="GE146" s="495"/>
      <c r="GF146" s="495"/>
      <c r="GG146" s="495"/>
      <c r="GH146" s="495"/>
      <c r="GI146" s="495"/>
      <c r="GJ146" s="495"/>
      <c r="GK146" s="495"/>
      <c r="GL146" s="495"/>
    </row>
    <row r="147" spans="187:194">
      <c r="GE147" s="495"/>
      <c r="GF147" s="495"/>
      <c r="GG147" s="495"/>
      <c r="GH147" s="495"/>
      <c r="GI147" s="495"/>
      <c r="GJ147" s="495"/>
      <c r="GK147" s="495"/>
      <c r="GL147" s="495"/>
    </row>
    <row r="148" spans="187:194">
      <c r="GE148" s="495"/>
      <c r="GF148" s="495"/>
      <c r="GG148" s="495"/>
      <c r="GH148" s="495"/>
      <c r="GI148" s="495"/>
      <c r="GJ148" s="495"/>
      <c r="GK148" s="495"/>
      <c r="GL148" s="495"/>
    </row>
    <row r="149" spans="187:194">
      <c r="GE149" s="495"/>
      <c r="GF149" s="495"/>
      <c r="GG149" s="495"/>
      <c r="GH149" s="495"/>
      <c r="GI149" s="495"/>
      <c r="GJ149" s="495"/>
      <c r="GK149" s="495"/>
      <c r="GL149" s="495"/>
    </row>
    <row r="150" spans="187:194">
      <c r="GE150" s="495"/>
      <c r="GF150" s="495"/>
      <c r="GG150" s="495"/>
      <c r="GH150" s="495"/>
      <c r="GI150" s="495"/>
      <c r="GJ150" s="495"/>
      <c r="GK150" s="495"/>
      <c r="GL150" s="495"/>
    </row>
    <row r="151" spans="187:194">
      <c r="GE151" s="495"/>
      <c r="GF151" s="495"/>
      <c r="GG151" s="495"/>
      <c r="GH151" s="495"/>
      <c r="GI151" s="495"/>
      <c r="GJ151" s="495"/>
      <c r="GK151" s="495"/>
      <c r="GL151" s="495"/>
    </row>
    <row r="152" spans="187:194">
      <c r="GE152" s="495"/>
      <c r="GF152" s="495"/>
      <c r="GG152" s="495"/>
      <c r="GH152" s="495"/>
      <c r="GI152" s="495"/>
      <c r="GJ152" s="495"/>
      <c r="GK152" s="495"/>
      <c r="GL152" s="495"/>
    </row>
    <row r="153" spans="187:194">
      <c r="GE153" s="495"/>
      <c r="GF153" s="495"/>
      <c r="GG153" s="495"/>
      <c r="GH153" s="495"/>
      <c r="GI153" s="495"/>
      <c r="GJ153" s="495"/>
      <c r="GK153" s="495"/>
      <c r="GL153" s="495"/>
    </row>
    <row r="154" spans="187:194">
      <c r="GE154" s="495"/>
      <c r="GF154" s="495"/>
      <c r="GG154" s="495"/>
      <c r="GH154" s="495"/>
      <c r="GI154" s="495"/>
      <c r="GJ154" s="495"/>
      <c r="GK154" s="495"/>
      <c r="GL154" s="495"/>
    </row>
    <row r="155" spans="187:194">
      <c r="GE155" s="495"/>
      <c r="GF155" s="495"/>
      <c r="GG155" s="495"/>
      <c r="GH155" s="495"/>
      <c r="GI155" s="495"/>
      <c r="GJ155" s="495"/>
      <c r="GK155" s="495"/>
      <c r="GL155" s="495"/>
    </row>
    <row r="156" spans="187:194">
      <c r="GE156" s="495"/>
      <c r="GF156" s="495"/>
      <c r="GG156" s="495"/>
      <c r="GH156" s="495"/>
      <c r="GI156" s="495"/>
      <c r="GJ156" s="495"/>
      <c r="GK156" s="495"/>
      <c r="GL156" s="495"/>
    </row>
    <row r="157" spans="187:194">
      <c r="GE157" s="495"/>
      <c r="GF157" s="495"/>
      <c r="GG157" s="495"/>
      <c r="GH157" s="495"/>
      <c r="GI157" s="495"/>
      <c r="GJ157" s="495"/>
      <c r="GK157" s="495"/>
      <c r="GL157" s="495"/>
    </row>
    <row r="158" spans="187:194">
      <c r="GE158" s="495"/>
      <c r="GF158" s="495"/>
      <c r="GG158" s="495"/>
      <c r="GH158" s="495"/>
      <c r="GI158" s="495"/>
      <c r="GJ158" s="495"/>
      <c r="GK158" s="495"/>
      <c r="GL158" s="495"/>
    </row>
    <row r="159" spans="187:194">
      <c r="GE159" s="495"/>
      <c r="GF159" s="495"/>
      <c r="GG159" s="495"/>
      <c r="GH159" s="495"/>
      <c r="GI159" s="495"/>
      <c r="GJ159" s="495"/>
      <c r="GK159" s="495"/>
      <c r="GL159" s="495"/>
    </row>
    <row r="160" spans="187:194">
      <c r="GE160" s="495"/>
      <c r="GF160" s="495"/>
      <c r="GG160" s="495"/>
      <c r="GH160" s="495"/>
      <c r="GI160" s="495"/>
      <c r="GJ160" s="495"/>
      <c r="GK160" s="495"/>
      <c r="GL160" s="495"/>
    </row>
    <row r="161" spans="187:194">
      <c r="GE161" s="495"/>
      <c r="GF161" s="495"/>
      <c r="GG161" s="495"/>
      <c r="GH161" s="495"/>
      <c r="GI161" s="495"/>
      <c r="GJ161" s="495"/>
      <c r="GK161" s="495"/>
      <c r="GL161" s="495"/>
    </row>
    <row r="162" spans="187:194">
      <c r="GE162" s="495"/>
      <c r="GF162" s="495"/>
      <c r="GG162" s="495"/>
      <c r="GH162" s="495"/>
      <c r="GI162" s="495"/>
      <c r="GJ162" s="495"/>
      <c r="GK162" s="495"/>
      <c r="GL162" s="495"/>
    </row>
    <row r="163" spans="187:194">
      <c r="GE163" s="495"/>
      <c r="GF163" s="495"/>
      <c r="GG163" s="495"/>
      <c r="GH163" s="495"/>
      <c r="GI163" s="495"/>
      <c r="GJ163" s="495"/>
      <c r="GK163" s="495"/>
      <c r="GL163" s="495"/>
    </row>
    <row r="164" spans="187:194">
      <c r="GE164" s="495"/>
      <c r="GF164" s="495"/>
      <c r="GG164" s="495"/>
      <c r="GH164" s="495"/>
      <c r="GI164" s="495"/>
      <c r="GJ164" s="495"/>
      <c r="GK164" s="495"/>
      <c r="GL164" s="495"/>
    </row>
    <row r="165" spans="187:194">
      <c r="GE165" s="495"/>
      <c r="GF165" s="495"/>
      <c r="GG165" s="495"/>
      <c r="GH165" s="495"/>
      <c r="GI165" s="495"/>
      <c r="GJ165" s="495"/>
      <c r="GK165" s="495"/>
      <c r="GL165" s="495"/>
    </row>
    <row r="166" spans="187:194">
      <c r="GE166" s="495"/>
      <c r="GF166" s="495"/>
      <c r="GG166" s="495"/>
      <c r="GH166" s="495"/>
      <c r="GI166" s="495"/>
      <c r="GJ166" s="495"/>
      <c r="GK166" s="495"/>
      <c r="GL166" s="495"/>
    </row>
    <row r="167" spans="187:194">
      <c r="GE167" s="495"/>
      <c r="GF167" s="495"/>
      <c r="GG167" s="495"/>
      <c r="GH167" s="495"/>
      <c r="GI167" s="495"/>
      <c r="GJ167" s="495"/>
      <c r="GK167" s="495"/>
      <c r="GL167" s="495"/>
    </row>
    <row r="168" spans="187:194">
      <c r="GE168" s="495"/>
      <c r="GF168" s="495"/>
      <c r="GG168" s="495"/>
      <c r="GH168" s="495"/>
      <c r="GI168" s="495"/>
      <c r="GJ168" s="495"/>
      <c r="GK168" s="495"/>
      <c r="GL168" s="495"/>
    </row>
    <row r="169" spans="187:194">
      <c r="GE169" s="495"/>
      <c r="GF169" s="495"/>
      <c r="GG169" s="495"/>
      <c r="GH169" s="495"/>
      <c r="GI169" s="495"/>
      <c r="GJ169" s="495"/>
      <c r="GK169" s="495"/>
      <c r="GL169" s="495"/>
    </row>
    <row r="170" spans="187:194">
      <c r="GE170" s="495"/>
      <c r="GF170" s="495"/>
      <c r="GG170" s="495"/>
      <c r="GH170" s="495"/>
      <c r="GI170" s="495"/>
      <c r="GJ170" s="495"/>
      <c r="GK170" s="495"/>
      <c r="GL170" s="495"/>
    </row>
    <row r="171" spans="187:194">
      <c r="GE171" s="495"/>
      <c r="GF171" s="495"/>
      <c r="GG171" s="495"/>
      <c r="GH171" s="495"/>
      <c r="GI171" s="495"/>
      <c r="GJ171" s="495"/>
      <c r="GK171" s="495"/>
      <c r="GL171" s="495"/>
    </row>
    <row r="172" spans="187:194">
      <c r="GE172" s="495"/>
      <c r="GF172" s="495"/>
      <c r="GG172" s="495"/>
      <c r="GH172" s="495"/>
      <c r="GI172" s="495"/>
      <c r="GJ172" s="495"/>
      <c r="GK172" s="495"/>
      <c r="GL172" s="495"/>
    </row>
    <row r="173" spans="187:194">
      <c r="GE173" s="495"/>
      <c r="GF173" s="495"/>
      <c r="GG173" s="495"/>
      <c r="GH173" s="495"/>
      <c r="GI173" s="495"/>
      <c r="GJ173" s="495"/>
      <c r="GK173" s="495"/>
      <c r="GL173" s="495"/>
    </row>
    <row r="174" spans="187:194">
      <c r="GE174" s="495"/>
      <c r="GF174" s="495"/>
      <c r="GG174" s="495"/>
      <c r="GH174" s="495"/>
      <c r="GI174" s="495"/>
      <c r="GJ174" s="495"/>
      <c r="GK174" s="495"/>
      <c r="GL174" s="495"/>
    </row>
    <row r="175" spans="187:194">
      <c r="GE175" s="495"/>
      <c r="GF175" s="495"/>
      <c r="GG175" s="495"/>
      <c r="GH175" s="495"/>
      <c r="GI175" s="495"/>
      <c r="GJ175" s="495"/>
      <c r="GK175" s="495"/>
      <c r="GL175" s="495"/>
    </row>
    <row r="176" spans="187:194">
      <c r="GE176" s="495"/>
      <c r="GF176" s="495"/>
      <c r="GG176" s="495"/>
      <c r="GH176" s="495"/>
      <c r="GI176" s="495"/>
      <c r="GJ176" s="495"/>
      <c r="GK176" s="495"/>
      <c r="GL176" s="495"/>
    </row>
    <row r="177" spans="187:194">
      <c r="GE177" s="495"/>
      <c r="GF177" s="495"/>
      <c r="GG177" s="495"/>
      <c r="GH177" s="495"/>
      <c r="GI177" s="495"/>
      <c r="GJ177" s="495"/>
      <c r="GK177" s="495"/>
      <c r="GL177" s="495"/>
    </row>
    <row r="178" spans="187:194">
      <c r="GE178" s="495"/>
      <c r="GF178" s="495"/>
      <c r="GG178" s="495"/>
      <c r="GH178" s="495"/>
      <c r="GI178" s="495"/>
      <c r="GJ178" s="495"/>
      <c r="GK178" s="495"/>
      <c r="GL178" s="495"/>
    </row>
    <row r="179" spans="187:194">
      <c r="GE179" s="495"/>
      <c r="GF179" s="495"/>
      <c r="GG179" s="495"/>
      <c r="GH179" s="495"/>
      <c r="GI179" s="495"/>
      <c r="GJ179" s="495"/>
      <c r="GK179" s="495"/>
      <c r="GL179" s="495"/>
    </row>
    <row r="180" spans="187:194">
      <c r="GE180" s="495"/>
      <c r="GF180" s="495"/>
      <c r="GG180" s="495"/>
      <c r="GH180" s="495"/>
      <c r="GI180" s="495"/>
      <c r="GJ180" s="495"/>
      <c r="GK180" s="495"/>
      <c r="GL180" s="495"/>
    </row>
    <row r="181" spans="187:194">
      <c r="GE181" s="495"/>
      <c r="GF181" s="495"/>
      <c r="GG181" s="495"/>
      <c r="GH181" s="495"/>
      <c r="GI181" s="495"/>
      <c r="GJ181" s="495"/>
      <c r="GK181" s="495"/>
      <c r="GL181" s="495"/>
    </row>
    <row r="182" spans="187:194">
      <c r="GE182" s="495"/>
      <c r="GF182" s="495"/>
      <c r="GG182" s="495"/>
      <c r="GH182" s="495"/>
      <c r="GI182" s="495"/>
      <c r="GJ182" s="495"/>
      <c r="GK182" s="495"/>
      <c r="GL182" s="495"/>
    </row>
    <row r="183" spans="187:194">
      <c r="GE183" s="495"/>
      <c r="GF183" s="495"/>
      <c r="GG183" s="495"/>
      <c r="GH183" s="495"/>
      <c r="GI183" s="495"/>
      <c r="GJ183" s="495"/>
      <c r="GK183" s="495"/>
      <c r="GL183" s="495"/>
    </row>
    <row r="184" spans="187:194">
      <c r="GE184" s="495"/>
      <c r="GF184" s="495"/>
      <c r="GG184" s="495"/>
      <c r="GH184" s="495"/>
      <c r="GI184" s="495"/>
      <c r="GJ184" s="495"/>
      <c r="GK184" s="495"/>
      <c r="GL184" s="495"/>
    </row>
    <row r="185" spans="187:194">
      <c r="GE185" s="495"/>
      <c r="GF185" s="495"/>
      <c r="GG185" s="495"/>
      <c r="GH185" s="495"/>
      <c r="GI185" s="495"/>
      <c r="GJ185" s="495"/>
      <c r="GK185" s="495"/>
      <c r="GL185" s="495"/>
    </row>
    <row r="186" spans="187:194">
      <c r="GE186" s="495"/>
      <c r="GF186" s="495"/>
      <c r="GG186" s="495"/>
      <c r="GH186" s="495"/>
      <c r="GI186" s="495"/>
      <c r="GJ186" s="495"/>
      <c r="GK186" s="495"/>
      <c r="GL186" s="495"/>
    </row>
    <row r="187" spans="187:194">
      <c r="GE187" s="495"/>
      <c r="GF187" s="495"/>
      <c r="GG187" s="495"/>
      <c r="GH187" s="495"/>
      <c r="GI187" s="495"/>
      <c r="GJ187" s="495"/>
      <c r="GK187" s="495"/>
      <c r="GL187" s="495"/>
    </row>
    <row r="188" spans="187:194">
      <c r="GE188" s="495"/>
      <c r="GF188" s="495"/>
      <c r="GG188" s="495"/>
      <c r="GH188" s="495"/>
      <c r="GI188" s="495"/>
      <c r="GJ188" s="495"/>
      <c r="GK188" s="495"/>
      <c r="GL188" s="495"/>
    </row>
    <row r="189" spans="187:194">
      <c r="GE189" s="495"/>
      <c r="GF189" s="495"/>
      <c r="GG189" s="495"/>
      <c r="GH189" s="495"/>
      <c r="GI189" s="495"/>
      <c r="GJ189" s="495"/>
      <c r="GK189" s="495"/>
      <c r="GL189" s="495"/>
    </row>
    <row r="190" spans="187:194">
      <c r="GE190" s="495"/>
      <c r="GF190" s="495"/>
      <c r="GG190" s="495"/>
      <c r="GH190" s="495"/>
      <c r="GI190" s="495"/>
      <c r="GJ190" s="495"/>
      <c r="GK190" s="495"/>
      <c r="GL190" s="495"/>
    </row>
    <row r="191" spans="187:194">
      <c r="GE191" s="495"/>
      <c r="GF191" s="495"/>
      <c r="GG191" s="495"/>
      <c r="GH191" s="495"/>
      <c r="GI191" s="495"/>
      <c r="GJ191" s="495"/>
      <c r="GK191" s="495"/>
      <c r="GL191" s="495"/>
    </row>
    <row r="192" spans="187:194">
      <c r="GE192" s="495"/>
      <c r="GF192" s="495"/>
      <c r="GG192" s="495"/>
      <c r="GH192" s="495"/>
      <c r="GI192" s="495"/>
      <c r="GJ192" s="495"/>
      <c r="GK192" s="495"/>
      <c r="GL192" s="495"/>
    </row>
    <row r="193" spans="187:194">
      <c r="GE193" s="495"/>
      <c r="GF193" s="495"/>
      <c r="GG193" s="495"/>
      <c r="GH193" s="495"/>
      <c r="GI193" s="495"/>
      <c r="GJ193" s="495"/>
      <c r="GK193" s="495"/>
      <c r="GL193" s="495"/>
    </row>
    <row r="194" spans="187:194">
      <c r="GE194" s="495"/>
      <c r="GF194" s="495"/>
      <c r="GG194" s="495"/>
      <c r="GH194" s="495"/>
      <c r="GI194" s="495"/>
      <c r="GJ194" s="495"/>
      <c r="GK194" s="495"/>
      <c r="GL194" s="495"/>
    </row>
    <row r="195" spans="187:194">
      <c r="GE195" s="495"/>
      <c r="GF195" s="495"/>
      <c r="GG195" s="495"/>
      <c r="GH195" s="495"/>
      <c r="GI195" s="495"/>
      <c r="GJ195" s="495"/>
      <c r="GK195" s="495"/>
      <c r="GL195" s="495"/>
    </row>
    <row r="196" spans="187:194">
      <c r="GE196" s="495"/>
      <c r="GF196" s="495"/>
      <c r="GG196" s="495"/>
      <c r="GH196" s="495"/>
      <c r="GI196" s="495"/>
      <c r="GJ196" s="495"/>
      <c r="GK196" s="495"/>
      <c r="GL196" s="495"/>
    </row>
    <row r="197" spans="187:194">
      <c r="GE197" s="495"/>
      <c r="GF197" s="495"/>
      <c r="GG197" s="495"/>
      <c r="GH197" s="495"/>
      <c r="GI197" s="495"/>
      <c r="GJ197" s="495"/>
      <c r="GK197" s="495"/>
      <c r="GL197" s="495"/>
    </row>
    <row r="198" spans="187:194">
      <c r="GE198" s="495"/>
      <c r="GF198" s="495"/>
      <c r="GG198" s="495"/>
      <c r="GH198" s="495"/>
      <c r="GI198" s="495"/>
      <c r="GJ198" s="495"/>
      <c r="GK198" s="495"/>
      <c r="GL198" s="495"/>
    </row>
    <row r="199" spans="187:194">
      <c r="GE199" s="495"/>
      <c r="GF199" s="495"/>
      <c r="GG199" s="495"/>
      <c r="GH199" s="495"/>
      <c r="GI199" s="495"/>
      <c r="GJ199" s="495"/>
      <c r="GK199" s="495"/>
      <c r="GL199" s="495"/>
    </row>
    <row r="200" spans="187:194">
      <c r="GE200" s="495"/>
      <c r="GF200" s="495"/>
      <c r="GG200" s="495"/>
      <c r="GH200" s="495"/>
      <c r="GI200" s="495"/>
      <c r="GJ200" s="495"/>
      <c r="GK200" s="495"/>
      <c r="GL200" s="495"/>
    </row>
    <row r="201" spans="187:194">
      <c r="GE201" s="495"/>
      <c r="GF201" s="495"/>
      <c r="GG201" s="495"/>
      <c r="GH201" s="495"/>
      <c r="GI201" s="495"/>
      <c r="GJ201" s="495"/>
      <c r="GK201" s="495"/>
      <c r="GL201" s="495"/>
    </row>
    <row r="202" spans="187:194">
      <c r="GE202" s="495"/>
      <c r="GF202" s="495"/>
      <c r="GG202" s="495"/>
      <c r="GH202" s="495"/>
      <c r="GI202" s="495"/>
      <c r="GJ202" s="495"/>
      <c r="GK202" s="495"/>
      <c r="GL202" s="495"/>
    </row>
    <row r="203" spans="187:194">
      <c r="GE203" s="495"/>
      <c r="GF203" s="495"/>
      <c r="GG203" s="495"/>
      <c r="GH203" s="495"/>
      <c r="GI203" s="495"/>
      <c r="GJ203" s="495"/>
      <c r="GK203" s="495"/>
      <c r="GL203" s="495"/>
    </row>
    <row r="204" spans="187:194">
      <c r="GE204" s="495"/>
      <c r="GF204" s="495"/>
      <c r="GG204" s="495"/>
      <c r="GH204" s="495"/>
      <c r="GI204" s="495"/>
      <c r="GJ204" s="495"/>
      <c r="GK204" s="495"/>
      <c r="GL204" s="495"/>
    </row>
    <row r="205" spans="187:194">
      <c r="GE205" s="495"/>
      <c r="GF205" s="495"/>
      <c r="GG205" s="495"/>
      <c r="GH205" s="495"/>
      <c r="GI205" s="495"/>
      <c r="GJ205" s="495"/>
      <c r="GK205" s="495"/>
      <c r="GL205" s="495"/>
    </row>
    <row r="206" spans="187:194">
      <c r="GE206" s="495"/>
      <c r="GF206" s="495"/>
      <c r="GG206" s="495"/>
      <c r="GH206" s="495"/>
      <c r="GI206" s="495"/>
      <c r="GJ206" s="495"/>
      <c r="GK206" s="495"/>
      <c r="GL206" s="495"/>
    </row>
    <row r="207" spans="187:194">
      <c r="GE207" s="495"/>
      <c r="GF207" s="495"/>
      <c r="GG207" s="495"/>
      <c r="GH207" s="495"/>
      <c r="GI207" s="495"/>
      <c r="GJ207" s="495"/>
      <c r="GK207" s="495"/>
      <c r="GL207" s="495"/>
    </row>
    <row r="208" spans="187:194">
      <c r="GE208" s="495"/>
      <c r="GF208" s="495"/>
      <c r="GG208" s="495"/>
      <c r="GH208" s="495"/>
      <c r="GI208" s="495"/>
      <c r="GJ208" s="495"/>
      <c r="GK208" s="495"/>
      <c r="GL208" s="495"/>
    </row>
    <row r="209" spans="187:194">
      <c r="GE209" s="495"/>
      <c r="GF209" s="495"/>
      <c r="GG209" s="495"/>
      <c r="GH209" s="495"/>
      <c r="GI209" s="495"/>
      <c r="GJ209" s="495"/>
      <c r="GK209" s="495"/>
      <c r="GL209" s="495"/>
    </row>
    <row r="210" spans="187:194">
      <c r="GE210" s="495"/>
      <c r="GF210" s="495"/>
      <c r="GG210" s="495"/>
      <c r="GH210" s="495"/>
      <c r="GI210" s="495"/>
      <c r="GJ210" s="495"/>
      <c r="GK210" s="495"/>
      <c r="GL210" s="495"/>
    </row>
    <row r="211" spans="187:194">
      <c r="GE211" s="495"/>
      <c r="GF211" s="495"/>
      <c r="GG211" s="495"/>
      <c r="GH211" s="495"/>
      <c r="GI211" s="495"/>
      <c r="GJ211" s="495"/>
      <c r="GK211" s="495"/>
      <c r="GL211" s="495"/>
    </row>
    <row r="212" spans="187:194">
      <c r="GE212" s="495"/>
      <c r="GF212" s="495"/>
      <c r="GG212" s="495"/>
      <c r="GH212" s="495"/>
      <c r="GI212" s="495"/>
      <c r="GJ212" s="495"/>
      <c r="GK212" s="495"/>
      <c r="GL212" s="495"/>
    </row>
    <row r="213" spans="187:194">
      <c r="GE213" s="495"/>
      <c r="GF213" s="495"/>
      <c r="GG213" s="495"/>
      <c r="GH213" s="495"/>
      <c r="GI213" s="495"/>
      <c r="GJ213" s="495"/>
      <c r="GK213" s="495"/>
      <c r="GL213" s="495"/>
    </row>
    <row r="214" spans="187:194">
      <c r="GE214" s="495"/>
      <c r="GF214" s="495"/>
      <c r="GG214" s="495"/>
      <c r="GH214" s="495"/>
      <c r="GI214" s="495"/>
      <c r="GJ214" s="495"/>
      <c r="GK214" s="495"/>
      <c r="GL214" s="495"/>
    </row>
    <row r="215" spans="187:194">
      <c r="GE215" s="495"/>
      <c r="GF215" s="495"/>
      <c r="GG215" s="495"/>
      <c r="GH215" s="495"/>
      <c r="GI215" s="495"/>
      <c r="GJ215" s="495"/>
      <c r="GK215" s="495"/>
      <c r="GL215" s="495"/>
    </row>
    <row r="216" spans="187:194">
      <c r="GE216" s="495"/>
      <c r="GF216" s="495"/>
      <c r="GG216" s="495"/>
      <c r="GH216" s="495"/>
      <c r="GI216" s="495"/>
      <c r="GJ216" s="495"/>
      <c r="GK216" s="495"/>
      <c r="GL216" s="495"/>
    </row>
    <row r="217" spans="187:194">
      <c r="GE217" s="495"/>
      <c r="GF217" s="495"/>
      <c r="GG217" s="495"/>
      <c r="GH217" s="495"/>
      <c r="GI217" s="495"/>
      <c r="GJ217" s="495"/>
      <c r="GK217" s="495"/>
      <c r="GL217" s="495"/>
    </row>
    <row r="218" spans="187:194">
      <c r="GE218" s="495"/>
      <c r="GF218" s="495"/>
      <c r="GG218" s="495"/>
      <c r="GH218" s="495"/>
      <c r="GI218" s="495"/>
      <c r="GJ218" s="495"/>
      <c r="GK218" s="495"/>
      <c r="GL218" s="495"/>
    </row>
    <row r="219" spans="187:194">
      <c r="GE219" s="495"/>
      <c r="GF219" s="495"/>
      <c r="GG219" s="495"/>
      <c r="GH219" s="495"/>
      <c r="GI219" s="495"/>
      <c r="GJ219" s="495"/>
      <c r="GK219" s="495"/>
      <c r="GL219" s="495"/>
    </row>
    <row r="220" spans="187:194">
      <c r="GE220" s="495"/>
      <c r="GF220" s="495"/>
      <c r="GG220" s="495"/>
      <c r="GH220" s="495"/>
      <c r="GI220" s="495"/>
      <c r="GJ220" s="495"/>
      <c r="GK220" s="495"/>
      <c r="GL220" s="495"/>
    </row>
    <row r="221" spans="187:194">
      <c r="GE221" s="495"/>
      <c r="GF221" s="495"/>
      <c r="GG221" s="495"/>
      <c r="GH221" s="495"/>
      <c r="GI221" s="495"/>
      <c r="GJ221" s="495"/>
      <c r="GK221" s="495"/>
      <c r="GL221" s="495"/>
    </row>
    <row r="222" spans="187:194">
      <c r="GE222" s="495"/>
      <c r="GF222" s="495"/>
      <c r="GG222" s="495"/>
      <c r="GH222" s="495"/>
      <c r="GI222" s="495"/>
      <c r="GJ222" s="495"/>
      <c r="GK222" s="495"/>
      <c r="GL222" s="495"/>
    </row>
    <row r="223" spans="187:194">
      <c r="GE223" s="495"/>
      <c r="GF223" s="495"/>
      <c r="GG223" s="495"/>
      <c r="GH223" s="495"/>
      <c r="GI223" s="495"/>
      <c r="GJ223" s="495"/>
      <c r="GK223" s="495"/>
      <c r="GL223" s="495"/>
    </row>
    <row r="224" spans="187:194">
      <c r="GE224" s="495"/>
      <c r="GF224" s="495"/>
      <c r="GG224" s="495"/>
      <c r="GH224" s="495"/>
      <c r="GI224" s="495"/>
      <c r="GJ224" s="495"/>
      <c r="GK224" s="495"/>
      <c r="GL224" s="495"/>
    </row>
    <row r="225" spans="187:194">
      <c r="GE225" s="495"/>
      <c r="GF225" s="495"/>
      <c r="GG225" s="495"/>
      <c r="GH225" s="495"/>
      <c r="GI225" s="495"/>
      <c r="GJ225" s="495"/>
      <c r="GK225" s="495"/>
      <c r="GL225" s="495"/>
    </row>
    <row r="226" spans="187:194">
      <c r="GE226" s="495"/>
      <c r="GF226" s="495"/>
      <c r="GG226" s="495"/>
      <c r="GH226" s="495"/>
      <c r="GI226" s="495"/>
      <c r="GJ226" s="495"/>
      <c r="GK226" s="495"/>
      <c r="GL226" s="495"/>
    </row>
    <row r="227" spans="187:194">
      <c r="GE227" s="495"/>
      <c r="GF227" s="495"/>
      <c r="GG227" s="495"/>
      <c r="GH227" s="495"/>
      <c r="GI227" s="495"/>
      <c r="GJ227" s="495"/>
      <c r="GK227" s="495"/>
      <c r="GL227" s="495"/>
    </row>
    <row r="228" spans="187:194">
      <c r="GE228" s="495"/>
      <c r="GF228" s="495"/>
      <c r="GG228" s="495"/>
      <c r="GH228" s="495"/>
      <c r="GI228" s="495"/>
      <c r="GJ228" s="495"/>
      <c r="GK228" s="495"/>
      <c r="GL228" s="495"/>
    </row>
    <row r="229" spans="187:194">
      <c r="GE229" s="495"/>
      <c r="GF229" s="495"/>
      <c r="GG229" s="495"/>
      <c r="GH229" s="495"/>
      <c r="GI229" s="495"/>
      <c r="GJ229" s="495"/>
      <c r="GK229" s="495"/>
      <c r="GL229" s="495"/>
    </row>
    <row r="230" spans="187:194">
      <c r="GE230" s="495"/>
      <c r="GF230" s="495"/>
      <c r="GG230" s="495"/>
      <c r="GH230" s="495"/>
      <c r="GI230" s="495"/>
      <c r="GJ230" s="495"/>
      <c r="GK230" s="495"/>
      <c r="GL230" s="495"/>
    </row>
    <row r="231" spans="187:194">
      <c r="GE231" s="495"/>
      <c r="GF231" s="495"/>
      <c r="GG231" s="495"/>
      <c r="GH231" s="495"/>
      <c r="GI231" s="495"/>
      <c r="GJ231" s="495"/>
      <c r="GK231" s="495"/>
      <c r="GL231" s="495"/>
    </row>
    <row r="232" spans="187:194">
      <c r="GE232" s="495"/>
      <c r="GF232" s="495"/>
      <c r="GG232" s="495"/>
      <c r="GH232" s="495"/>
      <c r="GI232" s="495"/>
      <c r="GJ232" s="495"/>
      <c r="GK232" s="495"/>
      <c r="GL232" s="495"/>
    </row>
    <row r="233" spans="187:194">
      <c r="GE233" s="495"/>
      <c r="GF233" s="495"/>
      <c r="GG233" s="495"/>
      <c r="GH233" s="495"/>
      <c r="GI233" s="495"/>
      <c r="GJ233" s="495"/>
      <c r="GK233" s="495"/>
      <c r="GL233" s="495"/>
    </row>
    <row r="234" spans="187:194">
      <c r="GE234" s="495"/>
      <c r="GF234" s="495"/>
      <c r="GG234" s="495"/>
      <c r="GH234" s="495"/>
      <c r="GI234" s="495"/>
      <c r="GJ234" s="495"/>
      <c r="GK234" s="495"/>
      <c r="GL234" s="495"/>
    </row>
    <row r="235" spans="187:194">
      <c r="GE235" s="495"/>
      <c r="GF235" s="495"/>
      <c r="GG235" s="495"/>
      <c r="GH235" s="495"/>
      <c r="GI235" s="495"/>
      <c r="GJ235" s="495"/>
      <c r="GK235" s="495"/>
      <c r="GL235" s="495"/>
    </row>
    <row r="236" spans="187:194">
      <c r="GE236" s="495"/>
      <c r="GF236" s="495"/>
      <c r="GG236" s="495"/>
      <c r="GH236" s="495"/>
      <c r="GI236" s="495"/>
      <c r="GJ236" s="495"/>
      <c r="GK236" s="495"/>
      <c r="GL236" s="495"/>
    </row>
    <row r="237" spans="187:194">
      <c r="GE237" s="495"/>
      <c r="GF237" s="495"/>
      <c r="GG237" s="495"/>
      <c r="GH237" s="495"/>
      <c r="GI237" s="495"/>
      <c r="GJ237" s="495"/>
      <c r="GK237" s="495"/>
      <c r="GL237" s="495"/>
    </row>
    <row r="238" spans="187:194">
      <c r="GE238" s="495"/>
      <c r="GF238" s="495"/>
      <c r="GG238" s="495"/>
      <c r="GH238" s="495"/>
      <c r="GI238" s="495"/>
      <c r="GJ238" s="495"/>
      <c r="GK238" s="495"/>
      <c r="GL238" s="495"/>
    </row>
    <row r="239" spans="187:194">
      <c r="GE239" s="495"/>
      <c r="GF239" s="495"/>
      <c r="GG239" s="495"/>
      <c r="GH239" s="495"/>
      <c r="GI239" s="495"/>
      <c r="GJ239" s="495"/>
      <c r="GK239" s="495"/>
      <c r="GL239" s="495"/>
    </row>
    <row r="240" spans="187:194">
      <c r="GE240" s="495"/>
      <c r="GF240" s="495"/>
      <c r="GG240" s="495"/>
      <c r="GH240" s="495"/>
      <c r="GI240" s="495"/>
      <c r="GJ240" s="495"/>
      <c r="GK240" s="495"/>
      <c r="GL240" s="495"/>
    </row>
    <row r="241" spans="187:194">
      <c r="GE241" s="495"/>
      <c r="GF241" s="495"/>
      <c r="GG241" s="495"/>
      <c r="GH241" s="495"/>
      <c r="GI241" s="495"/>
      <c r="GJ241" s="495"/>
      <c r="GK241" s="495"/>
      <c r="GL241" s="495"/>
    </row>
    <row r="242" spans="187:194">
      <c r="GE242" s="495"/>
      <c r="GF242" s="495"/>
      <c r="GG242" s="495"/>
      <c r="GH242" s="495"/>
      <c r="GI242" s="495"/>
      <c r="GJ242" s="495"/>
      <c r="GK242" s="495"/>
      <c r="GL242" s="495"/>
    </row>
    <row r="243" spans="187:194">
      <c r="GE243" s="495"/>
      <c r="GF243" s="495"/>
      <c r="GG243" s="495"/>
      <c r="GH243" s="495"/>
      <c r="GI243" s="495"/>
      <c r="GJ243" s="495"/>
      <c r="GK243" s="495"/>
      <c r="GL243" s="495"/>
    </row>
    <row r="244" spans="187:194">
      <c r="GE244" s="495"/>
      <c r="GF244" s="495"/>
      <c r="GG244" s="495"/>
      <c r="GH244" s="495"/>
      <c r="GI244" s="495"/>
      <c r="GJ244" s="495"/>
      <c r="GK244" s="495"/>
      <c r="GL244" s="495"/>
    </row>
    <row r="245" spans="187:194">
      <c r="GE245" s="495"/>
      <c r="GF245" s="495"/>
      <c r="GG245" s="495"/>
      <c r="GH245" s="495"/>
      <c r="GI245" s="495"/>
      <c r="GJ245" s="495"/>
      <c r="GK245" s="495"/>
      <c r="GL245" s="495"/>
    </row>
    <row r="246" spans="187:194">
      <c r="GE246" s="495"/>
      <c r="GF246" s="495"/>
      <c r="GG246" s="495"/>
      <c r="GH246" s="495"/>
      <c r="GI246" s="495"/>
      <c r="GJ246" s="495"/>
      <c r="GK246" s="495"/>
      <c r="GL246" s="495"/>
    </row>
    <row r="247" spans="187:194">
      <c r="GE247" s="495"/>
      <c r="GF247" s="495"/>
      <c r="GG247" s="495"/>
      <c r="GH247" s="495"/>
      <c r="GI247" s="495"/>
      <c r="GJ247" s="495"/>
      <c r="GK247" s="495"/>
      <c r="GL247" s="495"/>
    </row>
    <row r="248" spans="187:194">
      <c r="GE248" s="495"/>
      <c r="GF248" s="495"/>
      <c r="GG248" s="495"/>
      <c r="GH248" s="495"/>
      <c r="GI248" s="495"/>
      <c r="GJ248" s="495"/>
      <c r="GK248" s="495"/>
      <c r="GL248" s="495"/>
    </row>
    <row r="249" spans="187:194">
      <c r="GE249" s="495"/>
      <c r="GF249" s="495"/>
      <c r="GG249" s="495"/>
      <c r="GH249" s="495"/>
      <c r="GI249" s="495"/>
      <c r="GJ249" s="495"/>
      <c r="GK249" s="495"/>
      <c r="GL249" s="495"/>
    </row>
    <row r="250" spans="187:194">
      <c r="GE250" s="495"/>
      <c r="GF250" s="495"/>
      <c r="GG250" s="495"/>
      <c r="GH250" s="495"/>
      <c r="GI250" s="495"/>
      <c r="GJ250" s="495"/>
      <c r="GK250" s="495"/>
      <c r="GL250" s="495"/>
    </row>
    <row r="251" spans="187:194">
      <c r="GE251" s="495"/>
      <c r="GF251" s="495"/>
      <c r="GG251" s="495"/>
      <c r="GH251" s="495"/>
      <c r="GI251" s="495"/>
      <c r="GJ251" s="495"/>
      <c r="GK251" s="495"/>
      <c r="GL251" s="495"/>
    </row>
    <row r="252" spans="187:194">
      <c r="GE252" s="495"/>
      <c r="GF252" s="495"/>
      <c r="GG252" s="495"/>
      <c r="GH252" s="495"/>
      <c r="GI252" s="495"/>
      <c r="GJ252" s="495"/>
      <c r="GK252" s="495"/>
      <c r="GL252" s="495"/>
    </row>
    <row r="253" spans="187:194">
      <c r="GE253" s="495"/>
      <c r="GF253" s="495"/>
      <c r="GG253" s="495"/>
      <c r="GH253" s="495"/>
      <c r="GI253" s="495"/>
      <c r="GJ253" s="495"/>
      <c r="GK253" s="495"/>
      <c r="GL253" s="495"/>
    </row>
    <row r="254" spans="187:194">
      <c r="GE254" s="495"/>
      <c r="GF254" s="495"/>
      <c r="GG254" s="495"/>
      <c r="GH254" s="495"/>
      <c r="GI254" s="495"/>
      <c r="GJ254" s="495"/>
      <c r="GK254" s="495"/>
      <c r="GL254" s="495"/>
    </row>
    <row r="255" spans="187:194">
      <c r="GE255" s="495"/>
      <c r="GF255" s="495"/>
      <c r="GG255" s="495"/>
      <c r="GH255" s="495"/>
      <c r="GI255" s="495"/>
      <c r="GJ255" s="495"/>
      <c r="GK255" s="495"/>
      <c r="GL255" s="495"/>
    </row>
    <row r="256" spans="187:194">
      <c r="GE256" s="495"/>
      <c r="GF256" s="495"/>
      <c r="GG256" s="495"/>
      <c r="GH256" s="495"/>
      <c r="GI256" s="495"/>
      <c r="GJ256" s="495"/>
      <c r="GK256" s="495"/>
      <c r="GL256" s="495"/>
    </row>
    <row r="257" spans="187:194">
      <c r="GE257" s="495"/>
      <c r="GF257" s="495"/>
      <c r="GG257" s="495"/>
      <c r="GH257" s="495"/>
      <c r="GI257" s="495"/>
      <c r="GJ257" s="495"/>
      <c r="GK257" s="495"/>
      <c r="GL257" s="495"/>
    </row>
    <row r="258" spans="187:194">
      <c r="GE258" s="495"/>
      <c r="GF258" s="495"/>
      <c r="GG258" s="495"/>
      <c r="GH258" s="495"/>
      <c r="GI258" s="495"/>
      <c r="GJ258" s="495"/>
      <c r="GK258" s="495"/>
      <c r="GL258" s="495"/>
    </row>
    <row r="259" spans="187:194">
      <c r="GE259" s="495"/>
      <c r="GF259" s="495"/>
      <c r="GG259" s="495"/>
      <c r="GH259" s="495"/>
      <c r="GI259" s="495"/>
      <c r="GJ259" s="495"/>
      <c r="GK259" s="495"/>
      <c r="GL259" s="495"/>
    </row>
    <row r="260" spans="187:194">
      <c r="GE260" s="495"/>
      <c r="GF260" s="495"/>
      <c r="GG260" s="495"/>
      <c r="GH260" s="495"/>
      <c r="GI260" s="495"/>
      <c r="GJ260" s="495"/>
      <c r="GK260" s="495"/>
      <c r="GL260" s="495"/>
    </row>
    <row r="261" spans="187:194">
      <c r="GE261" s="495"/>
      <c r="GF261" s="495"/>
      <c r="GG261" s="495"/>
      <c r="GH261" s="495"/>
      <c r="GI261" s="495"/>
      <c r="GJ261" s="495"/>
      <c r="GK261" s="495"/>
      <c r="GL261" s="495"/>
    </row>
    <row r="262" spans="187:194">
      <c r="GE262" s="495"/>
      <c r="GF262" s="495"/>
      <c r="GG262" s="495"/>
      <c r="GH262" s="495"/>
      <c r="GI262" s="495"/>
      <c r="GJ262" s="495"/>
      <c r="GK262" s="495"/>
      <c r="GL262" s="495"/>
    </row>
    <row r="263" spans="187:194">
      <c r="GE263" s="495"/>
      <c r="GF263" s="495"/>
      <c r="GG263" s="495"/>
      <c r="GH263" s="495"/>
      <c r="GI263" s="495"/>
      <c r="GJ263" s="495"/>
      <c r="GK263" s="495"/>
      <c r="GL263" s="495"/>
    </row>
    <row r="264" spans="187:194">
      <c r="GE264" s="495"/>
      <c r="GF264" s="495"/>
      <c r="GG264" s="495"/>
      <c r="GH264" s="495"/>
      <c r="GI264" s="495"/>
      <c r="GJ264" s="495"/>
      <c r="GK264" s="495"/>
      <c r="GL264" s="495"/>
    </row>
    <row r="265" spans="187:194">
      <c r="GE265" s="495"/>
      <c r="GF265" s="495"/>
      <c r="GG265" s="495"/>
      <c r="GH265" s="495"/>
      <c r="GI265" s="495"/>
      <c r="GJ265" s="495"/>
      <c r="GK265" s="495"/>
      <c r="GL265" s="495"/>
    </row>
    <row r="266" spans="187:194">
      <c r="GE266" s="495"/>
      <c r="GF266" s="495"/>
      <c r="GG266" s="495"/>
      <c r="GH266" s="495"/>
      <c r="GI266" s="495"/>
      <c r="GJ266" s="495"/>
      <c r="GK266" s="495"/>
      <c r="GL266" s="495"/>
    </row>
    <row r="267" spans="187:194">
      <c r="GE267" s="495"/>
      <c r="GF267" s="495"/>
      <c r="GG267" s="495"/>
      <c r="GH267" s="495"/>
      <c r="GI267" s="495"/>
      <c r="GJ267" s="495"/>
      <c r="GK267" s="495"/>
      <c r="GL267" s="495"/>
    </row>
    <row r="268" spans="187:194">
      <c r="GE268" s="495"/>
      <c r="GF268" s="495"/>
      <c r="GG268" s="495"/>
      <c r="GH268" s="495"/>
      <c r="GI268" s="495"/>
      <c r="GJ268" s="495"/>
      <c r="GK268" s="495"/>
      <c r="GL268" s="495"/>
    </row>
    <row r="269" spans="187:194">
      <c r="GE269" s="495"/>
      <c r="GF269" s="495"/>
      <c r="GG269" s="495"/>
      <c r="GH269" s="495"/>
      <c r="GI269" s="495"/>
      <c r="GJ269" s="495"/>
      <c r="GK269" s="495"/>
      <c r="GL269" s="495"/>
    </row>
    <row r="270" spans="187:194">
      <c r="GE270" s="495"/>
      <c r="GF270" s="495"/>
      <c r="GG270" s="495"/>
      <c r="GH270" s="495"/>
      <c r="GI270" s="495"/>
      <c r="GJ270" s="495"/>
      <c r="GK270" s="495"/>
      <c r="GL270" s="495"/>
    </row>
    <row r="271" spans="187:194">
      <c r="GE271" s="495"/>
      <c r="GF271" s="495"/>
      <c r="GG271" s="495"/>
      <c r="GH271" s="495"/>
      <c r="GI271" s="495"/>
      <c r="GJ271" s="495"/>
      <c r="GK271" s="495"/>
      <c r="GL271" s="495"/>
    </row>
    <row r="272" spans="187:194">
      <c r="GE272" s="495"/>
      <c r="GF272" s="495"/>
      <c r="GG272" s="495"/>
      <c r="GH272" s="495"/>
      <c r="GI272" s="495"/>
      <c r="GJ272" s="495"/>
      <c r="GK272" s="495"/>
      <c r="GL272" s="495"/>
    </row>
    <row r="273" spans="187:194">
      <c r="GE273" s="495"/>
      <c r="GF273" s="495"/>
      <c r="GG273" s="495"/>
      <c r="GH273" s="495"/>
      <c r="GI273" s="495"/>
      <c r="GJ273" s="495"/>
      <c r="GK273" s="495"/>
      <c r="GL273" s="495"/>
    </row>
    <row r="274" spans="187:194">
      <c r="GE274" s="495"/>
      <c r="GF274" s="495"/>
      <c r="GG274" s="495"/>
      <c r="GH274" s="495"/>
      <c r="GI274" s="495"/>
      <c r="GJ274" s="495"/>
      <c r="GK274" s="495"/>
      <c r="GL274" s="495"/>
    </row>
    <row r="275" spans="187:194">
      <c r="GE275" s="495"/>
      <c r="GF275" s="495"/>
      <c r="GG275" s="495"/>
      <c r="GH275" s="495"/>
      <c r="GI275" s="495"/>
      <c r="GJ275" s="495"/>
      <c r="GK275" s="495"/>
      <c r="GL275" s="495"/>
    </row>
    <row r="276" spans="187:194">
      <c r="GE276" s="495"/>
      <c r="GF276" s="495"/>
      <c r="GG276" s="495"/>
      <c r="GH276" s="495"/>
      <c r="GI276" s="495"/>
      <c r="GJ276" s="495"/>
      <c r="GK276" s="495"/>
      <c r="GL276" s="495"/>
    </row>
    <row r="277" spans="187:194">
      <c r="GE277" s="495"/>
      <c r="GF277" s="495"/>
      <c r="GG277" s="495"/>
      <c r="GH277" s="495"/>
      <c r="GI277" s="495"/>
      <c r="GJ277" s="495"/>
      <c r="GK277" s="495"/>
      <c r="GL277" s="495"/>
    </row>
    <row r="278" spans="187:194">
      <c r="GE278" s="495"/>
      <c r="GF278" s="495"/>
      <c r="GG278" s="495"/>
      <c r="GH278" s="495"/>
      <c r="GI278" s="495"/>
      <c r="GJ278" s="495"/>
      <c r="GK278" s="495"/>
      <c r="GL278" s="495"/>
    </row>
    <row r="279" spans="187:194">
      <c r="GE279" s="495"/>
      <c r="GF279" s="495"/>
      <c r="GG279" s="495"/>
      <c r="GH279" s="495"/>
      <c r="GI279" s="495"/>
      <c r="GJ279" s="495"/>
      <c r="GK279" s="495"/>
      <c r="GL279" s="495"/>
    </row>
    <row r="280" spans="187:194">
      <c r="GE280" s="495"/>
      <c r="GF280" s="495"/>
      <c r="GG280" s="495"/>
      <c r="GH280" s="495"/>
      <c r="GI280" s="495"/>
      <c r="GJ280" s="495"/>
      <c r="GK280" s="495"/>
      <c r="GL280" s="495"/>
    </row>
    <row r="281" spans="187:194">
      <c r="GE281" s="495"/>
      <c r="GF281" s="495"/>
      <c r="GG281" s="495"/>
      <c r="GH281" s="495"/>
      <c r="GI281" s="495"/>
      <c r="GJ281" s="495"/>
      <c r="GK281" s="495"/>
      <c r="GL281" s="495"/>
    </row>
    <row r="282" spans="187:194">
      <c r="GE282" s="495"/>
      <c r="GF282" s="495"/>
      <c r="GG282" s="495"/>
      <c r="GH282" s="495"/>
      <c r="GI282" s="495"/>
      <c r="GJ282" s="495"/>
      <c r="GK282" s="495"/>
      <c r="GL282" s="495"/>
    </row>
    <row r="283" spans="187:194">
      <c r="GE283" s="495"/>
      <c r="GF283" s="495"/>
      <c r="GG283" s="495"/>
      <c r="GH283" s="495"/>
      <c r="GI283" s="495"/>
      <c r="GJ283" s="495"/>
      <c r="GK283" s="495"/>
      <c r="GL283" s="495"/>
    </row>
    <row r="284" spans="187:194">
      <c r="GE284" s="495"/>
      <c r="GF284" s="495"/>
      <c r="GG284" s="495"/>
      <c r="GH284" s="495"/>
      <c r="GI284" s="495"/>
      <c r="GJ284" s="495"/>
      <c r="GK284" s="495"/>
      <c r="GL284" s="495"/>
    </row>
    <row r="285" spans="187:194">
      <c r="GE285" s="495"/>
      <c r="GF285" s="495"/>
      <c r="GG285" s="495"/>
      <c r="GH285" s="495"/>
      <c r="GI285" s="495"/>
      <c r="GJ285" s="495"/>
      <c r="GK285" s="495"/>
      <c r="GL285" s="495"/>
    </row>
    <row r="286" spans="187:194">
      <c r="GE286" s="495"/>
      <c r="GF286" s="495"/>
      <c r="GG286" s="495"/>
      <c r="GH286" s="495"/>
      <c r="GI286" s="495"/>
      <c r="GJ286" s="495"/>
      <c r="GK286" s="495"/>
      <c r="GL286" s="495"/>
    </row>
    <row r="287" spans="187:194">
      <c r="GE287" s="495"/>
      <c r="GF287" s="495"/>
      <c r="GG287" s="495"/>
      <c r="GH287" s="495"/>
      <c r="GI287" s="495"/>
      <c r="GJ287" s="495"/>
      <c r="GK287" s="495"/>
      <c r="GL287" s="495"/>
    </row>
    <row r="288" spans="187:194">
      <c r="GE288" s="495"/>
      <c r="GF288" s="495"/>
      <c r="GG288" s="495"/>
      <c r="GH288" s="495"/>
      <c r="GI288" s="495"/>
      <c r="GJ288" s="495"/>
      <c r="GK288" s="495"/>
      <c r="GL288" s="495"/>
    </row>
    <row r="289" spans="187:194">
      <c r="GE289" s="495"/>
      <c r="GF289" s="495"/>
      <c r="GG289" s="495"/>
      <c r="GH289" s="495"/>
      <c r="GI289" s="495"/>
      <c r="GJ289" s="495"/>
      <c r="GK289" s="495"/>
      <c r="GL289" s="495"/>
    </row>
    <row r="290" spans="187:194">
      <c r="GE290" s="495"/>
      <c r="GF290" s="495"/>
      <c r="GG290" s="495"/>
      <c r="GH290" s="495"/>
      <c r="GI290" s="495"/>
      <c r="GJ290" s="495"/>
      <c r="GK290" s="495"/>
      <c r="GL290" s="495"/>
    </row>
    <row r="291" spans="187:194">
      <c r="GE291" s="495"/>
      <c r="GF291" s="495"/>
      <c r="GG291" s="495"/>
      <c r="GH291" s="495"/>
      <c r="GI291" s="495"/>
      <c r="GJ291" s="495"/>
      <c r="GK291" s="495"/>
      <c r="GL291" s="495"/>
    </row>
    <row r="292" spans="187:194">
      <c r="GE292" s="495"/>
      <c r="GF292" s="495"/>
      <c r="GG292" s="495"/>
      <c r="GH292" s="495"/>
      <c r="GI292" s="495"/>
      <c r="GJ292" s="495"/>
      <c r="GK292" s="495"/>
      <c r="GL292" s="495"/>
    </row>
    <row r="293" spans="187:194">
      <c r="GE293" s="495"/>
      <c r="GF293" s="495"/>
      <c r="GG293" s="495"/>
      <c r="GH293" s="495"/>
      <c r="GI293" s="495"/>
      <c r="GJ293" s="495"/>
      <c r="GK293" s="495"/>
      <c r="GL293" s="495"/>
    </row>
    <row r="294" spans="187:194">
      <c r="GE294" s="495"/>
      <c r="GF294" s="495"/>
      <c r="GG294" s="495"/>
      <c r="GH294" s="495"/>
      <c r="GI294" s="495"/>
      <c r="GJ294" s="495"/>
      <c r="GK294" s="495"/>
      <c r="GL294" s="495"/>
    </row>
    <row r="295" spans="187:194">
      <c r="GE295" s="495"/>
      <c r="GF295" s="495"/>
      <c r="GG295" s="495"/>
      <c r="GH295" s="495"/>
      <c r="GI295" s="495"/>
      <c r="GJ295" s="495"/>
      <c r="GK295" s="495"/>
      <c r="GL295" s="495"/>
    </row>
    <row r="296" spans="187:194">
      <c r="GE296" s="495"/>
      <c r="GF296" s="495"/>
      <c r="GG296" s="495"/>
      <c r="GH296" s="495"/>
      <c r="GI296" s="495"/>
      <c r="GJ296" s="495"/>
      <c r="GK296" s="495"/>
      <c r="GL296" s="495"/>
    </row>
    <row r="297" spans="187:194">
      <c r="GE297" s="495"/>
      <c r="GF297" s="495"/>
      <c r="GG297" s="495"/>
      <c r="GH297" s="495"/>
      <c r="GI297" s="495"/>
      <c r="GJ297" s="495"/>
      <c r="GK297" s="495"/>
      <c r="GL297" s="495"/>
    </row>
    <row r="298" spans="187:194">
      <c r="GE298" s="495"/>
      <c r="GF298" s="495"/>
      <c r="GG298" s="495"/>
      <c r="GH298" s="495"/>
      <c r="GI298" s="495"/>
      <c r="GJ298" s="495"/>
      <c r="GK298" s="495"/>
      <c r="GL298" s="495"/>
    </row>
    <row r="299" spans="187:194">
      <c r="GE299" s="495"/>
      <c r="GF299" s="495"/>
      <c r="GG299" s="495"/>
      <c r="GH299" s="495"/>
      <c r="GI299" s="495"/>
      <c r="GJ299" s="495"/>
      <c r="GK299" s="495"/>
      <c r="GL299" s="495"/>
    </row>
    <row r="300" spans="187:194">
      <c r="GE300" s="495"/>
      <c r="GF300" s="495"/>
      <c r="GG300" s="495"/>
      <c r="GH300" s="495"/>
      <c r="GI300" s="495"/>
      <c r="GJ300" s="495"/>
      <c r="GK300" s="495"/>
      <c r="GL300" s="495"/>
    </row>
    <row r="301" spans="187:194">
      <c r="GE301" s="495"/>
      <c r="GF301" s="495"/>
      <c r="GG301" s="495"/>
      <c r="GH301" s="495"/>
      <c r="GI301" s="495"/>
      <c r="GJ301" s="495"/>
      <c r="GK301" s="495"/>
      <c r="GL301" s="495"/>
    </row>
    <row r="302" spans="187:194">
      <c r="GE302" s="495"/>
      <c r="GF302" s="495"/>
      <c r="GG302" s="495"/>
      <c r="GH302" s="495"/>
      <c r="GI302" s="495"/>
      <c r="GJ302" s="495"/>
      <c r="GK302" s="495"/>
      <c r="GL302" s="495"/>
    </row>
    <row r="303" spans="187:194">
      <c r="GE303" s="495"/>
      <c r="GF303" s="495"/>
      <c r="GG303" s="495"/>
      <c r="GH303" s="495"/>
      <c r="GI303" s="495"/>
      <c r="GJ303" s="495"/>
      <c r="GK303" s="495"/>
      <c r="GL303" s="495"/>
    </row>
    <row r="304" spans="187:194">
      <c r="GE304" s="495"/>
      <c r="GF304" s="495"/>
      <c r="GG304" s="495"/>
      <c r="GH304" s="495"/>
      <c r="GI304" s="495"/>
      <c r="GJ304" s="495"/>
      <c r="GK304" s="495"/>
      <c r="GL304" s="495"/>
    </row>
    <row r="305" spans="187:194">
      <c r="GE305" s="495"/>
      <c r="GF305" s="495"/>
      <c r="GG305" s="495"/>
      <c r="GH305" s="495"/>
      <c r="GI305" s="495"/>
      <c r="GJ305" s="495"/>
      <c r="GK305" s="495"/>
      <c r="GL305" s="495"/>
    </row>
    <row r="306" spans="187:194">
      <c r="GE306" s="495"/>
      <c r="GF306" s="495"/>
      <c r="GG306" s="495"/>
      <c r="GH306" s="495"/>
      <c r="GI306" s="495"/>
      <c r="GJ306" s="495"/>
      <c r="GK306" s="495"/>
      <c r="GL306" s="495"/>
    </row>
    <row r="307" spans="187:194">
      <c r="GE307" s="495"/>
      <c r="GF307" s="495"/>
      <c r="GG307" s="495"/>
      <c r="GH307" s="495"/>
      <c r="GI307" s="495"/>
      <c r="GJ307" s="495"/>
      <c r="GK307" s="495"/>
      <c r="GL307" s="495"/>
    </row>
    <row r="308" spans="187:194">
      <c r="GE308" s="495"/>
      <c r="GF308" s="495"/>
      <c r="GG308" s="495"/>
      <c r="GH308" s="495"/>
      <c r="GI308" s="495"/>
      <c r="GJ308" s="495"/>
      <c r="GK308" s="495"/>
      <c r="GL308" s="495"/>
    </row>
    <row r="309" spans="187:194">
      <c r="GE309" s="495"/>
      <c r="GF309" s="495"/>
      <c r="GG309" s="495"/>
      <c r="GH309" s="495"/>
      <c r="GI309" s="495"/>
      <c r="GJ309" s="495"/>
      <c r="GK309" s="495"/>
      <c r="GL309" s="495"/>
    </row>
    <row r="310" spans="187:194">
      <c r="GE310" s="495"/>
      <c r="GF310" s="495"/>
      <c r="GG310" s="495"/>
      <c r="GH310" s="495"/>
      <c r="GI310" s="495"/>
      <c r="GJ310" s="495"/>
      <c r="GK310" s="495"/>
      <c r="GL310" s="495"/>
    </row>
    <row r="311" spans="187:194">
      <c r="GE311" s="495"/>
      <c r="GF311" s="495"/>
      <c r="GG311" s="495"/>
      <c r="GH311" s="495"/>
      <c r="GI311" s="495"/>
      <c r="GJ311" s="495"/>
      <c r="GK311" s="495"/>
      <c r="GL311" s="495"/>
    </row>
    <row r="312" spans="187:194">
      <c r="GE312" s="495"/>
      <c r="GF312" s="495"/>
      <c r="GG312" s="495"/>
      <c r="GH312" s="495"/>
      <c r="GI312" s="495"/>
      <c r="GJ312" s="495"/>
      <c r="GK312" s="495"/>
      <c r="GL312" s="495"/>
    </row>
    <row r="313" spans="187:194">
      <c r="GE313" s="495"/>
      <c r="GF313" s="495"/>
      <c r="GG313" s="495"/>
      <c r="GH313" s="495"/>
      <c r="GI313" s="495"/>
      <c r="GJ313" s="495"/>
      <c r="GK313" s="495"/>
      <c r="GL313" s="495"/>
    </row>
    <row r="314" spans="187:194">
      <c r="GE314" s="495"/>
      <c r="GF314" s="495"/>
      <c r="GG314" s="495"/>
      <c r="GH314" s="495"/>
      <c r="GI314" s="495"/>
      <c r="GJ314" s="495"/>
      <c r="GK314" s="495"/>
      <c r="GL314" s="495"/>
    </row>
    <row r="315" spans="187:194">
      <c r="GE315" s="495"/>
      <c r="GF315" s="495"/>
      <c r="GG315" s="495"/>
      <c r="GH315" s="495"/>
      <c r="GI315" s="495"/>
      <c r="GJ315" s="495"/>
      <c r="GK315" s="495"/>
      <c r="GL315" s="495"/>
    </row>
    <row r="316" spans="187:194">
      <c r="GE316" s="495"/>
      <c r="GF316" s="495"/>
      <c r="GG316" s="495"/>
      <c r="GH316" s="495"/>
      <c r="GI316" s="495"/>
      <c r="GJ316" s="495"/>
      <c r="GK316" s="495"/>
      <c r="GL316" s="495"/>
    </row>
    <row r="317" spans="187:194">
      <c r="GE317" s="495"/>
      <c r="GF317" s="495"/>
      <c r="GG317" s="495"/>
      <c r="GH317" s="495"/>
      <c r="GI317" s="495"/>
      <c r="GJ317" s="495"/>
      <c r="GK317" s="495"/>
      <c r="GL317" s="495"/>
    </row>
    <row r="318" spans="187:194">
      <c r="GE318" s="495"/>
      <c r="GF318" s="495"/>
      <c r="GG318" s="495"/>
      <c r="GH318" s="495"/>
      <c r="GI318" s="495"/>
      <c r="GJ318" s="495"/>
      <c r="GK318" s="495"/>
      <c r="GL318" s="495"/>
    </row>
    <row r="319" spans="187:194">
      <c r="GE319" s="495"/>
      <c r="GF319" s="495"/>
      <c r="GG319" s="495"/>
      <c r="GH319" s="495"/>
      <c r="GI319" s="495"/>
      <c r="GJ319" s="495"/>
      <c r="GK319" s="495"/>
      <c r="GL319" s="495"/>
    </row>
    <row r="320" spans="187:194">
      <c r="GE320" s="495"/>
      <c r="GF320" s="495"/>
      <c r="GG320" s="495"/>
      <c r="GH320" s="495"/>
      <c r="GI320" s="495"/>
      <c r="GJ320" s="495"/>
      <c r="GK320" s="495"/>
      <c r="GL320" s="495"/>
    </row>
    <row r="321" spans="187:194">
      <c r="GE321" s="495"/>
      <c r="GF321" s="495"/>
      <c r="GG321" s="495"/>
      <c r="GH321" s="495"/>
      <c r="GI321" s="495"/>
      <c r="GJ321" s="495"/>
      <c r="GK321" s="495"/>
      <c r="GL321" s="495"/>
    </row>
    <row r="322" spans="187:194">
      <c r="GE322" s="495"/>
      <c r="GF322" s="495"/>
      <c r="GG322" s="495"/>
      <c r="GH322" s="495"/>
      <c r="GI322" s="495"/>
      <c r="GJ322" s="495"/>
      <c r="GK322" s="495"/>
      <c r="GL322" s="495"/>
    </row>
    <row r="323" spans="187:194">
      <c r="GE323" s="495"/>
      <c r="GF323" s="495"/>
      <c r="GG323" s="495"/>
      <c r="GH323" s="495"/>
      <c r="GI323" s="495"/>
      <c r="GJ323" s="495"/>
      <c r="GK323" s="495"/>
      <c r="GL323" s="495"/>
    </row>
    <row r="324" spans="187:194">
      <c r="GE324" s="495"/>
      <c r="GF324" s="495"/>
      <c r="GG324" s="495"/>
      <c r="GH324" s="495"/>
      <c r="GI324" s="495"/>
      <c r="GJ324" s="495"/>
      <c r="GK324" s="495"/>
      <c r="GL324" s="495"/>
    </row>
    <row r="325" spans="187:194">
      <c r="GE325" s="495"/>
      <c r="GF325" s="495"/>
      <c r="GG325" s="495"/>
      <c r="GH325" s="495"/>
      <c r="GI325" s="495"/>
      <c r="GJ325" s="495"/>
      <c r="GK325" s="495"/>
      <c r="GL325" s="495"/>
    </row>
    <row r="326" spans="187:194">
      <c r="GE326" s="495"/>
      <c r="GF326" s="495"/>
      <c r="GG326" s="495"/>
      <c r="GH326" s="495"/>
      <c r="GI326" s="495"/>
      <c r="GJ326" s="495"/>
      <c r="GK326" s="495"/>
      <c r="GL326" s="495"/>
    </row>
    <row r="327" spans="187:194">
      <c r="GE327" s="495"/>
      <c r="GF327" s="495"/>
      <c r="GG327" s="495"/>
      <c r="GH327" s="495"/>
      <c r="GI327" s="495"/>
      <c r="GJ327" s="495"/>
      <c r="GK327" s="495"/>
      <c r="GL327" s="495"/>
    </row>
    <row r="328" spans="187:194">
      <c r="GE328" s="495"/>
      <c r="GF328" s="495"/>
      <c r="GG328" s="495"/>
      <c r="GH328" s="495"/>
      <c r="GI328" s="495"/>
      <c r="GJ328" s="495"/>
      <c r="GK328" s="495"/>
      <c r="GL328" s="495"/>
    </row>
    <row r="329" spans="187:194">
      <c r="GE329" s="495"/>
      <c r="GF329" s="495"/>
      <c r="GG329" s="495"/>
      <c r="GH329" s="495"/>
      <c r="GI329" s="495"/>
      <c r="GJ329" s="495"/>
      <c r="GK329" s="495"/>
      <c r="GL329" s="495"/>
    </row>
    <row r="330" spans="187:194">
      <c r="GE330" s="495"/>
      <c r="GF330" s="495"/>
      <c r="GG330" s="495"/>
      <c r="GH330" s="495"/>
      <c r="GI330" s="495"/>
      <c r="GJ330" s="495"/>
      <c r="GK330" s="495"/>
      <c r="GL330" s="495"/>
    </row>
    <row r="331" spans="187:194">
      <c r="GE331" s="495"/>
      <c r="GF331" s="495"/>
      <c r="GG331" s="495"/>
      <c r="GH331" s="495"/>
      <c r="GI331" s="495"/>
      <c r="GJ331" s="495"/>
      <c r="GK331" s="495"/>
      <c r="GL331" s="495"/>
    </row>
    <row r="332" spans="187:194">
      <c r="GE332" s="495"/>
      <c r="GF332" s="495"/>
      <c r="GG332" s="495"/>
      <c r="GH332" s="495"/>
      <c r="GI332" s="495"/>
      <c r="GJ332" s="495"/>
      <c r="GK332" s="495"/>
      <c r="GL332" s="495"/>
    </row>
    <row r="333" spans="187:194">
      <c r="GE333" s="495"/>
      <c r="GF333" s="495"/>
      <c r="GG333" s="495"/>
      <c r="GH333" s="495"/>
      <c r="GI333" s="495"/>
      <c r="GJ333" s="495"/>
      <c r="GK333" s="495"/>
      <c r="GL333" s="495"/>
    </row>
    <row r="334" spans="187:194">
      <c r="GE334" s="495"/>
      <c r="GF334" s="495"/>
      <c r="GG334" s="495"/>
      <c r="GH334" s="495"/>
      <c r="GI334" s="495"/>
      <c r="GJ334" s="495"/>
      <c r="GK334" s="495"/>
      <c r="GL334" s="495"/>
    </row>
    <row r="335" spans="187:194">
      <c r="GE335" s="495"/>
      <c r="GF335" s="495"/>
      <c r="GG335" s="495"/>
      <c r="GH335" s="495"/>
      <c r="GI335" s="495"/>
      <c r="GJ335" s="495"/>
      <c r="GK335" s="495"/>
      <c r="GL335" s="495"/>
    </row>
    <row r="336" spans="187:194">
      <c r="GE336" s="495"/>
      <c r="GF336" s="495"/>
      <c r="GG336" s="495"/>
      <c r="GH336" s="495"/>
      <c r="GI336" s="495"/>
      <c r="GJ336" s="495"/>
      <c r="GK336" s="495"/>
      <c r="GL336" s="495"/>
    </row>
    <row r="337" spans="187:194">
      <c r="GE337" s="495"/>
      <c r="GF337" s="495"/>
      <c r="GG337" s="495"/>
      <c r="GH337" s="495"/>
      <c r="GI337" s="495"/>
      <c r="GJ337" s="495"/>
      <c r="GK337" s="495"/>
      <c r="GL337" s="495"/>
    </row>
    <row r="338" spans="187:194">
      <c r="GE338" s="495"/>
      <c r="GF338" s="495"/>
      <c r="GG338" s="495"/>
      <c r="GH338" s="495"/>
      <c r="GI338" s="495"/>
      <c r="GJ338" s="495"/>
      <c r="GK338" s="495"/>
      <c r="GL338" s="495"/>
    </row>
    <row r="339" spans="187:194">
      <c r="GE339" s="495"/>
      <c r="GF339" s="495"/>
      <c r="GG339" s="495"/>
      <c r="GH339" s="495"/>
      <c r="GI339" s="495"/>
      <c r="GJ339" s="495"/>
      <c r="GK339" s="495"/>
      <c r="GL339" s="495"/>
    </row>
    <row r="340" spans="187:194">
      <c r="GE340" s="495"/>
      <c r="GF340" s="495"/>
      <c r="GG340" s="495"/>
      <c r="GH340" s="495"/>
      <c r="GI340" s="495"/>
      <c r="GJ340" s="495"/>
      <c r="GK340" s="495"/>
      <c r="GL340" s="495"/>
    </row>
    <row r="341" spans="187:194">
      <c r="GE341" s="495"/>
      <c r="GF341" s="495"/>
      <c r="GG341" s="495"/>
      <c r="GH341" s="495"/>
      <c r="GI341" s="495"/>
      <c r="GJ341" s="495"/>
      <c r="GK341" s="495"/>
      <c r="GL341" s="495"/>
    </row>
    <row r="342" spans="187:194">
      <c r="GE342" s="495"/>
      <c r="GF342" s="495"/>
      <c r="GG342" s="495"/>
      <c r="GH342" s="495"/>
      <c r="GI342" s="495"/>
      <c r="GJ342" s="495"/>
      <c r="GK342" s="495"/>
      <c r="GL342" s="495"/>
    </row>
    <row r="343" spans="187:194">
      <c r="GE343" s="495"/>
      <c r="GF343" s="495"/>
      <c r="GG343" s="495"/>
      <c r="GH343" s="495"/>
      <c r="GI343" s="495"/>
      <c r="GJ343" s="495"/>
      <c r="GK343" s="495"/>
      <c r="GL343" s="495"/>
    </row>
    <row r="344" spans="187:194">
      <c r="GE344" s="495"/>
      <c r="GF344" s="495"/>
      <c r="GG344" s="495"/>
      <c r="GH344" s="495"/>
      <c r="GI344" s="495"/>
      <c r="GJ344" s="495"/>
      <c r="GK344" s="495"/>
      <c r="GL344" s="495"/>
    </row>
    <row r="345" spans="187:194">
      <c r="GE345" s="495"/>
      <c r="GF345" s="495"/>
      <c r="GG345" s="495"/>
      <c r="GH345" s="495"/>
      <c r="GI345" s="495"/>
      <c r="GJ345" s="495"/>
      <c r="GK345" s="495"/>
      <c r="GL345" s="495"/>
    </row>
    <row r="346" spans="187:194">
      <c r="GE346" s="495"/>
      <c r="GF346" s="495"/>
      <c r="GG346" s="495"/>
      <c r="GH346" s="495"/>
      <c r="GI346" s="495"/>
      <c r="GJ346" s="495"/>
      <c r="GK346" s="495"/>
      <c r="GL346" s="495"/>
    </row>
    <row r="347" spans="187:194">
      <c r="GE347" s="495"/>
      <c r="GF347" s="495"/>
      <c r="GG347" s="495"/>
      <c r="GH347" s="495"/>
      <c r="GI347" s="495"/>
      <c r="GJ347" s="495"/>
      <c r="GK347" s="495"/>
      <c r="GL347" s="495"/>
    </row>
    <row r="348" spans="187:194">
      <c r="GE348" s="495"/>
      <c r="GF348" s="495"/>
      <c r="GG348" s="495"/>
      <c r="GH348" s="495"/>
      <c r="GI348" s="495"/>
      <c r="GJ348" s="495"/>
      <c r="GK348" s="495"/>
      <c r="GL348" s="495"/>
    </row>
    <row r="349" spans="187:194">
      <c r="GE349" s="495"/>
      <c r="GF349" s="495"/>
      <c r="GG349" s="495"/>
      <c r="GH349" s="495"/>
      <c r="GI349" s="495"/>
      <c r="GJ349" s="495"/>
      <c r="GK349" s="495"/>
      <c r="GL349" s="495"/>
    </row>
    <row r="350" spans="187:194">
      <c r="GE350" s="495"/>
      <c r="GF350" s="495"/>
      <c r="GG350" s="495"/>
      <c r="GH350" s="495"/>
      <c r="GI350" s="495"/>
      <c r="GJ350" s="495"/>
      <c r="GK350" s="495"/>
      <c r="GL350" s="495"/>
    </row>
    <row r="351" spans="187:194">
      <c r="GE351" s="495"/>
      <c r="GF351" s="495"/>
      <c r="GG351" s="495"/>
      <c r="GH351" s="495"/>
      <c r="GI351" s="495"/>
      <c r="GJ351" s="495"/>
      <c r="GK351" s="495"/>
      <c r="GL351" s="495"/>
    </row>
    <row r="352" spans="187:194">
      <c r="GE352" s="495"/>
      <c r="GF352" s="495"/>
      <c r="GG352" s="495"/>
      <c r="GH352" s="495"/>
      <c r="GI352" s="495"/>
      <c r="GJ352" s="495"/>
      <c r="GK352" s="495"/>
      <c r="GL352" s="495"/>
    </row>
    <row r="353" spans="187:194">
      <c r="GE353" s="495"/>
      <c r="GF353" s="495"/>
      <c r="GG353" s="495"/>
      <c r="GH353" s="495"/>
      <c r="GI353" s="495"/>
      <c r="GJ353" s="495"/>
      <c r="GK353" s="495"/>
      <c r="GL353" s="495"/>
    </row>
    <row r="354" spans="187:194">
      <c r="GE354" s="495"/>
      <c r="GF354" s="495"/>
      <c r="GG354" s="495"/>
      <c r="GH354" s="495"/>
      <c r="GI354" s="495"/>
      <c r="GJ354" s="495"/>
      <c r="GK354" s="495"/>
      <c r="GL354" s="495"/>
    </row>
    <row r="355" spans="187:194">
      <c r="GE355" s="495"/>
      <c r="GF355" s="495"/>
      <c r="GG355" s="495"/>
      <c r="GH355" s="495"/>
      <c r="GI355" s="495"/>
      <c r="GJ355" s="495"/>
      <c r="GK355" s="495"/>
      <c r="GL355" s="495"/>
    </row>
    <row r="356" spans="187:194">
      <c r="GE356" s="495"/>
      <c r="GF356" s="495"/>
      <c r="GG356" s="495"/>
      <c r="GH356" s="495"/>
      <c r="GI356" s="495"/>
      <c r="GJ356" s="495"/>
      <c r="GK356" s="495"/>
      <c r="GL356" s="495"/>
    </row>
    <row r="357" spans="187:194">
      <c r="GE357" s="495"/>
      <c r="GF357" s="495"/>
      <c r="GG357" s="495"/>
      <c r="GH357" s="495"/>
      <c r="GI357" s="495"/>
      <c r="GJ357" s="495"/>
      <c r="GK357" s="495"/>
      <c r="GL357" s="495"/>
    </row>
    <row r="358" spans="187:194">
      <c r="GE358" s="495"/>
      <c r="GF358" s="495"/>
      <c r="GG358" s="495"/>
      <c r="GH358" s="495"/>
      <c r="GI358" s="495"/>
      <c r="GJ358" s="495"/>
      <c r="GK358" s="495"/>
      <c r="GL358" s="495"/>
    </row>
    <row r="359" spans="187:194">
      <c r="GE359" s="495"/>
      <c r="GF359" s="495"/>
      <c r="GG359" s="495"/>
      <c r="GH359" s="495"/>
      <c r="GI359" s="495"/>
      <c r="GJ359" s="495"/>
      <c r="GK359" s="495"/>
      <c r="GL359" s="495"/>
    </row>
    <row r="360" spans="187:194">
      <c r="GE360" s="495"/>
      <c r="GF360" s="495"/>
      <c r="GG360" s="495"/>
      <c r="GH360" s="495"/>
      <c r="GI360" s="495"/>
      <c r="GJ360" s="495"/>
      <c r="GK360" s="495"/>
      <c r="GL360" s="495"/>
    </row>
    <row r="361" spans="187:194">
      <c r="GE361" s="495"/>
      <c r="GF361" s="495"/>
      <c r="GG361" s="495"/>
      <c r="GH361" s="495"/>
      <c r="GI361" s="495"/>
      <c r="GJ361" s="495"/>
      <c r="GK361" s="495"/>
      <c r="GL361" s="495"/>
    </row>
    <row r="362" spans="187:194">
      <c r="GE362" s="495"/>
      <c r="GF362" s="495"/>
      <c r="GG362" s="495"/>
      <c r="GH362" s="495"/>
      <c r="GI362" s="495"/>
      <c r="GJ362" s="495"/>
      <c r="GK362" s="495"/>
      <c r="GL362" s="495"/>
    </row>
    <row r="363" spans="187:194">
      <c r="GE363" s="495"/>
      <c r="GF363" s="495"/>
      <c r="GG363" s="495"/>
      <c r="GH363" s="495"/>
      <c r="GI363" s="495"/>
      <c r="GJ363" s="495"/>
      <c r="GK363" s="495"/>
      <c r="GL363" s="495"/>
    </row>
    <row r="364" spans="187:194">
      <c r="GE364" s="495"/>
      <c r="GF364" s="495"/>
      <c r="GG364" s="495"/>
      <c r="GH364" s="495"/>
      <c r="GI364" s="495"/>
      <c r="GJ364" s="495"/>
      <c r="GK364" s="495"/>
      <c r="GL364" s="495"/>
    </row>
    <row r="365" spans="187:194">
      <c r="GE365" s="495"/>
      <c r="GF365" s="495"/>
      <c r="GG365" s="495"/>
      <c r="GH365" s="495"/>
      <c r="GI365" s="495"/>
      <c r="GJ365" s="495"/>
      <c r="GK365" s="495"/>
      <c r="GL365" s="495"/>
    </row>
    <row r="366" spans="187:194">
      <c r="GE366" s="495"/>
      <c r="GF366" s="495"/>
      <c r="GG366" s="495"/>
      <c r="GH366" s="495"/>
      <c r="GI366" s="495"/>
      <c r="GJ366" s="495"/>
      <c r="GK366" s="495"/>
      <c r="GL366" s="495"/>
    </row>
    <row r="367" spans="187:194">
      <c r="GE367" s="495"/>
      <c r="GF367" s="495"/>
      <c r="GG367" s="495"/>
      <c r="GH367" s="495"/>
      <c r="GI367" s="495"/>
      <c r="GJ367" s="495"/>
      <c r="GK367" s="495"/>
      <c r="GL367" s="495"/>
    </row>
    <row r="368" spans="187:194">
      <c r="GE368" s="495"/>
      <c r="GF368" s="495"/>
      <c r="GG368" s="495"/>
      <c r="GH368" s="495"/>
      <c r="GI368" s="495"/>
      <c r="GJ368" s="495"/>
      <c r="GK368" s="495"/>
      <c r="GL368" s="495"/>
    </row>
    <row r="369" spans="187:194">
      <c r="GE369" s="495"/>
      <c r="GF369" s="495"/>
      <c r="GG369" s="495"/>
      <c r="GH369" s="495"/>
      <c r="GI369" s="495"/>
      <c r="GJ369" s="495"/>
      <c r="GK369" s="495"/>
      <c r="GL369" s="495"/>
    </row>
    <row r="370" spans="187:194">
      <c r="GE370" s="495"/>
      <c r="GF370" s="495"/>
      <c r="GG370" s="495"/>
      <c r="GH370" s="495"/>
      <c r="GI370" s="495"/>
      <c r="GJ370" s="495"/>
      <c r="GK370" s="495"/>
      <c r="GL370" s="495"/>
    </row>
    <row r="371" spans="187:194">
      <c r="GE371" s="495"/>
      <c r="GF371" s="495"/>
      <c r="GG371" s="495"/>
      <c r="GH371" s="495"/>
      <c r="GI371" s="495"/>
      <c r="GJ371" s="495"/>
      <c r="GK371" s="495"/>
      <c r="GL371" s="495"/>
    </row>
    <row r="372" spans="187:194">
      <c r="GE372" s="495"/>
      <c r="GF372" s="495"/>
      <c r="GG372" s="495"/>
      <c r="GH372" s="495"/>
      <c r="GI372" s="495"/>
      <c r="GJ372" s="495"/>
      <c r="GK372" s="495"/>
      <c r="GL372" s="495"/>
    </row>
    <row r="373" spans="187:194">
      <c r="GE373" s="495"/>
      <c r="GF373" s="495"/>
      <c r="GG373" s="495"/>
      <c r="GH373" s="495"/>
      <c r="GI373" s="495"/>
      <c r="GJ373" s="495"/>
      <c r="GK373" s="495"/>
      <c r="GL373" s="495"/>
    </row>
    <row r="374" spans="187:194">
      <c r="GE374" s="495"/>
      <c r="GF374" s="495"/>
      <c r="GG374" s="495"/>
      <c r="GH374" s="495"/>
      <c r="GI374" s="495"/>
      <c r="GJ374" s="495"/>
      <c r="GK374" s="495"/>
      <c r="GL374" s="495"/>
    </row>
    <row r="375" spans="187:194">
      <c r="GE375" s="495"/>
      <c r="GF375" s="495"/>
      <c r="GG375" s="495"/>
      <c r="GH375" s="495"/>
      <c r="GI375" s="495"/>
      <c r="GJ375" s="495"/>
      <c r="GK375" s="495"/>
      <c r="GL375" s="495"/>
    </row>
    <row r="376" spans="187:194">
      <c r="GE376" s="495"/>
      <c r="GF376" s="495"/>
      <c r="GG376" s="495"/>
      <c r="GH376" s="495"/>
      <c r="GI376" s="495"/>
      <c r="GJ376" s="495"/>
      <c r="GK376" s="495"/>
      <c r="GL376" s="495"/>
    </row>
    <row r="377" spans="187:194">
      <c r="GE377" s="495"/>
      <c r="GF377" s="495"/>
      <c r="GG377" s="495"/>
      <c r="GH377" s="495"/>
      <c r="GI377" s="495"/>
      <c r="GJ377" s="495"/>
      <c r="GK377" s="495"/>
      <c r="GL377" s="495"/>
    </row>
    <row r="378" spans="187:194">
      <c r="GE378" s="495"/>
      <c r="GF378" s="495"/>
      <c r="GG378" s="495"/>
      <c r="GH378" s="495"/>
      <c r="GI378" s="495"/>
      <c r="GJ378" s="495"/>
      <c r="GK378" s="495"/>
      <c r="GL378" s="495"/>
    </row>
    <row r="379" spans="187:194">
      <c r="GE379" s="495"/>
      <c r="GF379" s="495"/>
      <c r="GG379" s="495"/>
      <c r="GH379" s="495"/>
      <c r="GI379" s="495"/>
      <c r="GJ379" s="495"/>
      <c r="GK379" s="495"/>
      <c r="GL379" s="495"/>
    </row>
    <row r="380" spans="187:194">
      <c r="GE380" s="495"/>
      <c r="GF380" s="495"/>
      <c r="GG380" s="495"/>
      <c r="GH380" s="495"/>
      <c r="GI380" s="495"/>
      <c r="GJ380" s="495"/>
      <c r="GK380" s="495"/>
      <c r="GL380" s="495"/>
    </row>
    <row r="381" spans="187:194">
      <c r="GE381" s="495"/>
      <c r="GF381" s="495"/>
      <c r="GG381" s="495"/>
      <c r="GH381" s="495"/>
      <c r="GI381" s="495"/>
      <c r="GJ381" s="495"/>
      <c r="GK381" s="495"/>
      <c r="GL381" s="495"/>
    </row>
    <row r="382" spans="187:194">
      <c r="GE382" s="495"/>
      <c r="GF382" s="495"/>
      <c r="GG382" s="495"/>
      <c r="GH382" s="495"/>
      <c r="GI382" s="495"/>
      <c r="GJ382" s="495"/>
      <c r="GK382" s="495"/>
      <c r="GL382" s="495"/>
    </row>
    <row r="383" spans="187:194">
      <c r="GE383" s="495"/>
      <c r="GF383" s="495"/>
      <c r="GG383" s="495"/>
      <c r="GH383" s="495"/>
      <c r="GI383" s="495"/>
      <c r="GJ383" s="495"/>
      <c r="GK383" s="495"/>
      <c r="GL383" s="495"/>
    </row>
    <row r="384" spans="187:194">
      <c r="GE384" s="495"/>
      <c r="GF384" s="495"/>
      <c r="GG384" s="495"/>
      <c r="GH384" s="495"/>
      <c r="GI384" s="495"/>
      <c r="GJ384" s="495"/>
      <c r="GK384" s="495"/>
      <c r="GL384" s="495"/>
    </row>
    <row r="385" spans="187:194">
      <c r="GE385" s="495"/>
      <c r="GF385" s="495"/>
      <c r="GG385" s="495"/>
      <c r="GH385" s="495"/>
      <c r="GI385" s="495"/>
      <c r="GJ385" s="495"/>
      <c r="GK385" s="495"/>
      <c r="GL385" s="495"/>
    </row>
    <row r="386" spans="187:194">
      <c r="GE386" s="495"/>
      <c r="GF386" s="495"/>
      <c r="GG386" s="495"/>
      <c r="GH386" s="495"/>
      <c r="GI386" s="495"/>
      <c r="GJ386" s="495"/>
      <c r="GK386" s="495"/>
      <c r="GL386" s="495"/>
    </row>
    <row r="387" spans="187:194">
      <c r="GE387" s="495"/>
      <c r="GF387" s="495"/>
      <c r="GG387" s="495"/>
      <c r="GH387" s="495"/>
      <c r="GI387" s="495"/>
      <c r="GJ387" s="495"/>
      <c r="GK387" s="495"/>
      <c r="GL387" s="495"/>
    </row>
    <row r="388" spans="187:194">
      <c r="GE388" s="495"/>
      <c r="GF388" s="495"/>
      <c r="GG388" s="495"/>
      <c r="GH388" s="495"/>
      <c r="GI388" s="495"/>
      <c r="GJ388" s="495"/>
      <c r="GK388" s="495"/>
      <c r="GL388" s="495"/>
    </row>
    <row r="389" spans="187:194">
      <c r="GE389" s="495"/>
      <c r="GF389" s="495"/>
      <c r="GG389" s="495"/>
      <c r="GH389" s="495"/>
      <c r="GI389" s="495"/>
      <c r="GJ389" s="495"/>
      <c r="GK389" s="495"/>
      <c r="GL389" s="495"/>
    </row>
    <row r="390" spans="187:194">
      <c r="GE390" s="495"/>
      <c r="GF390" s="495"/>
      <c r="GG390" s="495"/>
      <c r="GH390" s="495"/>
      <c r="GI390" s="495"/>
      <c r="GJ390" s="495"/>
      <c r="GK390" s="495"/>
      <c r="GL390" s="495"/>
    </row>
    <row r="391" spans="187:194">
      <c r="GE391" s="495"/>
      <c r="GF391" s="495"/>
      <c r="GG391" s="495"/>
      <c r="GH391" s="495"/>
      <c r="GI391" s="495"/>
      <c r="GJ391" s="495"/>
      <c r="GK391" s="495"/>
      <c r="GL391" s="495"/>
    </row>
    <row r="392" spans="187:194">
      <c r="GE392" s="495"/>
      <c r="GF392" s="495"/>
      <c r="GG392" s="495"/>
      <c r="GH392" s="495"/>
      <c r="GI392" s="495"/>
      <c r="GJ392" s="495"/>
      <c r="GK392" s="495"/>
      <c r="GL392" s="495"/>
    </row>
    <row r="393" spans="187:194">
      <c r="GE393" s="495"/>
      <c r="GF393" s="495"/>
      <c r="GG393" s="495"/>
      <c r="GH393" s="495"/>
      <c r="GI393" s="495"/>
      <c r="GJ393" s="495"/>
      <c r="GK393" s="495"/>
      <c r="GL393" s="495"/>
    </row>
    <row r="394" spans="187:194">
      <c r="GE394" s="495"/>
      <c r="GF394" s="495"/>
      <c r="GG394" s="495"/>
      <c r="GH394" s="495"/>
      <c r="GI394" s="495"/>
      <c r="GJ394" s="495"/>
      <c r="GK394" s="495"/>
      <c r="GL394" s="495"/>
    </row>
    <row r="395" spans="187:194">
      <c r="GE395" s="495"/>
      <c r="GF395" s="495"/>
      <c r="GG395" s="495"/>
      <c r="GH395" s="495"/>
      <c r="GI395" s="495"/>
      <c r="GJ395" s="495"/>
      <c r="GK395" s="495"/>
      <c r="GL395" s="495"/>
    </row>
    <row r="396" spans="187:194">
      <c r="GE396" s="495"/>
      <c r="GF396" s="495"/>
      <c r="GG396" s="495"/>
      <c r="GH396" s="495"/>
      <c r="GI396" s="495"/>
      <c r="GJ396" s="495"/>
      <c r="GK396" s="495"/>
      <c r="GL396" s="495"/>
    </row>
    <row r="397" spans="187:194">
      <c r="GE397" s="495"/>
      <c r="GF397" s="495"/>
      <c r="GG397" s="495"/>
      <c r="GH397" s="495"/>
      <c r="GI397" s="495"/>
      <c r="GJ397" s="495"/>
      <c r="GK397" s="495"/>
      <c r="GL397" s="495"/>
    </row>
    <row r="398" spans="187:194">
      <c r="GE398" s="495"/>
      <c r="GF398" s="495"/>
      <c r="GG398" s="495"/>
      <c r="GH398" s="495"/>
      <c r="GI398" s="495"/>
      <c r="GJ398" s="495"/>
      <c r="GK398" s="495"/>
      <c r="GL398" s="495"/>
    </row>
    <row r="399" spans="187:194">
      <c r="GE399" s="495"/>
      <c r="GF399" s="495"/>
      <c r="GG399" s="495"/>
      <c r="GH399" s="495"/>
      <c r="GI399" s="495"/>
      <c r="GJ399" s="495"/>
      <c r="GK399" s="495"/>
      <c r="GL399" s="495"/>
    </row>
    <row r="400" spans="187:194">
      <c r="GE400" s="495"/>
      <c r="GF400" s="495"/>
      <c r="GG400" s="495"/>
      <c r="GH400" s="495"/>
      <c r="GI400" s="495"/>
      <c r="GJ400" s="495"/>
      <c r="GK400" s="495"/>
      <c r="GL400" s="495"/>
    </row>
    <row r="401" spans="187:194">
      <c r="GE401" s="495"/>
      <c r="GF401" s="495"/>
      <c r="GG401" s="495"/>
      <c r="GH401" s="495"/>
      <c r="GI401" s="495"/>
      <c r="GJ401" s="495"/>
      <c r="GK401" s="495"/>
      <c r="GL401" s="495"/>
    </row>
    <row r="402" spans="187:194">
      <c r="GE402" s="495"/>
      <c r="GF402" s="495"/>
      <c r="GG402" s="495"/>
      <c r="GH402" s="495"/>
      <c r="GI402" s="495"/>
      <c r="GJ402" s="495"/>
      <c r="GK402" s="495"/>
      <c r="GL402" s="495"/>
    </row>
    <row r="403" spans="187:194">
      <c r="GE403" s="495"/>
      <c r="GF403" s="495"/>
      <c r="GG403" s="495"/>
      <c r="GH403" s="495"/>
      <c r="GI403" s="495"/>
      <c r="GJ403" s="495"/>
      <c r="GK403" s="495"/>
      <c r="GL403" s="495"/>
    </row>
    <row r="404" spans="187:194">
      <c r="GE404" s="495"/>
      <c r="GF404" s="495"/>
      <c r="GG404" s="495"/>
      <c r="GH404" s="495"/>
      <c r="GI404" s="495"/>
      <c r="GJ404" s="495"/>
      <c r="GK404" s="495"/>
      <c r="GL404" s="495"/>
    </row>
    <row r="405" spans="187:194">
      <c r="GE405" s="495"/>
      <c r="GF405" s="495"/>
      <c r="GG405" s="495"/>
      <c r="GH405" s="495"/>
      <c r="GI405" s="495"/>
      <c r="GJ405" s="495"/>
      <c r="GK405" s="495"/>
      <c r="GL405" s="495"/>
    </row>
    <row r="406" spans="187:194">
      <c r="GE406" s="495"/>
      <c r="GF406" s="495"/>
      <c r="GG406" s="495"/>
      <c r="GH406" s="495"/>
      <c r="GI406" s="495"/>
      <c r="GJ406" s="495"/>
      <c r="GK406" s="495"/>
      <c r="GL406" s="495"/>
    </row>
    <row r="407" spans="187:194">
      <c r="GE407" s="495"/>
      <c r="GF407" s="495"/>
      <c r="GG407" s="495"/>
      <c r="GH407" s="495"/>
      <c r="GI407" s="495"/>
      <c r="GJ407" s="495"/>
      <c r="GK407" s="495"/>
      <c r="GL407" s="495"/>
    </row>
    <row r="408" spans="187:194">
      <c r="GE408" s="495"/>
      <c r="GF408" s="495"/>
      <c r="GG408" s="495"/>
      <c r="GH408" s="495"/>
      <c r="GI408" s="495"/>
      <c r="GJ408" s="495"/>
      <c r="GK408" s="495"/>
      <c r="GL408" s="495"/>
    </row>
    <row r="409" spans="187:194">
      <c r="GE409" s="495"/>
      <c r="GF409" s="495"/>
      <c r="GG409" s="495"/>
      <c r="GH409" s="495"/>
      <c r="GI409" s="495"/>
      <c r="GJ409" s="495"/>
      <c r="GK409" s="495"/>
      <c r="GL409" s="495"/>
    </row>
    <row r="410" spans="187:194">
      <c r="GE410" s="495"/>
      <c r="GF410" s="495"/>
      <c r="GG410" s="495"/>
      <c r="GH410" s="495"/>
      <c r="GI410" s="495"/>
      <c r="GJ410" s="495"/>
      <c r="GK410" s="495"/>
      <c r="GL410" s="495"/>
    </row>
    <row r="411" spans="187:194">
      <c r="GE411" s="495"/>
      <c r="GF411" s="495"/>
      <c r="GG411" s="495"/>
      <c r="GH411" s="495"/>
      <c r="GI411" s="495"/>
      <c r="GJ411" s="495"/>
      <c r="GK411" s="495"/>
      <c r="GL411" s="495"/>
    </row>
    <row r="412" spans="187:194">
      <c r="GE412" s="495"/>
      <c r="GF412" s="495"/>
      <c r="GG412" s="495"/>
      <c r="GH412" s="495"/>
      <c r="GI412" s="495"/>
      <c r="GJ412" s="495"/>
      <c r="GK412" s="495"/>
      <c r="GL412" s="495"/>
    </row>
    <row r="413" spans="187:194">
      <c r="GE413" s="495"/>
      <c r="GF413" s="495"/>
      <c r="GG413" s="495"/>
      <c r="GH413" s="495"/>
      <c r="GI413" s="495"/>
      <c r="GJ413" s="495"/>
      <c r="GK413" s="495"/>
      <c r="GL413" s="495"/>
    </row>
    <row r="414" spans="187:194">
      <c r="GE414" s="495"/>
      <c r="GF414" s="495"/>
      <c r="GG414" s="495"/>
      <c r="GH414" s="495"/>
      <c r="GI414" s="495"/>
      <c r="GJ414" s="495"/>
      <c r="GK414" s="495"/>
      <c r="GL414" s="495"/>
    </row>
    <row r="415" spans="187:194">
      <c r="GE415" s="495"/>
      <c r="GF415" s="495"/>
      <c r="GG415" s="495"/>
      <c r="GH415" s="495"/>
      <c r="GI415" s="495"/>
      <c r="GJ415" s="495"/>
      <c r="GK415" s="495"/>
      <c r="GL415" s="495"/>
    </row>
    <row r="416" spans="187:194">
      <c r="GE416" s="495"/>
      <c r="GF416" s="495"/>
      <c r="GG416" s="495"/>
      <c r="GH416" s="495"/>
      <c r="GI416" s="495"/>
      <c r="GJ416" s="495"/>
      <c r="GK416" s="495"/>
      <c r="GL416" s="495"/>
    </row>
    <row r="417" spans="187:194">
      <c r="GE417" s="495"/>
      <c r="GF417" s="495"/>
      <c r="GG417" s="495"/>
      <c r="GH417" s="495"/>
      <c r="GI417" s="495"/>
      <c r="GJ417" s="495"/>
      <c r="GK417" s="495"/>
      <c r="GL417" s="495"/>
    </row>
    <row r="418" spans="187:194">
      <c r="GE418" s="495"/>
      <c r="GF418" s="495"/>
      <c r="GG418" s="495"/>
      <c r="GH418" s="495"/>
      <c r="GI418" s="495"/>
      <c r="GJ418" s="495"/>
      <c r="GK418" s="495"/>
      <c r="GL418" s="495"/>
    </row>
    <row r="419" spans="187:194">
      <c r="GE419" s="495"/>
      <c r="GF419" s="495"/>
      <c r="GG419" s="495"/>
      <c r="GH419" s="495"/>
      <c r="GI419" s="495"/>
      <c r="GJ419" s="495"/>
      <c r="GK419" s="495"/>
      <c r="GL419" s="495"/>
    </row>
    <row r="420" spans="187:194">
      <c r="GE420" s="495"/>
      <c r="GF420" s="495"/>
      <c r="GG420" s="495"/>
      <c r="GH420" s="495"/>
      <c r="GI420" s="495"/>
      <c r="GJ420" s="495"/>
      <c r="GK420" s="495"/>
      <c r="GL420" s="495"/>
    </row>
    <row r="421" spans="187:194">
      <c r="GE421" s="495"/>
      <c r="GF421" s="495"/>
      <c r="GG421" s="495"/>
      <c r="GH421" s="495"/>
      <c r="GI421" s="495"/>
      <c r="GJ421" s="495"/>
      <c r="GK421" s="495"/>
      <c r="GL421" s="495"/>
    </row>
    <row r="422" spans="187:194">
      <c r="GE422" s="495"/>
      <c r="GF422" s="495"/>
      <c r="GG422" s="495"/>
      <c r="GH422" s="495"/>
      <c r="GI422" s="495"/>
      <c r="GJ422" s="495"/>
      <c r="GK422" s="495"/>
      <c r="GL422" s="495"/>
    </row>
    <row r="423" spans="187:194">
      <c r="GE423" s="495"/>
      <c r="GF423" s="495"/>
      <c r="GG423" s="495"/>
      <c r="GH423" s="495"/>
      <c r="GI423" s="495"/>
      <c r="GJ423" s="495"/>
      <c r="GK423" s="495"/>
      <c r="GL423" s="495"/>
    </row>
    <row r="424" spans="187:194">
      <c r="GE424" s="495"/>
      <c r="GF424" s="495"/>
      <c r="GG424" s="495"/>
      <c r="GH424" s="495"/>
      <c r="GI424" s="495"/>
      <c r="GJ424" s="495"/>
      <c r="GK424" s="495"/>
      <c r="GL424" s="495"/>
    </row>
    <row r="425" spans="187:194">
      <c r="GE425" s="495"/>
      <c r="GF425" s="495"/>
      <c r="GG425" s="495"/>
      <c r="GH425" s="495"/>
      <c r="GI425" s="495"/>
      <c r="GJ425" s="495"/>
      <c r="GK425" s="495"/>
      <c r="GL425" s="495"/>
    </row>
    <row r="426" spans="187:194">
      <c r="GE426" s="495"/>
      <c r="GF426" s="495"/>
      <c r="GG426" s="495"/>
      <c r="GH426" s="495"/>
      <c r="GI426" s="495"/>
      <c r="GJ426" s="495"/>
      <c r="GK426" s="495"/>
      <c r="GL426" s="495"/>
    </row>
    <row r="427" spans="187:194">
      <c r="GE427" s="495"/>
      <c r="GF427" s="495"/>
      <c r="GG427" s="495"/>
      <c r="GH427" s="495"/>
      <c r="GI427" s="495"/>
      <c r="GJ427" s="495"/>
      <c r="GK427" s="495"/>
      <c r="GL427" s="495"/>
    </row>
    <row r="428" spans="187:194">
      <c r="GE428" s="495"/>
      <c r="GF428" s="495"/>
      <c r="GG428" s="495"/>
      <c r="GH428" s="495"/>
      <c r="GI428" s="495"/>
      <c r="GJ428" s="495"/>
      <c r="GK428" s="495"/>
      <c r="GL428" s="495"/>
    </row>
    <row r="429" spans="187:194">
      <c r="GE429" s="495"/>
      <c r="GF429" s="495"/>
      <c r="GG429" s="495"/>
      <c r="GH429" s="495"/>
      <c r="GI429" s="495"/>
      <c r="GJ429" s="495"/>
      <c r="GK429" s="495"/>
      <c r="GL429" s="495"/>
    </row>
    <row r="430" spans="187:194">
      <c r="GE430" s="495"/>
      <c r="GF430" s="495"/>
      <c r="GG430" s="495"/>
      <c r="GH430" s="495"/>
      <c r="GI430" s="495"/>
      <c r="GJ430" s="495"/>
      <c r="GK430" s="495"/>
      <c r="GL430" s="495"/>
    </row>
    <row r="431" spans="187:194">
      <c r="GE431" s="495"/>
      <c r="GF431" s="495"/>
      <c r="GG431" s="495"/>
      <c r="GH431" s="495"/>
      <c r="GI431" s="495"/>
      <c r="GJ431" s="495"/>
      <c r="GK431" s="495"/>
      <c r="GL431" s="495"/>
    </row>
    <row r="432" spans="187:194">
      <c r="GE432" s="495"/>
      <c r="GF432" s="495"/>
      <c r="GG432" s="495"/>
      <c r="GH432" s="495"/>
      <c r="GI432" s="495"/>
      <c r="GJ432" s="495"/>
      <c r="GK432" s="495"/>
      <c r="GL432" s="495"/>
    </row>
    <row r="433" spans="187:194">
      <c r="GE433" s="495"/>
      <c r="GF433" s="495"/>
      <c r="GG433" s="495"/>
      <c r="GH433" s="495"/>
      <c r="GI433" s="495"/>
      <c r="GJ433" s="495"/>
      <c r="GK433" s="495"/>
      <c r="GL433" s="495"/>
    </row>
    <row r="434" spans="187:194">
      <c r="GE434" s="495"/>
      <c r="GF434" s="495"/>
      <c r="GG434" s="495"/>
      <c r="GH434" s="495"/>
      <c r="GI434" s="495"/>
      <c r="GJ434" s="495"/>
      <c r="GK434" s="495"/>
      <c r="GL434" s="495"/>
    </row>
    <row r="435" spans="187:194">
      <c r="GE435" s="495"/>
      <c r="GF435" s="495"/>
      <c r="GG435" s="495"/>
      <c r="GH435" s="495"/>
      <c r="GI435" s="495"/>
      <c r="GJ435" s="495"/>
      <c r="GK435" s="495"/>
      <c r="GL435" s="495"/>
    </row>
    <row r="436" spans="187:194">
      <c r="GE436" s="495"/>
      <c r="GF436" s="495"/>
      <c r="GG436" s="495"/>
      <c r="GH436" s="495"/>
      <c r="GI436" s="495"/>
      <c r="GJ436" s="495"/>
      <c r="GK436" s="495"/>
      <c r="GL436" s="495"/>
    </row>
    <row r="437" spans="187:194">
      <c r="GE437" s="495"/>
      <c r="GF437" s="495"/>
      <c r="GG437" s="495"/>
      <c r="GH437" s="495"/>
      <c r="GI437" s="495"/>
      <c r="GJ437" s="495"/>
      <c r="GK437" s="495"/>
      <c r="GL437" s="495"/>
    </row>
    <row r="438" spans="187:194">
      <c r="GE438" s="495"/>
      <c r="GF438" s="495"/>
      <c r="GG438" s="495"/>
      <c r="GH438" s="495"/>
      <c r="GI438" s="495"/>
      <c r="GJ438" s="495"/>
      <c r="GK438" s="495"/>
      <c r="GL438" s="495"/>
    </row>
    <row r="439" spans="187:194">
      <c r="GE439" s="495"/>
      <c r="GF439" s="495"/>
      <c r="GG439" s="495"/>
      <c r="GH439" s="495"/>
      <c r="GI439" s="495"/>
      <c r="GJ439" s="495"/>
      <c r="GK439" s="495"/>
      <c r="GL439" s="495"/>
    </row>
    <row r="440" spans="187:194">
      <c r="GE440" s="495"/>
      <c r="GF440" s="495"/>
      <c r="GG440" s="495"/>
      <c r="GH440" s="495"/>
      <c r="GI440" s="495"/>
      <c r="GJ440" s="495"/>
      <c r="GK440" s="495"/>
      <c r="GL440" s="495"/>
    </row>
    <row r="441" spans="187:194">
      <c r="GE441" s="495"/>
      <c r="GF441" s="495"/>
      <c r="GG441" s="495"/>
      <c r="GH441" s="495"/>
      <c r="GI441" s="495"/>
      <c r="GJ441" s="495"/>
      <c r="GK441" s="495"/>
      <c r="GL441" s="495"/>
    </row>
    <row r="442" spans="187:194">
      <c r="GE442" s="495"/>
      <c r="GF442" s="495"/>
      <c r="GG442" s="495"/>
      <c r="GH442" s="495"/>
      <c r="GI442" s="495"/>
      <c r="GJ442" s="495"/>
      <c r="GK442" s="495"/>
      <c r="GL442" s="495"/>
    </row>
    <row r="443" spans="187:194">
      <c r="GE443" s="495"/>
      <c r="GF443" s="495"/>
      <c r="GG443" s="495"/>
      <c r="GH443" s="495"/>
      <c r="GI443" s="495"/>
      <c r="GJ443" s="495"/>
      <c r="GK443" s="495"/>
      <c r="GL443" s="495"/>
    </row>
    <row r="444" spans="187:194">
      <c r="GE444" s="495"/>
      <c r="GF444" s="495"/>
      <c r="GG444" s="495"/>
      <c r="GH444" s="495"/>
      <c r="GI444" s="495"/>
      <c r="GJ444" s="495"/>
      <c r="GK444" s="495"/>
      <c r="GL444" s="495"/>
    </row>
    <row r="445" spans="187:194">
      <c r="GE445" s="495"/>
      <c r="GF445" s="495"/>
      <c r="GG445" s="495"/>
      <c r="GH445" s="495"/>
      <c r="GI445" s="495"/>
      <c r="GJ445" s="495"/>
      <c r="GK445" s="495"/>
      <c r="GL445" s="495"/>
    </row>
    <row r="446" spans="187:194">
      <c r="GE446" s="495"/>
      <c r="GF446" s="495"/>
      <c r="GG446" s="495"/>
      <c r="GH446" s="495"/>
      <c r="GI446" s="495"/>
      <c r="GJ446" s="495"/>
      <c r="GK446" s="495"/>
      <c r="GL446" s="495"/>
    </row>
    <row r="447" spans="187:194">
      <c r="GE447" s="495"/>
      <c r="GF447" s="495"/>
      <c r="GG447" s="495"/>
      <c r="GH447" s="495"/>
      <c r="GI447" s="495"/>
      <c r="GJ447" s="495"/>
      <c r="GK447" s="495"/>
      <c r="GL447" s="495"/>
    </row>
    <row r="448" spans="187:194">
      <c r="GE448" s="495"/>
      <c r="GF448" s="495"/>
      <c r="GG448" s="495"/>
      <c r="GH448" s="495"/>
      <c r="GI448" s="495"/>
      <c r="GJ448" s="495"/>
      <c r="GK448" s="495"/>
      <c r="GL448" s="495"/>
    </row>
    <row r="449" spans="187:194">
      <c r="GE449" s="495"/>
      <c r="GF449" s="495"/>
      <c r="GG449" s="495"/>
      <c r="GH449" s="495"/>
      <c r="GI449" s="495"/>
      <c r="GJ449" s="495"/>
      <c r="GK449" s="495"/>
      <c r="GL449" s="495"/>
    </row>
    <row r="450" spans="187:194">
      <c r="GE450" s="495"/>
      <c r="GF450" s="495"/>
      <c r="GG450" s="495"/>
      <c r="GH450" s="495"/>
      <c r="GI450" s="495"/>
      <c r="GJ450" s="495"/>
      <c r="GK450" s="495"/>
      <c r="GL450" s="495"/>
    </row>
    <row r="451" spans="187:194">
      <c r="GE451" s="495"/>
      <c r="GF451" s="495"/>
      <c r="GG451" s="495"/>
      <c r="GH451" s="495"/>
      <c r="GI451" s="495"/>
      <c r="GJ451" s="495"/>
      <c r="GK451" s="495"/>
      <c r="GL451" s="495"/>
    </row>
    <row r="452" spans="187:194">
      <c r="GE452" s="495"/>
      <c r="GF452" s="495"/>
      <c r="GG452" s="495"/>
      <c r="GH452" s="495"/>
      <c r="GI452" s="495"/>
      <c r="GJ452" s="495"/>
      <c r="GK452" s="495"/>
      <c r="GL452" s="495"/>
    </row>
    <row r="453" spans="187:194">
      <c r="GE453" s="495"/>
      <c r="GF453" s="495"/>
      <c r="GG453" s="495"/>
      <c r="GH453" s="495"/>
      <c r="GI453" s="495"/>
      <c r="GJ453" s="495"/>
      <c r="GK453" s="495"/>
      <c r="GL453" s="495"/>
    </row>
    <row r="454" spans="187:194">
      <c r="GE454" s="495"/>
      <c r="GF454" s="495"/>
      <c r="GG454" s="495"/>
      <c r="GH454" s="495"/>
      <c r="GI454" s="495"/>
      <c r="GJ454" s="495"/>
      <c r="GK454" s="495"/>
      <c r="GL454" s="495"/>
    </row>
    <row r="455" spans="187:194">
      <c r="GE455" s="495"/>
      <c r="GF455" s="495"/>
      <c r="GG455" s="495"/>
      <c r="GH455" s="495"/>
      <c r="GI455" s="495"/>
      <c r="GJ455" s="495"/>
      <c r="GK455" s="495"/>
      <c r="GL455" s="495"/>
    </row>
    <row r="456" spans="187:194">
      <c r="GE456" s="495"/>
      <c r="GF456" s="495"/>
      <c r="GG456" s="495"/>
      <c r="GH456" s="495"/>
      <c r="GI456" s="495"/>
      <c r="GJ456" s="495"/>
      <c r="GK456" s="495"/>
      <c r="GL456" s="495"/>
    </row>
    <row r="457" spans="187:194">
      <c r="GE457" s="495"/>
      <c r="GF457" s="495"/>
      <c r="GG457" s="495"/>
      <c r="GH457" s="495"/>
      <c r="GI457" s="495"/>
      <c r="GJ457" s="495"/>
      <c r="GK457" s="495"/>
      <c r="GL457" s="495"/>
    </row>
    <row r="458" spans="187:194">
      <c r="GE458" s="495"/>
      <c r="GF458" s="495"/>
      <c r="GG458" s="495"/>
      <c r="GH458" s="495"/>
      <c r="GI458" s="495"/>
      <c r="GJ458" s="495"/>
      <c r="GK458" s="495"/>
      <c r="GL458" s="495"/>
    </row>
    <row r="459" spans="187:194">
      <c r="GE459" s="495"/>
      <c r="GF459" s="495"/>
      <c r="GG459" s="495"/>
      <c r="GH459" s="495"/>
      <c r="GI459" s="495"/>
      <c r="GJ459" s="495"/>
      <c r="GK459" s="495"/>
      <c r="GL459" s="495"/>
    </row>
    <row r="460" spans="187:194">
      <c r="GE460" s="495"/>
      <c r="GF460" s="495"/>
      <c r="GG460" s="495"/>
      <c r="GH460" s="495"/>
      <c r="GI460" s="495"/>
      <c r="GJ460" s="495"/>
      <c r="GK460" s="495"/>
      <c r="GL460" s="495"/>
    </row>
    <row r="461" spans="187:194">
      <c r="GE461" s="495"/>
      <c r="GF461" s="495"/>
      <c r="GG461" s="495"/>
      <c r="GH461" s="495"/>
      <c r="GI461" s="495"/>
      <c r="GJ461" s="495"/>
      <c r="GK461" s="495"/>
      <c r="GL461" s="495"/>
    </row>
    <row r="462" spans="187:194">
      <c r="GE462" s="495"/>
      <c r="GF462" s="495"/>
      <c r="GG462" s="495"/>
      <c r="GH462" s="495"/>
      <c r="GI462" s="495"/>
      <c r="GJ462" s="495"/>
      <c r="GK462" s="495"/>
      <c r="GL462" s="495"/>
    </row>
    <row r="463" spans="187:194">
      <c r="GE463" s="495"/>
      <c r="GF463" s="495"/>
      <c r="GG463" s="495"/>
      <c r="GH463" s="495"/>
      <c r="GI463" s="495"/>
      <c r="GJ463" s="495"/>
      <c r="GK463" s="495"/>
      <c r="GL463" s="495"/>
    </row>
    <row r="464" spans="187:194">
      <c r="GE464" s="495"/>
      <c r="GF464" s="495"/>
      <c r="GG464" s="495"/>
      <c r="GH464" s="495"/>
      <c r="GI464" s="495"/>
      <c r="GJ464" s="495"/>
      <c r="GK464" s="495"/>
      <c r="GL464" s="495"/>
    </row>
    <row r="465" spans="187:194">
      <c r="GE465" s="495"/>
      <c r="GF465" s="495"/>
      <c r="GG465" s="495"/>
      <c r="GH465" s="495"/>
      <c r="GI465" s="495"/>
      <c r="GJ465" s="495"/>
      <c r="GK465" s="495"/>
      <c r="GL465" s="495"/>
    </row>
    <row r="466" spans="187:194">
      <c r="GE466" s="495"/>
      <c r="GF466" s="495"/>
      <c r="GG466" s="495"/>
      <c r="GH466" s="495"/>
      <c r="GI466" s="495"/>
      <c r="GJ466" s="495"/>
      <c r="GK466" s="495"/>
      <c r="GL466" s="495"/>
    </row>
    <row r="467" spans="187:194">
      <c r="GE467" s="495"/>
      <c r="GF467" s="495"/>
      <c r="GG467" s="495"/>
      <c r="GH467" s="495"/>
      <c r="GI467" s="495"/>
      <c r="GJ467" s="495"/>
      <c r="GK467" s="495"/>
      <c r="GL467" s="495"/>
    </row>
    <row r="468" spans="187:194">
      <c r="GE468" s="495"/>
      <c r="GF468" s="495"/>
      <c r="GG468" s="495"/>
      <c r="GH468" s="495"/>
      <c r="GI468" s="495"/>
      <c r="GJ468" s="495"/>
      <c r="GK468" s="495"/>
      <c r="GL468" s="495"/>
    </row>
    <row r="469" spans="187:194">
      <c r="GE469" s="495"/>
      <c r="GF469" s="495"/>
      <c r="GG469" s="495"/>
      <c r="GH469" s="495"/>
      <c r="GI469" s="495"/>
      <c r="GJ469" s="495"/>
      <c r="GK469" s="495"/>
      <c r="GL469" s="495"/>
    </row>
    <row r="470" spans="187:194">
      <c r="GE470" s="495"/>
      <c r="GF470" s="495"/>
      <c r="GG470" s="495"/>
      <c r="GH470" s="495"/>
      <c r="GI470" s="495"/>
      <c r="GJ470" s="495"/>
      <c r="GK470" s="495"/>
      <c r="GL470" s="495"/>
    </row>
    <row r="471" spans="187:194">
      <c r="GE471" s="495"/>
      <c r="GF471" s="495"/>
      <c r="GG471" s="495"/>
      <c r="GH471" s="495"/>
      <c r="GI471" s="495"/>
      <c r="GJ471" s="495"/>
      <c r="GK471" s="495"/>
      <c r="GL471" s="495"/>
    </row>
    <row r="472" spans="187:194">
      <c r="GE472" s="495"/>
      <c r="GF472" s="495"/>
      <c r="GG472" s="495"/>
      <c r="GH472" s="495"/>
      <c r="GI472" s="495"/>
      <c r="GJ472" s="495"/>
      <c r="GK472" s="495"/>
      <c r="GL472" s="495"/>
    </row>
    <row r="473" spans="187:194">
      <c r="GE473" s="495"/>
      <c r="GF473" s="495"/>
      <c r="GG473" s="495"/>
      <c r="GH473" s="495"/>
      <c r="GI473" s="495"/>
      <c r="GJ473" s="495"/>
      <c r="GK473" s="495"/>
      <c r="GL473" s="495"/>
    </row>
    <row r="474" spans="187:194">
      <c r="GE474" s="495"/>
      <c r="GF474" s="495"/>
      <c r="GG474" s="495"/>
      <c r="GH474" s="495"/>
      <c r="GI474" s="495"/>
      <c r="GJ474" s="495"/>
      <c r="GK474" s="495"/>
      <c r="GL474" s="495"/>
    </row>
    <row r="475" spans="187:194">
      <c r="GE475" s="495"/>
      <c r="GF475" s="495"/>
      <c r="GG475" s="495"/>
      <c r="GH475" s="495"/>
      <c r="GI475" s="495"/>
      <c r="GJ475" s="495"/>
      <c r="GK475" s="495"/>
      <c r="GL475" s="495"/>
    </row>
    <row r="476" spans="187:194">
      <c r="GE476" s="495"/>
      <c r="GF476" s="495"/>
      <c r="GG476" s="495"/>
      <c r="GH476" s="495"/>
      <c r="GI476" s="495"/>
      <c r="GJ476" s="495"/>
      <c r="GK476" s="495"/>
      <c r="GL476" s="495"/>
    </row>
    <row r="477" spans="187:194">
      <c r="GE477" s="495"/>
      <c r="GF477" s="495"/>
      <c r="GG477" s="495"/>
      <c r="GH477" s="495"/>
      <c r="GI477" s="495"/>
      <c r="GJ477" s="495"/>
      <c r="GK477" s="495"/>
      <c r="GL477" s="495"/>
    </row>
    <row r="478" spans="187:194">
      <c r="GE478" s="495"/>
      <c r="GF478" s="495"/>
      <c r="GG478" s="495"/>
      <c r="GH478" s="495"/>
      <c r="GI478" s="495"/>
      <c r="GJ478" s="495"/>
      <c r="GK478" s="495"/>
      <c r="GL478" s="495"/>
    </row>
    <row r="479" spans="187:194">
      <c r="GE479" s="495"/>
      <c r="GF479" s="495"/>
      <c r="GG479" s="495"/>
      <c r="GH479" s="495"/>
      <c r="GI479" s="495"/>
      <c r="GJ479" s="495"/>
      <c r="GK479" s="495"/>
      <c r="GL479" s="495"/>
    </row>
    <row r="480" spans="187:194">
      <c r="GE480" s="495"/>
      <c r="GF480" s="495"/>
      <c r="GG480" s="495"/>
      <c r="GH480" s="495"/>
      <c r="GI480" s="495"/>
      <c r="GJ480" s="495"/>
      <c r="GK480" s="495"/>
      <c r="GL480" s="495"/>
    </row>
    <row r="481" spans="187:194">
      <c r="GE481" s="495"/>
      <c r="GF481" s="495"/>
      <c r="GG481" s="495"/>
      <c r="GH481" s="495"/>
      <c r="GI481" s="495"/>
      <c r="GJ481" s="495"/>
      <c r="GK481" s="495"/>
      <c r="GL481" s="495"/>
    </row>
    <row r="482" spans="187:194">
      <c r="GE482" s="495"/>
      <c r="GF482" s="495"/>
      <c r="GG482" s="495"/>
      <c r="GH482" s="495"/>
      <c r="GI482" s="495"/>
      <c r="GJ482" s="495"/>
      <c r="GK482" s="495"/>
      <c r="GL482" s="495"/>
    </row>
    <row r="483" spans="187:194">
      <c r="GE483" s="495"/>
      <c r="GF483" s="495"/>
      <c r="GG483" s="495"/>
      <c r="GH483" s="495"/>
      <c r="GI483" s="495"/>
      <c r="GJ483" s="495"/>
      <c r="GK483" s="495"/>
      <c r="GL483" s="495"/>
    </row>
    <row r="484" spans="187:194">
      <c r="GE484" s="495"/>
      <c r="GF484" s="495"/>
      <c r="GG484" s="495"/>
      <c r="GH484" s="495"/>
      <c r="GI484" s="495"/>
      <c r="GJ484" s="495"/>
      <c r="GK484" s="495"/>
      <c r="GL484" s="495"/>
    </row>
    <row r="485" spans="187:194">
      <c r="GE485" s="495"/>
      <c r="GF485" s="495"/>
      <c r="GG485" s="495"/>
      <c r="GH485" s="495"/>
      <c r="GI485" s="495"/>
      <c r="GJ485" s="495"/>
      <c r="GK485" s="495"/>
      <c r="GL485" s="495"/>
    </row>
    <row r="486" spans="187:194">
      <c r="GE486" s="495"/>
      <c r="GF486" s="495"/>
      <c r="GG486" s="495"/>
      <c r="GH486" s="495"/>
      <c r="GI486" s="495"/>
      <c r="GJ486" s="495"/>
      <c r="GK486" s="495"/>
      <c r="GL486" s="495"/>
    </row>
    <row r="487" spans="187:194">
      <c r="GE487" s="495"/>
      <c r="GF487" s="495"/>
      <c r="GG487" s="495"/>
      <c r="GH487" s="495"/>
      <c r="GI487" s="495"/>
      <c r="GJ487" s="495"/>
      <c r="GK487" s="495"/>
      <c r="GL487" s="495"/>
    </row>
    <row r="488" spans="187:194">
      <c r="GE488" s="495"/>
      <c r="GF488" s="495"/>
      <c r="GG488" s="495"/>
      <c r="GH488" s="495"/>
      <c r="GI488" s="495"/>
      <c r="GJ488" s="495"/>
      <c r="GK488" s="495"/>
      <c r="GL488" s="495"/>
    </row>
    <row r="489" spans="187:194">
      <c r="GE489" s="495"/>
      <c r="GF489" s="495"/>
      <c r="GG489" s="495"/>
      <c r="GH489" s="495"/>
      <c r="GI489" s="495"/>
      <c r="GJ489" s="495"/>
      <c r="GK489" s="495"/>
      <c r="GL489" s="495"/>
    </row>
    <row r="490" spans="187:194">
      <c r="GE490" s="495"/>
      <c r="GF490" s="495"/>
      <c r="GG490" s="495"/>
      <c r="GH490" s="495"/>
      <c r="GI490" s="495"/>
      <c r="GJ490" s="495"/>
      <c r="GK490" s="495"/>
      <c r="GL490" s="495"/>
    </row>
    <row r="491" spans="187:194">
      <c r="GE491" s="495"/>
      <c r="GF491" s="495"/>
      <c r="GG491" s="495"/>
      <c r="GH491" s="495"/>
      <c r="GI491" s="495"/>
      <c r="GJ491" s="495"/>
      <c r="GK491" s="495"/>
      <c r="GL491" s="495"/>
    </row>
    <row r="492" spans="187:194">
      <c r="GE492" s="495"/>
      <c r="GF492" s="495"/>
      <c r="GG492" s="495"/>
      <c r="GH492" s="495"/>
      <c r="GI492" s="495"/>
      <c r="GJ492" s="495"/>
      <c r="GK492" s="495"/>
      <c r="GL492" s="495"/>
    </row>
    <row r="493" spans="187:194">
      <c r="GE493" s="495"/>
      <c r="GF493" s="495"/>
      <c r="GG493" s="495"/>
      <c r="GH493" s="495"/>
      <c r="GI493" s="495"/>
      <c r="GJ493" s="495"/>
      <c r="GK493" s="495"/>
      <c r="GL493" s="495"/>
    </row>
  </sheetData>
  <sheetProtection algorithmName="SHA-512" hashValue="fHM1nxJNKk6n+8RCOi2m4IqkKOhIFvhXgTp4ixYuroQvNM3Aa1EnJmxyOO+v3/I6yaNLGk8fgISmrF/6PWw5DA==" saltValue="NtsHXaZkdNjpV0VxDzCtTw==" spinCount="100000" sheet="1" objects="1" scenarios="1"/>
  <mergeCells count="165">
    <mergeCell ref="GT6:GT9"/>
    <mergeCell ref="A8:A9"/>
    <mergeCell ref="B8:B9"/>
    <mergeCell ref="C8:C9"/>
    <mergeCell ref="D8:D9"/>
    <mergeCell ref="E8:E9"/>
    <mergeCell ref="F8:F9"/>
    <mergeCell ref="GE5:GL5"/>
    <mergeCell ref="GM6:GM9"/>
    <mergeCell ref="GN6:GN9"/>
    <mergeCell ref="GO6:GO9"/>
    <mergeCell ref="GP6:GP9"/>
    <mergeCell ref="G8:G9"/>
    <mergeCell ref="H8:H9"/>
    <mergeCell ref="I8:I9"/>
    <mergeCell ref="J8:K8"/>
    <mergeCell ref="L8:L9"/>
    <mergeCell ref="M8:M9"/>
    <mergeCell ref="GQ6:GQ9"/>
    <mergeCell ref="GR6:GR9"/>
    <mergeCell ref="GS6:GS9"/>
    <mergeCell ref="V8:V9"/>
    <mergeCell ref="W8:W9"/>
    <mergeCell ref="X8:X9"/>
    <mergeCell ref="Y8:Z8"/>
    <mergeCell ref="AA8:AA9"/>
    <mergeCell ref="AB8:AB9"/>
    <mergeCell ref="N8:N9"/>
    <mergeCell ref="O8:P8"/>
    <mergeCell ref="Q8:Q9"/>
    <mergeCell ref="R8:R9"/>
    <mergeCell ref="S8:S9"/>
    <mergeCell ref="T8:U8"/>
    <mergeCell ref="AK8:AK9"/>
    <mergeCell ref="AL8:AL9"/>
    <mergeCell ref="AM8:AM9"/>
    <mergeCell ref="AN8:AO8"/>
    <mergeCell ref="AP8:AP9"/>
    <mergeCell ref="AQ8:AQ9"/>
    <mergeCell ref="AC8:AC9"/>
    <mergeCell ref="AD8:AE8"/>
    <mergeCell ref="AF8:AF9"/>
    <mergeCell ref="AG8:AG9"/>
    <mergeCell ref="AH8:AH9"/>
    <mergeCell ref="AI8:AJ8"/>
    <mergeCell ref="AZ8:AZ9"/>
    <mergeCell ref="BA8:BA9"/>
    <mergeCell ref="BB8:BB9"/>
    <mergeCell ref="BC8:BD8"/>
    <mergeCell ref="BE8:BE9"/>
    <mergeCell ref="BF8:BF9"/>
    <mergeCell ref="AR8:AR9"/>
    <mergeCell ref="AS8:AT8"/>
    <mergeCell ref="AU8:AU9"/>
    <mergeCell ref="AV8:AV9"/>
    <mergeCell ref="AW8:AW9"/>
    <mergeCell ref="AX8:AY8"/>
    <mergeCell ref="BO8:BO9"/>
    <mergeCell ref="BP8:BP9"/>
    <mergeCell ref="BQ8:BQ9"/>
    <mergeCell ref="BR8:BS8"/>
    <mergeCell ref="BT8:BT9"/>
    <mergeCell ref="BU8:BU9"/>
    <mergeCell ref="BG8:BG9"/>
    <mergeCell ref="BH8:BI8"/>
    <mergeCell ref="BJ8:BJ9"/>
    <mergeCell ref="BK8:BK9"/>
    <mergeCell ref="BL8:BL9"/>
    <mergeCell ref="BM8:BN8"/>
    <mergeCell ref="CD8:CD9"/>
    <mergeCell ref="CE8:CE9"/>
    <mergeCell ref="CF8:CF9"/>
    <mergeCell ref="CG8:CH8"/>
    <mergeCell ref="CI8:CI9"/>
    <mergeCell ref="CJ8:CJ9"/>
    <mergeCell ref="BV8:BV9"/>
    <mergeCell ref="BW8:BX8"/>
    <mergeCell ref="BY8:BY9"/>
    <mergeCell ref="BZ8:BZ9"/>
    <mergeCell ref="CA8:CA9"/>
    <mergeCell ref="CB8:CC8"/>
    <mergeCell ref="CS8:CS9"/>
    <mergeCell ref="CT8:CT9"/>
    <mergeCell ref="CU8:CU9"/>
    <mergeCell ref="CV8:CW8"/>
    <mergeCell ref="CX8:CX9"/>
    <mergeCell ref="CY8:CY9"/>
    <mergeCell ref="CK8:CK9"/>
    <mergeCell ref="CL8:CM8"/>
    <mergeCell ref="CN8:CN9"/>
    <mergeCell ref="CO8:CO9"/>
    <mergeCell ref="CP8:CP9"/>
    <mergeCell ref="CQ8:CR8"/>
    <mergeCell ref="DH8:DH9"/>
    <mergeCell ref="DI8:DI9"/>
    <mergeCell ref="DJ8:DJ9"/>
    <mergeCell ref="DK8:DL8"/>
    <mergeCell ref="DM8:DM9"/>
    <mergeCell ref="DN8:DN9"/>
    <mergeCell ref="CZ8:CZ9"/>
    <mergeCell ref="DA8:DB8"/>
    <mergeCell ref="DC8:DC9"/>
    <mergeCell ref="DD8:DD9"/>
    <mergeCell ref="DE8:DE9"/>
    <mergeCell ref="DF8:DG8"/>
    <mergeCell ref="DW8:DW9"/>
    <mergeCell ref="DX8:DX9"/>
    <mergeCell ref="DY8:DY9"/>
    <mergeCell ref="DZ8:EA8"/>
    <mergeCell ref="EB8:EB9"/>
    <mergeCell ref="EC8:EC9"/>
    <mergeCell ref="DO8:DO9"/>
    <mergeCell ref="DP8:DQ8"/>
    <mergeCell ref="DR8:DR9"/>
    <mergeCell ref="DS8:DS9"/>
    <mergeCell ref="DT8:DT9"/>
    <mergeCell ref="DU8:DV8"/>
    <mergeCell ref="EL8:EL9"/>
    <mergeCell ref="EM8:EM9"/>
    <mergeCell ref="EN8:EN9"/>
    <mergeCell ref="EO8:EP8"/>
    <mergeCell ref="EQ8:EQ9"/>
    <mergeCell ref="ER8:ER9"/>
    <mergeCell ref="ED8:ED9"/>
    <mergeCell ref="EE8:EF8"/>
    <mergeCell ref="EG8:EG9"/>
    <mergeCell ref="EH8:EH9"/>
    <mergeCell ref="EI8:EI9"/>
    <mergeCell ref="EJ8:EK8"/>
    <mergeCell ref="FA8:FA9"/>
    <mergeCell ref="FB8:FB9"/>
    <mergeCell ref="FC8:FC9"/>
    <mergeCell ref="FD8:FE8"/>
    <mergeCell ref="FF8:FF9"/>
    <mergeCell ref="FG8:FG9"/>
    <mergeCell ref="ES8:ES9"/>
    <mergeCell ref="ET8:EU8"/>
    <mergeCell ref="EV8:EV9"/>
    <mergeCell ref="EW8:EW9"/>
    <mergeCell ref="EX8:EX9"/>
    <mergeCell ref="EY8:EZ8"/>
    <mergeCell ref="A62:F62"/>
    <mergeCell ref="A63:F63"/>
    <mergeCell ref="A64:F64"/>
    <mergeCell ref="A65:GB68"/>
    <mergeCell ref="GE6:GH8"/>
    <mergeCell ref="GI6:GL8"/>
    <mergeCell ref="FW8:FW9"/>
    <mergeCell ref="FX8:FY8"/>
    <mergeCell ref="GA8:GA9"/>
    <mergeCell ref="GB8:GB9"/>
    <mergeCell ref="A60:F60"/>
    <mergeCell ref="A61:F61"/>
    <mergeCell ref="FP8:FP9"/>
    <mergeCell ref="FQ8:FQ9"/>
    <mergeCell ref="FR8:FR9"/>
    <mergeCell ref="FS8:FT8"/>
    <mergeCell ref="FU8:FU9"/>
    <mergeCell ref="FV8:FV9"/>
    <mergeCell ref="FH8:FH9"/>
    <mergeCell ref="FI8:FJ8"/>
    <mergeCell ref="FK8:FK9"/>
    <mergeCell ref="FL8:FL9"/>
    <mergeCell ref="FM8:FM9"/>
    <mergeCell ref="FN8:FO8"/>
  </mergeCells>
  <printOptions horizontalCentered="1" verticalCentered="1"/>
  <pageMargins left="0.23622047244094491" right="0.23622047244094491" top="0.39370078740157483" bottom="0.39370078740157483" header="0.31496062992125984" footer="0.31496062992125984"/>
  <pageSetup paperSize="5" scale="10" orientation="portrait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</sheetPr>
  <dimension ref="B1:CK46"/>
  <sheetViews>
    <sheetView view="pageBreakPreview" zoomScale="70" zoomScaleSheetLayoutView="70" workbookViewId="0">
      <selection activeCell="C8" sqref="C8:BY8"/>
    </sheetView>
  </sheetViews>
  <sheetFormatPr defaultColWidth="9.33203125" defaultRowHeight="24.6"/>
  <cols>
    <col min="1" max="77" width="1.44140625" style="334" customWidth="1"/>
    <col min="78" max="16384" width="9.33203125" style="334"/>
  </cols>
  <sheetData>
    <row r="1" spans="3:89">
      <c r="C1" s="827"/>
      <c r="D1" s="827"/>
      <c r="E1" s="827"/>
      <c r="F1" s="827"/>
      <c r="G1" s="827"/>
      <c r="H1" s="827"/>
      <c r="I1" s="827"/>
      <c r="J1" s="827"/>
      <c r="K1" s="827"/>
      <c r="L1" s="827"/>
      <c r="M1" s="827"/>
      <c r="N1" s="827"/>
      <c r="O1" s="827"/>
      <c r="P1" s="827"/>
      <c r="Q1" s="827"/>
      <c r="R1" s="827"/>
      <c r="S1" s="827"/>
      <c r="T1" s="827"/>
      <c r="U1" s="827"/>
      <c r="V1" s="827"/>
      <c r="W1" s="827"/>
      <c r="X1" s="827"/>
      <c r="Y1" s="827"/>
      <c r="Z1" s="827"/>
      <c r="AA1" s="827"/>
      <c r="AB1" s="827"/>
      <c r="AC1" s="827"/>
      <c r="AD1" s="827"/>
      <c r="AE1" s="827"/>
      <c r="AF1" s="827"/>
      <c r="AG1" s="827"/>
      <c r="AH1" s="827"/>
      <c r="AI1" s="827"/>
      <c r="AJ1" s="827"/>
      <c r="AK1" s="827"/>
      <c r="AL1" s="827"/>
      <c r="AM1" s="827"/>
      <c r="AN1" s="827"/>
      <c r="AO1" s="827"/>
      <c r="AP1" s="827"/>
      <c r="AQ1" s="827"/>
      <c r="AR1" s="827"/>
      <c r="AS1" s="827"/>
      <c r="AT1" s="827"/>
      <c r="AU1" s="827"/>
      <c r="AV1" s="827"/>
      <c r="AW1" s="827"/>
      <c r="AX1" s="827"/>
      <c r="AY1" s="827"/>
      <c r="AZ1" s="827"/>
      <c r="BA1" s="827"/>
      <c r="BB1" s="827"/>
      <c r="BC1" s="827"/>
      <c r="BD1" s="827"/>
      <c r="BE1" s="827"/>
      <c r="BF1" s="827"/>
      <c r="BG1" s="827"/>
      <c r="BH1" s="827"/>
      <c r="BI1" s="827"/>
      <c r="BJ1" s="827"/>
      <c r="BK1" s="827"/>
      <c r="BL1" s="827"/>
      <c r="BM1" s="827"/>
      <c r="BN1" s="827"/>
      <c r="BO1" s="827"/>
      <c r="BP1" s="827"/>
      <c r="BQ1" s="827"/>
      <c r="BR1" s="827"/>
      <c r="BS1" s="827"/>
      <c r="BT1" s="827"/>
      <c r="BU1" s="827"/>
      <c r="BV1" s="827"/>
      <c r="BW1" s="827"/>
      <c r="BX1" s="827"/>
      <c r="BY1" s="827"/>
    </row>
    <row r="2" spans="3:89">
      <c r="C2" s="827"/>
      <c r="D2" s="827"/>
      <c r="E2" s="827"/>
      <c r="F2" s="827"/>
      <c r="G2" s="827"/>
      <c r="H2" s="827"/>
      <c r="I2" s="827"/>
      <c r="J2" s="827"/>
      <c r="K2" s="827"/>
      <c r="L2" s="827"/>
      <c r="M2" s="827"/>
      <c r="N2" s="827"/>
      <c r="O2" s="827"/>
      <c r="P2" s="827"/>
      <c r="Q2" s="827"/>
      <c r="R2" s="827"/>
      <c r="S2" s="827"/>
      <c r="T2" s="827"/>
      <c r="U2" s="827"/>
      <c r="V2" s="827"/>
      <c r="W2" s="827"/>
      <c r="X2" s="827"/>
      <c r="Y2" s="827"/>
      <c r="Z2" s="827"/>
      <c r="AA2" s="827"/>
      <c r="AB2" s="827"/>
      <c r="AC2" s="827"/>
      <c r="AD2" s="827"/>
      <c r="AE2" s="827"/>
      <c r="AF2" s="827"/>
      <c r="AG2" s="827"/>
      <c r="AH2" s="827"/>
      <c r="AI2" s="827"/>
      <c r="AJ2" s="827"/>
      <c r="AK2" s="827"/>
      <c r="AL2" s="827"/>
      <c r="AM2" s="827"/>
      <c r="AN2" s="827"/>
      <c r="AO2" s="827"/>
      <c r="AP2" s="827"/>
      <c r="AQ2" s="827"/>
      <c r="AR2" s="827"/>
      <c r="AS2" s="827"/>
      <c r="AT2" s="827"/>
      <c r="AU2" s="827"/>
      <c r="AV2" s="827"/>
      <c r="AW2" s="827"/>
      <c r="AX2" s="827"/>
      <c r="AY2" s="827"/>
      <c r="AZ2" s="827"/>
      <c r="BA2" s="827"/>
      <c r="BB2" s="827"/>
      <c r="BC2" s="827"/>
      <c r="BD2" s="827"/>
      <c r="BE2" s="827"/>
      <c r="BF2" s="827"/>
      <c r="BG2" s="827"/>
      <c r="BH2" s="827"/>
      <c r="BI2" s="827"/>
      <c r="BJ2" s="827"/>
      <c r="BK2" s="827"/>
      <c r="BL2" s="827"/>
      <c r="BM2" s="827"/>
      <c r="BN2" s="827"/>
      <c r="BO2" s="827"/>
      <c r="BP2" s="827"/>
      <c r="BQ2" s="827"/>
      <c r="BR2" s="827"/>
      <c r="BS2" s="827"/>
      <c r="BT2" s="827"/>
      <c r="BU2" s="827"/>
      <c r="BV2" s="827"/>
      <c r="BW2" s="827"/>
      <c r="BX2" s="827"/>
      <c r="BY2" s="827"/>
    </row>
    <row r="3" spans="3:89">
      <c r="C3" s="827"/>
      <c r="D3" s="827"/>
      <c r="E3" s="827"/>
      <c r="F3" s="827"/>
      <c r="G3" s="827"/>
      <c r="H3" s="827"/>
      <c r="I3" s="827"/>
      <c r="J3" s="827"/>
      <c r="K3" s="827"/>
      <c r="L3" s="827"/>
      <c r="M3" s="827"/>
      <c r="N3" s="827"/>
      <c r="O3" s="827"/>
      <c r="P3" s="827"/>
      <c r="Q3" s="827"/>
      <c r="R3" s="827"/>
      <c r="S3" s="827"/>
      <c r="T3" s="827"/>
      <c r="U3" s="827"/>
      <c r="V3" s="827"/>
      <c r="W3" s="827"/>
      <c r="X3" s="827"/>
      <c r="Y3" s="827"/>
      <c r="Z3" s="827"/>
      <c r="AA3" s="827"/>
      <c r="AB3" s="827"/>
      <c r="AC3" s="827"/>
      <c r="AD3" s="827"/>
      <c r="AE3" s="827"/>
      <c r="AF3" s="827"/>
      <c r="AG3" s="827"/>
      <c r="AH3" s="827"/>
      <c r="AI3" s="827"/>
      <c r="AJ3" s="827"/>
      <c r="AK3" s="827"/>
      <c r="AL3" s="827"/>
      <c r="AM3" s="827"/>
      <c r="AN3" s="827"/>
      <c r="AO3" s="827"/>
      <c r="AP3" s="827"/>
      <c r="AQ3" s="827"/>
      <c r="AR3" s="827"/>
      <c r="AS3" s="827"/>
      <c r="AT3" s="827"/>
      <c r="AU3" s="827"/>
      <c r="AV3" s="827"/>
      <c r="AW3" s="827"/>
      <c r="AX3" s="827"/>
      <c r="AY3" s="827"/>
      <c r="AZ3" s="827"/>
      <c r="BA3" s="827"/>
      <c r="BB3" s="827"/>
      <c r="BC3" s="827"/>
      <c r="BD3" s="827"/>
      <c r="BE3" s="827"/>
      <c r="BF3" s="827"/>
      <c r="BG3" s="827"/>
      <c r="BH3" s="827"/>
      <c r="BI3" s="827"/>
      <c r="BJ3" s="827"/>
      <c r="BK3" s="827"/>
      <c r="BL3" s="827"/>
      <c r="BM3" s="827"/>
      <c r="BN3" s="827"/>
      <c r="BO3" s="827"/>
      <c r="BP3" s="827"/>
      <c r="BQ3" s="827"/>
      <c r="BR3" s="827"/>
      <c r="BS3" s="827"/>
      <c r="BT3" s="827"/>
      <c r="BU3" s="827"/>
      <c r="BV3" s="827"/>
      <c r="BW3" s="827"/>
      <c r="BX3" s="827"/>
      <c r="BY3" s="827"/>
    </row>
    <row r="4" spans="3:89" ht="24" customHeight="1">
      <c r="C4" s="827"/>
      <c r="D4" s="827"/>
      <c r="E4" s="827"/>
      <c r="F4" s="827"/>
      <c r="G4" s="827"/>
      <c r="H4" s="827"/>
      <c r="I4" s="827"/>
      <c r="J4" s="827"/>
      <c r="K4" s="827"/>
      <c r="L4" s="827"/>
      <c r="M4" s="827"/>
      <c r="N4" s="827"/>
      <c r="O4" s="827"/>
      <c r="P4" s="827"/>
      <c r="Q4" s="827"/>
      <c r="R4" s="827"/>
      <c r="S4" s="827"/>
      <c r="T4" s="827"/>
      <c r="U4" s="827"/>
      <c r="V4" s="827"/>
      <c r="W4" s="827"/>
      <c r="X4" s="827"/>
      <c r="Y4" s="827"/>
      <c r="Z4" s="827"/>
      <c r="AA4" s="827"/>
      <c r="AB4" s="827"/>
      <c r="AC4" s="827"/>
      <c r="AD4" s="827"/>
      <c r="AE4" s="827"/>
      <c r="AF4" s="827"/>
      <c r="AG4" s="827"/>
      <c r="AH4" s="827"/>
      <c r="AI4" s="827"/>
      <c r="AJ4" s="827"/>
      <c r="AK4" s="827"/>
      <c r="AL4" s="827"/>
      <c r="AM4" s="827"/>
      <c r="AN4" s="827"/>
      <c r="AO4" s="827"/>
      <c r="AP4" s="827"/>
      <c r="AQ4" s="827"/>
      <c r="AR4" s="827"/>
      <c r="AS4" s="827"/>
      <c r="AT4" s="827"/>
      <c r="AU4" s="827"/>
      <c r="AV4" s="827"/>
      <c r="AW4" s="827"/>
      <c r="AX4" s="827"/>
      <c r="AY4" s="827"/>
      <c r="AZ4" s="827"/>
      <c r="BA4" s="827"/>
      <c r="BB4" s="827"/>
      <c r="BC4" s="827"/>
      <c r="BD4" s="827"/>
      <c r="BE4" s="827"/>
      <c r="BF4" s="827"/>
      <c r="BG4" s="827"/>
      <c r="BH4" s="827"/>
      <c r="BI4" s="827"/>
      <c r="BJ4" s="827"/>
      <c r="BK4" s="827"/>
      <c r="BL4" s="827"/>
      <c r="BM4" s="827"/>
      <c r="BN4" s="827"/>
      <c r="BO4" s="827"/>
      <c r="BP4" s="827"/>
      <c r="BQ4" s="827"/>
      <c r="BR4" s="827"/>
      <c r="BS4" s="827"/>
      <c r="BT4" s="827"/>
      <c r="BU4" s="827"/>
      <c r="BV4" s="827"/>
      <c r="BW4" s="827"/>
      <c r="BX4" s="827"/>
      <c r="BY4" s="827"/>
    </row>
    <row r="5" spans="3:89" ht="24" customHeight="1">
      <c r="C5" s="828" t="s">
        <v>255</v>
      </c>
      <c r="D5" s="828"/>
      <c r="E5" s="828"/>
      <c r="F5" s="828"/>
      <c r="G5" s="828"/>
      <c r="H5" s="828"/>
      <c r="I5" s="828"/>
      <c r="J5" s="828"/>
      <c r="K5" s="828"/>
      <c r="L5" s="828"/>
      <c r="M5" s="828"/>
      <c r="N5" s="828"/>
      <c r="O5" s="828"/>
      <c r="P5" s="828"/>
      <c r="Q5" s="828"/>
      <c r="R5" s="828"/>
      <c r="S5" s="828"/>
      <c r="T5" s="828"/>
      <c r="U5" s="828"/>
      <c r="V5" s="828"/>
      <c r="W5" s="828"/>
      <c r="X5" s="828"/>
      <c r="Y5" s="828"/>
      <c r="Z5" s="828"/>
      <c r="AA5" s="828"/>
      <c r="AB5" s="828"/>
      <c r="AC5" s="828"/>
      <c r="AD5" s="828"/>
      <c r="AE5" s="828"/>
      <c r="AF5" s="828"/>
      <c r="AG5" s="828"/>
      <c r="AH5" s="828"/>
      <c r="AI5" s="828"/>
      <c r="AJ5" s="828"/>
      <c r="AK5" s="828"/>
      <c r="AL5" s="828"/>
      <c r="AM5" s="828"/>
      <c r="AN5" s="828"/>
      <c r="AO5" s="828"/>
      <c r="AP5" s="828"/>
      <c r="AQ5" s="828"/>
      <c r="AR5" s="828"/>
      <c r="AS5" s="828"/>
      <c r="AT5" s="828"/>
      <c r="AU5" s="828"/>
      <c r="AV5" s="828"/>
      <c r="AW5" s="828"/>
      <c r="AX5" s="828"/>
      <c r="AY5" s="828"/>
      <c r="AZ5" s="828"/>
      <c r="BA5" s="828"/>
      <c r="BB5" s="828"/>
      <c r="BC5" s="828"/>
      <c r="BD5" s="828"/>
      <c r="BE5" s="828"/>
      <c r="BF5" s="828"/>
      <c r="BG5" s="828"/>
      <c r="BH5" s="828"/>
      <c r="BI5" s="828"/>
      <c r="BJ5" s="828"/>
      <c r="BK5" s="828"/>
      <c r="BL5" s="828"/>
      <c r="BM5" s="828"/>
      <c r="BN5" s="828"/>
      <c r="BO5" s="828"/>
      <c r="BP5" s="828"/>
      <c r="BQ5" s="828"/>
      <c r="BR5" s="828"/>
      <c r="BS5" s="828"/>
      <c r="BT5" s="828"/>
      <c r="BU5" s="828"/>
      <c r="BV5" s="828"/>
      <c r="BW5" s="828"/>
      <c r="BX5" s="828"/>
      <c r="BY5" s="828"/>
    </row>
    <row r="6" spans="3:89" ht="24" customHeight="1">
      <c r="C6" s="829" t="s">
        <v>218</v>
      </c>
      <c r="D6" s="829"/>
      <c r="E6" s="829"/>
      <c r="F6" s="829"/>
      <c r="G6" s="829"/>
      <c r="H6" s="829"/>
      <c r="I6" s="829"/>
      <c r="J6" s="829"/>
      <c r="K6" s="829"/>
      <c r="L6" s="829"/>
      <c r="M6" s="829"/>
      <c r="N6" s="829"/>
      <c r="O6" s="829"/>
      <c r="P6" s="829"/>
      <c r="Q6" s="829"/>
      <c r="R6" s="829"/>
      <c r="S6" s="829"/>
      <c r="T6" s="829"/>
      <c r="U6" s="829"/>
      <c r="V6" s="829"/>
      <c r="W6" s="829"/>
      <c r="X6" s="829"/>
      <c r="Y6" s="829"/>
      <c r="Z6" s="829"/>
      <c r="AA6" s="829"/>
      <c r="AB6" s="829"/>
      <c r="AC6" s="829"/>
      <c r="AD6" s="829"/>
      <c r="AE6" s="829"/>
      <c r="AF6" s="829"/>
      <c r="AG6" s="829"/>
      <c r="AH6" s="829"/>
      <c r="AI6" s="829"/>
      <c r="AJ6" s="829"/>
      <c r="AK6" s="829"/>
      <c r="AL6" s="829"/>
      <c r="AM6" s="829"/>
      <c r="AN6" s="829"/>
      <c r="AO6" s="829"/>
      <c r="AP6" s="829"/>
      <c r="AQ6" s="829"/>
      <c r="AR6" s="829"/>
      <c r="AS6" s="829"/>
      <c r="AT6" s="829"/>
      <c r="AU6" s="829"/>
      <c r="AV6" s="829"/>
      <c r="AW6" s="829"/>
      <c r="AX6" s="829"/>
      <c r="AY6" s="829"/>
      <c r="AZ6" s="829"/>
      <c r="BA6" s="829"/>
      <c r="BB6" s="829"/>
      <c r="BC6" s="829"/>
      <c r="BD6" s="829"/>
      <c r="BE6" s="829"/>
      <c r="BF6" s="829"/>
      <c r="BG6" s="829"/>
      <c r="BH6" s="829"/>
      <c r="BI6" s="829"/>
      <c r="BJ6" s="829"/>
      <c r="BK6" s="829"/>
      <c r="BL6" s="829"/>
      <c r="BM6" s="829"/>
      <c r="BN6" s="829"/>
      <c r="BO6" s="829"/>
      <c r="BP6" s="829"/>
      <c r="BQ6" s="829"/>
      <c r="BR6" s="829"/>
      <c r="BS6" s="829"/>
      <c r="BT6" s="829"/>
      <c r="BU6" s="829"/>
      <c r="BV6" s="829"/>
      <c r="BW6" s="829"/>
      <c r="BX6" s="829"/>
      <c r="BY6" s="829"/>
      <c r="CA6" s="830"/>
      <c r="CB6" s="830"/>
      <c r="CC6" s="830"/>
      <c r="CD6" s="830"/>
      <c r="CE6" s="830"/>
      <c r="CF6" s="830"/>
      <c r="CG6" s="830"/>
      <c r="CH6" s="830"/>
      <c r="CI6" s="830"/>
      <c r="CJ6" s="830"/>
      <c r="CK6" s="830"/>
    </row>
    <row r="7" spans="3:89" ht="24" customHeight="1">
      <c r="C7" s="829" t="s">
        <v>130</v>
      </c>
      <c r="D7" s="829"/>
      <c r="E7" s="829"/>
      <c r="F7" s="829"/>
      <c r="G7" s="829"/>
      <c r="H7" s="829"/>
      <c r="I7" s="829"/>
      <c r="J7" s="829"/>
      <c r="K7" s="829"/>
      <c r="L7" s="829"/>
      <c r="M7" s="829"/>
      <c r="N7" s="829"/>
      <c r="O7" s="829"/>
      <c r="P7" s="829"/>
      <c r="Q7" s="829"/>
      <c r="R7" s="829"/>
      <c r="S7" s="829"/>
      <c r="T7" s="829"/>
      <c r="U7" s="829"/>
      <c r="V7" s="829"/>
      <c r="W7" s="829"/>
      <c r="X7" s="829"/>
      <c r="Y7" s="829"/>
      <c r="Z7" s="829"/>
      <c r="AA7" s="829"/>
      <c r="AB7" s="829"/>
      <c r="AC7" s="829"/>
      <c r="AD7" s="829"/>
      <c r="AE7" s="829"/>
      <c r="AF7" s="829"/>
      <c r="AG7" s="829"/>
      <c r="AH7" s="829"/>
      <c r="AI7" s="829"/>
      <c r="AJ7" s="829"/>
      <c r="AK7" s="829"/>
      <c r="AL7" s="829"/>
      <c r="AM7" s="829"/>
      <c r="AN7" s="829"/>
      <c r="AO7" s="829"/>
      <c r="AP7" s="829"/>
      <c r="AQ7" s="829"/>
      <c r="AR7" s="829"/>
      <c r="AS7" s="829"/>
      <c r="AT7" s="829"/>
      <c r="AU7" s="829"/>
      <c r="AV7" s="829"/>
      <c r="AW7" s="829"/>
      <c r="AX7" s="829"/>
      <c r="AY7" s="829"/>
      <c r="AZ7" s="829"/>
      <c r="BA7" s="829"/>
      <c r="BB7" s="829"/>
      <c r="BC7" s="829"/>
      <c r="BD7" s="829"/>
      <c r="BE7" s="829"/>
      <c r="BF7" s="829"/>
      <c r="BG7" s="829"/>
      <c r="BH7" s="829"/>
      <c r="BI7" s="829"/>
      <c r="BJ7" s="829"/>
      <c r="BK7" s="829"/>
      <c r="BL7" s="829"/>
      <c r="BM7" s="829"/>
      <c r="BN7" s="829"/>
      <c r="BO7" s="829"/>
      <c r="BP7" s="829"/>
      <c r="BQ7" s="829"/>
      <c r="BR7" s="829"/>
      <c r="BS7" s="829"/>
      <c r="BT7" s="829"/>
      <c r="BU7" s="829"/>
      <c r="BV7" s="829"/>
      <c r="BW7" s="829"/>
      <c r="BX7" s="829"/>
      <c r="BY7" s="829"/>
      <c r="CA7" s="830"/>
      <c r="CB7" s="830"/>
      <c r="CC7" s="830"/>
      <c r="CD7" s="830"/>
      <c r="CE7" s="830"/>
      <c r="CF7" s="830"/>
      <c r="CG7" s="830"/>
      <c r="CH7" s="830"/>
      <c r="CI7" s="830"/>
      <c r="CJ7" s="830"/>
      <c r="CK7" s="830"/>
    </row>
    <row r="8" spans="3:89" ht="19.5" customHeight="1">
      <c r="C8" s="829" t="str">
        <f>IF(C16="","ชั้น........................ ปีการศึกษา....................",CONCATENATE("  ชั้น",'01.ข้อมูลเบื้องต้น'!$H$2,"    ปีการศึกษา ",'01.ข้อมูลเบื้องต้น'!$K$2))</f>
        <v xml:space="preserve">  ชั้น    ปีการศึกษา 2568</v>
      </c>
      <c r="D8" s="829"/>
      <c r="E8" s="829"/>
      <c r="F8" s="829"/>
      <c r="G8" s="829"/>
      <c r="H8" s="829"/>
      <c r="I8" s="829"/>
      <c r="J8" s="829"/>
      <c r="K8" s="829"/>
      <c r="L8" s="829"/>
      <c r="M8" s="829"/>
      <c r="N8" s="829"/>
      <c r="O8" s="829"/>
      <c r="P8" s="829"/>
      <c r="Q8" s="829"/>
      <c r="R8" s="829"/>
      <c r="S8" s="829"/>
      <c r="T8" s="829"/>
      <c r="U8" s="829"/>
      <c r="V8" s="829"/>
      <c r="W8" s="829"/>
      <c r="X8" s="829"/>
      <c r="Y8" s="829"/>
      <c r="Z8" s="829"/>
      <c r="AA8" s="829"/>
      <c r="AB8" s="829"/>
      <c r="AC8" s="829"/>
      <c r="AD8" s="829"/>
      <c r="AE8" s="829"/>
      <c r="AF8" s="829"/>
      <c r="AG8" s="829"/>
      <c r="AH8" s="829"/>
      <c r="AI8" s="829"/>
      <c r="AJ8" s="829"/>
      <c r="AK8" s="829"/>
      <c r="AL8" s="829"/>
      <c r="AM8" s="829"/>
      <c r="AN8" s="829"/>
      <c r="AO8" s="829"/>
      <c r="AP8" s="829"/>
      <c r="AQ8" s="829"/>
      <c r="AR8" s="829"/>
      <c r="AS8" s="829"/>
      <c r="AT8" s="829"/>
      <c r="AU8" s="829"/>
      <c r="AV8" s="829"/>
      <c r="AW8" s="829"/>
      <c r="AX8" s="829"/>
      <c r="AY8" s="829"/>
      <c r="AZ8" s="829"/>
      <c r="BA8" s="829"/>
      <c r="BB8" s="829"/>
      <c r="BC8" s="829"/>
      <c r="BD8" s="829"/>
      <c r="BE8" s="829"/>
      <c r="BF8" s="829"/>
      <c r="BG8" s="829"/>
      <c r="BH8" s="829"/>
      <c r="BI8" s="829"/>
      <c r="BJ8" s="829"/>
      <c r="BK8" s="829"/>
      <c r="BL8" s="829"/>
      <c r="BM8" s="829"/>
      <c r="BN8" s="829"/>
      <c r="BO8" s="829"/>
      <c r="BP8" s="829"/>
      <c r="BQ8" s="829"/>
      <c r="BR8" s="829"/>
      <c r="BS8" s="829"/>
      <c r="BT8" s="829"/>
      <c r="BU8" s="829"/>
      <c r="BV8" s="829"/>
      <c r="BW8" s="829"/>
      <c r="BX8" s="829"/>
      <c r="BY8" s="829"/>
      <c r="CA8" s="830"/>
      <c r="CB8" s="830"/>
      <c r="CC8" s="830"/>
      <c r="CD8" s="830"/>
      <c r="CE8" s="830"/>
      <c r="CF8" s="830"/>
      <c r="CG8" s="830"/>
      <c r="CH8" s="830"/>
      <c r="CI8" s="830"/>
      <c r="CJ8" s="830"/>
      <c r="CK8" s="830"/>
    </row>
    <row r="9" spans="3:89" ht="13.5" customHeight="1">
      <c r="C9" s="335"/>
      <c r="D9" s="335"/>
      <c r="E9" s="335"/>
      <c r="F9" s="335"/>
      <c r="G9" s="335"/>
      <c r="H9" s="335"/>
      <c r="I9" s="335"/>
      <c r="J9" s="335"/>
      <c r="K9" s="335"/>
      <c r="L9" s="335"/>
      <c r="M9" s="335"/>
      <c r="N9" s="335"/>
      <c r="O9" s="335"/>
      <c r="P9" s="335"/>
      <c r="Q9" s="335"/>
      <c r="R9" s="335"/>
      <c r="S9" s="335"/>
      <c r="T9" s="335"/>
      <c r="U9" s="335"/>
      <c r="V9" s="335"/>
      <c r="W9" s="335"/>
      <c r="X9" s="335"/>
      <c r="Y9" s="335"/>
      <c r="Z9" s="335"/>
      <c r="AA9" s="335"/>
      <c r="AB9" s="335"/>
      <c r="AC9" s="335"/>
      <c r="AD9" s="335"/>
      <c r="AE9" s="335"/>
      <c r="AF9" s="335"/>
      <c r="AG9" s="335"/>
      <c r="AH9" s="335"/>
      <c r="AI9" s="335"/>
      <c r="AJ9" s="335"/>
      <c r="AK9" s="335"/>
      <c r="AL9" s="335"/>
      <c r="AM9" s="335"/>
      <c r="AN9" s="335"/>
      <c r="AO9" s="335"/>
      <c r="AP9" s="335"/>
      <c r="AQ9" s="335"/>
      <c r="AR9" s="335"/>
      <c r="AS9" s="335"/>
      <c r="AT9" s="335"/>
      <c r="AU9" s="335"/>
      <c r="AV9" s="335"/>
      <c r="AW9" s="335"/>
      <c r="AX9" s="335"/>
      <c r="AY9" s="335"/>
      <c r="AZ9" s="335"/>
      <c r="BA9" s="335"/>
      <c r="BB9" s="335"/>
      <c r="BC9" s="335"/>
      <c r="BD9" s="335"/>
      <c r="BE9" s="335"/>
      <c r="BF9" s="335"/>
      <c r="BG9" s="335"/>
      <c r="BH9" s="335"/>
      <c r="BI9" s="335"/>
      <c r="BJ9" s="335"/>
      <c r="BK9" s="335"/>
      <c r="BL9" s="335"/>
      <c r="BM9" s="335"/>
      <c r="BN9" s="335"/>
      <c r="BO9" s="335"/>
      <c r="BP9" s="335"/>
      <c r="BQ9" s="335"/>
      <c r="BR9" s="335"/>
      <c r="BS9" s="335"/>
      <c r="BT9" s="335"/>
      <c r="BU9" s="335"/>
      <c r="BV9" s="335"/>
      <c r="BW9" s="335"/>
      <c r="BX9" s="335"/>
      <c r="BY9" s="335"/>
      <c r="CA9" s="831"/>
      <c r="CB9" s="831"/>
      <c r="CC9" s="831"/>
      <c r="CD9" s="831"/>
      <c r="CE9" s="831"/>
      <c r="CF9" s="831"/>
      <c r="CG9" s="831"/>
      <c r="CH9" s="831"/>
      <c r="CI9" s="831"/>
      <c r="CJ9" s="831"/>
      <c r="CK9" s="831"/>
    </row>
    <row r="10" spans="3:89" ht="19.5" customHeight="1">
      <c r="C10" s="829" t="s">
        <v>131</v>
      </c>
      <c r="D10" s="829"/>
      <c r="E10" s="829"/>
      <c r="F10" s="829"/>
      <c r="G10" s="829"/>
      <c r="H10" s="829"/>
      <c r="I10" s="829"/>
      <c r="J10" s="829"/>
      <c r="K10" s="829"/>
      <c r="L10" s="829"/>
      <c r="M10" s="829"/>
      <c r="N10" s="829"/>
      <c r="O10" s="829"/>
      <c r="P10" s="829"/>
      <c r="Q10" s="829"/>
      <c r="R10" s="829"/>
      <c r="S10" s="829"/>
      <c r="T10" s="829"/>
      <c r="U10" s="829"/>
      <c r="V10" s="829"/>
      <c r="W10" s="829"/>
      <c r="X10" s="829"/>
      <c r="Y10" s="829"/>
      <c r="Z10" s="829"/>
      <c r="AA10" s="829"/>
      <c r="AB10" s="829"/>
      <c r="AC10" s="829"/>
      <c r="AD10" s="829"/>
      <c r="AE10" s="829"/>
      <c r="AF10" s="829"/>
      <c r="AG10" s="829"/>
      <c r="AH10" s="829"/>
      <c r="AI10" s="829"/>
      <c r="AJ10" s="829"/>
      <c r="AK10" s="829"/>
      <c r="AL10" s="829"/>
      <c r="AM10" s="829"/>
      <c r="AN10" s="829"/>
      <c r="AO10" s="829"/>
      <c r="AP10" s="829"/>
      <c r="AQ10" s="829"/>
      <c r="AR10" s="829"/>
      <c r="AS10" s="829"/>
      <c r="AT10" s="829"/>
      <c r="AU10" s="829"/>
      <c r="AV10" s="829"/>
      <c r="AW10" s="829"/>
      <c r="AX10" s="829"/>
      <c r="AY10" s="829"/>
      <c r="AZ10" s="829"/>
      <c r="BA10" s="829"/>
      <c r="BB10" s="829"/>
      <c r="BC10" s="829"/>
      <c r="BD10" s="829"/>
      <c r="BE10" s="829"/>
      <c r="BF10" s="829"/>
      <c r="BG10" s="829"/>
      <c r="BH10" s="829"/>
      <c r="BI10" s="829"/>
      <c r="BJ10" s="829"/>
      <c r="BK10" s="829"/>
      <c r="BL10" s="829"/>
      <c r="BM10" s="829"/>
      <c r="BN10" s="829"/>
      <c r="BO10" s="829"/>
      <c r="BP10" s="829"/>
      <c r="BQ10" s="829"/>
      <c r="BR10" s="829"/>
      <c r="BS10" s="829"/>
      <c r="BT10" s="829"/>
      <c r="BU10" s="829"/>
      <c r="BV10" s="829"/>
      <c r="BW10" s="829"/>
      <c r="BX10" s="829"/>
      <c r="BY10" s="829"/>
      <c r="CA10" s="831"/>
      <c r="CB10" s="831"/>
      <c r="CC10" s="831"/>
      <c r="CD10" s="831"/>
      <c r="CE10" s="831"/>
      <c r="CF10" s="831"/>
      <c r="CG10" s="831"/>
      <c r="CH10" s="831"/>
      <c r="CI10" s="831"/>
      <c r="CJ10" s="831"/>
      <c r="CK10" s="831"/>
    </row>
    <row r="11" spans="3:89" ht="19.5" customHeight="1">
      <c r="C11" s="335"/>
      <c r="D11" s="335"/>
      <c r="E11" s="335"/>
      <c r="F11" s="335"/>
      <c r="G11" s="335"/>
      <c r="H11" s="335"/>
      <c r="I11" s="335"/>
      <c r="J11" s="335"/>
      <c r="K11" s="335"/>
      <c r="L11" s="335"/>
      <c r="M11" s="335"/>
      <c r="N11" s="335"/>
      <c r="O11" s="335"/>
      <c r="P11" s="335"/>
      <c r="Q11" s="335"/>
      <c r="R11" s="335"/>
      <c r="S11" s="335"/>
      <c r="T11" s="335"/>
      <c r="U11" s="335"/>
      <c r="V11" s="335"/>
      <c r="W11" s="335"/>
      <c r="X11" s="335"/>
      <c r="Y11" s="335"/>
      <c r="Z11" s="335"/>
      <c r="AA11" s="335"/>
      <c r="AB11" s="335"/>
      <c r="AC11" s="335"/>
      <c r="AD11" s="335"/>
      <c r="AE11" s="335"/>
      <c r="AF11" s="335"/>
      <c r="AG11" s="335"/>
      <c r="AH11" s="335"/>
      <c r="AI11" s="335"/>
      <c r="AJ11" s="335"/>
      <c r="AK11" s="335"/>
      <c r="AL11" s="335"/>
      <c r="AM11" s="335"/>
      <c r="AN11" s="335"/>
      <c r="AO11" s="335"/>
      <c r="AP11" s="335"/>
      <c r="AQ11" s="335"/>
      <c r="AR11" s="335"/>
      <c r="AS11" s="335"/>
      <c r="AT11" s="335"/>
      <c r="AU11" s="335"/>
      <c r="AV11" s="335"/>
      <c r="AW11" s="335"/>
      <c r="AX11" s="335"/>
      <c r="AY11" s="335"/>
      <c r="AZ11" s="335"/>
      <c r="BA11" s="335"/>
      <c r="BB11" s="335"/>
      <c r="BC11" s="335"/>
      <c r="BD11" s="335"/>
      <c r="BE11" s="335"/>
      <c r="BF11" s="335"/>
      <c r="BG11" s="335"/>
      <c r="BH11" s="335"/>
      <c r="BI11" s="335"/>
      <c r="BJ11" s="335"/>
      <c r="BK11" s="335"/>
      <c r="BL11" s="335"/>
      <c r="BM11" s="335"/>
      <c r="BN11" s="335"/>
      <c r="BO11" s="335"/>
      <c r="BP11" s="335"/>
      <c r="BQ11" s="335"/>
      <c r="BR11" s="335"/>
      <c r="BS11" s="335"/>
      <c r="BT11" s="335"/>
      <c r="BU11" s="335"/>
      <c r="BV11" s="335"/>
      <c r="BW11" s="335"/>
      <c r="BX11" s="335"/>
      <c r="BY11" s="335"/>
      <c r="CA11" s="728"/>
      <c r="CB11" s="728"/>
      <c r="CC11" s="728"/>
      <c r="CD11" s="728"/>
      <c r="CE11" s="728"/>
      <c r="CF11" s="728"/>
      <c r="CG11" s="728"/>
      <c r="CH11" s="728"/>
      <c r="CI11" s="728"/>
      <c r="CJ11" s="728"/>
      <c r="CK11" s="728"/>
    </row>
    <row r="12" spans="3:89" ht="13.5" customHeight="1">
      <c r="C12" s="336"/>
      <c r="D12" s="336"/>
      <c r="E12" s="336"/>
      <c r="F12" s="336"/>
      <c r="G12" s="336"/>
      <c r="H12" s="336"/>
      <c r="I12" s="336"/>
      <c r="J12" s="336"/>
      <c r="K12" s="336"/>
      <c r="L12" s="336"/>
      <c r="M12" s="336"/>
      <c r="N12" s="336"/>
      <c r="O12" s="336"/>
      <c r="P12" s="336"/>
      <c r="Q12" s="336"/>
      <c r="R12" s="336"/>
      <c r="S12" s="336"/>
      <c r="T12" s="336"/>
      <c r="U12" s="336"/>
      <c r="V12" s="336"/>
      <c r="W12" s="336"/>
      <c r="X12" s="336"/>
      <c r="Y12" s="336"/>
      <c r="Z12" s="336"/>
      <c r="AA12" s="336"/>
      <c r="AB12" s="336"/>
      <c r="AC12" s="336"/>
      <c r="AD12" s="336"/>
      <c r="AE12" s="336"/>
      <c r="AF12" s="336"/>
      <c r="AG12" s="336"/>
      <c r="AH12" s="336"/>
      <c r="AI12" s="336"/>
      <c r="AJ12" s="336"/>
      <c r="AK12" s="336"/>
      <c r="AL12" s="336"/>
      <c r="AM12" s="336"/>
      <c r="AN12" s="336"/>
      <c r="AO12" s="336"/>
      <c r="AP12" s="336"/>
      <c r="AQ12" s="336"/>
      <c r="AR12" s="336"/>
      <c r="AS12" s="336"/>
      <c r="AT12" s="336"/>
      <c r="AU12" s="336"/>
      <c r="AV12" s="336"/>
      <c r="AW12" s="336"/>
      <c r="AX12" s="336"/>
      <c r="AY12" s="336"/>
      <c r="AZ12" s="336"/>
      <c r="BA12" s="336"/>
      <c r="BB12" s="336"/>
      <c r="BC12" s="336"/>
      <c r="BD12" s="336"/>
      <c r="BE12" s="336"/>
      <c r="BF12" s="336"/>
      <c r="BG12" s="336"/>
      <c r="BH12" s="336"/>
      <c r="BI12" s="336"/>
      <c r="BJ12" s="336"/>
      <c r="BK12" s="336"/>
      <c r="BL12" s="336"/>
      <c r="BM12" s="336"/>
      <c r="BN12" s="336"/>
      <c r="BO12" s="336"/>
      <c r="BP12" s="336"/>
      <c r="BQ12" s="336"/>
      <c r="BR12" s="336"/>
      <c r="BS12" s="336"/>
      <c r="BT12" s="336"/>
      <c r="BU12" s="336"/>
      <c r="BV12" s="336"/>
      <c r="BW12" s="336"/>
      <c r="BX12" s="336"/>
      <c r="BY12" s="336"/>
      <c r="CA12" s="337"/>
      <c r="CB12" s="337"/>
      <c r="CC12" s="337"/>
      <c r="CD12" s="337"/>
      <c r="CE12" s="337"/>
      <c r="CF12" s="337"/>
      <c r="CG12" s="337"/>
      <c r="CH12" s="337"/>
      <c r="CI12" s="337"/>
      <c r="CJ12" s="337"/>
      <c r="CK12" s="337"/>
    </row>
    <row r="13" spans="3:89" ht="26.4" customHeight="1">
      <c r="C13" s="825" t="s">
        <v>575</v>
      </c>
      <c r="D13" s="825"/>
      <c r="E13" s="825"/>
      <c r="F13" s="825"/>
      <c r="G13" s="825"/>
      <c r="H13" s="825"/>
      <c r="I13" s="825"/>
      <c r="J13" s="825"/>
      <c r="K13" s="825"/>
      <c r="L13" s="825"/>
      <c r="M13" s="825"/>
      <c r="N13" s="825"/>
      <c r="O13" s="825"/>
      <c r="P13" s="825"/>
      <c r="Q13" s="825"/>
      <c r="R13" s="825"/>
      <c r="S13" s="825"/>
      <c r="T13" s="825"/>
      <c r="U13" s="825"/>
      <c r="V13" s="825"/>
      <c r="W13" s="825"/>
      <c r="X13" s="825"/>
      <c r="Y13" s="825"/>
      <c r="Z13" s="825"/>
      <c r="AA13" s="825"/>
      <c r="AB13" s="825"/>
      <c r="AC13" s="825"/>
      <c r="AD13" s="826" t="s">
        <v>132</v>
      </c>
      <c r="AE13" s="825"/>
      <c r="AF13" s="825"/>
      <c r="AG13" s="825"/>
      <c r="AH13" s="825"/>
      <c r="AI13" s="825"/>
      <c r="AJ13" s="825" t="s">
        <v>133</v>
      </c>
      <c r="AK13" s="825"/>
      <c r="AL13" s="825"/>
      <c r="AM13" s="825"/>
      <c r="AN13" s="825"/>
      <c r="AO13" s="825"/>
      <c r="AP13" s="825"/>
      <c r="AQ13" s="825"/>
      <c r="AR13" s="825"/>
      <c r="AS13" s="825"/>
      <c r="AT13" s="825"/>
      <c r="AU13" s="825"/>
      <c r="AV13" s="825"/>
      <c r="AW13" s="825"/>
      <c r="AX13" s="825"/>
      <c r="AY13" s="825"/>
      <c r="AZ13" s="825"/>
      <c r="BA13" s="825"/>
      <c r="BB13" s="825"/>
      <c r="BC13" s="825"/>
      <c r="BD13" s="825"/>
      <c r="BE13" s="825"/>
      <c r="BF13" s="825"/>
      <c r="BG13" s="825"/>
      <c r="BH13" s="825"/>
      <c r="BI13" s="825"/>
      <c r="BJ13" s="825"/>
      <c r="BK13" s="825"/>
      <c r="BL13" s="825"/>
      <c r="BM13" s="825"/>
      <c r="BN13" s="825"/>
      <c r="BO13" s="825"/>
      <c r="BP13" s="825"/>
      <c r="BQ13" s="825"/>
      <c r="BR13" s="825"/>
      <c r="BS13" s="825"/>
      <c r="BT13" s="826" t="s">
        <v>134</v>
      </c>
      <c r="BU13" s="825"/>
      <c r="BV13" s="825"/>
      <c r="BW13" s="825"/>
      <c r="BX13" s="825"/>
      <c r="BY13" s="825"/>
      <c r="CA13" s="337"/>
      <c r="CB13" s="338"/>
      <c r="CC13" s="337"/>
      <c r="CD13" s="337"/>
      <c r="CE13" s="337"/>
      <c r="CF13" s="337"/>
      <c r="CG13" s="337"/>
      <c r="CH13" s="337"/>
      <c r="CI13" s="337"/>
      <c r="CJ13" s="337"/>
      <c r="CK13" s="337"/>
    </row>
    <row r="14" spans="3:89" ht="30" customHeight="1">
      <c r="C14" s="825"/>
      <c r="D14" s="825"/>
      <c r="E14" s="825"/>
      <c r="F14" s="825"/>
      <c r="G14" s="825"/>
      <c r="H14" s="825"/>
      <c r="I14" s="825"/>
      <c r="J14" s="825"/>
      <c r="K14" s="825"/>
      <c r="L14" s="825"/>
      <c r="M14" s="825"/>
      <c r="N14" s="825"/>
      <c r="O14" s="825"/>
      <c r="P14" s="825"/>
      <c r="Q14" s="825"/>
      <c r="R14" s="825"/>
      <c r="S14" s="825"/>
      <c r="T14" s="825"/>
      <c r="U14" s="825"/>
      <c r="V14" s="825"/>
      <c r="W14" s="825"/>
      <c r="X14" s="825"/>
      <c r="Y14" s="825"/>
      <c r="Z14" s="825"/>
      <c r="AA14" s="825"/>
      <c r="AB14" s="825"/>
      <c r="AC14" s="825"/>
      <c r="AD14" s="825"/>
      <c r="AE14" s="825"/>
      <c r="AF14" s="825"/>
      <c r="AG14" s="825"/>
      <c r="AH14" s="825"/>
      <c r="AI14" s="825"/>
      <c r="AJ14" s="803" t="s">
        <v>571</v>
      </c>
      <c r="AK14" s="804"/>
      <c r="AL14" s="804"/>
      <c r="AM14" s="804"/>
      <c r="AN14" s="804"/>
      <c r="AO14" s="805"/>
      <c r="AP14" s="803" t="s">
        <v>572</v>
      </c>
      <c r="AQ14" s="804"/>
      <c r="AR14" s="804"/>
      <c r="AS14" s="804"/>
      <c r="AT14" s="804"/>
      <c r="AU14" s="805"/>
      <c r="AV14" s="803" t="s">
        <v>573</v>
      </c>
      <c r="AW14" s="804"/>
      <c r="AX14" s="804"/>
      <c r="AY14" s="804"/>
      <c r="AZ14" s="804"/>
      <c r="BA14" s="805"/>
      <c r="BB14" s="803" t="s">
        <v>574</v>
      </c>
      <c r="BC14" s="804"/>
      <c r="BD14" s="804"/>
      <c r="BE14" s="804"/>
      <c r="BF14" s="804"/>
      <c r="BG14" s="805"/>
      <c r="BH14" s="803" t="s">
        <v>138</v>
      </c>
      <c r="BI14" s="804"/>
      <c r="BJ14" s="804"/>
      <c r="BK14" s="804"/>
      <c r="BL14" s="804"/>
      <c r="BM14" s="805"/>
      <c r="BN14" s="825" t="s">
        <v>128</v>
      </c>
      <c r="BO14" s="825"/>
      <c r="BP14" s="825"/>
      <c r="BQ14" s="825" t="s">
        <v>129</v>
      </c>
      <c r="BR14" s="825"/>
      <c r="BS14" s="825"/>
      <c r="BT14" s="825"/>
      <c r="BU14" s="825"/>
      <c r="BV14" s="825"/>
      <c r="BW14" s="825"/>
      <c r="BX14" s="825"/>
      <c r="BY14" s="825"/>
      <c r="CA14" s="337"/>
      <c r="CB14" s="339"/>
      <c r="CC14" s="337"/>
      <c r="CD14" s="337"/>
      <c r="CE14" s="337"/>
      <c r="CF14" s="337"/>
      <c r="CG14" s="337"/>
      <c r="CH14" s="337"/>
      <c r="CI14" s="337"/>
      <c r="CJ14" s="337"/>
      <c r="CK14" s="337"/>
    </row>
    <row r="15" spans="3:89" ht="24" customHeight="1">
      <c r="C15" s="832" t="s">
        <v>451</v>
      </c>
      <c r="D15" s="833"/>
      <c r="E15" s="833"/>
      <c r="F15" s="833"/>
      <c r="G15" s="833"/>
      <c r="H15" s="833"/>
      <c r="I15" s="833"/>
      <c r="J15" s="833"/>
      <c r="K15" s="833"/>
      <c r="L15" s="833"/>
      <c r="M15" s="833"/>
      <c r="N15" s="833"/>
      <c r="O15" s="833"/>
      <c r="P15" s="833"/>
      <c r="Q15" s="833"/>
      <c r="R15" s="833"/>
      <c r="S15" s="833"/>
      <c r="T15" s="833"/>
      <c r="U15" s="833"/>
      <c r="V15" s="833"/>
      <c r="W15" s="833"/>
      <c r="X15" s="833"/>
      <c r="Y15" s="833"/>
      <c r="Z15" s="833"/>
      <c r="AA15" s="833"/>
      <c r="AB15" s="833"/>
      <c r="AC15" s="833"/>
      <c r="AD15" s="833"/>
      <c r="AE15" s="833"/>
      <c r="AF15" s="833"/>
      <c r="AG15" s="833"/>
      <c r="AH15" s="833"/>
      <c r="AI15" s="833"/>
      <c r="AJ15" s="833"/>
      <c r="AK15" s="833"/>
      <c r="AL15" s="833"/>
      <c r="AM15" s="833"/>
      <c r="AN15" s="833"/>
      <c r="AO15" s="833"/>
      <c r="AP15" s="833"/>
      <c r="AQ15" s="833"/>
      <c r="AR15" s="833"/>
      <c r="AS15" s="833"/>
      <c r="AT15" s="833"/>
      <c r="AU15" s="833"/>
      <c r="AV15" s="833"/>
      <c r="AW15" s="833"/>
      <c r="AX15" s="833"/>
      <c r="AY15" s="833"/>
      <c r="AZ15" s="833"/>
      <c r="BA15" s="833"/>
      <c r="BB15" s="833"/>
      <c r="BC15" s="833"/>
      <c r="BD15" s="833"/>
      <c r="BE15" s="833"/>
      <c r="BF15" s="833"/>
      <c r="BG15" s="833"/>
      <c r="BH15" s="833"/>
      <c r="BI15" s="833"/>
      <c r="BJ15" s="833"/>
      <c r="BK15" s="833"/>
      <c r="BL15" s="833"/>
      <c r="BM15" s="833"/>
      <c r="BN15" s="833"/>
      <c r="BO15" s="833"/>
      <c r="BP15" s="833"/>
      <c r="BQ15" s="833"/>
      <c r="BR15" s="833"/>
      <c r="BS15" s="833"/>
      <c r="BT15" s="833"/>
      <c r="BU15" s="833"/>
      <c r="BV15" s="833"/>
      <c r="BW15" s="833"/>
      <c r="BX15" s="833"/>
      <c r="BY15" s="834"/>
      <c r="CA15" s="337"/>
      <c r="CB15" s="339"/>
      <c r="CC15" s="337"/>
      <c r="CD15" s="337"/>
      <c r="CE15" s="337"/>
      <c r="CF15" s="337"/>
      <c r="CG15" s="337"/>
      <c r="CH15" s="337"/>
      <c r="CI15" s="337"/>
      <c r="CJ15" s="337"/>
      <c r="CK15" s="337"/>
    </row>
    <row r="16" spans="3:89" ht="24" customHeight="1">
      <c r="C16" s="835" t="s">
        <v>576</v>
      </c>
      <c r="D16" s="836"/>
      <c r="E16" s="836"/>
      <c r="F16" s="836"/>
      <c r="G16" s="836"/>
      <c r="H16" s="836"/>
      <c r="I16" s="836"/>
      <c r="J16" s="836"/>
      <c r="K16" s="836"/>
      <c r="L16" s="836"/>
      <c r="M16" s="836"/>
      <c r="N16" s="836"/>
      <c r="O16" s="836"/>
      <c r="P16" s="836"/>
      <c r="Q16" s="836"/>
      <c r="R16" s="836"/>
      <c r="S16" s="836"/>
      <c r="T16" s="836"/>
      <c r="U16" s="836"/>
      <c r="V16" s="836"/>
      <c r="W16" s="836"/>
      <c r="X16" s="836"/>
      <c r="Y16" s="836"/>
      <c r="Z16" s="836"/>
      <c r="AA16" s="836"/>
      <c r="AB16" s="836"/>
      <c r="AC16" s="837"/>
      <c r="AD16" s="824">
        <f>IF(COUNT(AJ16:BS16)=0,"",SUM(AJ16:BS16))</f>
        <v>0</v>
      </c>
      <c r="AE16" s="807"/>
      <c r="AF16" s="807"/>
      <c r="AG16" s="807"/>
      <c r="AH16" s="807"/>
      <c r="AI16" s="808"/>
      <c r="AJ16" s="806">
        <f>IF(COUNTA('6ประกาศปลายภาค'!$AK$10:$AK$59)=0,"",COUNTIF('6ประกาศปลายภาค'!$AK$10:$AK$59,"เชี่ยวชาญ"))</f>
        <v>0</v>
      </c>
      <c r="AK16" s="807"/>
      <c r="AL16" s="807"/>
      <c r="AM16" s="807"/>
      <c r="AN16" s="807"/>
      <c r="AO16" s="808"/>
      <c r="AP16" s="806">
        <f>IF(COUNTA('6ประกาศปลายภาค'!$AK$10:$AK$59)=0,"",COUNTIF('6ประกาศปลายภาค'!$AK$10:$AK$59,"ชำนาญ"))</f>
        <v>0</v>
      </c>
      <c r="AQ16" s="807"/>
      <c r="AR16" s="807"/>
      <c r="AS16" s="807"/>
      <c r="AT16" s="807"/>
      <c r="AU16" s="808"/>
      <c r="AV16" s="806">
        <f>IF(COUNTA('6ประกาศปลายภาค'!$AK$10:$AK$59)=0,"",COUNTIF('6ประกาศปลายภาค'!$AK$10:$AK$59,"พัฒนา"))</f>
        <v>0</v>
      </c>
      <c r="AW16" s="807"/>
      <c r="AX16" s="807"/>
      <c r="AY16" s="807"/>
      <c r="AZ16" s="807"/>
      <c r="BA16" s="808"/>
      <c r="BB16" s="806">
        <f>IF(COUNTA('6ประกาศปลายภาค'!$AK$10:$AK$59)=0,"",COUNTIF('6ประกาศปลายภาค'!$AK$10:$AK$59,"เริ่มต้น"))</f>
        <v>0</v>
      </c>
      <c r="BC16" s="807"/>
      <c r="BD16" s="807"/>
      <c r="BE16" s="807"/>
      <c r="BF16" s="807"/>
      <c r="BG16" s="808"/>
      <c r="BH16" s="806">
        <f>IF(COUNTA('6ประกาศปลายภาค'!$AK$10:$AK$59)=0,"",COUNTIF('6ประกาศปลายภาค'!$AK$10:$AK$59,"ไม่ผ่าน"))</f>
        <v>0</v>
      </c>
      <c r="BI16" s="807"/>
      <c r="BJ16" s="807"/>
      <c r="BK16" s="807"/>
      <c r="BL16" s="807"/>
      <c r="BM16" s="808"/>
      <c r="BN16" s="806">
        <f>IF(COUNTA('6ประกาศปลายภาค'!$AK$10:$AK$59)=0,"",COUNTIF('6ประกาศปลายภาค'!$AK$10:$AK$59,"ร"))</f>
        <v>0</v>
      </c>
      <c r="BO16" s="807"/>
      <c r="BP16" s="808"/>
      <c r="BQ16" s="806">
        <f>IF(COUNTA('6ประกาศปลายภาค'!$AK$10:$AK$59)=0,"",COUNTIF('6ประกาศปลายภาค'!$AK$10:$AK$59,"มส"))</f>
        <v>0</v>
      </c>
      <c r="BR16" s="807"/>
      <c r="BS16" s="808"/>
      <c r="BT16" s="824"/>
      <c r="BU16" s="824"/>
      <c r="BV16" s="824"/>
      <c r="BW16" s="824"/>
      <c r="BX16" s="824"/>
      <c r="BY16" s="824"/>
      <c r="CA16" s="337"/>
      <c r="CB16" s="339"/>
      <c r="CC16" s="337"/>
      <c r="CD16" s="337"/>
      <c r="CE16" s="337"/>
      <c r="CF16" s="337"/>
      <c r="CG16" s="337"/>
      <c r="CH16" s="337"/>
      <c r="CI16" s="337"/>
      <c r="CJ16" s="337"/>
      <c r="CK16" s="337"/>
    </row>
    <row r="17" spans="3:89" ht="24" customHeight="1">
      <c r="C17" s="835" t="s">
        <v>577</v>
      </c>
      <c r="D17" s="836"/>
      <c r="E17" s="836"/>
      <c r="F17" s="836"/>
      <c r="G17" s="836"/>
      <c r="H17" s="836"/>
      <c r="I17" s="836"/>
      <c r="J17" s="836"/>
      <c r="K17" s="836"/>
      <c r="L17" s="836"/>
      <c r="M17" s="836"/>
      <c r="N17" s="836"/>
      <c r="O17" s="836"/>
      <c r="P17" s="836"/>
      <c r="Q17" s="836"/>
      <c r="R17" s="836"/>
      <c r="S17" s="836"/>
      <c r="T17" s="836"/>
      <c r="U17" s="836"/>
      <c r="V17" s="836"/>
      <c r="W17" s="836"/>
      <c r="X17" s="836"/>
      <c r="Y17" s="836"/>
      <c r="Z17" s="836"/>
      <c r="AA17" s="836"/>
      <c r="AB17" s="836"/>
      <c r="AC17" s="837"/>
      <c r="AD17" s="824">
        <f>IF(COUNT(AJ17:BS17)=0,"",SUM(AJ17:BS17))</f>
        <v>0</v>
      </c>
      <c r="AE17" s="807"/>
      <c r="AF17" s="807"/>
      <c r="AG17" s="807"/>
      <c r="AH17" s="807"/>
      <c r="AI17" s="808"/>
      <c r="AJ17" s="806">
        <f>IF(COUNTA('6ประกาศปลายภาค'!$AO$10:$AO$59)=0,"",COUNTIF('6ประกาศปลายภาค'!$AO$10:$AO$59,"เชี่ยวชาญ"))</f>
        <v>0</v>
      </c>
      <c r="AK17" s="807"/>
      <c r="AL17" s="807"/>
      <c r="AM17" s="807"/>
      <c r="AN17" s="807"/>
      <c r="AO17" s="808"/>
      <c r="AP17" s="806">
        <f>IF(COUNTA('6ประกาศปลายภาค'!$AO$10:$AO$59)=0,"",COUNTIF('6ประกาศปลายภาค'!$AO$10:$AO$59,"ชำนาญ"))</f>
        <v>0</v>
      </c>
      <c r="AQ17" s="807"/>
      <c r="AR17" s="807"/>
      <c r="AS17" s="807"/>
      <c r="AT17" s="807"/>
      <c r="AU17" s="808"/>
      <c r="AV17" s="806">
        <f>IF(COUNTA('6ประกาศปลายภาค'!$AO$10:$AO$59)=0,"",COUNTIF('6ประกาศปลายภาค'!$AO$10:$AO$59,"พัฒนา"))</f>
        <v>0</v>
      </c>
      <c r="AW17" s="807"/>
      <c r="AX17" s="807"/>
      <c r="AY17" s="807"/>
      <c r="AZ17" s="807"/>
      <c r="BA17" s="808"/>
      <c r="BB17" s="806">
        <f>IF(COUNTA('6ประกาศปลายภาค'!$AO$10:$AO$59)=0,"",COUNTIF('6ประกาศปลายภาค'!$AO$10:$AO$59,"เริ่มต้น"))</f>
        <v>0</v>
      </c>
      <c r="BC17" s="807"/>
      <c r="BD17" s="807"/>
      <c r="BE17" s="807"/>
      <c r="BF17" s="807"/>
      <c r="BG17" s="808"/>
      <c r="BH17" s="806">
        <f>IF(COUNTA('6ประกาศปลายภาค'!$AO$10:$AO$59)=0,"",COUNTIF('6ประกาศปลายภาค'!$AO$10:$AO$59,"ไม่ผ่าน"))</f>
        <v>0</v>
      </c>
      <c r="BI17" s="807"/>
      <c r="BJ17" s="807"/>
      <c r="BK17" s="807"/>
      <c r="BL17" s="807"/>
      <c r="BM17" s="808"/>
      <c r="BN17" s="824">
        <f>IF(COUNTA('6ประกาศปลายภาค'!$AO$10:$AO$59)=0,"",COUNTIF('6ประกาศปลายภาค'!$AO$10:$AO$59,"ร"))</f>
        <v>0</v>
      </c>
      <c r="BO17" s="824"/>
      <c r="BP17" s="824"/>
      <c r="BQ17" s="824">
        <f>IF(COUNTA('6ประกาศปลายภาค'!$AO$10:$AO$59)=0,"",COUNTIF('6ประกาศปลายภาค'!$AO$10:$AO$59,"มส"))</f>
        <v>0</v>
      </c>
      <c r="BR17" s="824"/>
      <c r="BS17" s="824"/>
      <c r="BT17" s="824"/>
      <c r="BU17" s="824"/>
      <c r="BV17" s="824"/>
      <c r="BW17" s="824"/>
      <c r="BX17" s="824"/>
      <c r="BY17" s="824"/>
      <c r="CA17" s="337"/>
      <c r="CB17" s="339"/>
      <c r="CC17" s="337"/>
      <c r="CD17" s="337"/>
      <c r="CE17" s="337"/>
      <c r="CF17" s="337"/>
      <c r="CG17" s="337"/>
      <c r="CH17" s="337"/>
      <c r="CI17" s="337"/>
      <c r="CJ17" s="337"/>
      <c r="CK17" s="337"/>
    </row>
    <row r="18" spans="3:89" ht="24" customHeight="1">
      <c r="C18" s="835" t="s">
        <v>578</v>
      </c>
      <c r="D18" s="836"/>
      <c r="E18" s="836"/>
      <c r="F18" s="836"/>
      <c r="G18" s="836"/>
      <c r="H18" s="836"/>
      <c r="I18" s="836"/>
      <c r="J18" s="836"/>
      <c r="K18" s="836"/>
      <c r="L18" s="836"/>
      <c r="M18" s="836"/>
      <c r="N18" s="836"/>
      <c r="O18" s="836"/>
      <c r="P18" s="836"/>
      <c r="Q18" s="836"/>
      <c r="R18" s="836"/>
      <c r="S18" s="836"/>
      <c r="T18" s="836"/>
      <c r="U18" s="836"/>
      <c r="V18" s="836"/>
      <c r="W18" s="836"/>
      <c r="X18" s="836"/>
      <c r="Y18" s="836"/>
      <c r="Z18" s="836"/>
      <c r="AA18" s="836"/>
      <c r="AB18" s="836"/>
      <c r="AC18" s="837"/>
      <c r="AD18" s="824">
        <f>IF(COUNT(AJ18:BS18)=0,"",SUM(AJ18:BS18))</f>
        <v>0</v>
      </c>
      <c r="AE18" s="807"/>
      <c r="AF18" s="807"/>
      <c r="AG18" s="807"/>
      <c r="AH18" s="807"/>
      <c r="AI18" s="808"/>
      <c r="AJ18" s="806">
        <f>IF(COUNTA('6ประกาศปลายภาค'!$AS$10:$AS$59)=0,"",COUNTIF('6ประกาศปลายภาค'!$AS$10:$AS$59,"เชี่ยวชาญ"))</f>
        <v>0</v>
      </c>
      <c r="AK18" s="807"/>
      <c r="AL18" s="807"/>
      <c r="AM18" s="807"/>
      <c r="AN18" s="807"/>
      <c r="AO18" s="808"/>
      <c r="AP18" s="806">
        <f>IF(COUNTA('6ประกาศปลายภาค'!$AS$10:$AS$59)=0,"",COUNTIF('6ประกาศปลายภาค'!$AS$10:$AS$59,"ชำนาญ"))</f>
        <v>0</v>
      </c>
      <c r="AQ18" s="807"/>
      <c r="AR18" s="807"/>
      <c r="AS18" s="807"/>
      <c r="AT18" s="807"/>
      <c r="AU18" s="808"/>
      <c r="AV18" s="806">
        <f>IF(COUNTA('6ประกาศปลายภาค'!$AS$10:$AS$59)=0,"",COUNTIF('6ประกาศปลายภาค'!$AS$10:$AS$59,"พัฒนา"))</f>
        <v>0</v>
      </c>
      <c r="AW18" s="807"/>
      <c r="AX18" s="807"/>
      <c r="AY18" s="807"/>
      <c r="AZ18" s="807"/>
      <c r="BA18" s="808"/>
      <c r="BB18" s="806">
        <f>IF(COUNTA('6ประกาศปลายภาค'!$AS$10:$AS$59)=0,"",COUNTIF('6ประกาศปลายภาค'!$AS$10:$AS$59,"เริ่มต้น"))</f>
        <v>0</v>
      </c>
      <c r="BC18" s="807"/>
      <c r="BD18" s="807"/>
      <c r="BE18" s="807"/>
      <c r="BF18" s="807"/>
      <c r="BG18" s="808"/>
      <c r="BH18" s="806">
        <f>IF(COUNTA('6ประกาศปลายภาค'!$AS$10:$AS$59)=0,"",COUNTIF('6ประกาศปลายภาค'!$AS$10:$AS$59,"ไม่ผ่าน"))</f>
        <v>0</v>
      </c>
      <c r="BI18" s="807"/>
      <c r="BJ18" s="807"/>
      <c r="BK18" s="807"/>
      <c r="BL18" s="807"/>
      <c r="BM18" s="808"/>
      <c r="BN18" s="824">
        <f>IF(COUNTA('6ประกาศปลายภาค'!$AS$10:$AS$59)=0,"",COUNTIF('6ประกาศปลายภาค'!$AS$10:$AS$59,"ร"))</f>
        <v>0</v>
      </c>
      <c r="BO18" s="824"/>
      <c r="BP18" s="824"/>
      <c r="BQ18" s="824">
        <f>IF(COUNTA('6ประกาศปลายภาค'!$AS$10:$AS$59)=0,"",COUNTIF('6ประกาศปลายภาค'!$AS$10:$AS$59,"มส"))</f>
        <v>0</v>
      </c>
      <c r="BR18" s="824"/>
      <c r="BS18" s="824"/>
      <c r="BT18" s="824"/>
      <c r="BU18" s="824"/>
      <c r="BV18" s="824"/>
      <c r="BW18" s="824"/>
      <c r="BX18" s="824"/>
      <c r="BY18" s="824"/>
      <c r="CA18" s="337"/>
      <c r="CB18" s="339"/>
      <c r="CC18" s="337"/>
      <c r="CD18" s="337"/>
      <c r="CE18" s="337"/>
      <c r="CF18" s="337"/>
      <c r="CG18" s="337"/>
      <c r="CH18" s="337"/>
      <c r="CI18" s="337"/>
      <c r="CJ18" s="337"/>
      <c r="CK18" s="337"/>
    </row>
    <row r="19" spans="3:89" ht="24" customHeight="1">
      <c r="C19" s="832" t="s">
        <v>545</v>
      </c>
      <c r="D19" s="833"/>
      <c r="E19" s="833"/>
      <c r="F19" s="833"/>
      <c r="G19" s="833"/>
      <c r="H19" s="833"/>
      <c r="I19" s="833"/>
      <c r="J19" s="833"/>
      <c r="K19" s="833"/>
      <c r="L19" s="833"/>
      <c r="M19" s="833"/>
      <c r="N19" s="833"/>
      <c r="O19" s="833"/>
      <c r="P19" s="833"/>
      <c r="Q19" s="833"/>
      <c r="R19" s="833"/>
      <c r="S19" s="833"/>
      <c r="T19" s="833"/>
      <c r="U19" s="833"/>
      <c r="V19" s="833"/>
      <c r="W19" s="833"/>
      <c r="X19" s="833"/>
      <c r="Y19" s="833"/>
      <c r="Z19" s="833"/>
      <c r="AA19" s="833"/>
      <c r="AB19" s="833"/>
      <c r="AC19" s="833"/>
      <c r="AD19" s="833"/>
      <c r="AE19" s="833"/>
      <c r="AF19" s="833"/>
      <c r="AG19" s="833"/>
      <c r="AH19" s="833"/>
      <c r="AI19" s="833"/>
      <c r="AJ19" s="833"/>
      <c r="AK19" s="833"/>
      <c r="AL19" s="833"/>
      <c r="AM19" s="833"/>
      <c r="AN19" s="833"/>
      <c r="AO19" s="833"/>
      <c r="AP19" s="833"/>
      <c r="AQ19" s="833"/>
      <c r="AR19" s="833"/>
      <c r="AS19" s="833"/>
      <c r="AT19" s="833"/>
      <c r="AU19" s="833"/>
      <c r="AV19" s="833"/>
      <c r="AW19" s="833"/>
      <c r="AX19" s="833"/>
      <c r="AY19" s="833"/>
      <c r="AZ19" s="833"/>
      <c r="BA19" s="833"/>
      <c r="BB19" s="833"/>
      <c r="BC19" s="833"/>
      <c r="BD19" s="833"/>
      <c r="BE19" s="833"/>
      <c r="BF19" s="833"/>
      <c r="BG19" s="833"/>
      <c r="BH19" s="833"/>
      <c r="BI19" s="833"/>
      <c r="BJ19" s="833"/>
      <c r="BK19" s="833"/>
      <c r="BL19" s="833"/>
      <c r="BM19" s="833"/>
      <c r="BN19" s="833"/>
      <c r="BO19" s="833"/>
      <c r="BP19" s="833"/>
      <c r="BQ19" s="833"/>
      <c r="BR19" s="833"/>
      <c r="BS19" s="833"/>
      <c r="BT19" s="833"/>
      <c r="BU19" s="833"/>
      <c r="BV19" s="833"/>
      <c r="BW19" s="833"/>
      <c r="BX19" s="833"/>
      <c r="BY19" s="834"/>
    </row>
    <row r="20" spans="3:89" ht="24" customHeight="1">
      <c r="C20" s="835" t="s">
        <v>579</v>
      </c>
      <c r="D20" s="836"/>
      <c r="E20" s="836"/>
      <c r="F20" s="836"/>
      <c r="G20" s="836"/>
      <c r="H20" s="836"/>
      <c r="I20" s="836"/>
      <c r="J20" s="836"/>
      <c r="K20" s="836"/>
      <c r="L20" s="836"/>
      <c r="M20" s="836"/>
      <c r="N20" s="836"/>
      <c r="O20" s="836"/>
      <c r="P20" s="836"/>
      <c r="Q20" s="836"/>
      <c r="R20" s="836"/>
      <c r="S20" s="836"/>
      <c r="T20" s="836"/>
      <c r="U20" s="836"/>
      <c r="V20" s="836"/>
      <c r="W20" s="836"/>
      <c r="X20" s="836"/>
      <c r="Y20" s="836"/>
      <c r="Z20" s="836"/>
      <c r="AA20" s="836"/>
      <c r="AB20" s="836"/>
      <c r="AC20" s="837"/>
      <c r="AD20" s="824">
        <f>IF(COUNT(AJ20:BS20)=0,"",SUM(AJ20:BS20))</f>
        <v>0</v>
      </c>
      <c r="AE20" s="824"/>
      <c r="AF20" s="824"/>
      <c r="AG20" s="824"/>
      <c r="AH20" s="824"/>
      <c r="AI20" s="824"/>
      <c r="AJ20" s="806">
        <f>IF(COUNTA('6ประกาศปลายภาค'!$AW$10:$AW$59)=0,"",COUNTIF('6ประกาศปลายภาค'!$AW$10:$AW$59,"เชี่ยวชาญ"))</f>
        <v>0</v>
      </c>
      <c r="AK20" s="807"/>
      <c r="AL20" s="807"/>
      <c r="AM20" s="807"/>
      <c r="AN20" s="807"/>
      <c r="AO20" s="808"/>
      <c r="AP20" s="806">
        <f>IF(COUNTA('6ประกาศปลายภาค'!$AW$10:$AW$59)=0,"",COUNTIF('6ประกาศปลายภาค'!$AW$10:$AW$59,"ชำนาญ"))</f>
        <v>0</v>
      </c>
      <c r="AQ20" s="807"/>
      <c r="AR20" s="807"/>
      <c r="AS20" s="807"/>
      <c r="AT20" s="807"/>
      <c r="AU20" s="808"/>
      <c r="AV20" s="806">
        <f>IF(COUNTA('6ประกาศปลายภาค'!$AW$10:$AW$59)=0,"",COUNTIF('6ประกาศปลายภาค'!$AW$10:$AW$59,"พัฒนา"))</f>
        <v>0</v>
      </c>
      <c r="AW20" s="807"/>
      <c r="AX20" s="807"/>
      <c r="AY20" s="807"/>
      <c r="AZ20" s="807"/>
      <c r="BA20" s="808"/>
      <c r="BB20" s="806">
        <f>IF(COUNTA('6ประกาศปลายภาค'!$AW$10:$AW$59)=0,"",COUNTIF('6ประกาศปลายภาค'!$AW$10:$AW$59,"เริ่มต้น"))</f>
        <v>0</v>
      </c>
      <c r="BC20" s="807"/>
      <c r="BD20" s="807"/>
      <c r="BE20" s="807"/>
      <c r="BF20" s="807"/>
      <c r="BG20" s="808"/>
      <c r="BH20" s="806">
        <f>IF(COUNTA('6ประกาศปลายภาค'!$AW$10:$WS$59)=0,"",COUNTIF('6ประกาศปลายภาค'!$AW$10:$AW$59,"ไม่ผ่าน"))</f>
        <v>0</v>
      </c>
      <c r="BI20" s="807"/>
      <c r="BJ20" s="807"/>
      <c r="BK20" s="807"/>
      <c r="BL20" s="807"/>
      <c r="BM20" s="808"/>
      <c r="BN20" s="824">
        <f>IF(COUNTA('6ประกาศปลายภาค'!$AW$10:$AW$59)=0,"",COUNTIF('6ประกาศปลายภาค'!$AW$10:$AW$59,"ร"))</f>
        <v>0</v>
      </c>
      <c r="BO20" s="824"/>
      <c r="BP20" s="824"/>
      <c r="BQ20" s="824">
        <f>IF(COUNTA('6ประกาศปลายภาค'!$AW$10:$AW$59)=0,"",COUNTIF('6ประกาศปลายภาค'!$AW$10:$AW$59,"มส"))</f>
        <v>0</v>
      </c>
      <c r="BR20" s="824"/>
      <c r="BS20" s="824"/>
      <c r="BT20" s="824"/>
      <c r="BU20" s="824"/>
      <c r="BV20" s="824"/>
      <c r="BW20" s="824"/>
      <c r="BX20" s="824"/>
      <c r="BY20" s="824"/>
    </row>
    <row r="21" spans="3:89" ht="24" customHeight="1">
      <c r="C21" s="835" t="s">
        <v>580</v>
      </c>
      <c r="D21" s="836"/>
      <c r="E21" s="836"/>
      <c r="F21" s="836"/>
      <c r="G21" s="836"/>
      <c r="H21" s="836"/>
      <c r="I21" s="836"/>
      <c r="J21" s="836"/>
      <c r="K21" s="836"/>
      <c r="L21" s="836"/>
      <c r="M21" s="836"/>
      <c r="N21" s="836"/>
      <c r="O21" s="836"/>
      <c r="P21" s="836"/>
      <c r="Q21" s="836"/>
      <c r="R21" s="836"/>
      <c r="S21" s="836"/>
      <c r="T21" s="836"/>
      <c r="U21" s="836"/>
      <c r="V21" s="836"/>
      <c r="W21" s="836"/>
      <c r="X21" s="836"/>
      <c r="Y21" s="836"/>
      <c r="Z21" s="836"/>
      <c r="AA21" s="836"/>
      <c r="AB21" s="836"/>
      <c r="AC21" s="837"/>
      <c r="AD21" s="824">
        <f>IF(COUNT(AJ21:BS21)=0,"",SUM(AJ21:BS21))</f>
        <v>0</v>
      </c>
      <c r="AE21" s="824"/>
      <c r="AF21" s="824"/>
      <c r="AG21" s="824"/>
      <c r="AH21" s="824"/>
      <c r="AI21" s="824"/>
      <c r="AJ21" s="806">
        <f>IF(COUNTA('6ประกาศปลายภาค'!$BA$10:$BA$59)=0,"",COUNTIF('6ประกาศปลายภาค'!$BA$10:$BA$59,"เชี่ยวชาญ"))</f>
        <v>0</v>
      </c>
      <c r="AK21" s="807"/>
      <c r="AL21" s="807"/>
      <c r="AM21" s="807"/>
      <c r="AN21" s="807"/>
      <c r="AO21" s="808"/>
      <c r="AP21" s="806">
        <f>IF(COUNTA('6ประกาศปลายภาค'!$BA$10:$BA$59)=0,"",COUNTIF('6ประกาศปลายภาค'!$BA$10:$BA$59,"ชำนาญ"))</f>
        <v>0</v>
      </c>
      <c r="AQ21" s="807"/>
      <c r="AR21" s="807"/>
      <c r="AS21" s="807"/>
      <c r="AT21" s="807"/>
      <c r="AU21" s="808"/>
      <c r="AV21" s="806">
        <f>IF(COUNTA('6ประกาศปลายภาค'!$BA$10:$BA$59)=0,"",COUNTIF('6ประกาศปลายภาค'!$BA$10:$BA$59,"พัฒนา"))</f>
        <v>0</v>
      </c>
      <c r="AW21" s="807"/>
      <c r="AX21" s="807"/>
      <c r="AY21" s="807"/>
      <c r="AZ21" s="807"/>
      <c r="BA21" s="808"/>
      <c r="BB21" s="806">
        <f>IF(COUNTA('6ประกาศปลายภาค'!$BA$10:$BA$59)=0,"",COUNTIF('6ประกาศปลายภาค'!$BA$10:$BA$59,"เริ่มต้น"))</f>
        <v>0</v>
      </c>
      <c r="BC21" s="807"/>
      <c r="BD21" s="807"/>
      <c r="BE21" s="807"/>
      <c r="BF21" s="807"/>
      <c r="BG21" s="808"/>
      <c r="BH21" s="806">
        <f>IF(COUNTA('6ประกาศปลายภาค'!$BA$10:$BA$59)=0,"",COUNTIF('6ประกาศปลายภาค'!$BA$10:$BA$59,"ไม่ผ่าน"))</f>
        <v>0</v>
      </c>
      <c r="BI21" s="807"/>
      <c r="BJ21" s="807"/>
      <c r="BK21" s="807"/>
      <c r="BL21" s="807"/>
      <c r="BM21" s="808"/>
      <c r="BN21" s="824">
        <f>IF(COUNTA('6ประกาศปลายภาค'!$BA$10:$BA$59)=0,"",COUNTIF('6ประกาศปลายภาค'!$BA$10:$BA$59,"ร"))</f>
        <v>0</v>
      </c>
      <c r="BO21" s="824"/>
      <c r="BP21" s="824"/>
      <c r="BQ21" s="824">
        <f>IF(COUNTA('6ประกาศปลายภาค'!$BA$10:$BA$59)=0,"",COUNTIF('6ประกาศปลายภาค'!$BA$10:$BA$59,"มส"))</f>
        <v>0</v>
      </c>
      <c r="BR21" s="824"/>
      <c r="BS21" s="824"/>
      <c r="BT21" s="824"/>
      <c r="BU21" s="824"/>
      <c r="BV21" s="824"/>
      <c r="BW21" s="824"/>
      <c r="BX21" s="824"/>
      <c r="BY21" s="824"/>
    </row>
    <row r="22" spans="3:89" ht="24" customHeight="1">
      <c r="C22" s="835" t="s">
        <v>581</v>
      </c>
      <c r="D22" s="836"/>
      <c r="E22" s="836"/>
      <c r="F22" s="836"/>
      <c r="G22" s="836"/>
      <c r="H22" s="836"/>
      <c r="I22" s="836"/>
      <c r="J22" s="836"/>
      <c r="K22" s="836"/>
      <c r="L22" s="836"/>
      <c r="M22" s="836"/>
      <c r="N22" s="836"/>
      <c r="O22" s="836"/>
      <c r="P22" s="836"/>
      <c r="Q22" s="836"/>
      <c r="R22" s="836"/>
      <c r="S22" s="836"/>
      <c r="T22" s="836"/>
      <c r="U22" s="836"/>
      <c r="V22" s="836"/>
      <c r="W22" s="836"/>
      <c r="X22" s="836"/>
      <c r="Y22" s="836"/>
      <c r="Z22" s="836"/>
      <c r="AA22" s="836"/>
      <c r="AB22" s="836"/>
      <c r="AC22" s="837"/>
      <c r="AD22" s="824">
        <f>IF(COUNT(AJ22:BS22)=0,"",SUM(AJ22:BS22))</f>
        <v>0</v>
      </c>
      <c r="AE22" s="824"/>
      <c r="AF22" s="824"/>
      <c r="AG22" s="824"/>
      <c r="AH22" s="824"/>
      <c r="AI22" s="824"/>
      <c r="AJ22" s="806">
        <f>IF(COUNTA('6ประกาศปลายภาค'!$BE$10:$BE$59)=0,"",COUNTIF('6ประกาศปลายภาค'!$BE$10:$BE$59,"เชี่ยวชาญ"))</f>
        <v>0</v>
      </c>
      <c r="AK22" s="807"/>
      <c r="AL22" s="807"/>
      <c r="AM22" s="807"/>
      <c r="AN22" s="807"/>
      <c r="AO22" s="808"/>
      <c r="AP22" s="806">
        <f>IF(COUNTA('6ประกาศปลายภาค'!$BE$10:$BE$59)=0,"",COUNTIF('6ประกาศปลายภาค'!$BE$10:$BE$59,"ชำนาญ"))</f>
        <v>0</v>
      </c>
      <c r="AQ22" s="807"/>
      <c r="AR22" s="807"/>
      <c r="AS22" s="807"/>
      <c r="AT22" s="807"/>
      <c r="AU22" s="808"/>
      <c r="AV22" s="806">
        <f>IF(COUNTA('6ประกาศปลายภาค'!$BE$10:$BE$59)=0,"",COUNTIF('6ประกาศปลายภาค'!$BE$10:$BE$59,"พัฒนา"))</f>
        <v>0</v>
      </c>
      <c r="AW22" s="807"/>
      <c r="AX22" s="807"/>
      <c r="AY22" s="807"/>
      <c r="AZ22" s="807"/>
      <c r="BA22" s="808"/>
      <c r="BB22" s="806">
        <f>IF(COUNTA('6ประกาศปลายภาค'!$BE$10:$BE$59)=0,"",COUNTIF('6ประกาศปลายภาค'!$BE$10:$BE$59,"เริ่มต้น"))</f>
        <v>0</v>
      </c>
      <c r="BC22" s="807"/>
      <c r="BD22" s="807"/>
      <c r="BE22" s="807"/>
      <c r="BF22" s="807"/>
      <c r="BG22" s="808"/>
      <c r="BH22" s="806">
        <f>IF(COUNTA('6ประกาศปลายภาค'!$BE$10:$BE$59)=0,"",COUNTIF('6ประกาศปลายภาค'!$BE$10:$BE$59,"ไม่ผ่าน"))</f>
        <v>0</v>
      </c>
      <c r="BI22" s="807"/>
      <c r="BJ22" s="807"/>
      <c r="BK22" s="807"/>
      <c r="BL22" s="807"/>
      <c r="BM22" s="808"/>
      <c r="BN22" s="824">
        <f>IF(COUNTA('6ประกาศปลายภาค'!$BE$10:$BE$59)=0,"",COUNTIF('6ประกาศปลายภาค'!$BE$10:$BE$59,"ร"))</f>
        <v>0</v>
      </c>
      <c r="BO22" s="824"/>
      <c r="BP22" s="824"/>
      <c r="BQ22" s="824">
        <f>IF(COUNTA('6ประกาศปลายภาค'!$BE$10:$BE$59)=0,"",COUNTIF('6ประกาศปลายภาค'!$BE$10:$BE$59,"มส"))</f>
        <v>0</v>
      </c>
      <c r="BR22" s="824"/>
      <c r="BS22" s="824"/>
      <c r="BT22" s="824"/>
      <c r="BU22" s="824"/>
      <c r="BV22" s="824"/>
      <c r="BW22" s="824"/>
      <c r="BX22" s="824"/>
      <c r="BY22" s="824"/>
    </row>
    <row r="23" spans="3:89" ht="24" customHeight="1">
      <c r="C23" s="835" t="s">
        <v>582</v>
      </c>
      <c r="D23" s="836"/>
      <c r="E23" s="836"/>
      <c r="F23" s="836"/>
      <c r="G23" s="836"/>
      <c r="H23" s="836"/>
      <c r="I23" s="836"/>
      <c r="J23" s="836"/>
      <c r="K23" s="836"/>
      <c r="L23" s="836"/>
      <c r="M23" s="836"/>
      <c r="N23" s="836"/>
      <c r="O23" s="836"/>
      <c r="P23" s="836"/>
      <c r="Q23" s="836"/>
      <c r="R23" s="836"/>
      <c r="S23" s="836"/>
      <c r="T23" s="836"/>
      <c r="U23" s="836"/>
      <c r="V23" s="836"/>
      <c r="W23" s="836"/>
      <c r="X23" s="836"/>
      <c r="Y23" s="836"/>
      <c r="Z23" s="836"/>
      <c r="AA23" s="836"/>
      <c r="AB23" s="836"/>
      <c r="AC23" s="837"/>
      <c r="AD23" s="824">
        <f>IF(COUNT(AJ23:BS23)=0,"",SUM(AJ23:BS23))</f>
        <v>0</v>
      </c>
      <c r="AE23" s="824"/>
      <c r="AF23" s="824"/>
      <c r="AG23" s="824"/>
      <c r="AH23" s="824"/>
      <c r="AI23" s="824"/>
      <c r="AJ23" s="806">
        <f>IF(COUNTA('6ประกาศปลายภาค'!$BI$10:$BI$59)=0,"",COUNTIF('6ประกาศปลายภาค'!$BI$10:$BI$59,"เชี่ยวชาญ"))</f>
        <v>0</v>
      </c>
      <c r="AK23" s="807"/>
      <c r="AL23" s="807"/>
      <c r="AM23" s="807"/>
      <c r="AN23" s="807"/>
      <c r="AO23" s="808"/>
      <c r="AP23" s="806">
        <f>IF(COUNTA('6ประกาศปลายภาค'!$BI$10:$BI$59)=0,"",COUNTIF('6ประกาศปลายภาค'!$BI$10:$BI$59,"ชำนาญ"))</f>
        <v>0</v>
      </c>
      <c r="AQ23" s="807"/>
      <c r="AR23" s="807"/>
      <c r="AS23" s="807"/>
      <c r="AT23" s="807"/>
      <c r="AU23" s="808"/>
      <c r="AV23" s="806">
        <f>IF(COUNTA('6ประกาศปลายภาค'!$BI$10:$BI$59)=0,"",COUNTIF('6ประกาศปลายภาค'!$BI$10:$BI$59,"พัฒนา"))</f>
        <v>0</v>
      </c>
      <c r="AW23" s="807"/>
      <c r="AX23" s="807"/>
      <c r="AY23" s="807"/>
      <c r="AZ23" s="807"/>
      <c r="BA23" s="808"/>
      <c r="BB23" s="806">
        <f>IF(COUNTA('6ประกาศปลายภาค'!$BI$10:$BI$59)=0,"",COUNTIF('6ประกาศปลายภาค'!$BI$10:$BI$59,"เริ่มต้น"))</f>
        <v>0</v>
      </c>
      <c r="BC23" s="807"/>
      <c r="BD23" s="807"/>
      <c r="BE23" s="807"/>
      <c r="BF23" s="807"/>
      <c r="BG23" s="808"/>
      <c r="BH23" s="806">
        <f>IF(COUNTA('6ประกาศปลายภาค'!$BI$10:$BI$59)=0,"",COUNTIF('6ประกาศปลายภาค'!$BI$10:$BI$59,"ไม่ผ่าน"))</f>
        <v>0</v>
      </c>
      <c r="BI23" s="807"/>
      <c r="BJ23" s="807"/>
      <c r="BK23" s="807"/>
      <c r="BL23" s="807"/>
      <c r="BM23" s="808"/>
      <c r="BN23" s="824">
        <f>IF(COUNTA('6ประกาศปลายภาค'!$BI$10:$BI$59)=0,"",COUNTIF('6ประกาศปลายภาค'!$BI$10:$BI$59,"ร"))</f>
        <v>0</v>
      </c>
      <c r="BO23" s="824"/>
      <c r="BP23" s="824"/>
      <c r="BQ23" s="824">
        <f>IF(COUNTA('6ประกาศปลายภาค'!$BI$10:$BI$59)=0,"",COUNTIF('6ประกาศปลายภาค'!$BI$10:$BI$59,"มส"))</f>
        <v>0</v>
      </c>
      <c r="BR23" s="824"/>
      <c r="BS23" s="824"/>
      <c r="BT23" s="824"/>
      <c r="BU23" s="824"/>
      <c r="BV23" s="824"/>
      <c r="BW23" s="824"/>
      <c r="BX23" s="824"/>
      <c r="BY23" s="824"/>
    </row>
    <row r="24" spans="3:89" ht="24" customHeight="1">
      <c r="C24" s="835" t="s">
        <v>583</v>
      </c>
      <c r="D24" s="836"/>
      <c r="E24" s="836"/>
      <c r="F24" s="836"/>
      <c r="G24" s="836"/>
      <c r="H24" s="836"/>
      <c r="I24" s="836"/>
      <c r="J24" s="836"/>
      <c r="K24" s="836"/>
      <c r="L24" s="836"/>
      <c r="M24" s="836"/>
      <c r="N24" s="836"/>
      <c r="O24" s="836"/>
      <c r="P24" s="836"/>
      <c r="Q24" s="836"/>
      <c r="R24" s="836"/>
      <c r="S24" s="836"/>
      <c r="T24" s="836"/>
      <c r="U24" s="836"/>
      <c r="V24" s="836"/>
      <c r="W24" s="836"/>
      <c r="X24" s="836"/>
      <c r="Y24" s="836"/>
      <c r="Z24" s="836"/>
      <c r="AA24" s="836"/>
      <c r="AB24" s="836"/>
      <c r="AC24" s="837"/>
      <c r="AD24" s="824">
        <f>IF(COUNT(AJ24:BS24)=0,"",SUM(AJ24:BS24))</f>
        <v>0</v>
      </c>
      <c r="AE24" s="824"/>
      <c r="AF24" s="824"/>
      <c r="AG24" s="824"/>
      <c r="AH24" s="824"/>
      <c r="AI24" s="824"/>
      <c r="AJ24" s="806">
        <f>IF(COUNTA('6ประกาศปลายภาค'!$BM$10:$BM$59)=0,"",COUNTIF('6ประกาศปลายภาค'!$BM$10:$BM$59,"เชี่ยวชาญ"))</f>
        <v>0</v>
      </c>
      <c r="AK24" s="807"/>
      <c r="AL24" s="807"/>
      <c r="AM24" s="807"/>
      <c r="AN24" s="807"/>
      <c r="AO24" s="808"/>
      <c r="AP24" s="806">
        <f>IF(COUNTA('6ประกาศปลายภาค'!$BM$10:$BM$59)=0,"",COUNTIF('6ประกาศปลายภาค'!$BM$10:$BM$59,"ชำนาญ"))</f>
        <v>0</v>
      </c>
      <c r="AQ24" s="807"/>
      <c r="AR24" s="807"/>
      <c r="AS24" s="807"/>
      <c r="AT24" s="807"/>
      <c r="AU24" s="808"/>
      <c r="AV24" s="806">
        <f>IF(COUNTA('6ประกาศปลายภาค'!$BM$10:$BM$59)=0,"",COUNTIF('6ประกาศปลายภาค'!$BM$10:$BM$59,"พัฒนา"))</f>
        <v>0</v>
      </c>
      <c r="AW24" s="807"/>
      <c r="AX24" s="807"/>
      <c r="AY24" s="807"/>
      <c r="AZ24" s="807"/>
      <c r="BA24" s="808"/>
      <c r="BB24" s="806">
        <f>IF(COUNTA('6ประกาศปลายภาค'!$BM$10:$BM$59)=0,"",COUNTIF('6ประกาศปลายภาค'!$BM$10:$BM$59,"เริ่มต้น"))</f>
        <v>0</v>
      </c>
      <c r="BC24" s="807"/>
      <c r="BD24" s="807"/>
      <c r="BE24" s="807"/>
      <c r="BF24" s="807"/>
      <c r="BG24" s="808"/>
      <c r="BH24" s="806">
        <f>IF(COUNTA('6ประกาศปลายภาค'!$BM$10:$BM$59)=0,"",COUNTIF('6ประกาศปลายภาค'!$BM$10:$BM$59,"ไม่ผ่าน"))</f>
        <v>0</v>
      </c>
      <c r="BI24" s="807"/>
      <c r="BJ24" s="807"/>
      <c r="BK24" s="807"/>
      <c r="BL24" s="807"/>
      <c r="BM24" s="808"/>
      <c r="BN24" s="824">
        <f>IF(COUNTA('6ประกาศปลายภาค'!$BM$10:$BM$59)=0,"",COUNTIF('6ประกาศปลายภาค'!$BM$10:$BM$59,"ร"))</f>
        <v>0</v>
      </c>
      <c r="BO24" s="824"/>
      <c r="BP24" s="824"/>
      <c r="BQ24" s="824">
        <f>IF(COUNTA('6ประกาศปลายภาค'!$BM$10:$BM$59)=0,"",COUNTIF('6ประกาศปลายภาค'!$BM$10:$BM$59,"มส"))</f>
        <v>0</v>
      </c>
      <c r="BR24" s="824"/>
      <c r="BS24" s="824"/>
      <c r="BT24" s="824"/>
      <c r="BU24" s="824"/>
      <c r="BV24" s="824"/>
      <c r="BW24" s="824"/>
      <c r="BX24" s="824"/>
      <c r="BY24" s="824"/>
    </row>
    <row r="25" spans="3:89" ht="24" customHeight="1">
      <c r="C25" s="730"/>
      <c r="D25" s="730"/>
      <c r="E25" s="730"/>
      <c r="F25" s="730"/>
      <c r="G25" s="730"/>
      <c r="H25" s="730"/>
      <c r="I25" s="730"/>
      <c r="J25" s="730"/>
      <c r="K25" s="730"/>
      <c r="L25" s="730"/>
      <c r="M25" s="730"/>
      <c r="N25" s="730"/>
      <c r="O25" s="730"/>
      <c r="P25" s="730"/>
      <c r="Q25" s="730"/>
      <c r="R25" s="730"/>
      <c r="S25" s="730"/>
      <c r="T25" s="730"/>
      <c r="U25" s="730"/>
      <c r="V25" s="730"/>
      <c r="W25" s="730"/>
      <c r="X25" s="730"/>
      <c r="Y25" s="730"/>
      <c r="Z25" s="730"/>
      <c r="AA25" s="730"/>
      <c r="AB25" s="730"/>
      <c r="AC25" s="730"/>
      <c r="AD25" s="341"/>
      <c r="AE25" s="341"/>
      <c r="AF25" s="341"/>
      <c r="AG25" s="341"/>
      <c r="AH25" s="341"/>
      <c r="AI25" s="341"/>
      <c r="AJ25" s="341"/>
      <c r="AK25" s="341"/>
      <c r="AL25" s="341"/>
      <c r="AM25" s="341"/>
      <c r="AN25" s="341"/>
      <c r="AO25" s="341"/>
      <c r="AP25" s="341"/>
      <c r="AQ25" s="341"/>
      <c r="AR25" s="341"/>
      <c r="AS25" s="341"/>
      <c r="AT25" s="341"/>
      <c r="AU25" s="341"/>
      <c r="AV25" s="341"/>
      <c r="AW25" s="341"/>
      <c r="AX25" s="341"/>
      <c r="AY25" s="341"/>
      <c r="AZ25" s="341"/>
      <c r="BA25" s="341"/>
      <c r="BB25" s="341"/>
      <c r="BC25" s="341"/>
      <c r="BD25" s="341"/>
      <c r="BE25" s="341"/>
      <c r="BF25" s="341"/>
      <c r="BG25" s="341"/>
      <c r="BH25" s="341"/>
      <c r="BI25" s="341"/>
      <c r="BJ25" s="341"/>
      <c r="BK25" s="341"/>
      <c r="BL25" s="341"/>
      <c r="BM25" s="341"/>
      <c r="BN25" s="341"/>
      <c r="BO25" s="341"/>
      <c r="BP25" s="341"/>
      <c r="BQ25" s="341"/>
      <c r="BR25" s="341"/>
      <c r="BS25" s="341"/>
      <c r="BT25" s="341"/>
      <c r="BU25" s="341"/>
      <c r="BV25" s="341"/>
      <c r="BW25" s="341"/>
      <c r="BX25" s="341"/>
      <c r="BY25" s="341"/>
    </row>
    <row r="26" spans="3:89" ht="13.5" customHeight="1"/>
    <row r="27" spans="3:89" ht="24" customHeight="1">
      <c r="C27" s="825"/>
      <c r="D27" s="825"/>
      <c r="E27" s="825"/>
      <c r="F27" s="825"/>
      <c r="G27" s="825"/>
      <c r="H27" s="825"/>
      <c r="I27" s="825"/>
      <c r="J27" s="825"/>
      <c r="K27" s="825"/>
      <c r="L27" s="825"/>
      <c r="M27" s="825"/>
      <c r="N27" s="825"/>
      <c r="O27" s="825"/>
      <c r="P27" s="825"/>
      <c r="Q27" s="825"/>
      <c r="R27" s="825"/>
      <c r="S27" s="825"/>
      <c r="T27" s="825"/>
      <c r="U27" s="825"/>
      <c r="V27" s="825"/>
      <c r="W27" s="825"/>
      <c r="X27" s="825"/>
      <c r="Y27" s="825"/>
      <c r="Z27" s="825"/>
      <c r="AA27" s="825"/>
      <c r="AB27" s="825"/>
      <c r="AC27" s="825"/>
      <c r="AD27" s="825"/>
      <c r="AE27" s="825"/>
      <c r="AF27" s="826" t="s">
        <v>135</v>
      </c>
      <c r="AG27" s="825"/>
      <c r="AH27" s="825"/>
      <c r="AI27" s="825"/>
      <c r="AJ27" s="825"/>
      <c r="AK27" s="825"/>
      <c r="AL27" s="825"/>
      <c r="AM27" s="825"/>
      <c r="AN27" s="825"/>
      <c r="AO27" s="825"/>
      <c r="AP27" s="825"/>
      <c r="AQ27" s="825"/>
      <c r="AR27" s="825" t="s">
        <v>136</v>
      </c>
      <c r="AS27" s="825"/>
      <c r="AT27" s="825"/>
      <c r="AU27" s="825"/>
      <c r="AV27" s="825"/>
      <c r="AW27" s="825"/>
      <c r="AX27" s="825"/>
      <c r="AY27" s="825"/>
      <c r="AZ27" s="825"/>
      <c r="BA27" s="825"/>
      <c r="BB27" s="825"/>
      <c r="BC27" s="825"/>
      <c r="BD27" s="825"/>
      <c r="BE27" s="825"/>
      <c r="BF27" s="825"/>
      <c r="BG27" s="825"/>
      <c r="BH27" s="825"/>
      <c r="BI27" s="825"/>
      <c r="BJ27" s="825"/>
      <c r="BK27" s="825"/>
      <c r="BL27" s="825"/>
      <c r="BM27" s="825"/>
      <c r="BN27" s="825"/>
      <c r="BO27" s="825"/>
      <c r="BP27" s="825"/>
      <c r="BQ27" s="825"/>
      <c r="BR27" s="825"/>
      <c r="BS27" s="825"/>
      <c r="BT27" s="825"/>
      <c r="BU27" s="825"/>
      <c r="BV27" s="825"/>
      <c r="BW27" s="825"/>
      <c r="BX27" s="825"/>
      <c r="BY27" s="825"/>
    </row>
    <row r="28" spans="3:89" ht="31.2" customHeight="1">
      <c r="C28" s="825"/>
      <c r="D28" s="825"/>
      <c r="E28" s="825"/>
      <c r="F28" s="825"/>
      <c r="G28" s="825"/>
      <c r="H28" s="825"/>
      <c r="I28" s="825"/>
      <c r="J28" s="825"/>
      <c r="K28" s="825"/>
      <c r="L28" s="825"/>
      <c r="M28" s="825"/>
      <c r="N28" s="825"/>
      <c r="O28" s="825"/>
      <c r="P28" s="825"/>
      <c r="Q28" s="825"/>
      <c r="R28" s="825"/>
      <c r="S28" s="825"/>
      <c r="T28" s="825"/>
      <c r="U28" s="825"/>
      <c r="V28" s="825"/>
      <c r="W28" s="825"/>
      <c r="X28" s="825"/>
      <c r="Y28" s="825"/>
      <c r="Z28" s="825"/>
      <c r="AA28" s="825"/>
      <c r="AB28" s="825"/>
      <c r="AC28" s="825"/>
      <c r="AD28" s="825"/>
      <c r="AE28" s="825"/>
      <c r="AF28" s="825"/>
      <c r="AG28" s="825"/>
      <c r="AH28" s="825"/>
      <c r="AI28" s="825"/>
      <c r="AJ28" s="825"/>
      <c r="AK28" s="825"/>
      <c r="AL28" s="825"/>
      <c r="AM28" s="825"/>
      <c r="AN28" s="825"/>
      <c r="AO28" s="825"/>
      <c r="AP28" s="825"/>
      <c r="AQ28" s="825"/>
      <c r="AR28" s="803" t="s">
        <v>137</v>
      </c>
      <c r="AS28" s="804"/>
      <c r="AT28" s="804"/>
      <c r="AU28" s="804"/>
      <c r="AV28" s="804"/>
      <c r="AW28" s="804"/>
      <c r="AX28" s="804"/>
      <c r="AY28" s="804"/>
      <c r="AZ28" s="804"/>
      <c r="BA28" s="804"/>
      <c r="BB28" s="804"/>
      <c r="BC28" s="804"/>
      <c r="BD28" s="804"/>
      <c r="BE28" s="804"/>
      <c r="BF28" s="804"/>
      <c r="BG28" s="804"/>
      <c r="BH28" s="805"/>
      <c r="BI28" s="803" t="s">
        <v>138</v>
      </c>
      <c r="BJ28" s="804"/>
      <c r="BK28" s="804"/>
      <c r="BL28" s="804"/>
      <c r="BM28" s="804"/>
      <c r="BN28" s="804"/>
      <c r="BO28" s="804"/>
      <c r="BP28" s="804"/>
      <c r="BQ28" s="804"/>
      <c r="BR28" s="804"/>
      <c r="BS28" s="804"/>
      <c r="BT28" s="804"/>
      <c r="BU28" s="804"/>
      <c r="BV28" s="804"/>
      <c r="BW28" s="804"/>
      <c r="BX28" s="804"/>
      <c r="BY28" s="805"/>
    </row>
    <row r="29" spans="3:89" ht="27" customHeight="1">
      <c r="C29" s="823" t="s">
        <v>139</v>
      </c>
      <c r="D29" s="823"/>
      <c r="E29" s="823"/>
      <c r="F29" s="823"/>
      <c r="G29" s="823"/>
      <c r="H29" s="823"/>
      <c r="I29" s="823"/>
      <c r="J29" s="823"/>
      <c r="K29" s="823"/>
      <c r="L29" s="823"/>
      <c r="M29" s="823"/>
      <c r="N29" s="823"/>
      <c r="O29" s="823"/>
      <c r="P29" s="823"/>
      <c r="Q29" s="823"/>
      <c r="R29" s="823"/>
      <c r="S29" s="823"/>
      <c r="T29" s="823"/>
      <c r="U29" s="823"/>
      <c r="V29" s="823"/>
      <c r="W29" s="823"/>
      <c r="X29" s="823"/>
      <c r="Y29" s="823"/>
      <c r="Z29" s="823"/>
      <c r="AA29" s="823"/>
      <c r="AB29" s="823"/>
      <c r="AC29" s="823"/>
      <c r="AD29" s="823"/>
      <c r="AE29" s="823"/>
      <c r="AF29" s="824">
        <f>IF(AJ16="","",SUM(AR29:BY29))</f>
        <v>0</v>
      </c>
      <c r="AG29" s="824"/>
      <c r="AH29" s="824"/>
      <c r="AI29" s="824"/>
      <c r="AJ29" s="824"/>
      <c r="AK29" s="824"/>
      <c r="AL29" s="824"/>
      <c r="AM29" s="824"/>
      <c r="AN29" s="824"/>
      <c r="AO29" s="824"/>
      <c r="AP29" s="824"/>
      <c r="AQ29" s="824"/>
      <c r="AR29" s="806">
        <f>IF(COUNTA('9.คุณลักษณะ'!$I$11:$I$60)=0,"",COUNTIF('9.คุณลักษณะ'!$I$11:$I$60,"ผ่าน"))</f>
        <v>0</v>
      </c>
      <c r="AS29" s="807"/>
      <c r="AT29" s="807"/>
      <c r="AU29" s="807"/>
      <c r="AV29" s="807"/>
      <c r="AW29" s="807"/>
      <c r="AX29" s="807"/>
      <c r="AY29" s="807"/>
      <c r="AZ29" s="807"/>
      <c r="BA29" s="807"/>
      <c r="BB29" s="807"/>
      <c r="BC29" s="807"/>
      <c r="BD29" s="807"/>
      <c r="BE29" s="807"/>
      <c r="BF29" s="807"/>
      <c r="BG29" s="807"/>
      <c r="BH29" s="808"/>
      <c r="BI29" s="806">
        <f>IF(COUNTA('9.คุณลักษณะ'!$I$11:$I$60)=0,"",COUNTIF('9.คุณลักษณะ'!$I$11:$I$60,"ไม่ผ่าน"))</f>
        <v>0</v>
      </c>
      <c r="BJ29" s="807"/>
      <c r="BK29" s="807"/>
      <c r="BL29" s="807"/>
      <c r="BM29" s="807"/>
      <c r="BN29" s="807"/>
      <c r="BO29" s="807"/>
      <c r="BP29" s="807"/>
      <c r="BQ29" s="807"/>
      <c r="BR29" s="807"/>
      <c r="BS29" s="807"/>
      <c r="BT29" s="807"/>
      <c r="BU29" s="807"/>
      <c r="BV29" s="807"/>
      <c r="BW29" s="807"/>
      <c r="BX29" s="807"/>
      <c r="BY29" s="808"/>
    </row>
    <row r="30" spans="3:89" ht="27" customHeight="1">
      <c r="C30" s="823" t="s">
        <v>140</v>
      </c>
      <c r="D30" s="823"/>
      <c r="E30" s="823"/>
      <c r="F30" s="823"/>
      <c r="G30" s="823"/>
      <c r="H30" s="823"/>
      <c r="I30" s="823"/>
      <c r="J30" s="823"/>
      <c r="K30" s="823"/>
      <c r="L30" s="823"/>
      <c r="M30" s="823"/>
      <c r="N30" s="823"/>
      <c r="O30" s="823"/>
      <c r="P30" s="823"/>
      <c r="Q30" s="823"/>
      <c r="R30" s="823"/>
      <c r="S30" s="823"/>
      <c r="T30" s="823"/>
      <c r="U30" s="823"/>
      <c r="V30" s="823"/>
      <c r="W30" s="823"/>
      <c r="X30" s="823"/>
      <c r="Y30" s="823"/>
      <c r="Z30" s="823"/>
      <c r="AA30" s="823"/>
      <c r="AB30" s="823"/>
      <c r="AC30" s="823"/>
      <c r="AD30" s="823"/>
      <c r="AE30" s="823"/>
      <c r="AF30" s="824">
        <f>IF(AJ16="","",SUM(AR30:BY30))</f>
        <v>0</v>
      </c>
      <c r="AG30" s="824"/>
      <c r="AH30" s="824"/>
      <c r="AI30" s="824"/>
      <c r="AJ30" s="824"/>
      <c r="AK30" s="824"/>
      <c r="AL30" s="824"/>
      <c r="AM30" s="824"/>
      <c r="AN30" s="824"/>
      <c r="AO30" s="824"/>
      <c r="AP30" s="824"/>
      <c r="AQ30" s="824"/>
      <c r="AR30" s="809">
        <f>IF(COUNTA('7.พัฒนาผู้เรียน'!$G$11:$G$60)=0,"",COUNTIF('7.พัฒนาผู้เรียน'!$G$11:$G$60,"ผ่าน"))</f>
        <v>0</v>
      </c>
      <c r="AS30" s="810"/>
      <c r="AT30" s="810"/>
      <c r="AU30" s="810"/>
      <c r="AV30" s="810"/>
      <c r="AW30" s="810"/>
      <c r="AX30" s="810"/>
      <c r="AY30" s="810"/>
      <c r="AZ30" s="810"/>
      <c r="BA30" s="810"/>
      <c r="BB30" s="810"/>
      <c r="BC30" s="810"/>
      <c r="BD30" s="810"/>
      <c r="BE30" s="810"/>
      <c r="BF30" s="810"/>
      <c r="BG30" s="810"/>
      <c r="BH30" s="811"/>
      <c r="BI30" s="806">
        <f>IF(COUNTA('7.พัฒนาผู้เรียน'!$G$11:$G$60)=0,"",COUNTIF('7.พัฒนาผู้เรียน'!$G$11:$G$60,"ไม่ผ่าน"))</f>
        <v>0</v>
      </c>
      <c r="BJ30" s="807"/>
      <c r="BK30" s="807"/>
      <c r="BL30" s="807"/>
      <c r="BM30" s="807"/>
      <c r="BN30" s="807"/>
      <c r="BO30" s="807"/>
      <c r="BP30" s="807"/>
      <c r="BQ30" s="807"/>
      <c r="BR30" s="807"/>
      <c r="BS30" s="807"/>
      <c r="BT30" s="807"/>
      <c r="BU30" s="807"/>
      <c r="BV30" s="807"/>
      <c r="BW30" s="807"/>
      <c r="BX30" s="807"/>
      <c r="BY30" s="808"/>
    </row>
    <row r="31" spans="3:89" ht="18" customHeight="1">
      <c r="C31" s="729"/>
      <c r="D31" s="729"/>
      <c r="E31" s="729"/>
      <c r="F31" s="729"/>
      <c r="G31" s="729"/>
      <c r="H31" s="729"/>
      <c r="I31" s="729"/>
      <c r="J31" s="729"/>
      <c r="K31" s="729"/>
      <c r="L31" s="729"/>
      <c r="M31" s="729"/>
      <c r="N31" s="729"/>
      <c r="O31" s="729"/>
      <c r="P31" s="729"/>
      <c r="Q31" s="729"/>
      <c r="R31" s="729"/>
      <c r="S31" s="729"/>
      <c r="T31" s="729"/>
      <c r="U31" s="729"/>
      <c r="V31" s="729"/>
      <c r="W31" s="729"/>
      <c r="X31" s="729"/>
      <c r="Y31" s="729"/>
      <c r="Z31" s="729"/>
      <c r="AA31" s="729"/>
      <c r="AB31" s="729"/>
      <c r="AC31" s="729"/>
      <c r="AD31" s="729"/>
      <c r="AE31" s="729"/>
      <c r="AF31" s="341"/>
      <c r="AG31" s="341"/>
      <c r="AH31" s="341"/>
      <c r="AI31" s="341"/>
      <c r="AJ31" s="341"/>
      <c r="AK31" s="341"/>
      <c r="AL31" s="341"/>
      <c r="AM31" s="341"/>
      <c r="AN31" s="341"/>
      <c r="AO31" s="341"/>
      <c r="AP31" s="341"/>
      <c r="AQ31" s="341"/>
      <c r="AR31" s="748"/>
      <c r="AS31" s="748"/>
      <c r="AT31" s="748"/>
      <c r="AU31" s="748"/>
      <c r="AV31" s="748"/>
      <c r="AW31" s="748"/>
      <c r="AX31" s="748"/>
      <c r="AY31" s="748"/>
      <c r="AZ31" s="748"/>
      <c r="BA31" s="748"/>
      <c r="BB31" s="748"/>
      <c r="BC31" s="748"/>
      <c r="BD31" s="748"/>
      <c r="BE31" s="748"/>
      <c r="BF31" s="748"/>
      <c r="BG31" s="748"/>
      <c r="BH31" s="748"/>
      <c r="BI31" s="748"/>
      <c r="BJ31" s="748"/>
      <c r="BK31" s="748"/>
      <c r="BL31" s="341"/>
      <c r="BM31" s="341"/>
      <c r="BN31" s="341"/>
      <c r="BO31" s="341"/>
      <c r="BP31" s="341"/>
      <c r="BQ31" s="341"/>
      <c r="BR31" s="341"/>
      <c r="BS31" s="341"/>
      <c r="BT31" s="341"/>
      <c r="BU31" s="341"/>
      <c r="BV31" s="341"/>
      <c r="BW31" s="341"/>
      <c r="BX31" s="341"/>
      <c r="BY31" s="341"/>
    </row>
    <row r="32" spans="3:89" ht="18" customHeight="1">
      <c r="C32" s="729"/>
      <c r="D32" s="729"/>
      <c r="E32" s="729"/>
      <c r="F32" s="729"/>
      <c r="G32" s="729"/>
      <c r="H32" s="729"/>
      <c r="I32" s="729"/>
      <c r="J32" s="729"/>
      <c r="K32" s="729"/>
      <c r="L32" s="729"/>
      <c r="M32" s="729"/>
      <c r="N32" s="729"/>
      <c r="O32" s="729"/>
      <c r="P32" s="729"/>
      <c r="Q32" s="729"/>
      <c r="R32" s="729"/>
      <c r="S32" s="729"/>
      <c r="T32" s="729"/>
      <c r="U32" s="729"/>
      <c r="V32" s="729"/>
      <c r="W32" s="729"/>
      <c r="X32" s="729"/>
      <c r="Y32" s="729"/>
      <c r="Z32" s="729"/>
      <c r="AA32" s="729"/>
      <c r="AB32" s="729"/>
      <c r="AC32" s="729"/>
      <c r="AD32" s="729"/>
      <c r="AE32" s="729"/>
      <c r="AF32" s="341"/>
      <c r="AG32" s="341"/>
      <c r="AH32" s="341"/>
      <c r="AI32" s="341"/>
      <c r="AJ32" s="341"/>
      <c r="AK32" s="341"/>
      <c r="AL32" s="341"/>
      <c r="AM32" s="341"/>
      <c r="AN32" s="341"/>
      <c r="AO32" s="341"/>
      <c r="AP32" s="341"/>
      <c r="AQ32" s="341"/>
      <c r="AR32" s="748"/>
      <c r="AS32" s="748"/>
      <c r="AT32" s="748"/>
      <c r="AU32" s="748"/>
      <c r="AV32" s="748"/>
      <c r="AW32" s="748"/>
      <c r="AX32" s="748"/>
      <c r="AY32" s="748"/>
      <c r="AZ32" s="748"/>
      <c r="BA32" s="748"/>
      <c r="BB32" s="748"/>
      <c r="BC32" s="748"/>
      <c r="BD32" s="748"/>
      <c r="BE32" s="748"/>
      <c r="BF32" s="748"/>
      <c r="BG32" s="748"/>
      <c r="BH32" s="748"/>
      <c r="BI32" s="748"/>
      <c r="BJ32" s="748"/>
      <c r="BK32" s="748"/>
      <c r="BL32" s="341"/>
      <c r="BM32" s="341"/>
      <c r="BN32" s="341"/>
      <c r="BO32" s="341"/>
      <c r="BP32" s="341"/>
      <c r="BQ32" s="341"/>
      <c r="BR32" s="341"/>
      <c r="BS32" s="341"/>
      <c r="BT32" s="341"/>
      <c r="BU32" s="341"/>
      <c r="BV32" s="341"/>
      <c r="BW32" s="341"/>
      <c r="BX32" s="341"/>
      <c r="BY32" s="341"/>
    </row>
    <row r="33" spans="2:77" ht="13.5" customHeight="1"/>
    <row r="34" spans="2:77" ht="21" customHeight="1">
      <c r="B34" s="340"/>
      <c r="C34" s="812" t="s">
        <v>6</v>
      </c>
      <c r="D34" s="812"/>
      <c r="E34" s="812"/>
      <c r="F34" s="812"/>
      <c r="G34" s="813"/>
      <c r="H34" s="813"/>
      <c r="I34" s="813"/>
      <c r="J34" s="813"/>
      <c r="K34" s="813"/>
      <c r="L34" s="813"/>
      <c r="M34" s="813"/>
      <c r="N34" s="813"/>
      <c r="O34" s="813"/>
      <c r="P34" s="813"/>
      <c r="Q34" s="813"/>
      <c r="R34" s="813"/>
      <c r="S34" s="813"/>
      <c r="T34" s="813"/>
      <c r="U34" s="813"/>
      <c r="V34" s="813"/>
      <c r="W34" s="813"/>
      <c r="X34" s="340" t="s">
        <v>7</v>
      </c>
      <c r="Y34" s="340"/>
      <c r="Z34" s="340"/>
      <c r="AA34" s="340"/>
      <c r="AB34" s="340"/>
      <c r="AC34" s="340"/>
      <c r="AD34" s="340"/>
      <c r="AE34" s="340"/>
      <c r="AF34" s="340"/>
      <c r="AG34" s="340"/>
      <c r="AH34" s="340"/>
      <c r="AI34" s="340"/>
      <c r="AJ34" s="340"/>
      <c r="AK34" s="812" t="s">
        <v>6</v>
      </c>
      <c r="AL34" s="812"/>
      <c r="AM34" s="812"/>
      <c r="AN34" s="812"/>
      <c r="AO34" s="813"/>
      <c r="AP34" s="813"/>
      <c r="AQ34" s="813"/>
      <c r="AR34" s="813"/>
      <c r="AS34" s="813"/>
      <c r="AT34" s="813"/>
      <c r="AU34" s="813"/>
      <c r="AV34" s="813"/>
      <c r="AW34" s="813"/>
      <c r="AX34" s="813"/>
      <c r="AY34" s="813"/>
      <c r="AZ34" s="813"/>
      <c r="BA34" s="813"/>
      <c r="BB34" s="813"/>
      <c r="BC34" s="813"/>
      <c r="BD34" s="813"/>
      <c r="BE34" s="813"/>
      <c r="BF34" s="813"/>
      <c r="BG34" s="813"/>
      <c r="BH34" s="813"/>
      <c r="BI34" s="813"/>
      <c r="BJ34" s="813"/>
      <c r="BK34" s="813"/>
      <c r="BL34" s="813"/>
      <c r="BM34" s="822" t="s">
        <v>125</v>
      </c>
      <c r="BN34" s="822"/>
      <c r="BO34" s="822"/>
      <c r="BP34" s="822"/>
      <c r="BQ34" s="822"/>
      <c r="BR34" s="822"/>
      <c r="BS34" s="822"/>
      <c r="BT34" s="822"/>
      <c r="BU34" s="822"/>
      <c r="BV34" s="822"/>
      <c r="BW34" s="822"/>
      <c r="BX34" s="822"/>
      <c r="BY34" s="822"/>
    </row>
    <row r="35" spans="2:77" ht="21" customHeight="1">
      <c r="B35" s="340"/>
      <c r="C35" s="340"/>
      <c r="D35" s="340"/>
      <c r="E35" s="340"/>
      <c r="F35" s="340"/>
      <c r="G35" s="821" t="str">
        <f>IF('01.ข้อมูลเบื้องต้น'!$I$4="","(.....................................................)",CONCATENATE("(",'01.ข้อมูลเบื้องต้น'!I4,")"))</f>
        <v>(.....................................................)</v>
      </c>
      <c r="H35" s="821"/>
      <c r="I35" s="821"/>
      <c r="J35" s="821"/>
      <c r="K35" s="821"/>
      <c r="L35" s="821"/>
      <c r="M35" s="821"/>
      <c r="N35" s="821"/>
      <c r="O35" s="821"/>
      <c r="P35" s="821"/>
      <c r="Q35" s="821"/>
      <c r="R35" s="821"/>
      <c r="S35" s="821"/>
      <c r="T35" s="821"/>
      <c r="U35" s="821"/>
      <c r="V35" s="821"/>
      <c r="W35" s="821"/>
      <c r="X35" s="340"/>
      <c r="Y35" s="340"/>
      <c r="Z35" s="340"/>
      <c r="AA35" s="340"/>
      <c r="AB35" s="340"/>
      <c r="AC35" s="340"/>
      <c r="AD35" s="340"/>
      <c r="AE35" s="340"/>
      <c r="AF35" s="340"/>
      <c r="AG35" s="340"/>
      <c r="AH35" s="340"/>
      <c r="AI35" s="340"/>
      <c r="AJ35" s="340"/>
      <c r="AK35" s="340"/>
      <c r="AL35" s="340"/>
      <c r="AM35" s="340"/>
      <c r="AN35" s="340"/>
      <c r="AO35" s="821" t="str">
        <f>IF('01.ข้อมูลเบื้องต้น'!$I$6="","(.....................................................)",CONCATENATE("(",'01.ข้อมูลเบื้องต้น'!$I$6,")"))</f>
        <v>(นางสาวภัทรกรรณ  เสมศึกสาม)</v>
      </c>
      <c r="AP35" s="821"/>
      <c r="AQ35" s="821"/>
      <c r="AR35" s="821"/>
      <c r="AS35" s="821"/>
      <c r="AT35" s="821"/>
      <c r="AU35" s="821"/>
      <c r="AV35" s="821"/>
      <c r="AW35" s="821"/>
      <c r="AX35" s="821"/>
      <c r="AY35" s="821"/>
      <c r="AZ35" s="821"/>
      <c r="BA35" s="821"/>
      <c r="BB35" s="821"/>
      <c r="BC35" s="821"/>
      <c r="BD35" s="821"/>
      <c r="BE35" s="821"/>
      <c r="BF35" s="821"/>
      <c r="BG35" s="821"/>
      <c r="BH35" s="821"/>
      <c r="BI35" s="821"/>
      <c r="BJ35" s="821"/>
      <c r="BK35" s="821"/>
      <c r="BL35" s="821"/>
      <c r="BM35" s="340"/>
      <c r="BN35" s="340"/>
      <c r="BO35" s="340"/>
      <c r="BP35" s="340"/>
      <c r="BQ35" s="340"/>
      <c r="BR35" s="340"/>
      <c r="BS35" s="340"/>
      <c r="BT35" s="340"/>
      <c r="BU35" s="340"/>
      <c r="BV35" s="340"/>
      <c r="BW35" s="340"/>
      <c r="BX35" s="340"/>
      <c r="BY35" s="340"/>
    </row>
    <row r="36" spans="2:77" ht="21" customHeight="1">
      <c r="B36" s="340"/>
      <c r="C36" s="340"/>
      <c r="D36" s="340"/>
      <c r="E36" s="340"/>
      <c r="F36" s="340"/>
      <c r="G36" s="341"/>
      <c r="H36" s="341"/>
      <c r="I36" s="341"/>
      <c r="J36" s="341"/>
      <c r="K36" s="341"/>
      <c r="L36" s="341"/>
      <c r="M36" s="341"/>
      <c r="N36" s="341"/>
      <c r="O36" s="341"/>
      <c r="P36" s="341"/>
      <c r="Q36" s="341"/>
      <c r="R36" s="341"/>
      <c r="S36" s="341"/>
      <c r="T36" s="341"/>
      <c r="U36" s="341"/>
      <c r="V36" s="341"/>
      <c r="W36" s="341"/>
      <c r="X36" s="340"/>
      <c r="Y36" s="340"/>
      <c r="Z36" s="340"/>
      <c r="AA36" s="340"/>
      <c r="AB36" s="340"/>
      <c r="AC36" s="340"/>
      <c r="AD36" s="340"/>
      <c r="AE36" s="340"/>
      <c r="AF36" s="340"/>
      <c r="AG36" s="340"/>
      <c r="AH36" s="340"/>
      <c r="AI36" s="340"/>
      <c r="AJ36" s="340"/>
      <c r="AK36" s="340"/>
      <c r="AL36" s="340"/>
      <c r="AM36" s="340"/>
      <c r="AN36" s="340"/>
      <c r="AO36" s="341"/>
      <c r="AP36" s="341"/>
      <c r="AQ36" s="341"/>
      <c r="AR36" s="341"/>
      <c r="AS36" s="341"/>
      <c r="AT36" s="341"/>
      <c r="AU36" s="341"/>
      <c r="AV36" s="341"/>
      <c r="AW36" s="341"/>
      <c r="AX36" s="341"/>
      <c r="AY36" s="341"/>
      <c r="AZ36" s="341"/>
      <c r="BA36" s="341"/>
      <c r="BB36" s="341"/>
      <c r="BC36" s="341"/>
      <c r="BD36" s="341"/>
      <c r="BE36" s="341"/>
      <c r="BF36" s="341"/>
      <c r="BG36" s="341"/>
      <c r="BH36" s="341"/>
      <c r="BI36" s="341"/>
      <c r="BJ36" s="341"/>
      <c r="BK36" s="341"/>
      <c r="BL36" s="341"/>
      <c r="BM36" s="340"/>
      <c r="BN36" s="340"/>
      <c r="BO36" s="340"/>
      <c r="BP36" s="340"/>
      <c r="BQ36" s="340"/>
      <c r="BR36" s="340"/>
      <c r="BS36" s="340"/>
      <c r="BT36" s="340"/>
      <c r="BU36" s="340"/>
      <c r="BV36" s="340"/>
      <c r="BW36" s="340"/>
      <c r="BX36" s="340"/>
      <c r="BY36" s="340"/>
    </row>
    <row r="37" spans="2:77" ht="13.5" customHeight="1">
      <c r="B37" s="340"/>
      <c r="C37" s="340"/>
      <c r="D37" s="340"/>
      <c r="E37" s="340"/>
      <c r="F37" s="340"/>
      <c r="G37" s="340"/>
      <c r="H37" s="340"/>
      <c r="I37" s="340"/>
      <c r="J37" s="340"/>
      <c r="K37" s="340"/>
      <c r="L37" s="340"/>
      <c r="M37" s="340"/>
      <c r="N37" s="340"/>
      <c r="O37" s="340"/>
      <c r="P37" s="340"/>
      <c r="Q37" s="340"/>
      <c r="R37" s="340"/>
      <c r="S37" s="340"/>
      <c r="T37" s="340"/>
      <c r="U37" s="340"/>
      <c r="V37" s="340"/>
      <c r="W37" s="340"/>
      <c r="X37" s="340"/>
      <c r="Y37" s="340"/>
      <c r="Z37" s="340"/>
      <c r="AA37" s="340"/>
      <c r="AB37" s="340"/>
      <c r="AC37" s="340"/>
      <c r="AD37" s="340"/>
      <c r="AE37" s="340"/>
      <c r="AF37" s="340"/>
      <c r="AG37" s="340"/>
      <c r="AH37" s="340"/>
      <c r="AI37" s="340"/>
      <c r="AJ37" s="340"/>
      <c r="AK37" s="340"/>
      <c r="AL37" s="340"/>
      <c r="AM37" s="340"/>
      <c r="AN37" s="340"/>
      <c r="AO37" s="340"/>
      <c r="AP37" s="340"/>
      <c r="AQ37" s="340"/>
      <c r="AR37" s="340"/>
      <c r="AS37" s="340"/>
      <c r="AT37" s="340"/>
      <c r="AU37" s="340"/>
      <c r="AV37" s="340"/>
      <c r="AW37" s="340"/>
      <c r="AX37" s="340"/>
      <c r="AY37" s="340"/>
      <c r="AZ37" s="340"/>
      <c r="BA37" s="340"/>
      <c r="BB37" s="340"/>
      <c r="BC37" s="340"/>
      <c r="BD37" s="340"/>
      <c r="BE37" s="340"/>
      <c r="BF37" s="340"/>
      <c r="BG37" s="340"/>
      <c r="BH37" s="340"/>
      <c r="BI37" s="340"/>
      <c r="BJ37" s="340"/>
      <c r="BK37" s="340"/>
      <c r="BL37" s="340"/>
      <c r="BM37" s="340"/>
      <c r="BN37" s="340"/>
      <c r="BO37" s="340"/>
      <c r="BP37" s="340"/>
      <c r="BQ37" s="340"/>
      <c r="BR37" s="340"/>
      <c r="BS37" s="340"/>
      <c r="BT37" s="340"/>
      <c r="BU37" s="340"/>
      <c r="BV37" s="340"/>
      <c r="BW37" s="340"/>
      <c r="BX37" s="340"/>
      <c r="BY37" s="340"/>
    </row>
    <row r="38" spans="2:77" ht="21" customHeight="1"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340"/>
      <c r="M38" s="340"/>
      <c r="N38" s="340"/>
      <c r="O38" s="340"/>
      <c r="P38" s="340"/>
      <c r="Q38" s="340"/>
      <c r="R38" s="340"/>
      <c r="S38" s="340"/>
      <c r="T38" s="340"/>
      <c r="U38" s="340" t="s">
        <v>141</v>
      </c>
      <c r="V38" s="340"/>
      <c r="W38" s="340"/>
      <c r="X38" s="340"/>
      <c r="Y38" s="340"/>
      <c r="Z38" s="340"/>
      <c r="AA38" s="340"/>
      <c r="AB38" s="340"/>
      <c r="AC38" s="340"/>
      <c r="AD38" s="340"/>
      <c r="AE38" s="340"/>
      <c r="AF38" s="340"/>
      <c r="AG38" s="340"/>
      <c r="AH38" s="340"/>
      <c r="AI38" s="340"/>
      <c r="AJ38" s="340"/>
      <c r="AK38" s="340"/>
      <c r="AL38" s="340"/>
      <c r="AM38" s="340"/>
      <c r="AN38" s="340"/>
      <c r="AO38" s="340"/>
      <c r="AP38" s="340"/>
      <c r="AQ38" s="340"/>
      <c r="AR38" s="340"/>
      <c r="AS38" s="340"/>
      <c r="AT38" s="340"/>
      <c r="AU38" s="340"/>
      <c r="AV38" s="340"/>
      <c r="AW38" s="340"/>
      <c r="AX38" s="340"/>
      <c r="AY38" s="340"/>
      <c r="AZ38" s="340"/>
      <c r="BA38" s="340"/>
      <c r="BB38" s="340"/>
      <c r="BC38" s="340"/>
      <c r="BD38" s="340"/>
      <c r="BE38" s="340"/>
      <c r="BF38" s="340"/>
      <c r="BG38" s="340"/>
      <c r="BH38" s="340"/>
      <c r="BI38" s="340"/>
      <c r="BJ38" s="340"/>
      <c r="BK38" s="340"/>
      <c r="BL38" s="340"/>
      <c r="BM38" s="340"/>
      <c r="BN38" s="340"/>
      <c r="BO38" s="340"/>
      <c r="BP38" s="340"/>
      <c r="BQ38" s="340"/>
      <c r="BR38" s="340"/>
      <c r="BS38" s="340"/>
      <c r="BT38" s="340"/>
      <c r="BU38" s="340"/>
      <c r="BV38" s="340"/>
      <c r="BW38" s="340"/>
      <c r="BX38" s="340"/>
      <c r="BY38" s="340"/>
    </row>
    <row r="39" spans="2:77" ht="44.4" customHeight="1"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340"/>
      <c r="M39" s="340"/>
      <c r="N39" s="340"/>
      <c r="O39" s="340"/>
      <c r="P39" s="340"/>
      <c r="Q39" s="340"/>
      <c r="R39" s="340"/>
      <c r="S39" s="340"/>
      <c r="T39" s="340"/>
      <c r="U39" s="1239" t="s">
        <v>6</v>
      </c>
      <c r="V39" s="1239"/>
      <c r="W39" s="1239"/>
      <c r="X39" s="1239"/>
      <c r="Y39" s="1240"/>
      <c r="Z39" s="1240"/>
      <c r="AA39" s="1240"/>
      <c r="AB39" s="1240"/>
      <c r="AC39" s="1240"/>
      <c r="AD39" s="1240"/>
      <c r="AE39" s="1240"/>
      <c r="AF39" s="1240"/>
      <c r="AG39" s="1240"/>
      <c r="AH39" s="1240"/>
      <c r="AI39" s="1240"/>
      <c r="AJ39" s="1240"/>
      <c r="AK39" s="1240"/>
      <c r="AL39" s="1240"/>
      <c r="AM39" s="1240"/>
      <c r="AN39" s="1240"/>
      <c r="AO39" s="1240"/>
      <c r="AP39" s="1241" t="s">
        <v>8</v>
      </c>
      <c r="AQ39" s="1241"/>
      <c r="AR39" s="1241"/>
      <c r="AS39" s="1241"/>
      <c r="AT39" s="1241"/>
      <c r="AU39" s="1241"/>
      <c r="AV39" s="1241"/>
      <c r="AW39" s="1241"/>
      <c r="AX39" s="1241"/>
      <c r="AY39" s="1241"/>
      <c r="AZ39" s="1241"/>
      <c r="BA39" s="340"/>
      <c r="BB39" s="340"/>
      <c r="BC39" s="340"/>
      <c r="BD39" s="340"/>
      <c r="BE39" s="340"/>
      <c r="BF39" s="340"/>
      <c r="BG39" s="340"/>
      <c r="BH39" s="340"/>
      <c r="BI39" s="340"/>
      <c r="BJ39" s="340"/>
      <c r="BK39" s="340"/>
      <c r="BL39" s="340"/>
      <c r="BM39" s="340"/>
      <c r="BN39" s="340"/>
      <c r="BO39" s="340"/>
      <c r="BP39" s="340"/>
      <c r="BQ39" s="340"/>
      <c r="BR39" s="340"/>
      <c r="BS39" s="340"/>
      <c r="BT39" s="340"/>
      <c r="BU39" s="340"/>
      <c r="BV39" s="340"/>
      <c r="BW39" s="340"/>
      <c r="BX39" s="340"/>
      <c r="BY39" s="340"/>
    </row>
    <row r="40" spans="2:77" ht="21" customHeight="1">
      <c r="B40" s="340"/>
      <c r="C40" s="340"/>
      <c r="D40" s="340"/>
      <c r="E40" s="340"/>
      <c r="F40" s="340"/>
      <c r="G40" s="340"/>
      <c r="H40" s="340"/>
      <c r="I40" s="340"/>
      <c r="J40" s="340"/>
      <c r="K40" s="340"/>
      <c r="L40" s="340"/>
      <c r="M40" s="340"/>
      <c r="N40" s="340"/>
      <c r="O40" s="340"/>
      <c r="P40" s="340"/>
      <c r="Q40" s="340"/>
      <c r="R40" s="340"/>
      <c r="S40" s="340"/>
      <c r="T40" s="340"/>
      <c r="U40" s="340"/>
      <c r="V40" s="340"/>
      <c r="W40" s="340"/>
      <c r="X40" s="340"/>
      <c r="Y40" s="815" t="str">
        <f>IF('01.ข้อมูลเบื้องต้น'!$I$8="","(.....................................................)",CONCATENATE("(",'01.ข้อมูลเบื้องต้น'!$I$8,")"))</f>
        <v>(.....................................................)</v>
      </c>
      <c r="Z40" s="815"/>
      <c r="AA40" s="815"/>
      <c r="AB40" s="815"/>
      <c r="AC40" s="815"/>
      <c r="AD40" s="815"/>
      <c r="AE40" s="815"/>
      <c r="AF40" s="815"/>
      <c r="AG40" s="815"/>
      <c r="AH40" s="815"/>
      <c r="AI40" s="815"/>
      <c r="AJ40" s="815"/>
      <c r="AK40" s="815"/>
      <c r="AL40" s="815"/>
      <c r="AM40" s="815"/>
      <c r="AN40" s="815"/>
      <c r="AO40" s="815"/>
      <c r="AP40" s="340"/>
      <c r="AQ40" s="340"/>
      <c r="AR40" s="340"/>
      <c r="AS40" s="340"/>
      <c r="AT40" s="340"/>
      <c r="AU40" s="340"/>
      <c r="AV40" s="340"/>
      <c r="AW40" s="340"/>
      <c r="AX40" s="340"/>
      <c r="AY40" s="340"/>
      <c r="AZ40" s="340"/>
      <c r="BA40" s="340"/>
      <c r="BB40" s="340"/>
      <c r="BC40" s="340"/>
      <c r="BD40" s="340"/>
      <c r="BE40" s="340"/>
      <c r="BF40" s="340"/>
      <c r="BG40" s="340"/>
      <c r="BH40" s="340"/>
      <c r="BI40" s="340"/>
      <c r="BJ40" s="340"/>
      <c r="BK40" s="340"/>
      <c r="BL40" s="340"/>
      <c r="BM40" s="340"/>
      <c r="BN40" s="340"/>
      <c r="BO40" s="340"/>
      <c r="BP40" s="340"/>
      <c r="BQ40" s="340"/>
      <c r="BR40" s="340"/>
      <c r="BS40" s="340"/>
      <c r="BT40" s="340"/>
      <c r="BU40" s="340"/>
      <c r="BV40" s="340"/>
      <c r="BW40" s="340"/>
      <c r="BX40" s="340"/>
      <c r="BY40" s="340"/>
    </row>
    <row r="41" spans="2:77" ht="34.200000000000003" customHeight="1">
      <c r="B41" s="340"/>
      <c r="C41" s="340"/>
      <c r="D41" s="340"/>
      <c r="E41" s="340"/>
      <c r="F41" s="340"/>
      <c r="G41" s="340"/>
      <c r="H41" s="340"/>
      <c r="I41" s="340"/>
      <c r="J41" s="340"/>
      <c r="K41" s="340"/>
      <c r="L41" s="340"/>
      <c r="M41" s="340"/>
      <c r="N41" s="340"/>
      <c r="O41" s="340"/>
      <c r="P41" s="340"/>
      <c r="Q41" s="340"/>
      <c r="R41" s="340"/>
      <c r="S41" s="340"/>
      <c r="T41" s="340"/>
      <c r="U41" s="340"/>
      <c r="V41" s="340"/>
      <c r="W41" s="340"/>
      <c r="X41" s="340"/>
      <c r="Y41" s="340"/>
      <c r="Z41" s="341"/>
      <c r="AA41" s="341"/>
      <c r="AB41" s="341"/>
      <c r="AC41" s="341"/>
      <c r="AD41" s="341"/>
      <c r="AE41" s="341"/>
      <c r="AF41" s="341"/>
      <c r="AG41" s="341"/>
      <c r="AH41" s="341"/>
      <c r="AI41" s="341"/>
      <c r="AJ41" s="342"/>
      <c r="AK41" s="342"/>
      <c r="AL41" s="342"/>
      <c r="AM41" s="341"/>
      <c r="AN41" s="341"/>
      <c r="AO41" s="341"/>
      <c r="AP41" s="341"/>
      <c r="AQ41" s="340"/>
      <c r="AR41" s="340"/>
      <c r="AS41" s="340"/>
      <c r="AT41" s="340"/>
      <c r="AU41" s="340"/>
      <c r="AV41" s="340"/>
      <c r="AW41" s="340"/>
      <c r="AX41" s="340"/>
      <c r="AY41" s="340"/>
      <c r="AZ41" s="340"/>
      <c r="BA41" s="340"/>
      <c r="BB41" s="340"/>
      <c r="BC41" s="340"/>
      <c r="BD41" s="340"/>
      <c r="BE41" s="340"/>
      <c r="BF41" s="340"/>
      <c r="BG41" s="340"/>
      <c r="BH41" s="340"/>
      <c r="BI41" s="340"/>
      <c r="BJ41" s="340"/>
      <c r="BK41" s="340"/>
      <c r="BL41" s="340"/>
      <c r="BM41" s="340"/>
      <c r="BN41" s="340"/>
      <c r="BO41" s="340"/>
      <c r="BP41" s="340"/>
      <c r="BQ41" s="340"/>
      <c r="BR41" s="340"/>
      <c r="BS41" s="340"/>
      <c r="BT41" s="340"/>
      <c r="BU41" s="340"/>
      <c r="BV41" s="340"/>
      <c r="BW41" s="340"/>
      <c r="BX41" s="340"/>
      <c r="BY41" s="340"/>
    </row>
    <row r="42" spans="2:77" ht="21" customHeight="1">
      <c r="B42" s="340"/>
      <c r="C42" s="340"/>
      <c r="D42" s="340"/>
      <c r="E42" s="340"/>
      <c r="F42" s="340"/>
      <c r="G42" s="340"/>
      <c r="H42" s="340"/>
      <c r="I42" s="340"/>
      <c r="J42" s="340"/>
      <c r="K42" s="340"/>
      <c r="L42" s="340"/>
      <c r="M42" s="340"/>
      <c r="N42" s="340"/>
      <c r="O42" s="340"/>
      <c r="P42" s="340"/>
      <c r="Q42" s="340"/>
      <c r="R42" s="340"/>
      <c r="S42" s="340"/>
      <c r="T42" s="340"/>
      <c r="U42" s="818" t="str">
        <f>IF(AJ16="","","ü")</f>
        <v>ü</v>
      </c>
      <c r="V42" s="819"/>
      <c r="W42" s="820"/>
      <c r="X42" s="340"/>
      <c r="Y42" s="340" t="s">
        <v>142</v>
      </c>
      <c r="Z42" s="340"/>
      <c r="AA42" s="340"/>
      <c r="AB42" s="340"/>
      <c r="AC42" s="340"/>
      <c r="AD42" s="821"/>
      <c r="AE42" s="821"/>
      <c r="AF42" s="821"/>
      <c r="AG42" s="340"/>
      <c r="AH42" s="340"/>
      <c r="AI42" s="343"/>
      <c r="AJ42" s="818"/>
      <c r="AK42" s="819"/>
      <c r="AL42" s="820"/>
      <c r="AM42" s="340"/>
      <c r="AN42" s="340" t="s">
        <v>143</v>
      </c>
      <c r="AO42" s="340"/>
      <c r="AP42" s="340"/>
      <c r="AQ42" s="340"/>
      <c r="AR42" s="340"/>
      <c r="AS42" s="340"/>
      <c r="AT42" s="340"/>
      <c r="AU42" s="340"/>
      <c r="AV42" s="340"/>
      <c r="AW42" s="340"/>
      <c r="AX42" s="340"/>
      <c r="AY42" s="340"/>
      <c r="AZ42" s="340"/>
      <c r="BA42" s="340"/>
      <c r="BB42" s="340"/>
      <c r="BC42" s="340"/>
      <c r="BD42" s="340"/>
      <c r="BE42" s="340"/>
      <c r="BF42" s="340"/>
      <c r="BG42" s="340"/>
      <c r="BH42" s="340"/>
      <c r="BI42" s="340"/>
      <c r="BJ42" s="340"/>
      <c r="BK42" s="340"/>
      <c r="BL42" s="340"/>
      <c r="BM42" s="340"/>
      <c r="BN42" s="340"/>
      <c r="BO42" s="340"/>
      <c r="BP42" s="340"/>
      <c r="BQ42" s="340"/>
      <c r="BR42" s="340"/>
      <c r="BS42" s="340"/>
      <c r="BT42" s="340"/>
      <c r="BU42" s="340"/>
      <c r="BV42" s="340"/>
      <c r="BW42" s="340"/>
      <c r="BX42" s="340"/>
      <c r="BY42" s="340"/>
    </row>
    <row r="43" spans="2:77" ht="18.600000000000001" customHeight="1">
      <c r="B43" s="340"/>
      <c r="C43" s="340"/>
      <c r="D43" s="340"/>
      <c r="E43" s="340"/>
      <c r="F43" s="340"/>
      <c r="G43" s="340"/>
      <c r="H43" s="340"/>
      <c r="I43" s="340"/>
      <c r="J43" s="340"/>
      <c r="K43" s="340"/>
      <c r="L43" s="340"/>
      <c r="M43" s="340"/>
      <c r="N43" s="340"/>
      <c r="O43" s="340"/>
      <c r="P43" s="340"/>
      <c r="Q43" s="340"/>
      <c r="R43" s="340"/>
      <c r="S43" s="340"/>
      <c r="T43" s="340"/>
      <c r="U43" s="341"/>
      <c r="V43" s="341"/>
      <c r="W43" s="341"/>
      <c r="X43" s="340"/>
      <c r="Y43" s="340"/>
      <c r="Z43" s="340"/>
      <c r="AA43" s="340"/>
      <c r="AB43" s="340"/>
      <c r="AC43" s="340"/>
      <c r="AD43" s="341"/>
      <c r="AE43" s="341"/>
      <c r="AF43" s="341"/>
      <c r="AG43" s="340"/>
      <c r="AH43" s="340"/>
      <c r="AI43" s="340"/>
      <c r="AJ43" s="340"/>
      <c r="AK43" s="340"/>
      <c r="AL43" s="340"/>
      <c r="AM43" s="340"/>
      <c r="AN43" s="340"/>
      <c r="AO43" s="340"/>
      <c r="AP43" s="340"/>
      <c r="AQ43" s="340"/>
      <c r="AR43" s="340"/>
      <c r="AS43" s="340"/>
      <c r="AT43" s="340"/>
      <c r="AU43" s="340"/>
      <c r="AV43" s="340"/>
      <c r="AW43" s="340"/>
      <c r="AX43" s="340"/>
      <c r="AY43" s="340"/>
      <c r="AZ43" s="340"/>
      <c r="BA43" s="340"/>
      <c r="BB43" s="340"/>
      <c r="BC43" s="340"/>
      <c r="BD43" s="340"/>
      <c r="BE43" s="340"/>
      <c r="BF43" s="340"/>
      <c r="BG43" s="340"/>
      <c r="BH43" s="340"/>
      <c r="BI43" s="340"/>
      <c r="BJ43" s="340"/>
      <c r="BK43" s="340"/>
      <c r="BL43" s="340"/>
      <c r="BM43" s="340"/>
      <c r="BN43" s="340"/>
      <c r="BO43" s="340"/>
      <c r="BP43" s="340"/>
      <c r="BQ43" s="340"/>
      <c r="BR43" s="340"/>
      <c r="BS43" s="340"/>
      <c r="BT43" s="340"/>
      <c r="BU43" s="340"/>
      <c r="BV43" s="340"/>
      <c r="BW43" s="340"/>
      <c r="BX43" s="340"/>
      <c r="BY43" s="340"/>
    </row>
    <row r="44" spans="2:77" ht="21" customHeight="1">
      <c r="B44" s="340"/>
      <c r="C44" s="340"/>
      <c r="D44" s="340"/>
      <c r="E44" s="340"/>
      <c r="F44" s="340"/>
      <c r="G44" s="340"/>
      <c r="H44" s="340"/>
      <c r="I44" s="340"/>
      <c r="J44" s="340"/>
      <c r="K44" s="340"/>
      <c r="L44" s="340"/>
      <c r="M44" s="340"/>
      <c r="N44" s="340"/>
      <c r="O44" s="340"/>
      <c r="P44" s="340"/>
      <c r="Q44" s="340"/>
      <c r="R44" s="340"/>
      <c r="S44" s="340"/>
      <c r="T44" s="340"/>
      <c r="U44" s="812" t="s">
        <v>6</v>
      </c>
      <c r="V44" s="812"/>
      <c r="W44" s="812"/>
      <c r="X44" s="812"/>
      <c r="Y44" s="813"/>
      <c r="Z44" s="813"/>
      <c r="AA44" s="813"/>
      <c r="AB44" s="813"/>
      <c r="AC44" s="813"/>
      <c r="AD44" s="813"/>
      <c r="AE44" s="813"/>
      <c r="AF44" s="813"/>
      <c r="AG44" s="813"/>
      <c r="AH44" s="813"/>
      <c r="AI44" s="813"/>
      <c r="AJ44" s="813"/>
      <c r="AK44" s="813"/>
      <c r="AL44" s="813"/>
      <c r="AM44" s="813"/>
      <c r="AN44" s="813"/>
      <c r="AO44" s="813"/>
      <c r="AP44" s="814" t="str">
        <f>IF(Y45=Y40,"รองผู้อำนวยการสถานศึกษา รักษาราชการแทนผู้อำนวยการสถานศึกษา","ผู้อำนวยการสถานศึกษา")</f>
        <v>ผู้อำนวยการสถานศึกษา</v>
      </c>
      <c r="AQ44" s="814"/>
      <c r="AR44" s="814"/>
      <c r="AS44" s="814"/>
      <c r="AT44" s="814"/>
      <c r="AU44" s="814"/>
      <c r="AV44" s="814"/>
      <c r="AW44" s="814"/>
      <c r="AX44" s="814"/>
      <c r="AY44" s="814"/>
      <c r="AZ44" s="814"/>
      <c r="BA44" s="814"/>
      <c r="BB44" s="814"/>
      <c r="BC44" s="814"/>
      <c r="BD44" s="814"/>
      <c r="BE44" s="814"/>
      <c r="BF44" s="814"/>
      <c r="BG44" s="814"/>
      <c r="BH44" s="814"/>
      <c r="BI44" s="814"/>
      <c r="BJ44" s="814"/>
      <c r="BK44" s="814"/>
      <c r="BL44" s="814"/>
      <c r="BM44" s="814"/>
      <c r="BN44" s="814"/>
      <c r="BO44" s="814"/>
      <c r="BP44" s="814"/>
      <c r="BQ44" s="814"/>
      <c r="BR44" s="814"/>
      <c r="BS44" s="814"/>
      <c r="BT44" s="814"/>
      <c r="BU44" s="814"/>
      <c r="BV44" s="814"/>
      <c r="BW44" s="814"/>
      <c r="BX44" s="814"/>
      <c r="BY44" s="814"/>
    </row>
    <row r="45" spans="2:77" ht="21" customHeight="1">
      <c r="B45" s="340"/>
      <c r="C45" s="340"/>
      <c r="D45" s="340"/>
      <c r="E45" s="340"/>
      <c r="F45" s="340"/>
      <c r="G45" s="340"/>
      <c r="H45" s="340"/>
      <c r="I45" s="340"/>
      <c r="J45" s="340"/>
      <c r="K45" s="340"/>
      <c r="L45" s="340"/>
      <c r="M45" s="340"/>
      <c r="N45" s="340"/>
      <c r="O45" s="340"/>
      <c r="P45" s="340"/>
      <c r="Q45" s="340"/>
      <c r="R45" s="340"/>
      <c r="S45" s="340"/>
      <c r="T45" s="340"/>
      <c r="U45" s="340"/>
      <c r="V45" s="340"/>
      <c r="W45" s="340"/>
      <c r="X45" s="340"/>
      <c r="Y45" s="815" t="str">
        <f>IF('01.ข้อมูลเบื้องต้น'!$I$10="","(.....................................................)",CONCATENATE("(",'01.ข้อมูลเบื้องต้น'!$I$10,")"))</f>
        <v>(นายอัศวิน  คงเพ็ชรศักดิ์)</v>
      </c>
      <c r="Z45" s="815"/>
      <c r="AA45" s="815"/>
      <c r="AB45" s="815"/>
      <c r="AC45" s="815"/>
      <c r="AD45" s="815"/>
      <c r="AE45" s="815"/>
      <c r="AF45" s="815"/>
      <c r="AG45" s="815"/>
      <c r="AH45" s="815"/>
      <c r="AI45" s="815"/>
      <c r="AJ45" s="815"/>
      <c r="AK45" s="815"/>
      <c r="AL45" s="815"/>
      <c r="AM45" s="815"/>
      <c r="AN45" s="815"/>
      <c r="AO45" s="815"/>
      <c r="AP45" s="340"/>
      <c r="AQ45" s="340"/>
      <c r="AR45" s="340"/>
      <c r="AS45" s="340"/>
      <c r="AT45" s="340"/>
      <c r="AU45" s="340"/>
      <c r="AV45" s="340"/>
      <c r="AW45" s="340"/>
      <c r="AX45" s="340"/>
      <c r="AY45" s="340"/>
      <c r="AZ45" s="340"/>
      <c r="BA45" s="340"/>
      <c r="BB45" s="340"/>
      <c r="BC45" s="340"/>
      <c r="BD45" s="340"/>
      <c r="BE45" s="340"/>
      <c r="BF45" s="340"/>
      <c r="BG45" s="340"/>
      <c r="BH45" s="340"/>
      <c r="BI45" s="340"/>
      <c r="BJ45" s="340"/>
      <c r="BK45" s="340"/>
      <c r="BL45" s="340"/>
      <c r="BM45" s="340"/>
      <c r="BN45" s="340"/>
      <c r="BO45" s="340"/>
      <c r="BP45" s="340"/>
      <c r="BQ45" s="340"/>
      <c r="BR45" s="340"/>
      <c r="BS45" s="340"/>
      <c r="BT45" s="340"/>
      <c r="BU45" s="340"/>
      <c r="BV45" s="340"/>
      <c r="BW45" s="340"/>
      <c r="BX45" s="340"/>
      <c r="BY45" s="340"/>
    </row>
    <row r="46" spans="2:77" ht="21" customHeight="1">
      <c r="B46" s="340"/>
      <c r="C46" s="340"/>
      <c r="D46" s="340"/>
      <c r="E46" s="340"/>
      <c r="F46" s="340"/>
      <c r="G46" s="340"/>
      <c r="H46" s="340"/>
      <c r="I46" s="340"/>
      <c r="J46" s="340"/>
      <c r="K46" s="340"/>
      <c r="L46" s="340"/>
      <c r="M46" s="340"/>
      <c r="N46" s="340"/>
      <c r="O46" s="340"/>
      <c r="P46" s="340"/>
      <c r="Q46" s="340"/>
      <c r="R46" s="340"/>
      <c r="S46" s="340"/>
      <c r="T46" s="340"/>
      <c r="U46" s="344" t="s">
        <v>59</v>
      </c>
      <c r="V46" s="344"/>
      <c r="W46" s="344"/>
      <c r="X46" s="816">
        <f>IF('01.ข้อมูลเบื้องต้น'!$I$12="","",'01.ข้อมูลเบื้องต้น'!$I$12)</f>
        <v>31</v>
      </c>
      <c r="Y46" s="816"/>
      <c r="Z46" s="816"/>
      <c r="AA46" s="816"/>
      <c r="AB46" s="817" t="s">
        <v>60</v>
      </c>
      <c r="AC46" s="817"/>
      <c r="AD46" s="817"/>
      <c r="AE46" s="817"/>
      <c r="AF46" s="816" t="str">
        <f>IF('01.ข้อมูลเบื้องต้น'!$J$12="","",'01.ข้อมูลเบื้องต้น'!$J$12)</f>
        <v>มีนาคม</v>
      </c>
      <c r="AG46" s="816"/>
      <c r="AH46" s="816"/>
      <c r="AI46" s="816"/>
      <c r="AJ46" s="816"/>
      <c r="AK46" s="816"/>
      <c r="AL46" s="816"/>
      <c r="AM46" s="816"/>
      <c r="AN46" s="816"/>
      <c r="AO46" s="816"/>
      <c r="AP46" s="344" t="s">
        <v>61</v>
      </c>
      <c r="AQ46" s="344"/>
      <c r="AR46" s="344"/>
      <c r="AS46" s="816">
        <f>IF('01.ข้อมูลเบื้องต้น'!$K$12="","",'01.ข้อมูลเบื้องต้น'!$K$12)</f>
        <v>2569</v>
      </c>
      <c r="AT46" s="816"/>
      <c r="AU46" s="816"/>
      <c r="AV46" s="816"/>
      <c r="AW46" s="816"/>
      <c r="AX46" s="816"/>
      <c r="AY46" s="816"/>
      <c r="AZ46" s="816"/>
      <c r="BA46" s="340"/>
      <c r="BB46" s="340"/>
      <c r="BC46" s="340"/>
      <c r="BD46" s="340"/>
      <c r="BE46" s="340"/>
      <c r="BF46" s="340"/>
      <c r="BG46" s="340"/>
      <c r="BH46" s="340"/>
      <c r="BI46" s="340"/>
      <c r="BJ46" s="340"/>
      <c r="BK46" s="340"/>
      <c r="BL46" s="340"/>
      <c r="BM46" s="340"/>
      <c r="BN46" s="340"/>
      <c r="BO46" s="340"/>
      <c r="BP46" s="340"/>
      <c r="BQ46" s="340"/>
      <c r="BR46" s="340"/>
      <c r="BS46" s="340"/>
      <c r="BT46" s="340"/>
      <c r="BU46" s="340"/>
      <c r="BV46" s="340"/>
      <c r="BW46" s="340"/>
      <c r="BX46" s="340"/>
      <c r="BY46" s="340"/>
    </row>
  </sheetData>
  <sheetProtection algorithmName="SHA-512" hashValue="Y5hBfsQdANdxJz6dMDvmIHWpAfbqBsOsAhuX0Y4TlwpzIZzeuG4HRx7SByTgC9O6BIZtHhMJQThDMqZ/tf/YzQ==" saltValue="f0aWPO4QDHRNhLlzsVFcWg==" spinCount="100000" sheet="1" formatCells="0"/>
  <mergeCells count="135">
    <mergeCell ref="C23:AC23"/>
    <mergeCell ref="C24:AC24"/>
    <mergeCell ref="AJ17:AO17"/>
    <mergeCell ref="AJ18:AO18"/>
    <mergeCell ref="AJ20:AO20"/>
    <mergeCell ref="AJ21:AO21"/>
    <mergeCell ref="AJ22:AO22"/>
    <mergeCell ref="AJ23:AO23"/>
    <mergeCell ref="BH22:BM22"/>
    <mergeCell ref="BH23:BM23"/>
    <mergeCell ref="BH24:BM24"/>
    <mergeCell ref="BB21:BG21"/>
    <mergeCell ref="BB22:BG22"/>
    <mergeCell ref="BB23:BG23"/>
    <mergeCell ref="BB24:BG24"/>
    <mergeCell ref="AP23:AU23"/>
    <mergeCell ref="AV23:BA23"/>
    <mergeCell ref="AJ24:AO24"/>
    <mergeCell ref="AP24:AU24"/>
    <mergeCell ref="AV24:BA24"/>
    <mergeCell ref="AP18:AU18"/>
    <mergeCell ref="C15:BY15"/>
    <mergeCell ref="AJ16:AO16"/>
    <mergeCell ref="C16:AC16"/>
    <mergeCell ref="C17:AC17"/>
    <mergeCell ref="C18:AC18"/>
    <mergeCell ref="C20:AC20"/>
    <mergeCell ref="C21:AC21"/>
    <mergeCell ref="C22:AC22"/>
    <mergeCell ref="AP16:AU16"/>
    <mergeCell ref="AP22:AU22"/>
    <mergeCell ref="AV22:BA22"/>
    <mergeCell ref="C19:BY19"/>
    <mergeCell ref="BH17:BM17"/>
    <mergeCell ref="BH18:BM18"/>
    <mergeCell ref="BT17:BY17"/>
    <mergeCell ref="BQ16:BS16"/>
    <mergeCell ref="BT16:BY16"/>
    <mergeCell ref="AD17:AI17"/>
    <mergeCell ref="BN16:BP16"/>
    <mergeCell ref="AD16:AI16"/>
    <mergeCell ref="AP17:AU17"/>
    <mergeCell ref="AD18:AI18"/>
    <mergeCell ref="BN17:BP17"/>
    <mergeCell ref="BQ17:BS17"/>
    <mergeCell ref="C1:BY4"/>
    <mergeCell ref="C5:BY5"/>
    <mergeCell ref="C6:BY6"/>
    <mergeCell ref="CA6:CK8"/>
    <mergeCell ref="C7:BY7"/>
    <mergeCell ref="C8:BY8"/>
    <mergeCell ref="BN14:BP14"/>
    <mergeCell ref="BQ14:BS14"/>
    <mergeCell ref="CA9:CK10"/>
    <mergeCell ref="C10:BY10"/>
    <mergeCell ref="C13:AC14"/>
    <mergeCell ref="AD13:AI14"/>
    <mergeCell ref="AJ13:BS13"/>
    <mergeCell ref="BT13:BY14"/>
    <mergeCell ref="AJ14:AO14"/>
    <mergeCell ref="AP14:AU14"/>
    <mergeCell ref="BH14:BM14"/>
    <mergeCell ref="BB14:BG14"/>
    <mergeCell ref="AV14:BA14"/>
    <mergeCell ref="BQ18:BS18"/>
    <mergeCell ref="BT18:BY18"/>
    <mergeCell ref="BN18:BP18"/>
    <mergeCell ref="BB17:BG17"/>
    <mergeCell ref="BB16:BG16"/>
    <mergeCell ref="BB18:BG18"/>
    <mergeCell ref="AV16:BA16"/>
    <mergeCell ref="BH16:BM16"/>
    <mergeCell ref="AV17:BA17"/>
    <mergeCell ref="AV18:BA18"/>
    <mergeCell ref="BN20:BP20"/>
    <mergeCell ref="BQ20:BS20"/>
    <mergeCell ref="BT20:BY20"/>
    <mergeCell ref="AD21:AI21"/>
    <mergeCell ref="AD20:AI20"/>
    <mergeCell ref="BN21:BP21"/>
    <mergeCell ref="BQ21:BS21"/>
    <mergeCell ref="BT21:BY21"/>
    <mergeCell ref="AP20:AU20"/>
    <mergeCell ref="AV20:BA20"/>
    <mergeCell ref="BB20:BG20"/>
    <mergeCell ref="BH20:BM20"/>
    <mergeCell ref="AP21:AU21"/>
    <mergeCell ref="AV21:BA21"/>
    <mergeCell ref="BH21:BM21"/>
    <mergeCell ref="BT22:BY22"/>
    <mergeCell ref="AD23:AI23"/>
    <mergeCell ref="BN22:BP22"/>
    <mergeCell ref="BQ22:BS22"/>
    <mergeCell ref="BN23:BP23"/>
    <mergeCell ref="BQ23:BS23"/>
    <mergeCell ref="BT23:BY23"/>
    <mergeCell ref="AD22:AI22"/>
    <mergeCell ref="AD24:AI24"/>
    <mergeCell ref="BN24:BP24"/>
    <mergeCell ref="BQ24:BS24"/>
    <mergeCell ref="BT24:BY24"/>
    <mergeCell ref="C34:F34"/>
    <mergeCell ref="G34:W34"/>
    <mergeCell ref="AK34:AN34"/>
    <mergeCell ref="AO34:BL34"/>
    <mergeCell ref="BM34:BY34"/>
    <mergeCell ref="G35:W35"/>
    <mergeCell ref="AO35:BL35"/>
    <mergeCell ref="C30:AE30"/>
    <mergeCell ref="AF30:AQ30"/>
    <mergeCell ref="Y45:AO45"/>
    <mergeCell ref="X46:AA46"/>
    <mergeCell ref="AB46:AE46"/>
    <mergeCell ref="AF46:AO46"/>
    <mergeCell ref="AS46:AZ46"/>
    <mergeCell ref="U39:X39"/>
    <mergeCell ref="Y39:AO39"/>
    <mergeCell ref="Y40:AO40"/>
    <mergeCell ref="U42:W42"/>
    <mergeCell ref="AD42:AF42"/>
    <mergeCell ref="AJ42:AL42"/>
    <mergeCell ref="BI28:BY28"/>
    <mergeCell ref="AR28:BH28"/>
    <mergeCell ref="AR29:BH29"/>
    <mergeCell ref="AR30:BH30"/>
    <mergeCell ref="BI29:BY29"/>
    <mergeCell ref="BI30:BY30"/>
    <mergeCell ref="U44:X44"/>
    <mergeCell ref="Y44:AO44"/>
    <mergeCell ref="AP44:BY44"/>
    <mergeCell ref="C27:AE28"/>
    <mergeCell ref="AF27:AQ28"/>
    <mergeCell ref="AR27:BY27"/>
    <mergeCell ref="C29:AE29"/>
    <mergeCell ref="AF29:AQ29"/>
  </mergeCells>
  <pageMargins left="0.39370078740157483" right="0.15748031496062992" top="0.74803149606299213" bottom="0.74803149606299213" header="0.31496062992125984" footer="0.31496062992125984"/>
  <pageSetup paperSize="5" scale="90" orientation="portrait" horizontalDpi="4294967293" verticalDpi="300" r:id="rId1"/>
  <headerFooter>
    <oddHeader>&amp;R&amp;"TH SarabunPSK,ธรรมดา"&amp;16ปถ.07 : ป / ปถ.03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C31D64-0FB2-43C8-9282-1A186809DBB6}">
  <sheetPr>
    <tabColor rgb="FF00B050"/>
  </sheetPr>
  <dimension ref="B1:CK42"/>
  <sheetViews>
    <sheetView view="pageBreakPreview" topLeftCell="A4" zoomScale="82" zoomScaleSheetLayoutView="82" workbookViewId="0">
      <selection activeCell="AD14" sqref="AD14:AI14"/>
    </sheetView>
  </sheetViews>
  <sheetFormatPr defaultColWidth="9.33203125" defaultRowHeight="24.6"/>
  <cols>
    <col min="1" max="77" width="1.44140625" style="334" customWidth="1"/>
    <col min="78" max="16384" width="9.33203125" style="334"/>
  </cols>
  <sheetData>
    <row r="1" spans="3:89">
      <c r="C1" s="827"/>
      <c r="D1" s="827"/>
      <c r="E1" s="827"/>
      <c r="F1" s="827"/>
      <c r="G1" s="827"/>
      <c r="H1" s="827"/>
      <c r="I1" s="827"/>
      <c r="J1" s="827"/>
      <c r="K1" s="827"/>
      <c r="L1" s="827"/>
      <c r="M1" s="827"/>
      <c r="N1" s="827"/>
      <c r="O1" s="827"/>
      <c r="P1" s="827"/>
      <c r="Q1" s="827"/>
      <c r="R1" s="827"/>
      <c r="S1" s="827"/>
      <c r="T1" s="827"/>
      <c r="U1" s="827"/>
      <c r="V1" s="827"/>
      <c r="W1" s="827"/>
      <c r="X1" s="827"/>
      <c r="Y1" s="827"/>
      <c r="Z1" s="827"/>
      <c r="AA1" s="827"/>
      <c r="AB1" s="827"/>
      <c r="AC1" s="827"/>
      <c r="AD1" s="827"/>
      <c r="AE1" s="827"/>
      <c r="AF1" s="827"/>
      <c r="AG1" s="827"/>
      <c r="AH1" s="827"/>
      <c r="AI1" s="827"/>
      <c r="AJ1" s="827"/>
      <c r="AK1" s="827"/>
      <c r="AL1" s="827"/>
      <c r="AM1" s="827"/>
      <c r="AN1" s="827"/>
      <c r="AO1" s="827"/>
      <c r="AP1" s="827"/>
      <c r="AQ1" s="827"/>
      <c r="AR1" s="827"/>
      <c r="AS1" s="827"/>
      <c r="AT1" s="827"/>
      <c r="AU1" s="827"/>
      <c r="AV1" s="827"/>
      <c r="AW1" s="827"/>
      <c r="AX1" s="827"/>
      <c r="AY1" s="827"/>
      <c r="AZ1" s="827"/>
      <c r="BA1" s="827"/>
      <c r="BB1" s="827"/>
      <c r="BC1" s="827"/>
      <c r="BD1" s="827"/>
      <c r="BE1" s="827"/>
      <c r="BF1" s="827"/>
      <c r="BG1" s="827"/>
      <c r="BH1" s="827"/>
      <c r="BI1" s="827"/>
      <c r="BJ1" s="827"/>
      <c r="BK1" s="827"/>
      <c r="BL1" s="827"/>
      <c r="BM1" s="827"/>
      <c r="BN1" s="827"/>
      <c r="BO1" s="827"/>
      <c r="BP1" s="827"/>
      <c r="BQ1" s="827"/>
      <c r="BR1" s="827"/>
      <c r="BS1" s="827"/>
      <c r="BT1" s="827"/>
      <c r="BU1" s="827"/>
      <c r="BV1" s="827"/>
      <c r="BW1" s="827"/>
      <c r="BX1" s="827"/>
      <c r="BY1" s="827"/>
    </row>
    <row r="2" spans="3:89">
      <c r="C2" s="827"/>
      <c r="D2" s="827"/>
      <c r="E2" s="827"/>
      <c r="F2" s="827"/>
      <c r="G2" s="827"/>
      <c r="H2" s="827"/>
      <c r="I2" s="827"/>
      <c r="J2" s="827"/>
      <c r="K2" s="827"/>
      <c r="L2" s="827"/>
      <c r="M2" s="827"/>
      <c r="N2" s="827"/>
      <c r="O2" s="827"/>
      <c r="P2" s="827"/>
      <c r="Q2" s="827"/>
      <c r="R2" s="827"/>
      <c r="S2" s="827"/>
      <c r="T2" s="827"/>
      <c r="U2" s="827"/>
      <c r="V2" s="827"/>
      <c r="W2" s="827"/>
      <c r="X2" s="827"/>
      <c r="Y2" s="827"/>
      <c r="Z2" s="827"/>
      <c r="AA2" s="827"/>
      <c r="AB2" s="827"/>
      <c r="AC2" s="827"/>
      <c r="AD2" s="827"/>
      <c r="AE2" s="827"/>
      <c r="AF2" s="827"/>
      <c r="AG2" s="827"/>
      <c r="AH2" s="827"/>
      <c r="AI2" s="827"/>
      <c r="AJ2" s="827"/>
      <c r="AK2" s="827"/>
      <c r="AL2" s="827"/>
      <c r="AM2" s="827"/>
      <c r="AN2" s="827"/>
      <c r="AO2" s="827"/>
      <c r="AP2" s="827"/>
      <c r="AQ2" s="827"/>
      <c r="AR2" s="827"/>
      <c r="AS2" s="827"/>
      <c r="AT2" s="827"/>
      <c r="AU2" s="827"/>
      <c r="AV2" s="827"/>
      <c r="AW2" s="827"/>
      <c r="AX2" s="827"/>
      <c r="AY2" s="827"/>
      <c r="AZ2" s="827"/>
      <c r="BA2" s="827"/>
      <c r="BB2" s="827"/>
      <c r="BC2" s="827"/>
      <c r="BD2" s="827"/>
      <c r="BE2" s="827"/>
      <c r="BF2" s="827"/>
      <c r="BG2" s="827"/>
      <c r="BH2" s="827"/>
      <c r="BI2" s="827"/>
      <c r="BJ2" s="827"/>
      <c r="BK2" s="827"/>
      <c r="BL2" s="827"/>
      <c r="BM2" s="827"/>
      <c r="BN2" s="827"/>
      <c r="BO2" s="827"/>
      <c r="BP2" s="827"/>
      <c r="BQ2" s="827"/>
      <c r="BR2" s="827"/>
      <c r="BS2" s="827"/>
      <c r="BT2" s="827"/>
      <c r="BU2" s="827"/>
      <c r="BV2" s="827"/>
      <c r="BW2" s="827"/>
      <c r="BX2" s="827"/>
      <c r="BY2" s="827"/>
    </row>
    <row r="3" spans="3:89">
      <c r="C3" s="827"/>
      <c r="D3" s="827"/>
      <c r="E3" s="827"/>
      <c r="F3" s="827"/>
      <c r="G3" s="827"/>
      <c r="H3" s="827"/>
      <c r="I3" s="827"/>
      <c r="J3" s="827"/>
      <c r="K3" s="827"/>
      <c r="L3" s="827"/>
      <c r="M3" s="827"/>
      <c r="N3" s="827"/>
      <c r="O3" s="827"/>
      <c r="P3" s="827"/>
      <c r="Q3" s="827"/>
      <c r="R3" s="827"/>
      <c r="S3" s="827"/>
      <c r="T3" s="827"/>
      <c r="U3" s="827"/>
      <c r="V3" s="827"/>
      <c r="W3" s="827"/>
      <c r="X3" s="827"/>
      <c r="Y3" s="827"/>
      <c r="Z3" s="827"/>
      <c r="AA3" s="827"/>
      <c r="AB3" s="827"/>
      <c r="AC3" s="827"/>
      <c r="AD3" s="827"/>
      <c r="AE3" s="827"/>
      <c r="AF3" s="827"/>
      <c r="AG3" s="827"/>
      <c r="AH3" s="827"/>
      <c r="AI3" s="827"/>
      <c r="AJ3" s="827"/>
      <c r="AK3" s="827"/>
      <c r="AL3" s="827"/>
      <c r="AM3" s="827"/>
      <c r="AN3" s="827"/>
      <c r="AO3" s="827"/>
      <c r="AP3" s="827"/>
      <c r="AQ3" s="827"/>
      <c r="AR3" s="827"/>
      <c r="AS3" s="827"/>
      <c r="AT3" s="827"/>
      <c r="AU3" s="827"/>
      <c r="AV3" s="827"/>
      <c r="AW3" s="827"/>
      <c r="AX3" s="827"/>
      <c r="AY3" s="827"/>
      <c r="AZ3" s="827"/>
      <c r="BA3" s="827"/>
      <c r="BB3" s="827"/>
      <c r="BC3" s="827"/>
      <c r="BD3" s="827"/>
      <c r="BE3" s="827"/>
      <c r="BF3" s="827"/>
      <c r="BG3" s="827"/>
      <c r="BH3" s="827"/>
      <c r="BI3" s="827"/>
      <c r="BJ3" s="827"/>
      <c r="BK3" s="827"/>
      <c r="BL3" s="827"/>
      <c r="BM3" s="827"/>
      <c r="BN3" s="827"/>
      <c r="BO3" s="827"/>
      <c r="BP3" s="827"/>
      <c r="BQ3" s="827"/>
      <c r="BR3" s="827"/>
      <c r="BS3" s="827"/>
      <c r="BT3" s="827"/>
      <c r="BU3" s="827"/>
      <c r="BV3" s="827"/>
      <c r="BW3" s="827"/>
      <c r="BX3" s="827"/>
      <c r="BY3" s="827"/>
    </row>
    <row r="4" spans="3:89" ht="24" customHeight="1">
      <c r="C4" s="827"/>
      <c r="D4" s="827"/>
      <c r="E4" s="827"/>
      <c r="F4" s="827"/>
      <c r="G4" s="827"/>
      <c r="H4" s="827"/>
      <c r="I4" s="827"/>
      <c r="J4" s="827"/>
      <c r="K4" s="827"/>
      <c r="L4" s="827"/>
      <c r="M4" s="827"/>
      <c r="N4" s="827"/>
      <c r="O4" s="827"/>
      <c r="P4" s="827"/>
      <c r="Q4" s="827"/>
      <c r="R4" s="827"/>
      <c r="S4" s="827"/>
      <c r="T4" s="827"/>
      <c r="U4" s="827"/>
      <c r="V4" s="827"/>
      <c r="W4" s="827"/>
      <c r="X4" s="827"/>
      <c r="Y4" s="827"/>
      <c r="Z4" s="827"/>
      <c r="AA4" s="827"/>
      <c r="AB4" s="827"/>
      <c r="AC4" s="827"/>
      <c r="AD4" s="827"/>
      <c r="AE4" s="827"/>
      <c r="AF4" s="827"/>
      <c r="AG4" s="827"/>
      <c r="AH4" s="827"/>
      <c r="AI4" s="827"/>
      <c r="AJ4" s="827"/>
      <c r="AK4" s="827"/>
      <c r="AL4" s="827"/>
      <c r="AM4" s="827"/>
      <c r="AN4" s="827"/>
      <c r="AO4" s="827"/>
      <c r="AP4" s="827"/>
      <c r="AQ4" s="827"/>
      <c r="AR4" s="827"/>
      <c r="AS4" s="827"/>
      <c r="AT4" s="827"/>
      <c r="AU4" s="827"/>
      <c r="AV4" s="827"/>
      <c r="AW4" s="827"/>
      <c r="AX4" s="827"/>
      <c r="AY4" s="827"/>
      <c r="AZ4" s="827"/>
      <c r="BA4" s="827"/>
      <c r="BB4" s="827"/>
      <c r="BC4" s="827"/>
      <c r="BD4" s="827"/>
      <c r="BE4" s="827"/>
      <c r="BF4" s="827"/>
      <c r="BG4" s="827"/>
      <c r="BH4" s="827"/>
      <c r="BI4" s="827"/>
      <c r="BJ4" s="827"/>
      <c r="BK4" s="827"/>
      <c r="BL4" s="827"/>
      <c r="BM4" s="827"/>
      <c r="BN4" s="827"/>
      <c r="BO4" s="827"/>
      <c r="BP4" s="827"/>
      <c r="BQ4" s="827"/>
      <c r="BR4" s="827"/>
      <c r="BS4" s="827"/>
      <c r="BT4" s="827"/>
      <c r="BU4" s="827"/>
      <c r="BV4" s="827"/>
      <c r="BW4" s="827"/>
      <c r="BX4" s="827"/>
      <c r="BY4" s="827"/>
    </row>
    <row r="5" spans="3:89" ht="24" customHeight="1">
      <c r="C5" s="828" t="s">
        <v>587</v>
      </c>
      <c r="D5" s="828"/>
      <c r="E5" s="828"/>
      <c r="F5" s="828"/>
      <c r="G5" s="828"/>
      <c r="H5" s="828"/>
      <c r="I5" s="828"/>
      <c r="J5" s="828"/>
      <c r="K5" s="828"/>
      <c r="L5" s="828"/>
      <c r="M5" s="828"/>
      <c r="N5" s="828"/>
      <c r="O5" s="828"/>
      <c r="P5" s="828"/>
      <c r="Q5" s="828"/>
      <c r="R5" s="828"/>
      <c r="S5" s="828"/>
      <c r="T5" s="828"/>
      <c r="U5" s="828"/>
      <c r="V5" s="828"/>
      <c r="W5" s="828"/>
      <c r="X5" s="828"/>
      <c r="Y5" s="828"/>
      <c r="Z5" s="828"/>
      <c r="AA5" s="828"/>
      <c r="AB5" s="828"/>
      <c r="AC5" s="828"/>
      <c r="AD5" s="828"/>
      <c r="AE5" s="828"/>
      <c r="AF5" s="828"/>
      <c r="AG5" s="828"/>
      <c r="AH5" s="828"/>
      <c r="AI5" s="828"/>
      <c r="AJ5" s="828"/>
      <c r="AK5" s="828"/>
      <c r="AL5" s="828"/>
      <c r="AM5" s="828"/>
      <c r="AN5" s="828"/>
      <c r="AO5" s="828"/>
      <c r="AP5" s="828"/>
      <c r="AQ5" s="828"/>
      <c r="AR5" s="828"/>
      <c r="AS5" s="828"/>
      <c r="AT5" s="828"/>
      <c r="AU5" s="828"/>
      <c r="AV5" s="828"/>
      <c r="AW5" s="828"/>
      <c r="AX5" s="828"/>
      <c r="AY5" s="828"/>
      <c r="AZ5" s="828"/>
      <c r="BA5" s="828"/>
      <c r="BB5" s="828"/>
      <c r="BC5" s="828"/>
      <c r="BD5" s="828"/>
      <c r="BE5" s="828"/>
      <c r="BF5" s="828"/>
      <c r="BG5" s="828"/>
      <c r="BH5" s="828"/>
      <c r="BI5" s="828"/>
      <c r="BJ5" s="828"/>
      <c r="BK5" s="828"/>
      <c r="BL5" s="828"/>
      <c r="BM5" s="828"/>
      <c r="BN5" s="828"/>
      <c r="BO5" s="828"/>
      <c r="BP5" s="828"/>
      <c r="BQ5" s="828"/>
      <c r="BR5" s="828"/>
      <c r="BS5" s="828"/>
      <c r="BT5" s="828"/>
      <c r="BU5" s="828"/>
      <c r="BV5" s="828"/>
      <c r="BW5" s="828"/>
      <c r="BX5" s="828"/>
      <c r="BY5" s="828"/>
    </row>
    <row r="6" spans="3:89" ht="24" customHeight="1">
      <c r="C6" s="829" t="s">
        <v>218</v>
      </c>
      <c r="D6" s="829"/>
      <c r="E6" s="829"/>
      <c r="F6" s="829"/>
      <c r="G6" s="829"/>
      <c r="H6" s="829"/>
      <c r="I6" s="829"/>
      <c r="J6" s="829"/>
      <c r="K6" s="829"/>
      <c r="L6" s="829"/>
      <c r="M6" s="829"/>
      <c r="N6" s="829"/>
      <c r="O6" s="829"/>
      <c r="P6" s="829"/>
      <c r="Q6" s="829"/>
      <c r="R6" s="829"/>
      <c r="S6" s="829"/>
      <c r="T6" s="829"/>
      <c r="U6" s="829"/>
      <c r="V6" s="829"/>
      <c r="W6" s="829"/>
      <c r="X6" s="829"/>
      <c r="Y6" s="829"/>
      <c r="Z6" s="829"/>
      <c r="AA6" s="829"/>
      <c r="AB6" s="829"/>
      <c r="AC6" s="829"/>
      <c r="AD6" s="829"/>
      <c r="AE6" s="829"/>
      <c r="AF6" s="829"/>
      <c r="AG6" s="829"/>
      <c r="AH6" s="829"/>
      <c r="AI6" s="829"/>
      <c r="AJ6" s="829"/>
      <c r="AK6" s="829"/>
      <c r="AL6" s="829"/>
      <c r="AM6" s="829"/>
      <c r="AN6" s="829"/>
      <c r="AO6" s="829"/>
      <c r="AP6" s="829"/>
      <c r="AQ6" s="829"/>
      <c r="AR6" s="829"/>
      <c r="AS6" s="829"/>
      <c r="AT6" s="829"/>
      <c r="AU6" s="829"/>
      <c r="AV6" s="829"/>
      <c r="AW6" s="829"/>
      <c r="AX6" s="829"/>
      <c r="AY6" s="829"/>
      <c r="AZ6" s="829"/>
      <c r="BA6" s="829"/>
      <c r="BB6" s="829"/>
      <c r="BC6" s="829"/>
      <c r="BD6" s="829"/>
      <c r="BE6" s="829"/>
      <c r="BF6" s="829"/>
      <c r="BG6" s="829"/>
      <c r="BH6" s="829"/>
      <c r="BI6" s="829"/>
      <c r="BJ6" s="829"/>
      <c r="BK6" s="829"/>
      <c r="BL6" s="829"/>
      <c r="BM6" s="829"/>
      <c r="BN6" s="829"/>
      <c r="BO6" s="829"/>
      <c r="BP6" s="829"/>
      <c r="BQ6" s="829"/>
      <c r="BR6" s="829"/>
      <c r="BS6" s="829"/>
      <c r="BT6" s="829"/>
      <c r="BU6" s="829"/>
      <c r="BV6" s="829"/>
      <c r="BW6" s="829"/>
      <c r="BX6" s="829"/>
      <c r="BY6" s="829"/>
      <c r="CA6" s="830"/>
      <c r="CB6" s="830"/>
      <c r="CC6" s="830"/>
      <c r="CD6" s="830"/>
      <c r="CE6" s="830"/>
      <c r="CF6" s="830"/>
      <c r="CG6" s="830"/>
      <c r="CH6" s="830"/>
      <c r="CI6" s="830"/>
      <c r="CJ6" s="830"/>
      <c r="CK6" s="830"/>
    </row>
    <row r="7" spans="3:89" ht="24" customHeight="1">
      <c r="C7" s="829" t="s">
        <v>130</v>
      </c>
      <c r="D7" s="829"/>
      <c r="E7" s="829"/>
      <c r="F7" s="829"/>
      <c r="G7" s="829"/>
      <c r="H7" s="829"/>
      <c r="I7" s="829"/>
      <c r="J7" s="829"/>
      <c r="K7" s="829"/>
      <c r="L7" s="829"/>
      <c r="M7" s="829"/>
      <c r="N7" s="829"/>
      <c r="O7" s="829"/>
      <c r="P7" s="829"/>
      <c r="Q7" s="829"/>
      <c r="R7" s="829"/>
      <c r="S7" s="829"/>
      <c r="T7" s="829"/>
      <c r="U7" s="829"/>
      <c r="V7" s="829"/>
      <c r="W7" s="829"/>
      <c r="X7" s="829"/>
      <c r="Y7" s="829"/>
      <c r="Z7" s="829"/>
      <c r="AA7" s="829"/>
      <c r="AB7" s="829"/>
      <c r="AC7" s="829"/>
      <c r="AD7" s="829"/>
      <c r="AE7" s="829"/>
      <c r="AF7" s="829"/>
      <c r="AG7" s="829"/>
      <c r="AH7" s="829"/>
      <c r="AI7" s="829"/>
      <c r="AJ7" s="829"/>
      <c r="AK7" s="829"/>
      <c r="AL7" s="829"/>
      <c r="AM7" s="829"/>
      <c r="AN7" s="829"/>
      <c r="AO7" s="829"/>
      <c r="AP7" s="829"/>
      <c r="AQ7" s="829"/>
      <c r="AR7" s="829"/>
      <c r="AS7" s="829"/>
      <c r="AT7" s="829"/>
      <c r="AU7" s="829"/>
      <c r="AV7" s="829"/>
      <c r="AW7" s="829"/>
      <c r="AX7" s="829"/>
      <c r="AY7" s="829"/>
      <c r="AZ7" s="829"/>
      <c r="BA7" s="829"/>
      <c r="BB7" s="829"/>
      <c r="BC7" s="829"/>
      <c r="BD7" s="829"/>
      <c r="BE7" s="829"/>
      <c r="BF7" s="829"/>
      <c r="BG7" s="829"/>
      <c r="BH7" s="829"/>
      <c r="BI7" s="829"/>
      <c r="BJ7" s="829"/>
      <c r="BK7" s="829"/>
      <c r="BL7" s="829"/>
      <c r="BM7" s="829"/>
      <c r="BN7" s="829"/>
      <c r="BO7" s="829"/>
      <c r="BP7" s="829"/>
      <c r="BQ7" s="829"/>
      <c r="BR7" s="829"/>
      <c r="BS7" s="829"/>
      <c r="BT7" s="829"/>
      <c r="BU7" s="829"/>
      <c r="BV7" s="829"/>
      <c r="BW7" s="829"/>
      <c r="BX7" s="829"/>
      <c r="BY7" s="829"/>
      <c r="CA7" s="830"/>
      <c r="CB7" s="830"/>
      <c r="CC7" s="830"/>
      <c r="CD7" s="830"/>
      <c r="CE7" s="830"/>
      <c r="CF7" s="830"/>
      <c r="CG7" s="830"/>
      <c r="CH7" s="830"/>
      <c r="CI7" s="830"/>
      <c r="CJ7" s="830"/>
      <c r="CK7" s="830"/>
    </row>
    <row r="8" spans="3:89" ht="19.5" customHeight="1">
      <c r="C8" s="829" t="str">
        <f>IF(C14="","ชั้น........................ ปีการศึกษา....................",CONCATENATE("  ชั้น",'01.ข้อมูลเบื้องต้น'!$H$2,"    ปีการศึกษา ",'01.ข้อมูลเบื้องต้น'!$K$2))</f>
        <v xml:space="preserve">  ชั้น    ปีการศึกษา 2568</v>
      </c>
      <c r="D8" s="829"/>
      <c r="E8" s="829"/>
      <c r="F8" s="829"/>
      <c r="G8" s="829"/>
      <c r="H8" s="829"/>
      <c r="I8" s="829"/>
      <c r="J8" s="829"/>
      <c r="K8" s="829"/>
      <c r="L8" s="829"/>
      <c r="M8" s="829"/>
      <c r="N8" s="829"/>
      <c r="O8" s="829"/>
      <c r="P8" s="829"/>
      <c r="Q8" s="829"/>
      <c r="R8" s="829"/>
      <c r="S8" s="829"/>
      <c r="T8" s="829"/>
      <c r="U8" s="829"/>
      <c r="V8" s="829"/>
      <c r="W8" s="829"/>
      <c r="X8" s="829"/>
      <c r="Y8" s="829"/>
      <c r="Z8" s="829"/>
      <c r="AA8" s="829"/>
      <c r="AB8" s="829"/>
      <c r="AC8" s="829"/>
      <c r="AD8" s="829"/>
      <c r="AE8" s="829"/>
      <c r="AF8" s="829"/>
      <c r="AG8" s="829"/>
      <c r="AH8" s="829"/>
      <c r="AI8" s="829"/>
      <c r="AJ8" s="829"/>
      <c r="AK8" s="829"/>
      <c r="AL8" s="829"/>
      <c r="AM8" s="829"/>
      <c r="AN8" s="829"/>
      <c r="AO8" s="829"/>
      <c r="AP8" s="829"/>
      <c r="AQ8" s="829"/>
      <c r="AR8" s="829"/>
      <c r="AS8" s="829"/>
      <c r="AT8" s="829"/>
      <c r="AU8" s="829"/>
      <c r="AV8" s="829"/>
      <c r="AW8" s="829"/>
      <c r="AX8" s="829"/>
      <c r="AY8" s="829"/>
      <c r="AZ8" s="829"/>
      <c r="BA8" s="829"/>
      <c r="BB8" s="829"/>
      <c r="BC8" s="829"/>
      <c r="BD8" s="829"/>
      <c r="BE8" s="829"/>
      <c r="BF8" s="829"/>
      <c r="BG8" s="829"/>
      <c r="BH8" s="829"/>
      <c r="BI8" s="829"/>
      <c r="BJ8" s="829"/>
      <c r="BK8" s="829"/>
      <c r="BL8" s="829"/>
      <c r="BM8" s="829"/>
      <c r="BN8" s="829"/>
      <c r="BO8" s="829"/>
      <c r="BP8" s="829"/>
      <c r="BQ8" s="829"/>
      <c r="BR8" s="829"/>
      <c r="BS8" s="829"/>
      <c r="BT8" s="829"/>
      <c r="BU8" s="829"/>
      <c r="BV8" s="829"/>
      <c r="BW8" s="829"/>
      <c r="BX8" s="829"/>
      <c r="BY8" s="829"/>
      <c r="CA8" s="830"/>
      <c r="CB8" s="830"/>
      <c r="CC8" s="830"/>
      <c r="CD8" s="830"/>
      <c r="CE8" s="830"/>
      <c r="CF8" s="830"/>
      <c r="CG8" s="830"/>
      <c r="CH8" s="830"/>
      <c r="CI8" s="830"/>
      <c r="CJ8" s="830"/>
      <c r="CK8" s="830"/>
    </row>
    <row r="9" spans="3:89" ht="13.5" customHeight="1">
      <c r="C9" s="335"/>
      <c r="D9" s="335"/>
      <c r="E9" s="335"/>
      <c r="F9" s="335"/>
      <c r="G9" s="335"/>
      <c r="H9" s="335"/>
      <c r="I9" s="335"/>
      <c r="J9" s="335"/>
      <c r="K9" s="335"/>
      <c r="L9" s="335"/>
      <c r="M9" s="335"/>
      <c r="N9" s="335"/>
      <c r="O9" s="335"/>
      <c r="P9" s="335"/>
      <c r="Q9" s="335"/>
      <c r="R9" s="335"/>
      <c r="S9" s="335"/>
      <c r="T9" s="335"/>
      <c r="U9" s="335"/>
      <c r="V9" s="335"/>
      <c r="W9" s="335"/>
      <c r="X9" s="335"/>
      <c r="Y9" s="335"/>
      <c r="Z9" s="335"/>
      <c r="AA9" s="335"/>
      <c r="AB9" s="335"/>
      <c r="AC9" s="335"/>
      <c r="AD9" s="335"/>
      <c r="AE9" s="335"/>
      <c r="AF9" s="335"/>
      <c r="AG9" s="335"/>
      <c r="AH9" s="335"/>
      <c r="AI9" s="335"/>
      <c r="AJ9" s="335"/>
      <c r="AK9" s="335"/>
      <c r="AL9" s="335"/>
      <c r="AM9" s="335"/>
      <c r="AN9" s="335"/>
      <c r="AO9" s="335"/>
      <c r="AP9" s="335"/>
      <c r="AQ9" s="335"/>
      <c r="AR9" s="335"/>
      <c r="AS9" s="335"/>
      <c r="AT9" s="335"/>
      <c r="AU9" s="335"/>
      <c r="AV9" s="335"/>
      <c r="AW9" s="335"/>
      <c r="AX9" s="335"/>
      <c r="AY9" s="335"/>
      <c r="AZ9" s="335"/>
      <c r="BA9" s="335"/>
      <c r="BB9" s="335"/>
      <c r="BC9" s="335"/>
      <c r="BD9" s="335"/>
      <c r="BE9" s="335"/>
      <c r="BF9" s="335"/>
      <c r="BG9" s="335"/>
      <c r="BH9" s="335"/>
      <c r="BI9" s="335"/>
      <c r="BJ9" s="335"/>
      <c r="BK9" s="335"/>
      <c r="BL9" s="335"/>
      <c r="BM9" s="335"/>
      <c r="BN9" s="335"/>
      <c r="BO9" s="335"/>
      <c r="BP9" s="335"/>
      <c r="BQ9" s="335"/>
      <c r="BR9" s="335"/>
      <c r="BS9" s="335"/>
      <c r="BT9" s="335"/>
      <c r="BU9" s="335"/>
      <c r="BV9" s="335"/>
      <c r="BW9" s="335"/>
      <c r="BX9" s="335"/>
      <c r="BY9" s="335"/>
      <c r="CA9" s="831"/>
      <c r="CB9" s="831"/>
      <c r="CC9" s="831"/>
      <c r="CD9" s="831"/>
      <c r="CE9" s="831"/>
      <c r="CF9" s="831"/>
      <c r="CG9" s="831"/>
      <c r="CH9" s="831"/>
      <c r="CI9" s="831"/>
      <c r="CJ9" s="831"/>
      <c r="CK9" s="831"/>
    </row>
    <row r="10" spans="3:89" ht="19.5" customHeight="1">
      <c r="C10" s="829" t="s">
        <v>131</v>
      </c>
      <c r="D10" s="829"/>
      <c r="E10" s="829"/>
      <c r="F10" s="829"/>
      <c r="G10" s="829"/>
      <c r="H10" s="829"/>
      <c r="I10" s="829"/>
      <c r="J10" s="829"/>
      <c r="K10" s="829"/>
      <c r="L10" s="829"/>
      <c r="M10" s="829"/>
      <c r="N10" s="829"/>
      <c r="O10" s="829"/>
      <c r="P10" s="829"/>
      <c r="Q10" s="829"/>
      <c r="R10" s="829"/>
      <c r="S10" s="829"/>
      <c r="T10" s="829"/>
      <c r="U10" s="829"/>
      <c r="V10" s="829"/>
      <c r="W10" s="829"/>
      <c r="X10" s="829"/>
      <c r="Y10" s="829"/>
      <c r="Z10" s="829"/>
      <c r="AA10" s="829"/>
      <c r="AB10" s="829"/>
      <c r="AC10" s="829"/>
      <c r="AD10" s="829"/>
      <c r="AE10" s="829"/>
      <c r="AF10" s="829"/>
      <c r="AG10" s="829"/>
      <c r="AH10" s="829"/>
      <c r="AI10" s="829"/>
      <c r="AJ10" s="829"/>
      <c r="AK10" s="829"/>
      <c r="AL10" s="829"/>
      <c r="AM10" s="829"/>
      <c r="AN10" s="829"/>
      <c r="AO10" s="829"/>
      <c r="AP10" s="829"/>
      <c r="AQ10" s="829"/>
      <c r="AR10" s="829"/>
      <c r="AS10" s="829"/>
      <c r="AT10" s="829"/>
      <c r="AU10" s="829"/>
      <c r="AV10" s="829"/>
      <c r="AW10" s="829"/>
      <c r="AX10" s="829"/>
      <c r="AY10" s="829"/>
      <c r="AZ10" s="829"/>
      <c r="BA10" s="829"/>
      <c r="BB10" s="829"/>
      <c r="BC10" s="829"/>
      <c r="BD10" s="829"/>
      <c r="BE10" s="829"/>
      <c r="BF10" s="829"/>
      <c r="BG10" s="829"/>
      <c r="BH10" s="829"/>
      <c r="BI10" s="829"/>
      <c r="BJ10" s="829"/>
      <c r="BK10" s="829"/>
      <c r="BL10" s="829"/>
      <c r="BM10" s="829"/>
      <c r="BN10" s="829"/>
      <c r="BO10" s="829"/>
      <c r="BP10" s="829"/>
      <c r="BQ10" s="829"/>
      <c r="BR10" s="829"/>
      <c r="BS10" s="829"/>
      <c r="BT10" s="829"/>
      <c r="BU10" s="829"/>
      <c r="BV10" s="829"/>
      <c r="BW10" s="829"/>
      <c r="BX10" s="829"/>
      <c r="BY10" s="829"/>
      <c r="CA10" s="831"/>
      <c r="CB10" s="831"/>
      <c r="CC10" s="831"/>
      <c r="CD10" s="831"/>
      <c r="CE10" s="831"/>
      <c r="CF10" s="831"/>
      <c r="CG10" s="831"/>
      <c r="CH10" s="831"/>
      <c r="CI10" s="831"/>
      <c r="CJ10" s="831"/>
      <c r="CK10" s="831"/>
    </row>
    <row r="11" spans="3:89" ht="19.5" customHeight="1">
      <c r="C11" s="335"/>
      <c r="D11" s="335"/>
      <c r="E11" s="335"/>
      <c r="F11" s="335"/>
      <c r="G11" s="335"/>
      <c r="H11" s="335"/>
      <c r="I11" s="335"/>
      <c r="J11" s="335"/>
      <c r="K11" s="335"/>
      <c r="L11" s="335"/>
      <c r="M11" s="335"/>
      <c r="N11" s="335"/>
      <c r="O11" s="335"/>
      <c r="P11" s="335"/>
      <c r="Q11" s="335"/>
      <c r="R11" s="335"/>
      <c r="S11" s="335"/>
      <c r="T11" s="335"/>
      <c r="U11" s="335"/>
      <c r="V11" s="335"/>
      <c r="W11" s="335"/>
      <c r="X11" s="335"/>
      <c r="Y11" s="335"/>
      <c r="Z11" s="335"/>
      <c r="AA11" s="335"/>
      <c r="AB11" s="335"/>
      <c r="AC11" s="335"/>
      <c r="AD11" s="335"/>
      <c r="AE11" s="335"/>
      <c r="AF11" s="335"/>
      <c r="AG11" s="335"/>
      <c r="AH11" s="335"/>
      <c r="AI11" s="335"/>
      <c r="AJ11" s="335"/>
      <c r="AK11" s="335"/>
      <c r="AL11" s="335"/>
      <c r="AM11" s="335"/>
      <c r="AN11" s="335"/>
      <c r="AO11" s="335"/>
      <c r="AP11" s="335"/>
      <c r="AQ11" s="335"/>
      <c r="AR11" s="335"/>
      <c r="AS11" s="335"/>
      <c r="AT11" s="335"/>
      <c r="AU11" s="335"/>
      <c r="AV11" s="335"/>
      <c r="AW11" s="335"/>
      <c r="AX11" s="335"/>
      <c r="AY11" s="335"/>
      <c r="AZ11" s="335"/>
      <c r="BA11" s="335"/>
      <c r="BB11" s="335"/>
      <c r="BC11" s="335"/>
      <c r="BD11" s="335"/>
      <c r="BE11" s="335"/>
      <c r="BF11" s="335"/>
      <c r="BG11" s="335"/>
      <c r="BH11" s="335"/>
      <c r="BI11" s="335"/>
      <c r="BJ11" s="335"/>
      <c r="BK11" s="335"/>
      <c r="BL11" s="335"/>
      <c r="BM11" s="335"/>
      <c r="BN11" s="335"/>
      <c r="BO11" s="335"/>
      <c r="BP11" s="335"/>
      <c r="BQ11" s="335"/>
      <c r="BR11" s="335"/>
      <c r="BS11" s="335"/>
      <c r="BT11" s="335"/>
      <c r="BU11" s="335"/>
      <c r="BV11" s="335"/>
      <c r="BW11" s="335"/>
      <c r="BX11" s="335"/>
      <c r="BY11" s="335"/>
      <c r="CA11" s="728"/>
      <c r="CB11" s="728"/>
      <c r="CC11" s="728"/>
      <c r="CD11" s="728"/>
      <c r="CE11" s="728"/>
      <c r="CF11" s="728"/>
      <c r="CG11" s="728"/>
      <c r="CH11" s="728"/>
      <c r="CI11" s="728"/>
      <c r="CJ11" s="728"/>
      <c r="CK11" s="728"/>
    </row>
    <row r="12" spans="3:89" ht="20.25" customHeight="1">
      <c r="C12" s="825" t="s">
        <v>575</v>
      </c>
      <c r="D12" s="825"/>
      <c r="E12" s="825"/>
      <c r="F12" s="825"/>
      <c r="G12" s="825"/>
      <c r="H12" s="825"/>
      <c r="I12" s="825"/>
      <c r="J12" s="825"/>
      <c r="K12" s="825"/>
      <c r="L12" s="825"/>
      <c r="M12" s="825"/>
      <c r="N12" s="825"/>
      <c r="O12" s="825"/>
      <c r="P12" s="825"/>
      <c r="Q12" s="825"/>
      <c r="R12" s="825"/>
      <c r="S12" s="825"/>
      <c r="T12" s="825"/>
      <c r="U12" s="825"/>
      <c r="V12" s="825"/>
      <c r="W12" s="825"/>
      <c r="X12" s="825"/>
      <c r="Y12" s="825"/>
      <c r="Z12" s="825"/>
      <c r="AA12" s="825"/>
      <c r="AB12" s="825"/>
      <c r="AC12" s="825"/>
      <c r="AD12" s="826" t="s">
        <v>132</v>
      </c>
      <c r="AE12" s="825"/>
      <c r="AF12" s="825"/>
      <c r="AG12" s="825"/>
      <c r="AH12" s="825"/>
      <c r="AI12" s="825"/>
      <c r="AJ12" s="825" t="s">
        <v>133</v>
      </c>
      <c r="AK12" s="825"/>
      <c r="AL12" s="825"/>
      <c r="AM12" s="825"/>
      <c r="AN12" s="825"/>
      <c r="AO12" s="825"/>
      <c r="AP12" s="825"/>
      <c r="AQ12" s="825"/>
      <c r="AR12" s="825"/>
      <c r="AS12" s="825"/>
      <c r="AT12" s="825"/>
      <c r="AU12" s="825"/>
      <c r="AV12" s="825"/>
      <c r="AW12" s="825"/>
      <c r="AX12" s="825"/>
      <c r="AY12" s="825"/>
      <c r="AZ12" s="825"/>
      <c r="BA12" s="825"/>
      <c r="BB12" s="825"/>
      <c r="BC12" s="825"/>
      <c r="BD12" s="825"/>
      <c r="BE12" s="825"/>
      <c r="BF12" s="825"/>
      <c r="BG12" s="825"/>
      <c r="BH12" s="825"/>
      <c r="BI12" s="825"/>
      <c r="BJ12" s="825"/>
      <c r="BK12" s="825"/>
      <c r="BL12" s="825"/>
      <c r="BM12" s="825"/>
      <c r="BN12" s="825"/>
      <c r="BO12" s="825"/>
      <c r="BP12" s="825"/>
      <c r="BQ12" s="825"/>
      <c r="BR12" s="825"/>
      <c r="BS12" s="825"/>
      <c r="BT12" s="826" t="s">
        <v>134</v>
      </c>
      <c r="BU12" s="825"/>
      <c r="BV12" s="825"/>
      <c r="BW12" s="825"/>
      <c r="BX12" s="825"/>
      <c r="BY12" s="825"/>
      <c r="CA12" s="337"/>
      <c r="CB12" s="338"/>
      <c r="CC12" s="337"/>
      <c r="CD12" s="337"/>
      <c r="CE12" s="337"/>
      <c r="CF12" s="337"/>
      <c r="CG12" s="337"/>
      <c r="CH12" s="337"/>
      <c r="CI12" s="337"/>
      <c r="CJ12" s="337"/>
      <c r="CK12" s="337"/>
    </row>
    <row r="13" spans="3:89" ht="20.25" customHeight="1">
      <c r="C13" s="825"/>
      <c r="D13" s="825"/>
      <c r="E13" s="825"/>
      <c r="F13" s="825"/>
      <c r="G13" s="825"/>
      <c r="H13" s="825"/>
      <c r="I13" s="825"/>
      <c r="J13" s="825"/>
      <c r="K13" s="825"/>
      <c r="L13" s="825"/>
      <c r="M13" s="825"/>
      <c r="N13" s="825"/>
      <c r="O13" s="825"/>
      <c r="P13" s="825"/>
      <c r="Q13" s="825"/>
      <c r="R13" s="825"/>
      <c r="S13" s="825"/>
      <c r="T13" s="825"/>
      <c r="U13" s="825"/>
      <c r="V13" s="825"/>
      <c r="W13" s="825"/>
      <c r="X13" s="825"/>
      <c r="Y13" s="825"/>
      <c r="Z13" s="825"/>
      <c r="AA13" s="825"/>
      <c r="AB13" s="825"/>
      <c r="AC13" s="825"/>
      <c r="AD13" s="825"/>
      <c r="AE13" s="825"/>
      <c r="AF13" s="825"/>
      <c r="AG13" s="825"/>
      <c r="AH13" s="825"/>
      <c r="AI13" s="825"/>
      <c r="AJ13" s="803" t="s">
        <v>571</v>
      </c>
      <c r="AK13" s="804"/>
      <c r="AL13" s="804"/>
      <c r="AM13" s="804"/>
      <c r="AN13" s="804"/>
      <c r="AO13" s="805"/>
      <c r="AP13" s="803" t="s">
        <v>572</v>
      </c>
      <c r="AQ13" s="804"/>
      <c r="AR13" s="804"/>
      <c r="AS13" s="804"/>
      <c r="AT13" s="804"/>
      <c r="AU13" s="805"/>
      <c r="AV13" s="803" t="s">
        <v>573</v>
      </c>
      <c r="AW13" s="804"/>
      <c r="AX13" s="804"/>
      <c r="AY13" s="804"/>
      <c r="AZ13" s="804"/>
      <c r="BA13" s="805"/>
      <c r="BB13" s="803" t="s">
        <v>574</v>
      </c>
      <c r="BC13" s="804"/>
      <c r="BD13" s="804"/>
      <c r="BE13" s="804"/>
      <c r="BF13" s="804"/>
      <c r="BG13" s="805"/>
      <c r="BH13" s="803" t="s">
        <v>138</v>
      </c>
      <c r="BI13" s="804"/>
      <c r="BJ13" s="804"/>
      <c r="BK13" s="804"/>
      <c r="BL13" s="804"/>
      <c r="BM13" s="805"/>
      <c r="BN13" s="825" t="s">
        <v>128</v>
      </c>
      <c r="BO13" s="825"/>
      <c r="BP13" s="825"/>
      <c r="BQ13" s="825" t="s">
        <v>129</v>
      </c>
      <c r="BR13" s="825"/>
      <c r="BS13" s="825"/>
      <c r="BT13" s="825"/>
      <c r="BU13" s="825"/>
      <c r="BV13" s="825"/>
      <c r="BW13" s="825"/>
      <c r="BX13" s="825"/>
      <c r="BY13" s="825"/>
      <c r="CA13" s="337"/>
      <c r="CB13" s="339"/>
      <c r="CC13" s="337"/>
      <c r="CD13" s="337"/>
      <c r="CE13" s="337"/>
      <c r="CF13" s="337"/>
      <c r="CG13" s="337"/>
      <c r="CH13" s="337"/>
      <c r="CI13" s="337"/>
      <c r="CJ13" s="337"/>
      <c r="CK13" s="337"/>
    </row>
    <row r="14" spans="3:89" ht="24" customHeight="1">
      <c r="C14" s="838">
        <f>'01.ข้อมูลเบื้องต้น'!B36</f>
        <v>0</v>
      </c>
      <c r="D14" s="839"/>
      <c r="E14" s="839"/>
      <c r="F14" s="839"/>
      <c r="G14" s="839"/>
      <c r="H14" s="839"/>
      <c r="I14" s="839"/>
      <c r="J14" s="839"/>
      <c r="K14" s="839"/>
      <c r="L14" s="839"/>
      <c r="M14" s="839"/>
      <c r="N14" s="839"/>
      <c r="O14" s="839"/>
      <c r="P14" s="839"/>
      <c r="Q14" s="839"/>
      <c r="R14" s="839"/>
      <c r="S14" s="839"/>
      <c r="T14" s="839"/>
      <c r="U14" s="839"/>
      <c r="V14" s="839"/>
      <c r="W14" s="839"/>
      <c r="X14" s="839"/>
      <c r="Y14" s="839"/>
      <c r="Z14" s="839"/>
      <c r="AA14" s="839"/>
      <c r="AB14" s="839"/>
      <c r="AC14" s="840"/>
      <c r="AD14" s="824">
        <f t="shared" ref="AD14:AD28" si="0">IF(COUNT(AJ14:BS14)=0,"",SUM(AJ14:BS14))</f>
        <v>0</v>
      </c>
      <c r="AE14" s="807"/>
      <c r="AF14" s="807"/>
      <c r="AG14" s="807"/>
      <c r="AH14" s="807"/>
      <c r="AI14" s="808"/>
      <c r="AJ14" s="806">
        <f>IF(COUNTA('6ประกาศปลายภาค'!$BS$10:$BS$59)=0,"",COUNTIF('6ประกาศปลายภาค'!$BS$10:$BS$59,"เชี่ยวชาญ"))</f>
        <v>0</v>
      </c>
      <c r="AK14" s="807"/>
      <c r="AL14" s="807"/>
      <c r="AM14" s="807"/>
      <c r="AN14" s="807"/>
      <c r="AO14" s="808"/>
      <c r="AP14" s="806">
        <f>IF(COUNTA('6ประกาศปลายภาค'!$BS$10:$BS$59)=0,"",COUNTIF('6ประกาศปลายภาค'!$BS$10:$BS$59,"ชำนาญ"))</f>
        <v>0</v>
      </c>
      <c r="AQ14" s="807"/>
      <c r="AR14" s="807"/>
      <c r="AS14" s="807"/>
      <c r="AT14" s="807"/>
      <c r="AU14" s="808"/>
      <c r="AV14" s="806">
        <f>IF(COUNTA('6ประกาศปลายภาค'!$BS$10:$BS$59)=0,"",COUNTIF('6ประกาศปลายภาค'!$BS$10:$BS$59,"พัฒนา"))</f>
        <v>0</v>
      </c>
      <c r="AW14" s="807"/>
      <c r="AX14" s="807"/>
      <c r="AY14" s="807"/>
      <c r="AZ14" s="807"/>
      <c r="BA14" s="808"/>
      <c r="BB14" s="806">
        <f>IF(COUNTA('6ประกาศปลายภาค'!$BS$10:$BS$59)=0,"",COUNTIF('6ประกาศปลายภาค'!$BS$10:$BS$59,"เริ่มต้น"))</f>
        <v>0</v>
      </c>
      <c r="BC14" s="807"/>
      <c r="BD14" s="807"/>
      <c r="BE14" s="807"/>
      <c r="BF14" s="807"/>
      <c r="BG14" s="808"/>
      <c r="BH14" s="806">
        <f>IF(COUNTA('6ประกาศปลายภาค'!$BS$10:$BS$59)=0,"",COUNTIF('6ประกาศปลายภาค'!$BS$10:$BS$59,"ไม่ผ่าน"))</f>
        <v>0</v>
      </c>
      <c r="BI14" s="807"/>
      <c r="BJ14" s="807"/>
      <c r="BK14" s="807"/>
      <c r="BL14" s="807"/>
      <c r="BM14" s="808"/>
      <c r="BN14" s="806">
        <f>IF(COUNTA('6ประกาศปลายภาค'!$BS$10:$BS$59)=0,"",COUNTIF('6ประกาศปลายภาค'!$BS$10:$BS$59,"ร"))</f>
        <v>0</v>
      </c>
      <c r="BO14" s="807"/>
      <c r="BP14" s="808"/>
      <c r="BQ14" s="806">
        <f>IF(COUNTA('6ประกาศปลายภาค'!$BS$10:$BS$59)=0,"",COUNTIF('6ประกาศปลายภาค'!$BS$10:$BS$59,"มส"))</f>
        <v>0</v>
      </c>
      <c r="BR14" s="807"/>
      <c r="BS14" s="808"/>
      <c r="BT14" s="824"/>
      <c r="BU14" s="824"/>
      <c r="BV14" s="824"/>
      <c r="BW14" s="824"/>
      <c r="BX14" s="824"/>
      <c r="BY14" s="824"/>
      <c r="CA14" s="337"/>
      <c r="CB14" s="339"/>
      <c r="CC14" s="337"/>
      <c r="CD14" s="337"/>
      <c r="CE14" s="337"/>
      <c r="CF14" s="337"/>
      <c r="CG14" s="337"/>
      <c r="CH14" s="337"/>
      <c r="CI14" s="337"/>
      <c r="CJ14" s="337"/>
      <c r="CK14" s="337"/>
    </row>
    <row r="15" spans="3:89" ht="24" customHeight="1">
      <c r="C15" s="838">
        <f>'01.ข้อมูลเบื้องต้น'!B37</f>
        <v>0</v>
      </c>
      <c r="D15" s="839"/>
      <c r="E15" s="839"/>
      <c r="F15" s="839"/>
      <c r="G15" s="839"/>
      <c r="H15" s="839"/>
      <c r="I15" s="839"/>
      <c r="J15" s="839"/>
      <c r="K15" s="839"/>
      <c r="L15" s="839"/>
      <c r="M15" s="839"/>
      <c r="N15" s="839"/>
      <c r="O15" s="839"/>
      <c r="P15" s="839"/>
      <c r="Q15" s="839"/>
      <c r="R15" s="839"/>
      <c r="S15" s="839"/>
      <c r="T15" s="839"/>
      <c r="U15" s="839"/>
      <c r="V15" s="839"/>
      <c r="W15" s="839"/>
      <c r="X15" s="839"/>
      <c r="Y15" s="839"/>
      <c r="Z15" s="839"/>
      <c r="AA15" s="839"/>
      <c r="AB15" s="839"/>
      <c r="AC15" s="840"/>
      <c r="AD15" s="824">
        <f t="shared" si="0"/>
        <v>0</v>
      </c>
      <c r="AE15" s="807"/>
      <c r="AF15" s="807"/>
      <c r="AG15" s="807"/>
      <c r="AH15" s="807"/>
      <c r="AI15" s="808"/>
      <c r="AJ15" s="806">
        <f>IF(COUNTA('6ประกาศปลายภาค'!$BW$10:$BW$59)=0,"",COUNTIF('6ประกาศปลายภาค'!$BW$10:$BW$59,"เชี่ยวชาญ"))</f>
        <v>0</v>
      </c>
      <c r="AK15" s="807"/>
      <c r="AL15" s="807"/>
      <c r="AM15" s="807"/>
      <c r="AN15" s="807"/>
      <c r="AO15" s="808"/>
      <c r="AP15" s="806">
        <f>IF(COUNTA('6ประกาศปลายภาค'!$BW$10:$BW$59)=0,"",COUNTIF('6ประกาศปลายภาค'!$BW$10:$BW$59,"ชำนาญ"))</f>
        <v>0</v>
      </c>
      <c r="AQ15" s="807"/>
      <c r="AR15" s="807"/>
      <c r="AS15" s="807"/>
      <c r="AT15" s="807"/>
      <c r="AU15" s="808"/>
      <c r="AV15" s="806">
        <f>IF(COUNTA('6ประกาศปลายภาค'!$BW$10:$BW$59)=0,"",COUNTIF('6ประกาศปลายภาค'!$BW$10:$BW$59,"พัฒนา"))</f>
        <v>0</v>
      </c>
      <c r="AW15" s="807"/>
      <c r="AX15" s="807"/>
      <c r="AY15" s="807"/>
      <c r="AZ15" s="807"/>
      <c r="BA15" s="808"/>
      <c r="BB15" s="806">
        <f>IF(COUNTA('6ประกาศปลายภาค'!$BW$10:$BW$59)=0,"",COUNTIF('6ประกาศปลายภาค'!$BW$10:$BW$59,"เริ่มต้น"))</f>
        <v>0</v>
      </c>
      <c r="BC15" s="807"/>
      <c r="BD15" s="807"/>
      <c r="BE15" s="807"/>
      <c r="BF15" s="807"/>
      <c r="BG15" s="808"/>
      <c r="BH15" s="806">
        <f>IF(COUNTA('6ประกาศปลายภาค'!$BW$10:$BW$59)=0,"",COUNTIF('6ประกาศปลายภาค'!$BW$10:$BW$59,"ไม่ผ่าน"))</f>
        <v>0</v>
      </c>
      <c r="BI15" s="807"/>
      <c r="BJ15" s="807"/>
      <c r="BK15" s="807"/>
      <c r="BL15" s="807"/>
      <c r="BM15" s="808"/>
      <c r="BN15" s="824">
        <f>IF(COUNTA('6ประกาศปลายภาค'!$BW$10:$BW$59)=0,"",COUNTIF('6ประกาศปลายภาค'!$BW$10:$BW$59,"ร"))</f>
        <v>0</v>
      </c>
      <c r="BO15" s="824"/>
      <c r="BP15" s="824"/>
      <c r="BQ15" s="824">
        <f>IF(COUNTA('6ประกาศปลายภาค'!$BW$10:$BW$59)=0,"",COUNTIF('6ประกาศปลายภาค'!$BW$10:$BW$59,"มส"))</f>
        <v>0</v>
      </c>
      <c r="BR15" s="824"/>
      <c r="BS15" s="824"/>
      <c r="BT15" s="824"/>
      <c r="BU15" s="824"/>
      <c r="BV15" s="824"/>
      <c r="BW15" s="824"/>
      <c r="BX15" s="824"/>
      <c r="BY15" s="824"/>
      <c r="CA15" s="337"/>
      <c r="CB15" s="339"/>
      <c r="CC15" s="337"/>
      <c r="CD15" s="337"/>
      <c r="CE15" s="337"/>
      <c r="CF15" s="337"/>
      <c r="CG15" s="337"/>
      <c r="CH15" s="337"/>
      <c r="CI15" s="337"/>
      <c r="CJ15" s="337"/>
      <c r="CK15" s="337"/>
    </row>
    <row r="16" spans="3:89" ht="24" customHeight="1">
      <c r="C16" s="838">
        <f>'01.ข้อมูลเบื้องต้น'!B38</f>
        <v>0</v>
      </c>
      <c r="D16" s="839"/>
      <c r="E16" s="839"/>
      <c r="F16" s="839"/>
      <c r="G16" s="839"/>
      <c r="H16" s="839"/>
      <c r="I16" s="839"/>
      <c r="J16" s="839"/>
      <c r="K16" s="839"/>
      <c r="L16" s="839"/>
      <c r="M16" s="839"/>
      <c r="N16" s="839"/>
      <c r="O16" s="839"/>
      <c r="P16" s="839"/>
      <c r="Q16" s="839"/>
      <c r="R16" s="839"/>
      <c r="S16" s="839"/>
      <c r="T16" s="839"/>
      <c r="U16" s="839"/>
      <c r="V16" s="839"/>
      <c r="W16" s="839"/>
      <c r="X16" s="839"/>
      <c r="Y16" s="839"/>
      <c r="Z16" s="839"/>
      <c r="AA16" s="839"/>
      <c r="AB16" s="839"/>
      <c r="AC16" s="840"/>
      <c r="AD16" s="824">
        <f t="shared" si="0"/>
        <v>0</v>
      </c>
      <c r="AE16" s="807"/>
      <c r="AF16" s="807"/>
      <c r="AG16" s="807"/>
      <c r="AH16" s="807"/>
      <c r="AI16" s="808"/>
      <c r="AJ16" s="806">
        <f>IF(COUNTA('6ประกาศปลายภาค'!$CA$10:$CA$59)=0,"",COUNTIF('6ประกาศปลายภาค'!$CA$10:$CA$59,"เชี่ยวชาญ"))</f>
        <v>0</v>
      </c>
      <c r="AK16" s="807"/>
      <c r="AL16" s="807"/>
      <c r="AM16" s="807"/>
      <c r="AN16" s="807"/>
      <c r="AO16" s="808"/>
      <c r="AP16" s="806">
        <f>IF(COUNTA('6ประกาศปลายภาค'!$CA$10:$CA$59)=0,"",COUNTIF('6ประกาศปลายภาค'!$CA$10:$CA$59,"ชำนาญ"))</f>
        <v>0</v>
      </c>
      <c r="AQ16" s="807"/>
      <c r="AR16" s="807"/>
      <c r="AS16" s="807"/>
      <c r="AT16" s="807"/>
      <c r="AU16" s="808"/>
      <c r="AV16" s="806">
        <f>IF(COUNTA('6ประกาศปลายภาค'!$CA$10:$CA$59)=0,"",COUNTIF('6ประกาศปลายภาค'!$CA$10:$CA$59,"พัฒนา"))</f>
        <v>0</v>
      </c>
      <c r="AW16" s="807"/>
      <c r="AX16" s="807"/>
      <c r="AY16" s="807"/>
      <c r="AZ16" s="807"/>
      <c r="BA16" s="808"/>
      <c r="BB16" s="806">
        <f>IF(COUNTA('6ประกาศปลายภาค'!$CA$10:$CA$59)=0,"",COUNTIF('6ประกาศปลายภาค'!$CA$10:$CA$59,"เริ่มต้น"))</f>
        <v>0</v>
      </c>
      <c r="BC16" s="807"/>
      <c r="BD16" s="807"/>
      <c r="BE16" s="807"/>
      <c r="BF16" s="807"/>
      <c r="BG16" s="808"/>
      <c r="BH16" s="806">
        <f>IF(COUNTA('6ประกาศปลายภาค'!$CA$10:$CA$59)=0,"",COUNTIF('6ประกาศปลายภาค'!$CA$10:$CA$59,"ไม่ผ่าน"))</f>
        <v>0</v>
      </c>
      <c r="BI16" s="807"/>
      <c r="BJ16" s="807"/>
      <c r="BK16" s="807"/>
      <c r="BL16" s="807"/>
      <c r="BM16" s="808"/>
      <c r="BN16" s="824">
        <f>IF(COUNTA('6ประกาศปลายภาค'!$CA$10:$CA$59)=0,"",COUNTIF('6ประกาศปลายภาค'!$CA$10:$CA$59,"ร"))</f>
        <v>0</v>
      </c>
      <c r="BO16" s="824"/>
      <c r="BP16" s="824"/>
      <c r="BQ16" s="824">
        <f>IF(COUNTA('6ประกาศปลายภาค'!$CA$10:$CA$59)=0,"",COUNTIF('6ประกาศปลายภาค'!$CA$10:$CA$59,"มส"))</f>
        <v>0</v>
      </c>
      <c r="BR16" s="824"/>
      <c r="BS16" s="824"/>
      <c r="BT16" s="824"/>
      <c r="BU16" s="824"/>
      <c r="BV16" s="824"/>
      <c r="BW16" s="824"/>
      <c r="BX16" s="824"/>
      <c r="BY16" s="824"/>
      <c r="CA16" s="337"/>
      <c r="CB16" s="339"/>
      <c r="CC16" s="337"/>
      <c r="CD16" s="337"/>
      <c r="CE16" s="337"/>
      <c r="CF16" s="337"/>
      <c r="CG16" s="337"/>
      <c r="CH16" s="337"/>
      <c r="CI16" s="337"/>
      <c r="CJ16" s="337"/>
      <c r="CK16" s="337"/>
    </row>
    <row r="17" spans="2:77" ht="24" customHeight="1">
      <c r="C17" s="838">
        <f>'01.ข้อมูลเบื้องต้น'!B39</f>
        <v>0</v>
      </c>
      <c r="D17" s="839"/>
      <c r="E17" s="839"/>
      <c r="F17" s="839"/>
      <c r="G17" s="839"/>
      <c r="H17" s="839"/>
      <c r="I17" s="839"/>
      <c r="J17" s="839"/>
      <c r="K17" s="839"/>
      <c r="L17" s="839"/>
      <c r="M17" s="839"/>
      <c r="N17" s="839"/>
      <c r="O17" s="839"/>
      <c r="P17" s="839"/>
      <c r="Q17" s="839"/>
      <c r="R17" s="839"/>
      <c r="S17" s="839"/>
      <c r="T17" s="839"/>
      <c r="U17" s="839"/>
      <c r="V17" s="839"/>
      <c r="W17" s="839"/>
      <c r="X17" s="839"/>
      <c r="Y17" s="839"/>
      <c r="Z17" s="839"/>
      <c r="AA17" s="839"/>
      <c r="AB17" s="839"/>
      <c r="AC17" s="840"/>
      <c r="AD17" s="824">
        <f t="shared" si="0"/>
        <v>0</v>
      </c>
      <c r="AE17" s="824"/>
      <c r="AF17" s="824"/>
      <c r="AG17" s="824"/>
      <c r="AH17" s="824"/>
      <c r="AI17" s="824"/>
      <c r="AJ17" s="806">
        <f>IF(COUNTA('6ประกาศปลายภาค'!$CE$10:$CE$59)=0,"",COUNTIF('6ประกาศปลายภาค'!$CE$10:$CE$59,"เชี่ยวชาญ"))</f>
        <v>0</v>
      </c>
      <c r="AK17" s="807"/>
      <c r="AL17" s="807"/>
      <c r="AM17" s="807"/>
      <c r="AN17" s="807"/>
      <c r="AO17" s="808"/>
      <c r="AP17" s="806">
        <f>IF(COUNTA('6ประกาศปลายภาค'!$CE$10:$CE$59)=0,"",COUNTIF('6ประกาศปลายภาค'!$CE$10:$CE$59,"ชำนาญ"))</f>
        <v>0</v>
      </c>
      <c r="AQ17" s="807"/>
      <c r="AR17" s="807"/>
      <c r="AS17" s="807"/>
      <c r="AT17" s="807"/>
      <c r="AU17" s="808"/>
      <c r="AV17" s="806">
        <f>IF(COUNTA('6ประกาศปลายภาค'!$CE$10:$CE$59)=0,"",COUNTIF('6ประกาศปลายภาค'!$CE$10:$CE$59,"พัฒนา"))</f>
        <v>0</v>
      </c>
      <c r="AW17" s="807"/>
      <c r="AX17" s="807"/>
      <c r="AY17" s="807"/>
      <c r="AZ17" s="807"/>
      <c r="BA17" s="808"/>
      <c r="BB17" s="806">
        <f>IF(COUNTA('6ประกาศปลายภาค'!$CE$10:$CE$59)=0,"",COUNTIF('6ประกาศปลายภาค'!$CE$10:$CE$59,"เริ่มต้น"))</f>
        <v>0</v>
      </c>
      <c r="BC17" s="807"/>
      <c r="BD17" s="807"/>
      <c r="BE17" s="807"/>
      <c r="BF17" s="807"/>
      <c r="BG17" s="808"/>
      <c r="BH17" s="806">
        <f>IF(COUNTA('6ประกาศปลายภาค'!$CE$10:$CE$59)=0,"",COUNTIF('6ประกาศปลายภาค'!$CE$10:$CE$59,"ไม่ผ่าน"))</f>
        <v>0</v>
      </c>
      <c r="BI17" s="807"/>
      <c r="BJ17" s="807"/>
      <c r="BK17" s="807"/>
      <c r="BL17" s="807"/>
      <c r="BM17" s="808"/>
      <c r="BN17" s="824">
        <f>IF(COUNTA('6ประกาศปลายภาค'!$CE$10:$CE$59)=0,"",COUNTIF('6ประกาศปลายภาค'!$CE$10:$CE$59,"ร"))</f>
        <v>0</v>
      </c>
      <c r="BO17" s="824"/>
      <c r="BP17" s="824"/>
      <c r="BQ17" s="824">
        <f>IF(COUNTA('6ประกาศปลายภาค'!$CE$10:$CE$59)=0,"",COUNTIF('6ประกาศปลายภาค'!$CE$10:$CE$59,"มส"))</f>
        <v>0</v>
      </c>
      <c r="BR17" s="824"/>
      <c r="BS17" s="824"/>
      <c r="BT17" s="824"/>
      <c r="BU17" s="824"/>
      <c r="BV17" s="824"/>
      <c r="BW17" s="824"/>
      <c r="BX17" s="824"/>
      <c r="BY17" s="824"/>
    </row>
    <row r="18" spans="2:77" ht="24" customHeight="1">
      <c r="C18" s="838">
        <f>'01.ข้อมูลเบื้องต้น'!B40</f>
        <v>0</v>
      </c>
      <c r="D18" s="839"/>
      <c r="E18" s="839"/>
      <c r="F18" s="839"/>
      <c r="G18" s="839"/>
      <c r="H18" s="839"/>
      <c r="I18" s="839"/>
      <c r="J18" s="839"/>
      <c r="K18" s="839"/>
      <c r="L18" s="839"/>
      <c r="M18" s="839"/>
      <c r="N18" s="839"/>
      <c r="O18" s="839"/>
      <c r="P18" s="839"/>
      <c r="Q18" s="839"/>
      <c r="R18" s="839"/>
      <c r="S18" s="839"/>
      <c r="T18" s="839"/>
      <c r="U18" s="839"/>
      <c r="V18" s="839"/>
      <c r="W18" s="839"/>
      <c r="X18" s="839"/>
      <c r="Y18" s="839"/>
      <c r="Z18" s="839"/>
      <c r="AA18" s="839"/>
      <c r="AB18" s="839"/>
      <c r="AC18" s="840"/>
      <c r="AD18" s="824">
        <f t="shared" si="0"/>
        <v>0</v>
      </c>
      <c r="AE18" s="824"/>
      <c r="AF18" s="824"/>
      <c r="AG18" s="824"/>
      <c r="AH18" s="824"/>
      <c r="AI18" s="824"/>
      <c r="AJ18" s="806">
        <f>IF(COUNTA('6ประกาศปลายภาค'!$CI$10:$CI$59)=0,"",COUNTIF('6ประกาศปลายภาค'!$CI$10:$CI$59,"เชี่ยวชาญ"))</f>
        <v>0</v>
      </c>
      <c r="AK18" s="807"/>
      <c r="AL18" s="807"/>
      <c r="AM18" s="807"/>
      <c r="AN18" s="807"/>
      <c r="AO18" s="808"/>
      <c r="AP18" s="806">
        <f>IF(COUNTA('6ประกาศปลายภาค'!$CI$10:$CI$59)=0,"",COUNTIF('6ประกาศปลายภาค'!$CI$10:$CI$59,"ชำนาญ"))</f>
        <v>0</v>
      </c>
      <c r="AQ18" s="807"/>
      <c r="AR18" s="807"/>
      <c r="AS18" s="807"/>
      <c r="AT18" s="807"/>
      <c r="AU18" s="808"/>
      <c r="AV18" s="806">
        <f>IF(COUNTA('6ประกาศปลายภาค'!$CI$10:$CI$59)=0,"",COUNTIF('6ประกาศปลายภาค'!$CI$10:$CI$59,"พัฒนา"))</f>
        <v>0</v>
      </c>
      <c r="AW18" s="807"/>
      <c r="AX18" s="807"/>
      <c r="AY18" s="807"/>
      <c r="AZ18" s="807"/>
      <c r="BA18" s="808"/>
      <c r="BB18" s="806">
        <f>IF(COUNTA('6ประกาศปลายภาค'!$CI$10:$CI$59)=0,"",COUNTIF('6ประกาศปลายภาค'!$CI$10:$CI$59,"เริ่มต้น"))</f>
        <v>0</v>
      </c>
      <c r="BC18" s="807"/>
      <c r="BD18" s="807"/>
      <c r="BE18" s="807"/>
      <c r="BF18" s="807"/>
      <c r="BG18" s="808"/>
      <c r="BH18" s="806">
        <f>IF(COUNTA('6ประกาศปลายภาค'!$CI$10:$CI$59)=0,"",COUNTIF('6ประกาศปลายภาค'!$CI$10:$CI$59,"ไม่ผ่าน"))</f>
        <v>0</v>
      </c>
      <c r="BI18" s="807"/>
      <c r="BJ18" s="807"/>
      <c r="BK18" s="807"/>
      <c r="BL18" s="807"/>
      <c r="BM18" s="808"/>
      <c r="BN18" s="824">
        <f>IF(COUNTA('6ประกาศปลายภาค'!$CI$10:$CI$59)=0,"",COUNTIF('6ประกาศปลายภาค'!$CI$10:$CI$59,"ร"))</f>
        <v>0</v>
      </c>
      <c r="BO18" s="824"/>
      <c r="BP18" s="824"/>
      <c r="BQ18" s="824">
        <f>IF(COUNTA('6ประกาศปลายภาค'!$CI$10:$CI$59)=0,"",COUNTIF('6ประกาศปลายภาค'!$CI$10:$CI$59,"มส"))</f>
        <v>0</v>
      </c>
      <c r="BR18" s="824"/>
      <c r="BS18" s="824"/>
      <c r="BT18" s="824"/>
      <c r="BU18" s="824"/>
      <c r="BV18" s="824"/>
      <c r="BW18" s="824"/>
      <c r="BX18" s="824"/>
      <c r="BY18" s="824"/>
    </row>
    <row r="19" spans="2:77" ht="24" customHeight="1">
      <c r="C19" s="838">
        <f>'01.ข้อมูลเบื้องต้น'!B41</f>
        <v>0</v>
      </c>
      <c r="D19" s="839"/>
      <c r="E19" s="839"/>
      <c r="F19" s="839"/>
      <c r="G19" s="839"/>
      <c r="H19" s="839"/>
      <c r="I19" s="839"/>
      <c r="J19" s="839"/>
      <c r="K19" s="839"/>
      <c r="L19" s="839"/>
      <c r="M19" s="839"/>
      <c r="N19" s="839"/>
      <c r="O19" s="839"/>
      <c r="P19" s="839"/>
      <c r="Q19" s="839"/>
      <c r="R19" s="839"/>
      <c r="S19" s="839"/>
      <c r="T19" s="839"/>
      <c r="U19" s="839"/>
      <c r="V19" s="839"/>
      <c r="W19" s="839"/>
      <c r="X19" s="839"/>
      <c r="Y19" s="839"/>
      <c r="Z19" s="839"/>
      <c r="AA19" s="839"/>
      <c r="AB19" s="839"/>
      <c r="AC19" s="840"/>
      <c r="AD19" s="824">
        <f t="shared" si="0"/>
        <v>0</v>
      </c>
      <c r="AE19" s="824"/>
      <c r="AF19" s="824"/>
      <c r="AG19" s="824"/>
      <c r="AH19" s="824"/>
      <c r="AI19" s="824"/>
      <c r="AJ19" s="806">
        <f>IF(COUNTA('6ประกาศปลายภาค'!$CM$10:$CM$59)=0,"",COUNTIF('6ประกาศปลายภาค'!$CM$10:$CM$59,"เชี่ยวชาญ"))</f>
        <v>0</v>
      </c>
      <c r="AK19" s="807"/>
      <c r="AL19" s="807"/>
      <c r="AM19" s="807"/>
      <c r="AN19" s="807"/>
      <c r="AO19" s="808"/>
      <c r="AP19" s="806">
        <f>IF(COUNTA('6ประกาศปลายภาค'!$CM$10:$CM$59)=0,"",COUNTIF('6ประกาศปลายภาค'!$CM$10:$CM$59,"ชำนาญ"))</f>
        <v>0</v>
      </c>
      <c r="AQ19" s="807"/>
      <c r="AR19" s="807"/>
      <c r="AS19" s="807"/>
      <c r="AT19" s="807"/>
      <c r="AU19" s="808"/>
      <c r="AV19" s="806">
        <f>IF(COUNTA('6ประกาศปลายภาค'!$CM$10:$CM$59)=0,"",COUNTIF('6ประกาศปลายภาค'!$CM$10:$CM$59,"พัฒนา"))</f>
        <v>0</v>
      </c>
      <c r="AW19" s="807"/>
      <c r="AX19" s="807"/>
      <c r="AY19" s="807"/>
      <c r="AZ19" s="807"/>
      <c r="BA19" s="808"/>
      <c r="BB19" s="806">
        <f>IF(COUNTA('6ประกาศปลายภาค'!$CM$10:$CM$59)=0,"",COUNTIF('6ประกาศปลายภาค'!$CM$10:$CM$59,"เริ่มต้น"))</f>
        <v>0</v>
      </c>
      <c r="BC19" s="807"/>
      <c r="BD19" s="807"/>
      <c r="BE19" s="807"/>
      <c r="BF19" s="807"/>
      <c r="BG19" s="808"/>
      <c r="BH19" s="806">
        <f>IF(COUNTA('6ประกาศปลายภาค'!$CM$10:$CM$59)=0,"",COUNTIF('6ประกาศปลายภาค'!$CM$10:$CM$59,"ไม่ผ่าน"))</f>
        <v>0</v>
      </c>
      <c r="BI19" s="807"/>
      <c r="BJ19" s="807"/>
      <c r="BK19" s="807"/>
      <c r="BL19" s="807"/>
      <c r="BM19" s="808"/>
      <c r="BN19" s="824">
        <f>IF(COUNTA('6ประกาศปลายภาค'!$CM$10:$CM$59)=0,"",COUNTIF('6ประกาศปลายภาค'!$CM$10:$CM$59,"ร"))</f>
        <v>0</v>
      </c>
      <c r="BO19" s="824"/>
      <c r="BP19" s="824"/>
      <c r="BQ19" s="824">
        <f>IF(COUNTA('6ประกาศปลายภาค'!$CM$10:$CM$59)=0,"",COUNTIF('6ประกาศปลายภาค'!$CM$10:$CM$59,"มส"))</f>
        <v>0</v>
      </c>
      <c r="BR19" s="824"/>
      <c r="BS19" s="824"/>
      <c r="BT19" s="824"/>
      <c r="BU19" s="824"/>
      <c r="BV19" s="824"/>
      <c r="BW19" s="824"/>
      <c r="BX19" s="824"/>
      <c r="BY19" s="824"/>
    </row>
    <row r="20" spans="2:77" ht="24" customHeight="1">
      <c r="C20" s="838">
        <f>'01.ข้อมูลเบื้องต้น'!B42</f>
        <v>0</v>
      </c>
      <c r="D20" s="839"/>
      <c r="E20" s="839"/>
      <c r="F20" s="839"/>
      <c r="G20" s="839"/>
      <c r="H20" s="839"/>
      <c r="I20" s="839"/>
      <c r="J20" s="839"/>
      <c r="K20" s="839"/>
      <c r="L20" s="839"/>
      <c r="M20" s="839"/>
      <c r="N20" s="839"/>
      <c r="O20" s="839"/>
      <c r="P20" s="839"/>
      <c r="Q20" s="839"/>
      <c r="R20" s="839"/>
      <c r="S20" s="839"/>
      <c r="T20" s="839"/>
      <c r="U20" s="839"/>
      <c r="V20" s="839"/>
      <c r="W20" s="839"/>
      <c r="X20" s="839"/>
      <c r="Y20" s="839"/>
      <c r="Z20" s="839"/>
      <c r="AA20" s="839"/>
      <c r="AB20" s="839"/>
      <c r="AC20" s="840"/>
      <c r="AD20" s="824">
        <f t="shared" si="0"/>
        <v>0</v>
      </c>
      <c r="AE20" s="824"/>
      <c r="AF20" s="824"/>
      <c r="AG20" s="824"/>
      <c r="AH20" s="824"/>
      <c r="AI20" s="824"/>
      <c r="AJ20" s="806">
        <f>IF(COUNTA('6ประกาศปลายภาค'!$CQ$10:$CQ$59)=0,"",COUNTIF('6ประกาศปลายภาค'!$CQ$10:$CQ$59,"เชี่ยวชาญ"))</f>
        <v>0</v>
      </c>
      <c r="AK20" s="807"/>
      <c r="AL20" s="807"/>
      <c r="AM20" s="807"/>
      <c r="AN20" s="807"/>
      <c r="AO20" s="808"/>
      <c r="AP20" s="806">
        <f>IF(COUNTA('6ประกาศปลายภาค'!$CQ$10:$CQ$59)=0,"",COUNTIF('6ประกาศปลายภาค'!$CQ$10:$CQ$59,"ชำนาญ"))</f>
        <v>0</v>
      </c>
      <c r="AQ20" s="807"/>
      <c r="AR20" s="807"/>
      <c r="AS20" s="807"/>
      <c r="AT20" s="807"/>
      <c r="AU20" s="808"/>
      <c r="AV20" s="806">
        <f>IF(COUNTA('6ประกาศปลายภาค'!$CQ$10:$CQ$59)=0,"",COUNTIF('6ประกาศปลายภาค'!$CQ$10:$CQ$59,"พัฒนา"))</f>
        <v>0</v>
      </c>
      <c r="AW20" s="807"/>
      <c r="AX20" s="807"/>
      <c r="AY20" s="807"/>
      <c r="AZ20" s="807"/>
      <c r="BA20" s="808"/>
      <c r="BB20" s="806">
        <f>IF(COUNTA('6ประกาศปลายภาค'!$CQ$10:$CQ$59)=0,"",COUNTIF('6ประกาศปลายภาค'!$CQ$10:$CQ$59,"เริ่มต้น"))</f>
        <v>0</v>
      </c>
      <c r="BC20" s="807"/>
      <c r="BD20" s="807"/>
      <c r="BE20" s="807"/>
      <c r="BF20" s="807"/>
      <c r="BG20" s="808"/>
      <c r="BH20" s="806">
        <f>IF(COUNTA('6ประกาศปลายภาค'!$CQ$10:$CQ$59)=0,"",COUNTIF('6ประกาศปลายภาค'!$CQ$10:$CQ$59,"ไม่ผ่าน"))</f>
        <v>0</v>
      </c>
      <c r="BI20" s="807"/>
      <c r="BJ20" s="807"/>
      <c r="BK20" s="807"/>
      <c r="BL20" s="807"/>
      <c r="BM20" s="808"/>
      <c r="BN20" s="824">
        <f>IF(COUNTA('6ประกาศปลายภาค'!$CQ$10:$CQ$59)=0,"",COUNTIF('6ประกาศปลายภาค'!$CQ$10:$CQ$59,"ร"))</f>
        <v>0</v>
      </c>
      <c r="BO20" s="824"/>
      <c r="BP20" s="824"/>
      <c r="BQ20" s="824">
        <f>IF(COUNTA('6ประกาศปลายภาค'!$CQ$10:$CQ$59)=0,"",COUNTIF('6ประกาศปลายภาค'!$CQ$10:$CQ$59,"มส"))</f>
        <v>0</v>
      </c>
      <c r="BR20" s="824"/>
      <c r="BS20" s="824"/>
      <c r="BT20" s="824"/>
      <c r="BU20" s="824"/>
      <c r="BV20" s="824"/>
      <c r="BW20" s="824"/>
      <c r="BX20" s="824"/>
      <c r="BY20" s="824"/>
    </row>
    <row r="21" spans="2:77" ht="24" customHeight="1">
      <c r="C21" s="838">
        <f>'01.ข้อมูลเบื้องต้น'!B43</f>
        <v>0</v>
      </c>
      <c r="D21" s="839"/>
      <c r="E21" s="839"/>
      <c r="F21" s="839"/>
      <c r="G21" s="839"/>
      <c r="H21" s="839"/>
      <c r="I21" s="839"/>
      <c r="J21" s="839"/>
      <c r="K21" s="839"/>
      <c r="L21" s="839"/>
      <c r="M21" s="839"/>
      <c r="N21" s="839"/>
      <c r="O21" s="839"/>
      <c r="P21" s="839"/>
      <c r="Q21" s="839"/>
      <c r="R21" s="839"/>
      <c r="S21" s="839"/>
      <c r="T21" s="839"/>
      <c r="U21" s="839"/>
      <c r="V21" s="839"/>
      <c r="W21" s="839"/>
      <c r="X21" s="839"/>
      <c r="Y21" s="839"/>
      <c r="Z21" s="839"/>
      <c r="AA21" s="839"/>
      <c r="AB21" s="839"/>
      <c r="AC21" s="840"/>
      <c r="AD21" s="824">
        <f t="shared" si="0"/>
        <v>0</v>
      </c>
      <c r="AE21" s="824"/>
      <c r="AF21" s="824"/>
      <c r="AG21" s="824"/>
      <c r="AH21" s="824"/>
      <c r="AI21" s="824"/>
      <c r="AJ21" s="806">
        <f>IF(COUNTA('6ประกาศปลายภาค'!$CU$10:$CU$59)=0,"",COUNTIF('6ประกาศปลายภาค'!$CU$10:$CU$59,"เชี่ยวชาญ"))</f>
        <v>0</v>
      </c>
      <c r="AK21" s="807"/>
      <c r="AL21" s="807"/>
      <c r="AM21" s="807"/>
      <c r="AN21" s="807"/>
      <c r="AO21" s="808"/>
      <c r="AP21" s="806">
        <f>IF(COUNTA('6ประกาศปลายภาค'!$CU$10:$CU$59)=0,"",COUNTIF('6ประกาศปลายภาค'!$CU$10:$CU$59,"ชำนาญ"))</f>
        <v>0</v>
      </c>
      <c r="AQ21" s="807"/>
      <c r="AR21" s="807"/>
      <c r="AS21" s="807"/>
      <c r="AT21" s="807"/>
      <c r="AU21" s="808"/>
      <c r="AV21" s="806">
        <f>IF(COUNTA('6ประกาศปลายภาค'!$CU$10:$CU$59)=0,"",COUNTIF('6ประกาศปลายภาค'!$CU$10:$CU$59,"พัฒนา"))</f>
        <v>0</v>
      </c>
      <c r="AW21" s="807"/>
      <c r="AX21" s="807"/>
      <c r="AY21" s="807"/>
      <c r="AZ21" s="807"/>
      <c r="BA21" s="808"/>
      <c r="BB21" s="806">
        <f>IF(COUNTA('6ประกาศปลายภาค'!$CU$10:$CU$59)=0,"",COUNTIF('6ประกาศปลายภาค'!$CU$10:$CU$59,"เริ่มต้น"))</f>
        <v>0</v>
      </c>
      <c r="BC21" s="807"/>
      <c r="BD21" s="807"/>
      <c r="BE21" s="807"/>
      <c r="BF21" s="807"/>
      <c r="BG21" s="808"/>
      <c r="BH21" s="806">
        <f>IF(COUNTA('6ประกาศปลายภาค'!$CU$10:$CU$59)=0,"",COUNTIF('6ประกาศปลายภาค'!$CU$10:$CU$59,"ไม่ผ่าน"))</f>
        <v>0</v>
      </c>
      <c r="BI21" s="807"/>
      <c r="BJ21" s="807"/>
      <c r="BK21" s="807"/>
      <c r="BL21" s="807"/>
      <c r="BM21" s="808"/>
      <c r="BN21" s="824">
        <f>IF(COUNTA('6ประกาศปลายภาค'!$CU$10:$CU$59)=0,"",COUNTIF('6ประกาศปลายภาค'!$CU$10:$CU$59,"ร"))</f>
        <v>0</v>
      </c>
      <c r="BO21" s="824"/>
      <c r="BP21" s="824"/>
      <c r="BQ21" s="824">
        <f>IF(COUNTA('6ประกาศปลายภาค'!$CU$10:$CU$59)=0,"",COUNTIF('6ประกาศปลายภาค'!$CU$10:$CU$59,"มส"))</f>
        <v>0</v>
      </c>
      <c r="BR21" s="824"/>
      <c r="BS21" s="824"/>
      <c r="BT21" s="824"/>
      <c r="BU21" s="824"/>
      <c r="BV21" s="824"/>
      <c r="BW21" s="824"/>
      <c r="BX21" s="824"/>
      <c r="BY21" s="824"/>
    </row>
    <row r="22" spans="2:77" ht="24" customHeight="1">
      <c r="C22" s="838">
        <f>'01.ข้อมูลเบื้องต้น'!B44</f>
        <v>0</v>
      </c>
      <c r="D22" s="839"/>
      <c r="E22" s="839"/>
      <c r="F22" s="839"/>
      <c r="G22" s="839"/>
      <c r="H22" s="839"/>
      <c r="I22" s="839"/>
      <c r="J22" s="839"/>
      <c r="K22" s="839"/>
      <c r="L22" s="839"/>
      <c r="M22" s="839"/>
      <c r="N22" s="839"/>
      <c r="O22" s="839"/>
      <c r="P22" s="839"/>
      <c r="Q22" s="839"/>
      <c r="R22" s="839"/>
      <c r="S22" s="839"/>
      <c r="T22" s="839"/>
      <c r="U22" s="839"/>
      <c r="V22" s="839"/>
      <c r="W22" s="839"/>
      <c r="X22" s="839"/>
      <c r="Y22" s="839"/>
      <c r="Z22" s="839"/>
      <c r="AA22" s="839"/>
      <c r="AB22" s="839"/>
      <c r="AC22" s="840"/>
      <c r="AD22" s="824">
        <f t="shared" si="0"/>
        <v>0</v>
      </c>
      <c r="AE22" s="807"/>
      <c r="AF22" s="807"/>
      <c r="AG22" s="807"/>
      <c r="AH22" s="807"/>
      <c r="AI22" s="808"/>
      <c r="AJ22" s="806">
        <f>IF(COUNTA('6ประกาศปลายภาค'!$CY$10:$CY$59)=0,"",COUNTIF('6ประกาศปลายภาค'!$CY$10:$CY$59,"เชี่ยวชาญ"))</f>
        <v>0</v>
      </c>
      <c r="AK22" s="807"/>
      <c r="AL22" s="807"/>
      <c r="AM22" s="807"/>
      <c r="AN22" s="807"/>
      <c r="AO22" s="808"/>
      <c r="AP22" s="806">
        <f>IF(COUNTA('6ประกาศปลายภาค'!$CY$10:$CY$59)=0,"",COUNTIF('6ประกาศปลายภาค'!$CY$10:$CY$59,"ชำนาญ"))</f>
        <v>0</v>
      </c>
      <c r="AQ22" s="807"/>
      <c r="AR22" s="807"/>
      <c r="AS22" s="807"/>
      <c r="AT22" s="807"/>
      <c r="AU22" s="808"/>
      <c r="AV22" s="806">
        <f>IF(COUNTA('6ประกาศปลายภาค'!$CY$10:$CY$59)=0,"",COUNTIF('6ประกาศปลายภาค'!$CY$10:$CY$59,"พัฒนา"))</f>
        <v>0</v>
      </c>
      <c r="AW22" s="807"/>
      <c r="AX22" s="807"/>
      <c r="AY22" s="807"/>
      <c r="AZ22" s="807"/>
      <c r="BA22" s="808"/>
      <c r="BB22" s="806">
        <f>IF(COUNTA('6ประกาศปลายภาค'!$CY$10:$CY$59)=0,"",COUNTIF('6ประกาศปลายภาค'!$CY$10:$CY$59,"เริ่มต้น"))</f>
        <v>0</v>
      </c>
      <c r="BC22" s="807"/>
      <c r="BD22" s="807"/>
      <c r="BE22" s="807"/>
      <c r="BF22" s="807"/>
      <c r="BG22" s="808"/>
      <c r="BH22" s="806">
        <f>IF(COUNTA('6ประกาศปลายภาค'!$CY$10:$CY$59)=0,"",COUNTIF('6ประกาศปลายภาค'!$CY$10:$CY$59,"ไม่ผ่าน"))</f>
        <v>0</v>
      </c>
      <c r="BI22" s="807"/>
      <c r="BJ22" s="807"/>
      <c r="BK22" s="807"/>
      <c r="BL22" s="807"/>
      <c r="BM22" s="808"/>
      <c r="BN22" s="806">
        <f>IF(COUNTA('6ประกาศปลายภาค'!$CY$10:$CY$59)=0,"",COUNTIF('6ประกาศปลายภาค'!$CY$10:$CY$59,"ร"))</f>
        <v>0</v>
      </c>
      <c r="BO22" s="807"/>
      <c r="BP22" s="808"/>
      <c r="BQ22" s="806">
        <f>IF(COUNTA('6ประกาศปลายภาค'!$CY$10:$CY$59)=0,"",COUNTIF('6ประกาศปลายภาค'!$CY$10:$CY$59,"มส"))</f>
        <v>0</v>
      </c>
      <c r="BR22" s="807"/>
      <c r="BS22" s="808"/>
      <c r="BT22" s="824"/>
      <c r="BU22" s="824"/>
      <c r="BV22" s="824"/>
      <c r="BW22" s="824"/>
      <c r="BX22" s="824"/>
      <c r="BY22" s="824"/>
    </row>
    <row r="23" spans="2:77" ht="24" customHeight="1">
      <c r="C23" s="838">
        <f>'01.ข้อมูลเบื้องต้น'!B45</f>
        <v>0</v>
      </c>
      <c r="D23" s="839"/>
      <c r="E23" s="839"/>
      <c r="F23" s="839"/>
      <c r="G23" s="839"/>
      <c r="H23" s="839"/>
      <c r="I23" s="839"/>
      <c r="J23" s="839"/>
      <c r="K23" s="839"/>
      <c r="L23" s="839"/>
      <c r="M23" s="839"/>
      <c r="N23" s="839"/>
      <c r="O23" s="839"/>
      <c r="P23" s="839"/>
      <c r="Q23" s="839"/>
      <c r="R23" s="839"/>
      <c r="S23" s="839"/>
      <c r="T23" s="839"/>
      <c r="U23" s="839"/>
      <c r="V23" s="839"/>
      <c r="W23" s="839"/>
      <c r="X23" s="839"/>
      <c r="Y23" s="839"/>
      <c r="Z23" s="839"/>
      <c r="AA23" s="839"/>
      <c r="AB23" s="839"/>
      <c r="AC23" s="840"/>
      <c r="AD23" s="824">
        <f t="shared" si="0"/>
        <v>0</v>
      </c>
      <c r="AE23" s="807"/>
      <c r="AF23" s="807"/>
      <c r="AG23" s="807"/>
      <c r="AH23" s="807"/>
      <c r="AI23" s="808"/>
      <c r="AJ23" s="806">
        <f>IF(COUNTA('6ประกาศปลายภาค'!$DC$10:$DC$59)=0,"",COUNTIF('6ประกาศปลายภาค'!$DC$10:$DC$59,"เชี่ยวชาญ"))</f>
        <v>0</v>
      </c>
      <c r="AK23" s="807"/>
      <c r="AL23" s="807"/>
      <c r="AM23" s="807"/>
      <c r="AN23" s="807"/>
      <c r="AO23" s="808"/>
      <c r="AP23" s="806">
        <f>IF(COUNTA('6ประกาศปลายภาค'!$DC$10:$DC$59)=0,"",COUNTIF('6ประกาศปลายภาค'!$DC$10:$DC$59,"ชำนาญ"))</f>
        <v>0</v>
      </c>
      <c r="AQ23" s="807"/>
      <c r="AR23" s="807"/>
      <c r="AS23" s="807"/>
      <c r="AT23" s="807"/>
      <c r="AU23" s="808"/>
      <c r="AV23" s="806">
        <f>IF(COUNTA('6ประกาศปลายภาค'!$DC$10:$DC$59)=0,"",COUNTIF('6ประกาศปลายภาค'!$DC$10:$DC$59,"พัฒนา"))</f>
        <v>0</v>
      </c>
      <c r="AW23" s="807"/>
      <c r="AX23" s="807"/>
      <c r="AY23" s="807"/>
      <c r="AZ23" s="807"/>
      <c r="BA23" s="808"/>
      <c r="BB23" s="806">
        <f>IF(COUNTA('6ประกาศปลายภาค'!$DC$10:$DC$59)=0,"",COUNTIF('6ประกาศปลายภาค'!$DC$10:$DC$59,"เริ่มต้น"))</f>
        <v>0</v>
      </c>
      <c r="BC23" s="807"/>
      <c r="BD23" s="807"/>
      <c r="BE23" s="807"/>
      <c r="BF23" s="807"/>
      <c r="BG23" s="808"/>
      <c r="BH23" s="806">
        <f>IF(COUNTA('6ประกาศปลายภาค'!$DC$10:$DC$59)=0,"",COUNTIF('6ประกาศปลายภาค'!$DC$10:$DC$59,"ไม่ผ่าน"))</f>
        <v>0</v>
      </c>
      <c r="BI23" s="807"/>
      <c r="BJ23" s="807"/>
      <c r="BK23" s="807"/>
      <c r="BL23" s="807"/>
      <c r="BM23" s="808"/>
      <c r="BN23" s="824">
        <f>IF(COUNTA('6ประกาศปลายภาค'!$DC$10:$DC$59)=0,"",COUNTIF('6ประกาศปลายภาค'!$DC$10:$DC$59,"ร"))</f>
        <v>0</v>
      </c>
      <c r="BO23" s="824"/>
      <c r="BP23" s="824"/>
      <c r="BQ23" s="824">
        <f>IF(COUNTA('6ประกาศปลายภาค'!$DC$10:$DC$59)=0,"",COUNTIF('6ประกาศปลายภาค'!$DC$10:$DC$59,"มส"))</f>
        <v>0</v>
      </c>
      <c r="BR23" s="824"/>
      <c r="BS23" s="824"/>
      <c r="BT23" s="824"/>
      <c r="BU23" s="824"/>
      <c r="BV23" s="824"/>
      <c r="BW23" s="824"/>
      <c r="BX23" s="824"/>
      <c r="BY23" s="824"/>
    </row>
    <row r="24" spans="2:77" ht="24" customHeight="1">
      <c r="C24" s="838">
        <f>'01.ข้อมูลเบื้องต้น'!B46</f>
        <v>0</v>
      </c>
      <c r="D24" s="839"/>
      <c r="E24" s="839"/>
      <c r="F24" s="839"/>
      <c r="G24" s="839"/>
      <c r="H24" s="839"/>
      <c r="I24" s="839"/>
      <c r="J24" s="839"/>
      <c r="K24" s="839"/>
      <c r="L24" s="839"/>
      <c r="M24" s="839"/>
      <c r="N24" s="839"/>
      <c r="O24" s="839"/>
      <c r="P24" s="839"/>
      <c r="Q24" s="839"/>
      <c r="R24" s="839"/>
      <c r="S24" s="839"/>
      <c r="T24" s="839"/>
      <c r="U24" s="839"/>
      <c r="V24" s="839"/>
      <c r="W24" s="839"/>
      <c r="X24" s="839"/>
      <c r="Y24" s="839"/>
      <c r="Z24" s="839"/>
      <c r="AA24" s="839"/>
      <c r="AB24" s="839"/>
      <c r="AC24" s="840"/>
      <c r="AD24" s="824">
        <f t="shared" si="0"/>
        <v>0</v>
      </c>
      <c r="AE24" s="807"/>
      <c r="AF24" s="807"/>
      <c r="AG24" s="807"/>
      <c r="AH24" s="807"/>
      <c r="AI24" s="808"/>
      <c r="AJ24" s="806">
        <f>IF(COUNTA('6ประกาศปลายภาค'!$DG$10:$DG$59)=0,"",COUNTIF('6ประกาศปลายภาค'!$DG$10:$DG$59,"เชี่ยวชาญ"))</f>
        <v>0</v>
      </c>
      <c r="AK24" s="807"/>
      <c r="AL24" s="807"/>
      <c r="AM24" s="807"/>
      <c r="AN24" s="807"/>
      <c r="AO24" s="808"/>
      <c r="AP24" s="806">
        <f>IF(COUNTA('6ประกาศปลายภาค'!$DG$10:$DG$59)=0,"",COUNTIF('6ประกาศปลายภาค'!$DG$10:$DG$59,"ชำนาญ"))</f>
        <v>0</v>
      </c>
      <c r="AQ24" s="807"/>
      <c r="AR24" s="807"/>
      <c r="AS24" s="807"/>
      <c r="AT24" s="807"/>
      <c r="AU24" s="808"/>
      <c r="AV24" s="806">
        <f>IF(COUNTA('6ประกาศปลายภาค'!$DG$10:$DG$59)=0,"",COUNTIF('6ประกาศปลายภาค'!$DG$10:$DG$59,"พัฒนา"))</f>
        <v>0</v>
      </c>
      <c r="AW24" s="807"/>
      <c r="AX24" s="807"/>
      <c r="AY24" s="807"/>
      <c r="AZ24" s="807"/>
      <c r="BA24" s="808"/>
      <c r="BB24" s="806">
        <f>IF(COUNTA('6ประกาศปลายภาค'!$DG$10:$DG$59)=0,"",COUNTIF('6ประกาศปลายภาค'!$DG$10:$DG$59,"เริ่มต้น"))</f>
        <v>0</v>
      </c>
      <c r="BC24" s="807"/>
      <c r="BD24" s="807"/>
      <c r="BE24" s="807"/>
      <c r="BF24" s="807"/>
      <c r="BG24" s="808"/>
      <c r="BH24" s="806">
        <f>IF(COUNTA('6ประกาศปลายภาค'!$DG$10:$DG$59)=0,"",COUNTIF('6ประกาศปลายภาค'!$DG$10:$DG$59,"ไม่ผ่าน"))</f>
        <v>0</v>
      </c>
      <c r="BI24" s="807"/>
      <c r="BJ24" s="807"/>
      <c r="BK24" s="807"/>
      <c r="BL24" s="807"/>
      <c r="BM24" s="808"/>
      <c r="BN24" s="824">
        <f>IF(COUNTA('6ประกาศปลายภาค'!$DG$10:$DG$59)=0,"",COUNTIF('6ประกาศปลายภาค'!$DG$10:$DG$59,"ร"))</f>
        <v>0</v>
      </c>
      <c r="BO24" s="824"/>
      <c r="BP24" s="824"/>
      <c r="BQ24" s="824">
        <f>IF(COUNTA('6ประกาศปลายภาค'!$DG$10:$DG$59)=0,"",COUNTIF('6ประกาศปลายภาค'!$DG$10:$DG$59,"มส"))</f>
        <v>0</v>
      </c>
      <c r="BR24" s="824"/>
      <c r="BS24" s="824"/>
      <c r="BT24" s="824"/>
      <c r="BU24" s="824"/>
      <c r="BV24" s="824"/>
      <c r="BW24" s="824"/>
      <c r="BX24" s="824"/>
      <c r="BY24" s="824"/>
    </row>
    <row r="25" spans="2:77" ht="24" customHeight="1">
      <c r="C25" s="838">
        <f>'01.ข้อมูลเบื้องต้น'!B47</f>
        <v>0</v>
      </c>
      <c r="D25" s="839"/>
      <c r="E25" s="839"/>
      <c r="F25" s="839"/>
      <c r="G25" s="839"/>
      <c r="H25" s="839"/>
      <c r="I25" s="839"/>
      <c r="J25" s="839"/>
      <c r="K25" s="839"/>
      <c r="L25" s="839"/>
      <c r="M25" s="839"/>
      <c r="N25" s="839"/>
      <c r="O25" s="839"/>
      <c r="P25" s="839"/>
      <c r="Q25" s="839"/>
      <c r="R25" s="839"/>
      <c r="S25" s="839"/>
      <c r="T25" s="839"/>
      <c r="U25" s="839"/>
      <c r="V25" s="839"/>
      <c r="W25" s="839"/>
      <c r="X25" s="839"/>
      <c r="Y25" s="839"/>
      <c r="Z25" s="839"/>
      <c r="AA25" s="839"/>
      <c r="AB25" s="839"/>
      <c r="AC25" s="840"/>
      <c r="AD25" s="824">
        <f t="shared" si="0"/>
        <v>0</v>
      </c>
      <c r="AE25" s="824"/>
      <c r="AF25" s="824"/>
      <c r="AG25" s="824"/>
      <c r="AH25" s="824"/>
      <c r="AI25" s="824"/>
      <c r="AJ25" s="806">
        <f>IF(COUNTA('6ประกาศปลายภาค'!$DK$10:$DK$59)=0,"",COUNTIF('6ประกาศปลายภาค'!$DK$10:$DK$59,"เชี่ยวชาญ"))</f>
        <v>0</v>
      </c>
      <c r="AK25" s="807"/>
      <c r="AL25" s="807"/>
      <c r="AM25" s="807"/>
      <c r="AN25" s="807"/>
      <c r="AO25" s="808"/>
      <c r="AP25" s="806">
        <f>IF(COUNTA('6ประกาศปลายภาค'!$DK$10:$DK$59)=0,"",COUNTIF('6ประกาศปลายภาค'!$DK$10:$DK$59,"ชำนาญ"))</f>
        <v>0</v>
      </c>
      <c r="AQ25" s="807"/>
      <c r="AR25" s="807"/>
      <c r="AS25" s="807"/>
      <c r="AT25" s="807"/>
      <c r="AU25" s="808"/>
      <c r="AV25" s="806">
        <f>IF(COUNTA('6ประกาศปลายภาค'!$DK$10:$DK$59)=0,"",COUNTIF('6ประกาศปลายภาค'!$DK$10:$DK$59,"พัฒนา"))</f>
        <v>0</v>
      </c>
      <c r="AW25" s="807"/>
      <c r="AX25" s="807"/>
      <c r="AY25" s="807"/>
      <c r="AZ25" s="807"/>
      <c r="BA25" s="808"/>
      <c r="BB25" s="806">
        <f>IF(COUNTA('6ประกาศปลายภาค'!$DK$10:$DK$59)=0,"",COUNTIF('6ประกาศปลายภาค'!$DK$10:$DK$59,"เริ่มต้น"))</f>
        <v>0</v>
      </c>
      <c r="BC25" s="807"/>
      <c r="BD25" s="807"/>
      <c r="BE25" s="807"/>
      <c r="BF25" s="807"/>
      <c r="BG25" s="808"/>
      <c r="BH25" s="806">
        <f>IF(COUNTA('6ประกาศปลายภาค'!$DK$10:$DK$59)=0,"",COUNTIF('6ประกาศปลายภาค'!$DK$10:$DK$59,"ไม่ผ่าน"))</f>
        <v>0</v>
      </c>
      <c r="BI25" s="807"/>
      <c r="BJ25" s="807"/>
      <c r="BK25" s="807"/>
      <c r="BL25" s="807"/>
      <c r="BM25" s="808"/>
      <c r="BN25" s="824">
        <f>IF(COUNTA('6ประกาศปลายภาค'!$DK$10:$DK$59)=0,"",COUNTIF('6ประกาศปลายภาค'!$DK$10:$DK$59,"ร"))</f>
        <v>0</v>
      </c>
      <c r="BO25" s="824"/>
      <c r="BP25" s="824"/>
      <c r="BQ25" s="824">
        <f>IF(COUNTA('6ประกาศปลายภาค'!$DK$10:$DK$59)=0,"",COUNTIF('6ประกาศปลายภาค'!$DK$10:$DK$59,"มส"))</f>
        <v>0</v>
      </c>
      <c r="BR25" s="824"/>
      <c r="BS25" s="824"/>
      <c r="BT25" s="824"/>
      <c r="BU25" s="824"/>
      <c r="BV25" s="824"/>
      <c r="BW25" s="824"/>
      <c r="BX25" s="824"/>
      <c r="BY25" s="824"/>
    </row>
    <row r="26" spans="2:77" ht="24" customHeight="1">
      <c r="C26" s="838">
        <f>'01.ข้อมูลเบื้องต้น'!B48</f>
        <v>0</v>
      </c>
      <c r="D26" s="839"/>
      <c r="E26" s="839"/>
      <c r="F26" s="839"/>
      <c r="G26" s="839"/>
      <c r="H26" s="839"/>
      <c r="I26" s="839"/>
      <c r="J26" s="839"/>
      <c r="K26" s="839"/>
      <c r="L26" s="839"/>
      <c r="M26" s="839"/>
      <c r="N26" s="839"/>
      <c r="O26" s="839"/>
      <c r="P26" s="839"/>
      <c r="Q26" s="839"/>
      <c r="R26" s="839"/>
      <c r="S26" s="839"/>
      <c r="T26" s="839"/>
      <c r="U26" s="839"/>
      <c r="V26" s="839"/>
      <c r="W26" s="839"/>
      <c r="X26" s="839"/>
      <c r="Y26" s="839"/>
      <c r="Z26" s="839"/>
      <c r="AA26" s="839"/>
      <c r="AB26" s="839"/>
      <c r="AC26" s="840"/>
      <c r="AD26" s="824">
        <f t="shared" si="0"/>
        <v>0</v>
      </c>
      <c r="AE26" s="824"/>
      <c r="AF26" s="824"/>
      <c r="AG26" s="824"/>
      <c r="AH26" s="824"/>
      <c r="AI26" s="824"/>
      <c r="AJ26" s="806">
        <f>IF(COUNTA('6ประกาศปลายภาค'!$DO$10:$DO$59)=0,"",COUNTIF('6ประกาศปลายภาค'!$DO$10:$DO$59,"เชี่ยวชาญ"))</f>
        <v>0</v>
      </c>
      <c r="AK26" s="807"/>
      <c r="AL26" s="807"/>
      <c r="AM26" s="807"/>
      <c r="AN26" s="807"/>
      <c r="AO26" s="808"/>
      <c r="AP26" s="806">
        <f>IF(COUNTA('6ประกาศปลายภาค'!$DO$10:$DO$59)=0,"",COUNTIF('6ประกาศปลายภาค'!$DO$10:$DO$59,"ชำนาญ"))</f>
        <v>0</v>
      </c>
      <c r="AQ26" s="807"/>
      <c r="AR26" s="807"/>
      <c r="AS26" s="807"/>
      <c r="AT26" s="807"/>
      <c r="AU26" s="808"/>
      <c r="AV26" s="806">
        <f>IF(COUNTA('6ประกาศปลายภาค'!$DO$10:$DO$59)=0,"",COUNTIF('6ประกาศปลายภาค'!$DO$10:$DO$59,"พัฒนา"))</f>
        <v>0</v>
      </c>
      <c r="AW26" s="807"/>
      <c r="AX26" s="807"/>
      <c r="AY26" s="807"/>
      <c r="AZ26" s="807"/>
      <c r="BA26" s="808"/>
      <c r="BB26" s="806">
        <f>IF(COUNTA('6ประกาศปลายภาค'!$DO$10:$DO$59)=0,"",COUNTIF('6ประกาศปลายภาค'!$DO$10:$DO$59,"เริ่มต้น"))</f>
        <v>0</v>
      </c>
      <c r="BC26" s="807"/>
      <c r="BD26" s="807"/>
      <c r="BE26" s="807"/>
      <c r="BF26" s="807"/>
      <c r="BG26" s="808"/>
      <c r="BH26" s="806">
        <f>IF(COUNTA('6ประกาศปลายภาค'!$DO$10:$DO$59)=0,"",COUNTIF('6ประกาศปลายภาค'!$DO$10:$DO$59,"ไม่ผ่าน"))</f>
        <v>0</v>
      </c>
      <c r="BI26" s="807"/>
      <c r="BJ26" s="807"/>
      <c r="BK26" s="807"/>
      <c r="BL26" s="807"/>
      <c r="BM26" s="808"/>
      <c r="BN26" s="824">
        <f>IF(COUNTA('6ประกาศปลายภาค'!$DO$10:$DO$59)=0,"",COUNTIF('6ประกาศปลายภาค'!$DO$10:$DO$59,"ร"))</f>
        <v>0</v>
      </c>
      <c r="BO26" s="824"/>
      <c r="BP26" s="824"/>
      <c r="BQ26" s="824">
        <f>IF(COUNTA('6ประกาศปลายภาค'!$DO$10:$DO$59)=0,"",COUNTIF('6ประกาศปลายภาค'!$DO$10:$DO$59,"มส"))</f>
        <v>0</v>
      </c>
      <c r="BR26" s="824"/>
      <c r="BS26" s="824"/>
      <c r="BT26" s="824"/>
      <c r="BU26" s="824"/>
      <c r="BV26" s="824"/>
      <c r="BW26" s="824"/>
      <c r="BX26" s="824"/>
      <c r="BY26" s="824"/>
    </row>
    <row r="27" spans="2:77" ht="24" customHeight="1">
      <c r="C27" s="838">
        <f>'01.ข้อมูลเบื้องต้น'!B49</f>
        <v>0</v>
      </c>
      <c r="D27" s="839"/>
      <c r="E27" s="839"/>
      <c r="F27" s="839"/>
      <c r="G27" s="839"/>
      <c r="H27" s="839"/>
      <c r="I27" s="839"/>
      <c r="J27" s="839"/>
      <c r="K27" s="839"/>
      <c r="L27" s="839"/>
      <c r="M27" s="839"/>
      <c r="N27" s="839"/>
      <c r="O27" s="839"/>
      <c r="P27" s="839"/>
      <c r="Q27" s="839"/>
      <c r="R27" s="839"/>
      <c r="S27" s="839"/>
      <c r="T27" s="839"/>
      <c r="U27" s="839"/>
      <c r="V27" s="839"/>
      <c r="W27" s="839"/>
      <c r="X27" s="839"/>
      <c r="Y27" s="839"/>
      <c r="Z27" s="839"/>
      <c r="AA27" s="839"/>
      <c r="AB27" s="839"/>
      <c r="AC27" s="840"/>
      <c r="AD27" s="824">
        <f t="shared" si="0"/>
        <v>0</v>
      </c>
      <c r="AE27" s="824"/>
      <c r="AF27" s="824"/>
      <c r="AG27" s="824"/>
      <c r="AH27" s="824"/>
      <c r="AI27" s="824"/>
      <c r="AJ27" s="806">
        <f>IF(COUNTA('6ประกาศปลายภาค'!$DS$10:$DS$59)=0,"",COUNTIF('6ประกาศปลายภาค'!$DS$10:$DS$59,"เชี่ยวชาญ"))</f>
        <v>0</v>
      </c>
      <c r="AK27" s="807"/>
      <c r="AL27" s="807"/>
      <c r="AM27" s="807"/>
      <c r="AN27" s="807"/>
      <c r="AO27" s="808"/>
      <c r="AP27" s="806">
        <f>IF(COUNTA('6ประกาศปลายภาค'!$DS$10:$DS$59)=0,"",COUNTIF('6ประกาศปลายภาค'!$DS$10:$DS$59,"ชำนาญ"))</f>
        <v>0</v>
      </c>
      <c r="AQ27" s="807"/>
      <c r="AR27" s="807"/>
      <c r="AS27" s="807"/>
      <c r="AT27" s="807"/>
      <c r="AU27" s="808"/>
      <c r="AV27" s="806">
        <f>IF(COUNTA('6ประกาศปลายภาค'!$DS$10:$DS$59)=0,"",COUNTIF('6ประกาศปลายภาค'!$DS$10:$DS$59,"พัฒนา"))</f>
        <v>0</v>
      </c>
      <c r="AW27" s="807"/>
      <c r="AX27" s="807"/>
      <c r="AY27" s="807"/>
      <c r="AZ27" s="807"/>
      <c r="BA27" s="808"/>
      <c r="BB27" s="806">
        <f>IF(COUNTA('6ประกาศปลายภาค'!$DS$10:$DS$59)=0,"",COUNTIF('6ประกาศปลายภาค'!$DS$10:$DS$59,"เริ่มต้น"))</f>
        <v>0</v>
      </c>
      <c r="BC27" s="807"/>
      <c r="BD27" s="807"/>
      <c r="BE27" s="807"/>
      <c r="BF27" s="807"/>
      <c r="BG27" s="808"/>
      <c r="BH27" s="806">
        <f>IF(COUNTA('6ประกาศปลายภาค'!$DS$10:$DS$59)=0,"",COUNTIF('6ประกาศปลายภาค'!$DS$10:$DS$59,"ไม่ผ่าน"))</f>
        <v>0</v>
      </c>
      <c r="BI27" s="807"/>
      <c r="BJ27" s="807"/>
      <c r="BK27" s="807"/>
      <c r="BL27" s="807"/>
      <c r="BM27" s="808"/>
      <c r="BN27" s="824">
        <f>IF(COUNTA('6ประกาศปลายภาค'!$DS$10:$DS$59)=0,"",COUNTIF('6ประกาศปลายภาค'!$DS$10:$DS$59,"ร"))</f>
        <v>0</v>
      </c>
      <c r="BO27" s="824"/>
      <c r="BP27" s="824"/>
      <c r="BQ27" s="824">
        <f>IF(COUNTA('6ประกาศปลายภาค'!$DS$10:$DS$59)=0,"",COUNTIF('6ประกาศปลายภาค'!$DS$10:$DS$59,"มส"))</f>
        <v>0</v>
      </c>
      <c r="BR27" s="824"/>
      <c r="BS27" s="824"/>
      <c r="BT27" s="824"/>
      <c r="BU27" s="824"/>
      <c r="BV27" s="824"/>
      <c r="BW27" s="824"/>
      <c r="BX27" s="824"/>
      <c r="BY27" s="824"/>
    </row>
    <row r="28" spans="2:77" ht="24" customHeight="1">
      <c r="C28" s="838">
        <f>'01.ข้อมูลเบื้องต้น'!B50</f>
        <v>0</v>
      </c>
      <c r="D28" s="839"/>
      <c r="E28" s="839"/>
      <c r="F28" s="839"/>
      <c r="G28" s="839"/>
      <c r="H28" s="839"/>
      <c r="I28" s="839"/>
      <c r="J28" s="839"/>
      <c r="K28" s="839"/>
      <c r="L28" s="839"/>
      <c r="M28" s="839"/>
      <c r="N28" s="839"/>
      <c r="O28" s="839"/>
      <c r="P28" s="839"/>
      <c r="Q28" s="839"/>
      <c r="R28" s="839"/>
      <c r="S28" s="839"/>
      <c r="T28" s="839"/>
      <c r="U28" s="839"/>
      <c r="V28" s="839"/>
      <c r="W28" s="839"/>
      <c r="X28" s="839"/>
      <c r="Y28" s="839"/>
      <c r="Z28" s="839"/>
      <c r="AA28" s="839"/>
      <c r="AB28" s="839"/>
      <c r="AC28" s="840"/>
      <c r="AD28" s="824">
        <f t="shared" si="0"/>
        <v>0</v>
      </c>
      <c r="AE28" s="824"/>
      <c r="AF28" s="824"/>
      <c r="AG28" s="824"/>
      <c r="AH28" s="824"/>
      <c r="AI28" s="824"/>
      <c r="AJ28" s="806">
        <f>IF(COUNTA('6ประกาศปลายภาค'!$DW$10:$DW$59)=0,"",COUNTIF('6ประกาศปลายภาค'!$DW$10:$DW$59,"เชี่ยวชาญ"))</f>
        <v>0</v>
      </c>
      <c r="AK28" s="807"/>
      <c r="AL28" s="807"/>
      <c r="AM28" s="807"/>
      <c r="AN28" s="807"/>
      <c r="AO28" s="808"/>
      <c r="AP28" s="806">
        <f>IF(COUNTA('6ประกาศปลายภาค'!$DW$10:$DW$59)=0,"",COUNTIF('6ประกาศปลายภาค'!$DW$10:$DW$59,"ชำนาญ"))</f>
        <v>0</v>
      </c>
      <c r="AQ28" s="807"/>
      <c r="AR28" s="807"/>
      <c r="AS28" s="807"/>
      <c r="AT28" s="807"/>
      <c r="AU28" s="808"/>
      <c r="AV28" s="806">
        <f>IF(COUNTA('6ประกาศปลายภาค'!$DW$10:$DW$59)=0,"",COUNTIF('6ประกาศปลายภาค'!$DW$10:$DW$59,"พัฒนา"))</f>
        <v>0</v>
      </c>
      <c r="AW28" s="807"/>
      <c r="AX28" s="807"/>
      <c r="AY28" s="807"/>
      <c r="AZ28" s="807"/>
      <c r="BA28" s="808"/>
      <c r="BB28" s="806">
        <f>IF(COUNTA('6ประกาศปลายภาค'!$DW$10:$DW$59)=0,"",COUNTIF('6ประกาศปลายภาค'!$DW$10:$DW$59,"เริ่มต้น"))</f>
        <v>0</v>
      </c>
      <c r="BC28" s="807"/>
      <c r="BD28" s="807"/>
      <c r="BE28" s="807"/>
      <c r="BF28" s="807"/>
      <c r="BG28" s="808"/>
      <c r="BH28" s="806">
        <f>IF(COUNTA('6ประกาศปลายภาค'!$DW$10:$DW$59)=0,"",COUNTIF('6ประกาศปลายภาค'!$DW$10:$DW$59,"ไม่ผ่าน"))</f>
        <v>0</v>
      </c>
      <c r="BI28" s="807"/>
      <c r="BJ28" s="807"/>
      <c r="BK28" s="807"/>
      <c r="BL28" s="807"/>
      <c r="BM28" s="808"/>
      <c r="BN28" s="824">
        <f>IF(COUNTA('6ประกาศปลายภาค'!$DW$10:$DW$59)=0,"",COUNTIF('6ประกาศปลายภาค'!$DW$10:$DW$59,"ร"))</f>
        <v>0</v>
      </c>
      <c r="BO28" s="824"/>
      <c r="BP28" s="824"/>
      <c r="BQ28" s="824">
        <f>IF(COUNTA('6ประกาศปลายภาค'!$DW$10:$DW$59)=0,"",COUNTIF('6ประกาศปลายภาค'!$DW$10:$DW$59,"มส"))</f>
        <v>0</v>
      </c>
      <c r="BR28" s="824"/>
      <c r="BS28" s="824"/>
      <c r="BT28" s="824"/>
      <c r="BU28" s="824"/>
      <c r="BV28" s="824"/>
      <c r="BW28" s="824"/>
      <c r="BX28" s="824"/>
      <c r="BY28" s="824"/>
    </row>
    <row r="29" spans="2:77" ht="54.6" customHeight="1"/>
    <row r="30" spans="2:77" ht="21" customHeight="1">
      <c r="B30" s="340"/>
      <c r="C30" s="812" t="s">
        <v>6</v>
      </c>
      <c r="D30" s="812"/>
      <c r="E30" s="812"/>
      <c r="F30" s="812"/>
      <c r="G30" s="813"/>
      <c r="H30" s="813"/>
      <c r="I30" s="813"/>
      <c r="J30" s="813"/>
      <c r="K30" s="813"/>
      <c r="L30" s="813"/>
      <c r="M30" s="813"/>
      <c r="N30" s="813"/>
      <c r="O30" s="813"/>
      <c r="P30" s="813"/>
      <c r="Q30" s="813"/>
      <c r="R30" s="813"/>
      <c r="S30" s="813"/>
      <c r="T30" s="813"/>
      <c r="U30" s="813"/>
      <c r="V30" s="813"/>
      <c r="W30" s="813"/>
      <c r="X30" s="340" t="s">
        <v>7</v>
      </c>
      <c r="Y30" s="340"/>
      <c r="Z30" s="340"/>
      <c r="AA30" s="340"/>
      <c r="AB30" s="340"/>
      <c r="AC30" s="340"/>
      <c r="AD30" s="340"/>
      <c r="AE30" s="340"/>
      <c r="AF30" s="340"/>
      <c r="AG30" s="340"/>
      <c r="AH30" s="340"/>
      <c r="AI30" s="340"/>
      <c r="AJ30" s="340"/>
      <c r="AK30" s="812" t="s">
        <v>6</v>
      </c>
      <c r="AL30" s="812"/>
      <c r="AM30" s="812"/>
      <c r="AN30" s="812"/>
      <c r="AO30" s="813"/>
      <c r="AP30" s="813"/>
      <c r="AQ30" s="813"/>
      <c r="AR30" s="813"/>
      <c r="AS30" s="813"/>
      <c r="AT30" s="813"/>
      <c r="AU30" s="813"/>
      <c r="AV30" s="813"/>
      <c r="AW30" s="813"/>
      <c r="AX30" s="813"/>
      <c r="AY30" s="813"/>
      <c r="AZ30" s="813"/>
      <c r="BA30" s="813"/>
      <c r="BB30" s="813"/>
      <c r="BC30" s="813"/>
      <c r="BD30" s="813"/>
      <c r="BE30" s="813"/>
      <c r="BF30" s="813"/>
      <c r="BG30" s="813"/>
      <c r="BH30" s="813"/>
      <c r="BI30" s="813"/>
      <c r="BJ30" s="813"/>
      <c r="BK30" s="813"/>
      <c r="BL30" s="813"/>
      <c r="BM30" s="822" t="s">
        <v>125</v>
      </c>
      <c r="BN30" s="822"/>
      <c r="BO30" s="822"/>
      <c r="BP30" s="822"/>
      <c r="BQ30" s="822"/>
      <c r="BR30" s="822"/>
      <c r="BS30" s="822"/>
      <c r="BT30" s="822"/>
      <c r="BU30" s="822"/>
      <c r="BV30" s="822"/>
      <c r="BW30" s="822"/>
      <c r="BX30" s="822"/>
      <c r="BY30" s="822"/>
    </row>
    <row r="31" spans="2:77" ht="21" customHeight="1">
      <c r="B31" s="340"/>
      <c r="C31" s="340"/>
      <c r="D31" s="340"/>
      <c r="E31" s="340"/>
      <c r="F31" s="340"/>
      <c r="G31" s="821" t="str">
        <f>IF('01.ข้อมูลเบื้องต้น'!$I$4="","(.....................................................)",CONCATENATE("(",'01.ข้อมูลเบื้องต้น'!I4,")"))</f>
        <v>(.....................................................)</v>
      </c>
      <c r="H31" s="821"/>
      <c r="I31" s="821"/>
      <c r="J31" s="821"/>
      <c r="K31" s="821"/>
      <c r="L31" s="821"/>
      <c r="M31" s="821"/>
      <c r="N31" s="821"/>
      <c r="O31" s="821"/>
      <c r="P31" s="821"/>
      <c r="Q31" s="821"/>
      <c r="R31" s="821"/>
      <c r="S31" s="821"/>
      <c r="T31" s="821"/>
      <c r="U31" s="821"/>
      <c r="V31" s="821"/>
      <c r="W31" s="821"/>
      <c r="X31" s="340"/>
      <c r="Y31" s="340"/>
      <c r="Z31" s="340"/>
      <c r="AA31" s="340"/>
      <c r="AB31" s="340"/>
      <c r="AC31" s="340"/>
      <c r="AD31" s="340"/>
      <c r="AE31" s="340"/>
      <c r="AF31" s="340"/>
      <c r="AG31" s="340"/>
      <c r="AH31" s="340"/>
      <c r="AI31" s="340"/>
      <c r="AJ31" s="340"/>
      <c r="AK31" s="340"/>
      <c r="AL31" s="340"/>
      <c r="AM31" s="340"/>
      <c r="AN31" s="340"/>
      <c r="AO31" s="821" t="str">
        <f>IF('01.ข้อมูลเบื้องต้น'!$I$6="","(.....................................................)",CONCATENATE("(",'01.ข้อมูลเบื้องต้น'!$I$6,")"))</f>
        <v>(นางสาวภัทรกรรณ  เสมศึกสาม)</v>
      </c>
      <c r="AP31" s="821"/>
      <c r="AQ31" s="821"/>
      <c r="AR31" s="821"/>
      <c r="AS31" s="821"/>
      <c r="AT31" s="821"/>
      <c r="AU31" s="821"/>
      <c r="AV31" s="821"/>
      <c r="AW31" s="821"/>
      <c r="AX31" s="821"/>
      <c r="AY31" s="821"/>
      <c r="AZ31" s="821"/>
      <c r="BA31" s="821"/>
      <c r="BB31" s="821"/>
      <c r="BC31" s="821"/>
      <c r="BD31" s="821"/>
      <c r="BE31" s="821"/>
      <c r="BF31" s="821"/>
      <c r="BG31" s="821"/>
      <c r="BH31" s="821"/>
      <c r="BI31" s="821"/>
      <c r="BJ31" s="821"/>
      <c r="BK31" s="821"/>
      <c r="BL31" s="821"/>
      <c r="BM31" s="340"/>
      <c r="BN31" s="340"/>
      <c r="BO31" s="340"/>
      <c r="BP31" s="340"/>
      <c r="BQ31" s="340"/>
      <c r="BR31" s="340"/>
      <c r="BS31" s="340"/>
      <c r="BT31" s="340"/>
      <c r="BU31" s="340"/>
      <c r="BV31" s="340"/>
      <c r="BW31" s="340"/>
      <c r="BX31" s="340"/>
      <c r="BY31" s="340"/>
    </row>
    <row r="32" spans="2:77" ht="21" customHeight="1">
      <c r="B32" s="340"/>
      <c r="C32" s="340"/>
      <c r="D32" s="340"/>
      <c r="E32" s="340"/>
      <c r="F32" s="340"/>
      <c r="G32" s="341"/>
      <c r="H32" s="341"/>
      <c r="I32" s="341"/>
      <c r="J32" s="341"/>
      <c r="K32" s="341"/>
      <c r="L32" s="341"/>
      <c r="M32" s="341"/>
      <c r="N32" s="341"/>
      <c r="O32" s="341"/>
      <c r="P32" s="341"/>
      <c r="Q32" s="341"/>
      <c r="R32" s="341"/>
      <c r="S32" s="341"/>
      <c r="T32" s="341"/>
      <c r="U32" s="341"/>
      <c r="V32" s="341"/>
      <c r="W32" s="341"/>
      <c r="X32" s="340"/>
      <c r="Y32" s="340"/>
      <c r="Z32" s="340"/>
      <c r="AA32" s="340"/>
      <c r="AB32" s="340"/>
      <c r="AC32" s="340"/>
      <c r="AD32" s="340"/>
      <c r="AE32" s="340"/>
      <c r="AF32" s="340"/>
      <c r="AG32" s="340"/>
      <c r="AH32" s="340"/>
      <c r="AI32" s="340"/>
      <c r="AJ32" s="340"/>
      <c r="AK32" s="340"/>
      <c r="AL32" s="340"/>
      <c r="AM32" s="340"/>
      <c r="AN32" s="340"/>
      <c r="AO32" s="341"/>
      <c r="AP32" s="341"/>
      <c r="AQ32" s="341"/>
      <c r="AR32" s="341"/>
      <c r="AS32" s="341"/>
      <c r="AT32" s="341"/>
      <c r="AU32" s="341"/>
      <c r="AV32" s="341"/>
      <c r="AW32" s="341"/>
      <c r="AX32" s="341"/>
      <c r="AY32" s="341"/>
      <c r="AZ32" s="341"/>
      <c r="BA32" s="341"/>
      <c r="BB32" s="341"/>
      <c r="BC32" s="341"/>
      <c r="BD32" s="341"/>
      <c r="BE32" s="341"/>
      <c r="BF32" s="341"/>
      <c r="BG32" s="341"/>
      <c r="BH32" s="341"/>
      <c r="BI32" s="341"/>
      <c r="BJ32" s="341"/>
      <c r="BK32" s="341"/>
      <c r="BL32" s="341"/>
      <c r="BM32" s="340"/>
      <c r="BN32" s="340"/>
      <c r="BO32" s="340"/>
      <c r="BP32" s="340"/>
      <c r="BQ32" s="340"/>
      <c r="BR32" s="340"/>
      <c r="BS32" s="340"/>
      <c r="BT32" s="340"/>
      <c r="BU32" s="340"/>
      <c r="BV32" s="340"/>
      <c r="BW32" s="340"/>
      <c r="BX32" s="340"/>
      <c r="BY32" s="340"/>
    </row>
    <row r="33" spans="2:77" ht="39.6" customHeight="1">
      <c r="B33" s="340"/>
      <c r="C33" s="340"/>
      <c r="D33" s="340"/>
      <c r="E33" s="340"/>
      <c r="F33" s="340"/>
      <c r="G33" s="340"/>
      <c r="H33" s="340"/>
      <c r="I33" s="340"/>
      <c r="J33" s="340"/>
      <c r="K33" s="340"/>
      <c r="L33" s="340"/>
      <c r="M33" s="340"/>
      <c r="N33" s="340"/>
      <c r="O33" s="340"/>
      <c r="P33" s="340"/>
      <c r="Q33" s="340"/>
      <c r="R33" s="340"/>
      <c r="S33" s="340"/>
      <c r="T33" s="340"/>
      <c r="U33" s="340"/>
      <c r="V33" s="340"/>
      <c r="W33" s="340"/>
      <c r="X33" s="340"/>
      <c r="Y33" s="340"/>
      <c r="Z33" s="340"/>
      <c r="AA33" s="340"/>
      <c r="AB33" s="340"/>
      <c r="AC33" s="340"/>
      <c r="AD33" s="340"/>
      <c r="AE33" s="340"/>
      <c r="AF33" s="340"/>
      <c r="AG33" s="340"/>
      <c r="AH33" s="340"/>
      <c r="AI33" s="340"/>
      <c r="AJ33" s="340"/>
      <c r="AK33" s="340"/>
      <c r="AL33" s="340"/>
      <c r="AM33" s="340"/>
      <c r="AN33" s="340"/>
      <c r="AO33" s="340"/>
      <c r="AP33" s="340"/>
      <c r="AQ33" s="340"/>
      <c r="AR33" s="340"/>
      <c r="AS33" s="340"/>
      <c r="AT33" s="340"/>
      <c r="AU33" s="340"/>
      <c r="AV33" s="340"/>
      <c r="AW33" s="340"/>
      <c r="AX33" s="340"/>
      <c r="AY33" s="340"/>
      <c r="AZ33" s="340"/>
      <c r="BA33" s="340"/>
      <c r="BB33" s="340"/>
      <c r="BC33" s="340"/>
      <c r="BD33" s="340"/>
      <c r="BE33" s="340"/>
      <c r="BF33" s="340"/>
      <c r="BG33" s="340"/>
      <c r="BH33" s="340"/>
      <c r="BI33" s="340"/>
      <c r="BJ33" s="340"/>
      <c r="BK33" s="340"/>
      <c r="BL33" s="340"/>
      <c r="BM33" s="340"/>
      <c r="BN33" s="340"/>
      <c r="BO33" s="340"/>
      <c r="BP33" s="340"/>
      <c r="BQ33" s="340"/>
      <c r="BR33" s="340"/>
      <c r="BS33" s="340"/>
      <c r="BT33" s="340"/>
      <c r="BU33" s="340"/>
      <c r="BV33" s="340"/>
      <c r="BW33" s="340"/>
      <c r="BX33" s="340"/>
      <c r="BY33" s="340"/>
    </row>
    <row r="34" spans="2:77" ht="21" customHeight="1">
      <c r="B34" s="340"/>
      <c r="C34" s="340"/>
      <c r="D34" s="340"/>
      <c r="E34" s="340"/>
      <c r="F34" s="340"/>
      <c r="G34" s="340"/>
      <c r="H34" s="340"/>
      <c r="I34" s="340"/>
      <c r="J34" s="340"/>
      <c r="K34" s="340"/>
      <c r="L34" s="340"/>
      <c r="M34" s="340"/>
      <c r="N34" s="340"/>
      <c r="O34" s="340"/>
      <c r="P34" s="340"/>
      <c r="Q34" s="340"/>
      <c r="R34" s="340"/>
      <c r="S34" s="340"/>
      <c r="T34" s="340"/>
      <c r="U34" s="340" t="s">
        <v>141</v>
      </c>
      <c r="V34" s="340"/>
      <c r="W34" s="340"/>
      <c r="X34" s="340"/>
      <c r="Y34" s="340"/>
      <c r="Z34" s="340"/>
      <c r="AA34" s="340"/>
      <c r="AB34" s="340"/>
      <c r="AC34" s="340"/>
      <c r="AD34" s="340"/>
      <c r="AE34" s="340"/>
      <c r="AF34" s="340"/>
      <c r="AG34" s="340"/>
      <c r="AH34" s="340"/>
      <c r="AI34" s="340"/>
      <c r="AJ34" s="340"/>
      <c r="AK34" s="340"/>
      <c r="AL34" s="340"/>
      <c r="AM34" s="340"/>
      <c r="AN34" s="340"/>
      <c r="AO34" s="340"/>
      <c r="AP34" s="340"/>
      <c r="AQ34" s="340"/>
      <c r="AR34" s="340"/>
      <c r="AS34" s="340"/>
      <c r="AT34" s="340"/>
      <c r="AU34" s="340"/>
      <c r="AV34" s="340"/>
      <c r="AW34" s="340"/>
      <c r="AX34" s="340"/>
      <c r="AY34" s="340"/>
      <c r="AZ34" s="340"/>
      <c r="BA34" s="340"/>
      <c r="BB34" s="340"/>
      <c r="BC34" s="340"/>
      <c r="BD34" s="340"/>
      <c r="BE34" s="340"/>
      <c r="BF34" s="340"/>
      <c r="BG34" s="340"/>
      <c r="BH34" s="340"/>
      <c r="BI34" s="340"/>
      <c r="BJ34" s="340"/>
      <c r="BK34" s="340"/>
      <c r="BL34" s="340"/>
      <c r="BM34" s="340"/>
      <c r="BN34" s="340"/>
      <c r="BO34" s="340"/>
      <c r="BP34" s="340"/>
      <c r="BQ34" s="340"/>
      <c r="BR34" s="340"/>
      <c r="BS34" s="340"/>
      <c r="BT34" s="340"/>
      <c r="BU34" s="340"/>
      <c r="BV34" s="340"/>
      <c r="BW34" s="340"/>
      <c r="BX34" s="340"/>
      <c r="BY34" s="340"/>
    </row>
    <row r="35" spans="2:77" ht="21" customHeight="1">
      <c r="B35" s="340"/>
      <c r="C35" s="340"/>
      <c r="D35" s="340"/>
      <c r="E35" s="340"/>
      <c r="F35" s="340"/>
      <c r="G35" s="340"/>
      <c r="H35" s="340"/>
      <c r="I35" s="340"/>
      <c r="J35" s="340"/>
      <c r="K35" s="340"/>
      <c r="L35" s="340"/>
      <c r="M35" s="340"/>
      <c r="N35" s="340"/>
      <c r="O35" s="340"/>
      <c r="P35" s="340"/>
      <c r="Q35" s="340"/>
      <c r="R35" s="340"/>
      <c r="S35" s="340"/>
      <c r="T35" s="340"/>
      <c r="U35" s="812" t="s">
        <v>6</v>
      </c>
      <c r="V35" s="812"/>
      <c r="W35" s="812"/>
      <c r="X35" s="812"/>
      <c r="Y35" s="813"/>
      <c r="Z35" s="813"/>
      <c r="AA35" s="813"/>
      <c r="AB35" s="813"/>
      <c r="AC35" s="813"/>
      <c r="AD35" s="813"/>
      <c r="AE35" s="813"/>
      <c r="AF35" s="813"/>
      <c r="AG35" s="813"/>
      <c r="AH35" s="813"/>
      <c r="AI35" s="813"/>
      <c r="AJ35" s="813"/>
      <c r="AK35" s="813"/>
      <c r="AL35" s="813"/>
      <c r="AM35" s="813"/>
      <c r="AN35" s="813"/>
      <c r="AO35" s="813"/>
      <c r="AP35" s="340" t="s">
        <v>8</v>
      </c>
      <c r="AQ35" s="340"/>
      <c r="AR35" s="340"/>
      <c r="AS35" s="340"/>
      <c r="AT35" s="340"/>
      <c r="AU35" s="340"/>
      <c r="AV35" s="340"/>
      <c r="AW35" s="340"/>
      <c r="AX35" s="340"/>
      <c r="AY35" s="340"/>
      <c r="AZ35" s="340"/>
      <c r="BA35" s="340"/>
      <c r="BB35" s="340"/>
      <c r="BC35" s="340"/>
      <c r="BD35" s="340"/>
      <c r="BE35" s="340"/>
      <c r="BF35" s="340"/>
      <c r="BG35" s="340"/>
      <c r="BH35" s="340"/>
      <c r="BI35" s="340"/>
      <c r="BJ35" s="340"/>
      <c r="BK35" s="340"/>
      <c r="BL35" s="340"/>
      <c r="BM35" s="340"/>
      <c r="BN35" s="340"/>
      <c r="BO35" s="340"/>
      <c r="BP35" s="340"/>
      <c r="BQ35" s="340"/>
      <c r="BR35" s="340"/>
      <c r="BS35" s="340"/>
      <c r="BT35" s="340"/>
      <c r="BU35" s="340"/>
      <c r="BV35" s="340"/>
      <c r="BW35" s="340"/>
      <c r="BX35" s="340"/>
      <c r="BY35" s="340"/>
    </row>
    <row r="36" spans="2:77" ht="21" customHeight="1">
      <c r="B36" s="340"/>
      <c r="C36" s="340"/>
      <c r="D36" s="340"/>
      <c r="E36" s="340"/>
      <c r="F36" s="340"/>
      <c r="G36" s="340"/>
      <c r="H36" s="340"/>
      <c r="I36" s="340"/>
      <c r="J36" s="340"/>
      <c r="K36" s="340"/>
      <c r="L36" s="340"/>
      <c r="M36" s="340"/>
      <c r="N36" s="340"/>
      <c r="O36" s="340"/>
      <c r="P36" s="340"/>
      <c r="Q36" s="340"/>
      <c r="R36" s="340"/>
      <c r="S36" s="340"/>
      <c r="T36" s="340"/>
      <c r="U36" s="340"/>
      <c r="V36" s="340"/>
      <c r="W36" s="340"/>
      <c r="X36" s="340"/>
      <c r="Y36" s="815" t="str">
        <f>IF('01.ข้อมูลเบื้องต้น'!$I$8="","(.....................................................)",CONCATENATE("(",'01.ข้อมูลเบื้องต้น'!$I$8,")"))</f>
        <v>(.....................................................)</v>
      </c>
      <c r="Z36" s="815"/>
      <c r="AA36" s="815"/>
      <c r="AB36" s="815"/>
      <c r="AC36" s="815"/>
      <c r="AD36" s="815"/>
      <c r="AE36" s="815"/>
      <c r="AF36" s="815"/>
      <c r="AG36" s="815"/>
      <c r="AH36" s="815"/>
      <c r="AI36" s="815"/>
      <c r="AJ36" s="815"/>
      <c r="AK36" s="815"/>
      <c r="AL36" s="815"/>
      <c r="AM36" s="815"/>
      <c r="AN36" s="815"/>
      <c r="AO36" s="815"/>
      <c r="AP36" s="340"/>
      <c r="AQ36" s="340"/>
      <c r="AR36" s="340"/>
      <c r="AS36" s="340"/>
      <c r="AT36" s="340"/>
      <c r="AU36" s="340"/>
      <c r="AV36" s="340"/>
      <c r="AW36" s="340"/>
      <c r="AX36" s="340"/>
      <c r="AY36" s="340"/>
      <c r="AZ36" s="340"/>
      <c r="BA36" s="340"/>
      <c r="BB36" s="340"/>
      <c r="BC36" s="340"/>
      <c r="BD36" s="340"/>
      <c r="BE36" s="340"/>
      <c r="BF36" s="340"/>
      <c r="BG36" s="340"/>
      <c r="BH36" s="340"/>
      <c r="BI36" s="340"/>
      <c r="BJ36" s="340"/>
      <c r="BK36" s="340"/>
      <c r="BL36" s="340"/>
      <c r="BM36" s="340"/>
      <c r="BN36" s="340"/>
      <c r="BO36" s="340"/>
      <c r="BP36" s="340"/>
      <c r="BQ36" s="340"/>
      <c r="BR36" s="340"/>
      <c r="BS36" s="340"/>
      <c r="BT36" s="340"/>
      <c r="BU36" s="340"/>
      <c r="BV36" s="340"/>
      <c r="BW36" s="340"/>
      <c r="BX36" s="340"/>
      <c r="BY36" s="340"/>
    </row>
    <row r="37" spans="2:77" ht="28.2" customHeight="1">
      <c r="B37" s="340"/>
      <c r="C37" s="340"/>
      <c r="D37" s="340"/>
      <c r="E37" s="340"/>
      <c r="F37" s="340"/>
      <c r="G37" s="340"/>
      <c r="H37" s="340"/>
      <c r="I37" s="340"/>
      <c r="J37" s="340"/>
      <c r="K37" s="340"/>
      <c r="L37" s="340"/>
      <c r="M37" s="340"/>
      <c r="N37" s="340"/>
      <c r="O37" s="340"/>
      <c r="P37" s="340"/>
      <c r="Q37" s="340"/>
      <c r="R37" s="340"/>
      <c r="S37" s="340"/>
      <c r="T37" s="340"/>
      <c r="U37" s="340"/>
      <c r="V37" s="340"/>
      <c r="W37" s="340"/>
      <c r="X37" s="340"/>
      <c r="Y37" s="340"/>
      <c r="Z37" s="341"/>
      <c r="AA37" s="341"/>
      <c r="AB37" s="341"/>
      <c r="AC37" s="341"/>
      <c r="AD37" s="341"/>
      <c r="AE37" s="341"/>
      <c r="AF37" s="341"/>
      <c r="AG37" s="341"/>
      <c r="AH37" s="341"/>
      <c r="AI37" s="341"/>
      <c r="AJ37" s="342"/>
      <c r="AK37" s="342"/>
      <c r="AL37" s="342"/>
      <c r="AM37" s="341"/>
      <c r="AN37" s="341"/>
      <c r="AO37" s="341"/>
      <c r="AP37" s="341"/>
      <c r="AQ37" s="340"/>
      <c r="AR37" s="340"/>
      <c r="AS37" s="340"/>
      <c r="AT37" s="340"/>
      <c r="AU37" s="340"/>
      <c r="AV37" s="340"/>
      <c r="AW37" s="340"/>
      <c r="AX37" s="340"/>
      <c r="AY37" s="340"/>
      <c r="AZ37" s="340"/>
      <c r="BA37" s="340"/>
      <c r="BB37" s="340"/>
      <c r="BC37" s="340"/>
      <c r="BD37" s="340"/>
      <c r="BE37" s="340"/>
      <c r="BF37" s="340"/>
      <c r="BG37" s="340"/>
      <c r="BH37" s="340"/>
      <c r="BI37" s="340"/>
      <c r="BJ37" s="340"/>
      <c r="BK37" s="340"/>
      <c r="BL37" s="340"/>
      <c r="BM37" s="340"/>
      <c r="BN37" s="340"/>
      <c r="BO37" s="340"/>
      <c r="BP37" s="340"/>
      <c r="BQ37" s="340"/>
      <c r="BR37" s="340"/>
      <c r="BS37" s="340"/>
      <c r="BT37" s="340"/>
      <c r="BU37" s="340"/>
      <c r="BV37" s="340"/>
      <c r="BW37" s="340"/>
      <c r="BX37" s="340"/>
      <c r="BY37" s="340"/>
    </row>
    <row r="38" spans="2:77" ht="21" customHeight="1"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340"/>
      <c r="M38" s="340"/>
      <c r="N38" s="340"/>
      <c r="O38" s="340"/>
      <c r="P38" s="340"/>
      <c r="Q38" s="340"/>
      <c r="R38" s="340"/>
      <c r="S38" s="340"/>
      <c r="T38" s="340"/>
      <c r="U38" s="818" t="str">
        <f>IF(AJ14="","","ü")</f>
        <v>ü</v>
      </c>
      <c r="V38" s="819"/>
      <c r="W38" s="820"/>
      <c r="X38" s="340"/>
      <c r="Y38" s="340" t="s">
        <v>142</v>
      </c>
      <c r="Z38" s="340"/>
      <c r="AA38" s="340"/>
      <c r="AB38" s="340"/>
      <c r="AC38" s="340"/>
      <c r="AD38" s="821"/>
      <c r="AE38" s="821"/>
      <c r="AF38" s="821"/>
      <c r="AG38" s="340"/>
      <c r="AH38" s="340"/>
      <c r="AI38" s="343"/>
      <c r="AJ38" s="818"/>
      <c r="AK38" s="819"/>
      <c r="AL38" s="820"/>
      <c r="AM38" s="340"/>
      <c r="AN38" s="340" t="s">
        <v>143</v>
      </c>
      <c r="AO38" s="340"/>
      <c r="AP38" s="340"/>
      <c r="AQ38" s="340"/>
      <c r="AR38" s="340"/>
      <c r="AS38" s="340"/>
      <c r="AT38" s="340"/>
      <c r="AU38" s="340"/>
      <c r="AV38" s="340"/>
      <c r="AW38" s="340"/>
      <c r="AX38" s="340"/>
      <c r="AY38" s="340"/>
      <c r="AZ38" s="340"/>
      <c r="BA38" s="340"/>
      <c r="BB38" s="340"/>
      <c r="BC38" s="340"/>
      <c r="BD38" s="340"/>
      <c r="BE38" s="340"/>
      <c r="BF38" s="340"/>
      <c r="BG38" s="340"/>
      <c r="BH38" s="340"/>
      <c r="BI38" s="340"/>
      <c r="BJ38" s="340"/>
      <c r="BK38" s="340"/>
      <c r="BL38" s="340"/>
      <c r="BM38" s="340"/>
      <c r="BN38" s="340"/>
      <c r="BO38" s="340"/>
      <c r="BP38" s="340"/>
      <c r="BQ38" s="340"/>
      <c r="BR38" s="340"/>
      <c r="BS38" s="340"/>
      <c r="BT38" s="340"/>
      <c r="BU38" s="340"/>
      <c r="BV38" s="340"/>
      <c r="BW38" s="340"/>
      <c r="BX38" s="340"/>
      <c r="BY38" s="340"/>
    </row>
    <row r="39" spans="2:77" ht="18.600000000000001" customHeight="1"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340"/>
      <c r="M39" s="340"/>
      <c r="N39" s="340"/>
      <c r="O39" s="340"/>
      <c r="P39" s="340"/>
      <c r="Q39" s="340"/>
      <c r="R39" s="340"/>
      <c r="S39" s="340"/>
      <c r="T39" s="340"/>
      <c r="U39" s="341"/>
      <c r="V39" s="341"/>
      <c r="W39" s="341"/>
      <c r="X39" s="340"/>
      <c r="Y39" s="340"/>
      <c r="Z39" s="340"/>
      <c r="AA39" s="340"/>
      <c r="AB39" s="340"/>
      <c r="AC39" s="340"/>
      <c r="AD39" s="341"/>
      <c r="AE39" s="341"/>
      <c r="AF39" s="341"/>
      <c r="AG39" s="340"/>
      <c r="AH39" s="340"/>
      <c r="AI39" s="340"/>
      <c r="AJ39" s="340"/>
      <c r="AK39" s="340"/>
      <c r="AL39" s="340"/>
      <c r="AM39" s="340"/>
      <c r="AN39" s="340"/>
      <c r="AO39" s="340"/>
      <c r="AP39" s="340"/>
      <c r="AQ39" s="340"/>
      <c r="AR39" s="340"/>
      <c r="AS39" s="340"/>
      <c r="AT39" s="340"/>
      <c r="AU39" s="340"/>
      <c r="AV39" s="340"/>
      <c r="AW39" s="340"/>
      <c r="AX39" s="340"/>
      <c r="AY39" s="340"/>
      <c r="AZ39" s="340"/>
      <c r="BA39" s="340"/>
      <c r="BB39" s="340"/>
      <c r="BC39" s="340"/>
      <c r="BD39" s="340"/>
      <c r="BE39" s="340"/>
      <c r="BF39" s="340"/>
      <c r="BG39" s="340"/>
      <c r="BH39" s="340"/>
      <c r="BI39" s="340"/>
      <c r="BJ39" s="340"/>
      <c r="BK39" s="340"/>
      <c r="BL39" s="340"/>
      <c r="BM39" s="340"/>
      <c r="BN39" s="340"/>
      <c r="BO39" s="340"/>
      <c r="BP39" s="340"/>
      <c r="BQ39" s="340"/>
      <c r="BR39" s="340"/>
      <c r="BS39" s="340"/>
      <c r="BT39" s="340"/>
      <c r="BU39" s="340"/>
      <c r="BV39" s="340"/>
      <c r="BW39" s="340"/>
      <c r="BX39" s="340"/>
      <c r="BY39" s="340"/>
    </row>
    <row r="40" spans="2:77" ht="21" customHeight="1">
      <c r="B40" s="340"/>
      <c r="C40" s="340"/>
      <c r="D40" s="340"/>
      <c r="E40" s="340"/>
      <c r="F40" s="340"/>
      <c r="G40" s="340"/>
      <c r="H40" s="340"/>
      <c r="I40" s="340"/>
      <c r="J40" s="340"/>
      <c r="K40" s="340"/>
      <c r="L40" s="340"/>
      <c r="M40" s="340"/>
      <c r="N40" s="340"/>
      <c r="O40" s="340"/>
      <c r="P40" s="340"/>
      <c r="Q40" s="340"/>
      <c r="R40" s="340"/>
      <c r="S40" s="340"/>
      <c r="T40" s="340"/>
      <c r="U40" s="812" t="s">
        <v>6</v>
      </c>
      <c r="V40" s="812"/>
      <c r="W40" s="812"/>
      <c r="X40" s="812"/>
      <c r="Y40" s="813"/>
      <c r="Z40" s="813"/>
      <c r="AA40" s="813"/>
      <c r="AB40" s="813"/>
      <c r="AC40" s="813"/>
      <c r="AD40" s="813"/>
      <c r="AE40" s="813"/>
      <c r="AF40" s="813"/>
      <c r="AG40" s="813"/>
      <c r="AH40" s="813"/>
      <c r="AI40" s="813"/>
      <c r="AJ40" s="813"/>
      <c r="AK40" s="813"/>
      <c r="AL40" s="813"/>
      <c r="AM40" s="813"/>
      <c r="AN40" s="813"/>
      <c r="AO40" s="813"/>
      <c r="AP40" s="814" t="str">
        <f>IF(Y41=Y36,"รองผู้อำนวยการสถานศึกษา รักษาราชการแทนผู้อำนวยการสถานศึกษา","ผู้อำนวยการสถานศึกษา")</f>
        <v>ผู้อำนวยการสถานศึกษา</v>
      </c>
      <c r="AQ40" s="814"/>
      <c r="AR40" s="814"/>
      <c r="AS40" s="814"/>
      <c r="AT40" s="814"/>
      <c r="AU40" s="814"/>
      <c r="AV40" s="814"/>
      <c r="AW40" s="814"/>
      <c r="AX40" s="814"/>
      <c r="AY40" s="814"/>
      <c r="AZ40" s="814"/>
      <c r="BA40" s="814"/>
      <c r="BB40" s="814"/>
      <c r="BC40" s="814"/>
      <c r="BD40" s="814"/>
      <c r="BE40" s="814"/>
      <c r="BF40" s="814"/>
      <c r="BG40" s="814"/>
      <c r="BH40" s="814"/>
      <c r="BI40" s="814"/>
      <c r="BJ40" s="814"/>
      <c r="BK40" s="814"/>
      <c r="BL40" s="814"/>
      <c r="BM40" s="814"/>
      <c r="BN40" s="814"/>
      <c r="BO40" s="814"/>
      <c r="BP40" s="814"/>
      <c r="BQ40" s="814"/>
      <c r="BR40" s="814"/>
      <c r="BS40" s="814"/>
      <c r="BT40" s="814"/>
      <c r="BU40" s="814"/>
      <c r="BV40" s="814"/>
      <c r="BW40" s="814"/>
      <c r="BX40" s="814"/>
      <c r="BY40" s="814"/>
    </row>
    <row r="41" spans="2:77" ht="21" customHeight="1">
      <c r="B41" s="340"/>
      <c r="C41" s="340"/>
      <c r="D41" s="340"/>
      <c r="E41" s="340"/>
      <c r="F41" s="340"/>
      <c r="G41" s="340"/>
      <c r="H41" s="340"/>
      <c r="I41" s="340"/>
      <c r="J41" s="340"/>
      <c r="K41" s="340"/>
      <c r="L41" s="340"/>
      <c r="M41" s="340"/>
      <c r="N41" s="340"/>
      <c r="O41" s="340"/>
      <c r="P41" s="340"/>
      <c r="Q41" s="340"/>
      <c r="R41" s="340"/>
      <c r="S41" s="340"/>
      <c r="T41" s="340"/>
      <c r="U41" s="340"/>
      <c r="V41" s="340"/>
      <c r="W41" s="340"/>
      <c r="X41" s="340"/>
      <c r="Y41" s="815" t="str">
        <f>IF('01.ข้อมูลเบื้องต้น'!$I$10="","(.....................................................)",CONCATENATE("(",'01.ข้อมูลเบื้องต้น'!$I$10,")"))</f>
        <v>(นายอัศวิน  คงเพ็ชรศักดิ์)</v>
      </c>
      <c r="Z41" s="815"/>
      <c r="AA41" s="815"/>
      <c r="AB41" s="815"/>
      <c r="AC41" s="815"/>
      <c r="AD41" s="815"/>
      <c r="AE41" s="815"/>
      <c r="AF41" s="815"/>
      <c r="AG41" s="815"/>
      <c r="AH41" s="815"/>
      <c r="AI41" s="815"/>
      <c r="AJ41" s="815"/>
      <c r="AK41" s="815"/>
      <c r="AL41" s="815"/>
      <c r="AM41" s="815"/>
      <c r="AN41" s="815"/>
      <c r="AO41" s="815"/>
      <c r="AP41" s="340"/>
      <c r="AQ41" s="340"/>
      <c r="AR41" s="340"/>
      <c r="AS41" s="340"/>
      <c r="AT41" s="340"/>
      <c r="AU41" s="340"/>
      <c r="AV41" s="340"/>
      <c r="AW41" s="340"/>
      <c r="AX41" s="340"/>
      <c r="AY41" s="340"/>
      <c r="AZ41" s="340"/>
      <c r="BA41" s="340"/>
      <c r="BB41" s="340"/>
      <c r="BC41" s="340"/>
      <c r="BD41" s="340"/>
      <c r="BE41" s="340"/>
      <c r="BF41" s="340"/>
      <c r="BG41" s="340"/>
      <c r="BH41" s="340"/>
      <c r="BI41" s="340"/>
      <c r="BJ41" s="340"/>
      <c r="BK41" s="340"/>
      <c r="BL41" s="340"/>
      <c r="BM41" s="340"/>
      <c r="BN41" s="340"/>
      <c r="BO41" s="340"/>
      <c r="BP41" s="340"/>
      <c r="BQ41" s="340"/>
      <c r="BR41" s="340"/>
      <c r="BS41" s="340"/>
      <c r="BT41" s="340"/>
      <c r="BU41" s="340"/>
      <c r="BV41" s="340"/>
      <c r="BW41" s="340"/>
      <c r="BX41" s="340"/>
      <c r="BY41" s="340"/>
    </row>
    <row r="42" spans="2:77" ht="21" customHeight="1">
      <c r="B42" s="340"/>
      <c r="C42" s="340"/>
      <c r="D42" s="340"/>
      <c r="E42" s="340"/>
      <c r="F42" s="340"/>
      <c r="G42" s="340"/>
      <c r="H42" s="340"/>
      <c r="I42" s="340"/>
      <c r="J42" s="340"/>
      <c r="K42" s="340"/>
      <c r="L42" s="340"/>
      <c r="M42" s="340"/>
      <c r="N42" s="340"/>
      <c r="O42" s="340"/>
      <c r="P42" s="340"/>
      <c r="Q42" s="340"/>
      <c r="R42" s="340"/>
      <c r="S42" s="340"/>
      <c r="T42" s="340"/>
      <c r="U42" s="344" t="s">
        <v>59</v>
      </c>
      <c r="V42" s="344"/>
      <c r="W42" s="344"/>
      <c r="X42" s="816">
        <f>IF('01.ข้อมูลเบื้องต้น'!$I$12="","",'01.ข้อมูลเบื้องต้น'!$I$12)</f>
        <v>31</v>
      </c>
      <c r="Y42" s="816"/>
      <c r="Z42" s="816"/>
      <c r="AA42" s="816"/>
      <c r="AB42" s="817" t="s">
        <v>60</v>
      </c>
      <c r="AC42" s="817"/>
      <c r="AD42" s="817"/>
      <c r="AE42" s="817"/>
      <c r="AF42" s="816" t="str">
        <f>IF('01.ข้อมูลเบื้องต้น'!$J$12="","",'01.ข้อมูลเบื้องต้น'!$J$12)</f>
        <v>มีนาคม</v>
      </c>
      <c r="AG42" s="816"/>
      <c r="AH42" s="816"/>
      <c r="AI42" s="816"/>
      <c r="AJ42" s="816"/>
      <c r="AK42" s="816"/>
      <c r="AL42" s="816"/>
      <c r="AM42" s="816"/>
      <c r="AN42" s="816"/>
      <c r="AO42" s="816"/>
      <c r="AP42" s="344" t="s">
        <v>61</v>
      </c>
      <c r="AQ42" s="344"/>
      <c r="AR42" s="344"/>
      <c r="AS42" s="816">
        <f>IF('01.ข้อมูลเบื้องต้น'!$K$12="","",'01.ข้อมูลเบื้องต้น'!$K$12)</f>
        <v>2569</v>
      </c>
      <c r="AT42" s="816"/>
      <c r="AU42" s="816"/>
      <c r="AV42" s="816"/>
      <c r="AW42" s="816"/>
      <c r="AX42" s="816"/>
      <c r="AY42" s="816"/>
      <c r="AZ42" s="816"/>
      <c r="BA42" s="340"/>
      <c r="BB42" s="340"/>
      <c r="BC42" s="340"/>
      <c r="BD42" s="340"/>
      <c r="BE42" s="340"/>
      <c r="BF42" s="340"/>
      <c r="BG42" s="340"/>
      <c r="BH42" s="340"/>
      <c r="BI42" s="340"/>
      <c r="BJ42" s="340"/>
      <c r="BK42" s="340"/>
      <c r="BL42" s="340"/>
      <c r="BM42" s="340"/>
      <c r="BN42" s="340"/>
      <c r="BO42" s="340"/>
      <c r="BP42" s="340"/>
      <c r="BQ42" s="340"/>
      <c r="BR42" s="340"/>
      <c r="BS42" s="340"/>
      <c r="BT42" s="340"/>
      <c r="BU42" s="340"/>
      <c r="BV42" s="340"/>
      <c r="BW42" s="340"/>
      <c r="BX42" s="340"/>
      <c r="BY42" s="340"/>
    </row>
  </sheetData>
  <sheetProtection algorithmName="SHA-512" hashValue="IeL+4T/wKp7ivIxDZ7Wm0mekQYYXifiAkGxW7ubSWKAAelGIwQtdATCZwFjxeiOFIOkm3l+A/nZNkOjbf3m6BQ==" saltValue="lxCzXU7odmPlf0E1vOvUeQ==" spinCount="100000" sheet="1" formatCells="0"/>
  <mergeCells count="190">
    <mergeCell ref="BH27:BM27"/>
    <mergeCell ref="BN27:BP27"/>
    <mergeCell ref="BH28:BM28"/>
    <mergeCell ref="BN28:BP28"/>
    <mergeCell ref="BQ28:BS28"/>
    <mergeCell ref="BT28:BY28"/>
    <mergeCell ref="C28:AC28"/>
    <mergeCell ref="AD28:AI28"/>
    <mergeCell ref="AJ28:AO28"/>
    <mergeCell ref="AP28:AU28"/>
    <mergeCell ref="AV28:BA28"/>
    <mergeCell ref="BB28:BG28"/>
    <mergeCell ref="BT25:BY25"/>
    <mergeCell ref="C26:AC26"/>
    <mergeCell ref="AD26:AI26"/>
    <mergeCell ref="AJ26:AO26"/>
    <mergeCell ref="AP26:AU26"/>
    <mergeCell ref="AV26:BA26"/>
    <mergeCell ref="BB26:BG26"/>
    <mergeCell ref="BH26:BM26"/>
    <mergeCell ref="BN26:BP26"/>
    <mergeCell ref="BQ26:BS26"/>
    <mergeCell ref="BT26:BY26"/>
    <mergeCell ref="C25:AC25"/>
    <mergeCell ref="AD25:AI25"/>
    <mergeCell ref="AJ25:AO25"/>
    <mergeCell ref="AP25:AU25"/>
    <mergeCell ref="AV25:BA25"/>
    <mergeCell ref="BB25:BG25"/>
    <mergeCell ref="BH25:BM25"/>
    <mergeCell ref="BN25:BP25"/>
    <mergeCell ref="BQ25:BS25"/>
    <mergeCell ref="AP22:AU22"/>
    <mergeCell ref="AV22:BA22"/>
    <mergeCell ref="BB22:BG22"/>
    <mergeCell ref="BH23:BM23"/>
    <mergeCell ref="BN23:BP23"/>
    <mergeCell ref="BQ23:BS23"/>
    <mergeCell ref="BT23:BY23"/>
    <mergeCell ref="C24:AC24"/>
    <mergeCell ref="AD24:AI24"/>
    <mergeCell ref="AJ24:AO24"/>
    <mergeCell ref="AP24:AU24"/>
    <mergeCell ref="AV24:BA24"/>
    <mergeCell ref="BB24:BG24"/>
    <mergeCell ref="BH24:BM24"/>
    <mergeCell ref="BN24:BP24"/>
    <mergeCell ref="BQ24:BS24"/>
    <mergeCell ref="BT24:BY24"/>
    <mergeCell ref="G31:W31"/>
    <mergeCell ref="AO31:BL31"/>
    <mergeCell ref="BQ27:BS27"/>
    <mergeCell ref="BT27:BY27"/>
    <mergeCell ref="U40:X40"/>
    <mergeCell ref="Y40:AO40"/>
    <mergeCell ref="AP40:BY40"/>
    <mergeCell ref="Y41:AO41"/>
    <mergeCell ref="X42:AA42"/>
    <mergeCell ref="AB42:AE42"/>
    <mergeCell ref="AF42:AO42"/>
    <mergeCell ref="AS42:AZ42"/>
    <mergeCell ref="U35:X35"/>
    <mergeCell ref="Y35:AO35"/>
    <mergeCell ref="Y36:AO36"/>
    <mergeCell ref="U38:W38"/>
    <mergeCell ref="AD38:AF38"/>
    <mergeCell ref="AJ38:AL38"/>
    <mergeCell ref="C27:AC27"/>
    <mergeCell ref="AD27:AI27"/>
    <mergeCell ref="AJ27:AO27"/>
    <mergeCell ref="AP27:AU27"/>
    <mergeCell ref="AV27:BA27"/>
    <mergeCell ref="BB27:BG27"/>
    <mergeCell ref="BT21:BY21"/>
    <mergeCell ref="BB20:BG20"/>
    <mergeCell ref="BH20:BM20"/>
    <mergeCell ref="BN20:BP20"/>
    <mergeCell ref="BQ20:BS20"/>
    <mergeCell ref="BT20:BY20"/>
    <mergeCell ref="C30:F30"/>
    <mergeCell ref="G30:W30"/>
    <mergeCell ref="AK30:AN30"/>
    <mergeCell ref="AO30:BL30"/>
    <mergeCell ref="BM30:BY30"/>
    <mergeCell ref="BH22:BM22"/>
    <mergeCell ref="BN22:BP22"/>
    <mergeCell ref="BQ22:BS22"/>
    <mergeCell ref="BT22:BY22"/>
    <mergeCell ref="C23:AC23"/>
    <mergeCell ref="AD23:AI23"/>
    <mergeCell ref="AJ23:AO23"/>
    <mergeCell ref="AP23:AU23"/>
    <mergeCell ref="AV23:BA23"/>
    <mergeCell ref="BB23:BG23"/>
    <mergeCell ref="C22:AC22"/>
    <mergeCell ref="AD22:AI22"/>
    <mergeCell ref="AJ22:AO22"/>
    <mergeCell ref="C21:AC21"/>
    <mergeCell ref="AD21:AI21"/>
    <mergeCell ref="AJ21:AO21"/>
    <mergeCell ref="AP21:AU21"/>
    <mergeCell ref="AV21:BA21"/>
    <mergeCell ref="BB19:BG19"/>
    <mergeCell ref="BH19:BM19"/>
    <mergeCell ref="BN19:BP19"/>
    <mergeCell ref="BQ19:BS19"/>
    <mergeCell ref="BB21:BG21"/>
    <mergeCell ref="BH21:BM21"/>
    <mergeCell ref="BN21:BP21"/>
    <mergeCell ref="BQ21:BS21"/>
    <mergeCell ref="C18:AC18"/>
    <mergeCell ref="AD18:AI18"/>
    <mergeCell ref="AJ18:AO18"/>
    <mergeCell ref="AP18:AU18"/>
    <mergeCell ref="AV18:BA18"/>
    <mergeCell ref="BT19:BY19"/>
    <mergeCell ref="C20:AC20"/>
    <mergeCell ref="AD20:AI20"/>
    <mergeCell ref="AJ20:AO20"/>
    <mergeCell ref="AP20:AU20"/>
    <mergeCell ref="AV20:BA20"/>
    <mergeCell ref="BB18:BG18"/>
    <mergeCell ref="BH18:BM18"/>
    <mergeCell ref="BN18:BP18"/>
    <mergeCell ref="BQ18:BS18"/>
    <mergeCell ref="BT18:BY18"/>
    <mergeCell ref="C19:AC19"/>
    <mergeCell ref="AD19:AI19"/>
    <mergeCell ref="AJ19:AO19"/>
    <mergeCell ref="AP19:AU19"/>
    <mergeCell ref="AV19:BA19"/>
    <mergeCell ref="BT16:BY16"/>
    <mergeCell ref="C17:AC17"/>
    <mergeCell ref="AD17:AI17"/>
    <mergeCell ref="AJ17:AO17"/>
    <mergeCell ref="AP17:AU17"/>
    <mergeCell ref="AV17:BA17"/>
    <mergeCell ref="BB17:BG17"/>
    <mergeCell ref="BH17:BM17"/>
    <mergeCell ref="BN17:BP17"/>
    <mergeCell ref="BQ17:BS17"/>
    <mergeCell ref="BT17:BY17"/>
    <mergeCell ref="C16:AC16"/>
    <mergeCell ref="AD16:AI16"/>
    <mergeCell ref="AJ16:AO16"/>
    <mergeCell ref="AP16:AU16"/>
    <mergeCell ref="AV16:BA16"/>
    <mergeCell ref="BB16:BG16"/>
    <mergeCell ref="BH16:BM16"/>
    <mergeCell ref="BN16:BP16"/>
    <mergeCell ref="BQ16:BS16"/>
    <mergeCell ref="BT14:BY14"/>
    <mergeCell ref="C15:AC15"/>
    <mergeCell ref="AD15:AI15"/>
    <mergeCell ref="AJ15:AO15"/>
    <mergeCell ref="AP15:AU15"/>
    <mergeCell ref="AV15:BA15"/>
    <mergeCell ref="BB15:BG15"/>
    <mergeCell ref="BH15:BM15"/>
    <mergeCell ref="BN15:BP15"/>
    <mergeCell ref="BQ15:BS15"/>
    <mergeCell ref="BT15:BY15"/>
    <mergeCell ref="C14:AC14"/>
    <mergeCell ref="AD14:AI14"/>
    <mergeCell ref="AJ14:AO14"/>
    <mergeCell ref="AP14:AU14"/>
    <mergeCell ref="AV14:BA14"/>
    <mergeCell ref="BB14:BG14"/>
    <mergeCell ref="BH14:BM14"/>
    <mergeCell ref="BN14:BP14"/>
    <mergeCell ref="BQ14:BS14"/>
    <mergeCell ref="C1:BY4"/>
    <mergeCell ref="C5:BY5"/>
    <mergeCell ref="C6:BY6"/>
    <mergeCell ref="CA6:CK8"/>
    <mergeCell ref="C7:BY7"/>
    <mergeCell ref="C8:BY8"/>
    <mergeCell ref="CA9:CK10"/>
    <mergeCell ref="C10:BY10"/>
    <mergeCell ref="C12:AC13"/>
    <mergeCell ref="AD12:AI13"/>
    <mergeCell ref="AJ12:BS12"/>
    <mergeCell ref="BT12:BY13"/>
    <mergeCell ref="AJ13:AO13"/>
    <mergeCell ref="AP13:AU13"/>
    <mergeCell ref="AV13:BA13"/>
    <mergeCell ref="BB13:BG13"/>
    <mergeCell ref="BH13:BM13"/>
    <mergeCell ref="BN13:BP13"/>
    <mergeCell ref="BQ13:BS13"/>
  </mergeCells>
  <pageMargins left="0.39370078740157483" right="0.15748031496062992" top="0.74803149606299213" bottom="0.74803149606299213" header="0.31496062992125984" footer="0.31496062992125984"/>
  <pageSetup paperSize="5" scale="9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AL66"/>
  <sheetViews>
    <sheetView view="pageBreakPreview" topLeftCell="A32" zoomScale="70" zoomScaleSheetLayoutView="70" workbookViewId="0">
      <selection activeCell="C49" sqref="C49"/>
    </sheetView>
  </sheetViews>
  <sheetFormatPr defaultColWidth="9.33203125" defaultRowHeight="21"/>
  <cols>
    <col min="1" max="1" width="9.33203125" style="358"/>
    <col min="2" max="2" width="12" style="378" customWidth="1"/>
    <col min="3" max="3" width="16.44140625" style="358" customWidth="1"/>
    <col min="4" max="4" width="16.6640625" style="358" customWidth="1"/>
    <col min="5" max="17" width="1.5546875" style="378" customWidth="1"/>
    <col min="18" max="18" width="8.44140625" style="378" customWidth="1"/>
    <col min="19" max="20" width="8" style="346" customWidth="1"/>
    <col min="21" max="21" width="8.5546875" style="346" customWidth="1"/>
    <col min="22" max="22" width="19" style="358" hidden="1" customWidth="1"/>
    <col min="23" max="23" width="10.5546875" style="358" hidden="1" customWidth="1"/>
    <col min="24" max="24" width="15.6640625" style="358" hidden="1" customWidth="1"/>
    <col min="25" max="25" width="10.5546875" style="358" hidden="1" customWidth="1"/>
    <col min="26" max="26" width="15.44140625" style="358" hidden="1" customWidth="1"/>
    <col min="27" max="27" width="12" style="378" hidden="1" customWidth="1"/>
    <col min="28" max="28" width="9.33203125" style="358" hidden="1" customWidth="1"/>
    <col min="29" max="29" width="0" style="378" hidden="1" customWidth="1"/>
    <col min="30" max="30" width="21.6640625" style="404" hidden="1" customWidth="1"/>
    <col min="31" max="31" width="7.44140625" style="378" hidden="1" customWidth="1"/>
    <col min="32" max="32" width="5.5546875" style="378" hidden="1" customWidth="1"/>
    <col min="33" max="33" width="16.44140625" style="358" hidden="1" customWidth="1"/>
    <col min="34" max="34" width="16.6640625" style="358" hidden="1" customWidth="1"/>
    <col min="35" max="35" width="9.33203125" style="358" customWidth="1"/>
    <col min="36" max="16384" width="9.33203125" style="358"/>
  </cols>
  <sheetData>
    <row r="1" spans="1:38" s="345" customFormat="1" ht="26.25" customHeight="1">
      <c r="A1" s="855" t="s">
        <v>46</v>
      </c>
      <c r="B1" s="855"/>
      <c r="C1" s="855"/>
      <c r="D1" s="855"/>
      <c r="E1" s="855"/>
      <c r="F1" s="855"/>
      <c r="G1" s="855"/>
      <c r="H1" s="855"/>
      <c r="I1" s="855"/>
      <c r="J1" s="855"/>
      <c r="K1" s="855"/>
      <c r="L1" s="855"/>
      <c r="M1" s="855"/>
      <c r="N1" s="855"/>
      <c r="O1" s="855"/>
      <c r="P1" s="855"/>
      <c r="Q1" s="855"/>
      <c r="R1" s="855"/>
      <c r="S1" s="855"/>
      <c r="T1" s="855"/>
      <c r="U1" s="855"/>
      <c r="Z1" s="346"/>
      <c r="AC1" s="843" t="s">
        <v>112</v>
      </c>
      <c r="AD1" s="843"/>
      <c r="AE1" s="843"/>
      <c r="AF1" s="843"/>
      <c r="AG1" s="347"/>
      <c r="AH1" s="347"/>
      <c r="AI1" s="348"/>
    </row>
    <row r="2" spans="1:38" s="345" customFormat="1" ht="26.25" customHeight="1">
      <c r="A2" s="855" t="s">
        <v>218</v>
      </c>
      <c r="B2" s="855"/>
      <c r="C2" s="855"/>
      <c r="D2" s="855"/>
      <c r="E2" s="855"/>
      <c r="F2" s="855"/>
      <c r="G2" s="855"/>
      <c r="H2" s="855"/>
      <c r="I2" s="855"/>
      <c r="J2" s="855"/>
      <c r="K2" s="855"/>
      <c r="L2" s="855"/>
      <c r="M2" s="855"/>
      <c r="N2" s="855"/>
      <c r="O2" s="855"/>
      <c r="P2" s="855"/>
      <c r="Q2" s="855"/>
      <c r="R2" s="855"/>
      <c r="S2" s="855"/>
      <c r="T2" s="855"/>
      <c r="U2" s="855"/>
      <c r="Z2" s="346"/>
      <c r="AC2" s="843"/>
      <c r="AD2" s="843"/>
      <c r="AE2" s="843"/>
      <c r="AF2" s="843"/>
      <c r="AG2" s="347"/>
      <c r="AH2" s="347"/>
      <c r="AI2" s="348"/>
    </row>
    <row r="3" spans="1:38" s="350" customFormat="1" ht="24.6">
      <c r="A3" s="856" t="str">
        <f>IF(B11="","ปีการศึกษา................................. ชั้น........................................................",CONCATENATE("ปีการศึกษา ",'01.ข้อมูลเบื้องต้น'!K2,"  ชั้น",'01.ข้อมูลเบื้องต้น'!H2))</f>
        <v>ปีการศึกษา................................. ชั้น........................................................</v>
      </c>
      <c r="B3" s="856"/>
      <c r="C3" s="856"/>
      <c r="D3" s="856"/>
      <c r="E3" s="856"/>
      <c r="F3" s="856"/>
      <c r="G3" s="856"/>
      <c r="H3" s="856"/>
      <c r="I3" s="856"/>
      <c r="J3" s="856"/>
      <c r="K3" s="856"/>
      <c r="L3" s="856"/>
      <c r="M3" s="856"/>
      <c r="N3" s="856"/>
      <c r="O3" s="856"/>
      <c r="P3" s="856"/>
      <c r="Q3" s="856"/>
      <c r="R3" s="856"/>
      <c r="S3" s="856"/>
      <c r="T3" s="856"/>
      <c r="U3" s="856"/>
      <c r="Z3" s="351"/>
      <c r="AC3" s="351">
        <f>COLUMN(AC3)</f>
        <v>29</v>
      </c>
      <c r="AD3" s="351">
        <f t="shared" ref="AD3:AH3" si="0">COLUMN(AD3)</f>
        <v>30</v>
      </c>
      <c r="AE3" s="351">
        <f t="shared" si="0"/>
        <v>31</v>
      </c>
      <c r="AF3" s="351">
        <f t="shared" si="0"/>
        <v>32</v>
      </c>
      <c r="AG3" s="351">
        <f t="shared" si="0"/>
        <v>33</v>
      </c>
      <c r="AH3" s="351">
        <f t="shared" si="0"/>
        <v>34</v>
      </c>
    </row>
    <row r="4" spans="1:38" s="350" customFormat="1" ht="24.6" hidden="1">
      <c r="A4" s="349"/>
      <c r="B4" s="349"/>
      <c r="C4" s="349"/>
      <c r="D4" s="349"/>
      <c r="E4" s="349"/>
      <c r="F4" s="349"/>
      <c r="G4" s="349"/>
      <c r="H4" s="349"/>
      <c r="I4" s="349"/>
      <c r="J4" s="349"/>
      <c r="K4" s="349"/>
      <c r="L4" s="349"/>
      <c r="M4" s="349"/>
      <c r="N4" s="349"/>
      <c r="O4" s="349"/>
      <c r="P4" s="349"/>
      <c r="Q4" s="349"/>
      <c r="R4" s="349"/>
      <c r="S4" s="349"/>
      <c r="T4" s="349"/>
      <c r="U4" s="349"/>
      <c r="Z4" s="351"/>
      <c r="AC4" s="351"/>
      <c r="AD4" s="345"/>
      <c r="AE4" s="346"/>
      <c r="AF4" s="351"/>
      <c r="AG4" s="349"/>
      <c r="AH4" s="349"/>
    </row>
    <row r="5" spans="1:38" s="350" customFormat="1" ht="24.6" hidden="1">
      <c r="A5" s="349"/>
      <c r="B5" s="349"/>
      <c r="C5" s="349"/>
      <c r="D5" s="349"/>
      <c r="E5" s="349"/>
      <c r="F5" s="349"/>
      <c r="G5" s="349"/>
      <c r="H5" s="349"/>
      <c r="I5" s="349"/>
      <c r="J5" s="349"/>
      <c r="K5" s="349"/>
      <c r="L5" s="349"/>
      <c r="M5" s="349"/>
      <c r="N5" s="349"/>
      <c r="O5" s="349"/>
      <c r="P5" s="349"/>
      <c r="Q5" s="349"/>
      <c r="R5" s="349"/>
      <c r="S5" s="349"/>
      <c r="T5" s="349"/>
      <c r="U5" s="349"/>
      <c r="Z5" s="351"/>
      <c r="AC5" s="351"/>
      <c r="AD5" s="345"/>
      <c r="AE5" s="346"/>
      <c r="AF5" s="351"/>
      <c r="AG5" s="349"/>
      <c r="AH5" s="349"/>
    </row>
    <row r="6" spans="1:38" s="350" customFormat="1" ht="24.6" hidden="1">
      <c r="A6" s="349"/>
      <c r="B6" s="349"/>
      <c r="C6" s="349"/>
      <c r="D6" s="349"/>
      <c r="E6" s="349"/>
      <c r="F6" s="349"/>
      <c r="G6" s="349"/>
      <c r="H6" s="349"/>
      <c r="I6" s="349"/>
      <c r="J6" s="349"/>
      <c r="K6" s="349"/>
      <c r="L6" s="349"/>
      <c r="M6" s="349"/>
      <c r="N6" s="349"/>
      <c r="O6" s="349"/>
      <c r="P6" s="349"/>
      <c r="Q6" s="349"/>
      <c r="R6" s="349"/>
      <c r="S6" s="349"/>
      <c r="T6" s="349"/>
      <c r="U6" s="349"/>
      <c r="Z6" s="351"/>
      <c r="AC6" s="351"/>
      <c r="AD6" s="345"/>
      <c r="AE6" s="346"/>
      <c r="AF6" s="351"/>
      <c r="AG6" s="349"/>
      <c r="AH6" s="349"/>
    </row>
    <row r="7" spans="1:38" s="350" customFormat="1" ht="24.6" hidden="1">
      <c r="A7" s="349"/>
      <c r="B7" s="349"/>
      <c r="C7" s="349"/>
      <c r="D7" s="349"/>
      <c r="E7" s="349"/>
      <c r="F7" s="349"/>
      <c r="G7" s="349"/>
      <c r="H7" s="349"/>
      <c r="I7" s="349"/>
      <c r="J7" s="349"/>
      <c r="K7" s="349"/>
      <c r="L7" s="349"/>
      <c r="M7" s="349"/>
      <c r="N7" s="349"/>
      <c r="O7" s="349"/>
      <c r="P7" s="349"/>
      <c r="Q7" s="349"/>
      <c r="R7" s="349"/>
      <c r="S7" s="349"/>
      <c r="T7" s="349"/>
      <c r="U7" s="349"/>
      <c r="Z7" s="351"/>
      <c r="AC7" s="351"/>
      <c r="AD7" s="345"/>
      <c r="AE7" s="346"/>
      <c r="AF7" s="351"/>
      <c r="AG7" s="349"/>
      <c r="AH7" s="349"/>
    </row>
    <row r="8" spans="1:38" s="345" customFormat="1">
      <c r="A8" s="352"/>
      <c r="B8" s="352"/>
      <c r="C8" s="352"/>
      <c r="D8" s="352"/>
      <c r="E8" s="352"/>
      <c r="F8" s="352"/>
      <c r="G8" s="352"/>
      <c r="H8" s="352"/>
      <c r="I8" s="352"/>
      <c r="J8" s="352"/>
      <c r="K8" s="352"/>
      <c r="L8" s="352"/>
      <c r="M8" s="352"/>
      <c r="N8" s="352"/>
      <c r="O8" s="352"/>
      <c r="P8" s="352"/>
      <c r="Q8" s="352"/>
      <c r="R8" s="352"/>
      <c r="S8" s="353"/>
      <c r="T8" s="353"/>
      <c r="U8" s="353"/>
      <c r="Z8" s="346"/>
      <c r="AC8" s="848" t="s">
        <v>111</v>
      </c>
      <c r="AD8" s="849"/>
      <c r="AE8" s="849"/>
      <c r="AF8" s="850"/>
      <c r="AG8" s="844" t="s">
        <v>217</v>
      </c>
      <c r="AH8" s="845"/>
      <c r="AI8" s="843"/>
      <c r="AJ8" s="843"/>
      <c r="AK8" s="843"/>
      <c r="AL8" s="843"/>
    </row>
    <row r="9" spans="1:38" ht="17.25" customHeight="1">
      <c r="A9" s="860" t="s">
        <v>20</v>
      </c>
      <c r="B9" s="860" t="s">
        <v>21</v>
      </c>
      <c r="C9" s="862" t="s">
        <v>22</v>
      </c>
      <c r="D9" s="864"/>
      <c r="E9" s="862" t="s">
        <v>23</v>
      </c>
      <c r="F9" s="863"/>
      <c r="G9" s="863"/>
      <c r="H9" s="863"/>
      <c r="I9" s="863"/>
      <c r="J9" s="863"/>
      <c r="K9" s="863"/>
      <c r="L9" s="863"/>
      <c r="M9" s="863"/>
      <c r="N9" s="863"/>
      <c r="O9" s="863"/>
      <c r="P9" s="863"/>
      <c r="Q9" s="864"/>
      <c r="R9" s="860" t="s">
        <v>24</v>
      </c>
      <c r="S9" s="857" t="s">
        <v>44</v>
      </c>
      <c r="T9" s="858"/>
      <c r="U9" s="859"/>
      <c r="V9" s="355"/>
      <c r="W9" s="355"/>
      <c r="X9" s="356" t="s">
        <v>25</v>
      </c>
      <c r="Y9" s="357" t="s">
        <v>24</v>
      </c>
      <c r="Z9" s="356" t="s">
        <v>26</v>
      </c>
      <c r="AA9" s="357" t="s">
        <v>24</v>
      </c>
      <c r="AC9" s="851" t="s">
        <v>16</v>
      </c>
      <c r="AD9" s="853" t="s">
        <v>17</v>
      </c>
      <c r="AE9" s="841" t="s">
        <v>36</v>
      </c>
      <c r="AF9" s="841" t="s">
        <v>118</v>
      </c>
      <c r="AG9" s="844"/>
      <c r="AH9" s="845"/>
      <c r="AI9" s="843"/>
      <c r="AJ9" s="843"/>
      <c r="AK9" s="843"/>
      <c r="AL9" s="843"/>
    </row>
    <row r="10" spans="1:38" ht="17.25" customHeight="1">
      <c r="A10" s="861"/>
      <c r="B10" s="861"/>
      <c r="C10" s="865"/>
      <c r="D10" s="867"/>
      <c r="E10" s="865"/>
      <c r="F10" s="866"/>
      <c r="G10" s="866"/>
      <c r="H10" s="866"/>
      <c r="I10" s="866"/>
      <c r="J10" s="866"/>
      <c r="K10" s="866"/>
      <c r="L10" s="866"/>
      <c r="M10" s="866"/>
      <c r="N10" s="866"/>
      <c r="O10" s="866"/>
      <c r="P10" s="866"/>
      <c r="Q10" s="867"/>
      <c r="R10" s="861"/>
      <c r="S10" s="354" t="s">
        <v>109</v>
      </c>
      <c r="T10" s="354" t="s">
        <v>110</v>
      </c>
      <c r="U10" s="354" t="s">
        <v>45</v>
      </c>
      <c r="V10" s="355"/>
      <c r="W10" s="355"/>
      <c r="X10" s="356"/>
      <c r="Y10" s="357"/>
      <c r="Z10" s="356"/>
      <c r="AA10" s="357"/>
      <c r="AC10" s="852"/>
      <c r="AD10" s="854"/>
      <c r="AE10" s="842"/>
      <c r="AF10" s="842"/>
      <c r="AG10" s="846"/>
      <c r="AH10" s="847"/>
      <c r="AI10" s="843"/>
      <c r="AJ10" s="843"/>
      <c r="AK10" s="843"/>
      <c r="AL10" s="843"/>
    </row>
    <row r="11" spans="1:38" ht="17.25" customHeight="1">
      <c r="A11" s="359">
        <v>1</v>
      </c>
      <c r="B11" s="360"/>
      <c r="C11" s="361"/>
      <c r="D11" s="724"/>
      <c r="E11" s="363"/>
      <c r="F11" s="363"/>
      <c r="G11" s="363"/>
      <c r="H11" s="363"/>
      <c r="I11" s="363"/>
      <c r="J11" s="363"/>
      <c r="K11" s="363"/>
      <c r="L11" s="363"/>
      <c r="M11" s="363"/>
      <c r="N11" s="363"/>
      <c r="O11" s="363"/>
      <c r="P11" s="363"/>
      <c r="Q11" s="363"/>
      <c r="R11" s="364"/>
      <c r="S11" s="365" t="str">
        <f>IF(C11="","",'3.เวลาเรียน'!QZ5)</f>
        <v/>
      </c>
      <c r="T11" s="365" t="str">
        <f>IF(C11="","",'3.เวลาเรียน'!RF5)</f>
        <v/>
      </c>
      <c r="U11" s="366" t="str">
        <f>IF(T11="","",IF('2.ชื่อนักเรียน'!R11="ย้าย","",(T11*100)/S11))</f>
        <v/>
      </c>
      <c r="V11" s="367"/>
      <c r="W11" s="368" t="str">
        <f t="shared" ref="W11:W60" si="1">MID(C11,1,7)</f>
        <v/>
      </c>
      <c r="X11" s="368" t="str">
        <f t="shared" ref="X11:X60" si="2">IF(MID(C11,1,7)="เด็กชาย",C11,IF(MID(C11,1,3)="นาย",C11,""))</f>
        <v/>
      </c>
      <c r="Y11" s="368" t="str">
        <f t="shared" ref="Y11:Y60" si="3">IF(MID(C11,1,7)="เด็กชาย",R11,IF(MID(C11,1,3)="นาย",R11,""))</f>
        <v/>
      </c>
      <c r="Z11" s="368" t="str">
        <f t="shared" ref="Z11:Z60" si="4">IF(MID(C11,1,8)="เด็กหญิง",C11,IF(MID(C11,1,6)="นางสาว",C11,""))</f>
        <v/>
      </c>
      <c r="AA11" s="368" t="str">
        <f t="shared" ref="AA11:AA60" si="5">IF(MID(C11,1,8)="เด็กหญิง",R11,IF(MID(C11,1,6)="นางสาว",R11,""))</f>
        <v/>
      </c>
      <c r="AB11" s="367" t="str">
        <f t="shared" ref="AB11:AB60" si="6">MID(C11,1,3)</f>
        <v/>
      </c>
      <c r="AC11" s="364" t="s">
        <v>144</v>
      </c>
      <c r="AD11" s="369" t="e">
        <f>IF($AC11="","",VLOOKUP($AC11,Subject!$A$34:$H$182,2,FALSE))</f>
        <v>#N/A</v>
      </c>
      <c r="AE11" s="370" t="e">
        <f>IF($AC11="","",VLOOKUP($AC11,Subject!$A$34:$H$182,3,FALSE))</f>
        <v>#N/A</v>
      </c>
      <c r="AF11" s="370" t="e">
        <f>IF($AC11="","",VLOOKUP($AC11,Subject!$A$34:$H$182,4,FALSE))</f>
        <v>#N/A</v>
      </c>
      <c r="AG11" s="371"/>
      <c r="AH11" s="372"/>
      <c r="AI11" s="373"/>
    </row>
    <row r="12" spans="1:38" ht="17.25" customHeight="1">
      <c r="A12" s="359">
        <v>2</v>
      </c>
      <c r="B12" s="360"/>
      <c r="C12" s="361"/>
      <c r="D12" s="362"/>
      <c r="E12" s="363"/>
      <c r="F12" s="363"/>
      <c r="G12" s="363"/>
      <c r="H12" s="363"/>
      <c r="I12" s="363"/>
      <c r="J12" s="363"/>
      <c r="K12" s="363"/>
      <c r="L12" s="363"/>
      <c r="M12" s="374"/>
      <c r="N12" s="374"/>
      <c r="O12" s="374"/>
      <c r="P12" s="374"/>
      <c r="Q12" s="374"/>
      <c r="R12" s="364"/>
      <c r="S12" s="375" t="str">
        <f>IF(C12="","",'3.เวลาเรียน'!QZ6)</f>
        <v/>
      </c>
      <c r="T12" s="365" t="str">
        <f>IF(C12="","",'3.เวลาเรียน'!RF6)</f>
        <v/>
      </c>
      <c r="U12" s="366" t="str">
        <f>IF(T12="","",IF('2.ชื่อนักเรียน'!R12="ย้าย","",(T12*100)/S12))</f>
        <v/>
      </c>
      <c r="V12" s="367"/>
      <c r="W12" s="368" t="str">
        <f t="shared" si="1"/>
        <v/>
      </c>
      <c r="X12" s="368" t="str">
        <f t="shared" si="2"/>
        <v/>
      </c>
      <c r="Y12" s="368" t="str">
        <f t="shared" si="3"/>
        <v/>
      </c>
      <c r="Z12" s="368" t="str">
        <f t="shared" si="4"/>
        <v/>
      </c>
      <c r="AA12" s="368" t="str">
        <f t="shared" si="5"/>
        <v/>
      </c>
      <c r="AB12" s="367" t="str">
        <f t="shared" si="6"/>
        <v/>
      </c>
      <c r="AC12" s="364"/>
      <c r="AD12" s="369"/>
      <c r="AE12" s="370"/>
      <c r="AF12" s="370"/>
      <c r="AG12" s="371"/>
      <c r="AH12" s="372"/>
    </row>
    <row r="13" spans="1:38" ht="17.25" customHeight="1">
      <c r="A13" s="359">
        <v>3</v>
      </c>
      <c r="B13" s="360"/>
      <c r="C13" s="361"/>
      <c r="D13" s="362"/>
      <c r="E13" s="363"/>
      <c r="F13" s="363"/>
      <c r="G13" s="363"/>
      <c r="H13" s="363"/>
      <c r="I13" s="363"/>
      <c r="J13" s="363"/>
      <c r="K13" s="363"/>
      <c r="L13" s="363"/>
      <c r="M13" s="374"/>
      <c r="N13" s="363"/>
      <c r="O13" s="363"/>
      <c r="P13" s="363"/>
      <c r="Q13" s="363"/>
      <c r="R13" s="364"/>
      <c r="S13" s="375" t="str">
        <f>IF(C13="","",'3.เวลาเรียน'!QZ7)</f>
        <v/>
      </c>
      <c r="T13" s="365" t="str">
        <f>IF(C13="","",'3.เวลาเรียน'!RF7)</f>
        <v/>
      </c>
      <c r="U13" s="366" t="str">
        <f>IF(T13="","",IF('2.ชื่อนักเรียน'!R13="ย้าย","",(T13*100)/S13))</f>
        <v/>
      </c>
      <c r="V13" s="367"/>
      <c r="W13" s="368" t="str">
        <f t="shared" si="1"/>
        <v/>
      </c>
      <c r="X13" s="368" t="str">
        <f t="shared" si="2"/>
        <v/>
      </c>
      <c r="Y13" s="368" t="str">
        <f t="shared" si="3"/>
        <v/>
      </c>
      <c r="Z13" s="368" t="str">
        <f t="shared" si="4"/>
        <v/>
      </c>
      <c r="AA13" s="368" t="str">
        <f t="shared" si="5"/>
        <v/>
      </c>
      <c r="AB13" s="367" t="str">
        <f t="shared" si="6"/>
        <v/>
      </c>
      <c r="AC13" s="364"/>
      <c r="AD13" s="369"/>
      <c r="AE13" s="370"/>
      <c r="AF13" s="370"/>
      <c r="AG13" s="371"/>
      <c r="AH13" s="372"/>
    </row>
    <row r="14" spans="1:38" ht="17.25" customHeight="1">
      <c r="A14" s="359">
        <v>4</v>
      </c>
      <c r="B14" s="360"/>
      <c r="C14" s="361"/>
      <c r="D14" s="362"/>
      <c r="E14" s="363"/>
      <c r="F14" s="363"/>
      <c r="G14" s="363"/>
      <c r="H14" s="363"/>
      <c r="I14" s="363"/>
      <c r="J14" s="363"/>
      <c r="K14" s="363"/>
      <c r="L14" s="363"/>
      <c r="M14" s="374"/>
      <c r="N14" s="363"/>
      <c r="O14" s="363"/>
      <c r="P14" s="363"/>
      <c r="Q14" s="363"/>
      <c r="R14" s="364"/>
      <c r="S14" s="375" t="str">
        <f>IF(C14="","",'3.เวลาเรียน'!QZ8)</f>
        <v/>
      </c>
      <c r="T14" s="365" t="str">
        <f>IF(C14="","",'3.เวลาเรียน'!RF8)</f>
        <v/>
      </c>
      <c r="U14" s="366" t="str">
        <f>IF(T14="","",IF('2.ชื่อนักเรียน'!R14="ย้าย","",(T14*100)/S14))</f>
        <v/>
      </c>
      <c r="V14" s="367"/>
      <c r="W14" s="368" t="str">
        <f t="shared" si="1"/>
        <v/>
      </c>
      <c r="X14" s="368" t="str">
        <f t="shared" si="2"/>
        <v/>
      </c>
      <c r="Y14" s="368" t="str">
        <f t="shared" si="3"/>
        <v/>
      </c>
      <c r="Z14" s="368" t="str">
        <f t="shared" si="4"/>
        <v/>
      </c>
      <c r="AA14" s="368" t="str">
        <f t="shared" si="5"/>
        <v/>
      </c>
      <c r="AB14" s="367" t="str">
        <f t="shared" si="6"/>
        <v/>
      </c>
      <c r="AC14" s="364"/>
      <c r="AD14" s="369"/>
      <c r="AE14" s="370"/>
      <c r="AF14" s="370"/>
      <c r="AG14" s="371"/>
      <c r="AH14" s="372"/>
    </row>
    <row r="15" spans="1:38" ht="17.25" customHeight="1">
      <c r="A15" s="359">
        <v>5</v>
      </c>
      <c r="B15" s="360"/>
      <c r="C15" s="361"/>
      <c r="D15" s="362"/>
      <c r="E15" s="363"/>
      <c r="F15" s="363"/>
      <c r="G15" s="363"/>
      <c r="H15" s="363"/>
      <c r="I15" s="363"/>
      <c r="J15" s="363"/>
      <c r="K15" s="363"/>
      <c r="L15" s="363"/>
      <c r="M15" s="374"/>
      <c r="N15" s="363"/>
      <c r="O15" s="363"/>
      <c r="P15" s="363"/>
      <c r="Q15" s="363"/>
      <c r="R15" s="364"/>
      <c r="S15" s="375" t="str">
        <f>IF(C15="","",'3.เวลาเรียน'!QZ9)</f>
        <v/>
      </c>
      <c r="T15" s="365" t="str">
        <f>IF(C15="","",'3.เวลาเรียน'!RF9)</f>
        <v/>
      </c>
      <c r="U15" s="366" t="str">
        <f>IF(T15="","",IF('2.ชื่อนักเรียน'!R15="ย้าย","",(T15*100)/S15))</f>
        <v/>
      </c>
      <c r="V15" s="367"/>
      <c r="W15" s="368" t="str">
        <f t="shared" si="1"/>
        <v/>
      </c>
      <c r="X15" s="368" t="str">
        <f t="shared" si="2"/>
        <v/>
      </c>
      <c r="Y15" s="368" t="str">
        <f t="shared" si="3"/>
        <v/>
      </c>
      <c r="Z15" s="368" t="str">
        <f t="shared" si="4"/>
        <v/>
      </c>
      <c r="AA15" s="368" t="str">
        <f t="shared" si="5"/>
        <v/>
      </c>
      <c r="AB15" s="367" t="str">
        <f t="shared" si="6"/>
        <v/>
      </c>
      <c r="AC15" s="364"/>
      <c r="AD15" s="369"/>
      <c r="AE15" s="370"/>
      <c r="AF15" s="370"/>
      <c r="AG15" s="376"/>
      <c r="AH15" s="377"/>
      <c r="AI15" s="378"/>
    </row>
    <row r="16" spans="1:38" ht="17.25" customHeight="1">
      <c r="A16" s="359">
        <v>6</v>
      </c>
      <c r="B16" s="360"/>
      <c r="C16" s="379"/>
      <c r="D16" s="380"/>
      <c r="E16" s="363"/>
      <c r="F16" s="363"/>
      <c r="G16" s="363"/>
      <c r="H16" s="363"/>
      <c r="I16" s="363"/>
      <c r="J16" s="363"/>
      <c r="K16" s="363"/>
      <c r="L16" s="363"/>
      <c r="M16" s="374"/>
      <c r="N16" s="363"/>
      <c r="O16" s="363"/>
      <c r="P16" s="363"/>
      <c r="Q16" s="363"/>
      <c r="R16" s="364"/>
      <c r="S16" s="375" t="str">
        <f>IF(C16="","",'3.เวลาเรียน'!QZ10)</f>
        <v/>
      </c>
      <c r="T16" s="365" t="str">
        <f>IF(C16="","",'3.เวลาเรียน'!RF10)</f>
        <v/>
      </c>
      <c r="U16" s="366" t="str">
        <f>IF(T16="","",IF('2.ชื่อนักเรียน'!R16="ย้าย","",(T16*100)/S16))</f>
        <v/>
      </c>
      <c r="V16" s="367"/>
      <c r="W16" s="368" t="str">
        <f t="shared" si="1"/>
        <v/>
      </c>
      <c r="X16" s="368" t="str">
        <f t="shared" si="2"/>
        <v/>
      </c>
      <c r="Y16" s="368" t="str">
        <f t="shared" si="3"/>
        <v/>
      </c>
      <c r="Z16" s="368" t="str">
        <f t="shared" si="4"/>
        <v/>
      </c>
      <c r="AA16" s="368" t="str">
        <f t="shared" si="5"/>
        <v/>
      </c>
      <c r="AB16" s="367" t="str">
        <f t="shared" si="6"/>
        <v/>
      </c>
      <c r="AC16" s="364"/>
      <c r="AD16" s="369"/>
      <c r="AE16" s="370"/>
      <c r="AF16" s="370"/>
      <c r="AG16" s="381"/>
      <c r="AH16" s="372"/>
    </row>
    <row r="17" spans="1:34" ht="17.25" customHeight="1">
      <c r="A17" s="359">
        <v>7</v>
      </c>
      <c r="B17" s="360"/>
      <c r="C17" s="361"/>
      <c r="D17" s="362"/>
      <c r="E17" s="363"/>
      <c r="F17" s="363"/>
      <c r="G17" s="363"/>
      <c r="H17" s="363"/>
      <c r="I17" s="363"/>
      <c r="J17" s="363"/>
      <c r="K17" s="363"/>
      <c r="L17" s="363"/>
      <c r="M17" s="374"/>
      <c r="N17" s="363"/>
      <c r="O17" s="363"/>
      <c r="P17" s="363"/>
      <c r="Q17" s="363"/>
      <c r="R17" s="364"/>
      <c r="S17" s="375" t="str">
        <f>IF(C17="","",'3.เวลาเรียน'!QZ11)</f>
        <v/>
      </c>
      <c r="T17" s="365" t="str">
        <f>IF(C17="","",'3.เวลาเรียน'!RF11)</f>
        <v/>
      </c>
      <c r="U17" s="366" t="str">
        <f>IF(T17="","",IF('2.ชื่อนักเรียน'!R17="ย้าย","",(T17*100)/S17))</f>
        <v/>
      </c>
      <c r="V17" s="367"/>
      <c r="W17" s="368" t="str">
        <f t="shared" si="1"/>
        <v/>
      </c>
      <c r="X17" s="368" t="str">
        <f t="shared" si="2"/>
        <v/>
      </c>
      <c r="Y17" s="368" t="str">
        <f t="shared" si="3"/>
        <v/>
      </c>
      <c r="Z17" s="368" t="str">
        <f t="shared" si="4"/>
        <v/>
      </c>
      <c r="AA17" s="368" t="str">
        <f t="shared" si="5"/>
        <v/>
      </c>
      <c r="AB17" s="367" t="str">
        <f t="shared" si="6"/>
        <v/>
      </c>
      <c r="AC17" s="364"/>
      <c r="AD17" s="369"/>
      <c r="AE17" s="370"/>
      <c r="AF17" s="370"/>
      <c r="AG17" s="371"/>
      <c r="AH17" s="382"/>
    </row>
    <row r="18" spans="1:34" ht="17.25" customHeight="1">
      <c r="A18" s="359">
        <v>8</v>
      </c>
      <c r="B18" s="360"/>
      <c r="C18" s="361"/>
      <c r="D18" s="362"/>
      <c r="E18" s="363"/>
      <c r="F18" s="363"/>
      <c r="G18" s="363"/>
      <c r="H18" s="363"/>
      <c r="I18" s="363"/>
      <c r="J18" s="363"/>
      <c r="K18" s="363"/>
      <c r="L18" s="363"/>
      <c r="M18" s="374"/>
      <c r="N18" s="363"/>
      <c r="O18" s="363"/>
      <c r="P18" s="363"/>
      <c r="Q18" s="363"/>
      <c r="R18" s="364"/>
      <c r="S18" s="375" t="str">
        <f>IF(C18="","",'3.เวลาเรียน'!QZ12)</f>
        <v/>
      </c>
      <c r="T18" s="365" t="str">
        <f>IF(C18="","",'3.เวลาเรียน'!RF12)</f>
        <v/>
      </c>
      <c r="U18" s="366" t="str">
        <f>IF(T18="","",IF('2.ชื่อนักเรียน'!R18="ย้าย","",(T18*100)/S18))</f>
        <v/>
      </c>
      <c r="V18" s="367"/>
      <c r="W18" s="368" t="str">
        <f t="shared" si="1"/>
        <v/>
      </c>
      <c r="X18" s="368" t="str">
        <f t="shared" si="2"/>
        <v/>
      </c>
      <c r="Y18" s="368" t="str">
        <f t="shared" si="3"/>
        <v/>
      </c>
      <c r="Z18" s="368" t="str">
        <f t="shared" si="4"/>
        <v/>
      </c>
      <c r="AA18" s="368" t="str">
        <f t="shared" si="5"/>
        <v/>
      </c>
      <c r="AB18" s="367" t="str">
        <f t="shared" si="6"/>
        <v/>
      </c>
      <c r="AC18" s="364"/>
      <c r="AD18" s="369"/>
      <c r="AE18" s="370"/>
      <c r="AF18" s="370"/>
      <c r="AG18" s="371"/>
      <c r="AH18" s="372"/>
    </row>
    <row r="19" spans="1:34" ht="18" customHeight="1">
      <c r="A19" s="359">
        <v>9</v>
      </c>
      <c r="B19" s="360"/>
      <c r="C19" s="361"/>
      <c r="D19" s="362"/>
      <c r="E19" s="363"/>
      <c r="F19" s="363"/>
      <c r="G19" s="363"/>
      <c r="H19" s="363"/>
      <c r="I19" s="363"/>
      <c r="J19" s="363"/>
      <c r="K19" s="363"/>
      <c r="L19" s="363"/>
      <c r="M19" s="363"/>
      <c r="N19" s="363"/>
      <c r="O19" s="363"/>
      <c r="P19" s="363"/>
      <c r="Q19" s="363"/>
      <c r="R19" s="364"/>
      <c r="S19" s="375" t="str">
        <f>IF(C19="","",'3.เวลาเรียน'!QZ13)</f>
        <v/>
      </c>
      <c r="T19" s="365" t="str">
        <f>IF(C19="","",'3.เวลาเรียน'!RF13)</f>
        <v/>
      </c>
      <c r="U19" s="366" t="str">
        <f>IF(T19="","",IF('2.ชื่อนักเรียน'!R19="ย้าย","",(T19*100)/S19))</f>
        <v/>
      </c>
      <c r="V19" s="367"/>
      <c r="W19" s="368" t="str">
        <f t="shared" si="1"/>
        <v/>
      </c>
      <c r="X19" s="368" t="str">
        <f t="shared" si="2"/>
        <v/>
      </c>
      <c r="Y19" s="368" t="str">
        <f t="shared" si="3"/>
        <v/>
      </c>
      <c r="Z19" s="368" t="str">
        <f t="shared" si="4"/>
        <v/>
      </c>
      <c r="AA19" s="368" t="str">
        <f t="shared" si="5"/>
        <v/>
      </c>
      <c r="AB19" s="367" t="str">
        <f t="shared" si="6"/>
        <v/>
      </c>
      <c r="AC19" s="364"/>
      <c r="AD19" s="369"/>
      <c r="AE19" s="370"/>
      <c r="AF19" s="370"/>
      <c r="AG19" s="371"/>
      <c r="AH19" s="372"/>
    </row>
    <row r="20" spans="1:34" ht="17.25" customHeight="1">
      <c r="A20" s="359">
        <v>10</v>
      </c>
      <c r="B20" s="360"/>
      <c r="C20" s="361"/>
      <c r="D20" s="362"/>
      <c r="E20" s="363"/>
      <c r="F20" s="363"/>
      <c r="G20" s="363"/>
      <c r="H20" s="363"/>
      <c r="I20" s="363"/>
      <c r="J20" s="363"/>
      <c r="K20" s="363"/>
      <c r="L20" s="363"/>
      <c r="M20" s="363"/>
      <c r="N20" s="363"/>
      <c r="O20" s="363"/>
      <c r="P20" s="363"/>
      <c r="Q20" s="363"/>
      <c r="R20" s="364"/>
      <c r="S20" s="375" t="str">
        <f>IF(C20="","",'3.เวลาเรียน'!QZ14)</f>
        <v/>
      </c>
      <c r="T20" s="365" t="str">
        <f>IF(C20="","",'3.เวลาเรียน'!RF14)</f>
        <v/>
      </c>
      <c r="U20" s="366" t="str">
        <f>IF(T20="","",IF('2.ชื่อนักเรียน'!R20="ย้าย","",(T20*100)/S20))</f>
        <v/>
      </c>
      <c r="V20" s="367"/>
      <c r="W20" s="368" t="str">
        <f t="shared" si="1"/>
        <v/>
      </c>
      <c r="X20" s="368" t="str">
        <f t="shared" si="2"/>
        <v/>
      </c>
      <c r="Y20" s="368" t="str">
        <f t="shared" si="3"/>
        <v/>
      </c>
      <c r="Z20" s="368" t="str">
        <f t="shared" si="4"/>
        <v/>
      </c>
      <c r="AA20" s="368" t="str">
        <f t="shared" si="5"/>
        <v/>
      </c>
      <c r="AB20" s="367" t="str">
        <f t="shared" si="6"/>
        <v/>
      </c>
      <c r="AC20" s="364"/>
      <c r="AD20" s="369"/>
      <c r="AE20" s="370"/>
      <c r="AF20" s="370"/>
      <c r="AG20" s="371"/>
      <c r="AH20" s="372"/>
    </row>
    <row r="21" spans="1:34" ht="17.25" customHeight="1">
      <c r="A21" s="359">
        <v>11</v>
      </c>
      <c r="B21" s="360"/>
      <c r="C21" s="361"/>
      <c r="D21" s="362"/>
      <c r="E21" s="363"/>
      <c r="F21" s="363"/>
      <c r="G21" s="363"/>
      <c r="H21" s="363"/>
      <c r="I21" s="363"/>
      <c r="J21" s="363"/>
      <c r="K21" s="363"/>
      <c r="L21" s="363"/>
      <c r="M21" s="363"/>
      <c r="N21" s="363"/>
      <c r="O21" s="363"/>
      <c r="P21" s="363"/>
      <c r="Q21" s="363"/>
      <c r="R21" s="364"/>
      <c r="S21" s="375" t="str">
        <f>IF(C21="","",'3.เวลาเรียน'!QZ15)</f>
        <v/>
      </c>
      <c r="T21" s="365" t="str">
        <f>IF(C21="","",'3.เวลาเรียน'!RF15)</f>
        <v/>
      </c>
      <c r="U21" s="366" t="str">
        <f>IF(T21="","",IF('2.ชื่อนักเรียน'!R21="ย้าย","",(T21*100)/S21))</f>
        <v/>
      </c>
      <c r="V21" s="367"/>
      <c r="W21" s="368" t="str">
        <f t="shared" si="1"/>
        <v/>
      </c>
      <c r="X21" s="368" t="str">
        <f t="shared" si="2"/>
        <v/>
      </c>
      <c r="Y21" s="368" t="str">
        <f t="shared" si="3"/>
        <v/>
      </c>
      <c r="Z21" s="368" t="str">
        <f t="shared" si="4"/>
        <v/>
      </c>
      <c r="AA21" s="368" t="str">
        <f t="shared" si="5"/>
        <v/>
      </c>
      <c r="AB21" s="367" t="str">
        <f t="shared" si="6"/>
        <v/>
      </c>
      <c r="AC21" s="364"/>
      <c r="AD21" s="369"/>
      <c r="AE21" s="370"/>
      <c r="AF21" s="370"/>
      <c r="AG21" s="371"/>
      <c r="AH21" s="372"/>
    </row>
    <row r="22" spans="1:34" ht="17.25" customHeight="1">
      <c r="A22" s="359">
        <v>12</v>
      </c>
      <c r="B22" s="360"/>
      <c r="C22" s="361"/>
      <c r="D22" s="362"/>
      <c r="E22" s="363"/>
      <c r="F22" s="363"/>
      <c r="G22" s="363"/>
      <c r="H22" s="363"/>
      <c r="I22" s="363"/>
      <c r="J22" s="363"/>
      <c r="K22" s="363"/>
      <c r="L22" s="363"/>
      <c r="M22" s="363"/>
      <c r="N22" s="363"/>
      <c r="O22" s="363"/>
      <c r="P22" s="363"/>
      <c r="Q22" s="363"/>
      <c r="R22" s="364"/>
      <c r="S22" s="375" t="str">
        <f>IF(C22="","",'3.เวลาเรียน'!QZ16)</f>
        <v/>
      </c>
      <c r="T22" s="365" t="str">
        <f>IF(C22="","",'3.เวลาเรียน'!RF16)</f>
        <v/>
      </c>
      <c r="U22" s="366" t="str">
        <f>IF(T22="","",IF('2.ชื่อนักเรียน'!R22="ย้าย","",(T22*100)/S22))</f>
        <v/>
      </c>
      <c r="V22" s="367"/>
      <c r="W22" s="368" t="str">
        <f t="shared" si="1"/>
        <v/>
      </c>
      <c r="X22" s="368" t="str">
        <f t="shared" si="2"/>
        <v/>
      </c>
      <c r="Y22" s="368" t="str">
        <f t="shared" si="3"/>
        <v/>
      </c>
      <c r="Z22" s="368" t="str">
        <f t="shared" si="4"/>
        <v/>
      </c>
      <c r="AA22" s="368" t="str">
        <f t="shared" si="5"/>
        <v/>
      </c>
      <c r="AB22" s="367" t="str">
        <f t="shared" si="6"/>
        <v/>
      </c>
      <c r="AC22" s="364"/>
      <c r="AD22" s="369"/>
      <c r="AE22" s="370"/>
      <c r="AF22" s="370"/>
      <c r="AG22" s="371"/>
      <c r="AH22" s="372"/>
    </row>
    <row r="23" spans="1:34" ht="17.25" customHeight="1">
      <c r="A23" s="359">
        <v>13</v>
      </c>
      <c r="B23" s="360"/>
      <c r="C23" s="361"/>
      <c r="D23" s="362"/>
      <c r="E23" s="363"/>
      <c r="F23" s="363"/>
      <c r="G23" s="363"/>
      <c r="H23" s="363"/>
      <c r="I23" s="363"/>
      <c r="J23" s="363"/>
      <c r="K23" s="363"/>
      <c r="L23" s="363"/>
      <c r="M23" s="363"/>
      <c r="N23" s="363"/>
      <c r="O23" s="363"/>
      <c r="P23" s="363"/>
      <c r="Q23" s="363"/>
      <c r="R23" s="364"/>
      <c r="S23" s="375" t="str">
        <f>IF(C23="","",'3.เวลาเรียน'!QZ17)</f>
        <v/>
      </c>
      <c r="T23" s="365" t="str">
        <f>IF(C23="","",'3.เวลาเรียน'!RF17)</f>
        <v/>
      </c>
      <c r="U23" s="366" t="str">
        <f>IF(T23="","",IF('2.ชื่อนักเรียน'!R23="ย้าย","",(T23*100)/S23))</f>
        <v/>
      </c>
      <c r="V23" s="367"/>
      <c r="W23" s="368" t="str">
        <f t="shared" si="1"/>
        <v/>
      </c>
      <c r="X23" s="368" t="str">
        <f t="shared" si="2"/>
        <v/>
      </c>
      <c r="Y23" s="368" t="str">
        <f t="shared" si="3"/>
        <v/>
      </c>
      <c r="Z23" s="368" t="str">
        <f t="shared" si="4"/>
        <v/>
      </c>
      <c r="AA23" s="368" t="str">
        <f t="shared" si="5"/>
        <v/>
      </c>
      <c r="AB23" s="367" t="str">
        <f t="shared" si="6"/>
        <v/>
      </c>
      <c r="AC23" s="364"/>
      <c r="AD23" s="369"/>
      <c r="AE23" s="370"/>
      <c r="AF23" s="370"/>
      <c r="AG23" s="381"/>
      <c r="AH23" s="383"/>
    </row>
    <row r="24" spans="1:34" ht="17.25" customHeight="1">
      <c r="A24" s="359">
        <v>14</v>
      </c>
      <c r="B24" s="360"/>
      <c r="C24" s="361"/>
      <c r="D24" s="362"/>
      <c r="E24" s="363"/>
      <c r="F24" s="363"/>
      <c r="G24" s="363"/>
      <c r="H24" s="363"/>
      <c r="I24" s="363"/>
      <c r="J24" s="363"/>
      <c r="K24" s="363"/>
      <c r="L24" s="363"/>
      <c r="M24" s="363"/>
      <c r="N24" s="363"/>
      <c r="O24" s="363"/>
      <c r="P24" s="363"/>
      <c r="Q24" s="363"/>
      <c r="R24" s="364"/>
      <c r="S24" s="375" t="str">
        <f>IF(C24="","",'3.เวลาเรียน'!QZ18)</f>
        <v/>
      </c>
      <c r="T24" s="365" t="str">
        <f>IF(C24="","",'3.เวลาเรียน'!RF18)</f>
        <v/>
      </c>
      <c r="U24" s="366" t="str">
        <f>IF(T24="","",IF('2.ชื่อนักเรียน'!R24="ย้าย","",(T24*100)/S24))</f>
        <v/>
      </c>
      <c r="V24" s="367"/>
      <c r="W24" s="368" t="str">
        <f t="shared" si="1"/>
        <v/>
      </c>
      <c r="X24" s="368" t="str">
        <f t="shared" si="2"/>
        <v/>
      </c>
      <c r="Y24" s="368" t="str">
        <f t="shared" si="3"/>
        <v/>
      </c>
      <c r="Z24" s="368" t="str">
        <f t="shared" si="4"/>
        <v/>
      </c>
      <c r="AA24" s="368" t="str">
        <f t="shared" si="5"/>
        <v/>
      </c>
      <c r="AB24" s="367" t="str">
        <f t="shared" si="6"/>
        <v/>
      </c>
      <c r="AC24" s="364"/>
      <c r="AD24" s="369"/>
      <c r="AE24" s="370"/>
      <c r="AF24" s="370"/>
      <c r="AG24" s="371"/>
      <c r="AH24" s="372"/>
    </row>
    <row r="25" spans="1:34" ht="17.25" customHeight="1">
      <c r="A25" s="359">
        <v>15</v>
      </c>
      <c r="B25" s="360"/>
      <c r="C25" s="361"/>
      <c r="D25" s="362"/>
      <c r="E25" s="363"/>
      <c r="F25" s="363"/>
      <c r="G25" s="363"/>
      <c r="H25" s="363"/>
      <c r="I25" s="363"/>
      <c r="J25" s="363"/>
      <c r="K25" s="363"/>
      <c r="L25" s="363"/>
      <c r="M25" s="363"/>
      <c r="N25" s="363"/>
      <c r="O25" s="363"/>
      <c r="P25" s="363"/>
      <c r="Q25" s="363"/>
      <c r="R25" s="364"/>
      <c r="S25" s="375" t="str">
        <f>IF(C25="","",'3.เวลาเรียน'!QZ19)</f>
        <v/>
      </c>
      <c r="T25" s="365" t="str">
        <f>IF(C25="","",'3.เวลาเรียน'!RF19)</f>
        <v/>
      </c>
      <c r="U25" s="366" t="str">
        <f>IF(T25="","",IF('2.ชื่อนักเรียน'!R25="ย้าย","",(T25*100)/S25))</f>
        <v/>
      </c>
      <c r="V25" s="367"/>
      <c r="W25" s="368" t="str">
        <f t="shared" si="1"/>
        <v/>
      </c>
      <c r="X25" s="368" t="str">
        <f t="shared" si="2"/>
        <v/>
      </c>
      <c r="Y25" s="368" t="str">
        <f t="shared" si="3"/>
        <v/>
      </c>
      <c r="Z25" s="368" t="str">
        <f t="shared" si="4"/>
        <v/>
      </c>
      <c r="AA25" s="368" t="str">
        <f t="shared" si="5"/>
        <v/>
      </c>
      <c r="AB25" s="367" t="str">
        <f t="shared" si="6"/>
        <v/>
      </c>
      <c r="AC25" s="364"/>
      <c r="AD25" s="369"/>
      <c r="AE25" s="370"/>
      <c r="AF25" s="370"/>
      <c r="AG25" s="371"/>
      <c r="AH25" s="372"/>
    </row>
    <row r="26" spans="1:34" ht="17.25" customHeight="1">
      <c r="A26" s="359">
        <v>16</v>
      </c>
      <c r="B26" s="360"/>
      <c r="C26" s="361"/>
      <c r="D26" s="362"/>
      <c r="E26" s="363"/>
      <c r="F26" s="363"/>
      <c r="G26" s="363"/>
      <c r="H26" s="363"/>
      <c r="I26" s="363"/>
      <c r="J26" s="363"/>
      <c r="K26" s="363"/>
      <c r="L26" s="363"/>
      <c r="M26" s="363"/>
      <c r="N26" s="363"/>
      <c r="O26" s="363"/>
      <c r="P26" s="363"/>
      <c r="Q26" s="363"/>
      <c r="R26" s="364"/>
      <c r="S26" s="375" t="str">
        <f>IF(C26="","",'3.เวลาเรียน'!QZ20)</f>
        <v/>
      </c>
      <c r="T26" s="365" t="str">
        <f>IF(C26="","",'3.เวลาเรียน'!RF20)</f>
        <v/>
      </c>
      <c r="U26" s="366" t="str">
        <f>IF(T26="","",IF('2.ชื่อนักเรียน'!R26="ย้าย","",(T26*100)/S26))</f>
        <v/>
      </c>
      <c r="V26" s="367"/>
      <c r="W26" s="368" t="str">
        <f t="shared" si="1"/>
        <v/>
      </c>
      <c r="X26" s="368" t="str">
        <f t="shared" si="2"/>
        <v/>
      </c>
      <c r="Y26" s="368" t="str">
        <f t="shared" si="3"/>
        <v/>
      </c>
      <c r="Z26" s="368" t="str">
        <f t="shared" si="4"/>
        <v/>
      </c>
      <c r="AA26" s="368" t="str">
        <f t="shared" si="5"/>
        <v/>
      </c>
      <c r="AB26" s="367" t="str">
        <f t="shared" si="6"/>
        <v/>
      </c>
      <c r="AC26" s="364"/>
      <c r="AD26" s="369"/>
      <c r="AE26" s="370"/>
      <c r="AF26" s="370"/>
      <c r="AG26" s="381"/>
      <c r="AH26" s="383"/>
    </row>
    <row r="27" spans="1:34" ht="17.25" customHeight="1">
      <c r="A27" s="359">
        <v>17</v>
      </c>
      <c r="B27" s="360"/>
      <c r="C27" s="361"/>
      <c r="D27" s="362"/>
      <c r="E27" s="363"/>
      <c r="F27" s="363"/>
      <c r="G27" s="363"/>
      <c r="H27" s="363"/>
      <c r="I27" s="363"/>
      <c r="J27" s="363"/>
      <c r="K27" s="363"/>
      <c r="L27" s="363"/>
      <c r="M27" s="363"/>
      <c r="N27" s="363"/>
      <c r="O27" s="363"/>
      <c r="P27" s="363"/>
      <c r="Q27" s="363"/>
      <c r="R27" s="364"/>
      <c r="S27" s="375" t="str">
        <f>IF(C27="","",'3.เวลาเรียน'!QZ21)</f>
        <v/>
      </c>
      <c r="T27" s="365" t="str">
        <f>IF(C27="","",'3.เวลาเรียน'!RF21)</f>
        <v/>
      </c>
      <c r="U27" s="366" t="str">
        <f>IF(T27="","",IF('2.ชื่อนักเรียน'!R27="ย้าย","",(T27*100)/S27))</f>
        <v/>
      </c>
      <c r="V27" s="367"/>
      <c r="W27" s="368" t="str">
        <f t="shared" si="1"/>
        <v/>
      </c>
      <c r="X27" s="368" t="str">
        <f t="shared" si="2"/>
        <v/>
      </c>
      <c r="Y27" s="368" t="str">
        <f t="shared" si="3"/>
        <v/>
      </c>
      <c r="Z27" s="368" t="str">
        <f t="shared" si="4"/>
        <v/>
      </c>
      <c r="AA27" s="368" t="str">
        <f t="shared" si="5"/>
        <v/>
      </c>
      <c r="AB27" s="367" t="str">
        <f t="shared" si="6"/>
        <v/>
      </c>
      <c r="AC27" s="364"/>
      <c r="AD27" s="369"/>
      <c r="AE27" s="370"/>
      <c r="AF27" s="370"/>
      <c r="AG27" s="371"/>
      <c r="AH27" s="372"/>
    </row>
    <row r="28" spans="1:34" ht="17.25" customHeight="1">
      <c r="A28" s="359">
        <v>18</v>
      </c>
      <c r="B28" s="360"/>
      <c r="C28" s="384"/>
      <c r="D28" s="384"/>
      <c r="E28" s="385"/>
      <c r="F28" s="385"/>
      <c r="G28" s="385"/>
      <c r="H28" s="385"/>
      <c r="I28" s="385"/>
      <c r="J28" s="385"/>
      <c r="K28" s="385"/>
      <c r="L28" s="385"/>
      <c r="M28" s="385"/>
      <c r="N28" s="385"/>
      <c r="O28" s="385"/>
      <c r="P28" s="385"/>
      <c r="Q28" s="386"/>
      <c r="R28" s="364"/>
      <c r="S28" s="375" t="str">
        <f>IF(C28="","",'3.เวลาเรียน'!QZ22)</f>
        <v/>
      </c>
      <c r="T28" s="365" t="str">
        <f>IF(C28="","",'3.เวลาเรียน'!RF22)</f>
        <v/>
      </c>
      <c r="U28" s="366" t="str">
        <f>IF(T28="","",IF('2.ชื่อนักเรียน'!R28="ย้าย","",(T28*100)/S28))</f>
        <v/>
      </c>
      <c r="V28" s="367"/>
      <c r="W28" s="368" t="str">
        <f t="shared" si="1"/>
        <v/>
      </c>
      <c r="X28" s="368" t="str">
        <f t="shared" si="2"/>
        <v/>
      </c>
      <c r="Y28" s="368" t="str">
        <f t="shared" si="3"/>
        <v/>
      </c>
      <c r="Z28" s="368" t="str">
        <f t="shared" si="4"/>
        <v/>
      </c>
      <c r="AA28" s="368" t="str">
        <f t="shared" si="5"/>
        <v/>
      </c>
      <c r="AB28" s="367" t="str">
        <f t="shared" si="6"/>
        <v/>
      </c>
      <c r="AC28" s="364"/>
      <c r="AD28" s="369"/>
      <c r="AE28" s="370"/>
      <c r="AF28" s="370"/>
      <c r="AG28" s="371"/>
      <c r="AH28" s="372"/>
    </row>
    <row r="29" spans="1:34" ht="17.25" customHeight="1">
      <c r="A29" s="359">
        <v>19</v>
      </c>
      <c r="B29" s="360"/>
      <c r="C29" s="361"/>
      <c r="D29" s="362"/>
      <c r="E29" s="363"/>
      <c r="F29" s="363"/>
      <c r="G29" s="363"/>
      <c r="H29" s="363"/>
      <c r="I29" s="363"/>
      <c r="J29" s="363"/>
      <c r="K29" s="363"/>
      <c r="L29" s="363"/>
      <c r="M29" s="363"/>
      <c r="N29" s="363"/>
      <c r="O29" s="363"/>
      <c r="P29" s="363"/>
      <c r="Q29" s="363"/>
      <c r="R29" s="364"/>
      <c r="S29" s="375" t="str">
        <f>IF(C29="","",'3.เวลาเรียน'!QZ23)</f>
        <v/>
      </c>
      <c r="T29" s="365" t="str">
        <f>IF(C29="","",'3.เวลาเรียน'!RF23)</f>
        <v/>
      </c>
      <c r="U29" s="366" t="str">
        <f>IF(T29="","",IF('2.ชื่อนักเรียน'!R29="ย้าย","",(T29*100)/S29))</f>
        <v/>
      </c>
      <c r="V29" s="367"/>
      <c r="W29" s="368" t="str">
        <f t="shared" si="1"/>
        <v/>
      </c>
      <c r="X29" s="368" t="str">
        <f t="shared" si="2"/>
        <v/>
      </c>
      <c r="Y29" s="368" t="str">
        <f t="shared" si="3"/>
        <v/>
      </c>
      <c r="Z29" s="368" t="str">
        <f t="shared" si="4"/>
        <v/>
      </c>
      <c r="AA29" s="368" t="str">
        <f t="shared" si="5"/>
        <v/>
      </c>
      <c r="AB29" s="367" t="str">
        <f t="shared" si="6"/>
        <v/>
      </c>
      <c r="AC29" s="364"/>
      <c r="AD29" s="369"/>
      <c r="AE29" s="370"/>
      <c r="AF29" s="370"/>
      <c r="AG29" s="371"/>
      <c r="AH29" s="372"/>
    </row>
    <row r="30" spans="1:34" ht="18" customHeight="1">
      <c r="A30" s="359">
        <v>20</v>
      </c>
      <c r="B30" s="360"/>
      <c r="C30" s="361"/>
      <c r="D30" s="362"/>
      <c r="E30" s="363"/>
      <c r="F30" s="363"/>
      <c r="G30" s="363"/>
      <c r="H30" s="363"/>
      <c r="I30" s="363"/>
      <c r="J30" s="363"/>
      <c r="K30" s="363"/>
      <c r="L30" s="363"/>
      <c r="M30" s="363"/>
      <c r="N30" s="363"/>
      <c r="O30" s="363"/>
      <c r="P30" s="363"/>
      <c r="Q30" s="363"/>
      <c r="R30" s="364"/>
      <c r="S30" s="375" t="str">
        <f>IF(C30="","",'3.เวลาเรียน'!QZ24)</f>
        <v/>
      </c>
      <c r="T30" s="365" t="str">
        <f>IF(C30="","",'3.เวลาเรียน'!RF24)</f>
        <v/>
      </c>
      <c r="U30" s="366" t="str">
        <f>IF(T30="","",IF('2.ชื่อนักเรียน'!R30="ย้าย","",(T30*100)/S30))</f>
        <v/>
      </c>
      <c r="V30" s="367"/>
      <c r="W30" s="368" t="str">
        <f t="shared" si="1"/>
        <v/>
      </c>
      <c r="X30" s="368" t="str">
        <f t="shared" si="2"/>
        <v/>
      </c>
      <c r="Y30" s="368" t="str">
        <f t="shared" si="3"/>
        <v/>
      </c>
      <c r="Z30" s="368" t="str">
        <f t="shared" si="4"/>
        <v/>
      </c>
      <c r="AA30" s="368" t="str">
        <f t="shared" si="5"/>
        <v/>
      </c>
      <c r="AB30" s="367" t="str">
        <f t="shared" si="6"/>
        <v/>
      </c>
      <c r="AC30" s="364"/>
      <c r="AD30" s="369"/>
      <c r="AE30" s="370"/>
      <c r="AF30" s="370"/>
      <c r="AG30" s="381"/>
      <c r="AH30" s="383"/>
    </row>
    <row r="31" spans="1:34" ht="17.25" customHeight="1">
      <c r="A31" s="359">
        <v>21</v>
      </c>
      <c r="B31" s="360"/>
      <c r="C31" s="361"/>
      <c r="D31" s="362"/>
      <c r="E31" s="363"/>
      <c r="F31" s="363"/>
      <c r="G31" s="363"/>
      <c r="H31" s="363"/>
      <c r="I31" s="363"/>
      <c r="J31" s="363"/>
      <c r="K31" s="363"/>
      <c r="L31" s="363"/>
      <c r="M31" s="363"/>
      <c r="N31" s="363"/>
      <c r="O31" s="363"/>
      <c r="P31" s="363"/>
      <c r="Q31" s="363"/>
      <c r="R31" s="364"/>
      <c r="S31" s="375" t="str">
        <f>IF(C31="","",'3.เวลาเรียน'!QZ25)</f>
        <v/>
      </c>
      <c r="T31" s="365" t="str">
        <f>IF(C31="","",'3.เวลาเรียน'!RF25)</f>
        <v/>
      </c>
      <c r="U31" s="366" t="str">
        <f>IF(T31="","",IF('2.ชื่อนักเรียน'!R31="ย้าย","",(T31*100)/S31))</f>
        <v/>
      </c>
      <c r="V31" s="367"/>
      <c r="W31" s="368" t="str">
        <f t="shared" si="1"/>
        <v/>
      </c>
      <c r="X31" s="368" t="str">
        <f t="shared" si="2"/>
        <v/>
      </c>
      <c r="Y31" s="368" t="str">
        <f t="shared" si="3"/>
        <v/>
      </c>
      <c r="Z31" s="368" t="str">
        <f t="shared" si="4"/>
        <v/>
      </c>
      <c r="AA31" s="368" t="str">
        <f t="shared" si="5"/>
        <v/>
      </c>
      <c r="AB31" s="367" t="str">
        <f t="shared" si="6"/>
        <v/>
      </c>
      <c r="AC31" s="364"/>
      <c r="AD31" s="369"/>
      <c r="AE31" s="370"/>
      <c r="AF31" s="370"/>
      <c r="AG31" s="371"/>
      <c r="AH31" s="372"/>
    </row>
    <row r="32" spans="1:34" ht="17.25" customHeight="1">
      <c r="A32" s="359">
        <v>22</v>
      </c>
      <c r="B32" s="360"/>
      <c r="C32" s="361"/>
      <c r="D32" s="362"/>
      <c r="E32" s="363"/>
      <c r="F32" s="363"/>
      <c r="G32" s="363"/>
      <c r="H32" s="363"/>
      <c r="I32" s="363"/>
      <c r="J32" s="363"/>
      <c r="K32" s="363"/>
      <c r="L32" s="363"/>
      <c r="M32" s="363"/>
      <c r="N32" s="363"/>
      <c r="O32" s="363"/>
      <c r="P32" s="363"/>
      <c r="Q32" s="363"/>
      <c r="R32" s="364"/>
      <c r="S32" s="375" t="str">
        <f>IF(C32="","",'3.เวลาเรียน'!QZ26)</f>
        <v/>
      </c>
      <c r="T32" s="365" t="str">
        <f>IF(C32="","",'3.เวลาเรียน'!RF26)</f>
        <v/>
      </c>
      <c r="U32" s="366" t="str">
        <f>IF(T32="","",IF('2.ชื่อนักเรียน'!R32="ย้าย","",(T32*100)/S32))</f>
        <v/>
      </c>
      <c r="V32" s="367"/>
      <c r="W32" s="368" t="str">
        <f t="shared" si="1"/>
        <v/>
      </c>
      <c r="X32" s="368" t="str">
        <f t="shared" si="2"/>
        <v/>
      </c>
      <c r="Y32" s="368" t="str">
        <f t="shared" si="3"/>
        <v/>
      </c>
      <c r="Z32" s="368" t="str">
        <f t="shared" si="4"/>
        <v/>
      </c>
      <c r="AA32" s="368" t="str">
        <f t="shared" si="5"/>
        <v/>
      </c>
      <c r="AB32" s="367" t="str">
        <f t="shared" si="6"/>
        <v/>
      </c>
      <c r="AC32" s="364"/>
      <c r="AD32" s="369"/>
      <c r="AE32" s="370"/>
      <c r="AF32" s="370"/>
      <c r="AG32" s="371"/>
      <c r="AH32" s="372"/>
    </row>
    <row r="33" spans="1:34" ht="17.25" customHeight="1">
      <c r="A33" s="359">
        <v>23</v>
      </c>
      <c r="B33" s="360"/>
      <c r="C33" s="361"/>
      <c r="D33" s="362"/>
      <c r="E33" s="363"/>
      <c r="F33" s="363"/>
      <c r="G33" s="363"/>
      <c r="H33" s="363"/>
      <c r="I33" s="363"/>
      <c r="J33" s="363"/>
      <c r="K33" s="363"/>
      <c r="L33" s="363"/>
      <c r="M33" s="363"/>
      <c r="N33" s="363"/>
      <c r="O33" s="363"/>
      <c r="P33" s="363"/>
      <c r="Q33" s="387"/>
      <c r="R33" s="364"/>
      <c r="S33" s="375" t="str">
        <f>IF(C33="","",'3.เวลาเรียน'!QZ27)</f>
        <v/>
      </c>
      <c r="T33" s="365" t="str">
        <f>IF(C33="","",'3.เวลาเรียน'!RF27)</f>
        <v/>
      </c>
      <c r="U33" s="366" t="str">
        <f>IF(T33="","",IF('2.ชื่อนักเรียน'!R33="ย้าย","",(T33*100)/S33))</f>
        <v/>
      </c>
      <c r="V33" s="367"/>
      <c r="W33" s="368" t="str">
        <f t="shared" si="1"/>
        <v/>
      </c>
      <c r="X33" s="368" t="str">
        <f t="shared" si="2"/>
        <v/>
      </c>
      <c r="Y33" s="368" t="str">
        <f t="shared" si="3"/>
        <v/>
      </c>
      <c r="Z33" s="368" t="str">
        <f t="shared" si="4"/>
        <v/>
      </c>
      <c r="AA33" s="368" t="str">
        <f t="shared" si="5"/>
        <v/>
      </c>
      <c r="AB33" s="367" t="str">
        <f t="shared" si="6"/>
        <v/>
      </c>
      <c r="AC33" s="364"/>
      <c r="AD33" s="369"/>
      <c r="AE33" s="370"/>
      <c r="AF33" s="370"/>
      <c r="AG33" s="371"/>
      <c r="AH33" s="372"/>
    </row>
    <row r="34" spans="1:34" ht="17.25" customHeight="1">
      <c r="A34" s="359">
        <v>24</v>
      </c>
      <c r="B34" s="360"/>
      <c r="C34" s="361"/>
      <c r="D34" s="362"/>
      <c r="E34" s="363"/>
      <c r="F34" s="363"/>
      <c r="G34" s="363"/>
      <c r="H34" s="363"/>
      <c r="I34" s="363"/>
      <c r="J34" s="363"/>
      <c r="K34" s="363"/>
      <c r="L34" s="363"/>
      <c r="M34" s="363"/>
      <c r="N34" s="363"/>
      <c r="O34" s="363"/>
      <c r="P34" s="363"/>
      <c r="Q34" s="363"/>
      <c r="R34" s="364"/>
      <c r="S34" s="375" t="str">
        <f>IF(C34="","",'3.เวลาเรียน'!QZ28)</f>
        <v/>
      </c>
      <c r="T34" s="365" t="str">
        <f>IF(C34="","",'3.เวลาเรียน'!RF28)</f>
        <v/>
      </c>
      <c r="U34" s="366" t="str">
        <f>IF(T34="","",IF('2.ชื่อนักเรียน'!R34="ย้าย","",(T34*100)/S34))</f>
        <v/>
      </c>
      <c r="V34" s="367"/>
      <c r="W34" s="368" t="str">
        <f t="shared" si="1"/>
        <v/>
      </c>
      <c r="X34" s="368" t="str">
        <f t="shared" si="2"/>
        <v/>
      </c>
      <c r="Y34" s="368" t="str">
        <f t="shared" si="3"/>
        <v/>
      </c>
      <c r="Z34" s="368" t="str">
        <f t="shared" si="4"/>
        <v/>
      </c>
      <c r="AA34" s="368" t="str">
        <f t="shared" si="5"/>
        <v/>
      </c>
      <c r="AB34" s="367" t="str">
        <f t="shared" si="6"/>
        <v/>
      </c>
      <c r="AC34" s="364"/>
      <c r="AD34" s="369"/>
      <c r="AE34" s="370"/>
      <c r="AF34" s="370"/>
      <c r="AG34" s="371"/>
      <c r="AH34" s="372"/>
    </row>
    <row r="35" spans="1:34" ht="18" customHeight="1">
      <c r="A35" s="359">
        <v>25</v>
      </c>
      <c r="B35" s="360"/>
      <c r="C35" s="361"/>
      <c r="D35" s="362"/>
      <c r="E35" s="363"/>
      <c r="F35" s="363"/>
      <c r="G35" s="363"/>
      <c r="H35" s="363"/>
      <c r="I35" s="363"/>
      <c r="J35" s="363"/>
      <c r="K35" s="363"/>
      <c r="L35" s="363"/>
      <c r="M35" s="363"/>
      <c r="N35" s="363"/>
      <c r="O35" s="363"/>
      <c r="P35" s="363"/>
      <c r="Q35" s="387"/>
      <c r="R35" s="364"/>
      <c r="S35" s="375" t="str">
        <f>IF(C35="","",'3.เวลาเรียน'!QZ29)</f>
        <v/>
      </c>
      <c r="T35" s="365" t="str">
        <f>IF(C35="","",'3.เวลาเรียน'!RF29)</f>
        <v/>
      </c>
      <c r="U35" s="366" t="str">
        <f>IF(T35="","",IF('2.ชื่อนักเรียน'!R35="ย้าย","",(T35*100)/S35))</f>
        <v/>
      </c>
      <c r="V35" s="367"/>
      <c r="W35" s="368" t="str">
        <f t="shared" si="1"/>
        <v/>
      </c>
      <c r="X35" s="368" t="str">
        <f t="shared" si="2"/>
        <v/>
      </c>
      <c r="Y35" s="368" t="str">
        <f t="shared" si="3"/>
        <v/>
      </c>
      <c r="Z35" s="368" t="str">
        <f t="shared" si="4"/>
        <v/>
      </c>
      <c r="AA35" s="368" t="str">
        <f t="shared" si="5"/>
        <v/>
      </c>
      <c r="AB35" s="367" t="str">
        <f t="shared" si="6"/>
        <v/>
      </c>
      <c r="AC35" s="364"/>
      <c r="AD35" s="369"/>
      <c r="AE35" s="370"/>
      <c r="AF35" s="370"/>
      <c r="AG35" s="371"/>
      <c r="AH35" s="372"/>
    </row>
    <row r="36" spans="1:34" ht="17.25" customHeight="1">
      <c r="A36" s="359">
        <v>26</v>
      </c>
      <c r="B36" s="360"/>
      <c r="C36" s="361"/>
      <c r="D36" s="362"/>
      <c r="E36" s="363"/>
      <c r="F36" s="363"/>
      <c r="G36" s="363"/>
      <c r="H36" s="363"/>
      <c r="I36" s="363"/>
      <c r="J36" s="363"/>
      <c r="K36" s="363"/>
      <c r="L36" s="363"/>
      <c r="M36" s="363"/>
      <c r="N36" s="363"/>
      <c r="O36" s="363"/>
      <c r="P36" s="363"/>
      <c r="Q36" s="363"/>
      <c r="R36" s="364"/>
      <c r="S36" s="375" t="str">
        <f>IF(C36="","",'3.เวลาเรียน'!QZ30)</f>
        <v/>
      </c>
      <c r="T36" s="365" t="str">
        <f>IF(C36="","",'3.เวลาเรียน'!RF30)</f>
        <v/>
      </c>
      <c r="U36" s="366" t="str">
        <f>IF(T36="","",IF('2.ชื่อนักเรียน'!R36="ย้าย","",(T36*100)/S36))</f>
        <v/>
      </c>
      <c r="V36" s="367"/>
      <c r="W36" s="368" t="str">
        <f t="shared" si="1"/>
        <v/>
      </c>
      <c r="X36" s="368" t="str">
        <f t="shared" si="2"/>
        <v/>
      </c>
      <c r="Y36" s="368" t="str">
        <f t="shared" si="3"/>
        <v/>
      </c>
      <c r="Z36" s="368" t="str">
        <f t="shared" si="4"/>
        <v/>
      </c>
      <c r="AA36" s="368" t="str">
        <f t="shared" si="5"/>
        <v/>
      </c>
      <c r="AB36" s="367" t="str">
        <f t="shared" si="6"/>
        <v/>
      </c>
      <c r="AC36" s="364"/>
      <c r="AD36" s="369"/>
      <c r="AE36" s="370"/>
      <c r="AF36" s="370"/>
      <c r="AG36" s="371"/>
      <c r="AH36" s="372"/>
    </row>
    <row r="37" spans="1:34" ht="17.25" customHeight="1">
      <c r="A37" s="359">
        <v>27</v>
      </c>
      <c r="B37" s="360"/>
      <c r="C37" s="361"/>
      <c r="D37" s="362"/>
      <c r="E37" s="363"/>
      <c r="F37" s="363"/>
      <c r="G37" s="363"/>
      <c r="H37" s="363"/>
      <c r="I37" s="363"/>
      <c r="J37" s="363"/>
      <c r="K37" s="363"/>
      <c r="L37" s="363"/>
      <c r="M37" s="363"/>
      <c r="N37" s="363"/>
      <c r="O37" s="363"/>
      <c r="P37" s="363"/>
      <c r="Q37" s="387"/>
      <c r="R37" s="364"/>
      <c r="S37" s="375" t="str">
        <f>IF(C37="","",'3.เวลาเรียน'!QZ31)</f>
        <v/>
      </c>
      <c r="T37" s="365" t="str">
        <f>IF(C37="","",'3.เวลาเรียน'!RF31)</f>
        <v/>
      </c>
      <c r="U37" s="366" t="str">
        <f>IF(T37="","",IF('2.ชื่อนักเรียน'!R37="ย้าย","",(T37*100)/S37))</f>
        <v/>
      </c>
      <c r="V37" s="367"/>
      <c r="W37" s="368" t="str">
        <f t="shared" si="1"/>
        <v/>
      </c>
      <c r="X37" s="368" t="str">
        <f t="shared" si="2"/>
        <v/>
      </c>
      <c r="Y37" s="368" t="str">
        <f t="shared" si="3"/>
        <v/>
      </c>
      <c r="Z37" s="368" t="str">
        <f t="shared" si="4"/>
        <v/>
      </c>
      <c r="AA37" s="368" t="str">
        <f t="shared" si="5"/>
        <v/>
      </c>
      <c r="AB37" s="367" t="str">
        <f t="shared" si="6"/>
        <v/>
      </c>
      <c r="AC37" s="364"/>
      <c r="AD37" s="369"/>
      <c r="AE37" s="370"/>
      <c r="AF37" s="370"/>
      <c r="AG37" s="371"/>
      <c r="AH37" s="372"/>
    </row>
    <row r="38" spans="1:34" ht="17.25" customHeight="1">
      <c r="A38" s="359">
        <v>28</v>
      </c>
      <c r="B38" s="360"/>
      <c r="C38" s="361"/>
      <c r="D38" s="362"/>
      <c r="E38" s="363"/>
      <c r="F38" s="363"/>
      <c r="G38" s="363"/>
      <c r="H38" s="363"/>
      <c r="I38" s="363"/>
      <c r="J38" s="363"/>
      <c r="K38" s="363"/>
      <c r="L38" s="363"/>
      <c r="M38" s="363"/>
      <c r="N38" s="363"/>
      <c r="O38" s="363"/>
      <c r="P38" s="363"/>
      <c r="Q38" s="363"/>
      <c r="R38" s="364"/>
      <c r="S38" s="375" t="str">
        <f>IF(C38="","",'3.เวลาเรียน'!QZ32)</f>
        <v/>
      </c>
      <c r="T38" s="365" t="str">
        <f>IF(C38="","",'3.เวลาเรียน'!RF32)</f>
        <v/>
      </c>
      <c r="U38" s="366" t="str">
        <f>IF(T38="","",IF('2.ชื่อนักเรียน'!R38="ย้าย","",(T38*100)/S38))</f>
        <v/>
      </c>
      <c r="V38" s="367"/>
      <c r="W38" s="368" t="str">
        <f t="shared" si="1"/>
        <v/>
      </c>
      <c r="X38" s="368" t="str">
        <f t="shared" si="2"/>
        <v/>
      </c>
      <c r="Y38" s="368" t="str">
        <f t="shared" si="3"/>
        <v/>
      </c>
      <c r="Z38" s="368" t="str">
        <f t="shared" si="4"/>
        <v/>
      </c>
      <c r="AA38" s="368" t="str">
        <f t="shared" si="5"/>
        <v/>
      </c>
      <c r="AB38" s="367" t="str">
        <f t="shared" si="6"/>
        <v/>
      </c>
      <c r="AC38" s="364"/>
      <c r="AD38" s="369"/>
      <c r="AE38" s="370"/>
      <c r="AF38" s="370"/>
      <c r="AG38" s="371"/>
      <c r="AH38" s="372"/>
    </row>
    <row r="39" spans="1:34" ht="17.25" customHeight="1">
      <c r="A39" s="359">
        <v>29</v>
      </c>
      <c r="B39" s="360"/>
      <c r="C39" s="361"/>
      <c r="D39" s="362"/>
      <c r="E39" s="363"/>
      <c r="F39" s="363"/>
      <c r="G39" s="363"/>
      <c r="H39" s="363"/>
      <c r="I39" s="363"/>
      <c r="J39" s="363"/>
      <c r="K39" s="363"/>
      <c r="L39" s="363"/>
      <c r="M39" s="363"/>
      <c r="N39" s="363"/>
      <c r="O39" s="363"/>
      <c r="P39" s="363"/>
      <c r="Q39" s="363"/>
      <c r="R39" s="364"/>
      <c r="S39" s="375" t="str">
        <f>IF(C39="","",'3.เวลาเรียน'!QZ33)</f>
        <v/>
      </c>
      <c r="T39" s="365" t="str">
        <f>IF(C39="","",'3.เวลาเรียน'!RF33)</f>
        <v/>
      </c>
      <c r="U39" s="366" t="str">
        <f>IF(T39="","",IF('2.ชื่อนักเรียน'!R39="ย้าย","",(T39*100)/S39))</f>
        <v/>
      </c>
      <c r="V39" s="367"/>
      <c r="W39" s="368" t="str">
        <f t="shared" si="1"/>
        <v/>
      </c>
      <c r="X39" s="368" t="str">
        <f t="shared" si="2"/>
        <v/>
      </c>
      <c r="Y39" s="368" t="str">
        <f t="shared" si="3"/>
        <v/>
      </c>
      <c r="Z39" s="368" t="str">
        <f t="shared" si="4"/>
        <v/>
      </c>
      <c r="AA39" s="368" t="str">
        <f t="shared" si="5"/>
        <v/>
      </c>
      <c r="AB39" s="367" t="str">
        <f t="shared" si="6"/>
        <v/>
      </c>
      <c r="AC39" s="364"/>
      <c r="AD39" s="369"/>
      <c r="AE39" s="370"/>
      <c r="AF39" s="370"/>
      <c r="AG39" s="371"/>
      <c r="AH39" s="372"/>
    </row>
    <row r="40" spans="1:34" ht="18" customHeight="1">
      <c r="A40" s="359">
        <v>30</v>
      </c>
      <c r="B40" s="360"/>
      <c r="C40" s="361"/>
      <c r="D40" s="362"/>
      <c r="E40" s="388"/>
      <c r="F40" s="388"/>
      <c r="G40" s="388"/>
      <c r="H40" s="388"/>
      <c r="I40" s="388"/>
      <c r="J40" s="388"/>
      <c r="K40" s="388"/>
      <c r="L40" s="388"/>
      <c r="M40" s="388"/>
      <c r="N40" s="388"/>
      <c r="O40" s="388"/>
      <c r="P40" s="388"/>
      <c r="Q40" s="388"/>
      <c r="R40" s="364"/>
      <c r="S40" s="375" t="str">
        <f>IF(C40="","",'3.เวลาเรียน'!QZ34)</f>
        <v/>
      </c>
      <c r="T40" s="365" t="str">
        <f>IF(C40="","",'3.เวลาเรียน'!RF34)</f>
        <v/>
      </c>
      <c r="U40" s="366" t="str">
        <f>IF(T40="","",IF('2.ชื่อนักเรียน'!R40="ย้าย","",(T40*100)/S40))</f>
        <v/>
      </c>
      <c r="V40" s="367"/>
      <c r="W40" s="368" t="str">
        <f t="shared" si="1"/>
        <v/>
      </c>
      <c r="X40" s="368" t="str">
        <f t="shared" si="2"/>
        <v/>
      </c>
      <c r="Y40" s="368" t="str">
        <f t="shared" si="3"/>
        <v/>
      </c>
      <c r="Z40" s="368" t="str">
        <f t="shared" si="4"/>
        <v/>
      </c>
      <c r="AA40" s="368" t="str">
        <f t="shared" si="5"/>
        <v/>
      </c>
      <c r="AB40" s="367" t="str">
        <f t="shared" si="6"/>
        <v/>
      </c>
      <c r="AC40" s="364"/>
      <c r="AD40" s="369"/>
      <c r="AE40" s="370"/>
      <c r="AF40" s="370"/>
      <c r="AG40" s="371"/>
      <c r="AH40" s="382"/>
    </row>
    <row r="41" spans="1:34" ht="17.25" customHeight="1">
      <c r="A41" s="359">
        <v>31</v>
      </c>
      <c r="B41" s="389"/>
      <c r="C41" s="390"/>
      <c r="D41" s="391"/>
      <c r="E41" s="364"/>
      <c r="F41" s="364"/>
      <c r="G41" s="364"/>
      <c r="H41" s="364"/>
      <c r="I41" s="364"/>
      <c r="J41" s="364"/>
      <c r="K41" s="364"/>
      <c r="L41" s="364"/>
      <c r="M41" s="364"/>
      <c r="N41" s="364"/>
      <c r="O41" s="364"/>
      <c r="P41" s="364"/>
      <c r="Q41" s="364"/>
      <c r="R41" s="364"/>
      <c r="S41" s="375" t="str">
        <f>IF(C41="","",'3.เวลาเรียน'!QZ35)</f>
        <v/>
      </c>
      <c r="T41" s="365" t="str">
        <f>IF(C41="","",'3.เวลาเรียน'!RF35)</f>
        <v/>
      </c>
      <c r="U41" s="366" t="str">
        <f>IF(T41="","",IF('2.ชื่อนักเรียน'!R41="ย้าย","",(T41*100)/S41))</f>
        <v/>
      </c>
      <c r="V41" s="367"/>
      <c r="W41" s="368" t="str">
        <f t="shared" si="1"/>
        <v/>
      </c>
      <c r="X41" s="368" t="str">
        <f t="shared" si="2"/>
        <v/>
      </c>
      <c r="Y41" s="368" t="str">
        <f t="shared" si="3"/>
        <v/>
      </c>
      <c r="Z41" s="368" t="str">
        <f t="shared" si="4"/>
        <v/>
      </c>
      <c r="AA41" s="368" t="str">
        <f t="shared" si="5"/>
        <v/>
      </c>
      <c r="AB41" s="367" t="str">
        <f t="shared" si="6"/>
        <v/>
      </c>
      <c r="AC41" s="364"/>
      <c r="AD41" s="369"/>
      <c r="AE41" s="370"/>
      <c r="AF41" s="370"/>
      <c r="AG41" s="371"/>
      <c r="AH41" s="372"/>
    </row>
    <row r="42" spans="1:34" ht="17.25" customHeight="1">
      <c r="A42" s="359">
        <v>32</v>
      </c>
      <c r="B42" s="389"/>
      <c r="C42" s="390"/>
      <c r="D42" s="391"/>
      <c r="E42" s="364"/>
      <c r="F42" s="364"/>
      <c r="G42" s="364"/>
      <c r="H42" s="364"/>
      <c r="I42" s="364"/>
      <c r="J42" s="364"/>
      <c r="K42" s="364"/>
      <c r="L42" s="364"/>
      <c r="M42" s="364"/>
      <c r="N42" s="364"/>
      <c r="O42" s="364"/>
      <c r="P42" s="364"/>
      <c r="Q42" s="364"/>
      <c r="R42" s="364"/>
      <c r="S42" s="375" t="str">
        <f>IF(C42="","",'3.เวลาเรียน'!QZ36)</f>
        <v/>
      </c>
      <c r="T42" s="365" t="str">
        <f>IF(C42="","",'3.เวลาเรียน'!RF36)</f>
        <v/>
      </c>
      <c r="U42" s="366" t="str">
        <f>IF(T42="","",IF('2.ชื่อนักเรียน'!R42="ย้าย","",(T42*100)/S42))</f>
        <v/>
      </c>
      <c r="V42" s="367"/>
      <c r="W42" s="368" t="str">
        <f t="shared" si="1"/>
        <v/>
      </c>
      <c r="X42" s="368" t="str">
        <f t="shared" si="2"/>
        <v/>
      </c>
      <c r="Y42" s="368" t="str">
        <f t="shared" si="3"/>
        <v/>
      </c>
      <c r="Z42" s="368" t="str">
        <f t="shared" si="4"/>
        <v/>
      </c>
      <c r="AA42" s="368" t="str">
        <f t="shared" si="5"/>
        <v/>
      </c>
      <c r="AB42" s="367" t="str">
        <f t="shared" si="6"/>
        <v/>
      </c>
      <c r="AC42" s="364"/>
      <c r="AD42" s="369"/>
      <c r="AE42" s="370"/>
      <c r="AF42" s="370"/>
      <c r="AG42" s="371"/>
      <c r="AH42" s="372"/>
    </row>
    <row r="43" spans="1:34" ht="17.25" customHeight="1">
      <c r="A43" s="359">
        <v>33</v>
      </c>
      <c r="B43" s="389"/>
      <c r="C43" s="390"/>
      <c r="D43" s="391"/>
      <c r="E43" s="364"/>
      <c r="F43" s="364"/>
      <c r="G43" s="364"/>
      <c r="H43" s="364"/>
      <c r="I43" s="364"/>
      <c r="J43" s="364"/>
      <c r="K43" s="364"/>
      <c r="L43" s="364"/>
      <c r="M43" s="364"/>
      <c r="N43" s="364"/>
      <c r="O43" s="364"/>
      <c r="P43" s="364"/>
      <c r="Q43" s="364"/>
      <c r="R43" s="364"/>
      <c r="S43" s="375" t="str">
        <f>IF(C43="","",'3.เวลาเรียน'!QZ37)</f>
        <v/>
      </c>
      <c r="T43" s="365" t="str">
        <f>IF(C43="","",'3.เวลาเรียน'!RF37)</f>
        <v/>
      </c>
      <c r="U43" s="366" t="str">
        <f>IF(T43="","",IF('2.ชื่อนักเรียน'!R43="ย้าย","",(T43*100)/S43))</f>
        <v/>
      </c>
      <c r="V43" s="367"/>
      <c r="W43" s="368" t="str">
        <f t="shared" si="1"/>
        <v/>
      </c>
      <c r="X43" s="368" t="str">
        <f t="shared" si="2"/>
        <v/>
      </c>
      <c r="Y43" s="368" t="str">
        <f t="shared" si="3"/>
        <v/>
      </c>
      <c r="Z43" s="368" t="str">
        <f t="shared" si="4"/>
        <v/>
      </c>
      <c r="AA43" s="368" t="str">
        <f t="shared" si="5"/>
        <v/>
      </c>
      <c r="AB43" s="367" t="str">
        <f t="shared" si="6"/>
        <v/>
      </c>
      <c r="AC43" s="364"/>
      <c r="AD43" s="369"/>
      <c r="AE43" s="370"/>
      <c r="AF43" s="370"/>
      <c r="AG43" s="371"/>
      <c r="AH43" s="372"/>
    </row>
    <row r="44" spans="1:34" ht="17.25" customHeight="1">
      <c r="A44" s="359">
        <v>34</v>
      </c>
      <c r="B44" s="389"/>
      <c r="C44" s="390"/>
      <c r="D44" s="391"/>
      <c r="E44" s="364"/>
      <c r="F44" s="364"/>
      <c r="G44" s="364"/>
      <c r="H44" s="364"/>
      <c r="I44" s="364"/>
      <c r="J44" s="364"/>
      <c r="K44" s="364"/>
      <c r="L44" s="364"/>
      <c r="M44" s="364"/>
      <c r="N44" s="364"/>
      <c r="O44" s="364"/>
      <c r="P44" s="364"/>
      <c r="Q44" s="364"/>
      <c r="R44" s="364"/>
      <c r="S44" s="375" t="str">
        <f>IF(C44="","",'3.เวลาเรียน'!QZ38)</f>
        <v/>
      </c>
      <c r="T44" s="365" t="str">
        <f>IF(C44="","",'3.เวลาเรียน'!RF38)</f>
        <v/>
      </c>
      <c r="U44" s="366" t="str">
        <f>IF(T44="","",IF('2.ชื่อนักเรียน'!R44="ย้าย","",(T44*100)/S44))</f>
        <v/>
      </c>
      <c r="V44" s="367"/>
      <c r="W44" s="368" t="str">
        <f t="shared" si="1"/>
        <v/>
      </c>
      <c r="X44" s="368" t="str">
        <f t="shared" si="2"/>
        <v/>
      </c>
      <c r="Y44" s="368" t="str">
        <f t="shared" si="3"/>
        <v/>
      </c>
      <c r="Z44" s="368" t="str">
        <f t="shared" si="4"/>
        <v/>
      </c>
      <c r="AA44" s="368" t="str">
        <f t="shared" si="5"/>
        <v/>
      </c>
      <c r="AB44" s="367" t="str">
        <f t="shared" si="6"/>
        <v/>
      </c>
      <c r="AC44" s="364"/>
      <c r="AD44" s="369"/>
      <c r="AE44" s="370"/>
      <c r="AF44" s="370"/>
      <c r="AG44" s="371"/>
      <c r="AH44" s="372"/>
    </row>
    <row r="45" spans="1:34" ht="17.25" customHeight="1">
      <c r="A45" s="359">
        <v>35</v>
      </c>
      <c r="B45" s="389"/>
      <c r="C45" s="390"/>
      <c r="D45" s="391"/>
      <c r="E45" s="364"/>
      <c r="F45" s="364"/>
      <c r="G45" s="364"/>
      <c r="H45" s="364"/>
      <c r="I45" s="364"/>
      <c r="J45" s="364"/>
      <c r="K45" s="364"/>
      <c r="L45" s="364"/>
      <c r="M45" s="364"/>
      <c r="N45" s="364"/>
      <c r="O45" s="364"/>
      <c r="P45" s="364"/>
      <c r="Q45" s="364"/>
      <c r="R45" s="364"/>
      <c r="S45" s="375" t="str">
        <f>IF(C45="","",'3.เวลาเรียน'!QZ39)</f>
        <v/>
      </c>
      <c r="T45" s="365" t="str">
        <f>IF(C45="","",'3.เวลาเรียน'!RF39)</f>
        <v/>
      </c>
      <c r="U45" s="366" t="str">
        <f>IF(T45="","",IF('2.ชื่อนักเรียน'!R45="ย้าย","",(T45*100)/S45))</f>
        <v/>
      </c>
      <c r="V45" s="367"/>
      <c r="W45" s="368" t="str">
        <f t="shared" si="1"/>
        <v/>
      </c>
      <c r="X45" s="368" t="str">
        <f t="shared" si="2"/>
        <v/>
      </c>
      <c r="Y45" s="368" t="str">
        <f t="shared" si="3"/>
        <v/>
      </c>
      <c r="Z45" s="368" t="str">
        <f t="shared" si="4"/>
        <v/>
      </c>
      <c r="AA45" s="368" t="str">
        <f t="shared" si="5"/>
        <v/>
      </c>
      <c r="AB45" s="367" t="str">
        <f t="shared" si="6"/>
        <v/>
      </c>
      <c r="AC45" s="364"/>
      <c r="AD45" s="369"/>
      <c r="AE45" s="370"/>
      <c r="AF45" s="370"/>
      <c r="AG45" s="371"/>
      <c r="AH45" s="372"/>
    </row>
    <row r="46" spans="1:34" ht="17.25" customHeight="1">
      <c r="A46" s="359">
        <v>36</v>
      </c>
      <c r="B46" s="389"/>
      <c r="C46" s="390"/>
      <c r="D46" s="391"/>
      <c r="E46" s="364"/>
      <c r="F46" s="364"/>
      <c r="G46" s="364"/>
      <c r="H46" s="364"/>
      <c r="I46" s="364"/>
      <c r="J46" s="364"/>
      <c r="K46" s="364"/>
      <c r="L46" s="364"/>
      <c r="M46" s="364"/>
      <c r="N46" s="364"/>
      <c r="O46" s="364"/>
      <c r="P46" s="364"/>
      <c r="Q46" s="364"/>
      <c r="R46" s="364"/>
      <c r="S46" s="375" t="str">
        <f>IF(C46="","",'3.เวลาเรียน'!QZ40)</f>
        <v/>
      </c>
      <c r="T46" s="365" t="str">
        <f>IF(C46="","",'3.เวลาเรียน'!RF40)</f>
        <v/>
      </c>
      <c r="U46" s="366" t="str">
        <f>IF(T46="","",IF('2.ชื่อนักเรียน'!R46="ย้าย","",(T46*100)/S46))</f>
        <v/>
      </c>
      <c r="V46" s="367"/>
      <c r="W46" s="368" t="str">
        <f t="shared" si="1"/>
        <v/>
      </c>
      <c r="X46" s="368" t="str">
        <f t="shared" si="2"/>
        <v/>
      </c>
      <c r="Y46" s="368" t="str">
        <f t="shared" si="3"/>
        <v/>
      </c>
      <c r="Z46" s="368" t="str">
        <f t="shared" si="4"/>
        <v/>
      </c>
      <c r="AA46" s="368" t="str">
        <f t="shared" si="5"/>
        <v/>
      </c>
      <c r="AB46" s="367" t="str">
        <f t="shared" si="6"/>
        <v/>
      </c>
      <c r="AC46" s="364"/>
      <c r="AD46" s="369"/>
      <c r="AE46" s="370"/>
      <c r="AF46" s="370"/>
      <c r="AG46" s="371"/>
      <c r="AH46" s="372"/>
    </row>
    <row r="47" spans="1:34" ht="17.25" customHeight="1">
      <c r="A47" s="359">
        <v>37</v>
      </c>
      <c r="B47" s="389"/>
      <c r="C47" s="390"/>
      <c r="D47" s="391"/>
      <c r="E47" s="364"/>
      <c r="F47" s="364"/>
      <c r="G47" s="364"/>
      <c r="H47" s="364"/>
      <c r="I47" s="364"/>
      <c r="J47" s="364"/>
      <c r="K47" s="364"/>
      <c r="L47" s="364"/>
      <c r="M47" s="364"/>
      <c r="N47" s="364"/>
      <c r="O47" s="364"/>
      <c r="P47" s="364"/>
      <c r="Q47" s="364"/>
      <c r="R47" s="364"/>
      <c r="S47" s="375" t="str">
        <f>IF(C47="","",'3.เวลาเรียน'!QZ41)</f>
        <v/>
      </c>
      <c r="T47" s="365" t="str">
        <f>IF(C47="","",'3.เวลาเรียน'!RF41)</f>
        <v/>
      </c>
      <c r="U47" s="366" t="str">
        <f>IF(T47="","",IF('2.ชื่อนักเรียน'!R47="ย้าย","",(T47*100)/S47))</f>
        <v/>
      </c>
      <c r="V47" s="367"/>
      <c r="W47" s="368" t="str">
        <f t="shared" si="1"/>
        <v/>
      </c>
      <c r="X47" s="368" t="str">
        <f t="shared" si="2"/>
        <v/>
      </c>
      <c r="Y47" s="368" t="str">
        <f t="shared" si="3"/>
        <v/>
      </c>
      <c r="Z47" s="368" t="str">
        <f t="shared" si="4"/>
        <v/>
      </c>
      <c r="AA47" s="368" t="str">
        <f t="shared" si="5"/>
        <v/>
      </c>
      <c r="AB47" s="367" t="str">
        <f t="shared" si="6"/>
        <v/>
      </c>
      <c r="AC47" s="364"/>
      <c r="AD47" s="369"/>
      <c r="AE47" s="370"/>
      <c r="AF47" s="370"/>
      <c r="AG47" s="371"/>
      <c r="AH47" s="372"/>
    </row>
    <row r="48" spans="1:34" ht="17.25" customHeight="1">
      <c r="A48" s="359">
        <v>38</v>
      </c>
      <c r="B48" s="389"/>
      <c r="C48" s="390"/>
      <c r="D48" s="391"/>
      <c r="E48" s="364"/>
      <c r="F48" s="364"/>
      <c r="G48" s="364"/>
      <c r="H48" s="364"/>
      <c r="I48" s="364"/>
      <c r="J48" s="364"/>
      <c r="K48" s="364"/>
      <c r="L48" s="364"/>
      <c r="M48" s="364"/>
      <c r="N48" s="364"/>
      <c r="O48" s="364"/>
      <c r="P48" s="364"/>
      <c r="Q48" s="364"/>
      <c r="R48" s="364"/>
      <c r="S48" s="375" t="str">
        <f>IF(C48="","",'3.เวลาเรียน'!QZ42)</f>
        <v/>
      </c>
      <c r="T48" s="365" t="str">
        <f>IF(C48="","",'3.เวลาเรียน'!RF42)</f>
        <v/>
      </c>
      <c r="U48" s="366" t="str">
        <f>IF(T48="","",IF('2.ชื่อนักเรียน'!R48="ย้าย","",(T48*100)/S48))</f>
        <v/>
      </c>
      <c r="V48" s="367"/>
      <c r="W48" s="368" t="str">
        <f t="shared" si="1"/>
        <v/>
      </c>
      <c r="X48" s="368" t="str">
        <f t="shared" si="2"/>
        <v/>
      </c>
      <c r="Y48" s="368" t="str">
        <f t="shared" si="3"/>
        <v/>
      </c>
      <c r="Z48" s="368" t="str">
        <f t="shared" si="4"/>
        <v/>
      </c>
      <c r="AA48" s="368" t="str">
        <f t="shared" si="5"/>
        <v/>
      </c>
      <c r="AB48" s="367" t="str">
        <f t="shared" si="6"/>
        <v/>
      </c>
      <c r="AC48" s="364"/>
      <c r="AD48" s="369"/>
      <c r="AE48" s="370"/>
      <c r="AF48" s="370"/>
      <c r="AG48" s="371"/>
      <c r="AH48" s="372"/>
    </row>
    <row r="49" spans="1:34" ht="18" customHeight="1">
      <c r="A49" s="359">
        <v>39</v>
      </c>
      <c r="B49" s="389"/>
      <c r="C49" s="390"/>
      <c r="D49" s="391"/>
      <c r="E49" s="364"/>
      <c r="F49" s="364"/>
      <c r="G49" s="364"/>
      <c r="H49" s="364"/>
      <c r="I49" s="364"/>
      <c r="J49" s="364"/>
      <c r="K49" s="364"/>
      <c r="L49" s="364"/>
      <c r="M49" s="364"/>
      <c r="N49" s="364"/>
      <c r="O49" s="364"/>
      <c r="P49" s="364"/>
      <c r="Q49" s="364"/>
      <c r="R49" s="364"/>
      <c r="S49" s="375" t="str">
        <f>IF(C49="","",'3.เวลาเรียน'!QZ43)</f>
        <v/>
      </c>
      <c r="T49" s="365" t="str">
        <f>IF(C49="","",'3.เวลาเรียน'!RF43)</f>
        <v/>
      </c>
      <c r="U49" s="366" t="str">
        <f>IF(T49="","",IF('2.ชื่อนักเรียน'!R49="ย้าย","",(T49*100)/S49))</f>
        <v/>
      </c>
      <c r="V49" s="367"/>
      <c r="W49" s="368" t="str">
        <f t="shared" si="1"/>
        <v/>
      </c>
      <c r="X49" s="368" t="str">
        <f t="shared" si="2"/>
        <v/>
      </c>
      <c r="Y49" s="368" t="str">
        <f t="shared" si="3"/>
        <v/>
      </c>
      <c r="Z49" s="368" t="str">
        <f t="shared" si="4"/>
        <v/>
      </c>
      <c r="AA49" s="368" t="str">
        <f t="shared" si="5"/>
        <v/>
      </c>
      <c r="AB49" s="367" t="str">
        <f t="shared" si="6"/>
        <v/>
      </c>
      <c r="AC49" s="364"/>
      <c r="AD49" s="369"/>
      <c r="AE49" s="370"/>
      <c r="AF49" s="370"/>
      <c r="AG49" s="371"/>
      <c r="AH49" s="372"/>
    </row>
    <row r="50" spans="1:34" ht="17.25" customHeight="1">
      <c r="A50" s="359">
        <v>40</v>
      </c>
      <c r="B50" s="389"/>
      <c r="C50" s="390"/>
      <c r="D50" s="391"/>
      <c r="E50" s="364"/>
      <c r="F50" s="364"/>
      <c r="G50" s="364"/>
      <c r="H50" s="364"/>
      <c r="I50" s="364"/>
      <c r="J50" s="364"/>
      <c r="K50" s="364"/>
      <c r="L50" s="364"/>
      <c r="M50" s="364"/>
      <c r="N50" s="364"/>
      <c r="O50" s="364"/>
      <c r="P50" s="364"/>
      <c r="Q50" s="364"/>
      <c r="R50" s="364"/>
      <c r="S50" s="375" t="str">
        <f>IF(C50="","",'3.เวลาเรียน'!QZ44)</f>
        <v/>
      </c>
      <c r="T50" s="365" t="str">
        <f>IF(C50="","",'3.เวลาเรียน'!RF44)</f>
        <v/>
      </c>
      <c r="U50" s="366" t="str">
        <f>IF(T50="","",IF('2.ชื่อนักเรียน'!R50="ย้าย","",(T50*100)/S50))</f>
        <v/>
      </c>
      <c r="V50" s="367"/>
      <c r="W50" s="368" t="str">
        <f t="shared" si="1"/>
        <v/>
      </c>
      <c r="X50" s="368" t="str">
        <f t="shared" si="2"/>
        <v/>
      </c>
      <c r="Y50" s="368" t="str">
        <f t="shared" si="3"/>
        <v/>
      </c>
      <c r="Z50" s="368" t="str">
        <f t="shared" si="4"/>
        <v/>
      </c>
      <c r="AA50" s="368" t="str">
        <f t="shared" si="5"/>
        <v/>
      </c>
      <c r="AB50" s="367" t="str">
        <f t="shared" si="6"/>
        <v/>
      </c>
      <c r="AC50" s="364"/>
      <c r="AD50" s="369"/>
      <c r="AE50" s="370"/>
      <c r="AF50" s="370"/>
      <c r="AG50" s="371"/>
      <c r="AH50" s="372"/>
    </row>
    <row r="51" spans="1:34" ht="17.25" customHeight="1">
      <c r="A51" s="359">
        <v>41</v>
      </c>
      <c r="B51" s="389"/>
      <c r="C51" s="390"/>
      <c r="D51" s="391"/>
      <c r="E51" s="364"/>
      <c r="F51" s="364"/>
      <c r="G51" s="364"/>
      <c r="H51" s="364"/>
      <c r="I51" s="364"/>
      <c r="J51" s="364"/>
      <c r="K51" s="364"/>
      <c r="L51" s="364"/>
      <c r="M51" s="364"/>
      <c r="N51" s="364"/>
      <c r="O51" s="364"/>
      <c r="P51" s="364"/>
      <c r="Q51" s="364"/>
      <c r="R51" s="364"/>
      <c r="S51" s="375" t="str">
        <f>IF(C51="","",'3.เวลาเรียน'!QZ45)</f>
        <v/>
      </c>
      <c r="T51" s="365" t="str">
        <f>IF(C51="","",'3.เวลาเรียน'!RF45)</f>
        <v/>
      </c>
      <c r="U51" s="366" t="str">
        <f>IF(T51="","",IF('2.ชื่อนักเรียน'!R51="ย้าย","",(T51*100)/S51))</f>
        <v/>
      </c>
      <c r="V51" s="367"/>
      <c r="W51" s="368" t="str">
        <f t="shared" si="1"/>
        <v/>
      </c>
      <c r="X51" s="368" t="str">
        <f t="shared" si="2"/>
        <v/>
      </c>
      <c r="Y51" s="368" t="str">
        <f t="shared" si="3"/>
        <v/>
      </c>
      <c r="Z51" s="368" t="str">
        <f t="shared" si="4"/>
        <v/>
      </c>
      <c r="AA51" s="368" t="str">
        <f t="shared" si="5"/>
        <v/>
      </c>
      <c r="AB51" s="367" t="str">
        <f t="shared" si="6"/>
        <v/>
      </c>
      <c r="AC51" s="364"/>
      <c r="AD51" s="369"/>
      <c r="AE51" s="370"/>
      <c r="AF51" s="370"/>
      <c r="AG51" s="371"/>
      <c r="AH51" s="372"/>
    </row>
    <row r="52" spans="1:34" ht="17.25" customHeight="1">
      <c r="A52" s="359">
        <v>42</v>
      </c>
      <c r="B52" s="389"/>
      <c r="C52" s="390"/>
      <c r="D52" s="391"/>
      <c r="E52" s="364"/>
      <c r="F52" s="364"/>
      <c r="G52" s="364"/>
      <c r="H52" s="364"/>
      <c r="I52" s="364"/>
      <c r="J52" s="364"/>
      <c r="K52" s="364"/>
      <c r="L52" s="364"/>
      <c r="M52" s="364"/>
      <c r="N52" s="364"/>
      <c r="O52" s="364"/>
      <c r="P52" s="364"/>
      <c r="Q52" s="364"/>
      <c r="R52" s="364"/>
      <c r="S52" s="375" t="str">
        <f>IF(C52="","",'3.เวลาเรียน'!QZ46)</f>
        <v/>
      </c>
      <c r="T52" s="365" t="str">
        <f>IF(C52="","",'3.เวลาเรียน'!RF46)</f>
        <v/>
      </c>
      <c r="U52" s="366" t="str">
        <f>IF(T52="","",IF('2.ชื่อนักเรียน'!R52="ย้าย","",(T52*100)/S52))</f>
        <v/>
      </c>
      <c r="V52" s="367"/>
      <c r="W52" s="368" t="str">
        <f t="shared" si="1"/>
        <v/>
      </c>
      <c r="X52" s="368" t="str">
        <f t="shared" si="2"/>
        <v/>
      </c>
      <c r="Y52" s="368" t="str">
        <f t="shared" si="3"/>
        <v/>
      </c>
      <c r="Z52" s="368" t="str">
        <f t="shared" si="4"/>
        <v/>
      </c>
      <c r="AA52" s="368" t="str">
        <f t="shared" si="5"/>
        <v/>
      </c>
      <c r="AB52" s="367" t="str">
        <f t="shared" si="6"/>
        <v/>
      </c>
      <c r="AC52" s="364"/>
      <c r="AD52" s="369"/>
      <c r="AE52" s="370"/>
      <c r="AF52" s="370"/>
      <c r="AG52" s="371"/>
      <c r="AH52" s="372"/>
    </row>
    <row r="53" spans="1:34" ht="17.25" customHeight="1">
      <c r="A53" s="359">
        <v>43</v>
      </c>
      <c r="B53" s="389"/>
      <c r="C53" s="390"/>
      <c r="D53" s="391"/>
      <c r="E53" s="364"/>
      <c r="F53" s="364"/>
      <c r="G53" s="364"/>
      <c r="H53" s="364"/>
      <c r="I53" s="364"/>
      <c r="J53" s="364"/>
      <c r="K53" s="364"/>
      <c r="L53" s="364"/>
      <c r="M53" s="364"/>
      <c r="N53" s="364"/>
      <c r="O53" s="364"/>
      <c r="P53" s="364"/>
      <c r="Q53" s="364"/>
      <c r="R53" s="364"/>
      <c r="S53" s="375" t="str">
        <f>IF(C53="","",'3.เวลาเรียน'!QZ47)</f>
        <v/>
      </c>
      <c r="T53" s="365" t="str">
        <f>IF(C53="","",'3.เวลาเรียน'!RF47)</f>
        <v/>
      </c>
      <c r="U53" s="366" t="str">
        <f>IF(T53="","",IF('2.ชื่อนักเรียน'!R53="ย้าย","",(T53*100)/S53))</f>
        <v/>
      </c>
      <c r="V53" s="367"/>
      <c r="W53" s="368" t="str">
        <f t="shared" si="1"/>
        <v/>
      </c>
      <c r="X53" s="368" t="str">
        <f t="shared" si="2"/>
        <v/>
      </c>
      <c r="Y53" s="368" t="str">
        <f t="shared" si="3"/>
        <v/>
      </c>
      <c r="Z53" s="368" t="str">
        <f t="shared" si="4"/>
        <v/>
      </c>
      <c r="AA53" s="368" t="str">
        <f t="shared" si="5"/>
        <v/>
      </c>
      <c r="AB53" s="367" t="str">
        <f t="shared" si="6"/>
        <v/>
      </c>
      <c r="AC53" s="364"/>
      <c r="AD53" s="369"/>
      <c r="AE53" s="370"/>
      <c r="AF53" s="370"/>
      <c r="AG53" s="371"/>
      <c r="AH53" s="372"/>
    </row>
    <row r="54" spans="1:34" ht="17.25" customHeight="1">
      <c r="A54" s="392">
        <v>44</v>
      </c>
      <c r="B54" s="393"/>
      <c r="C54" s="394"/>
      <c r="D54" s="395"/>
      <c r="E54" s="396"/>
      <c r="F54" s="396"/>
      <c r="G54" s="396"/>
      <c r="H54" s="396"/>
      <c r="I54" s="396"/>
      <c r="J54" s="396"/>
      <c r="K54" s="396"/>
      <c r="L54" s="396"/>
      <c r="M54" s="396"/>
      <c r="N54" s="396"/>
      <c r="O54" s="396"/>
      <c r="P54" s="396"/>
      <c r="Q54" s="396"/>
      <c r="R54" s="396"/>
      <c r="S54" s="375" t="str">
        <f>IF(C54="","",'3.เวลาเรียน'!QZ48)</f>
        <v/>
      </c>
      <c r="T54" s="365" t="str">
        <f>IF(C54="","",'3.เวลาเรียน'!RF48)</f>
        <v/>
      </c>
      <c r="U54" s="366" t="str">
        <f>IF(T54="","",IF('2.ชื่อนักเรียน'!R54="ย้าย","",(T54*100)/S54))</f>
        <v/>
      </c>
      <c r="V54" s="367"/>
      <c r="W54" s="368" t="str">
        <f t="shared" si="1"/>
        <v/>
      </c>
      <c r="X54" s="368" t="str">
        <f t="shared" si="2"/>
        <v/>
      </c>
      <c r="Y54" s="368" t="str">
        <f t="shared" si="3"/>
        <v/>
      </c>
      <c r="Z54" s="368" t="str">
        <f t="shared" si="4"/>
        <v/>
      </c>
      <c r="AA54" s="368" t="str">
        <f t="shared" si="5"/>
        <v/>
      </c>
      <c r="AB54" s="367" t="str">
        <f t="shared" si="6"/>
        <v/>
      </c>
      <c r="AC54" s="396"/>
      <c r="AD54" s="369" t="str">
        <f>IF($AC54="","",VLOOKUP($AC54,Subject!$A$34:$H$182,2,FALSE))</f>
        <v/>
      </c>
      <c r="AE54" s="370" t="str">
        <f>IF($AC54="","",VLOOKUP($AC54,Subject!$A$34:$H$182,3,FALSE))</f>
        <v/>
      </c>
      <c r="AF54" s="370" t="str">
        <f>IF($AC54="","",VLOOKUP($AC54,Subject!$A$34:$H$182,4,FALSE))</f>
        <v/>
      </c>
      <c r="AG54" s="397"/>
      <c r="AH54" s="398"/>
    </row>
    <row r="55" spans="1:34" ht="16.95" customHeight="1">
      <c r="A55" s="359">
        <v>45</v>
      </c>
      <c r="B55" s="399"/>
      <c r="C55" s="390"/>
      <c r="D55" s="391"/>
      <c r="E55" s="364"/>
      <c r="F55" s="364"/>
      <c r="G55" s="364"/>
      <c r="H55" s="364"/>
      <c r="I55" s="364"/>
      <c r="J55" s="364"/>
      <c r="K55" s="364"/>
      <c r="L55" s="364"/>
      <c r="M55" s="364"/>
      <c r="N55" s="364"/>
      <c r="O55" s="364"/>
      <c r="P55" s="364"/>
      <c r="Q55" s="364"/>
      <c r="R55" s="396"/>
      <c r="S55" s="375" t="str">
        <f>IF(C55="","",'3.เวลาเรียน'!QZ49)</f>
        <v/>
      </c>
      <c r="T55" s="365" t="str">
        <f>IF(C55="","",'3.เวลาเรียน'!RF49)</f>
        <v/>
      </c>
      <c r="U55" s="366" t="str">
        <f>IF(T55="","",IF('2.ชื่อนักเรียน'!R55="ย้าย","",(T55*100)/S55))</f>
        <v/>
      </c>
      <c r="V55" s="367"/>
      <c r="W55" s="368" t="str">
        <f t="shared" si="1"/>
        <v/>
      </c>
      <c r="X55" s="368" t="str">
        <f t="shared" si="2"/>
        <v/>
      </c>
      <c r="Y55" s="368" t="str">
        <f t="shared" si="3"/>
        <v/>
      </c>
      <c r="Z55" s="368" t="str">
        <f t="shared" si="4"/>
        <v/>
      </c>
      <c r="AA55" s="368" t="str">
        <f t="shared" si="5"/>
        <v/>
      </c>
      <c r="AB55" s="367" t="str">
        <f t="shared" si="6"/>
        <v/>
      </c>
      <c r="AC55" s="364"/>
      <c r="AD55" s="369" t="str">
        <f>IF($AC55="","",VLOOKUP($AC55,Subject!$A$34:$H$182,2,FALSE))</f>
        <v/>
      </c>
      <c r="AE55" s="370" t="str">
        <f>IF($AC55="","",VLOOKUP($AC55,Subject!$A$34:$H$182,3,FALSE))</f>
        <v/>
      </c>
      <c r="AF55" s="370" t="str">
        <f>IF($AC55="","",VLOOKUP($AC55,Subject!$A$34:$H$182,4,FALSE))</f>
        <v/>
      </c>
      <c r="AG55" s="371"/>
      <c r="AH55" s="372"/>
    </row>
    <row r="56" spans="1:34" ht="16.95" customHeight="1">
      <c r="A56" s="359">
        <v>46</v>
      </c>
      <c r="B56" s="399"/>
      <c r="C56" s="390"/>
      <c r="D56" s="391"/>
      <c r="E56" s="364"/>
      <c r="F56" s="364"/>
      <c r="G56" s="364"/>
      <c r="H56" s="364"/>
      <c r="I56" s="364"/>
      <c r="J56" s="364"/>
      <c r="K56" s="364"/>
      <c r="L56" s="364"/>
      <c r="M56" s="364"/>
      <c r="N56" s="364"/>
      <c r="O56" s="364"/>
      <c r="P56" s="364"/>
      <c r="Q56" s="364"/>
      <c r="R56" s="396"/>
      <c r="S56" s="375" t="str">
        <f>IF(C56="","",'3.เวลาเรียน'!QZ50)</f>
        <v/>
      </c>
      <c r="T56" s="365" t="str">
        <f>IF(C56="","",'3.เวลาเรียน'!RF50)</f>
        <v/>
      </c>
      <c r="U56" s="366" t="str">
        <f>IF(T56="","",IF('2.ชื่อนักเรียน'!R56="ย้าย","",(T56*100)/S56))</f>
        <v/>
      </c>
      <c r="V56" s="367"/>
      <c r="W56" s="368" t="str">
        <f t="shared" si="1"/>
        <v/>
      </c>
      <c r="X56" s="368" t="str">
        <f t="shared" si="2"/>
        <v/>
      </c>
      <c r="Y56" s="368" t="str">
        <f t="shared" si="3"/>
        <v/>
      </c>
      <c r="Z56" s="368" t="str">
        <f t="shared" si="4"/>
        <v/>
      </c>
      <c r="AA56" s="368" t="str">
        <f t="shared" si="5"/>
        <v/>
      </c>
      <c r="AB56" s="367" t="str">
        <f t="shared" si="6"/>
        <v/>
      </c>
      <c r="AC56" s="364"/>
      <c r="AD56" s="369" t="str">
        <f>IF($AC56="","",VLOOKUP($AC56,Subject!$A$34:$H$182,2,FALSE))</f>
        <v/>
      </c>
      <c r="AE56" s="370" t="str">
        <f>IF($AC56="","",VLOOKUP($AC56,Subject!$A$34:$H$182,3,FALSE))</f>
        <v/>
      </c>
      <c r="AF56" s="370" t="str">
        <f>IF($AC56="","",VLOOKUP($AC56,Subject!$A$34:$H$182,4,FALSE))</f>
        <v/>
      </c>
      <c r="AG56" s="400"/>
      <c r="AH56" s="401"/>
    </row>
    <row r="57" spans="1:34" ht="16.95" customHeight="1">
      <c r="A57" s="359">
        <v>47</v>
      </c>
      <c r="B57" s="399"/>
      <c r="C57" s="390"/>
      <c r="D57" s="391"/>
      <c r="E57" s="364"/>
      <c r="F57" s="364"/>
      <c r="G57" s="364"/>
      <c r="H57" s="364"/>
      <c r="I57" s="364"/>
      <c r="J57" s="364"/>
      <c r="K57" s="364"/>
      <c r="L57" s="364"/>
      <c r="M57" s="364"/>
      <c r="N57" s="364"/>
      <c r="O57" s="364"/>
      <c r="P57" s="364"/>
      <c r="Q57" s="364"/>
      <c r="R57" s="396"/>
      <c r="S57" s="375" t="str">
        <f>IF(C57="","",'3.เวลาเรียน'!QZ51)</f>
        <v/>
      </c>
      <c r="T57" s="365" t="str">
        <f>IF(C57="","",'3.เวลาเรียน'!RF51)</f>
        <v/>
      </c>
      <c r="U57" s="366" t="str">
        <f>IF(T57="","",IF('2.ชื่อนักเรียน'!R57="ย้าย","",(T57*100)/S57))</f>
        <v/>
      </c>
      <c r="V57" s="367"/>
      <c r="W57" s="368" t="str">
        <f t="shared" si="1"/>
        <v/>
      </c>
      <c r="X57" s="368" t="str">
        <f t="shared" si="2"/>
        <v/>
      </c>
      <c r="Y57" s="368" t="str">
        <f t="shared" si="3"/>
        <v/>
      </c>
      <c r="Z57" s="368" t="str">
        <f t="shared" si="4"/>
        <v/>
      </c>
      <c r="AA57" s="368" t="str">
        <f t="shared" si="5"/>
        <v/>
      </c>
      <c r="AB57" s="367" t="str">
        <f t="shared" si="6"/>
        <v/>
      </c>
      <c r="AC57" s="364"/>
      <c r="AD57" s="369" t="str">
        <f>IF($AC57="","",VLOOKUP($AC57,Subject!$A$34:$H$182,2,FALSE))</f>
        <v/>
      </c>
      <c r="AE57" s="370" t="str">
        <f>IF($AC57="","",VLOOKUP($AC57,Subject!$A$34:$H$182,3,FALSE))</f>
        <v/>
      </c>
      <c r="AF57" s="370" t="str">
        <f>IF($AC57="","",VLOOKUP($AC57,Subject!$A$34:$H$182,4,FALSE))</f>
        <v/>
      </c>
      <c r="AG57" s="400"/>
      <c r="AH57" s="401"/>
    </row>
    <row r="58" spans="1:34" ht="16.95" customHeight="1">
      <c r="A58" s="359">
        <v>48</v>
      </c>
      <c r="B58" s="399"/>
      <c r="C58" s="390"/>
      <c r="D58" s="391"/>
      <c r="E58" s="364"/>
      <c r="F58" s="364"/>
      <c r="G58" s="364"/>
      <c r="H58" s="364"/>
      <c r="I58" s="364"/>
      <c r="J58" s="364"/>
      <c r="K58" s="364"/>
      <c r="L58" s="364"/>
      <c r="M58" s="364"/>
      <c r="N58" s="364"/>
      <c r="O58" s="364"/>
      <c r="P58" s="364"/>
      <c r="Q58" s="364"/>
      <c r="R58" s="396"/>
      <c r="S58" s="375" t="str">
        <f>IF(C58="","",'3.เวลาเรียน'!QZ52)</f>
        <v/>
      </c>
      <c r="T58" s="365" t="str">
        <f>IF(C58="","",'3.เวลาเรียน'!RF52)</f>
        <v/>
      </c>
      <c r="U58" s="366" t="str">
        <f>IF(T58="","",IF('2.ชื่อนักเรียน'!R58="ย้าย","",(T58*100)/S58))</f>
        <v/>
      </c>
      <c r="V58" s="367"/>
      <c r="W58" s="368" t="str">
        <f t="shared" si="1"/>
        <v/>
      </c>
      <c r="X58" s="368" t="str">
        <f t="shared" si="2"/>
        <v/>
      </c>
      <c r="Y58" s="368" t="str">
        <f t="shared" si="3"/>
        <v/>
      </c>
      <c r="Z58" s="368" t="str">
        <f t="shared" si="4"/>
        <v/>
      </c>
      <c r="AA58" s="368" t="str">
        <f t="shared" si="5"/>
        <v/>
      </c>
      <c r="AB58" s="367" t="str">
        <f t="shared" si="6"/>
        <v/>
      </c>
      <c r="AC58" s="364"/>
      <c r="AD58" s="369" t="str">
        <f>IF($AC58="","",VLOOKUP($AC58,Subject!$A$34:$H$182,2,FALSE))</f>
        <v/>
      </c>
      <c r="AE58" s="370" t="str">
        <f>IF($AC58="","",VLOOKUP($AC58,Subject!$A$34:$H$182,3,FALSE))</f>
        <v/>
      </c>
      <c r="AF58" s="370" t="str">
        <f>IF($AC58="","",VLOOKUP($AC58,Subject!$A$34:$H$182,4,FALSE))</f>
        <v/>
      </c>
      <c r="AG58" s="400"/>
      <c r="AH58" s="401"/>
    </row>
    <row r="59" spans="1:34" ht="16.95" customHeight="1">
      <c r="A59" s="359">
        <v>49</v>
      </c>
      <c r="B59" s="399"/>
      <c r="C59" s="390"/>
      <c r="D59" s="391"/>
      <c r="E59" s="364"/>
      <c r="F59" s="364"/>
      <c r="G59" s="364"/>
      <c r="H59" s="364"/>
      <c r="I59" s="364"/>
      <c r="J59" s="364"/>
      <c r="K59" s="364"/>
      <c r="L59" s="364"/>
      <c r="M59" s="364"/>
      <c r="N59" s="364"/>
      <c r="O59" s="364"/>
      <c r="P59" s="364"/>
      <c r="Q59" s="364"/>
      <c r="R59" s="396"/>
      <c r="S59" s="375" t="str">
        <f>IF(C59="","",'3.เวลาเรียน'!QZ53)</f>
        <v/>
      </c>
      <c r="T59" s="365" t="str">
        <f>IF(C59="","",'3.เวลาเรียน'!RF53)</f>
        <v/>
      </c>
      <c r="U59" s="366" t="str">
        <f>IF(T59="","",IF('2.ชื่อนักเรียน'!R59="ย้าย","",(T59*100)/S59))</f>
        <v/>
      </c>
      <c r="V59" s="367"/>
      <c r="W59" s="368" t="str">
        <f t="shared" si="1"/>
        <v/>
      </c>
      <c r="X59" s="368" t="str">
        <f t="shared" si="2"/>
        <v/>
      </c>
      <c r="Y59" s="368" t="str">
        <f t="shared" si="3"/>
        <v/>
      </c>
      <c r="Z59" s="368" t="str">
        <f t="shared" si="4"/>
        <v/>
      </c>
      <c r="AA59" s="368" t="str">
        <f t="shared" si="5"/>
        <v/>
      </c>
      <c r="AB59" s="367" t="str">
        <f t="shared" si="6"/>
        <v/>
      </c>
      <c r="AC59" s="364"/>
      <c r="AD59" s="369" t="str">
        <f>IF($AC59="","",VLOOKUP($AC59,Subject!$A$34:$H$182,2,FALSE))</f>
        <v/>
      </c>
      <c r="AE59" s="370" t="str">
        <f>IF($AC59="","",VLOOKUP($AC59,Subject!$A$34:$H$182,3,FALSE))</f>
        <v/>
      </c>
      <c r="AF59" s="370" t="str">
        <f>IF($AC59="","",VLOOKUP($AC59,Subject!$A$34:$H$182,4,FALSE))</f>
        <v/>
      </c>
      <c r="AG59" s="400"/>
      <c r="AH59" s="401"/>
    </row>
    <row r="60" spans="1:34" ht="16.95" customHeight="1">
      <c r="A60" s="359">
        <v>50</v>
      </c>
      <c r="B60" s="399"/>
      <c r="C60" s="390"/>
      <c r="D60" s="391"/>
      <c r="E60" s="364"/>
      <c r="F60" s="364"/>
      <c r="G60" s="364"/>
      <c r="H60" s="364"/>
      <c r="I60" s="364"/>
      <c r="J60" s="364"/>
      <c r="K60" s="364"/>
      <c r="L60" s="364"/>
      <c r="M60" s="364"/>
      <c r="N60" s="364"/>
      <c r="O60" s="364"/>
      <c r="P60" s="364"/>
      <c r="Q60" s="364"/>
      <c r="R60" s="364"/>
      <c r="S60" s="375" t="str">
        <f>IF(C60="","",'3.เวลาเรียน'!QZ54)</f>
        <v/>
      </c>
      <c r="T60" s="365" t="str">
        <f>IF(C60="","",'3.เวลาเรียน'!RF54)</f>
        <v/>
      </c>
      <c r="U60" s="366" t="str">
        <f>IF(T60="","",IF('2.ชื่อนักเรียน'!R60="ย้าย","",(T60*100)/S60))</f>
        <v/>
      </c>
      <c r="V60" s="367"/>
      <c r="W60" s="368" t="str">
        <f t="shared" si="1"/>
        <v/>
      </c>
      <c r="X60" s="368" t="str">
        <f t="shared" si="2"/>
        <v/>
      </c>
      <c r="Y60" s="368" t="str">
        <f t="shared" si="3"/>
        <v/>
      </c>
      <c r="Z60" s="368" t="str">
        <f t="shared" si="4"/>
        <v/>
      </c>
      <c r="AA60" s="368" t="str">
        <f t="shared" si="5"/>
        <v/>
      </c>
      <c r="AB60" s="367" t="str">
        <f t="shared" si="6"/>
        <v/>
      </c>
      <c r="AC60" s="364"/>
      <c r="AD60" s="369" t="str">
        <f>IF($AC60="","",VLOOKUP($AC60,Subject!$A$34:$H$182,2,FALSE))</f>
        <v/>
      </c>
      <c r="AE60" s="370" t="str">
        <f>IF($AC60="","",VLOOKUP($AC60,Subject!$A$34:$H$182,3,FALSE))</f>
        <v/>
      </c>
      <c r="AF60" s="370" t="str">
        <f>IF($AC60="","",VLOOKUP($AC60,Subject!$A$34:$H$182,4,FALSE))</f>
        <v/>
      </c>
      <c r="AG60" s="400"/>
      <c r="AH60" s="401"/>
    </row>
    <row r="61" spans="1:34">
      <c r="V61" s="402"/>
      <c r="W61" s="403"/>
      <c r="X61" s="403"/>
      <c r="Y61" s="403"/>
      <c r="Z61" s="403"/>
      <c r="AA61" s="403"/>
      <c r="AB61" s="402" t="s">
        <v>55</v>
      </c>
    </row>
    <row r="62" spans="1:34">
      <c r="V62" s="402"/>
      <c r="W62" s="403"/>
      <c r="X62" s="403" t="s">
        <v>27</v>
      </c>
      <c r="Y62" s="405">
        <f>COUNTIF(W11:W61,"เด็กชาย")+COUNTIF(AB11:AB61,"นาย")</f>
        <v>0</v>
      </c>
      <c r="Z62" s="403" t="s">
        <v>28</v>
      </c>
      <c r="AA62" s="405">
        <f>COUNTIF(W11:W61,"เด็กหญิ")++COUNTIF(AB11:AB61,"นาง")</f>
        <v>0</v>
      </c>
      <c r="AB62" s="402">
        <f>Y62+AA62</f>
        <v>0</v>
      </c>
    </row>
    <row r="63" spans="1:34">
      <c r="V63" s="402"/>
      <c r="W63" s="403"/>
      <c r="X63" s="403" t="s">
        <v>29</v>
      </c>
      <c r="Y63" s="405">
        <f>COUNTIF(Y11:Y61,"ย้าย")</f>
        <v>0</v>
      </c>
      <c r="Z63" s="403" t="s">
        <v>30</v>
      </c>
      <c r="AA63" s="405">
        <f>COUNTIF(AA11:AA61,"ย้าย")</f>
        <v>0</v>
      </c>
      <c r="AB63" s="402">
        <f>Y63+AA63</f>
        <v>0</v>
      </c>
    </row>
    <row r="64" spans="1:34">
      <c r="V64" s="402"/>
      <c r="W64" s="403"/>
      <c r="X64" s="403" t="s">
        <v>31</v>
      </c>
      <c r="Y64" s="405">
        <f>COUNTIF(Y11:Y61,"มส")</f>
        <v>0</v>
      </c>
      <c r="Z64" s="403" t="s">
        <v>32</v>
      </c>
      <c r="AA64" s="405">
        <f>COUNTIF(AA11:AA61,"มส")</f>
        <v>0</v>
      </c>
      <c r="AB64" s="402">
        <f>Y64+AA64</f>
        <v>0</v>
      </c>
    </row>
    <row r="65" spans="22:28">
      <c r="V65" s="402"/>
      <c r="W65" s="403"/>
      <c r="X65" s="403" t="s">
        <v>33</v>
      </c>
      <c r="Y65" s="405">
        <f>COUNTIF(Y11:Y61,"ร")</f>
        <v>0</v>
      </c>
      <c r="Z65" s="403" t="s">
        <v>34</v>
      </c>
      <c r="AA65" s="405">
        <f>COUNTIF(AA11:AA61,"ร")</f>
        <v>0</v>
      </c>
      <c r="AB65" s="402">
        <f>Y65+AA65</f>
        <v>0</v>
      </c>
    </row>
    <row r="66" spans="22:28">
      <c r="V66" s="402"/>
      <c r="W66" s="406"/>
      <c r="X66" s="406" t="s">
        <v>56</v>
      </c>
      <c r="Y66" s="407">
        <f>Y62-Y63</f>
        <v>0</v>
      </c>
      <c r="Z66" s="406" t="s">
        <v>57</v>
      </c>
      <c r="AA66" s="407">
        <f>AA62-AA63</f>
        <v>0</v>
      </c>
      <c r="AB66" s="402">
        <f>Y66+AA66</f>
        <v>0</v>
      </c>
    </row>
  </sheetData>
  <sheetProtection algorithmName="SHA-512" hashValue="WrXI4HKc4VXRxcoNG/5tBjw0TxK4o2Gwg4cHA8ZeCcm5/QErpXfsTD9Nl6Hb/jx+EgQUZ2pbH9hyWP/6rSF5kg==" saltValue="L7u26aC+HSF5NoW1+sTQpg==" spinCount="100000" sheet="1" objects="1" scenarios="1"/>
  <mergeCells count="17">
    <mergeCell ref="A1:U1"/>
    <mergeCell ref="A3:U3"/>
    <mergeCell ref="A2:U2"/>
    <mergeCell ref="S9:U9"/>
    <mergeCell ref="R9:R10"/>
    <mergeCell ref="E9:Q10"/>
    <mergeCell ref="C9:D10"/>
    <mergeCell ref="B9:B10"/>
    <mergeCell ref="A9:A10"/>
    <mergeCell ref="AF9:AF10"/>
    <mergeCell ref="AC1:AF2"/>
    <mergeCell ref="AE9:AE10"/>
    <mergeCell ref="AG8:AH10"/>
    <mergeCell ref="AI8:AL10"/>
    <mergeCell ref="AC8:AF8"/>
    <mergeCell ref="AC9:AC10"/>
    <mergeCell ref="AD9:AD10"/>
  </mergeCells>
  <phoneticPr fontId="18" type="noConversion"/>
  <conditionalFormatting sqref="A55:Q55 S55:U55">
    <cfRule type="expression" dxfId="209" priority="308" stopIfTrue="1">
      <formula>$R$55="มส"</formula>
    </cfRule>
  </conditionalFormatting>
  <conditionalFormatting sqref="A11:U11">
    <cfRule type="expression" dxfId="208" priority="395" stopIfTrue="1">
      <formula>$R$11="ย้าย"</formula>
    </cfRule>
    <cfRule type="expression" dxfId="207" priority="396" stopIfTrue="1">
      <formula>$R$11="มส"</formula>
    </cfRule>
  </conditionalFormatting>
  <conditionalFormatting sqref="A12:U12">
    <cfRule type="expression" dxfId="206" priority="393" stopIfTrue="1">
      <formula>$R$12="ย้าย"</formula>
    </cfRule>
    <cfRule type="expression" dxfId="205" priority="394" stopIfTrue="1">
      <formula>$R$12="มส"</formula>
    </cfRule>
  </conditionalFormatting>
  <conditionalFormatting sqref="A13:U13">
    <cfRule type="expression" dxfId="204" priority="391" stopIfTrue="1">
      <formula>$R$13="ย้าย"</formula>
    </cfRule>
    <cfRule type="expression" dxfId="203" priority="392" stopIfTrue="1">
      <formula>$R$13="มส"</formula>
    </cfRule>
  </conditionalFormatting>
  <conditionalFormatting sqref="A14:U14">
    <cfRule type="expression" dxfId="202" priority="389" stopIfTrue="1">
      <formula>$R$14="ย้าย"</formula>
    </cfRule>
    <cfRule type="expression" dxfId="201" priority="390" stopIfTrue="1">
      <formula>$R$14="มส"</formula>
    </cfRule>
  </conditionalFormatting>
  <conditionalFormatting sqref="A15:U15">
    <cfRule type="expression" dxfId="200" priority="387" stopIfTrue="1">
      <formula>$R$15="ย้าย"</formula>
    </cfRule>
    <cfRule type="expression" dxfId="199" priority="388" stopIfTrue="1">
      <formula>$R$15="มส"</formula>
    </cfRule>
  </conditionalFormatting>
  <conditionalFormatting sqref="A16:U16">
    <cfRule type="expression" dxfId="198" priority="385" stopIfTrue="1">
      <formula>$R$16="ย้าย"</formula>
    </cfRule>
    <cfRule type="expression" dxfId="197" priority="386" stopIfTrue="1">
      <formula>$R$16="มส"</formula>
    </cfRule>
  </conditionalFormatting>
  <conditionalFormatting sqref="A17:U17">
    <cfRule type="expression" dxfId="196" priority="383" stopIfTrue="1">
      <formula>$R$17="ย้าย"</formula>
    </cfRule>
    <cfRule type="expression" dxfId="195" priority="384" stopIfTrue="1">
      <formula>$R$17="มส"</formula>
    </cfRule>
  </conditionalFormatting>
  <conditionalFormatting sqref="A18:U18">
    <cfRule type="expression" dxfId="194" priority="381" stopIfTrue="1">
      <formula>$R$18="ย้าย"</formula>
    </cfRule>
    <cfRule type="expression" dxfId="193" priority="382" stopIfTrue="1">
      <formula>$R$18="มส"</formula>
    </cfRule>
  </conditionalFormatting>
  <conditionalFormatting sqref="A19:U19">
    <cfRule type="expression" dxfId="192" priority="379" stopIfTrue="1">
      <formula>$R$19="ย้าย"</formula>
    </cfRule>
    <cfRule type="expression" dxfId="191" priority="380" stopIfTrue="1">
      <formula>$R$19="มส"</formula>
    </cfRule>
  </conditionalFormatting>
  <conditionalFormatting sqref="A20:U20">
    <cfRule type="expression" dxfId="190" priority="377" stopIfTrue="1">
      <formula>$R$20="ย้าย"</formula>
    </cfRule>
    <cfRule type="expression" dxfId="189" priority="378" stopIfTrue="1">
      <formula>$R$20="มส"</formula>
    </cfRule>
  </conditionalFormatting>
  <conditionalFormatting sqref="A21:U21">
    <cfRule type="expression" dxfId="188" priority="375" stopIfTrue="1">
      <formula>$R$21="ย้าย"</formula>
    </cfRule>
    <cfRule type="expression" dxfId="187" priority="376" stopIfTrue="1">
      <formula>$R$21="มส"</formula>
    </cfRule>
  </conditionalFormatting>
  <conditionalFormatting sqref="A22:U22">
    <cfRule type="expression" dxfId="186" priority="373" stopIfTrue="1">
      <formula>$R$22="ย้าย"</formula>
    </cfRule>
    <cfRule type="expression" dxfId="185" priority="374" stopIfTrue="1">
      <formula>$R$22="มส"</formula>
    </cfRule>
  </conditionalFormatting>
  <conditionalFormatting sqref="A23:U23">
    <cfRule type="expression" dxfId="184" priority="371" stopIfTrue="1">
      <formula>$R$23="ย้าย"</formula>
    </cfRule>
    <cfRule type="expression" dxfId="183" priority="372" stopIfTrue="1">
      <formula>$R$23="มส"</formula>
    </cfRule>
  </conditionalFormatting>
  <conditionalFormatting sqref="A24:U24">
    <cfRule type="expression" dxfId="182" priority="369" stopIfTrue="1">
      <formula>$R$24="ย้าย"</formula>
    </cfRule>
    <cfRule type="expression" dxfId="181" priority="370" stopIfTrue="1">
      <formula>$R$24="มส"</formula>
    </cfRule>
  </conditionalFormatting>
  <conditionalFormatting sqref="A25:U25">
    <cfRule type="expression" dxfId="180" priority="367" stopIfTrue="1">
      <formula>$R$25="ย้าย"</formula>
    </cfRule>
    <cfRule type="expression" dxfId="179" priority="368" stopIfTrue="1">
      <formula>$R$25="มส"</formula>
    </cfRule>
  </conditionalFormatting>
  <conditionalFormatting sqref="A26:U26">
    <cfRule type="expression" dxfId="178" priority="365" stopIfTrue="1">
      <formula>$R$26="ย้าย"</formula>
    </cfRule>
    <cfRule type="expression" dxfId="177" priority="366" stopIfTrue="1">
      <formula>$R$26="มส"</formula>
    </cfRule>
  </conditionalFormatting>
  <conditionalFormatting sqref="A27:U27">
    <cfRule type="expression" dxfId="176" priority="363" stopIfTrue="1">
      <formula>$R$27="ย้าย"</formula>
    </cfRule>
    <cfRule type="expression" dxfId="175" priority="364" stopIfTrue="1">
      <formula>$R$27="มส"</formula>
    </cfRule>
  </conditionalFormatting>
  <conditionalFormatting sqref="A28:U28">
    <cfRule type="expression" dxfId="174" priority="361" stopIfTrue="1">
      <formula>$R$28="ย้าย"</formula>
    </cfRule>
    <cfRule type="expression" dxfId="173" priority="362" stopIfTrue="1">
      <formula>$R$28="มส"</formula>
    </cfRule>
  </conditionalFormatting>
  <conditionalFormatting sqref="A29:U29">
    <cfRule type="expression" dxfId="172" priority="359" stopIfTrue="1">
      <formula>$R$29="ย้าย"</formula>
    </cfRule>
    <cfRule type="expression" dxfId="171" priority="360" stopIfTrue="1">
      <formula>$R$29="มส"</formula>
    </cfRule>
  </conditionalFormatting>
  <conditionalFormatting sqref="A30:U30">
    <cfRule type="expression" dxfId="170" priority="357" stopIfTrue="1">
      <formula>$R$30="ย้าย"</formula>
    </cfRule>
    <cfRule type="expression" dxfId="169" priority="358" stopIfTrue="1">
      <formula>$R$30="มส"</formula>
    </cfRule>
  </conditionalFormatting>
  <conditionalFormatting sqref="A31:U31">
    <cfRule type="expression" dxfId="168" priority="355" stopIfTrue="1">
      <formula>$R$31="ย้าย"</formula>
    </cfRule>
    <cfRule type="expression" dxfId="167" priority="356" stopIfTrue="1">
      <formula>$R$31="มส"</formula>
    </cfRule>
  </conditionalFormatting>
  <conditionalFormatting sqref="A32:U32">
    <cfRule type="expression" dxfId="166" priority="353" stopIfTrue="1">
      <formula>$R$32="ย้าย"</formula>
    </cfRule>
    <cfRule type="expression" dxfId="165" priority="354" stopIfTrue="1">
      <formula>$R$32="มส"</formula>
    </cfRule>
  </conditionalFormatting>
  <conditionalFormatting sqref="A33:U33">
    <cfRule type="expression" dxfId="164" priority="351" stopIfTrue="1">
      <formula>$R$33="ย้าย"</formula>
    </cfRule>
    <cfRule type="expression" dxfId="163" priority="352" stopIfTrue="1">
      <formula>$R$33="มส"</formula>
    </cfRule>
  </conditionalFormatting>
  <conditionalFormatting sqref="A34:U34">
    <cfRule type="expression" dxfId="162" priority="349" stopIfTrue="1">
      <formula>$R$34="ย้าย"</formula>
    </cfRule>
    <cfRule type="expression" dxfId="161" priority="350" stopIfTrue="1">
      <formula>$R$34="มส"</formula>
    </cfRule>
  </conditionalFormatting>
  <conditionalFormatting sqref="A35:U35">
    <cfRule type="expression" dxfId="160" priority="347" stopIfTrue="1">
      <formula>$R$35="ย้าย"</formula>
    </cfRule>
    <cfRule type="expression" dxfId="159" priority="348" stopIfTrue="1">
      <formula>$R$35="มส"</formula>
    </cfRule>
  </conditionalFormatting>
  <conditionalFormatting sqref="A36:U36">
    <cfRule type="expression" dxfId="158" priority="345" stopIfTrue="1">
      <formula>$R$36="ย้าย"</formula>
    </cfRule>
    <cfRule type="expression" dxfId="157" priority="346" stopIfTrue="1">
      <formula>$R$36="มส"</formula>
    </cfRule>
  </conditionalFormatting>
  <conditionalFormatting sqref="A37:U37">
    <cfRule type="expression" dxfId="156" priority="343" stopIfTrue="1">
      <formula>$R$37="ย้าย"</formula>
    </cfRule>
    <cfRule type="expression" dxfId="155" priority="344" stopIfTrue="1">
      <formula>$R$37="มส"</formula>
    </cfRule>
  </conditionalFormatting>
  <conditionalFormatting sqref="A38:U38">
    <cfRule type="expression" dxfId="154" priority="341" stopIfTrue="1">
      <formula>$R$38="ย้าย"</formula>
    </cfRule>
    <cfRule type="expression" dxfId="153" priority="342" stopIfTrue="1">
      <formula>$R$38="มส"</formula>
    </cfRule>
  </conditionalFormatting>
  <conditionalFormatting sqref="A39:U39">
    <cfRule type="expression" dxfId="152" priority="126" stopIfTrue="1">
      <formula>$R$39="ย้าย"</formula>
    </cfRule>
    <cfRule type="expression" dxfId="151" priority="127" stopIfTrue="1">
      <formula>$R$39="มส"</formula>
    </cfRule>
  </conditionalFormatting>
  <conditionalFormatting sqref="A40:U40">
    <cfRule type="expression" dxfId="150" priority="337" stopIfTrue="1">
      <formula>$R$40="ย้าย"</formula>
    </cfRule>
    <cfRule type="expression" dxfId="149" priority="338" stopIfTrue="1">
      <formula>$R$40="มส"</formula>
    </cfRule>
  </conditionalFormatting>
  <conditionalFormatting sqref="A41:U41">
    <cfRule type="expression" dxfId="148" priority="124" stopIfTrue="1">
      <formula>$R$41="ย้าย"</formula>
    </cfRule>
    <cfRule type="expression" dxfId="147" priority="125" stopIfTrue="1">
      <formula>$R$41="มส"</formula>
    </cfRule>
  </conditionalFormatting>
  <conditionalFormatting sqref="A42:U42">
    <cfRule type="expression" dxfId="146" priority="245" stopIfTrue="1">
      <formula>$R$42="ย้าย"</formula>
    </cfRule>
    <cfRule type="expression" dxfId="145" priority="246" stopIfTrue="1">
      <formula>$R$42="มส"</formula>
    </cfRule>
  </conditionalFormatting>
  <conditionalFormatting sqref="A43:U43">
    <cfRule type="expression" dxfId="144" priority="331" stopIfTrue="1">
      <formula>$R$43="ย้าย"</formula>
    </cfRule>
    <cfRule type="expression" dxfId="143" priority="332" stopIfTrue="1">
      <formula>$R$43="มส"</formula>
    </cfRule>
  </conditionalFormatting>
  <conditionalFormatting sqref="A44:U44">
    <cfRule type="expression" dxfId="142" priority="122" stopIfTrue="1">
      <formula>$R$44="ย้าย"</formula>
    </cfRule>
    <cfRule type="expression" dxfId="141" priority="123" stopIfTrue="1">
      <formula>$R$44="มส"</formula>
    </cfRule>
  </conditionalFormatting>
  <conditionalFormatting sqref="A45:U45">
    <cfRule type="expression" dxfId="140" priority="327" stopIfTrue="1">
      <formula>$R$45="ย้าย"</formula>
    </cfRule>
    <cfRule type="expression" dxfId="139" priority="328" stopIfTrue="1">
      <formula>$R$45="มส"</formula>
    </cfRule>
  </conditionalFormatting>
  <conditionalFormatting sqref="A46:U46 S46:U60">
    <cfRule type="expression" dxfId="138" priority="121" stopIfTrue="1">
      <formula>$R$46="มส"</formula>
    </cfRule>
    <cfRule type="expression" dxfId="137" priority="326" stopIfTrue="1">
      <formula>$R$46="มส"</formula>
    </cfRule>
  </conditionalFormatting>
  <conditionalFormatting sqref="A47:U47">
    <cfRule type="expression" dxfId="136" priority="118" stopIfTrue="1">
      <formula>$R$47="ย้าย"</formula>
    </cfRule>
    <cfRule type="expression" dxfId="135" priority="119" stopIfTrue="1">
      <formula>$R$47="มส"</formula>
    </cfRule>
    <cfRule type="expression" dxfId="134" priority="323" stopIfTrue="1">
      <formula>$R$47="ย้าย"</formula>
    </cfRule>
    <cfRule type="expression" dxfId="133" priority="324" stopIfTrue="1">
      <formula>$R$47="มส"</formula>
    </cfRule>
  </conditionalFormatting>
  <conditionalFormatting sqref="A48:U48">
    <cfRule type="expression" dxfId="132" priority="116" stopIfTrue="1">
      <formula>$R$48="ย้าย"</formula>
    </cfRule>
    <cfRule type="expression" dxfId="131" priority="117" stopIfTrue="1">
      <formula>$R$48="มส"</formula>
    </cfRule>
    <cfRule type="expression" dxfId="130" priority="321" stopIfTrue="1">
      <formula>$R$48="ย้าย"</formula>
    </cfRule>
    <cfRule type="expression" dxfId="129" priority="322" stopIfTrue="1">
      <formula>$R$48="มส"</formula>
    </cfRule>
  </conditionalFormatting>
  <conditionalFormatting sqref="A49:U49">
    <cfRule type="expression" dxfId="128" priority="114" stopIfTrue="1">
      <formula>$R$49="ย้าย"</formula>
    </cfRule>
    <cfRule type="expression" dxfId="127" priority="115" stopIfTrue="1">
      <formula>$R$49="มส"</formula>
    </cfRule>
    <cfRule type="expression" dxfId="126" priority="319" stopIfTrue="1">
      <formula>$R$49="ย้าย"</formula>
    </cfRule>
    <cfRule type="expression" dxfId="125" priority="320" stopIfTrue="1">
      <formula>$R$49="มส"</formula>
    </cfRule>
  </conditionalFormatting>
  <conditionalFormatting sqref="A50:U50">
    <cfRule type="expression" dxfId="124" priority="112" stopIfTrue="1">
      <formula>$R$50="ย้าย"</formula>
    </cfRule>
    <cfRule type="expression" dxfId="123" priority="113" stopIfTrue="1">
      <formula>$R$50="มส"</formula>
    </cfRule>
    <cfRule type="expression" dxfId="122" priority="317" stopIfTrue="1">
      <formula>$R$50="ย้าย"</formula>
    </cfRule>
    <cfRule type="expression" dxfId="121" priority="318" stopIfTrue="1">
      <formula>$R$50="มส"</formula>
    </cfRule>
  </conditionalFormatting>
  <conditionalFormatting sqref="A51:U51">
    <cfRule type="expression" dxfId="120" priority="315" stopIfTrue="1">
      <formula>$R$51="ย้าย"</formula>
    </cfRule>
    <cfRule type="expression" dxfId="119" priority="316" stopIfTrue="1">
      <formula>$R$51="มส"</formula>
    </cfRule>
  </conditionalFormatting>
  <conditionalFormatting sqref="A52:U52">
    <cfRule type="expression" dxfId="118" priority="313" stopIfTrue="1">
      <formula>$R$52="ย้าย"</formula>
    </cfRule>
    <cfRule type="expression" dxfId="117" priority="314" stopIfTrue="1">
      <formula>$R$52="มส"</formula>
    </cfRule>
  </conditionalFormatting>
  <conditionalFormatting sqref="A53:U53">
    <cfRule type="expression" dxfId="116" priority="311" stopIfTrue="1">
      <formula>$R$53="ย้าย"</formula>
    </cfRule>
    <cfRule type="expression" dxfId="115" priority="312" stopIfTrue="1">
      <formula>$R$53="มส"</formula>
    </cfRule>
  </conditionalFormatting>
  <conditionalFormatting sqref="A54:U54 R55">
    <cfRule type="expression" dxfId="114" priority="309" stopIfTrue="1">
      <formula>$R$54="ย้าย"</formula>
    </cfRule>
    <cfRule type="expression" dxfId="113" priority="310" stopIfTrue="1">
      <formula>$R$54="มส"</formula>
    </cfRule>
  </conditionalFormatting>
  <conditionalFormatting sqref="A56:U56">
    <cfRule type="expression" dxfId="112" priority="9">
      <formula>$R$56="มส"</formula>
    </cfRule>
    <cfRule type="expression" dxfId="111" priority="10">
      <formula>$R$56="ย้าย"</formula>
    </cfRule>
  </conditionalFormatting>
  <conditionalFormatting sqref="A57:U57 A61:U5757">
    <cfRule type="expression" dxfId="110" priority="7">
      <formula>$R$57="มส"</formula>
    </cfRule>
  </conditionalFormatting>
  <conditionalFormatting sqref="A57:U57">
    <cfRule type="expression" dxfId="109" priority="8">
      <formula>$R$57="ย้าย"</formula>
    </cfRule>
  </conditionalFormatting>
  <conditionalFormatting sqref="A58:U58">
    <cfRule type="expression" dxfId="108" priority="5">
      <formula>$R$58="มส"</formula>
    </cfRule>
    <cfRule type="expression" dxfId="107" priority="6">
      <formula>$R$58="ย้าย"</formula>
    </cfRule>
  </conditionalFormatting>
  <conditionalFormatting sqref="A59:U59">
    <cfRule type="expression" dxfId="106" priority="3">
      <formula>$R$59="มส"</formula>
    </cfRule>
    <cfRule type="expression" dxfId="105" priority="4">
      <formula>$R$59="ย้าย"</formula>
    </cfRule>
  </conditionalFormatting>
  <conditionalFormatting sqref="A60:U60">
    <cfRule type="expression" dxfId="104" priority="1">
      <formula>$R$60="มส"</formula>
    </cfRule>
    <cfRule type="expression" dxfId="103" priority="2">
      <formula>$R$60="ย้าย"</formula>
    </cfRule>
  </conditionalFormatting>
  <conditionalFormatting sqref="S46:U60 A46:U46">
    <cfRule type="expression" dxfId="102" priority="120" stopIfTrue="1">
      <formula>$R$46="ย้าย"</formula>
    </cfRule>
    <cfRule type="expression" dxfId="101" priority="325" stopIfTrue="1">
      <formula>$R$46="ย้าย"</formula>
    </cfRule>
  </conditionalFormatting>
  <conditionalFormatting sqref="S55:U55 A55:Q55">
    <cfRule type="expression" dxfId="100" priority="307" stopIfTrue="1">
      <formula>$R$55="ย้าย"</formula>
    </cfRule>
  </conditionalFormatting>
  <conditionalFormatting sqref="AG11:AH11">
    <cfRule type="expression" dxfId="99" priority="109" stopIfTrue="1">
      <formula>$R$11="ย้าย"</formula>
    </cfRule>
    <cfRule type="expression" dxfId="98" priority="110" stopIfTrue="1">
      <formula>$R$11="มส"</formula>
    </cfRule>
  </conditionalFormatting>
  <conditionalFormatting sqref="AG12:AH12">
    <cfRule type="expression" dxfId="97" priority="107" stopIfTrue="1">
      <formula>$R$12="ย้าย"</formula>
    </cfRule>
    <cfRule type="expression" dxfId="96" priority="108" stopIfTrue="1">
      <formula>$R$12="มส"</formula>
    </cfRule>
  </conditionalFormatting>
  <conditionalFormatting sqref="AG13:AH13">
    <cfRule type="expression" dxfId="95" priority="105" stopIfTrue="1">
      <formula>$R$13="ย้าย"</formula>
    </cfRule>
    <cfRule type="expression" dxfId="94" priority="106" stopIfTrue="1">
      <formula>$R$13="มส"</formula>
    </cfRule>
  </conditionalFormatting>
  <conditionalFormatting sqref="AG14:AH14">
    <cfRule type="expression" dxfId="93" priority="103" stopIfTrue="1">
      <formula>$R$14="ย้าย"</formula>
    </cfRule>
    <cfRule type="expression" dxfId="92" priority="104" stopIfTrue="1">
      <formula>$R$14="มส"</formula>
    </cfRule>
  </conditionalFormatting>
  <conditionalFormatting sqref="AG16:AH16">
    <cfRule type="expression" dxfId="91" priority="99" stopIfTrue="1">
      <formula>$R$16="ย้าย"</formula>
    </cfRule>
    <cfRule type="expression" dxfId="90" priority="100" stopIfTrue="1">
      <formula>$R$16="มส"</formula>
    </cfRule>
  </conditionalFormatting>
  <conditionalFormatting sqref="AG17:AH17">
    <cfRule type="expression" dxfId="89" priority="97" stopIfTrue="1">
      <formula>$R$17="ย้าย"</formula>
    </cfRule>
    <cfRule type="expression" dxfId="88" priority="98" stopIfTrue="1">
      <formula>$R$17="มส"</formula>
    </cfRule>
  </conditionalFormatting>
  <conditionalFormatting sqref="AG18:AH18">
    <cfRule type="expression" dxfId="87" priority="95" stopIfTrue="1">
      <formula>$R$18="ย้าย"</formula>
    </cfRule>
    <cfRule type="expression" dxfId="86" priority="96" stopIfTrue="1">
      <formula>$R$18="มส"</formula>
    </cfRule>
  </conditionalFormatting>
  <conditionalFormatting sqref="AG19:AH19">
    <cfRule type="expression" dxfId="85" priority="93" stopIfTrue="1">
      <formula>$R$19="ย้าย"</formula>
    </cfRule>
    <cfRule type="expression" dxfId="84" priority="94" stopIfTrue="1">
      <formula>$R$19="มส"</formula>
    </cfRule>
  </conditionalFormatting>
  <conditionalFormatting sqref="AG20:AH20">
    <cfRule type="expression" dxfId="83" priority="91" stopIfTrue="1">
      <formula>$R$20="ย้าย"</formula>
    </cfRule>
    <cfRule type="expression" dxfId="82" priority="92" stopIfTrue="1">
      <formula>$R$20="มส"</formula>
    </cfRule>
  </conditionalFormatting>
  <conditionalFormatting sqref="AG21:AH21">
    <cfRule type="expression" dxfId="81" priority="89" stopIfTrue="1">
      <formula>$R$21="ย้าย"</formula>
    </cfRule>
    <cfRule type="expression" dxfId="80" priority="90" stopIfTrue="1">
      <formula>$R$21="มส"</formula>
    </cfRule>
  </conditionalFormatting>
  <conditionalFormatting sqref="AG22:AH22">
    <cfRule type="expression" dxfId="79" priority="87" stopIfTrue="1">
      <formula>$R$22="ย้าย"</formula>
    </cfRule>
    <cfRule type="expression" dxfId="78" priority="88" stopIfTrue="1">
      <formula>$R$22="มส"</formula>
    </cfRule>
  </conditionalFormatting>
  <conditionalFormatting sqref="AG23:AH23">
    <cfRule type="expression" dxfId="77" priority="85" stopIfTrue="1">
      <formula>$R$23="ย้าย"</formula>
    </cfRule>
    <cfRule type="expression" dxfId="76" priority="86" stopIfTrue="1">
      <formula>$R$23="มส"</formula>
    </cfRule>
  </conditionalFormatting>
  <conditionalFormatting sqref="AG24:AH24">
    <cfRule type="expression" dxfId="75" priority="83" stopIfTrue="1">
      <formula>$R$24="ย้าย"</formula>
    </cfRule>
    <cfRule type="expression" dxfId="74" priority="84" stopIfTrue="1">
      <formula>$R$24="มส"</formula>
    </cfRule>
  </conditionalFormatting>
  <conditionalFormatting sqref="AG25:AH25">
    <cfRule type="expression" dxfId="73" priority="81" stopIfTrue="1">
      <formula>$R$25="ย้าย"</formula>
    </cfRule>
    <cfRule type="expression" dxfId="72" priority="82" stopIfTrue="1">
      <formula>$R$25="มส"</formula>
    </cfRule>
  </conditionalFormatting>
  <conditionalFormatting sqref="AG26:AH26">
    <cfRule type="expression" dxfId="71" priority="79" stopIfTrue="1">
      <formula>$R$26="ย้าย"</formula>
    </cfRule>
    <cfRule type="expression" dxfId="70" priority="80" stopIfTrue="1">
      <formula>$R$26="มส"</formula>
    </cfRule>
  </conditionalFormatting>
  <conditionalFormatting sqref="AG27:AH27">
    <cfRule type="expression" dxfId="69" priority="77" stopIfTrue="1">
      <formula>$R$27="ย้าย"</formula>
    </cfRule>
    <cfRule type="expression" dxfId="68" priority="78" stopIfTrue="1">
      <formula>$R$27="มส"</formula>
    </cfRule>
  </conditionalFormatting>
  <conditionalFormatting sqref="AG28:AH28">
    <cfRule type="expression" dxfId="67" priority="75" stopIfTrue="1">
      <formula>$R$28="ย้าย"</formula>
    </cfRule>
    <cfRule type="expression" dxfId="66" priority="76" stopIfTrue="1">
      <formula>$R$28="มส"</formula>
    </cfRule>
  </conditionalFormatting>
  <conditionalFormatting sqref="AG29:AH29">
    <cfRule type="expression" dxfId="65" priority="73" stopIfTrue="1">
      <formula>$R$29="ย้าย"</formula>
    </cfRule>
    <cfRule type="expression" dxfId="64" priority="74" stopIfTrue="1">
      <formula>$R$29="มส"</formula>
    </cfRule>
  </conditionalFormatting>
  <conditionalFormatting sqref="AG30:AH30">
    <cfRule type="expression" dxfId="63" priority="71" stopIfTrue="1">
      <formula>$R$30="ย้าย"</formula>
    </cfRule>
    <cfRule type="expression" dxfId="62" priority="72" stopIfTrue="1">
      <formula>$R$30="มส"</formula>
    </cfRule>
  </conditionalFormatting>
  <conditionalFormatting sqref="AG31:AH31">
    <cfRule type="expression" dxfId="61" priority="69" stopIfTrue="1">
      <formula>$R$31="ย้าย"</formula>
    </cfRule>
    <cfRule type="expression" dxfId="60" priority="70" stopIfTrue="1">
      <formula>$R$31="มส"</formula>
    </cfRule>
  </conditionalFormatting>
  <conditionalFormatting sqref="AG32:AH32">
    <cfRule type="expression" dxfId="59" priority="67" stopIfTrue="1">
      <formula>$R$32="ย้าย"</formula>
    </cfRule>
    <cfRule type="expression" dxfId="58" priority="68" stopIfTrue="1">
      <formula>$R$32="มส"</formula>
    </cfRule>
  </conditionalFormatting>
  <conditionalFormatting sqref="AG33:AH33">
    <cfRule type="expression" dxfId="57" priority="65" stopIfTrue="1">
      <formula>$R$33="ย้าย"</formula>
    </cfRule>
    <cfRule type="expression" dxfId="56" priority="66" stopIfTrue="1">
      <formula>$R$33="มส"</formula>
    </cfRule>
  </conditionalFormatting>
  <conditionalFormatting sqref="AG34:AH34">
    <cfRule type="expression" dxfId="55" priority="63" stopIfTrue="1">
      <formula>$R$34="ย้าย"</formula>
    </cfRule>
    <cfRule type="expression" dxfId="54" priority="64" stopIfTrue="1">
      <formula>$R$34="มส"</formula>
    </cfRule>
  </conditionalFormatting>
  <conditionalFormatting sqref="AG35:AH35">
    <cfRule type="expression" dxfId="53" priority="61" stopIfTrue="1">
      <formula>$R$35="ย้าย"</formula>
    </cfRule>
    <cfRule type="expression" dxfId="52" priority="62" stopIfTrue="1">
      <formula>$R$35="มส"</formula>
    </cfRule>
  </conditionalFormatting>
  <conditionalFormatting sqref="AG36:AH36">
    <cfRule type="expression" dxfId="51" priority="59" stopIfTrue="1">
      <formula>$R$36="ย้าย"</formula>
    </cfRule>
    <cfRule type="expression" dxfId="50" priority="60" stopIfTrue="1">
      <formula>$R$36="มส"</formula>
    </cfRule>
  </conditionalFormatting>
  <conditionalFormatting sqref="AG37:AH37">
    <cfRule type="expression" dxfId="49" priority="57" stopIfTrue="1">
      <formula>$R$37="ย้าย"</formula>
    </cfRule>
    <cfRule type="expression" dxfId="48" priority="58" stopIfTrue="1">
      <formula>$R$37="มส"</formula>
    </cfRule>
  </conditionalFormatting>
  <conditionalFormatting sqref="AG38:AH38">
    <cfRule type="expression" dxfId="47" priority="55" stopIfTrue="1">
      <formula>$R$38="ย้าย"</formula>
    </cfRule>
    <cfRule type="expression" dxfId="46" priority="56" stopIfTrue="1">
      <formula>$R$38="มส"</formula>
    </cfRule>
  </conditionalFormatting>
  <conditionalFormatting sqref="AG39:AH39">
    <cfRule type="expression" dxfId="45" priority="25" stopIfTrue="1">
      <formula>$R$39="ย้าย"</formula>
    </cfRule>
    <cfRule type="expression" dxfId="44" priority="26" stopIfTrue="1">
      <formula>$R$39="มส"</formula>
    </cfRule>
  </conditionalFormatting>
  <conditionalFormatting sqref="AG40:AH40">
    <cfRule type="expression" dxfId="43" priority="53" stopIfTrue="1">
      <formula>$R$40="ย้าย"</formula>
    </cfRule>
    <cfRule type="expression" dxfId="42" priority="54" stopIfTrue="1">
      <formula>$R$40="มส"</formula>
    </cfRule>
  </conditionalFormatting>
  <conditionalFormatting sqref="AG41:AH41">
    <cfRule type="expression" dxfId="41" priority="23" stopIfTrue="1">
      <formula>$R$41="ย้าย"</formula>
    </cfRule>
    <cfRule type="expression" dxfId="40" priority="24" stopIfTrue="1">
      <formula>$R$41="มส"</formula>
    </cfRule>
  </conditionalFormatting>
  <conditionalFormatting sqref="AG42:AH42">
    <cfRule type="expression" dxfId="39" priority="27" stopIfTrue="1">
      <formula>$R$42="ย้าย"</formula>
    </cfRule>
    <cfRule type="expression" dxfId="38" priority="28" stopIfTrue="1">
      <formula>$R$42="มส"</formula>
    </cfRule>
  </conditionalFormatting>
  <conditionalFormatting sqref="AG43:AH43">
    <cfRule type="expression" dxfId="37" priority="51" stopIfTrue="1">
      <formula>$R$43="ย้าย"</formula>
    </cfRule>
    <cfRule type="expression" dxfId="36" priority="52" stopIfTrue="1">
      <formula>$R$43="มส"</formula>
    </cfRule>
  </conditionalFormatting>
  <conditionalFormatting sqref="AG44:AH44">
    <cfRule type="expression" dxfId="35" priority="21" stopIfTrue="1">
      <formula>$R$44="ย้าย"</formula>
    </cfRule>
    <cfRule type="expression" dxfId="34" priority="22" stopIfTrue="1">
      <formula>$R$44="มส"</formula>
    </cfRule>
  </conditionalFormatting>
  <conditionalFormatting sqref="AG45:AH45">
    <cfRule type="expression" dxfId="33" priority="49" stopIfTrue="1">
      <formula>$R$45="ย้าย"</formula>
    </cfRule>
    <cfRule type="expression" dxfId="32" priority="50" stopIfTrue="1">
      <formula>$R$45="มส"</formula>
    </cfRule>
  </conditionalFormatting>
  <conditionalFormatting sqref="AG46:AH46">
    <cfRule type="expression" dxfId="31" priority="19" stopIfTrue="1">
      <formula>$R$46="ย้าย"</formula>
    </cfRule>
    <cfRule type="expression" dxfId="30" priority="20" stopIfTrue="1">
      <formula>$R$46="มส"</formula>
    </cfRule>
    <cfRule type="expression" dxfId="29" priority="47" stopIfTrue="1">
      <formula>$R$46="ย้าย"</formula>
    </cfRule>
    <cfRule type="expression" dxfId="28" priority="48" stopIfTrue="1">
      <formula>$R$46="มส"</formula>
    </cfRule>
  </conditionalFormatting>
  <conditionalFormatting sqref="AG47:AH47">
    <cfRule type="expression" dxfId="27" priority="17" stopIfTrue="1">
      <formula>$R$47="ย้าย"</formula>
    </cfRule>
    <cfRule type="expression" dxfId="26" priority="18" stopIfTrue="1">
      <formula>$R$47="มส"</formula>
    </cfRule>
    <cfRule type="expression" dxfId="25" priority="45" stopIfTrue="1">
      <formula>$R$47="ย้าย"</formula>
    </cfRule>
    <cfRule type="expression" dxfId="24" priority="46" stopIfTrue="1">
      <formula>$R$47="มส"</formula>
    </cfRule>
  </conditionalFormatting>
  <conditionalFormatting sqref="AG48:AH48">
    <cfRule type="expression" dxfId="23" priority="15" stopIfTrue="1">
      <formula>$R$48="ย้าย"</formula>
    </cfRule>
    <cfRule type="expression" dxfId="22" priority="16" stopIfTrue="1">
      <formula>$R$48="มส"</formula>
    </cfRule>
    <cfRule type="expression" dxfId="21" priority="43" stopIfTrue="1">
      <formula>$R$48="ย้าย"</formula>
    </cfRule>
    <cfRule type="expression" dxfId="20" priority="44" stopIfTrue="1">
      <formula>$R$48="มส"</formula>
    </cfRule>
  </conditionalFormatting>
  <conditionalFormatting sqref="AG49:AH49">
    <cfRule type="expression" dxfId="19" priority="13" stopIfTrue="1">
      <formula>$R$49="ย้าย"</formula>
    </cfRule>
    <cfRule type="expression" dxfId="18" priority="14" stopIfTrue="1">
      <formula>$R$49="มส"</formula>
    </cfRule>
    <cfRule type="expression" dxfId="17" priority="41" stopIfTrue="1">
      <formula>$R$49="ย้าย"</formula>
    </cfRule>
    <cfRule type="expression" dxfId="16" priority="42" stopIfTrue="1">
      <formula>$R$49="มส"</formula>
    </cfRule>
  </conditionalFormatting>
  <conditionalFormatting sqref="AG50:AH50">
    <cfRule type="expression" dxfId="15" priority="11" stopIfTrue="1">
      <formula>$R$50="ย้าย"</formula>
    </cfRule>
    <cfRule type="expression" dxfId="14" priority="12" stopIfTrue="1">
      <formula>$R$50="มส"</formula>
    </cfRule>
    <cfRule type="expression" dxfId="13" priority="39" stopIfTrue="1">
      <formula>$R$50="ย้าย"</formula>
    </cfRule>
    <cfRule type="expression" dxfId="12" priority="40" stopIfTrue="1">
      <formula>$R$50="มส"</formula>
    </cfRule>
  </conditionalFormatting>
  <conditionalFormatting sqref="AG51:AH51">
    <cfRule type="expression" dxfId="11" priority="37" stopIfTrue="1">
      <formula>$R$51="ย้าย"</formula>
    </cfRule>
    <cfRule type="expression" dxfId="10" priority="38" stopIfTrue="1">
      <formula>$R$51="มส"</formula>
    </cfRule>
  </conditionalFormatting>
  <conditionalFormatting sqref="AG52:AH52">
    <cfRule type="expression" dxfId="9" priority="35" stopIfTrue="1">
      <formula>$R$52="ย้าย"</formula>
    </cfRule>
    <cfRule type="expression" dxfId="8" priority="36" stopIfTrue="1">
      <formula>$R$52="มส"</formula>
    </cfRule>
  </conditionalFormatting>
  <conditionalFormatting sqref="AG53:AH53">
    <cfRule type="expression" dxfId="7" priority="33" stopIfTrue="1">
      <formula>$R$53="ย้าย"</formula>
    </cfRule>
    <cfRule type="expression" dxfId="6" priority="34" stopIfTrue="1">
      <formula>$R$53="มส"</formula>
    </cfRule>
  </conditionalFormatting>
  <conditionalFormatting sqref="AG54:AH54">
    <cfRule type="expression" dxfId="5" priority="31" stopIfTrue="1">
      <formula>$R$54="ย้าย"</formula>
    </cfRule>
    <cfRule type="expression" dxfId="4" priority="32" stopIfTrue="1">
      <formula>$R$54="มส"</formula>
    </cfRule>
  </conditionalFormatting>
  <conditionalFormatting sqref="AG55:AH55">
    <cfRule type="expression" dxfId="3" priority="29" stopIfTrue="1">
      <formula>$R$55="ย้าย"</formula>
    </cfRule>
    <cfRule type="expression" dxfId="2" priority="30" stopIfTrue="1">
      <formula>$R$55="มส"</formula>
    </cfRule>
  </conditionalFormatting>
  <dataValidations count="1">
    <dataValidation type="list" allowBlank="1" showInputMessage="1" showErrorMessage="1" sqref="R11:R60" xr:uid="{00000000-0002-0000-0100-000000000000}">
      <formula1>"ร,มส,ย้าย"</formula1>
    </dataValidation>
  </dataValidations>
  <printOptions horizontalCentered="1"/>
  <pageMargins left="0.19685039370078741" right="0.19685039370078741" top="0.78740157480314965" bottom="0.19685039370078741" header="0.51181102362204722" footer="0.51181102362204722"/>
  <pageSetup paperSize="5" scale="96" orientation="portrait" blackAndWhite="1" r:id="rId1"/>
  <headerFooter alignWithMargins="0"/>
  <colBreaks count="1" manualBreakCount="1">
    <brk id="28" max="59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A95C016-B45B-4AE1-8394-D4A7507239CF}">
          <x14:formula1>
            <xm:f>Subject!$A$34:$A$182</xm:f>
          </x14:formula1>
          <xm:sqref>AC11:AC55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2E8BB9-2754-4030-8637-B7406C311D37}">
  <sheetPr>
    <tabColor rgb="FFFF0000"/>
  </sheetPr>
  <dimension ref="A1:RO56"/>
  <sheetViews>
    <sheetView view="pageBreakPreview" zoomScale="40" zoomScaleSheetLayoutView="40" workbookViewId="0">
      <pane xSplit="4" ySplit="4" topLeftCell="NS5" activePane="bottomRight" state="frozen"/>
      <selection activeCell="C9" sqref="C9"/>
      <selection pane="topRight" activeCell="C9" sqref="C9"/>
      <selection pane="bottomLeft" activeCell="C9" sqref="C9"/>
      <selection pane="bottomRight" activeCell="MI49" sqref="MI49"/>
    </sheetView>
  </sheetViews>
  <sheetFormatPr defaultColWidth="8" defaultRowHeight="24.6"/>
  <cols>
    <col min="1" max="1" width="17.33203125" style="345" customWidth="1"/>
    <col min="2" max="2" width="14.44140625" style="345" customWidth="1"/>
    <col min="3" max="3" width="7.33203125" style="345" customWidth="1"/>
    <col min="4" max="4" width="8.44140625" style="409" customWidth="1"/>
    <col min="5" max="35" width="2.44140625" style="409" customWidth="1"/>
    <col min="36" max="36" width="17.33203125" style="409" customWidth="1"/>
    <col min="37" max="37" width="8.44140625" style="409" customWidth="1"/>
    <col min="38" max="68" width="2.44140625" style="409" customWidth="1"/>
    <col min="69" max="69" width="17.33203125" style="409" customWidth="1"/>
    <col min="70" max="70" width="8.44140625" style="409" customWidth="1"/>
    <col min="71" max="101" width="2.44140625" style="409" customWidth="1"/>
    <col min="102" max="102" width="17.33203125" style="409" customWidth="1"/>
    <col min="103" max="103" width="8.44140625" style="409" customWidth="1"/>
    <col min="104" max="134" width="2.44140625" style="409" customWidth="1"/>
    <col min="135" max="135" width="17.33203125" style="409" customWidth="1"/>
    <col min="136" max="136" width="8.44140625" style="409" customWidth="1"/>
    <col min="137" max="167" width="2.44140625" style="409" customWidth="1"/>
    <col min="168" max="168" width="17.33203125" style="409" customWidth="1"/>
    <col min="169" max="169" width="8.44140625" style="409" customWidth="1"/>
    <col min="170" max="200" width="2.44140625" style="409" customWidth="1"/>
    <col min="201" max="201" width="17.33203125" style="409" customWidth="1"/>
    <col min="202" max="202" width="8.44140625" style="409" customWidth="1"/>
    <col min="203" max="233" width="2.44140625" style="409" customWidth="1"/>
    <col min="234" max="234" width="17.33203125" style="409" customWidth="1"/>
    <col min="235" max="235" width="8.44140625" style="409" customWidth="1"/>
    <col min="236" max="266" width="2.44140625" style="409" customWidth="1"/>
    <col min="267" max="267" width="17.33203125" style="409" customWidth="1"/>
    <col min="268" max="268" width="8.44140625" style="409" customWidth="1"/>
    <col min="269" max="299" width="2.44140625" style="409" customWidth="1"/>
    <col min="300" max="300" width="17.33203125" style="409" customWidth="1"/>
    <col min="301" max="301" width="8.44140625" style="409" customWidth="1"/>
    <col min="302" max="332" width="2.44140625" style="409" customWidth="1"/>
    <col min="333" max="333" width="17.33203125" style="409" customWidth="1"/>
    <col min="334" max="334" width="8.44140625" style="409" customWidth="1"/>
    <col min="335" max="365" width="2.44140625" style="409" customWidth="1"/>
    <col min="366" max="366" width="17.33203125" style="409" customWidth="1"/>
    <col min="367" max="367" width="8.44140625" style="409" customWidth="1"/>
    <col min="368" max="398" width="2.44140625" style="409" customWidth="1"/>
    <col min="399" max="399" width="17.33203125" style="409" customWidth="1"/>
    <col min="400" max="400" width="7.6640625" style="409" customWidth="1"/>
    <col min="401" max="429" width="3.5546875" style="409" customWidth="1"/>
    <col min="430" max="430" width="7.44140625" style="409" customWidth="1"/>
    <col min="431" max="431" width="3.88671875" style="409" customWidth="1"/>
    <col min="432" max="463" width="3.33203125" style="409" customWidth="1"/>
    <col min="464" max="464" width="3.5546875" style="409" customWidth="1"/>
    <col min="465" max="465" width="6.109375" style="409" customWidth="1"/>
    <col min="466" max="466" width="17.33203125" style="409" customWidth="1"/>
    <col min="467" max="467" width="16.5546875" style="409" customWidth="1"/>
    <col min="468" max="474" width="5.6640625" style="409" customWidth="1"/>
    <col min="475" max="475" width="7.44140625" style="409" customWidth="1"/>
    <col min="476" max="476" width="34.5546875" style="409" customWidth="1"/>
    <col min="477" max="477" width="13.6640625" style="409" customWidth="1"/>
    <col min="478" max="16384" width="8" style="409"/>
  </cols>
  <sheetData>
    <row r="1" spans="1:483" ht="23.1" customHeight="1">
      <c r="A1" s="900" t="s">
        <v>43</v>
      </c>
      <c r="B1" s="900"/>
      <c r="C1" s="353"/>
      <c r="D1" s="880" t="str">
        <f>CONCATENATE("แบบบันทึกเวลาเรียน ปีการศึกษา ",'01.ข้อมูลเบื้องต้น'!K2," ")</f>
        <v xml:space="preserve">แบบบันทึกเวลาเรียน ปีการศึกษา 2568 </v>
      </c>
      <c r="E1" s="880"/>
      <c r="F1" s="880"/>
      <c r="G1" s="880"/>
      <c r="H1" s="880"/>
      <c r="I1" s="880"/>
      <c r="J1" s="880"/>
      <c r="K1" s="880"/>
      <c r="L1" s="880"/>
      <c r="M1" s="880"/>
      <c r="N1" s="880"/>
      <c r="O1" s="880"/>
      <c r="P1" s="880"/>
      <c r="Q1" s="880"/>
      <c r="R1" s="880"/>
      <c r="S1" s="880"/>
      <c r="T1" s="880"/>
      <c r="U1" s="880"/>
      <c r="V1" s="880"/>
      <c r="W1" s="880"/>
      <c r="X1" s="880"/>
      <c r="Y1" s="880"/>
      <c r="Z1" s="880"/>
      <c r="AA1" s="880"/>
      <c r="AB1" s="880"/>
      <c r="AC1" s="880"/>
      <c r="AD1" s="880"/>
      <c r="AE1" s="880"/>
      <c r="AF1" s="880"/>
      <c r="AG1" s="880"/>
      <c r="AH1" s="880"/>
      <c r="AI1" s="880"/>
      <c r="AJ1" s="880"/>
      <c r="AK1" s="880" t="str">
        <f>CONCATENATE("แบบบันทึกเวลาเรียน ปีการศึกษา ",'01.ข้อมูลเบื้องต้น'!K2," ")</f>
        <v xml:space="preserve">แบบบันทึกเวลาเรียน ปีการศึกษา 2568 </v>
      </c>
      <c r="AL1" s="880"/>
      <c r="AM1" s="880"/>
      <c r="AN1" s="880"/>
      <c r="AO1" s="880"/>
      <c r="AP1" s="880"/>
      <c r="AQ1" s="880"/>
      <c r="AR1" s="880"/>
      <c r="AS1" s="880"/>
      <c r="AT1" s="880"/>
      <c r="AU1" s="880"/>
      <c r="AV1" s="880"/>
      <c r="AW1" s="880"/>
      <c r="AX1" s="880"/>
      <c r="AY1" s="880"/>
      <c r="AZ1" s="880"/>
      <c r="BA1" s="880"/>
      <c r="BB1" s="880"/>
      <c r="BC1" s="880"/>
      <c r="BD1" s="880"/>
      <c r="BE1" s="880"/>
      <c r="BF1" s="880"/>
      <c r="BG1" s="880"/>
      <c r="BH1" s="880"/>
      <c r="BI1" s="880"/>
      <c r="BJ1" s="880"/>
      <c r="BK1" s="880"/>
      <c r="BL1" s="880"/>
      <c r="BM1" s="880"/>
      <c r="BN1" s="880"/>
      <c r="BO1" s="880"/>
      <c r="BP1" s="880"/>
      <c r="BQ1" s="880"/>
      <c r="BR1" s="880" t="str">
        <f>CONCATENATE("แบบบันทึกเวลาเรียน ปีการศึกษา ",'01.ข้อมูลเบื้องต้น'!K2," ")</f>
        <v xml:space="preserve">แบบบันทึกเวลาเรียน ปีการศึกษา 2568 </v>
      </c>
      <c r="BS1" s="880"/>
      <c r="BT1" s="880"/>
      <c r="BU1" s="880"/>
      <c r="BV1" s="880"/>
      <c r="BW1" s="880"/>
      <c r="BX1" s="880"/>
      <c r="BY1" s="880"/>
      <c r="BZ1" s="880"/>
      <c r="CA1" s="880"/>
      <c r="CB1" s="880"/>
      <c r="CC1" s="880"/>
      <c r="CD1" s="880"/>
      <c r="CE1" s="880"/>
      <c r="CF1" s="880"/>
      <c r="CG1" s="880"/>
      <c r="CH1" s="880"/>
      <c r="CI1" s="880"/>
      <c r="CJ1" s="880"/>
      <c r="CK1" s="880"/>
      <c r="CL1" s="880"/>
      <c r="CM1" s="880"/>
      <c r="CN1" s="880"/>
      <c r="CO1" s="880"/>
      <c r="CP1" s="880"/>
      <c r="CQ1" s="880"/>
      <c r="CR1" s="880"/>
      <c r="CS1" s="880"/>
      <c r="CT1" s="880"/>
      <c r="CU1" s="880"/>
      <c r="CV1" s="880"/>
      <c r="CW1" s="880"/>
      <c r="CX1" s="880"/>
      <c r="CY1" s="880" t="str">
        <f>CONCATENATE("แบบบันทึกเวลาเรียน ปีการศึกษา ",'01.ข้อมูลเบื้องต้น'!K2," ")</f>
        <v xml:space="preserve">แบบบันทึกเวลาเรียน ปีการศึกษา 2568 </v>
      </c>
      <c r="CZ1" s="880"/>
      <c r="DA1" s="880"/>
      <c r="DB1" s="880"/>
      <c r="DC1" s="880"/>
      <c r="DD1" s="880"/>
      <c r="DE1" s="880"/>
      <c r="DF1" s="880"/>
      <c r="DG1" s="880"/>
      <c r="DH1" s="880"/>
      <c r="DI1" s="880"/>
      <c r="DJ1" s="880"/>
      <c r="DK1" s="880"/>
      <c r="DL1" s="880"/>
      <c r="DM1" s="880"/>
      <c r="DN1" s="880"/>
      <c r="DO1" s="880"/>
      <c r="DP1" s="880"/>
      <c r="DQ1" s="880"/>
      <c r="DR1" s="880"/>
      <c r="DS1" s="880"/>
      <c r="DT1" s="880"/>
      <c r="DU1" s="880"/>
      <c r="DV1" s="880"/>
      <c r="DW1" s="880"/>
      <c r="DX1" s="880"/>
      <c r="DY1" s="880"/>
      <c r="DZ1" s="880"/>
      <c r="EA1" s="880"/>
      <c r="EB1" s="880"/>
      <c r="EC1" s="880"/>
      <c r="ED1" s="880"/>
      <c r="EE1" s="880"/>
      <c r="EF1" s="880" t="str">
        <f>CONCATENATE("แบบบันทึกเวลาเรียน ปีการศึกษา ",'01.ข้อมูลเบื้องต้น'!K2," ")</f>
        <v xml:space="preserve">แบบบันทึกเวลาเรียน ปีการศึกษา 2568 </v>
      </c>
      <c r="EG1" s="880"/>
      <c r="EH1" s="880"/>
      <c r="EI1" s="880"/>
      <c r="EJ1" s="880"/>
      <c r="EK1" s="880"/>
      <c r="EL1" s="880"/>
      <c r="EM1" s="880"/>
      <c r="EN1" s="880"/>
      <c r="EO1" s="880"/>
      <c r="EP1" s="880"/>
      <c r="EQ1" s="880"/>
      <c r="ER1" s="880"/>
      <c r="ES1" s="880"/>
      <c r="ET1" s="880"/>
      <c r="EU1" s="880"/>
      <c r="EV1" s="880"/>
      <c r="EW1" s="880"/>
      <c r="EX1" s="880"/>
      <c r="EY1" s="880"/>
      <c r="EZ1" s="880"/>
      <c r="FA1" s="880"/>
      <c r="FB1" s="880"/>
      <c r="FC1" s="880"/>
      <c r="FD1" s="880"/>
      <c r="FE1" s="880"/>
      <c r="FF1" s="880"/>
      <c r="FG1" s="880"/>
      <c r="FH1" s="880"/>
      <c r="FI1" s="880"/>
      <c r="FJ1" s="880"/>
      <c r="FK1" s="880"/>
      <c r="FL1" s="880"/>
      <c r="FM1" s="880" t="str">
        <f>CONCATENATE("แบบบันทึกเวลาเรียน ปีการศึกษา ",'01.ข้อมูลเบื้องต้น'!K2," ")</f>
        <v xml:space="preserve">แบบบันทึกเวลาเรียน ปีการศึกษา 2568 </v>
      </c>
      <c r="FN1" s="880"/>
      <c r="FO1" s="880"/>
      <c r="FP1" s="880"/>
      <c r="FQ1" s="880"/>
      <c r="FR1" s="880"/>
      <c r="FS1" s="880"/>
      <c r="FT1" s="880"/>
      <c r="FU1" s="880"/>
      <c r="FV1" s="880"/>
      <c r="FW1" s="880"/>
      <c r="FX1" s="880"/>
      <c r="FY1" s="880"/>
      <c r="FZ1" s="880"/>
      <c r="GA1" s="880"/>
      <c r="GB1" s="880"/>
      <c r="GC1" s="880"/>
      <c r="GD1" s="880"/>
      <c r="GE1" s="880"/>
      <c r="GF1" s="880"/>
      <c r="GG1" s="880"/>
      <c r="GH1" s="880"/>
      <c r="GI1" s="880"/>
      <c r="GJ1" s="880"/>
      <c r="GK1" s="880"/>
      <c r="GL1" s="880"/>
      <c r="GM1" s="880"/>
      <c r="GN1" s="880"/>
      <c r="GO1" s="880"/>
      <c r="GP1" s="880"/>
      <c r="GQ1" s="880"/>
      <c r="GR1" s="880"/>
      <c r="GS1" s="880"/>
      <c r="GT1" s="880" t="str">
        <f>CONCATENATE("แบบบันทึกเวลาเรียน ปีการศึกษา ",'01.ข้อมูลเบื้องต้น'!K2," ")</f>
        <v xml:space="preserve">แบบบันทึกเวลาเรียน ปีการศึกษา 2568 </v>
      </c>
      <c r="GU1" s="880"/>
      <c r="GV1" s="880"/>
      <c r="GW1" s="880"/>
      <c r="GX1" s="880"/>
      <c r="GY1" s="880"/>
      <c r="GZ1" s="880"/>
      <c r="HA1" s="880"/>
      <c r="HB1" s="880"/>
      <c r="HC1" s="880"/>
      <c r="HD1" s="880"/>
      <c r="HE1" s="880"/>
      <c r="HF1" s="880"/>
      <c r="HG1" s="880"/>
      <c r="HH1" s="880"/>
      <c r="HI1" s="880"/>
      <c r="HJ1" s="880"/>
      <c r="HK1" s="880"/>
      <c r="HL1" s="880"/>
      <c r="HM1" s="880"/>
      <c r="HN1" s="880"/>
      <c r="HO1" s="880"/>
      <c r="HP1" s="880"/>
      <c r="HQ1" s="880"/>
      <c r="HR1" s="880"/>
      <c r="HS1" s="880"/>
      <c r="HT1" s="880"/>
      <c r="HU1" s="880"/>
      <c r="HV1" s="880"/>
      <c r="HW1" s="880"/>
      <c r="HX1" s="880"/>
      <c r="HY1" s="880"/>
      <c r="HZ1" s="880"/>
      <c r="IA1" s="880" t="str">
        <f>CONCATENATE("แบบบันทึกเวลาเรียน ปีการศึกษา ",'01.ข้อมูลเบื้องต้น'!K2," ")</f>
        <v xml:space="preserve">แบบบันทึกเวลาเรียน ปีการศึกษา 2568 </v>
      </c>
      <c r="IB1" s="880"/>
      <c r="IC1" s="880"/>
      <c r="ID1" s="880"/>
      <c r="IE1" s="880"/>
      <c r="IF1" s="880"/>
      <c r="IG1" s="880"/>
      <c r="IH1" s="880"/>
      <c r="II1" s="880"/>
      <c r="IJ1" s="880"/>
      <c r="IK1" s="880"/>
      <c r="IL1" s="880"/>
      <c r="IM1" s="880"/>
      <c r="IN1" s="880"/>
      <c r="IO1" s="880"/>
      <c r="IP1" s="880"/>
      <c r="IQ1" s="880"/>
      <c r="IR1" s="880"/>
      <c r="IS1" s="880"/>
      <c r="IT1" s="880"/>
      <c r="IU1" s="880"/>
      <c r="IV1" s="880"/>
      <c r="IW1" s="880"/>
      <c r="IX1" s="880"/>
      <c r="IY1" s="880"/>
      <c r="IZ1" s="880"/>
      <c r="JA1" s="880"/>
      <c r="JB1" s="880"/>
      <c r="JC1" s="880"/>
      <c r="JD1" s="880"/>
      <c r="JE1" s="880"/>
      <c r="JF1" s="880"/>
      <c r="JG1" s="880"/>
      <c r="JH1" s="880" t="str">
        <f>CONCATENATE("แบบบันทึกเวลาเรียน ปีการศึกษา ",'01.ข้อมูลเบื้องต้น'!K2," ")</f>
        <v xml:space="preserve">แบบบันทึกเวลาเรียน ปีการศึกษา 2568 </v>
      </c>
      <c r="JI1" s="880"/>
      <c r="JJ1" s="880"/>
      <c r="JK1" s="880"/>
      <c r="JL1" s="880"/>
      <c r="JM1" s="880"/>
      <c r="JN1" s="880"/>
      <c r="JO1" s="880"/>
      <c r="JP1" s="880"/>
      <c r="JQ1" s="880"/>
      <c r="JR1" s="880"/>
      <c r="JS1" s="880"/>
      <c r="JT1" s="880"/>
      <c r="JU1" s="880"/>
      <c r="JV1" s="880"/>
      <c r="JW1" s="880"/>
      <c r="JX1" s="880"/>
      <c r="JY1" s="880"/>
      <c r="JZ1" s="880"/>
      <c r="KA1" s="880"/>
      <c r="KB1" s="880"/>
      <c r="KC1" s="880"/>
      <c r="KD1" s="880"/>
      <c r="KE1" s="880"/>
      <c r="KF1" s="880"/>
      <c r="KG1" s="880"/>
      <c r="KH1" s="880"/>
      <c r="KI1" s="880"/>
      <c r="KJ1" s="880"/>
      <c r="KK1" s="880"/>
      <c r="KL1" s="880"/>
      <c r="KM1" s="880"/>
      <c r="KN1" s="880"/>
      <c r="KO1" s="880" t="str">
        <f>CONCATENATE("แบบบันทึกเวลาเรียน ปีการศึกษา ",'01.ข้อมูลเบื้องต้น'!K2," ")</f>
        <v xml:space="preserve">แบบบันทึกเวลาเรียน ปีการศึกษา 2568 </v>
      </c>
      <c r="KP1" s="880"/>
      <c r="KQ1" s="880"/>
      <c r="KR1" s="880"/>
      <c r="KS1" s="880"/>
      <c r="KT1" s="880"/>
      <c r="KU1" s="880"/>
      <c r="KV1" s="880"/>
      <c r="KW1" s="880"/>
      <c r="KX1" s="880"/>
      <c r="KY1" s="880"/>
      <c r="KZ1" s="880"/>
      <c r="LA1" s="880"/>
      <c r="LB1" s="880"/>
      <c r="LC1" s="880"/>
      <c r="LD1" s="880"/>
      <c r="LE1" s="880"/>
      <c r="LF1" s="880"/>
      <c r="LG1" s="880"/>
      <c r="LH1" s="880"/>
      <c r="LI1" s="880"/>
      <c r="LJ1" s="880"/>
      <c r="LK1" s="880"/>
      <c r="LL1" s="880"/>
      <c r="LM1" s="880"/>
      <c r="LN1" s="880"/>
      <c r="LO1" s="880"/>
      <c r="LP1" s="880"/>
      <c r="LQ1" s="880"/>
      <c r="LR1" s="880"/>
      <c r="LS1" s="880"/>
      <c r="LT1" s="880"/>
      <c r="LU1" s="880"/>
      <c r="LV1" s="880" t="str">
        <f>CONCATENATE("แบบบันทึกเวลาเรียน ปีการศึกษา ",'01.ข้อมูลเบื้องต้น'!K2," ")</f>
        <v xml:space="preserve">แบบบันทึกเวลาเรียน ปีการศึกษา 2568 </v>
      </c>
      <c r="LW1" s="880"/>
      <c r="LX1" s="880"/>
      <c r="LY1" s="880"/>
      <c r="LZ1" s="880"/>
      <c r="MA1" s="880"/>
      <c r="MB1" s="880"/>
      <c r="MC1" s="880"/>
      <c r="MD1" s="880"/>
      <c r="ME1" s="880"/>
      <c r="MF1" s="880"/>
      <c r="MG1" s="880"/>
      <c r="MH1" s="880"/>
      <c r="MI1" s="880"/>
      <c r="MJ1" s="880"/>
      <c r="MK1" s="880"/>
      <c r="ML1" s="880"/>
      <c r="MM1" s="880"/>
      <c r="MN1" s="880"/>
      <c r="MO1" s="880"/>
      <c r="MP1" s="880"/>
      <c r="MQ1" s="880"/>
      <c r="MR1" s="880"/>
      <c r="MS1" s="880"/>
      <c r="MT1" s="880"/>
      <c r="MU1" s="880"/>
      <c r="MV1" s="880"/>
      <c r="MW1" s="880"/>
      <c r="MX1" s="880"/>
      <c r="MY1" s="880"/>
      <c r="MZ1" s="880"/>
      <c r="NA1" s="880"/>
      <c r="NB1" s="880"/>
      <c r="NC1" s="880" t="str">
        <f>CONCATENATE("แบบบันทึกเวลาเรียน ปีการศึกษา ",'01.ข้อมูลเบื้องต้น'!K2," ")</f>
        <v xml:space="preserve">แบบบันทึกเวลาเรียน ปีการศึกษา 2568 </v>
      </c>
      <c r="ND1" s="880"/>
      <c r="NE1" s="880"/>
      <c r="NF1" s="880"/>
      <c r="NG1" s="880"/>
      <c r="NH1" s="880"/>
      <c r="NI1" s="880"/>
      <c r="NJ1" s="880"/>
      <c r="NK1" s="880"/>
      <c r="NL1" s="880"/>
      <c r="NM1" s="880"/>
      <c r="NN1" s="880"/>
      <c r="NO1" s="880"/>
      <c r="NP1" s="880"/>
      <c r="NQ1" s="880"/>
      <c r="NR1" s="880"/>
      <c r="NS1" s="880"/>
      <c r="NT1" s="880"/>
      <c r="NU1" s="880"/>
      <c r="NV1" s="880"/>
      <c r="NW1" s="880"/>
      <c r="NX1" s="880"/>
      <c r="NY1" s="880"/>
      <c r="NZ1" s="880"/>
      <c r="OA1" s="880"/>
      <c r="OB1" s="880"/>
      <c r="OC1" s="880"/>
      <c r="OD1" s="880"/>
      <c r="OE1" s="880"/>
      <c r="OF1" s="880"/>
      <c r="OG1" s="880"/>
      <c r="OH1" s="880"/>
      <c r="OI1" s="880"/>
      <c r="OJ1" s="894" t="s">
        <v>233</v>
      </c>
      <c r="OK1" s="894"/>
      <c r="OL1" s="894"/>
      <c r="OM1" s="894"/>
      <c r="ON1" s="894"/>
      <c r="OO1" s="894"/>
      <c r="OP1" s="894"/>
      <c r="OQ1" s="894"/>
      <c r="OR1" s="894"/>
      <c r="OS1" s="894"/>
      <c r="OT1" s="894"/>
      <c r="OU1" s="894"/>
      <c r="OV1" s="894"/>
      <c r="OW1" s="894"/>
      <c r="OX1" s="894"/>
      <c r="OY1" s="894"/>
      <c r="OZ1" s="894"/>
      <c r="PA1" s="894"/>
      <c r="PB1" s="894"/>
      <c r="PC1" s="894"/>
      <c r="PD1" s="894"/>
      <c r="PE1" s="894"/>
      <c r="PF1" s="894"/>
      <c r="PG1" s="894"/>
      <c r="PH1" s="894"/>
      <c r="PI1" s="894"/>
      <c r="PJ1" s="894"/>
      <c r="PK1" s="894"/>
      <c r="PL1" s="894"/>
      <c r="PM1" s="894"/>
      <c r="PN1" s="894"/>
      <c r="PO1" s="894" t="s">
        <v>233</v>
      </c>
      <c r="PP1" s="894"/>
      <c r="PQ1" s="894"/>
      <c r="PR1" s="894"/>
      <c r="PS1" s="894"/>
      <c r="PT1" s="894"/>
      <c r="PU1" s="894"/>
      <c r="PV1" s="894"/>
      <c r="PW1" s="894"/>
      <c r="PX1" s="894"/>
      <c r="PY1" s="894"/>
      <c r="PZ1" s="894"/>
      <c r="QA1" s="894"/>
      <c r="QB1" s="894"/>
      <c r="QC1" s="894"/>
      <c r="QD1" s="894"/>
      <c r="QE1" s="894"/>
      <c r="QF1" s="894"/>
      <c r="QG1" s="894"/>
      <c r="QH1" s="894"/>
      <c r="QI1" s="894"/>
      <c r="QJ1" s="894"/>
      <c r="QK1" s="894"/>
      <c r="QL1" s="894"/>
      <c r="QM1" s="894"/>
      <c r="QN1" s="894"/>
      <c r="QO1" s="894"/>
      <c r="QP1" s="894"/>
      <c r="QQ1" s="894"/>
      <c r="QR1" s="894"/>
      <c r="QS1" s="894"/>
      <c r="QT1" s="894"/>
      <c r="QU1" s="894"/>
      <c r="QV1" s="894"/>
      <c r="QW1" s="894"/>
      <c r="QX1" s="898" t="s">
        <v>256</v>
      </c>
      <c r="QY1" s="898"/>
      <c r="QZ1" s="898"/>
      <c r="RA1" s="898"/>
      <c r="RB1" s="898"/>
      <c r="RC1" s="898"/>
      <c r="RD1" s="898"/>
      <c r="RE1" s="898"/>
      <c r="RF1" s="898"/>
      <c r="RG1" s="898"/>
      <c r="RH1" s="898"/>
      <c r="RI1" s="408"/>
    </row>
    <row r="2" spans="1:483" ht="20.7" customHeight="1">
      <c r="A2" s="900"/>
      <c r="B2" s="900"/>
      <c r="C2" s="353"/>
      <c r="D2" s="879" t="str">
        <f>CONCATENATE("เดือน ",RJ6)</f>
        <v>เดือน พฤษภาคม</v>
      </c>
      <c r="E2" s="879"/>
      <c r="F2" s="879"/>
      <c r="G2" s="879"/>
      <c r="H2" s="879"/>
      <c r="I2" s="879"/>
      <c r="J2" s="879"/>
      <c r="K2" s="879"/>
      <c r="L2" s="879"/>
      <c r="M2" s="879"/>
      <c r="N2" s="879"/>
      <c r="O2" s="879"/>
      <c r="P2" s="879"/>
      <c r="Q2" s="879"/>
      <c r="R2" s="879"/>
      <c r="S2" s="879"/>
      <c r="T2" s="879"/>
      <c r="U2" s="879"/>
      <c r="V2" s="879"/>
      <c r="W2" s="879"/>
      <c r="X2" s="879"/>
      <c r="Y2" s="879"/>
      <c r="Z2" s="879"/>
      <c r="AA2" s="879"/>
      <c r="AB2" s="879"/>
      <c r="AC2" s="879"/>
      <c r="AD2" s="879"/>
      <c r="AE2" s="879"/>
      <c r="AF2" s="879"/>
      <c r="AG2" s="879"/>
      <c r="AH2" s="879"/>
      <c r="AI2" s="879"/>
      <c r="AJ2" s="879"/>
      <c r="AK2" s="879" t="str">
        <f>CONCATENATE("เดือน ",RJ7)</f>
        <v>เดือน มิถุนายน</v>
      </c>
      <c r="AL2" s="879"/>
      <c r="AM2" s="879"/>
      <c r="AN2" s="879"/>
      <c r="AO2" s="879"/>
      <c r="AP2" s="879"/>
      <c r="AQ2" s="879"/>
      <c r="AR2" s="879"/>
      <c r="AS2" s="879"/>
      <c r="AT2" s="879"/>
      <c r="AU2" s="879"/>
      <c r="AV2" s="879"/>
      <c r="AW2" s="879"/>
      <c r="AX2" s="879"/>
      <c r="AY2" s="879"/>
      <c r="AZ2" s="879"/>
      <c r="BA2" s="879"/>
      <c r="BB2" s="879"/>
      <c r="BC2" s="879"/>
      <c r="BD2" s="879"/>
      <c r="BE2" s="879"/>
      <c r="BF2" s="879"/>
      <c r="BG2" s="879"/>
      <c r="BH2" s="879"/>
      <c r="BI2" s="879"/>
      <c r="BJ2" s="879"/>
      <c r="BK2" s="879"/>
      <c r="BL2" s="879"/>
      <c r="BM2" s="879"/>
      <c r="BN2" s="879"/>
      <c r="BO2" s="879"/>
      <c r="BP2" s="879"/>
      <c r="BQ2" s="879"/>
      <c r="BR2" s="879" t="str">
        <f>CONCATENATE("เดือน ",RJ8)</f>
        <v>เดือน กรกฎาคม</v>
      </c>
      <c r="BS2" s="879"/>
      <c r="BT2" s="879"/>
      <c r="BU2" s="879"/>
      <c r="BV2" s="879"/>
      <c r="BW2" s="879"/>
      <c r="BX2" s="879"/>
      <c r="BY2" s="879"/>
      <c r="BZ2" s="879"/>
      <c r="CA2" s="879"/>
      <c r="CB2" s="879"/>
      <c r="CC2" s="879"/>
      <c r="CD2" s="879"/>
      <c r="CE2" s="879"/>
      <c r="CF2" s="879"/>
      <c r="CG2" s="879"/>
      <c r="CH2" s="879"/>
      <c r="CI2" s="879"/>
      <c r="CJ2" s="879"/>
      <c r="CK2" s="879"/>
      <c r="CL2" s="879"/>
      <c r="CM2" s="879"/>
      <c r="CN2" s="879"/>
      <c r="CO2" s="879"/>
      <c r="CP2" s="879"/>
      <c r="CQ2" s="879"/>
      <c r="CR2" s="879"/>
      <c r="CS2" s="879"/>
      <c r="CT2" s="879"/>
      <c r="CU2" s="879"/>
      <c r="CV2" s="879"/>
      <c r="CW2" s="879"/>
      <c r="CX2" s="879"/>
      <c r="CY2" s="879" t="str">
        <f>CONCATENATE("เดือน ",RJ9)</f>
        <v>เดือน สิงหาคม</v>
      </c>
      <c r="CZ2" s="879"/>
      <c r="DA2" s="879"/>
      <c r="DB2" s="879"/>
      <c r="DC2" s="879"/>
      <c r="DD2" s="879"/>
      <c r="DE2" s="879"/>
      <c r="DF2" s="879"/>
      <c r="DG2" s="879"/>
      <c r="DH2" s="879"/>
      <c r="DI2" s="879"/>
      <c r="DJ2" s="879"/>
      <c r="DK2" s="879"/>
      <c r="DL2" s="879"/>
      <c r="DM2" s="879"/>
      <c r="DN2" s="879"/>
      <c r="DO2" s="879"/>
      <c r="DP2" s="879"/>
      <c r="DQ2" s="879"/>
      <c r="DR2" s="879"/>
      <c r="DS2" s="879"/>
      <c r="DT2" s="879"/>
      <c r="DU2" s="879"/>
      <c r="DV2" s="879"/>
      <c r="DW2" s="879"/>
      <c r="DX2" s="879"/>
      <c r="DY2" s="879"/>
      <c r="DZ2" s="879"/>
      <c r="EA2" s="879"/>
      <c r="EB2" s="879"/>
      <c r="EC2" s="879"/>
      <c r="ED2" s="879"/>
      <c r="EE2" s="879"/>
      <c r="EF2" s="879" t="str">
        <f>CONCATENATE("เดือน ",RJ10)</f>
        <v>เดือน กันยายน</v>
      </c>
      <c r="EG2" s="879"/>
      <c r="EH2" s="879"/>
      <c r="EI2" s="879"/>
      <c r="EJ2" s="879"/>
      <c r="EK2" s="879"/>
      <c r="EL2" s="879"/>
      <c r="EM2" s="879"/>
      <c r="EN2" s="879"/>
      <c r="EO2" s="879"/>
      <c r="EP2" s="879"/>
      <c r="EQ2" s="879"/>
      <c r="ER2" s="879"/>
      <c r="ES2" s="879"/>
      <c r="ET2" s="879"/>
      <c r="EU2" s="879"/>
      <c r="EV2" s="879"/>
      <c r="EW2" s="879"/>
      <c r="EX2" s="879"/>
      <c r="EY2" s="879"/>
      <c r="EZ2" s="879"/>
      <c r="FA2" s="879"/>
      <c r="FB2" s="879"/>
      <c r="FC2" s="879"/>
      <c r="FD2" s="879"/>
      <c r="FE2" s="879"/>
      <c r="FF2" s="879"/>
      <c r="FG2" s="879"/>
      <c r="FH2" s="879"/>
      <c r="FI2" s="879"/>
      <c r="FJ2" s="879"/>
      <c r="FK2" s="879"/>
      <c r="FL2" s="879"/>
      <c r="FM2" s="883" t="str">
        <f>CONCATENATE("เดือน ",RJ11)</f>
        <v>เดือน กันยายน</v>
      </c>
      <c r="FN2" s="883"/>
      <c r="FO2" s="883"/>
      <c r="FP2" s="883"/>
      <c r="FQ2" s="883"/>
      <c r="FR2" s="883"/>
      <c r="FS2" s="883"/>
      <c r="FT2" s="883"/>
      <c r="FU2" s="883"/>
      <c r="FV2" s="883"/>
      <c r="FW2" s="883"/>
      <c r="FX2" s="883"/>
      <c r="FY2" s="883"/>
      <c r="FZ2" s="883"/>
      <c r="GA2" s="883"/>
      <c r="GB2" s="883"/>
      <c r="GC2" s="883"/>
      <c r="GD2" s="883"/>
      <c r="GE2" s="883"/>
      <c r="GF2" s="883"/>
      <c r="GG2" s="883"/>
      <c r="GH2" s="883"/>
      <c r="GI2" s="883"/>
      <c r="GJ2" s="883"/>
      <c r="GK2" s="883"/>
      <c r="GL2" s="883"/>
      <c r="GM2" s="883"/>
      <c r="GN2" s="883"/>
      <c r="GO2" s="883"/>
      <c r="GP2" s="883"/>
      <c r="GQ2" s="883"/>
      <c r="GR2" s="883"/>
      <c r="GS2" s="883"/>
      <c r="GT2" s="883" t="str">
        <f>CONCATENATE("เดือน ",'3.เวลาเรียน'!$RM$6)</f>
        <v>เดือน ตุลาคม</v>
      </c>
      <c r="GU2" s="883"/>
      <c r="GV2" s="883"/>
      <c r="GW2" s="883"/>
      <c r="GX2" s="883"/>
      <c r="GY2" s="883"/>
      <c r="GZ2" s="883"/>
      <c r="HA2" s="883"/>
      <c r="HB2" s="883"/>
      <c r="HC2" s="883"/>
      <c r="HD2" s="883"/>
      <c r="HE2" s="883"/>
      <c r="HF2" s="883"/>
      <c r="HG2" s="883"/>
      <c r="HH2" s="883"/>
      <c r="HI2" s="883"/>
      <c r="HJ2" s="883"/>
      <c r="HK2" s="883"/>
      <c r="HL2" s="883"/>
      <c r="HM2" s="883"/>
      <c r="HN2" s="883"/>
      <c r="HO2" s="883"/>
      <c r="HP2" s="883"/>
      <c r="HQ2" s="883"/>
      <c r="HR2" s="883"/>
      <c r="HS2" s="883"/>
      <c r="HT2" s="883"/>
      <c r="HU2" s="883"/>
      <c r="HV2" s="883"/>
      <c r="HW2" s="883"/>
      <c r="HX2" s="883"/>
      <c r="HY2" s="883"/>
      <c r="HZ2" s="883"/>
      <c r="IA2" s="879" t="str">
        <f>CONCATENATE("เดือน ",'3.เวลาเรียน'!$RM$7)</f>
        <v>เดือน พฤศจิกายน</v>
      </c>
      <c r="IB2" s="879"/>
      <c r="IC2" s="879"/>
      <c r="ID2" s="879"/>
      <c r="IE2" s="879"/>
      <c r="IF2" s="879"/>
      <c r="IG2" s="879"/>
      <c r="IH2" s="879"/>
      <c r="II2" s="879"/>
      <c r="IJ2" s="879"/>
      <c r="IK2" s="879"/>
      <c r="IL2" s="879"/>
      <c r="IM2" s="879"/>
      <c r="IN2" s="879"/>
      <c r="IO2" s="879"/>
      <c r="IP2" s="879"/>
      <c r="IQ2" s="879"/>
      <c r="IR2" s="879"/>
      <c r="IS2" s="879"/>
      <c r="IT2" s="879"/>
      <c r="IU2" s="879"/>
      <c r="IV2" s="879"/>
      <c r="IW2" s="879"/>
      <c r="IX2" s="879"/>
      <c r="IY2" s="879"/>
      <c r="IZ2" s="879"/>
      <c r="JA2" s="879"/>
      <c r="JB2" s="879"/>
      <c r="JC2" s="879"/>
      <c r="JD2" s="879"/>
      <c r="JE2" s="879"/>
      <c r="JF2" s="879"/>
      <c r="JG2" s="879"/>
      <c r="JH2" s="879" t="str">
        <f>CONCATENATE("เดือน ",'3.เวลาเรียน'!$RM$8)</f>
        <v>เดือน ธันวาคม</v>
      </c>
      <c r="JI2" s="879"/>
      <c r="JJ2" s="879"/>
      <c r="JK2" s="879"/>
      <c r="JL2" s="879"/>
      <c r="JM2" s="879"/>
      <c r="JN2" s="879"/>
      <c r="JO2" s="879"/>
      <c r="JP2" s="879"/>
      <c r="JQ2" s="879"/>
      <c r="JR2" s="879"/>
      <c r="JS2" s="879"/>
      <c r="JT2" s="879"/>
      <c r="JU2" s="879"/>
      <c r="JV2" s="879"/>
      <c r="JW2" s="879"/>
      <c r="JX2" s="879"/>
      <c r="JY2" s="879"/>
      <c r="JZ2" s="879"/>
      <c r="KA2" s="879"/>
      <c r="KB2" s="879"/>
      <c r="KC2" s="879"/>
      <c r="KD2" s="879"/>
      <c r="KE2" s="879"/>
      <c r="KF2" s="879"/>
      <c r="KG2" s="879"/>
      <c r="KH2" s="879"/>
      <c r="KI2" s="879"/>
      <c r="KJ2" s="879"/>
      <c r="KK2" s="879"/>
      <c r="KL2" s="879"/>
      <c r="KM2" s="879"/>
      <c r="KN2" s="879"/>
      <c r="KO2" s="879" t="str">
        <f>CONCATENATE("เดือน ",'3.เวลาเรียน'!$RM$9)</f>
        <v>เดือน มกราคม</v>
      </c>
      <c r="KP2" s="879"/>
      <c r="KQ2" s="879"/>
      <c r="KR2" s="879"/>
      <c r="KS2" s="879"/>
      <c r="KT2" s="879"/>
      <c r="KU2" s="879"/>
      <c r="KV2" s="879"/>
      <c r="KW2" s="879"/>
      <c r="KX2" s="879"/>
      <c r="KY2" s="879"/>
      <c r="KZ2" s="879"/>
      <c r="LA2" s="879"/>
      <c r="LB2" s="879"/>
      <c r="LC2" s="879"/>
      <c r="LD2" s="879"/>
      <c r="LE2" s="879"/>
      <c r="LF2" s="879"/>
      <c r="LG2" s="879"/>
      <c r="LH2" s="879"/>
      <c r="LI2" s="879"/>
      <c r="LJ2" s="879"/>
      <c r="LK2" s="879"/>
      <c r="LL2" s="879"/>
      <c r="LM2" s="879"/>
      <c r="LN2" s="879"/>
      <c r="LO2" s="879"/>
      <c r="LP2" s="879"/>
      <c r="LQ2" s="879"/>
      <c r="LR2" s="879"/>
      <c r="LS2" s="879"/>
      <c r="LT2" s="879"/>
      <c r="LU2" s="879"/>
      <c r="LV2" s="879" t="str">
        <f>CONCATENATE("เดือน ",'3.เวลาเรียน'!$RM$10)</f>
        <v>เดือน กุมภาพันธ์</v>
      </c>
      <c r="LW2" s="879"/>
      <c r="LX2" s="879"/>
      <c r="LY2" s="879"/>
      <c r="LZ2" s="879"/>
      <c r="MA2" s="879"/>
      <c r="MB2" s="879"/>
      <c r="MC2" s="879"/>
      <c r="MD2" s="879"/>
      <c r="ME2" s="879"/>
      <c r="MF2" s="879"/>
      <c r="MG2" s="879"/>
      <c r="MH2" s="879"/>
      <c r="MI2" s="879"/>
      <c r="MJ2" s="879"/>
      <c r="MK2" s="879"/>
      <c r="ML2" s="879"/>
      <c r="MM2" s="879"/>
      <c r="MN2" s="879"/>
      <c r="MO2" s="879"/>
      <c r="MP2" s="879"/>
      <c r="MQ2" s="879"/>
      <c r="MR2" s="879"/>
      <c r="MS2" s="879"/>
      <c r="MT2" s="879"/>
      <c r="MU2" s="879"/>
      <c r="MV2" s="879"/>
      <c r="MW2" s="879"/>
      <c r="MX2" s="879"/>
      <c r="MY2" s="879"/>
      <c r="MZ2" s="879"/>
      <c r="NA2" s="879"/>
      <c r="NB2" s="879"/>
      <c r="NC2" s="879" t="str">
        <f>CONCATENATE("เดือน ",'3.เวลาเรียน'!$RM$11)</f>
        <v>เดือน มีนาคม</v>
      </c>
      <c r="ND2" s="879"/>
      <c r="NE2" s="879"/>
      <c r="NF2" s="879"/>
      <c r="NG2" s="879"/>
      <c r="NH2" s="879"/>
      <c r="NI2" s="879"/>
      <c r="NJ2" s="879"/>
      <c r="NK2" s="879"/>
      <c r="NL2" s="879"/>
      <c r="NM2" s="879"/>
      <c r="NN2" s="879"/>
      <c r="NO2" s="879"/>
      <c r="NP2" s="879"/>
      <c r="NQ2" s="879"/>
      <c r="NR2" s="879"/>
      <c r="NS2" s="879"/>
      <c r="NT2" s="879"/>
      <c r="NU2" s="879"/>
      <c r="NV2" s="879"/>
      <c r="NW2" s="879"/>
      <c r="NX2" s="879"/>
      <c r="NY2" s="879"/>
      <c r="NZ2" s="879"/>
      <c r="OA2" s="879"/>
      <c r="OB2" s="879"/>
      <c r="OC2" s="879"/>
      <c r="OD2" s="879"/>
      <c r="OE2" s="879"/>
      <c r="OF2" s="879"/>
      <c r="OG2" s="879"/>
      <c r="OH2" s="879"/>
      <c r="OI2" s="879"/>
      <c r="OJ2" s="872" t="s">
        <v>20</v>
      </c>
      <c r="OK2" s="895" t="s">
        <v>88</v>
      </c>
      <c r="OL2" s="896"/>
      <c r="OM2" s="896"/>
      <c r="ON2" s="896"/>
      <c r="OO2" s="896"/>
      <c r="OP2" s="896"/>
      <c r="OQ2" s="896"/>
      <c r="OR2" s="896"/>
      <c r="OS2" s="896"/>
      <c r="OT2" s="896"/>
      <c r="OU2" s="896"/>
      <c r="OV2" s="896"/>
      <c r="OW2" s="896"/>
      <c r="OX2" s="896"/>
      <c r="OY2" s="896"/>
      <c r="OZ2" s="896"/>
      <c r="PA2" s="896"/>
      <c r="PB2" s="896"/>
      <c r="PC2" s="896"/>
      <c r="PD2" s="896"/>
      <c r="PE2" s="896"/>
      <c r="PF2" s="896"/>
      <c r="PG2" s="896"/>
      <c r="PH2" s="896"/>
      <c r="PI2" s="896"/>
      <c r="PJ2" s="896"/>
      <c r="PK2" s="896"/>
      <c r="PL2" s="896"/>
      <c r="PM2" s="896"/>
      <c r="PN2" s="897"/>
      <c r="PO2" s="872" t="s">
        <v>20</v>
      </c>
      <c r="PP2" s="892" t="s">
        <v>89</v>
      </c>
      <c r="PQ2" s="893"/>
      <c r="PR2" s="893"/>
      <c r="PS2" s="893"/>
      <c r="PT2" s="893"/>
      <c r="PU2" s="893"/>
      <c r="PV2" s="893"/>
      <c r="PW2" s="893"/>
      <c r="PX2" s="893"/>
      <c r="PY2" s="893"/>
      <c r="PZ2" s="893"/>
      <c r="QA2" s="893"/>
      <c r="QB2" s="893"/>
      <c r="QC2" s="893"/>
      <c r="QD2" s="893"/>
      <c r="QE2" s="893"/>
      <c r="QF2" s="893"/>
      <c r="QG2" s="893"/>
      <c r="QH2" s="893"/>
      <c r="QI2" s="893"/>
      <c r="QJ2" s="893"/>
      <c r="QK2" s="893"/>
      <c r="QL2" s="893"/>
      <c r="QM2" s="893"/>
      <c r="QN2" s="893"/>
      <c r="QO2" s="893"/>
      <c r="QP2" s="893"/>
      <c r="QQ2" s="893"/>
      <c r="QR2" s="893"/>
      <c r="QS2" s="893"/>
      <c r="QT2" s="893"/>
      <c r="QU2" s="893"/>
      <c r="QV2" s="893"/>
      <c r="QW2" s="482"/>
      <c r="QX2" s="899"/>
      <c r="QY2" s="899"/>
      <c r="QZ2" s="899"/>
      <c r="RA2" s="899"/>
      <c r="RB2" s="899"/>
      <c r="RC2" s="899"/>
      <c r="RD2" s="899"/>
      <c r="RE2" s="899"/>
      <c r="RF2" s="899"/>
      <c r="RG2" s="899"/>
      <c r="RH2" s="899"/>
      <c r="RI2" s="408"/>
    </row>
    <row r="3" spans="1:483" ht="21" customHeight="1">
      <c r="A3" s="900"/>
      <c r="B3" s="900"/>
      <c r="C3" s="353" t="s">
        <v>234</v>
      </c>
      <c r="D3" s="410" t="s">
        <v>59</v>
      </c>
      <c r="E3" s="411">
        <v>1</v>
      </c>
      <c r="F3" s="412">
        <v>2</v>
      </c>
      <c r="G3" s="412">
        <v>3</v>
      </c>
      <c r="H3" s="412">
        <v>4</v>
      </c>
      <c r="I3" s="412">
        <v>5</v>
      </c>
      <c r="J3" s="412">
        <v>6</v>
      </c>
      <c r="K3" s="412">
        <v>7</v>
      </c>
      <c r="L3" s="412">
        <v>8</v>
      </c>
      <c r="M3" s="412">
        <v>9</v>
      </c>
      <c r="N3" s="412">
        <v>10</v>
      </c>
      <c r="O3" s="412">
        <v>11</v>
      </c>
      <c r="P3" s="412">
        <v>12</v>
      </c>
      <c r="Q3" s="412">
        <v>13</v>
      </c>
      <c r="R3" s="412">
        <v>14</v>
      </c>
      <c r="S3" s="412">
        <v>15</v>
      </c>
      <c r="T3" s="412">
        <v>16</v>
      </c>
      <c r="U3" s="412">
        <v>17</v>
      </c>
      <c r="V3" s="412">
        <v>18</v>
      </c>
      <c r="W3" s="412">
        <v>19</v>
      </c>
      <c r="X3" s="412">
        <v>20</v>
      </c>
      <c r="Y3" s="412">
        <v>21</v>
      </c>
      <c r="Z3" s="412">
        <v>22</v>
      </c>
      <c r="AA3" s="412">
        <v>23</v>
      </c>
      <c r="AB3" s="412">
        <v>24</v>
      </c>
      <c r="AC3" s="412">
        <v>25</v>
      </c>
      <c r="AD3" s="412">
        <v>26</v>
      </c>
      <c r="AE3" s="412">
        <v>27</v>
      </c>
      <c r="AF3" s="412">
        <v>28</v>
      </c>
      <c r="AG3" s="412">
        <v>29</v>
      </c>
      <c r="AH3" s="413">
        <v>30</v>
      </c>
      <c r="AI3" s="414">
        <v>31</v>
      </c>
      <c r="AJ3" s="881" t="s">
        <v>235</v>
      </c>
      <c r="AK3" s="410" t="s">
        <v>59</v>
      </c>
      <c r="AL3" s="411">
        <v>1</v>
      </c>
      <c r="AM3" s="412">
        <v>2</v>
      </c>
      <c r="AN3" s="412">
        <v>3</v>
      </c>
      <c r="AO3" s="412">
        <v>4</v>
      </c>
      <c r="AP3" s="412">
        <v>5</v>
      </c>
      <c r="AQ3" s="412">
        <v>6</v>
      </c>
      <c r="AR3" s="412">
        <v>7</v>
      </c>
      <c r="AS3" s="412">
        <v>8</v>
      </c>
      <c r="AT3" s="412">
        <v>9</v>
      </c>
      <c r="AU3" s="412">
        <v>10</v>
      </c>
      <c r="AV3" s="412">
        <v>11</v>
      </c>
      <c r="AW3" s="412">
        <v>12</v>
      </c>
      <c r="AX3" s="412">
        <v>13</v>
      </c>
      <c r="AY3" s="412">
        <v>14</v>
      </c>
      <c r="AZ3" s="412">
        <v>15</v>
      </c>
      <c r="BA3" s="412">
        <v>16</v>
      </c>
      <c r="BB3" s="412">
        <v>17</v>
      </c>
      <c r="BC3" s="412">
        <v>18</v>
      </c>
      <c r="BD3" s="412">
        <v>19</v>
      </c>
      <c r="BE3" s="412">
        <v>20</v>
      </c>
      <c r="BF3" s="412">
        <v>21</v>
      </c>
      <c r="BG3" s="412">
        <v>22</v>
      </c>
      <c r="BH3" s="412">
        <v>23</v>
      </c>
      <c r="BI3" s="412">
        <v>24</v>
      </c>
      <c r="BJ3" s="412">
        <v>25</v>
      </c>
      <c r="BK3" s="412">
        <v>26</v>
      </c>
      <c r="BL3" s="412">
        <v>27</v>
      </c>
      <c r="BM3" s="412">
        <v>28</v>
      </c>
      <c r="BN3" s="412">
        <v>29</v>
      </c>
      <c r="BO3" s="412">
        <v>30</v>
      </c>
      <c r="BP3" s="412">
        <v>31</v>
      </c>
      <c r="BQ3" s="881" t="s">
        <v>235</v>
      </c>
      <c r="BR3" s="410" t="s">
        <v>59</v>
      </c>
      <c r="BS3" s="411">
        <v>1</v>
      </c>
      <c r="BT3" s="412">
        <v>2</v>
      </c>
      <c r="BU3" s="412">
        <v>3</v>
      </c>
      <c r="BV3" s="412">
        <v>4</v>
      </c>
      <c r="BW3" s="412">
        <v>5</v>
      </c>
      <c r="BX3" s="412">
        <v>6</v>
      </c>
      <c r="BY3" s="412">
        <v>7</v>
      </c>
      <c r="BZ3" s="412">
        <v>8</v>
      </c>
      <c r="CA3" s="412">
        <v>9</v>
      </c>
      <c r="CB3" s="412">
        <v>10</v>
      </c>
      <c r="CC3" s="412">
        <v>11</v>
      </c>
      <c r="CD3" s="412">
        <v>12</v>
      </c>
      <c r="CE3" s="412">
        <v>13</v>
      </c>
      <c r="CF3" s="412">
        <v>14</v>
      </c>
      <c r="CG3" s="412">
        <v>15</v>
      </c>
      <c r="CH3" s="412">
        <v>16</v>
      </c>
      <c r="CI3" s="412">
        <v>17</v>
      </c>
      <c r="CJ3" s="412">
        <v>18</v>
      </c>
      <c r="CK3" s="412">
        <v>19</v>
      </c>
      <c r="CL3" s="412">
        <v>20</v>
      </c>
      <c r="CM3" s="412">
        <v>21</v>
      </c>
      <c r="CN3" s="412">
        <v>22</v>
      </c>
      <c r="CO3" s="412">
        <v>23</v>
      </c>
      <c r="CP3" s="412">
        <v>24</v>
      </c>
      <c r="CQ3" s="412">
        <v>25</v>
      </c>
      <c r="CR3" s="412">
        <v>26</v>
      </c>
      <c r="CS3" s="412">
        <v>27</v>
      </c>
      <c r="CT3" s="412">
        <v>28</v>
      </c>
      <c r="CU3" s="412">
        <v>29</v>
      </c>
      <c r="CV3" s="412">
        <v>30</v>
      </c>
      <c r="CW3" s="413">
        <v>31</v>
      </c>
      <c r="CX3" s="881" t="s">
        <v>235</v>
      </c>
      <c r="CY3" s="410" t="s">
        <v>59</v>
      </c>
      <c r="CZ3" s="411">
        <v>1</v>
      </c>
      <c r="DA3" s="412">
        <v>2</v>
      </c>
      <c r="DB3" s="412">
        <v>3</v>
      </c>
      <c r="DC3" s="412">
        <v>4</v>
      </c>
      <c r="DD3" s="412">
        <v>5</v>
      </c>
      <c r="DE3" s="412">
        <v>6</v>
      </c>
      <c r="DF3" s="412">
        <v>7</v>
      </c>
      <c r="DG3" s="412">
        <v>8</v>
      </c>
      <c r="DH3" s="412">
        <v>9</v>
      </c>
      <c r="DI3" s="412">
        <v>10</v>
      </c>
      <c r="DJ3" s="412">
        <v>11</v>
      </c>
      <c r="DK3" s="412">
        <v>12</v>
      </c>
      <c r="DL3" s="412">
        <v>13</v>
      </c>
      <c r="DM3" s="412">
        <v>14</v>
      </c>
      <c r="DN3" s="412">
        <v>15</v>
      </c>
      <c r="DO3" s="412">
        <v>16</v>
      </c>
      <c r="DP3" s="412">
        <v>17</v>
      </c>
      <c r="DQ3" s="412">
        <v>18</v>
      </c>
      <c r="DR3" s="412">
        <v>19</v>
      </c>
      <c r="DS3" s="412">
        <v>20</v>
      </c>
      <c r="DT3" s="412">
        <v>21</v>
      </c>
      <c r="DU3" s="412">
        <v>22</v>
      </c>
      <c r="DV3" s="412">
        <v>23</v>
      </c>
      <c r="DW3" s="412">
        <v>24</v>
      </c>
      <c r="DX3" s="412">
        <v>25</v>
      </c>
      <c r="DY3" s="412">
        <v>26</v>
      </c>
      <c r="DZ3" s="412">
        <v>27</v>
      </c>
      <c r="EA3" s="412">
        <v>28</v>
      </c>
      <c r="EB3" s="412">
        <v>29</v>
      </c>
      <c r="EC3" s="412">
        <v>30</v>
      </c>
      <c r="ED3" s="413">
        <v>31</v>
      </c>
      <c r="EE3" s="881" t="s">
        <v>235</v>
      </c>
      <c r="EF3" s="410" t="s">
        <v>59</v>
      </c>
      <c r="EG3" s="411">
        <v>1</v>
      </c>
      <c r="EH3" s="412">
        <v>2</v>
      </c>
      <c r="EI3" s="412">
        <v>3</v>
      </c>
      <c r="EJ3" s="412">
        <v>4</v>
      </c>
      <c r="EK3" s="412">
        <v>5</v>
      </c>
      <c r="EL3" s="412">
        <v>6</v>
      </c>
      <c r="EM3" s="412">
        <v>7</v>
      </c>
      <c r="EN3" s="412">
        <v>8</v>
      </c>
      <c r="EO3" s="412">
        <v>9</v>
      </c>
      <c r="EP3" s="412">
        <v>10</v>
      </c>
      <c r="EQ3" s="412">
        <v>11</v>
      </c>
      <c r="ER3" s="412">
        <v>12</v>
      </c>
      <c r="ES3" s="412">
        <v>13</v>
      </c>
      <c r="ET3" s="412">
        <v>14</v>
      </c>
      <c r="EU3" s="412">
        <v>15</v>
      </c>
      <c r="EV3" s="412">
        <v>16</v>
      </c>
      <c r="EW3" s="412">
        <v>17</v>
      </c>
      <c r="EX3" s="412">
        <v>18</v>
      </c>
      <c r="EY3" s="412">
        <v>19</v>
      </c>
      <c r="EZ3" s="412">
        <v>20</v>
      </c>
      <c r="FA3" s="412">
        <v>21</v>
      </c>
      <c r="FB3" s="412">
        <v>22</v>
      </c>
      <c r="FC3" s="412">
        <v>23</v>
      </c>
      <c r="FD3" s="412">
        <v>24</v>
      </c>
      <c r="FE3" s="412">
        <v>25</v>
      </c>
      <c r="FF3" s="412">
        <v>26</v>
      </c>
      <c r="FG3" s="412">
        <v>27</v>
      </c>
      <c r="FH3" s="412">
        <v>28</v>
      </c>
      <c r="FI3" s="412">
        <v>29</v>
      </c>
      <c r="FJ3" s="412">
        <v>30</v>
      </c>
      <c r="FK3" s="412">
        <v>31</v>
      </c>
      <c r="FL3" s="881" t="s">
        <v>235</v>
      </c>
      <c r="FM3" s="410" t="s">
        <v>59</v>
      </c>
      <c r="FN3" s="411">
        <v>1</v>
      </c>
      <c r="FO3" s="412">
        <v>2</v>
      </c>
      <c r="FP3" s="412">
        <v>3</v>
      </c>
      <c r="FQ3" s="412">
        <v>4</v>
      </c>
      <c r="FR3" s="412">
        <v>5</v>
      </c>
      <c r="FS3" s="412">
        <v>6</v>
      </c>
      <c r="FT3" s="412">
        <v>7</v>
      </c>
      <c r="FU3" s="412">
        <v>8</v>
      </c>
      <c r="FV3" s="412">
        <v>9</v>
      </c>
      <c r="FW3" s="412">
        <v>10</v>
      </c>
      <c r="FX3" s="412">
        <v>11</v>
      </c>
      <c r="FY3" s="412">
        <v>12</v>
      </c>
      <c r="FZ3" s="412">
        <v>13</v>
      </c>
      <c r="GA3" s="412">
        <v>14</v>
      </c>
      <c r="GB3" s="412">
        <v>15</v>
      </c>
      <c r="GC3" s="412">
        <v>16</v>
      </c>
      <c r="GD3" s="412">
        <v>17</v>
      </c>
      <c r="GE3" s="412">
        <v>18</v>
      </c>
      <c r="GF3" s="412">
        <v>19</v>
      </c>
      <c r="GG3" s="412">
        <v>20</v>
      </c>
      <c r="GH3" s="412">
        <v>21</v>
      </c>
      <c r="GI3" s="412">
        <v>22</v>
      </c>
      <c r="GJ3" s="412">
        <v>23</v>
      </c>
      <c r="GK3" s="412">
        <v>24</v>
      </c>
      <c r="GL3" s="412">
        <v>25</v>
      </c>
      <c r="GM3" s="412">
        <v>26</v>
      </c>
      <c r="GN3" s="412">
        <v>27</v>
      </c>
      <c r="GO3" s="412">
        <v>28</v>
      </c>
      <c r="GP3" s="412">
        <v>29</v>
      </c>
      <c r="GQ3" s="413">
        <v>30</v>
      </c>
      <c r="GR3" s="413">
        <v>31</v>
      </c>
      <c r="GS3" s="881" t="s">
        <v>235</v>
      </c>
      <c r="GT3" s="410" t="s">
        <v>59</v>
      </c>
      <c r="GU3" s="411">
        <v>1</v>
      </c>
      <c r="GV3" s="412">
        <v>2</v>
      </c>
      <c r="GW3" s="412">
        <v>3</v>
      </c>
      <c r="GX3" s="412">
        <v>4</v>
      </c>
      <c r="GY3" s="412">
        <v>5</v>
      </c>
      <c r="GZ3" s="412">
        <v>6</v>
      </c>
      <c r="HA3" s="412">
        <v>7</v>
      </c>
      <c r="HB3" s="412">
        <v>8</v>
      </c>
      <c r="HC3" s="412">
        <v>9</v>
      </c>
      <c r="HD3" s="412">
        <v>10</v>
      </c>
      <c r="HE3" s="412">
        <v>11</v>
      </c>
      <c r="HF3" s="412">
        <v>12</v>
      </c>
      <c r="HG3" s="412">
        <v>13</v>
      </c>
      <c r="HH3" s="412">
        <v>14</v>
      </c>
      <c r="HI3" s="412">
        <v>15</v>
      </c>
      <c r="HJ3" s="412">
        <v>16</v>
      </c>
      <c r="HK3" s="412">
        <v>17</v>
      </c>
      <c r="HL3" s="412">
        <v>18</v>
      </c>
      <c r="HM3" s="412">
        <v>19</v>
      </c>
      <c r="HN3" s="412">
        <v>20</v>
      </c>
      <c r="HO3" s="412">
        <v>21</v>
      </c>
      <c r="HP3" s="412">
        <v>22</v>
      </c>
      <c r="HQ3" s="412">
        <v>23</v>
      </c>
      <c r="HR3" s="412">
        <v>24</v>
      </c>
      <c r="HS3" s="412">
        <v>25</v>
      </c>
      <c r="HT3" s="412">
        <v>26</v>
      </c>
      <c r="HU3" s="412">
        <v>27</v>
      </c>
      <c r="HV3" s="412">
        <v>28</v>
      </c>
      <c r="HW3" s="412">
        <v>29</v>
      </c>
      <c r="HX3" s="413">
        <v>30</v>
      </c>
      <c r="HY3" s="414">
        <v>31</v>
      </c>
      <c r="HZ3" s="881" t="s">
        <v>235</v>
      </c>
      <c r="IA3" s="410" t="s">
        <v>59</v>
      </c>
      <c r="IB3" s="411">
        <v>1</v>
      </c>
      <c r="IC3" s="412">
        <v>2</v>
      </c>
      <c r="ID3" s="412">
        <v>3</v>
      </c>
      <c r="IE3" s="412">
        <v>4</v>
      </c>
      <c r="IF3" s="412">
        <v>5</v>
      </c>
      <c r="IG3" s="412">
        <v>6</v>
      </c>
      <c r="IH3" s="412">
        <v>7</v>
      </c>
      <c r="II3" s="412">
        <v>8</v>
      </c>
      <c r="IJ3" s="412">
        <v>9</v>
      </c>
      <c r="IK3" s="412">
        <v>10</v>
      </c>
      <c r="IL3" s="412">
        <v>11</v>
      </c>
      <c r="IM3" s="412">
        <v>12</v>
      </c>
      <c r="IN3" s="412">
        <v>13</v>
      </c>
      <c r="IO3" s="412">
        <v>14</v>
      </c>
      <c r="IP3" s="412">
        <v>15</v>
      </c>
      <c r="IQ3" s="412">
        <v>16</v>
      </c>
      <c r="IR3" s="412">
        <v>17</v>
      </c>
      <c r="IS3" s="412">
        <v>18</v>
      </c>
      <c r="IT3" s="412">
        <v>19</v>
      </c>
      <c r="IU3" s="412">
        <v>20</v>
      </c>
      <c r="IV3" s="412">
        <v>21</v>
      </c>
      <c r="IW3" s="412">
        <v>22</v>
      </c>
      <c r="IX3" s="412">
        <v>23</v>
      </c>
      <c r="IY3" s="412">
        <v>24</v>
      </c>
      <c r="IZ3" s="412">
        <v>25</v>
      </c>
      <c r="JA3" s="412">
        <v>26</v>
      </c>
      <c r="JB3" s="412">
        <v>27</v>
      </c>
      <c r="JC3" s="412">
        <v>28</v>
      </c>
      <c r="JD3" s="412">
        <v>29</v>
      </c>
      <c r="JE3" s="412">
        <v>30</v>
      </c>
      <c r="JF3" s="412">
        <v>31</v>
      </c>
      <c r="JG3" s="881" t="s">
        <v>235</v>
      </c>
      <c r="JH3" s="410" t="s">
        <v>59</v>
      </c>
      <c r="JI3" s="411">
        <v>1</v>
      </c>
      <c r="JJ3" s="412">
        <v>2</v>
      </c>
      <c r="JK3" s="412">
        <v>3</v>
      </c>
      <c r="JL3" s="412">
        <v>4</v>
      </c>
      <c r="JM3" s="412">
        <v>5</v>
      </c>
      <c r="JN3" s="412">
        <v>6</v>
      </c>
      <c r="JO3" s="412">
        <v>7</v>
      </c>
      <c r="JP3" s="412">
        <v>8</v>
      </c>
      <c r="JQ3" s="412">
        <v>9</v>
      </c>
      <c r="JR3" s="412">
        <v>10</v>
      </c>
      <c r="JS3" s="412">
        <v>11</v>
      </c>
      <c r="JT3" s="412">
        <v>12</v>
      </c>
      <c r="JU3" s="412">
        <v>13</v>
      </c>
      <c r="JV3" s="412">
        <v>14</v>
      </c>
      <c r="JW3" s="412">
        <v>15</v>
      </c>
      <c r="JX3" s="412">
        <v>16</v>
      </c>
      <c r="JY3" s="412">
        <v>17</v>
      </c>
      <c r="JZ3" s="412">
        <v>18</v>
      </c>
      <c r="KA3" s="412">
        <v>19</v>
      </c>
      <c r="KB3" s="412">
        <v>20</v>
      </c>
      <c r="KC3" s="412">
        <v>21</v>
      </c>
      <c r="KD3" s="412">
        <v>22</v>
      </c>
      <c r="KE3" s="412">
        <v>23</v>
      </c>
      <c r="KF3" s="412">
        <v>24</v>
      </c>
      <c r="KG3" s="412">
        <v>25</v>
      </c>
      <c r="KH3" s="412">
        <v>26</v>
      </c>
      <c r="KI3" s="412">
        <v>27</v>
      </c>
      <c r="KJ3" s="412">
        <v>28</v>
      </c>
      <c r="KK3" s="412">
        <v>29</v>
      </c>
      <c r="KL3" s="412">
        <v>30</v>
      </c>
      <c r="KM3" s="413">
        <v>31</v>
      </c>
      <c r="KN3" s="881" t="s">
        <v>235</v>
      </c>
      <c r="KO3" s="410" t="s">
        <v>59</v>
      </c>
      <c r="KP3" s="411">
        <v>1</v>
      </c>
      <c r="KQ3" s="412">
        <v>2</v>
      </c>
      <c r="KR3" s="412">
        <v>3</v>
      </c>
      <c r="KS3" s="412">
        <v>4</v>
      </c>
      <c r="KT3" s="412">
        <v>5</v>
      </c>
      <c r="KU3" s="412">
        <v>6</v>
      </c>
      <c r="KV3" s="412">
        <v>7</v>
      </c>
      <c r="KW3" s="412">
        <v>8</v>
      </c>
      <c r="KX3" s="412">
        <v>9</v>
      </c>
      <c r="KY3" s="412">
        <v>10</v>
      </c>
      <c r="KZ3" s="412">
        <v>11</v>
      </c>
      <c r="LA3" s="412">
        <v>12</v>
      </c>
      <c r="LB3" s="412">
        <v>13</v>
      </c>
      <c r="LC3" s="412">
        <v>14</v>
      </c>
      <c r="LD3" s="412">
        <v>15</v>
      </c>
      <c r="LE3" s="412">
        <v>16</v>
      </c>
      <c r="LF3" s="412">
        <v>17</v>
      </c>
      <c r="LG3" s="412">
        <v>18</v>
      </c>
      <c r="LH3" s="412">
        <v>19</v>
      </c>
      <c r="LI3" s="412">
        <v>20</v>
      </c>
      <c r="LJ3" s="412">
        <v>21</v>
      </c>
      <c r="LK3" s="412">
        <v>22</v>
      </c>
      <c r="LL3" s="412">
        <v>23</v>
      </c>
      <c r="LM3" s="412">
        <v>24</v>
      </c>
      <c r="LN3" s="412">
        <v>25</v>
      </c>
      <c r="LO3" s="412">
        <v>26</v>
      </c>
      <c r="LP3" s="412">
        <v>27</v>
      </c>
      <c r="LQ3" s="412">
        <v>28</v>
      </c>
      <c r="LR3" s="412">
        <v>29</v>
      </c>
      <c r="LS3" s="412">
        <v>30</v>
      </c>
      <c r="LT3" s="413">
        <v>31</v>
      </c>
      <c r="LU3" s="881" t="s">
        <v>235</v>
      </c>
      <c r="LV3" s="410" t="s">
        <v>59</v>
      </c>
      <c r="LW3" s="411">
        <v>1</v>
      </c>
      <c r="LX3" s="412">
        <v>2</v>
      </c>
      <c r="LY3" s="412">
        <v>3</v>
      </c>
      <c r="LZ3" s="412">
        <v>4</v>
      </c>
      <c r="MA3" s="412">
        <v>5</v>
      </c>
      <c r="MB3" s="412">
        <v>6</v>
      </c>
      <c r="MC3" s="412">
        <v>7</v>
      </c>
      <c r="MD3" s="412">
        <v>8</v>
      </c>
      <c r="ME3" s="412">
        <v>9</v>
      </c>
      <c r="MF3" s="412">
        <v>10</v>
      </c>
      <c r="MG3" s="412">
        <v>11</v>
      </c>
      <c r="MH3" s="412">
        <v>12</v>
      </c>
      <c r="MI3" s="412">
        <v>13</v>
      </c>
      <c r="MJ3" s="412">
        <v>14</v>
      </c>
      <c r="MK3" s="412">
        <v>15</v>
      </c>
      <c r="ML3" s="412">
        <v>16</v>
      </c>
      <c r="MM3" s="412">
        <v>17</v>
      </c>
      <c r="MN3" s="412">
        <v>18</v>
      </c>
      <c r="MO3" s="412">
        <v>19</v>
      </c>
      <c r="MP3" s="412">
        <v>20</v>
      </c>
      <c r="MQ3" s="412">
        <v>21</v>
      </c>
      <c r="MR3" s="412">
        <v>22</v>
      </c>
      <c r="MS3" s="412">
        <v>23</v>
      </c>
      <c r="MT3" s="412">
        <v>24</v>
      </c>
      <c r="MU3" s="412">
        <v>25</v>
      </c>
      <c r="MV3" s="412">
        <v>26</v>
      </c>
      <c r="MW3" s="412">
        <v>27</v>
      </c>
      <c r="MX3" s="412">
        <v>28</v>
      </c>
      <c r="MY3" s="412">
        <v>29</v>
      </c>
      <c r="MZ3" s="412">
        <v>30</v>
      </c>
      <c r="NA3" s="412">
        <v>31</v>
      </c>
      <c r="NB3" s="881" t="s">
        <v>235</v>
      </c>
      <c r="NC3" s="410" t="s">
        <v>59</v>
      </c>
      <c r="ND3" s="411">
        <v>1</v>
      </c>
      <c r="NE3" s="412">
        <v>2</v>
      </c>
      <c r="NF3" s="412">
        <v>3</v>
      </c>
      <c r="NG3" s="412">
        <v>4</v>
      </c>
      <c r="NH3" s="412">
        <v>5</v>
      </c>
      <c r="NI3" s="412">
        <v>6</v>
      </c>
      <c r="NJ3" s="412">
        <v>7</v>
      </c>
      <c r="NK3" s="412">
        <v>8</v>
      </c>
      <c r="NL3" s="412">
        <v>9</v>
      </c>
      <c r="NM3" s="412">
        <v>10</v>
      </c>
      <c r="NN3" s="412">
        <v>11</v>
      </c>
      <c r="NO3" s="412">
        <v>12</v>
      </c>
      <c r="NP3" s="412">
        <v>13</v>
      </c>
      <c r="NQ3" s="412">
        <v>14</v>
      </c>
      <c r="NR3" s="412">
        <v>15</v>
      </c>
      <c r="NS3" s="412">
        <v>16</v>
      </c>
      <c r="NT3" s="412">
        <v>17</v>
      </c>
      <c r="NU3" s="412">
        <v>18</v>
      </c>
      <c r="NV3" s="412">
        <v>19</v>
      </c>
      <c r="NW3" s="412">
        <v>20</v>
      </c>
      <c r="NX3" s="412">
        <v>21</v>
      </c>
      <c r="NY3" s="412">
        <v>22</v>
      </c>
      <c r="NZ3" s="412">
        <v>23</v>
      </c>
      <c r="OA3" s="412">
        <v>24</v>
      </c>
      <c r="OB3" s="412">
        <v>25</v>
      </c>
      <c r="OC3" s="412">
        <v>26</v>
      </c>
      <c r="OD3" s="412">
        <v>27</v>
      </c>
      <c r="OE3" s="412">
        <v>28</v>
      </c>
      <c r="OF3" s="412">
        <v>29</v>
      </c>
      <c r="OG3" s="413">
        <v>30</v>
      </c>
      <c r="OH3" s="413">
        <v>31</v>
      </c>
      <c r="OI3" s="881" t="s">
        <v>235</v>
      </c>
      <c r="OJ3" s="873"/>
      <c r="OK3" s="868" t="str">
        <f>'3.เวลาเรียน'!$RJ$6</f>
        <v>พฤษภาคม</v>
      </c>
      <c r="OL3" s="869"/>
      <c r="OM3" s="869"/>
      <c r="ON3" s="875"/>
      <c r="OO3" s="868" t="str">
        <f>'3.เวลาเรียน'!$RJ$7</f>
        <v>มิถุนายน</v>
      </c>
      <c r="OP3" s="869"/>
      <c r="OQ3" s="869"/>
      <c r="OR3" s="875"/>
      <c r="OS3" s="868" t="str">
        <f>'3.เวลาเรียน'!$RJ$8</f>
        <v>กรกฎาคม</v>
      </c>
      <c r="OT3" s="869"/>
      <c r="OU3" s="869"/>
      <c r="OV3" s="875"/>
      <c r="OW3" s="868" t="str">
        <f>'3.เวลาเรียน'!$RJ$9</f>
        <v>สิงหาคม</v>
      </c>
      <c r="OX3" s="869"/>
      <c r="OY3" s="869"/>
      <c r="OZ3" s="875"/>
      <c r="PA3" s="868" t="str">
        <f>'3.เวลาเรียน'!$RJ$10</f>
        <v>กันยายน</v>
      </c>
      <c r="PB3" s="869"/>
      <c r="PC3" s="869"/>
      <c r="PD3" s="875"/>
      <c r="PE3" s="868"/>
      <c r="PF3" s="869"/>
      <c r="PG3" s="869"/>
      <c r="PH3" s="875"/>
      <c r="PI3" s="868" t="s">
        <v>236</v>
      </c>
      <c r="PJ3" s="869"/>
      <c r="PK3" s="869"/>
      <c r="PL3" s="869"/>
      <c r="PM3" s="870" t="s">
        <v>55</v>
      </c>
      <c r="PN3" s="870" t="s">
        <v>45</v>
      </c>
      <c r="PO3" s="873"/>
      <c r="PP3" s="891" t="str">
        <f>'3.เวลาเรียน'!$RJ$11</f>
        <v>กันยายน</v>
      </c>
      <c r="PQ3" s="891"/>
      <c r="PR3" s="891"/>
      <c r="PS3" s="891"/>
      <c r="PT3" s="868" t="str">
        <f>'3.เวลาเรียน'!$RM$6</f>
        <v>ตุลาคม</v>
      </c>
      <c r="PU3" s="869"/>
      <c r="PV3" s="869"/>
      <c r="PW3" s="875"/>
      <c r="PX3" s="868" t="str">
        <f>'3.เวลาเรียน'!$RM$7</f>
        <v>พฤศจิกายน</v>
      </c>
      <c r="PY3" s="869"/>
      <c r="PZ3" s="869"/>
      <c r="QA3" s="875"/>
      <c r="QB3" s="868" t="str">
        <f>'3.เวลาเรียน'!$RM$8</f>
        <v>ธันวาคม</v>
      </c>
      <c r="QC3" s="869"/>
      <c r="QD3" s="869"/>
      <c r="QE3" s="875"/>
      <c r="QF3" s="868" t="str">
        <f>'3.เวลาเรียน'!$RM$9</f>
        <v>มกราคม</v>
      </c>
      <c r="QG3" s="869"/>
      <c r="QH3" s="869"/>
      <c r="QI3" s="875"/>
      <c r="QJ3" s="868" t="str">
        <f>'3.เวลาเรียน'!$RM$10</f>
        <v>กุมภาพันธ์</v>
      </c>
      <c r="QK3" s="869"/>
      <c r="QL3" s="869"/>
      <c r="QM3" s="875"/>
      <c r="QN3" s="868" t="str">
        <f>'3.เวลาเรียน'!$RM$11</f>
        <v>มีนาคม</v>
      </c>
      <c r="QO3" s="869"/>
      <c r="QP3" s="869"/>
      <c r="QQ3" s="875"/>
      <c r="QR3" s="868" t="s">
        <v>236</v>
      </c>
      <c r="QS3" s="869"/>
      <c r="QT3" s="869"/>
      <c r="QU3" s="869"/>
      <c r="QV3" s="870" t="s">
        <v>55</v>
      </c>
      <c r="QW3" s="870" t="s">
        <v>45</v>
      </c>
      <c r="QX3" s="885" t="s">
        <v>43</v>
      </c>
      <c r="QY3" s="886"/>
      <c r="QZ3" s="868" t="s">
        <v>236</v>
      </c>
      <c r="RA3" s="869"/>
      <c r="RB3" s="869"/>
      <c r="RC3" s="869"/>
      <c r="RD3" s="869"/>
      <c r="RE3" s="875"/>
      <c r="RF3" s="884" t="s">
        <v>55</v>
      </c>
      <c r="RG3" s="884" t="s">
        <v>45</v>
      </c>
      <c r="RH3" s="889" t="s">
        <v>18</v>
      </c>
      <c r="RI3" s="408"/>
    </row>
    <row r="4" spans="1:483" ht="21" customHeight="1">
      <c r="A4" s="901"/>
      <c r="B4" s="901"/>
      <c r="C4" s="353"/>
      <c r="D4" s="416" t="s">
        <v>237</v>
      </c>
      <c r="E4" s="417"/>
      <c r="F4" s="417"/>
      <c r="G4" s="417"/>
      <c r="H4" s="417"/>
      <c r="I4" s="417"/>
      <c r="J4" s="417"/>
      <c r="K4" s="418"/>
      <c r="L4" s="417"/>
      <c r="M4" s="417"/>
      <c r="N4" s="417"/>
      <c r="O4" s="417"/>
      <c r="P4" s="417"/>
      <c r="Q4" s="417"/>
      <c r="R4" s="418"/>
      <c r="S4" s="417"/>
      <c r="T4" s="417"/>
      <c r="U4" s="417"/>
      <c r="V4" s="417"/>
      <c r="W4" s="417"/>
      <c r="X4" s="417"/>
      <c r="Y4" s="418"/>
      <c r="Z4" s="417"/>
      <c r="AA4" s="417"/>
      <c r="AB4" s="417"/>
      <c r="AC4" s="417"/>
      <c r="AD4" s="417"/>
      <c r="AE4" s="417"/>
      <c r="AF4" s="418"/>
      <c r="AG4" s="417"/>
      <c r="AH4" s="417"/>
      <c r="AI4" s="417"/>
      <c r="AJ4" s="902"/>
      <c r="AK4" s="416" t="s">
        <v>237</v>
      </c>
      <c r="AL4" s="417"/>
      <c r="AM4" s="417"/>
      <c r="AN4" s="417"/>
      <c r="AO4" s="417"/>
      <c r="AP4" s="417"/>
      <c r="AQ4" s="417"/>
      <c r="AR4" s="418"/>
      <c r="AS4" s="417"/>
      <c r="AT4" s="417"/>
      <c r="AU4" s="417"/>
      <c r="AV4" s="417"/>
      <c r="AW4" s="417"/>
      <c r="AX4" s="417"/>
      <c r="AY4" s="418"/>
      <c r="AZ4" s="417"/>
      <c r="BA4" s="417"/>
      <c r="BB4" s="417"/>
      <c r="BC4" s="417"/>
      <c r="BD4" s="417"/>
      <c r="BE4" s="417"/>
      <c r="BF4" s="418"/>
      <c r="BG4" s="417"/>
      <c r="BH4" s="417"/>
      <c r="BI4" s="417"/>
      <c r="BJ4" s="417"/>
      <c r="BK4" s="417"/>
      <c r="BL4" s="417"/>
      <c r="BM4" s="418"/>
      <c r="BN4" s="417"/>
      <c r="BO4" s="417"/>
      <c r="BP4" s="417"/>
      <c r="BQ4" s="882"/>
      <c r="BR4" s="416" t="s">
        <v>237</v>
      </c>
      <c r="BS4" s="420"/>
      <c r="BT4" s="417"/>
      <c r="BU4" s="417"/>
      <c r="BV4" s="418"/>
      <c r="BW4" s="417"/>
      <c r="BX4" s="417"/>
      <c r="BY4" s="417"/>
      <c r="BZ4" s="417"/>
      <c r="CA4" s="417"/>
      <c r="CB4" s="417"/>
      <c r="CC4" s="418"/>
      <c r="CD4" s="417"/>
      <c r="CE4" s="417"/>
      <c r="CF4" s="417"/>
      <c r="CG4" s="417"/>
      <c r="CH4" s="417"/>
      <c r="CI4" s="417"/>
      <c r="CJ4" s="418"/>
      <c r="CK4" s="417"/>
      <c r="CL4" s="417"/>
      <c r="CM4" s="417"/>
      <c r="CN4" s="417"/>
      <c r="CO4" s="417"/>
      <c r="CP4" s="417"/>
      <c r="CQ4" s="418"/>
      <c r="CR4" s="417"/>
      <c r="CS4" s="417"/>
      <c r="CT4" s="417"/>
      <c r="CU4" s="417"/>
      <c r="CV4" s="417"/>
      <c r="CW4" s="417"/>
      <c r="CX4" s="882"/>
      <c r="CY4" s="416" t="s">
        <v>237</v>
      </c>
      <c r="CZ4" s="418"/>
      <c r="DA4" s="417"/>
      <c r="DB4" s="417"/>
      <c r="DC4" s="417"/>
      <c r="DD4" s="417"/>
      <c r="DE4" s="417"/>
      <c r="DF4" s="417"/>
      <c r="DG4" s="418"/>
      <c r="DH4" s="417"/>
      <c r="DI4" s="417"/>
      <c r="DJ4" s="417"/>
      <c r="DK4" s="417"/>
      <c r="DL4" s="417"/>
      <c r="DM4" s="417"/>
      <c r="DN4" s="418"/>
      <c r="DO4" s="417"/>
      <c r="DP4" s="417"/>
      <c r="DQ4" s="417"/>
      <c r="DR4" s="417"/>
      <c r="DS4" s="417"/>
      <c r="DT4" s="417"/>
      <c r="DU4" s="418"/>
      <c r="DV4" s="417"/>
      <c r="DW4" s="417"/>
      <c r="DX4" s="417"/>
      <c r="DY4" s="417"/>
      <c r="DZ4" s="417"/>
      <c r="EA4" s="417"/>
      <c r="EB4" s="418"/>
      <c r="EC4" s="417"/>
      <c r="ED4" s="417"/>
      <c r="EE4" s="882"/>
      <c r="EF4" s="416" t="s">
        <v>237</v>
      </c>
      <c r="EG4" s="420"/>
      <c r="EH4" s="417"/>
      <c r="EI4" s="417"/>
      <c r="EJ4" s="417"/>
      <c r="EK4" s="417"/>
      <c r="EL4" s="418"/>
      <c r="EM4" s="417"/>
      <c r="EN4" s="417"/>
      <c r="EO4" s="417"/>
      <c r="EP4" s="417"/>
      <c r="EQ4" s="417"/>
      <c r="ER4" s="417"/>
      <c r="ES4" s="418"/>
      <c r="ET4" s="417"/>
      <c r="EU4" s="417"/>
      <c r="EV4" s="417"/>
      <c r="EW4" s="417"/>
      <c r="EX4" s="417"/>
      <c r="EY4" s="417"/>
      <c r="EZ4" s="417"/>
      <c r="FA4" s="417"/>
      <c r="FB4" s="417"/>
      <c r="FC4" s="417"/>
      <c r="FD4" s="417"/>
      <c r="FE4" s="417"/>
      <c r="FF4" s="417"/>
      <c r="FG4" s="417"/>
      <c r="FH4" s="417"/>
      <c r="FI4" s="417"/>
      <c r="FJ4" s="417"/>
      <c r="FK4" s="417"/>
      <c r="FL4" s="882"/>
      <c r="FM4" s="416" t="s">
        <v>237</v>
      </c>
      <c r="FN4" s="420"/>
      <c r="FO4" s="417"/>
      <c r="FP4" s="417"/>
      <c r="FQ4" s="417"/>
      <c r="FR4" s="417"/>
      <c r="FS4" s="417"/>
      <c r="FT4" s="417"/>
      <c r="FU4" s="417"/>
      <c r="FV4" s="417"/>
      <c r="FW4" s="417"/>
      <c r="FX4" s="417"/>
      <c r="FY4" s="417"/>
      <c r="FZ4" s="417"/>
      <c r="GA4" s="417"/>
      <c r="GB4" s="417"/>
      <c r="GC4" s="417"/>
      <c r="GD4" s="417"/>
      <c r="GE4" s="417"/>
      <c r="GF4" s="417"/>
      <c r="GG4" s="417"/>
      <c r="GH4" s="417"/>
      <c r="GI4" s="417"/>
      <c r="GJ4" s="417"/>
      <c r="GK4" s="417"/>
      <c r="GL4" s="417"/>
      <c r="GM4" s="417"/>
      <c r="GN4" s="417"/>
      <c r="GO4" s="417"/>
      <c r="GP4" s="417"/>
      <c r="GQ4" s="418"/>
      <c r="GR4" s="418"/>
      <c r="GS4" s="882"/>
      <c r="GT4" s="416" t="s">
        <v>237</v>
      </c>
      <c r="GU4" s="420"/>
      <c r="GV4" s="417"/>
      <c r="GW4" s="417"/>
      <c r="GX4" s="417"/>
      <c r="GY4" s="417"/>
      <c r="GZ4" s="417"/>
      <c r="HA4" s="417"/>
      <c r="HB4" s="417"/>
      <c r="HC4" s="417"/>
      <c r="HD4" s="417"/>
      <c r="HE4" s="417"/>
      <c r="HF4" s="417"/>
      <c r="HG4" s="417"/>
      <c r="HH4" s="417"/>
      <c r="HI4" s="417"/>
      <c r="HJ4" s="417"/>
      <c r="HK4" s="417"/>
      <c r="HL4" s="417"/>
      <c r="HM4" s="417"/>
      <c r="HN4" s="417"/>
      <c r="HO4" s="417"/>
      <c r="HP4" s="417"/>
      <c r="HQ4" s="417"/>
      <c r="HR4" s="417"/>
      <c r="HS4" s="417"/>
      <c r="HT4" s="417"/>
      <c r="HU4" s="417"/>
      <c r="HV4" s="417"/>
      <c r="HW4" s="417"/>
      <c r="HX4" s="418"/>
      <c r="HY4" s="418"/>
      <c r="HZ4" s="882"/>
      <c r="IA4" s="416" t="s">
        <v>237</v>
      </c>
      <c r="IB4" s="417"/>
      <c r="IC4" s="417"/>
      <c r="ID4" s="417"/>
      <c r="IE4" s="417"/>
      <c r="IF4" s="417"/>
      <c r="IG4" s="417"/>
      <c r="IH4" s="418"/>
      <c r="II4" s="417"/>
      <c r="IJ4" s="417"/>
      <c r="IK4" s="417"/>
      <c r="IL4" s="417"/>
      <c r="IM4" s="417"/>
      <c r="IN4" s="417"/>
      <c r="IO4" s="418"/>
      <c r="IP4" s="417"/>
      <c r="IQ4" s="417"/>
      <c r="IR4" s="417"/>
      <c r="IS4" s="417"/>
      <c r="IT4" s="417"/>
      <c r="IU4" s="417"/>
      <c r="IV4" s="418"/>
      <c r="IW4" s="417"/>
      <c r="IX4" s="417"/>
      <c r="IY4" s="417"/>
      <c r="IZ4" s="417"/>
      <c r="JA4" s="417"/>
      <c r="JB4" s="417"/>
      <c r="JC4" s="418"/>
      <c r="JD4" s="417"/>
      <c r="JE4" s="417"/>
      <c r="JF4" s="417"/>
      <c r="JG4" s="882"/>
      <c r="JH4" s="416" t="s">
        <v>237</v>
      </c>
      <c r="JI4" s="420"/>
      <c r="JJ4" s="417"/>
      <c r="JK4" s="417"/>
      <c r="JL4" s="418"/>
      <c r="JM4" s="417"/>
      <c r="JN4" s="417"/>
      <c r="JO4" s="417"/>
      <c r="JP4" s="417"/>
      <c r="JQ4" s="417"/>
      <c r="JR4" s="417"/>
      <c r="JS4" s="418"/>
      <c r="JT4" s="417"/>
      <c r="JU4" s="417"/>
      <c r="JV4" s="417"/>
      <c r="JW4" s="417"/>
      <c r="JX4" s="417"/>
      <c r="JY4" s="417"/>
      <c r="JZ4" s="418"/>
      <c r="KA4" s="417"/>
      <c r="KB4" s="417"/>
      <c r="KC4" s="417"/>
      <c r="KD4" s="417"/>
      <c r="KE4" s="417"/>
      <c r="KF4" s="417"/>
      <c r="KG4" s="418"/>
      <c r="KH4" s="417"/>
      <c r="KI4" s="417"/>
      <c r="KJ4" s="417"/>
      <c r="KK4" s="417"/>
      <c r="KL4" s="417"/>
      <c r="KM4" s="417"/>
      <c r="KN4" s="882"/>
      <c r="KO4" s="416" t="s">
        <v>237</v>
      </c>
      <c r="KP4" s="418"/>
      <c r="KQ4" s="417"/>
      <c r="KR4" s="417"/>
      <c r="KS4" s="417"/>
      <c r="KT4" s="417"/>
      <c r="KU4" s="417"/>
      <c r="KV4" s="417"/>
      <c r="KW4" s="418"/>
      <c r="KX4" s="417"/>
      <c r="KY4" s="417"/>
      <c r="KZ4" s="417"/>
      <c r="LA4" s="417"/>
      <c r="LB4" s="417"/>
      <c r="LC4" s="417"/>
      <c r="LD4" s="418"/>
      <c r="LE4" s="417"/>
      <c r="LF4" s="417"/>
      <c r="LG4" s="417"/>
      <c r="LH4" s="417"/>
      <c r="LI4" s="417"/>
      <c r="LJ4" s="417"/>
      <c r="LK4" s="418"/>
      <c r="LL4" s="417"/>
      <c r="LM4" s="417"/>
      <c r="LN4" s="417"/>
      <c r="LO4" s="417"/>
      <c r="LP4" s="417"/>
      <c r="LQ4" s="417"/>
      <c r="LR4" s="418"/>
      <c r="LS4" s="417"/>
      <c r="LT4" s="417"/>
      <c r="LU4" s="882"/>
      <c r="LV4" s="416" t="s">
        <v>237</v>
      </c>
      <c r="LW4" s="420"/>
      <c r="LX4" s="417"/>
      <c r="LY4" s="417"/>
      <c r="LZ4" s="417"/>
      <c r="MA4" s="417"/>
      <c r="MB4" s="418"/>
      <c r="MC4" s="417"/>
      <c r="MD4" s="417"/>
      <c r="ME4" s="417"/>
      <c r="MF4" s="417"/>
      <c r="MG4" s="417"/>
      <c r="MH4" s="417"/>
      <c r="MI4" s="418"/>
      <c r="MJ4" s="417"/>
      <c r="MK4" s="417"/>
      <c r="ML4" s="417"/>
      <c r="MM4" s="417"/>
      <c r="MN4" s="417"/>
      <c r="MO4" s="417"/>
      <c r="MP4" s="417"/>
      <c r="MQ4" s="417"/>
      <c r="MR4" s="417"/>
      <c r="MS4" s="417"/>
      <c r="MT4" s="417"/>
      <c r="MU4" s="417"/>
      <c r="MV4" s="417"/>
      <c r="MW4" s="417"/>
      <c r="MX4" s="417"/>
      <c r="MY4" s="417"/>
      <c r="MZ4" s="417"/>
      <c r="NA4" s="417"/>
      <c r="NB4" s="882"/>
      <c r="NC4" s="416" t="s">
        <v>237</v>
      </c>
      <c r="ND4" s="420"/>
      <c r="NE4" s="417"/>
      <c r="NF4" s="417"/>
      <c r="NG4" s="417"/>
      <c r="NH4" s="417"/>
      <c r="NI4" s="417"/>
      <c r="NJ4" s="417"/>
      <c r="NK4" s="417"/>
      <c r="NL4" s="417"/>
      <c r="NM4" s="417"/>
      <c r="NN4" s="417"/>
      <c r="NO4" s="417"/>
      <c r="NP4" s="417"/>
      <c r="NQ4" s="417"/>
      <c r="NR4" s="417"/>
      <c r="NS4" s="417"/>
      <c r="NT4" s="417"/>
      <c r="NU4" s="417"/>
      <c r="NV4" s="417"/>
      <c r="NW4" s="417"/>
      <c r="NX4" s="417"/>
      <c r="NY4" s="417"/>
      <c r="NZ4" s="417"/>
      <c r="OA4" s="417"/>
      <c r="OB4" s="417"/>
      <c r="OC4" s="417"/>
      <c r="OD4" s="417"/>
      <c r="OE4" s="417"/>
      <c r="OF4" s="417"/>
      <c r="OG4" s="418"/>
      <c r="OH4" s="418"/>
      <c r="OI4" s="882"/>
      <c r="OJ4" s="874"/>
      <c r="OK4" s="411" t="s">
        <v>238</v>
      </c>
      <c r="OL4" s="412" t="s">
        <v>239</v>
      </c>
      <c r="OM4" s="412" t="s">
        <v>240</v>
      </c>
      <c r="ON4" s="414" t="s">
        <v>241</v>
      </c>
      <c r="OO4" s="411" t="s">
        <v>238</v>
      </c>
      <c r="OP4" s="412" t="s">
        <v>239</v>
      </c>
      <c r="OQ4" s="412" t="s">
        <v>240</v>
      </c>
      <c r="OR4" s="414" t="s">
        <v>241</v>
      </c>
      <c r="OS4" s="411" t="s">
        <v>238</v>
      </c>
      <c r="OT4" s="412" t="s">
        <v>239</v>
      </c>
      <c r="OU4" s="412" t="s">
        <v>240</v>
      </c>
      <c r="OV4" s="414" t="s">
        <v>241</v>
      </c>
      <c r="OW4" s="411" t="s">
        <v>238</v>
      </c>
      <c r="OX4" s="412" t="s">
        <v>239</v>
      </c>
      <c r="OY4" s="412" t="s">
        <v>240</v>
      </c>
      <c r="OZ4" s="414" t="s">
        <v>241</v>
      </c>
      <c r="PA4" s="411" t="s">
        <v>238</v>
      </c>
      <c r="PB4" s="412" t="s">
        <v>239</v>
      </c>
      <c r="PC4" s="412" t="s">
        <v>240</v>
      </c>
      <c r="PD4" s="414" t="s">
        <v>241</v>
      </c>
      <c r="PE4" s="411" t="s">
        <v>238</v>
      </c>
      <c r="PF4" s="412" t="s">
        <v>239</v>
      </c>
      <c r="PG4" s="412" t="s">
        <v>240</v>
      </c>
      <c r="PH4" s="413" t="s">
        <v>241</v>
      </c>
      <c r="PI4" s="411" t="s">
        <v>238</v>
      </c>
      <c r="PJ4" s="412" t="s">
        <v>239</v>
      </c>
      <c r="PK4" s="412" t="s">
        <v>240</v>
      </c>
      <c r="PL4" s="414" t="s">
        <v>241</v>
      </c>
      <c r="PM4" s="876"/>
      <c r="PN4" s="876"/>
      <c r="PO4" s="874"/>
      <c r="PP4" s="484" t="s">
        <v>238</v>
      </c>
      <c r="PQ4" s="485" t="s">
        <v>239</v>
      </c>
      <c r="PR4" s="485" t="s">
        <v>240</v>
      </c>
      <c r="PS4" s="486" t="s">
        <v>241</v>
      </c>
      <c r="PT4" s="411" t="s">
        <v>238</v>
      </c>
      <c r="PU4" s="412" t="s">
        <v>239</v>
      </c>
      <c r="PV4" s="412" t="s">
        <v>240</v>
      </c>
      <c r="PW4" s="414" t="s">
        <v>241</v>
      </c>
      <c r="PX4" s="411" t="s">
        <v>238</v>
      </c>
      <c r="PY4" s="412" t="s">
        <v>239</v>
      </c>
      <c r="PZ4" s="412" t="s">
        <v>240</v>
      </c>
      <c r="QA4" s="414" t="s">
        <v>241</v>
      </c>
      <c r="QB4" s="411" t="s">
        <v>238</v>
      </c>
      <c r="QC4" s="412" t="s">
        <v>239</v>
      </c>
      <c r="QD4" s="412" t="s">
        <v>240</v>
      </c>
      <c r="QE4" s="414" t="s">
        <v>241</v>
      </c>
      <c r="QF4" s="411" t="s">
        <v>238</v>
      </c>
      <c r="QG4" s="412" t="s">
        <v>239</v>
      </c>
      <c r="QH4" s="412" t="s">
        <v>240</v>
      </c>
      <c r="QI4" s="414" t="s">
        <v>241</v>
      </c>
      <c r="QJ4" s="411" t="s">
        <v>238</v>
      </c>
      <c r="QK4" s="412" t="s">
        <v>239</v>
      </c>
      <c r="QL4" s="412" t="s">
        <v>240</v>
      </c>
      <c r="QM4" s="414" t="s">
        <v>241</v>
      </c>
      <c r="QN4" s="411" t="s">
        <v>238</v>
      </c>
      <c r="QO4" s="485" t="s">
        <v>239</v>
      </c>
      <c r="QP4" s="485" t="s">
        <v>240</v>
      </c>
      <c r="QQ4" s="485" t="s">
        <v>241</v>
      </c>
      <c r="QR4" s="484" t="s">
        <v>238</v>
      </c>
      <c r="QS4" s="485" t="s">
        <v>239</v>
      </c>
      <c r="QT4" s="485" t="s">
        <v>240</v>
      </c>
      <c r="QU4" s="487" t="s">
        <v>241</v>
      </c>
      <c r="QV4" s="871"/>
      <c r="QW4" s="871"/>
      <c r="QX4" s="887"/>
      <c r="QY4" s="888"/>
      <c r="QZ4" s="415" t="s">
        <v>258</v>
      </c>
      <c r="RA4" s="415" t="s">
        <v>238</v>
      </c>
      <c r="RB4" s="415" t="s">
        <v>239</v>
      </c>
      <c r="RC4" s="415" t="s">
        <v>240</v>
      </c>
      <c r="RD4" s="415" t="s">
        <v>241</v>
      </c>
      <c r="RE4" s="415" t="s">
        <v>257</v>
      </c>
      <c r="RF4" s="870"/>
      <c r="RG4" s="870"/>
      <c r="RH4" s="890"/>
      <c r="RI4" s="408"/>
      <c r="RJ4" s="880" t="s">
        <v>44</v>
      </c>
      <c r="RK4" s="880"/>
      <c r="RL4" s="880"/>
      <c r="RM4" s="880"/>
      <c r="RN4" s="409">
        <f>COUNTA(E4:AI4,AL4:BP4,BS4:CW4,CZ4:ED4,EG4:FK4,FN4:GR4,GU4:HY4,IB4:JF4,JI4:KM4,KP4:LT4,LW4:NA4,ND4:OH4)</f>
        <v>0</v>
      </c>
      <c r="RO4" s="409" t="s">
        <v>237</v>
      </c>
    </row>
    <row r="5" spans="1:483" ht="21" customHeight="1">
      <c r="A5" s="421" t="str">
        <f>IF('2.ชื่อนักเรียน'!C11="","",'2.ชื่อนักเรียน'!C11)</f>
        <v/>
      </c>
      <c r="B5" s="422" t="str">
        <f>IF('2.ชื่อนักเรียน'!D11="","",'2.ชื่อนักเรียน'!D11)</f>
        <v/>
      </c>
      <c r="C5" s="423" t="str">
        <f>IF('2.ชื่อนักเรียน'!R11="","",'2.ชื่อนักเรียน'!R11)</f>
        <v/>
      </c>
      <c r="D5" s="424">
        <v>1</v>
      </c>
      <c r="E5" s="425"/>
      <c r="F5" s="426"/>
      <c r="G5" s="426"/>
      <c r="H5" s="426"/>
      <c r="I5" s="426"/>
      <c r="J5" s="426"/>
      <c r="K5" s="426"/>
      <c r="L5" s="426"/>
      <c r="M5" s="426"/>
      <c r="N5" s="426"/>
      <c r="O5" s="426"/>
      <c r="P5" s="426"/>
      <c r="Q5" s="426"/>
      <c r="R5" s="426"/>
      <c r="S5" s="426"/>
      <c r="T5" s="426"/>
      <c r="U5" s="426"/>
      <c r="V5" s="426"/>
      <c r="W5" s="426"/>
      <c r="X5" s="426"/>
      <c r="Y5" s="426"/>
      <c r="Z5" s="426"/>
      <c r="AA5" s="426"/>
      <c r="AB5" s="426"/>
      <c r="AC5" s="426"/>
      <c r="AD5" s="426"/>
      <c r="AE5" s="426"/>
      <c r="AF5" s="426"/>
      <c r="AG5" s="426"/>
      <c r="AH5" s="426"/>
      <c r="AI5" s="427"/>
      <c r="AJ5" s="428" t="str">
        <f>IF(COUNTA($E$3:$AI$3)=0,"",IF('2.ชื่อนักเรียน'!R11="ย้าย","ย้าย",OK5))</f>
        <v/>
      </c>
      <c r="AK5" s="424">
        <v>1</v>
      </c>
      <c r="AL5" s="425"/>
      <c r="AM5" s="426"/>
      <c r="AN5" s="426"/>
      <c r="AO5" s="426"/>
      <c r="AP5" s="426"/>
      <c r="AQ5" s="426"/>
      <c r="AR5" s="426"/>
      <c r="AS5" s="426"/>
      <c r="AT5" s="426"/>
      <c r="AU5" s="426"/>
      <c r="AV5" s="426"/>
      <c r="AW5" s="426"/>
      <c r="AX5" s="426"/>
      <c r="AY5" s="426"/>
      <c r="AZ5" s="426"/>
      <c r="BA5" s="426"/>
      <c r="BB5" s="426"/>
      <c r="BC5" s="426"/>
      <c r="BD5" s="426"/>
      <c r="BE5" s="426"/>
      <c r="BF5" s="426"/>
      <c r="BG5" s="426"/>
      <c r="BH5" s="426"/>
      <c r="BI5" s="426"/>
      <c r="BJ5" s="426"/>
      <c r="BK5" s="426"/>
      <c r="BL5" s="426"/>
      <c r="BM5" s="426"/>
      <c r="BN5" s="426"/>
      <c r="BO5" s="426"/>
      <c r="BP5" s="427"/>
      <c r="BQ5" s="424" t="str">
        <f>IF(COUNTA($AL$4:$BP$4)=0,"",IF('2.ชื่อนักเรียน'!R11="ย้าย","ย้าย",OO5))</f>
        <v/>
      </c>
      <c r="BR5" s="424">
        <v>1</v>
      </c>
      <c r="BS5" s="425"/>
      <c r="BT5" s="426"/>
      <c r="BU5" s="426"/>
      <c r="BV5" s="426"/>
      <c r="BW5" s="426"/>
      <c r="BX5" s="426"/>
      <c r="BY5" s="426"/>
      <c r="BZ5" s="426"/>
      <c r="CA5" s="426"/>
      <c r="CB5" s="426"/>
      <c r="CC5" s="426"/>
      <c r="CD5" s="426"/>
      <c r="CE5" s="426"/>
      <c r="CF5" s="426"/>
      <c r="CG5" s="426"/>
      <c r="CH5" s="426"/>
      <c r="CI5" s="426"/>
      <c r="CJ5" s="426"/>
      <c r="CK5" s="426"/>
      <c r="CL5" s="426"/>
      <c r="CM5" s="426"/>
      <c r="CN5" s="426"/>
      <c r="CO5" s="426"/>
      <c r="CP5" s="426"/>
      <c r="CQ5" s="426"/>
      <c r="CR5" s="426"/>
      <c r="CS5" s="426"/>
      <c r="CT5" s="426"/>
      <c r="CU5" s="426"/>
      <c r="CV5" s="426"/>
      <c r="CW5" s="427"/>
      <c r="CX5" s="424" t="str">
        <f>IF(COUNTA($BS$4:$CW$4)=0,"",IF('2.ชื่อนักเรียน'!R11="ย้าย","ย้าย",OS5))</f>
        <v/>
      </c>
      <c r="CY5" s="424">
        <v>1</v>
      </c>
      <c r="CZ5" s="425"/>
      <c r="DA5" s="426"/>
      <c r="DB5" s="426"/>
      <c r="DC5" s="426"/>
      <c r="DD5" s="426"/>
      <c r="DE5" s="426"/>
      <c r="DF5" s="426"/>
      <c r="DG5" s="426"/>
      <c r="DH5" s="426"/>
      <c r="DI5" s="426"/>
      <c r="DJ5" s="426"/>
      <c r="DK5" s="426"/>
      <c r="DL5" s="426"/>
      <c r="DM5" s="426"/>
      <c r="DN5" s="426"/>
      <c r="DO5" s="426"/>
      <c r="DP5" s="426"/>
      <c r="DQ5" s="426"/>
      <c r="DR5" s="426"/>
      <c r="DS5" s="426"/>
      <c r="DT5" s="426"/>
      <c r="DU5" s="426"/>
      <c r="DV5" s="426"/>
      <c r="DW5" s="426"/>
      <c r="DX5" s="426"/>
      <c r="DY5" s="426"/>
      <c r="DZ5" s="426"/>
      <c r="EA5" s="426"/>
      <c r="EB5" s="426"/>
      <c r="EC5" s="426"/>
      <c r="ED5" s="427"/>
      <c r="EE5" s="424" t="str">
        <f>IF(COUNTA($CZ$4:$ED$4)=0,"",IF('2.ชื่อนักเรียน'!R11="ย้าย","ย้าย",OW5))</f>
        <v/>
      </c>
      <c r="EF5" s="424">
        <v>1</v>
      </c>
      <c r="EG5" s="425"/>
      <c r="EH5" s="426"/>
      <c r="EI5" s="426"/>
      <c r="EJ5" s="426"/>
      <c r="EK5" s="426"/>
      <c r="EL5" s="426"/>
      <c r="EM5" s="426"/>
      <c r="EN5" s="426"/>
      <c r="EO5" s="426"/>
      <c r="EP5" s="426"/>
      <c r="EQ5" s="426"/>
      <c r="ER5" s="426"/>
      <c r="ES5" s="426"/>
      <c r="ET5" s="426"/>
      <c r="EU5" s="426"/>
      <c r="EV5" s="426"/>
      <c r="EW5" s="426"/>
      <c r="EX5" s="426"/>
      <c r="EY5" s="426"/>
      <c r="EZ5" s="426"/>
      <c r="FA5" s="426"/>
      <c r="FB5" s="426"/>
      <c r="FC5" s="426"/>
      <c r="FD5" s="426"/>
      <c r="FE5" s="426"/>
      <c r="FF5" s="426"/>
      <c r="FG5" s="426"/>
      <c r="FH5" s="426"/>
      <c r="FI5" s="426"/>
      <c r="FJ5" s="426"/>
      <c r="FK5" s="427"/>
      <c r="FL5" s="424" t="str">
        <f>IF(COUNTA($EG$4:$FK$4)=0,"",IF('2.ชื่อนักเรียน'!R11="ย้าย","ย้าย",PA5))</f>
        <v/>
      </c>
      <c r="FM5" s="424">
        <v>1</v>
      </c>
      <c r="FN5" s="425"/>
      <c r="FO5" s="426"/>
      <c r="FP5" s="426"/>
      <c r="FQ5" s="426"/>
      <c r="FR5" s="426"/>
      <c r="FS5" s="426"/>
      <c r="FT5" s="426"/>
      <c r="FU5" s="426"/>
      <c r="FV5" s="426"/>
      <c r="FW5" s="426"/>
      <c r="FX5" s="426"/>
      <c r="FY5" s="426"/>
      <c r="FZ5" s="426"/>
      <c r="GA5" s="426"/>
      <c r="GB5" s="426"/>
      <c r="GC5" s="426"/>
      <c r="GD5" s="426"/>
      <c r="GE5" s="426"/>
      <c r="GF5" s="426"/>
      <c r="GG5" s="426"/>
      <c r="GH5" s="426"/>
      <c r="GI5" s="426"/>
      <c r="GJ5" s="426"/>
      <c r="GK5" s="426"/>
      <c r="GL5" s="426"/>
      <c r="GM5" s="426"/>
      <c r="GN5" s="426"/>
      <c r="GO5" s="426"/>
      <c r="GP5" s="426"/>
      <c r="GQ5" s="426"/>
      <c r="GR5" s="427"/>
      <c r="GS5" s="424" t="str">
        <f>IF(COUNTA($FN$4:$GR$4)=0,"",IF('2.ชื่อนักเรียน'!R11="ย้าย","ย้าย",PE5))</f>
        <v/>
      </c>
      <c r="GT5" s="424">
        <v>1</v>
      </c>
      <c r="GU5" s="425"/>
      <c r="GV5" s="426"/>
      <c r="GW5" s="426"/>
      <c r="GX5" s="426"/>
      <c r="GY5" s="426"/>
      <c r="GZ5" s="426"/>
      <c r="HA5" s="426"/>
      <c r="HB5" s="426"/>
      <c r="HC5" s="426"/>
      <c r="HD5" s="426"/>
      <c r="HE5" s="426"/>
      <c r="HF5" s="426"/>
      <c r="HG5" s="426"/>
      <c r="HH5" s="426"/>
      <c r="HI5" s="426"/>
      <c r="HJ5" s="426"/>
      <c r="HK5" s="426"/>
      <c r="HL5" s="426"/>
      <c r="HM5" s="426"/>
      <c r="HN5" s="426"/>
      <c r="HO5" s="426"/>
      <c r="HP5" s="426"/>
      <c r="HQ5" s="426"/>
      <c r="HR5" s="426"/>
      <c r="HS5" s="426"/>
      <c r="HT5" s="426"/>
      <c r="HU5" s="426"/>
      <c r="HV5" s="426"/>
      <c r="HW5" s="426"/>
      <c r="HX5" s="426"/>
      <c r="HY5" s="427"/>
      <c r="HZ5" s="424" t="str">
        <f>IF(COUNTA($GU4:HY$4)=0,"",IF('2.ชื่อนักเรียน'!R11="ย้าย","ย้าย",PT5))</f>
        <v/>
      </c>
      <c r="IA5" s="424">
        <v>1</v>
      </c>
      <c r="IB5" s="425"/>
      <c r="IC5" s="426"/>
      <c r="ID5" s="426"/>
      <c r="IE5" s="426"/>
      <c r="IF5" s="426"/>
      <c r="IG5" s="426"/>
      <c r="IH5" s="426"/>
      <c r="II5" s="426"/>
      <c r="IJ5" s="426"/>
      <c r="IK5" s="426"/>
      <c r="IL5" s="426"/>
      <c r="IM5" s="426"/>
      <c r="IN5" s="426"/>
      <c r="IO5" s="426"/>
      <c r="IP5" s="426"/>
      <c r="IQ5" s="426"/>
      <c r="IR5" s="426"/>
      <c r="IS5" s="426"/>
      <c r="IT5" s="426"/>
      <c r="IU5" s="426"/>
      <c r="IV5" s="426"/>
      <c r="IW5" s="426"/>
      <c r="IX5" s="426"/>
      <c r="IY5" s="426"/>
      <c r="IZ5" s="426"/>
      <c r="JA5" s="426"/>
      <c r="JB5" s="426"/>
      <c r="JC5" s="426"/>
      <c r="JD5" s="426"/>
      <c r="JE5" s="426"/>
      <c r="JF5" s="427"/>
      <c r="JG5" s="428" t="str">
        <f>IF(COUNTA($IB$4:$JF$4)=0,"",IF('2.ชื่อนักเรียน'!R11="ย้าย","ย้าย",PX5))</f>
        <v/>
      </c>
      <c r="JH5" s="424">
        <v>1</v>
      </c>
      <c r="JI5" s="425"/>
      <c r="JJ5" s="426"/>
      <c r="JK5" s="426"/>
      <c r="JL5" s="426"/>
      <c r="JM5" s="426"/>
      <c r="JN5" s="426"/>
      <c r="JO5" s="426"/>
      <c r="JP5" s="426"/>
      <c r="JQ5" s="426"/>
      <c r="JR5" s="426"/>
      <c r="JS5" s="426"/>
      <c r="JT5" s="426"/>
      <c r="JU5" s="426"/>
      <c r="JV5" s="426"/>
      <c r="JW5" s="426"/>
      <c r="JX5" s="426"/>
      <c r="JY5" s="426"/>
      <c r="JZ5" s="426"/>
      <c r="KA5" s="426"/>
      <c r="KB5" s="426"/>
      <c r="KC5" s="426"/>
      <c r="KD5" s="426"/>
      <c r="KE5" s="426"/>
      <c r="KF5" s="426"/>
      <c r="KG5" s="426"/>
      <c r="KH5" s="426"/>
      <c r="KI5" s="426"/>
      <c r="KJ5" s="426"/>
      <c r="KK5" s="426"/>
      <c r="KL5" s="426"/>
      <c r="KM5" s="427"/>
      <c r="KN5" s="429" t="str">
        <f>IF(COUNTA($JI$4:$KM$4)=0,"",IF('2.ชื่อนักเรียน'!R11="ย้าย","ย้าย",QB5))</f>
        <v/>
      </c>
      <c r="KO5" s="424">
        <v>1</v>
      </c>
      <c r="KP5" s="425"/>
      <c r="KQ5" s="426"/>
      <c r="KR5" s="426"/>
      <c r="KS5" s="426"/>
      <c r="KT5" s="426"/>
      <c r="KU5" s="426"/>
      <c r="KV5" s="426"/>
      <c r="KW5" s="426"/>
      <c r="KX5" s="426"/>
      <c r="KY5" s="426"/>
      <c r="KZ5" s="426"/>
      <c r="LA5" s="426"/>
      <c r="LB5" s="426"/>
      <c r="LC5" s="426"/>
      <c r="LD5" s="426"/>
      <c r="LE5" s="426"/>
      <c r="LF5" s="426"/>
      <c r="LG5" s="426"/>
      <c r="LH5" s="426"/>
      <c r="LI5" s="426"/>
      <c r="LJ5" s="426"/>
      <c r="LK5" s="426"/>
      <c r="LL5" s="426"/>
      <c r="LM5" s="426"/>
      <c r="LN5" s="426"/>
      <c r="LO5" s="426"/>
      <c r="LP5" s="426"/>
      <c r="LQ5" s="426"/>
      <c r="LR5" s="426"/>
      <c r="LS5" s="426"/>
      <c r="LT5" s="427"/>
      <c r="LU5" s="430" t="str">
        <f>IF(COUNTA($KP$4:$LT$4)=0,"",IF('2.ชื่อนักเรียน'!R11="ย้าย","ย้าย",QF5))</f>
        <v/>
      </c>
      <c r="LV5" s="424">
        <v>1</v>
      </c>
      <c r="LW5" s="425"/>
      <c r="LX5" s="426"/>
      <c r="LY5" s="426"/>
      <c r="LZ5" s="426"/>
      <c r="MA5" s="426"/>
      <c r="MB5" s="426"/>
      <c r="MC5" s="426"/>
      <c r="MD5" s="426"/>
      <c r="ME5" s="426"/>
      <c r="MF5" s="426"/>
      <c r="MG5" s="426"/>
      <c r="MH5" s="426"/>
      <c r="MI5" s="426"/>
      <c r="MJ5" s="426"/>
      <c r="MK5" s="426"/>
      <c r="ML5" s="426"/>
      <c r="MM5" s="426"/>
      <c r="MN5" s="426"/>
      <c r="MO5" s="426"/>
      <c r="MP5" s="426"/>
      <c r="MQ5" s="426"/>
      <c r="MR5" s="426"/>
      <c r="MS5" s="426"/>
      <c r="MT5" s="426"/>
      <c r="MU5" s="426"/>
      <c r="MV5" s="426"/>
      <c r="MW5" s="426"/>
      <c r="MX5" s="426"/>
      <c r="MY5" s="426"/>
      <c r="MZ5" s="426"/>
      <c r="NA5" s="427"/>
      <c r="NB5" s="429" t="str">
        <f>IF(COUNTA($LW$5:$NA$5)=0,"",IF('2.ชื่อนักเรียน'!R11="ย้าย","ย้าย",QJ5))</f>
        <v/>
      </c>
      <c r="NC5" s="429">
        <v>1</v>
      </c>
      <c r="ND5" s="425"/>
      <c r="NE5" s="426"/>
      <c r="NF5" s="426"/>
      <c r="NG5" s="426"/>
      <c r="NH5" s="426"/>
      <c r="NI5" s="426"/>
      <c r="NJ5" s="426"/>
      <c r="NK5" s="426"/>
      <c r="NL5" s="426"/>
      <c r="NM5" s="426"/>
      <c r="NN5" s="426"/>
      <c r="NO5" s="426"/>
      <c r="NP5" s="426"/>
      <c r="NQ5" s="426"/>
      <c r="NR5" s="426"/>
      <c r="NS5" s="426"/>
      <c r="NT5" s="426"/>
      <c r="NU5" s="426"/>
      <c r="NV5" s="426"/>
      <c r="NW5" s="426"/>
      <c r="NX5" s="426"/>
      <c r="NY5" s="426"/>
      <c r="NZ5" s="426"/>
      <c r="OA5" s="426"/>
      <c r="OB5" s="426"/>
      <c r="OC5" s="426"/>
      <c r="OD5" s="426"/>
      <c r="OE5" s="426"/>
      <c r="OF5" s="426"/>
      <c r="OG5" s="426"/>
      <c r="OH5" s="427"/>
      <c r="OI5" s="429" t="str">
        <f>IF(COUNTA($ND$4:$OH$4)=0,"",IF('2.ชื่อนักเรียน'!R11="ย้าย","ย้าย",QN5))</f>
        <v/>
      </c>
      <c r="OJ5" s="424">
        <v>1</v>
      </c>
      <c r="OK5" s="431" t="str">
        <f>IF(OR(COUNTA($E$4:$AI$4)=0,$A5=""),"",IF('2.ชื่อนักเรียน'!R11="ย้าย","-",COUNTIF($E5:$AI5,"/")))</f>
        <v/>
      </c>
      <c r="OL5" s="432" t="str">
        <f>IF(OR(COUNTA($E$4:$AI$4)=0,$A5=""),"",IF('2.ชื่อนักเรียน'!R11="ย้าย","-",COUNTIF($E5:$AI5,"ป")))</f>
        <v/>
      </c>
      <c r="OM5" s="432" t="str">
        <f>IF(OR(COUNTA($E$4:$AI$4)=0,$A5=""),"",IF('2.ชื่อนักเรียน'!R11="ย้าย","-",COUNTIF($E5:$AI5,"ล")))</f>
        <v/>
      </c>
      <c r="ON5" s="433" t="str">
        <f>IF(OR(COUNTA($E$4:$AI$4)=0,$A5=""),"",IF('2.ชื่อนักเรียน'!R11="ย้าย","-",COUNTIF($E5:$AI5,"ข")))</f>
        <v/>
      </c>
      <c r="OO5" s="431" t="str">
        <f>IF(OR(COUNTA($AL$4:$BP$4)=0,$A5=""),"",IF('2.ชื่อนักเรียน'!R11="ย้าย","-",COUNTIF($AL5:$BP5,"/")))</f>
        <v/>
      </c>
      <c r="OP5" s="432" t="str">
        <f>IF(OR(COUNTA($AL$4:$BP$4)=0,$A5=""),"",IF('2.ชื่อนักเรียน'!R11="ย้าย","-",COUNTIF($AL5:$BP5,"ป")))</f>
        <v/>
      </c>
      <c r="OQ5" s="432" t="str">
        <f>IF(OR(COUNTA($AL$4:$BP$4)=0,$A5=""),"",IF('2.ชื่อนักเรียน'!R11="ย้าย","-",COUNTIF($AL5:$BP5,"ล")))</f>
        <v/>
      </c>
      <c r="OR5" s="433" t="str">
        <f>IF(OR(COUNTA($AL$4:$BP$4)=0,$A5=""),"",IF('2.ชื่อนักเรียน'!R11="ย้าย","-",COUNTIF($AL5:$BP5,"ข")))</f>
        <v/>
      </c>
      <c r="OS5" s="431" t="str">
        <f>IF(OR(COUNTA($BS$4:$CW$4)=0,$A5=""),"",IF('2.ชื่อนักเรียน'!R11="ย้าย","-",COUNTIF($BS5:$CW5,"/")))</f>
        <v/>
      </c>
      <c r="OT5" s="432" t="str">
        <f>IF(OR(COUNTA($BS$4:$CW$4)=0,$A5=""),"",IF('2.ชื่อนักเรียน'!R11="ย้าย","-",COUNTIF($BS5:$CW5,"ป")))</f>
        <v/>
      </c>
      <c r="OU5" s="432" t="str">
        <f>IF(OR(COUNTA($BS$4:$CW$4)=0,$A5=""),"",IF('2.ชื่อนักเรียน'!R11="ย้าย","-",COUNTIF($BS5:$CW5,"ล")))</f>
        <v/>
      </c>
      <c r="OV5" s="433" t="str">
        <f>IF(OR(COUNTA($BS$4:$CW$4)=0,$A5=""),"",IF('2.ชื่อนักเรียน'!R11="ย้าย","-",COUNTIF($BS5:$CW5,"ข")))</f>
        <v/>
      </c>
      <c r="OW5" s="431" t="str">
        <f>IF(OR(COUNTA($CZ$4:$ED$4)=0,$A5=""),"",IF('2.ชื่อนักเรียน'!R11="ย้าย","-",COUNTIF($CZ5:$ED5,"/")))</f>
        <v/>
      </c>
      <c r="OX5" s="432" t="str">
        <f>IF(OR(COUNTA($CZ$4:$ED$4)=0,$A5=""),"",IF('2.ชื่อนักเรียน'!R11="ย้าย","-",COUNTIF($CZ5:$ED5,"ป")))</f>
        <v/>
      </c>
      <c r="OY5" s="432" t="str">
        <f>IF(OR(COUNTA($CZ$4:$ED$4)=0,A5=""),"",IF('2.ชื่อนักเรียน'!R11="ย้าย","-",COUNTIF($CZ5:$ED5,"ล")))</f>
        <v/>
      </c>
      <c r="OZ5" s="433" t="str">
        <f>IF(OR(COUNTA($CZ$4:$ED$4)=0,A5=""),"",IF('2.ชื่อนักเรียน'!R11="ย้าย","-",COUNTIF($CZ5:$ED5,"ข")))</f>
        <v/>
      </c>
      <c r="PA5" s="431" t="str">
        <f>IF(OR(COUNTA($EG$4:$FK$4)=0,$A5=""),"",IF('2.ชื่อนักเรียน'!R11="ย้าย","-",COUNTIF($EG5:$FK5,"/")))</f>
        <v/>
      </c>
      <c r="PB5" s="432" t="str">
        <f>IF(OR(COUNTA($EG$4:$FK$4)=0,$A5=""),"",IF('2.ชื่อนักเรียน'!R11="ย้าย","-",COUNTIF($EG5:$FK5,"ป")))</f>
        <v/>
      </c>
      <c r="PC5" s="432" t="str">
        <f>IF(OR(COUNTA($EG$4:$FK$4)=0,A5=""),"",IF('2.ชื่อนักเรียน'!R11="ย้าย","-",COUNTIF($EG5:$FK5,"ล")))</f>
        <v/>
      </c>
      <c r="PD5" s="433" t="str">
        <f>IF(OR(COUNTA($EG$4:$FK$4)=0,A5=""),"",IF('2.ชื่อนักเรียน'!R11="ย้าย","-",COUNTIF($EG5:$FK5,"ข")))</f>
        <v/>
      </c>
      <c r="PE5" s="431" t="str">
        <f>IF(OR(COUNTA($FN$4:$GR$4)=0,$A5=""),"",IF('2.ชื่อนักเรียน'!R11="ย้าย","-",COUNTIF($FN5:$GR5,"/")))</f>
        <v/>
      </c>
      <c r="PF5" s="432" t="str">
        <f>IF(OR(COUNTA($FN$4:$GR$4)=0,$A5=""),"",IF('2.ชื่อนักเรียน'!R11="ย้าย","-",COUNTIF($FN5:$GR5,"ป")))</f>
        <v/>
      </c>
      <c r="PG5" s="432" t="str">
        <f>IF(OR(COUNTA($FN$4:$GR$4)=0,A5=""),"",IF('2.ชื่อนักเรียน'!R11="ย้าย","-",COUNTIF($FN5:$GR5,"ล")))</f>
        <v/>
      </c>
      <c r="PH5" s="432" t="str">
        <f>IF(OR(COUNTA($FN$4:$GR$4)=0,A5=""),"",IF('2.ชื่อนักเรียน'!R11="ย้าย","-",COUNTIF($FN5:$GR5,"ข")))</f>
        <v/>
      </c>
      <c r="PI5" s="431" t="str">
        <f>IF(OR(COUNTA($OK$3:$PD$3,$PE$3)=0,$A5=""),"",IF('2.ชื่อนักเรียน'!R11="ย้าย","-",SUM(OK5,OO5,OS5,OW5,PA5,PE5)))</f>
        <v/>
      </c>
      <c r="PJ5" s="432" t="str">
        <f>IF(OR(COUNTA($OK$3:$PD$3,$PE$3)=0,$A5=""),"",IF('2.ชื่อนักเรียน'!R11="ย้าย","-",SUM(OL5,OP5,OT5,OX5,PB5,PF5)))</f>
        <v/>
      </c>
      <c r="PK5" s="432" t="str">
        <f>IF(OR(COUNTA($OK$3:$PD$3,$PE$3)=0,$A5=""),"",IF('2.ชื่อนักเรียน'!R11="ย้าย","-",SUM(OM5,OQ5,OU5,OY5,PC5,PG5)))</f>
        <v/>
      </c>
      <c r="PL5" s="434" t="str">
        <f>IF(OR(COUNTA($OK$3:$PD$3,$PE$3)=0,$A5=""),"",IF('2.ชื่อนักเรียน'!R11="ย้าย","-",SUM(ON5,OR5,OV5,OZ5,PD5,PH5)))</f>
        <v/>
      </c>
      <c r="PM5" s="424" t="str">
        <f>IF(PI5="","",PI5)</f>
        <v/>
      </c>
      <c r="PN5" s="435" t="str">
        <f>IF(PM5="","",IF('2.ชื่อนักเรียน'!R11="ย้าย","ย้าย",(PM5*100)/COUNTA($E$4:$AI$4,$AL$4:$BP$4,$BS$4:$CW$4,$CZ$4:$ED$4,$EG$4:$FK$4)))</f>
        <v/>
      </c>
      <c r="PO5" s="424">
        <v>1</v>
      </c>
      <c r="PP5" s="439" t="str">
        <f>IF(OR(COUNTA($FN$4:$GR$4)=0,$A5=""),"",IF('2.ชื่อนักเรียน'!R11="ย้าย","-",COUNTIF($FN5:$GR5,"/")))</f>
        <v/>
      </c>
      <c r="PQ5" s="440" t="str">
        <f>IF(OR(COUNTA($FN$4:$GR$4)=0,$A5=""),"",IF('2.ชื่อนักเรียน'!R11="ย้าย","-",COUNTIF($FN5:$GR5,"ป")))</f>
        <v/>
      </c>
      <c r="PR5" s="440" t="str">
        <f>IF(OR(COUNTA($FN$4:$GR$4)=0,A5=""),"",IF('2.ชื่อนักเรียน'!R11="ย้าย","-",COUNTIF($FN5:$GR5,"ล")))</f>
        <v/>
      </c>
      <c r="PS5" s="441" t="str">
        <f>IF(OR(COUNTA($FN$4:$GR$4)=0,A5=""),"",IF('2.ชื่อนักเรียน'!R11="ย้าย","-",COUNTIF($FN5:$GR5,"ข")))</f>
        <v/>
      </c>
      <c r="PT5" s="431" t="str">
        <f>IF(OR(COUNTA($GU$4:$HY$4)=0,$A5=""),"",IF('2.ชื่อนักเรียน'!R11="ย้าย","-",COUNTIF($GU5:$HY5,"/")))</f>
        <v/>
      </c>
      <c r="PU5" s="432" t="str">
        <f>IF(OR(COUNTA($GU$4:$HY$4)=0,$A5=""),"",IF('2.ชื่อนักเรียน'!R11="ย้าย","-",COUNTIF($GU5:$HY5,"ป")))</f>
        <v/>
      </c>
      <c r="PV5" s="432" t="str">
        <f>IF(OR(COUNTA($GU$4:$HY$4)=0,$A5=""),"",IF('2.ชื่อนักเรียน'!R11="ย้าย","-",COUNTIF($GU5:$HY5,"ล")))</f>
        <v/>
      </c>
      <c r="PW5" s="433" t="str">
        <f>IF(OR(COUNTA($GU$4:$HY$4)=0,$A5=""),"",IF('2.ชื่อนักเรียน'!R11="ย้าย","-",COUNTIF($GU5:$HY5,"ข")))</f>
        <v/>
      </c>
      <c r="PX5" s="431" t="str">
        <f>IF(OR(COUNTA($IB$4:$JF$4)=0,$A5=""),"",IF('2.ชื่อนักเรียน'!R11="ย้าย","-",COUNTIF($IB5:$JF5,"/")))</f>
        <v/>
      </c>
      <c r="PY5" s="432" t="str">
        <f>IF(OR(COUNTA($IB$4:$JF$4)=0,$A5=""),"",IF('2.ชื่อนักเรียน'!R11="ย้าย","-",COUNTIF($IB5:$JF5,"ป")))</f>
        <v/>
      </c>
      <c r="PZ5" s="432" t="str">
        <f>IF(OR(COUNTA($IB$4:$JF$4)=0,$A5=""),"",IF('2.ชื่อนักเรียน'!R11="ย้าย","-",COUNTIF($IB5:$JF5,"ล")))</f>
        <v/>
      </c>
      <c r="QA5" s="433" t="str">
        <f>IF(OR(COUNTA($IB$4:$JF$4)=0,$A5=""),"",IF('2.ชื่อนักเรียน'!R11="ย้าย","-",COUNTIF($IB5:$JF5,"ข")))</f>
        <v/>
      </c>
      <c r="QB5" s="431" t="str">
        <f>IF(OR(COUNTA($JI$4:$KM$4)=0,$A5=""),"",IF('2.ชื่อนักเรียน'!R11="ย้าย","-",COUNTIF($JI5:$KM5,"/")))</f>
        <v/>
      </c>
      <c r="QC5" s="432" t="str">
        <f>IF(OR(COUNTA($JI$4:$KM$4)=0,$A5=""),"",IF('2.ชื่อนักเรียน'!R11="ย้าย","-",COUNTIF($JI5:$KM5,"ป")))</f>
        <v/>
      </c>
      <c r="QD5" s="432" t="str">
        <f>IF(OR(COUNTA($JI$4:$KM$4)=0,$A5=""),"",IF('2.ชื่อนักเรียน'!R11="ย้าย","-",COUNTIF($JI5:$KM5,"ล")))</f>
        <v/>
      </c>
      <c r="QE5" s="433" t="str">
        <f>IF(OR(COUNTA($JI$4:$KM$4)=0,$A5=""),"",IF('2.ชื่อนักเรียน'!R11="ย้าย","-",COUNTIF($JI5:$KM5,"ข")))</f>
        <v/>
      </c>
      <c r="QF5" s="436" t="str">
        <f>IF(OR(COUNTA($KP$4:$LT$4)=0,$A5=""),"",IF('2.ชื่อนักเรียน'!R11="ย้าย","-",COUNTIF($KP5:$LT5,"/")))</f>
        <v/>
      </c>
      <c r="QG5" s="437" t="str">
        <f>IF(OR(COUNTA($KP$4:$LT$4)=0,$A5=""),"",IF('2.ชื่อนักเรียน'!R11="ย้าย","-",COUNTIF($KP5:$LT5,"ป")))</f>
        <v/>
      </c>
      <c r="QH5" s="437" t="str">
        <f>IF(OR(COUNTA($KP$4:$LT$4)=0,$A5=""),"",IF('2.ชื่อนักเรียน'!R11="ย้าย","-",COUNTIF($KP5:$LT5,"ล")))</f>
        <v/>
      </c>
      <c r="QI5" s="438" t="str">
        <f>IF(OR(COUNTA($KP$4:$LT$4)=0,$A5=""),"",IF('2.ชื่อนักเรียน'!R11="ย้าย","-",COUNTIF($KP5:$LT5,"ข")))</f>
        <v/>
      </c>
      <c r="QJ5" s="439" t="str">
        <f>IF(OR(COUNTA($LW$4:$NA$4)=0,$A5=""),"",IF('2.ชื่อนักเรียน'!R11="ย้าย","-",COUNTIF($LW5:$NA5,"/")))</f>
        <v/>
      </c>
      <c r="QK5" s="440" t="str">
        <f>IF(OR(COUNTA($LW$4:$NA$4)=0,$A5=""),"",IF('2.ชื่อนักเรียน'!R11="ย้าย","-",COUNTIF($LW5:$NA5,"ป")))</f>
        <v/>
      </c>
      <c r="QL5" s="440" t="str">
        <f>IF(OR(COUNTA($LW$4:$NA$4)=0,$A5=""),"",IF('2.ชื่อนักเรียน'!R11="ย้าย","-",COUNTIF($LW5:$NA5,"ล")))</f>
        <v/>
      </c>
      <c r="QM5" s="441" t="str">
        <f>IF(OR(COUNTA($LW$4:$NA$4)=0,$A5=""),"",IF('2.ชื่อนักเรียน'!R11="ย้าย","-",COUNTIF($LW5:$NA5,"ข")))</f>
        <v/>
      </c>
      <c r="QN5" s="431" t="str">
        <f>IF(OR(COUNTA($ND$4:$OH$4)=0,$A5=""),"",IF('2.ชื่อนักเรียน'!R11="ย้าย","-",COUNTIF($ND5:$OH5,"/")))</f>
        <v/>
      </c>
      <c r="QO5" s="440" t="str">
        <f>IF(OR(COUNTA($ND$4:$OH$4)=0,$A5=""),"",IF('2.ชื่อนักเรียน'!R11="ย้าย","-",COUNTIF($ND5:$OH5,"ป")))</f>
        <v/>
      </c>
      <c r="QP5" s="440" t="str">
        <f>IF(OR(COUNTA($ND$4:$OH$4)=0,$A5=""),"",IF('2.ชื่อนักเรียน'!R11="ย้าย","-",COUNTIF($ND5:$OH5,"ล")))</f>
        <v/>
      </c>
      <c r="QQ5" s="440" t="str">
        <f>IF(OR(COUNTA($ND$4:$OH$4)=0,$A5=""),"",IF('2.ชื่อนักเรียน'!R11="ย้าย","-",COUNTIF($ND5:$OH5,"ข")))</f>
        <v/>
      </c>
      <c r="QR5" s="439" t="str">
        <f>IF(OR(COUNTA($PP$3:$QM$3,$QN$3)=0,$A5=""),"",IF('2.ชื่อนักเรียน'!R11="ย้าย","-",SUM(PP5,PT5,PX5,QB5,QF5,QJ5,QN5)))</f>
        <v/>
      </c>
      <c r="QS5" s="440" t="str">
        <f>IF(OR(COUNTA($PP$3:$QM$3,$QN$3)=0,$A5=""),"",IF('2.ชื่อนักเรียน'!R11="ย้าย","-",SUM(PQ5,PU5,PY5,QC5,QG5,QK5,QO5)))</f>
        <v/>
      </c>
      <c r="QT5" s="440" t="str">
        <f>IF(OR(COUNTA($PP$3:$QM$3,$QN$3)=0,$A5=""),"",IF('2.ชื่อนักเรียน'!R11="ย้าย","-",SUM(PR5,PV5,PZ5,QD5,QH5,QL5,QP5)))</f>
        <v/>
      </c>
      <c r="QU5" s="452" t="str">
        <f>IF(OR(COUNTA($PP$3:$QM$3,$QN$3)=0,$A5=""),"",IF('2.ชื่อนักเรียน'!R11="ย้าย","-",SUM(PS5,PW5,QA5,QE5,QI5,QM5,QQ5)))</f>
        <v/>
      </c>
      <c r="QV5" s="428" t="str">
        <f>IF(QR5="","",QR5)</f>
        <v/>
      </c>
      <c r="QW5" s="442" t="str">
        <f>IF(QV5="","",IF('2.ชื่อนักเรียน'!R11="ย้าย","ย้าย",(QV5*100)/COUNTA($GU$4:$HY$4,$IB$4:$JF$4,$JI$4:$KM$4,$KP$4:$LT$4,$LW$4:$NA$4,$ND$4:$OH$4,$FN$4:$GR$4)))</f>
        <v/>
      </c>
      <c r="QX5" s="443" t="str">
        <f>IF('2.ชื่อนักเรียน'!C11="","",'2.ชื่อนักเรียน'!C11)</f>
        <v/>
      </c>
      <c r="QY5" s="444" t="str">
        <f>IF('2.ชื่อนักเรียน'!D11="","",'2.ชื่อนักเรียน'!D11)</f>
        <v/>
      </c>
      <c r="QZ5" s="428" t="str">
        <f>IF(A5="","",IF('2.ชื่อนักเรียน'!R11="ย้าย","-",$RN$4))</f>
        <v/>
      </c>
      <c r="RA5" s="428" t="str">
        <f>IF(A5="","",IF('2.ชื่อนักเรียน'!R11="ย้าย","-",SUM(PP5,OK5,OO5,OS5,OW5,PA5,PE5,PT5,PX5,QB5,QF5,QJ5,QN5)))</f>
        <v/>
      </c>
      <c r="RB5" s="428" t="str">
        <f>IF(A5="","",IF('2.ชื่อนักเรียน'!R11="ย้าย","-",SUM(PQ5,OL5,OP5,OT5,OX5,PB5,PF5,PU5,PY5,QC5,QG5,QK5,QO5)))</f>
        <v/>
      </c>
      <c r="RC5" s="428" t="str">
        <f>IF(A5="","",IF('2.ชื่อนักเรียน'!R11="ย้าย","-",SUM(PR5,OM5,OQ5,OU5,OY5,PC5,PG5,PV5,PZ5,QD5,QH5,QL5,QP5)))</f>
        <v/>
      </c>
      <c r="RD5" s="455" t="str">
        <f>IF(A5="","",IF('2.ชื่อนักเรียน'!R11="ย้าย","-",SUM(PS5,ON5,OR5,OV5,OZ5,PD5,PH5,PW5,QA5,QE5,QI5,QM5,QQ5)))</f>
        <v/>
      </c>
      <c r="RE5" s="442" t="str">
        <f>IF(A5="","",IF('2.ชื่อนักเรียน'!R11="ย้าย","-",(RA5*100)/QZ5))</f>
        <v/>
      </c>
      <c r="RF5" s="428" t="str">
        <f>IF(A5="","",IF('2.ชื่อนักเรียน'!R11="ย้าย","-",RA5))</f>
        <v/>
      </c>
      <c r="RG5" s="442" t="str">
        <f>IF(A5="","",IF('2.ชื่อนักเรียน'!R11="ย้าย","ย้าย",RE5))</f>
        <v/>
      </c>
      <c r="RH5" s="445"/>
      <c r="RJ5" s="880"/>
      <c r="RK5" s="880"/>
      <c r="RL5" s="880"/>
      <c r="RM5" s="880"/>
    </row>
    <row r="6" spans="1:483" ht="21" customHeight="1">
      <c r="A6" s="446" t="str">
        <f>IF('2.ชื่อนักเรียน'!C12="","",'2.ชื่อนักเรียน'!C12)</f>
        <v/>
      </c>
      <c r="B6" s="447" t="str">
        <f>IF('2.ชื่อนักเรียน'!D12="","",'2.ชื่อนักเรียน'!D12)</f>
        <v/>
      </c>
      <c r="C6" s="448" t="str">
        <f>IF('2.ชื่อนักเรียน'!R12="","",'2.ชื่อนักเรียน'!R12)</f>
        <v/>
      </c>
      <c r="D6" s="428">
        <v>2</v>
      </c>
      <c r="E6" s="449"/>
      <c r="F6" s="450"/>
      <c r="G6" s="450"/>
      <c r="H6" s="450"/>
      <c r="I6" s="450"/>
      <c r="J6" s="450"/>
      <c r="K6" s="450"/>
      <c r="L6" s="450"/>
      <c r="M6" s="450"/>
      <c r="N6" s="450"/>
      <c r="O6" s="450"/>
      <c r="P6" s="450"/>
      <c r="Q6" s="450"/>
      <c r="R6" s="450"/>
      <c r="S6" s="450"/>
      <c r="T6" s="450"/>
      <c r="U6" s="450"/>
      <c r="V6" s="450"/>
      <c r="W6" s="450"/>
      <c r="X6" s="450"/>
      <c r="Y6" s="450"/>
      <c r="Z6" s="450"/>
      <c r="AA6" s="450"/>
      <c r="AB6" s="450"/>
      <c r="AC6" s="450"/>
      <c r="AD6" s="450"/>
      <c r="AE6" s="450"/>
      <c r="AF6" s="450"/>
      <c r="AG6" s="450"/>
      <c r="AH6" s="450"/>
      <c r="AI6" s="451"/>
      <c r="AJ6" s="428" t="str">
        <f>IF(COUNTA($E$3:$AI$3)=0,"",IF('2.ชื่อนักเรียน'!R12="ย้าย","ย้าย",OK6))</f>
        <v/>
      </c>
      <c r="AK6" s="428">
        <v>2</v>
      </c>
      <c r="AL6" s="449"/>
      <c r="AM6" s="450"/>
      <c r="AN6" s="450"/>
      <c r="AO6" s="450"/>
      <c r="AP6" s="450"/>
      <c r="AQ6" s="450"/>
      <c r="AR6" s="450"/>
      <c r="AS6" s="450"/>
      <c r="AT6" s="450"/>
      <c r="AU6" s="450"/>
      <c r="AV6" s="450"/>
      <c r="AW6" s="450"/>
      <c r="AX6" s="450"/>
      <c r="AY6" s="450"/>
      <c r="AZ6" s="450"/>
      <c r="BA6" s="450"/>
      <c r="BB6" s="450"/>
      <c r="BC6" s="450"/>
      <c r="BD6" s="450"/>
      <c r="BE6" s="450"/>
      <c r="BF6" s="450"/>
      <c r="BG6" s="450"/>
      <c r="BH6" s="450"/>
      <c r="BI6" s="450"/>
      <c r="BJ6" s="450"/>
      <c r="BK6" s="450"/>
      <c r="BL6" s="450"/>
      <c r="BM6" s="450"/>
      <c r="BN6" s="450"/>
      <c r="BO6" s="450"/>
      <c r="BP6" s="451"/>
      <c r="BQ6" s="428" t="str">
        <f>IF(COUNTA($AL$4:$BP$4)=0,"",IF('2.ชื่อนักเรียน'!R12="ย้าย","ย้าย",OO6))</f>
        <v/>
      </c>
      <c r="BR6" s="428">
        <v>2</v>
      </c>
      <c r="BS6" s="449"/>
      <c r="BT6" s="450"/>
      <c r="BU6" s="450"/>
      <c r="BV6" s="450"/>
      <c r="BW6" s="450"/>
      <c r="BX6" s="450"/>
      <c r="BY6" s="450"/>
      <c r="BZ6" s="450"/>
      <c r="CA6" s="450"/>
      <c r="CB6" s="450"/>
      <c r="CC6" s="450"/>
      <c r="CD6" s="450"/>
      <c r="CE6" s="450"/>
      <c r="CF6" s="450"/>
      <c r="CG6" s="450"/>
      <c r="CH6" s="450"/>
      <c r="CI6" s="450"/>
      <c r="CJ6" s="450"/>
      <c r="CK6" s="450"/>
      <c r="CL6" s="450"/>
      <c r="CM6" s="450"/>
      <c r="CN6" s="450"/>
      <c r="CO6" s="450"/>
      <c r="CP6" s="450"/>
      <c r="CQ6" s="450"/>
      <c r="CR6" s="450"/>
      <c r="CS6" s="450"/>
      <c r="CT6" s="450"/>
      <c r="CU6" s="450"/>
      <c r="CV6" s="450"/>
      <c r="CW6" s="451"/>
      <c r="CX6" s="428" t="str">
        <f>IF(COUNTA($BS$4:$CW$4)=0,"",IF('2.ชื่อนักเรียน'!R12="ย้าย","ย้าย",OS6))</f>
        <v/>
      </c>
      <c r="CY6" s="428">
        <v>2</v>
      </c>
      <c r="CZ6" s="449"/>
      <c r="DA6" s="450"/>
      <c r="DB6" s="450"/>
      <c r="DC6" s="450"/>
      <c r="DD6" s="450"/>
      <c r="DE6" s="450"/>
      <c r="DF6" s="450"/>
      <c r="DG6" s="450"/>
      <c r="DH6" s="450"/>
      <c r="DI6" s="450"/>
      <c r="DJ6" s="450"/>
      <c r="DK6" s="450"/>
      <c r="DL6" s="450"/>
      <c r="DM6" s="450"/>
      <c r="DN6" s="450"/>
      <c r="DO6" s="450"/>
      <c r="DP6" s="450"/>
      <c r="DQ6" s="450"/>
      <c r="DR6" s="450"/>
      <c r="DS6" s="450"/>
      <c r="DT6" s="450"/>
      <c r="DU6" s="450"/>
      <c r="DV6" s="450"/>
      <c r="DW6" s="450"/>
      <c r="DX6" s="450"/>
      <c r="DY6" s="450"/>
      <c r="DZ6" s="450"/>
      <c r="EA6" s="450"/>
      <c r="EB6" s="450"/>
      <c r="EC6" s="450"/>
      <c r="ED6" s="451"/>
      <c r="EE6" s="428" t="str">
        <f>IF(COUNTA($CZ$4:$ED$4)=0,"",IF('2.ชื่อนักเรียน'!R12="ย้าย","ย้าย",OW6))</f>
        <v/>
      </c>
      <c r="EF6" s="428">
        <v>2</v>
      </c>
      <c r="EG6" s="449"/>
      <c r="EH6" s="450"/>
      <c r="EI6" s="450"/>
      <c r="EJ6" s="450"/>
      <c r="EK6" s="450"/>
      <c r="EL6" s="450"/>
      <c r="EM6" s="450"/>
      <c r="EN6" s="450"/>
      <c r="EO6" s="450"/>
      <c r="EP6" s="450"/>
      <c r="EQ6" s="450"/>
      <c r="ER6" s="450"/>
      <c r="ES6" s="450"/>
      <c r="ET6" s="450"/>
      <c r="EU6" s="450"/>
      <c r="EV6" s="450"/>
      <c r="EW6" s="450"/>
      <c r="EX6" s="450"/>
      <c r="EY6" s="450"/>
      <c r="EZ6" s="450"/>
      <c r="FA6" s="450"/>
      <c r="FB6" s="450"/>
      <c r="FC6" s="450"/>
      <c r="FD6" s="450"/>
      <c r="FE6" s="450"/>
      <c r="FF6" s="450"/>
      <c r="FG6" s="450"/>
      <c r="FH6" s="450"/>
      <c r="FI6" s="450"/>
      <c r="FJ6" s="450"/>
      <c r="FK6" s="451"/>
      <c r="FL6" s="428" t="str">
        <f>IF(COUNTA($EG$4:$FK$4)=0,"",IF('2.ชื่อนักเรียน'!R12="ย้าย","ย้าย",PA6))</f>
        <v/>
      </c>
      <c r="FM6" s="428">
        <v>2</v>
      </c>
      <c r="FN6" s="449"/>
      <c r="FO6" s="450"/>
      <c r="FP6" s="450"/>
      <c r="FQ6" s="450"/>
      <c r="FR6" s="450"/>
      <c r="FS6" s="450"/>
      <c r="FT6" s="450"/>
      <c r="FU6" s="450"/>
      <c r="FV6" s="450"/>
      <c r="FW6" s="450"/>
      <c r="FX6" s="450"/>
      <c r="FY6" s="450"/>
      <c r="FZ6" s="450"/>
      <c r="GA6" s="450"/>
      <c r="GB6" s="450"/>
      <c r="GC6" s="450"/>
      <c r="GD6" s="450"/>
      <c r="GE6" s="450"/>
      <c r="GF6" s="450"/>
      <c r="GG6" s="450"/>
      <c r="GH6" s="450"/>
      <c r="GI6" s="450"/>
      <c r="GJ6" s="450"/>
      <c r="GK6" s="450"/>
      <c r="GL6" s="450"/>
      <c r="GM6" s="450"/>
      <c r="GN6" s="450"/>
      <c r="GO6" s="450"/>
      <c r="GP6" s="450"/>
      <c r="GQ6" s="450"/>
      <c r="GR6" s="451"/>
      <c r="GS6" s="428" t="str">
        <f>IF(COUNTA($FN$4:$GR$4)=0,"",IF('2.ชื่อนักเรียน'!R12="ย้าย","ย้าย",PE6))</f>
        <v/>
      </c>
      <c r="GT6" s="428">
        <v>2</v>
      </c>
      <c r="GU6" s="449"/>
      <c r="GV6" s="450"/>
      <c r="GW6" s="450"/>
      <c r="GX6" s="450"/>
      <c r="GY6" s="450"/>
      <c r="GZ6" s="450"/>
      <c r="HA6" s="450"/>
      <c r="HB6" s="450"/>
      <c r="HC6" s="450"/>
      <c r="HD6" s="450"/>
      <c r="HE6" s="450"/>
      <c r="HF6" s="450"/>
      <c r="HG6" s="450"/>
      <c r="HH6" s="450"/>
      <c r="HI6" s="450"/>
      <c r="HJ6" s="450"/>
      <c r="HK6" s="450"/>
      <c r="HL6" s="450"/>
      <c r="HM6" s="450"/>
      <c r="HN6" s="450"/>
      <c r="HO6" s="450"/>
      <c r="HP6" s="450"/>
      <c r="HQ6" s="450"/>
      <c r="HR6" s="450"/>
      <c r="HS6" s="450"/>
      <c r="HT6" s="450"/>
      <c r="HU6" s="450"/>
      <c r="HV6" s="450"/>
      <c r="HW6" s="450"/>
      <c r="HX6" s="450"/>
      <c r="HY6" s="451"/>
      <c r="HZ6" s="428" t="str">
        <f>IF(COUNTA($GU$4:HY5)=0,"",IF('2.ชื่อนักเรียน'!R12="ย้าย","ย้าย",PT6))</f>
        <v/>
      </c>
      <c r="IA6" s="428">
        <v>2</v>
      </c>
      <c r="IB6" s="449"/>
      <c r="IC6" s="450"/>
      <c r="ID6" s="450"/>
      <c r="IE6" s="450"/>
      <c r="IF6" s="450"/>
      <c r="IG6" s="450"/>
      <c r="IH6" s="450"/>
      <c r="II6" s="450"/>
      <c r="IJ6" s="450"/>
      <c r="IK6" s="450"/>
      <c r="IL6" s="450"/>
      <c r="IM6" s="450"/>
      <c r="IN6" s="450"/>
      <c r="IO6" s="450"/>
      <c r="IP6" s="450"/>
      <c r="IQ6" s="450"/>
      <c r="IR6" s="450"/>
      <c r="IS6" s="450"/>
      <c r="IT6" s="450"/>
      <c r="IU6" s="450"/>
      <c r="IV6" s="450"/>
      <c r="IW6" s="450"/>
      <c r="IX6" s="450"/>
      <c r="IY6" s="450"/>
      <c r="IZ6" s="450"/>
      <c r="JA6" s="450"/>
      <c r="JB6" s="450"/>
      <c r="JC6" s="450"/>
      <c r="JD6" s="450"/>
      <c r="JE6" s="450"/>
      <c r="JF6" s="451"/>
      <c r="JG6" s="428" t="str">
        <f>IF(COUNTA($IB$4:$JF$4)=0,"",IF('2.ชื่อนักเรียน'!R12="ย้าย","ย้าย",PX6))</f>
        <v/>
      </c>
      <c r="JH6" s="428">
        <v>2</v>
      </c>
      <c r="JI6" s="449"/>
      <c r="JJ6" s="450"/>
      <c r="JK6" s="450"/>
      <c r="JL6" s="450"/>
      <c r="JM6" s="450"/>
      <c r="JN6" s="450"/>
      <c r="JO6" s="450"/>
      <c r="JP6" s="450"/>
      <c r="JQ6" s="450"/>
      <c r="JR6" s="450"/>
      <c r="JS6" s="450"/>
      <c r="JT6" s="450"/>
      <c r="JU6" s="450"/>
      <c r="JV6" s="450"/>
      <c r="JW6" s="450"/>
      <c r="JX6" s="450"/>
      <c r="JY6" s="450"/>
      <c r="JZ6" s="450"/>
      <c r="KA6" s="450"/>
      <c r="KB6" s="450"/>
      <c r="KC6" s="450"/>
      <c r="KD6" s="450"/>
      <c r="KE6" s="450"/>
      <c r="KF6" s="450"/>
      <c r="KG6" s="450"/>
      <c r="KH6" s="450"/>
      <c r="KI6" s="450"/>
      <c r="KJ6" s="450"/>
      <c r="KK6" s="450"/>
      <c r="KL6" s="450"/>
      <c r="KM6" s="451"/>
      <c r="KN6" s="430" t="str">
        <f>IF(COUNTA($JI$4:$KM$4)=0,"",IF('2.ชื่อนักเรียน'!R12="ย้าย","ย้าย",QB6))</f>
        <v/>
      </c>
      <c r="KO6" s="428">
        <v>2</v>
      </c>
      <c r="KP6" s="449"/>
      <c r="KQ6" s="450"/>
      <c r="KR6" s="450"/>
      <c r="KS6" s="450"/>
      <c r="KT6" s="450"/>
      <c r="KU6" s="450"/>
      <c r="KV6" s="450"/>
      <c r="KW6" s="450"/>
      <c r="KX6" s="450"/>
      <c r="KY6" s="450"/>
      <c r="KZ6" s="450"/>
      <c r="LA6" s="450"/>
      <c r="LB6" s="450"/>
      <c r="LC6" s="450"/>
      <c r="LD6" s="450"/>
      <c r="LE6" s="450"/>
      <c r="LF6" s="450"/>
      <c r="LG6" s="450"/>
      <c r="LH6" s="450"/>
      <c r="LI6" s="450"/>
      <c r="LJ6" s="450"/>
      <c r="LK6" s="450"/>
      <c r="LL6" s="450"/>
      <c r="LM6" s="450"/>
      <c r="LN6" s="450"/>
      <c r="LO6" s="450"/>
      <c r="LP6" s="450"/>
      <c r="LQ6" s="450"/>
      <c r="LR6" s="450"/>
      <c r="LS6" s="450"/>
      <c r="LT6" s="451"/>
      <c r="LU6" s="430" t="str">
        <f>IF(COUNTA($KP$4:$LT$4)=0,"",IF('2.ชื่อนักเรียน'!R12="ย้าย","ย้าย",QF6))</f>
        <v/>
      </c>
      <c r="LV6" s="428">
        <v>2</v>
      </c>
      <c r="LW6" s="449"/>
      <c r="LX6" s="450"/>
      <c r="LY6" s="450"/>
      <c r="LZ6" s="450"/>
      <c r="MA6" s="450"/>
      <c r="MB6" s="450"/>
      <c r="MC6" s="450"/>
      <c r="MD6" s="450"/>
      <c r="ME6" s="450"/>
      <c r="MF6" s="450"/>
      <c r="MG6" s="450"/>
      <c r="MH6" s="450"/>
      <c r="MI6" s="450"/>
      <c r="MJ6" s="450"/>
      <c r="MK6" s="450"/>
      <c r="ML6" s="450"/>
      <c r="MM6" s="450"/>
      <c r="MN6" s="450"/>
      <c r="MO6" s="450"/>
      <c r="MP6" s="450"/>
      <c r="MQ6" s="450"/>
      <c r="MR6" s="450"/>
      <c r="MS6" s="450"/>
      <c r="MT6" s="450"/>
      <c r="MU6" s="450"/>
      <c r="MV6" s="450"/>
      <c r="MW6" s="450"/>
      <c r="MX6" s="450"/>
      <c r="MY6" s="450"/>
      <c r="MZ6" s="450"/>
      <c r="NA6" s="451"/>
      <c r="NB6" s="430" t="str">
        <f>IF(COUNTA($LW$5:$NA$5)=0,"",IF('2.ชื่อนักเรียน'!R12="ย้าย","ย้าย",QJ6))</f>
        <v/>
      </c>
      <c r="NC6" s="430">
        <v>2</v>
      </c>
      <c r="ND6" s="449"/>
      <c r="NE6" s="450"/>
      <c r="NF6" s="450"/>
      <c r="NG6" s="450"/>
      <c r="NH6" s="450"/>
      <c r="NI6" s="450"/>
      <c r="NJ6" s="450"/>
      <c r="NK6" s="450"/>
      <c r="NL6" s="450"/>
      <c r="NM6" s="450"/>
      <c r="NN6" s="450"/>
      <c r="NO6" s="450"/>
      <c r="NP6" s="450"/>
      <c r="NQ6" s="450"/>
      <c r="NR6" s="450"/>
      <c r="NS6" s="450"/>
      <c r="NT6" s="450"/>
      <c r="NU6" s="450"/>
      <c r="NV6" s="450"/>
      <c r="NW6" s="450"/>
      <c r="NX6" s="450"/>
      <c r="NY6" s="450"/>
      <c r="NZ6" s="450"/>
      <c r="OA6" s="450"/>
      <c r="OB6" s="450"/>
      <c r="OC6" s="450"/>
      <c r="OD6" s="450"/>
      <c r="OE6" s="450"/>
      <c r="OF6" s="450"/>
      <c r="OG6" s="450"/>
      <c r="OH6" s="451"/>
      <c r="OI6" s="430" t="str">
        <f>IF(COUNTA($ND$4:$OH$4)=0,"",IF('2.ชื่อนักเรียน'!R12="ย้าย","ย้าย",QN6))</f>
        <v/>
      </c>
      <c r="OJ6" s="428">
        <v>2</v>
      </c>
      <c r="OK6" s="439" t="str">
        <f>IF(OR(COUNTA($E$4:$AI$4)=0,$A6=""),"",IF('2.ชื่อนักเรียน'!R12="ย้าย","-",COUNTIF($E6:$AI6,"/")))</f>
        <v/>
      </c>
      <c r="OL6" s="440" t="str">
        <f>IF(OR(COUNTA($E$4:$AI$4)=0,$A6=""),"",IF('2.ชื่อนักเรียน'!R12="ย้าย","-",COUNTIF($E6:$AI6,"ป")))</f>
        <v/>
      </c>
      <c r="OM6" s="440" t="str">
        <f>IF(OR(COUNTA($E$4:$AI$4)=0,$A6=""),"",IF('2.ชื่อนักเรียน'!R12="ย้าย","-",COUNTIF($E6:$AI6,"ล")))</f>
        <v/>
      </c>
      <c r="ON6" s="441" t="str">
        <f>IF(OR(COUNTA($E$4:$AI$4)=0,$A6=""),"",IF('2.ชื่อนักเรียน'!R12="ย้าย","-",COUNTIF($E6:$AI6,"ข")))</f>
        <v/>
      </c>
      <c r="OO6" s="439" t="str">
        <f>IF(OR(COUNTA($AL$4:$BP$4)=0,$A6=""),"",IF('2.ชื่อนักเรียน'!R12="ย้าย","-",COUNTIF($AL6:$BP6,"/")))</f>
        <v/>
      </c>
      <c r="OP6" s="440" t="str">
        <f>IF(OR(COUNTA($AL$4:$BP$4)=0,$A6=""),"",IF('2.ชื่อนักเรียน'!R12="ย้าย","-",COUNTIF($AL6:$BP6,"ป")))</f>
        <v/>
      </c>
      <c r="OQ6" s="440" t="str">
        <f>IF(OR(COUNTA($AL$4:$BP$4)=0,$A6=""),"",IF('2.ชื่อนักเรียน'!R12="ย้าย","-",COUNTIF($AL6:$BP6,"ล")))</f>
        <v/>
      </c>
      <c r="OR6" s="441" t="str">
        <f>IF(OR(COUNTA($AL$4:$BP$4)=0,$A6=""),"",IF('2.ชื่อนักเรียน'!R12="ย้าย","-",COUNTIF($AL6:$BP6,"ข")))</f>
        <v/>
      </c>
      <c r="OS6" s="439" t="str">
        <f>IF(OR(COUNTA($BS$4:$CW$4)=0,$A6=""),"",IF('2.ชื่อนักเรียน'!R12="ย้าย","-",COUNTIF($BS6:$CW6,"/")))</f>
        <v/>
      </c>
      <c r="OT6" s="440" t="str">
        <f>IF(OR(COUNTA($BS$4:$CW$4)=0,$A6=""),"",IF('2.ชื่อนักเรียน'!R12="ย้าย","-",COUNTIF($BS6:$CW6,"ป")))</f>
        <v/>
      </c>
      <c r="OU6" s="440" t="str">
        <f>IF(OR(COUNTA($BS$4:$CW$4)=0,$A6=""),"",IF('2.ชื่อนักเรียน'!R12="ย้าย","-",COUNTIF($BS6:$CW6,"ล")))</f>
        <v/>
      </c>
      <c r="OV6" s="441" t="str">
        <f>IF(OR(COUNTA($BS$4:$CW$4)=0,$A6=""),"",IF('2.ชื่อนักเรียน'!R12="ย้าย","-",COUNTIF($BS6:$CW6,"ข")))</f>
        <v/>
      </c>
      <c r="OW6" s="439" t="str">
        <f>IF(OR(COUNTA($CZ$4:$ED$4)=0,$A6=""),"",IF('2.ชื่อนักเรียน'!R12="ย้าย","-",COUNTIF($CZ6:$ED6,"/")))</f>
        <v/>
      </c>
      <c r="OX6" s="440" t="str">
        <f>IF(OR(COUNTA($CZ$4:$ED$4)=0,$A6=""),"",IF('2.ชื่อนักเรียน'!R12="ย้าย","-",COUNTIF($CZ6:$ED6,"ป")))</f>
        <v/>
      </c>
      <c r="OY6" s="440" t="str">
        <f>IF(OR(COUNTA($CZ$4:$ED$4)=0,A6=""),"",IF('2.ชื่อนักเรียน'!R12="ย้าย","-",COUNTIF($CZ6:$ED6,"ล")))</f>
        <v/>
      </c>
      <c r="OZ6" s="441" t="str">
        <f>IF(OR(COUNTA($CZ$4:$ED$4)=0,A6=""),"",IF('2.ชื่อนักเรียน'!R12="ย้าย","-",COUNTIF($CZ6:$ED6,"ข")))</f>
        <v/>
      </c>
      <c r="PA6" s="439" t="str">
        <f>IF(OR(COUNTA($EG$4:$FK$4)=0,$A6=""),"",IF('2.ชื่อนักเรียน'!R12="ย้าย","-",COUNTIF($EG6:$FK6,"/")))</f>
        <v/>
      </c>
      <c r="PB6" s="440" t="str">
        <f>IF(OR(COUNTA($EG$4:$FK$4)=0,$A6=""),"",IF('2.ชื่อนักเรียน'!R12="ย้าย","-",COUNTIF($EG6:$FK6,"ป")))</f>
        <v/>
      </c>
      <c r="PC6" s="440" t="str">
        <f>IF(OR(COUNTA($EG$4:$FK$4)=0,A6=""),"",IF('2.ชื่อนักเรียน'!R12="ย้าย","-",COUNTIF($EG6:$FK6,"ล")))</f>
        <v/>
      </c>
      <c r="PD6" s="441" t="str">
        <f>IF(OR(COUNTA($EG$4:$FK$4)=0,A6=""),"",IF('2.ชื่อนักเรียน'!R12="ย้าย","-",COUNTIF($EG6:$FK6,"ข")))</f>
        <v/>
      </c>
      <c r="PE6" s="439" t="str">
        <f>IF(OR(COUNTA($FN$4:$GR$4)=0,$A6=""),"",IF('2.ชื่อนักเรียน'!R12="ย้าย","-",COUNTIF($FN6:$GR6,"/")))</f>
        <v/>
      </c>
      <c r="PF6" s="440" t="str">
        <f>IF(OR(COUNTA($FN$4:$GR$4)=0,$A6=""),"",IF('2.ชื่อนักเรียน'!R12="ย้าย","-",COUNTIF($FN6:$GR6,"ป")))</f>
        <v/>
      </c>
      <c r="PG6" s="440" t="str">
        <f>IF(OR(COUNTA($FN$4:$GR$4)=0,A6=""),"",IF('2.ชื่อนักเรียน'!R12="ย้าย","-",COUNTIF($FN6:$GR6,"ล")))</f>
        <v/>
      </c>
      <c r="PH6" s="440" t="str">
        <f>IF(OR(COUNTA($FN$4:$GR$4)=0,A6=""),"",IF('2.ชื่อนักเรียน'!R12="ย้าย","-",COUNTIF($FN6:$GR6,"ข")))</f>
        <v/>
      </c>
      <c r="PI6" s="439" t="str">
        <f>IF(OR(COUNTA($OK$3:$PD$3,$PE$3)=0,$A6=""),"",IF('2.ชื่อนักเรียน'!R12="ย้าย","-",SUM(OK6,OO6,OS6,OW6,PA6,PE6)))</f>
        <v/>
      </c>
      <c r="PJ6" s="440" t="str">
        <f>IF(OR(COUNTA($OK$3:$PD$3,$PE$3)=0,$A6=""),"",IF('2.ชื่อนักเรียน'!R12="ย้าย","-",SUM(OL6,OP6,OT6,OX6,PB6,PF6)))</f>
        <v/>
      </c>
      <c r="PK6" s="440" t="str">
        <f>IF(OR(COUNTA($OK$3:$PD$3,$PE$3)=0,$A6=""),"",IF('2.ชื่อนักเรียน'!R12="ย้าย","-",SUM(OM6,OQ6,OU6,OY6,PC6,PG6)))</f>
        <v/>
      </c>
      <c r="PL6" s="452" t="str">
        <f>IF(OR(COUNTA($OK$3:$PD$3,$PE$3)=0,$A6=""),"",IF('2.ชื่อนักเรียน'!R12="ย้าย","-",SUM(ON6,OR6,OV6,OZ6,PD6,PH6)))</f>
        <v/>
      </c>
      <c r="PM6" s="428" t="str">
        <f t="shared" ref="PM6:PM49" si="0">IF(PI6="","",PI6)</f>
        <v/>
      </c>
      <c r="PN6" s="442" t="str">
        <f>IF(PM6="","",IF('2.ชื่อนักเรียน'!R12="ย้าย","ย้าย",(PM6*100)/COUNTA($E$4:$AI$4,$AL$4:$BP$4,$BS$4:$CW$4,$CZ$4:$ED$4,$EG$4:$FK$4)))</f>
        <v/>
      </c>
      <c r="PO6" s="428">
        <v>2</v>
      </c>
      <c r="PP6" s="439" t="str">
        <f>IF(OR(COUNTA($FN$4:$GR$4)=0,$A6=""),"",IF('2.ชื่อนักเรียน'!R12="ย้าย","-",COUNTIF($FN6:$GR6,"/")))</f>
        <v/>
      </c>
      <c r="PQ6" s="440" t="str">
        <f>IF(OR(COUNTA($FN$4:$GR$4)=0,$A6=""),"",IF('2.ชื่อนักเรียน'!R12="ย้าย","-",COUNTIF($FN6:$GR6,"ป")))</f>
        <v/>
      </c>
      <c r="PR6" s="440" t="str">
        <f>IF(OR(COUNTA($FN$4:$GR$4)=0,A6=""),"",IF('2.ชื่อนักเรียน'!R12="ย้าย","-",COUNTIF($FN6:$GR6,"ล")))</f>
        <v/>
      </c>
      <c r="PS6" s="441" t="str">
        <f>IF(OR(COUNTA($FN$4:$GR$4)=0,A6=""),"",IF('2.ชื่อนักเรียน'!R12="ย้าย","-",COUNTIF($FN6:$GR6,"ข")))</f>
        <v/>
      </c>
      <c r="PT6" s="439" t="str">
        <f>IF(OR(COUNTA($GU$4:$HY$4)=0,$A6=""),"",IF('2.ชื่อนักเรียน'!R12="ย้าย","-",COUNTIF($GU6:$HY6,"/")))</f>
        <v/>
      </c>
      <c r="PU6" s="440" t="str">
        <f>IF(OR(COUNTA($GU$4:$HY$4)=0,$A6=""),"",IF('2.ชื่อนักเรียน'!R12="ย้าย","-",COUNTIF($GU6:$HY6,"ป")))</f>
        <v/>
      </c>
      <c r="PV6" s="440" t="str">
        <f>IF(OR(COUNTA($GU$4:$HY$4)=0,$A6=""),"",IF('2.ชื่อนักเรียน'!R12="ย้าย","-",COUNTIF($GU6:$HY6,"ล")))</f>
        <v/>
      </c>
      <c r="PW6" s="441" t="str">
        <f>IF(OR(COUNTA($GU$4:$HY$4)=0,$A6=""),"",IF('2.ชื่อนักเรียน'!R12="ย้าย","-",COUNTIF($GU6:$HY6,"ข")))</f>
        <v/>
      </c>
      <c r="PX6" s="439" t="str">
        <f>IF(OR(COUNTA($IB$4:$JF$4)=0,$A6=""),"",IF('2.ชื่อนักเรียน'!R12="ย้าย","-",COUNTIF($IB6:$JF6,"/")))</f>
        <v/>
      </c>
      <c r="PY6" s="440" t="str">
        <f>IF(OR(COUNTA($IB$4:$JF$4)=0,$A6=""),"",IF('2.ชื่อนักเรียน'!R12="ย้าย","-",COUNTIF($IB6:$JF6,"ป")))</f>
        <v/>
      </c>
      <c r="PZ6" s="440" t="str">
        <f>IF(OR(COUNTA($IB$4:$JF$4)=0,$A6=""),"",IF('2.ชื่อนักเรียน'!R12="ย้าย","-",COUNTIF($IB6:$JF6,"ล")))</f>
        <v/>
      </c>
      <c r="QA6" s="441" t="str">
        <f>IF(OR(COUNTA($IB$4:$JF$4)=0,$A6=""),"",IF('2.ชื่อนักเรียน'!R12="ย้าย","-",COUNTIF($IB6:$JF6,"ข")))</f>
        <v/>
      </c>
      <c r="QB6" s="439" t="str">
        <f>IF(OR(COUNTA($JI$4:$KM$4)=0,$A6=""),"",IF('2.ชื่อนักเรียน'!R12="ย้าย","-",COUNTIF($JI6:$KM6,"/")))</f>
        <v/>
      </c>
      <c r="QC6" s="440" t="str">
        <f>IF(OR(COUNTA($JI$4:$KM$4)=0,$A6=""),"",IF('2.ชื่อนักเรียน'!R12="ย้าย","-",COUNTIF($JI6:$KM6,"ป")))</f>
        <v/>
      </c>
      <c r="QD6" s="440" t="str">
        <f>IF(OR(COUNTA($JI$4:$KM$4)=0,$A6=""),"",IF('2.ชื่อนักเรียน'!R12="ย้าย","-",COUNTIF($JI6:$KM6,"ล")))</f>
        <v/>
      </c>
      <c r="QE6" s="441" t="str">
        <f>IF(OR(COUNTA($JI$4:$KM$4)=0,$A6=""),"",IF('2.ชื่อนักเรียน'!R12="ย้าย","-",COUNTIF($JI6:$KM6,"ข")))</f>
        <v/>
      </c>
      <c r="QF6" s="439" t="str">
        <f>IF(OR(COUNTA($KP$4:$LT$4)=0,$A6=""),"",IF('2.ชื่อนักเรียน'!R12="ย้าย","-",COUNTIF($KP6:$LT6,"/")))</f>
        <v/>
      </c>
      <c r="QG6" s="437" t="str">
        <f>IF(OR(COUNTA($KP$4:$LT$4)=0,$A6=""),"",IF('2.ชื่อนักเรียน'!R12="ย้าย","-",COUNTIF($KP6:$LT6,"ป")))</f>
        <v/>
      </c>
      <c r="QH6" s="437" t="str">
        <f>IF(OR(COUNTA($KP$4:$LT$4)=0,$A6=""),"",IF('2.ชื่อนักเรียน'!R12="ย้าย","-",COUNTIF($KP6:$LT6,"ล")))</f>
        <v/>
      </c>
      <c r="QI6" s="441" t="str">
        <f>IF(OR(COUNTA($KP$4:$LT$4)=0,$A6=""),"",IF('2.ชื่อนักเรียน'!R12="ย้าย","-",COUNTIF($KP6:$LT6,"ข")))</f>
        <v/>
      </c>
      <c r="QJ6" s="439" t="str">
        <f>IF(OR(COUNTA($LW$4:$NA$4)=0,$A6=""),"",IF('2.ชื่อนักเรียน'!R12="ย้าย","-",COUNTIF($LW6:$NA6,"/")))</f>
        <v/>
      </c>
      <c r="QK6" s="440" t="str">
        <f>IF(OR(COUNTA($LW$4:$NA$4)=0,$A6=""),"",IF('2.ชื่อนักเรียน'!R12="ย้าย","-",COUNTIF($LW6:$NA6,"ป")))</f>
        <v/>
      </c>
      <c r="QL6" s="440" t="str">
        <f>IF(OR(COUNTA($LW$4:$NA$4)=0,$A6=""),"",IF('2.ชื่อนักเรียน'!R12="ย้าย","-",COUNTIF($LW6:$NA6,"ล")))</f>
        <v/>
      </c>
      <c r="QM6" s="441" t="str">
        <f>IF(OR(COUNTA($LW$4:$NA$4)=0,$A6=""),"",IF('2.ชื่อนักเรียน'!R12="ย้าย","-",COUNTIF($LW6:$NA6,"ข")))</f>
        <v/>
      </c>
      <c r="QN6" s="439" t="str">
        <f>IF(OR(COUNTA($ND$4:$OH$4)=0,$A6=""),"",IF('2.ชื่อนักเรียน'!R12="ย้าย","-",COUNTIF($ND6:$OH6,"/")))</f>
        <v/>
      </c>
      <c r="QO6" s="440" t="str">
        <f>IF(OR(COUNTA($ND$4:$OH$4)=0,$A6=""),"",IF('2.ชื่อนักเรียน'!R12="ย้าย","-",COUNTIF($ND6:$OH6,"ป")))</f>
        <v/>
      </c>
      <c r="QP6" s="440" t="str">
        <f>IF(OR(COUNTA($ND$4:$OH$4)=0,$A6=""),"",IF('2.ชื่อนักเรียน'!R12="ย้าย","-",COUNTIF($ND6:$OH6,"ล")))</f>
        <v/>
      </c>
      <c r="QQ6" s="440" t="str">
        <f>IF(OR(COUNTA($ND$4:$OH$4)=0,$A6=""),"",IF('2.ชื่อนักเรียน'!R12="ย้าย","-",COUNTIF($ND6:$OH6,"ข")))</f>
        <v/>
      </c>
      <c r="QR6" s="439" t="str">
        <f>IF(OR(COUNTA($PP$3:$QM$3,$QN$3)=0,$A6=""),"",IF('2.ชื่อนักเรียน'!R12="ย้าย","-",SUM(PP6,PT6,PX6,QB6,QF6,QJ6,QN6)))</f>
        <v/>
      </c>
      <c r="QS6" s="440" t="str">
        <f>IF(OR(COUNTA($PP$3:$QM$3,$QN$3)=0,$A6=""),"",IF('2.ชื่อนักเรียน'!R12="ย้าย","-",SUM(PQ6,PU6,PY6,QC6,QG6,QK6,QO6)))</f>
        <v/>
      </c>
      <c r="QT6" s="440" t="str">
        <f>IF(OR(COUNTA($PP$3:$QM$3,$QN$3)=0,$A6=""),"",IF('2.ชื่อนักเรียน'!R12="ย้าย","-",SUM(PR6,PV6,PZ6,QD6,QH6,QL6,QP6)))</f>
        <v/>
      </c>
      <c r="QU6" s="452" t="str">
        <f>IF(OR(COUNTA($PP$3:$QM$3,$QN$3)=0,$A6=""),"",IF('2.ชื่อนักเรียน'!R12="ย้าย","-",SUM(PS6,PW6,QA6,QE6,QI6,QM6,QQ6)))</f>
        <v/>
      </c>
      <c r="QV6" s="428" t="str">
        <f t="shared" ref="QV6:QV49" si="1">IF(QR6="","",QR6)</f>
        <v/>
      </c>
      <c r="QW6" s="442" t="str">
        <f>IF(QV6="","",IF('2.ชื่อนักเรียน'!R12="ย้าย","ย้าย",(QV6*100)/COUNTA($GU$4:$HY$4,$IB$4:$JF$4,$JI$4:$KM$4,$KP$4:$LT$4,$LW$4:$NA$4,$ND$4:$OH$4,$FN$4:$GR$4)))</f>
        <v/>
      </c>
      <c r="QX6" s="453" t="str">
        <f>IF('2.ชื่อนักเรียน'!C12="","",'2.ชื่อนักเรียน'!C12)</f>
        <v/>
      </c>
      <c r="QY6" s="454" t="str">
        <f>IF('2.ชื่อนักเรียน'!D12="","",'2.ชื่อนักเรียน'!D12)</f>
        <v/>
      </c>
      <c r="QZ6" s="428" t="str">
        <f>IF(A6="","",IF('2.ชื่อนักเรียน'!R12="ย้าย","-",$RN$4))</f>
        <v/>
      </c>
      <c r="RA6" s="428" t="str">
        <f>IF(A6="","",IF('2.ชื่อนักเรียน'!R12="ย้าย","-",SUM(PP6,OK6,OO6,OS6,OW6,PA6,PE6,PT6,PX6,QB6,QF6,QJ6,QN6)))</f>
        <v/>
      </c>
      <c r="RB6" s="428" t="str">
        <f>IF(A6="","",IF('2.ชื่อนักเรียน'!R12="ย้าย","-",SUM(PQ6,OL6,OP6,OT6,OX6,PB6,PF6,PU6,PY6,QC6,QG6,QK6,QO6)))</f>
        <v/>
      </c>
      <c r="RC6" s="428" t="str">
        <f>IF(A6="","",IF('2.ชื่อนักเรียน'!R12="ย้าย","-",SUM(PR6,OM6,OQ6,OU6,OY6,PC6,PG6,PV6,PZ6,QD6,QH6,QL6,QP6)))</f>
        <v/>
      </c>
      <c r="RD6" s="455" t="str">
        <f>IF(A6="","",IF('2.ชื่อนักเรียน'!R12="ย้าย","-",SUM(PS6,ON6,OR6,OV6,OZ6,PD6,PH6,PW6,QA6,QE6,QI6,QM6,QQ6)))</f>
        <v/>
      </c>
      <c r="RE6" s="442" t="str">
        <f>IF(A6="","",IF('2.ชื่อนักเรียน'!R12="ย้าย","-",(RA6*100)/QZ6))</f>
        <v/>
      </c>
      <c r="RF6" s="428" t="str">
        <f>IF(A6="","",IF('2.ชื่อนักเรียน'!R12="ย้าย","-",RA6))</f>
        <v/>
      </c>
      <c r="RG6" s="442" t="str">
        <f>IF(A6="","",IF('2.ชื่อนักเรียน'!R12="ย้าย","ย้าย",RE6))</f>
        <v/>
      </c>
      <c r="RH6" s="456"/>
      <c r="RJ6" s="457" t="s">
        <v>242</v>
      </c>
      <c r="RK6" s="457"/>
      <c r="RL6" s="457"/>
      <c r="RM6" s="457" t="s">
        <v>252</v>
      </c>
    </row>
    <row r="7" spans="1:483" ht="21" customHeight="1">
      <c r="A7" s="446" t="str">
        <f>IF('2.ชื่อนักเรียน'!C13="","",'2.ชื่อนักเรียน'!C13)</f>
        <v/>
      </c>
      <c r="B7" s="447" t="str">
        <f>IF('2.ชื่อนักเรียน'!D13="","",'2.ชื่อนักเรียน'!D13)</f>
        <v/>
      </c>
      <c r="C7" s="448" t="str">
        <f>IF('2.ชื่อนักเรียน'!R13="","",'2.ชื่อนักเรียน'!R13)</f>
        <v/>
      </c>
      <c r="D7" s="428">
        <v>3</v>
      </c>
      <c r="E7" s="449"/>
      <c r="F7" s="450"/>
      <c r="G7" s="450"/>
      <c r="H7" s="450"/>
      <c r="I7" s="450"/>
      <c r="J7" s="450"/>
      <c r="K7" s="450"/>
      <c r="L7" s="450"/>
      <c r="M7" s="450"/>
      <c r="N7" s="450"/>
      <c r="O7" s="450"/>
      <c r="P7" s="450"/>
      <c r="Q7" s="450"/>
      <c r="R7" s="450"/>
      <c r="S7" s="450"/>
      <c r="T7" s="450"/>
      <c r="U7" s="450"/>
      <c r="V7" s="450"/>
      <c r="W7" s="450"/>
      <c r="X7" s="450"/>
      <c r="Y7" s="450"/>
      <c r="Z7" s="450"/>
      <c r="AA7" s="450"/>
      <c r="AB7" s="450"/>
      <c r="AC7" s="450"/>
      <c r="AD7" s="450"/>
      <c r="AE7" s="450"/>
      <c r="AF7" s="450"/>
      <c r="AG7" s="450"/>
      <c r="AH7" s="450"/>
      <c r="AI7" s="451"/>
      <c r="AJ7" s="428" t="str">
        <f>IF(COUNTA($E$3:$AI$3)=0,"",IF('2.ชื่อนักเรียน'!R13="ย้าย","ย้าย",OK7))</f>
        <v/>
      </c>
      <c r="AK7" s="428">
        <v>3</v>
      </c>
      <c r="AL7" s="449"/>
      <c r="AM7" s="450"/>
      <c r="AN7" s="450"/>
      <c r="AO7" s="450"/>
      <c r="AP7" s="450"/>
      <c r="AQ7" s="450"/>
      <c r="AR7" s="450"/>
      <c r="AS7" s="450"/>
      <c r="AT7" s="450"/>
      <c r="AU7" s="450"/>
      <c r="AV7" s="450"/>
      <c r="AW7" s="450"/>
      <c r="AX7" s="450"/>
      <c r="AY7" s="450"/>
      <c r="AZ7" s="450"/>
      <c r="BA7" s="450"/>
      <c r="BB7" s="450"/>
      <c r="BC7" s="450"/>
      <c r="BD7" s="450"/>
      <c r="BE7" s="450"/>
      <c r="BF7" s="450"/>
      <c r="BG7" s="450"/>
      <c r="BH7" s="450"/>
      <c r="BI7" s="450"/>
      <c r="BJ7" s="450"/>
      <c r="BK7" s="450"/>
      <c r="BL7" s="450"/>
      <c r="BM7" s="450"/>
      <c r="BN7" s="450"/>
      <c r="BO7" s="450"/>
      <c r="BP7" s="451"/>
      <c r="BQ7" s="428" t="str">
        <f>IF(COUNTA($AL$4:$BP$4)=0,"",IF('2.ชื่อนักเรียน'!R13="ย้าย","ย้าย",OO7))</f>
        <v/>
      </c>
      <c r="BR7" s="428">
        <v>3</v>
      </c>
      <c r="BS7" s="449"/>
      <c r="BT7" s="450"/>
      <c r="BU7" s="450"/>
      <c r="BV7" s="450"/>
      <c r="BW7" s="450"/>
      <c r="BX7" s="450"/>
      <c r="BY7" s="450"/>
      <c r="BZ7" s="450"/>
      <c r="CA7" s="450"/>
      <c r="CB7" s="450"/>
      <c r="CC7" s="450"/>
      <c r="CD7" s="450"/>
      <c r="CE7" s="450"/>
      <c r="CF7" s="450"/>
      <c r="CG7" s="450"/>
      <c r="CH7" s="450"/>
      <c r="CI7" s="450"/>
      <c r="CJ7" s="450"/>
      <c r="CK7" s="450"/>
      <c r="CL7" s="450"/>
      <c r="CM7" s="450"/>
      <c r="CN7" s="450"/>
      <c r="CO7" s="450"/>
      <c r="CP7" s="450"/>
      <c r="CQ7" s="450"/>
      <c r="CR7" s="450"/>
      <c r="CS7" s="450"/>
      <c r="CT7" s="450"/>
      <c r="CU7" s="450"/>
      <c r="CV7" s="450"/>
      <c r="CW7" s="451"/>
      <c r="CX7" s="428" t="str">
        <f>IF(COUNTA($BS$4:$CW$4)=0,"",IF('2.ชื่อนักเรียน'!R13="ย้าย","ย้าย",OS7))</f>
        <v/>
      </c>
      <c r="CY7" s="428">
        <v>3</v>
      </c>
      <c r="CZ7" s="449"/>
      <c r="DA7" s="450"/>
      <c r="DB7" s="450"/>
      <c r="DC7" s="450"/>
      <c r="DD7" s="450"/>
      <c r="DE7" s="450"/>
      <c r="DF7" s="450"/>
      <c r="DG7" s="450"/>
      <c r="DH7" s="450"/>
      <c r="DI7" s="450"/>
      <c r="DJ7" s="450"/>
      <c r="DK7" s="450"/>
      <c r="DL7" s="450"/>
      <c r="DM7" s="450"/>
      <c r="DN7" s="450"/>
      <c r="DO7" s="450"/>
      <c r="DP7" s="450"/>
      <c r="DQ7" s="450"/>
      <c r="DR7" s="450"/>
      <c r="DS7" s="450"/>
      <c r="DT7" s="450"/>
      <c r="DU7" s="450"/>
      <c r="DV7" s="450"/>
      <c r="DW7" s="450"/>
      <c r="DX7" s="450"/>
      <c r="DY7" s="450"/>
      <c r="DZ7" s="450"/>
      <c r="EA7" s="450"/>
      <c r="EB7" s="450"/>
      <c r="EC7" s="450"/>
      <c r="ED7" s="451"/>
      <c r="EE7" s="428" t="str">
        <f>IF(COUNTA($CZ$4:$ED$4)=0,"",IF('2.ชื่อนักเรียน'!R13="ย้าย","ย้าย",OW7))</f>
        <v/>
      </c>
      <c r="EF7" s="428">
        <v>3</v>
      </c>
      <c r="EG7" s="449"/>
      <c r="EH7" s="450"/>
      <c r="EI7" s="450"/>
      <c r="EJ7" s="450"/>
      <c r="EK7" s="450"/>
      <c r="EL7" s="450"/>
      <c r="EM7" s="450"/>
      <c r="EN7" s="450"/>
      <c r="EO7" s="450"/>
      <c r="EP7" s="450"/>
      <c r="EQ7" s="450"/>
      <c r="ER7" s="450"/>
      <c r="ES7" s="450"/>
      <c r="ET7" s="450"/>
      <c r="EU7" s="450"/>
      <c r="EV7" s="450"/>
      <c r="EW7" s="450"/>
      <c r="EX7" s="450"/>
      <c r="EY7" s="450"/>
      <c r="EZ7" s="450"/>
      <c r="FA7" s="450"/>
      <c r="FB7" s="450"/>
      <c r="FC7" s="450"/>
      <c r="FD7" s="450"/>
      <c r="FE7" s="450"/>
      <c r="FF7" s="450"/>
      <c r="FG7" s="450"/>
      <c r="FH7" s="450"/>
      <c r="FI7" s="450"/>
      <c r="FJ7" s="450"/>
      <c r="FK7" s="451"/>
      <c r="FL7" s="428" t="str">
        <f>IF(COUNTA($EG$4:$FK$4)=0,"",IF('2.ชื่อนักเรียน'!R13="ย้าย","ย้าย",PA7))</f>
        <v/>
      </c>
      <c r="FM7" s="428">
        <v>3</v>
      </c>
      <c r="FN7" s="449"/>
      <c r="FO7" s="450"/>
      <c r="FP7" s="450"/>
      <c r="FQ7" s="450"/>
      <c r="FR7" s="450"/>
      <c r="FS7" s="450"/>
      <c r="FT7" s="450"/>
      <c r="FU7" s="450"/>
      <c r="FV7" s="450"/>
      <c r="FW7" s="450"/>
      <c r="FX7" s="450"/>
      <c r="FY7" s="450"/>
      <c r="FZ7" s="450"/>
      <c r="GA7" s="450"/>
      <c r="GB7" s="450"/>
      <c r="GC7" s="450"/>
      <c r="GD7" s="450"/>
      <c r="GE7" s="450"/>
      <c r="GF7" s="450"/>
      <c r="GG7" s="450"/>
      <c r="GH7" s="450"/>
      <c r="GI7" s="450"/>
      <c r="GJ7" s="450"/>
      <c r="GK7" s="450"/>
      <c r="GL7" s="450"/>
      <c r="GM7" s="450"/>
      <c r="GN7" s="450"/>
      <c r="GO7" s="450"/>
      <c r="GP7" s="450"/>
      <c r="GQ7" s="450"/>
      <c r="GR7" s="451"/>
      <c r="GS7" s="428" t="str">
        <f>IF(COUNTA($FN$4:$GR$4)=0,"",IF('2.ชื่อนักเรียน'!R13="ย้าย","ย้าย",PE7))</f>
        <v/>
      </c>
      <c r="GT7" s="428">
        <v>3</v>
      </c>
      <c r="GU7" s="449"/>
      <c r="GV7" s="450"/>
      <c r="GW7" s="450"/>
      <c r="GX7" s="450"/>
      <c r="GY7" s="450"/>
      <c r="GZ7" s="450"/>
      <c r="HA7" s="450"/>
      <c r="HB7" s="450"/>
      <c r="HC7" s="450"/>
      <c r="HD7" s="450"/>
      <c r="HE7" s="450"/>
      <c r="HF7" s="450"/>
      <c r="HG7" s="450"/>
      <c r="HH7" s="450"/>
      <c r="HI7" s="450"/>
      <c r="HJ7" s="450"/>
      <c r="HK7" s="450"/>
      <c r="HL7" s="450"/>
      <c r="HM7" s="450"/>
      <c r="HN7" s="450"/>
      <c r="HO7" s="450"/>
      <c r="HP7" s="450"/>
      <c r="HQ7" s="450"/>
      <c r="HR7" s="450"/>
      <c r="HS7" s="450"/>
      <c r="HT7" s="450"/>
      <c r="HU7" s="450"/>
      <c r="HV7" s="450"/>
      <c r="HW7" s="450"/>
      <c r="HX7" s="450"/>
      <c r="HY7" s="451"/>
      <c r="HZ7" s="428" t="str">
        <f>IF(COUNTA($GU$4:HY6)=0,"",IF('2.ชื่อนักเรียน'!R13="ย้าย","ย้าย",PT7))</f>
        <v/>
      </c>
      <c r="IA7" s="428">
        <v>3</v>
      </c>
      <c r="IB7" s="449"/>
      <c r="IC7" s="450"/>
      <c r="ID7" s="450"/>
      <c r="IE7" s="450"/>
      <c r="IF7" s="450"/>
      <c r="IG7" s="450"/>
      <c r="IH7" s="450"/>
      <c r="II7" s="450"/>
      <c r="IJ7" s="450"/>
      <c r="IK7" s="450"/>
      <c r="IL7" s="450"/>
      <c r="IM7" s="450"/>
      <c r="IN7" s="450"/>
      <c r="IO7" s="450"/>
      <c r="IP7" s="450"/>
      <c r="IQ7" s="450"/>
      <c r="IR7" s="450"/>
      <c r="IS7" s="450"/>
      <c r="IT7" s="450"/>
      <c r="IU7" s="450"/>
      <c r="IV7" s="450"/>
      <c r="IW7" s="450"/>
      <c r="IX7" s="450"/>
      <c r="IY7" s="450"/>
      <c r="IZ7" s="450"/>
      <c r="JA7" s="450"/>
      <c r="JB7" s="450"/>
      <c r="JC7" s="450"/>
      <c r="JD7" s="450"/>
      <c r="JE7" s="450"/>
      <c r="JF7" s="451"/>
      <c r="JG7" s="428" t="str">
        <f>IF(COUNTA($IB$4:$JF$4)=0,"",IF('2.ชื่อนักเรียน'!R13="ย้าย","ย้าย",PX7))</f>
        <v/>
      </c>
      <c r="JH7" s="428">
        <v>3</v>
      </c>
      <c r="JI7" s="449"/>
      <c r="JJ7" s="450"/>
      <c r="JK7" s="450"/>
      <c r="JL7" s="450"/>
      <c r="JM7" s="450"/>
      <c r="JN7" s="450"/>
      <c r="JO7" s="450"/>
      <c r="JP7" s="450"/>
      <c r="JQ7" s="450"/>
      <c r="JR7" s="450"/>
      <c r="JS7" s="450"/>
      <c r="JT7" s="450"/>
      <c r="JU7" s="450"/>
      <c r="JV7" s="450"/>
      <c r="JW7" s="450"/>
      <c r="JX7" s="450"/>
      <c r="JY7" s="450"/>
      <c r="JZ7" s="450"/>
      <c r="KA7" s="450"/>
      <c r="KB7" s="450"/>
      <c r="KC7" s="450"/>
      <c r="KD7" s="450"/>
      <c r="KE7" s="450"/>
      <c r="KF7" s="450"/>
      <c r="KG7" s="450"/>
      <c r="KH7" s="450"/>
      <c r="KI7" s="450"/>
      <c r="KJ7" s="450"/>
      <c r="KK7" s="450"/>
      <c r="KL7" s="450"/>
      <c r="KM7" s="451"/>
      <c r="KN7" s="430" t="str">
        <f>IF(COUNTA($JI$4:$KM$4)=0,"",IF('2.ชื่อนักเรียน'!R13="ย้าย","ย้าย",QB7))</f>
        <v/>
      </c>
      <c r="KO7" s="428">
        <v>3</v>
      </c>
      <c r="KP7" s="449"/>
      <c r="KQ7" s="450"/>
      <c r="KR7" s="450"/>
      <c r="KS7" s="450"/>
      <c r="KT7" s="450"/>
      <c r="KU7" s="450"/>
      <c r="KV7" s="450"/>
      <c r="KW7" s="450"/>
      <c r="KX7" s="450"/>
      <c r="KY7" s="450"/>
      <c r="KZ7" s="450"/>
      <c r="LA7" s="450"/>
      <c r="LB7" s="450"/>
      <c r="LC7" s="450"/>
      <c r="LD7" s="450"/>
      <c r="LE7" s="450"/>
      <c r="LF7" s="450"/>
      <c r="LG7" s="450"/>
      <c r="LH7" s="450"/>
      <c r="LI7" s="450"/>
      <c r="LJ7" s="450"/>
      <c r="LK7" s="450"/>
      <c r="LL7" s="450"/>
      <c r="LM7" s="450"/>
      <c r="LN7" s="450"/>
      <c r="LO7" s="450"/>
      <c r="LP7" s="450"/>
      <c r="LQ7" s="450"/>
      <c r="LR7" s="450"/>
      <c r="LS7" s="450"/>
      <c r="LT7" s="451"/>
      <c r="LU7" s="430" t="str">
        <f>IF(COUNTA($KP$4:$LT$4)=0,"",IF('2.ชื่อนักเรียน'!R13="ย้าย","ย้าย",QF7))</f>
        <v/>
      </c>
      <c r="LV7" s="428">
        <v>3</v>
      </c>
      <c r="LW7" s="449"/>
      <c r="LX7" s="450"/>
      <c r="LY7" s="450"/>
      <c r="LZ7" s="450"/>
      <c r="MA7" s="450"/>
      <c r="MB7" s="450"/>
      <c r="MC7" s="450"/>
      <c r="MD7" s="450"/>
      <c r="ME7" s="450"/>
      <c r="MF7" s="450"/>
      <c r="MG7" s="450"/>
      <c r="MH7" s="450"/>
      <c r="MI7" s="450"/>
      <c r="MJ7" s="450"/>
      <c r="MK7" s="450"/>
      <c r="ML7" s="450"/>
      <c r="MM7" s="450"/>
      <c r="MN7" s="450"/>
      <c r="MO7" s="450"/>
      <c r="MP7" s="450"/>
      <c r="MQ7" s="450"/>
      <c r="MR7" s="450"/>
      <c r="MS7" s="450"/>
      <c r="MT7" s="450"/>
      <c r="MU7" s="450"/>
      <c r="MV7" s="450"/>
      <c r="MW7" s="450"/>
      <c r="MX7" s="450"/>
      <c r="MY7" s="450"/>
      <c r="MZ7" s="450"/>
      <c r="NA7" s="451"/>
      <c r="NB7" s="430" t="str">
        <f>IF(COUNTA($LW$5:$NA$5)=0,"",IF('2.ชื่อนักเรียน'!R13="ย้าย","ย้าย",QJ7))</f>
        <v/>
      </c>
      <c r="NC7" s="430">
        <v>3</v>
      </c>
      <c r="ND7" s="449"/>
      <c r="NE7" s="450"/>
      <c r="NF7" s="450"/>
      <c r="NG7" s="450"/>
      <c r="NH7" s="450"/>
      <c r="NI7" s="450"/>
      <c r="NJ7" s="450"/>
      <c r="NK7" s="450"/>
      <c r="NL7" s="450"/>
      <c r="NM7" s="450"/>
      <c r="NN7" s="450"/>
      <c r="NO7" s="450"/>
      <c r="NP7" s="450"/>
      <c r="NQ7" s="450"/>
      <c r="NR7" s="450"/>
      <c r="NS7" s="450"/>
      <c r="NT7" s="450"/>
      <c r="NU7" s="450"/>
      <c r="NV7" s="450"/>
      <c r="NW7" s="450"/>
      <c r="NX7" s="450"/>
      <c r="NY7" s="450"/>
      <c r="NZ7" s="450"/>
      <c r="OA7" s="450"/>
      <c r="OB7" s="450"/>
      <c r="OC7" s="450"/>
      <c r="OD7" s="450"/>
      <c r="OE7" s="450"/>
      <c r="OF7" s="450"/>
      <c r="OG7" s="450"/>
      <c r="OH7" s="451"/>
      <c r="OI7" s="430" t="str">
        <f>IF(COUNTA($ND$4:$OH$4)=0,"",IF('2.ชื่อนักเรียน'!R13="ย้าย","ย้าย",QN7))</f>
        <v/>
      </c>
      <c r="OJ7" s="428">
        <v>3</v>
      </c>
      <c r="OK7" s="439" t="str">
        <f>IF(OR(COUNTA($E$4:$AI$4)=0,$A7=""),"",IF('2.ชื่อนักเรียน'!R13="ย้าย","-",COUNTIF($E7:$AI7,"/")))</f>
        <v/>
      </c>
      <c r="OL7" s="440" t="str">
        <f>IF(OR(COUNTA($E$4:$AI$4)=0,$A7=""),"",IF('2.ชื่อนักเรียน'!R13="ย้าย","-",COUNTIF($E7:$AI7,"ป")))</f>
        <v/>
      </c>
      <c r="OM7" s="440" t="str">
        <f>IF(OR(COUNTA($E$4:$AI$4)=0,$A7=""),"",IF('2.ชื่อนักเรียน'!R13="ย้าย","-",COUNTIF($E7:$AI7,"ล")))</f>
        <v/>
      </c>
      <c r="ON7" s="441" t="str">
        <f>IF(OR(COUNTA($E$4:$AI$4)=0,$A7=""),"",IF('2.ชื่อนักเรียน'!R13="ย้าย","-",COUNTIF($E7:$AI7,"ข")))</f>
        <v/>
      </c>
      <c r="OO7" s="439" t="str">
        <f>IF(OR(COUNTA($AL$4:$BP$4)=0,$A7=""),"",IF('2.ชื่อนักเรียน'!R13="ย้าย","-",COUNTIF($AL7:$BP7,"/")))</f>
        <v/>
      </c>
      <c r="OP7" s="440" t="str">
        <f>IF(OR(COUNTA($AL$4:$BP$4)=0,$A7=""),"",IF('2.ชื่อนักเรียน'!R13="ย้าย","-",COUNTIF($AL7:$BP7,"ป")))</f>
        <v/>
      </c>
      <c r="OQ7" s="440" t="str">
        <f>IF(OR(COUNTA($AL$4:$BP$4)=0,$A7=""),"",IF('2.ชื่อนักเรียน'!R13="ย้าย","-",COUNTIF($AL7:$BP7,"ล")))</f>
        <v/>
      </c>
      <c r="OR7" s="441" t="str">
        <f>IF(OR(COUNTA($AL$4:$BP$4)=0,$A7=""),"",IF('2.ชื่อนักเรียน'!R13="ย้าย","-",COUNTIF($AL7:$BP7,"ข")))</f>
        <v/>
      </c>
      <c r="OS7" s="439" t="str">
        <f>IF(OR(COUNTA($BS$4:$CW$4)=0,$A7=""),"",IF('2.ชื่อนักเรียน'!R13="ย้าย","-",COUNTIF($BS7:$CW7,"/")))</f>
        <v/>
      </c>
      <c r="OT7" s="440" t="str">
        <f>IF(OR(COUNTA($BS$4:$CW$4)=0,$A7=""),"",IF('2.ชื่อนักเรียน'!R13="ย้าย","-",COUNTIF($BS7:$CW7,"ป")))</f>
        <v/>
      </c>
      <c r="OU7" s="440" t="str">
        <f>IF(OR(COUNTA($BS$4:$CW$4)=0,$A7=""),"",IF('2.ชื่อนักเรียน'!R13="ย้าย","-",COUNTIF($BS7:$CW7,"ล")))</f>
        <v/>
      </c>
      <c r="OV7" s="441" t="str">
        <f>IF(OR(COUNTA($BS$4:$CW$4)=0,$A7=""),"",IF('2.ชื่อนักเรียน'!R13="ย้าย","-",COUNTIF($BS7:$CW7,"ข")))</f>
        <v/>
      </c>
      <c r="OW7" s="439" t="str">
        <f>IF(OR(COUNTA($CZ$4:$ED$4)=0,$A7=""),"",IF('2.ชื่อนักเรียน'!R13="ย้าย","-",COUNTIF($CZ7:$ED7,"/")))</f>
        <v/>
      </c>
      <c r="OX7" s="440" t="str">
        <f>IF(OR(COUNTA($CZ$4:$ED$4)=0,$A7=""),"",IF('2.ชื่อนักเรียน'!R13="ย้าย","-",COUNTIF($CZ7:$ED7,"ป")))</f>
        <v/>
      </c>
      <c r="OY7" s="440" t="str">
        <f>IF(OR(COUNTA($CZ$4:$ED$4)=0,A7=""),"",IF('2.ชื่อนักเรียน'!R13="ย้าย","-",COUNTIF($CZ7:$ED7,"ล")))</f>
        <v/>
      </c>
      <c r="OZ7" s="441" t="str">
        <f>IF(OR(COUNTA($CZ$4:$ED$4)=0,A7=""),"",IF('2.ชื่อนักเรียน'!R13="ย้าย","-",COUNTIF($CZ7:$ED7,"ข")))</f>
        <v/>
      </c>
      <c r="PA7" s="439" t="str">
        <f>IF(OR(COUNTA($EG$4:$FK$4)=0,$A7=""),"",IF('2.ชื่อนักเรียน'!R13="ย้าย","-",COUNTIF($EG7:$FK7,"/")))</f>
        <v/>
      </c>
      <c r="PB7" s="440" t="str">
        <f>IF(OR(COUNTA($EG$4:$FK$4)=0,$A7=""),"",IF('2.ชื่อนักเรียน'!R13="ย้าย","-",COUNTIF($EG7:$FK7,"ป")))</f>
        <v/>
      </c>
      <c r="PC7" s="440" t="str">
        <f>IF(OR(COUNTA($EG$4:$FK$4)=0,A7=""),"",IF('2.ชื่อนักเรียน'!R13="ย้าย","-",COUNTIF($EG7:$FK7,"ล")))</f>
        <v/>
      </c>
      <c r="PD7" s="441" t="str">
        <f>IF(OR(COUNTA($EG$4:$FK$4)=0,A7=""),"",IF('2.ชื่อนักเรียน'!R13="ย้าย","-",COUNTIF($EG7:$FK7,"ข")))</f>
        <v/>
      </c>
      <c r="PE7" s="439" t="str">
        <f>IF(OR(COUNTA($FN$4:$GR$4)=0,$A7=""),"",IF('2.ชื่อนักเรียน'!R13="ย้าย","-",COUNTIF($FN7:$GR7,"/")))</f>
        <v/>
      </c>
      <c r="PF7" s="440" t="str">
        <f>IF(OR(COUNTA($FN$4:$GR$4)=0,$A7=""),"",IF('2.ชื่อนักเรียน'!R13="ย้าย","-",COUNTIF($FN7:$GR7,"ป")))</f>
        <v/>
      </c>
      <c r="PG7" s="440" t="str">
        <f>IF(OR(COUNTA($FN$4:$GR$4)=0,A7=""),"",IF('2.ชื่อนักเรียน'!R13="ย้าย","-",COUNTIF($FN7:$GR7,"ล")))</f>
        <v/>
      </c>
      <c r="PH7" s="440" t="str">
        <f>IF(OR(COUNTA($FN$4:$GR$4)=0,A7=""),"",IF('2.ชื่อนักเรียน'!R13="ย้าย","-",COUNTIF($FN7:$GR7,"ข")))</f>
        <v/>
      </c>
      <c r="PI7" s="439" t="str">
        <f>IF(OR(COUNTA($OK$3:$PD$3,$PE$3)=0,$A7=""),"",IF('2.ชื่อนักเรียน'!R13="ย้าย","-",SUM(OK7,OO7,OS7,OW7,PA7,PE7)))</f>
        <v/>
      </c>
      <c r="PJ7" s="440" t="str">
        <f>IF(OR(COUNTA($OK$3:$PD$3,$PE$3)=0,$A7=""),"",IF('2.ชื่อนักเรียน'!R13="ย้าย","-",SUM(OL7,OP7,OT7,OX7,PB7,PF7)))</f>
        <v/>
      </c>
      <c r="PK7" s="440" t="str">
        <f>IF(OR(COUNTA($OK$3:$PD$3,$PE$3)=0,$A7=""),"",IF('2.ชื่อนักเรียน'!R13="ย้าย","-",SUM(OM7,OQ7,OU7,OY7,PC7,PG7)))</f>
        <v/>
      </c>
      <c r="PL7" s="452" t="str">
        <f>IF(OR(COUNTA($OK$3:$PD$3,$PE$3)=0,$A7=""),"",IF('2.ชื่อนักเรียน'!R13="ย้าย","-",SUM(ON7,OR7,OV7,OZ7,PD7,PH7)))</f>
        <v/>
      </c>
      <c r="PM7" s="428" t="str">
        <f t="shared" si="0"/>
        <v/>
      </c>
      <c r="PN7" s="442" t="str">
        <f>IF(PM7="","",IF('2.ชื่อนักเรียน'!R13="ย้าย","ย้าย",(PM7*100)/COUNTA($E$4:$AI$4,$AL$4:$BP$4,$BS$4:$CW$4,$CZ$4:$ED$4,$EG$4:$FK$4)))</f>
        <v/>
      </c>
      <c r="PO7" s="428">
        <v>3</v>
      </c>
      <c r="PP7" s="439" t="str">
        <f>IF(OR(COUNTA($FN$4:$GR$4)=0,$A7=""),"",IF('2.ชื่อนักเรียน'!R13="ย้าย","-",COUNTIF($FN7:$GR7,"/")))</f>
        <v/>
      </c>
      <c r="PQ7" s="440" t="str">
        <f>IF(OR(COUNTA($FN$4:$GR$4)=0,$A7=""),"",IF('2.ชื่อนักเรียน'!R13="ย้าย","-",COUNTIF($FN7:$GR7,"ป")))</f>
        <v/>
      </c>
      <c r="PR7" s="440" t="str">
        <f>IF(OR(COUNTA($FN$4:$GR$4)=0,A7=""),"",IF('2.ชื่อนักเรียน'!R13="ย้าย","-",COUNTIF($FN7:$GR7,"ล")))</f>
        <v/>
      </c>
      <c r="PS7" s="441" t="str">
        <f>IF(OR(COUNTA($FN$4:$GR$4)=0,A7=""),"",IF('2.ชื่อนักเรียน'!R13="ย้าย","-",COUNTIF($FN7:$GR7,"ข")))</f>
        <v/>
      </c>
      <c r="PT7" s="439" t="str">
        <f>IF(OR(COUNTA($GU$4:$HY$4)=0,$A7=""),"",IF('2.ชื่อนักเรียน'!R13="ย้าย","-",COUNTIF($GU7:$HY7,"/")))</f>
        <v/>
      </c>
      <c r="PU7" s="440" t="str">
        <f>IF(OR(COUNTA($GU$4:$HY$4)=0,$A7=""),"",IF('2.ชื่อนักเรียน'!R13="ย้าย","-",COUNTIF($GU7:$HY7,"ป")))</f>
        <v/>
      </c>
      <c r="PV7" s="440" t="str">
        <f>IF(OR(COUNTA($GU$4:$HY$4)=0,$A7=""),"",IF('2.ชื่อนักเรียน'!R13="ย้าย","-",COUNTIF($GU7:$HY7,"ล")))</f>
        <v/>
      </c>
      <c r="PW7" s="441" t="str">
        <f>IF(OR(COUNTA($GU$4:$HY$4)=0,$A7=""),"",IF('2.ชื่อนักเรียน'!R13="ย้าย","-",COUNTIF($GU7:$HY7,"ข")))</f>
        <v/>
      </c>
      <c r="PX7" s="439" t="str">
        <f>IF(OR(COUNTA($IB$4:$JF$4)=0,$A7=""),"",IF('2.ชื่อนักเรียน'!R13="ย้าย","-",COUNTIF($IB7:$JF7,"/")))</f>
        <v/>
      </c>
      <c r="PY7" s="440" t="str">
        <f>IF(OR(COUNTA($IB$4:$JF$4)=0,$A7=""),"",IF('2.ชื่อนักเรียน'!R13="ย้าย","-",COUNTIF($IB7:$JF7,"ป")))</f>
        <v/>
      </c>
      <c r="PZ7" s="440" t="str">
        <f>IF(OR(COUNTA($IB$4:$JF$4)=0,$A7=""),"",IF('2.ชื่อนักเรียน'!R13="ย้าย","-",COUNTIF($IB7:$JF7,"ล")))</f>
        <v/>
      </c>
      <c r="QA7" s="441" t="str">
        <f>IF(OR(COUNTA($IB$4:$JF$4)=0,$A7=""),"",IF('2.ชื่อนักเรียน'!R13="ย้าย","-",COUNTIF($IB7:$JF7,"ข")))</f>
        <v/>
      </c>
      <c r="QB7" s="439" t="str">
        <f>IF(OR(COUNTA($JI$4:$KM$4)=0,$A7=""),"",IF('2.ชื่อนักเรียน'!R13="ย้าย","-",COUNTIF($JI7:$KM7,"/")))</f>
        <v/>
      </c>
      <c r="QC7" s="440" t="str">
        <f>IF(OR(COUNTA($JI$4:$KM$4)=0,$A7=""),"",IF('2.ชื่อนักเรียน'!R13="ย้าย","-",COUNTIF($JI7:$KM7,"ป")))</f>
        <v/>
      </c>
      <c r="QD7" s="440" t="str">
        <f>IF(OR(COUNTA($JI$4:$KM$4)=0,$A7=""),"",IF('2.ชื่อนักเรียน'!R13="ย้าย","-",COUNTIF($JI7:$KM7,"ล")))</f>
        <v/>
      </c>
      <c r="QE7" s="441" t="str">
        <f>IF(OR(COUNTA($JI$4:$KM$4)=0,$A7=""),"",IF('2.ชื่อนักเรียน'!R13="ย้าย","-",COUNTIF($JI7:$KM7,"ข")))</f>
        <v/>
      </c>
      <c r="QF7" s="439" t="str">
        <f>IF(OR(COUNTA($KP$4:$LT$4)=0,$A7=""),"",IF('2.ชื่อนักเรียน'!R13="ย้าย","-",COUNTIF($KP7:$LT7,"/")))</f>
        <v/>
      </c>
      <c r="QG7" s="440" t="str">
        <f>IF(OR(COUNTA($KP$4:$LT$4)=0,$A7=""),"",IF('2.ชื่อนักเรียน'!R13="ย้าย","-",COUNTIF($KP7:$LT7,"ป")))</f>
        <v/>
      </c>
      <c r="QH7" s="440" t="str">
        <f>IF(OR(COUNTA($KP$4:$LT$4)=0,$A7=""),"",IF('2.ชื่อนักเรียน'!R13="ย้าย","-",COUNTIF($KP7:$LT7,"ล")))</f>
        <v/>
      </c>
      <c r="QI7" s="441" t="str">
        <f>IF(OR(COUNTA($KP$4:$LT$4)=0,$A7=""),"",IF('2.ชื่อนักเรียน'!R13="ย้าย","-",COUNTIF($KP7:$LT7,"ข")))</f>
        <v/>
      </c>
      <c r="QJ7" s="439" t="str">
        <f>IF(OR(COUNTA($LW$4:$NA$4)=0,$A7=""),"",IF('2.ชื่อนักเรียน'!R13="ย้าย","-",COUNTIF($LW7:$NA7,"/")))</f>
        <v/>
      </c>
      <c r="QK7" s="440" t="str">
        <f>IF(OR(COUNTA($LW$4:$NA$4)=0,$A7=""),"",IF('2.ชื่อนักเรียน'!R13="ย้าย","-",COUNTIF($LW7:$NA7,"ป")))</f>
        <v/>
      </c>
      <c r="QL7" s="440" t="str">
        <f>IF(OR(COUNTA($LW$4:$NA$4)=0,$A7=""),"",IF('2.ชื่อนักเรียน'!R13="ย้าย","-",COUNTIF($LW7:$NA7,"ล")))</f>
        <v/>
      </c>
      <c r="QM7" s="441" t="str">
        <f>IF(OR(COUNTA($LW$4:$NA$4)=0,$A7=""),"",IF('2.ชื่อนักเรียน'!R13="ย้าย","-",COUNTIF($LW7:$NA7,"ข")))</f>
        <v/>
      </c>
      <c r="QN7" s="439" t="str">
        <f>IF(OR(COUNTA($ND$4:$OH$4)=0,$A7=""),"",IF('2.ชื่อนักเรียน'!R13="ย้าย","-",COUNTIF($ND7:$OH7,"/")))</f>
        <v/>
      </c>
      <c r="QO7" s="440" t="str">
        <f>IF(OR(COUNTA($ND$4:$OH$4)=0,$A7=""),"",IF('2.ชื่อนักเรียน'!R13="ย้าย","-",COUNTIF($ND7:$OH7,"ป")))</f>
        <v/>
      </c>
      <c r="QP7" s="440" t="str">
        <f>IF(OR(COUNTA($ND$4:$OH$4)=0,$A7=""),"",IF('2.ชื่อนักเรียน'!R13="ย้าย","-",COUNTIF($ND7:$OH7,"ล")))</f>
        <v/>
      </c>
      <c r="QQ7" s="440" t="str">
        <f>IF(OR(COUNTA($ND$4:$OH$4)=0,$A7=""),"",IF('2.ชื่อนักเรียน'!R13="ย้าย","-",COUNTIF($ND7:$OH7,"ข")))</f>
        <v/>
      </c>
      <c r="QR7" s="439" t="str">
        <f>IF(OR(COUNTA($PP$3:$QM$3,$QN$3)=0,$A7=""),"",IF('2.ชื่อนักเรียน'!R13="ย้าย","-",SUM(PP7,PT7,PX7,QB7,QF7,QJ7,QN7)))</f>
        <v/>
      </c>
      <c r="QS7" s="440" t="str">
        <f>IF(OR(COUNTA($PP$3:$QM$3,$QN$3)=0,$A7=""),"",IF('2.ชื่อนักเรียน'!R13="ย้าย","-",SUM(PQ7,PU7,PY7,QC7,QG7,QK7,QO7)))</f>
        <v/>
      </c>
      <c r="QT7" s="440" t="str">
        <f>IF(OR(COUNTA($PP$3:$QM$3,$QN$3)=0,$A7=""),"",IF('2.ชื่อนักเรียน'!R13="ย้าย","-",SUM(PR7,PV7,PZ7,QD7,QH7,QL7,QP7)))</f>
        <v/>
      </c>
      <c r="QU7" s="452" t="str">
        <f>IF(OR(COUNTA($PP$3:$QM$3,$QN$3)=0,$A7=""),"",IF('2.ชื่อนักเรียน'!R13="ย้าย","-",SUM(PS7,PW7,QA7,QE7,QI7,QM7,QQ7)))</f>
        <v/>
      </c>
      <c r="QV7" s="428" t="str">
        <f t="shared" si="1"/>
        <v/>
      </c>
      <c r="QW7" s="442" t="str">
        <f>IF(QV7="","",IF('2.ชื่อนักเรียน'!R13="ย้าย","ย้าย",(QV7*100)/COUNTA($GU$4:$HY$4,$IB$4:$JF$4,$JI$4:$KM$4,$KP$4:$LT$4,$LW$4:$NA$4,$ND$4:$OH$4,$FN$4:$GR$4)))</f>
        <v/>
      </c>
      <c r="QX7" s="453" t="str">
        <f>IF('2.ชื่อนักเรียน'!C13="","",'2.ชื่อนักเรียน'!C13)</f>
        <v/>
      </c>
      <c r="QY7" s="454" t="str">
        <f>IF('2.ชื่อนักเรียน'!D13="","",'2.ชื่อนักเรียน'!D13)</f>
        <v/>
      </c>
      <c r="QZ7" s="428" t="str">
        <f>IF(A7="","",IF('2.ชื่อนักเรียน'!R13="ย้าย","-",$RN$4))</f>
        <v/>
      </c>
      <c r="RA7" s="428" t="str">
        <f>IF(A7="","",IF('2.ชื่อนักเรียน'!R13="ย้าย","-",SUM(PP7,OK7,OO7,OS7,OW7,PA7,PE7,PT7,PX7,QB7,QF7,QJ7,QN7)))</f>
        <v/>
      </c>
      <c r="RB7" s="428" t="str">
        <f>IF(A7="","",IF('2.ชื่อนักเรียน'!R13="ย้าย","-",SUM(PQ7,OL7,OP7,OT7,OX7,PB7,PF7,PU7,PY7,QC7,QG7,QK7,QO7)))</f>
        <v/>
      </c>
      <c r="RC7" s="428" t="str">
        <f>IF(A7="","",IF('2.ชื่อนักเรียน'!R13="ย้าย","-",SUM(PR7,OM7,OQ7,OU7,OY7,PC7,PG7,PV7,PZ7,QD7,QH7,QL7,QP7)))</f>
        <v/>
      </c>
      <c r="RD7" s="455" t="str">
        <f>IF(A7="","",IF('2.ชื่อนักเรียน'!R13="ย้าย","-",SUM(PS7,ON7,OR7,OV7,OZ7,PD7,PH7,PW7,QA7,QE7,QI7,QM7,QQ7)))</f>
        <v/>
      </c>
      <c r="RE7" s="442" t="str">
        <f>IF(A7="","",IF('2.ชื่อนักเรียน'!R13="ย้าย","-",(RA7*100)/QZ7))</f>
        <v/>
      </c>
      <c r="RF7" s="428" t="str">
        <f>IF(A7="","",IF('2.ชื่อนักเรียน'!R13="ย้าย","-",RA7))</f>
        <v/>
      </c>
      <c r="RG7" s="442" t="str">
        <f>IF(A7="","",IF('2.ชื่อนักเรียน'!R13="ย้าย","ย้าย",RE7))</f>
        <v/>
      </c>
      <c r="RH7" s="456"/>
      <c r="RJ7" s="457" t="s">
        <v>244</v>
      </c>
      <c r="RK7" s="457"/>
      <c r="RL7" s="457"/>
      <c r="RM7" s="457" t="s">
        <v>243</v>
      </c>
    </row>
    <row r="8" spans="1:483" ht="21" customHeight="1">
      <c r="A8" s="446" t="str">
        <f>IF('2.ชื่อนักเรียน'!C14="","",'2.ชื่อนักเรียน'!C14)</f>
        <v/>
      </c>
      <c r="B8" s="447" t="str">
        <f>IF('2.ชื่อนักเรียน'!D14="","",'2.ชื่อนักเรียน'!D14)</f>
        <v/>
      </c>
      <c r="C8" s="448" t="str">
        <f>IF('2.ชื่อนักเรียน'!R14="","",'2.ชื่อนักเรียน'!R14)</f>
        <v/>
      </c>
      <c r="D8" s="428">
        <v>4</v>
      </c>
      <c r="E8" s="449"/>
      <c r="F8" s="450"/>
      <c r="G8" s="450"/>
      <c r="H8" s="450"/>
      <c r="I8" s="450"/>
      <c r="J8" s="450"/>
      <c r="K8" s="450"/>
      <c r="L8" s="450"/>
      <c r="M8" s="450"/>
      <c r="N8" s="450"/>
      <c r="O8" s="450"/>
      <c r="P8" s="450"/>
      <c r="Q8" s="450"/>
      <c r="R8" s="450"/>
      <c r="S8" s="450"/>
      <c r="T8" s="450"/>
      <c r="U8" s="450"/>
      <c r="V8" s="450"/>
      <c r="W8" s="450"/>
      <c r="X8" s="450"/>
      <c r="Y8" s="450"/>
      <c r="Z8" s="450"/>
      <c r="AA8" s="450"/>
      <c r="AB8" s="450"/>
      <c r="AC8" s="450"/>
      <c r="AD8" s="450"/>
      <c r="AE8" s="450"/>
      <c r="AF8" s="450"/>
      <c r="AG8" s="450"/>
      <c r="AH8" s="450"/>
      <c r="AI8" s="451"/>
      <c r="AJ8" s="428" t="str">
        <f>IF(COUNTA($E$3:$AI$3)=0,"",IF('2.ชื่อนักเรียน'!R14="ย้าย","ย้าย",OK8))</f>
        <v/>
      </c>
      <c r="AK8" s="428">
        <v>4</v>
      </c>
      <c r="AL8" s="449"/>
      <c r="AM8" s="450"/>
      <c r="AN8" s="450"/>
      <c r="AO8" s="450"/>
      <c r="AP8" s="450"/>
      <c r="AQ8" s="450"/>
      <c r="AR8" s="450"/>
      <c r="AS8" s="450"/>
      <c r="AT8" s="450"/>
      <c r="AU8" s="450"/>
      <c r="AV8" s="450"/>
      <c r="AW8" s="450"/>
      <c r="AX8" s="450"/>
      <c r="AY8" s="450"/>
      <c r="AZ8" s="450"/>
      <c r="BA8" s="450"/>
      <c r="BB8" s="450"/>
      <c r="BC8" s="450"/>
      <c r="BD8" s="450"/>
      <c r="BE8" s="450"/>
      <c r="BF8" s="450"/>
      <c r="BG8" s="450"/>
      <c r="BH8" s="450"/>
      <c r="BI8" s="450"/>
      <c r="BJ8" s="450"/>
      <c r="BK8" s="450"/>
      <c r="BL8" s="450"/>
      <c r="BM8" s="450"/>
      <c r="BN8" s="450"/>
      <c r="BO8" s="450"/>
      <c r="BP8" s="451"/>
      <c r="BQ8" s="428" t="str">
        <f>IF(COUNTA($AL$4:$BP$4)=0,"",IF('2.ชื่อนักเรียน'!R14="ย้าย","ย้าย",OO8))</f>
        <v/>
      </c>
      <c r="BR8" s="428">
        <v>4</v>
      </c>
      <c r="BS8" s="449"/>
      <c r="BT8" s="450"/>
      <c r="BU8" s="450"/>
      <c r="BV8" s="450"/>
      <c r="BW8" s="450"/>
      <c r="BX8" s="450"/>
      <c r="BY8" s="450"/>
      <c r="BZ8" s="450"/>
      <c r="CA8" s="450"/>
      <c r="CB8" s="450"/>
      <c r="CC8" s="450"/>
      <c r="CD8" s="450"/>
      <c r="CE8" s="450"/>
      <c r="CF8" s="450"/>
      <c r="CG8" s="450"/>
      <c r="CH8" s="450"/>
      <c r="CI8" s="450"/>
      <c r="CJ8" s="450"/>
      <c r="CK8" s="450"/>
      <c r="CL8" s="450"/>
      <c r="CM8" s="450"/>
      <c r="CN8" s="450"/>
      <c r="CO8" s="450"/>
      <c r="CP8" s="450"/>
      <c r="CQ8" s="450"/>
      <c r="CR8" s="450"/>
      <c r="CS8" s="450"/>
      <c r="CT8" s="450"/>
      <c r="CU8" s="450"/>
      <c r="CV8" s="450"/>
      <c r="CW8" s="451"/>
      <c r="CX8" s="428" t="str">
        <f>IF(COUNTA($BS$4:$CW$4)=0,"",IF('2.ชื่อนักเรียน'!R14="ย้าย","ย้าย",OS8))</f>
        <v/>
      </c>
      <c r="CY8" s="428">
        <v>4</v>
      </c>
      <c r="CZ8" s="449"/>
      <c r="DA8" s="450"/>
      <c r="DB8" s="450"/>
      <c r="DC8" s="450"/>
      <c r="DD8" s="450"/>
      <c r="DE8" s="450"/>
      <c r="DF8" s="450"/>
      <c r="DG8" s="450"/>
      <c r="DH8" s="450"/>
      <c r="DI8" s="450"/>
      <c r="DJ8" s="450"/>
      <c r="DK8" s="450"/>
      <c r="DL8" s="450"/>
      <c r="DM8" s="450"/>
      <c r="DN8" s="450"/>
      <c r="DO8" s="450"/>
      <c r="DP8" s="450"/>
      <c r="DQ8" s="450"/>
      <c r="DR8" s="450"/>
      <c r="DS8" s="450"/>
      <c r="DT8" s="450"/>
      <c r="DU8" s="450"/>
      <c r="DV8" s="450"/>
      <c r="DW8" s="450"/>
      <c r="DX8" s="450"/>
      <c r="DY8" s="450"/>
      <c r="DZ8" s="450"/>
      <c r="EA8" s="450"/>
      <c r="EB8" s="450"/>
      <c r="EC8" s="450"/>
      <c r="ED8" s="451"/>
      <c r="EE8" s="428" t="str">
        <f>IF(COUNTA($CZ$4:$ED$4)=0,"",IF('2.ชื่อนักเรียน'!R14="ย้าย","ย้าย",OW8))</f>
        <v/>
      </c>
      <c r="EF8" s="428">
        <v>4</v>
      </c>
      <c r="EG8" s="449"/>
      <c r="EH8" s="450"/>
      <c r="EI8" s="450"/>
      <c r="EJ8" s="450"/>
      <c r="EK8" s="450"/>
      <c r="EL8" s="450"/>
      <c r="EM8" s="450"/>
      <c r="EN8" s="450"/>
      <c r="EO8" s="450"/>
      <c r="EP8" s="450"/>
      <c r="EQ8" s="450"/>
      <c r="ER8" s="450"/>
      <c r="ES8" s="450"/>
      <c r="ET8" s="450"/>
      <c r="EU8" s="450"/>
      <c r="EV8" s="450"/>
      <c r="EW8" s="450"/>
      <c r="EX8" s="450"/>
      <c r="EY8" s="450"/>
      <c r="EZ8" s="450"/>
      <c r="FA8" s="450"/>
      <c r="FB8" s="450"/>
      <c r="FC8" s="450"/>
      <c r="FD8" s="450"/>
      <c r="FE8" s="450"/>
      <c r="FF8" s="450"/>
      <c r="FG8" s="450"/>
      <c r="FH8" s="450"/>
      <c r="FI8" s="450"/>
      <c r="FJ8" s="450"/>
      <c r="FK8" s="451"/>
      <c r="FL8" s="428" t="str">
        <f>IF(COUNTA($EG$4:$FK$4)=0,"",IF('2.ชื่อนักเรียน'!R14="ย้าย","ย้าย",PA8))</f>
        <v/>
      </c>
      <c r="FM8" s="428">
        <v>4</v>
      </c>
      <c r="FN8" s="449"/>
      <c r="FO8" s="450"/>
      <c r="FP8" s="450"/>
      <c r="FQ8" s="450"/>
      <c r="FR8" s="450"/>
      <c r="FS8" s="450"/>
      <c r="FT8" s="450"/>
      <c r="FU8" s="450"/>
      <c r="FV8" s="450"/>
      <c r="FW8" s="450"/>
      <c r="FX8" s="450"/>
      <c r="FY8" s="450"/>
      <c r="FZ8" s="450"/>
      <c r="GA8" s="450"/>
      <c r="GB8" s="450"/>
      <c r="GC8" s="450"/>
      <c r="GD8" s="450"/>
      <c r="GE8" s="450"/>
      <c r="GF8" s="450"/>
      <c r="GG8" s="450"/>
      <c r="GH8" s="450"/>
      <c r="GI8" s="450"/>
      <c r="GJ8" s="450"/>
      <c r="GK8" s="450"/>
      <c r="GL8" s="450"/>
      <c r="GM8" s="450"/>
      <c r="GN8" s="450"/>
      <c r="GO8" s="450"/>
      <c r="GP8" s="450"/>
      <c r="GQ8" s="450"/>
      <c r="GR8" s="451"/>
      <c r="GS8" s="428" t="str">
        <f>IF(COUNTA($FN$4:$GR$4)=0,"",IF('2.ชื่อนักเรียน'!R14="ย้าย","ย้าย",PE8))</f>
        <v/>
      </c>
      <c r="GT8" s="428">
        <v>4</v>
      </c>
      <c r="GU8" s="449"/>
      <c r="GV8" s="450"/>
      <c r="GW8" s="450"/>
      <c r="GX8" s="450"/>
      <c r="GY8" s="450"/>
      <c r="GZ8" s="450"/>
      <c r="HA8" s="450"/>
      <c r="HB8" s="450"/>
      <c r="HC8" s="450"/>
      <c r="HD8" s="450"/>
      <c r="HE8" s="450"/>
      <c r="HF8" s="450"/>
      <c r="HG8" s="450"/>
      <c r="HH8" s="450"/>
      <c r="HI8" s="450"/>
      <c r="HJ8" s="450"/>
      <c r="HK8" s="450"/>
      <c r="HL8" s="450"/>
      <c r="HM8" s="450"/>
      <c r="HN8" s="450"/>
      <c r="HO8" s="450"/>
      <c r="HP8" s="450"/>
      <c r="HQ8" s="450"/>
      <c r="HR8" s="450"/>
      <c r="HS8" s="450"/>
      <c r="HT8" s="450"/>
      <c r="HU8" s="450"/>
      <c r="HV8" s="450"/>
      <c r="HW8" s="450"/>
      <c r="HX8" s="450"/>
      <c r="HY8" s="451"/>
      <c r="HZ8" s="428" t="str">
        <f>IF(COUNTA($GU$4:HY7)=0,"",IF('2.ชื่อนักเรียน'!R14="ย้าย","ย้าย",PT8))</f>
        <v/>
      </c>
      <c r="IA8" s="428">
        <v>4</v>
      </c>
      <c r="IB8" s="449"/>
      <c r="IC8" s="450"/>
      <c r="ID8" s="450"/>
      <c r="IE8" s="450"/>
      <c r="IF8" s="450"/>
      <c r="IG8" s="450"/>
      <c r="IH8" s="450"/>
      <c r="II8" s="450"/>
      <c r="IJ8" s="450"/>
      <c r="IK8" s="450"/>
      <c r="IL8" s="450"/>
      <c r="IM8" s="450"/>
      <c r="IN8" s="450"/>
      <c r="IO8" s="450"/>
      <c r="IP8" s="450"/>
      <c r="IQ8" s="450"/>
      <c r="IR8" s="450"/>
      <c r="IS8" s="450"/>
      <c r="IT8" s="450"/>
      <c r="IU8" s="450"/>
      <c r="IV8" s="450"/>
      <c r="IW8" s="450"/>
      <c r="IX8" s="450"/>
      <c r="IY8" s="450"/>
      <c r="IZ8" s="450"/>
      <c r="JA8" s="450"/>
      <c r="JB8" s="450"/>
      <c r="JC8" s="450"/>
      <c r="JD8" s="450"/>
      <c r="JE8" s="450"/>
      <c r="JF8" s="451"/>
      <c r="JG8" s="428" t="str">
        <f>IF(COUNTA($IB$4:$JF$4)=0,"",IF('2.ชื่อนักเรียน'!R14="ย้าย","ย้าย",PX8))</f>
        <v/>
      </c>
      <c r="JH8" s="428">
        <v>4</v>
      </c>
      <c r="JI8" s="449"/>
      <c r="JJ8" s="450"/>
      <c r="JK8" s="450"/>
      <c r="JL8" s="450"/>
      <c r="JM8" s="450"/>
      <c r="JN8" s="450"/>
      <c r="JO8" s="450"/>
      <c r="JP8" s="450"/>
      <c r="JQ8" s="450"/>
      <c r="JR8" s="450"/>
      <c r="JS8" s="450"/>
      <c r="JT8" s="450"/>
      <c r="JU8" s="450"/>
      <c r="JV8" s="450"/>
      <c r="JW8" s="450"/>
      <c r="JX8" s="450"/>
      <c r="JY8" s="450"/>
      <c r="JZ8" s="450"/>
      <c r="KA8" s="450"/>
      <c r="KB8" s="450"/>
      <c r="KC8" s="450"/>
      <c r="KD8" s="450"/>
      <c r="KE8" s="450"/>
      <c r="KF8" s="450"/>
      <c r="KG8" s="450"/>
      <c r="KH8" s="450"/>
      <c r="KI8" s="450"/>
      <c r="KJ8" s="450"/>
      <c r="KK8" s="450"/>
      <c r="KL8" s="450"/>
      <c r="KM8" s="451"/>
      <c r="KN8" s="430" t="str">
        <f>IF(COUNTA($JI$4:$KM$4)=0,"",IF('2.ชื่อนักเรียน'!R14="ย้าย","ย้าย",QB8))</f>
        <v/>
      </c>
      <c r="KO8" s="428">
        <v>4</v>
      </c>
      <c r="KP8" s="449"/>
      <c r="KQ8" s="450"/>
      <c r="KR8" s="450"/>
      <c r="KS8" s="450"/>
      <c r="KT8" s="450"/>
      <c r="KU8" s="450"/>
      <c r="KV8" s="450"/>
      <c r="KW8" s="450"/>
      <c r="KX8" s="450"/>
      <c r="KY8" s="450"/>
      <c r="KZ8" s="450"/>
      <c r="LA8" s="450"/>
      <c r="LB8" s="450"/>
      <c r="LC8" s="450"/>
      <c r="LD8" s="450"/>
      <c r="LE8" s="450"/>
      <c r="LF8" s="450"/>
      <c r="LG8" s="450"/>
      <c r="LH8" s="450"/>
      <c r="LI8" s="450"/>
      <c r="LJ8" s="450"/>
      <c r="LK8" s="450"/>
      <c r="LL8" s="450"/>
      <c r="LM8" s="450"/>
      <c r="LN8" s="450"/>
      <c r="LO8" s="450"/>
      <c r="LP8" s="450"/>
      <c r="LQ8" s="450"/>
      <c r="LR8" s="450"/>
      <c r="LS8" s="450"/>
      <c r="LT8" s="451"/>
      <c r="LU8" s="430" t="str">
        <f>IF(COUNTA($KP$4:$LT$4)=0,"",IF('2.ชื่อนักเรียน'!R14="ย้าย","ย้าย",QF8))</f>
        <v/>
      </c>
      <c r="LV8" s="428">
        <v>4</v>
      </c>
      <c r="LW8" s="449"/>
      <c r="LX8" s="450"/>
      <c r="LY8" s="450"/>
      <c r="LZ8" s="450"/>
      <c r="MA8" s="450"/>
      <c r="MB8" s="450"/>
      <c r="MC8" s="450"/>
      <c r="MD8" s="450"/>
      <c r="ME8" s="450"/>
      <c r="MF8" s="450"/>
      <c r="MG8" s="450"/>
      <c r="MH8" s="450"/>
      <c r="MI8" s="450"/>
      <c r="MJ8" s="450"/>
      <c r="MK8" s="450"/>
      <c r="ML8" s="450"/>
      <c r="MM8" s="450"/>
      <c r="MN8" s="450"/>
      <c r="MO8" s="450"/>
      <c r="MP8" s="450"/>
      <c r="MQ8" s="450"/>
      <c r="MR8" s="450"/>
      <c r="MS8" s="450"/>
      <c r="MT8" s="450"/>
      <c r="MU8" s="450"/>
      <c r="MV8" s="450"/>
      <c r="MW8" s="450"/>
      <c r="MX8" s="450"/>
      <c r="MY8" s="450"/>
      <c r="MZ8" s="450"/>
      <c r="NA8" s="451"/>
      <c r="NB8" s="430" t="str">
        <f>IF(COUNTA($LW$5:$NA$5)=0,"",IF('2.ชื่อนักเรียน'!R14="ย้าย","ย้าย",QJ8))</f>
        <v/>
      </c>
      <c r="NC8" s="430">
        <v>4</v>
      </c>
      <c r="ND8" s="449"/>
      <c r="NE8" s="450"/>
      <c r="NF8" s="450"/>
      <c r="NG8" s="450"/>
      <c r="NH8" s="450"/>
      <c r="NI8" s="450"/>
      <c r="NJ8" s="450"/>
      <c r="NK8" s="450"/>
      <c r="NL8" s="450"/>
      <c r="NM8" s="450"/>
      <c r="NN8" s="450"/>
      <c r="NO8" s="450"/>
      <c r="NP8" s="450"/>
      <c r="NQ8" s="450"/>
      <c r="NR8" s="450"/>
      <c r="NS8" s="450"/>
      <c r="NT8" s="450"/>
      <c r="NU8" s="450"/>
      <c r="NV8" s="450"/>
      <c r="NW8" s="450"/>
      <c r="NX8" s="450"/>
      <c r="NY8" s="450"/>
      <c r="NZ8" s="450"/>
      <c r="OA8" s="450"/>
      <c r="OB8" s="450"/>
      <c r="OC8" s="450"/>
      <c r="OD8" s="450"/>
      <c r="OE8" s="450"/>
      <c r="OF8" s="450"/>
      <c r="OG8" s="450"/>
      <c r="OH8" s="451"/>
      <c r="OI8" s="430" t="str">
        <f>IF(COUNTA($ND$4:$OH$4)=0,"",IF('2.ชื่อนักเรียน'!R14="ย้าย","ย้าย",QN8))</f>
        <v/>
      </c>
      <c r="OJ8" s="428">
        <v>4</v>
      </c>
      <c r="OK8" s="439" t="str">
        <f>IF(OR(COUNTA($E$4:$AI$4)=0,$A8=""),"",IF('2.ชื่อนักเรียน'!R14="ย้าย","-",COUNTIF($E8:$AI8,"/")))</f>
        <v/>
      </c>
      <c r="OL8" s="440" t="str">
        <f>IF(OR(COUNTA($E$4:$AI$4)=0,$A8=""),"",IF('2.ชื่อนักเรียน'!R14="ย้าย","-",COUNTIF($E8:$AI8,"ป")))</f>
        <v/>
      </c>
      <c r="OM8" s="440" t="str">
        <f>IF(OR(COUNTA($E$4:$AI$4)=0,$A8=""),"",IF('2.ชื่อนักเรียน'!R14="ย้าย","-",COUNTIF($E8:$AI8,"ล")))</f>
        <v/>
      </c>
      <c r="ON8" s="441" t="str">
        <f>IF(OR(COUNTA($E$4:$AI$4)=0,$A8=""),"",IF('2.ชื่อนักเรียน'!R14="ย้าย","-",COUNTIF($E8:$AI8,"ข")))</f>
        <v/>
      </c>
      <c r="OO8" s="439" t="str">
        <f>IF(OR(COUNTA($AL$4:$BP$4)=0,$A8=""),"",IF('2.ชื่อนักเรียน'!R14="ย้าย","-",COUNTIF($AL8:$BP8,"/")))</f>
        <v/>
      </c>
      <c r="OP8" s="440" t="str">
        <f>IF(OR(COUNTA($AL$4:$BP$4)=0,$A8=""),"",IF('2.ชื่อนักเรียน'!R14="ย้าย","-",COUNTIF($AL8:$BP8,"ป")))</f>
        <v/>
      </c>
      <c r="OQ8" s="440" t="str">
        <f>IF(OR(COUNTA($AL$4:$BP$4)=0,$A8=""),"",IF('2.ชื่อนักเรียน'!R14="ย้าย","-",COUNTIF($AL8:$BP8,"ล")))</f>
        <v/>
      </c>
      <c r="OR8" s="441" t="str">
        <f>IF(OR(COUNTA($AL$4:$BP$4)=0,$A8=""),"",IF('2.ชื่อนักเรียน'!R14="ย้าย","-",COUNTIF($AL8:$BP8,"ข")))</f>
        <v/>
      </c>
      <c r="OS8" s="439" t="str">
        <f>IF(OR(COUNTA($BS$4:$CW$4)=0,$A8=""),"",IF('2.ชื่อนักเรียน'!R14="ย้าย","-",COUNTIF($BS8:$CW8,"/")))</f>
        <v/>
      </c>
      <c r="OT8" s="440" t="str">
        <f>IF(OR(COUNTA($BS$4:$CW$4)=0,$A8=""),"",IF('2.ชื่อนักเรียน'!R14="ย้าย","-",COUNTIF($BS8:$CW8,"ป")))</f>
        <v/>
      </c>
      <c r="OU8" s="440" t="str">
        <f>IF(OR(COUNTA($BS$4:$CW$4)=0,$A8=""),"",IF('2.ชื่อนักเรียน'!R14="ย้าย","-",COUNTIF($BS8:$CW8,"ล")))</f>
        <v/>
      </c>
      <c r="OV8" s="441" t="str">
        <f>IF(OR(COUNTA($BS$4:$CW$4)=0,$A8=""),"",IF('2.ชื่อนักเรียน'!R14="ย้าย","-",COUNTIF($BS8:$CW8,"ข")))</f>
        <v/>
      </c>
      <c r="OW8" s="439" t="str">
        <f>IF(OR(COUNTA($CZ$4:$ED$4)=0,$A8=""),"",IF('2.ชื่อนักเรียน'!R14="ย้าย","-",COUNTIF($CZ8:$ED8,"/")))</f>
        <v/>
      </c>
      <c r="OX8" s="440" t="str">
        <f>IF(OR(COUNTA($CZ$4:$ED$4)=0,$A8=""),"",IF('2.ชื่อนักเรียน'!R14="ย้าย","-",COUNTIF($CZ8:$ED8,"ป")))</f>
        <v/>
      </c>
      <c r="OY8" s="440" t="str">
        <f>IF(OR(COUNTA($CZ$4:$ED$4)=0,A8=""),"",IF('2.ชื่อนักเรียน'!R14="ย้าย","-",COUNTIF($CZ8:$ED8,"ล")))</f>
        <v/>
      </c>
      <c r="OZ8" s="441" t="str">
        <f>IF(OR(COUNTA($CZ$4:$ED$4)=0,A8=""),"",IF('2.ชื่อนักเรียน'!R14="ย้าย","-",COUNTIF($CZ8:$ED8,"ข")))</f>
        <v/>
      </c>
      <c r="PA8" s="439" t="str">
        <f>IF(OR(COUNTA($EG$4:$FK$4)=0,$A8=""),"",IF('2.ชื่อนักเรียน'!R14="ย้าย","-",COUNTIF($EG8:$FK8,"/")))</f>
        <v/>
      </c>
      <c r="PB8" s="440" t="str">
        <f>IF(OR(COUNTA($EG$4:$FK$4)=0,$A8=""),"",IF('2.ชื่อนักเรียน'!R14="ย้าย","-",COUNTIF($EG8:$FK8,"ป")))</f>
        <v/>
      </c>
      <c r="PC8" s="440" t="str">
        <f>IF(OR(COUNTA($EG$4:$FK$4)=0,A8=""),"",IF('2.ชื่อนักเรียน'!R14="ย้าย","-",COUNTIF($EG8:$FK8,"ล")))</f>
        <v/>
      </c>
      <c r="PD8" s="441" t="str">
        <f>IF(OR(COUNTA($EG$4:$FK$4)=0,A8=""),"",IF('2.ชื่อนักเรียน'!R14="ย้าย","-",COUNTIF($EG8:$FK8,"ข")))</f>
        <v/>
      </c>
      <c r="PE8" s="439" t="str">
        <f>IF(OR(COUNTA($FN$4:$GR$4)=0,$A8=""),"",IF('2.ชื่อนักเรียน'!R14="ย้าย","-",COUNTIF($FN8:$GR8,"/")))</f>
        <v/>
      </c>
      <c r="PF8" s="440" t="str">
        <f>IF(OR(COUNTA($FN$4:$GR$4)=0,$A8=""),"",IF('2.ชื่อนักเรียน'!R14="ย้าย","-",COUNTIF($FN8:$GR8,"ป")))</f>
        <v/>
      </c>
      <c r="PG8" s="440" t="str">
        <f>IF(OR(COUNTA($FN$4:$GR$4)=0,A8=""),"",IF('2.ชื่อนักเรียน'!R14="ย้าย","-",COUNTIF($FN8:$GR8,"ล")))</f>
        <v/>
      </c>
      <c r="PH8" s="440" t="str">
        <f>IF(OR(COUNTA($FN$4:$GR$4)=0,A8=""),"",IF('2.ชื่อนักเรียน'!R14="ย้าย","-",COUNTIF($FN8:$GR8,"ข")))</f>
        <v/>
      </c>
      <c r="PI8" s="439" t="str">
        <f>IF(OR(COUNTA($OK$3:$PD$3,$PE$3)=0,$A8=""),"",IF('2.ชื่อนักเรียน'!R14="ย้าย","-",SUM(OK8,OO8,OS8,OW8,PA8,PE8)))</f>
        <v/>
      </c>
      <c r="PJ8" s="440" t="str">
        <f>IF(OR(COUNTA($OK$3:$PD$3,$PE$3)=0,$A8=""),"",IF('2.ชื่อนักเรียน'!R14="ย้าย","-",SUM(OL8,OP8,OT8,OX8,PB8,PF8)))</f>
        <v/>
      </c>
      <c r="PK8" s="440" t="str">
        <f>IF(OR(COUNTA($OK$3:$PD$3,$PE$3)=0,$A8=""),"",IF('2.ชื่อนักเรียน'!R14="ย้าย","-",SUM(OM8,OQ8,OU8,OY8,PC8,PG8)))</f>
        <v/>
      </c>
      <c r="PL8" s="452" t="str">
        <f>IF(OR(COUNTA($OK$3:$PD$3,$PE$3)=0,$A8=""),"",IF('2.ชื่อนักเรียน'!R14="ย้าย","-",SUM(ON8,OR8,OV8,OZ8,PD8,PH8)))</f>
        <v/>
      </c>
      <c r="PM8" s="428" t="str">
        <f t="shared" si="0"/>
        <v/>
      </c>
      <c r="PN8" s="442" t="str">
        <f>IF(PM8="","",IF('2.ชื่อนักเรียน'!R14="ย้าย","ย้าย",(PM8*100)/COUNTA($E$4:$AI$4,$AL$4:$BP$4,$BS$4:$CW$4,$CZ$4:$ED$4,$EG$4:$FK$4)))</f>
        <v/>
      </c>
      <c r="PO8" s="428">
        <v>4</v>
      </c>
      <c r="PP8" s="439" t="str">
        <f>IF(OR(COUNTA($FN$4:$GR$4)=0,$A8=""),"",IF('2.ชื่อนักเรียน'!R14="ย้าย","-",COUNTIF($FN8:$GR8,"/")))</f>
        <v/>
      </c>
      <c r="PQ8" s="440" t="str">
        <f>IF(OR(COUNTA($FN$4:$GR$4)=0,$A8=""),"",IF('2.ชื่อนักเรียน'!R14="ย้าย","-",COUNTIF($FN8:$GR8,"ป")))</f>
        <v/>
      </c>
      <c r="PR8" s="440" t="str">
        <f>IF(OR(COUNTA($FN$4:$GR$4)=0,A8=""),"",IF('2.ชื่อนักเรียน'!R14="ย้าย","-",COUNTIF($FN8:$GR8,"ล")))</f>
        <v/>
      </c>
      <c r="PS8" s="441" t="str">
        <f>IF(OR(COUNTA($FN$4:$GR$4)=0,A8=""),"",IF('2.ชื่อนักเรียน'!R14="ย้าย","-",COUNTIF($FN8:$GR8,"ข")))</f>
        <v/>
      </c>
      <c r="PT8" s="439" t="str">
        <f>IF(OR(COUNTA($GU$4:$HY$4)=0,$A8=""),"",IF('2.ชื่อนักเรียน'!R14="ย้าย","-",COUNTIF($GU8:$HY8,"/")))</f>
        <v/>
      </c>
      <c r="PU8" s="440" t="str">
        <f>IF(OR(COUNTA($GU$4:$HY$4)=0,$A8=""),"",IF('2.ชื่อนักเรียน'!R14="ย้าย","-",COUNTIF($GU8:$HY8,"ป")))</f>
        <v/>
      </c>
      <c r="PV8" s="440" t="str">
        <f>IF(OR(COUNTA($GU$4:$HY$4)=0,$A8=""),"",IF('2.ชื่อนักเรียน'!R14="ย้าย","-",COUNTIF($GU8:$HY8,"ล")))</f>
        <v/>
      </c>
      <c r="PW8" s="441" t="str">
        <f>IF(OR(COUNTA($GU$4:$HY$4)=0,$A8=""),"",IF('2.ชื่อนักเรียน'!R14="ย้าย","-",COUNTIF($GU8:$HY8,"ข")))</f>
        <v/>
      </c>
      <c r="PX8" s="439" t="str">
        <f>IF(OR(COUNTA($IB$4:$JF$4)=0,$A8=""),"",IF('2.ชื่อนักเรียน'!R14="ย้าย","-",COUNTIF($IB8:$JF8,"/")))</f>
        <v/>
      </c>
      <c r="PY8" s="440" t="str">
        <f>IF(OR(COUNTA($IB$4:$JF$4)=0,$A8=""),"",IF('2.ชื่อนักเรียน'!R14="ย้าย","-",COUNTIF($IB8:$JF8,"ป")))</f>
        <v/>
      </c>
      <c r="PZ8" s="440" t="str">
        <f>IF(OR(COUNTA($IB$4:$JF$4)=0,$A8=""),"",IF('2.ชื่อนักเรียน'!R14="ย้าย","-",COUNTIF($IB8:$JF8,"ล")))</f>
        <v/>
      </c>
      <c r="QA8" s="441" t="str">
        <f>IF(OR(COUNTA($IB$4:$JF$4)=0,$A8=""),"",IF('2.ชื่อนักเรียน'!R14="ย้าย","-",COUNTIF($IB8:$JF8,"ข")))</f>
        <v/>
      </c>
      <c r="QB8" s="439" t="str">
        <f>IF(OR(COUNTA($JI$4:$KM$4)=0,$A8=""),"",IF('2.ชื่อนักเรียน'!R14="ย้าย","-",COUNTIF($JI8:$KM8,"/")))</f>
        <v/>
      </c>
      <c r="QC8" s="440" t="str">
        <f>IF(OR(COUNTA($JI$4:$KM$4)=0,$A8=""),"",IF('2.ชื่อนักเรียน'!R14="ย้าย","-",COUNTIF($JI8:$KM8,"ป")))</f>
        <v/>
      </c>
      <c r="QD8" s="440" t="str">
        <f>IF(OR(COUNTA($JI$4:$KM$4)=0,$A8=""),"",IF('2.ชื่อนักเรียน'!R14="ย้าย","-",COUNTIF($JI8:$KM8,"ล")))</f>
        <v/>
      </c>
      <c r="QE8" s="441" t="str">
        <f>IF(OR(COUNTA($JI$4:$KM$4)=0,$A8=""),"",IF('2.ชื่อนักเรียน'!R14="ย้าย","-",COUNTIF($JI8:$KM8,"ข")))</f>
        <v/>
      </c>
      <c r="QF8" s="439" t="str">
        <f>IF(OR(COUNTA($KP$4:$LT$4)=0,$A8=""),"",IF('2.ชื่อนักเรียน'!R14="ย้าย","-",COUNTIF($KP8:$LT8,"/")))</f>
        <v/>
      </c>
      <c r="QG8" s="440" t="str">
        <f>IF(OR(COUNTA($KP$4:$LT$4)=0,$A8=""),"",IF('2.ชื่อนักเรียน'!R14="ย้าย","-",COUNTIF($KP8:$LT8,"ป")))</f>
        <v/>
      </c>
      <c r="QH8" s="440" t="str">
        <f>IF(OR(COUNTA($KP$4:$LT$4)=0,$A8=""),"",IF('2.ชื่อนักเรียน'!R14="ย้าย","-",COUNTIF($KP8:$LT8,"ล")))</f>
        <v/>
      </c>
      <c r="QI8" s="441" t="str">
        <f>IF(OR(COUNTA($KP$4:$LT$4)=0,$A8=""),"",IF('2.ชื่อนักเรียน'!R14="ย้าย","-",COUNTIF($KP8:$LT8,"ข")))</f>
        <v/>
      </c>
      <c r="QJ8" s="439" t="str">
        <f>IF(OR(COUNTA($LW$4:$NA$4)=0,$A8=""),"",IF('2.ชื่อนักเรียน'!R14="ย้าย","-",COUNTIF($LW8:$NA8,"/")))</f>
        <v/>
      </c>
      <c r="QK8" s="440" t="str">
        <f>IF(OR(COUNTA($LW$4:$NA$4)=0,$A8=""),"",IF('2.ชื่อนักเรียน'!R14="ย้าย","-",COUNTIF($LW8:$NA8,"ป")))</f>
        <v/>
      </c>
      <c r="QL8" s="440" t="str">
        <f>IF(OR(COUNTA($LW$4:$NA$4)=0,$A8=""),"",IF('2.ชื่อนักเรียน'!R14="ย้าย","-",COUNTIF($LW8:$NA8,"ล")))</f>
        <v/>
      </c>
      <c r="QM8" s="441" t="str">
        <f>IF(OR(COUNTA($LW$4:$NA$4)=0,$A8=""),"",IF('2.ชื่อนักเรียน'!R14="ย้าย","-",COUNTIF($LW8:$NA8,"ข")))</f>
        <v/>
      </c>
      <c r="QN8" s="439" t="str">
        <f>IF(OR(COUNTA($ND$4:$OH$4)=0,$A8=""),"",IF('2.ชื่อนักเรียน'!R14="ย้าย","-",COUNTIF($ND8:$OH8,"/")))</f>
        <v/>
      </c>
      <c r="QO8" s="440" t="str">
        <f>IF(OR(COUNTA($ND$4:$OH$4)=0,$A8=""),"",IF('2.ชื่อนักเรียน'!R14="ย้าย","-",COUNTIF($ND8:$OH8,"ป")))</f>
        <v/>
      </c>
      <c r="QP8" s="440" t="str">
        <f>IF(OR(COUNTA($ND$4:$OH$4)=0,$A8=""),"",IF('2.ชื่อนักเรียน'!R14="ย้าย","-",COUNTIF($ND8:$OH8,"ล")))</f>
        <v/>
      </c>
      <c r="QQ8" s="440" t="str">
        <f>IF(OR(COUNTA($ND$4:$OH$4)=0,$A8=""),"",IF('2.ชื่อนักเรียน'!R14="ย้าย","-",COUNTIF($ND8:$OH8,"ข")))</f>
        <v/>
      </c>
      <c r="QR8" s="439" t="str">
        <f>IF(OR(COUNTA($PP$3:$QM$3,$QN$3)=0,$A8=""),"",IF('2.ชื่อนักเรียน'!R14="ย้าย","-",SUM(PP8,PT8,PX8,QB8,QF8,QJ8,QN8)))</f>
        <v/>
      </c>
      <c r="QS8" s="440" t="str">
        <f>IF(OR(COUNTA($PP$3:$QM$3,$QN$3)=0,$A8=""),"",IF('2.ชื่อนักเรียน'!R14="ย้าย","-",SUM(PQ8,PU8,PY8,QC8,QG8,QK8,QO8)))</f>
        <v/>
      </c>
      <c r="QT8" s="440" t="str">
        <f>IF(OR(COUNTA($PP$3:$QM$3,$QN$3)=0,$A8=""),"",IF('2.ชื่อนักเรียน'!R14="ย้าย","-",SUM(PR8,PV8,PZ8,QD8,QH8,QL8,QP8)))</f>
        <v/>
      </c>
      <c r="QU8" s="452" t="str">
        <f>IF(OR(COUNTA($PP$3:$QM$3,$QN$3)=0,$A8=""),"",IF('2.ชื่อนักเรียน'!R14="ย้าย","-",SUM(PS8,PW8,QA8,QE8,QI8,QM8,QQ8)))</f>
        <v/>
      </c>
      <c r="QV8" s="428" t="str">
        <f t="shared" si="1"/>
        <v/>
      </c>
      <c r="QW8" s="442" t="str">
        <f>IF(QV8="","",IF('2.ชื่อนักเรียน'!R14="ย้าย","ย้าย",(QV8*100)/COUNTA($GU$4:$HY$4,$IB$4:$JF$4,$JI$4:$KM$4,$KP$4:$LT$4,$LW$4:$NA$4,$ND$4:$OH$4,$FN$4:$GR$4)))</f>
        <v/>
      </c>
      <c r="QX8" s="453" t="str">
        <f>IF('2.ชื่อนักเรียน'!C14="","",'2.ชื่อนักเรียน'!C14)</f>
        <v/>
      </c>
      <c r="QY8" s="454" t="str">
        <f>IF('2.ชื่อนักเรียน'!D14="","",'2.ชื่อนักเรียน'!D14)</f>
        <v/>
      </c>
      <c r="QZ8" s="428" t="str">
        <f>IF(A8="","",IF('2.ชื่อนักเรียน'!R14="ย้าย","-",$RN$4))</f>
        <v/>
      </c>
      <c r="RA8" s="428" t="str">
        <f>IF(A8="","",IF('2.ชื่อนักเรียน'!R14="ย้าย","-",SUM(PP8,OK8,OO8,OS8,OW8,PA8,PE8,PT8,PX8,QB8,QF8,QJ8,QN8)))</f>
        <v/>
      </c>
      <c r="RB8" s="428" t="str">
        <f>IF(A8="","",IF('2.ชื่อนักเรียน'!R14="ย้าย","-",SUM(PQ8,OL8,OP8,OT8,OX8,PB8,PF8,PU8,PY8,QC8,QG8,QK8,QO8)))</f>
        <v/>
      </c>
      <c r="RC8" s="428" t="str">
        <f>IF(A8="","",IF('2.ชื่อนักเรียน'!R14="ย้าย","-",SUM(PR8,OM8,OQ8,OU8,OY8,PC8,PG8,PV8,PZ8,QD8,QH8,QL8,QP8)))</f>
        <v/>
      </c>
      <c r="RD8" s="455" t="str">
        <f>IF(A8="","",IF('2.ชื่อนักเรียน'!R14="ย้าย","-",SUM(PS8,ON8,OR8,OV8,OZ8,PD8,PH8,PW8,QA8,QE8,QI8,QM8,QQ8)))</f>
        <v/>
      </c>
      <c r="RE8" s="442" t="str">
        <f>IF(A8="","",IF('2.ชื่อนักเรียน'!R14="ย้าย","-",(RA8*100)/QZ8))</f>
        <v/>
      </c>
      <c r="RF8" s="428" t="str">
        <f>IF(A8="","",IF('2.ชื่อนักเรียน'!R14="ย้าย","-",RA8))</f>
        <v/>
      </c>
      <c r="RG8" s="442" t="str">
        <f>IF(A8="","",IF('2.ชื่อนักเรียน'!R14="ย้าย","ย้าย",RE8))</f>
        <v/>
      </c>
      <c r="RH8" s="456"/>
      <c r="RJ8" s="457" t="s">
        <v>246</v>
      </c>
      <c r="RK8" s="457"/>
      <c r="RL8" s="457"/>
      <c r="RM8" s="457" t="s">
        <v>245</v>
      </c>
    </row>
    <row r="9" spans="1:483" ht="21" customHeight="1">
      <c r="A9" s="446" t="str">
        <f>IF('2.ชื่อนักเรียน'!C15="","",'2.ชื่อนักเรียน'!C15)</f>
        <v/>
      </c>
      <c r="B9" s="447" t="str">
        <f>IF('2.ชื่อนักเรียน'!D15="","",'2.ชื่อนักเรียน'!D15)</f>
        <v/>
      </c>
      <c r="C9" s="448" t="str">
        <f>IF('2.ชื่อนักเรียน'!R15="","",'2.ชื่อนักเรียน'!R15)</f>
        <v/>
      </c>
      <c r="D9" s="428">
        <v>5</v>
      </c>
      <c r="E9" s="449"/>
      <c r="F9" s="450"/>
      <c r="G9" s="450"/>
      <c r="H9" s="450"/>
      <c r="I9" s="450"/>
      <c r="J9" s="450"/>
      <c r="K9" s="450"/>
      <c r="L9" s="450"/>
      <c r="M9" s="450"/>
      <c r="N9" s="450"/>
      <c r="O9" s="450"/>
      <c r="P9" s="450"/>
      <c r="Q9" s="450"/>
      <c r="R9" s="450"/>
      <c r="S9" s="450"/>
      <c r="T9" s="450"/>
      <c r="U9" s="450"/>
      <c r="V9" s="450"/>
      <c r="W9" s="450"/>
      <c r="X9" s="450"/>
      <c r="Y9" s="450"/>
      <c r="Z9" s="450"/>
      <c r="AA9" s="450"/>
      <c r="AB9" s="450"/>
      <c r="AC9" s="450"/>
      <c r="AD9" s="450"/>
      <c r="AE9" s="450"/>
      <c r="AF9" s="450"/>
      <c r="AG9" s="450"/>
      <c r="AH9" s="450"/>
      <c r="AI9" s="451"/>
      <c r="AJ9" s="428" t="str">
        <f>IF(COUNTA($E$3:$AI$3)=0,"",IF('2.ชื่อนักเรียน'!R15="ย้าย","ย้าย",OK9))</f>
        <v/>
      </c>
      <c r="AK9" s="428">
        <v>5</v>
      </c>
      <c r="AL9" s="449"/>
      <c r="AM9" s="450"/>
      <c r="AN9" s="450"/>
      <c r="AO9" s="450"/>
      <c r="AP9" s="450"/>
      <c r="AQ9" s="450"/>
      <c r="AR9" s="450"/>
      <c r="AS9" s="450"/>
      <c r="AT9" s="450"/>
      <c r="AU9" s="450"/>
      <c r="AV9" s="450"/>
      <c r="AW9" s="450"/>
      <c r="AX9" s="450"/>
      <c r="AY9" s="450"/>
      <c r="AZ9" s="450"/>
      <c r="BA9" s="450"/>
      <c r="BB9" s="450"/>
      <c r="BC9" s="450"/>
      <c r="BD9" s="450"/>
      <c r="BE9" s="450"/>
      <c r="BF9" s="450"/>
      <c r="BG9" s="450"/>
      <c r="BH9" s="450"/>
      <c r="BI9" s="450"/>
      <c r="BJ9" s="450"/>
      <c r="BK9" s="450"/>
      <c r="BL9" s="450"/>
      <c r="BM9" s="450"/>
      <c r="BN9" s="450"/>
      <c r="BO9" s="450"/>
      <c r="BP9" s="451"/>
      <c r="BQ9" s="428" t="str">
        <f>IF(COUNTA($AL$4:$BP$4)=0,"",IF('2.ชื่อนักเรียน'!R15="ย้าย","ย้าย",OO9))</f>
        <v/>
      </c>
      <c r="BR9" s="428">
        <v>5</v>
      </c>
      <c r="BS9" s="449"/>
      <c r="BT9" s="450"/>
      <c r="BU9" s="450"/>
      <c r="BV9" s="450"/>
      <c r="BW9" s="450"/>
      <c r="BX9" s="450"/>
      <c r="BY9" s="450"/>
      <c r="BZ9" s="450"/>
      <c r="CA9" s="450"/>
      <c r="CB9" s="450"/>
      <c r="CC9" s="450"/>
      <c r="CD9" s="450"/>
      <c r="CE9" s="450"/>
      <c r="CF9" s="450"/>
      <c r="CG9" s="450"/>
      <c r="CH9" s="450"/>
      <c r="CI9" s="450"/>
      <c r="CJ9" s="450"/>
      <c r="CK9" s="450"/>
      <c r="CL9" s="450"/>
      <c r="CM9" s="450"/>
      <c r="CN9" s="450"/>
      <c r="CO9" s="450"/>
      <c r="CP9" s="450"/>
      <c r="CQ9" s="450"/>
      <c r="CR9" s="450"/>
      <c r="CS9" s="450"/>
      <c r="CT9" s="450"/>
      <c r="CU9" s="450"/>
      <c r="CV9" s="450"/>
      <c r="CW9" s="451"/>
      <c r="CX9" s="428" t="str">
        <f>IF(COUNTA($BS$4:$CW$4)=0,"",IF('2.ชื่อนักเรียน'!R15="ย้าย","ย้าย",OS9))</f>
        <v/>
      </c>
      <c r="CY9" s="428">
        <v>5</v>
      </c>
      <c r="CZ9" s="449"/>
      <c r="DA9" s="450"/>
      <c r="DB9" s="450"/>
      <c r="DC9" s="450"/>
      <c r="DD9" s="450"/>
      <c r="DE9" s="450"/>
      <c r="DF9" s="450"/>
      <c r="DG9" s="450"/>
      <c r="DH9" s="450"/>
      <c r="DI9" s="450"/>
      <c r="DJ9" s="450"/>
      <c r="DK9" s="450"/>
      <c r="DL9" s="450"/>
      <c r="DM9" s="450"/>
      <c r="DN9" s="450"/>
      <c r="DO9" s="450"/>
      <c r="DP9" s="450"/>
      <c r="DQ9" s="450"/>
      <c r="DR9" s="450"/>
      <c r="DS9" s="450"/>
      <c r="DT9" s="450"/>
      <c r="DU9" s="450"/>
      <c r="DV9" s="450"/>
      <c r="DW9" s="450"/>
      <c r="DX9" s="450"/>
      <c r="DY9" s="450"/>
      <c r="DZ9" s="450"/>
      <c r="EA9" s="450"/>
      <c r="EB9" s="450"/>
      <c r="EC9" s="450"/>
      <c r="ED9" s="451"/>
      <c r="EE9" s="428" t="str">
        <f>IF(COUNTA($CZ$4:$ED$4)=0,"",IF('2.ชื่อนักเรียน'!R15="ย้าย","ย้าย",OW9))</f>
        <v/>
      </c>
      <c r="EF9" s="428">
        <v>5</v>
      </c>
      <c r="EG9" s="449"/>
      <c r="EH9" s="450"/>
      <c r="EI9" s="450"/>
      <c r="EJ9" s="450"/>
      <c r="EK9" s="450"/>
      <c r="EL9" s="450"/>
      <c r="EM9" s="450"/>
      <c r="EN9" s="450"/>
      <c r="EO9" s="450"/>
      <c r="EP9" s="450"/>
      <c r="EQ9" s="450"/>
      <c r="ER9" s="450"/>
      <c r="ES9" s="450"/>
      <c r="ET9" s="450"/>
      <c r="EU9" s="450"/>
      <c r="EV9" s="450"/>
      <c r="EW9" s="450"/>
      <c r="EX9" s="450"/>
      <c r="EY9" s="450"/>
      <c r="EZ9" s="450"/>
      <c r="FA9" s="450"/>
      <c r="FB9" s="450"/>
      <c r="FC9" s="450"/>
      <c r="FD9" s="450"/>
      <c r="FE9" s="450"/>
      <c r="FF9" s="450"/>
      <c r="FG9" s="450"/>
      <c r="FH9" s="450"/>
      <c r="FI9" s="450"/>
      <c r="FJ9" s="450"/>
      <c r="FK9" s="451"/>
      <c r="FL9" s="428" t="str">
        <f>IF(COUNTA($EG$4:$FK$4)=0,"",IF('2.ชื่อนักเรียน'!R15="ย้าย","ย้าย",PA9))</f>
        <v/>
      </c>
      <c r="FM9" s="428">
        <v>5</v>
      </c>
      <c r="FN9" s="449"/>
      <c r="FO9" s="450"/>
      <c r="FP9" s="450"/>
      <c r="FQ9" s="450"/>
      <c r="FR9" s="450"/>
      <c r="FS9" s="450"/>
      <c r="FT9" s="450"/>
      <c r="FU9" s="450"/>
      <c r="FV9" s="450"/>
      <c r="FW9" s="450"/>
      <c r="FX9" s="450"/>
      <c r="FY9" s="450"/>
      <c r="FZ9" s="450"/>
      <c r="GA9" s="450"/>
      <c r="GB9" s="450"/>
      <c r="GC9" s="450"/>
      <c r="GD9" s="450"/>
      <c r="GE9" s="450"/>
      <c r="GF9" s="450"/>
      <c r="GG9" s="450"/>
      <c r="GH9" s="450"/>
      <c r="GI9" s="450"/>
      <c r="GJ9" s="450"/>
      <c r="GK9" s="450"/>
      <c r="GL9" s="450"/>
      <c r="GM9" s="450"/>
      <c r="GN9" s="450"/>
      <c r="GO9" s="450"/>
      <c r="GP9" s="450"/>
      <c r="GQ9" s="450"/>
      <c r="GR9" s="451"/>
      <c r="GS9" s="428" t="str">
        <f>IF(COUNTA($FN$4:$GR$4)=0,"",IF('2.ชื่อนักเรียน'!R15="ย้าย","ย้าย",PE9))</f>
        <v/>
      </c>
      <c r="GT9" s="428">
        <v>5</v>
      </c>
      <c r="GU9" s="449"/>
      <c r="GV9" s="450"/>
      <c r="GW9" s="450"/>
      <c r="GX9" s="450"/>
      <c r="GY9" s="450"/>
      <c r="GZ9" s="450"/>
      <c r="HA9" s="450"/>
      <c r="HB9" s="450"/>
      <c r="HC9" s="450"/>
      <c r="HD9" s="450"/>
      <c r="HE9" s="450"/>
      <c r="HF9" s="450"/>
      <c r="HG9" s="450"/>
      <c r="HH9" s="450"/>
      <c r="HI9" s="450"/>
      <c r="HJ9" s="450"/>
      <c r="HK9" s="450"/>
      <c r="HL9" s="450"/>
      <c r="HM9" s="450"/>
      <c r="HN9" s="450"/>
      <c r="HO9" s="450"/>
      <c r="HP9" s="450"/>
      <c r="HQ9" s="450"/>
      <c r="HR9" s="450"/>
      <c r="HS9" s="450"/>
      <c r="HT9" s="450"/>
      <c r="HU9" s="450"/>
      <c r="HV9" s="450"/>
      <c r="HW9" s="450"/>
      <c r="HX9" s="450"/>
      <c r="HY9" s="451"/>
      <c r="HZ9" s="428" t="str">
        <f>IF(COUNTA($GU$4:HY8)=0,"",IF('2.ชื่อนักเรียน'!R15="ย้าย","ย้าย",PT9))</f>
        <v/>
      </c>
      <c r="IA9" s="428">
        <v>5</v>
      </c>
      <c r="IB9" s="449"/>
      <c r="IC9" s="450"/>
      <c r="ID9" s="450"/>
      <c r="IE9" s="450"/>
      <c r="IF9" s="450"/>
      <c r="IG9" s="450"/>
      <c r="IH9" s="450"/>
      <c r="II9" s="450"/>
      <c r="IJ9" s="450"/>
      <c r="IK9" s="450"/>
      <c r="IL9" s="450"/>
      <c r="IM9" s="450"/>
      <c r="IN9" s="450"/>
      <c r="IO9" s="450"/>
      <c r="IP9" s="450"/>
      <c r="IQ9" s="450"/>
      <c r="IR9" s="450"/>
      <c r="IS9" s="450"/>
      <c r="IT9" s="450"/>
      <c r="IU9" s="450"/>
      <c r="IV9" s="450"/>
      <c r="IW9" s="450"/>
      <c r="IX9" s="450"/>
      <c r="IY9" s="450"/>
      <c r="IZ9" s="450"/>
      <c r="JA9" s="450"/>
      <c r="JB9" s="450"/>
      <c r="JC9" s="450"/>
      <c r="JD9" s="450"/>
      <c r="JE9" s="450"/>
      <c r="JF9" s="451"/>
      <c r="JG9" s="428" t="str">
        <f>IF(COUNTA($IB$4:$JF$4)=0,"",IF('2.ชื่อนักเรียน'!R15="ย้าย","ย้าย",PX9))</f>
        <v/>
      </c>
      <c r="JH9" s="428">
        <v>5</v>
      </c>
      <c r="JI9" s="449"/>
      <c r="JJ9" s="450"/>
      <c r="JK9" s="450"/>
      <c r="JL9" s="450"/>
      <c r="JM9" s="450"/>
      <c r="JN9" s="450"/>
      <c r="JO9" s="450"/>
      <c r="JP9" s="450"/>
      <c r="JQ9" s="450"/>
      <c r="JR9" s="450"/>
      <c r="JS9" s="450"/>
      <c r="JT9" s="450"/>
      <c r="JU9" s="450"/>
      <c r="JV9" s="450"/>
      <c r="JW9" s="450"/>
      <c r="JX9" s="450"/>
      <c r="JY9" s="450"/>
      <c r="JZ9" s="450"/>
      <c r="KA9" s="450"/>
      <c r="KB9" s="450"/>
      <c r="KC9" s="450"/>
      <c r="KD9" s="450"/>
      <c r="KE9" s="450"/>
      <c r="KF9" s="450"/>
      <c r="KG9" s="450"/>
      <c r="KH9" s="450"/>
      <c r="KI9" s="450"/>
      <c r="KJ9" s="450"/>
      <c r="KK9" s="450"/>
      <c r="KL9" s="450"/>
      <c r="KM9" s="451"/>
      <c r="KN9" s="430" t="str">
        <f>IF(COUNTA($JI$4:$KM$4)=0,"",IF('2.ชื่อนักเรียน'!R15="ย้าย","ย้าย",QB9))</f>
        <v/>
      </c>
      <c r="KO9" s="428">
        <v>5</v>
      </c>
      <c r="KP9" s="449"/>
      <c r="KQ9" s="450"/>
      <c r="KR9" s="450"/>
      <c r="KS9" s="450"/>
      <c r="KT9" s="450"/>
      <c r="KU9" s="450"/>
      <c r="KV9" s="450"/>
      <c r="KW9" s="450"/>
      <c r="KX9" s="450"/>
      <c r="KY9" s="450"/>
      <c r="KZ9" s="450"/>
      <c r="LA9" s="450"/>
      <c r="LB9" s="450"/>
      <c r="LC9" s="450"/>
      <c r="LD9" s="450"/>
      <c r="LE9" s="450"/>
      <c r="LF9" s="450"/>
      <c r="LG9" s="450"/>
      <c r="LH9" s="450"/>
      <c r="LI9" s="450"/>
      <c r="LJ9" s="450"/>
      <c r="LK9" s="450"/>
      <c r="LL9" s="450"/>
      <c r="LM9" s="450"/>
      <c r="LN9" s="450"/>
      <c r="LO9" s="450"/>
      <c r="LP9" s="450"/>
      <c r="LQ9" s="450"/>
      <c r="LR9" s="450"/>
      <c r="LS9" s="450"/>
      <c r="LT9" s="451"/>
      <c r="LU9" s="430" t="str">
        <f>IF(COUNTA($KP$4:$LT$4)=0,"",IF('2.ชื่อนักเรียน'!R15="ย้าย","ย้าย",QF9))</f>
        <v/>
      </c>
      <c r="LV9" s="428">
        <v>5</v>
      </c>
      <c r="LW9" s="449"/>
      <c r="LX9" s="450"/>
      <c r="LY9" s="450"/>
      <c r="LZ9" s="450"/>
      <c r="MA9" s="450"/>
      <c r="MB9" s="450"/>
      <c r="MC9" s="450"/>
      <c r="MD9" s="450"/>
      <c r="ME9" s="450"/>
      <c r="MF9" s="450"/>
      <c r="MG9" s="450"/>
      <c r="MH9" s="450"/>
      <c r="MI9" s="450"/>
      <c r="MJ9" s="450"/>
      <c r="MK9" s="450"/>
      <c r="ML9" s="450"/>
      <c r="MM9" s="450"/>
      <c r="MN9" s="450"/>
      <c r="MO9" s="450"/>
      <c r="MP9" s="450"/>
      <c r="MQ9" s="450"/>
      <c r="MR9" s="450"/>
      <c r="MS9" s="450"/>
      <c r="MT9" s="450"/>
      <c r="MU9" s="450"/>
      <c r="MV9" s="450"/>
      <c r="MW9" s="450"/>
      <c r="MX9" s="450"/>
      <c r="MY9" s="450"/>
      <c r="MZ9" s="450"/>
      <c r="NA9" s="451"/>
      <c r="NB9" s="430" t="str">
        <f>IF(COUNTA($LW$5:$NA$5)=0,"",IF('2.ชื่อนักเรียน'!R15="ย้าย","ย้าย",QJ9))</f>
        <v/>
      </c>
      <c r="NC9" s="430">
        <v>5</v>
      </c>
      <c r="ND9" s="449"/>
      <c r="NE9" s="450"/>
      <c r="NF9" s="450"/>
      <c r="NG9" s="450"/>
      <c r="NH9" s="450"/>
      <c r="NI9" s="450"/>
      <c r="NJ9" s="450"/>
      <c r="NK9" s="450"/>
      <c r="NL9" s="450"/>
      <c r="NM9" s="450"/>
      <c r="NN9" s="450"/>
      <c r="NO9" s="450"/>
      <c r="NP9" s="450"/>
      <c r="NQ9" s="450"/>
      <c r="NR9" s="450"/>
      <c r="NS9" s="450"/>
      <c r="NT9" s="450"/>
      <c r="NU9" s="450"/>
      <c r="NV9" s="450"/>
      <c r="NW9" s="450"/>
      <c r="NX9" s="450"/>
      <c r="NY9" s="450"/>
      <c r="NZ9" s="450"/>
      <c r="OA9" s="450"/>
      <c r="OB9" s="450"/>
      <c r="OC9" s="450"/>
      <c r="OD9" s="450"/>
      <c r="OE9" s="450"/>
      <c r="OF9" s="450"/>
      <c r="OG9" s="450"/>
      <c r="OH9" s="451"/>
      <c r="OI9" s="430" t="str">
        <f>IF(COUNTA($ND$4:$OH$4)=0,"",IF('2.ชื่อนักเรียน'!R15="ย้าย","ย้าย",QN9))</f>
        <v/>
      </c>
      <c r="OJ9" s="428">
        <v>5</v>
      </c>
      <c r="OK9" s="439" t="str">
        <f>IF(OR(COUNTA($E$4:$AI$4)=0,$A9=""),"",IF('2.ชื่อนักเรียน'!R15="ย้าย","-",COUNTIF($E9:$AI9,"/")))</f>
        <v/>
      </c>
      <c r="OL9" s="440" t="str">
        <f>IF(OR(COUNTA($E$4:$AI$4)=0,$A9=""),"",IF('2.ชื่อนักเรียน'!R15="ย้าย","-",COUNTIF($E9:$AI9,"ป")))</f>
        <v/>
      </c>
      <c r="OM9" s="440" t="str">
        <f>IF(OR(COUNTA($E$4:$AI$4)=0,$A9=""),"",IF('2.ชื่อนักเรียน'!R15="ย้าย","-",COUNTIF($E9:$AI9,"ล")))</f>
        <v/>
      </c>
      <c r="ON9" s="441" t="str">
        <f>IF(OR(COUNTA($E$4:$AI$4)=0,$A9=""),"",IF('2.ชื่อนักเรียน'!R15="ย้าย","-",COUNTIF($E9:$AI9,"ข")))</f>
        <v/>
      </c>
      <c r="OO9" s="439" t="str">
        <f>IF(OR(COUNTA($AL$4:$BP$4)=0,$A9=""),"",IF('2.ชื่อนักเรียน'!R15="ย้าย","-",COUNTIF($AL9:$BP9,"/")))</f>
        <v/>
      </c>
      <c r="OP9" s="440" t="str">
        <f>IF(OR(COUNTA($AL$4:$BP$4)=0,$A9=""),"",IF('2.ชื่อนักเรียน'!R15="ย้าย","-",COUNTIF($AL9:$BP9,"ป")))</f>
        <v/>
      </c>
      <c r="OQ9" s="440" t="str">
        <f>IF(OR(COUNTA($AL$4:$BP$4)=0,$A9=""),"",IF('2.ชื่อนักเรียน'!R15="ย้าย","-",COUNTIF($AL9:$BP9,"ล")))</f>
        <v/>
      </c>
      <c r="OR9" s="441" t="str">
        <f>IF(OR(COUNTA($AL$4:$BP$4)=0,$A9=""),"",IF('2.ชื่อนักเรียน'!R15="ย้าย","-",COUNTIF($AL9:$BP9,"ข")))</f>
        <v/>
      </c>
      <c r="OS9" s="439" t="str">
        <f>IF(OR(COUNTA($BS$4:$CW$4)=0,$A9=""),"",IF('2.ชื่อนักเรียน'!R15="ย้าย","-",COUNTIF($BS9:$CW9,"/")))</f>
        <v/>
      </c>
      <c r="OT9" s="440" t="str">
        <f>IF(OR(COUNTA($BS$4:$CW$4)=0,$A9=""),"",IF('2.ชื่อนักเรียน'!R15="ย้าย","-",COUNTIF($BS9:$CW9,"ป")))</f>
        <v/>
      </c>
      <c r="OU9" s="440" t="str">
        <f>IF(OR(COUNTA($BS$4:$CW$4)=0,$A9=""),"",IF('2.ชื่อนักเรียน'!R15="ย้าย","-",COUNTIF($BS9:$CW9,"ล")))</f>
        <v/>
      </c>
      <c r="OV9" s="441" t="str">
        <f>IF(OR(COUNTA($BS$4:$CW$4)=0,$A9=""),"",IF('2.ชื่อนักเรียน'!R15="ย้าย","-",COUNTIF($BS9:$CW9,"ข")))</f>
        <v/>
      </c>
      <c r="OW9" s="439" t="str">
        <f>IF(OR(COUNTA($CZ$4:$ED$4)=0,$A9=""),"",IF('2.ชื่อนักเรียน'!R15="ย้าย","-",COUNTIF($CZ9:$ED9,"/")))</f>
        <v/>
      </c>
      <c r="OX9" s="440" t="str">
        <f>IF(OR(COUNTA($CZ$4:$ED$4)=0,$A9=""),"",IF('2.ชื่อนักเรียน'!R15="ย้าย","-",COUNTIF($CZ9:$ED9,"ป")))</f>
        <v/>
      </c>
      <c r="OY9" s="440" t="str">
        <f>IF(OR(COUNTA($CZ$4:$ED$4)=0,A9=""),"",IF('2.ชื่อนักเรียน'!R15="ย้าย","-",COUNTIF($CZ9:$ED9,"ล")))</f>
        <v/>
      </c>
      <c r="OZ9" s="441" t="str">
        <f>IF(OR(COUNTA($CZ$4:$ED$4)=0,A9=""),"",IF('2.ชื่อนักเรียน'!R15="ย้าย","-",COUNTIF($CZ9:$ED9,"ข")))</f>
        <v/>
      </c>
      <c r="PA9" s="439" t="str">
        <f>IF(OR(COUNTA($EG$4:$FK$4)=0,$A9=""),"",IF('2.ชื่อนักเรียน'!R15="ย้าย","-",COUNTIF($EG9:$FK9,"/")))</f>
        <v/>
      </c>
      <c r="PB9" s="440" t="str">
        <f>IF(OR(COUNTA($EG$4:$FK$4)=0,$A9=""),"",IF('2.ชื่อนักเรียน'!R15="ย้าย","-",COUNTIF($EG9:$FK9,"ป")))</f>
        <v/>
      </c>
      <c r="PC9" s="440" t="str">
        <f>IF(OR(COUNTA($EG$4:$FK$4)=0,A9=""),"",IF('2.ชื่อนักเรียน'!R15="ย้าย","-",COUNTIF($EG9:$FK9,"ล")))</f>
        <v/>
      </c>
      <c r="PD9" s="441" t="str">
        <f>IF(OR(COUNTA($EG$4:$FK$4)=0,A9=""),"",IF('2.ชื่อนักเรียน'!R15="ย้าย","-",COUNTIF($EG9:$FK9,"ข")))</f>
        <v/>
      </c>
      <c r="PE9" s="439" t="str">
        <f>IF(OR(COUNTA($FN$4:$GR$4)=0,$A9=""),"",IF('2.ชื่อนักเรียน'!R15="ย้าย","-",COUNTIF($FN9:$GR9,"/")))</f>
        <v/>
      </c>
      <c r="PF9" s="440" t="str">
        <f>IF(OR(COUNTA($FN$4:$GR$4)=0,$A9=""),"",IF('2.ชื่อนักเรียน'!R15="ย้าย","-",COUNTIF($FN9:$GR9,"ป")))</f>
        <v/>
      </c>
      <c r="PG9" s="440" t="str">
        <f>IF(OR(COUNTA($FN$4:$GR$4)=0,A9=""),"",IF('2.ชื่อนักเรียน'!R15="ย้าย","-",COUNTIF($FN9:$GR9,"ล")))</f>
        <v/>
      </c>
      <c r="PH9" s="440" t="str">
        <f>IF(OR(COUNTA($FN$4:$GR$4)=0,A9=""),"",IF('2.ชื่อนักเรียน'!R15="ย้าย","-",COUNTIF($FN9:$GR9,"ข")))</f>
        <v/>
      </c>
      <c r="PI9" s="439" t="str">
        <f>IF(OR(COUNTA($OK$3:$PD$3,$PE$3)=0,$A9=""),"",IF('2.ชื่อนักเรียน'!R15="ย้าย","-",SUM(OK9,OO9,OS9,OW9,PA9,PE9)))</f>
        <v/>
      </c>
      <c r="PJ9" s="440" t="str">
        <f>IF(OR(COUNTA($OK$3:$PD$3,$PE$3)=0,$A9=""),"",IF('2.ชื่อนักเรียน'!R15="ย้าย","-",SUM(OL9,OP9,OT9,OX9,PB9,PF9)))</f>
        <v/>
      </c>
      <c r="PK9" s="440" t="str">
        <f>IF(OR(COUNTA($OK$3:$PD$3,$PE$3)=0,$A9=""),"",IF('2.ชื่อนักเรียน'!R15="ย้าย","-",SUM(OM9,OQ9,OU9,OY9,PC9,PG9)))</f>
        <v/>
      </c>
      <c r="PL9" s="452" t="str">
        <f>IF(OR(COUNTA($OK$3:$PD$3,$PE$3)=0,$A9=""),"",IF('2.ชื่อนักเรียน'!R15="ย้าย","-",SUM(ON9,OR9,OV9,OZ9,PD9,PH9)))</f>
        <v/>
      </c>
      <c r="PM9" s="428" t="str">
        <f t="shared" si="0"/>
        <v/>
      </c>
      <c r="PN9" s="442" t="str">
        <f>IF(PM9="","",IF('2.ชื่อนักเรียน'!R15="ย้าย","ย้าย",(PM9*100)/COUNTA($E$4:$AI$4,$AL$4:$BP$4,$BS$4:$CW$4,$CZ$4:$ED$4,$EG$4:$FK$4)))</f>
        <v/>
      </c>
      <c r="PO9" s="428">
        <v>5</v>
      </c>
      <c r="PP9" s="439" t="str">
        <f>IF(OR(COUNTA($FN$4:$GR$4)=0,$A9=""),"",IF('2.ชื่อนักเรียน'!R15="ย้าย","-",COUNTIF($FN9:$GR9,"/")))</f>
        <v/>
      </c>
      <c r="PQ9" s="440" t="str">
        <f>IF(OR(COUNTA($FN$4:$GR$4)=0,$A9=""),"",IF('2.ชื่อนักเรียน'!R15="ย้าย","-",COUNTIF($FN9:$GR9,"ป")))</f>
        <v/>
      </c>
      <c r="PR9" s="440" t="str">
        <f>IF(OR(COUNTA($FN$4:$GR$4)=0,A9=""),"",IF('2.ชื่อนักเรียน'!R15="ย้าย","-",COUNTIF($FN9:$GR9,"ล")))</f>
        <v/>
      </c>
      <c r="PS9" s="441" t="str">
        <f>IF(OR(COUNTA($FN$4:$GR$4)=0,A9=""),"",IF('2.ชื่อนักเรียน'!R15="ย้าย","-",COUNTIF($FN9:$GR9,"ข")))</f>
        <v/>
      </c>
      <c r="PT9" s="439" t="str">
        <f>IF(OR(COUNTA($GU$4:$HY$4)=0,$A9=""),"",IF('2.ชื่อนักเรียน'!R15="ย้าย","-",COUNTIF($GU9:$HY9,"/")))</f>
        <v/>
      </c>
      <c r="PU9" s="440" t="str">
        <f>IF(OR(COUNTA($GU$4:$HY$4)=0,$A9=""),"",IF('2.ชื่อนักเรียน'!R15="ย้าย","-",COUNTIF($GU9:$HY9,"ป")))</f>
        <v/>
      </c>
      <c r="PV9" s="440" t="str">
        <f>IF(OR(COUNTA($GU$4:$HY$4)=0,$A9=""),"",IF('2.ชื่อนักเรียน'!R15="ย้าย","-",COUNTIF($GU9:$HY9,"ล")))</f>
        <v/>
      </c>
      <c r="PW9" s="441" t="str">
        <f>IF(OR(COUNTA($GU$4:$HY$4)=0,$A9=""),"",IF('2.ชื่อนักเรียน'!R15="ย้าย","-",COUNTIF($GU9:$HY9,"ข")))</f>
        <v/>
      </c>
      <c r="PX9" s="439" t="str">
        <f>IF(OR(COUNTA($IB$4:$JF$4)=0,$A9=""),"",IF('2.ชื่อนักเรียน'!R15="ย้าย","-",COUNTIF($IB9:$JF9,"/")))</f>
        <v/>
      </c>
      <c r="PY9" s="440" t="str">
        <f>IF(OR(COUNTA($IB$4:$JF$4)=0,$A9=""),"",IF('2.ชื่อนักเรียน'!R15="ย้าย","-",COUNTIF($IB9:$JF9,"ป")))</f>
        <v/>
      </c>
      <c r="PZ9" s="440" t="str">
        <f>IF(OR(COUNTA($IB$4:$JF$4)=0,$A9=""),"",IF('2.ชื่อนักเรียน'!R15="ย้าย","-",COUNTIF($IB9:$JF9,"ล")))</f>
        <v/>
      </c>
      <c r="QA9" s="441" t="str">
        <f>IF(OR(COUNTA($IB$4:$JF$4)=0,$A9=""),"",IF('2.ชื่อนักเรียน'!R15="ย้าย","-",COUNTIF($IB9:$JF9,"ข")))</f>
        <v/>
      </c>
      <c r="QB9" s="439" t="str">
        <f>IF(OR(COUNTA($JI$4:$KM$4)=0,$A9=""),"",IF('2.ชื่อนักเรียน'!R15="ย้าย","-",COUNTIF($JI9:$KM9,"/")))</f>
        <v/>
      </c>
      <c r="QC9" s="440" t="str">
        <f>IF(OR(COUNTA($JI$4:$KM$4)=0,$A9=""),"",IF('2.ชื่อนักเรียน'!R15="ย้าย","-",COUNTIF($JI9:$KM9,"ป")))</f>
        <v/>
      </c>
      <c r="QD9" s="440" t="str">
        <f>IF(OR(COUNTA($JI$4:$KM$4)=0,$A9=""),"",IF('2.ชื่อนักเรียน'!R15="ย้าย","-",COUNTIF($JI9:$KM9,"ล")))</f>
        <v/>
      </c>
      <c r="QE9" s="441" t="str">
        <f>IF(OR(COUNTA($JI$4:$KM$4)=0,$A9=""),"",IF('2.ชื่อนักเรียน'!R15="ย้าย","-",COUNTIF($JI9:$KM9,"ข")))</f>
        <v/>
      </c>
      <c r="QF9" s="439" t="str">
        <f>IF(OR(COUNTA($KP$4:$LT$4)=0,$A9=""),"",IF('2.ชื่อนักเรียน'!R15="ย้าย","-",COUNTIF($KP9:$LT9,"/")))</f>
        <v/>
      </c>
      <c r="QG9" s="440" t="str">
        <f>IF(OR(COUNTA($KP$4:$LT$4)=0,$A9=""),"",IF('2.ชื่อนักเรียน'!R15="ย้าย","-",COUNTIF($KP9:$LT9,"ป")))</f>
        <v/>
      </c>
      <c r="QH9" s="440" t="str">
        <f>IF(OR(COUNTA($KP$4:$LT$4)=0,$A9=""),"",IF('2.ชื่อนักเรียน'!R15="ย้าย","-",COUNTIF($KP9:$LT9,"ล")))</f>
        <v/>
      </c>
      <c r="QI9" s="441" t="str">
        <f>IF(OR(COUNTA($KP$4:$LT$4)=0,$A9=""),"",IF('2.ชื่อนักเรียน'!R15="ย้าย","-",COUNTIF($KP9:$LT9,"ข")))</f>
        <v/>
      </c>
      <c r="QJ9" s="439" t="str">
        <f>IF(OR(COUNTA($LW$4:$NA$4)=0,$A9=""),"",IF('2.ชื่อนักเรียน'!R15="ย้าย","-",COUNTIF($LW9:$NA9,"/")))</f>
        <v/>
      </c>
      <c r="QK9" s="440" t="str">
        <f>IF(OR(COUNTA($LW$4:$NA$4)=0,$A9=""),"",IF('2.ชื่อนักเรียน'!R15="ย้าย","-",COUNTIF($LW9:$NA9,"ป")))</f>
        <v/>
      </c>
      <c r="QL9" s="440" t="str">
        <f>IF(OR(COUNTA($LW$4:$NA$4)=0,$A9=""),"",IF('2.ชื่อนักเรียน'!R15="ย้าย","-",COUNTIF($LW9:$NA9,"ล")))</f>
        <v/>
      </c>
      <c r="QM9" s="441" t="str">
        <f>IF(OR(COUNTA($LW$4:$NA$4)=0,$A9=""),"",IF('2.ชื่อนักเรียน'!R15="ย้าย","-",COUNTIF($LW9:$NA9,"ข")))</f>
        <v/>
      </c>
      <c r="QN9" s="439" t="str">
        <f>IF(OR(COUNTA($ND$4:$OH$4)=0,$A9=""),"",IF('2.ชื่อนักเรียน'!R15="ย้าย","-",COUNTIF($ND9:$OH9,"/")))</f>
        <v/>
      </c>
      <c r="QO9" s="440" t="str">
        <f>IF(OR(COUNTA($ND$4:$OH$4)=0,$A9=""),"",IF('2.ชื่อนักเรียน'!R15="ย้าย","-",COUNTIF($ND9:$OH9,"ป")))</f>
        <v/>
      </c>
      <c r="QP9" s="440" t="str">
        <f>IF(OR(COUNTA($ND$4:$OH$4)=0,$A9=""),"",IF('2.ชื่อนักเรียน'!R15="ย้าย","-",COUNTIF($ND9:$OH9,"ล")))</f>
        <v/>
      </c>
      <c r="QQ9" s="440" t="str">
        <f>IF(OR(COUNTA($ND$4:$OH$4)=0,$A9=""),"",IF('2.ชื่อนักเรียน'!R15="ย้าย","-",COUNTIF($ND9:$OH9,"ข")))</f>
        <v/>
      </c>
      <c r="QR9" s="439" t="str">
        <f>IF(OR(COUNTA($PP$3:$QM$3,$QN$3)=0,$A9=""),"",IF('2.ชื่อนักเรียน'!R15="ย้าย","-",SUM(PP9,PT9,PX9,QB9,QF9,QJ9,QN9)))</f>
        <v/>
      </c>
      <c r="QS9" s="440" t="str">
        <f>IF(OR(COUNTA($PP$3:$QM$3,$QN$3)=0,$A9=""),"",IF('2.ชื่อนักเรียน'!R15="ย้าย","-",SUM(PQ9,PU9,PY9,QC9,QG9,QK9,QO9)))</f>
        <v/>
      </c>
      <c r="QT9" s="440" t="str">
        <f>IF(OR(COUNTA($PP$3:$QM$3,$QN$3)=0,$A9=""),"",IF('2.ชื่อนักเรียน'!R15="ย้าย","-",SUM(PR9,PV9,PZ9,QD9,QH9,QL9,QP9)))</f>
        <v/>
      </c>
      <c r="QU9" s="452" t="str">
        <f>IF(OR(COUNTA($PP$3:$QM$3,$QN$3)=0,$A9=""),"",IF('2.ชื่อนักเรียน'!R15="ย้าย","-",SUM(PS9,PW9,QA9,QE9,QI9,QM9,QQ9)))</f>
        <v/>
      </c>
      <c r="QV9" s="428" t="str">
        <f t="shared" si="1"/>
        <v/>
      </c>
      <c r="QW9" s="442" t="str">
        <f>IF(QV9="","",IF('2.ชื่อนักเรียน'!R15="ย้าย","ย้าย",(QV9*100)/COUNTA($GU$4:$HY$4,$IB$4:$JF$4,$JI$4:$KM$4,$KP$4:$LT$4,$LW$4:$NA$4,$ND$4:$OH$4,$FN$4:$GR$4)))</f>
        <v/>
      </c>
      <c r="QX9" s="453" t="str">
        <f>IF('2.ชื่อนักเรียน'!C15="","",'2.ชื่อนักเรียน'!C15)</f>
        <v/>
      </c>
      <c r="QY9" s="454" t="str">
        <f>IF('2.ชื่อนักเรียน'!D15="","",'2.ชื่อนักเรียน'!D15)</f>
        <v/>
      </c>
      <c r="QZ9" s="428" t="str">
        <f>IF(A9="","",IF('2.ชื่อนักเรียน'!R15="ย้าย","-",$RN$4))</f>
        <v/>
      </c>
      <c r="RA9" s="428" t="str">
        <f>IF(A9="","",IF('2.ชื่อนักเรียน'!R15="ย้าย","-",SUM(PP9,OK9,OO9,OS9,OW9,PA9,PE9,PT9,PX9,QB9,QF9,QJ9,QN9)))</f>
        <v/>
      </c>
      <c r="RB9" s="428" t="str">
        <f>IF(A9="","",IF('2.ชื่อนักเรียน'!R15="ย้าย","-",SUM(PQ9,OL9,OP9,OT9,OX9,PB9,PF9,PU9,PY9,QC9,QG9,QK9,QO9)))</f>
        <v/>
      </c>
      <c r="RC9" s="428" t="str">
        <f>IF(A9="","",IF('2.ชื่อนักเรียน'!R15="ย้าย","-",SUM(PR9,OM9,OQ9,OU9,OY9,PC9,PG9,PV9,PZ9,QD9,QH9,QL9,QP9)))</f>
        <v/>
      </c>
      <c r="RD9" s="455" t="str">
        <f>IF(A9="","",IF('2.ชื่อนักเรียน'!R15="ย้าย","-",SUM(PS9,ON9,OR9,OV9,OZ9,PD9,PH9,PW9,QA9,QE9,QI9,QM9,QQ9)))</f>
        <v/>
      </c>
      <c r="RE9" s="442" t="str">
        <f>IF(A9="","",IF('2.ชื่อนักเรียน'!R15="ย้าย","-",(RA9*100)/QZ9))</f>
        <v/>
      </c>
      <c r="RF9" s="428" t="str">
        <f>IF(A9="","",IF('2.ชื่อนักเรียน'!R15="ย้าย","-",RA9))</f>
        <v/>
      </c>
      <c r="RG9" s="442" t="str">
        <f>IF(A9="","",IF('2.ชื่อนักเรียน'!R15="ย้าย","ย้าย",RE9))</f>
        <v/>
      </c>
      <c r="RH9" s="456"/>
      <c r="RJ9" s="457" t="s">
        <v>248</v>
      </c>
      <c r="RK9" s="457"/>
      <c r="RL9" s="457"/>
      <c r="RM9" s="457" t="s">
        <v>247</v>
      </c>
    </row>
    <row r="10" spans="1:483" ht="21" customHeight="1">
      <c r="A10" s="446" t="str">
        <f>IF('2.ชื่อนักเรียน'!C16="","",'2.ชื่อนักเรียน'!C16)</f>
        <v/>
      </c>
      <c r="B10" s="447" t="str">
        <f>IF('2.ชื่อนักเรียน'!D16="","",'2.ชื่อนักเรียน'!D16)</f>
        <v/>
      </c>
      <c r="C10" s="448" t="str">
        <f>IF('2.ชื่อนักเรียน'!R16="","",'2.ชื่อนักเรียน'!R16)</f>
        <v/>
      </c>
      <c r="D10" s="428">
        <v>6</v>
      </c>
      <c r="E10" s="449"/>
      <c r="F10" s="450"/>
      <c r="G10" s="450"/>
      <c r="H10" s="450"/>
      <c r="I10" s="450"/>
      <c r="J10" s="450"/>
      <c r="K10" s="450"/>
      <c r="L10" s="450"/>
      <c r="M10" s="450"/>
      <c r="N10" s="450"/>
      <c r="O10" s="450"/>
      <c r="P10" s="450"/>
      <c r="Q10" s="450"/>
      <c r="R10" s="450"/>
      <c r="S10" s="450"/>
      <c r="T10" s="450"/>
      <c r="U10" s="450"/>
      <c r="V10" s="450"/>
      <c r="W10" s="450"/>
      <c r="X10" s="450"/>
      <c r="Y10" s="450"/>
      <c r="Z10" s="450"/>
      <c r="AA10" s="450"/>
      <c r="AB10" s="450"/>
      <c r="AC10" s="450"/>
      <c r="AD10" s="450"/>
      <c r="AE10" s="450"/>
      <c r="AF10" s="450"/>
      <c r="AG10" s="450"/>
      <c r="AH10" s="450"/>
      <c r="AI10" s="451"/>
      <c r="AJ10" s="428" t="str">
        <f>IF(COUNTA($E$3:$AI$3)=0,"",IF('2.ชื่อนักเรียน'!R16="ย้าย","ย้าย",OK10))</f>
        <v/>
      </c>
      <c r="AK10" s="428">
        <v>6</v>
      </c>
      <c r="AL10" s="449"/>
      <c r="AM10" s="450"/>
      <c r="AN10" s="450"/>
      <c r="AO10" s="450"/>
      <c r="AP10" s="450"/>
      <c r="AQ10" s="450"/>
      <c r="AR10" s="450"/>
      <c r="AS10" s="450"/>
      <c r="AT10" s="450"/>
      <c r="AU10" s="450"/>
      <c r="AV10" s="450"/>
      <c r="AW10" s="450"/>
      <c r="AX10" s="450"/>
      <c r="AY10" s="450"/>
      <c r="AZ10" s="450"/>
      <c r="BA10" s="450"/>
      <c r="BB10" s="450"/>
      <c r="BC10" s="450"/>
      <c r="BD10" s="450"/>
      <c r="BE10" s="450"/>
      <c r="BF10" s="450"/>
      <c r="BG10" s="450"/>
      <c r="BH10" s="450"/>
      <c r="BI10" s="450"/>
      <c r="BJ10" s="450"/>
      <c r="BK10" s="450"/>
      <c r="BL10" s="450"/>
      <c r="BM10" s="450"/>
      <c r="BN10" s="450"/>
      <c r="BO10" s="450"/>
      <c r="BP10" s="451"/>
      <c r="BQ10" s="428" t="str">
        <f>IF(COUNTA($AL$4:$BP$4)=0,"",IF('2.ชื่อนักเรียน'!R16="ย้าย","ย้าย",OO10))</f>
        <v/>
      </c>
      <c r="BR10" s="428">
        <v>6</v>
      </c>
      <c r="BS10" s="449"/>
      <c r="BT10" s="450"/>
      <c r="BU10" s="450"/>
      <c r="BV10" s="450"/>
      <c r="BW10" s="450"/>
      <c r="BX10" s="450"/>
      <c r="BY10" s="450"/>
      <c r="BZ10" s="450"/>
      <c r="CA10" s="450"/>
      <c r="CB10" s="450"/>
      <c r="CC10" s="450"/>
      <c r="CD10" s="450"/>
      <c r="CE10" s="450"/>
      <c r="CF10" s="450"/>
      <c r="CG10" s="450"/>
      <c r="CH10" s="450"/>
      <c r="CI10" s="450"/>
      <c r="CJ10" s="450"/>
      <c r="CK10" s="450"/>
      <c r="CL10" s="450"/>
      <c r="CM10" s="450"/>
      <c r="CN10" s="450"/>
      <c r="CO10" s="450"/>
      <c r="CP10" s="450"/>
      <c r="CQ10" s="450"/>
      <c r="CR10" s="450"/>
      <c r="CS10" s="450"/>
      <c r="CT10" s="450"/>
      <c r="CU10" s="450"/>
      <c r="CV10" s="450"/>
      <c r="CW10" s="451"/>
      <c r="CX10" s="428" t="str">
        <f>IF(COUNTA($BS$4:$CW$4)=0,"",IF('2.ชื่อนักเรียน'!R16="ย้าย","ย้าย",OS10))</f>
        <v/>
      </c>
      <c r="CY10" s="428">
        <v>6</v>
      </c>
      <c r="CZ10" s="449"/>
      <c r="DA10" s="450"/>
      <c r="DB10" s="450"/>
      <c r="DC10" s="450"/>
      <c r="DD10" s="450"/>
      <c r="DE10" s="450"/>
      <c r="DF10" s="450"/>
      <c r="DG10" s="450"/>
      <c r="DH10" s="450"/>
      <c r="DI10" s="450"/>
      <c r="DJ10" s="450"/>
      <c r="DK10" s="450"/>
      <c r="DL10" s="450"/>
      <c r="DM10" s="450"/>
      <c r="DN10" s="450"/>
      <c r="DO10" s="450"/>
      <c r="DP10" s="450"/>
      <c r="DQ10" s="450"/>
      <c r="DR10" s="450"/>
      <c r="DS10" s="450"/>
      <c r="DT10" s="450"/>
      <c r="DU10" s="450"/>
      <c r="DV10" s="450"/>
      <c r="DW10" s="450"/>
      <c r="DX10" s="450"/>
      <c r="DY10" s="450"/>
      <c r="DZ10" s="450"/>
      <c r="EA10" s="450"/>
      <c r="EB10" s="450"/>
      <c r="EC10" s="450"/>
      <c r="ED10" s="451"/>
      <c r="EE10" s="428" t="str">
        <f>IF(COUNTA($CZ$4:$ED$4)=0,"",IF('2.ชื่อนักเรียน'!R16="ย้าย","ย้าย",OW10))</f>
        <v/>
      </c>
      <c r="EF10" s="428">
        <v>6</v>
      </c>
      <c r="EG10" s="449"/>
      <c r="EH10" s="450"/>
      <c r="EI10" s="450"/>
      <c r="EJ10" s="450"/>
      <c r="EK10" s="450"/>
      <c r="EL10" s="450"/>
      <c r="EM10" s="450"/>
      <c r="EN10" s="450"/>
      <c r="EO10" s="450"/>
      <c r="EP10" s="450"/>
      <c r="EQ10" s="450"/>
      <c r="ER10" s="450"/>
      <c r="ES10" s="450"/>
      <c r="ET10" s="450"/>
      <c r="EU10" s="450"/>
      <c r="EV10" s="450"/>
      <c r="EW10" s="450"/>
      <c r="EX10" s="450"/>
      <c r="EY10" s="450"/>
      <c r="EZ10" s="450"/>
      <c r="FA10" s="450"/>
      <c r="FB10" s="450"/>
      <c r="FC10" s="450"/>
      <c r="FD10" s="450"/>
      <c r="FE10" s="450"/>
      <c r="FF10" s="450"/>
      <c r="FG10" s="450"/>
      <c r="FH10" s="450"/>
      <c r="FI10" s="450"/>
      <c r="FJ10" s="450"/>
      <c r="FK10" s="451"/>
      <c r="FL10" s="428" t="str">
        <f>IF(COUNTA($EG$4:$FK$4)=0,"",IF('2.ชื่อนักเรียน'!R16="ย้าย","ย้าย",PA10))</f>
        <v/>
      </c>
      <c r="FM10" s="428">
        <v>6</v>
      </c>
      <c r="FN10" s="449"/>
      <c r="FO10" s="450"/>
      <c r="FP10" s="450"/>
      <c r="FQ10" s="450"/>
      <c r="FR10" s="450"/>
      <c r="FS10" s="450"/>
      <c r="FT10" s="450"/>
      <c r="FU10" s="450"/>
      <c r="FV10" s="450"/>
      <c r="FW10" s="450"/>
      <c r="FX10" s="450"/>
      <c r="FY10" s="450"/>
      <c r="FZ10" s="450"/>
      <c r="GA10" s="450"/>
      <c r="GB10" s="450"/>
      <c r="GC10" s="450"/>
      <c r="GD10" s="450"/>
      <c r="GE10" s="450"/>
      <c r="GF10" s="450"/>
      <c r="GG10" s="450"/>
      <c r="GH10" s="450"/>
      <c r="GI10" s="450"/>
      <c r="GJ10" s="450"/>
      <c r="GK10" s="450"/>
      <c r="GL10" s="450"/>
      <c r="GM10" s="450"/>
      <c r="GN10" s="450"/>
      <c r="GO10" s="450"/>
      <c r="GP10" s="450"/>
      <c r="GQ10" s="450"/>
      <c r="GR10" s="451"/>
      <c r="GS10" s="428" t="str">
        <f>IF(COUNTA($FN$4:$GR$4)=0,"",IF('2.ชื่อนักเรียน'!R16="ย้าย","ย้าย",PE10))</f>
        <v/>
      </c>
      <c r="GT10" s="428">
        <v>6</v>
      </c>
      <c r="GU10" s="449"/>
      <c r="GV10" s="450"/>
      <c r="GW10" s="450"/>
      <c r="GX10" s="450"/>
      <c r="GY10" s="450"/>
      <c r="GZ10" s="450"/>
      <c r="HA10" s="450"/>
      <c r="HB10" s="450"/>
      <c r="HC10" s="450"/>
      <c r="HD10" s="450"/>
      <c r="HE10" s="450"/>
      <c r="HF10" s="450"/>
      <c r="HG10" s="450"/>
      <c r="HH10" s="450"/>
      <c r="HI10" s="450"/>
      <c r="HJ10" s="450"/>
      <c r="HK10" s="450"/>
      <c r="HL10" s="450"/>
      <c r="HM10" s="450"/>
      <c r="HN10" s="450"/>
      <c r="HO10" s="450"/>
      <c r="HP10" s="450"/>
      <c r="HQ10" s="450"/>
      <c r="HR10" s="450"/>
      <c r="HS10" s="450"/>
      <c r="HT10" s="450"/>
      <c r="HU10" s="450"/>
      <c r="HV10" s="450"/>
      <c r="HW10" s="450"/>
      <c r="HX10" s="450"/>
      <c r="HY10" s="451"/>
      <c r="HZ10" s="428" t="str">
        <f>IF(COUNTA($GU$4:HY9)=0,"",IF('2.ชื่อนักเรียน'!R16="ย้าย","ย้าย",PT10))</f>
        <v/>
      </c>
      <c r="IA10" s="428">
        <v>6</v>
      </c>
      <c r="IB10" s="449"/>
      <c r="IC10" s="450"/>
      <c r="ID10" s="450"/>
      <c r="IE10" s="450"/>
      <c r="IF10" s="450"/>
      <c r="IG10" s="450"/>
      <c r="IH10" s="450"/>
      <c r="II10" s="450"/>
      <c r="IJ10" s="450"/>
      <c r="IK10" s="450"/>
      <c r="IL10" s="450"/>
      <c r="IM10" s="450"/>
      <c r="IN10" s="450"/>
      <c r="IO10" s="450"/>
      <c r="IP10" s="450"/>
      <c r="IQ10" s="450"/>
      <c r="IR10" s="450"/>
      <c r="IS10" s="450"/>
      <c r="IT10" s="450"/>
      <c r="IU10" s="450"/>
      <c r="IV10" s="450"/>
      <c r="IW10" s="450"/>
      <c r="IX10" s="450"/>
      <c r="IY10" s="450"/>
      <c r="IZ10" s="450"/>
      <c r="JA10" s="450"/>
      <c r="JB10" s="450"/>
      <c r="JC10" s="450"/>
      <c r="JD10" s="450"/>
      <c r="JE10" s="450"/>
      <c r="JF10" s="451"/>
      <c r="JG10" s="428" t="str">
        <f>IF(COUNTA($IB$4:$JF$4)=0,"",IF('2.ชื่อนักเรียน'!R16="ย้าย","ย้าย",PX10))</f>
        <v/>
      </c>
      <c r="JH10" s="428">
        <v>6</v>
      </c>
      <c r="JI10" s="449"/>
      <c r="JJ10" s="450"/>
      <c r="JK10" s="450"/>
      <c r="JL10" s="450"/>
      <c r="JM10" s="450"/>
      <c r="JN10" s="450"/>
      <c r="JO10" s="450"/>
      <c r="JP10" s="450"/>
      <c r="JQ10" s="450"/>
      <c r="JR10" s="450"/>
      <c r="JS10" s="450"/>
      <c r="JT10" s="450"/>
      <c r="JU10" s="450"/>
      <c r="JV10" s="450"/>
      <c r="JW10" s="450"/>
      <c r="JX10" s="450"/>
      <c r="JY10" s="450"/>
      <c r="JZ10" s="450"/>
      <c r="KA10" s="450"/>
      <c r="KB10" s="450"/>
      <c r="KC10" s="450"/>
      <c r="KD10" s="450"/>
      <c r="KE10" s="450"/>
      <c r="KF10" s="450"/>
      <c r="KG10" s="450"/>
      <c r="KH10" s="450"/>
      <c r="KI10" s="450"/>
      <c r="KJ10" s="450"/>
      <c r="KK10" s="450"/>
      <c r="KL10" s="450"/>
      <c r="KM10" s="451"/>
      <c r="KN10" s="430" t="str">
        <f>IF(COUNTA($JI$4:$KM$4)=0,"",IF('2.ชื่อนักเรียน'!R16="ย้าย","ย้าย",QB10))</f>
        <v/>
      </c>
      <c r="KO10" s="428">
        <v>6</v>
      </c>
      <c r="KP10" s="449"/>
      <c r="KQ10" s="450"/>
      <c r="KR10" s="450"/>
      <c r="KS10" s="450"/>
      <c r="KT10" s="450"/>
      <c r="KU10" s="450"/>
      <c r="KV10" s="450"/>
      <c r="KW10" s="450"/>
      <c r="KX10" s="450"/>
      <c r="KY10" s="450"/>
      <c r="KZ10" s="450"/>
      <c r="LA10" s="450"/>
      <c r="LB10" s="450"/>
      <c r="LC10" s="450"/>
      <c r="LD10" s="450"/>
      <c r="LE10" s="450"/>
      <c r="LF10" s="450"/>
      <c r="LG10" s="450"/>
      <c r="LH10" s="450"/>
      <c r="LI10" s="450"/>
      <c r="LJ10" s="450"/>
      <c r="LK10" s="450"/>
      <c r="LL10" s="450"/>
      <c r="LM10" s="450"/>
      <c r="LN10" s="450"/>
      <c r="LO10" s="450"/>
      <c r="LP10" s="450"/>
      <c r="LQ10" s="450"/>
      <c r="LR10" s="450"/>
      <c r="LS10" s="450"/>
      <c r="LT10" s="451"/>
      <c r="LU10" s="430" t="str">
        <f>IF(COUNTA($KP$4:$LT$4)=0,"",IF('2.ชื่อนักเรียน'!R16="ย้าย","ย้าย",QF10))</f>
        <v/>
      </c>
      <c r="LV10" s="428">
        <v>6</v>
      </c>
      <c r="LW10" s="449"/>
      <c r="LX10" s="450"/>
      <c r="LY10" s="450"/>
      <c r="LZ10" s="450"/>
      <c r="MA10" s="450"/>
      <c r="MB10" s="450"/>
      <c r="MC10" s="450"/>
      <c r="MD10" s="450"/>
      <c r="ME10" s="450"/>
      <c r="MF10" s="450"/>
      <c r="MG10" s="450"/>
      <c r="MH10" s="450"/>
      <c r="MI10" s="450"/>
      <c r="MJ10" s="450"/>
      <c r="MK10" s="450"/>
      <c r="ML10" s="450"/>
      <c r="MM10" s="450"/>
      <c r="MN10" s="450"/>
      <c r="MO10" s="450"/>
      <c r="MP10" s="450"/>
      <c r="MQ10" s="450"/>
      <c r="MR10" s="450"/>
      <c r="MS10" s="450"/>
      <c r="MT10" s="450"/>
      <c r="MU10" s="450"/>
      <c r="MV10" s="450"/>
      <c r="MW10" s="450"/>
      <c r="MX10" s="450"/>
      <c r="MY10" s="450"/>
      <c r="MZ10" s="450"/>
      <c r="NA10" s="451"/>
      <c r="NB10" s="430" t="str">
        <f>IF(COUNTA($LW$5:$NA$5)=0,"",IF('2.ชื่อนักเรียน'!R16="ย้าย","ย้าย",QJ10))</f>
        <v/>
      </c>
      <c r="NC10" s="430">
        <v>6</v>
      </c>
      <c r="ND10" s="449"/>
      <c r="NE10" s="450"/>
      <c r="NF10" s="450"/>
      <c r="NG10" s="450"/>
      <c r="NH10" s="450"/>
      <c r="NI10" s="450"/>
      <c r="NJ10" s="450"/>
      <c r="NK10" s="450"/>
      <c r="NL10" s="450"/>
      <c r="NM10" s="450"/>
      <c r="NN10" s="450"/>
      <c r="NO10" s="450"/>
      <c r="NP10" s="450"/>
      <c r="NQ10" s="450"/>
      <c r="NR10" s="450"/>
      <c r="NS10" s="450"/>
      <c r="NT10" s="450"/>
      <c r="NU10" s="450"/>
      <c r="NV10" s="450"/>
      <c r="NW10" s="450"/>
      <c r="NX10" s="450"/>
      <c r="NY10" s="450"/>
      <c r="NZ10" s="450"/>
      <c r="OA10" s="450"/>
      <c r="OB10" s="450"/>
      <c r="OC10" s="450"/>
      <c r="OD10" s="450"/>
      <c r="OE10" s="450"/>
      <c r="OF10" s="450"/>
      <c r="OG10" s="450"/>
      <c r="OH10" s="451"/>
      <c r="OI10" s="430" t="str">
        <f>IF(COUNTA($ND$4:$OH$4)=0,"",IF('2.ชื่อนักเรียน'!R16="ย้าย","ย้าย",QN10))</f>
        <v/>
      </c>
      <c r="OJ10" s="428">
        <v>6</v>
      </c>
      <c r="OK10" s="439" t="str">
        <f>IF(OR(COUNTA($E$4:$AI$4)=0,$A10=""),"",IF('2.ชื่อนักเรียน'!R16="ย้าย","-",COUNTIF($E10:$AI10,"/")))</f>
        <v/>
      </c>
      <c r="OL10" s="440" t="str">
        <f>IF(OR(COUNTA($E$4:$AI$4)=0,$A10=""),"",IF('2.ชื่อนักเรียน'!R16="ย้าย","-",COUNTIF($E10:$AI10,"ป")))</f>
        <v/>
      </c>
      <c r="OM10" s="440" t="str">
        <f>IF(OR(COUNTA($E$4:$AI$4)=0,$A10=""),"",IF('2.ชื่อนักเรียน'!R16="ย้าย","-",COUNTIF($E10:$AI10,"ล")))</f>
        <v/>
      </c>
      <c r="ON10" s="441" t="str">
        <f>IF(OR(COUNTA($E$4:$AI$4)=0,$A10=""),"",IF('2.ชื่อนักเรียน'!R16="ย้าย","-",COUNTIF($E10:$AI10,"ข")))</f>
        <v/>
      </c>
      <c r="OO10" s="439" t="str">
        <f>IF(OR(COUNTA($AL$4:$BP$4)=0,$A10=""),"",IF('2.ชื่อนักเรียน'!R16="ย้าย","-",COUNTIF($AL10:$BP10,"/")))</f>
        <v/>
      </c>
      <c r="OP10" s="440" t="str">
        <f>IF(OR(COUNTA($AL$4:$BP$4)=0,$A10=""),"",IF('2.ชื่อนักเรียน'!R16="ย้าย","-",COUNTIF($AL10:$BP10,"ป")))</f>
        <v/>
      </c>
      <c r="OQ10" s="440" t="str">
        <f>IF(OR(COUNTA($AL$4:$BP$4)=0,$A10=""),"",IF('2.ชื่อนักเรียน'!R16="ย้าย","-",COUNTIF($AL10:$BP10,"ล")))</f>
        <v/>
      </c>
      <c r="OR10" s="441" t="str">
        <f>IF(OR(COUNTA($AL$4:$BP$4)=0,$A10=""),"",IF('2.ชื่อนักเรียน'!R16="ย้าย","-",COUNTIF($AL10:$BP10,"ข")))</f>
        <v/>
      </c>
      <c r="OS10" s="439" t="str">
        <f>IF(OR(COUNTA($BS$4:$CW$4)=0,$A10=""),"",IF('2.ชื่อนักเรียน'!R16="ย้าย","-",COUNTIF($BS10:$CW10,"/")))</f>
        <v/>
      </c>
      <c r="OT10" s="440" t="str">
        <f>IF(OR(COUNTA($BS$4:$CW$4)=0,$A10=""),"",IF('2.ชื่อนักเรียน'!R16="ย้าย","-",COUNTIF($BS10:$CW10,"ป")))</f>
        <v/>
      </c>
      <c r="OU10" s="440" t="str">
        <f>IF(OR(COUNTA($BS$4:$CW$4)=0,$A10=""),"",IF('2.ชื่อนักเรียน'!R16="ย้าย","-",COUNTIF($BS10:$CW10,"ล")))</f>
        <v/>
      </c>
      <c r="OV10" s="441" t="str">
        <f>IF(OR(COUNTA($BS$4:$CW$4)=0,$A10=""),"",IF('2.ชื่อนักเรียน'!R16="ย้าย","-",COUNTIF($BS10:$CW10,"ข")))</f>
        <v/>
      </c>
      <c r="OW10" s="439" t="str">
        <f>IF(OR(COUNTA($CZ$4:$ED$4)=0,$A10=""),"",IF('2.ชื่อนักเรียน'!R16="ย้าย","-",COUNTIF($CZ10:$ED10,"/")))</f>
        <v/>
      </c>
      <c r="OX10" s="440" t="str">
        <f>IF(OR(COUNTA($CZ$4:$ED$4)=0,$A10=""),"",IF('2.ชื่อนักเรียน'!R16="ย้าย","-",COUNTIF($CZ10:$ED10,"ป")))</f>
        <v/>
      </c>
      <c r="OY10" s="440" t="str">
        <f>IF(OR(COUNTA($CZ$4:$ED$4)=0,A10=""),"",IF('2.ชื่อนักเรียน'!R16="ย้าย","-",COUNTIF($CZ10:$ED10,"ล")))</f>
        <v/>
      </c>
      <c r="OZ10" s="441" t="str">
        <f>IF(OR(COUNTA($CZ$4:$ED$4)=0,A10=""),"",IF('2.ชื่อนักเรียน'!R16="ย้าย","-",COUNTIF($CZ10:$ED10,"ข")))</f>
        <v/>
      </c>
      <c r="PA10" s="439" t="str">
        <f>IF(OR(COUNTA($EG$4:$FK$4)=0,$A10=""),"",IF('2.ชื่อนักเรียน'!R16="ย้าย","-",COUNTIF($EG10:$FK10,"/")))</f>
        <v/>
      </c>
      <c r="PB10" s="440" t="str">
        <f>IF(OR(COUNTA($EG$4:$FK$4)=0,$A10=""),"",IF('2.ชื่อนักเรียน'!R16="ย้าย","-",COUNTIF($EG10:$FK10,"ป")))</f>
        <v/>
      </c>
      <c r="PC10" s="440" t="str">
        <f>IF(OR(COUNTA($EG$4:$FK$4)=0,A10=""),"",IF('2.ชื่อนักเรียน'!R16="ย้าย","-",COUNTIF($EG10:$FK10,"ล")))</f>
        <v/>
      </c>
      <c r="PD10" s="441" t="str">
        <f>IF(OR(COUNTA($EG$4:$FK$4)=0,A10=""),"",IF('2.ชื่อนักเรียน'!R16="ย้าย","-",COUNTIF($EG10:$FK10,"ข")))</f>
        <v/>
      </c>
      <c r="PE10" s="439" t="str">
        <f>IF(OR(COUNTA($FN$4:$GR$4)=0,$A10=""),"",IF('2.ชื่อนักเรียน'!R16="ย้าย","-",COUNTIF($FN10:$GR10,"/")))</f>
        <v/>
      </c>
      <c r="PF10" s="440" t="str">
        <f>IF(OR(COUNTA($FN$4:$GR$4)=0,$A10=""),"",IF('2.ชื่อนักเรียน'!R16="ย้าย","-",COUNTIF($FN10:$GR10,"ป")))</f>
        <v/>
      </c>
      <c r="PG10" s="440" t="str">
        <f>IF(OR(COUNTA($FN$4:$GR$4)=0,A10=""),"",IF('2.ชื่อนักเรียน'!R16="ย้าย","-",COUNTIF($FN10:$GR10,"ล")))</f>
        <v/>
      </c>
      <c r="PH10" s="440" t="str">
        <f>IF(OR(COUNTA($FN$4:$GR$4)=0,A10=""),"",IF('2.ชื่อนักเรียน'!R16="ย้าย","-",COUNTIF($FN10:$GR10,"ข")))</f>
        <v/>
      </c>
      <c r="PI10" s="439" t="str">
        <f>IF(OR(COUNTA($OK$3:$PD$3,$PE$3)=0,$A10=""),"",IF('2.ชื่อนักเรียน'!R16="ย้าย","-",SUM(OK10,OO10,OS10,OW10,PA10,PE10)))</f>
        <v/>
      </c>
      <c r="PJ10" s="440" t="str">
        <f>IF(OR(COUNTA($OK$3:$PD$3,$PE$3)=0,$A10=""),"",IF('2.ชื่อนักเรียน'!R16="ย้าย","-",SUM(OL10,OP10,OT10,OX10,PB10,PF10)))</f>
        <v/>
      </c>
      <c r="PK10" s="440" t="str">
        <f>IF(OR(COUNTA($OK$3:$PD$3,$PE$3)=0,$A10=""),"",IF('2.ชื่อนักเรียน'!R16="ย้าย","-",SUM(OM10,OQ10,OU10,OY10,PC10,PG10)))</f>
        <v/>
      </c>
      <c r="PL10" s="452" t="str">
        <f>IF(OR(COUNTA($OK$3:$PD$3,$PE$3)=0,$A10=""),"",IF('2.ชื่อนักเรียน'!R16="ย้าย","-",SUM(ON10,OR10,OV10,OZ10,PD10,PH10)))</f>
        <v/>
      </c>
      <c r="PM10" s="428" t="str">
        <f t="shared" si="0"/>
        <v/>
      </c>
      <c r="PN10" s="442" t="str">
        <f>IF(PM10="","",IF('2.ชื่อนักเรียน'!R16="ย้าย","ย้าย",(PM10*100)/COUNTA($E$4:$AI$4,$AL$4:$BP$4,$BS$4:$CW$4,$CZ$4:$ED$4,$EG$4:$FK$4)))</f>
        <v/>
      </c>
      <c r="PO10" s="428">
        <v>6</v>
      </c>
      <c r="PP10" s="439" t="str">
        <f>IF(OR(COUNTA($FN$4:$GR$4)=0,$A10=""),"",IF('2.ชื่อนักเรียน'!R16="ย้าย","-",COUNTIF($FN10:$GR10,"/")))</f>
        <v/>
      </c>
      <c r="PQ10" s="440" t="str">
        <f>IF(OR(COUNTA($FN$4:$GR$4)=0,$A10=""),"",IF('2.ชื่อนักเรียน'!R16="ย้าย","-",COUNTIF($FN10:$GR10,"ป")))</f>
        <v/>
      </c>
      <c r="PR10" s="440" t="str">
        <f>IF(OR(COUNTA($FN$4:$GR$4)=0,A10=""),"",IF('2.ชื่อนักเรียน'!R16="ย้าย","-",COUNTIF($FN10:$GR10,"ล")))</f>
        <v/>
      </c>
      <c r="PS10" s="441" t="str">
        <f>IF(OR(COUNTA($FN$4:$GR$4)=0,A10=""),"",IF('2.ชื่อนักเรียน'!R16="ย้าย","-",COUNTIF($FN10:$GR10,"ข")))</f>
        <v/>
      </c>
      <c r="PT10" s="439" t="str">
        <f>IF(OR(COUNTA($GU$4:$HY$4)=0,$A10=""),"",IF('2.ชื่อนักเรียน'!R16="ย้าย","-",COUNTIF($GU10:$HY10,"/")))</f>
        <v/>
      </c>
      <c r="PU10" s="440" t="str">
        <f>IF(OR(COUNTA($GU$4:$HY$4)=0,$A10=""),"",IF('2.ชื่อนักเรียน'!R16="ย้าย","-",COUNTIF($GU10:$HY10,"ป")))</f>
        <v/>
      </c>
      <c r="PV10" s="440" t="str">
        <f>IF(OR(COUNTA($GU$4:$HY$4)=0,$A10=""),"",IF('2.ชื่อนักเรียน'!R16="ย้าย","-",COUNTIF($GU10:$HY10,"ล")))</f>
        <v/>
      </c>
      <c r="PW10" s="441" t="str">
        <f>IF(OR(COUNTA($GU$4:$HY$4)=0,$A10=""),"",IF('2.ชื่อนักเรียน'!R16="ย้าย","-",COUNTIF($GU10:$HY10,"ข")))</f>
        <v/>
      </c>
      <c r="PX10" s="439" t="str">
        <f>IF(OR(COUNTA($IB$4:$JF$4)=0,$A10=""),"",IF('2.ชื่อนักเรียน'!R16="ย้าย","-",COUNTIF($IB10:$JF10,"/")))</f>
        <v/>
      </c>
      <c r="PY10" s="440" t="str">
        <f>IF(OR(COUNTA($IB$4:$JF$4)=0,$A10=""),"",IF('2.ชื่อนักเรียน'!R16="ย้าย","-",COUNTIF($IB10:$JF10,"ป")))</f>
        <v/>
      </c>
      <c r="PZ10" s="440" t="str">
        <f>IF(OR(COUNTA($IB$4:$JF$4)=0,$A10=""),"",IF('2.ชื่อนักเรียน'!R16="ย้าย","-",COUNTIF($IB10:$JF10,"ล")))</f>
        <v/>
      </c>
      <c r="QA10" s="441" t="str">
        <f>IF(OR(COUNTA($IB$4:$JF$4)=0,$A10=""),"",IF('2.ชื่อนักเรียน'!R16="ย้าย","-",COUNTIF($IB10:$JF10,"ข")))</f>
        <v/>
      </c>
      <c r="QB10" s="439" t="str">
        <f>IF(OR(COUNTA($JI$4:$KM$4)=0,$A10=""),"",IF('2.ชื่อนักเรียน'!R16="ย้าย","-",COUNTIF($JI10:$KM10,"/")))</f>
        <v/>
      </c>
      <c r="QC10" s="440" t="str">
        <f>IF(OR(COUNTA($JI$4:$KM$4)=0,$A10=""),"",IF('2.ชื่อนักเรียน'!R16="ย้าย","-",COUNTIF($JI10:$KM10,"ป")))</f>
        <v/>
      </c>
      <c r="QD10" s="440" t="str">
        <f>IF(OR(COUNTA($JI$4:$KM$4)=0,$A10=""),"",IF('2.ชื่อนักเรียน'!R16="ย้าย","-",COUNTIF($JI10:$KM10,"ล")))</f>
        <v/>
      </c>
      <c r="QE10" s="441" t="str">
        <f>IF(OR(COUNTA($JI$4:$KM$4)=0,$A10=""),"",IF('2.ชื่อนักเรียน'!R16="ย้าย","-",COUNTIF($JI10:$KM10,"ข")))</f>
        <v/>
      </c>
      <c r="QF10" s="439" t="str">
        <f>IF(OR(COUNTA($KP$4:$LT$4)=0,$A10=""),"",IF('2.ชื่อนักเรียน'!R16="ย้าย","-",COUNTIF($KP10:$LT10,"/")))</f>
        <v/>
      </c>
      <c r="QG10" s="440" t="str">
        <f>IF(OR(COUNTA($KP$4:$LT$4)=0,$A10=""),"",IF('2.ชื่อนักเรียน'!R16="ย้าย","-",COUNTIF($KP10:$LT10,"ป")))</f>
        <v/>
      </c>
      <c r="QH10" s="440" t="str">
        <f>IF(OR(COUNTA($KP$4:$LT$4)=0,$A10=""),"",IF('2.ชื่อนักเรียน'!R16="ย้าย","-",COUNTIF($KP10:$LT10,"ล")))</f>
        <v/>
      </c>
      <c r="QI10" s="441" t="str">
        <f>IF(OR(COUNTA($KP$4:$LT$4)=0,$A10=""),"",IF('2.ชื่อนักเรียน'!R16="ย้าย","-",COUNTIF($KP10:$LT10,"ข")))</f>
        <v/>
      </c>
      <c r="QJ10" s="439" t="str">
        <f>IF(OR(COUNTA($LW$4:$NA$4)=0,$A10=""),"",IF('2.ชื่อนักเรียน'!R16="ย้าย","-",COUNTIF($LW10:$NA10,"/")))</f>
        <v/>
      </c>
      <c r="QK10" s="440" t="str">
        <f>IF(OR(COUNTA($LW$4:$NA$4)=0,$A10=""),"",IF('2.ชื่อนักเรียน'!R16="ย้าย","-",COUNTIF($LW10:$NA10,"ป")))</f>
        <v/>
      </c>
      <c r="QL10" s="440" t="str">
        <f>IF(OR(COUNTA($LW$4:$NA$4)=0,$A10=""),"",IF('2.ชื่อนักเรียน'!R16="ย้าย","-",COUNTIF($LW10:$NA10,"ล")))</f>
        <v/>
      </c>
      <c r="QM10" s="441" t="str">
        <f>IF(OR(COUNTA($LW$4:$NA$4)=0,$A10=""),"",IF('2.ชื่อนักเรียน'!R16="ย้าย","-",COUNTIF($LW10:$NA10,"ข")))</f>
        <v/>
      </c>
      <c r="QN10" s="439" t="str">
        <f>IF(OR(COUNTA($ND$4:$OH$4)=0,$A10=""),"",IF('2.ชื่อนักเรียน'!R16="ย้าย","-",COUNTIF($ND10:$OH10,"/")))</f>
        <v/>
      </c>
      <c r="QO10" s="440" t="str">
        <f>IF(OR(COUNTA($ND$4:$OH$4)=0,$A10=""),"",IF('2.ชื่อนักเรียน'!R16="ย้าย","-",COUNTIF($ND10:$OH10,"ป")))</f>
        <v/>
      </c>
      <c r="QP10" s="440" t="str">
        <f>IF(OR(COUNTA($ND$4:$OH$4)=0,$A10=""),"",IF('2.ชื่อนักเรียน'!R16="ย้าย","-",COUNTIF($ND10:$OH10,"ล")))</f>
        <v/>
      </c>
      <c r="QQ10" s="440" t="str">
        <f>IF(OR(COUNTA($ND$4:$OH$4)=0,$A10=""),"",IF('2.ชื่อนักเรียน'!R16="ย้าย","-",COUNTIF($ND10:$OH10,"ข")))</f>
        <v/>
      </c>
      <c r="QR10" s="439" t="str">
        <f>IF(OR(COUNTA($PP$3:$QM$3,$QN$3)=0,$A10=""),"",IF('2.ชื่อนักเรียน'!R16="ย้าย","-",SUM(PP10,PT10,PX10,QB10,QF10,QJ10,QN10)))</f>
        <v/>
      </c>
      <c r="QS10" s="440" t="str">
        <f>IF(OR(COUNTA($PP$3:$QM$3,$QN$3)=0,$A10=""),"",IF('2.ชื่อนักเรียน'!R16="ย้าย","-",SUM(PQ10,PU10,PY10,QC10,QG10,QK10,QO10)))</f>
        <v/>
      </c>
      <c r="QT10" s="440" t="str">
        <f>IF(OR(COUNTA($PP$3:$QM$3,$QN$3)=0,$A10=""),"",IF('2.ชื่อนักเรียน'!R16="ย้าย","-",SUM(PR10,PV10,PZ10,QD10,QH10,QL10,QP10)))</f>
        <v/>
      </c>
      <c r="QU10" s="452" t="str">
        <f>IF(OR(COUNTA($PP$3:$QM$3,$QN$3)=0,$A10=""),"",IF('2.ชื่อนักเรียน'!R16="ย้าย","-",SUM(PS10,PW10,QA10,QE10,QI10,QM10,QQ10)))</f>
        <v/>
      </c>
      <c r="QV10" s="428" t="str">
        <f t="shared" si="1"/>
        <v/>
      </c>
      <c r="QW10" s="442" t="str">
        <f>IF(QV10="","",IF('2.ชื่อนักเรียน'!R16="ย้าย","ย้าย",(QV10*100)/COUNTA($GU$4:$HY$4,$IB$4:$JF$4,$JI$4:$KM$4,$KP$4:$LT$4,$LW$4:$NA$4,$ND$4:$OH$4,$FN$4:$GR$4)))</f>
        <v/>
      </c>
      <c r="QX10" s="453" t="str">
        <f>IF('2.ชื่อนักเรียน'!C16="","",'2.ชื่อนักเรียน'!C16)</f>
        <v/>
      </c>
      <c r="QY10" s="454" t="str">
        <f>IF('2.ชื่อนักเรียน'!D16="","",'2.ชื่อนักเรียน'!D16)</f>
        <v/>
      </c>
      <c r="QZ10" s="428" t="str">
        <f>IF(A10="","",IF('2.ชื่อนักเรียน'!R16="ย้าย","-",$RN$4))</f>
        <v/>
      </c>
      <c r="RA10" s="428" t="str">
        <f>IF(A10="","",IF('2.ชื่อนักเรียน'!R16="ย้าย","-",SUM(PP10,OK10,OO10,OS10,OW10,PA10,PE10,PT10,PX10,QB10,QF10,QJ10,QN10)))</f>
        <v/>
      </c>
      <c r="RB10" s="428" t="str">
        <f>IF(A10="","",IF('2.ชื่อนักเรียน'!R16="ย้าย","-",SUM(PQ10,OL10,OP10,OT10,OX10,PB10,PF10,PU10,PY10,QC10,QG10,QK10,QO10)))</f>
        <v/>
      </c>
      <c r="RC10" s="428" t="str">
        <f>IF(A10="","",IF('2.ชื่อนักเรียน'!R16="ย้าย","-",SUM(PR10,OM10,OQ10,OU10,OY10,PC10,PG10,PV10,PZ10,QD10,QH10,QL10,QP10)))</f>
        <v/>
      </c>
      <c r="RD10" s="455" t="str">
        <f>IF(A10="","",IF('2.ชื่อนักเรียน'!R16="ย้าย","-",SUM(PS10,ON10,OR10,OV10,OZ10,PD10,PH10,PW10,QA10,QE10,QI10,QM10,QQ10)))</f>
        <v/>
      </c>
      <c r="RE10" s="442" t="str">
        <f>IF(A10="","",IF('2.ชื่อนักเรียน'!R16="ย้าย","-",(RA10*100)/QZ10))</f>
        <v/>
      </c>
      <c r="RF10" s="428" t="str">
        <f>IF(A10="","",IF('2.ชื่อนักเรียน'!R16="ย้าย","-",RA10))</f>
        <v/>
      </c>
      <c r="RG10" s="442" t="str">
        <f>IF(A10="","",IF('2.ชื่อนักเรียน'!R16="ย้าย","ย้าย",RE10))</f>
        <v/>
      </c>
      <c r="RH10" s="456"/>
      <c r="RJ10" s="457" t="s">
        <v>250</v>
      </c>
      <c r="RK10" s="457"/>
      <c r="RL10" s="457"/>
      <c r="RM10" s="457" t="s">
        <v>249</v>
      </c>
    </row>
    <row r="11" spans="1:483" ht="21" customHeight="1">
      <c r="A11" s="446" t="str">
        <f>IF('2.ชื่อนักเรียน'!C17="","",'2.ชื่อนักเรียน'!C17)</f>
        <v/>
      </c>
      <c r="B11" s="447" t="str">
        <f>IF('2.ชื่อนักเรียน'!D17="","",'2.ชื่อนักเรียน'!D17)</f>
        <v/>
      </c>
      <c r="C11" s="448" t="str">
        <f>IF('2.ชื่อนักเรียน'!R17="","",'2.ชื่อนักเรียน'!R17)</f>
        <v/>
      </c>
      <c r="D11" s="428">
        <v>7</v>
      </c>
      <c r="E11" s="449"/>
      <c r="F11" s="450"/>
      <c r="G11" s="450"/>
      <c r="H11" s="450"/>
      <c r="I11" s="450"/>
      <c r="J11" s="450"/>
      <c r="K11" s="450"/>
      <c r="L11" s="450"/>
      <c r="M11" s="450"/>
      <c r="N11" s="450"/>
      <c r="O11" s="450"/>
      <c r="P11" s="450"/>
      <c r="Q11" s="450"/>
      <c r="R11" s="450"/>
      <c r="S11" s="450"/>
      <c r="T11" s="450"/>
      <c r="U11" s="450"/>
      <c r="V11" s="450"/>
      <c r="W11" s="450"/>
      <c r="X11" s="450"/>
      <c r="Y11" s="450"/>
      <c r="Z11" s="450"/>
      <c r="AA11" s="450"/>
      <c r="AB11" s="450"/>
      <c r="AC11" s="450"/>
      <c r="AD11" s="450"/>
      <c r="AE11" s="450"/>
      <c r="AF11" s="450"/>
      <c r="AG11" s="450"/>
      <c r="AH11" s="450"/>
      <c r="AI11" s="451"/>
      <c r="AJ11" s="428" t="str">
        <f>IF(COUNTA($E$3:$AI$3)=0,"",IF('2.ชื่อนักเรียน'!R17="ย้าย","ย้าย",OK11))</f>
        <v/>
      </c>
      <c r="AK11" s="428">
        <v>7</v>
      </c>
      <c r="AL11" s="449"/>
      <c r="AM11" s="450"/>
      <c r="AN11" s="450"/>
      <c r="AO11" s="450"/>
      <c r="AP11" s="450"/>
      <c r="AQ11" s="450"/>
      <c r="AR11" s="450"/>
      <c r="AS11" s="450"/>
      <c r="AT11" s="450"/>
      <c r="AU11" s="450"/>
      <c r="AV11" s="450"/>
      <c r="AW11" s="450"/>
      <c r="AX11" s="450"/>
      <c r="AY11" s="450"/>
      <c r="AZ11" s="450"/>
      <c r="BA11" s="450"/>
      <c r="BB11" s="450"/>
      <c r="BC11" s="450"/>
      <c r="BD11" s="450"/>
      <c r="BE11" s="450"/>
      <c r="BF11" s="450"/>
      <c r="BG11" s="450"/>
      <c r="BH11" s="450"/>
      <c r="BI11" s="450"/>
      <c r="BJ11" s="450"/>
      <c r="BK11" s="450"/>
      <c r="BL11" s="450"/>
      <c r="BM11" s="450"/>
      <c r="BN11" s="450"/>
      <c r="BO11" s="450"/>
      <c r="BP11" s="451"/>
      <c r="BQ11" s="428" t="str">
        <f>IF(COUNTA($AL$4:$BP$4)=0,"",IF('2.ชื่อนักเรียน'!R17="ย้าย","ย้าย",OO11))</f>
        <v/>
      </c>
      <c r="BR11" s="428">
        <v>7</v>
      </c>
      <c r="BS11" s="449"/>
      <c r="BT11" s="450"/>
      <c r="BU11" s="450"/>
      <c r="BV11" s="450"/>
      <c r="BW11" s="450"/>
      <c r="BX11" s="450"/>
      <c r="BY11" s="450"/>
      <c r="BZ11" s="450"/>
      <c r="CA11" s="450"/>
      <c r="CB11" s="450"/>
      <c r="CC11" s="450"/>
      <c r="CD11" s="450"/>
      <c r="CE11" s="450"/>
      <c r="CF11" s="450"/>
      <c r="CG11" s="450"/>
      <c r="CH11" s="450"/>
      <c r="CI11" s="450"/>
      <c r="CJ11" s="450"/>
      <c r="CK11" s="450"/>
      <c r="CL11" s="450"/>
      <c r="CM11" s="450"/>
      <c r="CN11" s="450"/>
      <c r="CO11" s="450"/>
      <c r="CP11" s="450"/>
      <c r="CQ11" s="450"/>
      <c r="CR11" s="450"/>
      <c r="CS11" s="450"/>
      <c r="CT11" s="450"/>
      <c r="CU11" s="450"/>
      <c r="CV11" s="450"/>
      <c r="CW11" s="451"/>
      <c r="CX11" s="428" t="str">
        <f>IF(COUNTA($BS$4:$CW$4)=0,"",IF('2.ชื่อนักเรียน'!R17="ย้าย","ย้าย",OS11))</f>
        <v/>
      </c>
      <c r="CY11" s="428">
        <v>7</v>
      </c>
      <c r="CZ11" s="449"/>
      <c r="DA11" s="450"/>
      <c r="DB11" s="450"/>
      <c r="DC11" s="450"/>
      <c r="DD11" s="450"/>
      <c r="DE11" s="450"/>
      <c r="DF11" s="450"/>
      <c r="DG11" s="450"/>
      <c r="DH11" s="450"/>
      <c r="DI11" s="450"/>
      <c r="DJ11" s="450"/>
      <c r="DK11" s="450"/>
      <c r="DL11" s="450"/>
      <c r="DM11" s="450"/>
      <c r="DN11" s="450"/>
      <c r="DO11" s="450"/>
      <c r="DP11" s="450"/>
      <c r="DQ11" s="450"/>
      <c r="DR11" s="450"/>
      <c r="DS11" s="450"/>
      <c r="DT11" s="450"/>
      <c r="DU11" s="450"/>
      <c r="DV11" s="450"/>
      <c r="DW11" s="450"/>
      <c r="DX11" s="450"/>
      <c r="DY11" s="450"/>
      <c r="DZ11" s="450"/>
      <c r="EA11" s="450"/>
      <c r="EB11" s="450"/>
      <c r="EC11" s="450"/>
      <c r="ED11" s="451"/>
      <c r="EE11" s="428" t="str">
        <f>IF(COUNTA($CZ$4:$ED$4)=0,"",IF('2.ชื่อนักเรียน'!R17="ย้าย","ย้าย",OW11))</f>
        <v/>
      </c>
      <c r="EF11" s="428">
        <v>7</v>
      </c>
      <c r="EG11" s="449"/>
      <c r="EH11" s="450"/>
      <c r="EI11" s="450"/>
      <c r="EJ11" s="450"/>
      <c r="EK11" s="450"/>
      <c r="EL11" s="450"/>
      <c r="EM11" s="450"/>
      <c r="EN11" s="450"/>
      <c r="EO11" s="450"/>
      <c r="EP11" s="450"/>
      <c r="EQ11" s="450"/>
      <c r="ER11" s="450"/>
      <c r="ES11" s="450"/>
      <c r="ET11" s="450"/>
      <c r="EU11" s="450"/>
      <c r="EV11" s="450"/>
      <c r="EW11" s="450"/>
      <c r="EX11" s="450"/>
      <c r="EY11" s="450"/>
      <c r="EZ11" s="450"/>
      <c r="FA11" s="450"/>
      <c r="FB11" s="450"/>
      <c r="FC11" s="450"/>
      <c r="FD11" s="450"/>
      <c r="FE11" s="450"/>
      <c r="FF11" s="450"/>
      <c r="FG11" s="450"/>
      <c r="FH11" s="450"/>
      <c r="FI11" s="450"/>
      <c r="FJ11" s="450"/>
      <c r="FK11" s="451"/>
      <c r="FL11" s="428" t="str">
        <f>IF(COUNTA($EG$4:$FK$4)=0,"",IF('2.ชื่อนักเรียน'!R17="ย้าย","ย้าย",PA11))</f>
        <v/>
      </c>
      <c r="FM11" s="428">
        <v>7</v>
      </c>
      <c r="FN11" s="449"/>
      <c r="FO11" s="450"/>
      <c r="FP11" s="450"/>
      <c r="FQ11" s="450"/>
      <c r="FR11" s="450"/>
      <c r="FS11" s="450"/>
      <c r="FT11" s="450"/>
      <c r="FU11" s="450"/>
      <c r="FV11" s="450"/>
      <c r="FW11" s="450"/>
      <c r="FX11" s="450"/>
      <c r="FY11" s="450"/>
      <c r="FZ11" s="450"/>
      <c r="GA11" s="450"/>
      <c r="GB11" s="450"/>
      <c r="GC11" s="450"/>
      <c r="GD11" s="450"/>
      <c r="GE11" s="450"/>
      <c r="GF11" s="450"/>
      <c r="GG11" s="450"/>
      <c r="GH11" s="450"/>
      <c r="GI11" s="450"/>
      <c r="GJ11" s="450"/>
      <c r="GK11" s="450"/>
      <c r="GL11" s="450"/>
      <c r="GM11" s="450"/>
      <c r="GN11" s="450"/>
      <c r="GO11" s="450"/>
      <c r="GP11" s="450"/>
      <c r="GQ11" s="450"/>
      <c r="GR11" s="451"/>
      <c r="GS11" s="428" t="str">
        <f>IF(COUNTA($FN$4:$GR$4)=0,"",IF('2.ชื่อนักเรียน'!R17="ย้าย","ย้าย",PE11))</f>
        <v/>
      </c>
      <c r="GT11" s="428">
        <v>7</v>
      </c>
      <c r="GU11" s="449"/>
      <c r="GV11" s="450"/>
      <c r="GW11" s="450"/>
      <c r="GX11" s="450"/>
      <c r="GY11" s="450"/>
      <c r="GZ11" s="450"/>
      <c r="HA11" s="450"/>
      <c r="HB11" s="450"/>
      <c r="HC11" s="450"/>
      <c r="HD11" s="450"/>
      <c r="HE11" s="450"/>
      <c r="HF11" s="450"/>
      <c r="HG11" s="450"/>
      <c r="HH11" s="450"/>
      <c r="HI11" s="450"/>
      <c r="HJ11" s="450"/>
      <c r="HK11" s="450"/>
      <c r="HL11" s="450"/>
      <c r="HM11" s="450"/>
      <c r="HN11" s="450"/>
      <c r="HO11" s="450"/>
      <c r="HP11" s="450"/>
      <c r="HQ11" s="450"/>
      <c r="HR11" s="450"/>
      <c r="HS11" s="450"/>
      <c r="HT11" s="450"/>
      <c r="HU11" s="450"/>
      <c r="HV11" s="450"/>
      <c r="HW11" s="450"/>
      <c r="HX11" s="450"/>
      <c r="HY11" s="451"/>
      <c r="HZ11" s="428" t="str">
        <f>IF(COUNTA($GU$4:HY10)=0,"",IF('2.ชื่อนักเรียน'!R17="ย้าย","ย้าย",PT11))</f>
        <v/>
      </c>
      <c r="IA11" s="428">
        <v>7</v>
      </c>
      <c r="IB11" s="449"/>
      <c r="IC11" s="450"/>
      <c r="ID11" s="450"/>
      <c r="IE11" s="450"/>
      <c r="IF11" s="450"/>
      <c r="IG11" s="450"/>
      <c r="IH11" s="450"/>
      <c r="II11" s="450"/>
      <c r="IJ11" s="450"/>
      <c r="IK11" s="450"/>
      <c r="IL11" s="450"/>
      <c r="IM11" s="450"/>
      <c r="IN11" s="450"/>
      <c r="IO11" s="450"/>
      <c r="IP11" s="450"/>
      <c r="IQ11" s="450"/>
      <c r="IR11" s="450"/>
      <c r="IS11" s="450"/>
      <c r="IT11" s="450"/>
      <c r="IU11" s="450"/>
      <c r="IV11" s="450"/>
      <c r="IW11" s="450"/>
      <c r="IX11" s="450"/>
      <c r="IY11" s="450"/>
      <c r="IZ11" s="450"/>
      <c r="JA11" s="450"/>
      <c r="JB11" s="450"/>
      <c r="JC11" s="450"/>
      <c r="JD11" s="450"/>
      <c r="JE11" s="450"/>
      <c r="JF11" s="451"/>
      <c r="JG11" s="428" t="str">
        <f>IF(COUNTA($IB$4:$JF$4)=0,"",IF('2.ชื่อนักเรียน'!R17="ย้าย","ย้าย",PX11))</f>
        <v/>
      </c>
      <c r="JH11" s="428">
        <v>7</v>
      </c>
      <c r="JI11" s="449"/>
      <c r="JJ11" s="450"/>
      <c r="JK11" s="450"/>
      <c r="JL11" s="450"/>
      <c r="JM11" s="450"/>
      <c r="JN11" s="450"/>
      <c r="JO11" s="450"/>
      <c r="JP11" s="450"/>
      <c r="JQ11" s="450"/>
      <c r="JR11" s="450"/>
      <c r="JS11" s="450"/>
      <c r="JT11" s="450"/>
      <c r="JU11" s="450"/>
      <c r="JV11" s="450"/>
      <c r="JW11" s="450"/>
      <c r="JX11" s="450"/>
      <c r="JY11" s="450"/>
      <c r="JZ11" s="450"/>
      <c r="KA11" s="450"/>
      <c r="KB11" s="450"/>
      <c r="KC11" s="450"/>
      <c r="KD11" s="450"/>
      <c r="KE11" s="450"/>
      <c r="KF11" s="450"/>
      <c r="KG11" s="450"/>
      <c r="KH11" s="450"/>
      <c r="KI11" s="450"/>
      <c r="KJ11" s="450"/>
      <c r="KK11" s="450"/>
      <c r="KL11" s="450"/>
      <c r="KM11" s="451"/>
      <c r="KN11" s="430" t="str">
        <f>IF(COUNTA($JI$4:$KM$4)=0,"",IF('2.ชื่อนักเรียน'!R17="ย้าย","ย้าย",QB11))</f>
        <v/>
      </c>
      <c r="KO11" s="428">
        <v>7</v>
      </c>
      <c r="KP11" s="449"/>
      <c r="KQ11" s="450"/>
      <c r="KR11" s="450"/>
      <c r="KS11" s="450"/>
      <c r="KT11" s="450"/>
      <c r="KU11" s="450"/>
      <c r="KV11" s="450"/>
      <c r="KW11" s="450"/>
      <c r="KX11" s="450"/>
      <c r="KY11" s="450"/>
      <c r="KZ11" s="450"/>
      <c r="LA11" s="450"/>
      <c r="LB11" s="450"/>
      <c r="LC11" s="450"/>
      <c r="LD11" s="450"/>
      <c r="LE11" s="450"/>
      <c r="LF11" s="450"/>
      <c r="LG11" s="450"/>
      <c r="LH11" s="450"/>
      <c r="LI11" s="450"/>
      <c r="LJ11" s="450"/>
      <c r="LK11" s="450"/>
      <c r="LL11" s="450"/>
      <c r="LM11" s="450"/>
      <c r="LN11" s="450"/>
      <c r="LO11" s="450"/>
      <c r="LP11" s="450"/>
      <c r="LQ11" s="450"/>
      <c r="LR11" s="450"/>
      <c r="LS11" s="450"/>
      <c r="LT11" s="451"/>
      <c r="LU11" s="430" t="str">
        <f>IF(COUNTA($KP$4:$LT$4)=0,"",IF('2.ชื่อนักเรียน'!R17="ย้าย","ย้าย",QF11))</f>
        <v/>
      </c>
      <c r="LV11" s="428">
        <v>7</v>
      </c>
      <c r="LW11" s="449"/>
      <c r="LX11" s="450"/>
      <c r="LY11" s="450"/>
      <c r="LZ11" s="450"/>
      <c r="MA11" s="450"/>
      <c r="MB11" s="450"/>
      <c r="MC11" s="450"/>
      <c r="MD11" s="450"/>
      <c r="ME11" s="450"/>
      <c r="MF11" s="450"/>
      <c r="MG11" s="450"/>
      <c r="MH11" s="450"/>
      <c r="MI11" s="450"/>
      <c r="MJ11" s="450"/>
      <c r="MK11" s="450"/>
      <c r="ML11" s="450"/>
      <c r="MM11" s="450"/>
      <c r="MN11" s="450"/>
      <c r="MO11" s="450"/>
      <c r="MP11" s="450"/>
      <c r="MQ11" s="450"/>
      <c r="MR11" s="450"/>
      <c r="MS11" s="450"/>
      <c r="MT11" s="450"/>
      <c r="MU11" s="450"/>
      <c r="MV11" s="450"/>
      <c r="MW11" s="450"/>
      <c r="MX11" s="450"/>
      <c r="MY11" s="450"/>
      <c r="MZ11" s="450"/>
      <c r="NA11" s="451"/>
      <c r="NB11" s="430" t="str">
        <f>IF(COUNTA($LW$5:$NA$5)=0,"",IF('2.ชื่อนักเรียน'!R17="ย้าย","ย้าย",QJ11))</f>
        <v/>
      </c>
      <c r="NC11" s="430">
        <v>7</v>
      </c>
      <c r="ND11" s="449"/>
      <c r="NE11" s="450"/>
      <c r="NF11" s="450"/>
      <c r="NG11" s="450"/>
      <c r="NH11" s="450"/>
      <c r="NI11" s="450"/>
      <c r="NJ11" s="450"/>
      <c r="NK11" s="450"/>
      <c r="NL11" s="450"/>
      <c r="NM11" s="450"/>
      <c r="NN11" s="450"/>
      <c r="NO11" s="450"/>
      <c r="NP11" s="450"/>
      <c r="NQ11" s="450"/>
      <c r="NR11" s="450"/>
      <c r="NS11" s="450"/>
      <c r="NT11" s="450"/>
      <c r="NU11" s="450"/>
      <c r="NV11" s="450"/>
      <c r="NW11" s="450"/>
      <c r="NX11" s="450"/>
      <c r="NY11" s="450"/>
      <c r="NZ11" s="450"/>
      <c r="OA11" s="450"/>
      <c r="OB11" s="450"/>
      <c r="OC11" s="450"/>
      <c r="OD11" s="450"/>
      <c r="OE11" s="450"/>
      <c r="OF11" s="450"/>
      <c r="OG11" s="450"/>
      <c r="OH11" s="451"/>
      <c r="OI11" s="430" t="str">
        <f>IF(COUNTA($ND$4:$OH$4)=0,"",IF('2.ชื่อนักเรียน'!R17="ย้าย","ย้าย",QN11))</f>
        <v/>
      </c>
      <c r="OJ11" s="428">
        <v>7</v>
      </c>
      <c r="OK11" s="439" t="str">
        <f>IF(OR(COUNTA($E$4:$AI$4)=0,$A11=""),"",IF('2.ชื่อนักเรียน'!R17="ย้าย","-",COUNTIF($E11:$AI11,"/")))</f>
        <v/>
      </c>
      <c r="OL11" s="440" t="str">
        <f>IF(OR(COUNTA($E$4:$AI$4)=0,$A11=""),"",IF('2.ชื่อนักเรียน'!R17="ย้าย","-",COUNTIF($E11:$AI11,"ป")))</f>
        <v/>
      </c>
      <c r="OM11" s="440" t="str">
        <f>IF(OR(COUNTA($E$4:$AI$4)=0,$A11=""),"",IF('2.ชื่อนักเรียน'!R17="ย้าย","-",COUNTIF($E11:$AI11,"ล")))</f>
        <v/>
      </c>
      <c r="ON11" s="441" t="str">
        <f>IF(OR(COUNTA($E$4:$AI$4)=0,$A11=""),"",IF('2.ชื่อนักเรียน'!R17="ย้าย","-",COUNTIF($E11:$AI11,"ข")))</f>
        <v/>
      </c>
      <c r="OO11" s="439" t="str">
        <f>IF(OR(COUNTA($AL$4:$BP$4)=0,$A11=""),"",IF('2.ชื่อนักเรียน'!R17="ย้าย","-",COUNTIF($AL11:$BP11,"/")))</f>
        <v/>
      </c>
      <c r="OP11" s="440" t="str">
        <f>IF(OR(COUNTA($AL$4:$BP$4)=0,$A11=""),"",IF('2.ชื่อนักเรียน'!R17="ย้าย","-",COUNTIF($AL11:$BP11,"ป")))</f>
        <v/>
      </c>
      <c r="OQ11" s="440" t="str">
        <f>IF(OR(COUNTA($AL$4:$BP$4)=0,$A11=""),"",IF('2.ชื่อนักเรียน'!R17="ย้าย","-",COUNTIF($AL11:$BP11,"ล")))</f>
        <v/>
      </c>
      <c r="OR11" s="441" t="str">
        <f>IF(OR(COUNTA($AL$4:$BP$4)=0,$A11=""),"",IF('2.ชื่อนักเรียน'!R17="ย้าย","-",COUNTIF($AL11:$BP11,"ข")))</f>
        <v/>
      </c>
      <c r="OS11" s="439" t="str">
        <f>IF(OR(COUNTA($BS$4:$CW$4)=0,$A11=""),"",IF('2.ชื่อนักเรียน'!R17="ย้าย","-",COUNTIF($BS11:$CW11,"/")))</f>
        <v/>
      </c>
      <c r="OT11" s="440" t="str">
        <f>IF(OR(COUNTA($BS$4:$CW$4)=0,$A11=""),"",IF('2.ชื่อนักเรียน'!R17="ย้าย","-",COUNTIF($BS11:$CW11,"ป")))</f>
        <v/>
      </c>
      <c r="OU11" s="440" t="str">
        <f>IF(OR(COUNTA($BS$4:$CW$4)=0,$A11=""),"",IF('2.ชื่อนักเรียน'!R17="ย้าย","-",COUNTIF($BS11:$CW11,"ล")))</f>
        <v/>
      </c>
      <c r="OV11" s="441" t="str">
        <f>IF(OR(COUNTA($BS$4:$CW$4)=0,$A11=""),"",IF('2.ชื่อนักเรียน'!R17="ย้าย","-",COUNTIF($BS11:$CW11,"ข")))</f>
        <v/>
      </c>
      <c r="OW11" s="439" t="str">
        <f>IF(OR(COUNTA($CZ$4:$ED$4)=0,$A11=""),"",IF('2.ชื่อนักเรียน'!R17="ย้าย","-",COUNTIF($CZ11:$ED11,"/")))</f>
        <v/>
      </c>
      <c r="OX11" s="440" t="str">
        <f>IF(OR(COUNTA($CZ$4:$ED$4)=0,$A11=""),"",IF('2.ชื่อนักเรียน'!R17="ย้าย","-",COUNTIF($CZ11:$ED11,"ป")))</f>
        <v/>
      </c>
      <c r="OY11" s="440" t="str">
        <f>IF(OR(COUNTA($CZ$4:$ED$4)=0,A11=""),"",IF('2.ชื่อนักเรียน'!R17="ย้าย","-",COUNTIF($CZ11:$ED11,"ล")))</f>
        <v/>
      </c>
      <c r="OZ11" s="441" t="str">
        <f>IF(OR(COUNTA($CZ$4:$ED$4)=0,A11=""),"",IF('2.ชื่อนักเรียน'!R17="ย้าย","-",COUNTIF($CZ11:$ED11,"ข")))</f>
        <v/>
      </c>
      <c r="PA11" s="439" t="str">
        <f>IF(OR(COUNTA($EG$4:$FK$4)=0,$A11=""),"",IF('2.ชื่อนักเรียน'!R17="ย้าย","-",COUNTIF($EG11:$FK11,"/")))</f>
        <v/>
      </c>
      <c r="PB11" s="440" t="str">
        <f>IF(OR(COUNTA($EG$4:$FK$4)=0,$A11=""),"",IF('2.ชื่อนักเรียน'!R17="ย้าย","-",COUNTIF($EG11:$FK11,"ป")))</f>
        <v/>
      </c>
      <c r="PC11" s="440" t="str">
        <f>IF(OR(COUNTA($EG$4:$FK$4)=0,A11=""),"",IF('2.ชื่อนักเรียน'!R17="ย้าย","-",COUNTIF($EG11:$FK11,"ล")))</f>
        <v/>
      </c>
      <c r="PD11" s="441" t="str">
        <f>IF(OR(COUNTA($EG$4:$FK$4)=0,A11=""),"",IF('2.ชื่อนักเรียน'!R17="ย้าย","-",COUNTIF($EG11:$FK11,"ข")))</f>
        <v/>
      </c>
      <c r="PE11" s="439" t="str">
        <f>IF(OR(COUNTA($FN$4:$GR$4)=0,$A11=""),"",IF('2.ชื่อนักเรียน'!R17="ย้าย","-",COUNTIF($FN11:$GR11,"/")))</f>
        <v/>
      </c>
      <c r="PF11" s="440" t="str">
        <f>IF(OR(COUNTA($FN$4:$GR$4)=0,$A11=""),"",IF('2.ชื่อนักเรียน'!R17="ย้าย","-",COUNTIF($FN11:$GR11,"ป")))</f>
        <v/>
      </c>
      <c r="PG11" s="440" t="str">
        <f>IF(OR(COUNTA($FN$4:$GR$4)=0,A11=""),"",IF('2.ชื่อนักเรียน'!R17="ย้าย","-",COUNTIF($FN11:$GR11,"ล")))</f>
        <v/>
      </c>
      <c r="PH11" s="440" t="str">
        <f>IF(OR(COUNTA($FN$4:$GR$4)=0,A11=""),"",IF('2.ชื่อนักเรียน'!R17="ย้าย","-",COUNTIF($FN11:$GR11,"ข")))</f>
        <v/>
      </c>
      <c r="PI11" s="439" t="str">
        <f>IF(OR(COUNTA($OK$3:$PD$3,$PE$3)=0,$A11=""),"",IF('2.ชื่อนักเรียน'!R17="ย้าย","-",SUM(OK11,OO11,OS11,OW11,PA11,PE11)))</f>
        <v/>
      </c>
      <c r="PJ11" s="440" t="str">
        <f>IF(OR(COUNTA($OK$3:$PD$3,$PE$3)=0,$A11=""),"",IF('2.ชื่อนักเรียน'!R17="ย้าย","-",SUM(OL11,OP11,OT11,OX11,PB11,PF11)))</f>
        <v/>
      </c>
      <c r="PK11" s="440" t="str">
        <f>IF(OR(COUNTA($OK$3:$PD$3,$PE$3)=0,$A11=""),"",IF('2.ชื่อนักเรียน'!R17="ย้าย","-",SUM(OM11,OQ11,OU11,OY11,PC11,PG11)))</f>
        <v/>
      </c>
      <c r="PL11" s="452" t="str">
        <f>IF(OR(COUNTA($OK$3:$PD$3,$PE$3)=0,$A11=""),"",IF('2.ชื่อนักเรียน'!R17="ย้าย","-",SUM(ON11,OR11,OV11,OZ11,PD11,PH11)))</f>
        <v/>
      </c>
      <c r="PM11" s="428" t="str">
        <f t="shared" si="0"/>
        <v/>
      </c>
      <c r="PN11" s="442" t="str">
        <f>IF(PM11="","",IF('2.ชื่อนักเรียน'!R17="ย้าย","ย้าย",(PM11*100)/COUNTA($E$4:$AI$4,$AL$4:$BP$4,$BS$4:$CW$4,$CZ$4:$ED$4,$EG$4:$FK$4)))</f>
        <v/>
      </c>
      <c r="PO11" s="428">
        <v>7</v>
      </c>
      <c r="PP11" s="439" t="str">
        <f>IF(OR(COUNTA($FN$4:$GR$4)=0,$A11=""),"",IF('2.ชื่อนักเรียน'!R17="ย้าย","-",COUNTIF($FN11:$GR11,"/")))</f>
        <v/>
      </c>
      <c r="PQ11" s="440" t="str">
        <f>IF(OR(COUNTA($FN$4:$GR$4)=0,$A11=""),"",IF('2.ชื่อนักเรียน'!R17="ย้าย","-",COUNTIF($FN11:$GR11,"ป")))</f>
        <v/>
      </c>
      <c r="PR11" s="440" t="str">
        <f>IF(OR(COUNTA($FN$4:$GR$4)=0,A11=""),"",IF('2.ชื่อนักเรียน'!R17="ย้าย","-",COUNTIF($FN11:$GR11,"ล")))</f>
        <v/>
      </c>
      <c r="PS11" s="441" t="str">
        <f>IF(OR(COUNTA($FN$4:$GR$4)=0,A11=""),"",IF('2.ชื่อนักเรียน'!R17="ย้าย","-",COUNTIF($FN11:$GR11,"ข")))</f>
        <v/>
      </c>
      <c r="PT11" s="439" t="str">
        <f>IF(OR(COUNTA($GU$4:$HY$4)=0,$A11=""),"",IF('2.ชื่อนักเรียน'!R17="ย้าย","-",COUNTIF($GU11:$HY11,"/")))</f>
        <v/>
      </c>
      <c r="PU11" s="440" t="str">
        <f>IF(OR(COUNTA($GU$4:$HY$4)=0,$A11=""),"",IF('2.ชื่อนักเรียน'!R17="ย้าย","-",COUNTIF($GU11:$HY11,"ป")))</f>
        <v/>
      </c>
      <c r="PV11" s="440" t="str">
        <f>IF(OR(COUNTA($GU$4:$HY$4)=0,$A11=""),"",IF('2.ชื่อนักเรียน'!R17="ย้าย","-",COUNTIF($GU11:$HY11,"ล")))</f>
        <v/>
      </c>
      <c r="PW11" s="441" t="str">
        <f>IF(OR(COUNTA($GU$4:$HY$4)=0,$A11=""),"",IF('2.ชื่อนักเรียน'!R17="ย้าย","-",COUNTIF($GU11:$HY11,"ข")))</f>
        <v/>
      </c>
      <c r="PX11" s="439" t="str">
        <f>IF(OR(COUNTA($IB$4:$JF$4)=0,$A11=""),"",IF('2.ชื่อนักเรียน'!R17="ย้าย","-",COUNTIF($IB11:$JF11,"/")))</f>
        <v/>
      </c>
      <c r="PY11" s="440" t="str">
        <f>IF(OR(COUNTA($IB$4:$JF$4)=0,$A11=""),"",IF('2.ชื่อนักเรียน'!R17="ย้าย","-",COUNTIF($IB11:$JF11,"ป")))</f>
        <v/>
      </c>
      <c r="PZ11" s="440" t="str">
        <f>IF(OR(COUNTA($IB$4:$JF$4)=0,$A11=""),"",IF('2.ชื่อนักเรียน'!R17="ย้าย","-",COUNTIF($IB11:$JF11,"ล")))</f>
        <v/>
      </c>
      <c r="QA11" s="441" t="str">
        <f>IF(OR(COUNTA($IB$4:$JF$4)=0,$A11=""),"",IF('2.ชื่อนักเรียน'!R17="ย้าย","-",COUNTIF($IB11:$JF11,"ข")))</f>
        <v/>
      </c>
      <c r="QB11" s="439" t="str">
        <f>IF(OR(COUNTA($JI$4:$KM$4)=0,$A11=""),"",IF('2.ชื่อนักเรียน'!R17="ย้าย","-",COUNTIF($JI11:$KM11,"/")))</f>
        <v/>
      </c>
      <c r="QC11" s="440" t="str">
        <f>IF(OR(COUNTA($JI$4:$KM$4)=0,$A11=""),"",IF('2.ชื่อนักเรียน'!R17="ย้าย","-",COUNTIF($JI11:$KM11,"ป")))</f>
        <v/>
      </c>
      <c r="QD11" s="440" t="str">
        <f>IF(OR(COUNTA($JI$4:$KM$4)=0,$A11=""),"",IF('2.ชื่อนักเรียน'!R17="ย้าย","-",COUNTIF($JI11:$KM11,"ล")))</f>
        <v/>
      </c>
      <c r="QE11" s="441" t="str">
        <f>IF(OR(COUNTA($JI$4:$KM$4)=0,$A11=""),"",IF('2.ชื่อนักเรียน'!R17="ย้าย","-",COUNTIF($JI11:$KM11,"ข")))</f>
        <v/>
      </c>
      <c r="QF11" s="439" t="str">
        <f>IF(OR(COUNTA($KP$4:$LT$4)=0,$A11=""),"",IF('2.ชื่อนักเรียน'!R17="ย้าย","-",COUNTIF($KP11:$LT11,"/")))</f>
        <v/>
      </c>
      <c r="QG11" s="440" t="str">
        <f>IF(OR(COUNTA($KP$4:$LT$4)=0,$A11=""),"",IF('2.ชื่อนักเรียน'!R17="ย้าย","-",COUNTIF($KP11:$LT11,"ป")))</f>
        <v/>
      </c>
      <c r="QH11" s="440" t="str">
        <f>IF(OR(COUNTA($KP$4:$LT$4)=0,$A11=""),"",IF('2.ชื่อนักเรียน'!R17="ย้าย","-",COUNTIF($KP11:$LT11,"ล")))</f>
        <v/>
      </c>
      <c r="QI11" s="441" t="str">
        <f>IF(OR(COUNTA($KP$4:$LT$4)=0,$A11=""),"",IF('2.ชื่อนักเรียน'!R17="ย้าย","-",COUNTIF($KP11:$LT11,"ข")))</f>
        <v/>
      </c>
      <c r="QJ11" s="439" t="str">
        <f>IF(OR(COUNTA($LW$4:$NA$4)=0,$A11=""),"",IF('2.ชื่อนักเรียน'!R17="ย้าย","-",COUNTIF($LW11:$NA11,"/")))</f>
        <v/>
      </c>
      <c r="QK11" s="440" t="str">
        <f>IF(OR(COUNTA($LW$4:$NA$4)=0,$A11=""),"",IF('2.ชื่อนักเรียน'!R17="ย้าย","-",COUNTIF($LW11:$NA11,"ป")))</f>
        <v/>
      </c>
      <c r="QL11" s="440" t="str">
        <f>IF(OR(COUNTA($LW$4:$NA$4)=0,$A11=""),"",IF('2.ชื่อนักเรียน'!R17="ย้าย","-",COUNTIF($LW11:$NA11,"ล")))</f>
        <v/>
      </c>
      <c r="QM11" s="441" t="str">
        <f>IF(OR(COUNTA($LW$4:$NA$4)=0,$A11=""),"",IF('2.ชื่อนักเรียน'!R17="ย้าย","-",COUNTIF($LW11:$NA11,"ข")))</f>
        <v/>
      </c>
      <c r="QN11" s="439" t="str">
        <f>IF(OR(COUNTA($ND$4:$OH$4)=0,$A11=""),"",IF('2.ชื่อนักเรียน'!R17="ย้าย","-",COUNTIF($ND11:$OH11,"/")))</f>
        <v/>
      </c>
      <c r="QO11" s="440" t="str">
        <f>IF(OR(COUNTA($ND$4:$OH$4)=0,$A11=""),"",IF('2.ชื่อนักเรียน'!R17="ย้าย","-",COUNTIF($ND11:$OH11,"ป")))</f>
        <v/>
      </c>
      <c r="QP11" s="440" t="str">
        <f>IF(OR(COUNTA($ND$4:$OH$4)=0,$A11=""),"",IF('2.ชื่อนักเรียน'!R17="ย้าย","-",COUNTIF($ND11:$OH11,"ล")))</f>
        <v/>
      </c>
      <c r="QQ11" s="440" t="str">
        <f>IF(OR(COUNTA($ND$4:$OH$4)=0,$A11=""),"",IF('2.ชื่อนักเรียน'!R17="ย้าย","-",COUNTIF($ND11:$OH11,"ข")))</f>
        <v/>
      </c>
      <c r="QR11" s="439" t="str">
        <f>IF(OR(COUNTA($PP$3:$QM$3,$QN$3)=0,$A11=""),"",IF('2.ชื่อนักเรียน'!R17="ย้าย","-",SUM(PP11,PT11,PX11,QB11,QF11,QJ11,QN11)))</f>
        <v/>
      </c>
      <c r="QS11" s="440" t="str">
        <f>IF(OR(COUNTA($PP$3:$QM$3,$QN$3)=0,$A11=""),"",IF('2.ชื่อนักเรียน'!R17="ย้าย","-",SUM(PQ11,PU11,PY11,QC11,QG11,QK11,QO11)))</f>
        <v/>
      </c>
      <c r="QT11" s="440" t="str">
        <f>IF(OR(COUNTA($PP$3:$QM$3,$QN$3)=0,$A11=""),"",IF('2.ชื่อนักเรียน'!R17="ย้าย","-",SUM(PR11,PV11,PZ11,QD11,QH11,QL11,QP11)))</f>
        <v/>
      </c>
      <c r="QU11" s="452" t="str">
        <f>IF(OR(COUNTA($PP$3:$QM$3,$QN$3)=0,$A11=""),"",IF('2.ชื่อนักเรียน'!R17="ย้าย","-",SUM(PS11,PW11,QA11,QE11,QI11,QM11,QQ11)))</f>
        <v/>
      </c>
      <c r="QV11" s="428" t="str">
        <f t="shared" si="1"/>
        <v/>
      </c>
      <c r="QW11" s="442" t="str">
        <f>IF(QV11="","",IF('2.ชื่อนักเรียน'!R17="ย้าย","ย้าย",(QV11*100)/COUNTA($GU$4:$HY$4,$IB$4:$JF$4,$JI$4:$KM$4,$KP$4:$LT$4,$LW$4:$NA$4,$ND$4:$OH$4,$FN$4:$GR$4)))</f>
        <v/>
      </c>
      <c r="QX11" s="453" t="str">
        <f>IF('2.ชื่อนักเรียน'!C17="","",'2.ชื่อนักเรียน'!C17)</f>
        <v/>
      </c>
      <c r="QY11" s="454" t="str">
        <f>IF('2.ชื่อนักเรียน'!D17="","",'2.ชื่อนักเรียน'!D17)</f>
        <v/>
      </c>
      <c r="QZ11" s="428" t="str">
        <f>IF(A11="","",IF('2.ชื่อนักเรียน'!R17="ย้าย","-",$RN$4))</f>
        <v/>
      </c>
      <c r="RA11" s="428" t="str">
        <f>IF(A11="","",IF('2.ชื่อนักเรียน'!R17="ย้าย","-",SUM(PP11,OK11,OO11,OS11,OW11,PA11,PE11,PT11,PX11,QB11,QF11,QJ11,QN11)))</f>
        <v/>
      </c>
      <c r="RB11" s="428" t="str">
        <f>IF(A11="","",IF('2.ชื่อนักเรียน'!R17="ย้าย","-",SUM(PQ11,OL11,OP11,OT11,OX11,PB11,PF11,PU11,PY11,QC11,QG11,QK11,QO11)))</f>
        <v/>
      </c>
      <c r="RC11" s="428" t="str">
        <f>IF(A11="","",IF('2.ชื่อนักเรียน'!R17="ย้าย","-",SUM(PR11,OM11,OQ11,OU11,OY11,PC11,PG11,PV11,PZ11,QD11,QH11,QL11,QP11)))</f>
        <v/>
      </c>
      <c r="RD11" s="455" t="str">
        <f>IF(A11="","",IF('2.ชื่อนักเรียน'!R17="ย้าย","-",SUM(PS11,ON11,OR11,OV11,OZ11,PD11,PH11,PW11,QA11,QE11,QI11,QM11,QQ11)))</f>
        <v/>
      </c>
      <c r="RE11" s="442" t="str">
        <f>IF(A11="","",IF('2.ชื่อนักเรียน'!R17="ย้าย","-",(RA11*100)/QZ11))</f>
        <v/>
      </c>
      <c r="RF11" s="428" t="str">
        <f>IF(A11="","",IF('2.ชื่อนักเรียน'!R17="ย้าย","-",RA11))</f>
        <v/>
      </c>
      <c r="RG11" s="442" t="str">
        <f>IF(A11="","",IF('2.ชื่อนักเรียน'!R17="ย้าย","ย้าย",RE11))</f>
        <v/>
      </c>
      <c r="RH11" s="456"/>
      <c r="RJ11" s="457" t="s">
        <v>250</v>
      </c>
      <c r="RK11" s="457"/>
      <c r="RL11" s="457"/>
      <c r="RM11" s="457" t="s">
        <v>251</v>
      </c>
    </row>
    <row r="12" spans="1:483" ht="21" customHeight="1">
      <c r="A12" s="446" t="str">
        <f>IF('2.ชื่อนักเรียน'!C18="","",'2.ชื่อนักเรียน'!C18)</f>
        <v/>
      </c>
      <c r="B12" s="447" t="str">
        <f>IF('2.ชื่อนักเรียน'!D18="","",'2.ชื่อนักเรียน'!D18)</f>
        <v/>
      </c>
      <c r="C12" s="448" t="str">
        <f>IF('2.ชื่อนักเรียน'!R18="","",'2.ชื่อนักเรียน'!R18)</f>
        <v/>
      </c>
      <c r="D12" s="428">
        <v>8</v>
      </c>
      <c r="E12" s="449"/>
      <c r="F12" s="450"/>
      <c r="G12" s="450"/>
      <c r="H12" s="450"/>
      <c r="I12" s="450"/>
      <c r="J12" s="450"/>
      <c r="K12" s="450"/>
      <c r="L12" s="450"/>
      <c r="M12" s="450"/>
      <c r="N12" s="450"/>
      <c r="O12" s="450"/>
      <c r="P12" s="450"/>
      <c r="Q12" s="450"/>
      <c r="R12" s="450"/>
      <c r="S12" s="450"/>
      <c r="T12" s="450"/>
      <c r="U12" s="450"/>
      <c r="V12" s="450"/>
      <c r="W12" s="450"/>
      <c r="X12" s="450"/>
      <c r="Y12" s="450"/>
      <c r="Z12" s="450"/>
      <c r="AA12" s="450"/>
      <c r="AB12" s="450"/>
      <c r="AC12" s="450"/>
      <c r="AD12" s="450"/>
      <c r="AE12" s="450"/>
      <c r="AF12" s="450"/>
      <c r="AG12" s="450"/>
      <c r="AH12" s="450"/>
      <c r="AI12" s="451"/>
      <c r="AJ12" s="428" t="str">
        <f>IF(COUNTA($E$3:$AI$3)=0,"",IF('2.ชื่อนักเรียน'!R18="ย้าย","ย้าย",OK12))</f>
        <v/>
      </c>
      <c r="AK12" s="428">
        <v>8</v>
      </c>
      <c r="AL12" s="449"/>
      <c r="AM12" s="450"/>
      <c r="AN12" s="450"/>
      <c r="AO12" s="450"/>
      <c r="AP12" s="450"/>
      <c r="AQ12" s="450"/>
      <c r="AR12" s="450"/>
      <c r="AS12" s="450"/>
      <c r="AT12" s="450"/>
      <c r="AU12" s="450"/>
      <c r="AV12" s="450"/>
      <c r="AW12" s="450"/>
      <c r="AX12" s="450"/>
      <c r="AY12" s="450"/>
      <c r="AZ12" s="450"/>
      <c r="BA12" s="450"/>
      <c r="BB12" s="450"/>
      <c r="BC12" s="450"/>
      <c r="BD12" s="450"/>
      <c r="BE12" s="450"/>
      <c r="BF12" s="450"/>
      <c r="BG12" s="450"/>
      <c r="BH12" s="450"/>
      <c r="BI12" s="450"/>
      <c r="BJ12" s="450"/>
      <c r="BK12" s="450"/>
      <c r="BL12" s="450"/>
      <c r="BM12" s="450"/>
      <c r="BN12" s="450"/>
      <c r="BO12" s="450"/>
      <c r="BP12" s="451"/>
      <c r="BQ12" s="428" t="str">
        <f>IF(COUNTA($AL$4:$BP$4)=0,"",IF('2.ชื่อนักเรียน'!R18="ย้าย","ย้าย",OO12))</f>
        <v/>
      </c>
      <c r="BR12" s="428">
        <v>8</v>
      </c>
      <c r="BS12" s="449"/>
      <c r="BT12" s="450"/>
      <c r="BU12" s="450"/>
      <c r="BV12" s="450"/>
      <c r="BW12" s="450"/>
      <c r="BX12" s="450"/>
      <c r="BY12" s="450"/>
      <c r="BZ12" s="450"/>
      <c r="CA12" s="450"/>
      <c r="CB12" s="450"/>
      <c r="CC12" s="450"/>
      <c r="CD12" s="450"/>
      <c r="CE12" s="450"/>
      <c r="CF12" s="450"/>
      <c r="CG12" s="450"/>
      <c r="CH12" s="450"/>
      <c r="CI12" s="450"/>
      <c r="CJ12" s="450"/>
      <c r="CK12" s="450"/>
      <c r="CL12" s="450"/>
      <c r="CM12" s="450"/>
      <c r="CN12" s="450"/>
      <c r="CO12" s="450"/>
      <c r="CP12" s="450"/>
      <c r="CQ12" s="450"/>
      <c r="CR12" s="450"/>
      <c r="CS12" s="450"/>
      <c r="CT12" s="450"/>
      <c r="CU12" s="450"/>
      <c r="CV12" s="450"/>
      <c r="CW12" s="451"/>
      <c r="CX12" s="428" t="str">
        <f>IF(COUNTA($BS$4:$CW$4)=0,"",IF('2.ชื่อนักเรียน'!R18="ย้าย","ย้าย",OS12))</f>
        <v/>
      </c>
      <c r="CY12" s="428">
        <v>8</v>
      </c>
      <c r="CZ12" s="449"/>
      <c r="DA12" s="450"/>
      <c r="DB12" s="450"/>
      <c r="DC12" s="450"/>
      <c r="DD12" s="450"/>
      <c r="DE12" s="450"/>
      <c r="DF12" s="450"/>
      <c r="DG12" s="450"/>
      <c r="DH12" s="450"/>
      <c r="DI12" s="450"/>
      <c r="DJ12" s="450"/>
      <c r="DK12" s="450"/>
      <c r="DL12" s="450"/>
      <c r="DM12" s="450"/>
      <c r="DN12" s="450"/>
      <c r="DO12" s="450"/>
      <c r="DP12" s="450"/>
      <c r="DQ12" s="450"/>
      <c r="DR12" s="450"/>
      <c r="DS12" s="450"/>
      <c r="DT12" s="450"/>
      <c r="DU12" s="450"/>
      <c r="DV12" s="450"/>
      <c r="DW12" s="450"/>
      <c r="DX12" s="450"/>
      <c r="DY12" s="450"/>
      <c r="DZ12" s="450"/>
      <c r="EA12" s="450"/>
      <c r="EB12" s="450"/>
      <c r="EC12" s="450"/>
      <c r="ED12" s="451"/>
      <c r="EE12" s="428" t="str">
        <f>IF(COUNTA($CZ$4:$ED$4)=0,"",IF('2.ชื่อนักเรียน'!R18="ย้าย","ย้าย",OW12))</f>
        <v/>
      </c>
      <c r="EF12" s="428">
        <v>8</v>
      </c>
      <c r="EG12" s="449"/>
      <c r="EH12" s="450"/>
      <c r="EI12" s="450"/>
      <c r="EJ12" s="450"/>
      <c r="EK12" s="450"/>
      <c r="EL12" s="450"/>
      <c r="EM12" s="450"/>
      <c r="EN12" s="450"/>
      <c r="EO12" s="450"/>
      <c r="EP12" s="450"/>
      <c r="EQ12" s="450"/>
      <c r="ER12" s="450"/>
      <c r="ES12" s="450"/>
      <c r="ET12" s="450"/>
      <c r="EU12" s="450"/>
      <c r="EV12" s="450"/>
      <c r="EW12" s="450"/>
      <c r="EX12" s="450"/>
      <c r="EY12" s="450"/>
      <c r="EZ12" s="450"/>
      <c r="FA12" s="450"/>
      <c r="FB12" s="450"/>
      <c r="FC12" s="450"/>
      <c r="FD12" s="450"/>
      <c r="FE12" s="450"/>
      <c r="FF12" s="450"/>
      <c r="FG12" s="450"/>
      <c r="FH12" s="450"/>
      <c r="FI12" s="450"/>
      <c r="FJ12" s="450"/>
      <c r="FK12" s="451"/>
      <c r="FL12" s="428" t="str">
        <f>IF(COUNTA($EG$4:$FK$4)=0,"",IF('2.ชื่อนักเรียน'!R18="ย้าย","ย้าย",PA12))</f>
        <v/>
      </c>
      <c r="FM12" s="428">
        <v>8</v>
      </c>
      <c r="FN12" s="449"/>
      <c r="FO12" s="450"/>
      <c r="FP12" s="450"/>
      <c r="FQ12" s="450"/>
      <c r="FR12" s="450"/>
      <c r="FS12" s="450"/>
      <c r="FT12" s="450"/>
      <c r="FU12" s="450"/>
      <c r="FV12" s="450"/>
      <c r="FW12" s="450"/>
      <c r="FX12" s="450"/>
      <c r="FY12" s="450"/>
      <c r="FZ12" s="450"/>
      <c r="GA12" s="450"/>
      <c r="GB12" s="450"/>
      <c r="GC12" s="450"/>
      <c r="GD12" s="450"/>
      <c r="GE12" s="450"/>
      <c r="GF12" s="450"/>
      <c r="GG12" s="450"/>
      <c r="GH12" s="450"/>
      <c r="GI12" s="450"/>
      <c r="GJ12" s="450"/>
      <c r="GK12" s="450"/>
      <c r="GL12" s="450"/>
      <c r="GM12" s="450"/>
      <c r="GN12" s="450"/>
      <c r="GO12" s="450"/>
      <c r="GP12" s="450"/>
      <c r="GQ12" s="450"/>
      <c r="GR12" s="451"/>
      <c r="GS12" s="428" t="str">
        <f>IF(COUNTA($FN$4:$GR$4)=0,"",IF('2.ชื่อนักเรียน'!R18="ย้าย","ย้าย",PE12))</f>
        <v/>
      </c>
      <c r="GT12" s="428">
        <v>8</v>
      </c>
      <c r="GU12" s="449"/>
      <c r="GV12" s="450"/>
      <c r="GW12" s="450"/>
      <c r="GX12" s="450"/>
      <c r="GY12" s="450"/>
      <c r="GZ12" s="450"/>
      <c r="HA12" s="450"/>
      <c r="HB12" s="450"/>
      <c r="HC12" s="450"/>
      <c r="HD12" s="450"/>
      <c r="HE12" s="450"/>
      <c r="HF12" s="450"/>
      <c r="HG12" s="450"/>
      <c r="HH12" s="450"/>
      <c r="HI12" s="450"/>
      <c r="HJ12" s="450"/>
      <c r="HK12" s="450"/>
      <c r="HL12" s="450"/>
      <c r="HM12" s="450"/>
      <c r="HN12" s="450"/>
      <c r="HO12" s="450"/>
      <c r="HP12" s="450"/>
      <c r="HQ12" s="450"/>
      <c r="HR12" s="450"/>
      <c r="HS12" s="450"/>
      <c r="HT12" s="450"/>
      <c r="HU12" s="450"/>
      <c r="HV12" s="450"/>
      <c r="HW12" s="450"/>
      <c r="HX12" s="450"/>
      <c r="HY12" s="451"/>
      <c r="HZ12" s="428" t="str">
        <f>IF(COUNTA($GU$4:HY11)=0,"",IF('2.ชื่อนักเรียน'!R18="ย้าย","ย้าย",PT12))</f>
        <v/>
      </c>
      <c r="IA12" s="428">
        <v>8</v>
      </c>
      <c r="IB12" s="449"/>
      <c r="IC12" s="450"/>
      <c r="ID12" s="450"/>
      <c r="IE12" s="450"/>
      <c r="IF12" s="450"/>
      <c r="IG12" s="450"/>
      <c r="IH12" s="450"/>
      <c r="II12" s="450"/>
      <c r="IJ12" s="450"/>
      <c r="IK12" s="450"/>
      <c r="IL12" s="450"/>
      <c r="IM12" s="450"/>
      <c r="IN12" s="450"/>
      <c r="IO12" s="450"/>
      <c r="IP12" s="450"/>
      <c r="IQ12" s="450"/>
      <c r="IR12" s="450"/>
      <c r="IS12" s="450"/>
      <c r="IT12" s="450"/>
      <c r="IU12" s="450"/>
      <c r="IV12" s="450"/>
      <c r="IW12" s="450"/>
      <c r="IX12" s="450"/>
      <c r="IY12" s="450"/>
      <c r="IZ12" s="450"/>
      <c r="JA12" s="450"/>
      <c r="JB12" s="450"/>
      <c r="JC12" s="450"/>
      <c r="JD12" s="450"/>
      <c r="JE12" s="450"/>
      <c r="JF12" s="451"/>
      <c r="JG12" s="428" t="str">
        <f>IF(COUNTA($IB$4:$JF$4)=0,"",IF('2.ชื่อนักเรียน'!R18="ย้าย","ย้าย",PX12))</f>
        <v/>
      </c>
      <c r="JH12" s="428">
        <v>8</v>
      </c>
      <c r="JI12" s="449"/>
      <c r="JJ12" s="450"/>
      <c r="JK12" s="450"/>
      <c r="JL12" s="450"/>
      <c r="JM12" s="450"/>
      <c r="JN12" s="450"/>
      <c r="JO12" s="450"/>
      <c r="JP12" s="450"/>
      <c r="JQ12" s="450"/>
      <c r="JR12" s="450"/>
      <c r="JS12" s="450"/>
      <c r="JT12" s="450"/>
      <c r="JU12" s="450"/>
      <c r="JV12" s="450"/>
      <c r="JW12" s="450"/>
      <c r="JX12" s="450"/>
      <c r="JY12" s="450"/>
      <c r="JZ12" s="450"/>
      <c r="KA12" s="450"/>
      <c r="KB12" s="450"/>
      <c r="KC12" s="450"/>
      <c r="KD12" s="450"/>
      <c r="KE12" s="450"/>
      <c r="KF12" s="450"/>
      <c r="KG12" s="450"/>
      <c r="KH12" s="450"/>
      <c r="KI12" s="450"/>
      <c r="KJ12" s="450"/>
      <c r="KK12" s="450"/>
      <c r="KL12" s="450"/>
      <c r="KM12" s="451"/>
      <c r="KN12" s="430" t="str">
        <f>IF(COUNTA($JI$4:$KM$4)=0,"",IF('2.ชื่อนักเรียน'!R18="ย้าย","ย้าย",QB12))</f>
        <v/>
      </c>
      <c r="KO12" s="428">
        <v>8</v>
      </c>
      <c r="KP12" s="449"/>
      <c r="KQ12" s="450"/>
      <c r="KR12" s="450"/>
      <c r="KS12" s="450"/>
      <c r="KT12" s="450"/>
      <c r="KU12" s="450"/>
      <c r="KV12" s="450"/>
      <c r="KW12" s="450"/>
      <c r="KX12" s="450"/>
      <c r="KY12" s="450"/>
      <c r="KZ12" s="450"/>
      <c r="LA12" s="450"/>
      <c r="LB12" s="450"/>
      <c r="LC12" s="450"/>
      <c r="LD12" s="450"/>
      <c r="LE12" s="450"/>
      <c r="LF12" s="450"/>
      <c r="LG12" s="450"/>
      <c r="LH12" s="450"/>
      <c r="LI12" s="450"/>
      <c r="LJ12" s="450"/>
      <c r="LK12" s="450"/>
      <c r="LL12" s="450"/>
      <c r="LM12" s="450"/>
      <c r="LN12" s="450"/>
      <c r="LO12" s="450"/>
      <c r="LP12" s="450"/>
      <c r="LQ12" s="450"/>
      <c r="LR12" s="450"/>
      <c r="LS12" s="450"/>
      <c r="LT12" s="451"/>
      <c r="LU12" s="430" t="str">
        <f>IF(COUNTA($KP$4:$LT$4)=0,"",IF('2.ชื่อนักเรียน'!R18="ย้าย","ย้าย",QF12))</f>
        <v/>
      </c>
      <c r="LV12" s="428">
        <v>8</v>
      </c>
      <c r="LW12" s="449"/>
      <c r="LX12" s="450"/>
      <c r="LY12" s="450"/>
      <c r="LZ12" s="450"/>
      <c r="MA12" s="450"/>
      <c r="MB12" s="450"/>
      <c r="MC12" s="450"/>
      <c r="MD12" s="450"/>
      <c r="ME12" s="450"/>
      <c r="MF12" s="450"/>
      <c r="MG12" s="450"/>
      <c r="MH12" s="450"/>
      <c r="MI12" s="450"/>
      <c r="MJ12" s="450"/>
      <c r="MK12" s="450"/>
      <c r="ML12" s="450"/>
      <c r="MM12" s="450"/>
      <c r="MN12" s="450"/>
      <c r="MO12" s="450"/>
      <c r="MP12" s="450"/>
      <c r="MQ12" s="450"/>
      <c r="MR12" s="450"/>
      <c r="MS12" s="450"/>
      <c r="MT12" s="450"/>
      <c r="MU12" s="450"/>
      <c r="MV12" s="450"/>
      <c r="MW12" s="450"/>
      <c r="MX12" s="450"/>
      <c r="MY12" s="450"/>
      <c r="MZ12" s="450"/>
      <c r="NA12" s="451"/>
      <c r="NB12" s="430" t="str">
        <f>IF(COUNTA($LW$5:$NA$5)=0,"",IF('2.ชื่อนักเรียน'!R18="ย้าย","ย้าย",QJ12))</f>
        <v/>
      </c>
      <c r="NC12" s="430">
        <v>8</v>
      </c>
      <c r="ND12" s="449"/>
      <c r="NE12" s="450"/>
      <c r="NF12" s="450"/>
      <c r="NG12" s="450"/>
      <c r="NH12" s="450"/>
      <c r="NI12" s="450"/>
      <c r="NJ12" s="450"/>
      <c r="NK12" s="450"/>
      <c r="NL12" s="450"/>
      <c r="NM12" s="450"/>
      <c r="NN12" s="450"/>
      <c r="NO12" s="450"/>
      <c r="NP12" s="450"/>
      <c r="NQ12" s="450"/>
      <c r="NR12" s="450"/>
      <c r="NS12" s="450"/>
      <c r="NT12" s="450"/>
      <c r="NU12" s="450"/>
      <c r="NV12" s="450"/>
      <c r="NW12" s="450"/>
      <c r="NX12" s="450"/>
      <c r="NY12" s="450"/>
      <c r="NZ12" s="450"/>
      <c r="OA12" s="450"/>
      <c r="OB12" s="450"/>
      <c r="OC12" s="450"/>
      <c r="OD12" s="450"/>
      <c r="OE12" s="450"/>
      <c r="OF12" s="450"/>
      <c r="OG12" s="450"/>
      <c r="OH12" s="451"/>
      <c r="OI12" s="430" t="str">
        <f>IF(COUNTA($ND$4:$OH$4)=0,"",IF('2.ชื่อนักเรียน'!R18="ย้าย","ย้าย",QN12))</f>
        <v/>
      </c>
      <c r="OJ12" s="428">
        <v>8</v>
      </c>
      <c r="OK12" s="439" t="str">
        <f>IF(OR(COUNTA($E$4:$AI$4)=0,$A12=""),"",IF('2.ชื่อนักเรียน'!R18="ย้าย","-",COUNTIF($E12:$AI12,"/")))</f>
        <v/>
      </c>
      <c r="OL12" s="440" t="str">
        <f>IF(OR(COUNTA($E$4:$AI$4)=0,$A12=""),"",IF('2.ชื่อนักเรียน'!R18="ย้าย","-",COUNTIF($E12:$AI12,"ป")))</f>
        <v/>
      </c>
      <c r="OM12" s="440" t="str">
        <f>IF(OR(COUNTA($E$4:$AI$4)=0,$A12=""),"",IF('2.ชื่อนักเรียน'!R18="ย้าย","-",COUNTIF($E12:$AI12,"ล")))</f>
        <v/>
      </c>
      <c r="ON12" s="441" t="str">
        <f>IF(OR(COUNTA($E$4:$AI$4)=0,$A12=""),"",IF('2.ชื่อนักเรียน'!R18="ย้าย","-",COUNTIF($E12:$AI12,"ข")))</f>
        <v/>
      </c>
      <c r="OO12" s="439" t="str">
        <f>IF(OR(COUNTA($AL$4:$BP$4)=0,$A12=""),"",IF('2.ชื่อนักเรียน'!R18="ย้าย","-",COUNTIF($AL12:$BP12,"/")))</f>
        <v/>
      </c>
      <c r="OP12" s="440" t="str">
        <f>IF(OR(COUNTA($AL$4:$BP$4)=0,$A12=""),"",IF('2.ชื่อนักเรียน'!R18="ย้าย","-",COUNTIF($AL12:$BP12,"ป")))</f>
        <v/>
      </c>
      <c r="OQ12" s="440" t="str">
        <f>IF(OR(COUNTA($AL$4:$BP$4)=0,$A12=""),"",IF('2.ชื่อนักเรียน'!R18="ย้าย","-",COUNTIF($AL12:$BP12,"ล")))</f>
        <v/>
      </c>
      <c r="OR12" s="441" t="str">
        <f>IF(OR(COUNTA($AL$4:$BP$4)=0,$A12=""),"",IF('2.ชื่อนักเรียน'!R18="ย้าย","-",COUNTIF($AL12:$BP12,"ข")))</f>
        <v/>
      </c>
      <c r="OS12" s="439" t="str">
        <f>IF(OR(COUNTA($BS$4:$CW$4)=0,$A12=""),"",IF('2.ชื่อนักเรียน'!R18="ย้าย","-",COUNTIF($BS12:$CW12,"/")))</f>
        <v/>
      </c>
      <c r="OT12" s="440" t="str">
        <f>IF(OR(COUNTA($BS$4:$CW$4)=0,$A12=""),"",IF('2.ชื่อนักเรียน'!R18="ย้าย","-",COUNTIF($BS12:$CW12,"ป")))</f>
        <v/>
      </c>
      <c r="OU12" s="440" t="str">
        <f>IF(OR(COUNTA($BS$4:$CW$4)=0,$A12=""),"",IF('2.ชื่อนักเรียน'!R18="ย้าย","-",COUNTIF($BS12:$CW12,"ล")))</f>
        <v/>
      </c>
      <c r="OV12" s="441" t="str">
        <f>IF(OR(COUNTA($BS$4:$CW$4)=0,$A12=""),"",IF('2.ชื่อนักเรียน'!R18="ย้าย","-",COUNTIF($BS12:$CW12,"ข")))</f>
        <v/>
      </c>
      <c r="OW12" s="439" t="str">
        <f>IF(OR(COUNTA($CZ$4:$ED$4)=0,$A12=""),"",IF('2.ชื่อนักเรียน'!R18="ย้าย","-",COUNTIF($CZ12:$ED12,"/")))</f>
        <v/>
      </c>
      <c r="OX12" s="440" t="str">
        <f>IF(OR(COUNTA($CZ$4:$ED$4)=0,$A12=""),"",IF('2.ชื่อนักเรียน'!R18="ย้าย","-",COUNTIF($CZ12:$ED12,"ป")))</f>
        <v/>
      </c>
      <c r="OY12" s="440" t="str">
        <f>IF(OR(COUNTA($CZ$4:$ED$4)=0,A12=""),"",IF('2.ชื่อนักเรียน'!R18="ย้าย","-",COUNTIF($CZ12:$ED12,"ล")))</f>
        <v/>
      </c>
      <c r="OZ12" s="441" t="str">
        <f>IF(OR(COUNTA($CZ$4:$ED$4)=0,A12=""),"",IF('2.ชื่อนักเรียน'!R18="ย้าย","-",COUNTIF($CZ12:$ED12,"ข")))</f>
        <v/>
      </c>
      <c r="PA12" s="439" t="str">
        <f>IF(OR(COUNTA($EG$4:$FK$4)=0,$A12=""),"",IF('2.ชื่อนักเรียน'!R18="ย้าย","-",COUNTIF($EG12:$FK12,"/")))</f>
        <v/>
      </c>
      <c r="PB12" s="440" t="str">
        <f>IF(OR(COUNTA($EG$4:$FK$4)=0,$A12=""),"",IF('2.ชื่อนักเรียน'!R18="ย้าย","-",COUNTIF($EG12:$FK12,"ป")))</f>
        <v/>
      </c>
      <c r="PC12" s="440" t="str">
        <f>IF(OR(COUNTA($EG$4:$FK$4)=0,A12=""),"",IF('2.ชื่อนักเรียน'!R18="ย้าย","-",COUNTIF($EG12:$FK12,"ล")))</f>
        <v/>
      </c>
      <c r="PD12" s="441" t="str">
        <f>IF(OR(COUNTA($EG$4:$FK$4)=0,A12=""),"",IF('2.ชื่อนักเรียน'!R18="ย้าย","-",COUNTIF($EG12:$FK12,"ข")))</f>
        <v/>
      </c>
      <c r="PE12" s="439" t="str">
        <f>IF(OR(COUNTA($FN$4:$GR$4)=0,$A12=""),"",IF('2.ชื่อนักเรียน'!R18="ย้าย","-",COUNTIF($FN12:$GR12,"/")))</f>
        <v/>
      </c>
      <c r="PF12" s="440" t="str">
        <f>IF(OR(COUNTA($FN$4:$GR$4)=0,$A12=""),"",IF('2.ชื่อนักเรียน'!R18="ย้าย","-",COUNTIF($FN12:$GR12,"ป")))</f>
        <v/>
      </c>
      <c r="PG12" s="440" t="str">
        <f>IF(OR(COUNTA($FN$4:$GR$4)=0,A12=""),"",IF('2.ชื่อนักเรียน'!R18="ย้าย","-",COUNTIF($FN12:$GR12,"ล")))</f>
        <v/>
      </c>
      <c r="PH12" s="440" t="str">
        <f>IF(OR(COUNTA($FN$4:$GR$4)=0,A12=""),"",IF('2.ชื่อนักเรียน'!R18="ย้าย","-",COUNTIF($FN12:$GR12,"ข")))</f>
        <v/>
      </c>
      <c r="PI12" s="439" t="str">
        <f>IF(OR(COUNTA($OK$3:$PD$3,$PE$3)=0,$A12=""),"",IF('2.ชื่อนักเรียน'!R18="ย้าย","-",SUM(OK12,OO12,OS12,OW12,PA12,PE12)))</f>
        <v/>
      </c>
      <c r="PJ12" s="440" t="str">
        <f>IF(OR(COUNTA($OK$3:$PD$3,$PE$3)=0,$A12=""),"",IF('2.ชื่อนักเรียน'!R18="ย้าย","-",SUM(OL12,OP12,OT12,OX12,PB12,PF12)))</f>
        <v/>
      </c>
      <c r="PK12" s="440" t="str">
        <f>IF(OR(COUNTA($OK$3:$PD$3,$PE$3)=0,$A12=""),"",IF('2.ชื่อนักเรียน'!R18="ย้าย","-",SUM(OM12,OQ12,OU12,OY12,PC12,PG12)))</f>
        <v/>
      </c>
      <c r="PL12" s="452" t="str">
        <f>IF(OR(COUNTA($OK$3:$PD$3,$PE$3)=0,$A12=""),"",IF('2.ชื่อนักเรียน'!R18="ย้าย","-",SUM(ON12,OR12,OV12,OZ12,PD12,PH12)))</f>
        <v/>
      </c>
      <c r="PM12" s="428" t="str">
        <f>IF(PI12="","",PI12)</f>
        <v/>
      </c>
      <c r="PN12" s="442" t="str">
        <f>IF(PM12="","",IF('2.ชื่อนักเรียน'!R18="ย้าย","ย้าย",(PM12*100)/COUNTA($E$4:$AI$4,$AL$4:$BP$4,$BS$4:$CW$4,$CZ$4:$ED$4,$EG$4:$FK$4)))</f>
        <v/>
      </c>
      <c r="PO12" s="428">
        <v>8</v>
      </c>
      <c r="PP12" s="439" t="str">
        <f>IF(OR(COUNTA($FN$4:$GR$4)=0,$A12=""),"",IF('2.ชื่อนักเรียน'!R18="ย้าย","-",COUNTIF($FN12:$GR12,"/")))</f>
        <v/>
      </c>
      <c r="PQ12" s="440" t="str">
        <f>IF(OR(COUNTA($FN$4:$GR$4)=0,$A12=""),"",IF('2.ชื่อนักเรียน'!R18="ย้าย","-",COUNTIF($FN12:$GR12,"ป")))</f>
        <v/>
      </c>
      <c r="PR12" s="440" t="str">
        <f>IF(OR(COUNTA($FN$4:$GR$4)=0,A12=""),"",IF('2.ชื่อนักเรียน'!R18="ย้าย","-",COUNTIF($FN12:$GR12,"ล")))</f>
        <v/>
      </c>
      <c r="PS12" s="441" t="str">
        <f>IF(OR(COUNTA($FN$4:$GR$4)=0,A12=""),"",IF('2.ชื่อนักเรียน'!R18="ย้าย","-",COUNTIF($FN12:$GR12,"ข")))</f>
        <v/>
      </c>
      <c r="PT12" s="439" t="str">
        <f>IF(OR(COUNTA($GU$4:$HY$4)=0,$A12=""),"",IF('2.ชื่อนักเรียน'!R18="ย้าย","-",COUNTIF($GU12:$HY12,"/")))</f>
        <v/>
      </c>
      <c r="PU12" s="440" t="str">
        <f>IF(OR(COUNTA($GU$4:$HY$4)=0,$A12=""),"",IF('2.ชื่อนักเรียน'!R18="ย้าย","-",COUNTIF($GU12:$HY12,"ป")))</f>
        <v/>
      </c>
      <c r="PV12" s="440" t="str">
        <f>IF(OR(COUNTA($GU$4:$HY$4)=0,$A12=""),"",IF('2.ชื่อนักเรียน'!R18="ย้าย","-",COUNTIF($GU12:$HY12,"ล")))</f>
        <v/>
      </c>
      <c r="PW12" s="441" t="str">
        <f>IF(OR(COUNTA($GU$4:$HY$4)=0,$A12=""),"",IF('2.ชื่อนักเรียน'!R18="ย้าย","-",COUNTIF($GU12:$HY12,"ข")))</f>
        <v/>
      </c>
      <c r="PX12" s="439" t="str">
        <f>IF(OR(COUNTA($IB$4:$JF$4)=0,$A12=""),"",IF('2.ชื่อนักเรียน'!R18="ย้าย","-",COUNTIF($IB12:$JF12,"/")))</f>
        <v/>
      </c>
      <c r="PY12" s="440" t="str">
        <f>IF(OR(COUNTA($IB$4:$JF$4)=0,$A12=""),"",IF('2.ชื่อนักเรียน'!R18="ย้าย","-",COUNTIF($IB12:$JF12,"ป")))</f>
        <v/>
      </c>
      <c r="PZ12" s="440" t="str">
        <f>IF(OR(COUNTA($IB$4:$JF$4)=0,$A12=""),"",IF('2.ชื่อนักเรียน'!R18="ย้าย","-",COUNTIF($IB12:$JF12,"ล")))</f>
        <v/>
      </c>
      <c r="QA12" s="441" t="str">
        <f>IF(OR(COUNTA($IB$4:$JF$4)=0,$A12=""),"",IF('2.ชื่อนักเรียน'!R18="ย้าย","-",COUNTIF($IB12:$JF12,"ข")))</f>
        <v/>
      </c>
      <c r="QB12" s="439" t="str">
        <f>IF(OR(COUNTA($JI$4:$KM$4)=0,$A12=""),"",IF('2.ชื่อนักเรียน'!R18="ย้าย","-",COUNTIF($JI12:$KM12,"/")))</f>
        <v/>
      </c>
      <c r="QC12" s="440" t="str">
        <f>IF(OR(COUNTA($JI$4:$KM$4)=0,$A12=""),"",IF('2.ชื่อนักเรียน'!R18="ย้าย","-",COUNTIF($JI12:$KM12,"ป")))</f>
        <v/>
      </c>
      <c r="QD12" s="440" t="str">
        <f>IF(OR(COUNTA($JI$4:$KM$4)=0,$A12=""),"",IF('2.ชื่อนักเรียน'!R18="ย้าย","-",COUNTIF($JI12:$KM12,"ล")))</f>
        <v/>
      </c>
      <c r="QE12" s="441" t="str">
        <f>IF(OR(COUNTA($JI$4:$KM$4)=0,$A12=""),"",IF('2.ชื่อนักเรียน'!R18="ย้าย","-",COUNTIF($JI12:$KM12,"ข")))</f>
        <v/>
      </c>
      <c r="QF12" s="439" t="str">
        <f>IF(OR(COUNTA($KP$4:$LT$4)=0,$A12=""),"",IF('2.ชื่อนักเรียน'!R18="ย้าย","-",COUNTIF($KP12:$LT12,"/")))</f>
        <v/>
      </c>
      <c r="QG12" s="440" t="str">
        <f>IF(OR(COUNTA($KP$4:$LT$4)=0,$A12=""),"",IF('2.ชื่อนักเรียน'!R18="ย้าย","-",COUNTIF($KP12:$LT12,"ป")))</f>
        <v/>
      </c>
      <c r="QH12" s="440" t="str">
        <f>IF(OR(COUNTA($KP$4:$LT$4)=0,$A12=""),"",IF('2.ชื่อนักเรียน'!R18="ย้าย","-",COUNTIF($KP12:$LT12,"ล")))</f>
        <v/>
      </c>
      <c r="QI12" s="441" t="str">
        <f>IF(OR(COUNTA($KP$4:$LT$4)=0,$A12=""),"",IF('2.ชื่อนักเรียน'!R18="ย้าย","-",COUNTIF($KP12:$LT12,"ข")))</f>
        <v/>
      </c>
      <c r="QJ12" s="439" t="str">
        <f>IF(OR(COUNTA($LW$4:$NA$4)=0,$A12=""),"",IF('2.ชื่อนักเรียน'!R18="ย้าย","-",COUNTIF($LW12:$NA12,"/")))</f>
        <v/>
      </c>
      <c r="QK12" s="440" t="str">
        <f>IF(OR(COUNTA($LW$4:$NA$4)=0,$A12=""),"",IF('2.ชื่อนักเรียน'!R18="ย้าย","-",COUNTIF($LW12:$NA12,"ป")))</f>
        <v/>
      </c>
      <c r="QL12" s="440" t="str">
        <f>IF(OR(COUNTA($LW$4:$NA$4)=0,$A12=""),"",IF('2.ชื่อนักเรียน'!R18="ย้าย","-",COUNTIF($LW12:$NA12,"ล")))</f>
        <v/>
      </c>
      <c r="QM12" s="441" t="str">
        <f>IF(OR(COUNTA($LW$4:$NA$4)=0,$A12=""),"",IF('2.ชื่อนักเรียน'!R18="ย้าย","-",COUNTIF($LW12:$NA12,"ข")))</f>
        <v/>
      </c>
      <c r="QN12" s="439" t="str">
        <f>IF(OR(COUNTA($ND$4:$OH$4)=0,$A12=""),"",IF('2.ชื่อนักเรียน'!R18="ย้าย","-",COUNTIF($ND12:$OH12,"/")))</f>
        <v/>
      </c>
      <c r="QO12" s="440" t="str">
        <f>IF(OR(COUNTA($ND$4:$OH$4)=0,$A12=""),"",IF('2.ชื่อนักเรียน'!R18="ย้าย","-",COUNTIF($ND12:$OH12,"ป")))</f>
        <v/>
      </c>
      <c r="QP12" s="440" t="str">
        <f>IF(OR(COUNTA($ND$4:$OH$4)=0,$A12=""),"",IF('2.ชื่อนักเรียน'!R18="ย้าย","-",COUNTIF($ND12:$OH12,"ล")))</f>
        <v/>
      </c>
      <c r="QQ12" s="440" t="str">
        <f>IF(OR(COUNTA($ND$4:$OH$4)=0,$A12=""),"",IF('2.ชื่อนักเรียน'!R18="ย้าย","-",COUNTIF($ND12:$OH12,"ข")))</f>
        <v/>
      </c>
      <c r="QR12" s="439" t="str">
        <f>IF(OR(COUNTA($PP$3:$QM$3,$QN$3)=0,$A12=""),"",IF('2.ชื่อนักเรียน'!R18="ย้าย","-",SUM(PP12,PT12,PX12,QB12,QF12,QJ12,QN12)))</f>
        <v/>
      </c>
      <c r="QS12" s="440" t="str">
        <f>IF(OR(COUNTA($PP$3:$QM$3,$QN$3)=0,$A12=""),"",IF('2.ชื่อนักเรียน'!R18="ย้าย","-",SUM(PQ12,PU12,PY12,QC12,QG12,QK12,QO12)))</f>
        <v/>
      </c>
      <c r="QT12" s="440" t="str">
        <f>IF(OR(COUNTA($PP$3:$QM$3,$QN$3)=0,$A12=""),"",IF('2.ชื่อนักเรียน'!R18="ย้าย","-",SUM(PR12,PV12,PZ12,QD12,QH12,QL12,QP12)))</f>
        <v/>
      </c>
      <c r="QU12" s="452" t="str">
        <f>IF(OR(COUNTA($PP$3:$QM$3,$QN$3)=0,$A12=""),"",IF('2.ชื่อนักเรียน'!R18="ย้าย","-",SUM(PS12,PW12,QA12,QE12,QI12,QM12,QQ12)))</f>
        <v/>
      </c>
      <c r="QV12" s="428" t="str">
        <f t="shared" si="1"/>
        <v/>
      </c>
      <c r="QW12" s="442" t="str">
        <f>IF(QV12="","",IF('2.ชื่อนักเรียน'!R18="ย้าย","ย้าย",(QV12*100)/COUNTA($GU$4:$HY$4,$IB$4:$JF$4,$JI$4:$KM$4,$KP$4:$LT$4,$LW$4:$NA$4,$ND$4:$OH$4,$FN$4:$GR$4)))</f>
        <v/>
      </c>
      <c r="QX12" s="453" t="str">
        <f>IF('2.ชื่อนักเรียน'!C18="","",'2.ชื่อนักเรียน'!C18)</f>
        <v/>
      </c>
      <c r="QY12" s="454" t="str">
        <f>IF('2.ชื่อนักเรียน'!D18="","",'2.ชื่อนักเรียน'!D18)</f>
        <v/>
      </c>
      <c r="QZ12" s="428" t="str">
        <f>IF(A12="","",IF('2.ชื่อนักเรียน'!R18="ย้าย","-",$RN$4))</f>
        <v/>
      </c>
      <c r="RA12" s="428" t="str">
        <f>IF(A12="","",IF('2.ชื่อนักเรียน'!R18="ย้าย","-",SUM(PP12,OK12,OO12,OS12,OW12,PA12,PE12,PT12,PX12,QB12,QF12,QJ12,QN12)))</f>
        <v/>
      </c>
      <c r="RB12" s="428" t="str">
        <f>IF(A12="","",IF('2.ชื่อนักเรียน'!R18="ย้าย","-",SUM(PQ12,OL12,OP12,OT12,OX12,PB12,PF12,PU12,PY12,QC12,QG12,QK12,QO12)))</f>
        <v/>
      </c>
      <c r="RC12" s="428" t="str">
        <f>IF(A12="","",IF('2.ชื่อนักเรียน'!R18="ย้าย","-",SUM(PR12,OM12,OQ12,OU12,OY12,PC12,PG12,PV12,PZ12,QD12,QH12,QL12,QP12)))</f>
        <v/>
      </c>
      <c r="RD12" s="455" t="str">
        <f>IF(A12="","",IF('2.ชื่อนักเรียน'!R18="ย้าย","-",SUM(PS12,ON12,OR12,OV12,OZ12,PD12,PH12,PW12,QA12,QE12,QI12,QM12,QQ12)))</f>
        <v/>
      </c>
      <c r="RE12" s="442" t="str">
        <f>IF(A12="","",IF('2.ชื่อนักเรียน'!R18="ย้าย","-",(RA12*100)/QZ12))</f>
        <v/>
      </c>
      <c r="RF12" s="428" t="str">
        <f>IF(A12="","",IF('2.ชื่อนักเรียน'!R18="ย้าย","-",RA12))</f>
        <v/>
      </c>
      <c r="RG12" s="442" t="str">
        <f>IF(A12="","",IF('2.ชื่อนักเรียน'!R18="ย้าย","ย้าย",RE12))</f>
        <v/>
      </c>
      <c r="RH12" s="456"/>
      <c r="RJ12" s="457"/>
      <c r="RM12" s="457"/>
    </row>
    <row r="13" spans="1:483" ht="21" customHeight="1">
      <c r="A13" s="446" t="str">
        <f>IF('2.ชื่อนักเรียน'!C19="","",'2.ชื่อนักเรียน'!C19)</f>
        <v/>
      </c>
      <c r="B13" s="447" t="str">
        <f>IF('2.ชื่อนักเรียน'!D19="","",'2.ชื่อนักเรียน'!D19)</f>
        <v/>
      </c>
      <c r="C13" s="448" t="str">
        <f>IF('2.ชื่อนักเรียน'!R19="","",'2.ชื่อนักเรียน'!R19)</f>
        <v/>
      </c>
      <c r="D13" s="428">
        <v>9</v>
      </c>
      <c r="E13" s="449"/>
      <c r="F13" s="450"/>
      <c r="G13" s="450"/>
      <c r="H13" s="450"/>
      <c r="I13" s="450"/>
      <c r="J13" s="450"/>
      <c r="K13" s="450"/>
      <c r="L13" s="450"/>
      <c r="M13" s="450"/>
      <c r="N13" s="450"/>
      <c r="O13" s="450"/>
      <c r="P13" s="450"/>
      <c r="Q13" s="450"/>
      <c r="R13" s="450"/>
      <c r="S13" s="450"/>
      <c r="T13" s="450"/>
      <c r="U13" s="450"/>
      <c r="V13" s="450"/>
      <c r="W13" s="450"/>
      <c r="X13" s="450"/>
      <c r="Y13" s="450"/>
      <c r="Z13" s="450"/>
      <c r="AA13" s="450"/>
      <c r="AB13" s="450"/>
      <c r="AC13" s="450"/>
      <c r="AD13" s="450"/>
      <c r="AE13" s="450"/>
      <c r="AF13" s="450"/>
      <c r="AG13" s="450"/>
      <c r="AH13" s="450"/>
      <c r="AI13" s="451"/>
      <c r="AJ13" s="428" t="str">
        <f>IF(COUNTA($E$3:$AI$3)=0,"",IF('2.ชื่อนักเรียน'!R19="ย้าย","ย้าย",OK13))</f>
        <v/>
      </c>
      <c r="AK13" s="428">
        <v>9</v>
      </c>
      <c r="AL13" s="449"/>
      <c r="AM13" s="450"/>
      <c r="AN13" s="450"/>
      <c r="AO13" s="450"/>
      <c r="AP13" s="450"/>
      <c r="AQ13" s="450"/>
      <c r="AR13" s="450"/>
      <c r="AS13" s="450"/>
      <c r="AT13" s="450"/>
      <c r="AU13" s="450"/>
      <c r="AV13" s="450"/>
      <c r="AW13" s="450"/>
      <c r="AX13" s="450"/>
      <c r="AY13" s="450"/>
      <c r="AZ13" s="450"/>
      <c r="BA13" s="450"/>
      <c r="BB13" s="450"/>
      <c r="BC13" s="450"/>
      <c r="BD13" s="450"/>
      <c r="BE13" s="450"/>
      <c r="BF13" s="450"/>
      <c r="BG13" s="450"/>
      <c r="BH13" s="450"/>
      <c r="BI13" s="450"/>
      <c r="BJ13" s="450"/>
      <c r="BK13" s="450"/>
      <c r="BL13" s="450"/>
      <c r="BM13" s="450"/>
      <c r="BN13" s="450"/>
      <c r="BO13" s="450"/>
      <c r="BP13" s="451"/>
      <c r="BQ13" s="428" t="str">
        <f>IF(COUNTA($AL$4:$BP$4)=0,"",IF('2.ชื่อนักเรียน'!R19="ย้าย","ย้าย",OO13))</f>
        <v/>
      </c>
      <c r="BR13" s="428">
        <v>9</v>
      </c>
      <c r="BS13" s="449"/>
      <c r="BT13" s="450"/>
      <c r="BU13" s="450"/>
      <c r="BV13" s="450"/>
      <c r="BW13" s="450"/>
      <c r="BX13" s="450"/>
      <c r="BY13" s="450"/>
      <c r="BZ13" s="450"/>
      <c r="CA13" s="450"/>
      <c r="CB13" s="450"/>
      <c r="CC13" s="450"/>
      <c r="CD13" s="450"/>
      <c r="CE13" s="450"/>
      <c r="CF13" s="450"/>
      <c r="CG13" s="450"/>
      <c r="CH13" s="450"/>
      <c r="CI13" s="450"/>
      <c r="CJ13" s="450"/>
      <c r="CK13" s="450"/>
      <c r="CL13" s="450"/>
      <c r="CM13" s="450"/>
      <c r="CN13" s="450"/>
      <c r="CO13" s="450"/>
      <c r="CP13" s="450"/>
      <c r="CQ13" s="450"/>
      <c r="CR13" s="450"/>
      <c r="CS13" s="450"/>
      <c r="CT13" s="450"/>
      <c r="CU13" s="450"/>
      <c r="CV13" s="450"/>
      <c r="CW13" s="451"/>
      <c r="CX13" s="428" t="str">
        <f>IF(COUNTA($BS$4:$CW$4)=0,"",IF('2.ชื่อนักเรียน'!R19="ย้าย","ย้าย",OS13))</f>
        <v/>
      </c>
      <c r="CY13" s="428">
        <v>9</v>
      </c>
      <c r="CZ13" s="449"/>
      <c r="DA13" s="450"/>
      <c r="DB13" s="450"/>
      <c r="DC13" s="450"/>
      <c r="DD13" s="450"/>
      <c r="DE13" s="450"/>
      <c r="DF13" s="450"/>
      <c r="DG13" s="450"/>
      <c r="DH13" s="450"/>
      <c r="DI13" s="450"/>
      <c r="DJ13" s="450"/>
      <c r="DK13" s="450"/>
      <c r="DL13" s="450"/>
      <c r="DM13" s="450"/>
      <c r="DN13" s="450"/>
      <c r="DO13" s="450"/>
      <c r="DP13" s="450"/>
      <c r="DQ13" s="450"/>
      <c r="DR13" s="450"/>
      <c r="DS13" s="450"/>
      <c r="DT13" s="450"/>
      <c r="DU13" s="450"/>
      <c r="DV13" s="450"/>
      <c r="DW13" s="450"/>
      <c r="DX13" s="450"/>
      <c r="DY13" s="450"/>
      <c r="DZ13" s="450"/>
      <c r="EA13" s="450"/>
      <c r="EB13" s="450"/>
      <c r="EC13" s="450"/>
      <c r="ED13" s="451"/>
      <c r="EE13" s="428" t="str">
        <f>IF(COUNTA($CZ$4:$ED$4)=0,"",IF('2.ชื่อนักเรียน'!R19="ย้าย","ย้าย",OW13))</f>
        <v/>
      </c>
      <c r="EF13" s="428">
        <v>9</v>
      </c>
      <c r="EG13" s="449"/>
      <c r="EH13" s="450"/>
      <c r="EI13" s="450"/>
      <c r="EJ13" s="450"/>
      <c r="EK13" s="450"/>
      <c r="EL13" s="450"/>
      <c r="EM13" s="450"/>
      <c r="EN13" s="450"/>
      <c r="EO13" s="450"/>
      <c r="EP13" s="450"/>
      <c r="EQ13" s="450"/>
      <c r="ER13" s="450"/>
      <c r="ES13" s="450"/>
      <c r="ET13" s="450"/>
      <c r="EU13" s="450"/>
      <c r="EV13" s="450"/>
      <c r="EW13" s="450"/>
      <c r="EX13" s="450"/>
      <c r="EY13" s="450"/>
      <c r="EZ13" s="450"/>
      <c r="FA13" s="450"/>
      <c r="FB13" s="450"/>
      <c r="FC13" s="450"/>
      <c r="FD13" s="450"/>
      <c r="FE13" s="450"/>
      <c r="FF13" s="450"/>
      <c r="FG13" s="450"/>
      <c r="FH13" s="450"/>
      <c r="FI13" s="450"/>
      <c r="FJ13" s="450"/>
      <c r="FK13" s="451"/>
      <c r="FL13" s="428" t="str">
        <f>IF(COUNTA($EG$4:$FK$4)=0,"",IF('2.ชื่อนักเรียน'!R19="ย้าย","ย้าย",PA13))</f>
        <v/>
      </c>
      <c r="FM13" s="428">
        <v>9</v>
      </c>
      <c r="FN13" s="449"/>
      <c r="FO13" s="450"/>
      <c r="FP13" s="450"/>
      <c r="FQ13" s="450"/>
      <c r="FR13" s="450"/>
      <c r="FS13" s="450"/>
      <c r="FT13" s="450"/>
      <c r="FU13" s="450"/>
      <c r="FV13" s="450"/>
      <c r="FW13" s="450"/>
      <c r="FX13" s="450"/>
      <c r="FY13" s="450"/>
      <c r="FZ13" s="450"/>
      <c r="GA13" s="450"/>
      <c r="GB13" s="450"/>
      <c r="GC13" s="450"/>
      <c r="GD13" s="450"/>
      <c r="GE13" s="450"/>
      <c r="GF13" s="450"/>
      <c r="GG13" s="450"/>
      <c r="GH13" s="450"/>
      <c r="GI13" s="450"/>
      <c r="GJ13" s="450"/>
      <c r="GK13" s="450"/>
      <c r="GL13" s="450"/>
      <c r="GM13" s="450"/>
      <c r="GN13" s="450"/>
      <c r="GO13" s="450"/>
      <c r="GP13" s="450"/>
      <c r="GQ13" s="450"/>
      <c r="GR13" s="451"/>
      <c r="GS13" s="428" t="str">
        <f>IF(COUNTA($FN$4:$GR$4)=0,"",IF('2.ชื่อนักเรียน'!R19="ย้าย","ย้าย",PE13))</f>
        <v/>
      </c>
      <c r="GT13" s="428">
        <v>9</v>
      </c>
      <c r="GU13" s="449"/>
      <c r="GV13" s="450"/>
      <c r="GW13" s="450"/>
      <c r="GX13" s="450"/>
      <c r="GY13" s="450"/>
      <c r="GZ13" s="450"/>
      <c r="HA13" s="450"/>
      <c r="HB13" s="450"/>
      <c r="HC13" s="450"/>
      <c r="HD13" s="450"/>
      <c r="HE13" s="450"/>
      <c r="HF13" s="450"/>
      <c r="HG13" s="450"/>
      <c r="HH13" s="450"/>
      <c r="HI13" s="450"/>
      <c r="HJ13" s="450"/>
      <c r="HK13" s="450"/>
      <c r="HL13" s="450"/>
      <c r="HM13" s="450"/>
      <c r="HN13" s="450"/>
      <c r="HO13" s="450"/>
      <c r="HP13" s="450"/>
      <c r="HQ13" s="450"/>
      <c r="HR13" s="450"/>
      <c r="HS13" s="450"/>
      <c r="HT13" s="450"/>
      <c r="HU13" s="450"/>
      <c r="HV13" s="450"/>
      <c r="HW13" s="450"/>
      <c r="HX13" s="450"/>
      <c r="HY13" s="451"/>
      <c r="HZ13" s="428" t="str">
        <f>IF(COUNTA($GU$4:HY12)=0,"",IF('2.ชื่อนักเรียน'!R19="ย้าย","ย้าย",PT13))</f>
        <v/>
      </c>
      <c r="IA13" s="428">
        <v>9</v>
      </c>
      <c r="IB13" s="449"/>
      <c r="IC13" s="450"/>
      <c r="ID13" s="450"/>
      <c r="IE13" s="450"/>
      <c r="IF13" s="450"/>
      <c r="IG13" s="450"/>
      <c r="IH13" s="450"/>
      <c r="II13" s="450"/>
      <c r="IJ13" s="450"/>
      <c r="IK13" s="450"/>
      <c r="IL13" s="450"/>
      <c r="IM13" s="450"/>
      <c r="IN13" s="450"/>
      <c r="IO13" s="450"/>
      <c r="IP13" s="450"/>
      <c r="IQ13" s="450"/>
      <c r="IR13" s="450"/>
      <c r="IS13" s="450"/>
      <c r="IT13" s="450"/>
      <c r="IU13" s="450"/>
      <c r="IV13" s="450"/>
      <c r="IW13" s="450"/>
      <c r="IX13" s="450"/>
      <c r="IY13" s="450"/>
      <c r="IZ13" s="450"/>
      <c r="JA13" s="450"/>
      <c r="JB13" s="450"/>
      <c r="JC13" s="450"/>
      <c r="JD13" s="450"/>
      <c r="JE13" s="450"/>
      <c r="JF13" s="451"/>
      <c r="JG13" s="428" t="str">
        <f>IF(COUNTA($IB$4:$JF$4)=0,"",IF('2.ชื่อนักเรียน'!R19="ย้าย","ย้าย",PX13))</f>
        <v/>
      </c>
      <c r="JH13" s="428">
        <v>9</v>
      </c>
      <c r="JI13" s="449"/>
      <c r="JJ13" s="450"/>
      <c r="JK13" s="450"/>
      <c r="JL13" s="450"/>
      <c r="JM13" s="450"/>
      <c r="JN13" s="450"/>
      <c r="JO13" s="450"/>
      <c r="JP13" s="450"/>
      <c r="JQ13" s="450"/>
      <c r="JR13" s="450"/>
      <c r="JS13" s="450"/>
      <c r="JT13" s="450"/>
      <c r="JU13" s="450"/>
      <c r="JV13" s="450"/>
      <c r="JW13" s="450"/>
      <c r="JX13" s="450"/>
      <c r="JY13" s="450"/>
      <c r="JZ13" s="450"/>
      <c r="KA13" s="450"/>
      <c r="KB13" s="450"/>
      <c r="KC13" s="450"/>
      <c r="KD13" s="450"/>
      <c r="KE13" s="450"/>
      <c r="KF13" s="450"/>
      <c r="KG13" s="450"/>
      <c r="KH13" s="450"/>
      <c r="KI13" s="450"/>
      <c r="KJ13" s="450"/>
      <c r="KK13" s="450"/>
      <c r="KL13" s="450"/>
      <c r="KM13" s="451"/>
      <c r="KN13" s="430" t="str">
        <f>IF(COUNTA($JI$4:$KM$4)=0,"",IF('2.ชื่อนักเรียน'!R19="ย้าย","ย้าย",QB13))</f>
        <v/>
      </c>
      <c r="KO13" s="428">
        <v>9</v>
      </c>
      <c r="KP13" s="449"/>
      <c r="KQ13" s="450"/>
      <c r="KR13" s="450"/>
      <c r="KS13" s="450"/>
      <c r="KT13" s="450"/>
      <c r="KU13" s="450"/>
      <c r="KV13" s="450"/>
      <c r="KW13" s="450"/>
      <c r="KX13" s="450"/>
      <c r="KY13" s="450"/>
      <c r="KZ13" s="450"/>
      <c r="LA13" s="450"/>
      <c r="LB13" s="450"/>
      <c r="LC13" s="450"/>
      <c r="LD13" s="450"/>
      <c r="LE13" s="450"/>
      <c r="LF13" s="450"/>
      <c r="LG13" s="450"/>
      <c r="LH13" s="450"/>
      <c r="LI13" s="450"/>
      <c r="LJ13" s="450"/>
      <c r="LK13" s="450"/>
      <c r="LL13" s="450"/>
      <c r="LM13" s="450"/>
      <c r="LN13" s="450"/>
      <c r="LO13" s="450"/>
      <c r="LP13" s="450"/>
      <c r="LQ13" s="450"/>
      <c r="LR13" s="450"/>
      <c r="LS13" s="450"/>
      <c r="LT13" s="451"/>
      <c r="LU13" s="430" t="str">
        <f>IF(COUNTA($KP$4:$LT$4)=0,"",IF('2.ชื่อนักเรียน'!R19="ย้าย","ย้าย",QF13))</f>
        <v/>
      </c>
      <c r="LV13" s="428">
        <v>9</v>
      </c>
      <c r="LW13" s="449"/>
      <c r="LX13" s="450"/>
      <c r="LY13" s="450"/>
      <c r="LZ13" s="450"/>
      <c r="MA13" s="450"/>
      <c r="MB13" s="450"/>
      <c r="MC13" s="450"/>
      <c r="MD13" s="450"/>
      <c r="ME13" s="450"/>
      <c r="MF13" s="450"/>
      <c r="MG13" s="450"/>
      <c r="MH13" s="450"/>
      <c r="MI13" s="450"/>
      <c r="MJ13" s="450"/>
      <c r="MK13" s="450"/>
      <c r="ML13" s="450"/>
      <c r="MM13" s="450"/>
      <c r="MN13" s="450"/>
      <c r="MO13" s="450"/>
      <c r="MP13" s="450"/>
      <c r="MQ13" s="450"/>
      <c r="MR13" s="450"/>
      <c r="MS13" s="450"/>
      <c r="MT13" s="450"/>
      <c r="MU13" s="450"/>
      <c r="MV13" s="450"/>
      <c r="MW13" s="450"/>
      <c r="MX13" s="450"/>
      <c r="MY13" s="450"/>
      <c r="MZ13" s="450"/>
      <c r="NA13" s="451"/>
      <c r="NB13" s="430" t="str">
        <f>IF(COUNTA($LW$5:$NA$5)=0,"",IF('2.ชื่อนักเรียน'!R19="ย้าย","ย้าย",QJ13))</f>
        <v/>
      </c>
      <c r="NC13" s="430">
        <v>9</v>
      </c>
      <c r="ND13" s="449"/>
      <c r="NE13" s="450"/>
      <c r="NF13" s="450"/>
      <c r="NG13" s="450"/>
      <c r="NH13" s="450"/>
      <c r="NI13" s="450"/>
      <c r="NJ13" s="450"/>
      <c r="NK13" s="450"/>
      <c r="NL13" s="450"/>
      <c r="NM13" s="450"/>
      <c r="NN13" s="450"/>
      <c r="NO13" s="450"/>
      <c r="NP13" s="450"/>
      <c r="NQ13" s="450"/>
      <c r="NR13" s="450"/>
      <c r="NS13" s="450"/>
      <c r="NT13" s="450"/>
      <c r="NU13" s="450"/>
      <c r="NV13" s="450"/>
      <c r="NW13" s="450"/>
      <c r="NX13" s="450"/>
      <c r="NY13" s="450"/>
      <c r="NZ13" s="450"/>
      <c r="OA13" s="450"/>
      <c r="OB13" s="450"/>
      <c r="OC13" s="450"/>
      <c r="OD13" s="450"/>
      <c r="OE13" s="450"/>
      <c r="OF13" s="450"/>
      <c r="OG13" s="450"/>
      <c r="OH13" s="451"/>
      <c r="OI13" s="430" t="str">
        <f>IF(COUNTA($ND$4:$OH$4)=0,"",IF('2.ชื่อนักเรียน'!R19="ย้าย","ย้าย",QN13))</f>
        <v/>
      </c>
      <c r="OJ13" s="428">
        <v>9</v>
      </c>
      <c r="OK13" s="439" t="str">
        <f>IF(OR(COUNTA($E$4:$AI$4)=0,$A13=""),"",IF('2.ชื่อนักเรียน'!R19="ย้าย","-",COUNTIF($E13:$AI13,"/")))</f>
        <v/>
      </c>
      <c r="OL13" s="440" t="str">
        <f>IF(OR(COUNTA($E$4:$AI$4)=0,$A13=""),"",IF('2.ชื่อนักเรียน'!R19="ย้าย","-",COUNTIF($E13:$AI13,"ป")))</f>
        <v/>
      </c>
      <c r="OM13" s="440" t="str">
        <f>IF(OR(COUNTA($E$4:$AI$4)=0,$A13=""),"",IF('2.ชื่อนักเรียน'!R19="ย้าย","-",COUNTIF($E13:$AI13,"ล")))</f>
        <v/>
      </c>
      <c r="ON13" s="441" t="str">
        <f>IF(OR(COUNTA($E$4:$AI$4)=0,$A13=""),"",IF('2.ชื่อนักเรียน'!R19="ย้าย","-",COUNTIF($E13:$AI13,"ข")))</f>
        <v/>
      </c>
      <c r="OO13" s="439" t="str">
        <f>IF(OR(COUNTA($AL$4:$BP$4)=0,$A13=""),"",IF('2.ชื่อนักเรียน'!R19="ย้าย","-",COUNTIF($AL13:$BP13,"/")))</f>
        <v/>
      </c>
      <c r="OP13" s="440" t="str">
        <f>IF(OR(COUNTA($AL$4:$BP$4)=0,$A13=""),"",IF('2.ชื่อนักเรียน'!R19="ย้าย","-",COUNTIF($AL13:$BP13,"ป")))</f>
        <v/>
      </c>
      <c r="OQ13" s="440" t="str">
        <f>IF(OR(COUNTA($AL$4:$BP$4)=0,$A13=""),"",IF('2.ชื่อนักเรียน'!R19="ย้าย","-",COUNTIF($AL13:$BP13,"ล")))</f>
        <v/>
      </c>
      <c r="OR13" s="441" t="str">
        <f>IF(OR(COUNTA($AL$4:$BP$4)=0,$A13=""),"",IF('2.ชื่อนักเรียน'!R19="ย้าย","-",COUNTIF($AL13:$BP13,"ข")))</f>
        <v/>
      </c>
      <c r="OS13" s="439" t="str">
        <f>IF(OR(COUNTA($BS$4:$CW$4)=0,$A13=""),"",IF('2.ชื่อนักเรียน'!R19="ย้าย","-",COUNTIF($BS13:$CW13,"/")))</f>
        <v/>
      </c>
      <c r="OT13" s="440" t="str">
        <f>IF(OR(COUNTA($BS$4:$CW$4)=0,$A13=""),"",IF('2.ชื่อนักเรียน'!R19="ย้าย","-",COUNTIF($BS13:$CW13,"ป")))</f>
        <v/>
      </c>
      <c r="OU13" s="440" t="str">
        <f>IF(OR(COUNTA($BS$4:$CW$4)=0,$A13=""),"",IF('2.ชื่อนักเรียน'!R19="ย้าย","-",COUNTIF($BS13:$CW13,"ล")))</f>
        <v/>
      </c>
      <c r="OV13" s="441" t="str">
        <f>IF(OR(COUNTA($BS$4:$CW$4)=0,$A13=""),"",IF('2.ชื่อนักเรียน'!R19="ย้าย","-",COUNTIF($BS13:$CW13,"ข")))</f>
        <v/>
      </c>
      <c r="OW13" s="439" t="str">
        <f>IF(OR(COUNTA($CZ$4:$ED$4)=0,$A13=""),"",IF('2.ชื่อนักเรียน'!R19="ย้าย","-",COUNTIF($CZ13:$ED13,"/")))</f>
        <v/>
      </c>
      <c r="OX13" s="440" t="str">
        <f>IF(OR(COUNTA($CZ$4:$ED$4)=0,$A13=""),"",IF('2.ชื่อนักเรียน'!R19="ย้าย","-",COUNTIF($CZ13:$ED13,"ป")))</f>
        <v/>
      </c>
      <c r="OY13" s="440" t="str">
        <f>IF(OR(COUNTA($CZ$4:$ED$4)=0,A13=""),"",IF('2.ชื่อนักเรียน'!R19="ย้าย","-",COUNTIF($CZ13:$ED13,"ล")))</f>
        <v/>
      </c>
      <c r="OZ13" s="441" t="str">
        <f>IF(OR(COUNTA($CZ$4:$ED$4)=0,A13=""),"",IF('2.ชื่อนักเรียน'!R19="ย้าย","-",COUNTIF($CZ13:$ED13,"ข")))</f>
        <v/>
      </c>
      <c r="PA13" s="439" t="str">
        <f>IF(OR(COUNTA($EG$4:$FK$4)=0,$A13=""),"",IF('2.ชื่อนักเรียน'!R19="ย้าย","-",COUNTIF($EG13:$FK13,"/")))</f>
        <v/>
      </c>
      <c r="PB13" s="440" t="str">
        <f>IF(OR(COUNTA($EG$4:$FK$4)=0,$A13=""),"",IF('2.ชื่อนักเรียน'!R19="ย้าย","-",COUNTIF($EG13:$FK13,"ป")))</f>
        <v/>
      </c>
      <c r="PC13" s="440" t="str">
        <f>IF(OR(COUNTA($EG$4:$FK$4)=0,A13=""),"",IF('2.ชื่อนักเรียน'!R19="ย้าย","-",COUNTIF($EG13:$FK13,"ล")))</f>
        <v/>
      </c>
      <c r="PD13" s="441" t="str">
        <f>IF(OR(COUNTA($EG$4:$FK$4)=0,A13=""),"",IF('2.ชื่อนักเรียน'!R19="ย้าย","-",COUNTIF($EG13:$FK13,"ข")))</f>
        <v/>
      </c>
      <c r="PE13" s="439" t="str">
        <f>IF(OR(COUNTA($FN$4:$GR$4)=0,$A13=""),"",IF('2.ชื่อนักเรียน'!R19="ย้าย","-",COUNTIF($FN13:$GR13,"/")))</f>
        <v/>
      </c>
      <c r="PF13" s="440" t="str">
        <f>IF(OR(COUNTA($FN$4:$GR$4)=0,$A13=""),"",IF('2.ชื่อนักเรียน'!R19="ย้าย","-",COUNTIF($FN13:$GR13,"ป")))</f>
        <v/>
      </c>
      <c r="PG13" s="440" t="str">
        <f>IF(OR(COUNTA($FN$4:$GR$4)=0,A13=""),"",IF('2.ชื่อนักเรียน'!R19="ย้าย","-",COUNTIF($FN13:$GR13,"ล")))</f>
        <v/>
      </c>
      <c r="PH13" s="440" t="str">
        <f>IF(OR(COUNTA($FN$4:$GR$4)=0,A13=""),"",IF('2.ชื่อนักเรียน'!R19="ย้าย","-",COUNTIF($FN13:$GR13,"ข")))</f>
        <v/>
      </c>
      <c r="PI13" s="439" t="str">
        <f>IF(OR(COUNTA($OK$3:$PD$3,$PE$3)=0,$A13=""),"",IF('2.ชื่อนักเรียน'!R19="ย้าย","-",SUM(OK13,OO13,OS13,OW13,PA13,PE13)))</f>
        <v/>
      </c>
      <c r="PJ13" s="440" t="str">
        <f>IF(OR(COUNTA($OK$3:$PD$3,$PE$3)=0,$A13=""),"",IF('2.ชื่อนักเรียน'!R19="ย้าย","-",SUM(OL13,OP13,OT13,OX13,PB13,PF13)))</f>
        <v/>
      </c>
      <c r="PK13" s="440" t="str">
        <f>IF(OR(COUNTA($OK$3:$PD$3,$PE$3)=0,$A13=""),"",IF('2.ชื่อนักเรียน'!R19="ย้าย","-",SUM(OM13,OQ13,OU13,OY13,PC13,PG13)))</f>
        <v/>
      </c>
      <c r="PL13" s="452" t="str">
        <f>IF(OR(COUNTA($OK$3:$PD$3,$PE$3)=0,$A13=""),"",IF('2.ชื่อนักเรียน'!R19="ย้าย","-",SUM(ON13,OR13,OV13,OZ13,PD13,PH13)))</f>
        <v/>
      </c>
      <c r="PM13" s="428" t="str">
        <f t="shared" si="0"/>
        <v/>
      </c>
      <c r="PN13" s="442" t="str">
        <f>IF(PM13="","",IF('2.ชื่อนักเรียน'!R19="ย้าย","ย้าย",(PM13*100)/COUNTA($E$4:$AI$4,$AL$4:$BP$4,$BS$4:$CW$4,$CZ$4:$ED$4,$EG$4:$FK$4)))</f>
        <v/>
      </c>
      <c r="PO13" s="428">
        <v>9</v>
      </c>
      <c r="PP13" s="439" t="str">
        <f>IF(OR(COUNTA($FN$4:$GR$4)=0,$A13=""),"",IF('2.ชื่อนักเรียน'!R19="ย้าย","-",COUNTIF($FN13:$GR13,"/")))</f>
        <v/>
      </c>
      <c r="PQ13" s="440" t="str">
        <f>IF(OR(COUNTA($FN$4:$GR$4)=0,$A13=""),"",IF('2.ชื่อนักเรียน'!R19="ย้าย","-",COUNTIF($FN13:$GR13,"ป")))</f>
        <v/>
      </c>
      <c r="PR13" s="440" t="str">
        <f>IF(OR(COUNTA($FN$4:$GR$4)=0,A13=""),"",IF('2.ชื่อนักเรียน'!R19="ย้าย","-",COUNTIF($FN13:$GR13,"ล")))</f>
        <v/>
      </c>
      <c r="PS13" s="441" t="str">
        <f>IF(OR(COUNTA($FN$4:$GR$4)=0,A13=""),"",IF('2.ชื่อนักเรียน'!R19="ย้าย","-",COUNTIF($FN13:$GR13,"ข")))</f>
        <v/>
      </c>
      <c r="PT13" s="439" t="str">
        <f>IF(OR(COUNTA($GU$4:$HY$4)=0,$A13=""),"",IF('2.ชื่อนักเรียน'!R19="ย้าย","-",COUNTIF($GU13:$HY13,"/")))</f>
        <v/>
      </c>
      <c r="PU13" s="440" t="str">
        <f>IF(OR(COUNTA($GU$4:$HY$4)=0,$A13=""),"",IF('2.ชื่อนักเรียน'!R19="ย้าย","-",COUNTIF($GU13:$HY13,"ป")))</f>
        <v/>
      </c>
      <c r="PV13" s="440" t="str">
        <f>IF(OR(COUNTA($GU$4:$HY$4)=0,$A13=""),"",IF('2.ชื่อนักเรียน'!R19="ย้าย","-",COUNTIF($GU13:$HY13,"ล")))</f>
        <v/>
      </c>
      <c r="PW13" s="441" t="str">
        <f>IF(OR(COUNTA($GU$4:$HY$4)=0,$A13=""),"",IF('2.ชื่อนักเรียน'!R19="ย้าย","-",COUNTIF($GU13:$HY13,"ข")))</f>
        <v/>
      </c>
      <c r="PX13" s="439" t="str">
        <f>IF(OR(COUNTA($IB$4:$JF$4)=0,$A13=""),"",IF('2.ชื่อนักเรียน'!R19="ย้าย","-",COUNTIF($IB13:$JF13,"/")))</f>
        <v/>
      </c>
      <c r="PY13" s="440" t="str">
        <f>IF(OR(COUNTA($IB$4:$JF$4)=0,$A13=""),"",IF('2.ชื่อนักเรียน'!R19="ย้าย","-",COUNTIF($IB13:$JF13,"ป")))</f>
        <v/>
      </c>
      <c r="PZ13" s="440" t="str">
        <f>IF(OR(COUNTA($IB$4:$JF$4)=0,$A13=""),"",IF('2.ชื่อนักเรียน'!R19="ย้าย","-",COUNTIF($IB13:$JF13,"ล")))</f>
        <v/>
      </c>
      <c r="QA13" s="441" t="str">
        <f>IF(OR(COUNTA($IB$4:$JF$4)=0,$A13=""),"",IF('2.ชื่อนักเรียน'!R19="ย้าย","-",COUNTIF($IB13:$JF13,"ข")))</f>
        <v/>
      </c>
      <c r="QB13" s="439" t="str">
        <f>IF(OR(COUNTA($JI$4:$KM$4)=0,$A13=""),"",IF('2.ชื่อนักเรียน'!R19="ย้าย","-",COUNTIF($JI13:$KM13,"/")))</f>
        <v/>
      </c>
      <c r="QC13" s="440" t="str">
        <f>IF(OR(COUNTA($JI$4:$KM$4)=0,$A13=""),"",IF('2.ชื่อนักเรียน'!R19="ย้าย","-",COUNTIF($JI13:$KM13,"ป")))</f>
        <v/>
      </c>
      <c r="QD13" s="440" t="str">
        <f>IF(OR(COUNTA($JI$4:$KM$4)=0,$A13=""),"",IF('2.ชื่อนักเรียน'!R19="ย้าย","-",COUNTIF($JI13:$KM13,"ล")))</f>
        <v/>
      </c>
      <c r="QE13" s="441" t="str">
        <f>IF(OR(COUNTA($JI$4:$KM$4)=0,$A13=""),"",IF('2.ชื่อนักเรียน'!R19="ย้าย","-",COUNTIF($JI13:$KM13,"ข")))</f>
        <v/>
      </c>
      <c r="QF13" s="439" t="str">
        <f>IF(OR(COUNTA($KP$4:$LT$4)=0,$A13=""),"",IF('2.ชื่อนักเรียน'!R19="ย้าย","-",COUNTIF($KP13:$LT13,"/")))</f>
        <v/>
      </c>
      <c r="QG13" s="440" t="str">
        <f>IF(OR(COUNTA($KP$4:$LT$4)=0,$A13=""),"",IF('2.ชื่อนักเรียน'!R19="ย้าย","-",COUNTIF($KP13:$LT13,"ป")))</f>
        <v/>
      </c>
      <c r="QH13" s="440" t="str">
        <f>IF(OR(COUNTA($KP$4:$LT$4)=0,$A13=""),"",IF('2.ชื่อนักเรียน'!R19="ย้าย","-",COUNTIF($KP13:$LT13,"ล")))</f>
        <v/>
      </c>
      <c r="QI13" s="441" t="str">
        <f>IF(OR(COUNTA($KP$4:$LT$4)=0,$A13=""),"",IF('2.ชื่อนักเรียน'!R19="ย้าย","-",COUNTIF($KP13:$LT13,"ข")))</f>
        <v/>
      </c>
      <c r="QJ13" s="439" t="str">
        <f>IF(OR(COUNTA($LW$4:$NA$4)=0,$A13=""),"",IF('2.ชื่อนักเรียน'!R19="ย้าย","-",COUNTIF($LW13:$NA13,"/")))</f>
        <v/>
      </c>
      <c r="QK13" s="440" t="str">
        <f>IF(OR(COUNTA($LW$4:$NA$4)=0,$A13=""),"",IF('2.ชื่อนักเรียน'!R19="ย้าย","-",COUNTIF($LW13:$NA13,"ป")))</f>
        <v/>
      </c>
      <c r="QL13" s="440" t="str">
        <f>IF(OR(COUNTA($LW$4:$NA$4)=0,$A13=""),"",IF('2.ชื่อนักเรียน'!R19="ย้าย","-",COUNTIF($LW13:$NA13,"ล")))</f>
        <v/>
      </c>
      <c r="QM13" s="441" t="str">
        <f>IF(OR(COUNTA($LW$4:$NA$4)=0,$A13=""),"",IF('2.ชื่อนักเรียน'!R19="ย้าย","-",COUNTIF($LW13:$NA13,"ข")))</f>
        <v/>
      </c>
      <c r="QN13" s="439" t="str">
        <f>IF(OR(COUNTA($ND$4:$OH$4)=0,$A13=""),"",IF('2.ชื่อนักเรียน'!R19="ย้าย","-",COUNTIF($ND13:$OH13,"/")))</f>
        <v/>
      </c>
      <c r="QO13" s="440" t="str">
        <f>IF(OR(COUNTA($ND$4:$OH$4)=0,$A13=""),"",IF('2.ชื่อนักเรียน'!R19="ย้าย","-",COUNTIF($ND13:$OH13,"ป")))</f>
        <v/>
      </c>
      <c r="QP13" s="440" t="str">
        <f>IF(OR(COUNTA($ND$4:$OH$4)=0,$A13=""),"",IF('2.ชื่อนักเรียน'!R19="ย้าย","-",COUNTIF($ND13:$OH13,"ล")))</f>
        <v/>
      </c>
      <c r="QQ13" s="440" t="str">
        <f>IF(OR(COUNTA($ND$4:$OH$4)=0,$A13=""),"",IF('2.ชื่อนักเรียน'!R19="ย้าย","-",COUNTIF($ND13:$OH13,"ข")))</f>
        <v/>
      </c>
      <c r="QR13" s="439" t="str">
        <f>IF(OR(COUNTA($PP$3:$QM$3,$QN$3)=0,$A13=""),"",IF('2.ชื่อนักเรียน'!R19="ย้าย","-",SUM(PP13,PT13,PX13,QB13,QF13,QJ13,QN13)))</f>
        <v/>
      </c>
      <c r="QS13" s="440" t="str">
        <f>IF(OR(COUNTA($PP$3:$QM$3,$QN$3)=0,$A13=""),"",IF('2.ชื่อนักเรียน'!R19="ย้าย","-",SUM(PQ13,PU13,PY13,QC13,QG13,QK13,QO13)))</f>
        <v/>
      </c>
      <c r="QT13" s="440" t="str">
        <f>IF(OR(COUNTA($PP$3:$QM$3,$QN$3)=0,$A13=""),"",IF('2.ชื่อนักเรียน'!R19="ย้าย","-",SUM(PR13,PV13,PZ13,QD13,QH13,QL13,QP13)))</f>
        <v/>
      </c>
      <c r="QU13" s="452" t="str">
        <f>IF(OR(COUNTA($PP$3:$QM$3,$QN$3)=0,$A13=""),"",IF('2.ชื่อนักเรียน'!R19="ย้าย","-",SUM(PS13,PW13,QA13,QE13,QI13,QM13,QQ13)))</f>
        <v/>
      </c>
      <c r="QV13" s="428" t="str">
        <f t="shared" si="1"/>
        <v/>
      </c>
      <c r="QW13" s="442" t="str">
        <f>IF(QV13="","",IF('2.ชื่อนักเรียน'!R19="ย้าย","ย้าย",(QV13*100)/COUNTA($GU$4:$HY$4,$IB$4:$JF$4,$JI$4:$KM$4,$KP$4:$LT$4,$LW$4:$NA$4,$ND$4:$OH$4,$FN$4:$GR$4)))</f>
        <v/>
      </c>
      <c r="QX13" s="453" t="str">
        <f>IF('2.ชื่อนักเรียน'!C19="","",'2.ชื่อนักเรียน'!C19)</f>
        <v/>
      </c>
      <c r="QY13" s="454" t="str">
        <f>IF('2.ชื่อนักเรียน'!D19="","",'2.ชื่อนักเรียน'!D19)</f>
        <v/>
      </c>
      <c r="QZ13" s="428" t="str">
        <f>IF(A13="","",IF('2.ชื่อนักเรียน'!R19="ย้าย","-",$RN$4))</f>
        <v/>
      </c>
      <c r="RA13" s="428" t="str">
        <f>IF(A13="","",IF('2.ชื่อนักเรียน'!R19="ย้าย","-",SUM(PP13,OK13,OO13,OS13,OW13,PA13,PE13,PT13,PX13,QB13,QF13,QJ13,QN13)))</f>
        <v/>
      </c>
      <c r="RB13" s="428" t="str">
        <f>IF(A13="","",IF('2.ชื่อนักเรียน'!R19="ย้าย","-",SUM(PQ13,OL13,OP13,OT13,OX13,PB13,PF13,PU13,PY13,QC13,QG13,QK13,QO13)))</f>
        <v/>
      </c>
      <c r="RC13" s="428" t="str">
        <f>IF(A13="","",IF('2.ชื่อนักเรียน'!R19="ย้าย","-",SUM(PR13,OM13,OQ13,OU13,OY13,PC13,PG13,PV13,PZ13,QD13,QH13,QL13,QP13)))</f>
        <v/>
      </c>
      <c r="RD13" s="455" t="str">
        <f>IF(A13="","",IF('2.ชื่อนักเรียน'!R19="ย้าย","-",SUM(PS13,ON13,OR13,OV13,OZ13,PD13,PH13,PW13,QA13,QE13,QI13,QM13,QQ13)))</f>
        <v/>
      </c>
      <c r="RE13" s="442" t="str">
        <f>IF(A13="","",IF('2.ชื่อนักเรียน'!R19="ย้าย","-",(RA13*100)/QZ13))</f>
        <v/>
      </c>
      <c r="RF13" s="428" t="str">
        <f>IF(A13="","",IF('2.ชื่อนักเรียน'!R19="ย้าย","-",RA13))</f>
        <v/>
      </c>
      <c r="RG13" s="442" t="str">
        <f>IF(A13="","",IF('2.ชื่อนักเรียน'!R19="ย้าย","ย้าย",RE13))</f>
        <v/>
      </c>
      <c r="RH13" s="456"/>
    </row>
    <row r="14" spans="1:483" ht="21" customHeight="1">
      <c r="A14" s="446" t="str">
        <f>IF('2.ชื่อนักเรียน'!C20="","",'2.ชื่อนักเรียน'!C20)</f>
        <v/>
      </c>
      <c r="B14" s="447" t="str">
        <f>IF('2.ชื่อนักเรียน'!D20="","",'2.ชื่อนักเรียน'!D20)</f>
        <v/>
      </c>
      <c r="C14" s="448" t="str">
        <f>IF('2.ชื่อนักเรียน'!R20="","",'2.ชื่อนักเรียน'!R20)</f>
        <v/>
      </c>
      <c r="D14" s="428">
        <v>10</v>
      </c>
      <c r="E14" s="449"/>
      <c r="F14" s="450"/>
      <c r="G14" s="450"/>
      <c r="H14" s="450"/>
      <c r="I14" s="450"/>
      <c r="J14" s="450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0"/>
      <c r="V14" s="450"/>
      <c r="W14" s="450"/>
      <c r="X14" s="450"/>
      <c r="Y14" s="450"/>
      <c r="Z14" s="450"/>
      <c r="AA14" s="450"/>
      <c r="AB14" s="450"/>
      <c r="AC14" s="450"/>
      <c r="AD14" s="450"/>
      <c r="AE14" s="450"/>
      <c r="AF14" s="450"/>
      <c r="AG14" s="450"/>
      <c r="AH14" s="450"/>
      <c r="AI14" s="451"/>
      <c r="AJ14" s="428" t="str">
        <f>IF(COUNTA($E$3:$AI$3)=0,"",IF('2.ชื่อนักเรียน'!R20="ย้าย","ย้าย",OK14))</f>
        <v/>
      </c>
      <c r="AK14" s="428">
        <v>10</v>
      </c>
      <c r="AL14" s="449"/>
      <c r="AM14" s="450"/>
      <c r="AN14" s="450"/>
      <c r="AO14" s="450"/>
      <c r="AP14" s="450"/>
      <c r="AQ14" s="450"/>
      <c r="AR14" s="450"/>
      <c r="AS14" s="450"/>
      <c r="AT14" s="450"/>
      <c r="AU14" s="450"/>
      <c r="AV14" s="450"/>
      <c r="AW14" s="450"/>
      <c r="AX14" s="450"/>
      <c r="AY14" s="450"/>
      <c r="AZ14" s="450"/>
      <c r="BA14" s="450"/>
      <c r="BB14" s="450"/>
      <c r="BC14" s="450"/>
      <c r="BD14" s="450"/>
      <c r="BE14" s="450"/>
      <c r="BF14" s="450"/>
      <c r="BG14" s="450"/>
      <c r="BH14" s="450"/>
      <c r="BI14" s="450"/>
      <c r="BJ14" s="450"/>
      <c r="BK14" s="450"/>
      <c r="BL14" s="450"/>
      <c r="BM14" s="450"/>
      <c r="BN14" s="450"/>
      <c r="BO14" s="450"/>
      <c r="BP14" s="451"/>
      <c r="BQ14" s="428" t="str">
        <f>IF(COUNTA($AL$4:$BP$4)=0,"",IF('2.ชื่อนักเรียน'!R20="ย้าย","ย้าย",OO14))</f>
        <v/>
      </c>
      <c r="BR14" s="428">
        <v>10</v>
      </c>
      <c r="BS14" s="449"/>
      <c r="BT14" s="450"/>
      <c r="BU14" s="450"/>
      <c r="BV14" s="450"/>
      <c r="BW14" s="450"/>
      <c r="BX14" s="450"/>
      <c r="BY14" s="450"/>
      <c r="BZ14" s="450"/>
      <c r="CA14" s="450"/>
      <c r="CB14" s="450"/>
      <c r="CC14" s="450"/>
      <c r="CD14" s="450"/>
      <c r="CE14" s="450"/>
      <c r="CF14" s="450"/>
      <c r="CG14" s="450"/>
      <c r="CH14" s="450"/>
      <c r="CI14" s="450"/>
      <c r="CJ14" s="450"/>
      <c r="CK14" s="450"/>
      <c r="CL14" s="450"/>
      <c r="CM14" s="450"/>
      <c r="CN14" s="450"/>
      <c r="CO14" s="450"/>
      <c r="CP14" s="450"/>
      <c r="CQ14" s="450"/>
      <c r="CR14" s="450"/>
      <c r="CS14" s="450"/>
      <c r="CT14" s="450"/>
      <c r="CU14" s="450"/>
      <c r="CV14" s="450"/>
      <c r="CW14" s="451"/>
      <c r="CX14" s="428" t="str">
        <f>IF(COUNTA($BS$4:$CW$4)=0,"",IF('2.ชื่อนักเรียน'!R20="ย้าย","ย้าย",OS14))</f>
        <v/>
      </c>
      <c r="CY14" s="428">
        <v>10</v>
      </c>
      <c r="CZ14" s="449"/>
      <c r="DA14" s="450"/>
      <c r="DB14" s="450"/>
      <c r="DC14" s="450"/>
      <c r="DD14" s="450"/>
      <c r="DE14" s="450"/>
      <c r="DF14" s="450"/>
      <c r="DG14" s="450"/>
      <c r="DH14" s="450"/>
      <c r="DI14" s="450"/>
      <c r="DJ14" s="450"/>
      <c r="DK14" s="450"/>
      <c r="DL14" s="450"/>
      <c r="DM14" s="450"/>
      <c r="DN14" s="450"/>
      <c r="DO14" s="450"/>
      <c r="DP14" s="450"/>
      <c r="DQ14" s="450"/>
      <c r="DR14" s="450"/>
      <c r="DS14" s="450"/>
      <c r="DT14" s="450"/>
      <c r="DU14" s="450"/>
      <c r="DV14" s="450"/>
      <c r="DW14" s="450"/>
      <c r="DX14" s="450"/>
      <c r="DY14" s="450"/>
      <c r="DZ14" s="450"/>
      <c r="EA14" s="450"/>
      <c r="EB14" s="450"/>
      <c r="EC14" s="450"/>
      <c r="ED14" s="451"/>
      <c r="EE14" s="428" t="str">
        <f>IF(COUNTA($CZ$4:$ED$4)=0,"",IF('2.ชื่อนักเรียน'!R20="ย้าย","ย้าย",OW14))</f>
        <v/>
      </c>
      <c r="EF14" s="428">
        <v>10</v>
      </c>
      <c r="EG14" s="449"/>
      <c r="EH14" s="450"/>
      <c r="EI14" s="450"/>
      <c r="EJ14" s="450"/>
      <c r="EK14" s="450"/>
      <c r="EL14" s="450"/>
      <c r="EM14" s="450"/>
      <c r="EN14" s="450"/>
      <c r="EO14" s="450"/>
      <c r="EP14" s="450"/>
      <c r="EQ14" s="450"/>
      <c r="ER14" s="450"/>
      <c r="ES14" s="450"/>
      <c r="ET14" s="450"/>
      <c r="EU14" s="450"/>
      <c r="EV14" s="450"/>
      <c r="EW14" s="450"/>
      <c r="EX14" s="450"/>
      <c r="EY14" s="450"/>
      <c r="EZ14" s="450"/>
      <c r="FA14" s="450"/>
      <c r="FB14" s="450"/>
      <c r="FC14" s="450"/>
      <c r="FD14" s="450"/>
      <c r="FE14" s="450"/>
      <c r="FF14" s="450"/>
      <c r="FG14" s="450"/>
      <c r="FH14" s="450"/>
      <c r="FI14" s="450"/>
      <c r="FJ14" s="450"/>
      <c r="FK14" s="451"/>
      <c r="FL14" s="428" t="str">
        <f>IF(COUNTA($EG$4:$FK$4)=0,"",IF('2.ชื่อนักเรียน'!R20="ย้าย","ย้าย",PA14))</f>
        <v/>
      </c>
      <c r="FM14" s="428">
        <v>10</v>
      </c>
      <c r="FN14" s="449"/>
      <c r="FO14" s="450"/>
      <c r="FP14" s="450"/>
      <c r="FQ14" s="450"/>
      <c r="FR14" s="450"/>
      <c r="FS14" s="450"/>
      <c r="FT14" s="450"/>
      <c r="FU14" s="450"/>
      <c r="FV14" s="450"/>
      <c r="FW14" s="450"/>
      <c r="FX14" s="450"/>
      <c r="FY14" s="450"/>
      <c r="FZ14" s="450"/>
      <c r="GA14" s="450"/>
      <c r="GB14" s="450"/>
      <c r="GC14" s="450"/>
      <c r="GD14" s="450"/>
      <c r="GE14" s="450"/>
      <c r="GF14" s="450"/>
      <c r="GG14" s="450"/>
      <c r="GH14" s="450"/>
      <c r="GI14" s="450"/>
      <c r="GJ14" s="450"/>
      <c r="GK14" s="450"/>
      <c r="GL14" s="450"/>
      <c r="GM14" s="450"/>
      <c r="GN14" s="450"/>
      <c r="GO14" s="450"/>
      <c r="GP14" s="450"/>
      <c r="GQ14" s="450"/>
      <c r="GR14" s="451"/>
      <c r="GS14" s="428" t="str">
        <f>IF(COUNTA($FN$4:$GR$4)=0,"",IF('2.ชื่อนักเรียน'!R20="ย้าย","ย้าย",PE14))</f>
        <v/>
      </c>
      <c r="GT14" s="428">
        <v>10</v>
      </c>
      <c r="GU14" s="449"/>
      <c r="GV14" s="450"/>
      <c r="GW14" s="450"/>
      <c r="GX14" s="450"/>
      <c r="GY14" s="450"/>
      <c r="GZ14" s="450"/>
      <c r="HA14" s="450"/>
      <c r="HB14" s="450"/>
      <c r="HC14" s="450"/>
      <c r="HD14" s="450"/>
      <c r="HE14" s="450"/>
      <c r="HF14" s="450"/>
      <c r="HG14" s="450"/>
      <c r="HH14" s="450"/>
      <c r="HI14" s="450"/>
      <c r="HJ14" s="450"/>
      <c r="HK14" s="450"/>
      <c r="HL14" s="450"/>
      <c r="HM14" s="450"/>
      <c r="HN14" s="450"/>
      <c r="HO14" s="450"/>
      <c r="HP14" s="450"/>
      <c r="HQ14" s="450"/>
      <c r="HR14" s="450"/>
      <c r="HS14" s="450"/>
      <c r="HT14" s="450"/>
      <c r="HU14" s="450"/>
      <c r="HV14" s="450"/>
      <c r="HW14" s="450"/>
      <c r="HX14" s="450"/>
      <c r="HY14" s="451"/>
      <c r="HZ14" s="428" t="str">
        <f>IF(COUNTA($GU$4:HY13)=0,"",IF('2.ชื่อนักเรียน'!R20="ย้าย","ย้าย",PT14))</f>
        <v/>
      </c>
      <c r="IA14" s="428">
        <v>10</v>
      </c>
      <c r="IB14" s="449"/>
      <c r="IC14" s="450"/>
      <c r="ID14" s="450"/>
      <c r="IE14" s="450"/>
      <c r="IF14" s="450"/>
      <c r="IG14" s="450"/>
      <c r="IH14" s="450"/>
      <c r="II14" s="450"/>
      <c r="IJ14" s="450"/>
      <c r="IK14" s="450"/>
      <c r="IL14" s="450"/>
      <c r="IM14" s="450"/>
      <c r="IN14" s="450"/>
      <c r="IO14" s="450"/>
      <c r="IP14" s="450"/>
      <c r="IQ14" s="450"/>
      <c r="IR14" s="450"/>
      <c r="IS14" s="450"/>
      <c r="IT14" s="450"/>
      <c r="IU14" s="450"/>
      <c r="IV14" s="450"/>
      <c r="IW14" s="450"/>
      <c r="IX14" s="450"/>
      <c r="IY14" s="450"/>
      <c r="IZ14" s="450"/>
      <c r="JA14" s="450"/>
      <c r="JB14" s="450"/>
      <c r="JC14" s="450"/>
      <c r="JD14" s="450"/>
      <c r="JE14" s="450"/>
      <c r="JF14" s="451"/>
      <c r="JG14" s="428" t="str">
        <f>IF(COUNTA($IB$4:$JF$4)=0,"",IF('2.ชื่อนักเรียน'!R20="ย้าย","ย้าย",PX14))</f>
        <v/>
      </c>
      <c r="JH14" s="428">
        <v>10</v>
      </c>
      <c r="JI14" s="449"/>
      <c r="JJ14" s="450"/>
      <c r="JK14" s="450"/>
      <c r="JL14" s="450"/>
      <c r="JM14" s="450"/>
      <c r="JN14" s="450"/>
      <c r="JO14" s="450"/>
      <c r="JP14" s="450"/>
      <c r="JQ14" s="450"/>
      <c r="JR14" s="450"/>
      <c r="JS14" s="450"/>
      <c r="JT14" s="450"/>
      <c r="JU14" s="450"/>
      <c r="JV14" s="450"/>
      <c r="JW14" s="450"/>
      <c r="JX14" s="450"/>
      <c r="JY14" s="450"/>
      <c r="JZ14" s="450"/>
      <c r="KA14" s="450"/>
      <c r="KB14" s="450"/>
      <c r="KC14" s="450"/>
      <c r="KD14" s="450"/>
      <c r="KE14" s="450"/>
      <c r="KF14" s="450"/>
      <c r="KG14" s="450"/>
      <c r="KH14" s="450"/>
      <c r="KI14" s="450"/>
      <c r="KJ14" s="450"/>
      <c r="KK14" s="450"/>
      <c r="KL14" s="450"/>
      <c r="KM14" s="451"/>
      <c r="KN14" s="430" t="str">
        <f>IF(COUNTA($JI$4:$KM$4)=0,"",IF('2.ชื่อนักเรียน'!R20="ย้าย","ย้าย",QB14))</f>
        <v/>
      </c>
      <c r="KO14" s="428">
        <v>10</v>
      </c>
      <c r="KP14" s="449"/>
      <c r="KQ14" s="450"/>
      <c r="KR14" s="450"/>
      <c r="KS14" s="450"/>
      <c r="KT14" s="450"/>
      <c r="KU14" s="450"/>
      <c r="KV14" s="450"/>
      <c r="KW14" s="450"/>
      <c r="KX14" s="450"/>
      <c r="KY14" s="450"/>
      <c r="KZ14" s="450"/>
      <c r="LA14" s="450"/>
      <c r="LB14" s="450"/>
      <c r="LC14" s="450"/>
      <c r="LD14" s="450"/>
      <c r="LE14" s="450"/>
      <c r="LF14" s="450"/>
      <c r="LG14" s="450"/>
      <c r="LH14" s="450"/>
      <c r="LI14" s="450"/>
      <c r="LJ14" s="450"/>
      <c r="LK14" s="450"/>
      <c r="LL14" s="450"/>
      <c r="LM14" s="450"/>
      <c r="LN14" s="450"/>
      <c r="LO14" s="450"/>
      <c r="LP14" s="450"/>
      <c r="LQ14" s="450"/>
      <c r="LR14" s="450"/>
      <c r="LS14" s="450"/>
      <c r="LT14" s="451"/>
      <c r="LU14" s="430" t="str">
        <f>IF(COUNTA($KP$4:$LT$4)=0,"",IF('2.ชื่อนักเรียน'!R20="ย้าย","ย้าย",QF14))</f>
        <v/>
      </c>
      <c r="LV14" s="428">
        <v>10</v>
      </c>
      <c r="LW14" s="449"/>
      <c r="LX14" s="450"/>
      <c r="LY14" s="450"/>
      <c r="LZ14" s="450"/>
      <c r="MA14" s="450"/>
      <c r="MB14" s="450"/>
      <c r="MC14" s="450"/>
      <c r="MD14" s="450"/>
      <c r="ME14" s="450"/>
      <c r="MF14" s="450"/>
      <c r="MG14" s="450"/>
      <c r="MH14" s="450"/>
      <c r="MI14" s="450"/>
      <c r="MJ14" s="450"/>
      <c r="MK14" s="450"/>
      <c r="ML14" s="450"/>
      <c r="MM14" s="450"/>
      <c r="MN14" s="450"/>
      <c r="MO14" s="450"/>
      <c r="MP14" s="450"/>
      <c r="MQ14" s="450"/>
      <c r="MR14" s="450"/>
      <c r="MS14" s="450"/>
      <c r="MT14" s="450"/>
      <c r="MU14" s="450"/>
      <c r="MV14" s="450"/>
      <c r="MW14" s="450"/>
      <c r="MX14" s="450"/>
      <c r="MY14" s="450"/>
      <c r="MZ14" s="450"/>
      <c r="NA14" s="451"/>
      <c r="NB14" s="430" t="str">
        <f>IF(COUNTA($LW$5:$NA$5)=0,"",IF('2.ชื่อนักเรียน'!R20="ย้าย","ย้าย",QJ14))</f>
        <v/>
      </c>
      <c r="NC14" s="430">
        <v>10</v>
      </c>
      <c r="ND14" s="449"/>
      <c r="NE14" s="450"/>
      <c r="NF14" s="450"/>
      <c r="NG14" s="450"/>
      <c r="NH14" s="450"/>
      <c r="NI14" s="450"/>
      <c r="NJ14" s="450"/>
      <c r="NK14" s="450"/>
      <c r="NL14" s="450"/>
      <c r="NM14" s="450"/>
      <c r="NN14" s="450"/>
      <c r="NO14" s="450"/>
      <c r="NP14" s="450"/>
      <c r="NQ14" s="450"/>
      <c r="NR14" s="450"/>
      <c r="NS14" s="450"/>
      <c r="NT14" s="450"/>
      <c r="NU14" s="450"/>
      <c r="NV14" s="450"/>
      <c r="NW14" s="450"/>
      <c r="NX14" s="450"/>
      <c r="NY14" s="450"/>
      <c r="NZ14" s="450"/>
      <c r="OA14" s="450"/>
      <c r="OB14" s="450"/>
      <c r="OC14" s="450"/>
      <c r="OD14" s="450"/>
      <c r="OE14" s="450"/>
      <c r="OF14" s="450"/>
      <c r="OG14" s="450"/>
      <c r="OH14" s="451"/>
      <c r="OI14" s="430" t="str">
        <f>IF(COUNTA($ND$4:$OH$4)=0,"",IF('2.ชื่อนักเรียน'!R20="ย้าย","ย้าย",QN14))</f>
        <v/>
      </c>
      <c r="OJ14" s="428">
        <v>10</v>
      </c>
      <c r="OK14" s="439" t="str">
        <f>IF(OR(COUNTA($E$4:$AI$4)=0,$A14=""),"",IF('2.ชื่อนักเรียน'!R20="ย้าย","-",COUNTIF($E14:$AI14,"/")))</f>
        <v/>
      </c>
      <c r="OL14" s="440" t="str">
        <f>IF(OR(COUNTA($E$4:$AI$4)=0,$A14=""),"",IF('2.ชื่อนักเรียน'!R20="ย้าย","-",COUNTIF($E14:$AI14,"ป")))</f>
        <v/>
      </c>
      <c r="OM14" s="440" t="str">
        <f>IF(OR(COUNTA($E$4:$AI$4)=0,$A14=""),"",IF('2.ชื่อนักเรียน'!R20="ย้าย","-",COUNTIF($E14:$AI14,"ล")))</f>
        <v/>
      </c>
      <c r="ON14" s="441" t="str">
        <f>IF(OR(COUNTA($E$4:$AI$4)=0,$A14=""),"",IF('2.ชื่อนักเรียน'!R20="ย้าย","-",COUNTIF($E14:$AI14,"ข")))</f>
        <v/>
      </c>
      <c r="OO14" s="439" t="str">
        <f>IF(OR(COUNTA($AL$4:$BP$4)=0,$A14=""),"",IF('2.ชื่อนักเรียน'!R20="ย้าย","-",COUNTIF($AL14:$BP14,"/")))</f>
        <v/>
      </c>
      <c r="OP14" s="440" t="str">
        <f>IF(OR(COUNTA($AL$4:$BP$4)=0,$A14=""),"",IF('2.ชื่อนักเรียน'!R20="ย้าย","-",COUNTIF($AL14:$BP14,"ป")))</f>
        <v/>
      </c>
      <c r="OQ14" s="440" t="str">
        <f>IF(OR(COUNTA($AL$4:$BP$4)=0,$A14=""),"",IF('2.ชื่อนักเรียน'!R20="ย้าย","-",COUNTIF($AL14:$BP14,"ล")))</f>
        <v/>
      </c>
      <c r="OR14" s="441" t="str">
        <f>IF(OR(COUNTA($AL$4:$BP$4)=0,$A14=""),"",IF('2.ชื่อนักเรียน'!R20="ย้าย","-",COUNTIF($AL14:$BP14,"ข")))</f>
        <v/>
      </c>
      <c r="OS14" s="439" t="str">
        <f>IF(OR(COUNTA($BS$4:$CW$4)=0,$A14=""),"",IF('2.ชื่อนักเรียน'!R20="ย้าย","-",COUNTIF($BS14:$CW14,"/")))</f>
        <v/>
      </c>
      <c r="OT14" s="440" t="str">
        <f>IF(OR(COUNTA($BS$4:$CW$4)=0,$A14=""),"",IF('2.ชื่อนักเรียน'!R20="ย้าย","-",COUNTIF($BS14:$CW14,"ป")))</f>
        <v/>
      </c>
      <c r="OU14" s="440" t="str">
        <f>IF(OR(COUNTA($BS$4:$CW$4)=0,$A14=""),"",IF('2.ชื่อนักเรียน'!R20="ย้าย","-",COUNTIF($BS14:$CW14,"ล")))</f>
        <v/>
      </c>
      <c r="OV14" s="441" t="str">
        <f>IF(OR(COUNTA($BS$4:$CW$4)=0,$A14=""),"",IF('2.ชื่อนักเรียน'!R20="ย้าย","-",COUNTIF($BS14:$CW14,"ข")))</f>
        <v/>
      </c>
      <c r="OW14" s="439" t="str">
        <f>IF(OR(COUNTA($CZ$4:$ED$4)=0,$A14=""),"",IF('2.ชื่อนักเรียน'!R20="ย้าย","-",COUNTIF($CZ14:$ED14,"/")))</f>
        <v/>
      </c>
      <c r="OX14" s="440" t="str">
        <f>IF(OR(COUNTA($CZ$4:$ED$4)=0,$A14=""),"",IF('2.ชื่อนักเรียน'!R20="ย้าย","-",COUNTIF($CZ14:$ED14,"ป")))</f>
        <v/>
      </c>
      <c r="OY14" s="440" t="str">
        <f>IF(OR(COUNTA($CZ$4:$ED$4)=0,A14=""),"",IF('2.ชื่อนักเรียน'!R20="ย้าย","-",COUNTIF($CZ14:$ED14,"ล")))</f>
        <v/>
      </c>
      <c r="OZ14" s="441" t="str">
        <f>IF(OR(COUNTA($CZ$4:$ED$4)=0,A14=""),"",IF('2.ชื่อนักเรียน'!R20="ย้าย","-",COUNTIF($CZ14:$ED14,"ข")))</f>
        <v/>
      </c>
      <c r="PA14" s="439" t="str">
        <f>IF(OR(COUNTA($EG$4:$FK$4)=0,$A14=""),"",IF('2.ชื่อนักเรียน'!R20="ย้าย","-",COUNTIF($EG14:$FK14,"/")))</f>
        <v/>
      </c>
      <c r="PB14" s="440" t="str">
        <f>IF(OR(COUNTA($EG$4:$FK$4)=0,$A14=""),"",IF('2.ชื่อนักเรียน'!R20="ย้าย","-",COUNTIF($EG14:$FK14,"ป")))</f>
        <v/>
      </c>
      <c r="PC14" s="440" t="str">
        <f>IF(OR(COUNTA($EG$4:$FK$4)=0,A14=""),"",IF('2.ชื่อนักเรียน'!R20="ย้าย","-",COUNTIF($EG14:$FK14,"ล")))</f>
        <v/>
      </c>
      <c r="PD14" s="441" t="str">
        <f>IF(OR(COUNTA($EG$4:$FK$4)=0,A14=""),"",IF('2.ชื่อนักเรียน'!R20="ย้าย","-",COUNTIF($EG14:$FK14,"ข")))</f>
        <v/>
      </c>
      <c r="PE14" s="439" t="str">
        <f>IF(OR(COUNTA($FN$4:$GR$4)=0,$A14=""),"",IF('2.ชื่อนักเรียน'!R20="ย้าย","-",COUNTIF($FN14:$GR14,"/")))</f>
        <v/>
      </c>
      <c r="PF14" s="440" t="str">
        <f>IF(OR(COUNTA($FN$4:$GR$4)=0,$A14=""),"",IF('2.ชื่อนักเรียน'!R20="ย้าย","-",COUNTIF($FN14:$GR14,"ป")))</f>
        <v/>
      </c>
      <c r="PG14" s="440" t="str">
        <f>IF(OR(COUNTA($FN$4:$GR$4)=0,A14=""),"",IF('2.ชื่อนักเรียน'!R20="ย้าย","-",COUNTIF($FN14:$GR14,"ล")))</f>
        <v/>
      </c>
      <c r="PH14" s="440" t="str">
        <f>IF(OR(COUNTA($FN$4:$GR$4)=0,A14=""),"",IF('2.ชื่อนักเรียน'!R20="ย้าย","-",COUNTIF($FN14:$GR14,"ข")))</f>
        <v/>
      </c>
      <c r="PI14" s="439" t="str">
        <f>IF(OR(COUNTA($OK$3:$PD$3,$PE$3)=0,$A14=""),"",IF('2.ชื่อนักเรียน'!R20="ย้าย","-",SUM(OK14,OO14,OS14,OW14,PA14,PE14)))</f>
        <v/>
      </c>
      <c r="PJ14" s="440" t="str">
        <f>IF(OR(COUNTA($OK$3:$PD$3,$PE$3)=0,$A14=""),"",IF('2.ชื่อนักเรียน'!R20="ย้าย","-",SUM(OL14,OP14,OT14,OX14,PB14,PF14)))</f>
        <v/>
      </c>
      <c r="PK14" s="440" t="str">
        <f>IF(OR(COUNTA($OK$3:$PD$3,$PE$3)=0,$A14=""),"",IF('2.ชื่อนักเรียน'!R20="ย้าย","-",SUM(OM14,OQ14,OU14,OY14,PC14,PG14)))</f>
        <v/>
      </c>
      <c r="PL14" s="452" t="str">
        <f>IF(OR(COUNTA($OK$3:$PD$3,$PE$3)=0,$A14=""),"",IF('2.ชื่อนักเรียน'!R20="ย้าย","-",SUM(ON14,OR14,OV14,OZ14,PD14,PH14)))</f>
        <v/>
      </c>
      <c r="PM14" s="428" t="str">
        <f t="shared" si="0"/>
        <v/>
      </c>
      <c r="PN14" s="442" t="str">
        <f>IF(PM14="","",IF('2.ชื่อนักเรียน'!R20="ย้าย","ย้าย",(PM14*100)/COUNTA($E$4:$AI$4,$AL$4:$BP$4,$BS$4:$CW$4,$CZ$4:$ED$4,$EG$4:$FK$4)))</f>
        <v/>
      </c>
      <c r="PO14" s="428">
        <v>10</v>
      </c>
      <c r="PP14" s="439" t="str">
        <f>IF(OR(COUNTA($FN$4:$GR$4)=0,$A14=""),"",IF('2.ชื่อนักเรียน'!R20="ย้าย","-",COUNTIF($FN14:$GR14,"/")))</f>
        <v/>
      </c>
      <c r="PQ14" s="440" t="str">
        <f>IF(OR(COUNTA($FN$4:$GR$4)=0,$A14=""),"",IF('2.ชื่อนักเรียน'!R20="ย้าย","-",COUNTIF($FN14:$GR14,"ป")))</f>
        <v/>
      </c>
      <c r="PR14" s="440" t="str">
        <f>IF(OR(COUNTA($FN$4:$GR$4)=0,A14=""),"",IF('2.ชื่อนักเรียน'!R20="ย้าย","-",COUNTIF($FN14:$GR14,"ล")))</f>
        <v/>
      </c>
      <c r="PS14" s="441" t="str">
        <f>IF(OR(COUNTA($FN$4:$GR$4)=0,A14=""),"",IF('2.ชื่อนักเรียน'!R20="ย้าย","-",COUNTIF($FN14:$GR14,"ข")))</f>
        <v/>
      </c>
      <c r="PT14" s="439" t="str">
        <f>IF(OR(COUNTA($GU$4:$HY$4)=0,$A14=""),"",IF('2.ชื่อนักเรียน'!R20="ย้าย","-",COUNTIF($GU14:$HY14,"/")))</f>
        <v/>
      </c>
      <c r="PU14" s="440" t="str">
        <f>IF(OR(COUNTA($GU$4:$HY$4)=0,$A14=""),"",IF('2.ชื่อนักเรียน'!R20="ย้าย","-",COUNTIF($GU14:$HY14,"ป")))</f>
        <v/>
      </c>
      <c r="PV14" s="440" t="str">
        <f>IF(OR(COUNTA($GU$4:$HY$4)=0,$A14=""),"",IF('2.ชื่อนักเรียน'!R20="ย้าย","-",COUNTIF($GU14:$HY14,"ล")))</f>
        <v/>
      </c>
      <c r="PW14" s="441" t="str">
        <f>IF(OR(COUNTA($GU$4:$HY$4)=0,$A14=""),"",IF('2.ชื่อนักเรียน'!R20="ย้าย","-",COUNTIF($GU14:$HY14,"ข")))</f>
        <v/>
      </c>
      <c r="PX14" s="439" t="str">
        <f>IF(OR(COUNTA($IB$4:$JF$4)=0,$A14=""),"",IF('2.ชื่อนักเรียน'!R20="ย้าย","-",COUNTIF($IB14:$JF14,"/")))</f>
        <v/>
      </c>
      <c r="PY14" s="440" t="str">
        <f>IF(OR(COUNTA($IB$4:$JF$4)=0,$A14=""),"",IF('2.ชื่อนักเรียน'!R20="ย้าย","-",COUNTIF($IB14:$JF14,"ป")))</f>
        <v/>
      </c>
      <c r="PZ14" s="440" t="str">
        <f>IF(OR(COUNTA($IB$4:$JF$4)=0,$A14=""),"",IF('2.ชื่อนักเรียน'!R20="ย้าย","-",COUNTIF($IB14:$JF14,"ล")))</f>
        <v/>
      </c>
      <c r="QA14" s="441" t="str">
        <f>IF(OR(COUNTA($IB$4:$JF$4)=0,$A14=""),"",IF('2.ชื่อนักเรียน'!R20="ย้าย","-",COUNTIF($IB14:$JF14,"ข")))</f>
        <v/>
      </c>
      <c r="QB14" s="439" t="str">
        <f>IF(OR(COUNTA($JI$4:$KM$4)=0,$A14=""),"",IF('2.ชื่อนักเรียน'!R20="ย้าย","-",COUNTIF($JI14:$KM14,"/")))</f>
        <v/>
      </c>
      <c r="QC14" s="440" t="str">
        <f>IF(OR(COUNTA($JI$4:$KM$4)=0,$A14=""),"",IF('2.ชื่อนักเรียน'!R20="ย้าย","-",COUNTIF($JI14:$KM14,"ป")))</f>
        <v/>
      </c>
      <c r="QD14" s="440" t="str">
        <f>IF(OR(COUNTA($JI$4:$KM$4)=0,$A14=""),"",IF('2.ชื่อนักเรียน'!R20="ย้าย","-",COUNTIF($JI14:$KM14,"ล")))</f>
        <v/>
      </c>
      <c r="QE14" s="441" t="str">
        <f>IF(OR(COUNTA($JI$4:$KM$4)=0,$A14=""),"",IF('2.ชื่อนักเรียน'!R20="ย้าย","-",COUNTIF($JI14:$KM14,"ข")))</f>
        <v/>
      </c>
      <c r="QF14" s="439" t="str">
        <f>IF(OR(COUNTA($KP$4:$LT$4)=0,$A14=""),"",IF('2.ชื่อนักเรียน'!R20="ย้าย","-",COUNTIF($KP14:$LT14,"/")))</f>
        <v/>
      </c>
      <c r="QG14" s="440" t="str">
        <f>IF(OR(COUNTA($KP$4:$LT$4)=0,$A14=""),"",IF('2.ชื่อนักเรียน'!R20="ย้าย","-",COUNTIF($KP14:$LT14,"ป")))</f>
        <v/>
      </c>
      <c r="QH14" s="440" t="str">
        <f>IF(OR(COUNTA($KP$4:$LT$4)=0,$A14=""),"",IF('2.ชื่อนักเรียน'!R20="ย้าย","-",COUNTIF($KP14:$LT14,"ล")))</f>
        <v/>
      </c>
      <c r="QI14" s="441" t="str">
        <f>IF(OR(COUNTA($KP$4:$LT$4)=0,$A14=""),"",IF('2.ชื่อนักเรียน'!R20="ย้าย","-",COUNTIF($KP14:$LT14,"ข")))</f>
        <v/>
      </c>
      <c r="QJ14" s="439" t="str">
        <f>IF(OR(COUNTA($LW$4:$NA$4)=0,$A14=""),"",IF('2.ชื่อนักเรียน'!R20="ย้าย","-",COUNTIF($LW14:$NA14,"/")))</f>
        <v/>
      </c>
      <c r="QK14" s="440" t="str">
        <f>IF(OR(COUNTA($LW$4:$NA$4)=0,$A14=""),"",IF('2.ชื่อนักเรียน'!R20="ย้าย","-",COUNTIF($LW14:$NA14,"ป")))</f>
        <v/>
      </c>
      <c r="QL14" s="440" t="str">
        <f>IF(OR(COUNTA($LW$4:$NA$4)=0,$A14=""),"",IF('2.ชื่อนักเรียน'!R20="ย้าย","-",COUNTIF($LW14:$NA14,"ล")))</f>
        <v/>
      </c>
      <c r="QM14" s="441" t="str">
        <f>IF(OR(COUNTA($LW$4:$NA$4)=0,$A14=""),"",IF('2.ชื่อนักเรียน'!R20="ย้าย","-",COUNTIF($LW14:$NA14,"ข")))</f>
        <v/>
      </c>
      <c r="QN14" s="439" t="str">
        <f>IF(OR(COUNTA($ND$4:$OH$4)=0,$A14=""),"",IF('2.ชื่อนักเรียน'!R20="ย้าย","-",COUNTIF($ND14:$OH14,"/")))</f>
        <v/>
      </c>
      <c r="QO14" s="440" t="str">
        <f>IF(OR(COUNTA($ND$4:$OH$4)=0,$A14=""),"",IF('2.ชื่อนักเรียน'!R20="ย้าย","-",COUNTIF($ND14:$OH14,"ป")))</f>
        <v/>
      </c>
      <c r="QP14" s="440" t="str">
        <f>IF(OR(COUNTA($ND$4:$OH$4)=0,$A14=""),"",IF('2.ชื่อนักเรียน'!R20="ย้าย","-",COUNTIF($ND14:$OH14,"ล")))</f>
        <v/>
      </c>
      <c r="QQ14" s="440" t="str">
        <f>IF(OR(COUNTA($ND$4:$OH$4)=0,$A14=""),"",IF('2.ชื่อนักเรียน'!R20="ย้าย","-",COUNTIF($ND14:$OH14,"ข")))</f>
        <v/>
      </c>
      <c r="QR14" s="439" t="str">
        <f>IF(OR(COUNTA($PP$3:$QM$3,$QN$3)=0,$A14=""),"",IF('2.ชื่อนักเรียน'!R20="ย้าย","-",SUM(PP14,PT14,PX14,QB14,QF14,QJ14,QN14)))</f>
        <v/>
      </c>
      <c r="QS14" s="440" t="str">
        <f>IF(OR(COUNTA($PP$3:$QM$3,$QN$3)=0,$A14=""),"",IF('2.ชื่อนักเรียน'!R20="ย้าย","-",SUM(PQ14,PU14,PY14,QC14,QG14,QK14,QO14)))</f>
        <v/>
      </c>
      <c r="QT14" s="440" t="str">
        <f>IF(OR(COUNTA($PP$3:$QM$3,$QN$3)=0,$A14=""),"",IF('2.ชื่อนักเรียน'!R20="ย้าย","-",SUM(PR14,PV14,PZ14,QD14,QH14,QL14,QP14)))</f>
        <v/>
      </c>
      <c r="QU14" s="452" t="str">
        <f>IF(OR(COUNTA($PP$3:$QM$3,$QN$3)=0,$A14=""),"",IF('2.ชื่อนักเรียน'!R20="ย้าย","-",SUM(PS14,PW14,QA14,QE14,QI14,QM14,QQ14)))</f>
        <v/>
      </c>
      <c r="QV14" s="428" t="str">
        <f t="shared" si="1"/>
        <v/>
      </c>
      <c r="QW14" s="442" t="str">
        <f>IF(QV14="","",IF('2.ชื่อนักเรียน'!R20="ย้าย","ย้าย",(QV14*100)/COUNTA($GU$4:$HY$4,$IB$4:$JF$4,$JI$4:$KM$4,$KP$4:$LT$4,$LW$4:$NA$4,$ND$4:$OH$4,$FN$4:$GR$4)))</f>
        <v/>
      </c>
      <c r="QX14" s="453" t="str">
        <f>IF('2.ชื่อนักเรียน'!C20="","",'2.ชื่อนักเรียน'!C20)</f>
        <v/>
      </c>
      <c r="QY14" s="454" t="str">
        <f>IF('2.ชื่อนักเรียน'!D20="","",'2.ชื่อนักเรียน'!D20)</f>
        <v/>
      </c>
      <c r="QZ14" s="428" t="str">
        <f>IF(A14="","",IF('2.ชื่อนักเรียน'!R20="ย้าย","-",$RN$4))</f>
        <v/>
      </c>
      <c r="RA14" s="428" t="str">
        <f>IF(A14="","",IF('2.ชื่อนักเรียน'!R20="ย้าย","-",SUM(PP14,OK14,OO14,OS14,OW14,PA14,PE14,PT14,PX14,QB14,QF14,QJ14,QN14)))</f>
        <v/>
      </c>
      <c r="RB14" s="428" t="str">
        <f>IF(A14="","",IF('2.ชื่อนักเรียน'!R20="ย้าย","-",SUM(PQ14,OL14,OP14,OT14,OX14,PB14,PF14,PU14,PY14,QC14,QG14,QK14,QO14)))</f>
        <v/>
      </c>
      <c r="RC14" s="428" t="str">
        <f>IF(A14="","",IF('2.ชื่อนักเรียน'!R20="ย้าย","-",SUM(PR14,OM14,OQ14,OU14,OY14,PC14,PG14,PV14,PZ14,QD14,QH14,QL14,QP14)))</f>
        <v/>
      </c>
      <c r="RD14" s="455" t="str">
        <f>IF(A14="","",IF('2.ชื่อนักเรียน'!R20="ย้าย","-",SUM(PS14,ON14,OR14,OV14,OZ14,PD14,PH14,PW14,QA14,QE14,QI14,QM14,QQ14)))</f>
        <v/>
      </c>
      <c r="RE14" s="442" t="str">
        <f>IF(A14="","",IF('2.ชื่อนักเรียน'!R20="ย้าย","-",(RA14*100)/QZ14))</f>
        <v/>
      </c>
      <c r="RF14" s="428" t="str">
        <f>IF(A14="","",IF('2.ชื่อนักเรียน'!R20="ย้าย","-",RA14))</f>
        <v/>
      </c>
      <c r="RG14" s="442" t="str">
        <f>IF(A14="","",IF('2.ชื่อนักเรียน'!R20="ย้าย","ย้าย",RE14))</f>
        <v/>
      </c>
      <c r="RH14" s="456"/>
    </row>
    <row r="15" spans="1:483" ht="21" customHeight="1">
      <c r="A15" s="446" t="str">
        <f>IF('2.ชื่อนักเรียน'!C21="","",'2.ชื่อนักเรียน'!C21)</f>
        <v/>
      </c>
      <c r="B15" s="447" t="str">
        <f>IF('2.ชื่อนักเรียน'!D21="","",'2.ชื่อนักเรียน'!D21)</f>
        <v/>
      </c>
      <c r="C15" s="448" t="str">
        <f>IF('2.ชื่อนักเรียน'!R21="","",'2.ชื่อนักเรียน'!R21)</f>
        <v/>
      </c>
      <c r="D15" s="428">
        <v>11</v>
      </c>
      <c r="E15" s="449"/>
      <c r="F15" s="450"/>
      <c r="G15" s="450"/>
      <c r="H15" s="450"/>
      <c r="I15" s="450"/>
      <c r="J15" s="450"/>
      <c r="K15" s="450"/>
      <c r="L15" s="450"/>
      <c r="M15" s="450"/>
      <c r="N15" s="450"/>
      <c r="O15" s="450"/>
      <c r="P15" s="450"/>
      <c r="Q15" s="450"/>
      <c r="R15" s="450"/>
      <c r="S15" s="450"/>
      <c r="T15" s="450"/>
      <c r="U15" s="450"/>
      <c r="V15" s="450"/>
      <c r="W15" s="450"/>
      <c r="X15" s="450"/>
      <c r="Y15" s="450"/>
      <c r="Z15" s="450"/>
      <c r="AA15" s="450"/>
      <c r="AB15" s="450"/>
      <c r="AC15" s="450"/>
      <c r="AD15" s="450"/>
      <c r="AE15" s="450"/>
      <c r="AF15" s="450"/>
      <c r="AG15" s="450"/>
      <c r="AH15" s="450"/>
      <c r="AI15" s="451"/>
      <c r="AJ15" s="428" t="str">
        <f>IF(COUNTA($E$3:$AI$3)=0,"",IF('2.ชื่อนักเรียน'!R21="ย้าย","ย้าย",OK15))</f>
        <v/>
      </c>
      <c r="AK15" s="428">
        <v>11</v>
      </c>
      <c r="AL15" s="449"/>
      <c r="AM15" s="450"/>
      <c r="AN15" s="450"/>
      <c r="AO15" s="450"/>
      <c r="AP15" s="450"/>
      <c r="AQ15" s="450"/>
      <c r="AR15" s="450"/>
      <c r="AS15" s="450"/>
      <c r="AT15" s="450"/>
      <c r="AU15" s="450"/>
      <c r="AV15" s="450"/>
      <c r="AW15" s="450"/>
      <c r="AX15" s="450"/>
      <c r="AY15" s="450"/>
      <c r="AZ15" s="450"/>
      <c r="BA15" s="450"/>
      <c r="BB15" s="450"/>
      <c r="BC15" s="450"/>
      <c r="BD15" s="450"/>
      <c r="BE15" s="450"/>
      <c r="BF15" s="450"/>
      <c r="BG15" s="450"/>
      <c r="BH15" s="450"/>
      <c r="BI15" s="450"/>
      <c r="BJ15" s="450"/>
      <c r="BK15" s="450"/>
      <c r="BL15" s="450"/>
      <c r="BM15" s="450"/>
      <c r="BN15" s="450"/>
      <c r="BO15" s="450"/>
      <c r="BP15" s="451"/>
      <c r="BQ15" s="428" t="str">
        <f>IF(COUNTA($AL$4:$BP$4)=0,"",IF('2.ชื่อนักเรียน'!R21="ย้าย","ย้าย",OO15))</f>
        <v/>
      </c>
      <c r="BR15" s="428">
        <v>11</v>
      </c>
      <c r="BS15" s="449"/>
      <c r="BT15" s="450"/>
      <c r="BU15" s="450"/>
      <c r="BV15" s="450"/>
      <c r="BW15" s="450"/>
      <c r="BX15" s="450"/>
      <c r="BY15" s="450"/>
      <c r="BZ15" s="450"/>
      <c r="CA15" s="450"/>
      <c r="CB15" s="450"/>
      <c r="CC15" s="450"/>
      <c r="CD15" s="450"/>
      <c r="CE15" s="450"/>
      <c r="CF15" s="450"/>
      <c r="CG15" s="450"/>
      <c r="CH15" s="450"/>
      <c r="CI15" s="450"/>
      <c r="CJ15" s="450"/>
      <c r="CK15" s="450"/>
      <c r="CL15" s="450"/>
      <c r="CM15" s="450"/>
      <c r="CN15" s="450"/>
      <c r="CO15" s="450"/>
      <c r="CP15" s="450"/>
      <c r="CQ15" s="450"/>
      <c r="CR15" s="450"/>
      <c r="CS15" s="450"/>
      <c r="CT15" s="450"/>
      <c r="CU15" s="450"/>
      <c r="CV15" s="450"/>
      <c r="CW15" s="451"/>
      <c r="CX15" s="428" t="str">
        <f>IF(COUNTA($BS$4:$CW$4)=0,"",IF('2.ชื่อนักเรียน'!R21="ย้าย","ย้าย",OS15))</f>
        <v/>
      </c>
      <c r="CY15" s="428">
        <v>11</v>
      </c>
      <c r="CZ15" s="449"/>
      <c r="DA15" s="450"/>
      <c r="DB15" s="450"/>
      <c r="DC15" s="450"/>
      <c r="DD15" s="450"/>
      <c r="DE15" s="450"/>
      <c r="DF15" s="450"/>
      <c r="DG15" s="450"/>
      <c r="DH15" s="450"/>
      <c r="DI15" s="450"/>
      <c r="DJ15" s="450"/>
      <c r="DK15" s="450"/>
      <c r="DL15" s="450"/>
      <c r="DM15" s="450"/>
      <c r="DN15" s="450"/>
      <c r="DO15" s="450"/>
      <c r="DP15" s="450"/>
      <c r="DQ15" s="450"/>
      <c r="DR15" s="450"/>
      <c r="DS15" s="450"/>
      <c r="DT15" s="450"/>
      <c r="DU15" s="450"/>
      <c r="DV15" s="450"/>
      <c r="DW15" s="450"/>
      <c r="DX15" s="450"/>
      <c r="DY15" s="450"/>
      <c r="DZ15" s="450"/>
      <c r="EA15" s="450"/>
      <c r="EB15" s="450"/>
      <c r="EC15" s="450"/>
      <c r="ED15" s="451"/>
      <c r="EE15" s="428" t="str">
        <f>IF(COUNTA($CZ$4:$ED$4)=0,"",IF('2.ชื่อนักเรียน'!R21="ย้าย","ย้าย",OW15))</f>
        <v/>
      </c>
      <c r="EF15" s="428">
        <v>11</v>
      </c>
      <c r="EG15" s="449"/>
      <c r="EH15" s="450"/>
      <c r="EI15" s="450"/>
      <c r="EJ15" s="450"/>
      <c r="EK15" s="450"/>
      <c r="EL15" s="450"/>
      <c r="EM15" s="450"/>
      <c r="EN15" s="450"/>
      <c r="EO15" s="450"/>
      <c r="EP15" s="450"/>
      <c r="EQ15" s="450"/>
      <c r="ER15" s="450"/>
      <c r="ES15" s="450"/>
      <c r="ET15" s="450"/>
      <c r="EU15" s="450"/>
      <c r="EV15" s="450"/>
      <c r="EW15" s="450"/>
      <c r="EX15" s="450"/>
      <c r="EY15" s="450"/>
      <c r="EZ15" s="450"/>
      <c r="FA15" s="450"/>
      <c r="FB15" s="450"/>
      <c r="FC15" s="450"/>
      <c r="FD15" s="450"/>
      <c r="FE15" s="450"/>
      <c r="FF15" s="450"/>
      <c r="FG15" s="450"/>
      <c r="FH15" s="450"/>
      <c r="FI15" s="450"/>
      <c r="FJ15" s="450"/>
      <c r="FK15" s="451"/>
      <c r="FL15" s="428" t="str">
        <f>IF(COUNTA($EG$4:$FK$4)=0,"",IF('2.ชื่อนักเรียน'!R21="ย้าย","ย้าย",PA15))</f>
        <v/>
      </c>
      <c r="FM15" s="428">
        <v>11</v>
      </c>
      <c r="FN15" s="449"/>
      <c r="FO15" s="450"/>
      <c r="FP15" s="450"/>
      <c r="FQ15" s="450"/>
      <c r="FR15" s="450"/>
      <c r="FS15" s="450"/>
      <c r="FT15" s="450"/>
      <c r="FU15" s="450"/>
      <c r="FV15" s="450"/>
      <c r="FW15" s="450"/>
      <c r="FX15" s="450"/>
      <c r="FY15" s="450"/>
      <c r="FZ15" s="450"/>
      <c r="GA15" s="450"/>
      <c r="GB15" s="450"/>
      <c r="GC15" s="450"/>
      <c r="GD15" s="450"/>
      <c r="GE15" s="450"/>
      <c r="GF15" s="450"/>
      <c r="GG15" s="450"/>
      <c r="GH15" s="450"/>
      <c r="GI15" s="450"/>
      <c r="GJ15" s="450"/>
      <c r="GK15" s="450"/>
      <c r="GL15" s="450"/>
      <c r="GM15" s="450"/>
      <c r="GN15" s="450"/>
      <c r="GO15" s="450"/>
      <c r="GP15" s="450"/>
      <c r="GQ15" s="450"/>
      <c r="GR15" s="451"/>
      <c r="GS15" s="428" t="str">
        <f>IF(COUNTA($FN$4:$GR$4)=0,"",IF('2.ชื่อนักเรียน'!R21="ย้าย","ย้าย",PE15))</f>
        <v/>
      </c>
      <c r="GT15" s="428">
        <v>11</v>
      </c>
      <c r="GU15" s="449"/>
      <c r="GV15" s="450"/>
      <c r="GW15" s="450"/>
      <c r="GX15" s="450"/>
      <c r="GY15" s="450"/>
      <c r="GZ15" s="450"/>
      <c r="HA15" s="450"/>
      <c r="HB15" s="450"/>
      <c r="HC15" s="450"/>
      <c r="HD15" s="450"/>
      <c r="HE15" s="450"/>
      <c r="HF15" s="450"/>
      <c r="HG15" s="450"/>
      <c r="HH15" s="450"/>
      <c r="HI15" s="450"/>
      <c r="HJ15" s="450"/>
      <c r="HK15" s="450"/>
      <c r="HL15" s="450"/>
      <c r="HM15" s="450"/>
      <c r="HN15" s="450"/>
      <c r="HO15" s="450"/>
      <c r="HP15" s="450"/>
      <c r="HQ15" s="450"/>
      <c r="HR15" s="450"/>
      <c r="HS15" s="450"/>
      <c r="HT15" s="450"/>
      <c r="HU15" s="450"/>
      <c r="HV15" s="450"/>
      <c r="HW15" s="450"/>
      <c r="HX15" s="450"/>
      <c r="HY15" s="451"/>
      <c r="HZ15" s="428" t="str">
        <f>IF(COUNTA($GU$4:HY14)=0,"",IF('2.ชื่อนักเรียน'!R21="ย้าย","ย้าย",PT15))</f>
        <v/>
      </c>
      <c r="IA15" s="428">
        <v>11</v>
      </c>
      <c r="IB15" s="449"/>
      <c r="IC15" s="450"/>
      <c r="ID15" s="450"/>
      <c r="IE15" s="450"/>
      <c r="IF15" s="450"/>
      <c r="IG15" s="450"/>
      <c r="IH15" s="450"/>
      <c r="II15" s="450"/>
      <c r="IJ15" s="450"/>
      <c r="IK15" s="450"/>
      <c r="IL15" s="450"/>
      <c r="IM15" s="450"/>
      <c r="IN15" s="450"/>
      <c r="IO15" s="450"/>
      <c r="IP15" s="450"/>
      <c r="IQ15" s="450"/>
      <c r="IR15" s="450"/>
      <c r="IS15" s="450"/>
      <c r="IT15" s="450"/>
      <c r="IU15" s="450"/>
      <c r="IV15" s="450"/>
      <c r="IW15" s="450"/>
      <c r="IX15" s="450"/>
      <c r="IY15" s="450"/>
      <c r="IZ15" s="450"/>
      <c r="JA15" s="450"/>
      <c r="JB15" s="450"/>
      <c r="JC15" s="450"/>
      <c r="JD15" s="450"/>
      <c r="JE15" s="450"/>
      <c r="JF15" s="451"/>
      <c r="JG15" s="428" t="str">
        <f>IF(COUNTA($IB$4:$JF$4)=0,"",IF('2.ชื่อนักเรียน'!R21="ย้าย","ย้าย",PX15))</f>
        <v/>
      </c>
      <c r="JH15" s="428">
        <v>11</v>
      </c>
      <c r="JI15" s="449"/>
      <c r="JJ15" s="450"/>
      <c r="JK15" s="450"/>
      <c r="JL15" s="450"/>
      <c r="JM15" s="450"/>
      <c r="JN15" s="450"/>
      <c r="JO15" s="450"/>
      <c r="JP15" s="450"/>
      <c r="JQ15" s="450"/>
      <c r="JR15" s="450"/>
      <c r="JS15" s="450"/>
      <c r="JT15" s="450"/>
      <c r="JU15" s="450"/>
      <c r="JV15" s="450"/>
      <c r="JW15" s="450"/>
      <c r="JX15" s="450"/>
      <c r="JY15" s="450"/>
      <c r="JZ15" s="450"/>
      <c r="KA15" s="450"/>
      <c r="KB15" s="450"/>
      <c r="KC15" s="450"/>
      <c r="KD15" s="450"/>
      <c r="KE15" s="450"/>
      <c r="KF15" s="450"/>
      <c r="KG15" s="450"/>
      <c r="KH15" s="450"/>
      <c r="KI15" s="450"/>
      <c r="KJ15" s="450"/>
      <c r="KK15" s="450"/>
      <c r="KL15" s="450"/>
      <c r="KM15" s="451"/>
      <c r="KN15" s="430" t="str">
        <f>IF(COUNTA($JI$4:$KM$4)=0,"",IF('2.ชื่อนักเรียน'!R21="ย้าย","ย้าย",QB15))</f>
        <v/>
      </c>
      <c r="KO15" s="428">
        <v>11</v>
      </c>
      <c r="KP15" s="449"/>
      <c r="KQ15" s="450"/>
      <c r="KR15" s="450"/>
      <c r="KS15" s="450"/>
      <c r="KT15" s="450"/>
      <c r="KU15" s="450"/>
      <c r="KV15" s="450"/>
      <c r="KW15" s="450"/>
      <c r="KX15" s="450"/>
      <c r="KY15" s="450"/>
      <c r="KZ15" s="450"/>
      <c r="LA15" s="450"/>
      <c r="LB15" s="450"/>
      <c r="LC15" s="450"/>
      <c r="LD15" s="450"/>
      <c r="LE15" s="450"/>
      <c r="LF15" s="450"/>
      <c r="LG15" s="450"/>
      <c r="LH15" s="450"/>
      <c r="LI15" s="450"/>
      <c r="LJ15" s="450"/>
      <c r="LK15" s="450"/>
      <c r="LL15" s="450"/>
      <c r="LM15" s="450"/>
      <c r="LN15" s="450"/>
      <c r="LO15" s="450"/>
      <c r="LP15" s="450"/>
      <c r="LQ15" s="450"/>
      <c r="LR15" s="450"/>
      <c r="LS15" s="450"/>
      <c r="LT15" s="451"/>
      <c r="LU15" s="430" t="str">
        <f>IF(COUNTA($KP$4:$LT$4)=0,"",IF('2.ชื่อนักเรียน'!R21="ย้าย","ย้าย",QF15))</f>
        <v/>
      </c>
      <c r="LV15" s="428">
        <v>11</v>
      </c>
      <c r="LW15" s="449"/>
      <c r="LX15" s="450"/>
      <c r="LY15" s="450"/>
      <c r="LZ15" s="450"/>
      <c r="MA15" s="450"/>
      <c r="MB15" s="450"/>
      <c r="MC15" s="450"/>
      <c r="MD15" s="450"/>
      <c r="ME15" s="450"/>
      <c r="MF15" s="450"/>
      <c r="MG15" s="450"/>
      <c r="MH15" s="450"/>
      <c r="MI15" s="450"/>
      <c r="MJ15" s="450"/>
      <c r="MK15" s="450"/>
      <c r="ML15" s="450"/>
      <c r="MM15" s="450"/>
      <c r="MN15" s="450"/>
      <c r="MO15" s="450"/>
      <c r="MP15" s="450"/>
      <c r="MQ15" s="450"/>
      <c r="MR15" s="450"/>
      <c r="MS15" s="450"/>
      <c r="MT15" s="450"/>
      <c r="MU15" s="450"/>
      <c r="MV15" s="450"/>
      <c r="MW15" s="450"/>
      <c r="MX15" s="450"/>
      <c r="MY15" s="450"/>
      <c r="MZ15" s="450"/>
      <c r="NA15" s="451"/>
      <c r="NB15" s="430" t="str">
        <f>IF(COUNTA($LW$5:$NA$5)=0,"",IF('2.ชื่อนักเรียน'!R21="ย้าย","ย้าย",QJ15))</f>
        <v/>
      </c>
      <c r="NC15" s="430">
        <v>11</v>
      </c>
      <c r="ND15" s="449"/>
      <c r="NE15" s="450"/>
      <c r="NF15" s="450"/>
      <c r="NG15" s="450"/>
      <c r="NH15" s="450"/>
      <c r="NI15" s="450"/>
      <c r="NJ15" s="450"/>
      <c r="NK15" s="450"/>
      <c r="NL15" s="450"/>
      <c r="NM15" s="450"/>
      <c r="NN15" s="450"/>
      <c r="NO15" s="450"/>
      <c r="NP15" s="450"/>
      <c r="NQ15" s="450"/>
      <c r="NR15" s="450"/>
      <c r="NS15" s="450"/>
      <c r="NT15" s="450"/>
      <c r="NU15" s="450"/>
      <c r="NV15" s="450"/>
      <c r="NW15" s="450"/>
      <c r="NX15" s="450"/>
      <c r="NY15" s="450"/>
      <c r="NZ15" s="450"/>
      <c r="OA15" s="450"/>
      <c r="OB15" s="450"/>
      <c r="OC15" s="450"/>
      <c r="OD15" s="450"/>
      <c r="OE15" s="450"/>
      <c r="OF15" s="450"/>
      <c r="OG15" s="450"/>
      <c r="OH15" s="451"/>
      <c r="OI15" s="430" t="str">
        <f>IF(COUNTA($ND$4:$OH$4)=0,"",IF('2.ชื่อนักเรียน'!R21="ย้าย","ย้าย",QN15))</f>
        <v/>
      </c>
      <c r="OJ15" s="428">
        <v>11</v>
      </c>
      <c r="OK15" s="439" t="str">
        <f>IF(OR(COUNTA($E$4:$AI$4)=0,$A15=""),"",IF('2.ชื่อนักเรียน'!R21="ย้าย","-",COUNTIF($E15:$AI15,"/")))</f>
        <v/>
      </c>
      <c r="OL15" s="440" t="str">
        <f>IF(OR(COUNTA($E$4:$AI$4)=0,$A15=""),"",IF('2.ชื่อนักเรียน'!R21="ย้าย","-",COUNTIF($E15:$AI15,"ป")))</f>
        <v/>
      </c>
      <c r="OM15" s="440" t="str">
        <f>IF(OR(COUNTA($E$4:$AI$4)=0,$A15=""),"",IF('2.ชื่อนักเรียน'!R21="ย้าย","-",COUNTIF($E15:$AI15,"ล")))</f>
        <v/>
      </c>
      <c r="ON15" s="441" t="str">
        <f>IF(OR(COUNTA($E$4:$AI$4)=0,$A15=""),"",IF('2.ชื่อนักเรียน'!R21="ย้าย","-",COUNTIF($E15:$AI15,"ข")))</f>
        <v/>
      </c>
      <c r="OO15" s="439" t="str">
        <f>IF(OR(COUNTA($AL$4:$BP$4)=0,$A15=""),"",IF('2.ชื่อนักเรียน'!R21="ย้าย","-",COUNTIF($AL15:$BP15,"/")))</f>
        <v/>
      </c>
      <c r="OP15" s="440" t="str">
        <f>IF(OR(COUNTA($AL$4:$BP$4)=0,$A15=""),"",IF('2.ชื่อนักเรียน'!R21="ย้าย","-",COUNTIF($AL15:$BP15,"ป")))</f>
        <v/>
      </c>
      <c r="OQ15" s="440" t="str">
        <f>IF(OR(COUNTA($AL$4:$BP$4)=0,$A15=""),"",IF('2.ชื่อนักเรียน'!R21="ย้าย","-",COUNTIF($AL15:$BP15,"ล")))</f>
        <v/>
      </c>
      <c r="OR15" s="441" t="str">
        <f>IF(OR(COUNTA($AL$4:$BP$4)=0,$A15=""),"",IF('2.ชื่อนักเรียน'!R21="ย้าย","-",COUNTIF($AL15:$BP15,"ข")))</f>
        <v/>
      </c>
      <c r="OS15" s="439" t="str">
        <f>IF(OR(COUNTA($BS$4:$CW$4)=0,$A15=""),"",IF('2.ชื่อนักเรียน'!R21="ย้าย","-",COUNTIF($BS15:$CW15,"/")))</f>
        <v/>
      </c>
      <c r="OT15" s="440" t="str">
        <f>IF(OR(COUNTA($BS$4:$CW$4)=0,$A15=""),"",IF('2.ชื่อนักเรียน'!R21="ย้าย","-",COUNTIF($BS15:$CW15,"ป")))</f>
        <v/>
      </c>
      <c r="OU15" s="440" t="str">
        <f>IF(OR(COUNTA($BS$4:$CW$4)=0,$A15=""),"",IF('2.ชื่อนักเรียน'!R21="ย้าย","-",COUNTIF($BS15:$CW15,"ล")))</f>
        <v/>
      </c>
      <c r="OV15" s="441" t="str">
        <f>IF(OR(COUNTA($BS$4:$CW$4)=0,$A15=""),"",IF('2.ชื่อนักเรียน'!R21="ย้าย","-",COUNTIF($BS15:$CW15,"ข")))</f>
        <v/>
      </c>
      <c r="OW15" s="439" t="str">
        <f>IF(OR(COUNTA($CZ$4:$ED$4)=0,$A15=""),"",IF('2.ชื่อนักเรียน'!R21="ย้าย","-",COUNTIF($CZ15:$ED15,"/")))</f>
        <v/>
      </c>
      <c r="OX15" s="440" t="str">
        <f>IF(OR(COUNTA($CZ$4:$ED$4)=0,$A15=""),"",IF('2.ชื่อนักเรียน'!R21="ย้าย","-",COUNTIF($CZ15:$ED15,"ป")))</f>
        <v/>
      </c>
      <c r="OY15" s="440" t="str">
        <f>IF(OR(COUNTA($CZ$4:$ED$4)=0,A15=""),"",IF('2.ชื่อนักเรียน'!R21="ย้าย","-",COUNTIF($CZ15:$ED15,"ล")))</f>
        <v/>
      </c>
      <c r="OZ15" s="441" t="str">
        <f>IF(OR(COUNTA($CZ$4:$ED$4)=0,A15=""),"",IF('2.ชื่อนักเรียน'!R21="ย้าย","-",COUNTIF($CZ15:$ED15,"ข")))</f>
        <v/>
      </c>
      <c r="PA15" s="439" t="str">
        <f>IF(OR(COUNTA($EG$4:$FK$4)=0,$A15=""),"",IF('2.ชื่อนักเรียน'!R21="ย้าย","-",COUNTIF($EG15:$FK15,"/")))</f>
        <v/>
      </c>
      <c r="PB15" s="440" t="str">
        <f>IF(OR(COUNTA($EG$4:$FK$4)=0,$A15=""),"",IF('2.ชื่อนักเรียน'!R21="ย้าย","-",COUNTIF($EG15:$FK15,"ป")))</f>
        <v/>
      </c>
      <c r="PC15" s="440" t="str">
        <f>IF(OR(COUNTA($EG$4:$FK$4)=0,A15=""),"",IF('2.ชื่อนักเรียน'!R21="ย้าย","-",COUNTIF($EG15:$FK15,"ล")))</f>
        <v/>
      </c>
      <c r="PD15" s="441" t="str">
        <f>IF(OR(COUNTA($EG$4:$FK$4)=0,A15=""),"",IF('2.ชื่อนักเรียน'!R21="ย้าย","-",COUNTIF($EG15:$FK15,"ข")))</f>
        <v/>
      </c>
      <c r="PE15" s="439" t="str">
        <f>IF(OR(COUNTA($FN$4:$GR$4)=0,$A15=""),"",IF('2.ชื่อนักเรียน'!R21="ย้าย","-",COUNTIF($FN15:$GR15,"/")))</f>
        <v/>
      </c>
      <c r="PF15" s="440" t="str">
        <f>IF(OR(COUNTA($FN$4:$GR$4)=0,$A15=""),"",IF('2.ชื่อนักเรียน'!R21="ย้าย","-",COUNTIF($FN15:$GR15,"ป")))</f>
        <v/>
      </c>
      <c r="PG15" s="440" t="str">
        <f>IF(OR(COUNTA($FN$4:$GR$4)=0,A15=""),"",IF('2.ชื่อนักเรียน'!R21="ย้าย","-",COUNTIF($FN15:$GR15,"ล")))</f>
        <v/>
      </c>
      <c r="PH15" s="440" t="str">
        <f>IF(OR(COUNTA($FN$4:$GR$4)=0,A15=""),"",IF('2.ชื่อนักเรียน'!R21="ย้าย","-",COUNTIF($FN15:$GR15,"ข")))</f>
        <v/>
      </c>
      <c r="PI15" s="439" t="str">
        <f>IF(OR(COUNTA($OK$3:$PD$3,$PE$3)=0,$A15=""),"",IF('2.ชื่อนักเรียน'!R21="ย้าย","-",SUM(OK15,OO15,OS15,OW15,PA15,PE15)))</f>
        <v/>
      </c>
      <c r="PJ15" s="440" t="str">
        <f>IF(OR(COUNTA($OK$3:$PD$3,$PE$3)=0,$A15=""),"",IF('2.ชื่อนักเรียน'!R21="ย้าย","-",SUM(OL15,OP15,OT15,OX15,PB15,PF15)))</f>
        <v/>
      </c>
      <c r="PK15" s="440" t="str">
        <f>IF(OR(COUNTA($OK$3:$PD$3,$PE$3)=0,$A15=""),"",IF('2.ชื่อนักเรียน'!R21="ย้าย","-",SUM(OM15,OQ15,OU15,OY15,PC15,PG15)))</f>
        <v/>
      </c>
      <c r="PL15" s="452" t="str">
        <f>IF(OR(COUNTA($OK$3:$PD$3,$PE$3)=0,$A15=""),"",IF('2.ชื่อนักเรียน'!R21="ย้าย","-",SUM(ON15,OR15,OV15,OZ15,PD15,PH15)))</f>
        <v/>
      </c>
      <c r="PM15" s="428" t="str">
        <f t="shared" si="0"/>
        <v/>
      </c>
      <c r="PN15" s="442" t="str">
        <f>IF(PM15="","",IF('2.ชื่อนักเรียน'!R21="ย้าย","ย้าย",(PM15*100)/COUNTA($E$4:$AI$4,$AL$4:$BP$4,$BS$4:$CW$4,$CZ$4:$ED$4,$EG$4:$FK$4)))</f>
        <v/>
      </c>
      <c r="PO15" s="428">
        <v>11</v>
      </c>
      <c r="PP15" s="439" t="str">
        <f>IF(OR(COUNTA($FN$4:$GR$4)=0,$A15=""),"",IF('2.ชื่อนักเรียน'!R21="ย้าย","-",COUNTIF($FN15:$GR15,"/")))</f>
        <v/>
      </c>
      <c r="PQ15" s="440" t="str">
        <f>IF(OR(COUNTA($FN$4:$GR$4)=0,$A15=""),"",IF('2.ชื่อนักเรียน'!R21="ย้าย","-",COUNTIF($FN15:$GR15,"ป")))</f>
        <v/>
      </c>
      <c r="PR15" s="440" t="str">
        <f>IF(OR(COUNTA($FN$4:$GR$4)=0,A15=""),"",IF('2.ชื่อนักเรียน'!R21="ย้าย","-",COUNTIF($FN15:$GR15,"ล")))</f>
        <v/>
      </c>
      <c r="PS15" s="441" t="str">
        <f>IF(OR(COUNTA($FN$4:$GR$4)=0,A15=""),"",IF('2.ชื่อนักเรียน'!R21="ย้าย","-",COUNTIF($FN15:$GR15,"ข")))</f>
        <v/>
      </c>
      <c r="PT15" s="439" t="str">
        <f>IF(OR(COUNTA($GU$4:$HY$4)=0,$A15=""),"",IF('2.ชื่อนักเรียน'!R21="ย้าย","-",COUNTIF($GU15:$HY15,"/")))</f>
        <v/>
      </c>
      <c r="PU15" s="440" t="str">
        <f>IF(OR(COUNTA($GU$4:$HY$4)=0,$A15=""),"",IF('2.ชื่อนักเรียน'!R21="ย้าย","-",COUNTIF($GU15:$HY15,"ป")))</f>
        <v/>
      </c>
      <c r="PV15" s="440" t="str">
        <f>IF(OR(COUNTA($GU$4:$HY$4)=0,$A15=""),"",IF('2.ชื่อนักเรียน'!R21="ย้าย","-",COUNTIF($GU15:$HY15,"ล")))</f>
        <v/>
      </c>
      <c r="PW15" s="441" t="str">
        <f>IF(OR(COUNTA($GU$4:$HY$4)=0,$A15=""),"",IF('2.ชื่อนักเรียน'!R21="ย้าย","-",COUNTIF($GU15:$HY15,"ข")))</f>
        <v/>
      </c>
      <c r="PX15" s="439" t="str">
        <f>IF(OR(COUNTA($IB$4:$JF$4)=0,$A15=""),"",IF('2.ชื่อนักเรียน'!R21="ย้าย","-",COUNTIF($IB15:$JF15,"/")))</f>
        <v/>
      </c>
      <c r="PY15" s="440" t="str">
        <f>IF(OR(COUNTA($IB$4:$JF$4)=0,$A15=""),"",IF('2.ชื่อนักเรียน'!R21="ย้าย","-",COUNTIF($IB15:$JF15,"ป")))</f>
        <v/>
      </c>
      <c r="PZ15" s="440" t="str">
        <f>IF(OR(COUNTA($IB$4:$JF$4)=0,$A15=""),"",IF('2.ชื่อนักเรียน'!R21="ย้าย","-",COUNTIF($IB15:$JF15,"ล")))</f>
        <v/>
      </c>
      <c r="QA15" s="441" t="str">
        <f>IF(OR(COUNTA($IB$4:$JF$4)=0,$A15=""),"",IF('2.ชื่อนักเรียน'!R21="ย้าย","-",COUNTIF($IB15:$JF15,"ข")))</f>
        <v/>
      </c>
      <c r="QB15" s="439" t="str">
        <f>IF(OR(COUNTA($JI$4:$KM$4)=0,$A15=""),"",IF('2.ชื่อนักเรียน'!R21="ย้าย","-",COUNTIF($JI15:$KM15,"/")))</f>
        <v/>
      </c>
      <c r="QC15" s="440" t="str">
        <f>IF(OR(COUNTA($JI$4:$KM$4)=0,$A15=""),"",IF('2.ชื่อนักเรียน'!R21="ย้าย","-",COUNTIF($JI15:$KM15,"ป")))</f>
        <v/>
      </c>
      <c r="QD15" s="440" t="str">
        <f>IF(OR(COUNTA($JI$4:$KM$4)=0,$A15=""),"",IF('2.ชื่อนักเรียน'!R21="ย้าย","-",COUNTIF($JI15:$KM15,"ล")))</f>
        <v/>
      </c>
      <c r="QE15" s="441" t="str">
        <f>IF(OR(COUNTA($JI$4:$KM$4)=0,$A15=""),"",IF('2.ชื่อนักเรียน'!R21="ย้าย","-",COUNTIF($JI15:$KM15,"ข")))</f>
        <v/>
      </c>
      <c r="QF15" s="439" t="str">
        <f>IF(OR(COUNTA($KP$4:$LT$4)=0,$A15=""),"",IF('2.ชื่อนักเรียน'!R21="ย้าย","-",COUNTIF($KP15:$LT15,"/")))</f>
        <v/>
      </c>
      <c r="QG15" s="440" t="str">
        <f>IF(OR(COUNTA($KP$4:$LT$4)=0,$A15=""),"",IF('2.ชื่อนักเรียน'!R21="ย้าย","-",COUNTIF($KP15:$LT15,"ป")))</f>
        <v/>
      </c>
      <c r="QH15" s="440" t="str">
        <f>IF(OR(COUNTA($KP$4:$LT$4)=0,$A15=""),"",IF('2.ชื่อนักเรียน'!R21="ย้าย","-",COUNTIF($KP15:$LT15,"ล")))</f>
        <v/>
      </c>
      <c r="QI15" s="441" t="str">
        <f>IF(OR(COUNTA($KP$4:$LT$4)=0,$A15=""),"",IF('2.ชื่อนักเรียน'!R21="ย้าย","-",COUNTIF($KP15:$LT15,"ข")))</f>
        <v/>
      </c>
      <c r="QJ15" s="439" t="str">
        <f>IF(OR(COUNTA($LW$4:$NA$4)=0,$A15=""),"",IF('2.ชื่อนักเรียน'!R21="ย้าย","-",COUNTIF($LW15:$NA15,"/")))</f>
        <v/>
      </c>
      <c r="QK15" s="440" t="str">
        <f>IF(OR(COUNTA($LW$4:$NA$4)=0,$A15=""),"",IF('2.ชื่อนักเรียน'!R21="ย้าย","-",COUNTIF($LW15:$NA15,"ป")))</f>
        <v/>
      </c>
      <c r="QL15" s="440" t="str">
        <f>IF(OR(COUNTA($LW$4:$NA$4)=0,$A15=""),"",IF('2.ชื่อนักเรียน'!R21="ย้าย","-",COUNTIF($LW15:$NA15,"ล")))</f>
        <v/>
      </c>
      <c r="QM15" s="441" t="str">
        <f>IF(OR(COUNTA($LW$4:$NA$4)=0,$A15=""),"",IF('2.ชื่อนักเรียน'!R21="ย้าย","-",COUNTIF($LW15:$NA15,"ข")))</f>
        <v/>
      </c>
      <c r="QN15" s="439" t="str">
        <f>IF(OR(COUNTA($ND$4:$OH$4)=0,$A15=""),"",IF('2.ชื่อนักเรียน'!R21="ย้าย","-",COUNTIF($ND15:$OH15,"/")))</f>
        <v/>
      </c>
      <c r="QO15" s="440" t="str">
        <f>IF(OR(COUNTA($ND$4:$OH$4)=0,$A15=""),"",IF('2.ชื่อนักเรียน'!R21="ย้าย","-",COUNTIF($ND15:$OH15,"ป")))</f>
        <v/>
      </c>
      <c r="QP15" s="440" t="str">
        <f>IF(OR(COUNTA($ND$4:$OH$4)=0,$A15=""),"",IF('2.ชื่อนักเรียน'!R21="ย้าย","-",COUNTIF($ND15:$OH15,"ล")))</f>
        <v/>
      </c>
      <c r="QQ15" s="440" t="str">
        <f>IF(OR(COUNTA($ND$4:$OH$4)=0,$A15=""),"",IF('2.ชื่อนักเรียน'!R21="ย้าย","-",COUNTIF($ND15:$OH15,"ข")))</f>
        <v/>
      </c>
      <c r="QR15" s="439" t="str">
        <f>IF(OR(COUNTA($PP$3:$QM$3,$QN$3)=0,$A15=""),"",IF('2.ชื่อนักเรียน'!R21="ย้าย","-",SUM(PP15,PT15,PX15,QB15,QF15,QJ15,QN15)))</f>
        <v/>
      </c>
      <c r="QS15" s="440" t="str">
        <f>IF(OR(COUNTA($PP$3:$QM$3,$QN$3)=0,$A15=""),"",IF('2.ชื่อนักเรียน'!R21="ย้าย","-",SUM(PQ15,PU15,PY15,QC15,QG15,QK15,QO15)))</f>
        <v/>
      </c>
      <c r="QT15" s="440" t="str">
        <f>IF(OR(COUNTA($PP$3:$QM$3,$QN$3)=0,$A15=""),"",IF('2.ชื่อนักเรียน'!R21="ย้าย","-",SUM(PR15,PV15,PZ15,QD15,QH15,QL15,QP15)))</f>
        <v/>
      </c>
      <c r="QU15" s="452" t="str">
        <f>IF(OR(COUNTA($PP$3:$QM$3,$QN$3)=0,$A15=""),"",IF('2.ชื่อนักเรียน'!R21="ย้าย","-",SUM(PS15,PW15,QA15,QE15,QI15,QM15,QQ15)))</f>
        <v/>
      </c>
      <c r="QV15" s="428" t="str">
        <f t="shared" si="1"/>
        <v/>
      </c>
      <c r="QW15" s="442" t="str">
        <f>IF(QV15="","",IF('2.ชื่อนักเรียน'!R21="ย้าย","ย้าย",(QV15*100)/COUNTA($GU$4:$HY$4,$IB$4:$JF$4,$JI$4:$KM$4,$KP$4:$LT$4,$LW$4:$NA$4,$ND$4:$OH$4,$FN$4:$GR$4)))</f>
        <v/>
      </c>
      <c r="QX15" s="453" t="str">
        <f>IF('2.ชื่อนักเรียน'!C21="","",'2.ชื่อนักเรียน'!C21)</f>
        <v/>
      </c>
      <c r="QY15" s="454" t="str">
        <f>IF('2.ชื่อนักเรียน'!D21="","",'2.ชื่อนักเรียน'!D21)</f>
        <v/>
      </c>
      <c r="QZ15" s="428" t="str">
        <f>IF(A15="","",IF('2.ชื่อนักเรียน'!R21="ย้าย","-",$RN$4))</f>
        <v/>
      </c>
      <c r="RA15" s="428" t="str">
        <f>IF(A15="","",IF('2.ชื่อนักเรียน'!R21="ย้าย","-",SUM(PP15,OK15,OO15,OS15,OW15,PA15,PE15,PT15,PX15,QB15,QF15,QJ15,QN15)))</f>
        <v/>
      </c>
      <c r="RB15" s="428" t="str">
        <f>IF(A15="","",IF('2.ชื่อนักเรียน'!R21="ย้าย","-",SUM(PQ15,OL15,OP15,OT15,OX15,PB15,PF15,PU15,PY15,QC15,QG15,QK15,QO15)))</f>
        <v/>
      </c>
      <c r="RC15" s="428" t="str">
        <f>IF(A15="","",IF('2.ชื่อนักเรียน'!R21="ย้าย","-",SUM(PR15,OM15,OQ15,OU15,OY15,PC15,PG15,PV15,PZ15,QD15,QH15,QL15,QP15)))</f>
        <v/>
      </c>
      <c r="RD15" s="455" t="str">
        <f>IF(A15="","",IF('2.ชื่อนักเรียน'!R21="ย้าย","-",SUM(PS15,ON15,OR15,OV15,OZ15,PD15,PH15,PW15,QA15,QE15,QI15,QM15,QQ15)))</f>
        <v/>
      </c>
      <c r="RE15" s="442" t="str">
        <f>IF(A15="","",IF('2.ชื่อนักเรียน'!R21="ย้าย","-",(RA15*100)/QZ15))</f>
        <v/>
      </c>
      <c r="RF15" s="428" t="str">
        <f>IF(A15="","",IF('2.ชื่อนักเรียน'!R21="ย้าย","-",RA15))</f>
        <v/>
      </c>
      <c r="RG15" s="442" t="str">
        <f>IF(A15="","",IF('2.ชื่อนักเรียน'!R21="ย้าย","ย้าย",RE15))</f>
        <v/>
      </c>
      <c r="RH15" s="456"/>
    </row>
    <row r="16" spans="1:483" ht="21" customHeight="1">
      <c r="A16" s="446" t="str">
        <f>IF('2.ชื่อนักเรียน'!C22="","",'2.ชื่อนักเรียน'!C22)</f>
        <v/>
      </c>
      <c r="B16" s="447" t="str">
        <f>IF('2.ชื่อนักเรียน'!D22="","",'2.ชื่อนักเรียน'!D22)</f>
        <v/>
      </c>
      <c r="C16" s="448" t="str">
        <f>IF('2.ชื่อนักเรียน'!R22="","",'2.ชื่อนักเรียน'!R22)</f>
        <v/>
      </c>
      <c r="D16" s="428">
        <v>12</v>
      </c>
      <c r="E16" s="449"/>
      <c r="F16" s="450"/>
      <c r="G16" s="450"/>
      <c r="H16" s="450"/>
      <c r="I16" s="450"/>
      <c r="J16" s="450"/>
      <c r="K16" s="450"/>
      <c r="L16" s="450"/>
      <c r="M16" s="450"/>
      <c r="N16" s="450"/>
      <c r="O16" s="450"/>
      <c r="P16" s="450"/>
      <c r="Q16" s="450"/>
      <c r="R16" s="450"/>
      <c r="S16" s="450"/>
      <c r="T16" s="450"/>
      <c r="U16" s="450"/>
      <c r="V16" s="450"/>
      <c r="W16" s="450"/>
      <c r="X16" s="450"/>
      <c r="Y16" s="450"/>
      <c r="Z16" s="450"/>
      <c r="AA16" s="450"/>
      <c r="AB16" s="450"/>
      <c r="AC16" s="450"/>
      <c r="AD16" s="450"/>
      <c r="AE16" s="450"/>
      <c r="AF16" s="450"/>
      <c r="AG16" s="450"/>
      <c r="AH16" s="450"/>
      <c r="AI16" s="451"/>
      <c r="AJ16" s="428" t="str">
        <f>IF(COUNTA($E$3:$AI$3)=0,"",IF('2.ชื่อนักเรียน'!R22="ย้าย","ย้าย",OK16))</f>
        <v/>
      </c>
      <c r="AK16" s="428">
        <v>12</v>
      </c>
      <c r="AL16" s="449"/>
      <c r="AM16" s="450"/>
      <c r="AN16" s="450"/>
      <c r="AO16" s="450"/>
      <c r="AP16" s="450"/>
      <c r="AQ16" s="450"/>
      <c r="AR16" s="450"/>
      <c r="AS16" s="450"/>
      <c r="AT16" s="450"/>
      <c r="AU16" s="450"/>
      <c r="AV16" s="450"/>
      <c r="AW16" s="450"/>
      <c r="AX16" s="450"/>
      <c r="AY16" s="450"/>
      <c r="AZ16" s="450"/>
      <c r="BA16" s="450"/>
      <c r="BB16" s="450"/>
      <c r="BC16" s="450"/>
      <c r="BD16" s="450"/>
      <c r="BE16" s="450"/>
      <c r="BF16" s="450"/>
      <c r="BG16" s="450"/>
      <c r="BH16" s="450"/>
      <c r="BI16" s="450"/>
      <c r="BJ16" s="450"/>
      <c r="BK16" s="450"/>
      <c r="BL16" s="450"/>
      <c r="BM16" s="450"/>
      <c r="BN16" s="450"/>
      <c r="BO16" s="450"/>
      <c r="BP16" s="451"/>
      <c r="BQ16" s="428" t="str">
        <f>IF(COUNTA($AL$4:$BP$4)=0,"",IF('2.ชื่อนักเรียน'!R22="ย้าย","ย้าย",OO16))</f>
        <v/>
      </c>
      <c r="BR16" s="428">
        <v>12</v>
      </c>
      <c r="BS16" s="449"/>
      <c r="BT16" s="450"/>
      <c r="BU16" s="450"/>
      <c r="BV16" s="450"/>
      <c r="BW16" s="450"/>
      <c r="BX16" s="450"/>
      <c r="BY16" s="450"/>
      <c r="BZ16" s="450"/>
      <c r="CA16" s="450"/>
      <c r="CB16" s="450"/>
      <c r="CC16" s="450"/>
      <c r="CD16" s="450"/>
      <c r="CE16" s="450"/>
      <c r="CF16" s="450"/>
      <c r="CG16" s="450"/>
      <c r="CH16" s="450"/>
      <c r="CI16" s="450"/>
      <c r="CJ16" s="450"/>
      <c r="CK16" s="450"/>
      <c r="CL16" s="450"/>
      <c r="CM16" s="450"/>
      <c r="CN16" s="450"/>
      <c r="CO16" s="450"/>
      <c r="CP16" s="450"/>
      <c r="CQ16" s="450"/>
      <c r="CR16" s="450"/>
      <c r="CS16" s="450"/>
      <c r="CT16" s="450"/>
      <c r="CU16" s="450"/>
      <c r="CV16" s="450"/>
      <c r="CW16" s="451"/>
      <c r="CX16" s="428" t="str">
        <f>IF(COUNTA($BS$4:$CW$4)=0,"",IF('2.ชื่อนักเรียน'!R22="ย้าย","ย้าย",OS16))</f>
        <v/>
      </c>
      <c r="CY16" s="428">
        <v>12</v>
      </c>
      <c r="CZ16" s="449"/>
      <c r="DA16" s="450"/>
      <c r="DB16" s="450"/>
      <c r="DC16" s="450"/>
      <c r="DD16" s="450"/>
      <c r="DE16" s="450"/>
      <c r="DF16" s="450"/>
      <c r="DG16" s="450"/>
      <c r="DH16" s="450"/>
      <c r="DI16" s="450"/>
      <c r="DJ16" s="450"/>
      <c r="DK16" s="450"/>
      <c r="DL16" s="450"/>
      <c r="DM16" s="450"/>
      <c r="DN16" s="450"/>
      <c r="DO16" s="450"/>
      <c r="DP16" s="450"/>
      <c r="DQ16" s="450"/>
      <c r="DR16" s="450"/>
      <c r="DS16" s="450"/>
      <c r="DT16" s="450"/>
      <c r="DU16" s="450"/>
      <c r="DV16" s="450"/>
      <c r="DW16" s="450"/>
      <c r="DX16" s="450"/>
      <c r="DY16" s="450"/>
      <c r="DZ16" s="450"/>
      <c r="EA16" s="450"/>
      <c r="EB16" s="450"/>
      <c r="EC16" s="450"/>
      <c r="ED16" s="451"/>
      <c r="EE16" s="428" t="str">
        <f>IF(COUNTA($CZ$4:$ED$4)=0,"",IF('2.ชื่อนักเรียน'!R22="ย้าย","ย้าย",OW16))</f>
        <v/>
      </c>
      <c r="EF16" s="428">
        <v>12</v>
      </c>
      <c r="EG16" s="449"/>
      <c r="EH16" s="450"/>
      <c r="EI16" s="450"/>
      <c r="EJ16" s="450"/>
      <c r="EK16" s="450"/>
      <c r="EL16" s="450"/>
      <c r="EM16" s="450"/>
      <c r="EN16" s="450"/>
      <c r="EO16" s="450"/>
      <c r="EP16" s="450"/>
      <c r="EQ16" s="450"/>
      <c r="ER16" s="450"/>
      <c r="ES16" s="450"/>
      <c r="ET16" s="450"/>
      <c r="EU16" s="450"/>
      <c r="EV16" s="450"/>
      <c r="EW16" s="450"/>
      <c r="EX16" s="450"/>
      <c r="EY16" s="450"/>
      <c r="EZ16" s="450"/>
      <c r="FA16" s="450"/>
      <c r="FB16" s="450"/>
      <c r="FC16" s="450"/>
      <c r="FD16" s="450"/>
      <c r="FE16" s="450"/>
      <c r="FF16" s="450"/>
      <c r="FG16" s="450"/>
      <c r="FH16" s="450"/>
      <c r="FI16" s="450"/>
      <c r="FJ16" s="450"/>
      <c r="FK16" s="451"/>
      <c r="FL16" s="428" t="str">
        <f>IF(COUNTA($EG$4:$FK$4)=0,"",IF('2.ชื่อนักเรียน'!R22="ย้าย","ย้าย",PA16))</f>
        <v/>
      </c>
      <c r="FM16" s="428">
        <v>12</v>
      </c>
      <c r="FN16" s="449"/>
      <c r="FO16" s="450"/>
      <c r="FP16" s="450"/>
      <c r="FQ16" s="450"/>
      <c r="FR16" s="450"/>
      <c r="FS16" s="450"/>
      <c r="FT16" s="450"/>
      <c r="FU16" s="450"/>
      <c r="FV16" s="450"/>
      <c r="FW16" s="450"/>
      <c r="FX16" s="450"/>
      <c r="FY16" s="450"/>
      <c r="FZ16" s="450"/>
      <c r="GA16" s="450"/>
      <c r="GB16" s="450"/>
      <c r="GC16" s="450"/>
      <c r="GD16" s="450"/>
      <c r="GE16" s="450"/>
      <c r="GF16" s="450"/>
      <c r="GG16" s="450"/>
      <c r="GH16" s="450"/>
      <c r="GI16" s="450"/>
      <c r="GJ16" s="450"/>
      <c r="GK16" s="450"/>
      <c r="GL16" s="450"/>
      <c r="GM16" s="450"/>
      <c r="GN16" s="450"/>
      <c r="GO16" s="450"/>
      <c r="GP16" s="450"/>
      <c r="GQ16" s="450"/>
      <c r="GR16" s="451"/>
      <c r="GS16" s="428" t="str">
        <f>IF(COUNTA($FN$4:$GR$4)=0,"",IF('2.ชื่อนักเรียน'!R22="ย้าย","ย้าย",PE16))</f>
        <v/>
      </c>
      <c r="GT16" s="428">
        <v>12</v>
      </c>
      <c r="GU16" s="449"/>
      <c r="GV16" s="450"/>
      <c r="GW16" s="450"/>
      <c r="GX16" s="450"/>
      <c r="GY16" s="450"/>
      <c r="GZ16" s="450"/>
      <c r="HA16" s="450"/>
      <c r="HB16" s="450"/>
      <c r="HC16" s="450"/>
      <c r="HD16" s="450"/>
      <c r="HE16" s="450"/>
      <c r="HF16" s="450"/>
      <c r="HG16" s="450"/>
      <c r="HH16" s="450"/>
      <c r="HI16" s="450"/>
      <c r="HJ16" s="450"/>
      <c r="HK16" s="450"/>
      <c r="HL16" s="450"/>
      <c r="HM16" s="450"/>
      <c r="HN16" s="450"/>
      <c r="HO16" s="450"/>
      <c r="HP16" s="450"/>
      <c r="HQ16" s="450"/>
      <c r="HR16" s="450"/>
      <c r="HS16" s="450"/>
      <c r="HT16" s="450"/>
      <c r="HU16" s="450"/>
      <c r="HV16" s="450"/>
      <c r="HW16" s="450"/>
      <c r="HX16" s="450"/>
      <c r="HY16" s="451"/>
      <c r="HZ16" s="428" t="str">
        <f>IF(COUNTA($GU$4:HY15)=0,"",IF('2.ชื่อนักเรียน'!R22="ย้าย","ย้าย",PT16))</f>
        <v/>
      </c>
      <c r="IA16" s="428">
        <v>12</v>
      </c>
      <c r="IB16" s="449"/>
      <c r="IC16" s="450"/>
      <c r="ID16" s="450"/>
      <c r="IE16" s="450"/>
      <c r="IF16" s="450"/>
      <c r="IG16" s="450"/>
      <c r="IH16" s="450"/>
      <c r="II16" s="450"/>
      <c r="IJ16" s="450"/>
      <c r="IK16" s="450"/>
      <c r="IL16" s="450"/>
      <c r="IM16" s="450"/>
      <c r="IN16" s="450"/>
      <c r="IO16" s="450"/>
      <c r="IP16" s="450"/>
      <c r="IQ16" s="450"/>
      <c r="IR16" s="450"/>
      <c r="IS16" s="450"/>
      <c r="IT16" s="450"/>
      <c r="IU16" s="450"/>
      <c r="IV16" s="450"/>
      <c r="IW16" s="450"/>
      <c r="IX16" s="450"/>
      <c r="IY16" s="450"/>
      <c r="IZ16" s="450"/>
      <c r="JA16" s="450"/>
      <c r="JB16" s="450"/>
      <c r="JC16" s="450"/>
      <c r="JD16" s="450"/>
      <c r="JE16" s="450"/>
      <c r="JF16" s="451"/>
      <c r="JG16" s="428" t="str">
        <f>IF(COUNTA($IB$4:$JF$4)=0,"",IF('2.ชื่อนักเรียน'!R22="ย้าย","ย้าย",PX16))</f>
        <v/>
      </c>
      <c r="JH16" s="428">
        <v>12</v>
      </c>
      <c r="JI16" s="449"/>
      <c r="JJ16" s="450"/>
      <c r="JK16" s="450"/>
      <c r="JL16" s="450"/>
      <c r="JM16" s="450"/>
      <c r="JN16" s="450"/>
      <c r="JO16" s="450"/>
      <c r="JP16" s="450"/>
      <c r="JQ16" s="450"/>
      <c r="JR16" s="450"/>
      <c r="JS16" s="450"/>
      <c r="JT16" s="450"/>
      <c r="JU16" s="450"/>
      <c r="JV16" s="450"/>
      <c r="JW16" s="450"/>
      <c r="JX16" s="450"/>
      <c r="JY16" s="450"/>
      <c r="JZ16" s="450"/>
      <c r="KA16" s="450"/>
      <c r="KB16" s="450"/>
      <c r="KC16" s="450"/>
      <c r="KD16" s="450"/>
      <c r="KE16" s="450"/>
      <c r="KF16" s="450"/>
      <c r="KG16" s="450"/>
      <c r="KH16" s="450"/>
      <c r="KI16" s="450"/>
      <c r="KJ16" s="450"/>
      <c r="KK16" s="450"/>
      <c r="KL16" s="450"/>
      <c r="KM16" s="451"/>
      <c r="KN16" s="430" t="str">
        <f>IF(COUNTA($JI$4:$KM$4)=0,"",IF('2.ชื่อนักเรียน'!R22="ย้าย","ย้าย",QB16))</f>
        <v/>
      </c>
      <c r="KO16" s="428">
        <v>12</v>
      </c>
      <c r="KP16" s="449"/>
      <c r="KQ16" s="450"/>
      <c r="KR16" s="450"/>
      <c r="KS16" s="450"/>
      <c r="KT16" s="450"/>
      <c r="KU16" s="450"/>
      <c r="KV16" s="450"/>
      <c r="KW16" s="450"/>
      <c r="KX16" s="450"/>
      <c r="KY16" s="450"/>
      <c r="KZ16" s="450"/>
      <c r="LA16" s="450"/>
      <c r="LB16" s="450"/>
      <c r="LC16" s="450"/>
      <c r="LD16" s="450"/>
      <c r="LE16" s="450"/>
      <c r="LF16" s="450"/>
      <c r="LG16" s="450"/>
      <c r="LH16" s="450"/>
      <c r="LI16" s="450"/>
      <c r="LJ16" s="450"/>
      <c r="LK16" s="450"/>
      <c r="LL16" s="450"/>
      <c r="LM16" s="450"/>
      <c r="LN16" s="450"/>
      <c r="LO16" s="450"/>
      <c r="LP16" s="450"/>
      <c r="LQ16" s="450"/>
      <c r="LR16" s="450"/>
      <c r="LS16" s="450"/>
      <c r="LT16" s="451"/>
      <c r="LU16" s="430" t="str">
        <f>IF(COUNTA($KP$4:$LT$4)=0,"",IF('2.ชื่อนักเรียน'!R22="ย้าย","ย้าย",QF16))</f>
        <v/>
      </c>
      <c r="LV16" s="428">
        <v>12</v>
      </c>
      <c r="LW16" s="449"/>
      <c r="LX16" s="450"/>
      <c r="LY16" s="450"/>
      <c r="LZ16" s="450"/>
      <c r="MA16" s="450"/>
      <c r="MB16" s="450"/>
      <c r="MC16" s="450"/>
      <c r="MD16" s="450"/>
      <c r="ME16" s="450"/>
      <c r="MF16" s="450"/>
      <c r="MG16" s="450"/>
      <c r="MH16" s="450"/>
      <c r="MI16" s="450"/>
      <c r="MJ16" s="450"/>
      <c r="MK16" s="450"/>
      <c r="ML16" s="450"/>
      <c r="MM16" s="450"/>
      <c r="MN16" s="450"/>
      <c r="MO16" s="450"/>
      <c r="MP16" s="450"/>
      <c r="MQ16" s="450"/>
      <c r="MR16" s="450"/>
      <c r="MS16" s="450"/>
      <c r="MT16" s="450"/>
      <c r="MU16" s="450"/>
      <c r="MV16" s="450"/>
      <c r="MW16" s="450"/>
      <c r="MX16" s="450"/>
      <c r="MY16" s="450"/>
      <c r="MZ16" s="450"/>
      <c r="NA16" s="451"/>
      <c r="NB16" s="430" t="str">
        <f>IF(COUNTA($LW$5:$NA$5)=0,"",IF('2.ชื่อนักเรียน'!R22="ย้าย","ย้าย",QJ16))</f>
        <v/>
      </c>
      <c r="NC16" s="430">
        <v>12</v>
      </c>
      <c r="ND16" s="449"/>
      <c r="NE16" s="450"/>
      <c r="NF16" s="450"/>
      <c r="NG16" s="450"/>
      <c r="NH16" s="450"/>
      <c r="NI16" s="450"/>
      <c r="NJ16" s="450"/>
      <c r="NK16" s="450"/>
      <c r="NL16" s="450"/>
      <c r="NM16" s="450"/>
      <c r="NN16" s="450"/>
      <c r="NO16" s="450"/>
      <c r="NP16" s="450"/>
      <c r="NQ16" s="450"/>
      <c r="NR16" s="450"/>
      <c r="NS16" s="450"/>
      <c r="NT16" s="450"/>
      <c r="NU16" s="450"/>
      <c r="NV16" s="450"/>
      <c r="NW16" s="450"/>
      <c r="NX16" s="450"/>
      <c r="NY16" s="450"/>
      <c r="NZ16" s="450"/>
      <c r="OA16" s="450"/>
      <c r="OB16" s="450"/>
      <c r="OC16" s="450"/>
      <c r="OD16" s="450"/>
      <c r="OE16" s="450"/>
      <c r="OF16" s="450"/>
      <c r="OG16" s="450"/>
      <c r="OH16" s="451"/>
      <c r="OI16" s="430" t="str">
        <f>IF(COUNTA($ND$4:$OH$4)=0,"",IF('2.ชื่อนักเรียน'!R22="ย้าย","ย้าย",QN16))</f>
        <v/>
      </c>
      <c r="OJ16" s="428">
        <v>12</v>
      </c>
      <c r="OK16" s="439" t="str">
        <f>IF(OR(COUNTA($E$4:$AI$4)=0,$A16=""),"",IF('2.ชื่อนักเรียน'!R22="ย้าย","-",COUNTIF($E16:$AI16,"/")))</f>
        <v/>
      </c>
      <c r="OL16" s="440" t="str">
        <f>IF(OR(COUNTA($E$4:$AI$4)=0,$A16=""),"",IF('2.ชื่อนักเรียน'!R22="ย้าย","-",COUNTIF($E16:$AI16,"ป")))</f>
        <v/>
      </c>
      <c r="OM16" s="440" t="str">
        <f>IF(OR(COUNTA($E$4:$AI$4)=0,$A16=""),"",IF('2.ชื่อนักเรียน'!R22="ย้าย","-",COUNTIF($E16:$AI16,"ล")))</f>
        <v/>
      </c>
      <c r="ON16" s="441" t="str">
        <f>IF(OR(COUNTA($E$4:$AI$4)=0,$A16=""),"",IF('2.ชื่อนักเรียน'!R22="ย้าย","-",COUNTIF($E16:$AI16,"ข")))</f>
        <v/>
      </c>
      <c r="OO16" s="439" t="str">
        <f>IF(OR(COUNTA($AL$4:$BP$4)=0,$A16=""),"",IF('2.ชื่อนักเรียน'!R22="ย้าย","-",COUNTIF($AL16:$BP16,"/")))</f>
        <v/>
      </c>
      <c r="OP16" s="440" t="str">
        <f>IF(OR(COUNTA($AL$4:$BP$4)=0,$A16=""),"",IF('2.ชื่อนักเรียน'!R22="ย้าย","-",COUNTIF($AL16:$BP16,"ป")))</f>
        <v/>
      </c>
      <c r="OQ16" s="440" t="str">
        <f>IF(OR(COUNTA($AL$4:$BP$4)=0,$A16=""),"",IF('2.ชื่อนักเรียน'!R22="ย้าย","-",COUNTIF($AL16:$BP16,"ล")))</f>
        <v/>
      </c>
      <c r="OR16" s="441" t="str">
        <f>IF(OR(COUNTA($AL$4:$BP$4)=0,$A16=""),"",IF('2.ชื่อนักเรียน'!R22="ย้าย","-",COUNTIF($AL16:$BP16,"ข")))</f>
        <v/>
      </c>
      <c r="OS16" s="439" t="str">
        <f>IF(OR(COUNTA($BS$4:$CW$4)=0,$A16=""),"",IF('2.ชื่อนักเรียน'!R22="ย้าย","-",COUNTIF($BS16:$CW16,"/")))</f>
        <v/>
      </c>
      <c r="OT16" s="440" t="str">
        <f>IF(OR(COUNTA($BS$4:$CW$4)=0,$A16=""),"",IF('2.ชื่อนักเรียน'!R22="ย้าย","-",COUNTIF($BS16:$CW16,"ป")))</f>
        <v/>
      </c>
      <c r="OU16" s="440" t="str">
        <f>IF(OR(COUNTA($BS$4:$CW$4)=0,$A16=""),"",IF('2.ชื่อนักเรียน'!R22="ย้าย","-",COUNTIF($BS16:$CW16,"ล")))</f>
        <v/>
      </c>
      <c r="OV16" s="441" t="str">
        <f>IF(OR(COUNTA($BS$4:$CW$4)=0,$A16=""),"",IF('2.ชื่อนักเรียน'!R22="ย้าย","-",COUNTIF($BS16:$CW16,"ข")))</f>
        <v/>
      </c>
      <c r="OW16" s="439" t="str">
        <f>IF(OR(COUNTA($CZ$4:$ED$4)=0,$A16=""),"",IF('2.ชื่อนักเรียน'!R22="ย้าย","-",COUNTIF($CZ16:$ED16,"/")))</f>
        <v/>
      </c>
      <c r="OX16" s="440" t="str">
        <f>IF(OR(COUNTA($CZ$4:$ED$4)=0,$A16=""),"",IF('2.ชื่อนักเรียน'!R22="ย้าย","-",COUNTIF($CZ16:$ED16,"ป")))</f>
        <v/>
      </c>
      <c r="OY16" s="440" t="str">
        <f>IF(OR(COUNTA($CZ$4:$ED$4)=0,A16=""),"",IF('2.ชื่อนักเรียน'!R22="ย้าย","-",COUNTIF($CZ16:$ED16,"ล")))</f>
        <v/>
      </c>
      <c r="OZ16" s="441" t="str">
        <f>IF(OR(COUNTA($CZ$4:$ED$4)=0,A16=""),"",IF('2.ชื่อนักเรียน'!R22="ย้าย","-",COUNTIF($CZ16:$ED16,"ข")))</f>
        <v/>
      </c>
      <c r="PA16" s="439" t="str">
        <f>IF(OR(COUNTA($EG$4:$FK$4)=0,$A16=""),"",IF('2.ชื่อนักเรียน'!R22="ย้าย","-",COUNTIF($EG16:$FK16,"/")))</f>
        <v/>
      </c>
      <c r="PB16" s="440" t="str">
        <f>IF(OR(COUNTA($EG$4:$FK$4)=0,$A16=""),"",IF('2.ชื่อนักเรียน'!R22="ย้าย","-",COUNTIF($EG16:$FK16,"ป")))</f>
        <v/>
      </c>
      <c r="PC16" s="440" t="str">
        <f>IF(OR(COUNTA($EG$4:$FK$4)=0,A16=""),"",IF('2.ชื่อนักเรียน'!R22="ย้าย","-",COUNTIF($EG16:$FK16,"ล")))</f>
        <v/>
      </c>
      <c r="PD16" s="441" t="str">
        <f>IF(OR(COUNTA($EG$4:$FK$4)=0,A16=""),"",IF('2.ชื่อนักเรียน'!R22="ย้าย","-",COUNTIF($EG16:$FK16,"ข")))</f>
        <v/>
      </c>
      <c r="PE16" s="439" t="str">
        <f>IF(OR(COUNTA($FN$4:$GR$4)=0,$A16=""),"",IF('2.ชื่อนักเรียน'!R22="ย้าย","-",COUNTIF($FN16:$GR16,"/")))</f>
        <v/>
      </c>
      <c r="PF16" s="440" t="str">
        <f>IF(OR(COUNTA($FN$4:$GR$4)=0,$A16=""),"",IF('2.ชื่อนักเรียน'!R22="ย้าย","-",COUNTIF($FN16:$GR16,"ป")))</f>
        <v/>
      </c>
      <c r="PG16" s="440" t="str">
        <f>IF(OR(COUNTA($FN$4:$GR$4)=0,A16=""),"",IF('2.ชื่อนักเรียน'!R22="ย้าย","-",COUNTIF($FN16:$GR16,"ล")))</f>
        <v/>
      </c>
      <c r="PH16" s="440" t="str">
        <f>IF(OR(COUNTA($FN$4:$GR$4)=0,A16=""),"",IF('2.ชื่อนักเรียน'!R22="ย้าย","-",COUNTIF($FN16:$GR16,"ข")))</f>
        <v/>
      </c>
      <c r="PI16" s="439" t="str">
        <f>IF(OR(COUNTA($OK$3:$PD$3,$PE$3)=0,$A16=""),"",IF('2.ชื่อนักเรียน'!R22="ย้าย","-",SUM(OK16,OO16,OS16,OW16,PA16,PE16)))</f>
        <v/>
      </c>
      <c r="PJ16" s="440" t="str">
        <f>IF(OR(COUNTA($OK$3:$PD$3,$PE$3)=0,$A16=""),"",IF('2.ชื่อนักเรียน'!R22="ย้าย","-",SUM(OL16,OP16,OT16,OX16,PB16,PF16)))</f>
        <v/>
      </c>
      <c r="PK16" s="440" t="str">
        <f>IF(OR(COUNTA($OK$3:$PD$3,$PE$3)=0,$A16=""),"",IF('2.ชื่อนักเรียน'!R22="ย้าย","-",SUM(OM16,OQ16,OU16,OY16,PC16,PG16)))</f>
        <v/>
      </c>
      <c r="PL16" s="452" t="str">
        <f>IF(OR(COUNTA($OK$3:$PD$3,$PE$3)=0,$A16=""),"",IF('2.ชื่อนักเรียน'!R22="ย้าย","-",SUM(ON16,OR16,OV16,OZ16,PD16,PH16)))</f>
        <v/>
      </c>
      <c r="PM16" s="428" t="str">
        <f t="shared" si="0"/>
        <v/>
      </c>
      <c r="PN16" s="442" t="str">
        <f>IF(PM16="","",IF('2.ชื่อนักเรียน'!R22="ย้าย","ย้าย",(PM16*100)/COUNTA($E$4:$AI$4,$AL$4:$BP$4,$BS$4:$CW$4,$CZ$4:$ED$4,$EG$4:$FK$4)))</f>
        <v/>
      </c>
      <c r="PO16" s="428">
        <v>12</v>
      </c>
      <c r="PP16" s="439" t="str">
        <f>IF(OR(COUNTA($FN$4:$GR$4)=0,$A16=""),"",IF('2.ชื่อนักเรียน'!R22="ย้าย","-",COUNTIF($FN16:$GR16,"/")))</f>
        <v/>
      </c>
      <c r="PQ16" s="440" t="str">
        <f>IF(OR(COUNTA($FN$4:$GR$4)=0,$A16=""),"",IF('2.ชื่อนักเรียน'!R22="ย้าย","-",COUNTIF($FN16:$GR16,"ป")))</f>
        <v/>
      </c>
      <c r="PR16" s="440" t="str">
        <f>IF(OR(COUNTA($FN$4:$GR$4)=0,A16=""),"",IF('2.ชื่อนักเรียน'!R22="ย้าย","-",COUNTIF($FN16:$GR16,"ล")))</f>
        <v/>
      </c>
      <c r="PS16" s="441" t="str">
        <f>IF(OR(COUNTA($FN$4:$GR$4)=0,A16=""),"",IF('2.ชื่อนักเรียน'!R22="ย้าย","-",COUNTIF($FN16:$GR16,"ข")))</f>
        <v/>
      </c>
      <c r="PT16" s="439" t="str">
        <f>IF(OR(COUNTA($GU$4:$HY$4)=0,$A16=""),"",IF('2.ชื่อนักเรียน'!R22="ย้าย","-",COUNTIF($GU16:$HY16,"/")))</f>
        <v/>
      </c>
      <c r="PU16" s="440" t="str">
        <f>IF(OR(COUNTA($GU$4:$HY$4)=0,$A16=""),"",IF('2.ชื่อนักเรียน'!R22="ย้าย","-",COUNTIF($GU16:$HY16,"ป")))</f>
        <v/>
      </c>
      <c r="PV16" s="440" t="str">
        <f>IF(OR(COUNTA($GU$4:$HY$4)=0,$A16=""),"",IF('2.ชื่อนักเรียน'!R22="ย้าย","-",COUNTIF($GU16:$HY16,"ล")))</f>
        <v/>
      </c>
      <c r="PW16" s="441" t="str">
        <f>IF(OR(COUNTA($GU$4:$HY$4)=0,$A16=""),"",IF('2.ชื่อนักเรียน'!R22="ย้าย","-",COUNTIF($GU16:$HY16,"ข")))</f>
        <v/>
      </c>
      <c r="PX16" s="439" t="str">
        <f>IF(OR(COUNTA($IB$4:$JF$4)=0,$A16=""),"",IF('2.ชื่อนักเรียน'!R22="ย้าย","-",COUNTIF($IB16:$JF16,"/")))</f>
        <v/>
      </c>
      <c r="PY16" s="440" t="str">
        <f>IF(OR(COUNTA($IB$4:$JF$4)=0,$A16=""),"",IF('2.ชื่อนักเรียน'!R22="ย้าย","-",COUNTIF($IB16:$JF16,"ป")))</f>
        <v/>
      </c>
      <c r="PZ16" s="440" t="str">
        <f>IF(OR(COUNTA($IB$4:$JF$4)=0,$A16=""),"",IF('2.ชื่อนักเรียน'!R22="ย้าย","-",COUNTIF($IB16:$JF16,"ล")))</f>
        <v/>
      </c>
      <c r="QA16" s="441" t="str">
        <f>IF(OR(COUNTA($IB$4:$JF$4)=0,$A16=""),"",IF('2.ชื่อนักเรียน'!R22="ย้าย","-",COUNTIF($IB16:$JF16,"ข")))</f>
        <v/>
      </c>
      <c r="QB16" s="439" t="str">
        <f>IF(OR(COUNTA($JI$4:$KM$4)=0,$A16=""),"",IF('2.ชื่อนักเรียน'!R22="ย้าย","-",COUNTIF($JI16:$KM16,"/")))</f>
        <v/>
      </c>
      <c r="QC16" s="440" t="str">
        <f>IF(OR(COUNTA($JI$4:$KM$4)=0,$A16=""),"",IF('2.ชื่อนักเรียน'!R22="ย้าย","-",COUNTIF($JI16:$KM16,"ป")))</f>
        <v/>
      </c>
      <c r="QD16" s="440" t="str">
        <f>IF(OR(COUNTA($JI$4:$KM$4)=0,$A16=""),"",IF('2.ชื่อนักเรียน'!R22="ย้าย","-",COUNTIF($JI16:$KM16,"ล")))</f>
        <v/>
      </c>
      <c r="QE16" s="441" t="str">
        <f>IF(OR(COUNTA($JI$4:$KM$4)=0,$A16=""),"",IF('2.ชื่อนักเรียน'!R22="ย้าย","-",COUNTIF($JI16:$KM16,"ข")))</f>
        <v/>
      </c>
      <c r="QF16" s="439" t="str">
        <f>IF(OR(COUNTA($KP$4:$LT$4)=0,$A16=""),"",IF('2.ชื่อนักเรียน'!R22="ย้าย","-",COUNTIF($KP16:$LT16,"/")))</f>
        <v/>
      </c>
      <c r="QG16" s="440" t="str">
        <f>IF(OR(COUNTA($KP$4:$LT$4)=0,$A16=""),"",IF('2.ชื่อนักเรียน'!R22="ย้าย","-",COUNTIF($KP16:$LT16,"ป")))</f>
        <v/>
      </c>
      <c r="QH16" s="440" t="str">
        <f>IF(OR(COUNTA($KP$4:$LT$4)=0,$A16=""),"",IF('2.ชื่อนักเรียน'!R22="ย้าย","-",COUNTIF($KP16:$LT16,"ล")))</f>
        <v/>
      </c>
      <c r="QI16" s="441" t="str">
        <f>IF(OR(COUNTA($KP$4:$LT$4)=0,$A16=""),"",IF('2.ชื่อนักเรียน'!R22="ย้าย","-",COUNTIF($KP16:$LT16,"ข")))</f>
        <v/>
      </c>
      <c r="QJ16" s="439" t="str">
        <f>IF(OR(COUNTA($LW$4:$NA$4)=0,$A16=""),"",IF('2.ชื่อนักเรียน'!R22="ย้าย","-",COUNTIF($LW16:$NA16,"/")))</f>
        <v/>
      </c>
      <c r="QK16" s="440" t="str">
        <f>IF(OR(COUNTA($LW$4:$NA$4)=0,$A16=""),"",IF('2.ชื่อนักเรียน'!R22="ย้าย","-",COUNTIF($LW16:$NA16,"ป")))</f>
        <v/>
      </c>
      <c r="QL16" s="440" t="str">
        <f>IF(OR(COUNTA($LW$4:$NA$4)=0,$A16=""),"",IF('2.ชื่อนักเรียน'!R22="ย้าย","-",COUNTIF($LW16:$NA16,"ล")))</f>
        <v/>
      </c>
      <c r="QM16" s="441" t="str">
        <f>IF(OR(COUNTA($LW$4:$NA$4)=0,$A16=""),"",IF('2.ชื่อนักเรียน'!R22="ย้าย","-",COUNTIF($LW16:$NA16,"ข")))</f>
        <v/>
      </c>
      <c r="QN16" s="439" t="str">
        <f>IF(OR(COUNTA($ND$4:$OH$4)=0,$A16=""),"",IF('2.ชื่อนักเรียน'!R22="ย้าย","-",COUNTIF($ND16:$OH16,"/")))</f>
        <v/>
      </c>
      <c r="QO16" s="440" t="str">
        <f>IF(OR(COUNTA($ND$4:$OH$4)=0,$A16=""),"",IF('2.ชื่อนักเรียน'!R22="ย้าย","-",COUNTIF($ND16:$OH16,"ป")))</f>
        <v/>
      </c>
      <c r="QP16" s="440" t="str">
        <f>IF(OR(COUNTA($ND$4:$OH$4)=0,$A16=""),"",IF('2.ชื่อนักเรียน'!R22="ย้าย","-",COUNTIF($ND16:$OH16,"ล")))</f>
        <v/>
      </c>
      <c r="QQ16" s="440" t="str">
        <f>IF(OR(COUNTA($ND$4:$OH$4)=0,$A16=""),"",IF('2.ชื่อนักเรียน'!R22="ย้าย","-",COUNTIF($ND16:$OH16,"ข")))</f>
        <v/>
      </c>
      <c r="QR16" s="439" t="str">
        <f>IF(OR(COUNTA($PP$3:$QM$3,$QN$3)=0,$A16=""),"",IF('2.ชื่อนักเรียน'!R22="ย้าย","-",SUM(PP16,PT16,PX16,QB16,QF16,QJ16,QN16)))</f>
        <v/>
      </c>
      <c r="QS16" s="440" t="str">
        <f>IF(OR(COUNTA($PP$3:$QM$3,$QN$3)=0,$A16=""),"",IF('2.ชื่อนักเรียน'!R22="ย้าย","-",SUM(PQ16,PU16,PY16,QC16,QG16,QK16,QO16)))</f>
        <v/>
      </c>
      <c r="QT16" s="440" t="str">
        <f>IF(OR(COUNTA($PP$3:$QM$3,$QN$3)=0,$A16=""),"",IF('2.ชื่อนักเรียน'!R22="ย้าย","-",SUM(PR16,PV16,PZ16,QD16,QH16,QL16,QP16)))</f>
        <v/>
      </c>
      <c r="QU16" s="452" t="str">
        <f>IF(OR(COUNTA($PP$3:$QM$3,$QN$3)=0,$A16=""),"",IF('2.ชื่อนักเรียน'!R22="ย้าย","-",SUM(PS16,PW16,QA16,QE16,QI16,QM16,QQ16)))</f>
        <v/>
      </c>
      <c r="QV16" s="428" t="str">
        <f t="shared" si="1"/>
        <v/>
      </c>
      <c r="QW16" s="442" t="str">
        <f>IF(QV16="","",IF('2.ชื่อนักเรียน'!R22="ย้าย","ย้าย",(QV16*100)/COUNTA($GU$4:$HY$4,$IB$4:$JF$4,$JI$4:$KM$4,$KP$4:$LT$4,$LW$4:$NA$4,$ND$4:$OH$4,$FN$4:$GR$4)))</f>
        <v/>
      </c>
      <c r="QX16" s="453" t="str">
        <f>IF('2.ชื่อนักเรียน'!C22="","",'2.ชื่อนักเรียน'!C22)</f>
        <v/>
      </c>
      <c r="QY16" s="454" t="str">
        <f>IF('2.ชื่อนักเรียน'!D22="","",'2.ชื่อนักเรียน'!D22)</f>
        <v/>
      </c>
      <c r="QZ16" s="428" t="str">
        <f>IF(A16="","",IF('2.ชื่อนักเรียน'!R22="ย้าย","-",$RN$4))</f>
        <v/>
      </c>
      <c r="RA16" s="428" t="str">
        <f>IF(A16="","",IF('2.ชื่อนักเรียน'!R22="ย้าย","-",SUM(PP16,OK16,OO16,OS16,OW16,PA16,PE16,PT16,PX16,QB16,QF16,QJ16,QN16)))</f>
        <v/>
      </c>
      <c r="RB16" s="428" t="str">
        <f>IF(A16="","",IF('2.ชื่อนักเรียน'!R22="ย้าย","-",SUM(PQ16,OL16,OP16,OT16,OX16,PB16,PF16,PU16,PY16,QC16,QG16,QK16,QO16)))</f>
        <v/>
      </c>
      <c r="RC16" s="428" t="str">
        <f>IF(A16="","",IF('2.ชื่อนักเรียน'!R22="ย้าย","-",SUM(PR16,OM16,OQ16,OU16,OY16,PC16,PG16,PV16,PZ16,QD16,QH16,QL16,QP16)))</f>
        <v/>
      </c>
      <c r="RD16" s="455" t="str">
        <f>IF(A16="","",IF('2.ชื่อนักเรียน'!R22="ย้าย","-",SUM(PS16,ON16,OR16,OV16,OZ16,PD16,PH16,PW16,QA16,QE16,QI16,QM16,QQ16)))</f>
        <v/>
      </c>
      <c r="RE16" s="442" t="str">
        <f>IF(A16="","",IF('2.ชื่อนักเรียน'!R22="ย้าย","-",(RA16*100)/QZ16))</f>
        <v/>
      </c>
      <c r="RF16" s="428" t="str">
        <f>IF(A16="","",IF('2.ชื่อนักเรียน'!R22="ย้าย","-",RA16))</f>
        <v/>
      </c>
      <c r="RG16" s="442" t="str">
        <f>IF(A16="","",IF('2.ชื่อนักเรียน'!R22="ย้าย","ย้าย",RE16))</f>
        <v/>
      </c>
      <c r="RH16" s="456"/>
    </row>
    <row r="17" spans="1:476" ht="21" customHeight="1">
      <c r="A17" s="446" t="str">
        <f>IF('2.ชื่อนักเรียน'!C23="","",'2.ชื่อนักเรียน'!C23)</f>
        <v/>
      </c>
      <c r="B17" s="447" t="str">
        <f>IF('2.ชื่อนักเรียน'!D23="","",'2.ชื่อนักเรียน'!D23)</f>
        <v/>
      </c>
      <c r="C17" s="448" t="str">
        <f>IF('2.ชื่อนักเรียน'!R23="","",'2.ชื่อนักเรียน'!R23)</f>
        <v/>
      </c>
      <c r="D17" s="428">
        <v>13</v>
      </c>
      <c r="E17" s="449"/>
      <c r="F17" s="450"/>
      <c r="G17" s="450"/>
      <c r="H17" s="450"/>
      <c r="I17" s="450"/>
      <c r="J17" s="450"/>
      <c r="K17" s="450"/>
      <c r="L17" s="450"/>
      <c r="M17" s="450"/>
      <c r="N17" s="450"/>
      <c r="O17" s="450"/>
      <c r="P17" s="450"/>
      <c r="Q17" s="450"/>
      <c r="R17" s="450"/>
      <c r="S17" s="450"/>
      <c r="T17" s="450"/>
      <c r="U17" s="450"/>
      <c r="V17" s="450"/>
      <c r="W17" s="450"/>
      <c r="X17" s="450"/>
      <c r="Y17" s="450"/>
      <c r="Z17" s="450"/>
      <c r="AA17" s="450"/>
      <c r="AB17" s="450"/>
      <c r="AC17" s="450"/>
      <c r="AD17" s="450"/>
      <c r="AE17" s="450"/>
      <c r="AF17" s="450"/>
      <c r="AG17" s="450"/>
      <c r="AH17" s="450"/>
      <c r="AI17" s="451"/>
      <c r="AJ17" s="428" t="str">
        <f>IF(COUNTA($E$3:$AI$3)=0,"",IF('2.ชื่อนักเรียน'!R23="ย้าย","ย้าย",OK17))</f>
        <v/>
      </c>
      <c r="AK17" s="428">
        <v>13</v>
      </c>
      <c r="AL17" s="449"/>
      <c r="AM17" s="450"/>
      <c r="AN17" s="450"/>
      <c r="AO17" s="450"/>
      <c r="AP17" s="450"/>
      <c r="AQ17" s="450"/>
      <c r="AR17" s="450"/>
      <c r="AS17" s="450"/>
      <c r="AT17" s="450"/>
      <c r="AU17" s="450"/>
      <c r="AV17" s="450"/>
      <c r="AW17" s="450"/>
      <c r="AX17" s="450"/>
      <c r="AY17" s="450"/>
      <c r="AZ17" s="450"/>
      <c r="BA17" s="450"/>
      <c r="BB17" s="450"/>
      <c r="BC17" s="450"/>
      <c r="BD17" s="450"/>
      <c r="BE17" s="450"/>
      <c r="BF17" s="450"/>
      <c r="BG17" s="450"/>
      <c r="BH17" s="450"/>
      <c r="BI17" s="450"/>
      <c r="BJ17" s="450"/>
      <c r="BK17" s="450"/>
      <c r="BL17" s="450"/>
      <c r="BM17" s="450"/>
      <c r="BN17" s="450"/>
      <c r="BO17" s="450"/>
      <c r="BP17" s="451"/>
      <c r="BQ17" s="428" t="str">
        <f>IF(COUNTA($AL$4:$BP$4)=0,"",IF('2.ชื่อนักเรียน'!R23="ย้าย","ย้าย",OO17))</f>
        <v/>
      </c>
      <c r="BR17" s="428">
        <v>13</v>
      </c>
      <c r="BS17" s="449"/>
      <c r="BT17" s="450"/>
      <c r="BU17" s="450"/>
      <c r="BV17" s="450"/>
      <c r="BW17" s="450"/>
      <c r="BX17" s="450"/>
      <c r="BY17" s="450"/>
      <c r="BZ17" s="450"/>
      <c r="CA17" s="450"/>
      <c r="CB17" s="450"/>
      <c r="CC17" s="450"/>
      <c r="CD17" s="450"/>
      <c r="CE17" s="450"/>
      <c r="CF17" s="450"/>
      <c r="CG17" s="450"/>
      <c r="CH17" s="450"/>
      <c r="CI17" s="450"/>
      <c r="CJ17" s="450"/>
      <c r="CK17" s="450"/>
      <c r="CL17" s="450"/>
      <c r="CM17" s="450"/>
      <c r="CN17" s="450"/>
      <c r="CO17" s="450"/>
      <c r="CP17" s="450"/>
      <c r="CQ17" s="450"/>
      <c r="CR17" s="450"/>
      <c r="CS17" s="450"/>
      <c r="CT17" s="450"/>
      <c r="CU17" s="450"/>
      <c r="CV17" s="450"/>
      <c r="CW17" s="451"/>
      <c r="CX17" s="428" t="str">
        <f>IF(COUNTA($BS$4:$CW$4)=0,"",IF('2.ชื่อนักเรียน'!R23="ย้าย","ย้าย",OS17))</f>
        <v/>
      </c>
      <c r="CY17" s="428">
        <v>13</v>
      </c>
      <c r="CZ17" s="449"/>
      <c r="DA17" s="450"/>
      <c r="DB17" s="450"/>
      <c r="DC17" s="450"/>
      <c r="DD17" s="450"/>
      <c r="DE17" s="450"/>
      <c r="DF17" s="450"/>
      <c r="DG17" s="450"/>
      <c r="DH17" s="450"/>
      <c r="DI17" s="450"/>
      <c r="DJ17" s="450"/>
      <c r="DK17" s="450"/>
      <c r="DL17" s="450"/>
      <c r="DM17" s="450"/>
      <c r="DN17" s="450"/>
      <c r="DO17" s="450"/>
      <c r="DP17" s="450"/>
      <c r="DQ17" s="450"/>
      <c r="DR17" s="450"/>
      <c r="DS17" s="450"/>
      <c r="DT17" s="450"/>
      <c r="DU17" s="450"/>
      <c r="DV17" s="450"/>
      <c r="DW17" s="450"/>
      <c r="DX17" s="450"/>
      <c r="DY17" s="450"/>
      <c r="DZ17" s="450"/>
      <c r="EA17" s="450"/>
      <c r="EB17" s="450"/>
      <c r="EC17" s="450"/>
      <c r="ED17" s="451"/>
      <c r="EE17" s="428" t="str">
        <f>IF(COUNTA($CZ$4:$ED$4)=0,"",IF('2.ชื่อนักเรียน'!R23="ย้าย","ย้าย",OW17))</f>
        <v/>
      </c>
      <c r="EF17" s="428">
        <v>13</v>
      </c>
      <c r="EG17" s="449"/>
      <c r="EH17" s="450"/>
      <c r="EI17" s="450"/>
      <c r="EJ17" s="450"/>
      <c r="EK17" s="450"/>
      <c r="EL17" s="450"/>
      <c r="EM17" s="450"/>
      <c r="EN17" s="450"/>
      <c r="EO17" s="450"/>
      <c r="EP17" s="450"/>
      <c r="EQ17" s="450"/>
      <c r="ER17" s="450"/>
      <c r="ES17" s="450"/>
      <c r="ET17" s="450"/>
      <c r="EU17" s="450"/>
      <c r="EV17" s="450"/>
      <c r="EW17" s="450"/>
      <c r="EX17" s="450"/>
      <c r="EY17" s="450"/>
      <c r="EZ17" s="450"/>
      <c r="FA17" s="450"/>
      <c r="FB17" s="450"/>
      <c r="FC17" s="450"/>
      <c r="FD17" s="450"/>
      <c r="FE17" s="450"/>
      <c r="FF17" s="450"/>
      <c r="FG17" s="450"/>
      <c r="FH17" s="450"/>
      <c r="FI17" s="450"/>
      <c r="FJ17" s="450"/>
      <c r="FK17" s="451"/>
      <c r="FL17" s="428" t="str">
        <f>IF(COUNTA($EG$4:$FK$4)=0,"",IF('2.ชื่อนักเรียน'!R23="ย้าย","ย้าย",PA17))</f>
        <v/>
      </c>
      <c r="FM17" s="428">
        <v>13</v>
      </c>
      <c r="FN17" s="449"/>
      <c r="FO17" s="450"/>
      <c r="FP17" s="450"/>
      <c r="FQ17" s="450"/>
      <c r="FR17" s="450"/>
      <c r="FS17" s="450"/>
      <c r="FT17" s="450"/>
      <c r="FU17" s="450"/>
      <c r="FV17" s="450"/>
      <c r="FW17" s="450"/>
      <c r="FX17" s="450"/>
      <c r="FY17" s="450"/>
      <c r="FZ17" s="450"/>
      <c r="GA17" s="450"/>
      <c r="GB17" s="450"/>
      <c r="GC17" s="450"/>
      <c r="GD17" s="450"/>
      <c r="GE17" s="450"/>
      <c r="GF17" s="450"/>
      <c r="GG17" s="450"/>
      <c r="GH17" s="450"/>
      <c r="GI17" s="450"/>
      <c r="GJ17" s="450"/>
      <c r="GK17" s="450"/>
      <c r="GL17" s="450"/>
      <c r="GM17" s="450"/>
      <c r="GN17" s="450"/>
      <c r="GO17" s="450"/>
      <c r="GP17" s="450"/>
      <c r="GQ17" s="450"/>
      <c r="GR17" s="451"/>
      <c r="GS17" s="428" t="str">
        <f>IF(COUNTA($FN$4:$GR$4)=0,"",IF('2.ชื่อนักเรียน'!R23="ย้าย","ย้าย",PE17))</f>
        <v/>
      </c>
      <c r="GT17" s="428">
        <v>13</v>
      </c>
      <c r="GU17" s="449"/>
      <c r="GV17" s="450"/>
      <c r="GW17" s="450"/>
      <c r="GX17" s="450"/>
      <c r="GY17" s="450"/>
      <c r="GZ17" s="450"/>
      <c r="HA17" s="450"/>
      <c r="HB17" s="450"/>
      <c r="HC17" s="450"/>
      <c r="HD17" s="450"/>
      <c r="HE17" s="450"/>
      <c r="HF17" s="450"/>
      <c r="HG17" s="450"/>
      <c r="HH17" s="450"/>
      <c r="HI17" s="450"/>
      <c r="HJ17" s="450"/>
      <c r="HK17" s="450"/>
      <c r="HL17" s="450"/>
      <c r="HM17" s="450"/>
      <c r="HN17" s="450"/>
      <c r="HO17" s="450"/>
      <c r="HP17" s="450"/>
      <c r="HQ17" s="450"/>
      <c r="HR17" s="450"/>
      <c r="HS17" s="450"/>
      <c r="HT17" s="450"/>
      <c r="HU17" s="450"/>
      <c r="HV17" s="450"/>
      <c r="HW17" s="450"/>
      <c r="HX17" s="450"/>
      <c r="HY17" s="451"/>
      <c r="HZ17" s="428" t="str">
        <f>IF(COUNTA($GU$4:HY16)=0,"",IF('2.ชื่อนักเรียน'!R23="ย้าย","ย้าย",PT17))</f>
        <v/>
      </c>
      <c r="IA17" s="428">
        <v>13</v>
      </c>
      <c r="IB17" s="449"/>
      <c r="IC17" s="450"/>
      <c r="ID17" s="450"/>
      <c r="IE17" s="450"/>
      <c r="IF17" s="450"/>
      <c r="IG17" s="450"/>
      <c r="IH17" s="450"/>
      <c r="II17" s="450"/>
      <c r="IJ17" s="450"/>
      <c r="IK17" s="450"/>
      <c r="IL17" s="450"/>
      <c r="IM17" s="450"/>
      <c r="IN17" s="450"/>
      <c r="IO17" s="450"/>
      <c r="IP17" s="450"/>
      <c r="IQ17" s="450"/>
      <c r="IR17" s="450"/>
      <c r="IS17" s="450"/>
      <c r="IT17" s="450"/>
      <c r="IU17" s="450"/>
      <c r="IV17" s="450"/>
      <c r="IW17" s="450"/>
      <c r="IX17" s="450"/>
      <c r="IY17" s="450"/>
      <c r="IZ17" s="450"/>
      <c r="JA17" s="450"/>
      <c r="JB17" s="450"/>
      <c r="JC17" s="450"/>
      <c r="JD17" s="450"/>
      <c r="JE17" s="450"/>
      <c r="JF17" s="451"/>
      <c r="JG17" s="428" t="str">
        <f>IF(COUNTA($IB$4:$JF$4)=0,"",IF('2.ชื่อนักเรียน'!R23="ย้าย","ย้าย",PX17))</f>
        <v/>
      </c>
      <c r="JH17" s="428">
        <v>13</v>
      </c>
      <c r="JI17" s="449"/>
      <c r="JJ17" s="450"/>
      <c r="JK17" s="450"/>
      <c r="JL17" s="450"/>
      <c r="JM17" s="450"/>
      <c r="JN17" s="450"/>
      <c r="JO17" s="450"/>
      <c r="JP17" s="450"/>
      <c r="JQ17" s="450"/>
      <c r="JR17" s="450"/>
      <c r="JS17" s="450"/>
      <c r="JT17" s="450"/>
      <c r="JU17" s="450"/>
      <c r="JV17" s="450"/>
      <c r="JW17" s="450"/>
      <c r="JX17" s="450"/>
      <c r="JY17" s="450"/>
      <c r="JZ17" s="450"/>
      <c r="KA17" s="450"/>
      <c r="KB17" s="450"/>
      <c r="KC17" s="450"/>
      <c r="KD17" s="450"/>
      <c r="KE17" s="450"/>
      <c r="KF17" s="450"/>
      <c r="KG17" s="450"/>
      <c r="KH17" s="450"/>
      <c r="KI17" s="450"/>
      <c r="KJ17" s="450"/>
      <c r="KK17" s="450"/>
      <c r="KL17" s="450"/>
      <c r="KM17" s="451"/>
      <c r="KN17" s="430" t="str">
        <f>IF(COUNTA($JI$4:$KM$4)=0,"",IF('2.ชื่อนักเรียน'!R23="ย้าย","ย้าย",QB17))</f>
        <v/>
      </c>
      <c r="KO17" s="428">
        <v>13</v>
      </c>
      <c r="KP17" s="449"/>
      <c r="KQ17" s="450"/>
      <c r="KR17" s="450"/>
      <c r="KS17" s="450"/>
      <c r="KT17" s="450"/>
      <c r="KU17" s="450"/>
      <c r="KV17" s="450"/>
      <c r="KW17" s="450"/>
      <c r="KX17" s="450"/>
      <c r="KY17" s="450"/>
      <c r="KZ17" s="450"/>
      <c r="LA17" s="450"/>
      <c r="LB17" s="450"/>
      <c r="LC17" s="450"/>
      <c r="LD17" s="450"/>
      <c r="LE17" s="450"/>
      <c r="LF17" s="450"/>
      <c r="LG17" s="450"/>
      <c r="LH17" s="450"/>
      <c r="LI17" s="450"/>
      <c r="LJ17" s="450"/>
      <c r="LK17" s="450"/>
      <c r="LL17" s="450"/>
      <c r="LM17" s="450"/>
      <c r="LN17" s="450"/>
      <c r="LO17" s="450"/>
      <c r="LP17" s="450"/>
      <c r="LQ17" s="450"/>
      <c r="LR17" s="450"/>
      <c r="LS17" s="450"/>
      <c r="LT17" s="451"/>
      <c r="LU17" s="430" t="str">
        <f>IF(COUNTA($KP$4:$LT$4)=0,"",IF('2.ชื่อนักเรียน'!R23="ย้าย","ย้าย",QF17))</f>
        <v/>
      </c>
      <c r="LV17" s="428">
        <v>13</v>
      </c>
      <c r="LW17" s="449"/>
      <c r="LX17" s="450"/>
      <c r="LY17" s="450"/>
      <c r="LZ17" s="450"/>
      <c r="MA17" s="450"/>
      <c r="MB17" s="450"/>
      <c r="MC17" s="450"/>
      <c r="MD17" s="450"/>
      <c r="ME17" s="450"/>
      <c r="MF17" s="450"/>
      <c r="MG17" s="450"/>
      <c r="MH17" s="450"/>
      <c r="MI17" s="450"/>
      <c r="MJ17" s="450"/>
      <c r="MK17" s="450"/>
      <c r="ML17" s="450"/>
      <c r="MM17" s="450"/>
      <c r="MN17" s="450"/>
      <c r="MO17" s="450"/>
      <c r="MP17" s="450"/>
      <c r="MQ17" s="450"/>
      <c r="MR17" s="450"/>
      <c r="MS17" s="450"/>
      <c r="MT17" s="450"/>
      <c r="MU17" s="450"/>
      <c r="MV17" s="450"/>
      <c r="MW17" s="450"/>
      <c r="MX17" s="450"/>
      <c r="MY17" s="450"/>
      <c r="MZ17" s="450"/>
      <c r="NA17" s="451"/>
      <c r="NB17" s="430" t="str">
        <f>IF(COUNTA($LW$5:$NA$5)=0,"",IF('2.ชื่อนักเรียน'!R23="ย้าย","ย้าย",QJ17))</f>
        <v/>
      </c>
      <c r="NC17" s="430">
        <v>13</v>
      </c>
      <c r="ND17" s="449"/>
      <c r="NE17" s="450"/>
      <c r="NF17" s="450"/>
      <c r="NG17" s="450"/>
      <c r="NH17" s="450"/>
      <c r="NI17" s="450"/>
      <c r="NJ17" s="450"/>
      <c r="NK17" s="450"/>
      <c r="NL17" s="450"/>
      <c r="NM17" s="450"/>
      <c r="NN17" s="450"/>
      <c r="NO17" s="450"/>
      <c r="NP17" s="450"/>
      <c r="NQ17" s="450"/>
      <c r="NR17" s="450"/>
      <c r="NS17" s="450"/>
      <c r="NT17" s="450"/>
      <c r="NU17" s="450"/>
      <c r="NV17" s="450"/>
      <c r="NW17" s="450"/>
      <c r="NX17" s="450"/>
      <c r="NY17" s="450"/>
      <c r="NZ17" s="450"/>
      <c r="OA17" s="450"/>
      <c r="OB17" s="450"/>
      <c r="OC17" s="450"/>
      <c r="OD17" s="450"/>
      <c r="OE17" s="450"/>
      <c r="OF17" s="450"/>
      <c r="OG17" s="450"/>
      <c r="OH17" s="451"/>
      <c r="OI17" s="430" t="str">
        <f>IF(COUNTA($ND$4:$OH$4)=0,"",IF('2.ชื่อนักเรียน'!R23="ย้าย","ย้าย",QN17))</f>
        <v/>
      </c>
      <c r="OJ17" s="428">
        <v>13</v>
      </c>
      <c r="OK17" s="439" t="str">
        <f>IF(OR(COUNTA($E$4:$AI$4)=0,$A17=""),"",IF('2.ชื่อนักเรียน'!R23="ย้าย","-",COUNTIF($E17:$AI17,"/")))</f>
        <v/>
      </c>
      <c r="OL17" s="440" t="str">
        <f>IF(OR(COUNTA($E$4:$AI$4)=0,$A17=""),"",IF('2.ชื่อนักเรียน'!R23="ย้าย","-",COUNTIF($E17:$AI17,"ป")))</f>
        <v/>
      </c>
      <c r="OM17" s="440" t="str">
        <f>IF(OR(COUNTA($E$4:$AI$4)=0,$A17=""),"",IF('2.ชื่อนักเรียน'!R23="ย้าย","-",COUNTIF($E17:$AI17,"ล")))</f>
        <v/>
      </c>
      <c r="ON17" s="441" t="str">
        <f>IF(OR(COUNTA($E$4:$AI$4)=0,$A17=""),"",IF('2.ชื่อนักเรียน'!R23="ย้าย","-",COUNTIF($E17:$AI17,"ข")))</f>
        <v/>
      </c>
      <c r="OO17" s="439" t="str">
        <f>IF(OR(COUNTA($AL$4:$BP$4)=0,$A17=""),"",IF('2.ชื่อนักเรียน'!R23="ย้าย","-",COUNTIF($AL17:$BP17,"/")))</f>
        <v/>
      </c>
      <c r="OP17" s="440" t="str">
        <f>IF(OR(COUNTA($AL$4:$BP$4)=0,$A17=""),"",IF('2.ชื่อนักเรียน'!R23="ย้าย","-",COUNTIF($AL17:$BP17,"ป")))</f>
        <v/>
      </c>
      <c r="OQ17" s="440" t="str">
        <f>IF(OR(COUNTA($AL$4:$BP$4)=0,$A17=""),"",IF('2.ชื่อนักเรียน'!R23="ย้าย","-",COUNTIF($AL17:$BP17,"ล")))</f>
        <v/>
      </c>
      <c r="OR17" s="441" t="str">
        <f>IF(OR(COUNTA($AL$4:$BP$4)=0,$A17=""),"",IF('2.ชื่อนักเรียน'!R23="ย้าย","-",COUNTIF($AL17:$BP17,"ข")))</f>
        <v/>
      </c>
      <c r="OS17" s="439" t="str">
        <f>IF(OR(COUNTA($BS$4:$CW$4)=0,$A17=""),"",IF('2.ชื่อนักเรียน'!R23="ย้าย","-",COUNTIF($BS17:$CW17,"/")))</f>
        <v/>
      </c>
      <c r="OT17" s="440" t="str">
        <f>IF(OR(COUNTA($BS$4:$CW$4)=0,$A17=""),"",IF('2.ชื่อนักเรียน'!R23="ย้าย","-",COUNTIF($BS17:$CW17,"ป")))</f>
        <v/>
      </c>
      <c r="OU17" s="440" t="str">
        <f>IF(OR(COUNTA($BS$4:$CW$4)=0,$A17=""),"",IF('2.ชื่อนักเรียน'!R23="ย้าย","-",COUNTIF($BS17:$CW17,"ล")))</f>
        <v/>
      </c>
      <c r="OV17" s="441" t="str">
        <f>IF(OR(COUNTA($BS$4:$CW$4)=0,$A17=""),"",IF('2.ชื่อนักเรียน'!R23="ย้าย","-",COUNTIF($BS17:$CW17,"ข")))</f>
        <v/>
      </c>
      <c r="OW17" s="439" t="str">
        <f>IF(OR(COUNTA($CZ$4:$ED$4)=0,$A17=""),"",IF('2.ชื่อนักเรียน'!R23="ย้าย","-",COUNTIF($CZ17:$ED17,"/")))</f>
        <v/>
      </c>
      <c r="OX17" s="440" t="str">
        <f>IF(OR(COUNTA($CZ$4:$ED$4)=0,$A17=""),"",IF('2.ชื่อนักเรียน'!R23="ย้าย","-",COUNTIF($CZ17:$ED17,"ป")))</f>
        <v/>
      </c>
      <c r="OY17" s="440" t="str">
        <f>IF(OR(COUNTA($CZ$4:$ED$4)=0,A17=""),"",IF('2.ชื่อนักเรียน'!R23="ย้าย","-",COUNTIF($CZ17:$ED17,"ล")))</f>
        <v/>
      </c>
      <c r="OZ17" s="441" t="str">
        <f>IF(OR(COUNTA($CZ$4:$ED$4)=0,A17=""),"",IF('2.ชื่อนักเรียน'!R23="ย้าย","-",COUNTIF($CZ17:$ED17,"ข")))</f>
        <v/>
      </c>
      <c r="PA17" s="439" t="str">
        <f>IF(OR(COUNTA($EG$4:$FK$4)=0,$A17=""),"",IF('2.ชื่อนักเรียน'!R23="ย้าย","-",COUNTIF($EG17:$FK17,"/")))</f>
        <v/>
      </c>
      <c r="PB17" s="440" t="str">
        <f>IF(OR(COUNTA($EG$4:$FK$4)=0,$A17=""),"",IF('2.ชื่อนักเรียน'!R23="ย้าย","-",COUNTIF($EG17:$FK17,"ป")))</f>
        <v/>
      </c>
      <c r="PC17" s="440" t="str">
        <f>IF(OR(COUNTA($EG$4:$FK$4)=0,A17=""),"",IF('2.ชื่อนักเรียน'!R23="ย้าย","-",COUNTIF($EG17:$FK17,"ล")))</f>
        <v/>
      </c>
      <c r="PD17" s="441" t="str">
        <f>IF(OR(COUNTA($EG$4:$FK$4)=0,A17=""),"",IF('2.ชื่อนักเรียน'!R23="ย้าย","-",COUNTIF($EG17:$FK17,"ข")))</f>
        <v/>
      </c>
      <c r="PE17" s="439" t="str">
        <f>IF(OR(COUNTA($FN$4:$GR$4)=0,$A17=""),"",IF('2.ชื่อนักเรียน'!R23="ย้าย","-",COUNTIF($FN17:$GR17,"/")))</f>
        <v/>
      </c>
      <c r="PF17" s="440" t="str">
        <f>IF(OR(COUNTA($FN$4:$GR$4)=0,$A17=""),"",IF('2.ชื่อนักเรียน'!R23="ย้าย","-",COUNTIF($FN17:$GR17,"ป")))</f>
        <v/>
      </c>
      <c r="PG17" s="440" t="str">
        <f>IF(OR(COUNTA($FN$4:$GR$4)=0,A17=""),"",IF('2.ชื่อนักเรียน'!R23="ย้าย","-",COUNTIF($FN17:$GR17,"ล")))</f>
        <v/>
      </c>
      <c r="PH17" s="440" t="str">
        <f>IF(OR(COUNTA($FN$4:$GR$4)=0,A17=""),"",IF('2.ชื่อนักเรียน'!R23="ย้าย","-",COUNTIF($FN17:$GR17,"ข")))</f>
        <v/>
      </c>
      <c r="PI17" s="439" t="str">
        <f>IF(OR(COUNTA($OK$3:$PD$3,$PE$3)=0,$A17=""),"",IF('2.ชื่อนักเรียน'!R23="ย้าย","-",SUM(OK17,OO17,OS17,OW17,PA17,PE17)))</f>
        <v/>
      </c>
      <c r="PJ17" s="440" t="str">
        <f>IF(OR(COUNTA($OK$3:$PD$3,$PE$3)=0,$A17=""),"",IF('2.ชื่อนักเรียน'!R23="ย้าย","-",SUM(OL17,OP17,OT17,OX17,PB17,PF17)))</f>
        <v/>
      </c>
      <c r="PK17" s="440" t="str">
        <f>IF(OR(COUNTA($OK$3:$PD$3,$PE$3)=0,$A17=""),"",IF('2.ชื่อนักเรียน'!R23="ย้าย","-",SUM(OM17,OQ17,OU17,OY17,PC17,PG17)))</f>
        <v/>
      </c>
      <c r="PL17" s="452" t="str">
        <f>IF(OR(COUNTA($OK$3:$PD$3,$PE$3)=0,$A17=""),"",IF('2.ชื่อนักเรียน'!R23="ย้าย","-",SUM(ON17,OR17,OV17,OZ17,PD17,PH17)))</f>
        <v/>
      </c>
      <c r="PM17" s="428" t="str">
        <f t="shared" si="0"/>
        <v/>
      </c>
      <c r="PN17" s="442" t="str">
        <f>IF(PM17="","",IF('2.ชื่อนักเรียน'!R23="ย้าย","ย้าย",(PM17*100)/COUNTA($E$4:$AI$4,$AL$4:$BP$4,$BS$4:$CW$4,$CZ$4:$ED$4,$EG$4:$FK$4)))</f>
        <v/>
      </c>
      <c r="PO17" s="428">
        <v>13</v>
      </c>
      <c r="PP17" s="439" t="str">
        <f>IF(OR(COUNTA($FN$4:$GR$4)=0,$A17=""),"",IF('2.ชื่อนักเรียน'!R23="ย้าย","-",COUNTIF($FN17:$GR17,"/")))</f>
        <v/>
      </c>
      <c r="PQ17" s="440" t="str">
        <f>IF(OR(COUNTA($FN$4:$GR$4)=0,$A17=""),"",IF('2.ชื่อนักเรียน'!R23="ย้าย","-",COUNTIF($FN17:$GR17,"ป")))</f>
        <v/>
      </c>
      <c r="PR17" s="440" t="str">
        <f>IF(OR(COUNTA($FN$4:$GR$4)=0,A17=""),"",IF('2.ชื่อนักเรียน'!R23="ย้าย","-",COUNTIF($FN17:$GR17,"ล")))</f>
        <v/>
      </c>
      <c r="PS17" s="441" t="str">
        <f>IF(OR(COUNTA($FN$4:$GR$4)=0,A17=""),"",IF('2.ชื่อนักเรียน'!R23="ย้าย","-",COUNTIF($FN17:$GR17,"ข")))</f>
        <v/>
      </c>
      <c r="PT17" s="439" t="str">
        <f>IF(OR(COUNTA($GU$4:$HY$4)=0,$A17=""),"",IF('2.ชื่อนักเรียน'!R23="ย้าย","-",COUNTIF($GU17:$HY17,"/")))</f>
        <v/>
      </c>
      <c r="PU17" s="440" t="str">
        <f>IF(OR(COUNTA($GU$4:$HY$4)=0,$A17=""),"",IF('2.ชื่อนักเรียน'!R23="ย้าย","-",COUNTIF($GU17:$HY17,"ป")))</f>
        <v/>
      </c>
      <c r="PV17" s="440" t="str">
        <f>IF(OR(COUNTA($GU$4:$HY$4)=0,$A17=""),"",IF('2.ชื่อนักเรียน'!R23="ย้าย","-",COUNTIF($GU17:$HY17,"ล")))</f>
        <v/>
      </c>
      <c r="PW17" s="441" t="str">
        <f>IF(OR(COUNTA($GU$4:$HY$4)=0,$A17=""),"",IF('2.ชื่อนักเรียน'!R23="ย้าย","-",COUNTIF($GU17:$HY17,"ข")))</f>
        <v/>
      </c>
      <c r="PX17" s="439" t="str">
        <f>IF(OR(COUNTA($IB$4:$JF$4)=0,$A17=""),"",IF('2.ชื่อนักเรียน'!R23="ย้าย","-",COUNTIF($IB17:$JF17,"/")))</f>
        <v/>
      </c>
      <c r="PY17" s="440" t="str">
        <f>IF(OR(COUNTA($IB$4:$JF$4)=0,$A17=""),"",IF('2.ชื่อนักเรียน'!R23="ย้าย","-",COUNTIF($IB17:$JF17,"ป")))</f>
        <v/>
      </c>
      <c r="PZ17" s="440" t="str">
        <f>IF(OR(COUNTA($IB$4:$JF$4)=0,$A17=""),"",IF('2.ชื่อนักเรียน'!R23="ย้าย","-",COUNTIF($IB17:$JF17,"ล")))</f>
        <v/>
      </c>
      <c r="QA17" s="441" t="str">
        <f>IF(OR(COUNTA($IB$4:$JF$4)=0,$A17=""),"",IF('2.ชื่อนักเรียน'!R23="ย้าย","-",COUNTIF($IB17:$JF17,"ข")))</f>
        <v/>
      </c>
      <c r="QB17" s="439" t="str">
        <f>IF(OR(COUNTA($JI$4:$KM$4)=0,$A17=""),"",IF('2.ชื่อนักเรียน'!R23="ย้าย","-",COUNTIF($JI17:$KM17,"/")))</f>
        <v/>
      </c>
      <c r="QC17" s="440" t="str">
        <f>IF(OR(COUNTA($JI$4:$KM$4)=0,$A17=""),"",IF('2.ชื่อนักเรียน'!R23="ย้าย","-",COUNTIF($JI17:$KM17,"ป")))</f>
        <v/>
      </c>
      <c r="QD17" s="440" t="str">
        <f>IF(OR(COUNTA($JI$4:$KM$4)=0,$A17=""),"",IF('2.ชื่อนักเรียน'!R23="ย้าย","-",COUNTIF($JI17:$KM17,"ล")))</f>
        <v/>
      </c>
      <c r="QE17" s="441" t="str">
        <f>IF(OR(COUNTA($JI$4:$KM$4)=0,$A17=""),"",IF('2.ชื่อนักเรียน'!R23="ย้าย","-",COUNTIF($JI17:$KM17,"ข")))</f>
        <v/>
      </c>
      <c r="QF17" s="439" t="str">
        <f>IF(OR(COUNTA($KP$4:$LT$4)=0,$A17=""),"",IF('2.ชื่อนักเรียน'!R23="ย้าย","-",COUNTIF($KP17:$LT17,"/")))</f>
        <v/>
      </c>
      <c r="QG17" s="440" t="str">
        <f>IF(OR(COUNTA($KP$4:$LT$4)=0,$A17=""),"",IF('2.ชื่อนักเรียน'!R23="ย้าย","-",COUNTIF($KP17:$LT17,"ป")))</f>
        <v/>
      </c>
      <c r="QH17" s="440" t="str">
        <f>IF(OR(COUNTA($KP$4:$LT$4)=0,$A17=""),"",IF('2.ชื่อนักเรียน'!R23="ย้าย","-",COUNTIF($KP17:$LT17,"ล")))</f>
        <v/>
      </c>
      <c r="QI17" s="441" t="str">
        <f>IF(OR(COUNTA($KP$4:$LT$4)=0,$A17=""),"",IF('2.ชื่อนักเรียน'!R23="ย้าย","-",COUNTIF($KP17:$LT17,"ข")))</f>
        <v/>
      </c>
      <c r="QJ17" s="439" t="str">
        <f>IF(OR(COUNTA($LW$4:$NA$4)=0,$A17=""),"",IF('2.ชื่อนักเรียน'!R23="ย้าย","-",COUNTIF($LW17:$NA17,"/")))</f>
        <v/>
      </c>
      <c r="QK17" s="440" t="str">
        <f>IF(OR(COUNTA($LW$4:$NA$4)=0,$A17=""),"",IF('2.ชื่อนักเรียน'!R23="ย้าย","-",COUNTIF($LW17:$NA17,"ป")))</f>
        <v/>
      </c>
      <c r="QL17" s="440" t="str">
        <f>IF(OR(COUNTA($LW$4:$NA$4)=0,$A17=""),"",IF('2.ชื่อนักเรียน'!R23="ย้าย","-",COUNTIF($LW17:$NA17,"ล")))</f>
        <v/>
      </c>
      <c r="QM17" s="441" t="str">
        <f>IF(OR(COUNTA($LW$4:$NA$4)=0,$A17=""),"",IF('2.ชื่อนักเรียน'!R23="ย้าย","-",COUNTIF($LW17:$NA17,"ข")))</f>
        <v/>
      </c>
      <c r="QN17" s="439" t="str">
        <f>IF(OR(COUNTA($ND$4:$OH$4)=0,$A17=""),"",IF('2.ชื่อนักเรียน'!R23="ย้าย","-",COUNTIF($ND17:$OH17,"/")))</f>
        <v/>
      </c>
      <c r="QO17" s="440" t="str">
        <f>IF(OR(COUNTA($ND$4:$OH$4)=0,$A17=""),"",IF('2.ชื่อนักเรียน'!R23="ย้าย","-",COUNTIF($ND17:$OH17,"ป")))</f>
        <v/>
      </c>
      <c r="QP17" s="440" t="str">
        <f>IF(OR(COUNTA($ND$4:$OH$4)=0,$A17=""),"",IF('2.ชื่อนักเรียน'!R23="ย้าย","-",COUNTIF($ND17:$OH17,"ล")))</f>
        <v/>
      </c>
      <c r="QQ17" s="440" t="str">
        <f>IF(OR(COUNTA($ND$4:$OH$4)=0,$A17=""),"",IF('2.ชื่อนักเรียน'!R23="ย้าย","-",COUNTIF($ND17:$OH17,"ข")))</f>
        <v/>
      </c>
      <c r="QR17" s="439" t="str">
        <f>IF(OR(COUNTA($PP$3:$QM$3,$QN$3)=0,$A17=""),"",IF('2.ชื่อนักเรียน'!R23="ย้าย","-",SUM(PP17,PT17,PX17,QB17,QF17,QJ17,QN17)))</f>
        <v/>
      </c>
      <c r="QS17" s="440" t="str">
        <f>IF(OR(COUNTA($PP$3:$QM$3,$QN$3)=0,$A17=""),"",IF('2.ชื่อนักเรียน'!R23="ย้าย","-",SUM(PQ17,PU17,PY17,QC17,QG17,QK17,QO17)))</f>
        <v/>
      </c>
      <c r="QT17" s="440" t="str">
        <f>IF(OR(COUNTA($PP$3:$QM$3,$QN$3)=0,$A17=""),"",IF('2.ชื่อนักเรียน'!R23="ย้าย","-",SUM(PR17,PV17,PZ17,QD17,QH17,QL17,QP17)))</f>
        <v/>
      </c>
      <c r="QU17" s="452" t="str">
        <f>IF(OR(COUNTA($PP$3:$QM$3,$QN$3)=0,$A17=""),"",IF('2.ชื่อนักเรียน'!R23="ย้าย","-",SUM(PS17,PW17,QA17,QE17,QI17,QM17,QQ17)))</f>
        <v/>
      </c>
      <c r="QV17" s="428" t="str">
        <f t="shared" si="1"/>
        <v/>
      </c>
      <c r="QW17" s="442" t="str">
        <f>IF(QV17="","",IF('2.ชื่อนักเรียน'!R23="ย้าย","ย้าย",(QV17*100)/COUNTA($GU$4:$HY$4,$IB$4:$JF$4,$JI$4:$KM$4,$KP$4:$LT$4,$LW$4:$NA$4,$ND$4:$OH$4,$FN$4:$GR$4)))</f>
        <v/>
      </c>
      <c r="QX17" s="453" t="str">
        <f>IF('2.ชื่อนักเรียน'!C23="","",'2.ชื่อนักเรียน'!C23)</f>
        <v/>
      </c>
      <c r="QY17" s="454" t="str">
        <f>IF('2.ชื่อนักเรียน'!D23="","",'2.ชื่อนักเรียน'!D23)</f>
        <v/>
      </c>
      <c r="QZ17" s="428" t="str">
        <f>IF(A17="","",IF('2.ชื่อนักเรียน'!R23="ย้าย","-",$RN$4))</f>
        <v/>
      </c>
      <c r="RA17" s="428" t="str">
        <f>IF(A17="","",IF('2.ชื่อนักเรียน'!R23="ย้าย","-",SUM(PP17,OK17,OO17,OS17,OW17,PA17,PE17,PT17,PX17,QB17,QF17,QJ17,QN17)))</f>
        <v/>
      </c>
      <c r="RB17" s="428" t="str">
        <f>IF(A17="","",IF('2.ชื่อนักเรียน'!R23="ย้าย","-",SUM(PQ17,OL17,OP17,OT17,OX17,PB17,PF17,PU17,PY17,QC17,QG17,QK17,QO17)))</f>
        <v/>
      </c>
      <c r="RC17" s="428" t="str">
        <f>IF(A17="","",IF('2.ชื่อนักเรียน'!R23="ย้าย","-",SUM(PR17,OM17,OQ17,OU17,OY17,PC17,PG17,PV17,PZ17,QD17,QH17,QL17,QP17)))</f>
        <v/>
      </c>
      <c r="RD17" s="455" t="str">
        <f>IF(A17="","",IF('2.ชื่อนักเรียน'!R23="ย้าย","-",SUM(PS17,ON17,OR17,OV17,OZ17,PD17,PH17,PW17,QA17,QE17,QI17,QM17,QQ17)))</f>
        <v/>
      </c>
      <c r="RE17" s="442" t="str">
        <f>IF(A17="","",IF('2.ชื่อนักเรียน'!R23="ย้าย","-",(RA17*100)/QZ17))</f>
        <v/>
      </c>
      <c r="RF17" s="428" t="str">
        <f>IF(A17="","",IF('2.ชื่อนักเรียน'!R23="ย้าย","-",RA17))</f>
        <v/>
      </c>
      <c r="RG17" s="442" t="str">
        <f>IF(A17="","",IF('2.ชื่อนักเรียน'!R23="ย้าย","ย้าย",RE17))</f>
        <v/>
      </c>
      <c r="RH17" s="456"/>
    </row>
    <row r="18" spans="1:476" ht="21" customHeight="1">
      <c r="A18" s="446" t="str">
        <f>IF('2.ชื่อนักเรียน'!C24="","",'2.ชื่อนักเรียน'!C24)</f>
        <v/>
      </c>
      <c r="B18" s="447" t="str">
        <f>IF('2.ชื่อนักเรียน'!D24="","",'2.ชื่อนักเรียน'!D24)</f>
        <v/>
      </c>
      <c r="C18" s="448" t="str">
        <f>IF('2.ชื่อนักเรียน'!R24="","",'2.ชื่อนักเรียน'!R24)</f>
        <v/>
      </c>
      <c r="D18" s="428">
        <v>14</v>
      </c>
      <c r="E18" s="449"/>
      <c r="F18" s="450"/>
      <c r="G18" s="450"/>
      <c r="H18" s="450"/>
      <c r="I18" s="450"/>
      <c r="J18" s="450"/>
      <c r="K18" s="450"/>
      <c r="L18" s="450"/>
      <c r="M18" s="450"/>
      <c r="N18" s="450"/>
      <c r="O18" s="450"/>
      <c r="P18" s="450"/>
      <c r="Q18" s="450"/>
      <c r="R18" s="450"/>
      <c r="S18" s="450"/>
      <c r="T18" s="450"/>
      <c r="U18" s="450"/>
      <c r="V18" s="450"/>
      <c r="W18" s="450"/>
      <c r="X18" s="450"/>
      <c r="Y18" s="450"/>
      <c r="Z18" s="450"/>
      <c r="AA18" s="450"/>
      <c r="AB18" s="450"/>
      <c r="AC18" s="450"/>
      <c r="AD18" s="450"/>
      <c r="AE18" s="450"/>
      <c r="AF18" s="450"/>
      <c r="AG18" s="450"/>
      <c r="AH18" s="450"/>
      <c r="AI18" s="451"/>
      <c r="AJ18" s="428" t="str">
        <f>IF(COUNTA($E$3:$AI$3)=0,"",IF('2.ชื่อนักเรียน'!R24="ย้าย","ย้าย",OK18))</f>
        <v/>
      </c>
      <c r="AK18" s="428">
        <v>14</v>
      </c>
      <c r="AL18" s="449"/>
      <c r="AM18" s="450"/>
      <c r="AN18" s="450"/>
      <c r="AO18" s="450"/>
      <c r="AP18" s="450"/>
      <c r="AQ18" s="450"/>
      <c r="AR18" s="450"/>
      <c r="AS18" s="450"/>
      <c r="AT18" s="450"/>
      <c r="AU18" s="450"/>
      <c r="AV18" s="450"/>
      <c r="AW18" s="450"/>
      <c r="AX18" s="450"/>
      <c r="AY18" s="450"/>
      <c r="AZ18" s="450"/>
      <c r="BA18" s="450"/>
      <c r="BB18" s="450"/>
      <c r="BC18" s="450"/>
      <c r="BD18" s="450"/>
      <c r="BE18" s="450"/>
      <c r="BF18" s="450"/>
      <c r="BG18" s="450"/>
      <c r="BH18" s="450"/>
      <c r="BI18" s="450"/>
      <c r="BJ18" s="450"/>
      <c r="BK18" s="450"/>
      <c r="BL18" s="450"/>
      <c r="BM18" s="450"/>
      <c r="BN18" s="450"/>
      <c r="BO18" s="450"/>
      <c r="BP18" s="451"/>
      <c r="BQ18" s="428" t="str">
        <f>IF(COUNTA($AL$4:$BP$4)=0,"",IF('2.ชื่อนักเรียน'!R24="ย้าย","ย้าย",OO18))</f>
        <v/>
      </c>
      <c r="BR18" s="428">
        <v>14</v>
      </c>
      <c r="BS18" s="449"/>
      <c r="BT18" s="450"/>
      <c r="BU18" s="450"/>
      <c r="BV18" s="450"/>
      <c r="BW18" s="450"/>
      <c r="BX18" s="450"/>
      <c r="BY18" s="450"/>
      <c r="BZ18" s="450"/>
      <c r="CA18" s="450"/>
      <c r="CB18" s="450"/>
      <c r="CC18" s="450"/>
      <c r="CD18" s="450"/>
      <c r="CE18" s="450"/>
      <c r="CF18" s="450"/>
      <c r="CG18" s="450"/>
      <c r="CH18" s="450"/>
      <c r="CI18" s="450"/>
      <c r="CJ18" s="450"/>
      <c r="CK18" s="450"/>
      <c r="CL18" s="450"/>
      <c r="CM18" s="450"/>
      <c r="CN18" s="450"/>
      <c r="CO18" s="450"/>
      <c r="CP18" s="450"/>
      <c r="CQ18" s="450"/>
      <c r="CR18" s="450"/>
      <c r="CS18" s="450"/>
      <c r="CT18" s="450"/>
      <c r="CU18" s="450"/>
      <c r="CV18" s="450"/>
      <c r="CW18" s="451"/>
      <c r="CX18" s="428" t="str">
        <f>IF(COUNTA($BS$4:$CW$4)=0,"",IF('2.ชื่อนักเรียน'!R24="ย้าย","ย้าย",OS18))</f>
        <v/>
      </c>
      <c r="CY18" s="428">
        <v>14</v>
      </c>
      <c r="CZ18" s="449"/>
      <c r="DA18" s="450"/>
      <c r="DB18" s="450"/>
      <c r="DC18" s="450"/>
      <c r="DD18" s="450"/>
      <c r="DE18" s="450"/>
      <c r="DF18" s="450"/>
      <c r="DG18" s="450"/>
      <c r="DH18" s="450"/>
      <c r="DI18" s="450"/>
      <c r="DJ18" s="450"/>
      <c r="DK18" s="450"/>
      <c r="DL18" s="450"/>
      <c r="DM18" s="450"/>
      <c r="DN18" s="450"/>
      <c r="DO18" s="450"/>
      <c r="DP18" s="450"/>
      <c r="DQ18" s="450"/>
      <c r="DR18" s="450"/>
      <c r="DS18" s="450"/>
      <c r="DT18" s="450"/>
      <c r="DU18" s="450"/>
      <c r="DV18" s="450"/>
      <c r="DW18" s="450"/>
      <c r="DX18" s="450"/>
      <c r="DY18" s="450"/>
      <c r="DZ18" s="450"/>
      <c r="EA18" s="450"/>
      <c r="EB18" s="450"/>
      <c r="EC18" s="450"/>
      <c r="ED18" s="451"/>
      <c r="EE18" s="428" t="str">
        <f>IF(COUNTA($CZ$4:$ED$4)=0,"",IF('2.ชื่อนักเรียน'!R24="ย้าย","ย้าย",OW18))</f>
        <v/>
      </c>
      <c r="EF18" s="428">
        <v>14</v>
      </c>
      <c r="EG18" s="449"/>
      <c r="EH18" s="450"/>
      <c r="EI18" s="450"/>
      <c r="EJ18" s="450"/>
      <c r="EK18" s="450"/>
      <c r="EL18" s="450"/>
      <c r="EM18" s="450"/>
      <c r="EN18" s="450"/>
      <c r="EO18" s="450"/>
      <c r="EP18" s="450"/>
      <c r="EQ18" s="450"/>
      <c r="ER18" s="450"/>
      <c r="ES18" s="450"/>
      <c r="ET18" s="450"/>
      <c r="EU18" s="450"/>
      <c r="EV18" s="450"/>
      <c r="EW18" s="450"/>
      <c r="EX18" s="450"/>
      <c r="EY18" s="450"/>
      <c r="EZ18" s="450"/>
      <c r="FA18" s="450"/>
      <c r="FB18" s="450"/>
      <c r="FC18" s="450"/>
      <c r="FD18" s="450"/>
      <c r="FE18" s="450"/>
      <c r="FF18" s="450"/>
      <c r="FG18" s="450"/>
      <c r="FH18" s="450"/>
      <c r="FI18" s="450"/>
      <c r="FJ18" s="450"/>
      <c r="FK18" s="451"/>
      <c r="FL18" s="428" t="str">
        <f>IF(COUNTA($EG$4:$FK$4)=0,"",IF('2.ชื่อนักเรียน'!R24="ย้าย","ย้าย",PA18))</f>
        <v/>
      </c>
      <c r="FM18" s="428">
        <v>14</v>
      </c>
      <c r="FN18" s="449"/>
      <c r="FO18" s="450"/>
      <c r="FP18" s="450"/>
      <c r="FQ18" s="450"/>
      <c r="FR18" s="450"/>
      <c r="FS18" s="450"/>
      <c r="FT18" s="450"/>
      <c r="FU18" s="450"/>
      <c r="FV18" s="450"/>
      <c r="FW18" s="450"/>
      <c r="FX18" s="450"/>
      <c r="FY18" s="450"/>
      <c r="FZ18" s="450"/>
      <c r="GA18" s="450"/>
      <c r="GB18" s="450"/>
      <c r="GC18" s="450"/>
      <c r="GD18" s="450"/>
      <c r="GE18" s="450"/>
      <c r="GF18" s="450"/>
      <c r="GG18" s="450"/>
      <c r="GH18" s="450"/>
      <c r="GI18" s="450"/>
      <c r="GJ18" s="450"/>
      <c r="GK18" s="450"/>
      <c r="GL18" s="450"/>
      <c r="GM18" s="450"/>
      <c r="GN18" s="450"/>
      <c r="GO18" s="450"/>
      <c r="GP18" s="450"/>
      <c r="GQ18" s="450"/>
      <c r="GR18" s="451"/>
      <c r="GS18" s="428" t="str">
        <f>IF(COUNTA($FN$4:$GR$4)=0,"",IF('2.ชื่อนักเรียน'!R24="ย้าย","ย้าย",PE18))</f>
        <v/>
      </c>
      <c r="GT18" s="428">
        <v>14</v>
      </c>
      <c r="GU18" s="449"/>
      <c r="GV18" s="450"/>
      <c r="GW18" s="450"/>
      <c r="GX18" s="450"/>
      <c r="GY18" s="450"/>
      <c r="GZ18" s="450"/>
      <c r="HA18" s="450"/>
      <c r="HB18" s="450"/>
      <c r="HC18" s="450"/>
      <c r="HD18" s="450"/>
      <c r="HE18" s="450"/>
      <c r="HF18" s="450"/>
      <c r="HG18" s="450"/>
      <c r="HH18" s="450"/>
      <c r="HI18" s="450"/>
      <c r="HJ18" s="450"/>
      <c r="HK18" s="450"/>
      <c r="HL18" s="450"/>
      <c r="HM18" s="450"/>
      <c r="HN18" s="450"/>
      <c r="HO18" s="450"/>
      <c r="HP18" s="450"/>
      <c r="HQ18" s="450"/>
      <c r="HR18" s="450"/>
      <c r="HS18" s="450"/>
      <c r="HT18" s="450"/>
      <c r="HU18" s="450"/>
      <c r="HV18" s="450"/>
      <c r="HW18" s="450"/>
      <c r="HX18" s="450"/>
      <c r="HY18" s="451"/>
      <c r="HZ18" s="428" t="str">
        <f>IF(COUNTA($GU$4:HY17)=0,"",IF('2.ชื่อนักเรียน'!R24="ย้าย","ย้าย",PT18))</f>
        <v/>
      </c>
      <c r="IA18" s="428">
        <v>14</v>
      </c>
      <c r="IB18" s="449"/>
      <c r="IC18" s="450"/>
      <c r="ID18" s="450"/>
      <c r="IE18" s="450"/>
      <c r="IF18" s="450"/>
      <c r="IG18" s="450"/>
      <c r="IH18" s="450"/>
      <c r="II18" s="450"/>
      <c r="IJ18" s="450"/>
      <c r="IK18" s="450"/>
      <c r="IL18" s="450"/>
      <c r="IM18" s="450"/>
      <c r="IN18" s="450"/>
      <c r="IO18" s="450"/>
      <c r="IP18" s="450"/>
      <c r="IQ18" s="450"/>
      <c r="IR18" s="450"/>
      <c r="IS18" s="450"/>
      <c r="IT18" s="450"/>
      <c r="IU18" s="450"/>
      <c r="IV18" s="450"/>
      <c r="IW18" s="450"/>
      <c r="IX18" s="450"/>
      <c r="IY18" s="450"/>
      <c r="IZ18" s="450"/>
      <c r="JA18" s="450"/>
      <c r="JB18" s="450"/>
      <c r="JC18" s="450"/>
      <c r="JD18" s="450"/>
      <c r="JE18" s="450"/>
      <c r="JF18" s="451"/>
      <c r="JG18" s="428" t="str">
        <f>IF(COUNTA($IB$4:$JF$4)=0,"",IF('2.ชื่อนักเรียน'!R24="ย้าย","ย้าย",PX18))</f>
        <v/>
      </c>
      <c r="JH18" s="428">
        <v>14</v>
      </c>
      <c r="JI18" s="449"/>
      <c r="JJ18" s="450"/>
      <c r="JK18" s="450"/>
      <c r="JL18" s="450"/>
      <c r="JM18" s="450"/>
      <c r="JN18" s="450"/>
      <c r="JO18" s="450"/>
      <c r="JP18" s="450"/>
      <c r="JQ18" s="450"/>
      <c r="JR18" s="450"/>
      <c r="JS18" s="450"/>
      <c r="JT18" s="450"/>
      <c r="JU18" s="450"/>
      <c r="JV18" s="450"/>
      <c r="JW18" s="450"/>
      <c r="JX18" s="450"/>
      <c r="JY18" s="450"/>
      <c r="JZ18" s="450"/>
      <c r="KA18" s="450"/>
      <c r="KB18" s="450"/>
      <c r="KC18" s="450"/>
      <c r="KD18" s="450"/>
      <c r="KE18" s="450"/>
      <c r="KF18" s="450"/>
      <c r="KG18" s="450"/>
      <c r="KH18" s="450"/>
      <c r="KI18" s="450"/>
      <c r="KJ18" s="450"/>
      <c r="KK18" s="450"/>
      <c r="KL18" s="450"/>
      <c r="KM18" s="451"/>
      <c r="KN18" s="430" t="str">
        <f>IF(COUNTA($JI$4:$KM$4)=0,"",IF('2.ชื่อนักเรียน'!R24="ย้าย","ย้าย",QB18))</f>
        <v/>
      </c>
      <c r="KO18" s="428">
        <v>14</v>
      </c>
      <c r="KP18" s="449"/>
      <c r="KQ18" s="450"/>
      <c r="KR18" s="450"/>
      <c r="KS18" s="450"/>
      <c r="KT18" s="450"/>
      <c r="KU18" s="450"/>
      <c r="KV18" s="450"/>
      <c r="KW18" s="450"/>
      <c r="KX18" s="450"/>
      <c r="KY18" s="450"/>
      <c r="KZ18" s="450"/>
      <c r="LA18" s="450"/>
      <c r="LB18" s="450"/>
      <c r="LC18" s="450"/>
      <c r="LD18" s="450"/>
      <c r="LE18" s="450"/>
      <c r="LF18" s="450"/>
      <c r="LG18" s="450"/>
      <c r="LH18" s="450"/>
      <c r="LI18" s="450"/>
      <c r="LJ18" s="450"/>
      <c r="LK18" s="450"/>
      <c r="LL18" s="450"/>
      <c r="LM18" s="450"/>
      <c r="LN18" s="450"/>
      <c r="LO18" s="450"/>
      <c r="LP18" s="450"/>
      <c r="LQ18" s="450"/>
      <c r="LR18" s="450"/>
      <c r="LS18" s="450"/>
      <c r="LT18" s="451"/>
      <c r="LU18" s="430" t="str">
        <f>IF(COUNTA($KP$4:$LT$4)=0,"",IF('2.ชื่อนักเรียน'!R24="ย้าย","ย้าย",QF18))</f>
        <v/>
      </c>
      <c r="LV18" s="428">
        <v>14</v>
      </c>
      <c r="LW18" s="449"/>
      <c r="LX18" s="450"/>
      <c r="LY18" s="450"/>
      <c r="LZ18" s="450"/>
      <c r="MA18" s="450"/>
      <c r="MB18" s="450"/>
      <c r="MC18" s="450"/>
      <c r="MD18" s="450"/>
      <c r="ME18" s="450"/>
      <c r="MF18" s="450"/>
      <c r="MG18" s="450"/>
      <c r="MH18" s="450"/>
      <c r="MI18" s="450"/>
      <c r="MJ18" s="450"/>
      <c r="MK18" s="450"/>
      <c r="ML18" s="450"/>
      <c r="MM18" s="450"/>
      <c r="MN18" s="450"/>
      <c r="MO18" s="450"/>
      <c r="MP18" s="450"/>
      <c r="MQ18" s="450"/>
      <c r="MR18" s="450"/>
      <c r="MS18" s="450"/>
      <c r="MT18" s="450"/>
      <c r="MU18" s="450"/>
      <c r="MV18" s="450"/>
      <c r="MW18" s="450"/>
      <c r="MX18" s="450"/>
      <c r="MY18" s="450"/>
      <c r="MZ18" s="450"/>
      <c r="NA18" s="451"/>
      <c r="NB18" s="430" t="str">
        <f>IF(COUNTA($LW$5:$NA$5)=0,"",IF('2.ชื่อนักเรียน'!R24="ย้าย","ย้าย",QJ18))</f>
        <v/>
      </c>
      <c r="NC18" s="430">
        <v>14</v>
      </c>
      <c r="ND18" s="449"/>
      <c r="NE18" s="450"/>
      <c r="NF18" s="450"/>
      <c r="NG18" s="450"/>
      <c r="NH18" s="450"/>
      <c r="NI18" s="450"/>
      <c r="NJ18" s="450"/>
      <c r="NK18" s="450"/>
      <c r="NL18" s="450"/>
      <c r="NM18" s="450"/>
      <c r="NN18" s="450"/>
      <c r="NO18" s="450"/>
      <c r="NP18" s="450"/>
      <c r="NQ18" s="450"/>
      <c r="NR18" s="450"/>
      <c r="NS18" s="450"/>
      <c r="NT18" s="450"/>
      <c r="NU18" s="450"/>
      <c r="NV18" s="450"/>
      <c r="NW18" s="450"/>
      <c r="NX18" s="450"/>
      <c r="NY18" s="450"/>
      <c r="NZ18" s="450"/>
      <c r="OA18" s="450"/>
      <c r="OB18" s="450"/>
      <c r="OC18" s="450"/>
      <c r="OD18" s="450"/>
      <c r="OE18" s="450"/>
      <c r="OF18" s="450"/>
      <c r="OG18" s="450"/>
      <c r="OH18" s="451"/>
      <c r="OI18" s="430" t="str">
        <f>IF(COUNTA($ND$4:$OH$4)=0,"",IF('2.ชื่อนักเรียน'!R24="ย้าย","ย้าย",QN18))</f>
        <v/>
      </c>
      <c r="OJ18" s="428">
        <v>14</v>
      </c>
      <c r="OK18" s="439" t="str">
        <f>IF(OR(COUNTA($E$4:$AI$4)=0,$A18=""),"",IF('2.ชื่อนักเรียน'!R24="ย้าย","-",COUNTIF($E18:$AI18,"/")))</f>
        <v/>
      </c>
      <c r="OL18" s="440" t="str">
        <f>IF(OR(COUNTA($E$4:$AI$4)=0,$A18=""),"",IF('2.ชื่อนักเรียน'!R24="ย้าย","-",COUNTIF($E18:$AI18,"ป")))</f>
        <v/>
      </c>
      <c r="OM18" s="440" t="str">
        <f>IF(OR(COUNTA($E$4:$AI$4)=0,$A18=""),"",IF('2.ชื่อนักเรียน'!R24="ย้าย","-",COUNTIF($E18:$AI18,"ล")))</f>
        <v/>
      </c>
      <c r="ON18" s="441" t="str">
        <f>IF(OR(COUNTA($E$4:$AI$4)=0,$A18=""),"",IF('2.ชื่อนักเรียน'!R24="ย้าย","-",COUNTIF($E18:$AI18,"ข")))</f>
        <v/>
      </c>
      <c r="OO18" s="439" t="str">
        <f>IF(OR(COUNTA($AL$4:$BP$4)=0,$A18=""),"",IF('2.ชื่อนักเรียน'!R24="ย้าย","-",COUNTIF($AL18:$BP18,"/")))</f>
        <v/>
      </c>
      <c r="OP18" s="440" t="str">
        <f>IF(OR(COUNTA($AL$4:$BP$4)=0,$A18=""),"",IF('2.ชื่อนักเรียน'!R24="ย้าย","-",COUNTIF($AL18:$BP18,"ป")))</f>
        <v/>
      </c>
      <c r="OQ18" s="440" t="str">
        <f>IF(OR(COUNTA($AL$4:$BP$4)=0,$A18=""),"",IF('2.ชื่อนักเรียน'!R24="ย้าย","-",COUNTIF($AL18:$BP18,"ล")))</f>
        <v/>
      </c>
      <c r="OR18" s="441" t="str">
        <f>IF(OR(COUNTA($AL$4:$BP$4)=0,$A18=""),"",IF('2.ชื่อนักเรียน'!R24="ย้าย","-",COUNTIF($AL18:$BP18,"ข")))</f>
        <v/>
      </c>
      <c r="OS18" s="439" t="str">
        <f>IF(OR(COUNTA($BS$4:$CW$4)=0,$A18=""),"",IF('2.ชื่อนักเรียน'!R24="ย้าย","-",COUNTIF($BS18:$CW18,"/")))</f>
        <v/>
      </c>
      <c r="OT18" s="440" t="str">
        <f>IF(OR(COUNTA($BS$4:$CW$4)=0,$A18=""),"",IF('2.ชื่อนักเรียน'!R24="ย้าย","-",COUNTIF($BS18:$CW18,"ป")))</f>
        <v/>
      </c>
      <c r="OU18" s="440" t="str">
        <f>IF(OR(COUNTA($BS$4:$CW$4)=0,$A18=""),"",IF('2.ชื่อนักเรียน'!R24="ย้าย","-",COUNTIF($BS18:$CW18,"ล")))</f>
        <v/>
      </c>
      <c r="OV18" s="441" t="str">
        <f>IF(OR(COUNTA($BS$4:$CW$4)=0,$A18=""),"",IF('2.ชื่อนักเรียน'!R24="ย้าย","-",COUNTIF($BS18:$CW18,"ข")))</f>
        <v/>
      </c>
      <c r="OW18" s="439" t="str">
        <f>IF(OR(COUNTA($CZ$4:$ED$4)=0,$A18=""),"",IF('2.ชื่อนักเรียน'!R24="ย้าย","-",COUNTIF($CZ18:$ED18,"/")))</f>
        <v/>
      </c>
      <c r="OX18" s="440" t="str">
        <f>IF(OR(COUNTA($CZ$4:$ED$4)=0,$A18=""),"",IF('2.ชื่อนักเรียน'!R24="ย้าย","-",COUNTIF($CZ18:$ED18,"ป")))</f>
        <v/>
      </c>
      <c r="OY18" s="440" t="str">
        <f>IF(OR(COUNTA($CZ$4:$ED$4)=0,A18=""),"",IF('2.ชื่อนักเรียน'!R24="ย้าย","-",COUNTIF($CZ18:$ED18,"ล")))</f>
        <v/>
      </c>
      <c r="OZ18" s="441" t="str">
        <f>IF(OR(COUNTA($CZ$4:$ED$4)=0,A18=""),"",IF('2.ชื่อนักเรียน'!R24="ย้าย","-",COUNTIF($CZ18:$ED18,"ข")))</f>
        <v/>
      </c>
      <c r="PA18" s="439" t="str">
        <f>IF(OR(COUNTA($EG$4:$FK$4)=0,$A18=""),"",IF('2.ชื่อนักเรียน'!R24="ย้าย","-",COUNTIF($EG18:$FK18,"/")))</f>
        <v/>
      </c>
      <c r="PB18" s="440" t="str">
        <f>IF(OR(COUNTA($EG$4:$FK$4)=0,$A18=""),"",IF('2.ชื่อนักเรียน'!R24="ย้าย","-",COUNTIF($EG18:$FK18,"ป")))</f>
        <v/>
      </c>
      <c r="PC18" s="440" t="str">
        <f>IF(OR(COUNTA($EG$4:$FK$4)=0,A18=""),"",IF('2.ชื่อนักเรียน'!R24="ย้าย","-",COUNTIF($EG18:$FK18,"ล")))</f>
        <v/>
      </c>
      <c r="PD18" s="441" t="str">
        <f>IF(OR(COUNTA($EG$4:$FK$4)=0,A18=""),"",IF('2.ชื่อนักเรียน'!R24="ย้าย","-",COUNTIF($EG18:$FK18,"ข")))</f>
        <v/>
      </c>
      <c r="PE18" s="439" t="str">
        <f>IF(OR(COUNTA($FN$4:$GR$4)=0,$A18=""),"",IF('2.ชื่อนักเรียน'!R24="ย้าย","-",COUNTIF($FN18:$GR18,"/")))</f>
        <v/>
      </c>
      <c r="PF18" s="440" t="str">
        <f>IF(OR(COUNTA($FN$4:$GR$4)=0,$A18=""),"",IF('2.ชื่อนักเรียน'!R24="ย้าย","-",COUNTIF($FN18:$GR18,"ป")))</f>
        <v/>
      </c>
      <c r="PG18" s="440" t="str">
        <f>IF(OR(COUNTA($FN$4:$GR$4)=0,A18=""),"",IF('2.ชื่อนักเรียน'!R24="ย้าย","-",COUNTIF($FN18:$GR18,"ล")))</f>
        <v/>
      </c>
      <c r="PH18" s="440" t="str">
        <f>IF(OR(COUNTA($FN$4:$GR$4)=0,A18=""),"",IF('2.ชื่อนักเรียน'!R24="ย้าย","-",COUNTIF($FN18:$GR18,"ข")))</f>
        <v/>
      </c>
      <c r="PI18" s="439" t="str">
        <f>IF(OR(COUNTA($OK$3:$PD$3,$PE$3)=0,$A18=""),"",IF('2.ชื่อนักเรียน'!R24="ย้าย","-",SUM(OK18,OO18,OS18,OW18,PA18,PE18)))</f>
        <v/>
      </c>
      <c r="PJ18" s="440" t="str">
        <f>IF(OR(COUNTA($OK$3:$PD$3,$PE$3)=0,$A18=""),"",IF('2.ชื่อนักเรียน'!R24="ย้าย","-",SUM(OL18,OP18,OT18,OX18,PB18,PF18)))</f>
        <v/>
      </c>
      <c r="PK18" s="440" t="str">
        <f>IF(OR(COUNTA($OK$3:$PD$3,$PE$3)=0,$A18=""),"",IF('2.ชื่อนักเรียน'!R24="ย้าย","-",SUM(OM18,OQ18,OU18,OY18,PC18,PG18)))</f>
        <v/>
      </c>
      <c r="PL18" s="452" t="str">
        <f>IF(OR(COUNTA($OK$3:$PD$3,$PE$3)=0,$A18=""),"",IF('2.ชื่อนักเรียน'!R24="ย้าย","-",SUM(ON18,OR18,OV18,OZ18,PD18,PH18)))</f>
        <v/>
      </c>
      <c r="PM18" s="428" t="str">
        <f t="shared" si="0"/>
        <v/>
      </c>
      <c r="PN18" s="442" t="str">
        <f>IF(PM18="","",IF('2.ชื่อนักเรียน'!R24="ย้าย","ย้าย",(PM18*100)/COUNTA($E$4:$AI$4,$AL$4:$BP$4,$BS$4:$CW$4,$CZ$4:$ED$4,$EG$4:$FK$4)))</f>
        <v/>
      </c>
      <c r="PO18" s="428">
        <v>14</v>
      </c>
      <c r="PP18" s="439" t="str">
        <f>IF(OR(COUNTA($FN$4:$GR$4)=0,$A18=""),"",IF('2.ชื่อนักเรียน'!R24="ย้าย","-",COUNTIF($FN18:$GR18,"/")))</f>
        <v/>
      </c>
      <c r="PQ18" s="440" t="str">
        <f>IF(OR(COUNTA($FN$4:$GR$4)=0,$A18=""),"",IF('2.ชื่อนักเรียน'!R24="ย้าย","-",COUNTIF($FN18:$GR18,"ป")))</f>
        <v/>
      </c>
      <c r="PR18" s="440" t="str">
        <f>IF(OR(COUNTA($FN$4:$GR$4)=0,A18=""),"",IF('2.ชื่อนักเรียน'!R24="ย้าย","-",COUNTIF($FN18:$GR18,"ล")))</f>
        <v/>
      </c>
      <c r="PS18" s="441" t="str">
        <f>IF(OR(COUNTA($FN$4:$GR$4)=0,A18=""),"",IF('2.ชื่อนักเรียน'!R24="ย้าย","-",COUNTIF($FN18:$GR18,"ข")))</f>
        <v/>
      </c>
      <c r="PT18" s="439" t="str">
        <f>IF(OR(COUNTA($GU$4:$HY$4)=0,$A18=""),"",IF('2.ชื่อนักเรียน'!R24="ย้าย","-",COUNTIF($GU18:$HY18,"/")))</f>
        <v/>
      </c>
      <c r="PU18" s="440" t="str">
        <f>IF(OR(COUNTA($GU$4:$HY$4)=0,$A18=""),"",IF('2.ชื่อนักเรียน'!R24="ย้าย","-",COUNTIF($GU18:$HY18,"ป")))</f>
        <v/>
      </c>
      <c r="PV18" s="440" t="str">
        <f>IF(OR(COUNTA($GU$4:$HY$4)=0,$A18=""),"",IF('2.ชื่อนักเรียน'!R24="ย้าย","-",COUNTIF($GU18:$HY18,"ล")))</f>
        <v/>
      </c>
      <c r="PW18" s="441" t="str">
        <f>IF(OR(COUNTA($GU$4:$HY$4)=0,$A18=""),"",IF('2.ชื่อนักเรียน'!R24="ย้าย","-",COUNTIF($GU18:$HY18,"ข")))</f>
        <v/>
      </c>
      <c r="PX18" s="439" t="str">
        <f>IF(OR(COUNTA($IB$4:$JF$4)=0,$A18=""),"",IF('2.ชื่อนักเรียน'!R24="ย้าย","-",COUNTIF($IB18:$JF18,"/")))</f>
        <v/>
      </c>
      <c r="PY18" s="440" t="str">
        <f>IF(OR(COUNTA($IB$4:$JF$4)=0,$A18=""),"",IF('2.ชื่อนักเรียน'!R24="ย้าย","-",COUNTIF($IB18:$JF18,"ป")))</f>
        <v/>
      </c>
      <c r="PZ18" s="440" t="str">
        <f>IF(OR(COUNTA($IB$4:$JF$4)=0,$A18=""),"",IF('2.ชื่อนักเรียน'!R24="ย้าย","-",COUNTIF($IB18:$JF18,"ล")))</f>
        <v/>
      </c>
      <c r="QA18" s="441" t="str">
        <f>IF(OR(COUNTA($IB$4:$JF$4)=0,$A18=""),"",IF('2.ชื่อนักเรียน'!R24="ย้าย","-",COUNTIF($IB18:$JF18,"ข")))</f>
        <v/>
      </c>
      <c r="QB18" s="439" t="str">
        <f>IF(OR(COUNTA($JI$4:$KM$4)=0,$A18=""),"",IF('2.ชื่อนักเรียน'!R24="ย้าย","-",COUNTIF($JI18:$KM18,"/")))</f>
        <v/>
      </c>
      <c r="QC18" s="440" t="str">
        <f>IF(OR(COUNTA($JI$4:$KM$4)=0,$A18=""),"",IF('2.ชื่อนักเรียน'!R24="ย้าย","-",COUNTIF($JI18:$KM18,"ป")))</f>
        <v/>
      </c>
      <c r="QD18" s="440" t="str">
        <f>IF(OR(COUNTA($JI$4:$KM$4)=0,$A18=""),"",IF('2.ชื่อนักเรียน'!R24="ย้าย","-",COUNTIF($JI18:$KM18,"ล")))</f>
        <v/>
      </c>
      <c r="QE18" s="441" t="str">
        <f>IF(OR(COUNTA($JI$4:$KM$4)=0,$A18=""),"",IF('2.ชื่อนักเรียน'!R24="ย้าย","-",COUNTIF($JI18:$KM18,"ข")))</f>
        <v/>
      </c>
      <c r="QF18" s="439" t="str">
        <f>IF(OR(COUNTA($KP$4:$LT$4)=0,$A18=""),"",IF('2.ชื่อนักเรียน'!R24="ย้าย","-",COUNTIF($KP18:$LT18,"/")))</f>
        <v/>
      </c>
      <c r="QG18" s="440" t="str">
        <f>IF(OR(COUNTA($KP$4:$LT$4)=0,$A18=""),"",IF('2.ชื่อนักเรียน'!R24="ย้าย","-",COUNTIF($KP18:$LT18,"ป")))</f>
        <v/>
      </c>
      <c r="QH18" s="440" t="str">
        <f>IF(OR(COUNTA($KP$4:$LT$4)=0,$A18=""),"",IF('2.ชื่อนักเรียน'!R24="ย้าย","-",COUNTIF($KP18:$LT18,"ล")))</f>
        <v/>
      </c>
      <c r="QI18" s="441" t="str">
        <f>IF(OR(COUNTA($KP$4:$LT$4)=0,$A18=""),"",IF('2.ชื่อนักเรียน'!R24="ย้าย","-",COUNTIF($KP18:$LT18,"ข")))</f>
        <v/>
      </c>
      <c r="QJ18" s="439" t="str">
        <f>IF(OR(COUNTA($LW$4:$NA$4)=0,$A18=""),"",IF('2.ชื่อนักเรียน'!R24="ย้าย","-",COUNTIF($LW18:$NA18,"/")))</f>
        <v/>
      </c>
      <c r="QK18" s="440" t="str">
        <f>IF(OR(COUNTA($LW$4:$NA$4)=0,$A18=""),"",IF('2.ชื่อนักเรียน'!R24="ย้าย","-",COUNTIF($LW18:$NA18,"ป")))</f>
        <v/>
      </c>
      <c r="QL18" s="440" t="str">
        <f>IF(OR(COUNTA($LW$4:$NA$4)=0,$A18=""),"",IF('2.ชื่อนักเรียน'!R24="ย้าย","-",COUNTIF($LW18:$NA18,"ล")))</f>
        <v/>
      </c>
      <c r="QM18" s="441" t="str">
        <f>IF(OR(COUNTA($LW$4:$NA$4)=0,$A18=""),"",IF('2.ชื่อนักเรียน'!R24="ย้าย","-",COUNTIF($LW18:$NA18,"ข")))</f>
        <v/>
      </c>
      <c r="QN18" s="439" t="str">
        <f>IF(OR(COUNTA($ND$4:$OH$4)=0,$A18=""),"",IF('2.ชื่อนักเรียน'!R24="ย้าย","-",COUNTIF($ND18:$OH18,"/")))</f>
        <v/>
      </c>
      <c r="QO18" s="440" t="str">
        <f>IF(OR(COUNTA($ND$4:$OH$4)=0,$A18=""),"",IF('2.ชื่อนักเรียน'!R24="ย้าย","-",COUNTIF($ND18:$OH18,"ป")))</f>
        <v/>
      </c>
      <c r="QP18" s="440" t="str">
        <f>IF(OR(COUNTA($ND$4:$OH$4)=0,$A18=""),"",IF('2.ชื่อนักเรียน'!R24="ย้าย","-",COUNTIF($ND18:$OH18,"ล")))</f>
        <v/>
      </c>
      <c r="QQ18" s="440" t="str">
        <f>IF(OR(COUNTA($ND$4:$OH$4)=0,$A18=""),"",IF('2.ชื่อนักเรียน'!R24="ย้าย","-",COUNTIF($ND18:$OH18,"ข")))</f>
        <v/>
      </c>
      <c r="QR18" s="439" t="str">
        <f>IF(OR(COUNTA($PP$3:$QM$3,$QN$3)=0,$A18=""),"",IF('2.ชื่อนักเรียน'!R24="ย้าย","-",SUM(PP18,PT18,PX18,QB18,QF18,QJ18,QN18)))</f>
        <v/>
      </c>
      <c r="QS18" s="440" t="str">
        <f>IF(OR(COUNTA($PP$3:$QM$3,$QN$3)=0,$A18=""),"",IF('2.ชื่อนักเรียน'!R24="ย้าย","-",SUM(PQ18,PU18,PY18,QC18,QG18,QK18,QO18)))</f>
        <v/>
      </c>
      <c r="QT18" s="440" t="str">
        <f>IF(OR(COUNTA($PP$3:$QM$3,$QN$3)=0,$A18=""),"",IF('2.ชื่อนักเรียน'!R24="ย้าย","-",SUM(PR18,PV18,PZ18,QD18,QH18,QL18,QP18)))</f>
        <v/>
      </c>
      <c r="QU18" s="452" t="str">
        <f>IF(OR(COUNTA($PP$3:$QM$3,$QN$3)=0,$A18=""),"",IF('2.ชื่อนักเรียน'!R24="ย้าย","-",SUM(PS18,PW18,QA18,QE18,QI18,QM18,QQ18)))</f>
        <v/>
      </c>
      <c r="QV18" s="428" t="str">
        <f t="shared" si="1"/>
        <v/>
      </c>
      <c r="QW18" s="442" t="str">
        <f>IF(QV18="","",IF('2.ชื่อนักเรียน'!R24="ย้าย","ย้าย",(QV18*100)/COUNTA($GU$4:$HY$4,$IB$4:$JF$4,$JI$4:$KM$4,$KP$4:$LT$4,$LW$4:$NA$4,$ND$4:$OH$4,$FN$4:$GR$4)))</f>
        <v/>
      </c>
      <c r="QX18" s="453" t="str">
        <f>IF('2.ชื่อนักเรียน'!C24="","",'2.ชื่อนักเรียน'!C24)</f>
        <v/>
      </c>
      <c r="QY18" s="454" t="str">
        <f>IF('2.ชื่อนักเรียน'!D24="","",'2.ชื่อนักเรียน'!D24)</f>
        <v/>
      </c>
      <c r="QZ18" s="428" t="str">
        <f>IF(A18="","",IF('2.ชื่อนักเรียน'!R24="ย้าย","-",$RN$4))</f>
        <v/>
      </c>
      <c r="RA18" s="428" t="str">
        <f>IF(A18="","",IF('2.ชื่อนักเรียน'!R24="ย้าย","-",SUM(PP18,OK18,OO18,OS18,OW18,PA18,PE18,PT18,PX18,QB18,QF18,QJ18,QN18)))</f>
        <v/>
      </c>
      <c r="RB18" s="428" t="str">
        <f>IF(A18="","",IF('2.ชื่อนักเรียน'!R24="ย้าย","-",SUM(PQ18,OL18,OP18,OT18,OX18,PB18,PF18,PU18,PY18,QC18,QG18,QK18,QO18)))</f>
        <v/>
      </c>
      <c r="RC18" s="428" t="str">
        <f>IF(A18="","",IF('2.ชื่อนักเรียน'!R24="ย้าย","-",SUM(PR18,OM18,OQ18,OU18,OY18,PC18,PG18,PV18,PZ18,QD18,QH18,QL18,QP18)))</f>
        <v/>
      </c>
      <c r="RD18" s="455" t="str">
        <f>IF(A18="","",IF('2.ชื่อนักเรียน'!R24="ย้าย","-",SUM(PS18,ON18,OR18,OV18,OZ18,PD18,PH18,PW18,QA18,QE18,QI18,QM18,QQ18)))</f>
        <v/>
      </c>
      <c r="RE18" s="442" t="str">
        <f>IF(A18="","",IF('2.ชื่อนักเรียน'!R24="ย้าย","-",(RA18*100)/QZ18))</f>
        <v/>
      </c>
      <c r="RF18" s="428" t="str">
        <f>IF(A18="","",IF('2.ชื่อนักเรียน'!R24="ย้าย","-",RA18))</f>
        <v/>
      </c>
      <c r="RG18" s="442" t="str">
        <f>IF(A18="","",IF('2.ชื่อนักเรียน'!R24="ย้าย","ย้าย",RE18))</f>
        <v/>
      </c>
      <c r="RH18" s="456"/>
    </row>
    <row r="19" spans="1:476" ht="21" customHeight="1">
      <c r="A19" s="446" t="str">
        <f>IF('2.ชื่อนักเรียน'!C25="","",'2.ชื่อนักเรียน'!C25)</f>
        <v/>
      </c>
      <c r="B19" s="447" t="str">
        <f>IF('2.ชื่อนักเรียน'!D25="","",'2.ชื่อนักเรียน'!D25)</f>
        <v/>
      </c>
      <c r="C19" s="448" t="str">
        <f>IF('2.ชื่อนักเรียน'!R25="","",'2.ชื่อนักเรียน'!R25)</f>
        <v/>
      </c>
      <c r="D19" s="428">
        <v>15</v>
      </c>
      <c r="E19" s="449"/>
      <c r="F19" s="450"/>
      <c r="G19" s="450"/>
      <c r="H19" s="450"/>
      <c r="I19" s="450"/>
      <c r="J19" s="450"/>
      <c r="K19" s="450"/>
      <c r="L19" s="450"/>
      <c r="M19" s="450"/>
      <c r="N19" s="450"/>
      <c r="O19" s="450"/>
      <c r="P19" s="450"/>
      <c r="Q19" s="450"/>
      <c r="R19" s="450"/>
      <c r="S19" s="450"/>
      <c r="T19" s="450"/>
      <c r="U19" s="450"/>
      <c r="V19" s="450"/>
      <c r="W19" s="450"/>
      <c r="X19" s="450"/>
      <c r="Y19" s="450"/>
      <c r="Z19" s="450"/>
      <c r="AA19" s="450"/>
      <c r="AB19" s="450"/>
      <c r="AC19" s="450"/>
      <c r="AD19" s="450"/>
      <c r="AE19" s="450"/>
      <c r="AF19" s="450"/>
      <c r="AG19" s="450"/>
      <c r="AH19" s="450"/>
      <c r="AI19" s="451"/>
      <c r="AJ19" s="428" t="str">
        <f>IF(COUNTA($E$3:$AI$3)=0,"",IF('2.ชื่อนักเรียน'!R25="ย้าย","ย้าย",OK19))</f>
        <v/>
      </c>
      <c r="AK19" s="428">
        <v>15</v>
      </c>
      <c r="AL19" s="449"/>
      <c r="AM19" s="450"/>
      <c r="AN19" s="450"/>
      <c r="AO19" s="450"/>
      <c r="AP19" s="450"/>
      <c r="AQ19" s="450"/>
      <c r="AR19" s="450"/>
      <c r="AS19" s="450"/>
      <c r="AT19" s="450"/>
      <c r="AU19" s="450"/>
      <c r="AV19" s="450"/>
      <c r="AW19" s="450"/>
      <c r="AX19" s="450"/>
      <c r="AY19" s="450"/>
      <c r="AZ19" s="450"/>
      <c r="BA19" s="450"/>
      <c r="BB19" s="450"/>
      <c r="BC19" s="450"/>
      <c r="BD19" s="450"/>
      <c r="BE19" s="450"/>
      <c r="BF19" s="450"/>
      <c r="BG19" s="450"/>
      <c r="BH19" s="450"/>
      <c r="BI19" s="450"/>
      <c r="BJ19" s="450"/>
      <c r="BK19" s="450"/>
      <c r="BL19" s="450"/>
      <c r="BM19" s="450"/>
      <c r="BN19" s="450"/>
      <c r="BO19" s="450"/>
      <c r="BP19" s="451"/>
      <c r="BQ19" s="428" t="str">
        <f>IF(COUNTA($AL$4:$BP$4)=0,"",IF('2.ชื่อนักเรียน'!R25="ย้าย","ย้าย",OO19))</f>
        <v/>
      </c>
      <c r="BR19" s="428">
        <v>15</v>
      </c>
      <c r="BS19" s="449"/>
      <c r="BT19" s="450"/>
      <c r="BU19" s="450"/>
      <c r="BV19" s="450"/>
      <c r="BW19" s="450"/>
      <c r="BX19" s="450"/>
      <c r="BY19" s="450"/>
      <c r="BZ19" s="450"/>
      <c r="CA19" s="450"/>
      <c r="CB19" s="450"/>
      <c r="CC19" s="450"/>
      <c r="CD19" s="450"/>
      <c r="CE19" s="450"/>
      <c r="CF19" s="450"/>
      <c r="CG19" s="450"/>
      <c r="CH19" s="450"/>
      <c r="CI19" s="450"/>
      <c r="CJ19" s="450"/>
      <c r="CK19" s="450"/>
      <c r="CL19" s="450"/>
      <c r="CM19" s="450"/>
      <c r="CN19" s="450"/>
      <c r="CO19" s="450"/>
      <c r="CP19" s="450"/>
      <c r="CQ19" s="450"/>
      <c r="CR19" s="450"/>
      <c r="CS19" s="450"/>
      <c r="CT19" s="450"/>
      <c r="CU19" s="450"/>
      <c r="CV19" s="450"/>
      <c r="CW19" s="451"/>
      <c r="CX19" s="428" t="str">
        <f>IF(COUNTA($BS$4:$CW$4)=0,"",IF('2.ชื่อนักเรียน'!R25="ย้าย","ย้าย",OS19))</f>
        <v/>
      </c>
      <c r="CY19" s="428">
        <v>15</v>
      </c>
      <c r="CZ19" s="449"/>
      <c r="DA19" s="450"/>
      <c r="DB19" s="450"/>
      <c r="DC19" s="450"/>
      <c r="DD19" s="450"/>
      <c r="DE19" s="450"/>
      <c r="DF19" s="450"/>
      <c r="DG19" s="450"/>
      <c r="DH19" s="450"/>
      <c r="DI19" s="450"/>
      <c r="DJ19" s="450"/>
      <c r="DK19" s="450"/>
      <c r="DL19" s="450"/>
      <c r="DM19" s="450"/>
      <c r="DN19" s="450"/>
      <c r="DO19" s="450"/>
      <c r="DP19" s="450"/>
      <c r="DQ19" s="450"/>
      <c r="DR19" s="450"/>
      <c r="DS19" s="450"/>
      <c r="DT19" s="450"/>
      <c r="DU19" s="450"/>
      <c r="DV19" s="450"/>
      <c r="DW19" s="450"/>
      <c r="DX19" s="450"/>
      <c r="DY19" s="450"/>
      <c r="DZ19" s="450"/>
      <c r="EA19" s="450"/>
      <c r="EB19" s="450"/>
      <c r="EC19" s="450"/>
      <c r="ED19" s="451"/>
      <c r="EE19" s="428" t="str">
        <f>IF(COUNTA($CZ$4:$ED$4)=0,"",IF('2.ชื่อนักเรียน'!R25="ย้าย","ย้าย",OW19))</f>
        <v/>
      </c>
      <c r="EF19" s="428">
        <v>15</v>
      </c>
      <c r="EG19" s="449"/>
      <c r="EH19" s="450"/>
      <c r="EI19" s="450"/>
      <c r="EJ19" s="450"/>
      <c r="EK19" s="450"/>
      <c r="EL19" s="450"/>
      <c r="EM19" s="450"/>
      <c r="EN19" s="450"/>
      <c r="EO19" s="450"/>
      <c r="EP19" s="450"/>
      <c r="EQ19" s="450"/>
      <c r="ER19" s="450"/>
      <c r="ES19" s="450"/>
      <c r="ET19" s="450"/>
      <c r="EU19" s="450"/>
      <c r="EV19" s="450"/>
      <c r="EW19" s="450"/>
      <c r="EX19" s="450"/>
      <c r="EY19" s="450"/>
      <c r="EZ19" s="450"/>
      <c r="FA19" s="450"/>
      <c r="FB19" s="450"/>
      <c r="FC19" s="450"/>
      <c r="FD19" s="450"/>
      <c r="FE19" s="450"/>
      <c r="FF19" s="450"/>
      <c r="FG19" s="450"/>
      <c r="FH19" s="450"/>
      <c r="FI19" s="450"/>
      <c r="FJ19" s="450"/>
      <c r="FK19" s="451"/>
      <c r="FL19" s="428" t="str">
        <f>IF(COUNTA($EG$4:$FK$4)=0,"",IF('2.ชื่อนักเรียน'!R25="ย้าย","ย้าย",PA19))</f>
        <v/>
      </c>
      <c r="FM19" s="428">
        <v>15</v>
      </c>
      <c r="FN19" s="449"/>
      <c r="FO19" s="450"/>
      <c r="FP19" s="450"/>
      <c r="FQ19" s="450"/>
      <c r="FR19" s="450"/>
      <c r="FS19" s="450"/>
      <c r="FT19" s="450"/>
      <c r="FU19" s="450"/>
      <c r="FV19" s="450"/>
      <c r="FW19" s="450"/>
      <c r="FX19" s="450"/>
      <c r="FY19" s="450"/>
      <c r="FZ19" s="450"/>
      <c r="GA19" s="450"/>
      <c r="GB19" s="450"/>
      <c r="GC19" s="450"/>
      <c r="GD19" s="450"/>
      <c r="GE19" s="450"/>
      <c r="GF19" s="450"/>
      <c r="GG19" s="450"/>
      <c r="GH19" s="450"/>
      <c r="GI19" s="450"/>
      <c r="GJ19" s="450"/>
      <c r="GK19" s="450"/>
      <c r="GL19" s="450"/>
      <c r="GM19" s="450"/>
      <c r="GN19" s="450"/>
      <c r="GO19" s="450"/>
      <c r="GP19" s="450"/>
      <c r="GQ19" s="450"/>
      <c r="GR19" s="451"/>
      <c r="GS19" s="428" t="str">
        <f>IF(COUNTA($FN$4:$GR$4)=0,"",IF('2.ชื่อนักเรียน'!R25="ย้าย","ย้าย",PE19))</f>
        <v/>
      </c>
      <c r="GT19" s="428">
        <v>15</v>
      </c>
      <c r="GU19" s="449"/>
      <c r="GV19" s="450"/>
      <c r="GW19" s="450"/>
      <c r="GX19" s="450"/>
      <c r="GY19" s="450"/>
      <c r="GZ19" s="450"/>
      <c r="HA19" s="450"/>
      <c r="HB19" s="450"/>
      <c r="HC19" s="450"/>
      <c r="HD19" s="450"/>
      <c r="HE19" s="450"/>
      <c r="HF19" s="450"/>
      <c r="HG19" s="450"/>
      <c r="HH19" s="450"/>
      <c r="HI19" s="450"/>
      <c r="HJ19" s="450"/>
      <c r="HK19" s="450"/>
      <c r="HL19" s="450"/>
      <c r="HM19" s="450"/>
      <c r="HN19" s="450"/>
      <c r="HO19" s="450"/>
      <c r="HP19" s="450"/>
      <c r="HQ19" s="450"/>
      <c r="HR19" s="450"/>
      <c r="HS19" s="450"/>
      <c r="HT19" s="450"/>
      <c r="HU19" s="450"/>
      <c r="HV19" s="450"/>
      <c r="HW19" s="450"/>
      <c r="HX19" s="450"/>
      <c r="HY19" s="451"/>
      <c r="HZ19" s="428" t="str">
        <f>IF(COUNTA($GU$4:HY18)=0,"",IF('2.ชื่อนักเรียน'!R25="ย้าย","ย้าย",PT19))</f>
        <v/>
      </c>
      <c r="IA19" s="428">
        <v>15</v>
      </c>
      <c r="IB19" s="449"/>
      <c r="IC19" s="450"/>
      <c r="ID19" s="450"/>
      <c r="IE19" s="450"/>
      <c r="IF19" s="450"/>
      <c r="IG19" s="450"/>
      <c r="IH19" s="450"/>
      <c r="II19" s="450"/>
      <c r="IJ19" s="450"/>
      <c r="IK19" s="450"/>
      <c r="IL19" s="450"/>
      <c r="IM19" s="450"/>
      <c r="IN19" s="450"/>
      <c r="IO19" s="450"/>
      <c r="IP19" s="450"/>
      <c r="IQ19" s="450"/>
      <c r="IR19" s="450"/>
      <c r="IS19" s="450"/>
      <c r="IT19" s="450"/>
      <c r="IU19" s="450"/>
      <c r="IV19" s="450"/>
      <c r="IW19" s="450"/>
      <c r="IX19" s="450"/>
      <c r="IY19" s="450"/>
      <c r="IZ19" s="450"/>
      <c r="JA19" s="450"/>
      <c r="JB19" s="450"/>
      <c r="JC19" s="450"/>
      <c r="JD19" s="450"/>
      <c r="JE19" s="450"/>
      <c r="JF19" s="451"/>
      <c r="JG19" s="428" t="str">
        <f>IF(COUNTA($IB$4:$JF$4)=0,"",IF('2.ชื่อนักเรียน'!R25="ย้าย","ย้าย",PX19))</f>
        <v/>
      </c>
      <c r="JH19" s="428">
        <v>15</v>
      </c>
      <c r="JI19" s="449"/>
      <c r="JJ19" s="450"/>
      <c r="JK19" s="450"/>
      <c r="JL19" s="450"/>
      <c r="JM19" s="450"/>
      <c r="JN19" s="450"/>
      <c r="JO19" s="450"/>
      <c r="JP19" s="450"/>
      <c r="JQ19" s="450"/>
      <c r="JR19" s="450"/>
      <c r="JS19" s="450"/>
      <c r="JT19" s="450"/>
      <c r="JU19" s="450"/>
      <c r="JV19" s="450"/>
      <c r="JW19" s="450"/>
      <c r="JX19" s="450"/>
      <c r="JY19" s="450"/>
      <c r="JZ19" s="450"/>
      <c r="KA19" s="450"/>
      <c r="KB19" s="450"/>
      <c r="KC19" s="450"/>
      <c r="KD19" s="450"/>
      <c r="KE19" s="450"/>
      <c r="KF19" s="450"/>
      <c r="KG19" s="450"/>
      <c r="KH19" s="450"/>
      <c r="KI19" s="450"/>
      <c r="KJ19" s="450"/>
      <c r="KK19" s="450"/>
      <c r="KL19" s="450"/>
      <c r="KM19" s="451"/>
      <c r="KN19" s="430" t="str">
        <f>IF(COUNTA($JI$4:$KM$4)=0,"",IF('2.ชื่อนักเรียน'!R25="ย้าย","ย้าย",QB19))</f>
        <v/>
      </c>
      <c r="KO19" s="428">
        <v>15</v>
      </c>
      <c r="KP19" s="449"/>
      <c r="KQ19" s="450"/>
      <c r="KR19" s="450"/>
      <c r="KS19" s="450"/>
      <c r="KT19" s="450"/>
      <c r="KU19" s="450"/>
      <c r="KV19" s="450"/>
      <c r="KW19" s="450"/>
      <c r="KX19" s="450"/>
      <c r="KY19" s="450"/>
      <c r="KZ19" s="450"/>
      <c r="LA19" s="450"/>
      <c r="LB19" s="450"/>
      <c r="LC19" s="450"/>
      <c r="LD19" s="450"/>
      <c r="LE19" s="450"/>
      <c r="LF19" s="450"/>
      <c r="LG19" s="450"/>
      <c r="LH19" s="450"/>
      <c r="LI19" s="450"/>
      <c r="LJ19" s="450"/>
      <c r="LK19" s="450"/>
      <c r="LL19" s="450"/>
      <c r="LM19" s="450"/>
      <c r="LN19" s="450"/>
      <c r="LO19" s="450"/>
      <c r="LP19" s="450"/>
      <c r="LQ19" s="450"/>
      <c r="LR19" s="450"/>
      <c r="LS19" s="450"/>
      <c r="LT19" s="451"/>
      <c r="LU19" s="430" t="str">
        <f>IF(COUNTA($KP$4:$LT$4)=0,"",IF('2.ชื่อนักเรียน'!R25="ย้าย","ย้าย",QF19))</f>
        <v/>
      </c>
      <c r="LV19" s="428">
        <v>15</v>
      </c>
      <c r="LW19" s="449"/>
      <c r="LX19" s="450"/>
      <c r="LY19" s="450"/>
      <c r="LZ19" s="450"/>
      <c r="MA19" s="450"/>
      <c r="MB19" s="450"/>
      <c r="MC19" s="450"/>
      <c r="MD19" s="450"/>
      <c r="ME19" s="450"/>
      <c r="MF19" s="450"/>
      <c r="MG19" s="450"/>
      <c r="MH19" s="450"/>
      <c r="MI19" s="450"/>
      <c r="MJ19" s="450"/>
      <c r="MK19" s="450"/>
      <c r="ML19" s="450"/>
      <c r="MM19" s="450"/>
      <c r="MN19" s="450"/>
      <c r="MO19" s="450"/>
      <c r="MP19" s="450"/>
      <c r="MQ19" s="450"/>
      <c r="MR19" s="450"/>
      <c r="MS19" s="450"/>
      <c r="MT19" s="450"/>
      <c r="MU19" s="450"/>
      <c r="MV19" s="450"/>
      <c r="MW19" s="450"/>
      <c r="MX19" s="450"/>
      <c r="MY19" s="450"/>
      <c r="MZ19" s="450"/>
      <c r="NA19" s="451"/>
      <c r="NB19" s="430" t="str">
        <f>IF(COUNTA($LW$5:$NA$5)=0,"",IF('2.ชื่อนักเรียน'!R25="ย้าย","ย้าย",QJ19))</f>
        <v/>
      </c>
      <c r="NC19" s="430">
        <v>15</v>
      </c>
      <c r="ND19" s="449"/>
      <c r="NE19" s="450"/>
      <c r="NF19" s="450"/>
      <c r="NG19" s="450"/>
      <c r="NH19" s="450"/>
      <c r="NI19" s="450"/>
      <c r="NJ19" s="450"/>
      <c r="NK19" s="450"/>
      <c r="NL19" s="450"/>
      <c r="NM19" s="450"/>
      <c r="NN19" s="450"/>
      <c r="NO19" s="450"/>
      <c r="NP19" s="450"/>
      <c r="NQ19" s="450"/>
      <c r="NR19" s="450"/>
      <c r="NS19" s="450"/>
      <c r="NT19" s="450"/>
      <c r="NU19" s="450"/>
      <c r="NV19" s="450"/>
      <c r="NW19" s="450"/>
      <c r="NX19" s="450"/>
      <c r="NY19" s="450"/>
      <c r="NZ19" s="450"/>
      <c r="OA19" s="450"/>
      <c r="OB19" s="450"/>
      <c r="OC19" s="450"/>
      <c r="OD19" s="450"/>
      <c r="OE19" s="450"/>
      <c r="OF19" s="450"/>
      <c r="OG19" s="450"/>
      <c r="OH19" s="451"/>
      <c r="OI19" s="430" t="str">
        <f>IF(COUNTA($ND$4:$OH$4)=0,"",IF('2.ชื่อนักเรียน'!R25="ย้าย","ย้าย",QN19))</f>
        <v/>
      </c>
      <c r="OJ19" s="428">
        <v>15</v>
      </c>
      <c r="OK19" s="439" t="str">
        <f>IF(OR(COUNTA($E$4:$AI$4)=0,$A19=""),"",IF('2.ชื่อนักเรียน'!R25="ย้าย","-",COUNTIF($E19:$AI19,"/")))</f>
        <v/>
      </c>
      <c r="OL19" s="440" t="str">
        <f>IF(OR(COUNTA($E$4:$AI$4)=0,$A19=""),"",IF('2.ชื่อนักเรียน'!R25="ย้าย","-",COUNTIF($E19:$AI19,"ป")))</f>
        <v/>
      </c>
      <c r="OM19" s="440" t="str">
        <f>IF(OR(COUNTA($E$4:$AI$4)=0,$A19=""),"",IF('2.ชื่อนักเรียน'!R25="ย้าย","-",COUNTIF($E19:$AI19,"ล")))</f>
        <v/>
      </c>
      <c r="ON19" s="441" t="str">
        <f>IF(OR(COUNTA($E$4:$AI$4)=0,$A19=""),"",IF('2.ชื่อนักเรียน'!R25="ย้าย","-",COUNTIF($E19:$AI19,"ข")))</f>
        <v/>
      </c>
      <c r="OO19" s="439" t="str">
        <f>IF(OR(COUNTA($AL$4:$BP$4)=0,$A19=""),"",IF('2.ชื่อนักเรียน'!R25="ย้าย","-",COUNTIF($AL19:$BP19,"/")))</f>
        <v/>
      </c>
      <c r="OP19" s="440" t="str">
        <f>IF(OR(COUNTA($AL$4:$BP$4)=0,$A19=""),"",IF('2.ชื่อนักเรียน'!R25="ย้าย","-",COUNTIF($AL19:$BP19,"ป")))</f>
        <v/>
      </c>
      <c r="OQ19" s="440" t="str">
        <f>IF(OR(COUNTA($AL$4:$BP$4)=0,$A19=""),"",IF('2.ชื่อนักเรียน'!R25="ย้าย","-",COUNTIF($AL19:$BP19,"ล")))</f>
        <v/>
      </c>
      <c r="OR19" s="441" t="str">
        <f>IF(OR(COUNTA($AL$4:$BP$4)=0,$A19=""),"",IF('2.ชื่อนักเรียน'!R25="ย้าย","-",COUNTIF($AL19:$BP19,"ข")))</f>
        <v/>
      </c>
      <c r="OS19" s="439" t="str">
        <f>IF(OR(COUNTA($BS$4:$CW$4)=0,$A19=""),"",IF('2.ชื่อนักเรียน'!R25="ย้าย","-",COUNTIF($BS19:$CW19,"/")))</f>
        <v/>
      </c>
      <c r="OT19" s="440" t="str">
        <f>IF(OR(COUNTA($BS$4:$CW$4)=0,$A19=""),"",IF('2.ชื่อนักเรียน'!R25="ย้าย","-",COUNTIF($BS19:$CW19,"ป")))</f>
        <v/>
      </c>
      <c r="OU19" s="440" t="str">
        <f>IF(OR(COUNTA($BS$4:$CW$4)=0,$A19=""),"",IF('2.ชื่อนักเรียน'!R25="ย้าย","-",COUNTIF($BS19:$CW19,"ล")))</f>
        <v/>
      </c>
      <c r="OV19" s="441" t="str">
        <f>IF(OR(COUNTA($BS$4:$CW$4)=0,$A19=""),"",IF('2.ชื่อนักเรียน'!R25="ย้าย","-",COUNTIF($BS19:$CW19,"ข")))</f>
        <v/>
      </c>
      <c r="OW19" s="439" t="str">
        <f>IF(OR(COUNTA($CZ$4:$ED$4)=0,$A19=""),"",IF('2.ชื่อนักเรียน'!R25="ย้าย","-",COUNTIF($CZ19:$ED19,"/")))</f>
        <v/>
      </c>
      <c r="OX19" s="440" t="str">
        <f>IF(OR(COUNTA($CZ$4:$ED$4)=0,$A19=""),"",IF('2.ชื่อนักเรียน'!R25="ย้าย","-",COUNTIF($CZ19:$ED19,"ป")))</f>
        <v/>
      </c>
      <c r="OY19" s="440" t="str">
        <f>IF(OR(COUNTA($CZ$4:$ED$4)=0,A19=""),"",IF('2.ชื่อนักเรียน'!R25="ย้าย","-",COUNTIF($CZ19:$ED19,"ล")))</f>
        <v/>
      </c>
      <c r="OZ19" s="441" t="str">
        <f>IF(OR(COUNTA($CZ$4:$ED$4)=0,A19=""),"",IF('2.ชื่อนักเรียน'!R25="ย้าย","-",COUNTIF($CZ19:$ED19,"ข")))</f>
        <v/>
      </c>
      <c r="PA19" s="439" t="str">
        <f>IF(OR(COUNTA($EG$4:$FK$4)=0,$A19=""),"",IF('2.ชื่อนักเรียน'!R25="ย้าย","-",COUNTIF($EG19:$FK19,"/")))</f>
        <v/>
      </c>
      <c r="PB19" s="440" t="str">
        <f>IF(OR(COUNTA($EG$4:$FK$4)=0,$A19=""),"",IF('2.ชื่อนักเรียน'!R25="ย้าย","-",COUNTIF($EG19:$FK19,"ป")))</f>
        <v/>
      </c>
      <c r="PC19" s="440" t="str">
        <f>IF(OR(COUNTA($EG$4:$FK$4)=0,A19=""),"",IF('2.ชื่อนักเรียน'!R25="ย้าย","-",COUNTIF($EG19:$FK19,"ล")))</f>
        <v/>
      </c>
      <c r="PD19" s="441" t="str">
        <f>IF(OR(COUNTA($EG$4:$FK$4)=0,A19=""),"",IF('2.ชื่อนักเรียน'!R25="ย้าย","-",COUNTIF($EG19:$FK19,"ข")))</f>
        <v/>
      </c>
      <c r="PE19" s="439" t="str">
        <f>IF(OR(COUNTA($FN$4:$GR$4)=0,$A19=""),"",IF('2.ชื่อนักเรียน'!R25="ย้าย","-",COUNTIF($FN19:$GR19,"/")))</f>
        <v/>
      </c>
      <c r="PF19" s="440" t="str">
        <f>IF(OR(COUNTA($FN$4:$GR$4)=0,$A19=""),"",IF('2.ชื่อนักเรียน'!R25="ย้าย","-",COUNTIF($FN19:$GR19,"ป")))</f>
        <v/>
      </c>
      <c r="PG19" s="440" t="str">
        <f>IF(OR(COUNTA($FN$4:$GR$4)=0,A19=""),"",IF('2.ชื่อนักเรียน'!R25="ย้าย","-",COUNTIF($FN19:$GR19,"ล")))</f>
        <v/>
      </c>
      <c r="PH19" s="440" t="str">
        <f>IF(OR(COUNTA($FN$4:$GR$4)=0,A19=""),"",IF('2.ชื่อนักเรียน'!R25="ย้าย","-",COUNTIF($FN19:$GR19,"ข")))</f>
        <v/>
      </c>
      <c r="PI19" s="439" t="str">
        <f>IF(OR(COUNTA($OK$3:$PD$3,$PE$3)=0,$A19=""),"",IF('2.ชื่อนักเรียน'!R25="ย้าย","-",SUM(OK19,OO19,OS19,OW19,PA19,PE19)))</f>
        <v/>
      </c>
      <c r="PJ19" s="440" t="str">
        <f>IF(OR(COUNTA($OK$3:$PD$3,$PE$3)=0,$A19=""),"",IF('2.ชื่อนักเรียน'!R25="ย้าย","-",SUM(OL19,OP19,OT19,OX19,PB19,PF19)))</f>
        <v/>
      </c>
      <c r="PK19" s="440" t="str">
        <f>IF(OR(COUNTA($OK$3:$PD$3,$PE$3)=0,$A19=""),"",IF('2.ชื่อนักเรียน'!R25="ย้าย","-",SUM(OM19,OQ19,OU19,OY19,PC19,PG19)))</f>
        <v/>
      </c>
      <c r="PL19" s="452" t="str">
        <f>IF(OR(COUNTA($OK$3:$PD$3,$PE$3)=0,$A19=""),"",IF('2.ชื่อนักเรียน'!R25="ย้าย","-",SUM(ON19,OR19,OV19,OZ19,PD19,PH19)))</f>
        <v/>
      </c>
      <c r="PM19" s="428" t="str">
        <f t="shared" si="0"/>
        <v/>
      </c>
      <c r="PN19" s="442" t="str">
        <f>IF(PM19="","",IF('2.ชื่อนักเรียน'!R25="ย้าย","ย้าย",(PM19*100)/COUNTA($E$4:$AI$4,$AL$4:$BP$4,$BS$4:$CW$4,$CZ$4:$ED$4,$EG$4:$FK$4)))</f>
        <v/>
      </c>
      <c r="PO19" s="428">
        <v>15</v>
      </c>
      <c r="PP19" s="439" t="str">
        <f>IF(OR(COUNTA($FN$4:$GR$4)=0,$A19=""),"",IF('2.ชื่อนักเรียน'!R25="ย้าย","-",COUNTIF($FN19:$GR19,"/")))</f>
        <v/>
      </c>
      <c r="PQ19" s="440" t="str">
        <f>IF(OR(COUNTA($FN$4:$GR$4)=0,$A19=""),"",IF('2.ชื่อนักเรียน'!R25="ย้าย","-",COUNTIF($FN19:$GR19,"ป")))</f>
        <v/>
      </c>
      <c r="PR19" s="440" t="str">
        <f>IF(OR(COUNTA($FN$4:$GR$4)=0,A19=""),"",IF('2.ชื่อนักเรียน'!R25="ย้าย","-",COUNTIF($FN19:$GR19,"ล")))</f>
        <v/>
      </c>
      <c r="PS19" s="441" t="str">
        <f>IF(OR(COUNTA($FN$4:$GR$4)=0,A19=""),"",IF('2.ชื่อนักเรียน'!R25="ย้าย","-",COUNTIF($FN19:$GR19,"ข")))</f>
        <v/>
      </c>
      <c r="PT19" s="439" t="str">
        <f>IF(OR(COUNTA($GU$4:$HY$4)=0,$A19=""),"",IF('2.ชื่อนักเรียน'!R25="ย้าย","-",COUNTIF($GU19:$HY19,"/")))</f>
        <v/>
      </c>
      <c r="PU19" s="440" t="str">
        <f>IF(OR(COUNTA($GU$4:$HY$4)=0,$A19=""),"",IF('2.ชื่อนักเรียน'!R25="ย้าย","-",COUNTIF($GU19:$HY19,"ป")))</f>
        <v/>
      </c>
      <c r="PV19" s="440" t="str">
        <f>IF(OR(COUNTA($GU$4:$HY$4)=0,$A19=""),"",IF('2.ชื่อนักเรียน'!R25="ย้าย","-",COUNTIF($GU19:$HY19,"ล")))</f>
        <v/>
      </c>
      <c r="PW19" s="441" t="str">
        <f>IF(OR(COUNTA($GU$4:$HY$4)=0,$A19=""),"",IF('2.ชื่อนักเรียน'!R25="ย้าย","-",COUNTIF($GU19:$HY19,"ข")))</f>
        <v/>
      </c>
      <c r="PX19" s="439" t="str">
        <f>IF(OR(COUNTA($IB$4:$JF$4)=0,$A19=""),"",IF('2.ชื่อนักเรียน'!R25="ย้าย","-",COUNTIF($IB19:$JF19,"/")))</f>
        <v/>
      </c>
      <c r="PY19" s="440" t="str">
        <f>IF(OR(COUNTA($IB$4:$JF$4)=0,$A19=""),"",IF('2.ชื่อนักเรียน'!R25="ย้าย","-",COUNTIF($IB19:$JF19,"ป")))</f>
        <v/>
      </c>
      <c r="PZ19" s="440" t="str">
        <f>IF(OR(COUNTA($IB$4:$JF$4)=0,$A19=""),"",IF('2.ชื่อนักเรียน'!R25="ย้าย","-",COUNTIF($IB19:$JF19,"ล")))</f>
        <v/>
      </c>
      <c r="QA19" s="441" t="str">
        <f>IF(OR(COUNTA($IB$4:$JF$4)=0,$A19=""),"",IF('2.ชื่อนักเรียน'!R25="ย้าย","-",COUNTIF($IB19:$JF19,"ข")))</f>
        <v/>
      </c>
      <c r="QB19" s="439" t="str">
        <f>IF(OR(COUNTA($JI$4:$KM$4)=0,$A19=""),"",IF('2.ชื่อนักเรียน'!R25="ย้าย","-",COUNTIF($JI19:$KM19,"/")))</f>
        <v/>
      </c>
      <c r="QC19" s="440" t="str">
        <f>IF(OR(COUNTA($JI$4:$KM$4)=0,$A19=""),"",IF('2.ชื่อนักเรียน'!R25="ย้าย","-",COUNTIF($JI19:$KM19,"ป")))</f>
        <v/>
      </c>
      <c r="QD19" s="440" t="str">
        <f>IF(OR(COUNTA($JI$4:$KM$4)=0,$A19=""),"",IF('2.ชื่อนักเรียน'!R25="ย้าย","-",COUNTIF($JI19:$KM19,"ล")))</f>
        <v/>
      </c>
      <c r="QE19" s="441" t="str">
        <f>IF(OR(COUNTA($JI$4:$KM$4)=0,$A19=""),"",IF('2.ชื่อนักเรียน'!R25="ย้าย","-",COUNTIF($JI19:$KM19,"ข")))</f>
        <v/>
      </c>
      <c r="QF19" s="439" t="str">
        <f>IF(OR(COUNTA($KP$4:$LT$4)=0,$A19=""),"",IF('2.ชื่อนักเรียน'!R25="ย้าย","-",COUNTIF($KP19:$LT19,"/")))</f>
        <v/>
      </c>
      <c r="QG19" s="440" t="str">
        <f>IF(OR(COUNTA($KP$4:$LT$4)=0,$A19=""),"",IF('2.ชื่อนักเรียน'!R25="ย้าย","-",COUNTIF($KP19:$LT19,"ป")))</f>
        <v/>
      </c>
      <c r="QH19" s="440" t="str">
        <f>IF(OR(COUNTA($KP$4:$LT$4)=0,$A19=""),"",IF('2.ชื่อนักเรียน'!R25="ย้าย","-",COUNTIF($KP19:$LT19,"ล")))</f>
        <v/>
      </c>
      <c r="QI19" s="441" t="str">
        <f>IF(OR(COUNTA($KP$4:$LT$4)=0,$A19=""),"",IF('2.ชื่อนักเรียน'!R25="ย้าย","-",COUNTIF($KP19:$LT19,"ข")))</f>
        <v/>
      </c>
      <c r="QJ19" s="439" t="str">
        <f>IF(OR(COUNTA($LW$4:$NA$4)=0,$A19=""),"",IF('2.ชื่อนักเรียน'!R25="ย้าย","-",COUNTIF($LW19:$NA19,"/")))</f>
        <v/>
      </c>
      <c r="QK19" s="440" t="str">
        <f>IF(OR(COUNTA($LW$4:$NA$4)=0,$A19=""),"",IF('2.ชื่อนักเรียน'!R25="ย้าย","-",COUNTIF($LW19:$NA19,"ป")))</f>
        <v/>
      </c>
      <c r="QL19" s="440" t="str">
        <f>IF(OR(COUNTA($LW$4:$NA$4)=0,$A19=""),"",IF('2.ชื่อนักเรียน'!R25="ย้าย","-",COUNTIF($LW19:$NA19,"ล")))</f>
        <v/>
      </c>
      <c r="QM19" s="441" t="str">
        <f>IF(OR(COUNTA($LW$4:$NA$4)=0,$A19=""),"",IF('2.ชื่อนักเรียน'!R25="ย้าย","-",COUNTIF($LW19:$NA19,"ข")))</f>
        <v/>
      </c>
      <c r="QN19" s="439" t="str">
        <f>IF(OR(COUNTA($ND$4:$OH$4)=0,$A19=""),"",IF('2.ชื่อนักเรียน'!R25="ย้าย","-",COUNTIF($ND19:$OH19,"/")))</f>
        <v/>
      </c>
      <c r="QO19" s="440" t="str">
        <f>IF(OR(COUNTA($ND$4:$OH$4)=0,$A19=""),"",IF('2.ชื่อนักเรียน'!R25="ย้าย","-",COUNTIF($ND19:$OH19,"ป")))</f>
        <v/>
      </c>
      <c r="QP19" s="440" t="str">
        <f>IF(OR(COUNTA($ND$4:$OH$4)=0,$A19=""),"",IF('2.ชื่อนักเรียน'!R25="ย้าย","-",COUNTIF($ND19:$OH19,"ล")))</f>
        <v/>
      </c>
      <c r="QQ19" s="440" t="str">
        <f>IF(OR(COUNTA($ND$4:$OH$4)=0,$A19=""),"",IF('2.ชื่อนักเรียน'!R25="ย้าย","-",COUNTIF($ND19:$OH19,"ข")))</f>
        <v/>
      </c>
      <c r="QR19" s="439" t="str">
        <f>IF(OR(COUNTA($PP$3:$QM$3,$QN$3)=0,$A19=""),"",IF('2.ชื่อนักเรียน'!R25="ย้าย","-",SUM(PP19,PT19,PX19,QB19,QF19,QJ19,QN19)))</f>
        <v/>
      </c>
      <c r="QS19" s="440" t="str">
        <f>IF(OR(COUNTA($PP$3:$QM$3,$QN$3)=0,$A19=""),"",IF('2.ชื่อนักเรียน'!R25="ย้าย","-",SUM(PQ19,PU19,PY19,QC19,QG19,QK19,QO19)))</f>
        <v/>
      </c>
      <c r="QT19" s="440" t="str">
        <f>IF(OR(COUNTA($PP$3:$QM$3,$QN$3)=0,$A19=""),"",IF('2.ชื่อนักเรียน'!R25="ย้าย","-",SUM(PR19,PV19,PZ19,QD19,QH19,QL19,QP19)))</f>
        <v/>
      </c>
      <c r="QU19" s="452" t="str">
        <f>IF(OR(COUNTA($PP$3:$QM$3,$QN$3)=0,$A19=""),"",IF('2.ชื่อนักเรียน'!R25="ย้าย","-",SUM(PS19,PW19,QA19,QE19,QI19,QM19,QQ19)))</f>
        <v/>
      </c>
      <c r="QV19" s="428" t="str">
        <f t="shared" si="1"/>
        <v/>
      </c>
      <c r="QW19" s="442" t="str">
        <f>IF(QV19="","",IF('2.ชื่อนักเรียน'!R25="ย้าย","ย้าย",(QV19*100)/COUNTA($GU$4:$HY$4,$IB$4:$JF$4,$JI$4:$KM$4,$KP$4:$LT$4,$LW$4:$NA$4,$ND$4:$OH$4,$FN$4:$GR$4)))</f>
        <v/>
      </c>
      <c r="QX19" s="453" t="str">
        <f>IF('2.ชื่อนักเรียน'!C25="","",'2.ชื่อนักเรียน'!C25)</f>
        <v/>
      </c>
      <c r="QY19" s="454" t="str">
        <f>IF('2.ชื่อนักเรียน'!D25="","",'2.ชื่อนักเรียน'!D25)</f>
        <v/>
      </c>
      <c r="QZ19" s="428" t="str">
        <f>IF(A19="","",IF('2.ชื่อนักเรียน'!R25="ย้าย","-",$RN$4))</f>
        <v/>
      </c>
      <c r="RA19" s="428" t="str">
        <f>IF(A19="","",IF('2.ชื่อนักเรียน'!R25="ย้าย","-",SUM(PP19,OK19,OO19,OS19,OW19,PA19,PE19,PT19,PX19,QB19,QF19,QJ19,QN19)))</f>
        <v/>
      </c>
      <c r="RB19" s="428" t="str">
        <f>IF(A19="","",IF('2.ชื่อนักเรียน'!R25="ย้าย","-",SUM(PQ19,OL19,OP19,OT19,OX19,PB19,PF19,PU19,PY19,QC19,QG19,QK19,QO19)))</f>
        <v/>
      </c>
      <c r="RC19" s="428" t="str">
        <f>IF(A19="","",IF('2.ชื่อนักเรียน'!R25="ย้าย","-",SUM(PR19,OM19,OQ19,OU19,OY19,PC19,PG19,PV19,PZ19,QD19,QH19,QL19,QP19)))</f>
        <v/>
      </c>
      <c r="RD19" s="455" t="str">
        <f>IF(A19="","",IF('2.ชื่อนักเรียน'!R25="ย้าย","-",SUM(PS19,ON19,OR19,OV19,OZ19,PD19,PH19,PW19,QA19,QE19,QI19,QM19,QQ19)))</f>
        <v/>
      </c>
      <c r="RE19" s="442" t="str">
        <f>IF(A19="","",IF('2.ชื่อนักเรียน'!R25="ย้าย","-",(RA19*100)/QZ19))</f>
        <v/>
      </c>
      <c r="RF19" s="428" t="str">
        <f>IF(A19="","",IF('2.ชื่อนักเรียน'!R25="ย้าย","-",RA19))</f>
        <v/>
      </c>
      <c r="RG19" s="442" t="str">
        <f>IF(A19="","",IF('2.ชื่อนักเรียน'!R25="ย้าย","ย้าย",RE19))</f>
        <v/>
      </c>
      <c r="RH19" s="456"/>
    </row>
    <row r="20" spans="1:476" ht="21" customHeight="1">
      <c r="A20" s="446" t="str">
        <f>IF('2.ชื่อนักเรียน'!C26="","",'2.ชื่อนักเรียน'!C26)</f>
        <v/>
      </c>
      <c r="B20" s="447" t="str">
        <f>IF('2.ชื่อนักเรียน'!D26="","",'2.ชื่อนักเรียน'!D26)</f>
        <v/>
      </c>
      <c r="C20" s="448" t="str">
        <f>IF('2.ชื่อนักเรียน'!R26="","",'2.ชื่อนักเรียน'!R26)</f>
        <v/>
      </c>
      <c r="D20" s="428">
        <v>16</v>
      </c>
      <c r="E20" s="449"/>
      <c r="F20" s="450"/>
      <c r="G20" s="450"/>
      <c r="H20" s="450"/>
      <c r="I20" s="450"/>
      <c r="J20" s="450"/>
      <c r="K20" s="450"/>
      <c r="L20" s="450"/>
      <c r="M20" s="450"/>
      <c r="N20" s="450"/>
      <c r="O20" s="450"/>
      <c r="P20" s="450"/>
      <c r="Q20" s="450"/>
      <c r="R20" s="450"/>
      <c r="S20" s="450"/>
      <c r="T20" s="450"/>
      <c r="U20" s="450"/>
      <c r="V20" s="450"/>
      <c r="W20" s="450"/>
      <c r="X20" s="450"/>
      <c r="Y20" s="450"/>
      <c r="Z20" s="450"/>
      <c r="AA20" s="450"/>
      <c r="AB20" s="450"/>
      <c r="AC20" s="450"/>
      <c r="AD20" s="450"/>
      <c r="AE20" s="450"/>
      <c r="AF20" s="450"/>
      <c r="AG20" s="450"/>
      <c r="AH20" s="450"/>
      <c r="AI20" s="451"/>
      <c r="AJ20" s="428" t="str">
        <f>IF(COUNTA($E$3:$AI$3)=0,"",IF('2.ชื่อนักเรียน'!R26="ย้าย","ย้าย",OK20))</f>
        <v/>
      </c>
      <c r="AK20" s="428">
        <v>16</v>
      </c>
      <c r="AL20" s="449"/>
      <c r="AM20" s="450"/>
      <c r="AN20" s="450"/>
      <c r="AO20" s="450"/>
      <c r="AP20" s="450"/>
      <c r="AQ20" s="450"/>
      <c r="AR20" s="450"/>
      <c r="AS20" s="450"/>
      <c r="AT20" s="450"/>
      <c r="AU20" s="450"/>
      <c r="AV20" s="450"/>
      <c r="AW20" s="450"/>
      <c r="AX20" s="450"/>
      <c r="AY20" s="450"/>
      <c r="AZ20" s="450"/>
      <c r="BA20" s="450"/>
      <c r="BB20" s="450"/>
      <c r="BC20" s="450"/>
      <c r="BD20" s="450"/>
      <c r="BE20" s="450"/>
      <c r="BF20" s="450"/>
      <c r="BG20" s="450"/>
      <c r="BH20" s="450"/>
      <c r="BI20" s="450"/>
      <c r="BJ20" s="450"/>
      <c r="BK20" s="450"/>
      <c r="BL20" s="450"/>
      <c r="BM20" s="450"/>
      <c r="BN20" s="450"/>
      <c r="BO20" s="450"/>
      <c r="BP20" s="451"/>
      <c r="BQ20" s="428" t="str">
        <f>IF(COUNTA($AL$4:$BP$4)=0,"",IF('2.ชื่อนักเรียน'!R26="ย้าย","ย้าย",OO20))</f>
        <v/>
      </c>
      <c r="BR20" s="428">
        <v>16</v>
      </c>
      <c r="BS20" s="449"/>
      <c r="BT20" s="450"/>
      <c r="BU20" s="450"/>
      <c r="BV20" s="450"/>
      <c r="BW20" s="450"/>
      <c r="BX20" s="450"/>
      <c r="BY20" s="450"/>
      <c r="BZ20" s="450"/>
      <c r="CA20" s="450"/>
      <c r="CB20" s="450"/>
      <c r="CC20" s="450"/>
      <c r="CD20" s="450"/>
      <c r="CE20" s="450"/>
      <c r="CF20" s="450"/>
      <c r="CG20" s="450"/>
      <c r="CH20" s="450"/>
      <c r="CI20" s="450"/>
      <c r="CJ20" s="450"/>
      <c r="CK20" s="450"/>
      <c r="CL20" s="450"/>
      <c r="CM20" s="450"/>
      <c r="CN20" s="450"/>
      <c r="CO20" s="450"/>
      <c r="CP20" s="450"/>
      <c r="CQ20" s="450"/>
      <c r="CR20" s="450"/>
      <c r="CS20" s="450"/>
      <c r="CT20" s="450"/>
      <c r="CU20" s="450"/>
      <c r="CV20" s="450"/>
      <c r="CW20" s="451"/>
      <c r="CX20" s="428" t="str">
        <f>IF(COUNTA($BS$4:$CW$4)=0,"",IF('2.ชื่อนักเรียน'!R26="ย้าย","ย้าย",OS20))</f>
        <v/>
      </c>
      <c r="CY20" s="428">
        <v>16</v>
      </c>
      <c r="CZ20" s="449"/>
      <c r="DA20" s="450"/>
      <c r="DB20" s="450"/>
      <c r="DC20" s="450"/>
      <c r="DD20" s="450"/>
      <c r="DE20" s="450"/>
      <c r="DF20" s="450"/>
      <c r="DG20" s="450"/>
      <c r="DH20" s="450"/>
      <c r="DI20" s="450"/>
      <c r="DJ20" s="450"/>
      <c r="DK20" s="450"/>
      <c r="DL20" s="450"/>
      <c r="DM20" s="450"/>
      <c r="DN20" s="450"/>
      <c r="DO20" s="450"/>
      <c r="DP20" s="450"/>
      <c r="DQ20" s="450"/>
      <c r="DR20" s="450"/>
      <c r="DS20" s="450"/>
      <c r="DT20" s="450"/>
      <c r="DU20" s="450"/>
      <c r="DV20" s="450"/>
      <c r="DW20" s="450"/>
      <c r="DX20" s="450"/>
      <c r="DY20" s="450"/>
      <c r="DZ20" s="450"/>
      <c r="EA20" s="450"/>
      <c r="EB20" s="450"/>
      <c r="EC20" s="450"/>
      <c r="ED20" s="451"/>
      <c r="EE20" s="428" t="str">
        <f>IF(COUNTA($CZ$4:$ED$4)=0,"",IF('2.ชื่อนักเรียน'!R26="ย้าย","ย้าย",OW20))</f>
        <v/>
      </c>
      <c r="EF20" s="428">
        <v>16</v>
      </c>
      <c r="EG20" s="449"/>
      <c r="EH20" s="450"/>
      <c r="EI20" s="450"/>
      <c r="EJ20" s="450"/>
      <c r="EK20" s="450"/>
      <c r="EL20" s="450"/>
      <c r="EM20" s="450"/>
      <c r="EN20" s="450"/>
      <c r="EO20" s="450"/>
      <c r="EP20" s="450"/>
      <c r="EQ20" s="450"/>
      <c r="ER20" s="450"/>
      <c r="ES20" s="450"/>
      <c r="ET20" s="450"/>
      <c r="EU20" s="450"/>
      <c r="EV20" s="450"/>
      <c r="EW20" s="450"/>
      <c r="EX20" s="450"/>
      <c r="EY20" s="450"/>
      <c r="EZ20" s="450"/>
      <c r="FA20" s="450"/>
      <c r="FB20" s="450"/>
      <c r="FC20" s="450"/>
      <c r="FD20" s="450"/>
      <c r="FE20" s="450"/>
      <c r="FF20" s="450"/>
      <c r="FG20" s="450"/>
      <c r="FH20" s="450"/>
      <c r="FI20" s="450"/>
      <c r="FJ20" s="450"/>
      <c r="FK20" s="451"/>
      <c r="FL20" s="428" t="str">
        <f>IF(COUNTA($EG$4:$FK$4)=0,"",IF('2.ชื่อนักเรียน'!R26="ย้าย","ย้าย",PA20))</f>
        <v/>
      </c>
      <c r="FM20" s="428">
        <v>16</v>
      </c>
      <c r="FN20" s="449"/>
      <c r="FO20" s="450"/>
      <c r="FP20" s="450"/>
      <c r="FQ20" s="450"/>
      <c r="FR20" s="450"/>
      <c r="FS20" s="450"/>
      <c r="FT20" s="450"/>
      <c r="FU20" s="450"/>
      <c r="FV20" s="450"/>
      <c r="FW20" s="450"/>
      <c r="FX20" s="450"/>
      <c r="FY20" s="450"/>
      <c r="FZ20" s="450"/>
      <c r="GA20" s="450"/>
      <c r="GB20" s="450"/>
      <c r="GC20" s="450"/>
      <c r="GD20" s="450"/>
      <c r="GE20" s="450"/>
      <c r="GF20" s="450"/>
      <c r="GG20" s="450"/>
      <c r="GH20" s="450"/>
      <c r="GI20" s="450"/>
      <c r="GJ20" s="450"/>
      <c r="GK20" s="450"/>
      <c r="GL20" s="450"/>
      <c r="GM20" s="450"/>
      <c r="GN20" s="450"/>
      <c r="GO20" s="450"/>
      <c r="GP20" s="450"/>
      <c r="GQ20" s="450"/>
      <c r="GR20" s="451"/>
      <c r="GS20" s="428" t="str">
        <f>IF(COUNTA($FN$4:$GR$4)=0,"",IF('2.ชื่อนักเรียน'!R26="ย้าย","ย้าย",PE20))</f>
        <v/>
      </c>
      <c r="GT20" s="428">
        <v>16</v>
      </c>
      <c r="GU20" s="449"/>
      <c r="GV20" s="450"/>
      <c r="GW20" s="450"/>
      <c r="GX20" s="450"/>
      <c r="GY20" s="450"/>
      <c r="GZ20" s="450"/>
      <c r="HA20" s="450"/>
      <c r="HB20" s="450"/>
      <c r="HC20" s="450"/>
      <c r="HD20" s="450"/>
      <c r="HE20" s="450"/>
      <c r="HF20" s="450"/>
      <c r="HG20" s="450"/>
      <c r="HH20" s="450"/>
      <c r="HI20" s="450"/>
      <c r="HJ20" s="450"/>
      <c r="HK20" s="450"/>
      <c r="HL20" s="450"/>
      <c r="HM20" s="450"/>
      <c r="HN20" s="450"/>
      <c r="HO20" s="450"/>
      <c r="HP20" s="450"/>
      <c r="HQ20" s="450"/>
      <c r="HR20" s="450"/>
      <c r="HS20" s="450"/>
      <c r="HT20" s="450"/>
      <c r="HU20" s="450"/>
      <c r="HV20" s="450"/>
      <c r="HW20" s="450"/>
      <c r="HX20" s="450"/>
      <c r="HY20" s="451"/>
      <c r="HZ20" s="428" t="str">
        <f>IF(COUNTA($GU$4:HY19)=0,"",IF('2.ชื่อนักเรียน'!R26="ย้าย","ย้าย",PT20))</f>
        <v/>
      </c>
      <c r="IA20" s="428">
        <v>16</v>
      </c>
      <c r="IB20" s="449"/>
      <c r="IC20" s="450"/>
      <c r="ID20" s="450"/>
      <c r="IE20" s="450"/>
      <c r="IF20" s="450"/>
      <c r="IG20" s="450"/>
      <c r="IH20" s="450"/>
      <c r="II20" s="450"/>
      <c r="IJ20" s="450"/>
      <c r="IK20" s="450"/>
      <c r="IL20" s="450"/>
      <c r="IM20" s="450"/>
      <c r="IN20" s="450"/>
      <c r="IO20" s="450"/>
      <c r="IP20" s="450"/>
      <c r="IQ20" s="450"/>
      <c r="IR20" s="450"/>
      <c r="IS20" s="450"/>
      <c r="IT20" s="450"/>
      <c r="IU20" s="450"/>
      <c r="IV20" s="450"/>
      <c r="IW20" s="450"/>
      <c r="IX20" s="450"/>
      <c r="IY20" s="450"/>
      <c r="IZ20" s="450"/>
      <c r="JA20" s="450"/>
      <c r="JB20" s="450"/>
      <c r="JC20" s="450"/>
      <c r="JD20" s="450"/>
      <c r="JE20" s="450"/>
      <c r="JF20" s="451"/>
      <c r="JG20" s="428" t="str">
        <f>IF(COUNTA($IB$4:$JF$4)=0,"",IF('2.ชื่อนักเรียน'!R26="ย้าย","ย้าย",PX20))</f>
        <v/>
      </c>
      <c r="JH20" s="428">
        <v>16</v>
      </c>
      <c r="JI20" s="449"/>
      <c r="JJ20" s="450"/>
      <c r="JK20" s="450"/>
      <c r="JL20" s="450"/>
      <c r="JM20" s="450"/>
      <c r="JN20" s="450"/>
      <c r="JO20" s="450"/>
      <c r="JP20" s="450"/>
      <c r="JQ20" s="450"/>
      <c r="JR20" s="450"/>
      <c r="JS20" s="450"/>
      <c r="JT20" s="450"/>
      <c r="JU20" s="450"/>
      <c r="JV20" s="450"/>
      <c r="JW20" s="450"/>
      <c r="JX20" s="450"/>
      <c r="JY20" s="450"/>
      <c r="JZ20" s="450"/>
      <c r="KA20" s="450"/>
      <c r="KB20" s="450"/>
      <c r="KC20" s="450"/>
      <c r="KD20" s="450"/>
      <c r="KE20" s="450"/>
      <c r="KF20" s="450"/>
      <c r="KG20" s="450"/>
      <c r="KH20" s="450"/>
      <c r="KI20" s="450"/>
      <c r="KJ20" s="450"/>
      <c r="KK20" s="450"/>
      <c r="KL20" s="450"/>
      <c r="KM20" s="451"/>
      <c r="KN20" s="430" t="str">
        <f>IF(COUNTA($JI$4:$KM$4)=0,"",IF('2.ชื่อนักเรียน'!R26="ย้าย","ย้าย",QB20))</f>
        <v/>
      </c>
      <c r="KO20" s="428">
        <v>16</v>
      </c>
      <c r="KP20" s="449"/>
      <c r="KQ20" s="450"/>
      <c r="KR20" s="450"/>
      <c r="KS20" s="450"/>
      <c r="KT20" s="450"/>
      <c r="KU20" s="450"/>
      <c r="KV20" s="450"/>
      <c r="KW20" s="450"/>
      <c r="KX20" s="450"/>
      <c r="KY20" s="450"/>
      <c r="KZ20" s="450"/>
      <c r="LA20" s="450"/>
      <c r="LB20" s="450"/>
      <c r="LC20" s="450"/>
      <c r="LD20" s="450"/>
      <c r="LE20" s="450"/>
      <c r="LF20" s="450"/>
      <c r="LG20" s="450"/>
      <c r="LH20" s="450"/>
      <c r="LI20" s="450"/>
      <c r="LJ20" s="450"/>
      <c r="LK20" s="450"/>
      <c r="LL20" s="450"/>
      <c r="LM20" s="450"/>
      <c r="LN20" s="450"/>
      <c r="LO20" s="450"/>
      <c r="LP20" s="450"/>
      <c r="LQ20" s="450"/>
      <c r="LR20" s="450"/>
      <c r="LS20" s="450"/>
      <c r="LT20" s="451"/>
      <c r="LU20" s="430" t="str">
        <f>IF(COUNTA($KP$4:$LT$4)=0,"",IF('2.ชื่อนักเรียน'!R26="ย้าย","ย้าย",QF20))</f>
        <v/>
      </c>
      <c r="LV20" s="428">
        <v>16</v>
      </c>
      <c r="LW20" s="449"/>
      <c r="LX20" s="450"/>
      <c r="LY20" s="450"/>
      <c r="LZ20" s="450"/>
      <c r="MA20" s="450"/>
      <c r="MB20" s="450"/>
      <c r="MC20" s="450"/>
      <c r="MD20" s="450"/>
      <c r="ME20" s="450"/>
      <c r="MF20" s="450"/>
      <c r="MG20" s="450"/>
      <c r="MH20" s="450"/>
      <c r="MI20" s="450"/>
      <c r="MJ20" s="450"/>
      <c r="MK20" s="450"/>
      <c r="ML20" s="450"/>
      <c r="MM20" s="450"/>
      <c r="MN20" s="450"/>
      <c r="MO20" s="450"/>
      <c r="MP20" s="450"/>
      <c r="MQ20" s="450"/>
      <c r="MR20" s="450"/>
      <c r="MS20" s="450"/>
      <c r="MT20" s="450"/>
      <c r="MU20" s="450"/>
      <c r="MV20" s="450"/>
      <c r="MW20" s="450"/>
      <c r="MX20" s="450"/>
      <c r="MY20" s="450"/>
      <c r="MZ20" s="450"/>
      <c r="NA20" s="451"/>
      <c r="NB20" s="430" t="str">
        <f>IF(COUNTA($LW$5:$NA$5)=0,"",IF('2.ชื่อนักเรียน'!R26="ย้าย","ย้าย",QJ20))</f>
        <v/>
      </c>
      <c r="NC20" s="430">
        <v>16</v>
      </c>
      <c r="ND20" s="449"/>
      <c r="NE20" s="450"/>
      <c r="NF20" s="450"/>
      <c r="NG20" s="450"/>
      <c r="NH20" s="450"/>
      <c r="NI20" s="450"/>
      <c r="NJ20" s="450"/>
      <c r="NK20" s="450"/>
      <c r="NL20" s="450"/>
      <c r="NM20" s="450"/>
      <c r="NN20" s="450"/>
      <c r="NO20" s="450"/>
      <c r="NP20" s="450"/>
      <c r="NQ20" s="450"/>
      <c r="NR20" s="450"/>
      <c r="NS20" s="450"/>
      <c r="NT20" s="450"/>
      <c r="NU20" s="450"/>
      <c r="NV20" s="450"/>
      <c r="NW20" s="450"/>
      <c r="NX20" s="450"/>
      <c r="NY20" s="450"/>
      <c r="NZ20" s="450"/>
      <c r="OA20" s="450"/>
      <c r="OB20" s="450"/>
      <c r="OC20" s="450"/>
      <c r="OD20" s="450"/>
      <c r="OE20" s="450"/>
      <c r="OF20" s="450"/>
      <c r="OG20" s="450"/>
      <c r="OH20" s="451"/>
      <c r="OI20" s="430" t="str">
        <f>IF(COUNTA($ND$4:$OH$4)=0,"",IF('2.ชื่อนักเรียน'!R26="ย้าย","ย้าย",QN20))</f>
        <v/>
      </c>
      <c r="OJ20" s="428">
        <v>16</v>
      </c>
      <c r="OK20" s="439" t="str">
        <f>IF(OR(COUNTA($E$4:$AI$4)=0,$A20=""),"",IF('2.ชื่อนักเรียน'!R26="ย้าย","-",COUNTIF($E20:$AI20,"/")))</f>
        <v/>
      </c>
      <c r="OL20" s="440" t="str">
        <f>IF(OR(COUNTA($E$4:$AI$4)=0,$A20=""),"",IF('2.ชื่อนักเรียน'!R26="ย้าย","-",COUNTIF($E20:$AI20,"ป")))</f>
        <v/>
      </c>
      <c r="OM20" s="440" t="str">
        <f>IF(OR(COUNTA($E$4:$AI$4)=0,$A20=""),"",IF('2.ชื่อนักเรียน'!R26="ย้าย","-",COUNTIF($E20:$AI20,"ล")))</f>
        <v/>
      </c>
      <c r="ON20" s="441" t="str">
        <f>IF(OR(COUNTA($E$4:$AI$4)=0,$A20=""),"",IF('2.ชื่อนักเรียน'!R26="ย้าย","-",COUNTIF($E20:$AI20,"ข")))</f>
        <v/>
      </c>
      <c r="OO20" s="439" t="str">
        <f>IF(OR(COUNTA($AL$4:$BP$4)=0,$A20=""),"",IF('2.ชื่อนักเรียน'!R26="ย้าย","-",COUNTIF($AL20:$BP20,"/")))</f>
        <v/>
      </c>
      <c r="OP20" s="440" t="str">
        <f>IF(OR(COUNTA($AL$4:$BP$4)=0,$A20=""),"",IF('2.ชื่อนักเรียน'!R26="ย้าย","-",COUNTIF($AL20:$BP20,"ป")))</f>
        <v/>
      </c>
      <c r="OQ20" s="440" t="str">
        <f>IF(OR(COUNTA($AL$4:$BP$4)=0,$A20=""),"",IF('2.ชื่อนักเรียน'!R26="ย้าย","-",COUNTIF($AL20:$BP20,"ล")))</f>
        <v/>
      </c>
      <c r="OR20" s="441" t="str">
        <f>IF(OR(COUNTA($AL$4:$BP$4)=0,$A20=""),"",IF('2.ชื่อนักเรียน'!R26="ย้าย","-",COUNTIF($AL20:$BP20,"ข")))</f>
        <v/>
      </c>
      <c r="OS20" s="439" t="str">
        <f>IF(OR(COUNTA($BS$4:$CW$4)=0,$A20=""),"",IF('2.ชื่อนักเรียน'!R26="ย้าย","-",COUNTIF($BS20:$CW20,"/")))</f>
        <v/>
      </c>
      <c r="OT20" s="440" t="str">
        <f>IF(OR(COUNTA($BS$4:$CW$4)=0,$A20=""),"",IF('2.ชื่อนักเรียน'!R26="ย้าย","-",COUNTIF($BS20:$CW20,"ป")))</f>
        <v/>
      </c>
      <c r="OU20" s="440" t="str">
        <f>IF(OR(COUNTA($BS$4:$CW$4)=0,$A20=""),"",IF('2.ชื่อนักเรียน'!R26="ย้าย","-",COUNTIF($BS20:$CW20,"ล")))</f>
        <v/>
      </c>
      <c r="OV20" s="441" t="str">
        <f>IF(OR(COUNTA($BS$4:$CW$4)=0,$A20=""),"",IF('2.ชื่อนักเรียน'!R26="ย้าย","-",COUNTIF($BS20:$CW20,"ข")))</f>
        <v/>
      </c>
      <c r="OW20" s="439" t="str">
        <f>IF(OR(COUNTA($CZ$4:$ED$4)=0,$A20=""),"",IF('2.ชื่อนักเรียน'!R26="ย้าย","-",COUNTIF($CZ20:$ED20,"/")))</f>
        <v/>
      </c>
      <c r="OX20" s="440" t="str">
        <f>IF(OR(COUNTA($CZ$4:$ED$4)=0,$A20=""),"",IF('2.ชื่อนักเรียน'!R26="ย้าย","-",COUNTIF($CZ20:$ED20,"ป")))</f>
        <v/>
      </c>
      <c r="OY20" s="440" t="str">
        <f>IF(OR(COUNTA($CZ$4:$ED$4)=0,A20=""),"",IF('2.ชื่อนักเรียน'!R26="ย้าย","-",COUNTIF($CZ20:$ED20,"ล")))</f>
        <v/>
      </c>
      <c r="OZ20" s="441" t="str">
        <f>IF(OR(COUNTA($CZ$4:$ED$4)=0,A20=""),"",IF('2.ชื่อนักเรียน'!R26="ย้าย","-",COUNTIF($CZ20:$ED20,"ข")))</f>
        <v/>
      </c>
      <c r="PA20" s="439" t="str">
        <f>IF(OR(COUNTA($EG$4:$FK$4)=0,$A20=""),"",IF('2.ชื่อนักเรียน'!R26="ย้าย","-",COUNTIF($EG20:$FK20,"/")))</f>
        <v/>
      </c>
      <c r="PB20" s="440" t="str">
        <f>IF(OR(COUNTA($EG$4:$FK$4)=0,$A20=""),"",IF('2.ชื่อนักเรียน'!R26="ย้าย","-",COUNTIF($EG20:$FK20,"ป")))</f>
        <v/>
      </c>
      <c r="PC20" s="440" t="str">
        <f>IF(OR(COUNTA($EG$4:$FK$4)=0,A20=""),"",IF('2.ชื่อนักเรียน'!R26="ย้าย","-",COUNTIF($EG20:$FK20,"ล")))</f>
        <v/>
      </c>
      <c r="PD20" s="441" t="str">
        <f>IF(OR(COUNTA($EG$4:$FK$4)=0,A20=""),"",IF('2.ชื่อนักเรียน'!R26="ย้าย","-",COUNTIF($EG20:$FK20,"ข")))</f>
        <v/>
      </c>
      <c r="PE20" s="439" t="str">
        <f>IF(OR(COUNTA($FN$4:$GR$4)=0,$A20=""),"",IF('2.ชื่อนักเรียน'!R26="ย้าย","-",COUNTIF($FN20:$GR20,"/")))</f>
        <v/>
      </c>
      <c r="PF20" s="440" t="str">
        <f>IF(OR(COUNTA($FN$4:$GR$4)=0,$A20=""),"",IF('2.ชื่อนักเรียน'!R26="ย้าย","-",COUNTIF($FN20:$GR20,"ป")))</f>
        <v/>
      </c>
      <c r="PG20" s="440" t="str">
        <f>IF(OR(COUNTA($FN$4:$GR$4)=0,A20=""),"",IF('2.ชื่อนักเรียน'!R26="ย้าย","-",COUNTIF($FN20:$GR20,"ล")))</f>
        <v/>
      </c>
      <c r="PH20" s="440" t="str">
        <f>IF(OR(COUNTA($FN$4:$GR$4)=0,A20=""),"",IF('2.ชื่อนักเรียน'!R26="ย้าย","-",COUNTIF($FN20:$GR20,"ข")))</f>
        <v/>
      </c>
      <c r="PI20" s="439" t="str">
        <f>IF(OR(COUNTA($OK$3:$PD$3,$PE$3)=0,$A20=""),"",IF('2.ชื่อนักเรียน'!R26="ย้าย","-",SUM(OK20,OO20,OS20,OW20,PA20,PE20)))</f>
        <v/>
      </c>
      <c r="PJ20" s="440" t="str">
        <f>IF(OR(COUNTA($OK$3:$PD$3,$PE$3)=0,$A20=""),"",IF('2.ชื่อนักเรียน'!R26="ย้าย","-",SUM(OL20,OP20,OT20,OX20,PB20,PF20)))</f>
        <v/>
      </c>
      <c r="PK20" s="440" t="str">
        <f>IF(OR(COUNTA($OK$3:$PD$3,$PE$3)=0,$A20=""),"",IF('2.ชื่อนักเรียน'!R26="ย้าย","-",SUM(OM20,OQ20,OU20,OY20,PC20,PG20)))</f>
        <v/>
      </c>
      <c r="PL20" s="452" t="str">
        <f>IF(OR(COUNTA($OK$3:$PD$3,$PE$3)=0,$A20=""),"",IF('2.ชื่อนักเรียน'!R26="ย้าย","-",SUM(ON20,OR20,OV20,OZ20,PD20,PH20)))</f>
        <v/>
      </c>
      <c r="PM20" s="428" t="str">
        <f t="shared" si="0"/>
        <v/>
      </c>
      <c r="PN20" s="442" t="str">
        <f>IF(PM20="","",IF('2.ชื่อนักเรียน'!R26="ย้าย","ย้าย",(PM20*100)/COUNTA($E$4:$AI$4,$AL$4:$BP$4,$BS$4:$CW$4,$CZ$4:$ED$4,$EG$4:$FK$4)))</f>
        <v/>
      </c>
      <c r="PO20" s="428">
        <v>16</v>
      </c>
      <c r="PP20" s="439" t="str">
        <f>IF(OR(COUNTA($FN$4:$GR$4)=0,$A20=""),"",IF('2.ชื่อนักเรียน'!R26="ย้าย","-",COUNTIF($FN20:$GR20,"/")))</f>
        <v/>
      </c>
      <c r="PQ20" s="440" t="str">
        <f>IF(OR(COUNTA($FN$4:$GR$4)=0,$A20=""),"",IF('2.ชื่อนักเรียน'!R26="ย้าย","-",COUNTIF($FN20:$GR20,"ป")))</f>
        <v/>
      </c>
      <c r="PR20" s="440" t="str">
        <f>IF(OR(COUNTA($FN$4:$GR$4)=0,A20=""),"",IF('2.ชื่อนักเรียน'!R26="ย้าย","-",COUNTIF($FN20:$GR20,"ล")))</f>
        <v/>
      </c>
      <c r="PS20" s="441" t="str">
        <f>IF(OR(COUNTA($FN$4:$GR$4)=0,A20=""),"",IF('2.ชื่อนักเรียน'!R26="ย้าย","-",COUNTIF($FN20:$GR20,"ข")))</f>
        <v/>
      </c>
      <c r="PT20" s="439" t="str">
        <f>IF(OR(COUNTA($GU$4:$HY$4)=0,$A20=""),"",IF('2.ชื่อนักเรียน'!R26="ย้าย","-",COUNTIF($GU20:$HY20,"/")))</f>
        <v/>
      </c>
      <c r="PU20" s="440" t="str">
        <f>IF(OR(COUNTA($GU$4:$HY$4)=0,$A20=""),"",IF('2.ชื่อนักเรียน'!R26="ย้าย","-",COUNTIF($GU20:$HY20,"ป")))</f>
        <v/>
      </c>
      <c r="PV20" s="440" t="str">
        <f>IF(OR(COUNTA($GU$4:$HY$4)=0,$A20=""),"",IF('2.ชื่อนักเรียน'!R26="ย้าย","-",COUNTIF($GU20:$HY20,"ล")))</f>
        <v/>
      </c>
      <c r="PW20" s="441" t="str">
        <f>IF(OR(COUNTA($GU$4:$HY$4)=0,$A20=""),"",IF('2.ชื่อนักเรียน'!R26="ย้าย","-",COUNTIF($GU20:$HY20,"ข")))</f>
        <v/>
      </c>
      <c r="PX20" s="439" t="str">
        <f>IF(OR(COUNTA($IB$4:$JF$4)=0,$A20=""),"",IF('2.ชื่อนักเรียน'!R26="ย้าย","-",COUNTIF($IB20:$JF20,"/")))</f>
        <v/>
      </c>
      <c r="PY20" s="440" t="str">
        <f>IF(OR(COUNTA($IB$4:$JF$4)=0,$A20=""),"",IF('2.ชื่อนักเรียน'!R26="ย้าย","-",COUNTIF($IB20:$JF20,"ป")))</f>
        <v/>
      </c>
      <c r="PZ20" s="440" t="str">
        <f>IF(OR(COUNTA($IB$4:$JF$4)=0,$A20=""),"",IF('2.ชื่อนักเรียน'!R26="ย้าย","-",COUNTIF($IB20:$JF20,"ล")))</f>
        <v/>
      </c>
      <c r="QA20" s="441" t="str">
        <f>IF(OR(COUNTA($IB$4:$JF$4)=0,$A20=""),"",IF('2.ชื่อนักเรียน'!R26="ย้าย","-",COUNTIF($IB20:$JF20,"ข")))</f>
        <v/>
      </c>
      <c r="QB20" s="439" t="str">
        <f>IF(OR(COUNTA($JI$4:$KM$4)=0,$A20=""),"",IF('2.ชื่อนักเรียน'!R26="ย้าย","-",COUNTIF($JI20:$KM20,"/")))</f>
        <v/>
      </c>
      <c r="QC20" s="440" t="str">
        <f>IF(OR(COUNTA($JI$4:$KM$4)=0,$A20=""),"",IF('2.ชื่อนักเรียน'!R26="ย้าย","-",COUNTIF($JI20:$KM20,"ป")))</f>
        <v/>
      </c>
      <c r="QD20" s="440" t="str">
        <f>IF(OR(COUNTA($JI$4:$KM$4)=0,$A20=""),"",IF('2.ชื่อนักเรียน'!R26="ย้าย","-",COUNTIF($JI20:$KM20,"ล")))</f>
        <v/>
      </c>
      <c r="QE20" s="441" t="str">
        <f>IF(OR(COUNTA($JI$4:$KM$4)=0,$A20=""),"",IF('2.ชื่อนักเรียน'!R26="ย้าย","-",COUNTIF($JI20:$KM20,"ข")))</f>
        <v/>
      </c>
      <c r="QF20" s="439" t="str">
        <f>IF(OR(COUNTA($KP$4:$LT$4)=0,$A20=""),"",IF('2.ชื่อนักเรียน'!R26="ย้าย","-",COUNTIF($KP20:$LT20,"/")))</f>
        <v/>
      </c>
      <c r="QG20" s="440" t="str">
        <f>IF(OR(COUNTA($KP$4:$LT$4)=0,$A20=""),"",IF('2.ชื่อนักเรียน'!R26="ย้าย","-",COUNTIF($KP20:$LT20,"ป")))</f>
        <v/>
      </c>
      <c r="QH20" s="440" t="str">
        <f>IF(OR(COUNTA($KP$4:$LT$4)=0,$A20=""),"",IF('2.ชื่อนักเรียน'!R26="ย้าย","-",COUNTIF($KP20:$LT20,"ล")))</f>
        <v/>
      </c>
      <c r="QI20" s="441" t="str">
        <f>IF(OR(COUNTA($KP$4:$LT$4)=0,$A20=""),"",IF('2.ชื่อนักเรียน'!R26="ย้าย","-",COUNTIF($KP20:$LT20,"ข")))</f>
        <v/>
      </c>
      <c r="QJ20" s="439" t="str">
        <f>IF(OR(COUNTA($LW$4:$NA$4)=0,$A20=""),"",IF('2.ชื่อนักเรียน'!R26="ย้าย","-",COUNTIF($LW20:$NA20,"/")))</f>
        <v/>
      </c>
      <c r="QK20" s="440" t="str">
        <f>IF(OR(COUNTA($LW$4:$NA$4)=0,$A20=""),"",IF('2.ชื่อนักเรียน'!R26="ย้าย","-",COUNTIF($LW20:$NA20,"ป")))</f>
        <v/>
      </c>
      <c r="QL20" s="440" t="str">
        <f>IF(OR(COUNTA($LW$4:$NA$4)=0,$A20=""),"",IF('2.ชื่อนักเรียน'!R26="ย้าย","-",COUNTIF($LW20:$NA20,"ล")))</f>
        <v/>
      </c>
      <c r="QM20" s="441" t="str">
        <f>IF(OR(COUNTA($LW$4:$NA$4)=0,$A20=""),"",IF('2.ชื่อนักเรียน'!R26="ย้าย","-",COUNTIF($LW20:$NA20,"ข")))</f>
        <v/>
      </c>
      <c r="QN20" s="439" t="str">
        <f>IF(OR(COUNTA($ND$4:$OH$4)=0,$A20=""),"",IF('2.ชื่อนักเรียน'!R26="ย้าย","-",COUNTIF($ND20:$OH20,"/")))</f>
        <v/>
      </c>
      <c r="QO20" s="440" t="str">
        <f>IF(OR(COUNTA($ND$4:$OH$4)=0,$A20=""),"",IF('2.ชื่อนักเรียน'!R26="ย้าย","-",COUNTIF($ND20:$OH20,"ป")))</f>
        <v/>
      </c>
      <c r="QP20" s="440" t="str">
        <f>IF(OR(COUNTA($ND$4:$OH$4)=0,$A20=""),"",IF('2.ชื่อนักเรียน'!R26="ย้าย","-",COUNTIF($ND20:$OH20,"ล")))</f>
        <v/>
      </c>
      <c r="QQ20" s="440" t="str">
        <f>IF(OR(COUNTA($ND$4:$OH$4)=0,$A20=""),"",IF('2.ชื่อนักเรียน'!R26="ย้าย","-",COUNTIF($ND20:$OH20,"ข")))</f>
        <v/>
      </c>
      <c r="QR20" s="439" t="str">
        <f>IF(OR(COUNTA($PP$3:$QM$3,$QN$3)=0,$A20=""),"",IF('2.ชื่อนักเรียน'!R26="ย้าย","-",SUM(PP20,PT20,PX20,QB20,QF20,QJ20,QN20)))</f>
        <v/>
      </c>
      <c r="QS20" s="440" t="str">
        <f>IF(OR(COUNTA($PP$3:$QM$3,$QN$3)=0,$A20=""),"",IF('2.ชื่อนักเรียน'!R26="ย้าย","-",SUM(PQ20,PU20,PY20,QC20,QG20,QK20,QO20)))</f>
        <v/>
      </c>
      <c r="QT20" s="440" t="str">
        <f>IF(OR(COUNTA($PP$3:$QM$3,$QN$3)=0,$A20=""),"",IF('2.ชื่อนักเรียน'!R26="ย้าย","-",SUM(PR20,PV20,PZ20,QD20,QH20,QL20,QP20)))</f>
        <v/>
      </c>
      <c r="QU20" s="452" t="str">
        <f>IF(OR(COUNTA($PP$3:$QM$3,$QN$3)=0,$A20=""),"",IF('2.ชื่อนักเรียน'!R26="ย้าย","-",SUM(PS20,PW20,QA20,QE20,QI20,QM20,QQ20)))</f>
        <v/>
      </c>
      <c r="QV20" s="428" t="str">
        <f t="shared" si="1"/>
        <v/>
      </c>
      <c r="QW20" s="442" t="str">
        <f>IF(QV20="","",IF('2.ชื่อนักเรียน'!R26="ย้าย","ย้าย",(QV20*100)/COUNTA($GU$4:$HY$4,$IB$4:$JF$4,$JI$4:$KM$4,$KP$4:$LT$4,$LW$4:$NA$4,$ND$4:$OH$4,$FN$4:$GR$4)))</f>
        <v/>
      </c>
      <c r="QX20" s="453" t="str">
        <f>IF('2.ชื่อนักเรียน'!C26="","",'2.ชื่อนักเรียน'!C26)</f>
        <v/>
      </c>
      <c r="QY20" s="454" t="str">
        <f>IF('2.ชื่อนักเรียน'!D26="","",'2.ชื่อนักเรียน'!D26)</f>
        <v/>
      </c>
      <c r="QZ20" s="428" t="str">
        <f>IF(A20="","",IF('2.ชื่อนักเรียน'!R26="ย้าย","-",$RN$4))</f>
        <v/>
      </c>
      <c r="RA20" s="428" t="str">
        <f>IF(A20="","",IF('2.ชื่อนักเรียน'!R26="ย้าย","-",SUM(PP20,OK20,OO20,OS20,OW20,PA20,PE20,PT20,PX20,QB20,QF20,QJ20,QN20)))</f>
        <v/>
      </c>
      <c r="RB20" s="428" t="str">
        <f>IF(A20="","",IF('2.ชื่อนักเรียน'!R26="ย้าย","-",SUM(PQ20,OL20,OP20,OT20,OX20,PB20,PF20,PU20,PY20,QC20,QG20,QK20,QO20)))</f>
        <v/>
      </c>
      <c r="RC20" s="428" t="str">
        <f>IF(A20="","",IF('2.ชื่อนักเรียน'!R26="ย้าย","-",SUM(PR20,OM20,OQ20,OU20,OY20,PC20,PG20,PV20,PZ20,QD20,QH20,QL20,QP20)))</f>
        <v/>
      </c>
      <c r="RD20" s="455" t="str">
        <f>IF(A20="","",IF('2.ชื่อนักเรียน'!R26="ย้าย","-",SUM(PS20,ON20,OR20,OV20,OZ20,PD20,PH20,PW20,QA20,QE20,QI20,QM20,QQ20)))</f>
        <v/>
      </c>
      <c r="RE20" s="442" t="str">
        <f>IF(A20="","",IF('2.ชื่อนักเรียน'!R26="ย้าย","-",(RA20*100)/QZ20))</f>
        <v/>
      </c>
      <c r="RF20" s="428" t="str">
        <f>IF(A20="","",IF('2.ชื่อนักเรียน'!R26="ย้าย","-",RA20))</f>
        <v/>
      </c>
      <c r="RG20" s="442" t="str">
        <f>IF(A20="","",IF('2.ชื่อนักเรียน'!R26="ย้าย","ย้าย",RE20))</f>
        <v/>
      </c>
      <c r="RH20" s="456"/>
    </row>
    <row r="21" spans="1:476" ht="21" customHeight="1">
      <c r="A21" s="446" t="str">
        <f>IF('2.ชื่อนักเรียน'!C27="","",'2.ชื่อนักเรียน'!C27)</f>
        <v/>
      </c>
      <c r="B21" s="447" t="str">
        <f>IF('2.ชื่อนักเรียน'!D27="","",'2.ชื่อนักเรียน'!D27)</f>
        <v/>
      </c>
      <c r="C21" s="448" t="str">
        <f>IF('2.ชื่อนักเรียน'!R27="","",'2.ชื่อนักเรียน'!R27)</f>
        <v/>
      </c>
      <c r="D21" s="428">
        <v>17</v>
      </c>
      <c r="E21" s="449"/>
      <c r="F21" s="450"/>
      <c r="G21" s="450"/>
      <c r="H21" s="450"/>
      <c r="I21" s="450"/>
      <c r="J21" s="450"/>
      <c r="K21" s="450"/>
      <c r="L21" s="450"/>
      <c r="M21" s="450"/>
      <c r="N21" s="450"/>
      <c r="O21" s="450"/>
      <c r="P21" s="450"/>
      <c r="Q21" s="450"/>
      <c r="R21" s="450"/>
      <c r="S21" s="450"/>
      <c r="T21" s="450"/>
      <c r="U21" s="450"/>
      <c r="V21" s="450"/>
      <c r="W21" s="450"/>
      <c r="X21" s="450"/>
      <c r="Y21" s="450"/>
      <c r="Z21" s="450"/>
      <c r="AA21" s="450"/>
      <c r="AB21" s="450"/>
      <c r="AC21" s="450"/>
      <c r="AD21" s="450"/>
      <c r="AE21" s="450"/>
      <c r="AF21" s="450"/>
      <c r="AG21" s="450"/>
      <c r="AH21" s="450"/>
      <c r="AI21" s="451"/>
      <c r="AJ21" s="428" t="str">
        <f>IF(COUNTA($E$3:$AI$3)=0,"",IF('2.ชื่อนักเรียน'!R27="ย้าย","ย้าย",OK21))</f>
        <v/>
      </c>
      <c r="AK21" s="428">
        <v>17</v>
      </c>
      <c r="AL21" s="449"/>
      <c r="AM21" s="450"/>
      <c r="AN21" s="450"/>
      <c r="AO21" s="450"/>
      <c r="AP21" s="450"/>
      <c r="AQ21" s="450"/>
      <c r="AR21" s="450"/>
      <c r="AS21" s="450"/>
      <c r="AT21" s="450"/>
      <c r="AU21" s="450"/>
      <c r="AV21" s="450"/>
      <c r="AW21" s="450"/>
      <c r="AX21" s="450"/>
      <c r="AY21" s="450"/>
      <c r="AZ21" s="450"/>
      <c r="BA21" s="450"/>
      <c r="BB21" s="450"/>
      <c r="BC21" s="450"/>
      <c r="BD21" s="450"/>
      <c r="BE21" s="450"/>
      <c r="BF21" s="450"/>
      <c r="BG21" s="450"/>
      <c r="BH21" s="450"/>
      <c r="BI21" s="450"/>
      <c r="BJ21" s="450"/>
      <c r="BK21" s="450"/>
      <c r="BL21" s="450"/>
      <c r="BM21" s="450"/>
      <c r="BN21" s="450"/>
      <c r="BO21" s="450"/>
      <c r="BP21" s="451"/>
      <c r="BQ21" s="428" t="str">
        <f>IF(COUNTA($AL$4:$BP$4)=0,"",IF('2.ชื่อนักเรียน'!R27="ย้าย","ย้าย",OO21))</f>
        <v/>
      </c>
      <c r="BR21" s="428">
        <v>17</v>
      </c>
      <c r="BS21" s="449"/>
      <c r="BT21" s="450"/>
      <c r="BU21" s="450"/>
      <c r="BV21" s="450"/>
      <c r="BW21" s="450"/>
      <c r="BX21" s="450"/>
      <c r="BY21" s="450"/>
      <c r="BZ21" s="450"/>
      <c r="CA21" s="450"/>
      <c r="CB21" s="450"/>
      <c r="CC21" s="450"/>
      <c r="CD21" s="450"/>
      <c r="CE21" s="450"/>
      <c r="CF21" s="450"/>
      <c r="CG21" s="450"/>
      <c r="CH21" s="450"/>
      <c r="CI21" s="450"/>
      <c r="CJ21" s="450"/>
      <c r="CK21" s="450"/>
      <c r="CL21" s="450"/>
      <c r="CM21" s="450"/>
      <c r="CN21" s="450"/>
      <c r="CO21" s="450"/>
      <c r="CP21" s="450"/>
      <c r="CQ21" s="450"/>
      <c r="CR21" s="450"/>
      <c r="CS21" s="450"/>
      <c r="CT21" s="450"/>
      <c r="CU21" s="450"/>
      <c r="CV21" s="450"/>
      <c r="CW21" s="451"/>
      <c r="CX21" s="428" t="str">
        <f>IF(COUNTA($BS$4:$CW$4)=0,"",IF('2.ชื่อนักเรียน'!R27="ย้าย","ย้าย",OS21))</f>
        <v/>
      </c>
      <c r="CY21" s="428">
        <v>17</v>
      </c>
      <c r="CZ21" s="449"/>
      <c r="DA21" s="450"/>
      <c r="DB21" s="450"/>
      <c r="DC21" s="450"/>
      <c r="DD21" s="450"/>
      <c r="DE21" s="450"/>
      <c r="DF21" s="450"/>
      <c r="DG21" s="450"/>
      <c r="DH21" s="450"/>
      <c r="DI21" s="450"/>
      <c r="DJ21" s="450"/>
      <c r="DK21" s="450"/>
      <c r="DL21" s="450"/>
      <c r="DM21" s="450"/>
      <c r="DN21" s="450"/>
      <c r="DO21" s="450"/>
      <c r="DP21" s="450"/>
      <c r="DQ21" s="450"/>
      <c r="DR21" s="450"/>
      <c r="DS21" s="450"/>
      <c r="DT21" s="450"/>
      <c r="DU21" s="450"/>
      <c r="DV21" s="450"/>
      <c r="DW21" s="450"/>
      <c r="DX21" s="450"/>
      <c r="DY21" s="450"/>
      <c r="DZ21" s="450"/>
      <c r="EA21" s="450"/>
      <c r="EB21" s="450"/>
      <c r="EC21" s="450"/>
      <c r="ED21" s="451"/>
      <c r="EE21" s="428" t="str">
        <f>IF(COUNTA($CZ$4:$ED$4)=0,"",IF('2.ชื่อนักเรียน'!R27="ย้าย","ย้าย",OW21))</f>
        <v/>
      </c>
      <c r="EF21" s="428">
        <v>17</v>
      </c>
      <c r="EG21" s="449"/>
      <c r="EH21" s="450"/>
      <c r="EI21" s="450"/>
      <c r="EJ21" s="450"/>
      <c r="EK21" s="450"/>
      <c r="EL21" s="450"/>
      <c r="EM21" s="450"/>
      <c r="EN21" s="450"/>
      <c r="EO21" s="450"/>
      <c r="EP21" s="450"/>
      <c r="EQ21" s="450"/>
      <c r="ER21" s="450"/>
      <c r="ES21" s="450"/>
      <c r="ET21" s="450"/>
      <c r="EU21" s="450"/>
      <c r="EV21" s="450"/>
      <c r="EW21" s="450"/>
      <c r="EX21" s="450"/>
      <c r="EY21" s="450"/>
      <c r="EZ21" s="450"/>
      <c r="FA21" s="450"/>
      <c r="FB21" s="450"/>
      <c r="FC21" s="450"/>
      <c r="FD21" s="450"/>
      <c r="FE21" s="450"/>
      <c r="FF21" s="450"/>
      <c r="FG21" s="450"/>
      <c r="FH21" s="450"/>
      <c r="FI21" s="450"/>
      <c r="FJ21" s="450"/>
      <c r="FK21" s="451"/>
      <c r="FL21" s="428" t="str">
        <f>IF(COUNTA($EG$4:$FK$4)=0,"",IF('2.ชื่อนักเรียน'!R27="ย้าย","ย้าย",PA21))</f>
        <v/>
      </c>
      <c r="FM21" s="428">
        <v>17</v>
      </c>
      <c r="FN21" s="449"/>
      <c r="FO21" s="450"/>
      <c r="FP21" s="450"/>
      <c r="FQ21" s="450"/>
      <c r="FR21" s="450"/>
      <c r="FS21" s="450"/>
      <c r="FT21" s="450"/>
      <c r="FU21" s="450"/>
      <c r="FV21" s="450"/>
      <c r="FW21" s="450"/>
      <c r="FX21" s="450"/>
      <c r="FY21" s="450"/>
      <c r="FZ21" s="450"/>
      <c r="GA21" s="450"/>
      <c r="GB21" s="450"/>
      <c r="GC21" s="450"/>
      <c r="GD21" s="450"/>
      <c r="GE21" s="450"/>
      <c r="GF21" s="450"/>
      <c r="GG21" s="450"/>
      <c r="GH21" s="450"/>
      <c r="GI21" s="450"/>
      <c r="GJ21" s="450"/>
      <c r="GK21" s="450"/>
      <c r="GL21" s="450"/>
      <c r="GM21" s="450"/>
      <c r="GN21" s="450"/>
      <c r="GO21" s="450"/>
      <c r="GP21" s="450"/>
      <c r="GQ21" s="450"/>
      <c r="GR21" s="451"/>
      <c r="GS21" s="428" t="str">
        <f>IF(COUNTA($FN$4:$GR$4)=0,"",IF('2.ชื่อนักเรียน'!R27="ย้าย","ย้าย",PE21))</f>
        <v/>
      </c>
      <c r="GT21" s="428">
        <v>17</v>
      </c>
      <c r="GU21" s="449"/>
      <c r="GV21" s="450"/>
      <c r="GW21" s="450"/>
      <c r="GX21" s="450"/>
      <c r="GY21" s="450"/>
      <c r="GZ21" s="450"/>
      <c r="HA21" s="450"/>
      <c r="HB21" s="450"/>
      <c r="HC21" s="450"/>
      <c r="HD21" s="450"/>
      <c r="HE21" s="450"/>
      <c r="HF21" s="450"/>
      <c r="HG21" s="450"/>
      <c r="HH21" s="450"/>
      <c r="HI21" s="450"/>
      <c r="HJ21" s="450"/>
      <c r="HK21" s="450"/>
      <c r="HL21" s="450"/>
      <c r="HM21" s="450"/>
      <c r="HN21" s="450"/>
      <c r="HO21" s="450"/>
      <c r="HP21" s="450"/>
      <c r="HQ21" s="450"/>
      <c r="HR21" s="450"/>
      <c r="HS21" s="450"/>
      <c r="HT21" s="450"/>
      <c r="HU21" s="450"/>
      <c r="HV21" s="450"/>
      <c r="HW21" s="450"/>
      <c r="HX21" s="450"/>
      <c r="HY21" s="451"/>
      <c r="HZ21" s="428" t="str">
        <f>IF(COUNTA($GU$4:HY20)=0,"",IF('2.ชื่อนักเรียน'!R27="ย้าย","ย้าย",PT21))</f>
        <v/>
      </c>
      <c r="IA21" s="428">
        <v>17</v>
      </c>
      <c r="IB21" s="449"/>
      <c r="IC21" s="450"/>
      <c r="ID21" s="450"/>
      <c r="IE21" s="450"/>
      <c r="IF21" s="450"/>
      <c r="IG21" s="450"/>
      <c r="IH21" s="450"/>
      <c r="II21" s="450"/>
      <c r="IJ21" s="450"/>
      <c r="IK21" s="450"/>
      <c r="IL21" s="450"/>
      <c r="IM21" s="450"/>
      <c r="IN21" s="450"/>
      <c r="IO21" s="450"/>
      <c r="IP21" s="450"/>
      <c r="IQ21" s="450"/>
      <c r="IR21" s="450"/>
      <c r="IS21" s="450"/>
      <c r="IT21" s="450"/>
      <c r="IU21" s="450"/>
      <c r="IV21" s="450"/>
      <c r="IW21" s="450"/>
      <c r="IX21" s="450"/>
      <c r="IY21" s="450"/>
      <c r="IZ21" s="450"/>
      <c r="JA21" s="450"/>
      <c r="JB21" s="450"/>
      <c r="JC21" s="450"/>
      <c r="JD21" s="450"/>
      <c r="JE21" s="450"/>
      <c r="JF21" s="451"/>
      <c r="JG21" s="428" t="str">
        <f>IF(COUNTA($IB$4:$JF$4)=0,"",IF('2.ชื่อนักเรียน'!R27="ย้าย","ย้าย",PX21))</f>
        <v/>
      </c>
      <c r="JH21" s="428">
        <v>17</v>
      </c>
      <c r="JI21" s="449"/>
      <c r="JJ21" s="450"/>
      <c r="JK21" s="450"/>
      <c r="JL21" s="450"/>
      <c r="JM21" s="450"/>
      <c r="JN21" s="450"/>
      <c r="JO21" s="450"/>
      <c r="JP21" s="450"/>
      <c r="JQ21" s="450"/>
      <c r="JR21" s="450"/>
      <c r="JS21" s="450"/>
      <c r="JT21" s="450"/>
      <c r="JU21" s="450"/>
      <c r="JV21" s="450"/>
      <c r="JW21" s="450"/>
      <c r="JX21" s="450"/>
      <c r="JY21" s="450"/>
      <c r="JZ21" s="450"/>
      <c r="KA21" s="450"/>
      <c r="KB21" s="450"/>
      <c r="KC21" s="450"/>
      <c r="KD21" s="450"/>
      <c r="KE21" s="450"/>
      <c r="KF21" s="450"/>
      <c r="KG21" s="450"/>
      <c r="KH21" s="450"/>
      <c r="KI21" s="450"/>
      <c r="KJ21" s="450"/>
      <c r="KK21" s="450"/>
      <c r="KL21" s="450"/>
      <c r="KM21" s="451"/>
      <c r="KN21" s="430" t="str">
        <f>IF(COUNTA($JI$4:$KM$4)=0,"",IF('2.ชื่อนักเรียน'!R27="ย้าย","ย้าย",QB21))</f>
        <v/>
      </c>
      <c r="KO21" s="428">
        <v>17</v>
      </c>
      <c r="KP21" s="449"/>
      <c r="KQ21" s="450"/>
      <c r="KR21" s="450"/>
      <c r="KS21" s="450"/>
      <c r="KT21" s="450"/>
      <c r="KU21" s="450"/>
      <c r="KV21" s="450"/>
      <c r="KW21" s="450"/>
      <c r="KX21" s="450"/>
      <c r="KY21" s="450"/>
      <c r="KZ21" s="450"/>
      <c r="LA21" s="450"/>
      <c r="LB21" s="450"/>
      <c r="LC21" s="450"/>
      <c r="LD21" s="450"/>
      <c r="LE21" s="450"/>
      <c r="LF21" s="450"/>
      <c r="LG21" s="450"/>
      <c r="LH21" s="450"/>
      <c r="LI21" s="450"/>
      <c r="LJ21" s="450"/>
      <c r="LK21" s="450"/>
      <c r="LL21" s="450"/>
      <c r="LM21" s="450"/>
      <c r="LN21" s="450"/>
      <c r="LO21" s="450"/>
      <c r="LP21" s="450"/>
      <c r="LQ21" s="450"/>
      <c r="LR21" s="450"/>
      <c r="LS21" s="450"/>
      <c r="LT21" s="451"/>
      <c r="LU21" s="430" t="str">
        <f>IF(COUNTA($KP$4:$LT$4)=0,"",IF('2.ชื่อนักเรียน'!R27="ย้าย","ย้าย",QF21))</f>
        <v/>
      </c>
      <c r="LV21" s="428">
        <v>17</v>
      </c>
      <c r="LW21" s="449"/>
      <c r="LX21" s="450"/>
      <c r="LY21" s="450"/>
      <c r="LZ21" s="450"/>
      <c r="MA21" s="450"/>
      <c r="MB21" s="450"/>
      <c r="MC21" s="450"/>
      <c r="MD21" s="450"/>
      <c r="ME21" s="450"/>
      <c r="MF21" s="450"/>
      <c r="MG21" s="450"/>
      <c r="MH21" s="450"/>
      <c r="MI21" s="450"/>
      <c r="MJ21" s="450"/>
      <c r="MK21" s="450"/>
      <c r="ML21" s="450"/>
      <c r="MM21" s="450"/>
      <c r="MN21" s="450"/>
      <c r="MO21" s="450"/>
      <c r="MP21" s="450"/>
      <c r="MQ21" s="450"/>
      <c r="MR21" s="450"/>
      <c r="MS21" s="450"/>
      <c r="MT21" s="450"/>
      <c r="MU21" s="450"/>
      <c r="MV21" s="450"/>
      <c r="MW21" s="450"/>
      <c r="MX21" s="450"/>
      <c r="MY21" s="450"/>
      <c r="MZ21" s="450"/>
      <c r="NA21" s="451"/>
      <c r="NB21" s="430" t="str">
        <f>IF(COUNTA($LW$5:$NA$5)=0,"",IF('2.ชื่อนักเรียน'!R27="ย้าย","ย้าย",QJ21))</f>
        <v/>
      </c>
      <c r="NC21" s="430">
        <v>17</v>
      </c>
      <c r="ND21" s="449"/>
      <c r="NE21" s="450"/>
      <c r="NF21" s="450"/>
      <c r="NG21" s="450"/>
      <c r="NH21" s="450"/>
      <c r="NI21" s="450"/>
      <c r="NJ21" s="450"/>
      <c r="NK21" s="450"/>
      <c r="NL21" s="450"/>
      <c r="NM21" s="450"/>
      <c r="NN21" s="450"/>
      <c r="NO21" s="450"/>
      <c r="NP21" s="450"/>
      <c r="NQ21" s="450"/>
      <c r="NR21" s="450"/>
      <c r="NS21" s="450"/>
      <c r="NT21" s="450"/>
      <c r="NU21" s="450"/>
      <c r="NV21" s="450"/>
      <c r="NW21" s="450"/>
      <c r="NX21" s="450"/>
      <c r="NY21" s="450"/>
      <c r="NZ21" s="450"/>
      <c r="OA21" s="450"/>
      <c r="OB21" s="450"/>
      <c r="OC21" s="450"/>
      <c r="OD21" s="450"/>
      <c r="OE21" s="450"/>
      <c r="OF21" s="450"/>
      <c r="OG21" s="450"/>
      <c r="OH21" s="451"/>
      <c r="OI21" s="430" t="str">
        <f>IF(COUNTA($ND$4:$OH$4)=0,"",IF('2.ชื่อนักเรียน'!R27="ย้าย","ย้าย",QN21))</f>
        <v/>
      </c>
      <c r="OJ21" s="428">
        <v>17</v>
      </c>
      <c r="OK21" s="439" t="str">
        <f>IF(OR(COUNTA($E$4:$AI$4)=0,$A21=""),"",IF('2.ชื่อนักเรียน'!R27="ย้าย","-",COUNTIF($E21:$AI21,"/")))</f>
        <v/>
      </c>
      <c r="OL21" s="440" t="str">
        <f>IF(OR(COUNTA($E$4:$AI$4)=0,$A21=""),"",IF('2.ชื่อนักเรียน'!R27="ย้าย","-",COUNTIF($E21:$AI21,"ป")))</f>
        <v/>
      </c>
      <c r="OM21" s="440" t="str">
        <f>IF(OR(COUNTA($E$4:$AI$4)=0,$A21=""),"",IF('2.ชื่อนักเรียน'!R27="ย้าย","-",COUNTIF($E21:$AI21,"ล")))</f>
        <v/>
      </c>
      <c r="ON21" s="441" t="str">
        <f>IF(OR(COUNTA($E$4:$AI$4)=0,$A21=""),"",IF('2.ชื่อนักเรียน'!R27="ย้าย","-",COUNTIF($E21:$AI21,"ข")))</f>
        <v/>
      </c>
      <c r="OO21" s="439" t="str">
        <f>IF(OR(COUNTA($AL$4:$BP$4)=0,$A21=""),"",IF('2.ชื่อนักเรียน'!R27="ย้าย","-",COUNTIF($AL21:$BP21,"/")))</f>
        <v/>
      </c>
      <c r="OP21" s="440" t="str">
        <f>IF(OR(COUNTA($AL$4:$BP$4)=0,$A21=""),"",IF('2.ชื่อนักเรียน'!R27="ย้าย","-",COUNTIF($AL21:$BP21,"ป")))</f>
        <v/>
      </c>
      <c r="OQ21" s="440" t="str">
        <f>IF(OR(COUNTA($AL$4:$BP$4)=0,$A21=""),"",IF('2.ชื่อนักเรียน'!R27="ย้าย","-",COUNTIF($AL21:$BP21,"ล")))</f>
        <v/>
      </c>
      <c r="OR21" s="441" t="str">
        <f>IF(OR(COUNTA($AL$4:$BP$4)=0,$A21=""),"",IF('2.ชื่อนักเรียน'!R27="ย้าย","-",COUNTIF($AL21:$BP21,"ข")))</f>
        <v/>
      </c>
      <c r="OS21" s="439" t="str">
        <f>IF(OR(COUNTA($BS$4:$CW$4)=0,$A21=""),"",IF('2.ชื่อนักเรียน'!R27="ย้าย","-",COUNTIF($BS21:$CW21,"/")))</f>
        <v/>
      </c>
      <c r="OT21" s="440" t="str">
        <f>IF(OR(COUNTA($BS$4:$CW$4)=0,$A21=""),"",IF('2.ชื่อนักเรียน'!R27="ย้าย","-",COUNTIF($BS21:$CW21,"ป")))</f>
        <v/>
      </c>
      <c r="OU21" s="440" t="str">
        <f>IF(OR(COUNTA($BS$4:$CW$4)=0,$A21=""),"",IF('2.ชื่อนักเรียน'!R27="ย้าย","-",COUNTIF($BS21:$CW21,"ล")))</f>
        <v/>
      </c>
      <c r="OV21" s="441" t="str">
        <f>IF(OR(COUNTA($BS$4:$CW$4)=0,$A21=""),"",IF('2.ชื่อนักเรียน'!R27="ย้าย","-",COUNTIF($BS21:$CW21,"ข")))</f>
        <v/>
      </c>
      <c r="OW21" s="439" t="str">
        <f>IF(OR(COUNTA($CZ$4:$ED$4)=0,$A21=""),"",IF('2.ชื่อนักเรียน'!R27="ย้าย","-",COUNTIF($CZ21:$ED21,"/")))</f>
        <v/>
      </c>
      <c r="OX21" s="440" t="str">
        <f>IF(OR(COUNTA($CZ$4:$ED$4)=0,$A21=""),"",IF('2.ชื่อนักเรียน'!R27="ย้าย","-",COUNTIF($CZ21:$ED21,"ป")))</f>
        <v/>
      </c>
      <c r="OY21" s="440" t="str">
        <f>IF(OR(COUNTA($CZ$4:$ED$4)=0,A21=""),"",IF('2.ชื่อนักเรียน'!R27="ย้าย","-",COUNTIF($CZ21:$ED21,"ล")))</f>
        <v/>
      </c>
      <c r="OZ21" s="441" t="str">
        <f>IF(OR(COUNTA($CZ$4:$ED$4)=0,A21=""),"",IF('2.ชื่อนักเรียน'!R27="ย้าย","-",COUNTIF($CZ21:$ED21,"ข")))</f>
        <v/>
      </c>
      <c r="PA21" s="439" t="str">
        <f>IF(OR(COUNTA($EG$4:$FK$4)=0,$A21=""),"",IF('2.ชื่อนักเรียน'!R27="ย้าย","-",COUNTIF($EG21:$FK21,"/")))</f>
        <v/>
      </c>
      <c r="PB21" s="440" t="str">
        <f>IF(OR(COUNTA($EG$4:$FK$4)=0,$A21=""),"",IF('2.ชื่อนักเรียน'!R27="ย้าย","-",COUNTIF($EG21:$FK21,"ป")))</f>
        <v/>
      </c>
      <c r="PC21" s="440" t="str">
        <f>IF(OR(COUNTA($EG$4:$FK$4)=0,A21=""),"",IF('2.ชื่อนักเรียน'!R27="ย้าย","-",COUNTIF($EG21:$FK21,"ล")))</f>
        <v/>
      </c>
      <c r="PD21" s="441" t="str">
        <f>IF(OR(COUNTA($EG$4:$FK$4)=0,A21=""),"",IF('2.ชื่อนักเรียน'!R27="ย้าย","-",COUNTIF($EG21:$FK21,"ข")))</f>
        <v/>
      </c>
      <c r="PE21" s="439" t="str">
        <f>IF(OR(COUNTA($FN$4:$GR$4)=0,$A21=""),"",IF('2.ชื่อนักเรียน'!R27="ย้าย","-",COUNTIF($FN21:$GR21,"/")))</f>
        <v/>
      </c>
      <c r="PF21" s="440" t="str">
        <f>IF(OR(COUNTA($FN$4:$GR$4)=0,$A21=""),"",IF('2.ชื่อนักเรียน'!R27="ย้าย","-",COUNTIF($FN21:$GR21,"ป")))</f>
        <v/>
      </c>
      <c r="PG21" s="440" t="str">
        <f>IF(OR(COUNTA($FN$4:$GR$4)=0,A21=""),"",IF('2.ชื่อนักเรียน'!R27="ย้าย","-",COUNTIF($FN21:$GR21,"ล")))</f>
        <v/>
      </c>
      <c r="PH21" s="440" t="str">
        <f>IF(OR(COUNTA($FN$4:$GR$4)=0,A21=""),"",IF('2.ชื่อนักเรียน'!R27="ย้าย","-",COUNTIF($FN21:$GR21,"ข")))</f>
        <v/>
      </c>
      <c r="PI21" s="439" t="str">
        <f>IF(OR(COUNTA($OK$3:$PD$3,$PE$3)=0,$A21=""),"",IF('2.ชื่อนักเรียน'!R27="ย้าย","-",SUM(OK21,OO21,OS21,OW21,PA21,PE21)))</f>
        <v/>
      </c>
      <c r="PJ21" s="440" t="str">
        <f>IF(OR(COUNTA($OK$3:$PD$3,$PE$3)=0,$A21=""),"",IF('2.ชื่อนักเรียน'!R27="ย้าย","-",SUM(OL21,OP21,OT21,OX21,PB21,PF21)))</f>
        <v/>
      </c>
      <c r="PK21" s="440" t="str">
        <f>IF(OR(COUNTA($OK$3:$PD$3,$PE$3)=0,$A21=""),"",IF('2.ชื่อนักเรียน'!R27="ย้าย","-",SUM(OM21,OQ21,OU21,OY21,PC21,PG21)))</f>
        <v/>
      </c>
      <c r="PL21" s="452" t="str">
        <f>IF(OR(COUNTA($OK$3:$PD$3,$PE$3)=0,$A21=""),"",IF('2.ชื่อนักเรียน'!R27="ย้าย","-",SUM(ON21,OR21,OV21,OZ21,PD21,PH21)))</f>
        <v/>
      </c>
      <c r="PM21" s="428" t="str">
        <f t="shared" si="0"/>
        <v/>
      </c>
      <c r="PN21" s="442" t="str">
        <f>IF(PM21="","",IF('2.ชื่อนักเรียน'!R27="ย้าย","ย้าย",(PM21*100)/COUNTA($E$4:$AI$4,$AL$4:$BP$4,$BS$4:$CW$4,$CZ$4:$ED$4,$EG$4:$FK$4)))</f>
        <v/>
      </c>
      <c r="PO21" s="428">
        <v>17</v>
      </c>
      <c r="PP21" s="439" t="str">
        <f>IF(OR(COUNTA($FN$4:$GR$4)=0,$A21=""),"",IF('2.ชื่อนักเรียน'!R27="ย้าย","-",COUNTIF($FN21:$GR21,"/")))</f>
        <v/>
      </c>
      <c r="PQ21" s="440" t="str">
        <f>IF(OR(COUNTA($FN$4:$GR$4)=0,$A21=""),"",IF('2.ชื่อนักเรียน'!R27="ย้าย","-",COUNTIF($FN21:$GR21,"ป")))</f>
        <v/>
      </c>
      <c r="PR21" s="440" t="str">
        <f>IF(OR(COUNTA($FN$4:$GR$4)=0,A21=""),"",IF('2.ชื่อนักเรียน'!R27="ย้าย","-",COUNTIF($FN21:$GR21,"ล")))</f>
        <v/>
      </c>
      <c r="PS21" s="441" t="str">
        <f>IF(OR(COUNTA($FN$4:$GR$4)=0,A21=""),"",IF('2.ชื่อนักเรียน'!R27="ย้าย","-",COUNTIF($FN21:$GR21,"ข")))</f>
        <v/>
      </c>
      <c r="PT21" s="439" t="str">
        <f>IF(OR(COUNTA($GU$4:$HY$4)=0,$A21=""),"",IF('2.ชื่อนักเรียน'!R27="ย้าย","-",COUNTIF($GU21:$HY21,"/")))</f>
        <v/>
      </c>
      <c r="PU21" s="440" t="str">
        <f>IF(OR(COUNTA($GU$4:$HY$4)=0,$A21=""),"",IF('2.ชื่อนักเรียน'!R27="ย้าย","-",COUNTIF($GU21:$HY21,"ป")))</f>
        <v/>
      </c>
      <c r="PV21" s="440" t="str">
        <f>IF(OR(COUNTA($GU$4:$HY$4)=0,$A21=""),"",IF('2.ชื่อนักเรียน'!R27="ย้าย","-",COUNTIF($GU21:$HY21,"ล")))</f>
        <v/>
      </c>
      <c r="PW21" s="441" t="str">
        <f>IF(OR(COUNTA($GU$4:$HY$4)=0,$A21=""),"",IF('2.ชื่อนักเรียน'!R27="ย้าย","-",COUNTIF($GU21:$HY21,"ข")))</f>
        <v/>
      </c>
      <c r="PX21" s="439" t="str">
        <f>IF(OR(COUNTA($IB$4:$JF$4)=0,$A21=""),"",IF('2.ชื่อนักเรียน'!R27="ย้าย","-",COUNTIF($IB21:$JF21,"/")))</f>
        <v/>
      </c>
      <c r="PY21" s="440" t="str">
        <f>IF(OR(COUNTA($IB$4:$JF$4)=0,$A21=""),"",IF('2.ชื่อนักเรียน'!R27="ย้าย","-",COUNTIF($IB21:$JF21,"ป")))</f>
        <v/>
      </c>
      <c r="PZ21" s="440" t="str">
        <f>IF(OR(COUNTA($IB$4:$JF$4)=0,$A21=""),"",IF('2.ชื่อนักเรียน'!R27="ย้าย","-",COUNTIF($IB21:$JF21,"ล")))</f>
        <v/>
      </c>
      <c r="QA21" s="441" t="str">
        <f>IF(OR(COUNTA($IB$4:$JF$4)=0,$A21=""),"",IF('2.ชื่อนักเรียน'!R27="ย้าย","-",COUNTIF($IB21:$JF21,"ข")))</f>
        <v/>
      </c>
      <c r="QB21" s="439" t="str">
        <f>IF(OR(COUNTA($JI$4:$KM$4)=0,$A21=""),"",IF('2.ชื่อนักเรียน'!R27="ย้าย","-",COUNTIF($JI21:$KM21,"/")))</f>
        <v/>
      </c>
      <c r="QC21" s="440" t="str">
        <f>IF(OR(COUNTA($JI$4:$KM$4)=0,$A21=""),"",IF('2.ชื่อนักเรียน'!R27="ย้าย","-",COUNTIF($JI21:$KM21,"ป")))</f>
        <v/>
      </c>
      <c r="QD21" s="440" t="str">
        <f>IF(OR(COUNTA($JI$4:$KM$4)=0,$A21=""),"",IF('2.ชื่อนักเรียน'!R27="ย้าย","-",COUNTIF($JI21:$KM21,"ล")))</f>
        <v/>
      </c>
      <c r="QE21" s="441" t="str">
        <f>IF(OR(COUNTA($JI$4:$KM$4)=0,$A21=""),"",IF('2.ชื่อนักเรียน'!R27="ย้าย","-",COUNTIF($JI21:$KM21,"ข")))</f>
        <v/>
      </c>
      <c r="QF21" s="439" t="str">
        <f>IF(OR(COUNTA($KP$4:$LT$4)=0,$A21=""),"",IF('2.ชื่อนักเรียน'!R27="ย้าย","-",COUNTIF($KP21:$LT21,"/")))</f>
        <v/>
      </c>
      <c r="QG21" s="440" t="str">
        <f>IF(OR(COUNTA($KP$4:$LT$4)=0,$A21=""),"",IF('2.ชื่อนักเรียน'!R27="ย้าย","-",COUNTIF($KP21:$LT21,"ป")))</f>
        <v/>
      </c>
      <c r="QH21" s="440" t="str">
        <f>IF(OR(COUNTA($KP$4:$LT$4)=0,$A21=""),"",IF('2.ชื่อนักเรียน'!R27="ย้าย","-",COUNTIF($KP21:$LT21,"ล")))</f>
        <v/>
      </c>
      <c r="QI21" s="441" t="str">
        <f>IF(OR(COUNTA($KP$4:$LT$4)=0,$A21=""),"",IF('2.ชื่อนักเรียน'!R27="ย้าย","-",COUNTIF($KP21:$LT21,"ข")))</f>
        <v/>
      </c>
      <c r="QJ21" s="439" t="str">
        <f>IF(OR(COUNTA($LW$4:$NA$4)=0,$A21=""),"",IF('2.ชื่อนักเรียน'!R27="ย้าย","-",COUNTIF($LW21:$NA21,"/")))</f>
        <v/>
      </c>
      <c r="QK21" s="440" t="str">
        <f>IF(OR(COUNTA($LW$4:$NA$4)=0,$A21=""),"",IF('2.ชื่อนักเรียน'!R27="ย้าย","-",COUNTIF($LW21:$NA21,"ป")))</f>
        <v/>
      </c>
      <c r="QL21" s="440" t="str">
        <f>IF(OR(COUNTA($LW$4:$NA$4)=0,$A21=""),"",IF('2.ชื่อนักเรียน'!R27="ย้าย","-",COUNTIF($LW21:$NA21,"ล")))</f>
        <v/>
      </c>
      <c r="QM21" s="441" t="str">
        <f>IF(OR(COUNTA($LW$4:$NA$4)=0,$A21=""),"",IF('2.ชื่อนักเรียน'!R27="ย้าย","-",COUNTIF($LW21:$NA21,"ข")))</f>
        <v/>
      </c>
      <c r="QN21" s="439" t="str">
        <f>IF(OR(COUNTA($ND$4:$OH$4)=0,$A21=""),"",IF('2.ชื่อนักเรียน'!R27="ย้าย","-",COUNTIF($ND21:$OH21,"/")))</f>
        <v/>
      </c>
      <c r="QO21" s="440" t="str">
        <f>IF(OR(COUNTA($ND$4:$OH$4)=0,$A21=""),"",IF('2.ชื่อนักเรียน'!R27="ย้าย","-",COUNTIF($ND21:$OH21,"ป")))</f>
        <v/>
      </c>
      <c r="QP21" s="440" t="str">
        <f>IF(OR(COUNTA($ND$4:$OH$4)=0,$A21=""),"",IF('2.ชื่อนักเรียน'!R27="ย้าย","-",COUNTIF($ND21:$OH21,"ล")))</f>
        <v/>
      </c>
      <c r="QQ21" s="440" t="str">
        <f>IF(OR(COUNTA($ND$4:$OH$4)=0,$A21=""),"",IF('2.ชื่อนักเรียน'!R27="ย้าย","-",COUNTIF($ND21:$OH21,"ข")))</f>
        <v/>
      </c>
      <c r="QR21" s="439" t="str">
        <f>IF(OR(COUNTA($PP$3:$QM$3,$QN$3)=0,$A21=""),"",IF('2.ชื่อนักเรียน'!R27="ย้าย","-",SUM(PP21,PT21,PX21,QB21,QF21,QJ21,QN21)))</f>
        <v/>
      </c>
      <c r="QS21" s="440" t="str">
        <f>IF(OR(COUNTA($PP$3:$QM$3,$QN$3)=0,$A21=""),"",IF('2.ชื่อนักเรียน'!R27="ย้าย","-",SUM(PQ21,PU21,PY21,QC21,QG21,QK21,QO21)))</f>
        <v/>
      </c>
      <c r="QT21" s="440" t="str">
        <f>IF(OR(COUNTA($PP$3:$QM$3,$QN$3)=0,$A21=""),"",IF('2.ชื่อนักเรียน'!R27="ย้าย","-",SUM(PR21,PV21,PZ21,QD21,QH21,QL21,QP21)))</f>
        <v/>
      </c>
      <c r="QU21" s="452" t="str">
        <f>IF(OR(COUNTA($PP$3:$QM$3,$QN$3)=0,$A21=""),"",IF('2.ชื่อนักเรียน'!R27="ย้าย","-",SUM(PS21,PW21,QA21,QE21,QI21,QM21,QQ21)))</f>
        <v/>
      </c>
      <c r="QV21" s="428" t="str">
        <f t="shared" si="1"/>
        <v/>
      </c>
      <c r="QW21" s="442" t="str">
        <f>IF(QV21="","",IF('2.ชื่อนักเรียน'!R27="ย้าย","ย้าย",(QV21*100)/COUNTA($GU$4:$HY$4,$IB$4:$JF$4,$JI$4:$KM$4,$KP$4:$LT$4,$LW$4:$NA$4,$ND$4:$OH$4,$FN$4:$GR$4)))</f>
        <v/>
      </c>
      <c r="QX21" s="453" t="str">
        <f>IF('2.ชื่อนักเรียน'!C27="","",'2.ชื่อนักเรียน'!C27)</f>
        <v/>
      </c>
      <c r="QY21" s="454" t="str">
        <f>IF('2.ชื่อนักเรียน'!D27="","",'2.ชื่อนักเรียน'!D27)</f>
        <v/>
      </c>
      <c r="QZ21" s="428" t="str">
        <f>IF(A21="","",IF('2.ชื่อนักเรียน'!R27="ย้าย","-",$RN$4))</f>
        <v/>
      </c>
      <c r="RA21" s="428" t="str">
        <f>IF(A21="","",IF('2.ชื่อนักเรียน'!R27="ย้าย","-",SUM(PP21,OK21,OO21,OS21,OW21,PA21,PE21,PT21,PX21,QB21,QF21,QJ21,QN21)))</f>
        <v/>
      </c>
      <c r="RB21" s="428" t="str">
        <f>IF(A21="","",IF('2.ชื่อนักเรียน'!R27="ย้าย","-",SUM(PQ21,OL21,OP21,OT21,OX21,PB21,PF21,PU21,PY21,QC21,QG21,QK21,QO21)))</f>
        <v/>
      </c>
      <c r="RC21" s="428" t="str">
        <f>IF(A21="","",IF('2.ชื่อนักเรียน'!R27="ย้าย","-",SUM(PR21,OM21,OQ21,OU21,OY21,PC21,PG21,PV21,PZ21,QD21,QH21,QL21,QP21)))</f>
        <v/>
      </c>
      <c r="RD21" s="455" t="str">
        <f>IF(A21="","",IF('2.ชื่อนักเรียน'!R27="ย้าย","-",SUM(PS21,ON21,OR21,OV21,OZ21,PD21,PH21,PW21,QA21,QE21,QI21,QM21,QQ21)))</f>
        <v/>
      </c>
      <c r="RE21" s="442" t="str">
        <f>IF(A21="","",IF('2.ชื่อนักเรียน'!R27="ย้าย","-",(RA21*100)/QZ21))</f>
        <v/>
      </c>
      <c r="RF21" s="428" t="str">
        <f>IF(A21="","",IF('2.ชื่อนักเรียน'!R27="ย้าย","-",RA21))</f>
        <v/>
      </c>
      <c r="RG21" s="442" t="str">
        <f>IF(A21="","",IF('2.ชื่อนักเรียน'!R27="ย้าย","ย้าย",RE21))</f>
        <v/>
      </c>
      <c r="RH21" s="456"/>
    </row>
    <row r="22" spans="1:476" ht="21" customHeight="1">
      <c r="A22" s="446" t="str">
        <f>IF('2.ชื่อนักเรียน'!C28="","",'2.ชื่อนักเรียน'!C28)</f>
        <v/>
      </c>
      <c r="B22" s="447" t="str">
        <f>IF('2.ชื่อนักเรียน'!D28="","",'2.ชื่อนักเรียน'!D28)</f>
        <v/>
      </c>
      <c r="C22" s="448" t="str">
        <f>IF('2.ชื่อนักเรียน'!R28="","",'2.ชื่อนักเรียน'!R28)</f>
        <v/>
      </c>
      <c r="D22" s="428">
        <v>18</v>
      </c>
      <c r="E22" s="449"/>
      <c r="F22" s="450"/>
      <c r="G22" s="450"/>
      <c r="H22" s="450"/>
      <c r="I22" s="450"/>
      <c r="J22" s="450"/>
      <c r="K22" s="450"/>
      <c r="L22" s="450"/>
      <c r="M22" s="450"/>
      <c r="N22" s="450"/>
      <c r="O22" s="450"/>
      <c r="P22" s="450"/>
      <c r="Q22" s="450"/>
      <c r="R22" s="450"/>
      <c r="S22" s="450"/>
      <c r="T22" s="450"/>
      <c r="U22" s="450"/>
      <c r="V22" s="450"/>
      <c r="W22" s="450"/>
      <c r="X22" s="450"/>
      <c r="Y22" s="450"/>
      <c r="Z22" s="450"/>
      <c r="AA22" s="450"/>
      <c r="AB22" s="450"/>
      <c r="AC22" s="450"/>
      <c r="AD22" s="450"/>
      <c r="AE22" s="450"/>
      <c r="AF22" s="450"/>
      <c r="AG22" s="450"/>
      <c r="AH22" s="450"/>
      <c r="AI22" s="451"/>
      <c r="AJ22" s="428" t="str">
        <f>IF(COUNTA($E$3:$AI$3)=0,"",IF('2.ชื่อนักเรียน'!R28="ย้าย","ย้าย",OK22))</f>
        <v/>
      </c>
      <c r="AK22" s="428">
        <v>18</v>
      </c>
      <c r="AL22" s="449"/>
      <c r="AM22" s="450"/>
      <c r="AN22" s="450"/>
      <c r="AO22" s="450"/>
      <c r="AP22" s="450"/>
      <c r="AQ22" s="450"/>
      <c r="AR22" s="450"/>
      <c r="AS22" s="450"/>
      <c r="AT22" s="450"/>
      <c r="AU22" s="450"/>
      <c r="AV22" s="450"/>
      <c r="AW22" s="450"/>
      <c r="AX22" s="450"/>
      <c r="AY22" s="450"/>
      <c r="AZ22" s="450"/>
      <c r="BA22" s="450"/>
      <c r="BB22" s="450"/>
      <c r="BC22" s="450"/>
      <c r="BD22" s="450"/>
      <c r="BE22" s="450"/>
      <c r="BF22" s="450"/>
      <c r="BG22" s="450"/>
      <c r="BH22" s="450"/>
      <c r="BI22" s="450"/>
      <c r="BJ22" s="450"/>
      <c r="BK22" s="450"/>
      <c r="BL22" s="450"/>
      <c r="BM22" s="450"/>
      <c r="BN22" s="450"/>
      <c r="BO22" s="450"/>
      <c r="BP22" s="451"/>
      <c r="BQ22" s="428" t="str">
        <f>IF(COUNTA($AL$4:$BP$4)=0,"",IF('2.ชื่อนักเรียน'!R28="ย้าย","ย้าย",OO22))</f>
        <v/>
      </c>
      <c r="BR22" s="428">
        <v>18</v>
      </c>
      <c r="BS22" s="449"/>
      <c r="BT22" s="450"/>
      <c r="BU22" s="450"/>
      <c r="BV22" s="450"/>
      <c r="BW22" s="450"/>
      <c r="BX22" s="450"/>
      <c r="BY22" s="450"/>
      <c r="BZ22" s="450"/>
      <c r="CA22" s="450"/>
      <c r="CB22" s="450"/>
      <c r="CC22" s="450"/>
      <c r="CD22" s="450"/>
      <c r="CE22" s="450"/>
      <c r="CF22" s="450"/>
      <c r="CG22" s="450"/>
      <c r="CH22" s="450"/>
      <c r="CI22" s="450"/>
      <c r="CJ22" s="450"/>
      <c r="CK22" s="450"/>
      <c r="CL22" s="450"/>
      <c r="CM22" s="450"/>
      <c r="CN22" s="450"/>
      <c r="CO22" s="450"/>
      <c r="CP22" s="450"/>
      <c r="CQ22" s="450"/>
      <c r="CR22" s="450"/>
      <c r="CS22" s="450"/>
      <c r="CT22" s="450"/>
      <c r="CU22" s="450"/>
      <c r="CV22" s="450"/>
      <c r="CW22" s="451"/>
      <c r="CX22" s="428" t="str">
        <f>IF(COUNTA($BS$4:$CW$4)=0,"",IF('2.ชื่อนักเรียน'!R28="ย้าย","ย้าย",OS22))</f>
        <v/>
      </c>
      <c r="CY22" s="428">
        <v>18</v>
      </c>
      <c r="CZ22" s="449"/>
      <c r="DA22" s="450"/>
      <c r="DB22" s="450"/>
      <c r="DC22" s="450"/>
      <c r="DD22" s="450"/>
      <c r="DE22" s="450"/>
      <c r="DF22" s="450"/>
      <c r="DG22" s="450"/>
      <c r="DH22" s="450"/>
      <c r="DI22" s="450"/>
      <c r="DJ22" s="450"/>
      <c r="DK22" s="450"/>
      <c r="DL22" s="450"/>
      <c r="DM22" s="450"/>
      <c r="DN22" s="450"/>
      <c r="DO22" s="450"/>
      <c r="DP22" s="450"/>
      <c r="DQ22" s="450"/>
      <c r="DR22" s="450"/>
      <c r="DS22" s="450"/>
      <c r="DT22" s="450"/>
      <c r="DU22" s="450"/>
      <c r="DV22" s="450"/>
      <c r="DW22" s="450"/>
      <c r="DX22" s="450"/>
      <c r="DY22" s="450"/>
      <c r="DZ22" s="450"/>
      <c r="EA22" s="450"/>
      <c r="EB22" s="450"/>
      <c r="EC22" s="450"/>
      <c r="ED22" s="451"/>
      <c r="EE22" s="428" t="str">
        <f>IF(COUNTA($CZ$4:$ED$4)=0,"",IF('2.ชื่อนักเรียน'!R28="ย้าย","ย้าย",OW22))</f>
        <v/>
      </c>
      <c r="EF22" s="428">
        <v>18</v>
      </c>
      <c r="EG22" s="449"/>
      <c r="EH22" s="450"/>
      <c r="EI22" s="450"/>
      <c r="EJ22" s="450"/>
      <c r="EK22" s="450"/>
      <c r="EL22" s="450"/>
      <c r="EM22" s="450"/>
      <c r="EN22" s="450"/>
      <c r="EO22" s="450"/>
      <c r="EP22" s="450"/>
      <c r="EQ22" s="450"/>
      <c r="ER22" s="450"/>
      <c r="ES22" s="450"/>
      <c r="ET22" s="450"/>
      <c r="EU22" s="450"/>
      <c r="EV22" s="450"/>
      <c r="EW22" s="450"/>
      <c r="EX22" s="450"/>
      <c r="EY22" s="450"/>
      <c r="EZ22" s="450"/>
      <c r="FA22" s="450"/>
      <c r="FB22" s="450"/>
      <c r="FC22" s="450"/>
      <c r="FD22" s="450"/>
      <c r="FE22" s="450"/>
      <c r="FF22" s="450"/>
      <c r="FG22" s="450"/>
      <c r="FH22" s="450"/>
      <c r="FI22" s="450"/>
      <c r="FJ22" s="450"/>
      <c r="FK22" s="451"/>
      <c r="FL22" s="428" t="str">
        <f>IF(COUNTA($EG$4:$FK$4)=0,"",IF('2.ชื่อนักเรียน'!R28="ย้าย","ย้าย",PA22))</f>
        <v/>
      </c>
      <c r="FM22" s="428">
        <v>18</v>
      </c>
      <c r="FN22" s="449"/>
      <c r="FO22" s="450"/>
      <c r="FP22" s="450"/>
      <c r="FQ22" s="450"/>
      <c r="FR22" s="450"/>
      <c r="FS22" s="450"/>
      <c r="FT22" s="450"/>
      <c r="FU22" s="450"/>
      <c r="FV22" s="450"/>
      <c r="FW22" s="450"/>
      <c r="FX22" s="450"/>
      <c r="FY22" s="450"/>
      <c r="FZ22" s="450"/>
      <c r="GA22" s="450"/>
      <c r="GB22" s="450"/>
      <c r="GC22" s="450"/>
      <c r="GD22" s="450"/>
      <c r="GE22" s="450"/>
      <c r="GF22" s="450"/>
      <c r="GG22" s="450"/>
      <c r="GH22" s="450"/>
      <c r="GI22" s="450"/>
      <c r="GJ22" s="450"/>
      <c r="GK22" s="450"/>
      <c r="GL22" s="450"/>
      <c r="GM22" s="450"/>
      <c r="GN22" s="450"/>
      <c r="GO22" s="450"/>
      <c r="GP22" s="450"/>
      <c r="GQ22" s="450"/>
      <c r="GR22" s="451"/>
      <c r="GS22" s="428" t="str">
        <f>IF(COUNTA($FN$4:$GR$4)=0,"",IF('2.ชื่อนักเรียน'!R28="ย้าย","ย้าย",PE22))</f>
        <v/>
      </c>
      <c r="GT22" s="428">
        <v>18</v>
      </c>
      <c r="GU22" s="449"/>
      <c r="GV22" s="450"/>
      <c r="GW22" s="450"/>
      <c r="GX22" s="450"/>
      <c r="GY22" s="450"/>
      <c r="GZ22" s="450"/>
      <c r="HA22" s="450"/>
      <c r="HB22" s="450"/>
      <c r="HC22" s="450"/>
      <c r="HD22" s="450"/>
      <c r="HE22" s="450"/>
      <c r="HF22" s="450"/>
      <c r="HG22" s="450"/>
      <c r="HH22" s="450"/>
      <c r="HI22" s="450"/>
      <c r="HJ22" s="450"/>
      <c r="HK22" s="450"/>
      <c r="HL22" s="450"/>
      <c r="HM22" s="450"/>
      <c r="HN22" s="450"/>
      <c r="HO22" s="450"/>
      <c r="HP22" s="450"/>
      <c r="HQ22" s="450"/>
      <c r="HR22" s="450"/>
      <c r="HS22" s="450"/>
      <c r="HT22" s="450"/>
      <c r="HU22" s="450"/>
      <c r="HV22" s="450"/>
      <c r="HW22" s="450"/>
      <c r="HX22" s="450"/>
      <c r="HY22" s="451"/>
      <c r="HZ22" s="428" t="str">
        <f>IF(COUNTA($GU$4:HY21)=0,"",IF('2.ชื่อนักเรียน'!R28="ย้าย","ย้าย",PT22))</f>
        <v/>
      </c>
      <c r="IA22" s="428">
        <v>18</v>
      </c>
      <c r="IB22" s="449"/>
      <c r="IC22" s="450"/>
      <c r="ID22" s="450"/>
      <c r="IE22" s="450"/>
      <c r="IF22" s="450"/>
      <c r="IG22" s="450"/>
      <c r="IH22" s="450"/>
      <c r="II22" s="450"/>
      <c r="IJ22" s="450"/>
      <c r="IK22" s="450"/>
      <c r="IL22" s="450"/>
      <c r="IM22" s="450"/>
      <c r="IN22" s="450"/>
      <c r="IO22" s="450"/>
      <c r="IP22" s="450"/>
      <c r="IQ22" s="450"/>
      <c r="IR22" s="450"/>
      <c r="IS22" s="450"/>
      <c r="IT22" s="450"/>
      <c r="IU22" s="450"/>
      <c r="IV22" s="450"/>
      <c r="IW22" s="450"/>
      <c r="IX22" s="450"/>
      <c r="IY22" s="450"/>
      <c r="IZ22" s="450"/>
      <c r="JA22" s="450"/>
      <c r="JB22" s="450"/>
      <c r="JC22" s="450"/>
      <c r="JD22" s="450"/>
      <c r="JE22" s="450"/>
      <c r="JF22" s="451"/>
      <c r="JG22" s="428" t="str">
        <f>IF(COUNTA($IB$4:$JF$4)=0,"",IF('2.ชื่อนักเรียน'!R28="ย้าย","ย้าย",PX22))</f>
        <v/>
      </c>
      <c r="JH22" s="428">
        <v>18</v>
      </c>
      <c r="JI22" s="449"/>
      <c r="JJ22" s="450"/>
      <c r="JK22" s="450"/>
      <c r="JL22" s="450"/>
      <c r="JM22" s="450"/>
      <c r="JN22" s="450"/>
      <c r="JO22" s="450"/>
      <c r="JP22" s="450"/>
      <c r="JQ22" s="450"/>
      <c r="JR22" s="450"/>
      <c r="JS22" s="450"/>
      <c r="JT22" s="450"/>
      <c r="JU22" s="450"/>
      <c r="JV22" s="450"/>
      <c r="JW22" s="450"/>
      <c r="JX22" s="450"/>
      <c r="JY22" s="450"/>
      <c r="JZ22" s="450"/>
      <c r="KA22" s="450"/>
      <c r="KB22" s="450"/>
      <c r="KC22" s="450"/>
      <c r="KD22" s="450"/>
      <c r="KE22" s="450"/>
      <c r="KF22" s="450"/>
      <c r="KG22" s="450"/>
      <c r="KH22" s="450"/>
      <c r="KI22" s="450"/>
      <c r="KJ22" s="450"/>
      <c r="KK22" s="450"/>
      <c r="KL22" s="450"/>
      <c r="KM22" s="451"/>
      <c r="KN22" s="430" t="str">
        <f>IF(COUNTA($JI$4:$KM$4)=0,"",IF('2.ชื่อนักเรียน'!R28="ย้าย","ย้าย",QB22))</f>
        <v/>
      </c>
      <c r="KO22" s="428">
        <v>18</v>
      </c>
      <c r="KP22" s="449"/>
      <c r="KQ22" s="450"/>
      <c r="KR22" s="450"/>
      <c r="KS22" s="450"/>
      <c r="KT22" s="450"/>
      <c r="KU22" s="450"/>
      <c r="KV22" s="450"/>
      <c r="KW22" s="450"/>
      <c r="KX22" s="450"/>
      <c r="KY22" s="450"/>
      <c r="KZ22" s="450"/>
      <c r="LA22" s="450"/>
      <c r="LB22" s="450"/>
      <c r="LC22" s="450"/>
      <c r="LD22" s="450"/>
      <c r="LE22" s="450"/>
      <c r="LF22" s="450"/>
      <c r="LG22" s="450"/>
      <c r="LH22" s="450"/>
      <c r="LI22" s="450"/>
      <c r="LJ22" s="450"/>
      <c r="LK22" s="450"/>
      <c r="LL22" s="450"/>
      <c r="LM22" s="450"/>
      <c r="LN22" s="450"/>
      <c r="LO22" s="450"/>
      <c r="LP22" s="450"/>
      <c r="LQ22" s="450"/>
      <c r="LR22" s="450"/>
      <c r="LS22" s="450"/>
      <c r="LT22" s="451"/>
      <c r="LU22" s="430" t="str">
        <f>IF(COUNTA($KP$4:$LT$4)=0,"",IF('2.ชื่อนักเรียน'!R28="ย้าย","ย้าย",QF22))</f>
        <v/>
      </c>
      <c r="LV22" s="428">
        <v>18</v>
      </c>
      <c r="LW22" s="449"/>
      <c r="LX22" s="450"/>
      <c r="LY22" s="450"/>
      <c r="LZ22" s="450"/>
      <c r="MA22" s="450"/>
      <c r="MB22" s="450"/>
      <c r="MC22" s="450"/>
      <c r="MD22" s="450"/>
      <c r="ME22" s="450"/>
      <c r="MF22" s="450"/>
      <c r="MG22" s="450"/>
      <c r="MH22" s="450"/>
      <c r="MI22" s="450"/>
      <c r="MJ22" s="450"/>
      <c r="MK22" s="450"/>
      <c r="ML22" s="450"/>
      <c r="MM22" s="450"/>
      <c r="MN22" s="450"/>
      <c r="MO22" s="450"/>
      <c r="MP22" s="450"/>
      <c r="MQ22" s="450"/>
      <c r="MR22" s="450"/>
      <c r="MS22" s="450"/>
      <c r="MT22" s="450"/>
      <c r="MU22" s="450"/>
      <c r="MV22" s="450"/>
      <c r="MW22" s="450"/>
      <c r="MX22" s="450"/>
      <c r="MY22" s="450"/>
      <c r="MZ22" s="450"/>
      <c r="NA22" s="451"/>
      <c r="NB22" s="430" t="str">
        <f>IF(COUNTA($LW$5:$NA$5)=0,"",IF('2.ชื่อนักเรียน'!R28="ย้าย","ย้าย",QJ22))</f>
        <v/>
      </c>
      <c r="NC22" s="430">
        <v>18</v>
      </c>
      <c r="ND22" s="449"/>
      <c r="NE22" s="450"/>
      <c r="NF22" s="450"/>
      <c r="NG22" s="450"/>
      <c r="NH22" s="450"/>
      <c r="NI22" s="450"/>
      <c r="NJ22" s="450"/>
      <c r="NK22" s="450"/>
      <c r="NL22" s="450"/>
      <c r="NM22" s="450"/>
      <c r="NN22" s="450"/>
      <c r="NO22" s="450"/>
      <c r="NP22" s="450"/>
      <c r="NQ22" s="450"/>
      <c r="NR22" s="450"/>
      <c r="NS22" s="450"/>
      <c r="NT22" s="450"/>
      <c r="NU22" s="450"/>
      <c r="NV22" s="450"/>
      <c r="NW22" s="450"/>
      <c r="NX22" s="450"/>
      <c r="NY22" s="450"/>
      <c r="NZ22" s="450"/>
      <c r="OA22" s="450"/>
      <c r="OB22" s="450"/>
      <c r="OC22" s="450"/>
      <c r="OD22" s="450"/>
      <c r="OE22" s="450"/>
      <c r="OF22" s="450"/>
      <c r="OG22" s="450"/>
      <c r="OH22" s="451"/>
      <c r="OI22" s="430" t="str">
        <f>IF(COUNTA($ND$4:$OH$4)=0,"",IF('2.ชื่อนักเรียน'!R28="ย้าย","ย้าย",QN22))</f>
        <v/>
      </c>
      <c r="OJ22" s="428">
        <v>18</v>
      </c>
      <c r="OK22" s="439" t="str">
        <f>IF(OR(COUNTA($E$4:$AI$4)=0,$A22=""),"",IF('2.ชื่อนักเรียน'!R28="ย้าย","-",COUNTIF($E22:$AI22,"/")))</f>
        <v/>
      </c>
      <c r="OL22" s="440" t="str">
        <f>IF(OR(COUNTA($E$4:$AI$4)=0,$A22=""),"",IF('2.ชื่อนักเรียน'!R28="ย้าย","-",COUNTIF($E22:$AI22,"ป")))</f>
        <v/>
      </c>
      <c r="OM22" s="440" t="str">
        <f>IF(OR(COUNTA($E$4:$AI$4)=0,$A22=""),"",IF('2.ชื่อนักเรียน'!R28="ย้าย","-",COUNTIF($E22:$AI22,"ล")))</f>
        <v/>
      </c>
      <c r="ON22" s="441" t="str">
        <f>IF(OR(COUNTA($E$4:$AI$4)=0,$A22=""),"",IF('2.ชื่อนักเรียน'!R28="ย้าย","-",COUNTIF($E22:$AI22,"ข")))</f>
        <v/>
      </c>
      <c r="OO22" s="439" t="str">
        <f>IF(OR(COUNTA($AL$4:$BP$4)=0,$A22=""),"",IF('2.ชื่อนักเรียน'!R28="ย้าย","-",COUNTIF($AL22:$BP22,"/")))</f>
        <v/>
      </c>
      <c r="OP22" s="440" t="str">
        <f>IF(OR(COUNTA($AL$4:$BP$4)=0,$A22=""),"",IF('2.ชื่อนักเรียน'!R28="ย้าย","-",COUNTIF($AL22:$BP22,"ป")))</f>
        <v/>
      </c>
      <c r="OQ22" s="440" t="str">
        <f>IF(OR(COUNTA($AL$4:$BP$4)=0,$A22=""),"",IF('2.ชื่อนักเรียน'!R28="ย้าย","-",COUNTIF($AL22:$BP22,"ล")))</f>
        <v/>
      </c>
      <c r="OR22" s="441" t="str">
        <f>IF(OR(COUNTA($AL$4:$BP$4)=0,$A22=""),"",IF('2.ชื่อนักเรียน'!R28="ย้าย","-",COUNTIF($AL22:$BP22,"ข")))</f>
        <v/>
      </c>
      <c r="OS22" s="439" t="str">
        <f>IF(OR(COUNTA($BS$4:$CW$4)=0,$A22=""),"",IF('2.ชื่อนักเรียน'!R28="ย้าย","-",COUNTIF($BS22:$CW22,"/")))</f>
        <v/>
      </c>
      <c r="OT22" s="440" t="str">
        <f>IF(OR(COUNTA($BS$4:$CW$4)=0,$A22=""),"",IF('2.ชื่อนักเรียน'!R28="ย้าย","-",COUNTIF($BS22:$CW22,"ป")))</f>
        <v/>
      </c>
      <c r="OU22" s="440" t="str">
        <f>IF(OR(COUNTA($BS$4:$CW$4)=0,$A22=""),"",IF('2.ชื่อนักเรียน'!R28="ย้าย","-",COUNTIF($BS22:$CW22,"ล")))</f>
        <v/>
      </c>
      <c r="OV22" s="441" t="str">
        <f>IF(OR(COUNTA($BS$4:$CW$4)=0,$A22=""),"",IF('2.ชื่อนักเรียน'!R28="ย้าย","-",COUNTIF($BS22:$CW22,"ข")))</f>
        <v/>
      </c>
      <c r="OW22" s="439" t="str">
        <f>IF(OR(COUNTA($CZ$4:$ED$4)=0,$A22=""),"",IF('2.ชื่อนักเรียน'!R28="ย้าย","-",COUNTIF($CZ22:$ED22,"/")))</f>
        <v/>
      </c>
      <c r="OX22" s="440" t="str">
        <f>IF(OR(COUNTA($CZ$4:$ED$4)=0,$A22=""),"",IF('2.ชื่อนักเรียน'!R28="ย้าย","-",COUNTIF($CZ22:$ED22,"ป")))</f>
        <v/>
      </c>
      <c r="OY22" s="440" t="str">
        <f>IF(OR(COUNTA($CZ$4:$ED$4)=0,A22=""),"",IF('2.ชื่อนักเรียน'!R28="ย้าย","-",COUNTIF($CZ22:$ED22,"ล")))</f>
        <v/>
      </c>
      <c r="OZ22" s="441" t="str">
        <f>IF(OR(COUNTA($CZ$4:$ED$4)=0,A22=""),"",IF('2.ชื่อนักเรียน'!R28="ย้าย","-",COUNTIF($CZ22:$ED22,"ข")))</f>
        <v/>
      </c>
      <c r="PA22" s="439" t="str">
        <f>IF(OR(COUNTA($EG$4:$FK$4)=0,$A22=""),"",IF('2.ชื่อนักเรียน'!R28="ย้าย","-",COUNTIF($EG22:$FK22,"/")))</f>
        <v/>
      </c>
      <c r="PB22" s="440" t="str">
        <f>IF(OR(COUNTA($EG$4:$FK$4)=0,$A22=""),"",IF('2.ชื่อนักเรียน'!R28="ย้าย","-",COUNTIF($EG22:$FK22,"ป")))</f>
        <v/>
      </c>
      <c r="PC22" s="440" t="str">
        <f>IF(OR(COUNTA($EG$4:$FK$4)=0,A22=""),"",IF('2.ชื่อนักเรียน'!R28="ย้าย","-",COUNTIF($EG22:$FK22,"ล")))</f>
        <v/>
      </c>
      <c r="PD22" s="441" t="str">
        <f>IF(OR(COUNTA($EG$4:$FK$4)=0,A22=""),"",IF('2.ชื่อนักเรียน'!R28="ย้าย","-",COUNTIF($EG22:$FK22,"ข")))</f>
        <v/>
      </c>
      <c r="PE22" s="439" t="str">
        <f>IF(OR(COUNTA($FN$4:$GR$4)=0,$A22=""),"",IF('2.ชื่อนักเรียน'!R28="ย้าย","-",COUNTIF($FN22:$GR22,"/")))</f>
        <v/>
      </c>
      <c r="PF22" s="440" t="str">
        <f>IF(OR(COUNTA($FN$4:$GR$4)=0,$A22=""),"",IF('2.ชื่อนักเรียน'!R28="ย้าย","-",COUNTIF($FN22:$GR22,"ป")))</f>
        <v/>
      </c>
      <c r="PG22" s="440" t="str">
        <f>IF(OR(COUNTA($FN$4:$GR$4)=0,A22=""),"",IF('2.ชื่อนักเรียน'!R28="ย้าย","-",COUNTIF($FN22:$GR22,"ล")))</f>
        <v/>
      </c>
      <c r="PH22" s="440" t="str">
        <f>IF(OR(COUNTA($FN$4:$GR$4)=0,A22=""),"",IF('2.ชื่อนักเรียน'!R28="ย้าย","-",COUNTIF($FN22:$GR22,"ข")))</f>
        <v/>
      </c>
      <c r="PI22" s="439" t="str">
        <f>IF(OR(COUNTA($OK$3:$PD$3,$PE$3)=0,$A22=""),"",IF('2.ชื่อนักเรียน'!R28="ย้าย","-",SUM(OK22,OO22,OS22,OW22,PA22,PE22)))</f>
        <v/>
      </c>
      <c r="PJ22" s="440" t="str">
        <f>IF(OR(COUNTA($OK$3:$PD$3,$PE$3)=0,$A22=""),"",IF('2.ชื่อนักเรียน'!R28="ย้าย","-",SUM(OL22,OP22,OT22,OX22,PB22,PF22)))</f>
        <v/>
      </c>
      <c r="PK22" s="440" t="str">
        <f>IF(OR(COUNTA($OK$3:$PD$3,$PE$3)=0,$A22=""),"",IF('2.ชื่อนักเรียน'!R28="ย้าย","-",SUM(OM22,OQ22,OU22,OY22,PC22,PG22)))</f>
        <v/>
      </c>
      <c r="PL22" s="452" t="str">
        <f>IF(OR(COUNTA($OK$3:$PD$3,$PE$3)=0,$A22=""),"",IF('2.ชื่อนักเรียน'!R28="ย้าย","-",SUM(ON22,OR22,OV22,OZ22,PD22,PH22)))</f>
        <v/>
      </c>
      <c r="PM22" s="428" t="str">
        <f t="shared" si="0"/>
        <v/>
      </c>
      <c r="PN22" s="442" t="str">
        <f>IF(PM22="","",IF('2.ชื่อนักเรียน'!R28="ย้าย","ย้าย",(PM22*100)/COUNTA($E$4:$AI$4,$AL$4:$BP$4,$BS$4:$CW$4,$CZ$4:$ED$4,$EG$4:$FK$4)))</f>
        <v/>
      </c>
      <c r="PO22" s="428">
        <v>18</v>
      </c>
      <c r="PP22" s="439" t="str">
        <f>IF(OR(COUNTA($FN$4:$GR$4)=0,$A22=""),"",IF('2.ชื่อนักเรียน'!R28="ย้าย","-",COUNTIF($FN22:$GR22,"/")))</f>
        <v/>
      </c>
      <c r="PQ22" s="440" t="str">
        <f>IF(OR(COUNTA($FN$4:$GR$4)=0,$A22=""),"",IF('2.ชื่อนักเรียน'!R28="ย้าย","-",COUNTIF($FN22:$GR22,"ป")))</f>
        <v/>
      </c>
      <c r="PR22" s="440" t="str">
        <f>IF(OR(COUNTA($FN$4:$GR$4)=0,A22=""),"",IF('2.ชื่อนักเรียน'!R28="ย้าย","-",COUNTIF($FN22:$GR22,"ล")))</f>
        <v/>
      </c>
      <c r="PS22" s="441" t="str">
        <f>IF(OR(COUNTA($FN$4:$GR$4)=0,A22=""),"",IF('2.ชื่อนักเรียน'!R28="ย้าย","-",COUNTIF($FN22:$GR22,"ข")))</f>
        <v/>
      </c>
      <c r="PT22" s="439" t="str">
        <f>IF(OR(COUNTA($GU$4:$HY$4)=0,$A22=""),"",IF('2.ชื่อนักเรียน'!R28="ย้าย","-",COUNTIF($GU22:$HY22,"/")))</f>
        <v/>
      </c>
      <c r="PU22" s="440" t="str">
        <f>IF(OR(COUNTA($GU$4:$HY$4)=0,$A22=""),"",IF('2.ชื่อนักเรียน'!R28="ย้าย","-",COUNTIF($GU22:$HY22,"ป")))</f>
        <v/>
      </c>
      <c r="PV22" s="440" t="str">
        <f>IF(OR(COUNTA($GU$4:$HY$4)=0,$A22=""),"",IF('2.ชื่อนักเรียน'!R28="ย้าย","-",COUNTIF($GU22:$HY22,"ล")))</f>
        <v/>
      </c>
      <c r="PW22" s="441" t="str">
        <f>IF(OR(COUNTA($GU$4:$HY$4)=0,$A22=""),"",IF('2.ชื่อนักเรียน'!R28="ย้าย","-",COUNTIF($GU22:$HY22,"ข")))</f>
        <v/>
      </c>
      <c r="PX22" s="439" t="str">
        <f>IF(OR(COUNTA($IB$4:$JF$4)=0,$A22=""),"",IF('2.ชื่อนักเรียน'!R28="ย้าย","-",COUNTIF($IB22:$JF22,"/")))</f>
        <v/>
      </c>
      <c r="PY22" s="440" t="str">
        <f>IF(OR(COUNTA($IB$4:$JF$4)=0,$A22=""),"",IF('2.ชื่อนักเรียน'!R28="ย้าย","-",COUNTIF($IB22:$JF22,"ป")))</f>
        <v/>
      </c>
      <c r="PZ22" s="440" t="str">
        <f>IF(OR(COUNTA($IB$4:$JF$4)=0,$A22=""),"",IF('2.ชื่อนักเรียน'!R28="ย้าย","-",COUNTIF($IB22:$JF22,"ล")))</f>
        <v/>
      </c>
      <c r="QA22" s="441" t="str">
        <f>IF(OR(COUNTA($IB$4:$JF$4)=0,$A22=""),"",IF('2.ชื่อนักเรียน'!R28="ย้าย","-",COUNTIF($IB22:$JF22,"ข")))</f>
        <v/>
      </c>
      <c r="QB22" s="439" t="str">
        <f>IF(OR(COUNTA($JI$4:$KM$4)=0,$A22=""),"",IF('2.ชื่อนักเรียน'!R28="ย้าย","-",COUNTIF($JI22:$KM22,"/")))</f>
        <v/>
      </c>
      <c r="QC22" s="440" t="str">
        <f>IF(OR(COUNTA($JI$4:$KM$4)=0,$A22=""),"",IF('2.ชื่อนักเรียน'!R28="ย้าย","-",COUNTIF($JI22:$KM22,"ป")))</f>
        <v/>
      </c>
      <c r="QD22" s="440" t="str">
        <f>IF(OR(COUNTA($JI$4:$KM$4)=0,$A22=""),"",IF('2.ชื่อนักเรียน'!R28="ย้าย","-",COUNTIF($JI22:$KM22,"ล")))</f>
        <v/>
      </c>
      <c r="QE22" s="441" t="str">
        <f>IF(OR(COUNTA($JI$4:$KM$4)=0,$A22=""),"",IF('2.ชื่อนักเรียน'!R28="ย้าย","-",COUNTIF($JI22:$KM22,"ข")))</f>
        <v/>
      </c>
      <c r="QF22" s="439" t="str">
        <f>IF(OR(COUNTA($KP$4:$LT$4)=0,$A22=""),"",IF('2.ชื่อนักเรียน'!R28="ย้าย","-",COUNTIF($KP22:$LT22,"/")))</f>
        <v/>
      </c>
      <c r="QG22" s="440" t="str">
        <f>IF(OR(COUNTA($KP$4:$LT$4)=0,$A22=""),"",IF('2.ชื่อนักเรียน'!R28="ย้าย","-",COUNTIF($KP22:$LT22,"ป")))</f>
        <v/>
      </c>
      <c r="QH22" s="440" t="str">
        <f>IF(OR(COUNTA($KP$4:$LT$4)=0,$A22=""),"",IF('2.ชื่อนักเรียน'!R28="ย้าย","-",COUNTIF($KP22:$LT22,"ล")))</f>
        <v/>
      </c>
      <c r="QI22" s="441" t="str">
        <f>IF(OR(COUNTA($KP$4:$LT$4)=0,$A22=""),"",IF('2.ชื่อนักเรียน'!R28="ย้าย","-",COUNTIF($KP22:$LT22,"ข")))</f>
        <v/>
      </c>
      <c r="QJ22" s="439" t="str">
        <f>IF(OR(COUNTA($LW$4:$NA$4)=0,$A22=""),"",IF('2.ชื่อนักเรียน'!R28="ย้าย","-",COUNTIF($LW22:$NA22,"/")))</f>
        <v/>
      </c>
      <c r="QK22" s="440" t="str">
        <f>IF(OR(COUNTA($LW$4:$NA$4)=0,$A22=""),"",IF('2.ชื่อนักเรียน'!R28="ย้าย","-",COUNTIF($LW22:$NA22,"ป")))</f>
        <v/>
      </c>
      <c r="QL22" s="440" t="str">
        <f>IF(OR(COUNTA($LW$4:$NA$4)=0,$A22=""),"",IF('2.ชื่อนักเรียน'!R28="ย้าย","-",COUNTIF($LW22:$NA22,"ล")))</f>
        <v/>
      </c>
      <c r="QM22" s="441" t="str">
        <f>IF(OR(COUNTA($LW$4:$NA$4)=0,$A22=""),"",IF('2.ชื่อนักเรียน'!R28="ย้าย","-",COUNTIF($LW22:$NA22,"ข")))</f>
        <v/>
      </c>
      <c r="QN22" s="439" t="str">
        <f>IF(OR(COUNTA($ND$4:$OH$4)=0,$A22=""),"",IF('2.ชื่อนักเรียน'!R28="ย้าย","-",COUNTIF($ND22:$OH22,"/")))</f>
        <v/>
      </c>
      <c r="QO22" s="440" t="str">
        <f>IF(OR(COUNTA($ND$4:$OH$4)=0,$A22=""),"",IF('2.ชื่อนักเรียน'!R28="ย้าย","-",COUNTIF($ND22:$OH22,"ป")))</f>
        <v/>
      </c>
      <c r="QP22" s="440" t="str">
        <f>IF(OR(COUNTA($ND$4:$OH$4)=0,$A22=""),"",IF('2.ชื่อนักเรียน'!R28="ย้าย","-",COUNTIF($ND22:$OH22,"ล")))</f>
        <v/>
      </c>
      <c r="QQ22" s="440" t="str">
        <f>IF(OR(COUNTA($ND$4:$OH$4)=0,$A22=""),"",IF('2.ชื่อนักเรียน'!R28="ย้าย","-",COUNTIF($ND22:$OH22,"ข")))</f>
        <v/>
      </c>
      <c r="QR22" s="439" t="str">
        <f>IF(OR(COUNTA($PP$3:$QM$3,$QN$3)=0,$A22=""),"",IF('2.ชื่อนักเรียน'!R28="ย้าย","-",SUM(PP22,PT22,PX22,QB22,QF22,QJ22,QN22)))</f>
        <v/>
      </c>
      <c r="QS22" s="440" t="str">
        <f>IF(OR(COUNTA($PP$3:$QM$3,$QN$3)=0,$A22=""),"",IF('2.ชื่อนักเรียน'!R28="ย้าย","-",SUM(PQ22,PU22,PY22,QC22,QG22,QK22,QO22)))</f>
        <v/>
      </c>
      <c r="QT22" s="440" t="str">
        <f>IF(OR(COUNTA($PP$3:$QM$3,$QN$3)=0,$A22=""),"",IF('2.ชื่อนักเรียน'!R28="ย้าย","-",SUM(PR22,PV22,PZ22,QD22,QH22,QL22,QP22)))</f>
        <v/>
      </c>
      <c r="QU22" s="452" t="str">
        <f>IF(OR(COUNTA($PP$3:$QM$3,$QN$3)=0,$A22=""),"",IF('2.ชื่อนักเรียน'!R28="ย้าย","-",SUM(PS22,PW22,QA22,QE22,QI22,QM22,QQ22)))</f>
        <v/>
      </c>
      <c r="QV22" s="428" t="str">
        <f t="shared" si="1"/>
        <v/>
      </c>
      <c r="QW22" s="442" t="str">
        <f>IF(QV22="","",IF('2.ชื่อนักเรียน'!R28="ย้าย","ย้าย",(QV22*100)/COUNTA($GU$4:$HY$4,$IB$4:$JF$4,$JI$4:$KM$4,$KP$4:$LT$4,$LW$4:$NA$4,$ND$4:$OH$4,$FN$4:$GR$4)))</f>
        <v/>
      </c>
      <c r="QX22" s="453" t="str">
        <f>IF('2.ชื่อนักเรียน'!C28="","",'2.ชื่อนักเรียน'!C28)</f>
        <v/>
      </c>
      <c r="QY22" s="454" t="str">
        <f>IF('2.ชื่อนักเรียน'!D28="","",'2.ชื่อนักเรียน'!D28)</f>
        <v/>
      </c>
      <c r="QZ22" s="428" t="str">
        <f>IF(A22="","",IF('2.ชื่อนักเรียน'!R28="ย้าย","-",$RN$4))</f>
        <v/>
      </c>
      <c r="RA22" s="428" t="str">
        <f>IF(A22="","",IF('2.ชื่อนักเรียน'!R28="ย้าย","-",SUM(PP22,OK22,OO22,OS22,OW22,PA22,PE22,PT22,PX22,QB22,QF22,QJ22,QN22)))</f>
        <v/>
      </c>
      <c r="RB22" s="428" t="str">
        <f>IF(A22="","",IF('2.ชื่อนักเรียน'!R28="ย้าย","-",SUM(PQ22,OL22,OP22,OT22,OX22,PB22,PF22,PU22,PY22,QC22,QG22,QK22,QO22)))</f>
        <v/>
      </c>
      <c r="RC22" s="428" t="str">
        <f>IF(A22="","",IF('2.ชื่อนักเรียน'!R28="ย้าย","-",SUM(PR22,OM22,OQ22,OU22,OY22,PC22,PG22,PV22,PZ22,QD22,QH22,QL22,QP22)))</f>
        <v/>
      </c>
      <c r="RD22" s="455" t="str">
        <f>IF(A22="","",IF('2.ชื่อนักเรียน'!R28="ย้าย","-",SUM(PS22,ON22,OR22,OV22,OZ22,PD22,PH22,PW22,QA22,QE22,QI22,QM22,QQ22)))</f>
        <v/>
      </c>
      <c r="RE22" s="442" t="str">
        <f>IF(A22="","",IF('2.ชื่อนักเรียน'!R28="ย้าย","-",(RA22*100)/QZ22))</f>
        <v/>
      </c>
      <c r="RF22" s="428" t="str">
        <f>IF(A22="","",IF('2.ชื่อนักเรียน'!R28="ย้าย","-",RA22))</f>
        <v/>
      </c>
      <c r="RG22" s="442" t="str">
        <f>IF(A22="","",IF('2.ชื่อนักเรียน'!R28="ย้าย","ย้าย",RE22))</f>
        <v/>
      </c>
      <c r="RH22" s="456"/>
    </row>
    <row r="23" spans="1:476" ht="21" customHeight="1">
      <c r="A23" s="446" t="str">
        <f>IF('2.ชื่อนักเรียน'!C29="","",'2.ชื่อนักเรียน'!C29)</f>
        <v/>
      </c>
      <c r="B23" s="447" t="str">
        <f>IF('2.ชื่อนักเรียน'!D29="","",'2.ชื่อนักเรียน'!D29)</f>
        <v/>
      </c>
      <c r="C23" s="448" t="str">
        <f>IF('2.ชื่อนักเรียน'!R29="","",'2.ชื่อนักเรียน'!R29)</f>
        <v/>
      </c>
      <c r="D23" s="428">
        <v>19</v>
      </c>
      <c r="E23" s="449"/>
      <c r="F23" s="450"/>
      <c r="G23" s="450"/>
      <c r="H23" s="450"/>
      <c r="I23" s="450"/>
      <c r="J23" s="450"/>
      <c r="K23" s="450"/>
      <c r="L23" s="450"/>
      <c r="M23" s="450"/>
      <c r="N23" s="450"/>
      <c r="O23" s="450"/>
      <c r="P23" s="450"/>
      <c r="Q23" s="450"/>
      <c r="R23" s="450"/>
      <c r="S23" s="450"/>
      <c r="T23" s="450"/>
      <c r="U23" s="450"/>
      <c r="V23" s="450"/>
      <c r="W23" s="450"/>
      <c r="X23" s="450"/>
      <c r="Y23" s="450"/>
      <c r="Z23" s="450"/>
      <c r="AA23" s="450"/>
      <c r="AB23" s="450"/>
      <c r="AC23" s="450"/>
      <c r="AD23" s="450"/>
      <c r="AE23" s="450"/>
      <c r="AF23" s="450"/>
      <c r="AG23" s="450"/>
      <c r="AH23" s="450"/>
      <c r="AI23" s="451"/>
      <c r="AJ23" s="428" t="str">
        <f>IF(COUNTA($E$3:$AI$3)=0,"",IF('2.ชื่อนักเรียน'!R29="ย้าย","ย้าย",OK23))</f>
        <v/>
      </c>
      <c r="AK23" s="428">
        <v>19</v>
      </c>
      <c r="AL23" s="449"/>
      <c r="AM23" s="450"/>
      <c r="AN23" s="450"/>
      <c r="AO23" s="450"/>
      <c r="AP23" s="450"/>
      <c r="AQ23" s="450"/>
      <c r="AR23" s="450"/>
      <c r="AS23" s="450"/>
      <c r="AT23" s="450"/>
      <c r="AU23" s="450"/>
      <c r="AV23" s="450"/>
      <c r="AW23" s="450"/>
      <c r="AX23" s="450"/>
      <c r="AY23" s="450"/>
      <c r="AZ23" s="450"/>
      <c r="BA23" s="450"/>
      <c r="BB23" s="450"/>
      <c r="BC23" s="450"/>
      <c r="BD23" s="450"/>
      <c r="BE23" s="450"/>
      <c r="BF23" s="450"/>
      <c r="BG23" s="450"/>
      <c r="BH23" s="450"/>
      <c r="BI23" s="450"/>
      <c r="BJ23" s="450"/>
      <c r="BK23" s="450"/>
      <c r="BL23" s="450"/>
      <c r="BM23" s="450"/>
      <c r="BN23" s="450"/>
      <c r="BO23" s="450"/>
      <c r="BP23" s="451"/>
      <c r="BQ23" s="428" t="str">
        <f>IF(COUNTA($AL$4:$BP$4)=0,"",IF('2.ชื่อนักเรียน'!R29="ย้าย","ย้าย",OO23))</f>
        <v/>
      </c>
      <c r="BR23" s="428">
        <v>19</v>
      </c>
      <c r="BS23" s="449"/>
      <c r="BT23" s="450"/>
      <c r="BU23" s="450"/>
      <c r="BV23" s="450"/>
      <c r="BW23" s="450"/>
      <c r="BX23" s="450"/>
      <c r="BY23" s="450"/>
      <c r="BZ23" s="450"/>
      <c r="CA23" s="450"/>
      <c r="CB23" s="450"/>
      <c r="CC23" s="450"/>
      <c r="CD23" s="450"/>
      <c r="CE23" s="450"/>
      <c r="CF23" s="450"/>
      <c r="CG23" s="450"/>
      <c r="CH23" s="450"/>
      <c r="CI23" s="450"/>
      <c r="CJ23" s="450"/>
      <c r="CK23" s="450"/>
      <c r="CL23" s="450"/>
      <c r="CM23" s="450"/>
      <c r="CN23" s="450"/>
      <c r="CO23" s="450"/>
      <c r="CP23" s="450"/>
      <c r="CQ23" s="450"/>
      <c r="CR23" s="450"/>
      <c r="CS23" s="450"/>
      <c r="CT23" s="450"/>
      <c r="CU23" s="450"/>
      <c r="CV23" s="450"/>
      <c r="CW23" s="451"/>
      <c r="CX23" s="428" t="str">
        <f>IF(COUNTA($BS$4:$CW$4)=0,"",IF('2.ชื่อนักเรียน'!R29="ย้าย","ย้าย",OS23))</f>
        <v/>
      </c>
      <c r="CY23" s="428">
        <v>19</v>
      </c>
      <c r="CZ23" s="449"/>
      <c r="DA23" s="450"/>
      <c r="DB23" s="450"/>
      <c r="DC23" s="450"/>
      <c r="DD23" s="450"/>
      <c r="DE23" s="450"/>
      <c r="DF23" s="450"/>
      <c r="DG23" s="450"/>
      <c r="DH23" s="450"/>
      <c r="DI23" s="450"/>
      <c r="DJ23" s="450"/>
      <c r="DK23" s="450"/>
      <c r="DL23" s="450"/>
      <c r="DM23" s="450"/>
      <c r="DN23" s="450"/>
      <c r="DO23" s="450"/>
      <c r="DP23" s="450"/>
      <c r="DQ23" s="450"/>
      <c r="DR23" s="450"/>
      <c r="DS23" s="450"/>
      <c r="DT23" s="450"/>
      <c r="DU23" s="450"/>
      <c r="DV23" s="450"/>
      <c r="DW23" s="450"/>
      <c r="DX23" s="450"/>
      <c r="DY23" s="450"/>
      <c r="DZ23" s="450"/>
      <c r="EA23" s="450"/>
      <c r="EB23" s="450"/>
      <c r="EC23" s="450"/>
      <c r="ED23" s="451"/>
      <c r="EE23" s="428" t="str">
        <f>IF(COUNTA($CZ$4:$ED$4)=0,"",IF('2.ชื่อนักเรียน'!R29="ย้าย","ย้าย",OW23))</f>
        <v/>
      </c>
      <c r="EF23" s="428">
        <v>19</v>
      </c>
      <c r="EG23" s="449"/>
      <c r="EH23" s="450"/>
      <c r="EI23" s="450"/>
      <c r="EJ23" s="450"/>
      <c r="EK23" s="450"/>
      <c r="EL23" s="450"/>
      <c r="EM23" s="450"/>
      <c r="EN23" s="450"/>
      <c r="EO23" s="450"/>
      <c r="EP23" s="450"/>
      <c r="EQ23" s="450"/>
      <c r="ER23" s="450"/>
      <c r="ES23" s="450"/>
      <c r="ET23" s="450"/>
      <c r="EU23" s="450"/>
      <c r="EV23" s="450"/>
      <c r="EW23" s="450"/>
      <c r="EX23" s="450"/>
      <c r="EY23" s="450"/>
      <c r="EZ23" s="450"/>
      <c r="FA23" s="450"/>
      <c r="FB23" s="450"/>
      <c r="FC23" s="450"/>
      <c r="FD23" s="450"/>
      <c r="FE23" s="450"/>
      <c r="FF23" s="450"/>
      <c r="FG23" s="450"/>
      <c r="FH23" s="450"/>
      <c r="FI23" s="450"/>
      <c r="FJ23" s="450"/>
      <c r="FK23" s="451"/>
      <c r="FL23" s="428" t="str">
        <f>IF(COUNTA($EG$4:$FK$4)=0,"",IF('2.ชื่อนักเรียน'!R29="ย้าย","ย้าย",PA23))</f>
        <v/>
      </c>
      <c r="FM23" s="428">
        <v>19</v>
      </c>
      <c r="FN23" s="449"/>
      <c r="FO23" s="450"/>
      <c r="FP23" s="450"/>
      <c r="FQ23" s="450"/>
      <c r="FR23" s="450"/>
      <c r="FS23" s="450"/>
      <c r="FT23" s="450"/>
      <c r="FU23" s="450"/>
      <c r="FV23" s="450"/>
      <c r="FW23" s="450"/>
      <c r="FX23" s="450"/>
      <c r="FY23" s="450"/>
      <c r="FZ23" s="450"/>
      <c r="GA23" s="450"/>
      <c r="GB23" s="450"/>
      <c r="GC23" s="450"/>
      <c r="GD23" s="450"/>
      <c r="GE23" s="450"/>
      <c r="GF23" s="450"/>
      <c r="GG23" s="450"/>
      <c r="GH23" s="450"/>
      <c r="GI23" s="450"/>
      <c r="GJ23" s="450"/>
      <c r="GK23" s="450"/>
      <c r="GL23" s="450"/>
      <c r="GM23" s="450"/>
      <c r="GN23" s="450"/>
      <c r="GO23" s="450"/>
      <c r="GP23" s="450"/>
      <c r="GQ23" s="450"/>
      <c r="GR23" s="451"/>
      <c r="GS23" s="428" t="str">
        <f>IF(COUNTA($FN$4:$GR$4)=0,"",IF('2.ชื่อนักเรียน'!R29="ย้าย","ย้าย",PE23))</f>
        <v/>
      </c>
      <c r="GT23" s="428">
        <v>19</v>
      </c>
      <c r="GU23" s="449"/>
      <c r="GV23" s="450"/>
      <c r="GW23" s="450"/>
      <c r="GX23" s="450"/>
      <c r="GY23" s="450"/>
      <c r="GZ23" s="450"/>
      <c r="HA23" s="450"/>
      <c r="HB23" s="450"/>
      <c r="HC23" s="450"/>
      <c r="HD23" s="450"/>
      <c r="HE23" s="450"/>
      <c r="HF23" s="450"/>
      <c r="HG23" s="450"/>
      <c r="HH23" s="450"/>
      <c r="HI23" s="450"/>
      <c r="HJ23" s="450"/>
      <c r="HK23" s="450"/>
      <c r="HL23" s="450"/>
      <c r="HM23" s="450"/>
      <c r="HN23" s="450"/>
      <c r="HO23" s="450"/>
      <c r="HP23" s="450"/>
      <c r="HQ23" s="450"/>
      <c r="HR23" s="450"/>
      <c r="HS23" s="450"/>
      <c r="HT23" s="450"/>
      <c r="HU23" s="450"/>
      <c r="HV23" s="450"/>
      <c r="HW23" s="450"/>
      <c r="HX23" s="450"/>
      <c r="HY23" s="451"/>
      <c r="HZ23" s="428" t="str">
        <f>IF(COUNTA($GU$4:HY22)=0,"",IF('2.ชื่อนักเรียน'!R29="ย้าย","ย้าย",PT23))</f>
        <v/>
      </c>
      <c r="IA23" s="428">
        <v>19</v>
      </c>
      <c r="IB23" s="449"/>
      <c r="IC23" s="450"/>
      <c r="ID23" s="450"/>
      <c r="IE23" s="450"/>
      <c r="IF23" s="450"/>
      <c r="IG23" s="450"/>
      <c r="IH23" s="450"/>
      <c r="II23" s="450"/>
      <c r="IJ23" s="450"/>
      <c r="IK23" s="450"/>
      <c r="IL23" s="450"/>
      <c r="IM23" s="450"/>
      <c r="IN23" s="450"/>
      <c r="IO23" s="450"/>
      <c r="IP23" s="450"/>
      <c r="IQ23" s="450"/>
      <c r="IR23" s="450"/>
      <c r="IS23" s="450"/>
      <c r="IT23" s="450"/>
      <c r="IU23" s="450"/>
      <c r="IV23" s="450"/>
      <c r="IW23" s="450"/>
      <c r="IX23" s="450"/>
      <c r="IY23" s="450"/>
      <c r="IZ23" s="450"/>
      <c r="JA23" s="450"/>
      <c r="JB23" s="450"/>
      <c r="JC23" s="450"/>
      <c r="JD23" s="450"/>
      <c r="JE23" s="450"/>
      <c r="JF23" s="451"/>
      <c r="JG23" s="428" t="str">
        <f>IF(COUNTA($IB$4:$JF$4)=0,"",IF('2.ชื่อนักเรียน'!R29="ย้าย","ย้าย",PX23))</f>
        <v/>
      </c>
      <c r="JH23" s="428">
        <v>19</v>
      </c>
      <c r="JI23" s="449"/>
      <c r="JJ23" s="450"/>
      <c r="JK23" s="450"/>
      <c r="JL23" s="450"/>
      <c r="JM23" s="450"/>
      <c r="JN23" s="450"/>
      <c r="JO23" s="450"/>
      <c r="JP23" s="450"/>
      <c r="JQ23" s="450"/>
      <c r="JR23" s="450"/>
      <c r="JS23" s="450"/>
      <c r="JT23" s="450"/>
      <c r="JU23" s="450"/>
      <c r="JV23" s="450"/>
      <c r="JW23" s="450"/>
      <c r="JX23" s="450"/>
      <c r="JY23" s="450"/>
      <c r="JZ23" s="450"/>
      <c r="KA23" s="450"/>
      <c r="KB23" s="450"/>
      <c r="KC23" s="450"/>
      <c r="KD23" s="450"/>
      <c r="KE23" s="450"/>
      <c r="KF23" s="450"/>
      <c r="KG23" s="450"/>
      <c r="KH23" s="450"/>
      <c r="KI23" s="450"/>
      <c r="KJ23" s="450"/>
      <c r="KK23" s="450"/>
      <c r="KL23" s="450"/>
      <c r="KM23" s="451"/>
      <c r="KN23" s="430" t="str">
        <f>IF(COUNTA($JI$4:$KM$4)=0,"",IF('2.ชื่อนักเรียน'!R29="ย้าย","ย้าย",QB23))</f>
        <v/>
      </c>
      <c r="KO23" s="428">
        <v>19</v>
      </c>
      <c r="KP23" s="449"/>
      <c r="KQ23" s="450"/>
      <c r="KR23" s="450"/>
      <c r="KS23" s="450"/>
      <c r="KT23" s="450"/>
      <c r="KU23" s="450"/>
      <c r="KV23" s="450"/>
      <c r="KW23" s="450"/>
      <c r="KX23" s="450"/>
      <c r="KY23" s="450"/>
      <c r="KZ23" s="450"/>
      <c r="LA23" s="450"/>
      <c r="LB23" s="450"/>
      <c r="LC23" s="450"/>
      <c r="LD23" s="450"/>
      <c r="LE23" s="450"/>
      <c r="LF23" s="450"/>
      <c r="LG23" s="450"/>
      <c r="LH23" s="450"/>
      <c r="LI23" s="450"/>
      <c r="LJ23" s="450"/>
      <c r="LK23" s="450"/>
      <c r="LL23" s="450"/>
      <c r="LM23" s="450"/>
      <c r="LN23" s="450"/>
      <c r="LO23" s="450"/>
      <c r="LP23" s="450"/>
      <c r="LQ23" s="450"/>
      <c r="LR23" s="450"/>
      <c r="LS23" s="450"/>
      <c r="LT23" s="451"/>
      <c r="LU23" s="430" t="str">
        <f>IF(COUNTA($KP$4:$LT$4)=0,"",IF('2.ชื่อนักเรียน'!R29="ย้าย","ย้าย",QF23))</f>
        <v/>
      </c>
      <c r="LV23" s="428">
        <v>19</v>
      </c>
      <c r="LW23" s="449"/>
      <c r="LX23" s="450"/>
      <c r="LY23" s="450"/>
      <c r="LZ23" s="450"/>
      <c r="MA23" s="450"/>
      <c r="MB23" s="450"/>
      <c r="MC23" s="450"/>
      <c r="MD23" s="450"/>
      <c r="ME23" s="450"/>
      <c r="MF23" s="450"/>
      <c r="MG23" s="450"/>
      <c r="MH23" s="450"/>
      <c r="MI23" s="450"/>
      <c r="MJ23" s="450"/>
      <c r="MK23" s="450"/>
      <c r="ML23" s="450"/>
      <c r="MM23" s="450"/>
      <c r="MN23" s="450"/>
      <c r="MO23" s="450"/>
      <c r="MP23" s="450"/>
      <c r="MQ23" s="450"/>
      <c r="MR23" s="450"/>
      <c r="MS23" s="450"/>
      <c r="MT23" s="450"/>
      <c r="MU23" s="450"/>
      <c r="MV23" s="450"/>
      <c r="MW23" s="450"/>
      <c r="MX23" s="450"/>
      <c r="MY23" s="450"/>
      <c r="MZ23" s="450"/>
      <c r="NA23" s="451"/>
      <c r="NB23" s="430" t="str">
        <f>IF(COUNTA($LW$5:$NA$5)=0,"",IF('2.ชื่อนักเรียน'!R29="ย้าย","ย้าย",QJ23))</f>
        <v/>
      </c>
      <c r="NC23" s="430">
        <v>19</v>
      </c>
      <c r="ND23" s="449"/>
      <c r="NE23" s="450"/>
      <c r="NF23" s="450"/>
      <c r="NG23" s="450"/>
      <c r="NH23" s="450"/>
      <c r="NI23" s="450"/>
      <c r="NJ23" s="450"/>
      <c r="NK23" s="450"/>
      <c r="NL23" s="450"/>
      <c r="NM23" s="450"/>
      <c r="NN23" s="450"/>
      <c r="NO23" s="450"/>
      <c r="NP23" s="450"/>
      <c r="NQ23" s="450"/>
      <c r="NR23" s="450"/>
      <c r="NS23" s="450"/>
      <c r="NT23" s="450"/>
      <c r="NU23" s="450"/>
      <c r="NV23" s="450"/>
      <c r="NW23" s="450"/>
      <c r="NX23" s="450"/>
      <c r="NY23" s="450"/>
      <c r="NZ23" s="450"/>
      <c r="OA23" s="450"/>
      <c r="OB23" s="450"/>
      <c r="OC23" s="450"/>
      <c r="OD23" s="450"/>
      <c r="OE23" s="450"/>
      <c r="OF23" s="450"/>
      <c r="OG23" s="450"/>
      <c r="OH23" s="451"/>
      <c r="OI23" s="430" t="str">
        <f>IF(COUNTA($ND$4:$OH$4)=0,"",IF('2.ชื่อนักเรียน'!R29="ย้าย","ย้าย",QN23))</f>
        <v/>
      </c>
      <c r="OJ23" s="428">
        <v>19</v>
      </c>
      <c r="OK23" s="439" t="str">
        <f>IF(OR(COUNTA($E$4:$AI$4)=0,$A23=""),"",IF('2.ชื่อนักเรียน'!R29="ย้าย","-",COUNTIF($E23:$AI23,"/")))</f>
        <v/>
      </c>
      <c r="OL23" s="440" t="str">
        <f>IF(OR(COUNTA($E$4:$AI$4)=0,$A23=""),"",IF('2.ชื่อนักเรียน'!R29="ย้าย","-",COUNTIF($E23:$AI23,"ป")))</f>
        <v/>
      </c>
      <c r="OM23" s="440" t="str">
        <f>IF(OR(COUNTA($E$4:$AI$4)=0,$A23=""),"",IF('2.ชื่อนักเรียน'!R29="ย้าย","-",COUNTIF($E23:$AI23,"ล")))</f>
        <v/>
      </c>
      <c r="ON23" s="441" t="str">
        <f>IF(OR(COUNTA($E$4:$AI$4)=0,$A23=""),"",IF('2.ชื่อนักเรียน'!R29="ย้าย","-",COUNTIF($E23:$AI23,"ข")))</f>
        <v/>
      </c>
      <c r="OO23" s="439" t="str">
        <f>IF(OR(COUNTA($AL$4:$BP$4)=0,$A23=""),"",IF('2.ชื่อนักเรียน'!R29="ย้าย","-",COUNTIF($AL23:$BP23,"/")))</f>
        <v/>
      </c>
      <c r="OP23" s="440" t="str">
        <f>IF(OR(COUNTA($AL$4:$BP$4)=0,$A23=""),"",IF('2.ชื่อนักเรียน'!R29="ย้าย","-",COUNTIF($AL23:$BP23,"ป")))</f>
        <v/>
      </c>
      <c r="OQ23" s="440" t="str">
        <f>IF(OR(COUNTA($AL$4:$BP$4)=0,$A23=""),"",IF('2.ชื่อนักเรียน'!R29="ย้าย","-",COUNTIF($AL23:$BP23,"ล")))</f>
        <v/>
      </c>
      <c r="OR23" s="441" t="str">
        <f>IF(OR(COUNTA($AL$4:$BP$4)=0,$A23=""),"",IF('2.ชื่อนักเรียน'!R29="ย้าย","-",COUNTIF($AL23:$BP23,"ข")))</f>
        <v/>
      </c>
      <c r="OS23" s="439" t="str">
        <f>IF(OR(COUNTA($BS$4:$CW$4)=0,$A23=""),"",IF('2.ชื่อนักเรียน'!R29="ย้าย","-",COUNTIF($BS23:$CW23,"/")))</f>
        <v/>
      </c>
      <c r="OT23" s="440" t="str">
        <f>IF(OR(COUNTA($BS$4:$CW$4)=0,$A23=""),"",IF('2.ชื่อนักเรียน'!R29="ย้าย","-",COUNTIF($BS23:$CW23,"ป")))</f>
        <v/>
      </c>
      <c r="OU23" s="440" t="str">
        <f>IF(OR(COUNTA($BS$4:$CW$4)=0,$A23=""),"",IF('2.ชื่อนักเรียน'!R29="ย้าย","-",COUNTIF($BS23:$CW23,"ล")))</f>
        <v/>
      </c>
      <c r="OV23" s="441" t="str">
        <f>IF(OR(COUNTA($BS$4:$CW$4)=0,$A23=""),"",IF('2.ชื่อนักเรียน'!R29="ย้าย","-",COUNTIF($BS23:$CW23,"ข")))</f>
        <v/>
      </c>
      <c r="OW23" s="439" t="str">
        <f>IF(OR(COUNTA($CZ$4:$ED$4)=0,$A23=""),"",IF('2.ชื่อนักเรียน'!R29="ย้าย","-",COUNTIF($CZ23:$ED23,"/")))</f>
        <v/>
      </c>
      <c r="OX23" s="440" t="str">
        <f>IF(OR(COUNTA($CZ$4:$ED$4)=0,$A23=""),"",IF('2.ชื่อนักเรียน'!R29="ย้าย","-",COUNTIF($CZ23:$ED23,"ป")))</f>
        <v/>
      </c>
      <c r="OY23" s="440" t="str">
        <f>IF(OR(COUNTA($CZ$4:$ED$4)=0,A23=""),"",IF('2.ชื่อนักเรียน'!R29="ย้าย","-",COUNTIF($CZ23:$ED23,"ล")))</f>
        <v/>
      </c>
      <c r="OZ23" s="441" t="str">
        <f>IF(OR(COUNTA($CZ$4:$ED$4)=0,A23=""),"",IF('2.ชื่อนักเรียน'!R29="ย้าย","-",COUNTIF($CZ23:$ED23,"ข")))</f>
        <v/>
      </c>
      <c r="PA23" s="439" t="str">
        <f>IF(OR(COUNTA($EG$4:$FK$4)=0,$A23=""),"",IF('2.ชื่อนักเรียน'!R29="ย้าย","-",COUNTIF($EG23:$FK23,"/")))</f>
        <v/>
      </c>
      <c r="PB23" s="440" t="str">
        <f>IF(OR(COUNTA($EG$4:$FK$4)=0,$A23=""),"",IF('2.ชื่อนักเรียน'!R29="ย้าย","-",COUNTIF($EG23:$FK23,"ป")))</f>
        <v/>
      </c>
      <c r="PC23" s="440" t="str">
        <f>IF(OR(COUNTA($EG$4:$FK$4)=0,A23=""),"",IF('2.ชื่อนักเรียน'!R29="ย้าย","-",COUNTIF($EG23:$FK23,"ล")))</f>
        <v/>
      </c>
      <c r="PD23" s="441" t="str">
        <f>IF(OR(COUNTA($EG$4:$FK$4)=0,A23=""),"",IF('2.ชื่อนักเรียน'!R29="ย้าย","-",COUNTIF($EG23:$FK23,"ข")))</f>
        <v/>
      </c>
      <c r="PE23" s="439" t="str">
        <f>IF(OR(COUNTA($FN$4:$GR$4)=0,$A23=""),"",IF('2.ชื่อนักเรียน'!R29="ย้าย","-",COUNTIF($FN23:$GR23,"/")))</f>
        <v/>
      </c>
      <c r="PF23" s="440" t="str">
        <f>IF(OR(COUNTA($FN$4:$GR$4)=0,$A23=""),"",IF('2.ชื่อนักเรียน'!R29="ย้าย","-",COUNTIF($FN23:$GR23,"ป")))</f>
        <v/>
      </c>
      <c r="PG23" s="440" t="str">
        <f>IF(OR(COUNTA($FN$4:$GR$4)=0,A23=""),"",IF('2.ชื่อนักเรียน'!R29="ย้าย","-",COUNTIF($FN23:$GR23,"ล")))</f>
        <v/>
      </c>
      <c r="PH23" s="440" t="str">
        <f>IF(OR(COUNTA($FN$4:$GR$4)=0,A23=""),"",IF('2.ชื่อนักเรียน'!R29="ย้าย","-",COUNTIF($FN23:$GR23,"ข")))</f>
        <v/>
      </c>
      <c r="PI23" s="439" t="str">
        <f>IF(OR(COUNTA($OK$3:$PD$3,$PE$3)=0,$A23=""),"",IF('2.ชื่อนักเรียน'!R29="ย้าย","-",SUM(OK23,OO23,OS23,OW23,PA23,PE23)))</f>
        <v/>
      </c>
      <c r="PJ23" s="440" t="str">
        <f>IF(OR(COUNTA($OK$3:$PD$3,$PE$3)=0,$A23=""),"",IF('2.ชื่อนักเรียน'!R29="ย้าย","-",SUM(OL23,OP23,OT23,OX23,PB23,PF23)))</f>
        <v/>
      </c>
      <c r="PK23" s="440" t="str">
        <f>IF(OR(COUNTA($OK$3:$PD$3,$PE$3)=0,$A23=""),"",IF('2.ชื่อนักเรียน'!R29="ย้าย","-",SUM(OM23,OQ23,OU23,OY23,PC23,PG23)))</f>
        <v/>
      </c>
      <c r="PL23" s="452" t="str">
        <f>IF(OR(COUNTA($OK$3:$PD$3,$PE$3)=0,$A23=""),"",IF('2.ชื่อนักเรียน'!R29="ย้าย","-",SUM(ON23,OR23,OV23,OZ23,PD23,PH23)))</f>
        <v/>
      </c>
      <c r="PM23" s="428" t="str">
        <f>IF(PI23="","",PI23)</f>
        <v/>
      </c>
      <c r="PN23" s="442" t="str">
        <f>IF(PM23="","",IF('2.ชื่อนักเรียน'!R29="ย้าย","ย้าย",(PM23*100)/COUNTA($E$4:$AI$4,$AL$4:$BP$4,$BS$4:$CW$4,$CZ$4:$ED$4,$EG$4:$FK$4)))</f>
        <v/>
      </c>
      <c r="PO23" s="428">
        <v>19</v>
      </c>
      <c r="PP23" s="439" t="str">
        <f>IF(OR(COUNTA($FN$4:$GR$4)=0,$A23=""),"",IF('2.ชื่อนักเรียน'!R29="ย้าย","-",COUNTIF($FN23:$GR23,"/")))</f>
        <v/>
      </c>
      <c r="PQ23" s="440" t="str">
        <f>IF(OR(COUNTA($FN$4:$GR$4)=0,$A23=""),"",IF('2.ชื่อนักเรียน'!R29="ย้าย","-",COUNTIF($FN23:$GR23,"ป")))</f>
        <v/>
      </c>
      <c r="PR23" s="440" t="str">
        <f>IF(OR(COUNTA($FN$4:$GR$4)=0,A23=""),"",IF('2.ชื่อนักเรียน'!R29="ย้าย","-",COUNTIF($FN23:$GR23,"ล")))</f>
        <v/>
      </c>
      <c r="PS23" s="441" t="str">
        <f>IF(OR(COUNTA($FN$4:$GR$4)=0,A23=""),"",IF('2.ชื่อนักเรียน'!R29="ย้าย","-",COUNTIF($FN23:$GR23,"ข")))</f>
        <v/>
      </c>
      <c r="PT23" s="439" t="str">
        <f>IF(OR(COUNTA($GU$4:$HY$4)=0,$A23=""),"",IF('2.ชื่อนักเรียน'!R29="ย้าย","-",COUNTIF($GU23:$HY23,"/")))</f>
        <v/>
      </c>
      <c r="PU23" s="440" t="str">
        <f>IF(OR(COUNTA($GU$4:$HY$4)=0,$A23=""),"",IF('2.ชื่อนักเรียน'!R29="ย้าย","-",COUNTIF($GU23:$HY23,"ป")))</f>
        <v/>
      </c>
      <c r="PV23" s="440" t="str">
        <f>IF(OR(COUNTA($GU$4:$HY$4)=0,$A23=""),"",IF('2.ชื่อนักเรียน'!R29="ย้าย","-",COUNTIF($GU23:$HY23,"ล")))</f>
        <v/>
      </c>
      <c r="PW23" s="441" t="str">
        <f>IF(OR(COUNTA($GU$4:$HY$4)=0,$A23=""),"",IF('2.ชื่อนักเรียน'!R29="ย้าย","-",COUNTIF($GU23:$HY23,"ข")))</f>
        <v/>
      </c>
      <c r="PX23" s="439" t="str">
        <f>IF(OR(COUNTA($IB$4:$JF$4)=0,$A23=""),"",IF('2.ชื่อนักเรียน'!R29="ย้าย","-",COUNTIF($IB23:$JF23,"/")))</f>
        <v/>
      </c>
      <c r="PY23" s="440" t="str">
        <f>IF(OR(COUNTA($IB$4:$JF$4)=0,$A23=""),"",IF('2.ชื่อนักเรียน'!R29="ย้าย","-",COUNTIF($IB23:$JF23,"ป")))</f>
        <v/>
      </c>
      <c r="PZ23" s="440" t="str">
        <f>IF(OR(COUNTA($IB$4:$JF$4)=0,$A23=""),"",IF('2.ชื่อนักเรียน'!R29="ย้าย","-",COUNTIF($IB23:$JF23,"ล")))</f>
        <v/>
      </c>
      <c r="QA23" s="441" t="str">
        <f>IF(OR(COUNTA($IB$4:$JF$4)=0,$A23=""),"",IF('2.ชื่อนักเรียน'!R29="ย้าย","-",COUNTIF($IB23:$JF23,"ข")))</f>
        <v/>
      </c>
      <c r="QB23" s="439" t="str">
        <f>IF(OR(COUNTA($JI$4:$KM$4)=0,$A23=""),"",IF('2.ชื่อนักเรียน'!R29="ย้าย","-",COUNTIF($JI23:$KM23,"/")))</f>
        <v/>
      </c>
      <c r="QC23" s="440" t="str">
        <f>IF(OR(COUNTA($JI$4:$KM$4)=0,$A23=""),"",IF('2.ชื่อนักเรียน'!R29="ย้าย","-",COUNTIF($JI23:$KM23,"ป")))</f>
        <v/>
      </c>
      <c r="QD23" s="440" t="str">
        <f>IF(OR(COUNTA($JI$4:$KM$4)=0,$A23=""),"",IF('2.ชื่อนักเรียน'!R29="ย้าย","-",COUNTIF($JI23:$KM23,"ล")))</f>
        <v/>
      </c>
      <c r="QE23" s="441" t="str">
        <f>IF(OR(COUNTA($JI$4:$KM$4)=0,$A23=""),"",IF('2.ชื่อนักเรียน'!R29="ย้าย","-",COUNTIF($JI23:$KM23,"ข")))</f>
        <v/>
      </c>
      <c r="QF23" s="439" t="str">
        <f>IF(OR(COUNTA($KP$4:$LT$4)=0,$A23=""),"",IF('2.ชื่อนักเรียน'!R29="ย้าย","-",COUNTIF($KP23:$LT23,"/")))</f>
        <v/>
      </c>
      <c r="QG23" s="440" t="str">
        <f>IF(OR(COUNTA($KP$4:$LT$4)=0,$A23=""),"",IF('2.ชื่อนักเรียน'!R29="ย้าย","-",COUNTIF($KP23:$LT23,"ป")))</f>
        <v/>
      </c>
      <c r="QH23" s="440" t="str">
        <f>IF(OR(COUNTA($KP$4:$LT$4)=0,$A23=""),"",IF('2.ชื่อนักเรียน'!R29="ย้าย","-",COUNTIF($KP23:$LT23,"ล")))</f>
        <v/>
      </c>
      <c r="QI23" s="441" t="str">
        <f>IF(OR(COUNTA($KP$4:$LT$4)=0,$A23=""),"",IF('2.ชื่อนักเรียน'!R29="ย้าย","-",COUNTIF($KP23:$LT23,"ข")))</f>
        <v/>
      </c>
      <c r="QJ23" s="439" t="str">
        <f>IF(OR(COUNTA($LW$4:$NA$4)=0,$A23=""),"",IF('2.ชื่อนักเรียน'!R29="ย้าย","-",COUNTIF($LW23:$NA23,"/")))</f>
        <v/>
      </c>
      <c r="QK23" s="440" t="str">
        <f>IF(OR(COUNTA($LW$4:$NA$4)=0,$A23=""),"",IF('2.ชื่อนักเรียน'!R29="ย้าย","-",COUNTIF($LW23:$NA23,"ป")))</f>
        <v/>
      </c>
      <c r="QL23" s="440" t="str">
        <f>IF(OR(COUNTA($LW$4:$NA$4)=0,$A23=""),"",IF('2.ชื่อนักเรียน'!R29="ย้าย","-",COUNTIF($LW23:$NA23,"ล")))</f>
        <v/>
      </c>
      <c r="QM23" s="441" t="str">
        <f>IF(OR(COUNTA($LW$4:$NA$4)=0,$A23=""),"",IF('2.ชื่อนักเรียน'!R29="ย้าย","-",COUNTIF($LW23:$NA23,"ข")))</f>
        <v/>
      </c>
      <c r="QN23" s="439" t="str">
        <f>IF(OR(COUNTA($ND$4:$OH$4)=0,$A23=""),"",IF('2.ชื่อนักเรียน'!R29="ย้าย","-",COUNTIF($ND23:$OH23,"/")))</f>
        <v/>
      </c>
      <c r="QO23" s="440" t="str">
        <f>IF(OR(COUNTA($ND$4:$OH$4)=0,$A23=""),"",IF('2.ชื่อนักเรียน'!R29="ย้าย","-",COUNTIF($ND23:$OH23,"ป")))</f>
        <v/>
      </c>
      <c r="QP23" s="440" t="str">
        <f>IF(OR(COUNTA($ND$4:$OH$4)=0,$A23=""),"",IF('2.ชื่อนักเรียน'!R29="ย้าย","-",COUNTIF($ND23:$OH23,"ล")))</f>
        <v/>
      </c>
      <c r="QQ23" s="440" t="str">
        <f>IF(OR(COUNTA($ND$4:$OH$4)=0,$A23=""),"",IF('2.ชื่อนักเรียน'!R29="ย้าย","-",COUNTIF($ND23:$OH23,"ข")))</f>
        <v/>
      </c>
      <c r="QR23" s="439" t="str">
        <f>IF(OR(COUNTA($PP$3:$QM$3,$QN$3)=0,$A23=""),"",IF('2.ชื่อนักเรียน'!R29="ย้าย","-",SUM(PP23,PT23,PX23,QB23,QF23,QJ23,QN23)))</f>
        <v/>
      </c>
      <c r="QS23" s="440" t="str">
        <f>IF(OR(COUNTA($PP$3:$QM$3,$QN$3)=0,$A23=""),"",IF('2.ชื่อนักเรียน'!R29="ย้าย","-",SUM(PQ23,PU23,PY23,QC23,QG23,QK23,QO23)))</f>
        <v/>
      </c>
      <c r="QT23" s="440" t="str">
        <f>IF(OR(COUNTA($PP$3:$QM$3,$QN$3)=0,$A23=""),"",IF('2.ชื่อนักเรียน'!R29="ย้าย","-",SUM(PR23,PV23,PZ23,QD23,QH23,QL23,QP23)))</f>
        <v/>
      </c>
      <c r="QU23" s="452" t="str">
        <f>IF(OR(COUNTA($PP$3:$QM$3,$QN$3)=0,$A23=""),"",IF('2.ชื่อนักเรียน'!R29="ย้าย","-",SUM(PS23,PW23,QA23,QE23,QI23,QM23,QQ23)))</f>
        <v/>
      </c>
      <c r="QV23" s="428" t="str">
        <f t="shared" si="1"/>
        <v/>
      </c>
      <c r="QW23" s="442" t="str">
        <f>IF(QV23="","",IF('2.ชื่อนักเรียน'!R29="ย้าย","ย้าย",(QV23*100)/COUNTA($GU$4:$HY$4,$IB$4:$JF$4,$JI$4:$KM$4,$KP$4:$LT$4,$LW$4:$NA$4,$ND$4:$OH$4,$FN$4:$GR$4)))</f>
        <v/>
      </c>
      <c r="QX23" s="453" t="str">
        <f>IF('2.ชื่อนักเรียน'!C29="","",'2.ชื่อนักเรียน'!C29)</f>
        <v/>
      </c>
      <c r="QY23" s="454" t="str">
        <f>IF('2.ชื่อนักเรียน'!D29="","",'2.ชื่อนักเรียน'!D29)</f>
        <v/>
      </c>
      <c r="QZ23" s="428" t="str">
        <f>IF(A23="","",IF('2.ชื่อนักเรียน'!R29="ย้าย","-",$RN$4))</f>
        <v/>
      </c>
      <c r="RA23" s="428" t="str">
        <f>IF(A23="","",IF('2.ชื่อนักเรียน'!R29="ย้าย","-",SUM(PP23,OK23,OO23,OS23,OW23,PA23,PE23,PT23,PX23,QB23,QF23,QJ23,QN23)))</f>
        <v/>
      </c>
      <c r="RB23" s="428" t="str">
        <f>IF(A23="","",IF('2.ชื่อนักเรียน'!R29="ย้าย","-",SUM(PQ23,OL23,OP23,OT23,OX23,PB23,PF23,PU23,PY23,QC23,QG23,QK23,QO23)))</f>
        <v/>
      </c>
      <c r="RC23" s="428" t="str">
        <f>IF(A23="","",IF('2.ชื่อนักเรียน'!R29="ย้าย","-",SUM(PR23,OM23,OQ23,OU23,OY23,PC23,PG23,PV23,PZ23,QD23,QH23,QL23,QP23)))</f>
        <v/>
      </c>
      <c r="RD23" s="455" t="str">
        <f>IF(A23="","",IF('2.ชื่อนักเรียน'!R29="ย้าย","-",SUM(PS23,ON23,OR23,OV23,OZ23,PD23,PH23,PW23,QA23,QE23,QI23,QM23,QQ23)))</f>
        <v/>
      </c>
      <c r="RE23" s="442" t="str">
        <f>IF(A23="","",IF('2.ชื่อนักเรียน'!R29="ย้าย","-",(RA23*100)/QZ23))</f>
        <v/>
      </c>
      <c r="RF23" s="428" t="str">
        <f>IF(A23="","",IF('2.ชื่อนักเรียน'!R29="ย้าย","-",RA23))</f>
        <v/>
      </c>
      <c r="RG23" s="442" t="str">
        <f>IF(A23="","",IF('2.ชื่อนักเรียน'!R29="ย้าย","ย้าย",RE23))</f>
        <v/>
      </c>
      <c r="RH23" s="456"/>
    </row>
    <row r="24" spans="1:476" ht="21" customHeight="1">
      <c r="A24" s="446" t="str">
        <f>IF('2.ชื่อนักเรียน'!C30="","",'2.ชื่อนักเรียน'!C30)</f>
        <v/>
      </c>
      <c r="B24" s="447" t="str">
        <f>IF('2.ชื่อนักเรียน'!D30="","",'2.ชื่อนักเรียน'!D30)</f>
        <v/>
      </c>
      <c r="C24" s="448" t="str">
        <f>IF('2.ชื่อนักเรียน'!R30="","",'2.ชื่อนักเรียน'!R30)</f>
        <v/>
      </c>
      <c r="D24" s="428">
        <v>20</v>
      </c>
      <c r="E24" s="449"/>
      <c r="F24" s="450"/>
      <c r="G24" s="450"/>
      <c r="H24" s="450"/>
      <c r="I24" s="450"/>
      <c r="J24" s="450"/>
      <c r="K24" s="450"/>
      <c r="L24" s="450"/>
      <c r="M24" s="450"/>
      <c r="N24" s="450"/>
      <c r="O24" s="450"/>
      <c r="P24" s="450"/>
      <c r="Q24" s="450"/>
      <c r="R24" s="450"/>
      <c r="S24" s="450"/>
      <c r="T24" s="450"/>
      <c r="U24" s="450"/>
      <c r="V24" s="450"/>
      <c r="W24" s="450"/>
      <c r="X24" s="450"/>
      <c r="Y24" s="450"/>
      <c r="Z24" s="450"/>
      <c r="AA24" s="450"/>
      <c r="AB24" s="450"/>
      <c r="AC24" s="450"/>
      <c r="AD24" s="450"/>
      <c r="AE24" s="450"/>
      <c r="AF24" s="450"/>
      <c r="AG24" s="450"/>
      <c r="AH24" s="450"/>
      <c r="AI24" s="451"/>
      <c r="AJ24" s="428" t="str">
        <f>IF(COUNTA($E$3:$AI$3)=0,"",IF('2.ชื่อนักเรียน'!R30="ย้าย","ย้าย",OK24))</f>
        <v/>
      </c>
      <c r="AK24" s="428">
        <v>20</v>
      </c>
      <c r="AL24" s="449"/>
      <c r="AM24" s="450"/>
      <c r="AN24" s="450"/>
      <c r="AO24" s="450"/>
      <c r="AP24" s="450"/>
      <c r="AQ24" s="450"/>
      <c r="AR24" s="450"/>
      <c r="AS24" s="450"/>
      <c r="AT24" s="450"/>
      <c r="AU24" s="450"/>
      <c r="AV24" s="450"/>
      <c r="AW24" s="450"/>
      <c r="AX24" s="450"/>
      <c r="AY24" s="450"/>
      <c r="AZ24" s="450"/>
      <c r="BA24" s="450"/>
      <c r="BB24" s="450"/>
      <c r="BC24" s="450"/>
      <c r="BD24" s="450"/>
      <c r="BE24" s="450"/>
      <c r="BF24" s="450"/>
      <c r="BG24" s="450"/>
      <c r="BH24" s="450"/>
      <c r="BI24" s="450"/>
      <c r="BJ24" s="450"/>
      <c r="BK24" s="450"/>
      <c r="BL24" s="450"/>
      <c r="BM24" s="450"/>
      <c r="BN24" s="450"/>
      <c r="BO24" s="450"/>
      <c r="BP24" s="451"/>
      <c r="BQ24" s="428" t="str">
        <f>IF(COUNTA($AL$4:$BP$4)=0,"",IF('2.ชื่อนักเรียน'!R30="ย้าย","ย้าย",OO24))</f>
        <v/>
      </c>
      <c r="BR24" s="428">
        <v>20</v>
      </c>
      <c r="BS24" s="449"/>
      <c r="BT24" s="450"/>
      <c r="BU24" s="450"/>
      <c r="BV24" s="450"/>
      <c r="BW24" s="450"/>
      <c r="BX24" s="450"/>
      <c r="BY24" s="450"/>
      <c r="BZ24" s="450"/>
      <c r="CA24" s="450"/>
      <c r="CB24" s="450"/>
      <c r="CC24" s="450"/>
      <c r="CD24" s="450"/>
      <c r="CE24" s="450"/>
      <c r="CF24" s="450"/>
      <c r="CG24" s="450"/>
      <c r="CH24" s="450"/>
      <c r="CI24" s="450"/>
      <c r="CJ24" s="450"/>
      <c r="CK24" s="450"/>
      <c r="CL24" s="450"/>
      <c r="CM24" s="450"/>
      <c r="CN24" s="450"/>
      <c r="CO24" s="450"/>
      <c r="CP24" s="450"/>
      <c r="CQ24" s="450"/>
      <c r="CR24" s="450"/>
      <c r="CS24" s="450"/>
      <c r="CT24" s="450"/>
      <c r="CU24" s="450"/>
      <c r="CV24" s="450"/>
      <c r="CW24" s="451"/>
      <c r="CX24" s="428" t="str">
        <f>IF(COUNTA($BS$4:$CW$4)=0,"",IF('2.ชื่อนักเรียน'!R30="ย้าย","ย้าย",OS24))</f>
        <v/>
      </c>
      <c r="CY24" s="428">
        <v>20</v>
      </c>
      <c r="CZ24" s="449"/>
      <c r="DA24" s="450"/>
      <c r="DB24" s="450"/>
      <c r="DC24" s="450"/>
      <c r="DD24" s="450"/>
      <c r="DE24" s="450"/>
      <c r="DF24" s="450"/>
      <c r="DG24" s="450"/>
      <c r="DH24" s="450"/>
      <c r="DI24" s="450"/>
      <c r="DJ24" s="450"/>
      <c r="DK24" s="450"/>
      <c r="DL24" s="450"/>
      <c r="DM24" s="450"/>
      <c r="DN24" s="450"/>
      <c r="DO24" s="450"/>
      <c r="DP24" s="450"/>
      <c r="DQ24" s="450"/>
      <c r="DR24" s="450"/>
      <c r="DS24" s="450"/>
      <c r="DT24" s="450"/>
      <c r="DU24" s="450"/>
      <c r="DV24" s="450"/>
      <c r="DW24" s="450"/>
      <c r="DX24" s="450"/>
      <c r="DY24" s="450"/>
      <c r="DZ24" s="450"/>
      <c r="EA24" s="450"/>
      <c r="EB24" s="450"/>
      <c r="EC24" s="450"/>
      <c r="ED24" s="451"/>
      <c r="EE24" s="428" t="str">
        <f>IF(COUNTA($CZ$4:$ED$4)=0,"",IF('2.ชื่อนักเรียน'!R30="ย้าย","ย้าย",OW24))</f>
        <v/>
      </c>
      <c r="EF24" s="428">
        <v>20</v>
      </c>
      <c r="EG24" s="449"/>
      <c r="EH24" s="450"/>
      <c r="EI24" s="450"/>
      <c r="EJ24" s="450"/>
      <c r="EK24" s="450"/>
      <c r="EL24" s="450"/>
      <c r="EM24" s="450"/>
      <c r="EN24" s="450"/>
      <c r="EO24" s="450"/>
      <c r="EP24" s="450"/>
      <c r="EQ24" s="450"/>
      <c r="ER24" s="450"/>
      <c r="ES24" s="450"/>
      <c r="ET24" s="450"/>
      <c r="EU24" s="450"/>
      <c r="EV24" s="450"/>
      <c r="EW24" s="450"/>
      <c r="EX24" s="450"/>
      <c r="EY24" s="450"/>
      <c r="EZ24" s="450"/>
      <c r="FA24" s="450"/>
      <c r="FB24" s="450"/>
      <c r="FC24" s="450"/>
      <c r="FD24" s="450"/>
      <c r="FE24" s="450"/>
      <c r="FF24" s="450"/>
      <c r="FG24" s="450"/>
      <c r="FH24" s="450"/>
      <c r="FI24" s="450"/>
      <c r="FJ24" s="450"/>
      <c r="FK24" s="451"/>
      <c r="FL24" s="428" t="str">
        <f>IF(COUNTA($EG$4:$FK$4)=0,"",IF('2.ชื่อนักเรียน'!R30="ย้าย","ย้าย",PA24))</f>
        <v/>
      </c>
      <c r="FM24" s="428">
        <v>20</v>
      </c>
      <c r="FN24" s="449"/>
      <c r="FO24" s="450"/>
      <c r="FP24" s="450"/>
      <c r="FQ24" s="450"/>
      <c r="FR24" s="450"/>
      <c r="FS24" s="450"/>
      <c r="FT24" s="450"/>
      <c r="FU24" s="450"/>
      <c r="FV24" s="450"/>
      <c r="FW24" s="450"/>
      <c r="FX24" s="450"/>
      <c r="FY24" s="450"/>
      <c r="FZ24" s="450"/>
      <c r="GA24" s="450"/>
      <c r="GB24" s="450"/>
      <c r="GC24" s="450"/>
      <c r="GD24" s="450"/>
      <c r="GE24" s="450"/>
      <c r="GF24" s="450"/>
      <c r="GG24" s="450"/>
      <c r="GH24" s="450"/>
      <c r="GI24" s="450"/>
      <c r="GJ24" s="450"/>
      <c r="GK24" s="450"/>
      <c r="GL24" s="450"/>
      <c r="GM24" s="450"/>
      <c r="GN24" s="450"/>
      <c r="GO24" s="450"/>
      <c r="GP24" s="450"/>
      <c r="GQ24" s="450"/>
      <c r="GR24" s="451"/>
      <c r="GS24" s="428" t="str">
        <f>IF(COUNTA($FN$4:$GR$4)=0,"",IF('2.ชื่อนักเรียน'!R30="ย้าย","ย้าย",PE24))</f>
        <v/>
      </c>
      <c r="GT24" s="428">
        <v>20</v>
      </c>
      <c r="GU24" s="449"/>
      <c r="GV24" s="450"/>
      <c r="GW24" s="450"/>
      <c r="GX24" s="450"/>
      <c r="GY24" s="450"/>
      <c r="GZ24" s="450"/>
      <c r="HA24" s="450"/>
      <c r="HB24" s="450"/>
      <c r="HC24" s="450"/>
      <c r="HD24" s="450"/>
      <c r="HE24" s="450"/>
      <c r="HF24" s="450"/>
      <c r="HG24" s="450"/>
      <c r="HH24" s="450"/>
      <c r="HI24" s="450"/>
      <c r="HJ24" s="450"/>
      <c r="HK24" s="450"/>
      <c r="HL24" s="450"/>
      <c r="HM24" s="450"/>
      <c r="HN24" s="450"/>
      <c r="HO24" s="450"/>
      <c r="HP24" s="450"/>
      <c r="HQ24" s="450"/>
      <c r="HR24" s="450"/>
      <c r="HS24" s="450"/>
      <c r="HT24" s="450"/>
      <c r="HU24" s="450"/>
      <c r="HV24" s="450"/>
      <c r="HW24" s="450"/>
      <c r="HX24" s="450"/>
      <c r="HY24" s="451"/>
      <c r="HZ24" s="428" t="str">
        <f>IF(COUNTA($GU$4:HY23)=0,"",IF('2.ชื่อนักเรียน'!R30="ย้าย","ย้าย",PT24))</f>
        <v/>
      </c>
      <c r="IA24" s="428">
        <v>20</v>
      </c>
      <c r="IB24" s="449"/>
      <c r="IC24" s="450"/>
      <c r="ID24" s="450"/>
      <c r="IE24" s="450"/>
      <c r="IF24" s="450"/>
      <c r="IG24" s="450"/>
      <c r="IH24" s="450"/>
      <c r="II24" s="450"/>
      <c r="IJ24" s="450"/>
      <c r="IK24" s="450"/>
      <c r="IL24" s="450"/>
      <c r="IM24" s="450"/>
      <c r="IN24" s="450"/>
      <c r="IO24" s="450"/>
      <c r="IP24" s="450"/>
      <c r="IQ24" s="450"/>
      <c r="IR24" s="450"/>
      <c r="IS24" s="450"/>
      <c r="IT24" s="450"/>
      <c r="IU24" s="450"/>
      <c r="IV24" s="450"/>
      <c r="IW24" s="450"/>
      <c r="IX24" s="450"/>
      <c r="IY24" s="450"/>
      <c r="IZ24" s="450"/>
      <c r="JA24" s="450"/>
      <c r="JB24" s="450"/>
      <c r="JC24" s="450"/>
      <c r="JD24" s="450"/>
      <c r="JE24" s="450"/>
      <c r="JF24" s="451"/>
      <c r="JG24" s="428" t="str">
        <f>IF(COUNTA($IB$4:$JF$4)=0,"",IF('2.ชื่อนักเรียน'!R30="ย้าย","ย้าย",PX24))</f>
        <v/>
      </c>
      <c r="JH24" s="428">
        <v>20</v>
      </c>
      <c r="JI24" s="449"/>
      <c r="JJ24" s="450"/>
      <c r="JK24" s="450"/>
      <c r="JL24" s="450"/>
      <c r="JM24" s="450"/>
      <c r="JN24" s="450"/>
      <c r="JO24" s="450"/>
      <c r="JP24" s="450"/>
      <c r="JQ24" s="450"/>
      <c r="JR24" s="450"/>
      <c r="JS24" s="450"/>
      <c r="JT24" s="450"/>
      <c r="JU24" s="450"/>
      <c r="JV24" s="450"/>
      <c r="JW24" s="450"/>
      <c r="JX24" s="450"/>
      <c r="JY24" s="450"/>
      <c r="JZ24" s="450"/>
      <c r="KA24" s="450"/>
      <c r="KB24" s="450"/>
      <c r="KC24" s="450"/>
      <c r="KD24" s="450"/>
      <c r="KE24" s="450"/>
      <c r="KF24" s="450"/>
      <c r="KG24" s="450"/>
      <c r="KH24" s="450"/>
      <c r="KI24" s="450"/>
      <c r="KJ24" s="450"/>
      <c r="KK24" s="450"/>
      <c r="KL24" s="450"/>
      <c r="KM24" s="451"/>
      <c r="KN24" s="430" t="str">
        <f>IF(COUNTA($JI$4:$KM$4)=0,"",IF('2.ชื่อนักเรียน'!R30="ย้าย","ย้าย",QB24))</f>
        <v/>
      </c>
      <c r="KO24" s="428">
        <v>20</v>
      </c>
      <c r="KP24" s="449"/>
      <c r="KQ24" s="450"/>
      <c r="KR24" s="450"/>
      <c r="KS24" s="450"/>
      <c r="KT24" s="450"/>
      <c r="KU24" s="450"/>
      <c r="KV24" s="450"/>
      <c r="KW24" s="450"/>
      <c r="KX24" s="450"/>
      <c r="KY24" s="450"/>
      <c r="KZ24" s="450"/>
      <c r="LA24" s="450"/>
      <c r="LB24" s="450"/>
      <c r="LC24" s="450"/>
      <c r="LD24" s="450"/>
      <c r="LE24" s="450"/>
      <c r="LF24" s="450"/>
      <c r="LG24" s="450"/>
      <c r="LH24" s="450"/>
      <c r="LI24" s="450"/>
      <c r="LJ24" s="450"/>
      <c r="LK24" s="450"/>
      <c r="LL24" s="450"/>
      <c r="LM24" s="450"/>
      <c r="LN24" s="450"/>
      <c r="LO24" s="450"/>
      <c r="LP24" s="450"/>
      <c r="LQ24" s="450"/>
      <c r="LR24" s="450"/>
      <c r="LS24" s="450"/>
      <c r="LT24" s="451"/>
      <c r="LU24" s="430" t="str">
        <f>IF(COUNTA($KP$4:$LT$4)=0,"",IF('2.ชื่อนักเรียน'!R30="ย้าย","ย้าย",QF24))</f>
        <v/>
      </c>
      <c r="LV24" s="428">
        <v>20</v>
      </c>
      <c r="LW24" s="449"/>
      <c r="LX24" s="450"/>
      <c r="LY24" s="450"/>
      <c r="LZ24" s="450"/>
      <c r="MA24" s="450"/>
      <c r="MB24" s="450"/>
      <c r="MC24" s="450"/>
      <c r="MD24" s="450"/>
      <c r="ME24" s="450"/>
      <c r="MF24" s="450"/>
      <c r="MG24" s="450"/>
      <c r="MH24" s="450"/>
      <c r="MI24" s="450"/>
      <c r="MJ24" s="450"/>
      <c r="MK24" s="450"/>
      <c r="ML24" s="450"/>
      <c r="MM24" s="450"/>
      <c r="MN24" s="450"/>
      <c r="MO24" s="450"/>
      <c r="MP24" s="450"/>
      <c r="MQ24" s="450"/>
      <c r="MR24" s="450"/>
      <c r="MS24" s="450"/>
      <c r="MT24" s="450"/>
      <c r="MU24" s="450"/>
      <c r="MV24" s="450"/>
      <c r="MW24" s="450"/>
      <c r="MX24" s="450"/>
      <c r="MY24" s="450"/>
      <c r="MZ24" s="450"/>
      <c r="NA24" s="451"/>
      <c r="NB24" s="430" t="str">
        <f>IF(COUNTA($LW$5:$NA$5)=0,"",IF('2.ชื่อนักเรียน'!R30="ย้าย","ย้าย",QJ24))</f>
        <v/>
      </c>
      <c r="NC24" s="430">
        <v>20</v>
      </c>
      <c r="ND24" s="449"/>
      <c r="NE24" s="450"/>
      <c r="NF24" s="450"/>
      <c r="NG24" s="450"/>
      <c r="NH24" s="450"/>
      <c r="NI24" s="450"/>
      <c r="NJ24" s="450"/>
      <c r="NK24" s="450"/>
      <c r="NL24" s="450"/>
      <c r="NM24" s="450"/>
      <c r="NN24" s="450"/>
      <c r="NO24" s="450"/>
      <c r="NP24" s="450"/>
      <c r="NQ24" s="450"/>
      <c r="NR24" s="450"/>
      <c r="NS24" s="450"/>
      <c r="NT24" s="450"/>
      <c r="NU24" s="450"/>
      <c r="NV24" s="450"/>
      <c r="NW24" s="450"/>
      <c r="NX24" s="450"/>
      <c r="NY24" s="450"/>
      <c r="NZ24" s="450"/>
      <c r="OA24" s="450"/>
      <c r="OB24" s="450"/>
      <c r="OC24" s="450"/>
      <c r="OD24" s="450"/>
      <c r="OE24" s="450"/>
      <c r="OF24" s="450"/>
      <c r="OG24" s="450"/>
      <c r="OH24" s="451"/>
      <c r="OI24" s="430" t="str">
        <f>IF(COUNTA($ND$4:$OH$4)=0,"",IF('2.ชื่อนักเรียน'!R30="ย้าย","ย้าย",QN24))</f>
        <v/>
      </c>
      <c r="OJ24" s="428">
        <v>20</v>
      </c>
      <c r="OK24" s="439" t="str">
        <f>IF(OR(COUNTA($E$4:$AI$4)=0,$A24=""),"",IF('2.ชื่อนักเรียน'!R30="ย้าย","-",COUNTIF($E24:$AI24,"/")))</f>
        <v/>
      </c>
      <c r="OL24" s="440" t="str">
        <f>IF(OR(COUNTA($E$4:$AI$4)=0,$A24=""),"",IF('2.ชื่อนักเรียน'!R30="ย้าย","-",COUNTIF($E24:$AI24,"ป")))</f>
        <v/>
      </c>
      <c r="OM24" s="440" t="str">
        <f>IF(OR(COUNTA($E$4:$AI$4)=0,$A24=""),"",IF('2.ชื่อนักเรียน'!R30="ย้าย","-",COUNTIF($E24:$AI24,"ล")))</f>
        <v/>
      </c>
      <c r="ON24" s="441" t="str">
        <f>IF(OR(COUNTA($E$4:$AI$4)=0,$A24=""),"",IF('2.ชื่อนักเรียน'!R30="ย้าย","-",COUNTIF($E24:$AI24,"ข")))</f>
        <v/>
      </c>
      <c r="OO24" s="439" t="str">
        <f>IF(OR(COUNTA($AL$4:$BP$4)=0,$A24=""),"",IF('2.ชื่อนักเรียน'!R30="ย้าย","-",COUNTIF($AL24:$BP24,"/")))</f>
        <v/>
      </c>
      <c r="OP24" s="440" t="str">
        <f>IF(OR(COUNTA($AL$4:$BP$4)=0,$A24=""),"",IF('2.ชื่อนักเรียน'!R30="ย้าย","-",COUNTIF($AL24:$BP24,"ป")))</f>
        <v/>
      </c>
      <c r="OQ24" s="440" t="str">
        <f>IF(OR(COUNTA($AL$4:$BP$4)=0,$A24=""),"",IF('2.ชื่อนักเรียน'!R30="ย้าย","-",COUNTIF($AL24:$BP24,"ล")))</f>
        <v/>
      </c>
      <c r="OR24" s="441" t="str">
        <f>IF(OR(COUNTA($AL$4:$BP$4)=0,$A24=""),"",IF('2.ชื่อนักเรียน'!R30="ย้าย","-",COUNTIF($AL24:$BP24,"ข")))</f>
        <v/>
      </c>
      <c r="OS24" s="439" t="str">
        <f>IF(OR(COUNTA($BS$4:$CW$4)=0,$A24=""),"",IF('2.ชื่อนักเรียน'!R30="ย้าย","-",COUNTIF($BS24:$CW24,"/")))</f>
        <v/>
      </c>
      <c r="OT24" s="440" t="str">
        <f>IF(OR(COUNTA($BS$4:$CW$4)=0,$A24=""),"",IF('2.ชื่อนักเรียน'!R30="ย้าย","-",COUNTIF($BS24:$CW24,"ป")))</f>
        <v/>
      </c>
      <c r="OU24" s="440" t="str">
        <f>IF(OR(COUNTA($BS$4:$CW$4)=0,$A24=""),"",IF('2.ชื่อนักเรียน'!R30="ย้าย","-",COUNTIF($BS24:$CW24,"ล")))</f>
        <v/>
      </c>
      <c r="OV24" s="441" t="str">
        <f>IF(OR(COUNTA($BS$4:$CW$4)=0,$A24=""),"",IF('2.ชื่อนักเรียน'!R30="ย้าย","-",COUNTIF($BS24:$CW24,"ข")))</f>
        <v/>
      </c>
      <c r="OW24" s="439" t="str">
        <f>IF(OR(COUNTA($CZ$4:$ED$4)=0,$A24=""),"",IF('2.ชื่อนักเรียน'!R30="ย้าย","-",COUNTIF($CZ24:$ED24,"/")))</f>
        <v/>
      </c>
      <c r="OX24" s="440" t="str">
        <f>IF(OR(COUNTA($CZ$4:$ED$4)=0,$A24=""),"",IF('2.ชื่อนักเรียน'!R30="ย้าย","-",COUNTIF($CZ24:$ED24,"ป")))</f>
        <v/>
      </c>
      <c r="OY24" s="440" t="str">
        <f>IF(OR(COUNTA($CZ$4:$ED$4)=0,A24=""),"",IF('2.ชื่อนักเรียน'!R30="ย้าย","-",COUNTIF($CZ24:$ED24,"ล")))</f>
        <v/>
      </c>
      <c r="OZ24" s="441" t="str">
        <f>IF(OR(COUNTA($CZ$4:$ED$4)=0,A24=""),"",IF('2.ชื่อนักเรียน'!R30="ย้าย","-",COUNTIF($CZ24:$ED24,"ข")))</f>
        <v/>
      </c>
      <c r="PA24" s="439" t="str">
        <f>IF(OR(COUNTA($EG$4:$FK$4)=0,$A24=""),"",IF('2.ชื่อนักเรียน'!R30="ย้าย","-",COUNTIF($EG24:$FK24,"/")))</f>
        <v/>
      </c>
      <c r="PB24" s="440" t="str">
        <f>IF(OR(COUNTA($EG$4:$FK$4)=0,$A24=""),"",IF('2.ชื่อนักเรียน'!R30="ย้าย","-",COUNTIF($EG24:$FK24,"ป")))</f>
        <v/>
      </c>
      <c r="PC24" s="440" t="str">
        <f>IF(OR(COUNTA($EG$4:$FK$4)=0,A24=""),"",IF('2.ชื่อนักเรียน'!R30="ย้าย","-",COUNTIF($EG24:$FK24,"ล")))</f>
        <v/>
      </c>
      <c r="PD24" s="441" t="str">
        <f>IF(OR(COUNTA($EG$4:$FK$4)=0,A24=""),"",IF('2.ชื่อนักเรียน'!R30="ย้าย","-",COUNTIF($EG24:$FK24,"ข")))</f>
        <v/>
      </c>
      <c r="PE24" s="439" t="str">
        <f>IF(OR(COUNTA($FN$4:$GR$4)=0,$A24=""),"",IF('2.ชื่อนักเรียน'!R30="ย้าย","-",COUNTIF($FN24:$GR24,"/")))</f>
        <v/>
      </c>
      <c r="PF24" s="440" t="str">
        <f>IF(OR(COUNTA($FN$4:$GR$4)=0,$A24=""),"",IF('2.ชื่อนักเรียน'!R30="ย้าย","-",COUNTIF($FN24:$GR24,"ป")))</f>
        <v/>
      </c>
      <c r="PG24" s="440" t="str">
        <f>IF(OR(COUNTA($FN$4:$GR$4)=0,A24=""),"",IF('2.ชื่อนักเรียน'!R30="ย้าย","-",COUNTIF($FN24:$GR24,"ล")))</f>
        <v/>
      </c>
      <c r="PH24" s="440" t="str">
        <f>IF(OR(COUNTA($FN$4:$GR$4)=0,A24=""),"",IF('2.ชื่อนักเรียน'!R30="ย้าย","-",COUNTIF($FN24:$GR24,"ข")))</f>
        <v/>
      </c>
      <c r="PI24" s="439" t="str">
        <f>IF(OR(COUNTA($OK$3:$PD$3,$PE$3)=0,$A24=""),"",IF('2.ชื่อนักเรียน'!R30="ย้าย","-",SUM(OK24,OO24,OS24,OW24,PA24,PE24)))</f>
        <v/>
      </c>
      <c r="PJ24" s="440" t="str">
        <f>IF(OR(COUNTA($OK$3:$PD$3,$PE$3)=0,$A24=""),"",IF('2.ชื่อนักเรียน'!R30="ย้าย","-",SUM(OL24,OP24,OT24,OX24,PB24,PF24)))</f>
        <v/>
      </c>
      <c r="PK24" s="440" t="str">
        <f>IF(OR(COUNTA($OK$3:$PD$3,$PE$3)=0,$A24=""),"",IF('2.ชื่อนักเรียน'!R30="ย้าย","-",SUM(OM24,OQ24,OU24,OY24,PC24,PG24)))</f>
        <v/>
      </c>
      <c r="PL24" s="452" t="str">
        <f>IF(OR(COUNTA($OK$3:$PD$3,$PE$3)=0,$A24=""),"",IF('2.ชื่อนักเรียน'!R30="ย้าย","-",SUM(ON24,OR24,OV24,OZ24,PD24,PH24)))</f>
        <v/>
      </c>
      <c r="PM24" s="428" t="str">
        <f t="shared" si="0"/>
        <v/>
      </c>
      <c r="PN24" s="442" t="str">
        <f>IF(PM24="","",IF('2.ชื่อนักเรียน'!R30="ย้าย","ย้าย",(PM24*100)/COUNTA($E$4:$AI$4,$AL$4:$BP$4,$BS$4:$CW$4,$CZ$4:$ED$4,$EG$4:$FK$4)))</f>
        <v/>
      </c>
      <c r="PO24" s="428">
        <v>20</v>
      </c>
      <c r="PP24" s="439" t="str">
        <f>IF(OR(COUNTA($FN$4:$GR$4)=0,$A24=""),"",IF('2.ชื่อนักเรียน'!R30="ย้าย","-",COUNTIF($FN24:$GR24,"/")))</f>
        <v/>
      </c>
      <c r="PQ24" s="440" t="str">
        <f>IF(OR(COUNTA($FN$4:$GR$4)=0,$A24=""),"",IF('2.ชื่อนักเรียน'!R30="ย้าย","-",COUNTIF($FN24:$GR24,"ป")))</f>
        <v/>
      </c>
      <c r="PR24" s="440" t="str">
        <f>IF(OR(COUNTA($FN$4:$GR$4)=0,A24=""),"",IF('2.ชื่อนักเรียน'!R30="ย้าย","-",COUNTIF($FN24:$GR24,"ล")))</f>
        <v/>
      </c>
      <c r="PS24" s="441" t="str">
        <f>IF(OR(COUNTA($FN$4:$GR$4)=0,A24=""),"",IF('2.ชื่อนักเรียน'!R30="ย้าย","-",COUNTIF($FN24:$GR24,"ข")))</f>
        <v/>
      </c>
      <c r="PT24" s="439" t="str">
        <f>IF(OR(COUNTA($GU$4:$HY$4)=0,$A24=""),"",IF('2.ชื่อนักเรียน'!R30="ย้าย","-",COUNTIF($GU24:$HY24,"/")))</f>
        <v/>
      </c>
      <c r="PU24" s="440" t="str">
        <f>IF(OR(COUNTA($GU$4:$HY$4)=0,$A24=""),"",IF('2.ชื่อนักเรียน'!R30="ย้าย","-",COUNTIF($GU24:$HY24,"ป")))</f>
        <v/>
      </c>
      <c r="PV24" s="440" t="str">
        <f>IF(OR(COUNTA($GU$4:$HY$4)=0,$A24=""),"",IF('2.ชื่อนักเรียน'!R30="ย้าย","-",COUNTIF($GU24:$HY24,"ล")))</f>
        <v/>
      </c>
      <c r="PW24" s="441" t="str">
        <f>IF(OR(COUNTA($GU$4:$HY$4)=0,$A24=""),"",IF('2.ชื่อนักเรียน'!R30="ย้าย","-",COUNTIF($GU24:$HY24,"ข")))</f>
        <v/>
      </c>
      <c r="PX24" s="439" t="str">
        <f>IF(OR(COUNTA($IB$4:$JF$4)=0,$A24=""),"",IF('2.ชื่อนักเรียน'!R30="ย้าย","-",COUNTIF($IB24:$JF24,"/")))</f>
        <v/>
      </c>
      <c r="PY24" s="440" t="str">
        <f>IF(OR(COUNTA($IB$4:$JF$4)=0,$A24=""),"",IF('2.ชื่อนักเรียน'!R30="ย้าย","-",COUNTIF($IB24:$JF24,"ป")))</f>
        <v/>
      </c>
      <c r="PZ24" s="440" t="str">
        <f>IF(OR(COUNTA($IB$4:$JF$4)=0,$A24=""),"",IF('2.ชื่อนักเรียน'!R30="ย้าย","-",COUNTIF($IB24:$JF24,"ล")))</f>
        <v/>
      </c>
      <c r="QA24" s="441" t="str">
        <f>IF(OR(COUNTA($IB$4:$JF$4)=0,$A24=""),"",IF('2.ชื่อนักเรียน'!R30="ย้าย","-",COUNTIF($IB24:$JF24,"ข")))</f>
        <v/>
      </c>
      <c r="QB24" s="439" t="str">
        <f>IF(OR(COUNTA($JI$4:$KM$4)=0,$A24=""),"",IF('2.ชื่อนักเรียน'!R30="ย้าย","-",COUNTIF($JI24:$KM24,"/")))</f>
        <v/>
      </c>
      <c r="QC24" s="440" t="str">
        <f>IF(OR(COUNTA($JI$4:$KM$4)=0,$A24=""),"",IF('2.ชื่อนักเรียน'!R30="ย้าย","-",COUNTIF($JI24:$KM24,"ป")))</f>
        <v/>
      </c>
      <c r="QD24" s="440" t="str">
        <f>IF(OR(COUNTA($JI$4:$KM$4)=0,$A24=""),"",IF('2.ชื่อนักเรียน'!R30="ย้าย","-",COUNTIF($JI24:$KM24,"ล")))</f>
        <v/>
      </c>
      <c r="QE24" s="441" t="str">
        <f>IF(OR(COUNTA($JI$4:$KM$4)=0,$A24=""),"",IF('2.ชื่อนักเรียน'!R30="ย้าย","-",COUNTIF($JI24:$KM24,"ข")))</f>
        <v/>
      </c>
      <c r="QF24" s="439" t="str">
        <f>IF(OR(COUNTA($KP$4:$LT$4)=0,$A24=""),"",IF('2.ชื่อนักเรียน'!R30="ย้าย","-",COUNTIF($KP24:$LT24,"/")))</f>
        <v/>
      </c>
      <c r="QG24" s="440" t="str">
        <f>IF(OR(COUNTA($KP$4:$LT$4)=0,$A24=""),"",IF('2.ชื่อนักเรียน'!R30="ย้าย","-",COUNTIF($KP24:$LT24,"ป")))</f>
        <v/>
      </c>
      <c r="QH24" s="440" t="str">
        <f>IF(OR(COUNTA($KP$4:$LT$4)=0,$A24=""),"",IF('2.ชื่อนักเรียน'!R30="ย้าย","-",COUNTIF($KP24:$LT24,"ล")))</f>
        <v/>
      </c>
      <c r="QI24" s="441" t="str">
        <f>IF(OR(COUNTA($KP$4:$LT$4)=0,$A24=""),"",IF('2.ชื่อนักเรียน'!R30="ย้าย","-",COUNTIF($KP24:$LT24,"ข")))</f>
        <v/>
      </c>
      <c r="QJ24" s="439" t="str">
        <f>IF(OR(COUNTA($LW$4:$NA$4)=0,$A24=""),"",IF('2.ชื่อนักเรียน'!R30="ย้าย","-",COUNTIF($LW24:$NA24,"/")))</f>
        <v/>
      </c>
      <c r="QK24" s="440" t="str">
        <f>IF(OR(COUNTA($LW$4:$NA$4)=0,$A24=""),"",IF('2.ชื่อนักเรียน'!R30="ย้าย","-",COUNTIF($LW24:$NA24,"ป")))</f>
        <v/>
      </c>
      <c r="QL24" s="440" t="str">
        <f>IF(OR(COUNTA($LW$4:$NA$4)=0,$A24=""),"",IF('2.ชื่อนักเรียน'!R30="ย้าย","-",COUNTIF($LW24:$NA24,"ล")))</f>
        <v/>
      </c>
      <c r="QM24" s="441" t="str">
        <f>IF(OR(COUNTA($LW$4:$NA$4)=0,$A24=""),"",IF('2.ชื่อนักเรียน'!R30="ย้าย","-",COUNTIF($LW24:$NA24,"ข")))</f>
        <v/>
      </c>
      <c r="QN24" s="439" t="str">
        <f>IF(OR(COUNTA($ND$4:$OH$4)=0,$A24=""),"",IF('2.ชื่อนักเรียน'!R30="ย้าย","-",COUNTIF($ND24:$OH24,"/")))</f>
        <v/>
      </c>
      <c r="QO24" s="440" t="str">
        <f>IF(OR(COUNTA($ND$4:$OH$4)=0,$A24=""),"",IF('2.ชื่อนักเรียน'!R30="ย้าย","-",COUNTIF($ND24:$OH24,"ป")))</f>
        <v/>
      </c>
      <c r="QP24" s="440" t="str">
        <f>IF(OR(COUNTA($ND$4:$OH$4)=0,$A24=""),"",IF('2.ชื่อนักเรียน'!R30="ย้าย","-",COUNTIF($ND24:$OH24,"ล")))</f>
        <v/>
      </c>
      <c r="QQ24" s="440" t="str">
        <f>IF(OR(COUNTA($ND$4:$OH$4)=0,$A24=""),"",IF('2.ชื่อนักเรียน'!R30="ย้าย","-",COUNTIF($ND24:$OH24,"ข")))</f>
        <v/>
      </c>
      <c r="QR24" s="439" t="str">
        <f>IF(OR(COUNTA($PP$3:$QM$3,$QN$3)=0,$A24=""),"",IF('2.ชื่อนักเรียน'!R30="ย้าย","-",SUM(PP24,PT24,PX24,QB24,QF24,QJ24,QN24)))</f>
        <v/>
      </c>
      <c r="QS24" s="440" t="str">
        <f>IF(OR(COUNTA($PP$3:$QM$3,$QN$3)=0,$A24=""),"",IF('2.ชื่อนักเรียน'!R30="ย้าย","-",SUM(PQ24,PU24,PY24,QC24,QG24,QK24,QO24)))</f>
        <v/>
      </c>
      <c r="QT24" s="440" t="str">
        <f>IF(OR(COUNTA($PP$3:$QM$3,$QN$3)=0,$A24=""),"",IF('2.ชื่อนักเรียน'!R30="ย้าย","-",SUM(PR24,PV24,PZ24,QD24,QH24,QL24,QP24)))</f>
        <v/>
      </c>
      <c r="QU24" s="452" t="str">
        <f>IF(OR(COUNTA($PP$3:$QM$3,$QN$3)=0,$A24=""),"",IF('2.ชื่อนักเรียน'!R30="ย้าย","-",SUM(PS24,PW24,QA24,QE24,QI24,QM24,QQ24)))</f>
        <v/>
      </c>
      <c r="QV24" s="428" t="str">
        <f t="shared" si="1"/>
        <v/>
      </c>
      <c r="QW24" s="442" t="str">
        <f>IF(QV24="","",IF('2.ชื่อนักเรียน'!R30="ย้าย","ย้าย",(QV24*100)/COUNTA($GU$4:$HY$4,$IB$4:$JF$4,$JI$4:$KM$4,$KP$4:$LT$4,$LW$4:$NA$4,$ND$4:$OH$4,$FN$4:$GR$4)))</f>
        <v/>
      </c>
      <c r="QX24" s="453" t="str">
        <f>IF('2.ชื่อนักเรียน'!C30="","",'2.ชื่อนักเรียน'!C30)</f>
        <v/>
      </c>
      <c r="QY24" s="454" t="str">
        <f>IF('2.ชื่อนักเรียน'!D30="","",'2.ชื่อนักเรียน'!D30)</f>
        <v/>
      </c>
      <c r="QZ24" s="428" t="str">
        <f>IF(A24="","",IF('2.ชื่อนักเรียน'!R30="ย้าย","-",$RN$4))</f>
        <v/>
      </c>
      <c r="RA24" s="428" t="str">
        <f>IF(A24="","",IF('2.ชื่อนักเรียน'!R30="ย้าย","-",SUM(PP24,OK24,OO24,OS24,OW24,PA24,PE24,PT24,PX24,QB24,QF24,QJ24,QN24)))</f>
        <v/>
      </c>
      <c r="RB24" s="428" t="str">
        <f>IF(A24="","",IF('2.ชื่อนักเรียน'!R30="ย้าย","-",SUM(PQ24,OL24,OP24,OT24,OX24,PB24,PF24,PU24,PY24,QC24,QG24,QK24,QO24)))</f>
        <v/>
      </c>
      <c r="RC24" s="428" t="str">
        <f>IF(A24="","",IF('2.ชื่อนักเรียน'!R30="ย้าย","-",SUM(PR24,OM24,OQ24,OU24,OY24,PC24,PG24,PV24,PZ24,QD24,QH24,QL24,QP24)))</f>
        <v/>
      </c>
      <c r="RD24" s="455" t="str">
        <f>IF(A24="","",IF('2.ชื่อนักเรียน'!R30="ย้าย","-",SUM(PS24,ON24,OR24,OV24,OZ24,PD24,PH24,PW24,QA24,QE24,QI24,QM24,QQ24)))</f>
        <v/>
      </c>
      <c r="RE24" s="442" t="str">
        <f>IF(A24="","",IF('2.ชื่อนักเรียน'!R30="ย้าย","-",(RA24*100)/QZ24))</f>
        <v/>
      </c>
      <c r="RF24" s="428" t="str">
        <f>IF(A24="","",IF('2.ชื่อนักเรียน'!R30="ย้าย","-",RA24))</f>
        <v/>
      </c>
      <c r="RG24" s="442" t="str">
        <f>IF(A24="","",IF('2.ชื่อนักเรียน'!R30="ย้าย","ย้าย",RE24))</f>
        <v/>
      </c>
      <c r="RH24" s="456"/>
    </row>
    <row r="25" spans="1:476" ht="21" customHeight="1">
      <c r="A25" s="446" t="str">
        <f>IF('2.ชื่อนักเรียน'!C31="","",'2.ชื่อนักเรียน'!C31)</f>
        <v/>
      </c>
      <c r="B25" s="447" t="str">
        <f>IF('2.ชื่อนักเรียน'!D31="","",'2.ชื่อนักเรียน'!D31)</f>
        <v/>
      </c>
      <c r="C25" s="448" t="str">
        <f>IF('2.ชื่อนักเรียน'!R31="","",'2.ชื่อนักเรียน'!R31)</f>
        <v/>
      </c>
      <c r="D25" s="428">
        <v>21</v>
      </c>
      <c r="E25" s="449"/>
      <c r="F25" s="450"/>
      <c r="G25" s="450"/>
      <c r="H25" s="450"/>
      <c r="I25" s="450"/>
      <c r="J25" s="450"/>
      <c r="K25" s="450"/>
      <c r="L25" s="450"/>
      <c r="M25" s="450"/>
      <c r="N25" s="450"/>
      <c r="O25" s="450"/>
      <c r="P25" s="450"/>
      <c r="Q25" s="450"/>
      <c r="R25" s="450"/>
      <c r="S25" s="450"/>
      <c r="T25" s="450"/>
      <c r="U25" s="450"/>
      <c r="V25" s="450"/>
      <c r="W25" s="450"/>
      <c r="X25" s="450"/>
      <c r="Y25" s="450"/>
      <c r="Z25" s="450"/>
      <c r="AA25" s="450"/>
      <c r="AB25" s="450"/>
      <c r="AC25" s="450"/>
      <c r="AD25" s="450"/>
      <c r="AE25" s="450"/>
      <c r="AF25" s="450"/>
      <c r="AG25" s="450"/>
      <c r="AH25" s="450"/>
      <c r="AI25" s="451"/>
      <c r="AJ25" s="428" t="str">
        <f>IF(COUNTA($E$3:$AI$3)=0,"",IF('2.ชื่อนักเรียน'!R31="ย้าย","ย้าย",OK25))</f>
        <v/>
      </c>
      <c r="AK25" s="428">
        <v>21</v>
      </c>
      <c r="AL25" s="449"/>
      <c r="AM25" s="450"/>
      <c r="AN25" s="450"/>
      <c r="AO25" s="450"/>
      <c r="AP25" s="450"/>
      <c r="AQ25" s="450"/>
      <c r="AR25" s="450"/>
      <c r="AS25" s="450"/>
      <c r="AT25" s="450"/>
      <c r="AU25" s="450"/>
      <c r="AV25" s="450"/>
      <c r="AW25" s="450"/>
      <c r="AX25" s="450"/>
      <c r="AY25" s="450"/>
      <c r="AZ25" s="450"/>
      <c r="BA25" s="450"/>
      <c r="BB25" s="450"/>
      <c r="BC25" s="450"/>
      <c r="BD25" s="450"/>
      <c r="BE25" s="450"/>
      <c r="BF25" s="450"/>
      <c r="BG25" s="450"/>
      <c r="BH25" s="450"/>
      <c r="BI25" s="450"/>
      <c r="BJ25" s="450"/>
      <c r="BK25" s="450"/>
      <c r="BL25" s="450"/>
      <c r="BM25" s="450"/>
      <c r="BN25" s="450"/>
      <c r="BO25" s="450"/>
      <c r="BP25" s="451"/>
      <c r="BQ25" s="428" t="str">
        <f>IF(COUNTA($AL$4:$BP$4)=0,"",IF('2.ชื่อนักเรียน'!R31="ย้าย","ย้าย",OO25))</f>
        <v/>
      </c>
      <c r="BR25" s="428">
        <v>21</v>
      </c>
      <c r="BS25" s="449"/>
      <c r="BT25" s="450"/>
      <c r="BU25" s="450"/>
      <c r="BV25" s="450"/>
      <c r="BW25" s="450"/>
      <c r="BX25" s="450"/>
      <c r="BY25" s="450"/>
      <c r="BZ25" s="450"/>
      <c r="CA25" s="450"/>
      <c r="CB25" s="450"/>
      <c r="CC25" s="450"/>
      <c r="CD25" s="450"/>
      <c r="CE25" s="450"/>
      <c r="CF25" s="450"/>
      <c r="CG25" s="450"/>
      <c r="CH25" s="450"/>
      <c r="CI25" s="450"/>
      <c r="CJ25" s="450"/>
      <c r="CK25" s="450"/>
      <c r="CL25" s="450"/>
      <c r="CM25" s="450"/>
      <c r="CN25" s="450"/>
      <c r="CO25" s="450"/>
      <c r="CP25" s="450"/>
      <c r="CQ25" s="450"/>
      <c r="CR25" s="450"/>
      <c r="CS25" s="450"/>
      <c r="CT25" s="450"/>
      <c r="CU25" s="450"/>
      <c r="CV25" s="450"/>
      <c r="CW25" s="451"/>
      <c r="CX25" s="428" t="str">
        <f>IF(COUNTA($BS$4:$CW$4)=0,"",IF('2.ชื่อนักเรียน'!R31="ย้าย","ย้าย",OS25))</f>
        <v/>
      </c>
      <c r="CY25" s="428">
        <v>21</v>
      </c>
      <c r="CZ25" s="449"/>
      <c r="DA25" s="450"/>
      <c r="DB25" s="450"/>
      <c r="DC25" s="450"/>
      <c r="DD25" s="450"/>
      <c r="DE25" s="450"/>
      <c r="DF25" s="450"/>
      <c r="DG25" s="450"/>
      <c r="DH25" s="450"/>
      <c r="DI25" s="450"/>
      <c r="DJ25" s="450"/>
      <c r="DK25" s="450"/>
      <c r="DL25" s="450"/>
      <c r="DM25" s="450"/>
      <c r="DN25" s="450"/>
      <c r="DO25" s="450"/>
      <c r="DP25" s="450"/>
      <c r="DQ25" s="450"/>
      <c r="DR25" s="450"/>
      <c r="DS25" s="450"/>
      <c r="DT25" s="450"/>
      <c r="DU25" s="450"/>
      <c r="DV25" s="450"/>
      <c r="DW25" s="450"/>
      <c r="DX25" s="450"/>
      <c r="DY25" s="450"/>
      <c r="DZ25" s="450"/>
      <c r="EA25" s="450"/>
      <c r="EB25" s="450"/>
      <c r="EC25" s="450"/>
      <c r="ED25" s="451"/>
      <c r="EE25" s="428" t="str">
        <f>IF(COUNTA($CZ$4:$ED$4)=0,"",IF('2.ชื่อนักเรียน'!R31="ย้าย","ย้าย",OW25))</f>
        <v/>
      </c>
      <c r="EF25" s="428">
        <v>21</v>
      </c>
      <c r="EG25" s="449"/>
      <c r="EH25" s="450"/>
      <c r="EI25" s="450"/>
      <c r="EJ25" s="450"/>
      <c r="EK25" s="450"/>
      <c r="EL25" s="450"/>
      <c r="EM25" s="450"/>
      <c r="EN25" s="450"/>
      <c r="EO25" s="450"/>
      <c r="EP25" s="450"/>
      <c r="EQ25" s="450"/>
      <c r="ER25" s="450"/>
      <c r="ES25" s="450"/>
      <c r="ET25" s="450"/>
      <c r="EU25" s="450"/>
      <c r="EV25" s="450"/>
      <c r="EW25" s="450"/>
      <c r="EX25" s="450"/>
      <c r="EY25" s="450"/>
      <c r="EZ25" s="450"/>
      <c r="FA25" s="450"/>
      <c r="FB25" s="450"/>
      <c r="FC25" s="450"/>
      <c r="FD25" s="450"/>
      <c r="FE25" s="450"/>
      <c r="FF25" s="450"/>
      <c r="FG25" s="450"/>
      <c r="FH25" s="450"/>
      <c r="FI25" s="450"/>
      <c r="FJ25" s="450"/>
      <c r="FK25" s="451"/>
      <c r="FL25" s="428" t="str">
        <f>IF(COUNTA($EG$4:$FK$4)=0,"",IF('2.ชื่อนักเรียน'!R31="ย้าย","ย้าย",PA25))</f>
        <v/>
      </c>
      <c r="FM25" s="428">
        <v>21</v>
      </c>
      <c r="FN25" s="449"/>
      <c r="FO25" s="450"/>
      <c r="FP25" s="450"/>
      <c r="FQ25" s="450"/>
      <c r="FR25" s="450"/>
      <c r="FS25" s="450"/>
      <c r="FT25" s="450"/>
      <c r="FU25" s="450"/>
      <c r="FV25" s="450"/>
      <c r="FW25" s="450"/>
      <c r="FX25" s="450"/>
      <c r="FY25" s="450"/>
      <c r="FZ25" s="450"/>
      <c r="GA25" s="450"/>
      <c r="GB25" s="450"/>
      <c r="GC25" s="450"/>
      <c r="GD25" s="450"/>
      <c r="GE25" s="450"/>
      <c r="GF25" s="450"/>
      <c r="GG25" s="450"/>
      <c r="GH25" s="450"/>
      <c r="GI25" s="450"/>
      <c r="GJ25" s="450"/>
      <c r="GK25" s="450"/>
      <c r="GL25" s="450"/>
      <c r="GM25" s="450"/>
      <c r="GN25" s="450"/>
      <c r="GO25" s="450"/>
      <c r="GP25" s="450"/>
      <c r="GQ25" s="450"/>
      <c r="GR25" s="451"/>
      <c r="GS25" s="428" t="str">
        <f>IF(COUNTA($FN$4:$GR$4)=0,"",IF('2.ชื่อนักเรียน'!R31="ย้าย","ย้าย",PE25))</f>
        <v/>
      </c>
      <c r="GT25" s="428">
        <v>21</v>
      </c>
      <c r="GU25" s="449"/>
      <c r="GV25" s="450"/>
      <c r="GW25" s="450"/>
      <c r="GX25" s="450"/>
      <c r="GY25" s="450"/>
      <c r="GZ25" s="450"/>
      <c r="HA25" s="450"/>
      <c r="HB25" s="450"/>
      <c r="HC25" s="450"/>
      <c r="HD25" s="450"/>
      <c r="HE25" s="450"/>
      <c r="HF25" s="450"/>
      <c r="HG25" s="450"/>
      <c r="HH25" s="450"/>
      <c r="HI25" s="450"/>
      <c r="HJ25" s="450"/>
      <c r="HK25" s="450"/>
      <c r="HL25" s="450"/>
      <c r="HM25" s="450"/>
      <c r="HN25" s="450"/>
      <c r="HO25" s="450"/>
      <c r="HP25" s="450"/>
      <c r="HQ25" s="450"/>
      <c r="HR25" s="450"/>
      <c r="HS25" s="450"/>
      <c r="HT25" s="450"/>
      <c r="HU25" s="450"/>
      <c r="HV25" s="450"/>
      <c r="HW25" s="450"/>
      <c r="HX25" s="450"/>
      <c r="HY25" s="451"/>
      <c r="HZ25" s="428" t="str">
        <f>IF(COUNTA($GU$4:HY24)=0,"",IF('2.ชื่อนักเรียน'!R31="ย้าย","ย้าย",PT25))</f>
        <v/>
      </c>
      <c r="IA25" s="428">
        <v>21</v>
      </c>
      <c r="IB25" s="449"/>
      <c r="IC25" s="450"/>
      <c r="ID25" s="450"/>
      <c r="IE25" s="450"/>
      <c r="IF25" s="450"/>
      <c r="IG25" s="450"/>
      <c r="IH25" s="450"/>
      <c r="II25" s="450"/>
      <c r="IJ25" s="450"/>
      <c r="IK25" s="450"/>
      <c r="IL25" s="450"/>
      <c r="IM25" s="450"/>
      <c r="IN25" s="450"/>
      <c r="IO25" s="450"/>
      <c r="IP25" s="450"/>
      <c r="IQ25" s="450"/>
      <c r="IR25" s="450"/>
      <c r="IS25" s="450"/>
      <c r="IT25" s="450"/>
      <c r="IU25" s="450"/>
      <c r="IV25" s="450"/>
      <c r="IW25" s="450"/>
      <c r="IX25" s="450"/>
      <c r="IY25" s="450"/>
      <c r="IZ25" s="450"/>
      <c r="JA25" s="450"/>
      <c r="JB25" s="450"/>
      <c r="JC25" s="450"/>
      <c r="JD25" s="450"/>
      <c r="JE25" s="450"/>
      <c r="JF25" s="451"/>
      <c r="JG25" s="428" t="str">
        <f>IF(COUNTA($IB$4:$JF$4)=0,"",IF('2.ชื่อนักเรียน'!R31="ย้าย","ย้าย",PX25))</f>
        <v/>
      </c>
      <c r="JH25" s="428">
        <v>21</v>
      </c>
      <c r="JI25" s="449"/>
      <c r="JJ25" s="450"/>
      <c r="JK25" s="450"/>
      <c r="JL25" s="450"/>
      <c r="JM25" s="450"/>
      <c r="JN25" s="450"/>
      <c r="JO25" s="450"/>
      <c r="JP25" s="450"/>
      <c r="JQ25" s="450"/>
      <c r="JR25" s="450"/>
      <c r="JS25" s="450"/>
      <c r="JT25" s="450"/>
      <c r="JU25" s="450"/>
      <c r="JV25" s="450"/>
      <c r="JW25" s="450"/>
      <c r="JX25" s="450"/>
      <c r="JY25" s="450"/>
      <c r="JZ25" s="450"/>
      <c r="KA25" s="450"/>
      <c r="KB25" s="450"/>
      <c r="KC25" s="450"/>
      <c r="KD25" s="450"/>
      <c r="KE25" s="450"/>
      <c r="KF25" s="450"/>
      <c r="KG25" s="450"/>
      <c r="KH25" s="450"/>
      <c r="KI25" s="450"/>
      <c r="KJ25" s="450"/>
      <c r="KK25" s="450"/>
      <c r="KL25" s="450"/>
      <c r="KM25" s="451"/>
      <c r="KN25" s="430" t="str">
        <f>IF(COUNTA($JI$4:$KM$4)=0,"",IF('2.ชื่อนักเรียน'!R31="ย้าย","ย้าย",QB25))</f>
        <v/>
      </c>
      <c r="KO25" s="428">
        <v>21</v>
      </c>
      <c r="KP25" s="449"/>
      <c r="KQ25" s="450"/>
      <c r="KR25" s="450"/>
      <c r="KS25" s="450"/>
      <c r="KT25" s="450"/>
      <c r="KU25" s="450"/>
      <c r="KV25" s="450"/>
      <c r="KW25" s="450"/>
      <c r="KX25" s="450"/>
      <c r="KY25" s="450"/>
      <c r="KZ25" s="450"/>
      <c r="LA25" s="450"/>
      <c r="LB25" s="450"/>
      <c r="LC25" s="450"/>
      <c r="LD25" s="450"/>
      <c r="LE25" s="450"/>
      <c r="LF25" s="450"/>
      <c r="LG25" s="450"/>
      <c r="LH25" s="450"/>
      <c r="LI25" s="450"/>
      <c r="LJ25" s="450"/>
      <c r="LK25" s="450"/>
      <c r="LL25" s="450"/>
      <c r="LM25" s="450"/>
      <c r="LN25" s="450"/>
      <c r="LO25" s="450"/>
      <c r="LP25" s="450"/>
      <c r="LQ25" s="450"/>
      <c r="LR25" s="450"/>
      <c r="LS25" s="450"/>
      <c r="LT25" s="451"/>
      <c r="LU25" s="430" t="str">
        <f>IF(COUNTA($KP$4:$LT$4)=0,"",IF('2.ชื่อนักเรียน'!R31="ย้าย","ย้าย",QF25))</f>
        <v/>
      </c>
      <c r="LV25" s="428">
        <v>21</v>
      </c>
      <c r="LW25" s="449"/>
      <c r="LX25" s="450"/>
      <c r="LY25" s="450"/>
      <c r="LZ25" s="450"/>
      <c r="MA25" s="450"/>
      <c r="MB25" s="450"/>
      <c r="MC25" s="450"/>
      <c r="MD25" s="450"/>
      <c r="ME25" s="450"/>
      <c r="MF25" s="450"/>
      <c r="MG25" s="450"/>
      <c r="MH25" s="450"/>
      <c r="MI25" s="450"/>
      <c r="MJ25" s="450"/>
      <c r="MK25" s="450"/>
      <c r="ML25" s="450"/>
      <c r="MM25" s="450"/>
      <c r="MN25" s="450"/>
      <c r="MO25" s="450"/>
      <c r="MP25" s="450"/>
      <c r="MQ25" s="450"/>
      <c r="MR25" s="450"/>
      <c r="MS25" s="450"/>
      <c r="MT25" s="450"/>
      <c r="MU25" s="450"/>
      <c r="MV25" s="450"/>
      <c r="MW25" s="450"/>
      <c r="MX25" s="450"/>
      <c r="MY25" s="450"/>
      <c r="MZ25" s="450"/>
      <c r="NA25" s="451"/>
      <c r="NB25" s="430" t="str">
        <f>IF(COUNTA($LW$5:$NA$5)=0,"",IF('2.ชื่อนักเรียน'!R31="ย้าย","ย้าย",QJ25))</f>
        <v/>
      </c>
      <c r="NC25" s="430">
        <v>21</v>
      </c>
      <c r="ND25" s="449"/>
      <c r="NE25" s="450"/>
      <c r="NF25" s="450"/>
      <c r="NG25" s="450"/>
      <c r="NH25" s="450"/>
      <c r="NI25" s="450"/>
      <c r="NJ25" s="450"/>
      <c r="NK25" s="450"/>
      <c r="NL25" s="450"/>
      <c r="NM25" s="450"/>
      <c r="NN25" s="450"/>
      <c r="NO25" s="450"/>
      <c r="NP25" s="450"/>
      <c r="NQ25" s="450"/>
      <c r="NR25" s="450"/>
      <c r="NS25" s="450"/>
      <c r="NT25" s="450"/>
      <c r="NU25" s="450"/>
      <c r="NV25" s="450"/>
      <c r="NW25" s="450"/>
      <c r="NX25" s="450"/>
      <c r="NY25" s="450"/>
      <c r="NZ25" s="450"/>
      <c r="OA25" s="450"/>
      <c r="OB25" s="450"/>
      <c r="OC25" s="450"/>
      <c r="OD25" s="450"/>
      <c r="OE25" s="450"/>
      <c r="OF25" s="450"/>
      <c r="OG25" s="450"/>
      <c r="OH25" s="451"/>
      <c r="OI25" s="430" t="str">
        <f>IF(COUNTA($ND$4:$OH$4)=0,"",IF('2.ชื่อนักเรียน'!R31="ย้าย","ย้าย",QN25))</f>
        <v/>
      </c>
      <c r="OJ25" s="428">
        <v>21</v>
      </c>
      <c r="OK25" s="439" t="str">
        <f>IF(OR(COUNTA($E$4:$AI$4)=0,$A25=""),"",IF('2.ชื่อนักเรียน'!R31="ย้าย","-",COUNTIF($E25:$AI25,"/")))</f>
        <v/>
      </c>
      <c r="OL25" s="440" t="str">
        <f>IF(OR(COUNTA($E$4:$AI$4)=0,$A25=""),"",IF('2.ชื่อนักเรียน'!R31="ย้าย","-",COUNTIF($E25:$AI25,"ป")))</f>
        <v/>
      </c>
      <c r="OM25" s="440" t="str">
        <f>IF(OR(COUNTA($E$4:$AI$4)=0,$A25=""),"",IF('2.ชื่อนักเรียน'!R31="ย้าย","-",COUNTIF($E25:$AI25,"ล")))</f>
        <v/>
      </c>
      <c r="ON25" s="441" t="str">
        <f>IF(OR(COUNTA($E$4:$AI$4)=0,$A25=""),"",IF('2.ชื่อนักเรียน'!R31="ย้าย","-",COUNTIF($E25:$AI25,"ข")))</f>
        <v/>
      </c>
      <c r="OO25" s="439" t="str">
        <f>IF(OR(COUNTA($AL$4:$BP$4)=0,$A25=""),"",IF('2.ชื่อนักเรียน'!R31="ย้าย","-",COUNTIF($AL25:$BP25,"/")))</f>
        <v/>
      </c>
      <c r="OP25" s="440" t="str">
        <f>IF(OR(COUNTA($AL$4:$BP$4)=0,$A25=""),"",IF('2.ชื่อนักเรียน'!R31="ย้าย","-",COUNTIF($AL25:$BP25,"ป")))</f>
        <v/>
      </c>
      <c r="OQ25" s="440" t="str">
        <f>IF(OR(COUNTA($AL$4:$BP$4)=0,$A25=""),"",IF('2.ชื่อนักเรียน'!R31="ย้าย","-",COUNTIF($AL25:$BP25,"ล")))</f>
        <v/>
      </c>
      <c r="OR25" s="441" t="str">
        <f>IF(OR(COUNTA($AL$4:$BP$4)=0,$A25=""),"",IF('2.ชื่อนักเรียน'!R31="ย้าย","-",COUNTIF($AL25:$BP25,"ข")))</f>
        <v/>
      </c>
      <c r="OS25" s="439" t="str">
        <f>IF(OR(COUNTA($BS$4:$CW$4)=0,$A25=""),"",IF('2.ชื่อนักเรียน'!R31="ย้าย","-",COUNTIF($BS25:$CW25,"/")))</f>
        <v/>
      </c>
      <c r="OT25" s="440" t="str">
        <f>IF(OR(COUNTA($BS$4:$CW$4)=0,$A25=""),"",IF('2.ชื่อนักเรียน'!R31="ย้าย","-",COUNTIF($BS25:$CW25,"ป")))</f>
        <v/>
      </c>
      <c r="OU25" s="440" t="str">
        <f>IF(OR(COUNTA($BS$4:$CW$4)=0,$A25=""),"",IF('2.ชื่อนักเรียน'!R31="ย้าย","-",COUNTIF($BS25:$CW25,"ล")))</f>
        <v/>
      </c>
      <c r="OV25" s="441" t="str">
        <f>IF(OR(COUNTA($BS$4:$CW$4)=0,$A25=""),"",IF('2.ชื่อนักเรียน'!R31="ย้าย","-",COUNTIF($BS25:$CW25,"ข")))</f>
        <v/>
      </c>
      <c r="OW25" s="439" t="str">
        <f>IF(OR(COUNTA($CZ$4:$ED$4)=0,$A25=""),"",IF('2.ชื่อนักเรียน'!R31="ย้าย","-",COUNTIF($CZ25:$ED25,"/")))</f>
        <v/>
      </c>
      <c r="OX25" s="440" t="str">
        <f>IF(OR(COUNTA($CZ$4:$ED$4)=0,$A25=""),"",IF('2.ชื่อนักเรียน'!R31="ย้าย","-",COUNTIF($CZ25:$ED25,"ป")))</f>
        <v/>
      </c>
      <c r="OY25" s="440" t="str">
        <f>IF(OR(COUNTA($CZ$4:$ED$4)=0,A25=""),"",IF('2.ชื่อนักเรียน'!R31="ย้าย","-",COUNTIF($CZ25:$ED25,"ล")))</f>
        <v/>
      </c>
      <c r="OZ25" s="441" t="str">
        <f>IF(OR(COUNTA($CZ$4:$ED$4)=0,A25=""),"",IF('2.ชื่อนักเรียน'!R31="ย้าย","-",COUNTIF($CZ25:$ED25,"ข")))</f>
        <v/>
      </c>
      <c r="PA25" s="439" t="str">
        <f>IF(OR(COUNTA($EG$4:$FK$4)=0,$A25=""),"",IF('2.ชื่อนักเรียน'!R31="ย้าย","-",COUNTIF($EG25:$FK25,"/")))</f>
        <v/>
      </c>
      <c r="PB25" s="440" t="str">
        <f>IF(OR(COUNTA($EG$4:$FK$4)=0,$A25=""),"",IF('2.ชื่อนักเรียน'!R31="ย้าย","-",COUNTIF($EG25:$FK25,"ป")))</f>
        <v/>
      </c>
      <c r="PC25" s="440" t="str">
        <f>IF(OR(COUNTA($EG$4:$FK$4)=0,A25=""),"",IF('2.ชื่อนักเรียน'!R31="ย้าย","-",COUNTIF($EG25:$FK25,"ล")))</f>
        <v/>
      </c>
      <c r="PD25" s="441" t="str">
        <f>IF(OR(COUNTA($EG$4:$FK$4)=0,A25=""),"",IF('2.ชื่อนักเรียน'!R31="ย้าย","-",COUNTIF($EG25:$FK25,"ข")))</f>
        <v/>
      </c>
      <c r="PE25" s="439" t="str">
        <f>IF(OR(COUNTA($FN$4:$GR$4)=0,$A25=""),"",IF('2.ชื่อนักเรียน'!R31="ย้าย","-",COUNTIF($FN25:$GR25,"/")))</f>
        <v/>
      </c>
      <c r="PF25" s="440" t="str">
        <f>IF(OR(COUNTA($FN$4:$GR$4)=0,$A25=""),"",IF('2.ชื่อนักเรียน'!R31="ย้าย","-",COUNTIF($FN25:$GR25,"ป")))</f>
        <v/>
      </c>
      <c r="PG25" s="440" t="str">
        <f>IF(OR(COUNTA($FN$4:$GR$4)=0,A25=""),"",IF('2.ชื่อนักเรียน'!R31="ย้าย","-",COUNTIF($FN25:$GR25,"ล")))</f>
        <v/>
      </c>
      <c r="PH25" s="440" t="str">
        <f>IF(OR(COUNTA($FN$4:$GR$4)=0,A25=""),"",IF('2.ชื่อนักเรียน'!R31="ย้าย","-",COUNTIF($FN25:$GR25,"ข")))</f>
        <v/>
      </c>
      <c r="PI25" s="439" t="str">
        <f>IF(OR(COUNTA($OK$3:$PD$3,$PE$3)=0,$A25=""),"",IF('2.ชื่อนักเรียน'!R31="ย้าย","-",SUM(OK25,OO25,OS25,OW25,PA25,PE25)))</f>
        <v/>
      </c>
      <c r="PJ25" s="440" t="str">
        <f>IF(OR(COUNTA($OK$3:$PD$3,$PE$3)=0,$A25=""),"",IF('2.ชื่อนักเรียน'!R31="ย้าย","-",SUM(OL25,OP25,OT25,OX25,PB25,PF25)))</f>
        <v/>
      </c>
      <c r="PK25" s="440" t="str">
        <f>IF(OR(COUNTA($OK$3:$PD$3,$PE$3)=0,$A25=""),"",IF('2.ชื่อนักเรียน'!R31="ย้าย","-",SUM(OM25,OQ25,OU25,OY25,PC25,PG25)))</f>
        <v/>
      </c>
      <c r="PL25" s="452" t="str">
        <f>IF(OR(COUNTA($OK$3:$PD$3,$PE$3)=0,$A25=""),"",IF('2.ชื่อนักเรียน'!R31="ย้าย","-",SUM(ON25,OR25,OV25,OZ25,PD25,PH25)))</f>
        <v/>
      </c>
      <c r="PM25" s="428" t="str">
        <f t="shared" si="0"/>
        <v/>
      </c>
      <c r="PN25" s="442" t="str">
        <f>IF(PM25="","",IF('2.ชื่อนักเรียน'!R31="ย้าย","ย้าย",(PM25*100)/COUNTA($E$4:$AI$4,$AL$4:$BP$4,$BS$4:$CW$4,$CZ$4:$ED$4,$EG$4:$FK$4)))</f>
        <v/>
      </c>
      <c r="PO25" s="428">
        <v>21</v>
      </c>
      <c r="PP25" s="439" t="str">
        <f>IF(OR(COUNTA($FN$4:$GR$4)=0,$A25=""),"",IF('2.ชื่อนักเรียน'!R31="ย้าย","-",COUNTIF($FN25:$GR25,"/")))</f>
        <v/>
      </c>
      <c r="PQ25" s="440" t="str">
        <f>IF(OR(COUNTA($FN$4:$GR$4)=0,$A25=""),"",IF('2.ชื่อนักเรียน'!R31="ย้าย","-",COUNTIF($FN25:$GR25,"ป")))</f>
        <v/>
      </c>
      <c r="PR25" s="440" t="str">
        <f>IF(OR(COUNTA($FN$4:$GR$4)=0,A25=""),"",IF('2.ชื่อนักเรียน'!R31="ย้าย","-",COUNTIF($FN25:$GR25,"ล")))</f>
        <v/>
      </c>
      <c r="PS25" s="441" t="str">
        <f>IF(OR(COUNTA($FN$4:$GR$4)=0,A25=""),"",IF('2.ชื่อนักเรียน'!R31="ย้าย","-",COUNTIF($FN25:$GR25,"ข")))</f>
        <v/>
      </c>
      <c r="PT25" s="439" t="str">
        <f>IF(OR(COUNTA($GU$4:$HY$4)=0,$A25=""),"",IF('2.ชื่อนักเรียน'!R31="ย้าย","-",COUNTIF($GU25:$HY25,"/")))</f>
        <v/>
      </c>
      <c r="PU25" s="440" t="str">
        <f>IF(OR(COUNTA($GU$4:$HY$4)=0,$A25=""),"",IF('2.ชื่อนักเรียน'!R31="ย้าย","-",COUNTIF($GU25:$HY25,"ป")))</f>
        <v/>
      </c>
      <c r="PV25" s="440" t="str">
        <f>IF(OR(COUNTA($GU$4:$HY$4)=0,$A25=""),"",IF('2.ชื่อนักเรียน'!R31="ย้าย","-",COUNTIF($GU25:$HY25,"ล")))</f>
        <v/>
      </c>
      <c r="PW25" s="441" t="str">
        <f>IF(OR(COUNTA($GU$4:$HY$4)=0,$A25=""),"",IF('2.ชื่อนักเรียน'!R31="ย้าย","-",COUNTIF($GU25:$HY25,"ข")))</f>
        <v/>
      </c>
      <c r="PX25" s="439" t="str">
        <f>IF(OR(COUNTA($IB$4:$JF$4)=0,$A25=""),"",IF('2.ชื่อนักเรียน'!R31="ย้าย","-",COUNTIF($IB25:$JF25,"/")))</f>
        <v/>
      </c>
      <c r="PY25" s="440" t="str">
        <f>IF(OR(COUNTA($IB$4:$JF$4)=0,$A25=""),"",IF('2.ชื่อนักเรียน'!R31="ย้าย","-",COUNTIF($IB25:$JF25,"ป")))</f>
        <v/>
      </c>
      <c r="PZ25" s="440" t="str">
        <f>IF(OR(COUNTA($IB$4:$JF$4)=0,$A25=""),"",IF('2.ชื่อนักเรียน'!R31="ย้าย","-",COUNTIF($IB25:$JF25,"ล")))</f>
        <v/>
      </c>
      <c r="QA25" s="441" t="str">
        <f>IF(OR(COUNTA($IB$4:$JF$4)=0,$A25=""),"",IF('2.ชื่อนักเรียน'!R31="ย้าย","-",COUNTIF($IB25:$JF25,"ข")))</f>
        <v/>
      </c>
      <c r="QB25" s="439" t="str">
        <f>IF(OR(COUNTA($JI$4:$KM$4)=0,$A25=""),"",IF('2.ชื่อนักเรียน'!R31="ย้าย","-",COUNTIF($JI25:$KM25,"/")))</f>
        <v/>
      </c>
      <c r="QC25" s="440" t="str">
        <f>IF(OR(COUNTA($JI$4:$KM$4)=0,$A25=""),"",IF('2.ชื่อนักเรียน'!R31="ย้าย","-",COUNTIF($JI25:$KM25,"ป")))</f>
        <v/>
      </c>
      <c r="QD25" s="440" t="str">
        <f>IF(OR(COUNTA($JI$4:$KM$4)=0,$A25=""),"",IF('2.ชื่อนักเรียน'!R31="ย้าย","-",COUNTIF($JI25:$KM25,"ล")))</f>
        <v/>
      </c>
      <c r="QE25" s="441" t="str">
        <f>IF(OR(COUNTA($JI$4:$KM$4)=0,$A25=""),"",IF('2.ชื่อนักเรียน'!R31="ย้าย","-",COUNTIF($JI25:$KM25,"ข")))</f>
        <v/>
      </c>
      <c r="QF25" s="439" t="str">
        <f>IF(OR(COUNTA($KP$4:$LT$4)=0,$A25=""),"",IF('2.ชื่อนักเรียน'!R31="ย้าย","-",COUNTIF($KP25:$LT25,"/")))</f>
        <v/>
      </c>
      <c r="QG25" s="440" t="str">
        <f>IF(OR(COUNTA($KP$4:$LT$4)=0,$A25=""),"",IF('2.ชื่อนักเรียน'!R31="ย้าย","-",COUNTIF($KP25:$LT25,"ป")))</f>
        <v/>
      </c>
      <c r="QH25" s="440" t="str">
        <f>IF(OR(COUNTA($KP$4:$LT$4)=0,$A25=""),"",IF('2.ชื่อนักเรียน'!R31="ย้าย","-",COUNTIF($KP25:$LT25,"ล")))</f>
        <v/>
      </c>
      <c r="QI25" s="441" t="str">
        <f>IF(OR(COUNTA($KP$4:$LT$4)=0,$A25=""),"",IF('2.ชื่อนักเรียน'!R31="ย้าย","-",COUNTIF($KP25:$LT25,"ข")))</f>
        <v/>
      </c>
      <c r="QJ25" s="439" t="str">
        <f>IF(OR(COUNTA($LW$4:$NA$4)=0,$A25=""),"",IF('2.ชื่อนักเรียน'!R31="ย้าย","-",COUNTIF($LW25:$NA25,"/")))</f>
        <v/>
      </c>
      <c r="QK25" s="440" t="str">
        <f>IF(OR(COUNTA($LW$4:$NA$4)=0,$A25=""),"",IF('2.ชื่อนักเรียน'!R31="ย้าย","-",COUNTIF($LW25:$NA25,"ป")))</f>
        <v/>
      </c>
      <c r="QL25" s="440" t="str">
        <f>IF(OR(COUNTA($LW$4:$NA$4)=0,$A25=""),"",IF('2.ชื่อนักเรียน'!R31="ย้าย","-",COUNTIF($LW25:$NA25,"ล")))</f>
        <v/>
      </c>
      <c r="QM25" s="441" t="str">
        <f>IF(OR(COUNTA($LW$4:$NA$4)=0,$A25=""),"",IF('2.ชื่อนักเรียน'!R31="ย้าย","-",COUNTIF($LW25:$NA25,"ข")))</f>
        <v/>
      </c>
      <c r="QN25" s="439" t="str">
        <f>IF(OR(COUNTA($ND$4:$OH$4)=0,$A25=""),"",IF('2.ชื่อนักเรียน'!R31="ย้าย","-",COUNTIF($ND25:$OH25,"/")))</f>
        <v/>
      </c>
      <c r="QO25" s="440" t="str">
        <f>IF(OR(COUNTA($ND$4:$OH$4)=0,$A25=""),"",IF('2.ชื่อนักเรียน'!R31="ย้าย","-",COUNTIF($ND25:$OH25,"ป")))</f>
        <v/>
      </c>
      <c r="QP25" s="440" t="str">
        <f>IF(OR(COUNTA($ND$4:$OH$4)=0,$A25=""),"",IF('2.ชื่อนักเรียน'!R31="ย้าย","-",COUNTIF($ND25:$OH25,"ล")))</f>
        <v/>
      </c>
      <c r="QQ25" s="440" t="str">
        <f>IF(OR(COUNTA($ND$4:$OH$4)=0,$A25=""),"",IF('2.ชื่อนักเรียน'!R31="ย้าย","-",COUNTIF($ND25:$OH25,"ข")))</f>
        <v/>
      </c>
      <c r="QR25" s="439" t="str">
        <f>IF(OR(COUNTA($PP$3:$QM$3,$QN$3)=0,$A25=""),"",IF('2.ชื่อนักเรียน'!R31="ย้าย","-",SUM(PP25,PT25,PX25,QB25,QF25,QJ25,QN25)))</f>
        <v/>
      </c>
      <c r="QS25" s="440" t="str">
        <f>IF(OR(COUNTA($PP$3:$QM$3,$QN$3)=0,$A25=""),"",IF('2.ชื่อนักเรียน'!R31="ย้าย","-",SUM(PQ25,PU25,PY25,QC25,QG25,QK25,QO25)))</f>
        <v/>
      </c>
      <c r="QT25" s="440" t="str">
        <f>IF(OR(COUNTA($PP$3:$QM$3,$QN$3)=0,$A25=""),"",IF('2.ชื่อนักเรียน'!R31="ย้าย","-",SUM(PR25,PV25,PZ25,QD25,QH25,QL25,QP25)))</f>
        <v/>
      </c>
      <c r="QU25" s="452" t="str">
        <f>IF(OR(COUNTA($PP$3:$QM$3,$QN$3)=0,$A25=""),"",IF('2.ชื่อนักเรียน'!R31="ย้าย","-",SUM(PS25,PW25,QA25,QE25,QI25,QM25,QQ25)))</f>
        <v/>
      </c>
      <c r="QV25" s="428" t="str">
        <f t="shared" si="1"/>
        <v/>
      </c>
      <c r="QW25" s="442" t="str">
        <f>IF(QV25="","",IF('2.ชื่อนักเรียน'!R31="ย้าย","ย้าย",(QV25*100)/COUNTA($GU$4:$HY$4,$IB$4:$JF$4,$JI$4:$KM$4,$KP$4:$LT$4,$LW$4:$NA$4,$ND$4:$OH$4,$FN$4:$GR$4)))</f>
        <v/>
      </c>
      <c r="QX25" s="453" t="str">
        <f>IF('2.ชื่อนักเรียน'!C31="","",'2.ชื่อนักเรียน'!C31)</f>
        <v/>
      </c>
      <c r="QY25" s="454" t="str">
        <f>IF('2.ชื่อนักเรียน'!D31="","",'2.ชื่อนักเรียน'!D31)</f>
        <v/>
      </c>
      <c r="QZ25" s="428" t="str">
        <f>IF(A25="","",IF('2.ชื่อนักเรียน'!R31="ย้าย","-",$RN$4))</f>
        <v/>
      </c>
      <c r="RA25" s="428" t="str">
        <f>IF(A25="","",IF('2.ชื่อนักเรียน'!R31="ย้าย","-",SUM(PP25,OK25,OO25,OS25,OW25,PA25,PE25,PT25,PX25,QB25,QF25,QJ25,QN25)))</f>
        <v/>
      </c>
      <c r="RB25" s="428" t="str">
        <f>IF(A25="","",IF('2.ชื่อนักเรียน'!R31="ย้าย","-",SUM(PQ25,OL25,OP25,OT25,OX25,PB25,PF25,PU25,PY25,QC25,QG25,QK25,QO25)))</f>
        <v/>
      </c>
      <c r="RC25" s="428" t="str">
        <f>IF(A25="","",IF('2.ชื่อนักเรียน'!R31="ย้าย","-",SUM(PR25,OM25,OQ25,OU25,OY25,PC25,PG25,PV25,PZ25,QD25,QH25,QL25,QP25)))</f>
        <v/>
      </c>
      <c r="RD25" s="455" t="str">
        <f>IF(A25="","",IF('2.ชื่อนักเรียน'!R31="ย้าย","-",SUM(PS25,ON25,OR25,OV25,OZ25,PD25,PH25,PW25,QA25,QE25,QI25,QM25,QQ25)))</f>
        <v/>
      </c>
      <c r="RE25" s="442" t="str">
        <f>IF(A25="","",IF('2.ชื่อนักเรียน'!R31="ย้าย","-",(RA25*100)/QZ25))</f>
        <v/>
      </c>
      <c r="RF25" s="428" t="str">
        <f>IF(A25="","",IF('2.ชื่อนักเรียน'!R31="ย้าย","-",RA25))</f>
        <v/>
      </c>
      <c r="RG25" s="442" t="str">
        <f>IF(A25="","",IF('2.ชื่อนักเรียน'!R31="ย้าย","ย้าย",RE25))</f>
        <v/>
      </c>
      <c r="RH25" s="456"/>
    </row>
    <row r="26" spans="1:476" ht="21" customHeight="1">
      <c r="A26" s="446" t="str">
        <f>IF('2.ชื่อนักเรียน'!C32="","",'2.ชื่อนักเรียน'!C32)</f>
        <v/>
      </c>
      <c r="B26" s="447" t="str">
        <f>IF('2.ชื่อนักเรียน'!D32="","",'2.ชื่อนักเรียน'!D32)</f>
        <v/>
      </c>
      <c r="C26" s="448" t="str">
        <f>IF('2.ชื่อนักเรียน'!R32="","",'2.ชื่อนักเรียน'!R32)</f>
        <v/>
      </c>
      <c r="D26" s="428">
        <v>22</v>
      </c>
      <c r="E26" s="449"/>
      <c r="F26" s="450"/>
      <c r="G26" s="450"/>
      <c r="H26" s="450"/>
      <c r="I26" s="450"/>
      <c r="J26" s="450"/>
      <c r="K26" s="450"/>
      <c r="L26" s="450"/>
      <c r="M26" s="450"/>
      <c r="N26" s="450"/>
      <c r="O26" s="450"/>
      <c r="P26" s="450"/>
      <c r="Q26" s="450"/>
      <c r="R26" s="450"/>
      <c r="S26" s="450"/>
      <c r="T26" s="450"/>
      <c r="U26" s="450"/>
      <c r="V26" s="450"/>
      <c r="W26" s="450"/>
      <c r="X26" s="450"/>
      <c r="Y26" s="450"/>
      <c r="Z26" s="450"/>
      <c r="AA26" s="450"/>
      <c r="AB26" s="450"/>
      <c r="AC26" s="450"/>
      <c r="AD26" s="450"/>
      <c r="AE26" s="450"/>
      <c r="AF26" s="450"/>
      <c r="AG26" s="450"/>
      <c r="AH26" s="450"/>
      <c r="AI26" s="451"/>
      <c r="AJ26" s="428" t="str">
        <f>IF(COUNTA($E$3:$AI$3)=0,"",IF('2.ชื่อนักเรียน'!R32="ย้าย","ย้าย",OK26))</f>
        <v/>
      </c>
      <c r="AK26" s="428">
        <v>22</v>
      </c>
      <c r="AL26" s="449"/>
      <c r="AM26" s="450"/>
      <c r="AN26" s="450"/>
      <c r="AO26" s="450"/>
      <c r="AP26" s="450"/>
      <c r="AQ26" s="450"/>
      <c r="AR26" s="450"/>
      <c r="AS26" s="450"/>
      <c r="AT26" s="450"/>
      <c r="AU26" s="450"/>
      <c r="AV26" s="450"/>
      <c r="AW26" s="450"/>
      <c r="AX26" s="450"/>
      <c r="AY26" s="450"/>
      <c r="AZ26" s="450"/>
      <c r="BA26" s="450"/>
      <c r="BB26" s="450"/>
      <c r="BC26" s="450"/>
      <c r="BD26" s="450"/>
      <c r="BE26" s="450"/>
      <c r="BF26" s="450"/>
      <c r="BG26" s="450"/>
      <c r="BH26" s="450"/>
      <c r="BI26" s="450"/>
      <c r="BJ26" s="450"/>
      <c r="BK26" s="450"/>
      <c r="BL26" s="450"/>
      <c r="BM26" s="450"/>
      <c r="BN26" s="450"/>
      <c r="BO26" s="450"/>
      <c r="BP26" s="451"/>
      <c r="BQ26" s="428" t="str">
        <f>IF(COUNTA($AL$4:$BP$4)=0,"",IF('2.ชื่อนักเรียน'!R32="ย้าย","ย้าย",OO26))</f>
        <v/>
      </c>
      <c r="BR26" s="428">
        <v>22</v>
      </c>
      <c r="BS26" s="449"/>
      <c r="BT26" s="450"/>
      <c r="BU26" s="450"/>
      <c r="BV26" s="450"/>
      <c r="BW26" s="450"/>
      <c r="BX26" s="450"/>
      <c r="BY26" s="450"/>
      <c r="BZ26" s="450"/>
      <c r="CA26" s="450"/>
      <c r="CB26" s="450"/>
      <c r="CC26" s="450"/>
      <c r="CD26" s="450"/>
      <c r="CE26" s="450"/>
      <c r="CF26" s="450"/>
      <c r="CG26" s="450"/>
      <c r="CH26" s="450"/>
      <c r="CI26" s="450"/>
      <c r="CJ26" s="450"/>
      <c r="CK26" s="450"/>
      <c r="CL26" s="450"/>
      <c r="CM26" s="450"/>
      <c r="CN26" s="450"/>
      <c r="CO26" s="450"/>
      <c r="CP26" s="450"/>
      <c r="CQ26" s="450"/>
      <c r="CR26" s="450"/>
      <c r="CS26" s="450"/>
      <c r="CT26" s="450"/>
      <c r="CU26" s="450"/>
      <c r="CV26" s="450"/>
      <c r="CW26" s="451"/>
      <c r="CX26" s="428" t="str">
        <f>IF(COUNTA($BS$4:$CW$4)=0,"",IF('2.ชื่อนักเรียน'!R32="ย้าย","ย้าย",OS26))</f>
        <v/>
      </c>
      <c r="CY26" s="428">
        <v>22</v>
      </c>
      <c r="CZ26" s="449"/>
      <c r="DA26" s="450"/>
      <c r="DB26" s="450"/>
      <c r="DC26" s="450"/>
      <c r="DD26" s="450"/>
      <c r="DE26" s="450"/>
      <c r="DF26" s="450"/>
      <c r="DG26" s="450"/>
      <c r="DH26" s="450"/>
      <c r="DI26" s="450"/>
      <c r="DJ26" s="450"/>
      <c r="DK26" s="450"/>
      <c r="DL26" s="450"/>
      <c r="DM26" s="450"/>
      <c r="DN26" s="450"/>
      <c r="DO26" s="450"/>
      <c r="DP26" s="450"/>
      <c r="DQ26" s="450"/>
      <c r="DR26" s="450"/>
      <c r="DS26" s="450"/>
      <c r="DT26" s="450"/>
      <c r="DU26" s="450"/>
      <c r="DV26" s="450"/>
      <c r="DW26" s="450"/>
      <c r="DX26" s="450"/>
      <c r="DY26" s="450"/>
      <c r="DZ26" s="450"/>
      <c r="EA26" s="450"/>
      <c r="EB26" s="450"/>
      <c r="EC26" s="450"/>
      <c r="ED26" s="451"/>
      <c r="EE26" s="428" t="str">
        <f>IF(COUNTA($CZ$4:$ED$4)=0,"",IF('2.ชื่อนักเรียน'!R32="ย้าย","ย้าย",OW26))</f>
        <v/>
      </c>
      <c r="EF26" s="428">
        <v>22</v>
      </c>
      <c r="EG26" s="449"/>
      <c r="EH26" s="450"/>
      <c r="EI26" s="450"/>
      <c r="EJ26" s="450"/>
      <c r="EK26" s="450"/>
      <c r="EL26" s="450"/>
      <c r="EM26" s="450"/>
      <c r="EN26" s="450"/>
      <c r="EO26" s="450"/>
      <c r="EP26" s="450"/>
      <c r="EQ26" s="450"/>
      <c r="ER26" s="450"/>
      <c r="ES26" s="450"/>
      <c r="ET26" s="450"/>
      <c r="EU26" s="450"/>
      <c r="EV26" s="450"/>
      <c r="EW26" s="450"/>
      <c r="EX26" s="450"/>
      <c r="EY26" s="450"/>
      <c r="EZ26" s="450"/>
      <c r="FA26" s="450"/>
      <c r="FB26" s="450"/>
      <c r="FC26" s="450"/>
      <c r="FD26" s="450"/>
      <c r="FE26" s="450"/>
      <c r="FF26" s="450"/>
      <c r="FG26" s="450"/>
      <c r="FH26" s="450"/>
      <c r="FI26" s="450"/>
      <c r="FJ26" s="450"/>
      <c r="FK26" s="451"/>
      <c r="FL26" s="428" t="str">
        <f>IF(COUNTA($EG$4:$FK$4)=0,"",IF('2.ชื่อนักเรียน'!R32="ย้าย","ย้าย",PA26))</f>
        <v/>
      </c>
      <c r="FM26" s="428">
        <v>22</v>
      </c>
      <c r="FN26" s="449"/>
      <c r="FO26" s="450"/>
      <c r="FP26" s="450"/>
      <c r="FQ26" s="450"/>
      <c r="FR26" s="450"/>
      <c r="FS26" s="450"/>
      <c r="FT26" s="450"/>
      <c r="FU26" s="450"/>
      <c r="FV26" s="450"/>
      <c r="FW26" s="450"/>
      <c r="FX26" s="450"/>
      <c r="FY26" s="450"/>
      <c r="FZ26" s="450"/>
      <c r="GA26" s="450"/>
      <c r="GB26" s="450"/>
      <c r="GC26" s="450"/>
      <c r="GD26" s="450"/>
      <c r="GE26" s="450"/>
      <c r="GF26" s="450"/>
      <c r="GG26" s="450"/>
      <c r="GH26" s="450"/>
      <c r="GI26" s="450"/>
      <c r="GJ26" s="450"/>
      <c r="GK26" s="450"/>
      <c r="GL26" s="450"/>
      <c r="GM26" s="450"/>
      <c r="GN26" s="450"/>
      <c r="GO26" s="450"/>
      <c r="GP26" s="450"/>
      <c r="GQ26" s="450"/>
      <c r="GR26" s="451"/>
      <c r="GS26" s="428" t="str">
        <f>IF(COUNTA($FN$4:$GR$4)=0,"",IF('2.ชื่อนักเรียน'!R32="ย้าย","ย้าย",PE26))</f>
        <v/>
      </c>
      <c r="GT26" s="428">
        <v>22</v>
      </c>
      <c r="GU26" s="449"/>
      <c r="GV26" s="450"/>
      <c r="GW26" s="450"/>
      <c r="GX26" s="450"/>
      <c r="GY26" s="450"/>
      <c r="GZ26" s="450"/>
      <c r="HA26" s="450"/>
      <c r="HB26" s="450"/>
      <c r="HC26" s="450"/>
      <c r="HD26" s="450"/>
      <c r="HE26" s="450"/>
      <c r="HF26" s="450"/>
      <c r="HG26" s="450"/>
      <c r="HH26" s="450"/>
      <c r="HI26" s="450"/>
      <c r="HJ26" s="450"/>
      <c r="HK26" s="450"/>
      <c r="HL26" s="450"/>
      <c r="HM26" s="450"/>
      <c r="HN26" s="450"/>
      <c r="HO26" s="450"/>
      <c r="HP26" s="450"/>
      <c r="HQ26" s="450"/>
      <c r="HR26" s="450"/>
      <c r="HS26" s="450"/>
      <c r="HT26" s="450"/>
      <c r="HU26" s="450"/>
      <c r="HV26" s="450"/>
      <c r="HW26" s="450"/>
      <c r="HX26" s="450"/>
      <c r="HY26" s="451"/>
      <c r="HZ26" s="428" t="str">
        <f>IF(COUNTA($GU$4:HY25)=0,"",IF('2.ชื่อนักเรียน'!R32="ย้าย","ย้าย",PT26))</f>
        <v/>
      </c>
      <c r="IA26" s="428">
        <v>22</v>
      </c>
      <c r="IB26" s="449"/>
      <c r="IC26" s="450"/>
      <c r="ID26" s="450"/>
      <c r="IE26" s="450"/>
      <c r="IF26" s="450"/>
      <c r="IG26" s="450"/>
      <c r="IH26" s="450"/>
      <c r="II26" s="450"/>
      <c r="IJ26" s="450"/>
      <c r="IK26" s="450"/>
      <c r="IL26" s="450"/>
      <c r="IM26" s="450"/>
      <c r="IN26" s="450"/>
      <c r="IO26" s="450"/>
      <c r="IP26" s="450"/>
      <c r="IQ26" s="450"/>
      <c r="IR26" s="450"/>
      <c r="IS26" s="450"/>
      <c r="IT26" s="450"/>
      <c r="IU26" s="450"/>
      <c r="IV26" s="450"/>
      <c r="IW26" s="450"/>
      <c r="IX26" s="450"/>
      <c r="IY26" s="450"/>
      <c r="IZ26" s="450"/>
      <c r="JA26" s="450"/>
      <c r="JB26" s="450"/>
      <c r="JC26" s="450"/>
      <c r="JD26" s="450"/>
      <c r="JE26" s="450"/>
      <c r="JF26" s="451"/>
      <c r="JG26" s="428" t="str">
        <f>IF(COUNTA($IB$4:$JF$4)=0,"",IF('2.ชื่อนักเรียน'!R32="ย้าย","ย้าย",PX26))</f>
        <v/>
      </c>
      <c r="JH26" s="428">
        <v>22</v>
      </c>
      <c r="JI26" s="449"/>
      <c r="JJ26" s="450"/>
      <c r="JK26" s="450"/>
      <c r="JL26" s="450"/>
      <c r="JM26" s="450"/>
      <c r="JN26" s="450"/>
      <c r="JO26" s="450"/>
      <c r="JP26" s="450"/>
      <c r="JQ26" s="450"/>
      <c r="JR26" s="450"/>
      <c r="JS26" s="450"/>
      <c r="JT26" s="450"/>
      <c r="JU26" s="450"/>
      <c r="JV26" s="450"/>
      <c r="JW26" s="450"/>
      <c r="JX26" s="450"/>
      <c r="JY26" s="450"/>
      <c r="JZ26" s="450"/>
      <c r="KA26" s="450"/>
      <c r="KB26" s="450"/>
      <c r="KC26" s="450"/>
      <c r="KD26" s="450"/>
      <c r="KE26" s="450"/>
      <c r="KF26" s="450"/>
      <c r="KG26" s="450"/>
      <c r="KH26" s="450"/>
      <c r="KI26" s="450"/>
      <c r="KJ26" s="450"/>
      <c r="KK26" s="450"/>
      <c r="KL26" s="450"/>
      <c r="KM26" s="451"/>
      <c r="KN26" s="430" t="str">
        <f>IF(COUNTA($JI$4:$KM$4)=0,"",IF('2.ชื่อนักเรียน'!R32="ย้าย","ย้าย",QB26))</f>
        <v/>
      </c>
      <c r="KO26" s="428">
        <v>22</v>
      </c>
      <c r="KP26" s="449"/>
      <c r="KQ26" s="450"/>
      <c r="KR26" s="450"/>
      <c r="KS26" s="450"/>
      <c r="KT26" s="450"/>
      <c r="KU26" s="450"/>
      <c r="KV26" s="450"/>
      <c r="KW26" s="450"/>
      <c r="KX26" s="450"/>
      <c r="KY26" s="450"/>
      <c r="KZ26" s="450"/>
      <c r="LA26" s="450"/>
      <c r="LB26" s="450"/>
      <c r="LC26" s="450"/>
      <c r="LD26" s="450"/>
      <c r="LE26" s="450"/>
      <c r="LF26" s="450"/>
      <c r="LG26" s="450"/>
      <c r="LH26" s="450"/>
      <c r="LI26" s="450"/>
      <c r="LJ26" s="450"/>
      <c r="LK26" s="450"/>
      <c r="LL26" s="450"/>
      <c r="LM26" s="450"/>
      <c r="LN26" s="450"/>
      <c r="LO26" s="450"/>
      <c r="LP26" s="450"/>
      <c r="LQ26" s="450"/>
      <c r="LR26" s="450"/>
      <c r="LS26" s="450"/>
      <c r="LT26" s="451"/>
      <c r="LU26" s="430" t="str">
        <f>IF(COUNTA($KP$4:$LT$4)=0,"",IF('2.ชื่อนักเรียน'!R32="ย้าย","ย้าย",QF26))</f>
        <v/>
      </c>
      <c r="LV26" s="428">
        <v>22</v>
      </c>
      <c r="LW26" s="449"/>
      <c r="LX26" s="450"/>
      <c r="LY26" s="450"/>
      <c r="LZ26" s="450"/>
      <c r="MA26" s="450"/>
      <c r="MB26" s="450"/>
      <c r="MC26" s="450"/>
      <c r="MD26" s="450"/>
      <c r="ME26" s="450"/>
      <c r="MF26" s="450"/>
      <c r="MG26" s="450"/>
      <c r="MH26" s="450"/>
      <c r="MI26" s="450"/>
      <c r="MJ26" s="450"/>
      <c r="MK26" s="450"/>
      <c r="ML26" s="450"/>
      <c r="MM26" s="450"/>
      <c r="MN26" s="450"/>
      <c r="MO26" s="450"/>
      <c r="MP26" s="450"/>
      <c r="MQ26" s="450"/>
      <c r="MR26" s="450"/>
      <c r="MS26" s="450"/>
      <c r="MT26" s="450"/>
      <c r="MU26" s="450"/>
      <c r="MV26" s="450"/>
      <c r="MW26" s="450"/>
      <c r="MX26" s="450"/>
      <c r="MY26" s="450"/>
      <c r="MZ26" s="450"/>
      <c r="NA26" s="451"/>
      <c r="NB26" s="430" t="str">
        <f>IF(COUNTA($LW$5:$NA$5)=0,"",IF('2.ชื่อนักเรียน'!R32="ย้าย","ย้าย",QJ26))</f>
        <v/>
      </c>
      <c r="NC26" s="430">
        <v>22</v>
      </c>
      <c r="ND26" s="449"/>
      <c r="NE26" s="450"/>
      <c r="NF26" s="450"/>
      <c r="NG26" s="450"/>
      <c r="NH26" s="450"/>
      <c r="NI26" s="450"/>
      <c r="NJ26" s="450"/>
      <c r="NK26" s="450"/>
      <c r="NL26" s="450"/>
      <c r="NM26" s="450"/>
      <c r="NN26" s="450"/>
      <c r="NO26" s="450"/>
      <c r="NP26" s="450"/>
      <c r="NQ26" s="450"/>
      <c r="NR26" s="450"/>
      <c r="NS26" s="450"/>
      <c r="NT26" s="450"/>
      <c r="NU26" s="450"/>
      <c r="NV26" s="450"/>
      <c r="NW26" s="450"/>
      <c r="NX26" s="450"/>
      <c r="NY26" s="450"/>
      <c r="NZ26" s="450"/>
      <c r="OA26" s="450"/>
      <c r="OB26" s="450"/>
      <c r="OC26" s="450"/>
      <c r="OD26" s="450"/>
      <c r="OE26" s="450"/>
      <c r="OF26" s="450"/>
      <c r="OG26" s="450"/>
      <c r="OH26" s="451"/>
      <c r="OI26" s="430" t="str">
        <f>IF(COUNTA($ND$4:$OH$4)=0,"",IF('2.ชื่อนักเรียน'!R32="ย้าย","ย้าย",QN26))</f>
        <v/>
      </c>
      <c r="OJ26" s="428">
        <v>22</v>
      </c>
      <c r="OK26" s="439" t="str">
        <f>IF(OR(COUNTA($E$4:$AI$4)=0,$A26=""),"",IF('2.ชื่อนักเรียน'!R32="ย้าย","-",COUNTIF($E26:$AI26,"/")))</f>
        <v/>
      </c>
      <c r="OL26" s="440" t="str">
        <f>IF(OR(COUNTA($E$4:$AI$4)=0,$A26=""),"",IF('2.ชื่อนักเรียน'!R32="ย้าย","-",COUNTIF($E26:$AI26,"ป")))</f>
        <v/>
      </c>
      <c r="OM26" s="440" t="str">
        <f>IF(OR(COUNTA($E$4:$AI$4)=0,$A26=""),"",IF('2.ชื่อนักเรียน'!R32="ย้าย","-",COUNTIF($E26:$AI26,"ล")))</f>
        <v/>
      </c>
      <c r="ON26" s="441" t="str">
        <f>IF(OR(COUNTA($E$4:$AI$4)=0,$A26=""),"",IF('2.ชื่อนักเรียน'!R32="ย้าย","-",COUNTIF($E26:$AI26,"ข")))</f>
        <v/>
      </c>
      <c r="OO26" s="439" t="str">
        <f>IF(OR(COUNTA($AL$4:$BP$4)=0,$A26=""),"",IF('2.ชื่อนักเรียน'!R32="ย้าย","-",COUNTIF($AL26:$BP26,"/")))</f>
        <v/>
      </c>
      <c r="OP26" s="440" t="str">
        <f>IF(OR(COUNTA($AL$4:$BP$4)=0,$A26=""),"",IF('2.ชื่อนักเรียน'!R32="ย้าย","-",COUNTIF($AL26:$BP26,"ป")))</f>
        <v/>
      </c>
      <c r="OQ26" s="440" t="str">
        <f>IF(OR(COUNTA($AL$4:$BP$4)=0,$A26=""),"",IF('2.ชื่อนักเรียน'!R32="ย้าย","-",COUNTIF($AL26:$BP26,"ล")))</f>
        <v/>
      </c>
      <c r="OR26" s="441" t="str">
        <f>IF(OR(COUNTA($AL$4:$BP$4)=0,$A26=""),"",IF('2.ชื่อนักเรียน'!R32="ย้าย","-",COUNTIF($AL26:$BP26,"ข")))</f>
        <v/>
      </c>
      <c r="OS26" s="439" t="str">
        <f>IF(OR(COUNTA($BS$4:$CW$4)=0,$A26=""),"",IF('2.ชื่อนักเรียน'!R32="ย้าย","-",COUNTIF($BS26:$CW26,"/")))</f>
        <v/>
      </c>
      <c r="OT26" s="440" t="str">
        <f>IF(OR(COUNTA($BS$4:$CW$4)=0,$A26=""),"",IF('2.ชื่อนักเรียน'!R32="ย้าย","-",COUNTIF($BS26:$CW26,"ป")))</f>
        <v/>
      </c>
      <c r="OU26" s="440" t="str">
        <f>IF(OR(COUNTA($BS$4:$CW$4)=0,$A26=""),"",IF('2.ชื่อนักเรียน'!R32="ย้าย","-",COUNTIF($BS26:$CW26,"ล")))</f>
        <v/>
      </c>
      <c r="OV26" s="441" t="str">
        <f>IF(OR(COUNTA($BS$4:$CW$4)=0,$A26=""),"",IF('2.ชื่อนักเรียน'!R32="ย้าย","-",COUNTIF($BS26:$CW26,"ข")))</f>
        <v/>
      </c>
      <c r="OW26" s="439" t="str">
        <f>IF(OR(COUNTA($CZ$4:$ED$4)=0,$A26=""),"",IF('2.ชื่อนักเรียน'!R32="ย้าย","-",COUNTIF($CZ26:$ED26,"/")))</f>
        <v/>
      </c>
      <c r="OX26" s="440" t="str">
        <f>IF(OR(COUNTA($CZ$4:$ED$4)=0,$A26=""),"",IF('2.ชื่อนักเรียน'!R32="ย้าย","-",COUNTIF($CZ26:$ED26,"ป")))</f>
        <v/>
      </c>
      <c r="OY26" s="440" t="str">
        <f>IF(OR(COUNTA($CZ$4:$ED$4)=0,A26=""),"",IF('2.ชื่อนักเรียน'!R32="ย้าย","-",COUNTIF($CZ26:$ED26,"ล")))</f>
        <v/>
      </c>
      <c r="OZ26" s="441" t="str">
        <f>IF(OR(COUNTA($CZ$4:$ED$4)=0,A26=""),"",IF('2.ชื่อนักเรียน'!R32="ย้าย","-",COUNTIF($CZ26:$ED26,"ข")))</f>
        <v/>
      </c>
      <c r="PA26" s="439" t="str">
        <f>IF(OR(COUNTA($EG$4:$FK$4)=0,$A26=""),"",IF('2.ชื่อนักเรียน'!R32="ย้าย","-",COUNTIF($EG26:$FK26,"/")))</f>
        <v/>
      </c>
      <c r="PB26" s="440" t="str">
        <f>IF(OR(COUNTA($EG$4:$FK$4)=0,$A26=""),"",IF('2.ชื่อนักเรียน'!R32="ย้าย","-",COUNTIF($EG26:$FK26,"ป")))</f>
        <v/>
      </c>
      <c r="PC26" s="440" t="str">
        <f>IF(OR(COUNTA($EG$4:$FK$4)=0,A26=""),"",IF('2.ชื่อนักเรียน'!R32="ย้าย","-",COUNTIF($EG26:$FK26,"ล")))</f>
        <v/>
      </c>
      <c r="PD26" s="441" t="str">
        <f>IF(OR(COUNTA($EG$4:$FK$4)=0,A26=""),"",IF('2.ชื่อนักเรียน'!R32="ย้าย","-",COUNTIF($EG26:$FK26,"ข")))</f>
        <v/>
      </c>
      <c r="PE26" s="439" t="str">
        <f>IF(OR(COUNTA($FN$4:$GR$4)=0,$A26=""),"",IF('2.ชื่อนักเรียน'!R32="ย้าย","-",COUNTIF($FN26:$GR26,"/")))</f>
        <v/>
      </c>
      <c r="PF26" s="440" t="str">
        <f>IF(OR(COUNTA($FN$4:$GR$4)=0,$A26=""),"",IF('2.ชื่อนักเรียน'!R32="ย้าย","-",COUNTIF($FN26:$GR26,"ป")))</f>
        <v/>
      </c>
      <c r="PG26" s="440" t="str">
        <f>IF(OR(COUNTA($FN$4:$GR$4)=0,A26=""),"",IF('2.ชื่อนักเรียน'!R32="ย้าย","-",COUNTIF($FN26:$GR26,"ล")))</f>
        <v/>
      </c>
      <c r="PH26" s="440" t="str">
        <f>IF(OR(COUNTA($FN$4:$GR$4)=0,A26=""),"",IF('2.ชื่อนักเรียน'!R32="ย้าย","-",COUNTIF($FN26:$GR26,"ข")))</f>
        <v/>
      </c>
      <c r="PI26" s="439" t="str">
        <f>IF(OR(COUNTA($OK$3:$PD$3,$PE$3)=0,$A26=""),"",IF('2.ชื่อนักเรียน'!R32="ย้าย","-",SUM(OK26,OO26,OS26,OW26,PA26,PE26)))</f>
        <v/>
      </c>
      <c r="PJ26" s="440" t="str">
        <f>IF(OR(COUNTA($OK$3:$PD$3,$PE$3)=0,$A26=""),"",IF('2.ชื่อนักเรียน'!R32="ย้าย","-",SUM(OL26,OP26,OT26,OX26,PB26,PF26)))</f>
        <v/>
      </c>
      <c r="PK26" s="440" t="str">
        <f>IF(OR(COUNTA($OK$3:$PD$3,$PE$3)=0,$A26=""),"",IF('2.ชื่อนักเรียน'!R32="ย้าย","-",SUM(OM26,OQ26,OU26,OY26,PC26,PG26)))</f>
        <v/>
      </c>
      <c r="PL26" s="452" t="str">
        <f>IF(OR(COUNTA($OK$3:$PD$3,$PE$3)=0,$A26=""),"",IF('2.ชื่อนักเรียน'!R32="ย้าย","-",SUM(ON26,OR26,OV26,OZ26,PD26,PH26)))</f>
        <v/>
      </c>
      <c r="PM26" s="428" t="str">
        <f t="shared" si="0"/>
        <v/>
      </c>
      <c r="PN26" s="442" t="str">
        <f>IF(PM26="","",IF('2.ชื่อนักเรียน'!R32="ย้าย","ย้าย",(PM26*100)/COUNTA($E$4:$AI$4,$AL$4:$BP$4,$BS$4:$CW$4,$CZ$4:$ED$4,$EG$4:$FK$4)))</f>
        <v/>
      </c>
      <c r="PO26" s="428">
        <v>22</v>
      </c>
      <c r="PP26" s="439" t="str">
        <f>IF(OR(COUNTA($FN$4:$GR$4)=0,$A26=""),"",IF('2.ชื่อนักเรียน'!R32="ย้าย","-",COUNTIF($FN26:$GR26,"/")))</f>
        <v/>
      </c>
      <c r="PQ26" s="440" t="str">
        <f>IF(OR(COUNTA($FN$4:$GR$4)=0,$A26=""),"",IF('2.ชื่อนักเรียน'!R32="ย้าย","-",COUNTIF($FN26:$GR26,"ป")))</f>
        <v/>
      </c>
      <c r="PR26" s="440" t="str">
        <f>IF(OR(COUNTA($FN$4:$GR$4)=0,A26=""),"",IF('2.ชื่อนักเรียน'!R32="ย้าย","-",COUNTIF($FN26:$GR26,"ล")))</f>
        <v/>
      </c>
      <c r="PS26" s="441" t="str">
        <f>IF(OR(COUNTA($FN$4:$GR$4)=0,A26=""),"",IF('2.ชื่อนักเรียน'!R32="ย้าย","-",COUNTIF($FN26:$GR26,"ข")))</f>
        <v/>
      </c>
      <c r="PT26" s="439" t="str">
        <f>IF(OR(COUNTA($GU$4:$HY$4)=0,$A26=""),"",IF('2.ชื่อนักเรียน'!R32="ย้าย","-",COUNTIF($GU26:$HY26,"/")))</f>
        <v/>
      </c>
      <c r="PU26" s="440" t="str">
        <f>IF(OR(COUNTA($GU$4:$HY$4)=0,$A26=""),"",IF('2.ชื่อนักเรียน'!R32="ย้าย","-",COUNTIF($GU26:$HY26,"ป")))</f>
        <v/>
      </c>
      <c r="PV26" s="440" t="str">
        <f>IF(OR(COUNTA($GU$4:$HY$4)=0,$A26=""),"",IF('2.ชื่อนักเรียน'!R32="ย้าย","-",COUNTIF($GU26:$HY26,"ล")))</f>
        <v/>
      </c>
      <c r="PW26" s="441" t="str">
        <f>IF(OR(COUNTA($GU$4:$HY$4)=0,$A26=""),"",IF('2.ชื่อนักเรียน'!R32="ย้าย","-",COUNTIF($GU26:$HY26,"ข")))</f>
        <v/>
      </c>
      <c r="PX26" s="439" t="str">
        <f>IF(OR(COUNTA($IB$4:$JF$4)=0,$A26=""),"",IF('2.ชื่อนักเรียน'!R32="ย้าย","-",COUNTIF($IB26:$JF26,"/")))</f>
        <v/>
      </c>
      <c r="PY26" s="440" t="str">
        <f>IF(OR(COUNTA($IB$4:$JF$4)=0,$A26=""),"",IF('2.ชื่อนักเรียน'!R32="ย้าย","-",COUNTIF($IB26:$JF26,"ป")))</f>
        <v/>
      </c>
      <c r="PZ26" s="440" t="str">
        <f>IF(OR(COUNTA($IB$4:$JF$4)=0,$A26=""),"",IF('2.ชื่อนักเรียน'!R32="ย้าย","-",COUNTIF($IB26:$JF26,"ล")))</f>
        <v/>
      </c>
      <c r="QA26" s="441" t="str">
        <f>IF(OR(COUNTA($IB$4:$JF$4)=0,$A26=""),"",IF('2.ชื่อนักเรียน'!R32="ย้าย","-",COUNTIF($IB26:$JF26,"ข")))</f>
        <v/>
      </c>
      <c r="QB26" s="439" t="str">
        <f>IF(OR(COUNTA($JI$4:$KM$4)=0,$A26=""),"",IF('2.ชื่อนักเรียน'!R32="ย้าย","-",COUNTIF($JI26:$KM26,"/")))</f>
        <v/>
      </c>
      <c r="QC26" s="440" t="str">
        <f>IF(OR(COUNTA($JI$4:$KM$4)=0,$A26=""),"",IF('2.ชื่อนักเรียน'!R32="ย้าย","-",COUNTIF($JI26:$KM26,"ป")))</f>
        <v/>
      </c>
      <c r="QD26" s="440" t="str">
        <f>IF(OR(COUNTA($JI$4:$KM$4)=0,$A26=""),"",IF('2.ชื่อนักเรียน'!R32="ย้าย","-",COUNTIF($JI26:$KM26,"ล")))</f>
        <v/>
      </c>
      <c r="QE26" s="441" t="str">
        <f>IF(OR(COUNTA($JI$4:$KM$4)=0,$A26=""),"",IF('2.ชื่อนักเรียน'!R32="ย้าย","-",COUNTIF($JI26:$KM26,"ข")))</f>
        <v/>
      </c>
      <c r="QF26" s="439" t="str">
        <f>IF(OR(COUNTA($KP$4:$LT$4)=0,$A26=""),"",IF('2.ชื่อนักเรียน'!R32="ย้าย","-",COUNTIF($KP26:$LT26,"/")))</f>
        <v/>
      </c>
      <c r="QG26" s="440" t="str">
        <f>IF(OR(COUNTA($KP$4:$LT$4)=0,$A26=""),"",IF('2.ชื่อนักเรียน'!R32="ย้าย","-",COUNTIF($KP26:$LT26,"ป")))</f>
        <v/>
      </c>
      <c r="QH26" s="440" t="str">
        <f>IF(OR(COUNTA($KP$4:$LT$4)=0,$A26=""),"",IF('2.ชื่อนักเรียน'!R32="ย้าย","-",COUNTIF($KP26:$LT26,"ล")))</f>
        <v/>
      </c>
      <c r="QI26" s="441" t="str">
        <f>IF(OR(COUNTA($KP$4:$LT$4)=0,$A26=""),"",IF('2.ชื่อนักเรียน'!R32="ย้าย","-",COUNTIF($KP26:$LT26,"ข")))</f>
        <v/>
      </c>
      <c r="QJ26" s="439" t="str">
        <f>IF(OR(COUNTA($LW$4:$NA$4)=0,$A26=""),"",IF('2.ชื่อนักเรียน'!R32="ย้าย","-",COUNTIF($LW26:$NA26,"/")))</f>
        <v/>
      </c>
      <c r="QK26" s="440" t="str">
        <f>IF(OR(COUNTA($LW$4:$NA$4)=0,$A26=""),"",IF('2.ชื่อนักเรียน'!R32="ย้าย","-",COUNTIF($LW26:$NA26,"ป")))</f>
        <v/>
      </c>
      <c r="QL26" s="440" t="str">
        <f>IF(OR(COUNTA($LW$4:$NA$4)=0,$A26=""),"",IF('2.ชื่อนักเรียน'!R32="ย้าย","-",COUNTIF($LW26:$NA26,"ล")))</f>
        <v/>
      </c>
      <c r="QM26" s="441" t="str">
        <f>IF(OR(COUNTA($LW$4:$NA$4)=0,$A26=""),"",IF('2.ชื่อนักเรียน'!R32="ย้าย","-",COUNTIF($LW26:$NA26,"ข")))</f>
        <v/>
      </c>
      <c r="QN26" s="439" t="str">
        <f>IF(OR(COUNTA($ND$4:$OH$4)=0,$A26=""),"",IF('2.ชื่อนักเรียน'!R32="ย้าย","-",COUNTIF($ND26:$OH26,"/")))</f>
        <v/>
      </c>
      <c r="QO26" s="440" t="str">
        <f>IF(OR(COUNTA($ND$4:$OH$4)=0,$A26=""),"",IF('2.ชื่อนักเรียน'!R32="ย้าย","-",COUNTIF($ND26:$OH26,"ป")))</f>
        <v/>
      </c>
      <c r="QP26" s="440" t="str">
        <f>IF(OR(COUNTA($ND$4:$OH$4)=0,$A26=""),"",IF('2.ชื่อนักเรียน'!R32="ย้าย","-",COUNTIF($ND26:$OH26,"ล")))</f>
        <v/>
      </c>
      <c r="QQ26" s="440" t="str">
        <f>IF(OR(COUNTA($ND$4:$OH$4)=0,$A26=""),"",IF('2.ชื่อนักเรียน'!R32="ย้าย","-",COUNTIF($ND26:$OH26,"ข")))</f>
        <v/>
      </c>
      <c r="QR26" s="439" t="str">
        <f>IF(OR(COUNTA($PP$3:$QM$3,$QN$3)=0,$A26=""),"",IF('2.ชื่อนักเรียน'!R32="ย้าย","-",SUM(PP26,PT26,PX26,QB26,QF26,QJ26,QN26)))</f>
        <v/>
      </c>
      <c r="QS26" s="440" t="str">
        <f>IF(OR(COUNTA($PP$3:$QM$3,$QN$3)=0,$A26=""),"",IF('2.ชื่อนักเรียน'!R32="ย้าย","-",SUM(PQ26,PU26,PY26,QC26,QG26,QK26,QO26)))</f>
        <v/>
      </c>
      <c r="QT26" s="440" t="str">
        <f>IF(OR(COUNTA($PP$3:$QM$3,$QN$3)=0,$A26=""),"",IF('2.ชื่อนักเรียน'!R32="ย้าย","-",SUM(PR26,PV26,PZ26,QD26,QH26,QL26,QP26)))</f>
        <v/>
      </c>
      <c r="QU26" s="452" t="str">
        <f>IF(OR(COUNTA($PP$3:$QM$3,$QN$3)=0,$A26=""),"",IF('2.ชื่อนักเรียน'!R32="ย้าย","-",SUM(PS26,PW26,QA26,QE26,QI26,QM26,QQ26)))</f>
        <v/>
      </c>
      <c r="QV26" s="428" t="str">
        <f t="shared" si="1"/>
        <v/>
      </c>
      <c r="QW26" s="442" t="str">
        <f>IF(QV26="","",IF('2.ชื่อนักเรียน'!R32="ย้าย","ย้าย",(QV26*100)/COUNTA($GU$4:$HY$4,$IB$4:$JF$4,$JI$4:$KM$4,$KP$4:$LT$4,$LW$4:$NA$4,$ND$4:$OH$4,$FN$4:$GR$4)))</f>
        <v/>
      </c>
      <c r="QX26" s="453" t="str">
        <f>IF('2.ชื่อนักเรียน'!C32="","",'2.ชื่อนักเรียน'!C32)</f>
        <v/>
      </c>
      <c r="QY26" s="454" t="str">
        <f>IF('2.ชื่อนักเรียน'!D32="","",'2.ชื่อนักเรียน'!D32)</f>
        <v/>
      </c>
      <c r="QZ26" s="428" t="str">
        <f>IF(A26="","",IF('2.ชื่อนักเรียน'!R32="ย้าย","-",$RN$4))</f>
        <v/>
      </c>
      <c r="RA26" s="428" t="str">
        <f>IF(A26="","",IF('2.ชื่อนักเรียน'!R32="ย้าย","-",SUM(PP26,OK26,OO26,OS26,OW26,PA26,PE26,PT26,PX26,QB26,QF26,QJ26,QN26)))</f>
        <v/>
      </c>
      <c r="RB26" s="428" t="str">
        <f>IF(A26="","",IF('2.ชื่อนักเรียน'!R32="ย้าย","-",SUM(PQ26,OL26,OP26,OT26,OX26,PB26,PF26,PU26,PY26,QC26,QG26,QK26,QO26)))</f>
        <v/>
      </c>
      <c r="RC26" s="428" t="str">
        <f>IF(A26="","",IF('2.ชื่อนักเรียน'!R32="ย้าย","-",SUM(PR26,OM26,OQ26,OU26,OY26,PC26,PG26,PV26,PZ26,QD26,QH26,QL26,QP26)))</f>
        <v/>
      </c>
      <c r="RD26" s="455" t="str">
        <f>IF(A26="","",IF('2.ชื่อนักเรียน'!R32="ย้าย","-",SUM(PS26,ON26,OR26,OV26,OZ26,PD26,PH26,PW26,QA26,QE26,QI26,QM26,QQ26)))</f>
        <v/>
      </c>
      <c r="RE26" s="442" t="str">
        <f>IF(A26="","",IF('2.ชื่อนักเรียน'!R32="ย้าย","-",(RA26*100)/QZ26))</f>
        <v/>
      </c>
      <c r="RF26" s="428" t="str">
        <f>IF(A26="","",IF('2.ชื่อนักเรียน'!R32="ย้าย","-",RA26))</f>
        <v/>
      </c>
      <c r="RG26" s="442" t="str">
        <f>IF(A26="","",IF('2.ชื่อนักเรียน'!R32="ย้าย","ย้าย",RE26))</f>
        <v/>
      </c>
      <c r="RH26" s="456"/>
    </row>
    <row r="27" spans="1:476" ht="21" customHeight="1">
      <c r="A27" s="446" t="str">
        <f>IF('2.ชื่อนักเรียน'!C33="","",'2.ชื่อนักเรียน'!C33)</f>
        <v/>
      </c>
      <c r="B27" s="447" t="str">
        <f>IF('2.ชื่อนักเรียน'!D33="","",'2.ชื่อนักเรียน'!D33)</f>
        <v/>
      </c>
      <c r="C27" s="448" t="str">
        <f>IF('2.ชื่อนักเรียน'!R33="","",'2.ชื่อนักเรียน'!R33)</f>
        <v/>
      </c>
      <c r="D27" s="428">
        <v>23</v>
      </c>
      <c r="E27" s="449"/>
      <c r="F27" s="450"/>
      <c r="G27" s="450"/>
      <c r="H27" s="450"/>
      <c r="I27" s="450"/>
      <c r="J27" s="450"/>
      <c r="K27" s="450"/>
      <c r="L27" s="450"/>
      <c r="M27" s="450"/>
      <c r="N27" s="450"/>
      <c r="O27" s="450"/>
      <c r="P27" s="450"/>
      <c r="Q27" s="450"/>
      <c r="R27" s="450"/>
      <c r="S27" s="450"/>
      <c r="T27" s="450"/>
      <c r="U27" s="450"/>
      <c r="V27" s="450"/>
      <c r="W27" s="450"/>
      <c r="X27" s="450"/>
      <c r="Y27" s="450"/>
      <c r="Z27" s="450"/>
      <c r="AA27" s="450"/>
      <c r="AB27" s="450"/>
      <c r="AC27" s="450"/>
      <c r="AD27" s="450"/>
      <c r="AE27" s="450"/>
      <c r="AF27" s="450"/>
      <c r="AG27" s="450"/>
      <c r="AH27" s="450"/>
      <c r="AI27" s="451"/>
      <c r="AJ27" s="428" t="str">
        <f>IF(COUNTA($E$3:$AI$3)=0,"",IF('2.ชื่อนักเรียน'!R33="ย้าย","ย้าย",OK27))</f>
        <v/>
      </c>
      <c r="AK27" s="428">
        <v>23</v>
      </c>
      <c r="AL27" s="449"/>
      <c r="AM27" s="450"/>
      <c r="AN27" s="450"/>
      <c r="AO27" s="450"/>
      <c r="AP27" s="450"/>
      <c r="AQ27" s="450"/>
      <c r="AR27" s="450"/>
      <c r="AS27" s="450"/>
      <c r="AT27" s="450"/>
      <c r="AU27" s="450"/>
      <c r="AV27" s="450"/>
      <c r="AW27" s="450"/>
      <c r="AX27" s="450"/>
      <c r="AY27" s="450"/>
      <c r="AZ27" s="450"/>
      <c r="BA27" s="450"/>
      <c r="BB27" s="450"/>
      <c r="BC27" s="450"/>
      <c r="BD27" s="450"/>
      <c r="BE27" s="450"/>
      <c r="BF27" s="450"/>
      <c r="BG27" s="450"/>
      <c r="BH27" s="450"/>
      <c r="BI27" s="450"/>
      <c r="BJ27" s="450"/>
      <c r="BK27" s="450"/>
      <c r="BL27" s="450"/>
      <c r="BM27" s="450"/>
      <c r="BN27" s="450"/>
      <c r="BO27" s="450"/>
      <c r="BP27" s="451"/>
      <c r="BQ27" s="428" t="str">
        <f>IF(COUNTA($AL$4:$BP$4)=0,"",IF('2.ชื่อนักเรียน'!R33="ย้าย","ย้าย",OO27))</f>
        <v/>
      </c>
      <c r="BR27" s="428">
        <v>23</v>
      </c>
      <c r="BS27" s="449"/>
      <c r="BT27" s="450"/>
      <c r="BU27" s="450"/>
      <c r="BV27" s="450"/>
      <c r="BW27" s="450"/>
      <c r="BX27" s="450"/>
      <c r="BY27" s="450"/>
      <c r="BZ27" s="450"/>
      <c r="CA27" s="450"/>
      <c r="CB27" s="450"/>
      <c r="CC27" s="450"/>
      <c r="CD27" s="450"/>
      <c r="CE27" s="450"/>
      <c r="CF27" s="450"/>
      <c r="CG27" s="450"/>
      <c r="CH27" s="450"/>
      <c r="CI27" s="450"/>
      <c r="CJ27" s="450"/>
      <c r="CK27" s="450"/>
      <c r="CL27" s="450"/>
      <c r="CM27" s="450"/>
      <c r="CN27" s="450"/>
      <c r="CO27" s="450"/>
      <c r="CP27" s="450"/>
      <c r="CQ27" s="450"/>
      <c r="CR27" s="450"/>
      <c r="CS27" s="450"/>
      <c r="CT27" s="450"/>
      <c r="CU27" s="450"/>
      <c r="CV27" s="450"/>
      <c r="CW27" s="451"/>
      <c r="CX27" s="428" t="str">
        <f>IF(COUNTA($BS$4:$CW$4)=0,"",IF('2.ชื่อนักเรียน'!R33="ย้าย","ย้าย",OS27))</f>
        <v/>
      </c>
      <c r="CY27" s="428">
        <v>23</v>
      </c>
      <c r="CZ27" s="449"/>
      <c r="DA27" s="450"/>
      <c r="DB27" s="450"/>
      <c r="DC27" s="450"/>
      <c r="DD27" s="450"/>
      <c r="DE27" s="450"/>
      <c r="DF27" s="450"/>
      <c r="DG27" s="450"/>
      <c r="DH27" s="450"/>
      <c r="DI27" s="450"/>
      <c r="DJ27" s="450"/>
      <c r="DK27" s="450"/>
      <c r="DL27" s="450"/>
      <c r="DM27" s="450"/>
      <c r="DN27" s="450"/>
      <c r="DO27" s="450"/>
      <c r="DP27" s="450"/>
      <c r="DQ27" s="450"/>
      <c r="DR27" s="450"/>
      <c r="DS27" s="450"/>
      <c r="DT27" s="450"/>
      <c r="DU27" s="450"/>
      <c r="DV27" s="450"/>
      <c r="DW27" s="450"/>
      <c r="DX27" s="450"/>
      <c r="DY27" s="450"/>
      <c r="DZ27" s="450"/>
      <c r="EA27" s="450"/>
      <c r="EB27" s="450"/>
      <c r="EC27" s="450"/>
      <c r="ED27" s="451"/>
      <c r="EE27" s="428" t="str">
        <f>IF(COUNTA($CZ$4:$ED$4)=0,"",IF('2.ชื่อนักเรียน'!R33="ย้าย","ย้าย",OW27))</f>
        <v/>
      </c>
      <c r="EF27" s="428">
        <v>23</v>
      </c>
      <c r="EG27" s="449"/>
      <c r="EH27" s="450"/>
      <c r="EI27" s="450"/>
      <c r="EJ27" s="450"/>
      <c r="EK27" s="450"/>
      <c r="EL27" s="450"/>
      <c r="EM27" s="450"/>
      <c r="EN27" s="450"/>
      <c r="EO27" s="450"/>
      <c r="EP27" s="450"/>
      <c r="EQ27" s="450"/>
      <c r="ER27" s="450"/>
      <c r="ES27" s="450"/>
      <c r="ET27" s="450"/>
      <c r="EU27" s="450"/>
      <c r="EV27" s="450"/>
      <c r="EW27" s="450"/>
      <c r="EX27" s="450"/>
      <c r="EY27" s="450"/>
      <c r="EZ27" s="450"/>
      <c r="FA27" s="450"/>
      <c r="FB27" s="450"/>
      <c r="FC27" s="450"/>
      <c r="FD27" s="450"/>
      <c r="FE27" s="450"/>
      <c r="FF27" s="450"/>
      <c r="FG27" s="450"/>
      <c r="FH27" s="450"/>
      <c r="FI27" s="450"/>
      <c r="FJ27" s="450"/>
      <c r="FK27" s="451"/>
      <c r="FL27" s="428" t="str">
        <f>IF(COUNTA($EG$4:$FK$4)=0,"",IF('2.ชื่อนักเรียน'!R33="ย้าย","ย้าย",PA27))</f>
        <v/>
      </c>
      <c r="FM27" s="428">
        <v>23</v>
      </c>
      <c r="FN27" s="449"/>
      <c r="FO27" s="450"/>
      <c r="FP27" s="450"/>
      <c r="FQ27" s="450"/>
      <c r="FR27" s="450"/>
      <c r="FS27" s="450"/>
      <c r="FT27" s="450"/>
      <c r="FU27" s="450"/>
      <c r="FV27" s="450"/>
      <c r="FW27" s="450"/>
      <c r="FX27" s="450"/>
      <c r="FY27" s="450"/>
      <c r="FZ27" s="450"/>
      <c r="GA27" s="450"/>
      <c r="GB27" s="450"/>
      <c r="GC27" s="450"/>
      <c r="GD27" s="450"/>
      <c r="GE27" s="450"/>
      <c r="GF27" s="450"/>
      <c r="GG27" s="450"/>
      <c r="GH27" s="450"/>
      <c r="GI27" s="450"/>
      <c r="GJ27" s="450"/>
      <c r="GK27" s="450"/>
      <c r="GL27" s="450"/>
      <c r="GM27" s="450"/>
      <c r="GN27" s="450"/>
      <c r="GO27" s="450"/>
      <c r="GP27" s="450"/>
      <c r="GQ27" s="450"/>
      <c r="GR27" s="451"/>
      <c r="GS27" s="428" t="str">
        <f>IF(COUNTA($FN$4:$GR$4)=0,"",IF('2.ชื่อนักเรียน'!R33="ย้าย","ย้าย",PE27))</f>
        <v/>
      </c>
      <c r="GT27" s="428">
        <v>23</v>
      </c>
      <c r="GU27" s="449"/>
      <c r="GV27" s="450"/>
      <c r="GW27" s="450"/>
      <c r="GX27" s="450"/>
      <c r="GY27" s="450"/>
      <c r="GZ27" s="450"/>
      <c r="HA27" s="450"/>
      <c r="HB27" s="450"/>
      <c r="HC27" s="450"/>
      <c r="HD27" s="450"/>
      <c r="HE27" s="450"/>
      <c r="HF27" s="450"/>
      <c r="HG27" s="450"/>
      <c r="HH27" s="450"/>
      <c r="HI27" s="450"/>
      <c r="HJ27" s="450"/>
      <c r="HK27" s="450"/>
      <c r="HL27" s="450"/>
      <c r="HM27" s="450"/>
      <c r="HN27" s="450"/>
      <c r="HO27" s="450"/>
      <c r="HP27" s="450"/>
      <c r="HQ27" s="450"/>
      <c r="HR27" s="450"/>
      <c r="HS27" s="450"/>
      <c r="HT27" s="450"/>
      <c r="HU27" s="450"/>
      <c r="HV27" s="450"/>
      <c r="HW27" s="450"/>
      <c r="HX27" s="450"/>
      <c r="HY27" s="451"/>
      <c r="HZ27" s="428" t="str">
        <f>IF(COUNTA($GU$4:HY26)=0,"",IF('2.ชื่อนักเรียน'!R33="ย้าย","ย้าย",PT27))</f>
        <v/>
      </c>
      <c r="IA27" s="428">
        <v>23</v>
      </c>
      <c r="IB27" s="449"/>
      <c r="IC27" s="450"/>
      <c r="ID27" s="450"/>
      <c r="IE27" s="450"/>
      <c r="IF27" s="450"/>
      <c r="IG27" s="450"/>
      <c r="IH27" s="450"/>
      <c r="II27" s="450"/>
      <c r="IJ27" s="450"/>
      <c r="IK27" s="450"/>
      <c r="IL27" s="450"/>
      <c r="IM27" s="450"/>
      <c r="IN27" s="450"/>
      <c r="IO27" s="450"/>
      <c r="IP27" s="450"/>
      <c r="IQ27" s="450"/>
      <c r="IR27" s="450"/>
      <c r="IS27" s="450"/>
      <c r="IT27" s="450"/>
      <c r="IU27" s="450"/>
      <c r="IV27" s="450"/>
      <c r="IW27" s="450"/>
      <c r="IX27" s="450"/>
      <c r="IY27" s="450"/>
      <c r="IZ27" s="450"/>
      <c r="JA27" s="450"/>
      <c r="JB27" s="450"/>
      <c r="JC27" s="450"/>
      <c r="JD27" s="450"/>
      <c r="JE27" s="450"/>
      <c r="JF27" s="451"/>
      <c r="JG27" s="428" t="str">
        <f>IF(COUNTA($IB$4:$JF$4)=0,"",IF('2.ชื่อนักเรียน'!R33="ย้าย","ย้าย",PX27))</f>
        <v/>
      </c>
      <c r="JH27" s="428">
        <v>23</v>
      </c>
      <c r="JI27" s="449"/>
      <c r="JJ27" s="450"/>
      <c r="JK27" s="450"/>
      <c r="JL27" s="450"/>
      <c r="JM27" s="450"/>
      <c r="JN27" s="450"/>
      <c r="JO27" s="450"/>
      <c r="JP27" s="450"/>
      <c r="JQ27" s="450"/>
      <c r="JR27" s="450"/>
      <c r="JS27" s="450"/>
      <c r="JT27" s="450"/>
      <c r="JU27" s="450"/>
      <c r="JV27" s="450"/>
      <c r="JW27" s="450"/>
      <c r="JX27" s="450"/>
      <c r="JY27" s="450"/>
      <c r="JZ27" s="450"/>
      <c r="KA27" s="450"/>
      <c r="KB27" s="450"/>
      <c r="KC27" s="450"/>
      <c r="KD27" s="450"/>
      <c r="KE27" s="450"/>
      <c r="KF27" s="450"/>
      <c r="KG27" s="450"/>
      <c r="KH27" s="450"/>
      <c r="KI27" s="450"/>
      <c r="KJ27" s="450"/>
      <c r="KK27" s="450"/>
      <c r="KL27" s="450"/>
      <c r="KM27" s="451"/>
      <c r="KN27" s="430" t="str">
        <f>IF(COUNTA($JI$4:$KM$4)=0,"",IF('2.ชื่อนักเรียน'!R33="ย้าย","ย้าย",QB27))</f>
        <v/>
      </c>
      <c r="KO27" s="428">
        <v>23</v>
      </c>
      <c r="KP27" s="449"/>
      <c r="KQ27" s="450"/>
      <c r="KR27" s="450"/>
      <c r="KS27" s="450"/>
      <c r="KT27" s="450"/>
      <c r="KU27" s="450"/>
      <c r="KV27" s="450"/>
      <c r="KW27" s="450"/>
      <c r="KX27" s="450"/>
      <c r="KY27" s="450"/>
      <c r="KZ27" s="450"/>
      <c r="LA27" s="450"/>
      <c r="LB27" s="450"/>
      <c r="LC27" s="450"/>
      <c r="LD27" s="450"/>
      <c r="LE27" s="450"/>
      <c r="LF27" s="450"/>
      <c r="LG27" s="450"/>
      <c r="LH27" s="450"/>
      <c r="LI27" s="450"/>
      <c r="LJ27" s="450"/>
      <c r="LK27" s="450"/>
      <c r="LL27" s="450"/>
      <c r="LM27" s="450"/>
      <c r="LN27" s="450"/>
      <c r="LO27" s="450"/>
      <c r="LP27" s="450"/>
      <c r="LQ27" s="450"/>
      <c r="LR27" s="450"/>
      <c r="LS27" s="450"/>
      <c r="LT27" s="451"/>
      <c r="LU27" s="430" t="str">
        <f>IF(COUNTA($KP$4:$LT$4)=0,"",IF('2.ชื่อนักเรียน'!R33="ย้าย","ย้าย",QF27))</f>
        <v/>
      </c>
      <c r="LV27" s="428">
        <v>23</v>
      </c>
      <c r="LW27" s="449"/>
      <c r="LX27" s="450"/>
      <c r="LY27" s="450"/>
      <c r="LZ27" s="450"/>
      <c r="MA27" s="450"/>
      <c r="MB27" s="450"/>
      <c r="MC27" s="450"/>
      <c r="MD27" s="450"/>
      <c r="ME27" s="450"/>
      <c r="MF27" s="450"/>
      <c r="MG27" s="450"/>
      <c r="MH27" s="450"/>
      <c r="MI27" s="450"/>
      <c r="MJ27" s="450"/>
      <c r="MK27" s="450"/>
      <c r="ML27" s="450"/>
      <c r="MM27" s="450"/>
      <c r="MN27" s="450"/>
      <c r="MO27" s="450"/>
      <c r="MP27" s="450"/>
      <c r="MQ27" s="450"/>
      <c r="MR27" s="450"/>
      <c r="MS27" s="450"/>
      <c r="MT27" s="450"/>
      <c r="MU27" s="450"/>
      <c r="MV27" s="450"/>
      <c r="MW27" s="450"/>
      <c r="MX27" s="450"/>
      <c r="MY27" s="450"/>
      <c r="MZ27" s="450"/>
      <c r="NA27" s="451"/>
      <c r="NB27" s="430" t="str">
        <f>IF(COUNTA($LW$5:$NA$5)=0,"",IF('2.ชื่อนักเรียน'!R33="ย้าย","ย้าย",QJ27))</f>
        <v/>
      </c>
      <c r="NC27" s="430">
        <v>23</v>
      </c>
      <c r="ND27" s="449"/>
      <c r="NE27" s="450"/>
      <c r="NF27" s="450"/>
      <c r="NG27" s="450"/>
      <c r="NH27" s="450"/>
      <c r="NI27" s="450"/>
      <c r="NJ27" s="450"/>
      <c r="NK27" s="450"/>
      <c r="NL27" s="450"/>
      <c r="NM27" s="450"/>
      <c r="NN27" s="450"/>
      <c r="NO27" s="450"/>
      <c r="NP27" s="450"/>
      <c r="NQ27" s="450"/>
      <c r="NR27" s="450"/>
      <c r="NS27" s="450"/>
      <c r="NT27" s="450"/>
      <c r="NU27" s="450"/>
      <c r="NV27" s="450"/>
      <c r="NW27" s="450"/>
      <c r="NX27" s="450"/>
      <c r="NY27" s="450"/>
      <c r="NZ27" s="450"/>
      <c r="OA27" s="450"/>
      <c r="OB27" s="450"/>
      <c r="OC27" s="450"/>
      <c r="OD27" s="450"/>
      <c r="OE27" s="450"/>
      <c r="OF27" s="450"/>
      <c r="OG27" s="450"/>
      <c r="OH27" s="451"/>
      <c r="OI27" s="430" t="str">
        <f>IF(COUNTA($ND$4:$OH$4)=0,"",IF('2.ชื่อนักเรียน'!R33="ย้าย","ย้าย",QN27))</f>
        <v/>
      </c>
      <c r="OJ27" s="428">
        <v>23</v>
      </c>
      <c r="OK27" s="439" t="str">
        <f>IF(OR(COUNTA($E$4:$AI$4)=0,$A27=""),"",IF('2.ชื่อนักเรียน'!R33="ย้าย","-",COUNTIF($E27:$AI27,"/")))</f>
        <v/>
      </c>
      <c r="OL27" s="440" t="str">
        <f>IF(OR(COUNTA($E$4:$AI$4)=0,$A27=""),"",IF('2.ชื่อนักเรียน'!R33="ย้าย","-",COUNTIF($E27:$AI27,"ป")))</f>
        <v/>
      </c>
      <c r="OM27" s="440" t="str">
        <f>IF(OR(COUNTA($E$4:$AI$4)=0,$A27=""),"",IF('2.ชื่อนักเรียน'!R33="ย้าย","-",COUNTIF($E27:$AI27,"ล")))</f>
        <v/>
      </c>
      <c r="ON27" s="441" t="str">
        <f>IF(OR(COUNTA($E$4:$AI$4)=0,$A27=""),"",IF('2.ชื่อนักเรียน'!R33="ย้าย","-",COUNTIF($E27:$AI27,"ข")))</f>
        <v/>
      </c>
      <c r="OO27" s="439" t="str">
        <f>IF(OR(COUNTA($AL$4:$BP$4)=0,$A27=""),"",IF('2.ชื่อนักเรียน'!R33="ย้าย","-",COUNTIF($AL27:$BP27,"/")))</f>
        <v/>
      </c>
      <c r="OP27" s="440" t="str">
        <f>IF(OR(COUNTA($AL$4:$BP$4)=0,$A27=""),"",IF('2.ชื่อนักเรียน'!R33="ย้าย","-",COUNTIF($AL27:$BP27,"ป")))</f>
        <v/>
      </c>
      <c r="OQ27" s="440" t="str">
        <f>IF(OR(COUNTA($AL$4:$BP$4)=0,$A27=""),"",IF('2.ชื่อนักเรียน'!R33="ย้าย","-",COUNTIF($AL27:$BP27,"ล")))</f>
        <v/>
      </c>
      <c r="OR27" s="441" t="str">
        <f>IF(OR(COUNTA($AL$4:$BP$4)=0,$A27=""),"",IF('2.ชื่อนักเรียน'!R33="ย้าย","-",COUNTIF($AL27:$BP27,"ข")))</f>
        <v/>
      </c>
      <c r="OS27" s="439" t="str">
        <f>IF(OR(COUNTA($BS$4:$CW$4)=0,$A27=""),"",IF('2.ชื่อนักเรียน'!R33="ย้าย","-",COUNTIF($BS27:$CW27,"/")))</f>
        <v/>
      </c>
      <c r="OT27" s="440" t="str">
        <f>IF(OR(COUNTA($BS$4:$CW$4)=0,$A27=""),"",IF('2.ชื่อนักเรียน'!R33="ย้าย","-",COUNTIF($BS27:$CW27,"ป")))</f>
        <v/>
      </c>
      <c r="OU27" s="440" t="str">
        <f>IF(OR(COUNTA($BS$4:$CW$4)=0,$A27=""),"",IF('2.ชื่อนักเรียน'!R33="ย้าย","-",COUNTIF($BS27:$CW27,"ล")))</f>
        <v/>
      </c>
      <c r="OV27" s="441" t="str">
        <f>IF(OR(COUNTA($BS$4:$CW$4)=0,$A27=""),"",IF('2.ชื่อนักเรียน'!R33="ย้าย","-",COUNTIF($BS27:$CW27,"ข")))</f>
        <v/>
      </c>
      <c r="OW27" s="439" t="str">
        <f>IF(OR(COUNTA($CZ$4:$ED$4)=0,$A27=""),"",IF('2.ชื่อนักเรียน'!R33="ย้าย","-",COUNTIF($CZ27:$ED27,"/")))</f>
        <v/>
      </c>
      <c r="OX27" s="440" t="str">
        <f>IF(OR(COUNTA($CZ$4:$ED$4)=0,$A27=""),"",IF('2.ชื่อนักเรียน'!R33="ย้าย","-",COUNTIF($CZ27:$ED27,"ป")))</f>
        <v/>
      </c>
      <c r="OY27" s="440" t="str">
        <f>IF(OR(COUNTA($CZ$4:$ED$4)=0,A27=""),"",IF('2.ชื่อนักเรียน'!R33="ย้าย","-",COUNTIF($CZ27:$ED27,"ล")))</f>
        <v/>
      </c>
      <c r="OZ27" s="441" t="str">
        <f>IF(OR(COUNTA($CZ$4:$ED$4)=0,A27=""),"",IF('2.ชื่อนักเรียน'!R33="ย้าย","-",COUNTIF($CZ27:$ED27,"ข")))</f>
        <v/>
      </c>
      <c r="PA27" s="439" t="str">
        <f>IF(OR(COUNTA($EG$4:$FK$4)=0,$A27=""),"",IF('2.ชื่อนักเรียน'!R33="ย้าย","-",COUNTIF($EG27:$FK27,"/")))</f>
        <v/>
      </c>
      <c r="PB27" s="440" t="str">
        <f>IF(OR(COUNTA($EG$4:$FK$4)=0,$A27=""),"",IF('2.ชื่อนักเรียน'!R33="ย้าย","-",COUNTIF($EG27:$FK27,"ป")))</f>
        <v/>
      </c>
      <c r="PC27" s="440" t="str">
        <f>IF(OR(COUNTA($EG$4:$FK$4)=0,A27=""),"",IF('2.ชื่อนักเรียน'!R33="ย้าย","-",COUNTIF($EG27:$FK27,"ล")))</f>
        <v/>
      </c>
      <c r="PD27" s="441" t="str">
        <f>IF(OR(COUNTA($EG$4:$FK$4)=0,A27=""),"",IF('2.ชื่อนักเรียน'!R33="ย้าย","-",COUNTIF($EG27:$FK27,"ข")))</f>
        <v/>
      </c>
      <c r="PE27" s="439" t="str">
        <f>IF(OR(COUNTA($FN$4:$GR$4)=0,$A27=""),"",IF('2.ชื่อนักเรียน'!R33="ย้าย","-",COUNTIF($FN27:$GR27,"/")))</f>
        <v/>
      </c>
      <c r="PF27" s="440" t="str">
        <f>IF(OR(COUNTA($FN$4:$GR$4)=0,$A27=""),"",IF('2.ชื่อนักเรียน'!R33="ย้าย","-",COUNTIF($FN27:$GR27,"ป")))</f>
        <v/>
      </c>
      <c r="PG27" s="440" t="str">
        <f>IF(OR(COUNTA($FN$4:$GR$4)=0,A27=""),"",IF('2.ชื่อนักเรียน'!R33="ย้าย","-",COUNTIF($FN27:$GR27,"ล")))</f>
        <v/>
      </c>
      <c r="PH27" s="440" t="str">
        <f>IF(OR(COUNTA($FN$4:$GR$4)=0,A27=""),"",IF('2.ชื่อนักเรียน'!R33="ย้าย","-",COUNTIF($FN27:$GR27,"ข")))</f>
        <v/>
      </c>
      <c r="PI27" s="439" t="str">
        <f>IF(OR(COUNTA($OK$3:$PD$3,$PE$3)=0,$A27=""),"",IF('2.ชื่อนักเรียน'!R33="ย้าย","-",SUM(OK27,OO27,OS27,OW27,PA27,PE27)))</f>
        <v/>
      </c>
      <c r="PJ27" s="440" t="str">
        <f>IF(OR(COUNTA($OK$3:$PD$3,$PE$3)=0,$A27=""),"",IF('2.ชื่อนักเรียน'!R33="ย้าย","-",SUM(OL27,OP27,OT27,OX27,PB27,PF27)))</f>
        <v/>
      </c>
      <c r="PK27" s="440" t="str">
        <f>IF(OR(COUNTA($OK$3:$PD$3,$PE$3)=0,$A27=""),"",IF('2.ชื่อนักเรียน'!R33="ย้าย","-",SUM(OM27,OQ27,OU27,OY27,PC27,PG27)))</f>
        <v/>
      </c>
      <c r="PL27" s="452" t="str">
        <f>IF(OR(COUNTA($OK$3:$PD$3,$PE$3)=0,$A27=""),"",IF('2.ชื่อนักเรียน'!R33="ย้าย","-",SUM(ON27,OR27,OV27,OZ27,PD27,PH27)))</f>
        <v/>
      </c>
      <c r="PM27" s="428" t="str">
        <f t="shared" si="0"/>
        <v/>
      </c>
      <c r="PN27" s="442" t="str">
        <f>IF(PM27="","",IF('2.ชื่อนักเรียน'!R33="ย้าย","ย้าย",(PM27*100)/COUNTA($E$4:$AI$4,$AL$4:$BP$4,$BS$4:$CW$4,$CZ$4:$ED$4,$EG$4:$FK$4)))</f>
        <v/>
      </c>
      <c r="PO27" s="428">
        <v>23</v>
      </c>
      <c r="PP27" s="439" t="str">
        <f>IF(OR(COUNTA($FN$4:$GR$4)=0,$A27=""),"",IF('2.ชื่อนักเรียน'!R33="ย้าย","-",COUNTIF($FN27:$GR27,"/")))</f>
        <v/>
      </c>
      <c r="PQ27" s="440" t="str">
        <f>IF(OR(COUNTA($FN$4:$GR$4)=0,$A27=""),"",IF('2.ชื่อนักเรียน'!R33="ย้าย","-",COUNTIF($FN27:$GR27,"ป")))</f>
        <v/>
      </c>
      <c r="PR27" s="440" t="str">
        <f>IF(OR(COUNTA($FN$4:$GR$4)=0,A27=""),"",IF('2.ชื่อนักเรียน'!R33="ย้าย","-",COUNTIF($FN27:$GR27,"ล")))</f>
        <v/>
      </c>
      <c r="PS27" s="441" t="str">
        <f>IF(OR(COUNTA($FN$4:$GR$4)=0,A27=""),"",IF('2.ชื่อนักเรียน'!R33="ย้าย","-",COUNTIF($FN27:$GR27,"ข")))</f>
        <v/>
      </c>
      <c r="PT27" s="439" t="str">
        <f>IF(OR(COUNTA($GU$4:$HY$4)=0,$A27=""),"",IF('2.ชื่อนักเรียน'!R33="ย้าย","-",COUNTIF($GU27:$HY27,"/")))</f>
        <v/>
      </c>
      <c r="PU27" s="440" t="str">
        <f>IF(OR(COUNTA($GU$4:$HY$4)=0,$A27=""),"",IF('2.ชื่อนักเรียน'!R33="ย้าย","-",COUNTIF($GU27:$HY27,"ป")))</f>
        <v/>
      </c>
      <c r="PV27" s="440" t="str">
        <f>IF(OR(COUNTA($GU$4:$HY$4)=0,$A27=""),"",IF('2.ชื่อนักเรียน'!R33="ย้าย","-",COUNTIF($GU27:$HY27,"ล")))</f>
        <v/>
      </c>
      <c r="PW27" s="441" t="str">
        <f>IF(OR(COUNTA($GU$4:$HY$4)=0,$A27=""),"",IF('2.ชื่อนักเรียน'!R33="ย้าย","-",COUNTIF($GU27:$HY27,"ข")))</f>
        <v/>
      </c>
      <c r="PX27" s="439" t="str">
        <f>IF(OR(COUNTA($IB$4:$JF$4)=0,$A27=""),"",IF('2.ชื่อนักเรียน'!R33="ย้าย","-",COUNTIF($IB27:$JF27,"/")))</f>
        <v/>
      </c>
      <c r="PY27" s="440" t="str">
        <f>IF(OR(COUNTA($IB$4:$JF$4)=0,$A27=""),"",IF('2.ชื่อนักเรียน'!R33="ย้าย","-",COUNTIF($IB27:$JF27,"ป")))</f>
        <v/>
      </c>
      <c r="PZ27" s="440" t="str">
        <f>IF(OR(COUNTA($IB$4:$JF$4)=0,$A27=""),"",IF('2.ชื่อนักเรียน'!R33="ย้าย","-",COUNTIF($IB27:$JF27,"ล")))</f>
        <v/>
      </c>
      <c r="QA27" s="441" t="str">
        <f>IF(OR(COUNTA($IB$4:$JF$4)=0,$A27=""),"",IF('2.ชื่อนักเรียน'!R33="ย้าย","-",COUNTIF($IB27:$JF27,"ข")))</f>
        <v/>
      </c>
      <c r="QB27" s="439" t="str">
        <f>IF(OR(COUNTA($JI$4:$KM$4)=0,$A27=""),"",IF('2.ชื่อนักเรียน'!R33="ย้าย","-",COUNTIF($JI27:$KM27,"/")))</f>
        <v/>
      </c>
      <c r="QC27" s="440" t="str">
        <f>IF(OR(COUNTA($JI$4:$KM$4)=0,$A27=""),"",IF('2.ชื่อนักเรียน'!R33="ย้าย","-",COUNTIF($JI27:$KM27,"ป")))</f>
        <v/>
      </c>
      <c r="QD27" s="440" t="str">
        <f>IF(OR(COUNTA($JI$4:$KM$4)=0,$A27=""),"",IF('2.ชื่อนักเรียน'!R33="ย้าย","-",COUNTIF($JI27:$KM27,"ล")))</f>
        <v/>
      </c>
      <c r="QE27" s="441" t="str">
        <f>IF(OR(COUNTA($JI$4:$KM$4)=0,$A27=""),"",IF('2.ชื่อนักเรียน'!R33="ย้าย","-",COUNTIF($JI27:$KM27,"ข")))</f>
        <v/>
      </c>
      <c r="QF27" s="439" t="str">
        <f>IF(OR(COUNTA($KP$4:$LT$4)=0,$A27=""),"",IF('2.ชื่อนักเรียน'!R33="ย้าย","-",COUNTIF($KP27:$LT27,"/")))</f>
        <v/>
      </c>
      <c r="QG27" s="440" t="str">
        <f>IF(OR(COUNTA($KP$4:$LT$4)=0,$A27=""),"",IF('2.ชื่อนักเรียน'!R33="ย้าย","-",COUNTIF($KP27:$LT27,"ป")))</f>
        <v/>
      </c>
      <c r="QH27" s="440" t="str">
        <f>IF(OR(COUNTA($KP$4:$LT$4)=0,$A27=""),"",IF('2.ชื่อนักเรียน'!R33="ย้าย","-",COUNTIF($KP27:$LT27,"ล")))</f>
        <v/>
      </c>
      <c r="QI27" s="441" t="str">
        <f>IF(OR(COUNTA($KP$4:$LT$4)=0,$A27=""),"",IF('2.ชื่อนักเรียน'!R33="ย้าย","-",COUNTIF($KP27:$LT27,"ข")))</f>
        <v/>
      </c>
      <c r="QJ27" s="439" t="str">
        <f>IF(OR(COUNTA($LW$4:$NA$4)=0,$A27=""),"",IF('2.ชื่อนักเรียน'!R33="ย้าย","-",COUNTIF($LW27:$NA27,"/")))</f>
        <v/>
      </c>
      <c r="QK27" s="440" t="str">
        <f>IF(OR(COUNTA($LW$4:$NA$4)=0,$A27=""),"",IF('2.ชื่อนักเรียน'!R33="ย้าย","-",COUNTIF($LW27:$NA27,"ป")))</f>
        <v/>
      </c>
      <c r="QL27" s="440" t="str">
        <f>IF(OR(COUNTA($LW$4:$NA$4)=0,$A27=""),"",IF('2.ชื่อนักเรียน'!R33="ย้าย","-",COUNTIF($LW27:$NA27,"ล")))</f>
        <v/>
      </c>
      <c r="QM27" s="441" t="str">
        <f>IF(OR(COUNTA($LW$4:$NA$4)=0,$A27=""),"",IF('2.ชื่อนักเรียน'!R33="ย้าย","-",COUNTIF($LW27:$NA27,"ข")))</f>
        <v/>
      </c>
      <c r="QN27" s="439" t="str">
        <f>IF(OR(COUNTA($ND$4:$OH$4)=0,$A27=""),"",IF('2.ชื่อนักเรียน'!R33="ย้าย","-",COUNTIF($ND27:$OH27,"/")))</f>
        <v/>
      </c>
      <c r="QO27" s="440" t="str">
        <f>IF(OR(COUNTA($ND$4:$OH$4)=0,$A27=""),"",IF('2.ชื่อนักเรียน'!R33="ย้าย","-",COUNTIF($ND27:$OH27,"ป")))</f>
        <v/>
      </c>
      <c r="QP27" s="440" t="str">
        <f>IF(OR(COUNTA($ND$4:$OH$4)=0,$A27=""),"",IF('2.ชื่อนักเรียน'!R33="ย้าย","-",COUNTIF($ND27:$OH27,"ล")))</f>
        <v/>
      </c>
      <c r="QQ27" s="440" t="str">
        <f>IF(OR(COUNTA($ND$4:$OH$4)=0,$A27=""),"",IF('2.ชื่อนักเรียน'!R33="ย้าย","-",COUNTIF($ND27:$OH27,"ข")))</f>
        <v/>
      </c>
      <c r="QR27" s="439" t="str">
        <f>IF(OR(COUNTA($PP$3:$QM$3,$QN$3)=0,$A27=""),"",IF('2.ชื่อนักเรียน'!R33="ย้าย","-",SUM(PP27,PT27,PX27,QB27,QF27,QJ27,QN27)))</f>
        <v/>
      </c>
      <c r="QS27" s="440" t="str">
        <f>IF(OR(COUNTA($PP$3:$QM$3,$QN$3)=0,$A27=""),"",IF('2.ชื่อนักเรียน'!R33="ย้าย","-",SUM(PQ27,PU27,PY27,QC27,QG27,QK27,QO27)))</f>
        <v/>
      </c>
      <c r="QT27" s="440" t="str">
        <f>IF(OR(COUNTA($PP$3:$QM$3,$QN$3)=0,$A27=""),"",IF('2.ชื่อนักเรียน'!R33="ย้าย","-",SUM(PR27,PV27,PZ27,QD27,QH27,QL27,QP27)))</f>
        <v/>
      </c>
      <c r="QU27" s="452" t="str">
        <f>IF(OR(COUNTA($PP$3:$QM$3,$QN$3)=0,$A27=""),"",IF('2.ชื่อนักเรียน'!R33="ย้าย","-",SUM(PS27,PW27,QA27,QE27,QI27,QM27,QQ27)))</f>
        <v/>
      </c>
      <c r="QV27" s="428" t="str">
        <f t="shared" si="1"/>
        <v/>
      </c>
      <c r="QW27" s="442" t="str">
        <f>IF(QV27="","",IF('2.ชื่อนักเรียน'!R33="ย้าย","ย้าย",(QV27*100)/COUNTA($GU$4:$HY$4,$IB$4:$JF$4,$JI$4:$KM$4,$KP$4:$LT$4,$LW$4:$NA$4,$ND$4:$OH$4,$FN$4:$GR$4)))</f>
        <v/>
      </c>
      <c r="QX27" s="453" t="str">
        <f>IF('2.ชื่อนักเรียน'!C33="","",'2.ชื่อนักเรียน'!C33)</f>
        <v/>
      </c>
      <c r="QY27" s="454" t="str">
        <f>IF('2.ชื่อนักเรียน'!D33="","",'2.ชื่อนักเรียน'!D33)</f>
        <v/>
      </c>
      <c r="QZ27" s="428" t="str">
        <f>IF(A27="","",IF('2.ชื่อนักเรียน'!R33="ย้าย","-",$RN$4))</f>
        <v/>
      </c>
      <c r="RA27" s="428" t="str">
        <f>IF(A27="","",IF('2.ชื่อนักเรียน'!R33="ย้าย","-",SUM(PP27,OK27,OO27,OS27,OW27,PA27,PE27,PT27,PX27,QB27,QF27,QJ27,QN27)))</f>
        <v/>
      </c>
      <c r="RB27" s="428" t="str">
        <f>IF(A27="","",IF('2.ชื่อนักเรียน'!R33="ย้าย","-",SUM(PQ27,OL27,OP27,OT27,OX27,PB27,PF27,PU27,PY27,QC27,QG27,QK27,QO27)))</f>
        <v/>
      </c>
      <c r="RC27" s="428" t="str">
        <f>IF(A27="","",IF('2.ชื่อนักเรียน'!R33="ย้าย","-",SUM(PR27,OM27,OQ27,OU27,OY27,PC27,PG27,PV27,PZ27,QD27,QH27,QL27,QP27)))</f>
        <v/>
      </c>
      <c r="RD27" s="455" t="str">
        <f>IF(A27="","",IF('2.ชื่อนักเรียน'!R33="ย้าย","-",SUM(PS27,ON27,OR27,OV27,OZ27,PD27,PH27,PW27,QA27,QE27,QI27,QM27,QQ27)))</f>
        <v/>
      </c>
      <c r="RE27" s="442" t="str">
        <f>IF(A27="","",IF('2.ชื่อนักเรียน'!R33="ย้าย","-",(RA27*100)/QZ27))</f>
        <v/>
      </c>
      <c r="RF27" s="428" t="str">
        <f>IF(A27="","",IF('2.ชื่อนักเรียน'!R33="ย้าย","-",RA27))</f>
        <v/>
      </c>
      <c r="RG27" s="442" t="str">
        <f>IF(A27="","",IF('2.ชื่อนักเรียน'!R33="ย้าย","ย้าย",RE27))</f>
        <v/>
      </c>
      <c r="RH27" s="456"/>
    </row>
    <row r="28" spans="1:476" ht="21" customHeight="1">
      <c r="A28" s="446" t="str">
        <f>IF('2.ชื่อนักเรียน'!C34="","",'2.ชื่อนักเรียน'!C34)</f>
        <v/>
      </c>
      <c r="B28" s="447" t="str">
        <f>IF('2.ชื่อนักเรียน'!D34="","",'2.ชื่อนักเรียน'!D34)</f>
        <v/>
      </c>
      <c r="C28" s="448" t="str">
        <f>IF('2.ชื่อนักเรียน'!R34="","",'2.ชื่อนักเรียน'!R34)</f>
        <v/>
      </c>
      <c r="D28" s="428">
        <v>24</v>
      </c>
      <c r="E28" s="449"/>
      <c r="F28" s="450"/>
      <c r="G28" s="450"/>
      <c r="H28" s="450"/>
      <c r="I28" s="450"/>
      <c r="J28" s="450"/>
      <c r="K28" s="450"/>
      <c r="L28" s="450"/>
      <c r="M28" s="450"/>
      <c r="N28" s="450"/>
      <c r="O28" s="450"/>
      <c r="P28" s="450"/>
      <c r="Q28" s="450"/>
      <c r="R28" s="450"/>
      <c r="S28" s="450"/>
      <c r="T28" s="450"/>
      <c r="U28" s="450"/>
      <c r="V28" s="450"/>
      <c r="W28" s="450"/>
      <c r="X28" s="450"/>
      <c r="Y28" s="450"/>
      <c r="Z28" s="450"/>
      <c r="AA28" s="450"/>
      <c r="AB28" s="450"/>
      <c r="AC28" s="450"/>
      <c r="AD28" s="450"/>
      <c r="AE28" s="450"/>
      <c r="AF28" s="450"/>
      <c r="AG28" s="450"/>
      <c r="AH28" s="450"/>
      <c r="AI28" s="451"/>
      <c r="AJ28" s="428" t="str">
        <f>IF(COUNTA($E$3:$AI$3)=0,"",IF('2.ชื่อนักเรียน'!R34="ย้าย","ย้าย",OK28))</f>
        <v/>
      </c>
      <c r="AK28" s="428">
        <v>24</v>
      </c>
      <c r="AL28" s="449"/>
      <c r="AM28" s="450"/>
      <c r="AN28" s="450"/>
      <c r="AO28" s="450"/>
      <c r="AP28" s="450"/>
      <c r="AQ28" s="450"/>
      <c r="AR28" s="450"/>
      <c r="AS28" s="450"/>
      <c r="AT28" s="450"/>
      <c r="AU28" s="450"/>
      <c r="AV28" s="450"/>
      <c r="AW28" s="450"/>
      <c r="AX28" s="450"/>
      <c r="AY28" s="450"/>
      <c r="AZ28" s="450"/>
      <c r="BA28" s="450"/>
      <c r="BB28" s="450"/>
      <c r="BC28" s="450"/>
      <c r="BD28" s="450"/>
      <c r="BE28" s="450"/>
      <c r="BF28" s="450"/>
      <c r="BG28" s="450"/>
      <c r="BH28" s="450"/>
      <c r="BI28" s="450"/>
      <c r="BJ28" s="450"/>
      <c r="BK28" s="450"/>
      <c r="BL28" s="450"/>
      <c r="BM28" s="450"/>
      <c r="BN28" s="450"/>
      <c r="BO28" s="450"/>
      <c r="BP28" s="451"/>
      <c r="BQ28" s="428" t="str">
        <f>IF(COUNTA($AL$4:$BP$4)=0,"",IF('2.ชื่อนักเรียน'!R34="ย้าย","ย้าย",OO28))</f>
        <v/>
      </c>
      <c r="BR28" s="428">
        <v>24</v>
      </c>
      <c r="BS28" s="449"/>
      <c r="BT28" s="450"/>
      <c r="BU28" s="450"/>
      <c r="BV28" s="450"/>
      <c r="BW28" s="450"/>
      <c r="BX28" s="450"/>
      <c r="BY28" s="450"/>
      <c r="BZ28" s="450"/>
      <c r="CA28" s="450"/>
      <c r="CB28" s="450"/>
      <c r="CC28" s="450"/>
      <c r="CD28" s="450"/>
      <c r="CE28" s="450"/>
      <c r="CF28" s="450"/>
      <c r="CG28" s="450"/>
      <c r="CH28" s="450"/>
      <c r="CI28" s="450"/>
      <c r="CJ28" s="450"/>
      <c r="CK28" s="450"/>
      <c r="CL28" s="450"/>
      <c r="CM28" s="450"/>
      <c r="CN28" s="450"/>
      <c r="CO28" s="450"/>
      <c r="CP28" s="450"/>
      <c r="CQ28" s="450"/>
      <c r="CR28" s="450"/>
      <c r="CS28" s="450"/>
      <c r="CT28" s="450"/>
      <c r="CU28" s="450"/>
      <c r="CV28" s="450"/>
      <c r="CW28" s="451"/>
      <c r="CX28" s="428" t="str">
        <f>IF(COUNTA($BS$4:$CW$4)=0,"",IF('2.ชื่อนักเรียน'!R34="ย้าย","ย้าย",OS28))</f>
        <v/>
      </c>
      <c r="CY28" s="428">
        <v>24</v>
      </c>
      <c r="CZ28" s="449"/>
      <c r="DA28" s="450"/>
      <c r="DB28" s="450"/>
      <c r="DC28" s="450"/>
      <c r="DD28" s="450"/>
      <c r="DE28" s="450"/>
      <c r="DF28" s="450"/>
      <c r="DG28" s="450"/>
      <c r="DH28" s="450"/>
      <c r="DI28" s="450"/>
      <c r="DJ28" s="450"/>
      <c r="DK28" s="450"/>
      <c r="DL28" s="450"/>
      <c r="DM28" s="450"/>
      <c r="DN28" s="450"/>
      <c r="DO28" s="450"/>
      <c r="DP28" s="450"/>
      <c r="DQ28" s="450"/>
      <c r="DR28" s="450"/>
      <c r="DS28" s="450"/>
      <c r="DT28" s="450"/>
      <c r="DU28" s="450"/>
      <c r="DV28" s="450"/>
      <c r="DW28" s="450"/>
      <c r="DX28" s="450"/>
      <c r="DY28" s="450"/>
      <c r="DZ28" s="450"/>
      <c r="EA28" s="450"/>
      <c r="EB28" s="450"/>
      <c r="EC28" s="450"/>
      <c r="ED28" s="451"/>
      <c r="EE28" s="428" t="str">
        <f>IF(COUNTA($CZ$4:$ED$4)=0,"",IF('2.ชื่อนักเรียน'!R34="ย้าย","ย้าย",OW28))</f>
        <v/>
      </c>
      <c r="EF28" s="428">
        <v>24</v>
      </c>
      <c r="EG28" s="449"/>
      <c r="EH28" s="450"/>
      <c r="EI28" s="450"/>
      <c r="EJ28" s="450"/>
      <c r="EK28" s="450"/>
      <c r="EL28" s="450"/>
      <c r="EM28" s="450"/>
      <c r="EN28" s="450"/>
      <c r="EO28" s="450"/>
      <c r="EP28" s="450"/>
      <c r="EQ28" s="450"/>
      <c r="ER28" s="450"/>
      <c r="ES28" s="450"/>
      <c r="ET28" s="450"/>
      <c r="EU28" s="450"/>
      <c r="EV28" s="450"/>
      <c r="EW28" s="450"/>
      <c r="EX28" s="450"/>
      <c r="EY28" s="450"/>
      <c r="EZ28" s="450"/>
      <c r="FA28" s="450"/>
      <c r="FB28" s="450"/>
      <c r="FC28" s="450"/>
      <c r="FD28" s="450"/>
      <c r="FE28" s="450"/>
      <c r="FF28" s="450"/>
      <c r="FG28" s="450"/>
      <c r="FH28" s="450"/>
      <c r="FI28" s="450"/>
      <c r="FJ28" s="450"/>
      <c r="FK28" s="451"/>
      <c r="FL28" s="428" t="str">
        <f>IF(COUNTA($EG$4:$FK$4)=0,"",IF('2.ชื่อนักเรียน'!R34="ย้าย","ย้าย",PA28))</f>
        <v/>
      </c>
      <c r="FM28" s="428">
        <v>24</v>
      </c>
      <c r="FN28" s="449"/>
      <c r="FO28" s="450"/>
      <c r="FP28" s="450"/>
      <c r="FQ28" s="450"/>
      <c r="FR28" s="450"/>
      <c r="FS28" s="450"/>
      <c r="FT28" s="450"/>
      <c r="FU28" s="450"/>
      <c r="FV28" s="450"/>
      <c r="FW28" s="450"/>
      <c r="FX28" s="450"/>
      <c r="FY28" s="450"/>
      <c r="FZ28" s="450"/>
      <c r="GA28" s="450"/>
      <c r="GB28" s="450"/>
      <c r="GC28" s="450"/>
      <c r="GD28" s="450"/>
      <c r="GE28" s="450"/>
      <c r="GF28" s="450"/>
      <c r="GG28" s="450"/>
      <c r="GH28" s="450"/>
      <c r="GI28" s="450"/>
      <c r="GJ28" s="450"/>
      <c r="GK28" s="450"/>
      <c r="GL28" s="450"/>
      <c r="GM28" s="450"/>
      <c r="GN28" s="450"/>
      <c r="GO28" s="450"/>
      <c r="GP28" s="450"/>
      <c r="GQ28" s="450"/>
      <c r="GR28" s="451"/>
      <c r="GS28" s="428" t="str">
        <f>IF(COUNTA($FN$4:$GR$4)=0,"",IF('2.ชื่อนักเรียน'!R34="ย้าย","ย้าย",PE28))</f>
        <v/>
      </c>
      <c r="GT28" s="428">
        <v>24</v>
      </c>
      <c r="GU28" s="449"/>
      <c r="GV28" s="450"/>
      <c r="GW28" s="450"/>
      <c r="GX28" s="450"/>
      <c r="GY28" s="450"/>
      <c r="GZ28" s="450"/>
      <c r="HA28" s="450"/>
      <c r="HB28" s="450"/>
      <c r="HC28" s="450"/>
      <c r="HD28" s="450"/>
      <c r="HE28" s="450"/>
      <c r="HF28" s="450"/>
      <c r="HG28" s="450"/>
      <c r="HH28" s="450"/>
      <c r="HI28" s="450"/>
      <c r="HJ28" s="450"/>
      <c r="HK28" s="450"/>
      <c r="HL28" s="450"/>
      <c r="HM28" s="450"/>
      <c r="HN28" s="450"/>
      <c r="HO28" s="450"/>
      <c r="HP28" s="450"/>
      <c r="HQ28" s="450"/>
      <c r="HR28" s="450"/>
      <c r="HS28" s="450"/>
      <c r="HT28" s="450"/>
      <c r="HU28" s="450"/>
      <c r="HV28" s="450"/>
      <c r="HW28" s="450"/>
      <c r="HX28" s="450"/>
      <c r="HY28" s="451"/>
      <c r="HZ28" s="428" t="str">
        <f>IF(COUNTA($GU$4:HY27)=0,"",IF('2.ชื่อนักเรียน'!R34="ย้าย","ย้าย",PT28))</f>
        <v/>
      </c>
      <c r="IA28" s="428">
        <v>24</v>
      </c>
      <c r="IB28" s="449"/>
      <c r="IC28" s="450"/>
      <c r="ID28" s="450"/>
      <c r="IE28" s="450"/>
      <c r="IF28" s="450"/>
      <c r="IG28" s="450"/>
      <c r="IH28" s="450"/>
      <c r="II28" s="450"/>
      <c r="IJ28" s="450"/>
      <c r="IK28" s="450"/>
      <c r="IL28" s="450"/>
      <c r="IM28" s="450"/>
      <c r="IN28" s="450"/>
      <c r="IO28" s="450"/>
      <c r="IP28" s="450"/>
      <c r="IQ28" s="450"/>
      <c r="IR28" s="450"/>
      <c r="IS28" s="450"/>
      <c r="IT28" s="450"/>
      <c r="IU28" s="450"/>
      <c r="IV28" s="450"/>
      <c r="IW28" s="450"/>
      <c r="IX28" s="450"/>
      <c r="IY28" s="450"/>
      <c r="IZ28" s="450"/>
      <c r="JA28" s="450"/>
      <c r="JB28" s="450"/>
      <c r="JC28" s="450"/>
      <c r="JD28" s="450"/>
      <c r="JE28" s="450"/>
      <c r="JF28" s="451"/>
      <c r="JG28" s="428" t="str">
        <f>IF(COUNTA($IB$4:$JF$4)=0,"",IF('2.ชื่อนักเรียน'!R34="ย้าย","ย้าย",PX28))</f>
        <v/>
      </c>
      <c r="JH28" s="428">
        <v>24</v>
      </c>
      <c r="JI28" s="449"/>
      <c r="JJ28" s="450"/>
      <c r="JK28" s="450"/>
      <c r="JL28" s="450"/>
      <c r="JM28" s="450"/>
      <c r="JN28" s="450"/>
      <c r="JO28" s="450"/>
      <c r="JP28" s="450"/>
      <c r="JQ28" s="450"/>
      <c r="JR28" s="450"/>
      <c r="JS28" s="450"/>
      <c r="JT28" s="450"/>
      <c r="JU28" s="450"/>
      <c r="JV28" s="450"/>
      <c r="JW28" s="450"/>
      <c r="JX28" s="450"/>
      <c r="JY28" s="450"/>
      <c r="JZ28" s="450"/>
      <c r="KA28" s="450"/>
      <c r="KB28" s="450"/>
      <c r="KC28" s="450"/>
      <c r="KD28" s="450"/>
      <c r="KE28" s="450"/>
      <c r="KF28" s="450"/>
      <c r="KG28" s="450"/>
      <c r="KH28" s="450"/>
      <c r="KI28" s="450"/>
      <c r="KJ28" s="450"/>
      <c r="KK28" s="450"/>
      <c r="KL28" s="450"/>
      <c r="KM28" s="451"/>
      <c r="KN28" s="430" t="str">
        <f>IF(COUNTA($JI$4:$KM$4)=0,"",IF('2.ชื่อนักเรียน'!R34="ย้าย","ย้าย",QB28))</f>
        <v/>
      </c>
      <c r="KO28" s="428">
        <v>24</v>
      </c>
      <c r="KP28" s="449"/>
      <c r="KQ28" s="450"/>
      <c r="KR28" s="450"/>
      <c r="KS28" s="450"/>
      <c r="KT28" s="450"/>
      <c r="KU28" s="450"/>
      <c r="KV28" s="450"/>
      <c r="KW28" s="450"/>
      <c r="KX28" s="450"/>
      <c r="KY28" s="450"/>
      <c r="KZ28" s="450"/>
      <c r="LA28" s="450"/>
      <c r="LB28" s="450"/>
      <c r="LC28" s="450"/>
      <c r="LD28" s="450"/>
      <c r="LE28" s="450"/>
      <c r="LF28" s="450"/>
      <c r="LG28" s="450"/>
      <c r="LH28" s="450"/>
      <c r="LI28" s="450"/>
      <c r="LJ28" s="450"/>
      <c r="LK28" s="450"/>
      <c r="LL28" s="450"/>
      <c r="LM28" s="450"/>
      <c r="LN28" s="450"/>
      <c r="LO28" s="450"/>
      <c r="LP28" s="450"/>
      <c r="LQ28" s="450"/>
      <c r="LR28" s="450"/>
      <c r="LS28" s="450"/>
      <c r="LT28" s="451"/>
      <c r="LU28" s="430" t="str">
        <f>IF(COUNTA($KP$4:$LT$4)=0,"",IF('2.ชื่อนักเรียน'!R34="ย้าย","ย้าย",QF28))</f>
        <v/>
      </c>
      <c r="LV28" s="428">
        <v>24</v>
      </c>
      <c r="LW28" s="449"/>
      <c r="LX28" s="450"/>
      <c r="LY28" s="450"/>
      <c r="LZ28" s="450"/>
      <c r="MA28" s="450"/>
      <c r="MB28" s="450"/>
      <c r="MC28" s="450"/>
      <c r="MD28" s="450"/>
      <c r="ME28" s="450"/>
      <c r="MF28" s="450"/>
      <c r="MG28" s="450"/>
      <c r="MH28" s="450"/>
      <c r="MI28" s="450"/>
      <c r="MJ28" s="450"/>
      <c r="MK28" s="450"/>
      <c r="ML28" s="450"/>
      <c r="MM28" s="450"/>
      <c r="MN28" s="450"/>
      <c r="MO28" s="450"/>
      <c r="MP28" s="450"/>
      <c r="MQ28" s="450"/>
      <c r="MR28" s="450"/>
      <c r="MS28" s="450"/>
      <c r="MT28" s="450"/>
      <c r="MU28" s="450"/>
      <c r="MV28" s="450"/>
      <c r="MW28" s="450"/>
      <c r="MX28" s="450"/>
      <c r="MY28" s="450"/>
      <c r="MZ28" s="450"/>
      <c r="NA28" s="451"/>
      <c r="NB28" s="430" t="str">
        <f>IF(COUNTA($LW$5:$NA$5)=0,"",IF('2.ชื่อนักเรียน'!R34="ย้าย","ย้าย",QJ28))</f>
        <v/>
      </c>
      <c r="NC28" s="430">
        <v>24</v>
      </c>
      <c r="ND28" s="449"/>
      <c r="NE28" s="450"/>
      <c r="NF28" s="450"/>
      <c r="NG28" s="450"/>
      <c r="NH28" s="450"/>
      <c r="NI28" s="450"/>
      <c r="NJ28" s="450"/>
      <c r="NK28" s="450"/>
      <c r="NL28" s="450"/>
      <c r="NM28" s="450"/>
      <c r="NN28" s="450"/>
      <c r="NO28" s="450"/>
      <c r="NP28" s="450"/>
      <c r="NQ28" s="450"/>
      <c r="NR28" s="450"/>
      <c r="NS28" s="450"/>
      <c r="NT28" s="450"/>
      <c r="NU28" s="450"/>
      <c r="NV28" s="450"/>
      <c r="NW28" s="450"/>
      <c r="NX28" s="450"/>
      <c r="NY28" s="450"/>
      <c r="NZ28" s="450"/>
      <c r="OA28" s="450"/>
      <c r="OB28" s="450"/>
      <c r="OC28" s="450"/>
      <c r="OD28" s="450"/>
      <c r="OE28" s="450"/>
      <c r="OF28" s="450"/>
      <c r="OG28" s="450"/>
      <c r="OH28" s="451"/>
      <c r="OI28" s="430" t="str">
        <f>IF(COUNTA($ND$4:$OH$4)=0,"",IF('2.ชื่อนักเรียน'!R34="ย้าย","ย้าย",QN28))</f>
        <v/>
      </c>
      <c r="OJ28" s="428">
        <v>24</v>
      </c>
      <c r="OK28" s="439" t="str">
        <f>IF(OR(COUNTA($E$4:$AI$4)=0,$A28=""),"",IF('2.ชื่อนักเรียน'!R34="ย้าย","-",COUNTIF($E28:$AI28,"/")))</f>
        <v/>
      </c>
      <c r="OL28" s="440" t="str">
        <f>IF(OR(COUNTA($E$4:$AI$4)=0,$A28=""),"",IF('2.ชื่อนักเรียน'!R34="ย้าย","-",COUNTIF($E28:$AI28,"ป")))</f>
        <v/>
      </c>
      <c r="OM28" s="440" t="str">
        <f>IF(OR(COUNTA($E$4:$AI$4)=0,$A28=""),"",IF('2.ชื่อนักเรียน'!R34="ย้าย","-",COUNTIF($E28:$AI28,"ล")))</f>
        <v/>
      </c>
      <c r="ON28" s="441" t="str">
        <f>IF(OR(COUNTA($E$4:$AI$4)=0,$A28=""),"",IF('2.ชื่อนักเรียน'!R34="ย้าย","-",COUNTIF($E28:$AI28,"ข")))</f>
        <v/>
      </c>
      <c r="OO28" s="439" t="str">
        <f>IF(OR(COUNTA($AL$4:$BP$4)=0,$A28=""),"",IF('2.ชื่อนักเรียน'!R34="ย้าย","-",COUNTIF($AL28:$BP28,"/")))</f>
        <v/>
      </c>
      <c r="OP28" s="440" t="str">
        <f>IF(OR(COUNTA($AL$4:$BP$4)=0,$A28=""),"",IF('2.ชื่อนักเรียน'!R34="ย้าย","-",COUNTIF($AL28:$BP28,"ป")))</f>
        <v/>
      </c>
      <c r="OQ28" s="440" t="str">
        <f>IF(OR(COUNTA($AL$4:$BP$4)=0,$A28=""),"",IF('2.ชื่อนักเรียน'!R34="ย้าย","-",COUNTIF($AL28:$BP28,"ล")))</f>
        <v/>
      </c>
      <c r="OR28" s="441" t="str">
        <f>IF(OR(COUNTA($AL$4:$BP$4)=0,$A28=""),"",IF('2.ชื่อนักเรียน'!R34="ย้าย","-",COUNTIF($AL28:$BP28,"ข")))</f>
        <v/>
      </c>
      <c r="OS28" s="439" t="str">
        <f>IF(OR(COUNTA($BS$4:$CW$4)=0,$A28=""),"",IF('2.ชื่อนักเรียน'!R34="ย้าย","-",COUNTIF($BS28:$CW28,"/")))</f>
        <v/>
      </c>
      <c r="OT28" s="440" t="str">
        <f>IF(OR(COUNTA($BS$4:$CW$4)=0,$A28=""),"",IF('2.ชื่อนักเรียน'!R34="ย้าย","-",COUNTIF($BS28:$CW28,"ป")))</f>
        <v/>
      </c>
      <c r="OU28" s="440" t="str">
        <f>IF(OR(COUNTA($BS$4:$CW$4)=0,$A28=""),"",IF('2.ชื่อนักเรียน'!R34="ย้าย","-",COUNTIF($BS28:$CW28,"ล")))</f>
        <v/>
      </c>
      <c r="OV28" s="441" t="str">
        <f>IF(OR(COUNTA($BS$4:$CW$4)=0,$A28=""),"",IF('2.ชื่อนักเรียน'!R34="ย้าย","-",COUNTIF($BS28:$CW28,"ข")))</f>
        <v/>
      </c>
      <c r="OW28" s="439" t="str">
        <f>IF(OR(COUNTA($CZ$4:$ED$4)=0,$A28=""),"",IF('2.ชื่อนักเรียน'!R34="ย้าย","-",COUNTIF($CZ28:$ED28,"/")))</f>
        <v/>
      </c>
      <c r="OX28" s="440" t="str">
        <f>IF(OR(COUNTA($CZ$4:$ED$4)=0,$A28=""),"",IF('2.ชื่อนักเรียน'!R34="ย้าย","-",COUNTIF($CZ28:$ED28,"ป")))</f>
        <v/>
      </c>
      <c r="OY28" s="440" t="str">
        <f>IF(OR(COUNTA($CZ$4:$ED$4)=0,A28=""),"",IF('2.ชื่อนักเรียน'!R34="ย้าย","-",COUNTIF($CZ28:$ED28,"ล")))</f>
        <v/>
      </c>
      <c r="OZ28" s="441" t="str">
        <f>IF(OR(COUNTA($CZ$4:$ED$4)=0,A28=""),"",IF('2.ชื่อนักเรียน'!R34="ย้าย","-",COUNTIF($CZ28:$ED28,"ข")))</f>
        <v/>
      </c>
      <c r="PA28" s="439" t="str">
        <f>IF(OR(COUNTA($EG$4:$FK$4)=0,$A28=""),"",IF('2.ชื่อนักเรียน'!R34="ย้าย","-",COUNTIF($EG28:$FK28,"/")))</f>
        <v/>
      </c>
      <c r="PB28" s="440" t="str">
        <f>IF(OR(COUNTA($EG$4:$FK$4)=0,$A28=""),"",IF('2.ชื่อนักเรียน'!R34="ย้าย","-",COUNTIF($EG28:$FK28,"ป")))</f>
        <v/>
      </c>
      <c r="PC28" s="440" t="str">
        <f>IF(OR(COUNTA($EG$4:$FK$4)=0,A28=""),"",IF('2.ชื่อนักเรียน'!R34="ย้าย","-",COUNTIF($EG28:$FK28,"ล")))</f>
        <v/>
      </c>
      <c r="PD28" s="441" t="str">
        <f>IF(OR(COUNTA($EG$4:$FK$4)=0,A28=""),"",IF('2.ชื่อนักเรียน'!R34="ย้าย","-",COUNTIF($EG28:$FK28,"ข")))</f>
        <v/>
      </c>
      <c r="PE28" s="439" t="str">
        <f>IF(OR(COUNTA($FN$4:$GR$4)=0,$A28=""),"",IF('2.ชื่อนักเรียน'!R34="ย้าย","-",COUNTIF($FN28:$GR28,"/")))</f>
        <v/>
      </c>
      <c r="PF28" s="440" t="str">
        <f>IF(OR(COUNTA($FN$4:$GR$4)=0,$A28=""),"",IF('2.ชื่อนักเรียน'!R34="ย้าย","-",COUNTIF($FN28:$GR28,"ป")))</f>
        <v/>
      </c>
      <c r="PG28" s="440" t="str">
        <f>IF(OR(COUNTA($FN$4:$GR$4)=0,A28=""),"",IF('2.ชื่อนักเรียน'!R34="ย้าย","-",COUNTIF($FN28:$GR28,"ล")))</f>
        <v/>
      </c>
      <c r="PH28" s="440" t="str">
        <f>IF(OR(COUNTA($FN$4:$GR$4)=0,A28=""),"",IF('2.ชื่อนักเรียน'!R34="ย้าย","-",COUNTIF($FN28:$GR28,"ข")))</f>
        <v/>
      </c>
      <c r="PI28" s="439" t="str">
        <f>IF(OR(COUNTA($OK$3:$PD$3,$PE$3)=0,$A28=""),"",IF('2.ชื่อนักเรียน'!R34="ย้าย","-",SUM(OK28,OO28,OS28,OW28,PA28,PE28)))</f>
        <v/>
      </c>
      <c r="PJ28" s="440" t="str">
        <f>IF(OR(COUNTA($OK$3:$PD$3,$PE$3)=0,$A28=""),"",IF('2.ชื่อนักเรียน'!R34="ย้าย","-",SUM(OL28,OP28,OT28,OX28,PB28,PF28)))</f>
        <v/>
      </c>
      <c r="PK28" s="440" t="str">
        <f>IF(OR(COUNTA($OK$3:$PD$3,$PE$3)=0,$A28=""),"",IF('2.ชื่อนักเรียน'!R34="ย้าย","-",SUM(OM28,OQ28,OU28,OY28,PC28,PG28)))</f>
        <v/>
      </c>
      <c r="PL28" s="452" t="str">
        <f>IF(OR(COUNTA($OK$3:$PD$3,$PE$3)=0,$A28=""),"",IF('2.ชื่อนักเรียน'!R34="ย้าย","-",SUM(ON28,OR28,OV28,OZ28,PD28,PH28)))</f>
        <v/>
      </c>
      <c r="PM28" s="428" t="str">
        <f t="shared" si="0"/>
        <v/>
      </c>
      <c r="PN28" s="442" t="str">
        <f>IF(PM28="","",IF('2.ชื่อนักเรียน'!R34="ย้าย","ย้าย",(PM28*100)/COUNTA($E$4:$AI$4,$AL$4:$BP$4,$BS$4:$CW$4,$CZ$4:$ED$4,$EG$4:$FK$4)))</f>
        <v/>
      </c>
      <c r="PO28" s="428">
        <v>24</v>
      </c>
      <c r="PP28" s="439" t="str">
        <f>IF(OR(COUNTA($FN$4:$GR$4)=0,$A28=""),"",IF('2.ชื่อนักเรียน'!R34="ย้าย","-",COUNTIF($FN28:$GR28,"/")))</f>
        <v/>
      </c>
      <c r="PQ28" s="440" t="str">
        <f>IF(OR(COUNTA($FN$4:$GR$4)=0,$A28=""),"",IF('2.ชื่อนักเรียน'!R34="ย้าย","-",COUNTIF($FN28:$GR28,"ป")))</f>
        <v/>
      </c>
      <c r="PR28" s="440" t="str">
        <f>IF(OR(COUNTA($FN$4:$GR$4)=0,A28=""),"",IF('2.ชื่อนักเรียน'!R34="ย้าย","-",COUNTIF($FN28:$GR28,"ล")))</f>
        <v/>
      </c>
      <c r="PS28" s="441" t="str">
        <f>IF(OR(COUNTA($FN$4:$GR$4)=0,A28=""),"",IF('2.ชื่อนักเรียน'!R34="ย้าย","-",COUNTIF($FN28:$GR28,"ข")))</f>
        <v/>
      </c>
      <c r="PT28" s="439" t="str">
        <f>IF(OR(COUNTA($GU$4:$HY$4)=0,$A28=""),"",IF('2.ชื่อนักเรียน'!R34="ย้าย","-",COUNTIF($GU28:$HY28,"/")))</f>
        <v/>
      </c>
      <c r="PU28" s="440" t="str">
        <f>IF(OR(COUNTA($GU$4:$HY$4)=0,$A28=""),"",IF('2.ชื่อนักเรียน'!R34="ย้าย","-",COUNTIF($GU28:$HY28,"ป")))</f>
        <v/>
      </c>
      <c r="PV28" s="440" t="str">
        <f>IF(OR(COUNTA($GU$4:$HY$4)=0,$A28=""),"",IF('2.ชื่อนักเรียน'!R34="ย้าย","-",COUNTIF($GU28:$HY28,"ล")))</f>
        <v/>
      </c>
      <c r="PW28" s="441" t="str">
        <f>IF(OR(COUNTA($GU$4:$HY$4)=0,$A28=""),"",IF('2.ชื่อนักเรียน'!R34="ย้าย","-",COUNTIF($GU28:$HY28,"ข")))</f>
        <v/>
      </c>
      <c r="PX28" s="439" t="str">
        <f>IF(OR(COUNTA($IB$4:$JF$4)=0,$A28=""),"",IF('2.ชื่อนักเรียน'!R34="ย้าย","-",COUNTIF($IB28:$JF28,"/")))</f>
        <v/>
      </c>
      <c r="PY28" s="440" t="str">
        <f>IF(OR(COUNTA($IB$4:$JF$4)=0,$A28=""),"",IF('2.ชื่อนักเรียน'!R34="ย้าย","-",COUNTIF($IB28:$JF28,"ป")))</f>
        <v/>
      </c>
      <c r="PZ28" s="440" t="str">
        <f>IF(OR(COUNTA($IB$4:$JF$4)=0,$A28=""),"",IF('2.ชื่อนักเรียน'!R34="ย้าย","-",COUNTIF($IB28:$JF28,"ล")))</f>
        <v/>
      </c>
      <c r="QA28" s="441" t="str">
        <f>IF(OR(COUNTA($IB$4:$JF$4)=0,$A28=""),"",IF('2.ชื่อนักเรียน'!R34="ย้าย","-",COUNTIF($IB28:$JF28,"ข")))</f>
        <v/>
      </c>
      <c r="QB28" s="439" t="str">
        <f>IF(OR(COUNTA($JI$4:$KM$4)=0,$A28=""),"",IF('2.ชื่อนักเรียน'!R34="ย้าย","-",COUNTIF($JI28:$KM28,"/")))</f>
        <v/>
      </c>
      <c r="QC28" s="440" t="str">
        <f>IF(OR(COUNTA($JI$4:$KM$4)=0,$A28=""),"",IF('2.ชื่อนักเรียน'!R34="ย้าย","-",COUNTIF($JI28:$KM28,"ป")))</f>
        <v/>
      </c>
      <c r="QD28" s="440" t="str">
        <f>IF(OR(COUNTA($JI$4:$KM$4)=0,$A28=""),"",IF('2.ชื่อนักเรียน'!R34="ย้าย","-",COUNTIF($JI28:$KM28,"ล")))</f>
        <v/>
      </c>
      <c r="QE28" s="441" t="str">
        <f>IF(OR(COUNTA($JI$4:$KM$4)=0,$A28=""),"",IF('2.ชื่อนักเรียน'!R34="ย้าย","-",COUNTIF($JI28:$KM28,"ข")))</f>
        <v/>
      </c>
      <c r="QF28" s="439" t="str">
        <f>IF(OR(COUNTA($KP$4:$LT$4)=0,$A28=""),"",IF('2.ชื่อนักเรียน'!R34="ย้าย","-",COUNTIF($KP28:$LT28,"/")))</f>
        <v/>
      </c>
      <c r="QG28" s="440" t="str">
        <f>IF(OR(COUNTA($KP$4:$LT$4)=0,$A28=""),"",IF('2.ชื่อนักเรียน'!R34="ย้าย","-",COUNTIF($KP28:$LT28,"ป")))</f>
        <v/>
      </c>
      <c r="QH28" s="440" t="str">
        <f>IF(OR(COUNTA($KP$4:$LT$4)=0,$A28=""),"",IF('2.ชื่อนักเรียน'!R34="ย้าย","-",COUNTIF($KP28:$LT28,"ล")))</f>
        <v/>
      </c>
      <c r="QI28" s="441" t="str">
        <f>IF(OR(COUNTA($KP$4:$LT$4)=0,$A28=""),"",IF('2.ชื่อนักเรียน'!R34="ย้าย","-",COUNTIF($KP28:$LT28,"ข")))</f>
        <v/>
      </c>
      <c r="QJ28" s="439" t="str">
        <f>IF(OR(COUNTA($LW$4:$NA$4)=0,$A28=""),"",IF('2.ชื่อนักเรียน'!R34="ย้าย","-",COUNTIF($LW28:$NA28,"/")))</f>
        <v/>
      </c>
      <c r="QK28" s="440" t="str">
        <f>IF(OR(COUNTA($LW$4:$NA$4)=0,$A28=""),"",IF('2.ชื่อนักเรียน'!R34="ย้าย","-",COUNTIF($LW28:$NA28,"ป")))</f>
        <v/>
      </c>
      <c r="QL28" s="440" t="str">
        <f>IF(OR(COUNTA($LW$4:$NA$4)=0,$A28=""),"",IF('2.ชื่อนักเรียน'!R34="ย้าย","-",COUNTIF($LW28:$NA28,"ล")))</f>
        <v/>
      </c>
      <c r="QM28" s="441" t="str">
        <f>IF(OR(COUNTA($LW$4:$NA$4)=0,$A28=""),"",IF('2.ชื่อนักเรียน'!R34="ย้าย","-",COUNTIF($LW28:$NA28,"ข")))</f>
        <v/>
      </c>
      <c r="QN28" s="439" t="str">
        <f>IF(OR(COUNTA($ND$4:$OH$4)=0,$A28=""),"",IF('2.ชื่อนักเรียน'!R34="ย้าย","-",COUNTIF($ND28:$OH28,"/")))</f>
        <v/>
      </c>
      <c r="QO28" s="440" t="str">
        <f>IF(OR(COUNTA($ND$4:$OH$4)=0,$A28=""),"",IF('2.ชื่อนักเรียน'!R34="ย้าย","-",COUNTIF($ND28:$OH28,"ป")))</f>
        <v/>
      </c>
      <c r="QP28" s="440" t="str">
        <f>IF(OR(COUNTA($ND$4:$OH$4)=0,$A28=""),"",IF('2.ชื่อนักเรียน'!R34="ย้าย","-",COUNTIF($ND28:$OH28,"ล")))</f>
        <v/>
      </c>
      <c r="QQ28" s="440" t="str">
        <f>IF(OR(COUNTA($ND$4:$OH$4)=0,$A28=""),"",IF('2.ชื่อนักเรียน'!R34="ย้าย","-",COUNTIF($ND28:$OH28,"ข")))</f>
        <v/>
      </c>
      <c r="QR28" s="439" t="str">
        <f>IF(OR(COUNTA($PP$3:$QM$3,$QN$3)=0,$A28=""),"",IF('2.ชื่อนักเรียน'!R34="ย้าย","-",SUM(PP28,PT28,PX28,QB28,QF28,QJ28,QN28)))</f>
        <v/>
      </c>
      <c r="QS28" s="440" t="str">
        <f>IF(OR(COUNTA($PP$3:$QM$3,$QN$3)=0,$A28=""),"",IF('2.ชื่อนักเรียน'!R34="ย้าย","-",SUM(PQ28,PU28,PY28,QC28,QG28,QK28,QO28)))</f>
        <v/>
      </c>
      <c r="QT28" s="440" t="str">
        <f>IF(OR(COUNTA($PP$3:$QM$3,$QN$3)=0,$A28=""),"",IF('2.ชื่อนักเรียน'!R34="ย้าย","-",SUM(PR28,PV28,PZ28,QD28,QH28,QL28,QP28)))</f>
        <v/>
      </c>
      <c r="QU28" s="452" t="str">
        <f>IF(OR(COUNTA($PP$3:$QM$3,$QN$3)=0,$A28=""),"",IF('2.ชื่อนักเรียน'!R34="ย้าย","-",SUM(PS28,PW28,QA28,QE28,QI28,QM28,QQ28)))</f>
        <v/>
      </c>
      <c r="QV28" s="428" t="str">
        <f t="shared" si="1"/>
        <v/>
      </c>
      <c r="QW28" s="442" t="str">
        <f>IF(QV28="","",IF('2.ชื่อนักเรียน'!R34="ย้าย","ย้าย",(QV28*100)/COUNTA($GU$4:$HY$4,$IB$4:$JF$4,$JI$4:$KM$4,$KP$4:$LT$4,$LW$4:$NA$4,$ND$4:$OH$4,$FN$4:$GR$4)))</f>
        <v/>
      </c>
      <c r="QX28" s="453" t="str">
        <f>IF('2.ชื่อนักเรียน'!C34="","",'2.ชื่อนักเรียน'!C34)</f>
        <v/>
      </c>
      <c r="QY28" s="454" t="str">
        <f>IF('2.ชื่อนักเรียน'!D34="","",'2.ชื่อนักเรียน'!D34)</f>
        <v/>
      </c>
      <c r="QZ28" s="428" t="str">
        <f>IF(A28="","",IF('2.ชื่อนักเรียน'!R34="ย้าย","-",$RN$4))</f>
        <v/>
      </c>
      <c r="RA28" s="428" t="str">
        <f>IF(A28="","",IF('2.ชื่อนักเรียน'!R34="ย้าย","-",SUM(PP28,OK28,OO28,OS28,OW28,PA28,PE28,PT28,PX28,QB28,QF28,QJ28,QN28)))</f>
        <v/>
      </c>
      <c r="RB28" s="428" t="str">
        <f>IF(A28="","",IF('2.ชื่อนักเรียน'!R34="ย้าย","-",SUM(PQ28,OL28,OP28,OT28,OX28,PB28,PF28,PU28,PY28,QC28,QG28,QK28,QO28)))</f>
        <v/>
      </c>
      <c r="RC28" s="428" t="str">
        <f>IF(A28="","",IF('2.ชื่อนักเรียน'!R34="ย้าย","-",SUM(PR28,OM28,OQ28,OU28,OY28,PC28,PG28,PV28,PZ28,QD28,QH28,QL28,QP28)))</f>
        <v/>
      </c>
      <c r="RD28" s="455" t="str">
        <f>IF(A28="","",IF('2.ชื่อนักเรียน'!R34="ย้าย","-",SUM(PS28,ON28,OR28,OV28,OZ28,PD28,PH28,PW28,QA28,QE28,QI28,QM28,QQ28)))</f>
        <v/>
      </c>
      <c r="RE28" s="442" t="str">
        <f>IF(A28="","",IF('2.ชื่อนักเรียน'!R34="ย้าย","-",(RA28*100)/QZ28))</f>
        <v/>
      </c>
      <c r="RF28" s="428" t="str">
        <f>IF(A28="","",IF('2.ชื่อนักเรียน'!R34="ย้าย","-",RA28))</f>
        <v/>
      </c>
      <c r="RG28" s="442" t="str">
        <f>IF(A28="","",IF('2.ชื่อนักเรียน'!R34="ย้าย","ย้าย",RE28))</f>
        <v/>
      </c>
      <c r="RH28" s="456"/>
    </row>
    <row r="29" spans="1:476" ht="21" customHeight="1">
      <c r="A29" s="446" t="str">
        <f>IF('2.ชื่อนักเรียน'!C35="","",'2.ชื่อนักเรียน'!C35)</f>
        <v/>
      </c>
      <c r="B29" s="447" t="str">
        <f>IF('2.ชื่อนักเรียน'!D35="","",'2.ชื่อนักเรียน'!D35)</f>
        <v/>
      </c>
      <c r="C29" s="448" t="str">
        <f>IF('2.ชื่อนักเรียน'!R35="","",'2.ชื่อนักเรียน'!R35)</f>
        <v/>
      </c>
      <c r="D29" s="428">
        <v>25</v>
      </c>
      <c r="E29" s="449"/>
      <c r="F29" s="450"/>
      <c r="G29" s="450"/>
      <c r="H29" s="450"/>
      <c r="I29" s="450"/>
      <c r="J29" s="450"/>
      <c r="K29" s="450"/>
      <c r="L29" s="450"/>
      <c r="M29" s="450"/>
      <c r="N29" s="450"/>
      <c r="O29" s="450"/>
      <c r="P29" s="450"/>
      <c r="Q29" s="450"/>
      <c r="R29" s="450"/>
      <c r="S29" s="450"/>
      <c r="T29" s="450"/>
      <c r="U29" s="450"/>
      <c r="V29" s="450"/>
      <c r="W29" s="450"/>
      <c r="X29" s="450"/>
      <c r="Y29" s="450"/>
      <c r="Z29" s="450"/>
      <c r="AA29" s="450"/>
      <c r="AB29" s="450"/>
      <c r="AC29" s="450"/>
      <c r="AD29" s="450"/>
      <c r="AE29" s="450"/>
      <c r="AF29" s="450"/>
      <c r="AG29" s="450"/>
      <c r="AH29" s="450"/>
      <c r="AI29" s="451"/>
      <c r="AJ29" s="428" t="str">
        <f>IF(COUNTA($E$3:$AI$3)=0,"",IF('2.ชื่อนักเรียน'!R35="ย้าย","ย้าย",OK29))</f>
        <v/>
      </c>
      <c r="AK29" s="428">
        <v>25</v>
      </c>
      <c r="AL29" s="449"/>
      <c r="AM29" s="450"/>
      <c r="AN29" s="450"/>
      <c r="AO29" s="450"/>
      <c r="AP29" s="450"/>
      <c r="AQ29" s="450"/>
      <c r="AR29" s="450"/>
      <c r="AS29" s="450"/>
      <c r="AT29" s="450"/>
      <c r="AU29" s="450"/>
      <c r="AV29" s="450"/>
      <c r="AW29" s="450"/>
      <c r="AX29" s="450"/>
      <c r="AY29" s="450"/>
      <c r="AZ29" s="450"/>
      <c r="BA29" s="450"/>
      <c r="BB29" s="450"/>
      <c r="BC29" s="450"/>
      <c r="BD29" s="450"/>
      <c r="BE29" s="450"/>
      <c r="BF29" s="450"/>
      <c r="BG29" s="450"/>
      <c r="BH29" s="450"/>
      <c r="BI29" s="450"/>
      <c r="BJ29" s="450"/>
      <c r="BK29" s="450"/>
      <c r="BL29" s="450"/>
      <c r="BM29" s="450"/>
      <c r="BN29" s="450"/>
      <c r="BO29" s="450"/>
      <c r="BP29" s="451"/>
      <c r="BQ29" s="428" t="str">
        <f>IF(COUNTA($AL$4:$BP$4)=0,"",IF('2.ชื่อนักเรียน'!R35="ย้าย","ย้าย",OO29))</f>
        <v/>
      </c>
      <c r="BR29" s="428">
        <v>25</v>
      </c>
      <c r="BS29" s="449"/>
      <c r="BT29" s="450"/>
      <c r="BU29" s="450"/>
      <c r="BV29" s="450"/>
      <c r="BW29" s="450"/>
      <c r="BX29" s="450"/>
      <c r="BY29" s="450"/>
      <c r="BZ29" s="450"/>
      <c r="CA29" s="450"/>
      <c r="CB29" s="450"/>
      <c r="CC29" s="450"/>
      <c r="CD29" s="450"/>
      <c r="CE29" s="450"/>
      <c r="CF29" s="450"/>
      <c r="CG29" s="450"/>
      <c r="CH29" s="450"/>
      <c r="CI29" s="450"/>
      <c r="CJ29" s="450"/>
      <c r="CK29" s="450"/>
      <c r="CL29" s="450"/>
      <c r="CM29" s="450"/>
      <c r="CN29" s="450"/>
      <c r="CO29" s="450"/>
      <c r="CP29" s="450"/>
      <c r="CQ29" s="450"/>
      <c r="CR29" s="450"/>
      <c r="CS29" s="450"/>
      <c r="CT29" s="450"/>
      <c r="CU29" s="450"/>
      <c r="CV29" s="450"/>
      <c r="CW29" s="451"/>
      <c r="CX29" s="428" t="str">
        <f>IF(COUNTA($BS$4:$CW$4)=0,"",IF('2.ชื่อนักเรียน'!R35="ย้าย","ย้าย",OS29))</f>
        <v/>
      </c>
      <c r="CY29" s="428">
        <v>25</v>
      </c>
      <c r="CZ29" s="449"/>
      <c r="DA29" s="450"/>
      <c r="DB29" s="450"/>
      <c r="DC29" s="450"/>
      <c r="DD29" s="450"/>
      <c r="DE29" s="450"/>
      <c r="DF29" s="450"/>
      <c r="DG29" s="450"/>
      <c r="DH29" s="450"/>
      <c r="DI29" s="450"/>
      <c r="DJ29" s="450"/>
      <c r="DK29" s="450"/>
      <c r="DL29" s="450"/>
      <c r="DM29" s="450"/>
      <c r="DN29" s="450"/>
      <c r="DO29" s="450"/>
      <c r="DP29" s="450"/>
      <c r="DQ29" s="450"/>
      <c r="DR29" s="450"/>
      <c r="DS29" s="450"/>
      <c r="DT29" s="450"/>
      <c r="DU29" s="450"/>
      <c r="DV29" s="450"/>
      <c r="DW29" s="450"/>
      <c r="DX29" s="450"/>
      <c r="DY29" s="450"/>
      <c r="DZ29" s="450"/>
      <c r="EA29" s="450"/>
      <c r="EB29" s="450"/>
      <c r="EC29" s="450"/>
      <c r="ED29" s="451"/>
      <c r="EE29" s="428" t="str">
        <f>IF(COUNTA($CZ$4:$ED$4)=0,"",IF('2.ชื่อนักเรียน'!R35="ย้าย","ย้าย",OW29))</f>
        <v/>
      </c>
      <c r="EF29" s="428">
        <v>25</v>
      </c>
      <c r="EG29" s="449"/>
      <c r="EH29" s="450"/>
      <c r="EI29" s="450"/>
      <c r="EJ29" s="450"/>
      <c r="EK29" s="450"/>
      <c r="EL29" s="450"/>
      <c r="EM29" s="450"/>
      <c r="EN29" s="450"/>
      <c r="EO29" s="450"/>
      <c r="EP29" s="450"/>
      <c r="EQ29" s="450"/>
      <c r="ER29" s="450"/>
      <c r="ES29" s="450"/>
      <c r="ET29" s="450"/>
      <c r="EU29" s="450"/>
      <c r="EV29" s="450"/>
      <c r="EW29" s="450"/>
      <c r="EX29" s="450"/>
      <c r="EY29" s="450"/>
      <c r="EZ29" s="450"/>
      <c r="FA29" s="450"/>
      <c r="FB29" s="450"/>
      <c r="FC29" s="450"/>
      <c r="FD29" s="450"/>
      <c r="FE29" s="450"/>
      <c r="FF29" s="450"/>
      <c r="FG29" s="450"/>
      <c r="FH29" s="450"/>
      <c r="FI29" s="450"/>
      <c r="FJ29" s="450"/>
      <c r="FK29" s="451"/>
      <c r="FL29" s="428" t="str">
        <f>IF(COUNTA($EG$4:$FK$4)=0,"",IF('2.ชื่อนักเรียน'!R35="ย้าย","ย้าย",PA29))</f>
        <v/>
      </c>
      <c r="FM29" s="428">
        <v>25</v>
      </c>
      <c r="FN29" s="449"/>
      <c r="FO29" s="450"/>
      <c r="FP29" s="450"/>
      <c r="FQ29" s="450"/>
      <c r="FR29" s="450"/>
      <c r="FS29" s="450"/>
      <c r="FT29" s="450"/>
      <c r="FU29" s="450"/>
      <c r="FV29" s="450"/>
      <c r="FW29" s="450"/>
      <c r="FX29" s="450"/>
      <c r="FY29" s="450"/>
      <c r="FZ29" s="450"/>
      <c r="GA29" s="450"/>
      <c r="GB29" s="450"/>
      <c r="GC29" s="450"/>
      <c r="GD29" s="450"/>
      <c r="GE29" s="450"/>
      <c r="GF29" s="450"/>
      <c r="GG29" s="450"/>
      <c r="GH29" s="450"/>
      <c r="GI29" s="450"/>
      <c r="GJ29" s="450"/>
      <c r="GK29" s="450"/>
      <c r="GL29" s="450"/>
      <c r="GM29" s="450"/>
      <c r="GN29" s="450"/>
      <c r="GO29" s="450"/>
      <c r="GP29" s="450"/>
      <c r="GQ29" s="450"/>
      <c r="GR29" s="451"/>
      <c r="GS29" s="428" t="str">
        <f>IF(COUNTA($FN$4:$GR$4)=0,"",IF('2.ชื่อนักเรียน'!R35="ย้าย","ย้าย",PE29))</f>
        <v/>
      </c>
      <c r="GT29" s="428">
        <v>25</v>
      </c>
      <c r="GU29" s="449"/>
      <c r="GV29" s="450"/>
      <c r="GW29" s="450"/>
      <c r="GX29" s="450"/>
      <c r="GY29" s="450"/>
      <c r="GZ29" s="450"/>
      <c r="HA29" s="450"/>
      <c r="HB29" s="450"/>
      <c r="HC29" s="450"/>
      <c r="HD29" s="450"/>
      <c r="HE29" s="450"/>
      <c r="HF29" s="450"/>
      <c r="HG29" s="450"/>
      <c r="HH29" s="450"/>
      <c r="HI29" s="450"/>
      <c r="HJ29" s="450"/>
      <c r="HK29" s="450"/>
      <c r="HL29" s="450"/>
      <c r="HM29" s="450"/>
      <c r="HN29" s="450"/>
      <c r="HO29" s="450"/>
      <c r="HP29" s="450"/>
      <c r="HQ29" s="450"/>
      <c r="HR29" s="450"/>
      <c r="HS29" s="450"/>
      <c r="HT29" s="450"/>
      <c r="HU29" s="450"/>
      <c r="HV29" s="450"/>
      <c r="HW29" s="450"/>
      <c r="HX29" s="450"/>
      <c r="HY29" s="451"/>
      <c r="HZ29" s="428" t="str">
        <f>IF(COUNTA($GU$4:HY28)=0,"",IF('2.ชื่อนักเรียน'!R35="ย้าย","ย้าย",PT29))</f>
        <v/>
      </c>
      <c r="IA29" s="428">
        <v>25</v>
      </c>
      <c r="IB29" s="449"/>
      <c r="IC29" s="450"/>
      <c r="ID29" s="450"/>
      <c r="IE29" s="450"/>
      <c r="IF29" s="450"/>
      <c r="IG29" s="450"/>
      <c r="IH29" s="450"/>
      <c r="II29" s="450"/>
      <c r="IJ29" s="450"/>
      <c r="IK29" s="450"/>
      <c r="IL29" s="450"/>
      <c r="IM29" s="450"/>
      <c r="IN29" s="450"/>
      <c r="IO29" s="450"/>
      <c r="IP29" s="450"/>
      <c r="IQ29" s="450"/>
      <c r="IR29" s="450"/>
      <c r="IS29" s="450"/>
      <c r="IT29" s="450"/>
      <c r="IU29" s="450"/>
      <c r="IV29" s="450"/>
      <c r="IW29" s="450"/>
      <c r="IX29" s="450"/>
      <c r="IY29" s="450"/>
      <c r="IZ29" s="450"/>
      <c r="JA29" s="450"/>
      <c r="JB29" s="450"/>
      <c r="JC29" s="450"/>
      <c r="JD29" s="450"/>
      <c r="JE29" s="450"/>
      <c r="JF29" s="451"/>
      <c r="JG29" s="428" t="str">
        <f>IF(COUNTA($IB$4:$JF$4)=0,"",IF('2.ชื่อนักเรียน'!R35="ย้าย","ย้าย",PX29))</f>
        <v/>
      </c>
      <c r="JH29" s="428">
        <v>25</v>
      </c>
      <c r="JI29" s="449"/>
      <c r="JJ29" s="450"/>
      <c r="JK29" s="450"/>
      <c r="JL29" s="450"/>
      <c r="JM29" s="450"/>
      <c r="JN29" s="450"/>
      <c r="JO29" s="450"/>
      <c r="JP29" s="450"/>
      <c r="JQ29" s="450"/>
      <c r="JR29" s="450"/>
      <c r="JS29" s="450"/>
      <c r="JT29" s="450"/>
      <c r="JU29" s="450"/>
      <c r="JV29" s="450"/>
      <c r="JW29" s="450"/>
      <c r="JX29" s="450"/>
      <c r="JY29" s="450"/>
      <c r="JZ29" s="450"/>
      <c r="KA29" s="450"/>
      <c r="KB29" s="450"/>
      <c r="KC29" s="450"/>
      <c r="KD29" s="450"/>
      <c r="KE29" s="450"/>
      <c r="KF29" s="450"/>
      <c r="KG29" s="450"/>
      <c r="KH29" s="450"/>
      <c r="KI29" s="450"/>
      <c r="KJ29" s="450"/>
      <c r="KK29" s="450"/>
      <c r="KL29" s="450"/>
      <c r="KM29" s="451"/>
      <c r="KN29" s="430" t="str">
        <f>IF(COUNTA($JI$4:$KM$4)=0,"",IF('2.ชื่อนักเรียน'!R35="ย้าย","ย้าย",QB29))</f>
        <v/>
      </c>
      <c r="KO29" s="428">
        <v>25</v>
      </c>
      <c r="KP29" s="449"/>
      <c r="KQ29" s="450"/>
      <c r="KR29" s="450"/>
      <c r="KS29" s="450"/>
      <c r="KT29" s="450"/>
      <c r="KU29" s="450"/>
      <c r="KV29" s="450"/>
      <c r="KW29" s="450"/>
      <c r="KX29" s="450"/>
      <c r="KY29" s="450"/>
      <c r="KZ29" s="450"/>
      <c r="LA29" s="450"/>
      <c r="LB29" s="450"/>
      <c r="LC29" s="450"/>
      <c r="LD29" s="450"/>
      <c r="LE29" s="450"/>
      <c r="LF29" s="450"/>
      <c r="LG29" s="450"/>
      <c r="LH29" s="450"/>
      <c r="LI29" s="450"/>
      <c r="LJ29" s="450"/>
      <c r="LK29" s="450"/>
      <c r="LL29" s="450"/>
      <c r="LM29" s="450"/>
      <c r="LN29" s="450"/>
      <c r="LO29" s="450"/>
      <c r="LP29" s="450"/>
      <c r="LQ29" s="450"/>
      <c r="LR29" s="450"/>
      <c r="LS29" s="450"/>
      <c r="LT29" s="451"/>
      <c r="LU29" s="430" t="str">
        <f>IF(COUNTA($KP$4:$LT$4)=0,"",IF('2.ชื่อนักเรียน'!R35="ย้าย","ย้าย",QF29))</f>
        <v/>
      </c>
      <c r="LV29" s="428">
        <v>25</v>
      </c>
      <c r="LW29" s="449"/>
      <c r="LX29" s="450"/>
      <c r="LY29" s="450"/>
      <c r="LZ29" s="450"/>
      <c r="MA29" s="450"/>
      <c r="MB29" s="450"/>
      <c r="MC29" s="450"/>
      <c r="MD29" s="450"/>
      <c r="ME29" s="450"/>
      <c r="MF29" s="450"/>
      <c r="MG29" s="450"/>
      <c r="MH29" s="450"/>
      <c r="MI29" s="450"/>
      <c r="MJ29" s="450"/>
      <c r="MK29" s="450"/>
      <c r="ML29" s="450"/>
      <c r="MM29" s="450"/>
      <c r="MN29" s="450"/>
      <c r="MO29" s="450"/>
      <c r="MP29" s="450"/>
      <c r="MQ29" s="450"/>
      <c r="MR29" s="450"/>
      <c r="MS29" s="450"/>
      <c r="MT29" s="450"/>
      <c r="MU29" s="450"/>
      <c r="MV29" s="450"/>
      <c r="MW29" s="450"/>
      <c r="MX29" s="450"/>
      <c r="MY29" s="450"/>
      <c r="MZ29" s="450"/>
      <c r="NA29" s="451"/>
      <c r="NB29" s="430" t="str">
        <f>IF(COUNTA($LW$5:$NA$5)=0,"",IF('2.ชื่อนักเรียน'!R35="ย้าย","ย้าย",QJ29))</f>
        <v/>
      </c>
      <c r="NC29" s="430">
        <v>25</v>
      </c>
      <c r="ND29" s="449"/>
      <c r="NE29" s="450"/>
      <c r="NF29" s="450"/>
      <c r="NG29" s="450"/>
      <c r="NH29" s="450"/>
      <c r="NI29" s="450"/>
      <c r="NJ29" s="450"/>
      <c r="NK29" s="450"/>
      <c r="NL29" s="450"/>
      <c r="NM29" s="450"/>
      <c r="NN29" s="450"/>
      <c r="NO29" s="450"/>
      <c r="NP29" s="450"/>
      <c r="NQ29" s="450"/>
      <c r="NR29" s="450"/>
      <c r="NS29" s="450"/>
      <c r="NT29" s="450"/>
      <c r="NU29" s="450"/>
      <c r="NV29" s="450"/>
      <c r="NW29" s="450"/>
      <c r="NX29" s="450"/>
      <c r="NY29" s="450"/>
      <c r="NZ29" s="450"/>
      <c r="OA29" s="450"/>
      <c r="OB29" s="450"/>
      <c r="OC29" s="450"/>
      <c r="OD29" s="450"/>
      <c r="OE29" s="450"/>
      <c r="OF29" s="450"/>
      <c r="OG29" s="450"/>
      <c r="OH29" s="451"/>
      <c r="OI29" s="430" t="str">
        <f>IF(COUNTA($ND$4:$OH$4)=0,"",IF('2.ชื่อนักเรียน'!R35="ย้าย","ย้าย",QN29))</f>
        <v/>
      </c>
      <c r="OJ29" s="428">
        <v>25</v>
      </c>
      <c r="OK29" s="439" t="str">
        <f>IF(OR(COUNTA($E$4:$AI$4)=0,$A29=""),"",IF('2.ชื่อนักเรียน'!R35="ย้าย","-",COUNTIF($E29:$AI29,"/")))</f>
        <v/>
      </c>
      <c r="OL29" s="440" t="str">
        <f>IF(OR(COUNTA($E$4:$AI$4)=0,$A29=""),"",IF('2.ชื่อนักเรียน'!R35="ย้าย","-",COUNTIF($E29:$AI29,"ป")))</f>
        <v/>
      </c>
      <c r="OM29" s="440" t="str">
        <f>IF(OR(COUNTA($E$4:$AI$4)=0,$A29=""),"",IF('2.ชื่อนักเรียน'!R35="ย้าย","-",COUNTIF($E29:$AI29,"ล")))</f>
        <v/>
      </c>
      <c r="ON29" s="441" t="str">
        <f>IF(OR(COUNTA($E$4:$AI$4)=0,$A29=""),"",IF('2.ชื่อนักเรียน'!R35="ย้าย","-",COUNTIF($E29:$AI29,"ข")))</f>
        <v/>
      </c>
      <c r="OO29" s="439" t="str">
        <f>IF(OR(COUNTA($AL$4:$BP$4)=0,$A29=""),"",IF('2.ชื่อนักเรียน'!R35="ย้าย","-",COUNTIF($AL29:$BP29,"/")))</f>
        <v/>
      </c>
      <c r="OP29" s="440" t="str">
        <f>IF(OR(COUNTA($AL$4:$BP$4)=0,$A29=""),"",IF('2.ชื่อนักเรียน'!R35="ย้าย","-",COUNTIF($AL29:$BP29,"ป")))</f>
        <v/>
      </c>
      <c r="OQ29" s="440" t="str">
        <f>IF(OR(COUNTA($AL$4:$BP$4)=0,$A29=""),"",IF('2.ชื่อนักเรียน'!R35="ย้าย","-",COUNTIF($AL29:$BP29,"ล")))</f>
        <v/>
      </c>
      <c r="OR29" s="441" t="str">
        <f>IF(OR(COUNTA($AL$4:$BP$4)=0,$A29=""),"",IF('2.ชื่อนักเรียน'!R35="ย้าย","-",COUNTIF($AL29:$BP29,"ข")))</f>
        <v/>
      </c>
      <c r="OS29" s="439" t="str">
        <f>IF(OR(COUNTA($BS$4:$CW$4)=0,$A29=""),"",IF('2.ชื่อนักเรียน'!R35="ย้าย","-",COUNTIF($BS29:$CW29,"/")))</f>
        <v/>
      </c>
      <c r="OT29" s="440" t="str">
        <f>IF(OR(COUNTA($BS$4:$CW$4)=0,$A29=""),"",IF('2.ชื่อนักเรียน'!R35="ย้าย","-",COUNTIF($BS29:$CW29,"ป")))</f>
        <v/>
      </c>
      <c r="OU29" s="440" t="str">
        <f>IF(OR(COUNTA($BS$4:$CW$4)=0,$A29=""),"",IF('2.ชื่อนักเรียน'!R35="ย้าย","-",COUNTIF($BS29:$CW29,"ล")))</f>
        <v/>
      </c>
      <c r="OV29" s="441" t="str">
        <f>IF(OR(COUNTA($BS$4:$CW$4)=0,$A29=""),"",IF('2.ชื่อนักเรียน'!R35="ย้าย","-",COUNTIF($BS29:$CW29,"ข")))</f>
        <v/>
      </c>
      <c r="OW29" s="439" t="str">
        <f>IF(OR(COUNTA($CZ$4:$ED$4)=0,$A29=""),"",IF('2.ชื่อนักเรียน'!R35="ย้าย","-",COUNTIF($CZ29:$ED29,"/")))</f>
        <v/>
      </c>
      <c r="OX29" s="440" t="str">
        <f>IF(OR(COUNTA($CZ$4:$ED$4)=0,$A29=""),"",IF('2.ชื่อนักเรียน'!R35="ย้าย","-",COUNTIF($CZ29:$ED29,"ป")))</f>
        <v/>
      </c>
      <c r="OY29" s="440" t="str">
        <f>IF(OR(COUNTA($CZ$4:$ED$4)=0,A29=""),"",IF('2.ชื่อนักเรียน'!R35="ย้าย","-",COUNTIF($CZ29:$ED29,"ล")))</f>
        <v/>
      </c>
      <c r="OZ29" s="441" t="str">
        <f>IF(OR(COUNTA($CZ$4:$ED$4)=0,A29=""),"",IF('2.ชื่อนักเรียน'!R35="ย้าย","-",COUNTIF($CZ29:$ED29,"ข")))</f>
        <v/>
      </c>
      <c r="PA29" s="439" t="str">
        <f>IF(OR(COUNTA($EG$4:$FK$4)=0,$A29=""),"",IF('2.ชื่อนักเรียน'!R35="ย้าย","-",COUNTIF($EG29:$FK29,"/")))</f>
        <v/>
      </c>
      <c r="PB29" s="440" t="str">
        <f>IF(OR(COUNTA($EG$4:$FK$4)=0,$A29=""),"",IF('2.ชื่อนักเรียน'!R35="ย้าย","-",COUNTIF($EG29:$FK29,"ป")))</f>
        <v/>
      </c>
      <c r="PC29" s="440" t="str">
        <f>IF(OR(COUNTA($EG$4:$FK$4)=0,A29=""),"",IF('2.ชื่อนักเรียน'!R35="ย้าย","-",COUNTIF($EG29:$FK29,"ล")))</f>
        <v/>
      </c>
      <c r="PD29" s="441" t="str">
        <f>IF(OR(COUNTA($EG$4:$FK$4)=0,A29=""),"",IF('2.ชื่อนักเรียน'!R35="ย้าย","-",COUNTIF($EG29:$FK29,"ข")))</f>
        <v/>
      </c>
      <c r="PE29" s="439" t="str">
        <f>IF(OR(COUNTA($FN$4:$GR$4)=0,$A29=""),"",IF('2.ชื่อนักเรียน'!R35="ย้าย","-",COUNTIF($FN29:$GR29,"/")))</f>
        <v/>
      </c>
      <c r="PF29" s="440" t="str">
        <f>IF(OR(COUNTA($FN$4:$GR$4)=0,$A29=""),"",IF('2.ชื่อนักเรียน'!R35="ย้าย","-",COUNTIF($FN29:$GR29,"ป")))</f>
        <v/>
      </c>
      <c r="PG29" s="440" t="str">
        <f>IF(OR(COUNTA($FN$4:$GR$4)=0,A29=""),"",IF('2.ชื่อนักเรียน'!R35="ย้าย","-",COUNTIF($FN29:$GR29,"ล")))</f>
        <v/>
      </c>
      <c r="PH29" s="440" t="str">
        <f>IF(OR(COUNTA($FN$4:$GR$4)=0,A29=""),"",IF('2.ชื่อนักเรียน'!R35="ย้าย","-",COUNTIF($FN29:$GR29,"ข")))</f>
        <v/>
      </c>
      <c r="PI29" s="439" t="str">
        <f>IF(OR(COUNTA($OK$3:$PD$3,$PE$3)=0,$A29=""),"",IF('2.ชื่อนักเรียน'!R35="ย้าย","-",SUM(OK29,OO29,OS29,OW29,PA29,PE29)))</f>
        <v/>
      </c>
      <c r="PJ29" s="440" t="str">
        <f>IF(OR(COUNTA($OK$3:$PD$3,$PE$3)=0,$A29=""),"",IF('2.ชื่อนักเรียน'!R35="ย้าย","-",SUM(OL29,OP29,OT29,OX29,PB29,PF29)))</f>
        <v/>
      </c>
      <c r="PK29" s="440" t="str">
        <f>IF(OR(COUNTA($OK$3:$PD$3,$PE$3)=0,$A29=""),"",IF('2.ชื่อนักเรียน'!R35="ย้าย","-",SUM(OM29,OQ29,OU29,OY29,PC29,PG29)))</f>
        <v/>
      </c>
      <c r="PL29" s="452" t="str">
        <f>IF(OR(COUNTA($OK$3:$PD$3,$PE$3)=0,$A29=""),"",IF('2.ชื่อนักเรียน'!R35="ย้าย","-",SUM(ON29,OR29,OV29,OZ29,PD29,PH29)))</f>
        <v/>
      </c>
      <c r="PM29" s="428" t="str">
        <f t="shared" si="0"/>
        <v/>
      </c>
      <c r="PN29" s="442" t="str">
        <f>IF(PM29="","",IF('2.ชื่อนักเรียน'!R35="ย้าย","ย้าย",(PM29*100)/COUNTA($E$4:$AI$4,$AL$4:$BP$4,$BS$4:$CW$4,$CZ$4:$ED$4,$EG$4:$FK$4)))</f>
        <v/>
      </c>
      <c r="PO29" s="428">
        <v>25</v>
      </c>
      <c r="PP29" s="439" t="str">
        <f>IF(OR(COUNTA($FN$4:$GR$4)=0,$A29=""),"",IF('2.ชื่อนักเรียน'!R35="ย้าย","-",COUNTIF($FN29:$GR29,"/")))</f>
        <v/>
      </c>
      <c r="PQ29" s="440" t="str">
        <f>IF(OR(COUNTA($FN$4:$GR$4)=0,$A29=""),"",IF('2.ชื่อนักเรียน'!R35="ย้าย","-",COUNTIF($FN29:$GR29,"ป")))</f>
        <v/>
      </c>
      <c r="PR29" s="440" t="str">
        <f>IF(OR(COUNTA($FN$4:$GR$4)=0,A29=""),"",IF('2.ชื่อนักเรียน'!R35="ย้าย","-",COUNTIF($FN29:$GR29,"ล")))</f>
        <v/>
      </c>
      <c r="PS29" s="441" t="str">
        <f>IF(OR(COUNTA($FN$4:$GR$4)=0,A29=""),"",IF('2.ชื่อนักเรียน'!R35="ย้าย","-",COUNTIF($FN29:$GR29,"ข")))</f>
        <v/>
      </c>
      <c r="PT29" s="439" t="str">
        <f>IF(OR(COUNTA($GU$4:$HY$4)=0,$A29=""),"",IF('2.ชื่อนักเรียน'!R35="ย้าย","-",COUNTIF($GU29:$HY29,"/")))</f>
        <v/>
      </c>
      <c r="PU29" s="440" t="str">
        <f>IF(OR(COUNTA($GU$4:$HY$4)=0,$A29=""),"",IF('2.ชื่อนักเรียน'!R35="ย้าย","-",COUNTIF($GU29:$HY29,"ป")))</f>
        <v/>
      </c>
      <c r="PV29" s="440" t="str">
        <f>IF(OR(COUNTA($GU$4:$HY$4)=0,$A29=""),"",IF('2.ชื่อนักเรียน'!R35="ย้าย","-",COUNTIF($GU29:$HY29,"ล")))</f>
        <v/>
      </c>
      <c r="PW29" s="441" t="str">
        <f>IF(OR(COUNTA($GU$4:$HY$4)=0,$A29=""),"",IF('2.ชื่อนักเรียน'!R35="ย้าย","-",COUNTIF($GU29:$HY29,"ข")))</f>
        <v/>
      </c>
      <c r="PX29" s="439" t="str">
        <f>IF(OR(COUNTA($IB$4:$JF$4)=0,$A29=""),"",IF('2.ชื่อนักเรียน'!R35="ย้าย","-",COUNTIF($IB29:$JF29,"/")))</f>
        <v/>
      </c>
      <c r="PY29" s="440" t="str">
        <f>IF(OR(COUNTA($IB$4:$JF$4)=0,$A29=""),"",IF('2.ชื่อนักเรียน'!R35="ย้าย","-",COUNTIF($IB29:$JF29,"ป")))</f>
        <v/>
      </c>
      <c r="PZ29" s="440" t="str">
        <f>IF(OR(COUNTA($IB$4:$JF$4)=0,$A29=""),"",IF('2.ชื่อนักเรียน'!R35="ย้าย","-",COUNTIF($IB29:$JF29,"ล")))</f>
        <v/>
      </c>
      <c r="QA29" s="441" t="str">
        <f>IF(OR(COUNTA($IB$4:$JF$4)=0,$A29=""),"",IF('2.ชื่อนักเรียน'!R35="ย้าย","-",COUNTIF($IB29:$JF29,"ข")))</f>
        <v/>
      </c>
      <c r="QB29" s="439" t="str">
        <f>IF(OR(COUNTA($JI$4:$KM$4)=0,$A29=""),"",IF('2.ชื่อนักเรียน'!R35="ย้าย","-",COUNTIF($JI29:$KM29,"/")))</f>
        <v/>
      </c>
      <c r="QC29" s="440" t="str">
        <f>IF(OR(COUNTA($JI$4:$KM$4)=0,$A29=""),"",IF('2.ชื่อนักเรียน'!R35="ย้าย","-",COUNTIF($JI29:$KM29,"ป")))</f>
        <v/>
      </c>
      <c r="QD29" s="440" t="str">
        <f>IF(OR(COUNTA($JI$4:$KM$4)=0,$A29=""),"",IF('2.ชื่อนักเรียน'!R35="ย้าย","-",COUNTIF($JI29:$KM29,"ล")))</f>
        <v/>
      </c>
      <c r="QE29" s="441" t="str">
        <f>IF(OR(COUNTA($JI$4:$KM$4)=0,$A29=""),"",IF('2.ชื่อนักเรียน'!R35="ย้าย","-",COUNTIF($JI29:$KM29,"ข")))</f>
        <v/>
      </c>
      <c r="QF29" s="439" t="str">
        <f>IF(OR(COUNTA($KP$4:$LT$4)=0,$A29=""),"",IF('2.ชื่อนักเรียน'!R35="ย้าย","-",COUNTIF($KP29:$LT29,"/")))</f>
        <v/>
      </c>
      <c r="QG29" s="440" t="str">
        <f>IF(OR(COUNTA($KP$4:$LT$4)=0,$A29=""),"",IF('2.ชื่อนักเรียน'!R35="ย้าย","-",COUNTIF($KP29:$LT29,"ป")))</f>
        <v/>
      </c>
      <c r="QH29" s="440" t="str">
        <f>IF(OR(COUNTA($KP$4:$LT$4)=0,$A29=""),"",IF('2.ชื่อนักเรียน'!R35="ย้าย","-",COUNTIF($KP29:$LT29,"ล")))</f>
        <v/>
      </c>
      <c r="QI29" s="441" t="str">
        <f>IF(OR(COUNTA($KP$4:$LT$4)=0,$A29=""),"",IF('2.ชื่อนักเรียน'!R35="ย้าย","-",COUNTIF($KP29:$LT29,"ข")))</f>
        <v/>
      </c>
      <c r="QJ29" s="439" t="str">
        <f>IF(OR(COUNTA($LW$4:$NA$4)=0,$A29=""),"",IF('2.ชื่อนักเรียน'!R35="ย้าย","-",COUNTIF($LW29:$NA29,"/")))</f>
        <v/>
      </c>
      <c r="QK29" s="440" t="str">
        <f>IF(OR(COUNTA($LW$4:$NA$4)=0,$A29=""),"",IF('2.ชื่อนักเรียน'!R35="ย้าย","-",COUNTIF($LW29:$NA29,"ป")))</f>
        <v/>
      </c>
      <c r="QL29" s="440" t="str">
        <f>IF(OR(COUNTA($LW$4:$NA$4)=0,$A29=""),"",IF('2.ชื่อนักเรียน'!R35="ย้าย","-",COUNTIF($LW29:$NA29,"ล")))</f>
        <v/>
      </c>
      <c r="QM29" s="441" t="str">
        <f>IF(OR(COUNTA($LW$4:$NA$4)=0,$A29=""),"",IF('2.ชื่อนักเรียน'!R35="ย้าย","-",COUNTIF($LW29:$NA29,"ข")))</f>
        <v/>
      </c>
      <c r="QN29" s="439" t="str">
        <f>IF(OR(COUNTA($ND$4:$OH$4)=0,$A29=""),"",IF('2.ชื่อนักเรียน'!R35="ย้าย","-",COUNTIF($ND29:$OH29,"/")))</f>
        <v/>
      </c>
      <c r="QO29" s="440" t="str">
        <f>IF(OR(COUNTA($ND$4:$OH$4)=0,$A29=""),"",IF('2.ชื่อนักเรียน'!R35="ย้าย","-",COUNTIF($ND29:$OH29,"ป")))</f>
        <v/>
      </c>
      <c r="QP29" s="440" t="str">
        <f>IF(OR(COUNTA($ND$4:$OH$4)=0,$A29=""),"",IF('2.ชื่อนักเรียน'!R35="ย้าย","-",COUNTIF($ND29:$OH29,"ล")))</f>
        <v/>
      </c>
      <c r="QQ29" s="440" t="str">
        <f>IF(OR(COUNTA($ND$4:$OH$4)=0,$A29=""),"",IF('2.ชื่อนักเรียน'!R35="ย้าย","-",COUNTIF($ND29:$OH29,"ข")))</f>
        <v/>
      </c>
      <c r="QR29" s="439" t="str">
        <f>IF(OR(COUNTA($PP$3:$QM$3,$QN$3)=0,$A29=""),"",IF('2.ชื่อนักเรียน'!R35="ย้าย","-",SUM(PP29,PT29,PX29,QB29,QF29,QJ29,QN29)))</f>
        <v/>
      </c>
      <c r="QS29" s="440" t="str">
        <f>IF(OR(COUNTA($PP$3:$QM$3,$QN$3)=0,$A29=""),"",IF('2.ชื่อนักเรียน'!R35="ย้าย","-",SUM(PQ29,PU29,PY29,QC29,QG29,QK29,QO29)))</f>
        <v/>
      </c>
      <c r="QT29" s="440" t="str">
        <f>IF(OR(COUNTA($PP$3:$QM$3,$QN$3)=0,$A29=""),"",IF('2.ชื่อนักเรียน'!R35="ย้าย","-",SUM(PR29,PV29,PZ29,QD29,QH29,QL29,QP29)))</f>
        <v/>
      </c>
      <c r="QU29" s="452" t="str">
        <f>IF(OR(COUNTA($PP$3:$QM$3,$QN$3)=0,$A29=""),"",IF('2.ชื่อนักเรียน'!R35="ย้าย","-",SUM(PS29,PW29,QA29,QE29,QI29,QM29,QQ29)))</f>
        <v/>
      </c>
      <c r="QV29" s="428" t="str">
        <f t="shared" si="1"/>
        <v/>
      </c>
      <c r="QW29" s="442" t="str">
        <f>IF(QV29="","",IF('2.ชื่อนักเรียน'!R35="ย้าย","ย้าย",(QV29*100)/COUNTA($GU$4:$HY$4,$IB$4:$JF$4,$JI$4:$KM$4,$KP$4:$LT$4,$LW$4:$NA$4,$ND$4:$OH$4,$FN$4:$GR$4)))</f>
        <v/>
      </c>
      <c r="QX29" s="453" t="str">
        <f>IF('2.ชื่อนักเรียน'!C35="","",'2.ชื่อนักเรียน'!C35)</f>
        <v/>
      </c>
      <c r="QY29" s="454" t="str">
        <f>IF('2.ชื่อนักเรียน'!D35="","",'2.ชื่อนักเรียน'!D35)</f>
        <v/>
      </c>
      <c r="QZ29" s="428" t="str">
        <f>IF(A29="","",IF('2.ชื่อนักเรียน'!R35="ย้าย","-",$RN$4))</f>
        <v/>
      </c>
      <c r="RA29" s="428" t="str">
        <f>IF(A29="","",IF('2.ชื่อนักเรียน'!R35="ย้าย","-",SUM(PP29,OK29,OO29,OS29,OW29,PA29,PE29,PT29,PX29,QB29,QF29,QJ29,QN29)))</f>
        <v/>
      </c>
      <c r="RB29" s="428" t="str">
        <f>IF(A29="","",IF('2.ชื่อนักเรียน'!R35="ย้าย","-",SUM(PQ29,OL29,OP29,OT29,OX29,PB29,PF29,PU29,PY29,QC29,QG29,QK29,QO29)))</f>
        <v/>
      </c>
      <c r="RC29" s="428" t="str">
        <f>IF(A29="","",IF('2.ชื่อนักเรียน'!R35="ย้าย","-",SUM(PR29,OM29,OQ29,OU29,OY29,PC29,PG29,PV29,PZ29,QD29,QH29,QL29,QP29)))</f>
        <v/>
      </c>
      <c r="RD29" s="455" t="str">
        <f>IF(A29="","",IF('2.ชื่อนักเรียน'!R35="ย้าย","-",SUM(PS29,ON29,OR29,OV29,OZ29,PD29,PH29,PW29,QA29,QE29,QI29,QM29,QQ29)))</f>
        <v/>
      </c>
      <c r="RE29" s="442" t="str">
        <f>IF(A29="","",IF('2.ชื่อนักเรียน'!R35="ย้าย","-",(RA29*100)/QZ29))</f>
        <v/>
      </c>
      <c r="RF29" s="428" t="str">
        <f>IF(A29="","",IF('2.ชื่อนักเรียน'!R35="ย้าย","-",RA29))</f>
        <v/>
      </c>
      <c r="RG29" s="442" t="str">
        <f>IF(A29="","",IF('2.ชื่อนักเรียน'!R35="ย้าย","ย้าย",RE29))</f>
        <v/>
      </c>
      <c r="RH29" s="456"/>
    </row>
    <row r="30" spans="1:476" ht="21" customHeight="1">
      <c r="A30" s="446" t="str">
        <f>IF('2.ชื่อนักเรียน'!C36="","",'2.ชื่อนักเรียน'!C36)</f>
        <v/>
      </c>
      <c r="B30" s="447" t="str">
        <f>IF('2.ชื่อนักเรียน'!D36="","",'2.ชื่อนักเรียน'!D36)</f>
        <v/>
      </c>
      <c r="C30" s="448" t="str">
        <f>IF('2.ชื่อนักเรียน'!R36="","",'2.ชื่อนักเรียน'!R36)</f>
        <v/>
      </c>
      <c r="D30" s="428">
        <v>26</v>
      </c>
      <c r="E30" s="449"/>
      <c r="F30" s="450"/>
      <c r="G30" s="450"/>
      <c r="H30" s="450"/>
      <c r="I30" s="450"/>
      <c r="J30" s="450"/>
      <c r="K30" s="450"/>
      <c r="L30" s="450"/>
      <c r="M30" s="450"/>
      <c r="N30" s="450"/>
      <c r="O30" s="450"/>
      <c r="P30" s="450"/>
      <c r="Q30" s="450"/>
      <c r="R30" s="450"/>
      <c r="S30" s="450"/>
      <c r="T30" s="450"/>
      <c r="U30" s="450"/>
      <c r="V30" s="450"/>
      <c r="W30" s="450"/>
      <c r="X30" s="450"/>
      <c r="Y30" s="450"/>
      <c r="Z30" s="450"/>
      <c r="AA30" s="450"/>
      <c r="AB30" s="450"/>
      <c r="AC30" s="450"/>
      <c r="AD30" s="450"/>
      <c r="AE30" s="450"/>
      <c r="AF30" s="450"/>
      <c r="AG30" s="450"/>
      <c r="AH30" s="450"/>
      <c r="AI30" s="451"/>
      <c r="AJ30" s="428" t="str">
        <f>IF(COUNTA($E$3:$AI$3)=0,"",IF('2.ชื่อนักเรียน'!R36="ย้าย","ย้าย",OK30))</f>
        <v/>
      </c>
      <c r="AK30" s="428">
        <v>26</v>
      </c>
      <c r="AL30" s="449"/>
      <c r="AM30" s="450"/>
      <c r="AN30" s="450"/>
      <c r="AO30" s="450"/>
      <c r="AP30" s="450"/>
      <c r="AQ30" s="450"/>
      <c r="AR30" s="450"/>
      <c r="AS30" s="450"/>
      <c r="AT30" s="450"/>
      <c r="AU30" s="450"/>
      <c r="AV30" s="450"/>
      <c r="AW30" s="450"/>
      <c r="AX30" s="450"/>
      <c r="AY30" s="450"/>
      <c r="AZ30" s="450"/>
      <c r="BA30" s="450"/>
      <c r="BB30" s="450"/>
      <c r="BC30" s="450"/>
      <c r="BD30" s="450"/>
      <c r="BE30" s="450"/>
      <c r="BF30" s="450"/>
      <c r="BG30" s="450"/>
      <c r="BH30" s="450"/>
      <c r="BI30" s="450"/>
      <c r="BJ30" s="450"/>
      <c r="BK30" s="450"/>
      <c r="BL30" s="450"/>
      <c r="BM30" s="450"/>
      <c r="BN30" s="450"/>
      <c r="BO30" s="450"/>
      <c r="BP30" s="451"/>
      <c r="BQ30" s="428" t="str">
        <f>IF(COUNTA($AL$4:$BP$4)=0,"",IF('2.ชื่อนักเรียน'!R36="ย้าย","ย้าย",OO30))</f>
        <v/>
      </c>
      <c r="BR30" s="428">
        <v>26</v>
      </c>
      <c r="BS30" s="449"/>
      <c r="BT30" s="450"/>
      <c r="BU30" s="450"/>
      <c r="BV30" s="450"/>
      <c r="BW30" s="450"/>
      <c r="BX30" s="450"/>
      <c r="BY30" s="450"/>
      <c r="BZ30" s="450"/>
      <c r="CA30" s="450"/>
      <c r="CB30" s="450"/>
      <c r="CC30" s="450"/>
      <c r="CD30" s="450"/>
      <c r="CE30" s="450"/>
      <c r="CF30" s="450"/>
      <c r="CG30" s="450"/>
      <c r="CH30" s="450"/>
      <c r="CI30" s="450"/>
      <c r="CJ30" s="450"/>
      <c r="CK30" s="450"/>
      <c r="CL30" s="450"/>
      <c r="CM30" s="450"/>
      <c r="CN30" s="450"/>
      <c r="CO30" s="450"/>
      <c r="CP30" s="450"/>
      <c r="CQ30" s="450"/>
      <c r="CR30" s="450"/>
      <c r="CS30" s="450"/>
      <c r="CT30" s="450"/>
      <c r="CU30" s="450"/>
      <c r="CV30" s="450"/>
      <c r="CW30" s="451"/>
      <c r="CX30" s="428" t="str">
        <f>IF(COUNTA($BS$4:$CW$4)=0,"",IF('2.ชื่อนักเรียน'!R36="ย้าย","ย้าย",OS30))</f>
        <v/>
      </c>
      <c r="CY30" s="428">
        <v>26</v>
      </c>
      <c r="CZ30" s="449"/>
      <c r="DA30" s="450"/>
      <c r="DB30" s="450"/>
      <c r="DC30" s="450"/>
      <c r="DD30" s="450"/>
      <c r="DE30" s="450"/>
      <c r="DF30" s="450"/>
      <c r="DG30" s="450"/>
      <c r="DH30" s="450"/>
      <c r="DI30" s="450"/>
      <c r="DJ30" s="450"/>
      <c r="DK30" s="450"/>
      <c r="DL30" s="450"/>
      <c r="DM30" s="450"/>
      <c r="DN30" s="450"/>
      <c r="DO30" s="450"/>
      <c r="DP30" s="450"/>
      <c r="DQ30" s="450"/>
      <c r="DR30" s="450"/>
      <c r="DS30" s="450"/>
      <c r="DT30" s="450"/>
      <c r="DU30" s="450"/>
      <c r="DV30" s="450"/>
      <c r="DW30" s="450"/>
      <c r="DX30" s="450"/>
      <c r="DY30" s="450"/>
      <c r="DZ30" s="450"/>
      <c r="EA30" s="450"/>
      <c r="EB30" s="450"/>
      <c r="EC30" s="450"/>
      <c r="ED30" s="451"/>
      <c r="EE30" s="428" t="str">
        <f>IF(COUNTA($CZ$4:$ED$4)=0,"",IF('2.ชื่อนักเรียน'!R36="ย้าย","ย้าย",OW30))</f>
        <v/>
      </c>
      <c r="EF30" s="428">
        <v>26</v>
      </c>
      <c r="EG30" s="449"/>
      <c r="EH30" s="450"/>
      <c r="EI30" s="450"/>
      <c r="EJ30" s="450"/>
      <c r="EK30" s="450"/>
      <c r="EL30" s="450"/>
      <c r="EM30" s="450"/>
      <c r="EN30" s="450"/>
      <c r="EO30" s="450"/>
      <c r="EP30" s="450"/>
      <c r="EQ30" s="450"/>
      <c r="ER30" s="450"/>
      <c r="ES30" s="450"/>
      <c r="ET30" s="450"/>
      <c r="EU30" s="450"/>
      <c r="EV30" s="450"/>
      <c r="EW30" s="450"/>
      <c r="EX30" s="450"/>
      <c r="EY30" s="450"/>
      <c r="EZ30" s="450"/>
      <c r="FA30" s="450"/>
      <c r="FB30" s="450"/>
      <c r="FC30" s="450"/>
      <c r="FD30" s="450"/>
      <c r="FE30" s="450"/>
      <c r="FF30" s="450"/>
      <c r="FG30" s="450"/>
      <c r="FH30" s="450"/>
      <c r="FI30" s="450"/>
      <c r="FJ30" s="450"/>
      <c r="FK30" s="451"/>
      <c r="FL30" s="428" t="str">
        <f>IF(COUNTA($EG$4:$FK$4)=0,"",IF('2.ชื่อนักเรียน'!R36="ย้าย","ย้าย",PA30))</f>
        <v/>
      </c>
      <c r="FM30" s="428">
        <v>26</v>
      </c>
      <c r="FN30" s="449"/>
      <c r="FO30" s="450"/>
      <c r="FP30" s="450"/>
      <c r="FQ30" s="450"/>
      <c r="FR30" s="450"/>
      <c r="FS30" s="450"/>
      <c r="FT30" s="450"/>
      <c r="FU30" s="450"/>
      <c r="FV30" s="450"/>
      <c r="FW30" s="450"/>
      <c r="FX30" s="450"/>
      <c r="FY30" s="450"/>
      <c r="FZ30" s="450"/>
      <c r="GA30" s="450"/>
      <c r="GB30" s="450"/>
      <c r="GC30" s="450"/>
      <c r="GD30" s="450"/>
      <c r="GE30" s="450"/>
      <c r="GF30" s="450"/>
      <c r="GG30" s="450"/>
      <c r="GH30" s="450"/>
      <c r="GI30" s="450"/>
      <c r="GJ30" s="450"/>
      <c r="GK30" s="450"/>
      <c r="GL30" s="450"/>
      <c r="GM30" s="450"/>
      <c r="GN30" s="450"/>
      <c r="GO30" s="450"/>
      <c r="GP30" s="450"/>
      <c r="GQ30" s="450"/>
      <c r="GR30" s="451"/>
      <c r="GS30" s="428" t="str">
        <f>IF(COUNTA($FN$4:$GR$4)=0,"",IF('2.ชื่อนักเรียน'!R36="ย้าย","ย้าย",PE30))</f>
        <v/>
      </c>
      <c r="GT30" s="428">
        <v>26</v>
      </c>
      <c r="GU30" s="449"/>
      <c r="GV30" s="450"/>
      <c r="GW30" s="450"/>
      <c r="GX30" s="450"/>
      <c r="GY30" s="450"/>
      <c r="GZ30" s="450"/>
      <c r="HA30" s="450"/>
      <c r="HB30" s="450"/>
      <c r="HC30" s="450"/>
      <c r="HD30" s="450"/>
      <c r="HE30" s="450"/>
      <c r="HF30" s="450"/>
      <c r="HG30" s="450"/>
      <c r="HH30" s="450"/>
      <c r="HI30" s="450"/>
      <c r="HJ30" s="450"/>
      <c r="HK30" s="450"/>
      <c r="HL30" s="450"/>
      <c r="HM30" s="450"/>
      <c r="HN30" s="450"/>
      <c r="HO30" s="450"/>
      <c r="HP30" s="450"/>
      <c r="HQ30" s="450"/>
      <c r="HR30" s="450"/>
      <c r="HS30" s="450"/>
      <c r="HT30" s="450"/>
      <c r="HU30" s="450"/>
      <c r="HV30" s="450"/>
      <c r="HW30" s="450"/>
      <c r="HX30" s="450"/>
      <c r="HY30" s="451"/>
      <c r="HZ30" s="428" t="str">
        <f>IF(COUNTA($GU$4:HY29)=0,"",IF('2.ชื่อนักเรียน'!R36="ย้าย","ย้าย",PT30))</f>
        <v/>
      </c>
      <c r="IA30" s="428">
        <v>26</v>
      </c>
      <c r="IB30" s="449"/>
      <c r="IC30" s="450"/>
      <c r="ID30" s="450"/>
      <c r="IE30" s="450"/>
      <c r="IF30" s="450"/>
      <c r="IG30" s="450"/>
      <c r="IH30" s="450"/>
      <c r="II30" s="450"/>
      <c r="IJ30" s="450"/>
      <c r="IK30" s="450"/>
      <c r="IL30" s="450"/>
      <c r="IM30" s="450"/>
      <c r="IN30" s="450"/>
      <c r="IO30" s="450"/>
      <c r="IP30" s="450"/>
      <c r="IQ30" s="450"/>
      <c r="IR30" s="450"/>
      <c r="IS30" s="450"/>
      <c r="IT30" s="450"/>
      <c r="IU30" s="450"/>
      <c r="IV30" s="450"/>
      <c r="IW30" s="450"/>
      <c r="IX30" s="450"/>
      <c r="IY30" s="450"/>
      <c r="IZ30" s="450"/>
      <c r="JA30" s="450"/>
      <c r="JB30" s="450"/>
      <c r="JC30" s="450"/>
      <c r="JD30" s="450"/>
      <c r="JE30" s="450"/>
      <c r="JF30" s="451"/>
      <c r="JG30" s="428" t="str">
        <f>IF(COUNTA($IB$4:$JF$4)=0,"",IF('2.ชื่อนักเรียน'!R36="ย้าย","ย้าย",PX30))</f>
        <v/>
      </c>
      <c r="JH30" s="428">
        <v>26</v>
      </c>
      <c r="JI30" s="449"/>
      <c r="JJ30" s="450"/>
      <c r="JK30" s="450"/>
      <c r="JL30" s="450"/>
      <c r="JM30" s="450"/>
      <c r="JN30" s="450"/>
      <c r="JO30" s="450"/>
      <c r="JP30" s="450"/>
      <c r="JQ30" s="450"/>
      <c r="JR30" s="450"/>
      <c r="JS30" s="450"/>
      <c r="JT30" s="450"/>
      <c r="JU30" s="450"/>
      <c r="JV30" s="450"/>
      <c r="JW30" s="450"/>
      <c r="JX30" s="450"/>
      <c r="JY30" s="450"/>
      <c r="JZ30" s="450"/>
      <c r="KA30" s="450"/>
      <c r="KB30" s="450"/>
      <c r="KC30" s="450"/>
      <c r="KD30" s="450"/>
      <c r="KE30" s="450"/>
      <c r="KF30" s="450"/>
      <c r="KG30" s="450"/>
      <c r="KH30" s="450"/>
      <c r="KI30" s="450"/>
      <c r="KJ30" s="450"/>
      <c r="KK30" s="450"/>
      <c r="KL30" s="450"/>
      <c r="KM30" s="451"/>
      <c r="KN30" s="430" t="str">
        <f>IF(COUNTA($JI$4:$KM$4)=0,"",IF('2.ชื่อนักเรียน'!R36="ย้าย","ย้าย",QB30))</f>
        <v/>
      </c>
      <c r="KO30" s="428">
        <v>26</v>
      </c>
      <c r="KP30" s="449"/>
      <c r="KQ30" s="450"/>
      <c r="KR30" s="450"/>
      <c r="KS30" s="450"/>
      <c r="KT30" s="450"/>
      <c r="KU30" s="450"/>
      <c r="KV30" s="450"/>
      <c r="KW30" s="450"/>
      <c r="KX30" s="450"/>
      <c r="KY30" s="450"/>
      <c r="KZ30" s="450"/>
      <c r="LA30" s="450"/>
      <c r="LB30" s="450"/>
      <c r="LC30" s="450"/>
      <c r="LD30" s="450"/>
      <c r="LE30" s="450"/>
      <c r="LF30" s="450"/>
      <c r="LG30" s="450"/>
      <c r="LH30" s="450"/>
      <c r="LI30" s="450"/>
      <c r="LJ30" s="450"/>
      <c r="LK30" s="450"/>
      <c r="LL30" s="450"/>
      <c r="LM30" s="450"/>
      <c r="LN30" s="450"/>
      <c r="LO30" s="450"/>
      <c r="LP30" s="450"/>
      <c r="LQ30" s="450"/>
      <c r="LR30" s="450"/>
      <c r="LS30" s="450"/>
      <c r="LT30" s="451"/>
      <c r="LU30" s="430" t="str">
        <f>IF(COUNTA($KP$4:$LT$4)=0,"",IF('2.ชื่อนักเรียน'!R36="ย้าย","ย้าย",QF30))</f>
        <v/>
      </c>
      <c r="LV30" s="428">
        <v>26</v>
      </c>
      <c r="LW30" s="449"/>
      <c r="LX30" s="450"/>
      <c r="LY30" s="450"/>
      <c r="LZ30" s="450"/>
      <c r="MA30" s="450"/>
      <c r="MB30" s="450"/>
      <c r="MC30" s="450"/>
      <c r="MD30" s="450"/>
      <c r="ME30" s="450"/>
      <c r="MF30" s="450"/>
      <c r="MG30" s="450"/>
      <c r="MH30" s="450"/>
      <c r="MI30" s="450"/>
      <c r="MJ30" s="450"/>
      <c r="MK30" s="450"/>
      <c r="ML30" s="450"/>
      <c r="MM30" s="450"/>
      <c r="MN30" s="450"/>
      <c r="MO30" s="450"/>
      <c r="MP30" s="450"/>
      <c r="MQ30" s="450"/>
      <c r="MR30" s="450"/>
      <c r="MS30" s="450"/>
      <c r="MT30" s="450"/>
      <c r="MU30" s="450"/>
      <c r="MV30" s="450"/>
      <c r="MW30" s="450"/>
      <c r="MX30" s="450"/>
      <c r="MY30" s="450"/>
      <c r="MZ30" s="450"/>
      <c r="NA30" s="451"/>
      <c r="NB30" s="430" t="str">
        <f>IF(COUNTA($LW$5:$NA$5)=0,"",IF('2.ชื่อนักเรียน'!R36="ย้าย","ย้าย",QJ30))</f>
        <v/>
      </c>
      <c r="NC30" s="430">
        <v>26</v>
      </c>
      <c r="ND30" s="449"/>
      <c r="NE30" s="450"/>
      <c r="NF30" s="450"/>
      <c r="NG30" s="450"/>
      <c r="NH30" s="450"/>
      <c r="NI30" s="450"/>
      <c r="NJ30" s="450"/>
      <c r="NK30" s="450"/>
      <c r="NL30" s="450"/>
      <c r="NM30" s="450"/>
      <c r="NN30" s="450"/>
      <c r="NO30" s="450"/>
      <c r="NP30" s="450"/>
      <c r="NQ30" s="450"/>
      <c r="NR30" s="450"/>
      <c r="NS30" s="450"/>
      <c r="NT30" s="450"/>
      <c r="NU30" s="450"/>
      <c r="NV30" s="450"/>
      <c r="NW30" s="450"/>
      <c r="NX30" s="450"/>
      <c r="NY30" s="450"/>
      <c r="NZ30" s="450"/>
      <c r="OA30" s="450"/>
      <c r="OB30" s="450"/>
      <c r="OC30" s="450"/>
      <c r="OD30" s="450"/>
      <c r="OE30" s="450"/>
      <c r="OF30" s="450"/>
      <c r="OG30" s="450"/>
      <c r="OH30" s="451"/>
      <c r="OI30" s="430" t="str">
        <f>IF(COUNTA($ND$4:$OH$4)=0,"",IF('2.ชื่อนักเรียน'!R36="ย้าย","ย้าย",QN30))</f>
        <v/>
      </c>
      <c r="OJ30" s="428">
        <v>26</v>
      </c>
      <c r="OK30" s="439" t="str">
        <f>IF(OR(COUNTA($E$4:$AI$4)=0,$A30=""),"",IF('2.ชื่อนักเรียน'!R36="ย้าย","-",COUNTIF($E30:$AI30,"/")))</f>
        <v/>
      </c>
      <c r="OL30" s="440" t="str">
        <f>IF(OR(COUNTA($E$4:$AI$4)=0,$A30=""),"",IF('2.ชื่อนักเรียน'!R36="ย้าย","-",COUNTIF($E30:$AI30,"ป")))</f>
        <v/>
      </c>
      <c r="OM30" s="440" t="str">
        <f>IF(OR(COUNTA($E$4:$AI$4)=0,$A30=""),"",IF('2.ชื่อนักเรียน'!R36="ย้าย","-",COUNTIF($E30:$AI30,"ล")))</f>
        <v/>
      </c>
      <c r="ON30" s="441" t="str">
        <f>IF(OR(COUNTA($E$4:$AI$4)=0,$A30=""),"",IF('2.ชื่อนักเรียน'!R36="ย้าย","-",COUNTIF($E30:$AI30,"ข")))</f>
        <v/>
      </c>
      <c r="OO30" s="439" t="str">
        <f>IF(OR(COUNTA($AL$4:$BP$4)=0,$A30=""),"",IF('2.ชื่อนักเรียน'!R36="ย้าย","-",COUNTIF($AL30:$BP30,"/")))</f>
        <v/>
      </c>
      <c r="OP30" s="440" t="str">
        <f>IF(OR(COUNTA($AL$4:$BP$4)=0,$A30=""),"",IF('2.ชื่อนักเรียน'!R36="ย้าย","-",COUNTIF($AL30:$BP30,"ป")))</f>
        <v/>
      </c>
      <c r="OQ30" s="440" t="str">
        <f>IF(OR(COUNTA($AL$4:$BP$4)=0,$A30=""),"",IF('2.ชื่อนักเรียน'!R36="ย้าย","-",COUNTIF($AL30:$BP30,"ล")))</f>
        <v/>
      </c>
      <c r="OR30" s="441" t="str">
        <f>IF(OR(COUNTA($AL$4:$BP$4)=0,$A30=""),"",IF('2.ชื่อนักเรียน'!R36="ย้าย","-",COUNTIF($AL30:$BP30,"ข")))</f>
        <v/>
      </c>
      <c r="OS30" s="439" t="str">
        <f>IF(OR(COUNTA($BS$4:$CW$4)=0,$A30=""),"",IF('2.ชื่อนักเรียน'!R36="ย้าย","-",COUNTIF($BS30:$CW30,"/")))</f>
        <v/>
      </c>
      <c r="OT30" s="440" t="str">
        <f>IF(OR(COUNTA($BS$4:$CW$4)=0,$A30=""),"",IF('2.ชื่อนักเรียน'!R36="ย้าย","-",COUNTIF($BS30:$CW30,"ป")))</f>
        <v/>
      </c>
      <c r="OU30" s="440" t="str">
        <f>IF(OR(COUNTA($BS$4:$CW$4)=0,$A30=""),"",IF('2.ชื่อนักเรียน'!R36="ย้าย","-",COUNTIF($BS30:$CW30,"ล")))</f>
        <v/>
      </c>
      <c r="OV30" s="441" t="str">
        <f>IF(OR(COUNTA($BS$4:$CW$4)=0,$A30=""),"",IF('2.ชื่อนักเรียน'!R36="ย้าย","-",COUNTIF($BS30:$CW30,"ข")))</f>
        <v/>
      </c>
      <c r="OW30" s="439" t="str">
        <f>IF(OR(COUNTA($CZ$4:$ED$4)=0,$A30=""),"",IF('2.ชื่อนักเรียน'!R36="ย้าย","-",COUNTIF($CZ30:$ED30,"/")))</f>
        <v/>
      </c>
      <c r="OX30" s="440" t="str">
        <f>IF(OR(COUNTA($CZ$4:$ED$4)=0,$A30=""),"",IF('2.ชื่อนักเรียน'!R36="ย้าย","-",COUNTIF($CZ30:$ED30,"ป")))</f>
        <v/>
      </c>
      <c r="OY30" s="440" t="str">
        <f>IF(OR(COUNTA($CZ$4:$ED$4)=0,A30=""),"",IF('2.ชื่อนักเรียน'!R36="ย้าย","-",COUNTIF($CZ30:$ED30,"ล")))</f>
        <v/>
      </c>
      <c r="OZ30" s="441" t="str">
        <f>IF(OR(COUNTA($CZ$4:$ED$4)=0,A30=""),"",IF('2.ชื่อนักเรียน'!R36="ย้าย","-",COUNTIF($CZ30:$ED30,"ข")))</f>
        <v/>
      </c>
      <c r="PA30" s="439" t="str">
        <f>IF(OR(COUNTA($EG$4:$FK$4)=0,$A30=""),"",IF('2.ชื่อนักเรียน'!R36="ย้าย","-",COUNTIF($EG30:$FK30,"/")))</f>
        <v/>
      </c>
      <c r="PB30" s="440" t="str">
        <f>IF(OR(COUNTA($EG$4:$FK$4)=0,$A30=""),"",IF('2.ชื่อนักเรียน'!R36="ย้าย","-",COUNTIF($EG30:$FK30,"ป")))</f>
        <v/>
      </c>
      <c r="PC30" s="440" t="str">
        <f>IF(OR(COUNTA($EG$4:$FK$4)=0,A30=""),"",IF('2.ชื่อนักเรียน'!R36="ย้าย","-",COUNTIF($EG30:$FK30,"ล")))</f>
        <v/>
      </c>
      <c r="PD30" s="441" t="str">
        <f>IF(OR(COUNTA($EG$4:$FK$4)=0,A30=""),"",IF('2.ชื่อนักเรียน'!R36="ย้าย","-",COUNTIF($EG30:$FK30,"ข")))</f>
        <v/>
      </c>
      <c r="PE30" s="439" t="str">
        <f>IF(OR(COUNTA($FN$4:$GR$4)=0,$A30=""),"",IF('2.ชื่อนักเรียน'!R36="ย้าย","-",COUNTIF($FN30:$GR30,"/")))</f>
        <v/>
      </c>
      <c r="PF30" s="440" t="str">
        <f>IF(OR(COUNTA($FN$4:$GR$4)=0,$A30=""),"",IF('2.ชื่อนักเรียน'!R36="ย้าย","-",COUNTIF($FN30:$GR30,"ป")))</f>
        <v/>
      </c>
      <c r="PG30" s="440" t="str">
        <f>IF(OR(COUNTA($FN$4:$GR$4)=0,A30=""),"",IF('2.ชื่อนักเรียน'!R36="ย้าย","-",COUNTIF($FN30:$GR30,"ล")))</f>
        <v/>
      </c>
      <c r="PH30" s="440" t="str">
        <f>IF(OR(COUNTA($FN$4:$GR$4)=0,A30=""),"",IF('2.ชื่อนักเรียน'!R36="ย้าย","-",COUNTIF($FN30:$GR30,"ข")))</f>
        <v/>
      </c>
      <c r="PI30" s="439" t="str">
        <f>IF(OR(COUNTA($OK$3:$PD$3,$PE$3)=0,$A30=""),"",IF('2.ชื่อนักเรียน'!R36="ย้าย","-",SUM(OK30,OO30,OS30,OW30,PA30,PE30)))</f>
        <v/>
      </c>
      <c r="PJ30" s="440" t="str">
        <f>IF(OR(COUNTA($OK$3:$PD$3,$PE$3)=0,$A30=""),"",IF('2.ชื่อนักเรียน'!R36="ย้าย","-",SUM(OL30,OP30,OT30,OX30,PB30,PF30)))</f>
        <v/>
      </c>
      <c r="PK30" s="440" t="str">
        <f>IF(OR(COUNTA($OK$3:$PD$3,$PE$3)=0,$A30=""),"",IF('2.ชื่อนักเรียน'!R36="ย้าย","-",SUM(OM30,OQ30,OU30,OY30,PC30,PG30)))</f>
        <v/>
      </c>
      <c r="PL30" s="452" t="str">
        <f>IF(OR(COUNTA($OK$3:$PD$3,$PE$3)=0,$A30=""),"",IF('2.ชื่อนักเรียน'!R36="ย้าย","-",SUM(ON30,OR30,OV30,OZ30,PD30,PH30)))</f>
        <v/>
      </c>
      <c r="PM30" s="428" t="str">
        <f t="shared" si="0"/>
        <v/>
      </c>
      <c r="PN30" s="442" t="str">
        <f>IF(PM30="","",IF('2.ชื่อนักเรียน'!R36="ย้าย","ย้าย",(PM30*100)/COUNTA($E$4:$AI$4,$AL$4:$BP$4,$BS$4:$CW$4,$CZ$4:$ED$4,$EG$4:$FK$4)))</f>
        <v/>
      </c>
      <c r="PO30" s="428">
        <v>26</v>
      </c>
      <c r="PP30" s="439" t="str">
        <f>IF(OR(COUNTA($FN$4:$GR$4)=0,$A30=""),"",IF('2.ชื่อนักเรียน'!R36="ย้าย","-",COUNTIF($FN30:$GR30,"/")))</f>
        <v/>
      </c>
      <c r="PQ30" s="440" t="str">
        <f>IF(OR(COUNTA($FN$4:$GR$4)=0,$A30=""),"",IF('2.ชื่อนักเรียน'!R36="ย้าย","-",COUNTIF($FN30:$GR30,"ป")))</f>
        <v/>
      </c>
      <c r="PR30" s="440" t="str">
        <f>IF(OR(COUNTA($FN$4:$GR$4)=0,A30=""),"",IF('2.ชื่อนักเรียน'!R36="ย้าย","-",COUNTIF($FN30:$GR30,"ล")))</f>
        <v/>
      </c>
      <c r="PS30" s="441" t="str">
        <f>IF(OR(COUNTA($FN$4:$GR$4)=0,A30=""),"",IF('2.ชื่อนักเรียน'!R36="ย้าย","-",COUNTIF($FN30:$GR30,"ข")))</f>
        <v/>
      </c>
      <c r="PT30" s="439" t="str">
        <f>IF(OR(COUNTA($GU$4:$HY$4)=0,$A30=""),"",IF('2.ชื่อนักเรียน'!R36="ย้าย","-",COUNTIF($GU30:$HY30,"/")))</f>
        <v/>
      </c>
      <c r="PU30" s="440" t="str">
        <f>IF(OR(COUNTA($GU$4:$HY$4)=0,$A30=""),"",IF('2.ชื่อนักเรียน'!R36="ย้าย","-",COUNTIF($GU30:$HY30,"ป")))</f>
        <v/>
      </c>
      <c r="PV30" s="440" t="str">
        <f>IF(OR(COUNTA($GU$4:$HY$4)=0,$A30=""),"",IF('2.ชื่อนักเรียน'!R36="ย้าย","-",COUNTIF($GU30:$HY30,"ล")))</f>
        <v/>
      </c>
      <c r="PW30" s="441" t="str">
        <f>IF(OR(COUNTA($GU$4:$HY$4)=0,$A30=""),"",IF('2.ชื่อนักเรียน'!R36="ย้าย","-",COUNTIF($GU30:$HY30,"ข")))</f>
        <v/>
      </c>
      <c r="PX30" s="439" t="str">
        <f>IF(OR(COUNTA($IB$4:$JF$4)=0,$A30=""),"",IF('2.ชื่อนักเรียน'!R36="ย้าย","-",COUNTIF($IB30:$JF30,"/")))</f>
        <v/>
      </c>
      <c r="PY30" s="440" t="str">
        <f>IF(OR(COUNTA($IB$4:$JF$4)=0,$A30=""),"",IF('2.ชื่อนักเรียน'!R36="ย้าย","-",COUNTIF($IB30:$JF30,"ป")))</f>
        <v/>
      </c>
      <c r="PZ30" s="440" t="str">
        <f>IF(OR(COUNTA($IB$4:$JF$4)=0,$A30=""),"",IF('2.ชื่อนักเรียน'!R36="ย้าย","-",COUNTIF($IB30:$JF30,"ล")))</f>
        <v/>
      </c>
      <c r="QA30" s="441" t="str">
        <f>IF(OR(COUNTA($IB$4:$JF$4)=0,$A30=""),"",IF('2.ชื่อนักเรียน'!R36="ย้าย","-",COUNTIF($IB30:$JF30,"ข")))</f>
        <v/>
      </c>
      <c r="QB30" s="439" t="str">
        <f>IF(OR(COUNTA($JI$4:$KM$4)=0,$A30=""),"",IF('2.ชื่อนักเรียน'!R36="ย้าย","-",COUNTIF($JI30:$KM30,"/")))</f>
        <v/>
      </c>
      <c r="QC30" s="440" t="str">
        <f>IF(OR(COUNTA($JI$4:$KM$4)=0,$A30=""),"",IF('2.ชื่อนักเรียน'!R36="ย้าย","-",COUNTIF($JI30:$KM30,"ป")))</f>
        <v/>
      </c>
      <c r="QD30" s="440" t="str">
        <f>IF(OR(COUNTA($JI$4:$KM$4)=0,$A30=""),"",IF('2.ชื่อนักเรียน'!R36="ย้าย","-",COUNTIF($JI30:$KM30,"ล")))</f>
        <v/>
      </c>
      <c r="QE30" s="441" t="str">
        <f>IF(OR(COUNTA($JI$4:$KM$4)=0,$A30=""),"",IF('2.ชื่อนักเรียน'!R36="ย้าย","-",COUNTIF($JI30:$KM30,"ข")))</f>
        <v/>
      </c>
      <c r="QF30" s="439" t="str">
        <f>IF(OR(COUNTA($KP$4:$LT$4)=0,$A30=""),"",IF('2.ชื่อนักเรียน'!R36="ย้าย","-",COUNTIF($KP30:$LT30,"/")))</f>
        <v/>
      </c>
      <c r="QG30" s="440" t="str">
        <f>IF(OR(COUNTA($KP$4:$LT$4)=0,$A30=""),"",IF('2.ชื่อนักเรียน'!R36="ย้าย","-",COUNTIF($KP30:$LT30,"ป")))</f>
        <v/>
      </c>
      <c r="QH30" s="440" t="str">
        <f>IF(OR(COUNTA($KP$4:$LT$4)=0,$A30=""),"",IF('2.ชื่อนักเรียน'!R36="ย้าย","-",COUNTIF($KP30:$LT30,"ล")))</f>
        <v/>
      </c>
      <c r="QI30" s="441" t="str">
        <f>IF(OR(COUNTA($KP$4:$LT$4)=0,$A30=""),"",IF('2.ชื่อนักเรียน'!R36="ย้าย","-",COUNTIF($KP30:$LT30,"ข")))</f>
        <v/>
      </c>
      <c r="QJ30" s="439" t="str">
        <f>IF(OR(COUNTA($LW$4:$NA$4)=0,$A30=""),"",IF('2.ชื่อนักเรียน'!R36="ย้าย","-",COUNTIF($LW30:$NA30,"/")))</f>
        <v/>
      </c>
      <c r="QK30" s="440" t="str">
        <f>IF(OR(COUNTA($LW$4:$NA$4)=0,$A30=""),"",IF('2.ชื่อนักเรียน'!R36="ย้าย","-",COUNTIF($LW30:$NA30,"ป")))</f>
        <v/>
      </c>
      <c r="QL30" s="440" t="str">
        <f>IF(OR(COUNTA($LW$4:$NA$4)=0,$A30=""),"",IF('2.ชื่อนักเรียน'!R36="ย้าย","-",COUNTIF($LW30:$NA30,"ล")))</f>
        <v/>
      </c>
      <c r="QM30" s="441" t="str">
        <f>IF(OR(COUNTA($LW$4:$NA$4)=0,$A30=""),"",IF('2.ชื่อนักเรียน'!R36="ย้าย","-",COUNTIF($LW30:$NA30,"ข")))</f>
        <v/>
      </c>
      <c r="QN30" s="439" t="str">
        <f>IF(OR(COUNTA($ND$4:$OH$4)=0,$A30=""),"",IF('2.ชื่อนักเรียน'!R36="ย้าย","-",COUNTIF($ND30:$OH30,"/")))</f>
        <v/>
      </c>
      <c r="QO30" s="440" t="str">
        <f>IF(OR(COUNTA($ND$4:$OH$4)=0,$A30=""),"",IF('2.ชื่อนักเรียน'!R36="ย้าย","-",COUNTIF($ND30:$OH30,"ป")))</f>
        <v/>
      </c>
      <c r="QP30" s="440" t="str">
        <f>IF(OR(COUNTA($ND$4:$OH$4)=0,$A30=""),"",IF('2.ชื่อนักเรียน'!R36="ย้าย","-",COUNTIF($ND30:$OH30,"ล")))</f>
        <v/>
      </c>
      <c r="QQ30" s="440" t="str">
        <f>IF(OR(COUNTA($ND$4:$OH$4)=0,$A30=""),"",IF('2.ชื่อนักเรียน'!R36="ย้าย","-",COUNTIF($ND30:$OH30,"ข")))</f>
        <v/>
      </c>
      <c r="QR30" s="439" t="str">
        <f>IF(OR(COUNTA($PP$3:$QM$3,$QN$3)=0,$A30=""),"",IF('2.ชื่อนักเรียน'!R36="ย้าย","-",SUM(PP30,PT30,PX30,QB30,QF30,QJ30,QN30)))</f>
        <v/>
      </c>
      <c r="QS30" s="440" t="str">
        <f>IF(OR(COUNTA($PP$3:$QM$3,$QN$3)=0,$A30=""),"",IF('2.ชื่อนักเรียน'!R36="ย้าย","-",SUM(PQ30,PU30,PY30,QC30,QG30,QK30,QO30)))</f>
        <v/>
      </c>
      <c r="QT30" s="440" t="str">
        <f>IF(OR(COUNTA($PP$3:$QM$3,$QN$3)=0,$A30=""),"",IF('2.ชื่อนักเรียน'!R36="ย้าย","-",SUM(PR30,PV30,PZ30,QD30,QH30,QL30,QP30)))</f>
        <v/>
      </c>
      <c r="QU30" s="452" t="str">
        <f>IF(OR(COUNTA($PP$3:$QM$3,$QN$3)=0,$A30=""),"",IF('2.ชื่อนักเรียน'!R36="ย้าย","-",SUM(PS30,PW30,QA30,QE30,QI30,QM30,QQ30)))</f>
        <v/>
      </c>
      <c r="QV30" s="428" t="str">
        <f t="shared" si="1"/>
        <v/>
      </c>
      <c r="QW30" s="442" t="str">
        <f>IF(QV30="","",IF('2.ชื่อนักเรียน'!R36="ย้าย","ย้าย",(QV30*100)/COUNTA($GU$4:$HY$4,$IB$4:$JF$4,$JI$4:$KM$4,$KP$4:$LT$4,$LW$4:$NA$4,$ND$4:$OH$4,$FN$4:$GR$4)))</f>
        <v/>
      </c>
      <c r="QX30" s="453" t="str">
        <f>IF('2.ชื่อนักเรียน'!C36="","",'2.ชื่อนักเรียน'!C36)</f>
        <v/>
      </c>
      <c r="QY30" s="454" t="str">
        <f>IF('2.ชื่อนักเรียน'!D36="","",'2.ชื่อนักเรียน'!D36)</f>
        <v/>
      </c>
      <c r="QZ30" s="428" t="str">
        <f>IF(A30="","",IF('2.ชื่อนักเรียน'!R36="ย้าย","-",$RN$4))</f>
        <v/>
      </c>
      <c r="RA30" s="428" t="str">
        <f>IF(A30="","",IF('2.ชื่อนักเรียน'!R36="ย้าย","-",SUM(PP30,OK30,OO30,OS30,OW30,PA30,PE30,PT30,PX30,QB30,QF30,QJ30,QN30)))</f>
        <v/>
      </c>
      <c r="RB30" s="428" t="str">
        <f>IF(A30="","",IF('2.ชื่อนักเรียน'!R36="ย้าย","-",SUM(PQ30,OL30,OP30,OT30,OX30,PB30,PF30,PU30,PY30,QC30,QG30,QK30,QO30)))</f>
        <v/>
      </c>
      <c r="RC30" s="428" t="str">
        <f>IF(A30="","",IF('2.ชื่อนักเรียน'!R36="ย้าย","-",SUM(PR30,OM30,OQ30,OU30,OY30,PC30,PG30,PV30,PZ30,QD30,QH30,QL30,QP30)))</f>
        <v/>
      </c>
      <c r="RD30" s="455" t="str">
        <f>IF(A30="","",IF('2.ชื่อนักเรียน'!R36="ย้าย","-",SUM(PS30,ON30,OR30,OV30,OZ30,PD30,PH30,PW30,QA30,QE30,QI30,QM30,QQ30)))</f>
        <v/>
      </c>
      <c r="RE30" s="442" t="str">
        <f>IF(A30="","",IF('2.ชื่อนักเรียน'!R36="ย้าย","-",(RA30*100)/QZ30))</f>
        <v/>
      </c>
      <c r="RF30" s="428" t="str">
        <f>IF(A30="","",IF('2.ชื่อนักเรียน'!R36="ย้าย","-",RA30))</f>
        <v/>
      </c>
      <c r="RG30" s="442" t="str">
        <f>IF(A30="","",IF('2.ชื่อนักเรียน'!R36="ย้าย","ย้าย",RE30))</f>
        <v/>
      </c>
      <c r="RH30" s="456"/>
    </row>
    <row r="31" spans="1:476" ht="21" customHeight="1">
      <c r="A31" s="446" t="str">
        <f>IF('2.ชื่อนักเรียน'!C37="","",'2.ชื่อนักเรียน'!C37)</f>
        <v/>
      </c>
      <c r="B31" s="447" t="str">
        <f>IF('2.ชื่อนักเรียน'!D37="","",'2.ชื่อนักเรียน'!D37)</f>
        <v/>
      </c>
      <c r="C31" s="448" t="str">
        <f>IF('2.ชื่อนักเรียน'!R37="","",'2.ชื่อนักเรียน'!R37)</f>
        <v/>
      </c>
      <c r="D31" s="428">
        <v>27</v>
      </c>
      <c r="E31" s="449"/>
      <c r="F31" s="450"/>
      <c r="G31" s="450"/>
      <c r="H31" s="450"/>
      <c r="I31" s="450"/>
      <c r="J31" s="450"/>
      <c r="K31" s="450"/>
      <c r="L31" s="450"/>
      <c r="M31" s="450"/>
      <c r="N31" s="450"/>
      <c r="O31" s="450"/>
      <c r="P31" s="450"/>
      <c r="Q31" s="450"/>
      <c r="R31" s="450"/>
      <c r="S31" s="450"/>
      <c r="T31" s="450"/>
      <c r="U31" s="450"/>
      <c r="V31" s="450"/>
      <c r="W31" s="450"/>
      <c r="X31" s="450"/>
      <c r="Y31" s="450"/>
      <c r="Z31" s="450"/>
      <c r="AA31" s="450"/>
      <c r="AB31" s="450"/>
      <c r="AC31" s="450"/>
      <c r="AD31" s="450"/>
      <c r="AE31" s="450"/>
      <c r="AF31" s="450"/>
      <c r="AG31" s="450"/>
      <c r="AH31" s="450"/>
      <c r="AI31" s="451"/>
      <c r="AJ31" s="428" t="str">
        <f>IF(COUNTA($E$3:$AI$3)=0,"",IF('2.ชื่อนักเรียน'!R37="ย้าย","ย้าย",OK31))</f>
        <v/>
      </c>
      <c r="AK31" s="428">
        <v>27</v>
      </c>
      <c r="AL31" s="449"/>
      <c r="AM31" s="450"/>
      <c r="AN31" s="450"/>
      <c r="AO31" s="450"/>
      <c r="AP31" s="450"/>
      <c r="AQ31" s="450"/>
      <c r="AR31" s="450"/>
      <c r="AS31" s="450"/>
      <c r="AT31" s="450"/>
      <c r="AU31" s="450"/>
      <c r="AV31" s="450"/>
      <c r="AW31" s="450"/>
      <c r="AX31" s="450"/>
      <c r="AY31" s="450"/>
      <c r="AZ31" s="450"/>
      <c r="BA31" s="450"/>
      <c r="BB31" s="450"/>
      <c r="BC31" s="450"/>
      <c r="BD31" s="450"/>
      <c r="BE31" s="450"/>
      <c r="BF31" s="450"/>
      <c r="BG31" s="450"/>
      <c r="BH31" s="450"/>
      <c r="BI31" s="450"/>
      <c r="BJ31" s="450"/>
      <c r="BK31" s="450"/>
      <c r="BL31" s="450"/>
      <c r="BM31" s="450"/>
      <c r="BN31" s="450"/>
      <c r="BO31" s="450"/>
      <c r="BP31" s="451"/>
      <c r="BQ31" s="428" t="str">
        <f>IF(COUNTA($AL$4:$BP$4)=0,"",IF('2.ชื่อนักเรียน'!R37="ย้าย","ย้าย",OO31))</f>
        <v/>
      </c>
      <c r="BR31" s="428">
        <v>27</v>
      </c>
      <c r="BS31" s="449"/>
      <c r="BT31" s="450"/>
      <c r="BU31" s="450"/>
      <c r="BV31" s="450"/>
      <c r="BW31" s="450"/>
      <c r="BX31" s="450"/>
      <c r="BY31" s="450"/>
      <c r="BZ31" s="450"/>
      <c r="CA31" s="450"/>
      <c r="CB31" s="450"/>
      <c r="CC31" s="450"/>
      <c r="CD31" s="450"/>
      <c r="CE31" s="450"/>
      <c r="CF31" s="450"/>
      <c r="CG31" s="450"/>
      <c r="CH31" s="450"/>
      <c r="CI31" s="450"/>
      <c r="CJ31" s="450"/>
      <c r="CK31" s="450"/>
      <c r="CL31" s="450"/>
      <c r="CM31" s="450"/>
      <c r="CN31" s="450"/>
      <c r="CO31" s="450"/>
      <c r="CP31" s="450"/>
      <c r="CQ31" s="450"/>
      <c r="CR31" s="450"/>
      <c r="CS31" s="450"/>
      <c r="CT31" s="450"/>
      <c r="CU31" s="450"/>
      <c r="CV31" s="450"/>
      <c r="CW31" s="451"/>
      <c r="CX31" s="428" t="str">
        <f>IF(COUNTA($BS$4:$CW$4)=0,"",IF('2.ชื่อนักเรียน'!R37="ย้าย","ย้าย",OS31))</f>
        <v/>
      </c>
      <c r="CY31" s="428">
        <v>27</v>
      </c>
      <c r="CZ31" s="449"/>
      <c r="DA31" s="450"/>
      <c r="DB31" s="450"/>
      <c r="DC31" s="450"/>
      <c r="DD31" s="450"/>
      <c r="DE31" s="450"/>
      <c r="DF31" s="450"/>
      <c r="DG31" s="450"/>
      <c r="DH31" s="450"/>
      <c r="DI31" s="450"/>
      <c r="DJ31" s="450"/>
      <c r="DK31" s="450"/>
      <c r="DL31" s="450"/>
      <c r="DM31" s="450"/>
      <c r="DN31" s="450"/>
      <c r="DO31" s="450"/>
      <c r="DP31" s="450"/>
      <c r="DQ31" s="450"/>
      <c r="DR31" s="450"/>
      <c r="DS31" s="450"/>
      <c r="DT31" s="450"/>
      <c r="DU31" s="450"/>
      <c r="DV31" s="450"/>
      <c r="DW31" s="450"/>
      <c r="DX31" s="450"/>
      <c r="DY31" s="450"/>
      <c r="DZ31" s="450"/>
      <c r="EA31" s="450"/>
      <c r="EB31" s="450"/>
      <c r="EC31" s="450"/>
      <c r="ED31" s="451"/>
      <c r="EE31" s="428" t="str">
        <f>IF(COUNTA($CZ$4:$ED$4)=0,"",IF('2.ชื่อนักเรียน'!R37="ย้าย","ย้าย",OW31))</f>
        <v/>
      </c>
      <c r="EF31" s="428">
        <v>27</v>
      </c>
      <c r="EG31" s="449"/>
      <c r="EH31" s="450"/>
      <c r="EI31" s="450"/>
      <c r="EJ31" s="450"/>
      <c r="EK31" s="450"/>
      <c r="EL31" s="450"/>
      <c r="EM31" s="450"/>
      <c r="EN31" s="450"/>
      <c r="EO31" s="450"/>
      <c r="EP31" s="450"/>
      <c r="EQ31" s="450"/>
      <c r="ER31" s="450"/>
      <c r="ES31" s="450"/>
      <c r="ET31" s="450"/>
      <c r="EU31" s="450"/>
      <c r="EV31" s="450"/>
      <c r="EW31" s="450"/>
      <c r="EX31" s="450"/>
      <c r="EY31" s="450"/>
      <c r="EZ31" s="450"/>
      <c r="FA31" s="450"/>
      <c r="FB31" s="450"/>
      <c r="FC31" s="450"/>
      <c r="FD31" s="450"/>
      <c r="FE31" s="450"/>
      <c r="FF31" s="450"/>
      <c r="FG31" s="450"/>
      <c r="FH31" s="450"/>
      <c r="FI31" s="450"/>
      <c r="FJ31" s="450"/>
      <c r="FK31" s="451"/>
      <c r="FL31" s="428" t="str">
        <f>IF(COUNTA($EG$4:$FK$4)=0,"",IF('2.ชื่อนักเรียน'!R37="ย้าย","ย้าย",PA31))</f>
        <v/>
      </c>
      <c r="FM31" s="428">
        <v>27</v>
      </c>
      <c r="FN31" s="449"/>
      <c r="FO31" s="450"/>
      <c r="FP31" s="450"/>
      <c r="FQ31" s="450"/>
      <c r="FR31" s="450"/>
      <c r="FS31" s="450"/>
      <c r="FT31" s="450"/>
      <c r="FU31" s="450"/>
      <c r="FV31" s="450"/>
      <c r="FW31" s="450"/>
      <c r="FX31" s="450"/>
      <c r="FY31" s="450"/>
      <c r="FZ31" s="450"/>
      <c r="GA31" s="450"/>
      <c r="GB31" s="450"/>
      <c r="GC31" s="450"/>
      <c r="GD31" s="450"/>
      <c r="GE31" s="450"/>
      <c r="GF31" s="450"/>
      <c r="GG31" s="450"/>
      <c r="GH31" s="450"/>
      <c r="GI31" s="450"/>
      <c r="GJ31" s="450"/>
      <c r="GK31" s="450"/>
      <c r="GL31" s="450"/>
      <c r="GM31" s="450"/>
      <c r="GN31" s="450"/>
      <c r="GO31" s="450"/>
      <c r="GP31" s="450"/>
      <c r="GQ31" s="450"/>
      <c r="GR31" s="451"/>
      <c r="GS31" s="428" t="str">
        <f>IF(COUNTA($FN$4:$GR$4)=0,"",IF('2.ชื่อนักเรียน'!R37="ย้าย","ย้าย",PE31))</f>
        <v/>
      </c>
      <c r="GT31" s="428">
        <v>27</v>
      </c>
      <c r="GU31" s="449"/>
      <c r="GV31" s="450"/>
      <c r="GW31" s="450"/>
      <c r="GX31" s="450"/>
      <c r="GY31" s="450"/>
      <c r="GZ31" s="450"/>
      <c r="HA31" s="450"/>
      <c r="HB31" s="450"/>
      <c r="HC31" s="450"/>
      <c r="HD31" s="450"/>
      <c r="HE31" s="450"/>
      <c r="HF31" s="450"/>
      <c r="HG31" s="450"/>
      <c r="HH31" s="450"/>
      <c r="HI31" s="450"/>
      <c r="HJ31" s="450"/>
      <c r="HK31" s="450"/>
      <c r="HL31" s="450"/>
      <c r="HM31" s="450"/>
      <c r="HN31" s="450"/>
      <c r="HO31" s="450"/>
      <c r="HP31" s="450"/>
      <c r="HQ31" s="450"/>
      <c r="HR31" s="450"/>
      <c r="HS31" s="450"/>
      <c r="HT31" s="450"/>
      <c r="HU31" s="450"/>
      <c r="HV31" s="450"/>
      <c r="HW31" s="450"/>
      <c r="HX31" s="450"/>
      <c r="HY31" s="451"/>
      <c r="HZ31" s="428" t="str">
        <f>IF(COUNTA($GU$4:HY30)=0,"",IF('2.ชื่อนักเรียน'!R37="ย้าย","ย้าย",PT31))</f>
        <v/>
      </c>
      <c r="IA31" s="428">
        <v>27</v>
      </c>
      <c r="IB31" s="449"/>
      <c r="IC31" s="450"/>
      <c r="ID31" s="450"/>
      <c r="IE31" s="450"/>
      <c r="IF31" s="450"/>
      <c r="IG31" s="450"/>
      <c r="IH31" s="450"/>
      <c r="II31" s="450"/>
      <c r="IJ31" s="450"/>
      <c r="IK31" s="450"/>
      <c r="IL31" s="450"/>
      <c r="IM31" s="450"/>
      <c r="IN31" s="450"/>
      <c r="IO31" s="450"/>
      <c r="IP31" s="450"/>
      <c r="IQ31" s="450"/>
      <c r="IR31" s="450"/>
      <c r="IS31" s="450"/>
      <c r="IT31" s="450"/>
      <c r="IU31" s="450"/>
      <c r="IV31" s="450"/>
      <c r="IW31" s="450"/>
      <c r="IX31" s="450"/>
      <c r="IY31" s="450"/>
      <c r="IZ31" s="450"/>
      <c r="JA31" s="450"/>
      <c r="JB31" s="450"/>
      <c r="JC31" s="450"/>
      <c r="JD31" s="450"/>
      <c r="JE31" s="450"/>
      <c r="JF31" s="451"/>
      <c r="JG31" s="428" t="str">
        <f>IF(COUNTA($IB$4:$JF$4)=0,"",IF('2.ชื่อนักเรียน'!R37="ย้าย","ย้าย",PX31))</f>
        <v/>
      </c>
      <c r="JH31" s="428">
        <v>27</v>
      </c>
      <c r="JI31" s="449"/>
      <c r="JJ31" s="450"/>
      <c r="JK31" s="450"/>
      <c r="JL31" s="450"/>
      <c r="JM31" s="450"/>
      <c r="JN31" s="450"/>
      <c r="JO31" s="450"/>
      <c r="JP31" s="450"/>
      <c r="JQ31" s="450"/>
      <c r="JR31" s="450"/>
      <c r="JS31" s="450"/>
      <c r="JT31" s="450"/>
      <c r="JU31" s="450"/>
      <c r="JV31" s="450"/>
      <c r="JW31" s="450"/>
      <c r="JX31" s="450"/>
      <c r="JY31" s="450"/>
      <c r="JZ31" s="450"/>
      <c r="KA31" s="450"/>
      <c r="KB31" s="450"/>
      <c r="KC31" s="450"/>
      <c r="KD31" s="450"/>
      <c r="KE31" s="450"/>
      <c r="KF31" s="450"/>
      <c r="KG31" s="450"/>
      <c r="KH31" s="450"/>
      <c r="KI31" s="450"/>
      <c r="KJ31" s="450"/>
      <c r="KK31" s="450"/>
      <c r="KL31" s="450"/>
      <c r="KM31" s="451"/>
      <c r="KN31" s="430" t="str">
        <f>IF(COUNTA($JI$4:$KM$4)=0,"",IF('2.ชื่อนักเรียน'!R37="ย้าย","ย้าย",QB31))</f>
        <v/>
      </c>
      <c r="KO31" s="428">
        <v>27</v>
      </c>
      <c r="KP31" s="449"/>
      <c r="KQ31" s="450"/>
      <c r="KR31" s="450"/>
      <c r="KS31" s="450"/>
      <c r="KT31" s="450"/>
      <c r="KU31" s="450"/>
      <c r="KV31" s="450"/>
      <c r="KW31" s="450"/>
      <c r="KX31" s="450"/>
      <c r="KY31" s="450"/>
      <c r="KZ31" s="450"/>
      <c r="LA31" s="450"/>
      <c r="LB31" s="450"/>
      <c r="LC31" s="450"/>
      <c r="LD31" s="450"/>
      <c r="LE31" s="450"/>
      <c r="LF31" s="450"/>
      <c r="LG31" s="450"/>
      <c r="LH31" s="450"/>
      <c r="LI31" s="450"/>
      <c r="LJ31" s="450"/>
      <c r="LK31" s="450"/>
      <c r="LL31" s="450"/>
      <c r="LM31" s="450"/>
      <c r="LN31" s="450"/>
      <c r="LO31" s="450"/>
      <c r="LP31" s="450"/>
      <c r="LQ31" s="450"/>
      <c r="LR31" s="450"/>
      <c r="LS31" s="450"/>
      <c r="LT31" s="451"/>
      <c r="LU31" s="430" t="str">
        <f>IF(COUNTA($KP$4:$LT$4)=0,"",IF('2.ชื่อนักเรียน'!R37="ย้าย","ย้าย",QF31))</f>
        <v/>
      </c>
      <c r="LV31" s="428">
        <v>27</v>
      </c>
      <c r="LW31" s="449"/>
      <c r="LX31" s="450"/>
      <c r="LY31" s="450"/>
      <c r="LZ31" s="450"/>
      <c r="MA31" s="450"/>
      <c r="MB31" s="450"/>
      <c r="MC31" s="450"/>
      <c r="MD31" s="450"/>
      <c r="ME31" s="450"/>
      <c r="MF31" s="450"/>
      <c r="MG31" s="450"/>
      <c r="MH31" s="450"/>
      <c r="MI31" s="450"/>
      <c r="MJ31" s="450"/>
      <c r="MK31" s="450"/>
      <c r="ML31" s="450"/>
      <c r="MM31" s="450"/>
      <c r="MN31" s="450"/>
      <c r="MO31" s="450"/>
      <c r="MP31" s="450"/>
      <c r="MQ31" s="450"/>
      <c r="MR31" s="450"/>
      <c r="MS31" s="450"/>
      <c r="MT31" s="450"/>
      <c r="MU31" s="450"/>
      <c r="MV31" s="450"/>
      <c r="MW31" s="450"/>
      <c r="MX31" s="450"/>
      <c r="MY31" s="450"/>
      <c r="MZ31" s="450"/>
      <c r="NA31" s="451"/>
      <c r="NB31" s="430" t="str">
        <f>IF(COUNTA($LW$5:$NA$5)=0,"",IF('2.ชื่อนักเรียน'!R37="ย้าย","ย้าย",QJ31))</f>
        <v/>
      </c>
      <c r="NC31" s="430">
        <v>27</v>
      </c>
      <c r="ND31" s="449"/>
      <c r="NE31" s="450"/>
      <c r="NF31" s="450"/>
      <c r="NG31" s="450"/>
      <c r="NH31" s="450"/>
      <c r="NI31" s="450"/>
      <c r="NJ31" s="450"/>
      <c r="NK31" s="450"/>
      <c r="NL31" s="450"/>
      <c r="NM31" s="450"/>
      <c r="NN31" s="450"/>
      <c r="NO31" s="450"/>
      <c r="NP31" s="450"/>
      <c r="NQ31" s="450"/>
      <c r="NR31" s="450"/>
      <c r="NS31" s="450"/>
      <c r="NT31" s="450"/>
      <c r="NU31" s="450"/>
      <c r="NV31" s="450"/>
      <c r="NW31" s="450"/>
      <c r="NX31" s="450"/>
      <c r="NY31" s="450"/>
      <c r="NZ31" s="450"/>
      <c r="OA31" s="450"/>
      <c r="OB31" s="450"/>
      <c r="OC31" s="450"/>
      <c r="OD31" s="450"/>
      <c r="OE31" s="450"/>
      <c r="OF31" s="450"/>
      <c r="OG31" s="450"/>
      <c r="OH31" s="451"/>
      <c r="OI31" s="430" t="str">
        <f>IF(COUNTA($ND$4:$OH$4)=0,"",IF('2.ชื่อนักเรียน'!R37="ย้าย","ย้าย",QN31))</f>
        <v/>
      </c>
      <c r="OJ31" s="428">
        <v>27</v>
      </c>
      <c r="OK31" s="439" t="str">
        <f>IF(OR(COUNTA($E$4:$AI$4)=0,$A31=""),"",IF('2.ชื่อนักเรียน'!R37="ย้าย","-",COUNTIF($E31:$AI31,"/")))</f>
        <v/>
      </c>
      <c r="OL31" s="440" t="str">
        <f>IF(OR(COUNTA($E$4:$AI$4)=0,$A31=""),"",IF('2.ชื่อนักเรียน'!R37="ย้าย","-",COUNTIF($E31:$AI31,"ป")))</f>
        <v/>
      </c>
      <c r="OM31" s="440" t="str">
        <f>IF(OR(COUNTA($E$4:$AI$4)=0,$A31=""),"",IF('2.ชื่อนักเรียน'!R37="ย้าย","-",COUNTIF($E31:$AI31,"ล")))</f>
        <v/>
      </c>
      <c r="ON31" s="441" t="str">
        <f>IF(OR(COUNTA($E$4:$AI$4)=0,$A31=""),"",IF('2.ชื่อนักเรียน'!R37="ย้าย","-",COUNTIF($E31:$AI31,"ข")))</f>
        <v/>
      </c>
      <c r="OO31" s="439" t="str">
        <f>IF(OR(COUNTA($AL$4:$BP$4)=0,$A31=""),"",IF('2.ชื่อนักเรียน'!R37="ย้าย","-",COUNTIF($AL31:$BP31,"/")))</f>
        <v/>
      </c>
      <c r="OP31" s="440" t="str">
        <f>IF(OR(COUNTA($AL$4:$BP$4)=0,$A31=""),"",IF('2.ชื่อนักเรียน'!R37="ย้าย","-",COUNTIF($AL31:$BP31,"ป")))</f>
        <v/>
      </c>
      <c r="OQ31" s="440" t="str">
        <f>IF(OR(COUNTA($AL$4:$BP$4)=0,$A31=""),"",IF('2.ชื่อนักเรียน'!R37="ย้าย","-",COUNTIF($AL31:$BP31,"ล")))</f>
        <v/>
      </c>
      <c r="OR31" s="441" t="str">
        <f>IF(OR(COUNTA($AL$4:$BP$4)=0,$A31=""),"",IF('2.ชื่อนักเรียน'!R37="ย้าย","-",COUNTIF($AL31:$BP31,"ข")))</f>
        <v/>
      </c>
      <c r="OS31" s="439" t="str">
        <f>IF(OR(COUNTA($BS$4:$CW$4)=0,$A31=""),"",IF('2.ชื่อนักเรียน'!R37="ย้าย","-",COUNTIF($BS31:$CW31,"/")))</f>
        <v/>
      </c>
      <c r="OT31" s="440" t="str">
        <f>IF(OR(COUNTA($BS$4:$CW$4)=0,$A31=""),"",IF('2.ชื่อนักเรียน'!R37="ย้าย","-",COUNTIF($BS31:$CW31,"ป")))</f>
        <v/>
      </c>
      <c r="OU31" s="440" t="str">
        <f>IF(OR(COUNTA($BS$4:$CW$4)=0,$A31=""),"",IF('2.ชื่อนักเรียน'!R37="ย้าย","-",COUNTIF($BS31:$CW31,"ล")))</f>
        <v/>
      </c>
      <c r="OV31" s="441" t="str">
        <f>IF(OR(COUNTA($BS$4:$CW$4)=0,$A31=""),"",IF('2.ชื่อนักเรียน'!R37="ย้าย","-",COUNTIF($BS31:$CW31,"ข")))</f>
        <v/>
      </c>
      <c r="OW31" s="439" t="str">
        <f>IF(OR(COUNTA($CZ$4:$ED$4)=0,$A31=""),"",IF('2.ชื่อนักเรียน'!R37="ย้าย","-",COUNTIF($CZ31:$ED31,"/")))</f>
        <v/>
      </c>
      <c r="OX31" s="440" t="str">
        <f>IF(OR(COUNTA($CZ$4:$ED$4)=0,$A31=""),"",IF('2.ชื่อนักเรียน'!R37="ย้าย","-",COUNTIF($CZ31:$ED31,"ป")))</f>
        <v/>
      </c>
      <c r="OY31" s="440" t="str">
        <f>IF(OR(COUNTA($CZ$4:$ED$4)=0,A31=""),"",IF('2.ชื่อนักเรียน'!R37="ย้าย","-",COUNTIF($CZ31:$ED31,"ล")))</f>
        <v/>
      </c>
      <c r="OZ31" s="441" t="str">
        <f>IF(OR(COUNTA($CZ$4:$ED$4)=0,A31=""),"",IF('2.ชื่อนักเรียน'!R37="ย้าย","-",COUNTIF($CZ31:$ED31,"ข")))</f>
        <v/>
      </c>
      <c r="PA31" s="439" t="str">
        <f>IF(OR(COUNTA($EG$4:$FK$4)=0,$A31=""),"",IF('2.ชื่อนักเรียน'!R37="ย้าย","-",COUNTIF($EG31:$FK31,"/")))</f>
        <v/>
      </c>
      <c r="PB31" s="440" t="str">
        <f>IF(OR(COUNTA($EG$4:$FK$4)=0,$A31=""),"",IF('2.ชื่อนักเรียน'!R37="ย้าย","-",COUNTIF($EG31:$FK31,"ป")))</f>
        <v/>
      </c>
      <c r="PC31" s="440" t="str">
        <f>IF(OR(COUNTA($EG$4:$FK$4)=0,A31=""),"",IF('2.ชื่อนักเรียน'!R37="ย้าย","-",COUNTIF($EG31:$FK31,"ล")))</f>
        <v/>
      </c>
      <c r="PD31" s="441" t="str">
        <f>IF(OR(COUNTA($EG$4:$FK$4)=0,A31=""),"",IF('2.ชื่อนักเรียน'!R37="ย้าย","-",COUNTIF($EG31:$FK31,"ข")))</f>
        <v/>
      </c>
      <c r="PE31" s="439" t="str">
        <f>IF(OR(COUNTA($FN$4:$GR$4)=0,$A31=""),"",IF('2.ชื่อนักเรียน'!R37="ย้าย","-",COUNTIF($FN31:$GR31,"/")))</f>
        <v/>
      </c>
      <c r="PF31" s="440" t="str">
        <f>IF(OR(COUNTA($FN$4:$GR$4)=0,$A31=""),"",IF('2.ชื่อนักเรียน'!R37="ย้าย","-",COUNTIF($FN31:$GR31,"ป")))</f>
        <v/>
      </c>
      <c r="PG31" s="440" t="str">
        <f>IF(OR(COUNTA($FN$4:$GR$4)=0,A31=""),"",IF('2.ชื่อนักเรียน'!R37="ย้าย","-",COUNTIF($FN31:$GR31,"ล")))</f>
        <v/>
      </c>
      <c r="PH31" s="440" t="str">
        <f>IF(OR(COUNTA($FN$4:$GR$4)=0,A31=""),"",IF('2.ชื่อนักเรียน'!R37="ย้าย","-",COUNTIF($FN31:$GR31,"ข")))</f>
        <v/>
      </c>
      <c r="PI31" s="439" t="str">
        <f>IF(OR(COUNTA($OK$3:$PD$3,$PE$3)=0,$A31=""),"",IF('2.ชื่อนักเรียน'!R37="ย้าย","-",SUM(OK31,OO31,OS31,OW31,PA31,PE31)))</f>
        <v/>
      </c>
      <c r="PJ31" s="440" t="str">
        <f>IF(OR(COUNTA($OK$3:$PD$3,$PE$3)=0,$A31=""),"",IF('2.ชื่อนักเรียน'!R37="ย้าย","-",SUM(OL31,OP31,OT31,OX31,PB31,PF31)))</f>
        <v/>
      </c>
      <c r="PK31" s="440" t="str">
        <f>IF(OR(COUNTA($OK$3:$PD$3,$PE$3)=0,$A31=""),"",IF('2.ชื่อนักเรียน'!R37="ย้าย","-",SUM(OM31,OQ31,OU31,OY31,PC31,PG31)))</f>
        <v/>
      </c>
      <c r="PL31" s="452" t="str">
        <f>IF(OR(COUNTA($OK$3:$PD$3,$PE$3)=0,$A31=""),"",IF('2.ชื่อนักเรียน'!R37="ย้าย","-",SUM(ON31,OR31,OV31,OZ31,PD31,PH31)))</f>
        <v/>
      </c>
      <c r="PM31" s="428" t="str">
        <f t="shared" si="0"/>
        <v/>
      </c>
      <c r="PN31" s="442" t="str">
        <f>IF(PM31="","",IF('2.ชื่อนักเรียน'!R37="ย้าย","ย้าย",(PM31*100)/COUNTA($E$4:$AI$4,$AL$4:$BP$4,$BS$4:$CW$4,$CZ$4:$ED$4,$EG$4:$FK$4)))</f>
        <v/>
      </c>
      <c r="PO31" s="428">
        <v>27</v>
      </c>
      <c r="PP31" s="439" t="str">
        <f>IF(OR(COUNTA($FN$4:$GR$4)=0,$A31=""),"",IF('2.ชื่อนักเรียน'!R37="ย้าย","-",COUNTIF($FN31:$GR31,"/")))</f>
        <v/>
      </c>
      <c r="PQ31" s="440" t="str">
        <f>IF(OR(COUNTA($FN$4:$GR$4)=0,$A31=""),"",IF('2.ชื่อนักเรียน'!R37="ย้าย","-",COUNTIF($FN31:$GR31,"ป")))</f>
        <v/>
      </c>
      <c r="PR31" s="440" t="str">
        <f>IF(OR(COUNTA($FN$4:$GR$4)=0,A31=""),"",IF('2.ชื่อนักเรียน'!R37="ย้าย","-",COUNTIF($FN31:$GR31,"ล")))</f>
        <v/>
      </c>
      <c r="PS31" s="441" t="str">
        <f>IF(OR(COUNTA($FN$4:$GR$4)=0,A31=""),"",IF('2.ชื่อนักเรียน'!R37="ย้าย","-",COUNTIF($FN31:$GR31,"ข")))</f>
        <v/>
      </c>
      <c r="PT31" s="439" t="str">
        <f>IF(OR(COUNTA($GU$4:$HY$4)=0,$A31=""),"",IF('2.ชื่อนักเรียน'!R37="ย้าย","-",COUNTIF($GU31:$HY31,"/")))</f>
        <v/>
      </c>
      <c r="PU31" s="440" t="str">
        <f>IF(OR(COUNTA($GU$4:$HY$4)=0,$A31=""),"",IF('2.ชื่อนักเรียน'!R37="ย้าย","-",COUNTIF($GU31:$HY31,"ป")))</f>
        <v/>
      </c>
      <c r="PV31" s="440" t="str">
        <f>IF(OR(COUNTA($GU$4:$HY$4)=0,$A31=""),"",IF('2.ชื่อนักเรียน'!R37="ย้าย","-",COUNTIF($GU31:$HY31,"ล")))</f>
        <v/>
      </c>
      <c r="PW31" s="441" t="str">
        <f>IF(OR(COUNTA($GU$4:$HY$4)=0,$A31=""),"",IF('2.ชื่อนักเรียน'!R37="ย้าย","-",COUNTIF($GU31:$HY31,"ข")))</f>
        <v/>
      </c>
      <c r="PX31" s="439" t="str">
        <f>IF(OR(COUNTA($IB$4:$JF$4)=0,$A31=""),"",IF('2.ชื่อนักเรียน'!R37="ย้าย","-",COUNTIF($IB31:$JF31,"/")))</f>
        <v/>
      </c>
      <c r="PY31" s="440" t="str">
        <f>IF(OR(COUNTA($IB$4:$JF$4)=0,$A31=""),"",IF('2.ชื่อนักเรียน'!R37="ย้าย","-",COUNTIF($IB31:$JF31,"ป")))</f>
        <v/>
      </c>
      <c r="PZ31" s="440" t="str">
        <f>IF(OR(COUNTA($IB$4:$JF$4)=0,$A31=""),"",IF('2.ชื่อนักเรียน'!R37="ย้าย","-",COUNTIF($IB31:$JF31,"ล")))</f>
        <v/>
      </c>
      <c r="QA31" s="441" t="str">
        <f>IF(OR(COUNTA($IB$4:$JF$4)=0,$A31=""),"",IF('2.ชื่อนักเรียน'!R37="ย้าย","-",COUNTIF($IB31:$JF31,"ข")))</f>
        <v/>
      </c>
      <c r="QB31" s="439" t="str">
        <f>IF(OR(COUNTA($JI$4:$KM$4)=0,$A31=""),"",IF('2.ชื่อนักเรียน'!R37="ย้าย","-",COUNTIF($JI31:$KM31,"/")))</f>
        <v/>
      </c>
      <c r="QC31" s="440" t="str">
        <f>IF(OR(COUNTA($JI$4:$KM$4)=0,$A31=""),"",IF('2.ชื่อนักเรียน'!R37="ย้าย","-",COUNTIF($JI31:$KM31,"ป")))</f>
        <v/>
      </c>
      <c r="QD31" s="440" t="str">
        <f>IF(OR(COUNTA($JI$4:$KM$4)=0,$A31=""),"",IF('2.ชื่อนักเรียน'!R37="ย้าย","-",COUNTIF($JI31:$KM31,"ล")))</f>
        <v/>
      </c>
      <c r="QE31" s="441" t="str">
        <f>IF(OR(COUNTA($JI$4:$KM$4)=0,$A31=""),"",IF('2.ชื่อนักเรียน'!R37="ย้าย","-",COUNTIF($JI31:$KM31,"ข")))</f>
        <v/>
      </c>
      <c r="QF31" s="439" t="str">
        <f>IF(OR(COUNTA($KP$4:$LT$4)=0,$A31=""),"",IF('2.ชื่อนักเรียน'!R37="ย้าย","-",COUNTIF($KP31:$LT31,"/")))</f>
        <v/>
      </c>
      <c r="QG31" s="440" t="str">
        <f>IF(OR(COUNTA($KP$4:$LT$4)=0,$A31=""),"",IF('2.ชื่อนักเรียน'!R37="ย้าย","-",COUNTIF($KP31:$LT31,"ป")))</f>
        <v/>
      </c>
      <c r="QH31" s="440" t="str">
        <f>IF(OR(COUNTA($KP$4:$LT$4)=0,$A31=""),"",IF('2.ชื่อนักเรียน'!R37="ย้าย","-",COUNTIF($KP31:$LT31,"ล")))</f>
        <v/>
      </c>
      <c r="QI31" s="441" t="str">
        <f>IF(OR(COUNTA($KP$4:$LT$4)=0,$A31=""),"",IF('2.ชื่อนักเรียน'!R37="ย้าย","-",COUNTIF($KP31:$LT31,"ข")))</f>
        <v/>
      </c>
      <c r="QJ31" s="439" t="str">
        <f>IF(OR(COUNTA($LW$4:$NA$4)=0,$A31=""),"",IF('2.ชื่อนักเรียน'!R37="ย้าย","-",COUNTIF($LW31:$NA31,"/")))</f>
        <v/>
      </c>
      <c r="QK31" s="440" t="str">
        <f>IF(OR(COUNTA($LW$4:$NA$4)=0,$A31=""),"",IF('2.ชื่อนักเรียน'!R37="ย้าย","-",COUNTIF($LW31:$NA31,"ป")))</f>
        <v/>
      </c>
      <c r="QL31" s="440" t="str">
        <f>IF(OR(COUNTA($LW$4:$NA$4)=0,$A31=""),"",IF('2.ชื่อนักเรียน'!R37="ย้าย","-",COUNTIF($LW31:$NA31,"ล")))</f>
        <v/>
      </c>
      <c r="QM31" s="441" t="str">
        <f>IF(OR(COUNTA($LW$4:$NA$4)=0,$A31=""),"",IF('2.ชื่อนักเรียน'!R37="ย้าย","-",COUNTIF($LW31:$NA31,"ข")))</f>
        <v/>
      </c>
      <c r="QN31" s="439" t="str">
        <f>IF(OR(COUNTA($ND$4:$OH$4)=0,$A31=""),"",IF('2.ชื่อนักเรียน'!R37="ย้าย","-",COUNTIF($ND31:$OH31,"/")))</f>
        <v/>
      </c>
      <c r="QO31" s="440" t="str">
        <f>IF(OR(COUNTA($ND$4:$OH$4)=0,$A31=""),"",IF('2.ชื่อนักเรียน'!R37="ย้าย","-",COUNTIF($ND31:$OH31,"ป")))</f>
        <v/>
      </c>
      <c r="QP31" s="440" t="str">
        <f>IF(OR(COUNTA($ND$4:$OH$4)=0,$A31=""),"",IF('2.ชื่อนักเรียน'!R37="ย้าย","-",COUNTIF($ND31:$OH31,"ล")))</f>
        <v/>
      </c>
      <c r="QQ31" s="440" t="str">
        <f>IF(OR(COUNTA($ND$4:$OH$4)=0,$A31=""),"",IF('2.ชื่อนักเรียน'!R37="ย้าย","-",COUNTIF($ND31:$OH31,"ข")))</f>
        <v/>
      </c>
      <c r="QR31" s="439" t="str">
        <f>IF(OR(COUNTA($PP$3:$QM$3,$QN$3)=0,$A31=""),"",IF('2.ชื่อนักเรียน'!R37="ย้าย","-",SUM(PP31,PT31,PX31,QB31,QF31,QJ31,QN31)))</f>
        <v/>
      </c>
      <c r="QS31" s="440" t="str">
        <f>IF(OR(COUNTA($PP$3:$QM$3,$QN$3)=0,$A31=""),"",IF('2.ชื่อนักเรียน'!R37="ย้าย","-",SUM(PQ31,PU31,PY31,QC31,QG31,QK31,QO31)))</f>
        <v/>
      </c>
      <c r="QT31" s="440" t="str">
        <f>IF(OR(COUNTA($PP$3:$QM$3,$QN$3)=0,$A31=""),"",IF('2.ชื่อนักเรียน'!R37="ย้าย","-",SUM(PR31,PV31,PZ31,QD31,QH31,QL31,QP31)))</f>
        <v/>
      </c>
      <c r="QU31" s="452" t="str">
        <f>IF(OR(COUNTA($PP$3:$QM$3,$QN$3)=0,$A31=""),"",IF('2.ชื่อนักเรียน'!R37="ย้าย","-",SUM(PS31,PW31,QA31,QE31,QI31,QM31,QQ31)))</f>
        <v/>
      </c>
      <c r="QV31" s="428" t="str">
        <f t="shared" si="1"/>
        <v/>
      </c>
      <c r="QW31" s="442" t="str">
        <f>IF(QV31="","",IF('2.ชื่อนักเรียน'!R37="ย้าย","ย้าย",(QV31*100)/COUNTA($GU$4:$HY$4,$IB$4:$JF$4,$JI$4:$KM$4,$KP$4:$LT$4,$LW$4:$NA$4,$ND$4:$OH$4,$FN$4:$GR$4)))</f>
        <v/>
      </c>
      <c r="QX31" s="453" t="str">
        <f>IF('2.ชื่อนักเรียน'!C37="","",'2.ชื่อนักเรียน'!C37)</f>
        <v/>
      </c>
      <c r="QY31" s="454" t="str">
        <f>IF('2.ชื่อนักเรียน'!D37="","",'2.ชื่อนักเรียน'!D37)</f>
        <v/>
      </c>
      <c r="QZ31" s="428" t="str">
        <f>IF(A31="","",IF('2.ชื่อนักเรียน'!R37="ย้าย","-",$RN$4))</f>
        <v/>
      </c>
      <c r="RA31" s="428" t="str">
        <f>IF(A31="","",IF('2.ชื่อนักเรียน'!R37="ย้าย","-",SUM(PP31,OK31,OO31,OS31,OW31,PA31,PE31,PT31,PX31,QB31,QF31,QJ31,QN31)))</f>
        <v/>
      </c>
      <c r="RB31" s="428" t="str">
        <f>IF(A31="","",IF('2.ชื่อนักเรียน'!R37="ย้าย","-",SUM(PQ31,OL31,OP31,OT31,OX31,PB31,PF31,PU31,PY31,QC31,QG31,QK31,QO31)))</f>
        <v/>
      </c>
      <c r="RC31" s="428" t="str">
        <f>IF(A31="","",IF('2.ชื่อนักเรียน'!R37="ย้าย","-",SUM(PR31,OM31,OQ31,OU31,OY31,PC31,PG31,PV31,PZ31,QD31,QH31,QL31,QP31)))</f>
        <v/>
      </c>
      <c r="RD31" s="455" t="str">
        <f>IF(A31="","",IF('2.ชื่อนักเรียน'!R37="ย้าย","-",SUM(PS31,ON31,OR31,OV31,OZ31,PD31,PH31,PW31,QA31,QE31,QI31,QM31,QQ31)))</f>
        <v/>
      </c>
      <c r="RE31" s="442" t="str">
        <f>IF(A31="","",IF('2.ชื่อนักเรียน'!R37="ย้าย","-",(RA31*100)/QZ31))</f>
        <v/>
      </c>
      <c r="RF31" s="428" t="str">
        <f>IF(A31="","",IF('2.ชื่อนักเรียน'!R37="ย้าย","-",RA31))</f>
        <v/>
      </c>
      <c r="RG31" s="442" t="str">
        <f>IF(A31="","",IF('2.ชื่อนักเรียน'!R37="ย้าย","ย้าย",RE31))</f>
        <v/>
      </c>
      <c r="RH31" s="456"/>
    </row>
    <row r="32" spans="1:476" ht="21" customHeight="1">
      <c r="A32" s="446" t="str">
        <f>IF('2.ชื่อนักเรียน'!C38="","",'2.ชื่อนักเรียน'!C38)</f>
        <v/>
      </c>
      <c r="B32" s="447" t="str">
        <f>IF('2.ชื่อนักเรียน'!D38="","",'2.ชื่อนักเรียน'!D38)</f>
        <v/>
      </c>
      <c r="C32" s="448" t="str">
        <f>IF('2.ชื่อนักเรียน'!R38="","",'2.ชื่อนักเรียน'!R38)</f>
        <v/>
      </c>
      <c r="D32" s="428">
        <v>28</v>
      </c>
      <c r="E32" s="449"/>
      <c r="F32" s="450"/>
      <c r="G32" s="450"/>
      <c r="H32" s="450"/>
      <c r="I32" s="450"/>
      <c r="J32" s="450"/>
      <c r="K32" s="450"/>
      <c r="L32" s="450"/>
      <c r="M32" s="450"/>
      <c r="N32" s="450"/>
      <c r="O32" s="450"/>
      <c r="P32" s="450"/>
      <c r="Q32" s="450"/>
      <c r="R32" s="450"/>
      <c r="S32" s="450"/>
      <c r="T32" s="450"/>
      <c r="U32" s="450"/>
      <c r="V32" s="450"/>
      <c r="W32" s="450"/>
      <c r="X32" s="450"/>
      <c r="Y32" s="450"/>
      <c r="Z32" s="450"/>
      <c r="AA32" s="450"/>
      <c r="AB32" s="450"/>
      <c r="AC32" s="450"/>
      <c r="AD32" s="450"/>
      <c r="AE32" s="450"/>
      <c r="AF32" s="450"/>
      <c r="AG32" s="450"/>
      <c r="AH32" s="450"/>
      <c r="AI32" s="451"/>
      <c r="AJ32" s="428" t="str">
        <f>IF(COUNTA($E$3:$AI$3)=0,"",IF('2.ชื่อนักเรียน'!R38="ย้าย","ย้าย",OK32))</f>
        <v/>
      </c>
      <c r="AK32" s="428">
        <v>28</v>
      </c>
      <c r="AL32" s="449"/>
      <c r="AM32" s="450"/>
      <c r="AN32" s="450"/>
      <c r="AO32" s="450"/>
      <c r="AP32" s="450"/>
      <c r="AQ32" s="450"/>
      <c r="AR32" s="450"/>
      <c r="AS32" s="450"/>
      <c r="AT32" s="450"/>
      <c r="AU32" s="450"/>
      <c r="AV32" s="450"/>
      <c r="AW32" s="450"/>
      <c r="AX32" s="450"/>
      <c r="AY32" s="450"/>
      <c r="AZ32" s="450"/>
      <c r="BA32" s="450"/>
      <c r="BB32" s="450"/>
      <c r="BC32" s="450"/>
      <c r="BD32" s="450"/>
      <c r="BE32" s="450"/>
      <c r="BF32" s="450"/>
      <c r="BG32" s="450"/>
      <c r="BH32" s="450"/>
      <c r="BI32" s="450"/>
      <c r="BJ32" s="450"/>
      <c r="BK32" s="450"/>
      <c r="BL32" s="450"/>
      <c r="BM32" s="450"/>
      <c r="BN32" s="450"/>
      <c r="BO32" s="450"/>
      <c r="BP32" s="451"/>
      <c r="BQ32" s="428" t="str">
        <f>IF(COUNTA($AL$4:$BP$4)=0,"",IF('2.ชื่อนักเรียน'!R38="ย้าย","ย้าย",OO32))</f>
        <v/>
      </c>
      <c r="BR32" s="428">
        <v>28</v>
      </c>
      <c r="BS32" s="449"/>
      <c r="BT32" s="450"/>
      <c r="BU32" s="450"/>
      <c r="BV32" s="450"/>
      <c r="BW32" s="450"/>
      <c r="BX32" s="450"/>
      <c r="BY32" s="450"/>
      <c r="BZ32" s="450"/>
      <c r="CA32" s="450"/>
      <c r="CB32" s="450"/>
      <c r="CC32" s="450"/>
      <c r="CD32" s="450"/>
      <c r="CE32" s="450"/>
      <c r="CF32" s="450"/>
      <c r="CG32" s="450"/>
      <c r="CH32" s="450"/>
      <c r="CI32" s="450"/>
      <c r="CJ32" s="450"/>
      <c r="CK32" s="450"/>
      <c r="CL32" s="450"/>
      <c r="CM32" s="450"/>
      <c r="CN32" s="450"/>
      <c r="CO32" s="450"/>
      <c r="CP32" s="450"/>
      <c r="CQ32" s="450"/>
      <c r="CR32" s="450"/>
      <c r="CS32" s="450"/>
      <c r="CT32" s="450"/>
      <c r="CU32" s="450"/>
      <c r="CV32" s="450"/>
      <c r="CW32" s="451"/>
      <c r="CX32" s="428" t="str">
        <f>IF(COUNTA($BS$4:$CW$4)=0,"",IF('2.ชื่อนักเรียน'!R38="ย้าย","ย้าย",OS32))</f>
        <v/>
      </c>
      <c r="CY32" s="428">
        <v>28</v>
      </c>
      <c r="CZ32" s="449"/>
      <c r="DA32" s="450"/>
      <c r="DB32" s="450"/>
      <c r="DC32" s="450"/>
      <c r="DD32" s="450"/>
      <c r="DE32" s="450"/>
      <c r="DF32" s="450"/>
      <c r="DG32" s="450"/>
      <c r="DH32" s="450"/>
      <c r="DI32" s="450"/>
      <c r="DJ32" s="450"/>
      <c r="DK32" s="450"/>
      <c r="DL32" s="450"/>
      <c r="DM32" s="450"/>
      <c r="DN32" s="450"/>
      <c r="DO32" s="450"/>
      <c r="DP32" s="450"/>
      <c r="DQ32" s="450"/>
      <c r="DR32" s="450"/>
      <c r="DS32" s="450"/>
      <c r="DT32" s="450"/>
      <c r="DU32" s="450"/>
      <c r="DV32" s="450"/>
      <c r="DW32" s="450"/>
      <c r="DX32" s="450"/>
      <c r="DY32" s="450"/>
      <c r="DZ32" s="450"/>
      <c r="EA32" s="450"/>
      <c r="EB32" s="450"/>
      <c r="EC32" s="450"/>
      <c r="ED32" s="451"/>
      <c r="EE32" s="428" t="str">
        <f>IF(COUNTA($CZ$4:$ED$4)=0,"",IF('2.ชื่อนักเรียน'!R38="ย้าย","ย้าย",OW32))</f>
        <v/>
      </c>
      <c r="EF32" s="428">
        <v>28</v>
      </c>
      <c r="EG32" s="449"/>
      <c r="EH32" s="450"/>
      <c r="EI32" s="450"/>
      <c r="EJ32" s="450"/>
      <c r="EK32" s="450"/>
      <c r="EL32" s="450"/>
      <c r="EM32" s="450"/>
      <c r="EN32" s="450"/>
      <c r="EO32" s="450"/>
      <c r="EP32" s="450"/>
      <c r="EQ32" s="450"/>
      <c r="ER32" s="450"/>
      <c r="ES32" s="450"/>
      <c r="ET32" s="450"/>
      <c r="EU32" s="450"/>
      <c r="EV32" s="450"/>
      <c r="EW32" s="450"/>
      <c r="EX32" s="450"/>
      <c r="EY32" s="450"/>
      <c r="EZ32" s="450"/>
      <c r="FA32" s="450"/>
      <c r="FB32" s="450"/>
      <c r="FC32" s="450"/>
      <c r="FD32" s="450"/>
      <c r="FE32" s="450"/>
      <c r="FF32" s="450"/>
      <c r="FG32" s="450"/>
      <c r="FH32" s="450"/>
      <c r="FI32" s="450"/>
      <c r="FJ32" s="450"/>
      <c r="FK32" s="451"/>
      <c r="FL32" s="428" t="str">
        <f>IF(COUNTA($EG$4:$FK$4)=0,"",IF('2.ชื่อนักเรียน'!R38="ย้าย","ย้าย",PA32))</f>
        <v/>
      </c>
      <c r="FM32" s="428">
        <v>28</v>
      </c>
      <c r="FN32" s="449"/>
      <c r="FO32" s="450"/>
      <c r="FP32" s="450"/>
      <c r="FQ32" s="450"/>
      <c r="FR32" s="450"/>
      <c r="FS32" s="450"/>
      <c r="FT32" s="450"/>
      <c r="FU32" s="450"/>
      <c r="FV32" s="450"/>
      <c r="FW32" s="450"/>
      <c r="FX32" s="450"/>
      <c r="FY32" s="450"/>
      <c r="FZ32" s="450"/>
      <c r="GA32" s="450"/>
      <c r="GB32" s="450"/>
      <c r="GC32" s="450"/>
      <c r="GD32" s="450"/>
      <c r="GE32" s="450"/>
      <c r="GF32" s="450"/>
      <c r="GG32" s="450"/>
      <c r="GH32" s="450"/>
      <c r="GI32" s="450"/>
      <c r="GJ32" s="450"/>
      <c r="GK32" s="450"/>
      <c r="GL32" s="450"/>
      <c r="GM32" s="450"/>
      <c r="GN32" s="450"/>
      <c r="GO32" s="450"/>
      <c r="GP32" s="450"/>
      <c r="GQ32" s="450"/>
      <c r="GR32" s="451"/>
      <c r="GS32" s="428" t="str">
        <f>IF(COUNTA($FN$4:$GR$4)=0,"",IF('2.ชื่อนักเรียน'!R38="ย้าย","ย้าย",PE32))</f>
        <v/>
      </c>
      <c r="GT32" s="428">
        <v>28</v>
      </c>
      <c r="GU32" s="449"/>
      <c r="GV32" s="450"/>
      <c r="GW32" s="450"/>
      <c r="GX32" s="450"/>
      <c r="GY32" s="450"/>
      <c r="GZ32" s="450"/>
      <c r="HA32" s="450"/>
      <c r="HB32" s="450"/>
      <c r="HC32" s="450"/>
      <c r="HD32" s="450"/>
      <c r="HE32" s="450"/>
      <c r="HF32" s="450"/>
      <c r="HG32" s="450"/>
      <c r="HH32" s="450"/>
      <c r="HI32" s="450"/>
      <c r="HJ32" s="450"/>
      <c r="HK32" s="450"/>
      <c r="HL32" s="450"/>
      <c r="HM32" s="450"/>
      <c r="HN32" s="450"/>
      <c r="HO32" s="450"/>
      <c r="HP32" s="450"/>
      <c r="HQ32" s="450"/>
      <c r="HR32" s="450"/>
      <c r="HS32" s="450"/>
      <c r="HT32" s="450"/>
      <c r="HU32" s="450"/>
      <c r="HV32" s="450"/>
      <c r="HW32" s="450"/>
      <c r="HX32" s="450"/>
      <c r="HY32" s="451"/>
      <c r="HZ32" s="428" t="str">
        <f>IF(COUNTA($GU$4:HY31)=0,"",IF('2.ชื่อนักเรียน'!R38="ย้าย","ย้าย",PT32))</f>
        <v/>
      </c>
      <c r="IA32" s="428">
        <v>28</v>
      </c>
      <c r="IB32" s="449"/>
      <c r="IC32" s="450"/>
      <c r="ID32" s="450"/>
      <c r="IE32" s="450"/>
      <c r="IF32" s="450"/>
      <c r="IG32" s="450"/>
      <c r="IH32" s="450"/>
      <c r="II32" s="450"/>
      <c r="IJ32" s="450"/>
      <c r="IK32" s="450"/>
      <c r="IL32" s="450"/>
      <c r="IM32" s="450"/>
      <c r="IN32" s="450"/>
      <c r="IO32" s="450"/>
      <c r="IP32" s="450"/>
      <c r="IQ32" s="450"/>
      <c r="IR32" s="450"/>
      <c r="IS32" s="450"/>
      <c r="IT32" s="450"/>
      <c r="IU32" s="450"/>
      <c r="IV32" s="450"/>
      <c r="IW32" s="450"/>
      <c r="IX32" s="450"/>
      <c r="IY32" s="450"/>
      <c r="IZ32" s="450"/>
      <c r="JA32" s="450"/>
      <c r="JB32" s="450"/>
      <c r="JC32" s="450"/>
      <c r="JD32" s="450"/>
      <c r="JE32" s="450"/>
      <c r="JF32" s="451"/>
      <c r="JG32" s="428" t="str">
        <f>IF(COUNTA($IB$4:$JF$4)=0,"",IF('2.ชื่อนักเรียน'!R38="ย้าย","ย้าย",PX32))</f>
        <v/>
      </c>
      <c r="JH32" s="428">
        <v>28</v>
      </c>
      <c r="JI32" s="449"/>
      <c r="JJ32" s="450"/>
      <c r="JK32" s="450"/>
      <c r="JL32" s="450"/>
      <c r="JM32" s="450"/>
      <c r="JN32" s="450"/>
      <c r="JO32" s="450"/>
      <c r="JP32" s="450"/>
      <c r="JQ32" s="450"/>
      <c r="JR32" s="450"/>
      <c r="JS32" s="450"/>
      <c r="JT32" s="450"/>
      <c r="JU32" s="450"/>
      <c r="JV32" s="450"/>
      <c r="JW32" s="450"/>
      <c r="JX32" s="450"/>
      <c r="JY32" s="450"/>
      <c r="JZ32" s="450"/>
      <c r="KA32" s="450"/>
      <c r="KB32" s="450"/>
      <c r="KC32" s="450"/>
      <c r="KD32" s="450"/>
      <c r="KE32" s="450"/>
      <c r="KF32" s="450"/>
      <c r="KG32" s="450"/>
      <c r="KH32" s="450"/>
      <c r="KI32" s="450"/>
      <c r="KJ32" s="450"/>
      <c r="KK32" s="450"/>
      <c r="KL32" s="450"/>
      <c r="KM32" s="451"/>
      <c r="KN32" s="430" t="str">
        <f>IF(COUNTA($JI$4:$KM$4)=0,"",IF('2.ชื่อนักเรียน'!R38="ย้าย","ย้าย",QB32))</f>
        <v/>
      </c>
      <c r="KO32" s="428">
        <v>28</v>
      </c>
      <c r="KP32" s="449"/>
      <c r="KQ32" s="450"/>
      <c r="KR32" s="450"/>
      <c r="KS32" s="450"/>
      <c r="KT32" s="450"/>
      <c r="KU32" s="450"/>
      <c r="KV32" s="450"/>
      <c r="KW32" s="450"/>
      <c r="KX32" s="450"/>
      <c r="KY32" s="450"/>
      <c r="KZ32" s="450"/>
      <c r="LA32" s="450"/>
      <c r="LB32" s="450"/>
      <c r="LC32" s="450"/>
      <c r="LD32" s="450"/>
      <c r="LE32" s="450"/>
      <c r="LF32" s="450"/>
      <c r="LG32" s="450"/>
      <c r="LH32" s="450"/>
      <c r="LI32" s="450"/>
      <c r="LJ32" s="450"/>
      <c r="LK32" s="450"/>
      <c r="LL32" s="450"/>
      <c r="LM32" s="450"/>
      <c r="LN32" s="450"/>
      <c r="LO32" s="450"/>
      <c r="LP32" s="450"/>
      <c r="LQ32" s="450"/>
      <c r="LR32" s="450"/>
      <c r="LS32" s="450"/>
      <c r="LT32" s="451"/>
      <c r="LU32" s="430" t="str">
        <f>IF(COUNTA($KP$4:$LT$4)=0,"",IF('2.ชื่อนักเรียน'!R38="ย้าย","ย้าย",QF32))</f>
        <v/>
      </c>
      <c r="LV32" s="428">
        <v>28</v>
      </c>
      <c r="LW32" s="449"/>
      <c r="LX32" s="450"/>
      <c r="LY32" s="450"/>
      <c r="LZ32" s="450"/>
      <c r="MA32" s="450"/>
      <c r="MB32" s="450"/>
      <c r="MC32" s="450"/>
      <c r="MD32" s="450"/>
      <c r="ME32" s="450"/>
      <c r="MF32" s="450"/>
      <c r="MG32" s="450"/>
      <c r="MH32" s="450"/>
      <c r="MI32" s="450"/>
      <c r="MJ32" s="450"/>
      <c r="MK32" s="450"/>
      <c r="ML32" s="450"/>
      <c r="MM32" s="450"/>
      <c r="MN32" s="450"/>
      <c r="MO32" s="450"/>
      <c r="MP32" s="450"/>
      <c r="MQ32" s="450"/>
      <c r="MR32" s="450"/>
      <c r="MS32" s="450"/>
      <c r="MT32" s="450"/>
      <c r="MU32" s="450"/>
      <c r="MV32" s="450"/>
      <c r="MW32" s="450"/>
      <c r="MX32" s="450"/>
      <c r="MY32" s="450"/>
      <c r="MZ32" s="450"/>
      <c r="NA32" s="451"/>
      <c r="NB32" s="430" t="str">
        <f>IF(COUNTA($LW$5:$NA$5)=0,"",IF('2.ชื่อนักเรียน'!R38="ย้าย","ย้าย",QJ32))</f>
        <v/>
      </c>
      <c r="NC32" s="430">
        <v>28</v>
      </c>
      <c r="ND32" s="449"/>
      <c r="NE32" s="450"/>
      <c r="NF32" s="450"/>
      <c r="NG32" s="450"/>
      <c r="NH32" s="450"/>
      <c r="NI32" s="450"/>
      <c r="NJ32" s="450"/>
      <c r="NK32" s="450"/>
      <c r="NL32" s="450"/>
      <c r="NM32" s="450"/>
      <c r="NN32" s="450"/>
      <c r="NO32" s="450"/>
      <c r="NP32" s="450"/>
      <c r="NQ32" s="450"/>
      <c r="NR32" s="450"/>
      <c r="NS32" s="450"/>
      <c r="NT32" s="450"/>
      <c r="NU32" s="450"/>
      <c r="NV32" s="450"/>
      <c r="NW32" s="450"/>
      <c r="NX32" s="450"/>
      <c r="NY32" s="450"/>
      <c r="NZ32" s="450"/>
      <c r="OA32" s="450"/>
      <c r="OB32" s="450"/>
      <c r="OC32" s="450"/>
      <c r="OD32" s="450"/>
      <c r="OE32" s="450"/>
      <c r="OF32" s="450"/>
      <c r="OG32" s="450"/>
      <c r="OH32" s="451"/>
      <c r="OI32" s="430" t="str">
        <f>IF(COUNTA($ND$4:$OH$4)=0,"",IF('2.ชื่อนักเรียน'!R38="ย้าย","ย้าย",QN32))</f>
        <v/>
      </c>
      <c r="OJ32" s="428">
        <v>28</v>
      </c>
      <c r="OK32" s="439" t="str">
        <f>IF(OR(COUNTA($E$4:$AI$4)=0,$A32=""),"",IF('2.ชื่อนักเรียน'!R38="ย้าย","-",COUNTIF($E32:$AI32,"/")))</f>
        <v/>
      </c>
      <c r="OL32" s="440" t="str">
        <f>IF(OR(COUNTA($E$4:$AI$4)=0,$A32=""),"",IF('2.ชื่อนักเรียน'!R38="ย้าย","-",COUNTIF($E32:$AI32,"ป")))</f>
        <v/>
      </c>
      <c r="OM32" s="440" t="str">
        <f>IF(OR(COUNTA($E$4:$AI$4)=0,$A32=""),"",IF('2.ชื่อนักเรียน'!R38="ย้าย","-",COUNTIF($E32:$AI32,"ล")))</f>
        <v/>
      </c>
      <c r="ON32" s="441" t="str">
        <f>IF(OR(COUNTA($E$4:$AI$4)=0,$A32=""),"",IF('2.ชื่อนักเรียน'!R38="ย้าย","-",COUNTIF($E32:$AI32,"ข")))</f>
        <v/>
      </c>
      <c r="OO32" s="439" t="str">
        <f>IF(OR(COUNTA($AL$4:$BP$4)=0,$A32=""),"",IF('2.ชื่อนักเรียน'!R38="ย้าย","-",COUNTIF($AL32:$BP32,"/")))</f>
        <v/>
      </c>
      <c r="OP32" s="440" t="str">
        <f>IF(OR(COUNTA($AL$4:$BP$4)=0,$A32=""),"",IF('2.ชื่อนักเรียน'!R38="ย้าย","-",COUNTIF($AL32:$BP32,"ป")))</f>
        <v/>
      </c>
      <c r="OQ32" s="440" t="str">
        <f>IF(OR(COUNTA($AL$4:$BP$4)=0,$A32=""),"",IF('2.ชื่อนักเรียน'!R38="ย้าย","-",COUNTIF($AL32:$BP32,"ล")))</f>
        <v/>
      </c>
      <c r="OR32" s="441" t="str">
        <f>IF(OR(COUNTA($AL$4:$BP$4)=0,$A32=""),"",IF('2.ชื่อนักเรียน'!R38="ย้าย","-",COUNTIF($AL32:$BP32,"ข")))</f>
        <v/>
      </c>
      <c r="OS32" s="439" t="str">
        <f>IF(OR(COUNTA($BS$4:$CW$4)=0,$A32=""),"",IF('2.ชื่อนักเรียน'!R38="ย้าย","-",COUNTIF($BS32:$CW32,"/")))</f>
        <v/>
      </c>
      <c r="OT32" s="440" t="str">
        <f>IF(OR(COUNTA($BS$4:$CW$4)=0,$A32=""),"",IF('2.ชื่อนักเรียน'!R38="ย้าย","-",COUNTIF($BS32:$CW32,"ป")))</f>
        <v/>
      </c>
      <c r="OU32" s="440" t="str">
        <f>IF(OR(COUNTA($BS$4:$CW$4)=0,$A32=""),"",IF('2.ชื่อนักเรียน'!R38="ย้าย","-",COUNTIF($BS32:$CW32,"ล")))</f>
        <v/>
      </c>
      <c r="OV32" s="441" t="str">
        <f>IF(OR(COUNTA($BS$4:$CW$4)=0,$A32=""),"",IF('2.ชื่อนักเรียน'!R38="ย้าย","-",COUNTIF($BS32:$CW32,"ข")))</f>
        <v/>
      </c>
      <c r="OW32" s="439" t="str">
        <f>IF(OR(COUNTA($CZ$4:$ED$4)=0,$A32=""),"",IF('2.ชื่อนักเรียน'!R38="ย้าย","-",COUNTIF($CZ32:$ED32,"/")))</f>
        <v/>
      </c>
      <c r="OX32" s="440" t="str">
        <f>IF(OR(COUNTA($CZ$4:$ED$4)=0,$A32=""),"",IF('2.ชื่อนักเรียน'!R38="ย้าย","-",COUNTIF($CZ32:$ED32,"ป")))</f>
        <v/>
      </c>
      <c r="OY32" s="440" t="str">
        <f>IF(OR(COUNTA($CZ$4:$ED$4)=0,A32=""),"",IF('2.ชื่อนักเรียน'!R38="ย้าย","-",COUNTIF($CZ32:$ED32,"ล")))</f>
        <v/>
      </c>
      <c r="OZ32" s="441" t="str">
        <f>IF(OR(COUNTA($CZ$4:$ED$4)=0,A32=""),"",IF('2.ชื่อนักเรียน'!R38="ย้าย","-",COUNTIF($CZ32:$ED32,"ข")))</f>
        <v/>
      </c>
      <c r="PA32" s="439" t="str">
        <f>IF(OR(COUNTA($EG$4:$FK$4)=0,$A32=""),"",IF('2.ชื่อนักเรียน'!R38="ย้าย","-",COUNTIF($EG32:$FK32,"/")))</f>
        <v/>
      </c>
      <c r="PB32" s="440" t="str">
        <f>IF(OR(COUNTA($EG$4:$FK$4)=0,$A32=""),"",IF('2.ชื่อนักเรียน'!R38="ย้าย","-",COUNTIF($EG32:$FK32,"ป")))</f>
        <v/>
      </c>
      <c r="PC32" s="440" t="str">
        <f>IF(OR(COUNTA($EG$4:$FK$4)=0,A32=""),"",IF('2.ชื่อนักเรียน'!R38="ย้าย","-",COUNTIF($EG32:$FK32,"ล")))</f>
        <v/>
      </c>
      <c r="PD32" s="441" t="str">
        <f>IF(OR(COUNTA($EG$4:$FK$4)=0,A32=""),"",IF('2.ชื่อนักเรียน'!R38="ย้าย","-",COUNTIF($EG32:$FK32,"ข")))</f>
        <v/>
      </c>
      <c r="PE32" s="439" t="str">
        <f>IF(OR(COUNTA($FN$4:$GR$4)=0,$A32=""),"",IF('2.ชื่อนักเรียน'!R38="ย้าย","-",COUNTIF($FN32:$GR32,"/")))</f>
        <v/>
      </c>
      <c r="PF32" s="440" t="str">
        <f>IF(OR(COUNTA($FN$4:$GR$4)=0,$A32=""),"",IF('2.ชื่อนักเรียน'!R38="ย้าย","-",COUNTIF($FN32:$GR32,"ป")))</f>
        <v/>
      </c>
      <c r="PG32" s="440" t="str">
        <f>IF(OR(COUNTA($FN$4:$GR$4)=0,A32=""),"",IF('2.ชื่อนักเรียน'!R38="ย้าย","-",COUNTIF($FN32:$GR32,"ล")))</f>
        <v/>
      </c>
      <c r="PH32" s="440" t="str">
        <f>IF(OR(COUNTA($FN$4:$GR$4)=0,A32=""),"",IF('2.ชื่อนักเรียน'!R38="ย้าย","-",COUNTIF($FN32:$GR32,"ข")))</f>
        <v/>
      </c>
      <c r="PI32" s="439" t="str">
        <f>IF(OR(COUNTA($OK$3:$PD$3,$PE$3)=0,$A32=""),"",IF('2.ชื่อนักเรียน'!R38="ย้าย","-",SUM(OK32,OO32,OS32,OW32,PA32,PE32)))</f>
        <v/>
      </c>
      <c r="PJ32" s="440" t="str">
        <f>IF(OR(COUNTA($OK$3:$PD$3,$PE$3)=0,$A32=""),"",IF('2.ชื่อนักเรียน'!R38="ย้าย","-",SUM(OL32,OP32,OT32,OX32,PB32,PF32)))</f>
        <v/>
      </c>
      <c r="PK32" s="440" t="str">
        <f>IF(OR(COUNTA($OK$3:$PD$3,$PE$3)=0,$A32=""),"",IF('2.ชื่อนักเรียน'!R38="ย้าย","-",SUM(OM32,OQ32,OU32,OY32,PC32,PG32)))</f>
        <v/>
      </c>
      <c r="PL32" s="452" t="str">
        <f>IF(OR(COUNTA($OK$3:$PD$3,$PE$3)=0,$A32=""),"",IF('2.ชื่อนักเรียน'!R38="ย้าย","-",SUM(ON32,OR32,OV32,OZ32,PD32,PH32)))</f>
        <v/>
      </c>
      <c r="PM32" s="428" t="str">
        <f t="shared" si="0"/>
        <v/>
      </c>
      <c r="PN32" s="442" t="str">
        <f>IF(PM32="","",IF('2.ชื่อนักเรียน'!R38="ย้าย","ย้าย",(PM32*100)/COUNTA($E$4:$AI$4,$AL$4:$BP$4,$BS$4:$CW$4,$CZ$4:$ED$4,$EG$4:$FK$4)))</f>
        <v/>
      </c>
      <c r="PO32" s="428">
        <v>28</v>
      </c>
      <c r="PP32" s="439" t="str">
        <f>IF(OR(COUNTA($FN$4:$GR$4)=0,$A32=""),"",IF('2.ชื่อนักเรียน'!R38="ย้าย","-",COUNTIF($FN32:$GR32,"/")))</f>
        <v/>
      </c>
      <c r="PQ32" s="440" t="str">
        <f>IF(OR(COUNTA($FN$4:$GR$4)=0,$A32=""),"",IF('2.ชื่อนักเรียน'!R38="ย้าย","-",COUNTIF($FN32:$GR32,"ป")))</f>
        <v/>
      </c>
      <c r="PR32" s="440" t="str">
        <f>IF(OR(COUNTA($FN$4:$GR$4)=0,A32=""),"",IF('2.ชื่อนักเรียน'!R38="ย้าย","-",COUNTIF($FN32:$GR32,"ล")))</f>
        <v/>
      </c>
      <c r="PS32" s="441" t="str">
        <f>IF(OR(COUNTA($FN$4:$GR$4)=0,A32=""),"",IF('2.ชื่อนักเรียน'!R38="ย้าย","-",COUNTIF($FN32:$GR32,"ข")))</f>
        <v/>
      </c>
      <c r="PT32" s="439" t="str">
        <f>IF(OR(COUNTA($GU$4:$HY$4)=0,$A32=""),"",IF('2.ชื่อนักเรียน'!R38="ย้าย","-",COUNTIF($GU32:$HY32,"/")))</f>
        <v/>
      </c>
      <c r="PU32" s="440" t="str">
        <f>IF(OR(COUNTA($GU$4:$HY$4)=0,$A32=""),"",IF('2.ชื่อนักเรียน'!R38="ย้าย","-",COUNTIF($GU32:$HY32,"ป")))</f>
        <v/>
      </c>
      <c r="PV32" s="440" t="str">
        <f>IF(OR(COUNTA($GU$4:$HY$4)=0,$A32=""),"",IF('2.ชื่อนักเรียน'!R38="ย้าย","-",COUNTIF($GU32:$HY32,"ล")))</f>
        <v/>
      </c>
      <c r="PW32" s="441" t="str">
        <f>IF(OR(COUNTA($GU$4:$HY$4)=0,$A32=""),"",IF('2.ชื่อนักเรียน'!R38="ย้าย","-",COUNTIF($GU32:$HY32,"ข")))</f>
        <v/>
      </c>
      <c r="PX32" s="439" t="str">
        <f>IF(OR(COUNTA($IB$4:$JF$4)=0,$A32=""),"",IF('2.ชื่อนักเรียน'!R38="ย้าย","-",COUNTIF($IB32:$JF32,"/")))</f>
        <v/>
      </c>
      <c r="PY32" s="440" t="str">
        <f>IF(OR(COUNTA($IB$4:$JF$4)=0,$A32=""),"",IF('2.ชื่อนักเรียน'!R38="ย้าย","-",COUNTIF($IB32:$JF32,"ป")))</f>
        <v/>
      </c>
      <c r="PZ32" s="440" t="str">
        <f>IF(OR(COUNTA($IB$4:$JF$4)=0,$A32=""),"",IF('2.ชื่อนักเรียน'!R38="ย้าย","-",COUNTIF($IB32:$JF32,"ล")))</f>
        <v/>
      </c>
      <c r="QA32" s="441" t="str">
        <f>IF(OR(COUNTA($IB$4:$JF$4)=0,$A32=""),"",IF('2.ชื่อนักเรียน'!R38="ย้าย","-",COUNTIF($IB32:$JF32,"ข")))</f>
        <v/>
      </c>
      <c r="QB32" s="439" t="str">
        <f>IF(OR(COUNTA($JI$4:$KM$4)=0,$A32=""),"",IF('2.ชื่อนักเรียน'!R38="ย้าย","-",COUNTIF($JI32:$KM32,"/")))</f>
        <v/>
      </c>
      <c r="QC32" s="440" t="str">
        <f>IF(OR(COUNTA($JI$4:$KM$4)=0,$A32=""),"",IF('2.ชื่อนักเรียน'!R38="ย้าย","-",COUNTIF($JI32:$KM32,"ป")))</f>
        <v/>
      </c>
      <c r="QD32" s="440" t="str">
        <f>IF(OR(COUNTA($JI$4:$KM$4)=0,$A32=""),"",IF('2.ชื่อนักเรียน'!R38="ย้าย","-",COUNTIF($JI32:$KM32,"ล")))</f>
        <v/>
      </c>
      <c r="QE32" s="441" t="str">
        <f>IF(OR(COUNTA($JI$4:$KM$4)=0,$A32=""),"",IF('2.ชื่อนักเรียน'!R38="ย้าย","-",COUNTIF($JI32:$KM32,"ข")))</f>
        <v/>
      </c>
      <c r="QF32" s="439" t="str">
        <f>IF(OR(COUNTA($KP$4:$LT$4)=0,$A32=""),"",IF('2.ชื่อนักเรียน'!R38="ย้าย","-",COUNTIF($KP32:$LT32,"/")))</f>
        <v/>
      </c>
      <c r="QG32" s="440" t="str">
        <f>IF(OR(COUNTA($KP$4:$LT$4)=0,$A32=""),"",IF('2.ชื่อนักเรียน'!R38="ย้าย","-",COUNTIF($KP32:$LT32,"ป")))</f>
        <v/>
      </c>
      <c r="QH32" s="440" t="str">
        <f>IF(OR(COUNTA($KP$4:$LT$4)=0,$A32=""),"",IF('2.ชื่อนักเรียน'!R38="ย้าย","-",COUNTIF($KP32:$LT32,"ล")))</f>
        <v/>
      </c>
      <c r="QI32" s="441" t="str">
        <f>IF(OR(COUNTA($KP$4:$LT$4)=0,$A32=""),"",IF('2.ชื่อนักเรียน'!R38="ย้าย","-",COUNTIF($KP32:$LT32,"ข")))</f>
        <v/>
      </c>
      <c r="QJ32" s="439" t="str">
        <f>IF(OR(COUNTA($LW$4:$NA$4)=0,$A32=""),"",IF('2.ชื่อนักเรียน'!R38="ย้าย","-",COUNTIF($LW32:$NA32,"/")))</f>
        <v/>
      </c>
      <c r="QK32" s="440" t="str">
        <f>IF(OR(COUNTA($LW$4:$NA$4)=0,$A32=""),"",IF('2.ชื่อนักเรียน'!R38="ย้าย","-",COUNTIF($LW32:$NA32,"ป")))</f>
        <v/>
      </c>
      <c r="QL32" s="440" t="str">
        <f>IF(OR(COUNTA($LW$4:$NA$4)=0,$A32=""),"",IF('2.ชื่อนักเรียน'!R38="ย้าย","-",COUNTIF($LW32:$NA32,"ล")))</f>
        <v/>
      </c>
      <c r="QM32" s="441" t="str">
        <f>IF(OR(COUNTA($LW$4:$NA$4)=0,$A32=""),"",IF('2.ชื่อนักเรียน'!R38="ย้าย","-",COUNTIF($LW32:$NA32,"ข")))</f>
        <v/>
      </c>
      <c r="QN32" s="439" t="str">
        <f>IF(OR(COUNTA($ND$4:$OH$4)=0,$A32=""),"",IF('2.ชื่อนักเรียน'!R38="ย้าย","-",COUNTIF($ND32:$OH32,"/")))</f>
        <v/>
      </c>
      <c r="QO32" s="440" t="str">
        <f>IF(OR(COUNTA($ND$4:$OH$4)=0,$A32=""),"",IF('2.ชื่อนักเรียน'!R38="ย้าย","-",COUNTIF($ND32:$OH32,"ป")))</f>
        <v/>
      </c>
      <c r="QP32" s="440" t="str">
        <f>IF(OR(COUNTA($ND$4:$OH$4)=0,$A32=""),"",IF('2.ชื่อนักเรียน'!R38="ย้าย","-",COUNTIF($ND32:$OH32,"ล")))</f>
        <v/>
      </c>
      <c r="QQ32" s="440" t="str">
        <f>IF(OR(COUNTA($ND$4:$OH$4)=0,$A32=""),"",IF('2.ชื่อนักเรียน'!R38="ย้าย","-",COUNTIF($ND32:$OH32,"ข")))</f>
        <v/>
      </c>
      <c r="QR32" s="439" t="str">
        <f>IF(OR(COUNTA($PP$3:$QM$3,$QN$3)=0,$A32=""),"",IF('2.ชื่อนักเรียน'!R38="ย้าย","-",SUM(PP32,PT32,PX32,QB32,QF32,QJ32,QN32)))</f>
        <v/>
      </c>
      <c r="QS32" s="440" t="str">
        <f>IF(OR(COUNTA($PP$3:$QM$3,$QN$3)=0,$A32=""),"",IF('2.ชื่อนักเรียน'!R38="ย้าย","-",SUM(PQ32,PU32,PY32,QC32,QG32,QK32,QO32)))</f>
        <v/>
      </c>
      <c r="QT32" s="440" t="str">
        <f>IF(OR(COUNTA($PP$3:$QM$3,$QN$3)=0,$A32=""),"",IF('2.ชื่อนักเรียน'!R38="ย้าย","-",SUM(PR32,PV32,PZ32,QD32,QH32,QL32,QP32)))</f>
        <v/>
      </c>
      <c r="QU32" s="452" t="str">
        <f>IF(OR(COUNTA($PP$3:$QM$3,$QN$3)=0,$A32=""),"",IF('2.ชื่อนักเรียน'!R38="ย้าย","-",SUM(PS32,PW32,QA32,QE32,QI32,QM32,QQ32)))</f>
        <v/>
      </c>
      <c r="QV32" s="428" t="str">
        <f t="shared" si="1"/>
        <v/>
      </c>
      <c r="QW32" s="442" t="str">
        <f>IF(QV32="","",IF('2.ชื่อนักเรียน'!R38="ย้าย","ย้าย",(QV32*100)/COUNTA($GU$4:$HY$4,$IB$4:$JF$4,$JI$4:$KM$4,$KP$4:$LT$4,$LW$4:$NA$4,$ND$4:$OH$4,$FN$4:$GR$4)))</f>
        <v/>
      </c>
      <c r="QX32" s="453" t="str">
        <f>IF('2.ชื่อนักเรียน'!C38="","",'2.ชื่อนักเรียน'!C38)</f>
        <v/>
      </c>
      <c r="QY32" s="454" t="str">
        <f>IF('2.ชื่อนักเรียน'!D38="","",'2.ชื่อนักเรียน'!D38)</f>
        <v/>
      </c>
      <c r="QZ32" s="428" t="str">
        <f>IF(A32="","",IF('2.ชื่อนักเรียน'!R38="ย้าย","-",$RN$4))</f>
        <v/>
      </c>
      <c r="RA32" s="428" t="str">
        <f>IF(A32="","",IF('2.ชื่อนักเรียน'!R38="ย้าย","-",SUM(PP32,OK32,OO32,OS32,OW32,PA32,PE32,PT32,PX32,QB32,QF32,QJ32,QN32)))</f>
        <v/>
      </c>
      <c r="RB32" s="428" t="str">
        <f>IF(A32="","",IF('2.ชื่อนักเรียน'!R38="ย้าย","-",SUM(PQ32,OL32,OP32,OT32,OX32,PB32,PF32,PU32,PY32,QC32,QG32,QK32,QO32)))</f>
        <v/>
      </c>
      <c r="RC32" s="428" t="str">
        <f>IF(A32="","",IF('2.ชื่อนักเรียน'!R38="ย้าย","-",SUM(PR32,OM32,OQ32,OU32,OY32,PC32,PG32,PV32,PZ32,QD32,QH32,QL32,QP32)))</f>
        <v/>
      </c>
      <c r="RD32" s="455" t="str">
        <f>IF(A32="","",IF('2.ชื่อนักเรียน'!R38="ย้าย","-",SUM(PS32,ON32,OR32,OV32,OZ32,PD32,PH32,PW32,QA32,QE32,QI32,QM32,QQ32)))</f>
        <v/>
      </c>
      <c r="RE32" s="442" t="str">
        <f>IF(A32="","",IF('2.ชื่อนักเรียน'!R38="ย้าย","-",(RA32*100)/QZ32))</f>
        <v/>
      </c>
      <c r="RF32" s="428" t="str">
        <f>IF(A32="","",IF('2.ชื่อนักเรียน'!R38="ย้าย","-",RA32))</f>
        <v/>
      </c>
      <c r="RG32" s="442" t="str">
        <f>IF(A32="","",IF('2.ชื่อนักเรียน'!R38="ย้าย","ย้าย",RE32))</f>
        <v/>
      </c>
      <c r="RH32" s="456"/>
    </row>
    <row r="33" spans="1:476" ht="21" customHeight="1">
      <c r="A33" s="446" t="str">
        <f>IF('2.ชื่อนักเรียน'!C39="","",'2.ชื่อนักเรียน'!C39)</f>
        <v/>
      </c>
      <c r="B33" s="447" t="str">
        <f>IF('2.ชื่อนักเรียน'!D39="","",'2.ชื่อนักเรียน'!D39)</f>
        <v/>
      </c>
      <c r="C33" s="448" t="str">
        <f>IF('2.ชื่อนักเรียน'!R39="","",'2.ชื่อนักเรียน'!R39)</f>
        <v/>
      </c>
      <c r="D33" s="428">
        <v>29</v>
      </c>
      <c r="E33" s="449"/>
      <c r="F33" s="450"/>
      <c r="G33" s="450"/>
      <c r="H33" s="450"/>
      <c r="I33" s="450"/>
      <c r="J33" s="450"/>
      <c r="K33" s="450"/>
      <c r="L33" s="450"/>
      <c r="M33" s="450"/>
      <c r="N33" s="450"/>
      <c r="O33" s="450"/>
      <c r="P33" s="450"/>
      <c r="Q33" s="450"/>
      <c r="R33" s="450"/>
      <c r="S33" s="450"/>
      <c r="T33" s="450"/>
      <c r="U33" s="450"/>
      <c r="V33" s="450"/>
      <c r="W33" s="450"/>
      <c r="X33" s="450"/>
      <c r="Y33" s="450"/>
      <c r="Z33" s="450"/>
      <c r="AA33" s="450"/>
      <c r="AB33" s="450"/>
      <c r="AC33" s="450"/>
      <c r="AD33" s="450"/>
      <c r="AE33" s="450"/>
      <c r="AF33" s="450"/>
      <c r="AG33" s="450"/>
      <c r="AH33" s="451"/>
      <c r="AI33" s="451"/>
      <c r="AJ33" s="428" t="str">
        <f>IF(COUNTA($E$3:$AI$3)=0,"",IF('2.ชื่อนักเรียน'!R39="ย้าย","ย้าย",OK33))</f>
        <v/>
      </c>
      <c r="AK33" s="428">
        <v>29</v>
      </c>
      <c r="AL33" s="449"/>
      <c r="AM33" s="450"/>
      <c r="AN33" s="450"/>
      <c r="AO33" s="450"/>
      <c r="AP33" s="450"/>
      <c r="AQ33" s="450"/>
      <c r="AR33" s="450"/>
      <c r="AS33" s="450"/>
      <c r="AT33" s="450"/>
      <c r="AU33" s="450"/>
      <c r="AV33" s="450"/>
      <c r="AW33" s="450"/>
      <c r="AX33" s="450"/>
      <c r="AY33" s="450"/>
      <c r="AZ33" s="450"/>
      <c r="BA33" s="450"/>
      <c r="BB33" s="450"/>
      <c r="BC33" s="450"/>
      <c r="BD33" s="450"/>
      <c r="BE33" s="450"/>
      <c r="BF33" s="450"/>
      <c r="BG33" s="450"/>
      <c r="BH33" s="450"/>
      <c r="BI33" s="450"/>
      <c r="BJ33" s="450"/>
      <c r="BK33" s="450"/>
      <c r="BL33" s="450"/>
      <c r="BM33" s="450"/>
      <c r="BN33" s="450"/>
      <c r="BO33" s="451"/>
      <c r="BP33" s="451"/>
      <c r="BQ33" s="428" t="str">
        <f>IF(COUNTA($AL$4:$BP$4)=0,"",IF('2.ชื่อนักเรียน'!R39="ย้าย","ย้าย",OO33))</f>
        <v/>
      </c>
      <c r="BR33" s="428">
        <v>29</v>
      </c>
      <c r="BS33" s="449"/>
      <c r="BT33" s="450"/>
      <c r="BU33" s="450"/>
      <c r="BV33" s="450"/>
      <c r="BW33" s="450"/>
      <c r="BX33" s="450"/>
      <c r="BY33" s="450"/>
      <c r="BZ33" s="450"/>
      <c r="CA33" s="450"/>
      <c r="CB33" s="450"/>
      <c r="CC33" s="450"/>
      <c r="CD33" s="450"/>
      <c r="CE33" s="450"/>
      <c r="CF33" s="450"/>
      <c r="CG33" s="450"/>
      <c r="CH33" s="450"/>
      <c r="CI33" s="450"/>
      <c r="CJ33" s="450"/>
      <c r="CK33" s="450"/>
      <c r="CL33" s="450"/>
      <c r="CM33" s="450"/>
      <c r="CN33" s="450"/>
      <c r="CO33" s="450"/>
      <c r="CP33" s="450"/>
      <c r="CQ33" s="450"/>
      <c r="CR33" s="450"/>
      <c r="CS33" s="450"/>
      <c r="CT33" s="450"/>
      <c r="CU33" s="450"/>
      <c r="CV33" s="451"/>
      <c r="CW33" s="451"/>
      <c r="CX33" s="428" t="str">
        <f>IF(COUNTA($BS$4:$CW$4)=0,"",IF('2.ชื่อนักเรียน'!R39="ย้าย","ย้าย",OS33))</f>
        <v/>
      </c>
      <c r="CY33" s="428">
        <v>29</v>
      </c>
      <c r="CZ33" s="449"/>
      <c r="DA33" s="450"/>
      <c r="DB33" s="450"/>
      <c r="DC33" s="450"/>
      <c r="DD33" s="450"/>
      <c r="DE33" s="450"/>
      <c r="DF33" s="450"/>
      <c r="DG33" s="450"/>
      <c r="DH33" s="450"/>
      <c r="DI33" s="450"/>
      <c r="DJ33" s="450"/>
      <c r="DK33" s="450"/>
      <c r="DL33" s="450"/>
      <c r="DM33" s="450"/>
      <c r="DN33" s="450"/>
      <c r="DO33" s="450"/>
      <c r="DP33" s="450"/>
      <c r="DQ33" s="450"/>
      <c r="DR33" s="450"/>
      <c r="DS33" s="450"/>
      <c r="DT33" s="450"/>
      <c r="DU33" s="450"/>
      <c r="DV33" s="450"/>
      <c r="DW33" s="450"/>
      <c r="DX33" s="450"/>
      <c r="DY33" s="450"/>
      <c r="DZ33" s="450"/>
      <c r="EA33" s="450"/>
      <c r="EB33" s="450"/>
      <c r="EC33" s="451"/>
      <c r="ED33" s="451"/>
      <c r="EE33" s="428" t="str">
        <f>IF(COUNTA($CZ$4:$ED$4)=0,"",IF('2.ชื่อนักเรียน'!R39="ย้าย","ย้าย",OW33))</f>
        <v/>
      </c>
      <c r="EF33" s="428">
        <v>29</v>
      </c>
      <c r="EG33" s="449"/>
      <c r="EH33" s="450"/>
      <c r="EI33" s="450"/>
      <c r="EJ33" s="450"/>
      <c r="EK33" s="450"/>
      <c r="EL33" s="450"/>
      <c r="EM33" s="450"/>
      <c r="EN33" s="450"/>
      <c r="EO33" s="450"/>
      <c r="EP33" s="450"/>
      <c r="EQ33" s="450"/>
      <c r="ER33" s="450"/>
      <c r="ES33" s="450"/>
      <c r="ET33" s="450"/>
      <c r="EU33" s="450"/>
      <c r="EV33" s="450"/>
      <c r="EW33" s="450"/>
      <c r="EX33" s="450"/>
      <c r="EY33" s="450"/>
      <c r="EZ33" s="450"/>
      <c r="FA33" s="450"/>
      <c r="FB33" s="450"/>
      <c r="FC33" s="450"/>
      <c r="FD33" s="450"/>
      <c r="FE33" s="450"/>
      <c r="FF33" s="450"/>
      <c r="FG33" s="450"/>
      <c r="FH33" s="450"/>
      <c r="FI33" s="450"/>
      <c r="FJ33" s="451"/>
      <c r="FK33" s="451"/>
      <c r="FL33" s="428" t="str">
        <f>IF(COUNTA($EG$4:$FK$4)=0,"",IF('2.ชื่อนักเรียน'!R39="ย้าย","ย้าย",PA33))</f>
        <v/>
      </c>
      <c r="FM33" s="428">
        <v>29</v>
      </c>
      <c r="FN33" s="449"/>
      <c r="FO33" s="450"/>
      <c r="FP33" s="450"/>
      <c r="FQ33" s="450"/>
      <c r="FR33" s="450"/>
      <c r="FS33" s="450"/>
      <c r="FT33" s="450"/>
      <c r="FU33" s="450"/>
      <c r="FV33" s="450"/>
      <c r="FW33" s="450"/>
      <c r="FX33" s="450"/>
      <c r="FY33" s="450"/>
      <c r="FZ33" s="450"/>
      <c r="GA33" s="450"/>
      <c r="GB33" s="450"/>
      <c r="GC33" s="450"/>
      <c r="GD33" s="450"/>
      <c r="GE33" s="450"/>
      <c r="GF33" s="450"/>
      <c r="GG33" s="450"/>
      <c r="GH33" s="450"/>
      <c r="GI33" s="450"/>
      <c r="GJ33" s="450"/>
      <c r="GK33" s="450"/>
      <c r="GL33" s="450"/>
      <c r="GM33" s="450"/>
      <c r="GN33" s="450"/>
      <c r="GO33" s="450"/>
      <c r="GP33" s="450"/>
      <c r="GQ33" s="451"/>
      <c r="GR33" s="451"/>
      <c r="GS33" s="428" t="str">
        <f>IF(COUNTA($FN$4:$GR$4)=0,"",IF('2.ชื่อนักเรียน'!R39="ย้าย","ย้าย",PE33))</f>
        <v/>
      </c>
      <c r="GT33" s="428">
        <v>29</v>
      </c>
      <c r="GU33" s="449"/>
      <c r="GV33" s="450"/>
      <c r="GW33" s="450"/>
      <c r="GX33" s="450"/>
      <c r="GY33" s="450"/>
      <c r="GZ33" s="450"/>
      <c r="HA33" s="450"/>
      <c r="HB33" s="450"/>
      <c r="HC33" s="450"/>
      <c r="HD33" s="450"/>
      <c r="HE33" s="450"/>
      <c r="HF33" s="450"/>
      <c r="HG33" s="450"/>
      <c r="HH33" s="450"/>
      <c r="HI33" s="450"/>
      <c r="HJ33" s="450"/>
      <c r="HK33" s="450"/>
      <c r="HL33" s="450"/>
      <c r="HM33" s="450"/>
      <c r="HN33" s="450"/>
      <c r="HO33" s="450"/>
      <c r="HP33" s="450"/>
      <c r="HQ33" s="450"/>
      <c r="HR33" s="450"/>
      <c r="HS33" s="450"/>
      <c r="HT33" s="450"/>
      <c r="HU33" s="450"/>
      <c r="HV33" s="450"/>
      <c r="HW33" s="450"/>
      <c r="HX33" s="451"/>
      <c r="HY33" s="451"/>
      <c r="HZ33" s="428" t="str">
        <f>IF(COUNTA($GU$4:HY32)=0,"",IF('2.ชื่อนักเรียน'!R39="ย้าย","ย้าย",PT33))</f>
        <v/>
      </c>
      <c r="IA33" s="428">
        <v>29</v>
      </c>
      <c r="IB33" s="449"/>
      <c r="IC33" s="450"/>
      <c r="ID33" s="450"/>
      <c r="IE33" s="450"/>
      <c r="IF33" s="450"/>
      <c r="IG33" s="450"/>
      <c r="IH33" s="450"/>
      <c r="II33" s="450"/>
      <c r="IJ33" s="450"/>
      <c r="IK33" s="450"/>
      <c r="IL33" s="450"/>
      <c r="IM33" s="450"/>
      <c r="IN33" s="450"/>
      <c r="IO33" s="450"/>
      <c r="IP33" s="450"/>
      <c r="IQ33" s="450"/>
      <c r="IR33" s="450"/>
      <c r="IS33" s="450"/>
      <c r="IT33" s="450"/>
      <c r="IU33" s="450"/>
      <c r="IV33" s="450"/>
      <c r="IW33" s="450"/>
      <c r="IX33" s="450"/>
      <c r="IY33" s="450"/>
      <c r="IZ33" s="450"/>
      <c r="JA33" s="450"/>
      <c r="JB33" s="450"/>
      <c r="JC33" s="450"/>
      <c r="JD33" s="450"/>
      <c r="JE33" s="451"/>
      <c r="JF33" s="451"/>
      <c r="JG33" s="428" t="str">
        <f>IF(COUNTA($IB$4:$JF$4)=0,"",IF('2.ชื่อนักเรียน'!R39="ย้าย","ย้าย",PX33))</f>
        <v/>
      </c>
      <c r="JH33" s="428">
        <v>29</v>
      </c>
      <c r="JI33" s="449"/>
      <c r="JJ33" s="450"/>
      <c r="JK33" s="450"/>
      <c r="JL33" s="450"/>
      <c r="JM33" s="450"/>
      <c r="JN33" s="450"/>
      <c r="JO33" s="450"/>
      <c r="JP33" s="450"/>
      <c r="JQ33" s="450"/>
      <c r="JR33" s="450"/>
      <c r="JS33" s="450"/>
      <c r="JT33" s="450"/>
      <c r="JU33" s="450"/>
      <c r="JV33" s="450"/>
      <c r="JW33" s="450"/>
      <c r="JX33" s="450"/>
      <c r="JY33" s="450"/>
      <c r="JZ33" s="450"/>
      <c r="KA33" s="450"/>
      <c r="KB33" s="450"/>
      <c r="KC33" s="450"/>
      <c r="KD33" s="450"/>
      <c r="KE33" s="450"/>
      <c r="KF33" s="450"/>
      <c r="KG33" s="450"/>
      <c r="KH33" s="450"/>
      <c r="KI33" s="450"/>
      <c r="KJ33" s="450"/>
      <c r="KK33" s="450"/>
      <c r="KL33" s="451"/>
      <c r="KM33" s="451"/>
      <c r="KN33" s="430" t="str">
        <f>IF(COUNTA($JI$4:$KM$4)=0,"",IF('2.ชื่อนักเรียน'!R39="ย้าย","ย้าย",QB33))</f>
        <v/>
      </c>
      <c r="KO33" s="428">
        <v>29</v>
      </c>
      <c r="KP33" s="449"/>
      <c r="KQ33" s="450"/>
      <c r="KR33" s="450"/>
      <c r="KS33" s="450"/>
      <c r="KT33" s="450"/>
      <c r="KU33" s="450"/>
      <c r="KV33" s="450"/>
      <c r="KW33" s="450"/>
      <c r="KX33" s="450"/>
      <c r="KY33" s="450"/>
      <c r="KZ33" s="450"/>
      <c r="LA33" s="450"/>
      <c r="LB33" s="450"/>
      <c r="LC33" s="450"/>
      <c r="LD33" s="450"/>
      <c r="LE33" s="450"/>
      <c r="LF33" s="450"/>
      <c r="LG33" s="450"/>
      <c r="LH33" s="450"/>
      <c r="LI33" s="450"/>
      <c r="LJ33" s="450"/>
      <c r="LK33" s="450"/>
      <c r="LL33" s="450"/>
      <c r="LM33" s="450"/>
      <c r="LN33" s="450"/>
      <c r="LO33" s="450"/>
      <c r="LP33" s="450"/>
      <c r="LQ33" s="450"/>
      <c r="LR33" s="450"/>
      <c r="LS33" s="451"/>
      <c r="LT33" s="451"/>
      <c r="LU33" s="430" t="str">
        <f>IF(COUNTA($KP$4:$LT$4)=0,"",IF('2.ชื่อนักเรียน'!R39="ย้าย","ย้าย",QF33))</f>
        <v/>
      </c>
      <c r="LV33" s="428">
        <v>29</v>
      </c>
      <c r="LW33" s="449"/>
      <c r="LX33" s="450"/>
      <c r="LY33" s="450"/>
      <c r="LZ33" s="450"/>
      <c r="MA33" s="450"/>
      <c r="MB33" s="450"/>
      <c r="MC33" s="450"/>
      <c r="MD33" s="450"/>
      <c r="ME33" s="450"/>
      <c r="MF33" s="450"/>
      <c r="MG33" s="450"/>
      <c r="MH33" s="450"/>
      <c r="MI33" s="450"/>
      <c r="MJ33" s="450"/>
      <c r="MK33" s="450"/>
      <c r="ML33" s="450"/>
      <c r="MM33" s="450"/>
      <c r="MN33" s="450"/>
      <c r="MO33" s="450"/>
      <c r="MP33" s="450"/>
      <c r="MQ33" s="450"/>
      <c r="MR33" s="450"/>
      <c r="MS33" s="450"/>
      <c r="MT33" s="450"/>
      <c r="MU33" s="450"/>
      <c r="MV33" s="450"/>
      <c r="MW33" s="450"/>
      <c r="MX33" s="450"/>
      <c r="MY33" s="450"/>
      <c r="MZ33" s="451"/>
      <c r="NA33" s="451"/>
      <c r="NB33" s="430" t="str">
        <f>IF(COUNTA($LW$5:$NA$5)=0,"",IF('2.ชื่อนักเรียน'!R39="ย้าย","ย้าย",QJ33))</f>
        <v/>
      </c>
      <c r="NC33" s="430">
        <v>29</v>
      </c>
      <c r="ND33" s="449"/>
      <c r="NE33" s="450"/>
      <c r="NF33" s="450"/>
      <c r="NG33" s="450"/>
      <c r="NH33" s="450"/>
      <c r="NI33" s="450"/>
      <c r="NJ33" s="450"/>
      <c r="NK33" s="450"/>
      <c r="NL33" s="450"/>
      <c r="NM33" s="450"/>
      <c r="NN33" s="450"/>
      <c r="NO33" s="450"/>
      <c r="NP33" s="450"/>
      <c r="NQ33" s="450"/>
      <c r="NR33" s="450"/>
      <c r="NS33" s="450"/>
      <c r="NT33" s="450"/>
      <c r="NU33" s="450"/>
      <c r="NV33" s="450"/>
      <c r="NW33" s="450"/>
      <c r="NX33" s="450"/>
      <c r="NY33" s="450"/>
      <c r="NZ33" s="450"/>
      <c r="OA33" s="450"/>
      <c r="OB33" s="450"/>
      <c r="OC33" s="450"/>
      <c r="OD33" s="450"/>
      <c r="OE33" s="450"/>
      <c r="OF33" s="450"/>
      <c r="OG33" s="451"/>
      <c r="OH33" s="451"/>
      <c r="OI33" s="430" t="str">
        <f>IF(COUNTA($ND$4:$OH$4)=0,"",IF('2.ชื่อนักเรียน'!R39="ย้าย","ย้าย",QN33))</f>
        <v/>
      </c>
      <c r="OJ33" s="428">
        <v>29</v>
      </c>
      <c r="OK33" s="439" t="str">
        <f>IF(OR(COUNTA($E$4:$AI$4)=0,$A33=""),"",IF('2.ชื่อนักเรียน'!R39="ย้าย","-",COUNTIF($E33:$AI33,"/")))</f>
        <v/>
      </c>
      <c r="OL33" s="440" t="str">
        <f>IF(OR(COUNTA($E$4:$AI$4)=0,$A33=""),"",IF('2.ชื่อนักเรียน'!R39="ย้าย","-",COUNTIF($E33:$AI33,"ป")))</f>
        <v/>
      </c>
      <c r="OM33" s="440" t="str">
        <f>IF(OR(COUNTA($E$4:$AI$4)=0,$A33=""),"",IF('2.ชื่อนักเรียน'!R39="ย้าย","-",COUNTIF($E33:$AI33,"ล")))</f>
        <v/>
      </c>
      <c r="ON33" s="441" t="str">
        <f>IF(OR(COUNTA($E$4:$AI$4)=0,$A33=""),"",IF('2.ชื่อนักเรียน'!R39="ย้าย","-",COUNTIF($E33:$AI33,"ข")))</f>
        <v/>
      </c>
      <c r="OO33" s="439" t="str">
        <f>IF(OR(COUNTA($AL$4:$BP$4)=0,$A33=""),"",IF('2.ชื่อนักเรียน'!R39="ย้าย","-",COUNTIF($AL33:$BP33,"/")))</f>
        <v/>
      </c>
      <c r="OP33" s="440" t="str">
        <f>IF(OR(COUNTA($AL$4:$BP$4)=0,$A33=""),"",IF('2.ชื่อนักเรียน'!R39="ย้าย","-",COUNTIF($AL33:$BP33,"ป")))</f>
        <v/>
      </c>
      <c r="OQ33" s="440" t="str">
        <f>IF(OR(COUNTA($AL$4:$BP$4)=0,$A33=""),"",IF('2.ชื่อนักเรียน'!R39="ย้าย","-",COUNTIF($AL33:$BP33,"ล")))</f>
        <v/>
      </c>
      <c r="OR33" s="441" t="str">
        <f>IF(OR(COUNTA($AL$4:$BP$4)=0,$A33=""),"",IF('2.ชื่อนักเรียน'!R39="ย้าย","-",COUNTIF($AL33:$BP33,"ข")))</f>
        <v/>
      </c>
      <c r="OS33" s="439" t="str">
        <f>IF(OR(COUNTA($BS$4:$CW$4)=0,$A33=""),"",IF('2.ชื่อนักเรียน'!R39="ย้าย","-",COUNTIF($BS33:$CW33,"/")))</f>
        <v/>
      </c>
      <c r="OT33" s="440" t="str">
        <f>IF(OR(COUNTA($BS$4:$CW$4)=0,$A33=""),"",IF('2.ชื่อนักเรียน'!R39="ย้าย","-",COUNTIF($BS33:$CW33,"ป")))</f>
        <v/>
      </c>
      <c r="OU33" s="440" t="str">
        <f>IF(OR(COUNTA($BS$4:$CW$4)=0,$A33=""),"",IF('2.ชื่อนักเรียน'!R39="ย้าย","-",COUNTIF($BS33:$CW33,"ล")))</f>
        <v/>
      </c>
      <c r="OV33" s="441" t="str">
        <f>IF(OR(COUNTA($BS$4:$CW$4)=0,$A33=""),"",IF('2.ชื่อนักเรียน'!R39="ย้าย","-",COUNTIF($BS33:$CW33,"ข")))</f>
        <v/>
      </c>
      <c r="OW33" s="439" t="str">
        <f>IF(OR(COUNTA($CZ$4:$ED$4)=0,$A33=""),"",IF('2.ชื่อนักเรียน'!R39="ย้าย","-",COUNTIF($CZ33:$ED33,"/")))</f>
        <v/>
      </c>
      <c r="OX33" s="440" t="str">
        <f>IF(OR(COUNTA($CZ$4:$ED$4)=0,$A33=""),"",IF('2.ชื่อนักเรียน'!R39="ย้าย","-",COUNTIF($CZ33:$ED33,"ป")))</f>
        <v/>
      </c>
      <c r="OY33" s="440" t="str">
        <f>IF(OR(COUNTA($CZ$4:$ED$4)=0,A33=""),"",IF('2.ชื่อนักเรียน'!R39="ย้าย","-",COUNTIF($CZ33:$ED33,"ล")))</f>
        <v/>
      </c>
      <c r="OZ33" s="441" t="str">
        <f>IF(OR(COUNTA($CZ$4:$ED$4)=0,A33=""),"",IF('2.ชื่อนักเรียน'!R39="ย้าย","-",COUNTIF($CZ33:$ED33,"ข")))</f>
        <v/>
      </c>
      <c r="PA33" s="439" t="str">
        <f>IF(OR(COUNTA($EG$4:$FK$4)=0,$A33=""),"",IF('2.ชื่อนักเรียน'!R39="ย้าย","-",COUNTIF($EG33:$FK33,"/")))</f>
        <v/>
      </c>
      <c r="PB33" s="440" t="str">
        <f>IF(OR(COUNTA($EG$4:$FK$4)=0,$A33=""),"",IF('2.ชื่อนักเรียน'!R39="ย้าย","-",COUNTIF($EG33:$FK33,"ป")))</f>
        <v/>
      </c>
      <c r="PC33" s="440" t="str">
        <f>IF(OR(COUNTA($EG$4:$FK$4)=0,A33=""),"",IF('2.ชื่อนักเรียน'!R39="ย้าย","-",COUNTIF($EG33:$FK33,"ล")))</f>
        <v/>
      </c>
      <c r="PD33" s="441" t="str">
        <f>IF(OR(COUNTA($EG$4:$FK$4)=0,A33=""),"",IF('2.ชื่อนักเรียน'!R39="ย้าย","-",COUNTIF($EG33:$FK33,"ข")))</f>
        <v/>
      </c>
      <c r="PE33" s="439" t="str">
        <f>IF(OR(COUNTA($FN$4:$GR$4)=0,$A33=""),"",IF('2.ชื่อนักเรียน'!R39="ย้าย","-",COUNTIF($FN33:$GR33,"/")))</f>
        <v/>
      </c>
      <c r="PF33" s="440" t="str">
        <f>IF(OR(COUNTA($FN$4:$GR$4)=0,$A33=""),"",IF('2.ชื่อนักเรียน'!R39="ย้าย","-",COUNTIF($FN33:$GR33,"ป")))</f>
        <v/>
      </c>
      <c r="PG33" s="440" t="str">
        <f>IF(OR(COUNTA($FN$4:$GR$4)=0,A33=""),"",IF('2.ชื่อนักเรียน'!R39="ย้าย","-",COUNTIF($FN33:$GR33,"ล")))</f>
        <v/>
      </c>
      <c r="PH33" s="440" t="str">
        <f>IF(OR(COUNTA($FN$4:$GR$4)=0,A33=""),"",IF('2.ชื่อนักเรียน'!R39="ย้าย","-",COUNTIF($FN33:$GR33,"ข")))</f>
        <v/>
      </c>
      <c r="PI33" s="439" t="str">
        <f>IF(OR(COUNTA($OK$3:$PD$3,$PE$3)=0,$A33=""),"",IF('2.ชื่อนักเรียน'!R39="ย้าย","-",SUM(OK33,OO33,OS33,OW33,PA33,PE33)))</f>
        <v/>
      </c>
      <c r="PJ33" s="440" t="str">
        <f>IF(OR(COUNTA($OK$3:$PD$3,$PE$3)=0,$A33=""),"",IF('2.ชื่อนักเรียน'!R39="ย้าย","-",SUM(OL33,OP33,OT33,OX33,PB33,PF33)))</f>
        <v/>
      </c>
      <c r="PK33" s="440" t="str">
        <f>IF(OR(COUNTA($OK$3:$PD$3,$PE$3)=0,$A33=""),"",IF('2.ชื่อนักเรียน'!R39="ย้าย","-",SUM(OM33,OQ33,OU33,OY33,PC33,PG33)))</f>
        <v/>
      </c>
      <c r="PL33" s="452" t="str">
        <f>IF(OR(COUNTA($OK$3:$PD$3,$PE$3)=0,$A33=""),"",IF('2.ชื่อนักเรียน'!R39="ย้าย","-",SUM(ON33,OR33,OV33,OZ33,PD33,PH33)))</f>
        <v/>
      </c>
      <c r="PM33" s="428" t="str">
        <f t="shared" si="0"/>
        <v/>
      </c>
      <c r="PN33" s="442" t="str">
        <f>IF(PM33="","",IF('2.ชื่อนักเรียน'!R39="ย้าย","ย้าย",(PM33*100)/COUNTA($E$4:$AI$4,$AL$4:$BP$4,$BS$4:$CW$4,$CZ$4:$ED$4,$EG$4:$FK$4)))</f>
        <v/>
      </c>
      <c r="PO33" s="428">
        <v>29</v>
      </c>
      <c r="PP33" s="439" t="str">
        <f>IF(OR(COUNTA($FN$4:$GR$4)=0,$A33=""),"",IF('2.ชื่อนักเรียน'!R39="ย้าย","-",COUNTIF($FN33:$GR33,"/")))</f>
        <v/>
      </c>
      <c r="PQ33" s="440" t="str">
        <f>IF(OR(COUNTA($FN$4:$GR$4)=0,$A33=""),"",IF('2.ชื่อนักเรียน'!R39="ย้าย","-",COUNTIF($FN33:$GR33,"ป")))</f>
        <v/>
      </c>
      <c r="PR33" s="440" t="str">
        <f>IF(OR(COUNTA($FN$4:$GR$4)=0,A33=""),"",IF('2.ชื่อนักเรียน'!R39="ย้าย","-",COUNTIF($FN33:$GR33,"ล")))</f>
        <v/>
      </c>
      <c r="PS33" s="441" t="str">
        <f>IF(OR(COUNTA($FN$4:$GR$4)=0,A33=""),"",IF('2.ชื่อนักเรียน'!R39="ย้าย","-",COUNTIF($FN33:$GR33,"ข")))</f>
        <v/>
      </c>
      <c r="PT33" s="439" t="str">
        <f>IF(OR(COUNTA($GU$4:$HY$4)=0,$A33=""),"",IF('2.ชื่อนักเรียน'!R39="ย้าย","-",COUNTIF($GU33:$HY33,"/")))</f>
        <v/>
      </c>
      <c r="PU33" s="440" t="str">
        <f>IF(OR(COUNTA($GU$4:$HY$4)=0,$A33=""),"",IF('2.ชื่อนักเรียน'!R39="ย้าย","-",COUNTIF($GU33:$HY33,"ป")))</f>
        <v/>
      </c>
      <c r="PV33" s="440" t="str">
        <f>IF(OR(COUNTA($GU$4:$HY$4)=0,$A33=""),"",IF('2.ชื่อนักเรียน'!R39="ย้าย","-",COUNTIF($GU33:$HY33,"ล")))</f>
        <v/>
      </c>
      <c r="PW33" s="441" t="str">
        <f>IF(OR(COUNTA($GU$4:$HY$4)=0,$A33=""),"",IF('2.ชื่อนักเรียน'!R39="ย้าย","-",COUNTIF($GU33:$HY33,"ข")))</f>
        <v/>
      </c>
      <c r="PX33" s="439" t="str">
        <f>IF(OR(COUNTA($IB$4:$JF$4)=0,$A33=""),"",IF('2.ชื่อนักเรียน'!R39="ย้าย","-",COUNTIF($IB33:$JF33,"/")))</f>
        <v/>
      </c>
      <c r="PY33" s="440" t="str">
        <f>IF(OR(COUNTA($IB$4:$JF$4)=0,$A33=""),"",IF('2.ชื่อนักเรียน'!R39="ย้าย","-",COUNTIF($IB33:$JF33,"ป")))</f>
        <v/>
      </c>
      <c r="PZ33" s="440" t="str">
        <f>IF(OR(COUNTA($IB$4:$JF$4)=0,$A33=""),"",IF('2.ชื่อนักเรียน'!R39="ย้าย","-",COUNTIF($IB33:$JF33,"ล")))</f>
        <v/>
      </c>
      <c r="QA33" s="441" t="str">
        <f>IF(OR(COUNTA($IB$4:$JF$4)=0,$A33=""),"",IF('2.ชื่อนักเรียน'!R39="ย้าย","-",COUNTIF($IB33:$JF33,"ข")))</f>
        <v/>
      </c>
      <c r="QB33" s="439" t="str">
        <f>IF(OR(COUNTA($JI$4:$KM$4)=0,$A33=""),"",IF('2.ชื่อนักเรียน'!R39="ย้าย","-",COUNTIF($JI33:$KM33,"/")))</f>
        <v/>
      </c>
      <c r="QC33" s="440" t="str">
        <f>IF(OR(COUNTA($JI$4:$KM$4)=0,$A33=""),"",IF('2.ชื่อนักเรียน'!R39="ย้าย","-",COUNTIF($JI33:$KM33,"ป")))</f>
        <v/>
      </c>
      <c r="QD33" s="440" t="str">
        <f>IF(OR(COUNTA($JI$4:$KM$4)=0,$A33=""),"",IF('2.ชื่อนักเรียน'!R39="ย้าย","-",COUNTIF($JI33:$KM33,"ล")))</f>
        <v/>
      </c>
      <c r="QE33" s="441" t="str">
        <f>IF(OR(COUNTA($JI$4:$KM$4)=0,$A33=""),"",IF('2.ชื่อนักเรียน'!R39="ย้าย","-",COUNTIF($JI33:$KM33,"ข")))</f>
        <v/>
      </c>
      <c r="QF33" s="439" t="str">
        <f>IF(OR(COUNTA($KP$4:$LT$4)=0,$A33=""),"",IF('2.ชื่อนักเรียน'!R39="ย้าย","-",COUNTIF($KP33:$LT33,"/")))</f>
        <v/>
      </c>
      <c r="QG33" s="440" t="str">
        <f>IF(OR(COUNTA($KP$4:$LT$4)=0,$A33=""),"",IF('2.ชื่อนักเรียน'!R39="ย้าย","-",COUNTIF($KP33:$LT33,"ป")))</f>
        <v/>
      </c>
      <c r="QH33" s="440" t="str">
        <f>IF(OR(COUNTA($KP$4:$LT$4)=0,$A33=""),"",IF('2.ชื่อนักเรียน'!R39="ย้าย","-",COUNTIF($KP33:$LT33,"ล")))</f>
        <v/>
      </c>
      <c r="QI33" s="441" t="str">
        <f>IF(OR(COUNTA($KP$4:$LT$4)=0,$A33=""),"",IF('2.ชื่อนักเรียน'!R39="ย้าย","-",COUNTIF($KP33:$LT33,"ข")))</f>
        <v/>
      </c>
      <c r="QJ33" s="439" t="str">
        <f>IF(OR(COUNTA($LW$4:$NA$4)=0,$A33=""),"",IF('2.ชื่อนักเรียน'!R39="ย้าย","-",COUNTIF($LW33:$NA33,"/")))</f>
        <v/>
      </c>
      <c r="QK33" s="440" t="str">
        <f>IF(OR(COUNTA($LW$4:$NA$4)=0,$A33=""),"",IF('2.ชื่อนักเรียน'!R39="ย้าย","-",COUNTIF($LW33:$NA33,"ป")))</f>
        <v/>
      </c>
      <c r="QL33" s="440" t="str">
        <f>IF(OR(COUNTA($LW$4:$NA$4)=0,$A33=""),"",IF('2.ชื่อนักเรียน'!R39="ย้าย","-",COUNTIF($LW33:$NA33,"ล")))</f>
        <v/>
      </c>
      <c r="QM33" s="441" t="str">
        <f>IF(OR(COUNTA($LW$4:$NA$4)=0,$A33=""),"",IF('2.ชื่อนักเรียน'!R39="ย้าย","-",COUNTIF($LW33:$NA33,"ข")))</f>
        <v/>
      </c>
      <c r="QN33" s="439" t="str">
        <f>IF(OR(COUNTA($ND$4:$OH$4)=0,$A33=""),"",IF('2.ชื่อนักเรียน'!R39="ย้าย","-",COUNTIF($ND33:$OH33,"/")))</f>
        <v/>
      </c>
      <c r="QO33" s="440" t="str">
        <f>IF(OR(COUNTA($ND$4:$OH$4)=0,$A33=""),"",IF('2.ชื่อนักเรียน'!R39="ย้าย","-",COUNTIF($ND33:$OH33,"ป")))</f>
        <v/>
      </c>
      <c r="QP33" s="440" t="str">
        <f>IF(OR(COUNTA($ND$4:$OH$4)=0,$A33=""),"",IF('2.ชื่อนักเรียน'!R39="ย้าย","-",COUNTIF($ND33:$OH33,"ล")))</f>
        <v/>
      </c>
      <c r="QQ33" s="440" t="str">
        <f>IF(OR(COUNTA($ND$4:$OH$4)=0,$A33=""),"",IF('2.ชื่อนักเรียน'!R39="ย้าย","-",COUNTIF($ND33:$OH33,"ข")))</f>
        <v/>
      </c>
      <c r="QR33" s="439" t="str">
        <f>IF(OR(COUNTA($PP$3:$QM$3,$QN$3)=0,$A33=""),"",IF('2.ชื่อนักเรียน'!R39="ย้าย","-",SUM(PP33,PT33,PX33,QB33,QF33,QJ33,QN33)))</f>
        <v/>
      </c>
      <c r="QS33" s="440" t="str">
        <f>IF(OR(COUNTA($PP$3:$QM$3,$QN$3)=0,$A33=""),"",IF('2.ชื่อนักเรียน'!R39="ย้าย","-",SUM(PQ33,PU33,PY33,QC33,QG33,QK33,QO33)))</f>
        <v/>
      </c>
      <c r="QT33" s="440" t="str">
        <f>IF(OR(COUNTA($PP$3:$QM$3,$QN$3)=0,$A33=""),"",IF('2.ชื่อนักเรียน'!R39="ย้าย","-",SUM(PR33,PV33,PZ33,QD33,QH33,QL33,QP33)))</f>
        <v/>
      </c>
      <c r="QU33" s="452" t="str">
        <f>IF(OR(COUNTA($PP$3:$QM$3,$QN$3)=0,$A33=""),"",IF('2.ชื่อนักเรียน'!R39="ย้าย","-",SUM(PS33,PW33,QA33,QE33,QI33,QM33,QQ33)))</f>
        <v/>
      </c>
      <c r="QV33" s="428" t="str">
        <f t="shared" si="1"/>
        <v/>
      </c>
      <c r="QW33" s="442" t="str">
        <f>IF(QV33="","",IF('2.ชื่อนักเรียน'!R39="ย้าย","ย้าย",(QV33*100)/COUNTA($GU$4:$HY$4,$IB$4:$JF$4,$JI$4:$KM$4,$KP$4:$LT$4,$LW$4:$NA$4,$ND$4:$OH$4,$FN$4:$GR$4)))</f>
        <v/>
      </c>
      <c r="QX33" s="453" t="str">
        <f>IF('2.ชื่อนักเรียน'!C39="","",'2.ชื่อนักเรียน'!C39)</f>
        <v/>
      </c>
      <c r="QY33" s="454" t="str">
        <f>IF('2.ชื่อนักเรียน'!D39="","",'2.ชื่อนักเรียน'!D39)</f>
        <v/>
      </c>
      <c r="QZ33" s="428" t="str">
        <f>IF(A33="","",IF('2.ชื่อนักเรียน'!R39="ย้าย","-",$RN$4))</f>
        <v/>
      </c>
      <c r="RA33" s="428" t="str">
        <f>IF(A33="","",IF('2.ชื่อนักเรียน'!R39="ย้าย","-",SUM(PP33,OK33,OO33,OS33,OW33,PA33,PE33,PT33,PX33,QB33,QF33,QJ33,QN33)))</f>
        <v/>
      </c>
      <c r="RB33" s="428" t="str">
        <f>IF(A33="","",IF('2.ชื่อนักเรียน'!R39="ย้าย","-",SUM(PQ33,OL33,OP33,OT33,OX33,PB33,PF33,PU33,PY33,QC33,QG33,QK33,QO33)))</f>
        <v/>
      </c>
      <c r="RC33" s="428" t="str">
        <f>IF(A33="","",IF('2.ชื่อนักเรียน'!R39="ย้าย","-",SUM(PR33,OM33,OQ33,OU33,OY33,PC33,PG33,PV33,PZ33,QD33,QH33,QL33,QP33)))</f>
        <v/>
      </c>
      <c r="RD33" s="455" t="str">
        <f>IF(A33="","",IF('2.ชื่อนักเรียน'!R39="ย้าย","-",SUM(PS33,ON33,OR33,OV33,OZ33,PD33,PH33,PW33,QA33,QE33,QI33,QM33,QQ33)))</f>
        <v/>
      </c>
      <c r="RE33" s="442" t="str">
        <f>IF(A33="","",IF('2.ชื่อนักเรียน'!R39="ย้าย","-",(RA33*100)/QZ33))</f>
        <v/>
      </c>
      <c r="RF33" s="428" t="str">
        <f>IF(A33="","",IF('2.ชื่อนักเรียน'!R39="ย้าย","-",RA33))</f>
        <v/>
      </c>
      <c r="RG33" s="442" t="str">
        <f>IF(A33="","",IF('2.ชื่อนักเรียน'!R39="ย้าย","ย้าย",RE33))</f>
        <v/>
      </c>
      <c r="RH33" s="456"/>
    </row>
    <row r="34" spans="1:476" ht="21" customHeight="1">
      <c r="A34" s="446" t="str">
        <f>IF('2.ชื่อนักเรียน'!C40="","",'2.ชื่อนักเรียน'!C40)</f>
        <v/>
      </c>
      <c r="B34" s="447" t="str">
        <f>IF('2.ชื่อนักเรียน'!D40="","",'2.ชื่อนักเรียน'!D40)</f>
        <v/>
      </c>
      <c r="C34" s="448" t="str">
        <f>IF('2.ชื่อนักเรียน'!R40="","",'2.ชื่อนักเรียน'!R40)</f>
        <v/>
      </c>
      <c r="D34" s="428">
        <v>30</v>
      </c>
      <c r="E34" s="449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  <c r="R34" s="450"/>
      <c r="S34" s="450"/>
      <c r="T34" s="450"/>
      <c r="U34" s="450"/>
      <c r="V34" s="450"/>
      <c r="W34" s="450"/>
      <c r="X34" s="450"/>
      <c r="Y34" s="450"/>
      <c r="Z34" s="450"/>
      <c r="AA34" s="450"/>
      <c r="AB34" s="450"/>
      <c r="AC34" s="450"/>
      <c r="AD34" s="450"/>
      <c r="AE34" s="450"/>
      <c r="AF34" s="450"/>
      <c r="AG34" s="450"/>
      <c r="AH34" s="451"/>
      <c r="AI34" s="451"/>
      <c r="AJ34" s="428" t="str">
        <f>IF(COUNTA($E$3:$AI$3)=0,"",IF('2.ชื่อนักเรียน'!R40="ย้าย","ย้าย",OK34))</f>
        <v/>
      </c>
      <c r="AK34" s="428">
        <v>30</v>
      </c>
      <c r="AL34" s="449"/>
      <c r="AM34" s="450"/>
      <c r="AN34" s="450"/>
      <c r="AO34" s="450"/>
      <c r="AP34" s="450"/>
      <c r="AQ34" s="450"/>
      <c r="AR34" s="450"/>
      <c r="AS34" s="450"/>
      <c r="AT34" s="450"/>
      <c r="AU34" s="450"/>
      <c r="AV34" s="450"/>
      <c r="AW34" s="450"/>
      <c r="AX34" s="450"/>
      <c r="AY34" s="450"/>
      <c r="AZ34" s="450"/>
      <c r="BA34" s="450"/>
      <c r="BB34" s="450"/>
      <c r="BC34" s="450"/>
      <c r="BD34" s="450"/>
      <c r="BE34" s="450"/>
      <c r="BF34" s="450"/>
      <c r="BG34" s="450"/>
      <c r="BH34" s="450"/>
      <c r="BI34" s="450"/>
      <c r="BJ34" s="450"/>
      <c r="BK34" s="450"/>
      <c r="BL34" s="450"/>
      <c r="BM34" s="450"/>
      <c r="BN34" s="450"/>
      <c r="BO34" s="451"/>
      <c r="BP34" s="451"/>
      <c r="BQ34" s="428" t="str">
        <f>IF(COUNTA($AL$4:$BP$4)=0,"",IF('2.ชื่อนักเรียน'!R40="ย้าย","ย้าย",OO34))</f>
        <v/>
      </c>
      <c r="BR34" s="428">
        <v>30</v>
      </c>
      <c r="BS34" s="449"/>
      <c r="BT34" s="450"/>
      <c r="BU34" s="450"/>
      <c r="BV34" s="450"/>
      <c r="BW34" s="450"/>
      <c r="BX34" s="450"/>
      <c r="BY34" s="450"/>
      <c r="BZ34" s="450"/>
      <c r="CA34" s="450"/>
      <c r="CB34" s="450"/>
      <c r="CC34" s="450"/>
      <c r="CD34" s="450"/>
      <c r="CE34" s="450"/>
      <c r="CF34" s="450"/>
      <c r="CG34" s="450"/>
      <c r="CH34" s="450"/>
      <c r="CI34" s="450"/>
      <c r="CJ34" s="450"/>
      <c r="CK34" s="450"/>
      <c r="CL34" s="450"/>
      <c r="CM34" s="450"/>
      <c r="CN34" s="450"/>
      <c r="CO34" s="450"/>
      <c r="CP34" s="450"/>
      <c r="CQ34" s="450"/>
      <c r="CR34" s="450"/>
      <c r="CS34" s="450"/>
      <c r="CT34" s="450"/>
      <c r="CU34" s="450"/>
      <c r="CV34" s="451"/>
      <c r="CW34" s="451"/>
      <c r="CX34" s="428" t="str">
        <f>IF(COUNTA($BS$4:$CW$4)=0,"",IF('2.ชื่อนักเรียน'!R40="ย้าย","ย้าย",OS34))</f>
        <v/>
      </c>
      <c r="CY34" s="428">
        <v>30</v>
      </c>
      <c r="CZ34" s="449"/>
      <c r="DA34" s="450"/>
      <c r="DB34" s="450"/>
      <c r="DC34" s="450"/>
      <c r="DD34" s="450"/>
      <c r="DE34" s="450"/>
      <c r="DF34" s="450"/>
      <c r="DG34" s="450"/>
      <c r="DH34" s="450"/>
      <c r="DI34" s="450"/>
      <c r="DJ34" s="450"/>
      <c r="DK34" s="450"/>
      <c r="DL34" s="450"/>
      <c r="DM34" s="450"/>
      <c r="DN34" s="450"/>
      <c r="DO34" s="450"/>
      <c r="DP34" s="450"/>
      <c r="DQ34" s="450"/>
      <c r="DR34" s="450"/>
      <c r="DS34" s="450"/>
      <c r="DT34" s="450"/>
      <c r="DU34" s="450"/>
      <c r="DV34" s="450"/>
      <c r="DW34" s="450"/>
      <c r="DX34" s="450"/>
      <c r="DY34" s="450"/>
      <c r="DZ34" s="450"/>
      <c r="EA34" s="450"/>
      <c r="EB34" s="450"/>
      <c r="EC34" s="451"/>
      <c r="ED34" s="451"/>
      <c r="EE34" s="428" t="str">
        <f>IF(COUNTA($CZ$4:$ED$4)=0,"",IF('2.ชื่อนักเรียน'!R40="ย้าย","ย้าย",OW34))</f>
        <v/>
      </c>
      <c r="EF34" s="428">
        <v>30</v>
      </c>
      <c r="EG34" s="449"/>
      <c r="EH34" s="450"/>
      <c r="EI34" s="450"/>
      <c r="EJ34" s="450"/>
      <c r="EK34" s="450"/>
      <c r="EL34" s="450"/>
      <c r="EM34" s="450"/>
      <c r="EN34" s="450"/>
      <c r="EO34" s="450"/>
      <c r="EP34" s="450"/>
      <c r="EQ34" s="450"/>
      <c r="ER34" s="450"/>
      <c r="ES34" s="450"/>
      <c r="ET34" s="450"/>
      <c r="EU34" s="450"/>
      <c r="EV34" s="450"/>
      <c r="EW34" s="450"/>
      <c r="EX34" s="450"/>
      <c r="EY34" s="450"/>
      <c r="EZ34" s="450"/>
      <c r="FA34" s="450"/>
      <c r="FB34" s="450"/>
      <c r="FC34" s="450"/>
      <c r="FD34" s="450"/>
      <c r="FE34" s="450"/>
      <c r="FF34" s="450"/>
      <c r="FG34" s="450"/>
      <c r="FH34" s="450"/>
      <c r="FI34" s="450"/>
      <c r="FJ34" s="451"/>
      <c r="FK34" s="451"/>
      <c r="FL34" s="428" t="str">
        <f>IF(COUNTA($EG$4:$FK$4)=0,"",IF('2.ชื่อนักเรียน'!R40="ย้าย","ย้าย",PA34))</f>
        <v/>
      </c>
      <c r="FM34" s="428">
        <v>30</v>
      </c>
      <c r="FN34" s="449"/>
      <c r="FO34" s="450"/>
      <c r="FP34" s="450"/>
      <c r="FQ34" s="450"/>
      <c r="FR34" s="450"/>
      <c r="FS34" s="450"/>
      <c r="FT34" s="450"/>
      <c r="FU34" s="450"/>
      <c r="FV34" s="450"/>
      <c r="FW34" s="450"/>
      <c r="FX34" s="450"/>
      <c r="FY34" s="450"/>
      <c r="FZ34" s="450"/>
      <c r="GA34" s="450"/>
      <c r="GB34" s="450"/>
      <c r="GC34" s="450"/>
      <c r="GD34" s="450"/>
      <c r="GE34" s="450"/>
      <c r="GF34" s="450"/>
      <c r="GG34" s="450"/>
      <c r="GH34" s="450"/>
      <c r="GI34" s="450"/>
      <c r="GJ34" s="450"/>
      <c r="GK34" s="450"/>
      <c r="GL34" s="450"/>
      <c r="GM34" s="450"/>
      <c r="GN34" s="450"/>
      <c r="GO34" s="450"/>
      <c r="GP34" s="450"/>
      <c r="GQ34" s="451"/>
      <c r="GR34" s="451"/>
      <c r="GS34" s="428" t="str">
        <f>IF(COUNTA($FN$4:$GR$4)=0,"",IF('2.ชื่อนักเรียน'!R40="ย้าย","ย้าย",PE34))</f>
        <v/>
      </c>
      <c r="GT34" s="428">
        <v>30</v>
      </c>
      <c r="GU34" s="449"/>
      <c r="GV34" s="450"/>
      <c r="GW34" s="450"/>
      <c r="GX34" s="450"/>
      <c r="GY34" s="450"/>
      <c r="GZ34" s="450"/>
      <c r="HA34" s="450"/>
      <c r="HB34" s="450"/>
      <c r="HC34" s="450"/>
      <c r="HD34" s="450"/>
      <c r="HE34" s="450"/>
      <c r="HF34" s="450"/>
      <c r="HG34" s="450"/>
      <c r="HH34" s="450"/>
      <c r="HI34" s="450"/>
      <c r="HJ34" s="450"/>
      <c r="HK34" s="450"/>
      <c r="HL34" s="450"/>
      <c r="HM34" s="450"/>
      <c r="HN34" s="450"/>
      <c r="HO34" s="450"/>
      <c r="HP34" s="450"/>
      <c r="HQ34" s="450"/>
      <c r="HR34" s="450"/>
      <c r="HS34" s="450"/>
      <c r="HT34" s="450"/>
      <c r="HU34" s="450"/>
      <c r="HV34" s="450"/>
      <c r="HW34" s="450"/>
      <c r="HX34" s="451"/>
      <c r="HY34" s="451"/>
      <c r="HZ34" s="428" t="str">
        <f>IF(COUNTA($GU$4:HY33)=0,"",IF('2.ชื่อนักเรียน'!R40="ย้าย","ย้าย",PT34))</f>
        <v/>
      </c>
      <c r="IA34" s="428">
        <v>30</v>
      </c>
      <c r="IB34" s="449"/>
      <c r="IC34" s="450"/>
      <c r="ID34" s="450"/>
      <c r="IE34" s="450"/>
      <c r="IF34" s="450"/>
      <c r="IG34" s="450"/>
      <c r="IH34" s="450"/>
      <c r="II34" s="450"/>
      <c r="IJ34" s="450"/>
      <c r="IK34" s="450"/>
      <c r="IL34" s="450"/>
      <c r="IM34" s="450"/>
      <c r="IN34" s="450"/>
      <c r="IO34" s="450"/>
      <c r="IP34" s="450"/>
      <c r="IQ34" s="450"/>
      <c r="IR34" s="450"/>
      <c r="IS34" s="450"/>
      <c r="IT34" s="450"/>
      <c r="IU34" s="450"/>
      <c r="IV34" s="450"/>
      <c r="IW34" s="450"/>
      <c r="IX34" s="450"/>
      <c r="IY34" s="450"/>
      <c r="IZ34" s="450"/>
      <c r="JA34" s="450"/>
      <c r="JB34" s="450"/>
      <c r="JC34" s="450"/>
      <c r="JD34" s="450"/>
      <c r="JE34" s="451"/>
      <c r="JF34" s="451"/>
      <c r="JG34" s="428" t="str">
        <f>IF(COUNTA($IB$4:$JF$4)=0,"",IF('2.ชื่อนักเรียน'!R40="ย้าย","ย้าย",PX34))</f>
        <v/>
      </c>
      <c r="JH34" s="428">
        <v>30</v>
      </c>
      <c r="JI34" s="449"/>
      <c r="JJ34" s="450"/>
      <c r="JK34" s="450"/>
      <c r="JL34" s="450"/>
      <c r="JM34" s="450"/>
      <c r="JN34" s="450"/>
      <c r="JO34" s="450"/>
      <c r="JP34" s="450"/>
      <c r="JQ34" s="450"/>
      <c r="JR34" s="450"/>
      <c r="JS34" s="450"/>
      <c r="JT34" s="450"/>
      <c r="JU34" s="450"/>
      <c r="JV34" s="450"/>
      <c r="JW34" s="450"/>
      <c r="JX34" s="450"/>
      <c r="JY34" s="450"/>
      <c r="JZ34" s="450"/>
      <c r="KA34" s="450"/>
      <c r="KB34" s="450"/>
      <c r="KC34" s="450"/>
      <c r="KD34" s="450"/>
      <c r="KE34" s="450"/>
      <c r="KF34" s="450"/>
      <c r="KG34" s="450"/>
      <c r="KH34" s="450"/>
      <c r="KI34" s="450"/>
      <c r="KJ34" s="450"/>
      <c r="KK34" s="450"/>
      <c r="KL34" s="451"/>
      <c r="KM34" s="451"/>
      <c r="KN34" s="430" t="str">
        <f>IF(COUNTA($JI$4:$KM$4)=0,"",IF('2.ชื่อนักเรียน'!R40="ย้าย","ย้าย",QB34))</f>
        <v/>
      </c>
      <c r="KO34" s="428">
        <v>30</v>
      </c>
      <c r="KP34" s="449"/>
      <c r="KQ34" s="450"/>
      <c r="KR34" s="450"/>
      <c r="KS34" s="450"/>
      <c r="KT34" s="450"/>
      <c r="KU34" s="450"/>
      <c r="KV34" s="450"/>
      <c r="KW34" s="450"/>
      <c r="KX34" s="450"/>
      <c r="KY34" s="450"/>
      <c r="KZ34" s="450"/>
      <c r="LA34" s="450"/>
      <c r="LB34" s="450"/>
      <c r="LC34" s="450"/>
      <c r="LD34" s="450"/>
      <c r="LE34" s="450"/>
      <c r="LF34" s="450"/>
      <c r="LG34" s="450"/>
      <c r="LH34" s="450"/>
      <c r="LI34" s="450"/>
      <c r="LJ34" s="450"/>
      <c r="LK34" s="450"/>
      <c r="LL34" s="450"/>
      <c r="LM34" s="450"/>
      <c r="LN34" s="450"/>
      <c r="LO34" s="450"/>
      <c r="LP34" s="450"/>
      <c r="LQ34" s="450"/>
      <c r="LR34" s="450"/>
      <c r="LS34" s="451"/>
      <c r="LT34" s="451"/>
      <c r="LU34" s="430" t="str">
        <f>IF(COUNTA($KP$4:$LT$4)=0,"",IF('2.ชื่อนักเรียน'!R40="ย้าย","ย้าย",QF34))</f>
        <v/>
      </c>
      <c r="LV34" s="428">
        <v>30</v>
      </c>
      <c r="LW34" s="449"/>
      <c r="LX34" s="450"/>
      <c r="LY34" s="450"/>
      <c r="LZ34" s="450"/>
      <c r="MA34" s="450"/>
      <c r="MB34" s="450"/>
      <c r="MC34" s="450"/>
      <c r="MD34" s="450"/>
      <c r="ME34" s="450"/>
      <c r="MF34" s="450"/>
      <c r="MG34" s="450"/>
      <c r="MH34" s="450"/>
      <c r="MI34" s="450"/>
      <c r="MJ34" s="450"/>
      <c r="MK34" s="450"/>
      <c r="ML34" s="450"/>
      <c r="MM34" s="450"/>
      <c r="MN34" s="450"/>
      <c r="MO34" s="450"/>
      <c r="MP34" s="450"/>
      <c r="MQ34" s="450"/>
      <c r="MR34" s="450"/>
      <c r="MS34" s="450"/>
      <c r="MT34" s="450"/>
      <c r="MU34" s="450"/>
      <c r="MV34" s="450"/>
      <c r="MW34" s="450"/>
      <c r="MX34" s="450"/>
      <c r="MY34" s="450"/>
      <c r="MZ34" s="451"/>
      <c r="NA34" s="451"/>
      <c r="NB34" s="430" t="str">
        <f>IF(COUNTA($LW$5:$NA$5)=0,"",IF('2.ชื่อนักเรียน'!R40="ย้าย","ย้าย",QJ34))</f>
        <v/>
      </c>
      <c r="NC34" s="430">
        <v>30</v>
      </c>
      <c r="ND34" s="449"/>
      <c r="NE34" s="450"/>
      <c r="NF34" s="450"/>
      <c r="NG34" s="450"/>
      <c r="NH34" s="450"/>
      <c r="NI34" s="450"/>
      <c r="NJ34" s="450"/>
      <c r="NK34" s="450"/>
      <c r="NL34" s="450"/>
      <c r="NM34" s="450"/>
      <c r="NN34" s="450"/>
      <c r="NO34" s="450"/>
      <c r="NP34" s="450"/>
      <c r="NQ34" s="450"/>
      <c r="NR34" s="450"/>
      <c r="NS34" s="450"/>
      <c r="NT34" s="450"/>
      <c r="NU34" s="450"/>
      <c r="NV34" s="450"/>
      <c r="NW34" s="450"/>
      <c r="NX34" s="450"/>
      <c r="NY34" s="450"/>
      <c r="NZ34" s="450"/>
      <c r="OA34" s="450"/>
      <c r="OB34" s="450"/>
      <c r="OC34" s="450"/>
      <c r="OD34" s="450"/>
      <c r="OE34" s="450"/>
      <c r="OF34" s="450"/>
      <c r="OG34" s="451"/>
      <c r="OH34" s="451"/>
      <c r="OI34" s="430" t="str">
        <f>IF(COUNTA($ND$4:$OH$4)=0,"",IF('2.ชื่อนักเรียน'!R40="ย้าย","ย้าย",QN34))</f>
        <v/>
      </c>
      <c r="OJ34" s="428">
        <v>30</v>
      </c>
      <c r="OK34" s="439" t="str">
        <f>IF(OR(COUNTA($E$4:$AI$4)=0,$A34=""),"",IF('2.ชื่อนักเรียน'!R40="ย้าย","-",COUNTIF($E34:$AI34,"/")))</f>
        <v/>
      </c>
      <c r="OL34" s="440" t="str">
        <f>IF(OR(COUNTA($E$4:$AI$4)=0,$A34=""),"",IF('2.ชื่อนักเรียน'!R40="ย้าย","-",COUNTIF($E34:$AI34,"ป")))</f>
        <v/>
      </c>
      <c r="OM34" s="440" t="str">
        <f>IF(OR(COUNTA($E$4:$AI$4)=0,$A34=""),"",IF('2.ชื่อนักเรียน'!R40="ย้าย","-",COUNTIF($E34:$AI34,"ล")))</f>
        <v/>
      </c>
      <c r="ON34" s="441" t="str">
        <f>IF(OR(COUNTA($E$4:$AI$4)=0,$A34=""),"",IF('2.ชื่อนักเรียน'!R40="ย้าย","-",COUNTIF($E34:$AI34,"ข")))</f>
        <v/>
      </c>
      <c r="OO34" s="439" t="str">
        <f>IF(OR(COUNTA($AL$4:$BP$4)=0,$A34=""),"",IF('2.ชื่อนักเรียน'!R40="ย้าย","-",COUNTIF($AL34:$BP34,"/")))</f>
        <v/>
      </c>
      <c r="OP34" s="440" t="str">
        <f>IF(OR(COUNTA($AL$4:$BP$4)=0,$A34=""),"",IF('2.ชื่อนักเรียน'!R40="ย้าย","-",COUNTIF($AL34:$BP34,"ป")))</f>
        <v/>
      </c>
      <c r="OQ34" s="440" t="str">
        <f>IF(OR(COUNTA($AL$4:$BP$4)=0,$A34=""),"",IF('2.ชื่อนักเรียน'!R40="ย้าย","-",COUNTIF($AL34:$BP34,"ล")))</f>
        <v/>
      </c>
      <c r="OR34" s="441" t="str">
        <f>IF(OR(COUNTA($AL$4:$BP$4)=0,$A34=""),"",IF('2.ชื่อนักเรียน'!R40="ย้าย","-",COUNTIF($AL34:$BP34,"ข")))</f>
        <v/>
      </c>
      <c r="OS34" s="439" t="str">
        <f>IF(OR(COUNTA($BS$4:$CW$4)=0,$A34=""),"",IF('2.ชื่อนักเรียน'!R40="ย้าย","-",COUNTIF($BS34:$CW34,"/")))</f>
        <v/>
      </c>
      <c r="OT34" s="440" t="str">
        <f>IF(OR(COUNTA($BS$4:$CW$4)=0,$A34=""),"",IF('2.ชื่อนักเรียน'!R40="ย้าย","-",COUNTIF($BS34:$CW34,"ป")))</f>
        <v/>
      </c>
      <c r="OU34" s="440" t="str">
        <f>IF(OR(COUNTA($BS$4:$CW$4)=0,$A34=""),"",IF('2.ชื่อนักเรียน'!R40="ย้าย","-",COUNTIF($BS34:$CW34,"ล")))</f>
        <v/>
      </c>
      <c r="OV34" s="441" t="str">
        <f>IF(OR(COUNTA($BS$4:$CW$4)=0,$A34=""),"",IF('2.ชื่อนักเรียน'!R40="ย้าย","-",COUNTIF($BS34:$CW34,"ข")))</f>
        <v/>
      </c>
      <c r="OW34" s="439" t="str">
        <f>IF(OR(COUNTA($CZ$4:$ED$4)=0,$A34=""),"",IF('2.ชื่อนักเรียน'!R40="ย้าย","-",COUNTIF($CZ34:$ED34,"/")))</f>
        <v/>
      </c>
      <c r="OX34" s="440" t="str">
        <f>IF(OR(COUNTA($CZ$4:$ED$4)=0,$A34=""),"",IF('2.ชื่อนักเรียน'!R40="ย้าย","-",COUNTIF($CZ34:$ED34,"ป")))</f>
        <v/>
      </c>
      <c r="OY34" s="440" t="str">
        <f>IF(OR(COUNTA($CZ$4:$ED$4)=0,A34=""),"",IF('2.ชื่อนักเรียน'!R40="ย้าย","-",COUNTIF($CZ34:$ED34,"ล")))</f>
        <v/>
      </c>
      <c r="OZ34" s="441" t="str">
        <f>IF(OR(COUNTA($CZ$4:$ED$4)=0,A34=""),"",IF('2.ชื่อนักเรียน'!R40="ย้าย","-",COUNTIF($CZ34:$ED34,"ข")))</f>
        <v/>
      </c>
      <c r="PA34" s="439" t="str">
        <f>IF(OR(COUNTA($EG$4:$FK$4)=0,$A34=""),"",IF('2.ชื่อนักเรียน'!R40="ย้าย","-",COUNTIF($EG34:$FK34,"/")))</f>
        <v/>
      </c>
      <c r="PB34" s="440" t="str">
        <f>IF(OR(COUNTA($EG$4:$FK$4)=0,$A34=""),"",IF('2.ชื่อนักเรียน'!R40="ย้าย","-",COUNTIF($EG34:$FK34,"ป")))</f>
        <v/>
      </c>
      <c r="PC34" s="440" t="str">
        <f>IF(OR(COUNTA($EG$4:$FK$4)=0,A34=""),"",IF('2.ชื่อนักเรียน'!R40="ย้าย","-",COUNTIF($EG34:$FK34,"ล")))</f>
        <v/>
      </c>
      <c r="PD34" s="441" t="str">
        <f>IF(OR(COUNTA($EG$4:$FK$4)=0,A34=""),"",IF('2.ชื่อนักเรียน'!R40="ย้าย","-",COUNTIF($EG34:$FK34,"ข")))</f>
        <v/>
      </c>
      <c r="PE34" s="439" t="str">
        <f>IF(OR(COUNTA($FN$4:$GR$4)=0,$A34=""),"",IF('2.ชื่อนักเรียน'!R40="ย้าย","-",COUNTIF($FN34:$GR34,"/")))</f>
        <v/>
      </c>
      <c r="PF34" s="440" t="str">
        <f>IF(OR(COUNTA($FN$4:$GR$4)=0,$A34=""),"",IF('2.ชื่อนักเรียน'!R40="ย้าย","-",COUNTIF($FN34:$GR34,"ป")))</f>
        <v/>
      </c>
      <c r="PG34" s="440" t="str">
        <f>IF(OR(COUNTA($FN$4:$GR$4)=0,A34=""),"",IF('2.ชื่อนักเรียน'!R40="ย้าย","-",COUNTIF($FN34:$GR34,"ล")))</f>
        <v/>
      </c>
      <c r="PH34" s="440" t="str">
        <f>IF(OR(COUNTA($FN$4:$GR$4)=0,A34=""),"",IF('2.ชื่อนักเรียน'!R40="ย้าย","-",COUNTIF($FN34:$GR34,"ข")))</f>
        <v/>
      </c>
      <c r="PI34" s="439" t="str">
        <f>IF(OR(COUNTA($OK$3:$PD$3,$PE$3)=0,$A34=""),"",IF('2.ชื่อนักเรียน'!R40="ย้าย","-",SUM(OK34,OO34,OS34,OW34,PA34,PE34)))</f>
        <v/>
      </c>
      <c r="PJ34" s="440" t="str">
        <f>IF(OR(COUNTA($OK$3:$PD$3,$PE$3)=0,$A34=""),"",IF('2.ชื่อนักเรียน'!R40="ย้าย","-",SUM(OL34,OP34,OT34,OX34,PB34,PF34)))</f>
        <v/>
      </c>
      <c r="PK34" s="440" t="str">
        <f>IF(OR(COUNTA($OK$3:$PD$3,$PE$3)=0,$A34=""),"",IF('2.ชื่อนักเรียน'!R40="ย้าย","-",SUM(OM34,OQ34,OU34,OY34,PC34,PG34)))</f>
        <v/>
      </c>
      <c r="PL34" s="452" t="str">
        <f>IF(OR(COUNTA($OK$3:$PD$3,$PE$3)=0,$A34=""),"",IF('2.ชื่อนักเรียน'!R40="ย้าย","-",SUM(ON34,OR34,OV34,OZ34,PD34,PH34)))</f>
        <v/>
      </c>
      <c r="PM34" s="428" t="str">
        <f t="shared" si="0"/>
        <v/>
      </c>
      <c r="PN34" s="442" t="str">
        <f>IF(PM34="","",IF('2.ชื่อนักเรียน'!R40="ย้าย","ย้าย",(PM34*100)/COUNTA($E$4:$AI$4,$AL$4:$BP$4,$BS$4:$CW$4,$CZ$4:$ED$4,$EG$4:$FK$4)))</f>
        <v/>
      </c>
      <c r="PO34" s="428">
        <v>30</v>
      </c>
      <c r="PP34" s="439" t="str">
        <f>IF(OR(COUNTA($FN$4:$GR$4)=0,$A34=""),"",IF('2.ชื่อนักเรียน'!R40="ย้าย","-",COUNTIF($FN34:$GR34,"/")))</f>
        <v/>
      </c>
      <c r="PQ34" s="440" t="str">
        <f>IF(OR(COUNTA($FN$4:$GR$4)=0,$A34=""),"",IF('2.ชื่อนักเรียน'!R40="ย้าย","-",COUNTIF($FN34:$GR34,"ป")))</f>
        <v/>
      </c>
      <c r="PR34" s="440" t="str">
        <f>IF(OR(COUNTA($FN$4:$GR$4)=0,A34=""),"",IF('2.ชื่อนักเรียน'!R40="ย้าย","-",COUNTIF($FN34:$GR34,"ล")))</f>
        <v/>
      </c>
      <c r="PS34" s="441" t="str">
        <f>IF(OR(COUNTA($FN$4:$GR$4)=0,A34=""),"",IF('2.ชื่อนักเรียน'!R40="ย้าย","-",COUNTIF($FN34:$GR34,"ข")))</f>
        <v/>
      </c>
      <c r="PT34" s="439" t="str">
        <f>IF(OR(COUNTA($GU$4:$HY$4)=0,$A34=""),"",IF('2.ชื่อนักเรียน'!R40="ย้าย","-",COUNTIF($GU34:$HY34,"/")))</f>
        <v/>
      </c>
      <c r="PU34" s="440" t="str">
        <f>IF(OR(COUNTA($GU$4:$HY$4)=0,$A34=""),"",IF('2.ชื่อนักเรียน'!R40="ย้าย","-",COUNTIF($GU34:$HY34,"ป")))</f>
        <v/>
      </c>
      <c r="PV34" s="440" t="str">
        <f>IF(OR(COUNTA($GU$4:$HY$4)=0,$A34=""),"",IF('2.ชื่อนักเรียน'!R40="ย้าย","-",COUNTIF($GU34:$HY34,"ล")))</f>
        <v/>
      </c>
      <c r="PW34" s="441" t="str">
        <f>IF(OR(COUNTA($GU$4:$HY$4)=0,$A34=""),"",IF('2.ชื่อนักเรียน'!R40="ย้าย","-",COUNTIF($GU34:$HY34,"ข")))</f>
        <v/>
      </c>
      <c r="PX34" s="439" t="str">
        <f>IF(OR(COUNTA($IB$4:$JF$4)=0,$A34=""),"",IF('2.ชื่อนักเรียน'!R40="ย้าย","-",COUNTIF($IB34:$JF34,"/")))</f>
        <v/>
      </c>
      <c r="PY34" s="440" t="str">
        <f>IF(OR(COUNTA($IB$4:$JF$4)=0,$A34=""),"",IF('2.ชื่อนักเรียน'!R40="ย้าย","-",COUNTIF($IB34:$JF34,"ป")))</f>
        <v/>
      </c>
      <c r="PZ34" s="440" t="str">
        <f>IF(OR(COUNTA($IB$4:$JF$4)=0,$A34=""),"",IF('2.ชื่อนักเรียน'!R40="ย้าย","-",COUNTIF($IB34:$JF34,"ล")))</f>
        <v/>
      </c>
      <c r="QA34" s="441" t="str">
        <f>IF(OR(COUNTA($IB$4:$JF$4)=0,$A34=""),"",IF('2.ชื่อนักเรียน'!R40="ย้าย","-",COUNTIF($IB34:$JF34,"ข")))</f>
        <v/>
      </c>
      <c r="QB34" s="439" t="str">
        <f>IF(OR(COUNTA($JI$4:$KM$4)=0,$A34=""),"",IF('2.ชื่อนักเรียน'!R40="ย้าย","-",COUNTIF($JI34:$KM34,"/")))</f>
        <v/>
      </c>
      <c r="QC34" s="440" t="str">
        <f>IF(OR(COUNTA($JI$4:$KM$4)=0,$A34=""),"",IF('2.ชื่อนักเรียน'!R40="ย้าย","-",COUNTIF($JI34:$KM34,"ป")))</f>
        <v/>
      </c>
      <c r="QD34" s="440" t="str">
        <f>IF(OR(COUNTA($JI$4:$KM$4)=0,$A34=""),"",IF('2.ชื่อนักเรียน'!R40="ย้าย","-",COUNTIF($JI34:$KM34,"ล")))</f>
        <v/>
      </c>
      <c r="QE34" s="441" t="str">
        <f>IF(OR(COUNTA($JI$4:$KM$4)=0,$A34=""),"",IF('2.ชื่อนักเรียน'!R40="ย้าย","-",COUNTIF($JI34:$KM34,"ข")))</f>
        <v/>
      </c>
      <c r="QF34" s="439" t="str">
        <f>IF(OR(COUNTA($KP$4:$LT$4)=0,$A34=""),"",IF('2.ชื่อนักเรียน'!R40="ย้าย","-",COUNTIF($KP34:$LT34,"/")))</f>
        <v/>
      </c>
      <c r="QG34" s="440" t="str">
        <f>IF(OR(COUNTA($KP$4:$LT$4)=0,$A34=""),"",IF('2.ชื่อนักเรียน'!R40="ย้าย","-",COUNTIF($KP34:$LT34,"ป")))</f>
        <v/>
      </c>
      <c r="QH34" s="440" t="str">
        <f>IF(OR(COUNTA($KP$4:$LT$4)=0,$A34=""),"",IF('2.ชื่อนักเรียน'!R40="ย้าย","-",COUNTIF($KP34:$LT34,"ล")))</f>
        <v/>
      </c>
      <c r="QI34" s="441" t="str">
        <f>IF(OR(COUNTA($KP$4:$LT$4)=0,$A34=""),"",IF('2.ชื่อนักเรียน'!R40="ย้าย","-",COUNTIF($KP34:$LT34,"ข")))</f>
        <v/>
      </c>
      <c r="QJ34" s="439" t="str">
        <f>IF(OR(COUNTA($LW$4:$NA$4)=0,$A34=""),"",IF('2.ชื่อนักเรียน'!R40="ย้าย","-",COUNTIF($LW34:$NA34,"/")))</f>
        <v/>
      </c>
      <c r="QK34" s="440" t="str">
        <f>IF(OR(COUNTA($LW$4:$NA$4)=0,$A34=""),"",IF('2.ชื่อนักเรียน'!R40="ย้าย","-",COUNTIF($LW34:$NA34,"ป")))</f>
        <v/>
      </c>
      <c r="QL34" s="440" t="str">
        <f>IF(OR(COUNTA($LW$4:$NA$4)=0,$A34=""),"",IF('2.ชื่อนักเรียน'!R40="ย้าย","-",COUNTIF($LW34:$NA34,"ล")))</f>
        <v/>
      </c>
      <c r="QM34" s="441" t="str">
        <f>IF(OR(COUNTA($LW$4:$NA$4)=0,$A34=""),"",IF('2.ชื่อนักเรียน'!R40="ย้าย","-",COUNTIF($LW34:$NA34,"ข")))</f>
        <v/>
      </c>
      <c r="QN34" s="439" t="str">
        <f>IF(OR(COUNTA($ND$4:$OH$4)=0,$A34=""),"",IF('2.ชื่อนักเรียน'!R40="ย้าย","-",COUNTIF($ND34:$OH34,"/")))</f>
        <v/>
      </c>
      <c r="QO34" s="440" t="str">
        <f>IF(OR(COUNTA($ND$4:$OH$4)=0,$A34=""),"",IF('2.ชื่อนักเรียน'!R40="ย้าย","-",COUNTIF($ND34:$OH34,"ป")))</f>
        <v/>
      </c>
      <c r="QP34" s="440" t="str">
        <f>IF(OR(COUNTA($ND$4:$OH$4)=0,$A34=""),"",IF('2.ชื่อนักเรียน'!R40="ย้าย","-",COUNTIF($ND34:$OH34,"ล")))</f>
        <v/>
      </c>
      <c r="QQ34" s="440" t="str">
        <f>IF(OR(COUNTA($ND$4:$OH$4)=0,$A34=""),"",IF('2.ชื่อนักเรียน'!R40="ย้าย","-",COUNTIF($ND34:$OH34,"ข")))</f>
        <v/>
      </c>
      <c r="QR34" s="439" t="str">
        <f>IF(OR(COUNTA($PP$3:$QM$3,$QN$3)=0,$A34=""),"",IF('2.ชื่อนักเรียน'!R40="ย้าย","-",SUM(PP34,PT34,PX34,QB34,QF34,QJ34,QN34)))</f>
        <v/>
      </c>
      <c r="QS34" s="440" t="str">
        <f>IF(OR(COUNTA($PP$3:$QM$3,$QN$3)=0,$A34=""),"",IF('2.ชื่อนักเรียน'!R40="ย้าย","-",SUM(PQ34,PU34,PY34,QC34,QG34,QK34,QO34)))</f>
        <v/>
      </c>
      <c r="QT34" s="440" t="str">
        <f>IF(OR(COUNTA($PP$3:$QM$3,$QN$3)=0,$A34=""),"",IF('2.ชื่อนักเรียน'!R40="ย้าย","-",SUM(PR34,PV34,PZ34,QD34,QH34,QL34,QP34)))</f>
        <v/>
      </c>
      <c r="QU34" s="452" t="str">
        <f>IF(OR(COUNTA($PP$3:$QM$3,$QN$3)=0,$A34=""),"",IF('2.ชื่อนักเรียน'!R40="ย้าย","-",SUM(PS34,PW34,QA34,QE34,QI34,QM34,QQ34)))</f>
        <v/>
      </c>
      <c r="QV34" s="428" t="str">
        <f t="shared" si="1"/>
        <v/>
      </c>
      <c r="QW34" s="442" t="str">
        <f>IF(QV34="","",IF('2.ชื่อนักเรียน'!R40="ย้าย","ย้าย",(QV34*100)/COUNTA($GU$4:$HY$4,$IB$4:$JF$4,$JI$4:$KM$4,$KP$4:$LT$4,$LW$4:$NA$4,$ND$4:$OH$4,$FN$4:$GR$4)))</f>
        <v/>
      </c>
      <c r="QX34" s="453" t="str">
        <f>IF('2.ชื่อนักเรียน'!C40="","",'2.ชื่อนักเรียน'!C40)</f>
        <v/>
      </c>
      <c r="QY34" s="454" t="str">
        <f>IF('2.ชื่อนักเรียน'!D40="","",'2.ชื่อนักเรียน'!D40)</f>
        <v/>
      </c>
      <c r="QZ34" s="428" t="str">
        <f>IF(A34="","",IF('2.ชื่อนักเรียน'!R40="ย้าย","-",$RN$4))</f>
        <v/>
      </c>
      <c r="RA34" s="428" t="str">
        <f>IF(A34="","",IF('2.ชื่อนักเรียน'!R40="ย้าย","-",SUM(PP34,OK34,OO34,OS34,OW34,PA34,PE34,PT34,PX34,QB34,QF34,QJ34,QN34)))</f>
        <v/>
      </c>
      <c r="RB34" s="428" t="str">
        <f>IF(A34="","",IF('2.ชื่อนักเรียน'!R40="ย้าย","-",SUM(PQ34,OL34,OP34,OT34,OX34,PB34,PF34,PU34,PY34,QC34,QG34,QK34,QO34)))</f>
        <v/>
      </c>
      <c r="RC34" s="428" t="str">
        <f>IF(A34="","",IF('2.ชื่อนักเรียน'!R40="ย้าย","-",SUM(PR34,OM34,OQ34,OU34,OY34,PC34,PG34,PV34,PZ34,QD34,QH34,QL34,QP34)))</f>
        <v/>
      </c>
      <c r="RD34" s="455" t="str">
        <f>IF(A34="","",IF('2.ชื่อนักเรียน'!R40="ย้าย","-",SUM(PS34,ON34,OR34,OV34,OZ34,PD34,PH34,PW34,QA34,QE34,QI34,QM34,QQ34)))</f>
        <v/>
      </c>
      <c r="RE34" s="442" t="str">
        <f>IF(A34="","",IF('2.ชื่อนักเรียน'!R40="ย้าย","-",(RA34*100)/QZ34))</f>
        <v/>
      </c>
      <c r="RF34" s="428" t="str">
        <f>IF(A34="","",IF('2.ชื่อนักเรียน'!R40="ย้าย","-",RA34))</f>
        <v/>
      </c>
      <c r="RG34" s="442" t="str">
        <f>IF(A34="","",IF('2.ชื่อนักเรียน'!R40="ย้าย","ย้าย",RE34))</f>
        <v/>
      </c>
      <c r="RH34" s="456"/>
    </row>
    <row r="35" spans="1:476" ht="21" customHeight="1">
      <c r="A35" s="446" t="str">
        <f>IF('2.ชื่อนักเรียน'!C41="","",'2.ชื่อนักเรียน'!C41)</f>
        <v/>
      </c>
      <c r="B35" s="447" t="str">
        <f>IF('2.ชื่อนักเรียน'!D41="","",'2.ชื่อนักเรียน'!D41)</f>
        <v/>
      </c>
      <c r="C35" s="448" t="str">
        <f>IF('2.ชื่อนักเรียน'!R41="","",'2.ชื่อนักเรียน'!R41)</f>
        <v/>
      </c>
      <c r="D35" s="428">
        <v>31</v>
      </c>
      <c r="E35" s="449"/>
      <c r="F35" s="450"/>
      <c r="G35" s="450"/>
      <c r="H35" s="450"/>
      <c r="I35" s="450"/>
      <c r="J35" s="450"/>
      <c r="K35" s="450"/>
      <c r="L35" s="450"/>
      <c r="M35" s="450"/>
      <c r="N35" s="450"/>
      <c r="O35" s="450"/>
      <c r="P35" s="450"/>
      <c r="Q35" s="450"/>
      <c r="R35" s="450"/>
      <c r="S35" s="450"/>
      <c r="T35" s="450"/>
      <c r="U35" s="450"/>
      <c r="V35" s="450"/>
      <c r="W35" s="450"/>
      <c r="X35" s="450"/>
      <c r="Y35" s="450"/>
      <c r="Z35" s="450"/>
      <c r="AA35" s="450"/>
      <c r="AB35" s="450"/>
      <c r="AC35" s="450"/>
      <c r="AD35" s="450"/>
      <c r="AE35" s="450"/>
      <c r="AF35" s="450"/>
      <c r="AG35" s="450"/>
      <c r="AH35" s="451"/>
      <c r="AI35" s="451"/>
      <c r="AJ35" s="428" t="str">
        <f>IF(COUNTA($E$3:$AI$3)=0,"",IF('2.ชื่อนักเรียน'!R41="ย้าย","ย้าย",OK35))</f>
        <v/>
      </c>
      <c r="AK35" s="428">
        <v>31</v>
      </c>
      <c r="AL35" s="449"/>
      <c r="AM35" s="450"/>
      <c r="AN35" s="450"/>
      <c r="AO35" s="450"/>
      <c r="AP35" s="450"/>
      <c r="AQ35" s="450"/>
      <c r="AR35" s="450"/>
      <c r="AS35" s="450"/>
      <c r="AT35" s="450"/>
      <c r="AU35" s="450"/>
      <c r="AV35" s="450"/>
      <c r="AW35" s="450"/>
      <c r="AX35" s="450"/>
      <c r="AY35" s="450"/>
      <c r="AZ35" s="450"/>
      <c r="BA35" s="450"/>
      <c r="BB35" s="450"/>
      <c r="BC35" s="450"/>
      <c r="BD35" s="450"/>
      <c r="BE35" s="450"/>
      <c r="BF35" s="450"/>
      <c r="BG35" s="450"/>
      <c r="BH35" s="450"/>
      <c r="BI35" s="450"/>
      <c r="BJ35" s="450"/>
      <c r="BK35" s="450"/>
      <c r="BL35" s="450"/>
      <c r="BM35" s="450"/>
      <c r="BN35" s="450"/>
      <c r="BO35" s="451"/>
      <c r="BP35" s="451"/>
      <c r="BQ35" s="428" t="str">
        <f>IF(COUNTA($AL$4:$BP$4)=0,"",IF('2.ชื่อนักเรียน'!R41="ย้าย","ย้าย",OO35))</f>
        <v/>
      </c>
      <c r="BR35" s="428">
        <v>31</v>
      </c>
      <c r="BS35" s="449"/>
      <c r="BT35" s="450"/>
      <c r="BU35" s="450"/>
      <c r="BV35" s="450"/>
      <c r="BW35" s="450"/>
      <c r="BX35" s="450"/>
      <c r="BY35" s="450"/>
      <c r="BZ35" s="450"/>
      <c r="CA35" s="450"/>
      <c r="CB35" s="450"/>
      <c r="CC35" s="450"/>
      <c r="CD35" s="450"/>
      <c r="CE35" s="450"/>
      <c r="CF35" s="450"/>
      <c r="CG35" s="450"/>
      <c r="CH35" s="450"/>
      <c r="CI35" s="450"/>
      <c r="CJ35" s="450"/>
      <c r="CK35" s="450"/>
      <c r="CL35" s="450"/>
      <c r="CM35" s="450"/>
      <c r="CN35" s="450"/>
      <c r="CO35" s="450"/>
      <c r="CP35" s="450"/>
      <c r="CQ35" s="450"/>
      <c r="CR35" s="450"/>
      <c r="CS35" s="450"/>
      <c r="CT35" s="450"/>
      <c r="CU35" s="450"/>
      <c r="CV35" s="451"/>
      <c r="CW35" s="451"/>
      <c r="CX35" s="428" t="str">
        <f>IF(COUNTA($BS$4:$CW$4)=0,"",IF('2.ชื่อนักเรียน'!R41="ย้าย","ย้าย",OS35))</f>
        <v/>
      </c>
      <c r="CY35" s="428">
        <v>31</v>
      </c>
      <c r="CZ35" s="449"/>
      <c r="DA35" s="450"/>
      <c r="DB35" s="450"/>
      <c r="DC35" s="450"/>
      <c r="DD35" s="450"/>
      <c r="DE35" s="450"/>
      <c r="DF35" s="450"/>
      <c r="DG35" s="450"/>
      <c r="DH35" s="450"/>
      <c r="DI35" s="450"/>
      <c r="DJ35" s="450"/>
      <c r="DK35" s="450"/>
      <c r="DL35" s="450"/>
      <c r="DM35" s="450"/>
      <c r="DN35" s="450"/>
      <c r="DO35" s="450"/>
      <c r="DP35" s="450"/>
      <c r="DQ35" s="450"/>
      <c r="DR35" s="450"/>
      <c r="DS35" s="450"/>
      <c r="DT35" s="450"/>
      <c r="DU35" s="450"/>
      <c r="DV35" s="450"/>
      <c r="DW35" s="450"/>
      <c r="DX35" s="450"/>
      <c r="DY35" s="450"/>
      <c r="DZ35" s="450"/>
      <c r="EA35" s="450"/>
      <c r="EB35" s="450"/>
      <c r="EC35" s="451"/>
      <c r="ED35" s="451"/>
      <c r="EE35" s="428" t="str">
        <f>IF(COUNTA($CZ$4:$ED$4)=0,"",IF('2.ชื่อนักเรียน'!R41="ย้าย","ย้าย",OW35))</f>
        <v/>
      </c>
      <c r="EF35" s="428">
        <v>31</v>
      </c>
      <c r="EG35" s="449"/>
      <c r="EH35" s="450"/>
      <c r="EI35" s="450"/>
      <c r="EJ35" s="450"/>
      <c r="EK35" s="450"/>
      <c r="EL35" s="450"/>
      <c r="EM35" s="450"/>
      <c r="EN35" s="450"/>
      <c r="EO35" s="450"/>
      <c r="EP35" s="450"/>
      <c r="EQ35" s="450"/>
      <c r="ER35" s="450"/>
      <c r="ES35" s="450"/>
      <c r="ET35" s="450"/>
      <c r="EU35" s="450"/>
      <c r="EV35" s="450"/>
      <c r="EW35" s="450"/>
      <c r="EX35" s="450"/>
      <c r="EY35" s="450"/>
      <c r="EZ35" s="450"/>
      <c r="FA35" s="450"/>
      <c r="FB35" s="450"/>
      <c r="FC35" s="450"/>
      <c r="FD35" s="450"/>
      <c r="FE35" s="450"/>
      <c r="FF35" s="450"/>
      <c r="FG35" s="450"/>
      <c r="FH35" s="450"/>
      <c r="FI35" s="450"/>
      <c r="FJ35" s="451"/>
      <c r="FK35" s="451"/>
      <c r="FL35" s="428" t="str">
        <f>IF(COUNTA($EG$4:$FK$4)=0,"",IF('2.ชื่อนักเรียน'!R41="ย้าย","ย้าย",PA35))</f>
        <v/>
      </c>
      <c r="FM35" s="428">
        <v>31</v>
      </c>
      <c r="FN35" s="449"/>
      <c r="FO35" s="450"/>
      <c r="FP35" s="450"/>
      <c r="FQ35" s="450"/>
      <c r="FR35" s="450"/>
      <c r="FS35" s="450"/>
      <c r="FT35" s="450"/>
      <c r="FU35" s="450"/>
      <c r="FV35" s="450"/>
      <c r="FW35" s="450"/>
      <c r="FX35" s="450"/>
      <c r="FY35" s="450"/>
      <c r="FZ35" s="450"/>
      <c r="GA35" s="450"/>
      <c r="GB35" s="450"/>
      <c r="GC35" s="450"/>
      <c r="GD35" s="450"/>
      <c r="GE35" s="450"/>
      <c r="GF35" s="450"/>
      <c r="GG35" s="450"/>
      <c r="GH35" s="450"/>
      <c r="GI35" s="450"/>
      <c r="GJ35" s="450"/>
      <c r="GK35" s="450"/>
      <c r="GL35" s="450"/>
      <c r="GM35" s="450"/>
      <c r="GN35" s="450"/>
      <c r="GO35" s="450"/>
      <c r="GP35" s="450"/>
      <c r="GQ35" s="451"/>
      <c r="GR35" s="451"/>
      <c r="GS35" s="428" t="str">
        <f>IF(COUNTA($FN$4:$GR$4)=0,"",IF('2.ชื่อนักเรียน'!R41="ย้าย","ย้าย",PE35))</f>
        <v/>
      </c>
      <c r="GT35" s="428">
        <v>31</v>
      </c>
      <c r="GU35" s="449"/>
      <c r="GV35" s="450"/>
      <c r="GW35" s="450"/>
      <c r="GX35" s="450"/>
      <c r="GY35" s="450"/>
      <c r="GZ35" s="450"/>
      <c r="HA35" s="450"/>
      <c r="HB35" s="450"/>
      <c r="HC35" s="450"/>
      <c r="HD35" s="450"/>
      <c r="HE35" s="450"/>
      <c r="HF35" s="450"/>
      <c r="HG35" s="450"/>
      <c r="HH35" s="450"/>
      <c r="HI35" s="450"/>
      <c r="HJ35" s="450"/>
      <c r="HK35" s="450"/>
      <c r="HL35" s="450"/>
      <c r="HM35" s="450"/>
      <c r="HN35" s="450"/>
      <c r="HO35" s="450"/>
      <c r="HP35" s="450"/>
      <c r="HQ35" s="450"/>
      <c r="HR35" s="450"/>
      <c r="HS35" s="450"/>
      <c r="HT35" s="450"/>
      <c r="HU35" s="450"/>
      <c r="HV35" s="450"/>
      <c r="HW35" s="450"/>
      <c r="HX35" s="451"/>
      <c r="HY35" s="451"/>
      <c r="HZ35" s="428" t="str">
        <f>IF(COUNTA($GU$4:HY34)=0,"",IF('2.ชื่อนักเรียน'!R41="ย้าย","ย้าย",PT35))</f>
        <v/>
      </c>
      <c r="IA35" s="428">
        <v>31</v>
      </c>
      <c r="IB35" s="449"/>
      <c r="IC35" s="450"/>
      <c r="ID35" s="450"/>
      <c r="IE35" s="450"/>
      <c r="IF35" s="450"/>
      <c r="IG35" s="450"/>
      <c r="IH35" s="450"/>
      <c r="II35" s="450"/>
      <c r="IJ35" s="450"/>
      <c r="IK35" s="450"/>
      <c r="IL35" s="450"/>
      <c r="IM35" s="450"/>
      <c r="IN35" s="450"/>
      <c r="IO35" s="450"/>
      <c r="IP35" s="450"/>
      <c r="IQ35" s="450"/>
      <c r="IR35" s="450"/>
      <c r="IS35" s="450"/>
      <c r="IT35" s="450"/>
      <c r="IU35" s="450"/>
      <c r="IV35" s="450"/>
      <c r="IW35" s="450"/>
      <c r="IX35" s="450"/>
      <c r="IY35" s="450"/>
      <c r="IZ35" s="450"/>
      <c r="JA35" s="450"/>
      <c r="JB35" s="450"/>
      <c r="JC35" s="450"/>
      <c r="JD35" s="450"/>
      <c r="JE35" s="451"/>
      <c r="JF35" s="451"/>
      <c r="JG35" s="428" t="str">
        <f>IF(COUNTA($IB$4:$JF$4)=0,"",IF('2.ชื่อนักเรียน'!R41="ย้าย","ย้าย",PX35))</f>
        <v/>
      </c>
      <c r="JH35" s="428">
        <v>31</v>
      </c>
      <c r="JI35" s="449"/>
      <c r="JJ35" s="450"/>
      <c r="JK35" s="450"/>
      <c r="JL35" s="450"/>
      <c r="JM35" s="450"/>
      <c r="JN35" s="450"/>
      <c r="JO35" s="450"/>
      <c r="JP35" s="450"/>
      <c r="JQ35" s="450"/>
      <c r="JR35" s="450"/>
      <c r="JS35" s="450"/>
      <c r="JT35" s="450"/>
      <c r="JU35" s="450"/>
      <c r="JV35" s="450"/>
      <c r="JW35" s="450"/>
      <c r="JX35" s="450"/>
      <c r="JY35" s="450"/>
      <c r="JZ35" s="450"/>
      <c r="KA35" s="450"/>
      <c r="KB35" s="450"/>
      <c r="KC35" s="450"/>
      <c r="KD35" s="450"/>
      <c r="KE35" s="450"/>
      <c r="KF35" s="450"/>
      <c r="KG35" s="450"/>
      <c r="KH35" s="450"/>
      <c r="KI35" s="450"/>
      <c r="KJ35" s="450"/>
      <c r="KK35" s="450"/>
      <c r="KL35" s="451"/>
      <c r="KM35" s="451"/>
      <c r="KN35" s="428" t="str">
        <f>IF(COUNTA($JI$4:$KM$4)=0,"",IF('2.ชื่อนักเรียน'!R41="ย้าย","ย้าย",QB35))</f>
        <v/>
      </c>
      <c r="KO35" s="428">
        <v>31</v>
      </c>
      <c r="KP35" s="449"/>
      <c r="KQ35" s="450"/>
      <c r="KR35" s="450"/>
      <c r="KS35" s="450"/>
      <c r="KT35" s="450"/>
      <c r="KU35" s="450"/>
      <c r="KV35" s="450"/>
      <c r="KW35" s="450"/>
      <c r="KX35" s="450"/>
      <c r="KY35" s="450"/>
      <c r="KZ35" s="450"/>
      <c r="LA35" s="450"/>
      <c r="LB35" s="450"/>
      <c r="LC35" s="450"/>
      <c r="LD35" s="450"/>
      <c r="LE35" s="450"/>
      <c r="LF35" s="450"/>
      <c r="LG35" s="450"/>
      <c r="LH35" s="450"/>
      <c r="LI35" s="450"/>
      <c r="LJ35" s="450"/>
      <c r="LK35" s="450"/>
      <c r="LL35" s="450"/>
      <c r="LM35" s="450"/>
      <c r="LN35" s="450"/>
      <c r="LO35" s="450"/>
      <c r="LP35" s="450"/>
      <c r="LQ35" s="450"/>
      <c r="LR35" s="450"/>
      <c r="LS35" s="451"/>
      <c r="LT35" s="451"/>
      <c r="LU35" s="428" t="str">
        <f>IF(COUNTA($KP$4:$LT$4)=0,"",IF('2.ชื่อนักเรียน'!R41="ย้าย","ย้าย",QF35))</f>
        <v/>
      </c>
      <c r="LV35" s="428">
        <v>31</v>
      </c>
      <c r="LW35" s="449"/>
      <c r="LX35" s="450"/>
      <c r="LY35" s="450"/>
      <c r="LZ35" s="450"/>
      <c r="MA35" s="450"/>
      <c r="MB35" s="450"/>
      <c r="MC35" s="450"/>
      <c r="MD35" s="450"/>
      <c r="ME35" s="450"/>
      <c r="MF35" s="450"/>
      <c r="MG35" s="450"/>
      <c r="MH35" s="450"/>
      <c r="MI35" s="450"/>
      <c r="MJ35" s="450"/>
      <c r="MK35" s="450"/>
      <c r="ML35" s="450"/>
      <c r="MM35" s="450"/>
      <c r="MN35" s="450"/>
      <c r="MO35" s="450"/>
      <c r="MP35" s="450"/>
      <c r="MQ35" s="450"/>
      <c r="MR35" s="450"/>
      <c r="MS35" s="450"/>
      <c r="MT35" s="450"/>
      <c r="MU35" s="450"/>
      <c r="MV35" s="450"/>
      <c r="MW35" s="450"/>
      <c r="MX35" s="450"/>
      <c r="MY35" s="450"/>
      <c r="MZ35" s="451"/>
      <c r="NA35" s="451"/>
      <c r="NB35" s="430" t="str">
        <f>IF(COUNTA($LW$5:$NA$5)=0,"",IF('2.ชื่อนักเรียน'!R41="ย้าย","ย้าย",QJ35))</f>
        <v/>
      </c>
      <c r="NC35" s="430">
        <v>31</v>
      </c>
      <c r="ND35" s="449"/>
      <c r="NE35" s="450"/>
      <c r="NF35" s="450"/>
      <c r="NG35" s="450"/>
      <c r="NH35" s="450"/>
      <c r="NI35" s="450"/>
      <c r="NJ35" s="450"/>
      <c r="NK35" s="450"/>
      <c r="NL35" s="450"/>
      <c r="NM35" s="450"/>
      <c r="NN35" s="450"/>
      <c r="NO35" s="450"/>
      <c r="NP35" s="450"/>
      <c r="NQ35" s="450"/>
      <c r="NR35" s="450"/>
      <c r="NS35" s="450"/>
      <c r="NT35" s="450"/>
      <c r="NU35" s="450"/>
      <c r="NV35" s="450"/>
      <c r="NW35" s="450"/>
      <c r="NX35" s="450"/>
      <c r="NY35" s="450"/>
      <c r="NZ35" s="450"/>
      <c r="OA35" s="450"/>
      <c r="OB35" s="450"/>
      <c r="OC35" s="450"/>
      <c r="OD35" s="450"/>
      <c r="OE35" s="450"/>
      <c r="OF35" s="450"/>
      <c r="OG35" s="451"/>
      <c r="OH35" s="451"/>
      <c r="OI35" s="430" t="str">
        <f>IF(COUNTA($ND$4:$OH$4)=0,"",IF('2.ชื่อนักเรียน'!R41="ย้าย","ย้าย",QN35))</f>
        <v/>
      </c>
      <c r="OJ35" s="428">
        <v>31</v>
      </c>
      <c r="OK35" s="439" t="str">
        <f>IF(OR(COUNTA($E$4:$AI$4)=0,$A35=""),"",IF('2.ชื่อนักเรียน'!R41="ย้าย","-",COUNTIF($E35:$AI35,"/")))</f>
        <v/>
      </c>
      <c r="OL35" s="440" t="str">
        <f>IF(OR(COUNTA($E$4:$AI$4)=0,$A35=""),"",IF('2.ชื่อนักเรียน'!R41="ย้าย","-",COUNTIF($E35:$AI35,"ป")))</f>
        <v/>
      </c>
      <c r="OM35" s="440" t="str">
        <f>IF(OR(COUNTA($E$4:$AI$4)=0,$A35=""),"",IF('2.ชื่อนักเรียน'!R41="ย้าย","-",COUNTIF($E35:$AI35,"ล")))</f>
        <v/>
      </c>
      <c r="ON35" s="441" t="str">
        <f>IF(OR(COUNTA($E$4:$AI$4)=0,$A35=""),"",IF('2.ชื่อนักเรียน'!R41="ย้าย","-",COUNTIF($E35:$AI35,"ข")))</f>
        <v/>
      </c>
      <c r="OO35" s="439" t="str">
        <f>IF(OR(COUNTA($AL$4:$BP$4)=0,$A35=""),"",IF('2.ชื่อนักเรียน'!R41="ย้าย","-",COUNTIF($AL35:$BP35,"/")))</f>
        <v/>
      </c>
      <c r="OP35" s="440" t="str">
        <f>IF(OR(COUNTA($AL$4:$BP$4)=0,$A35=""),"",IF('2.ชื่อนักเรียน'!R41="ย้าย","-",COUNTIF($AL35:$BP35,"ป")))</f>
        <v/>
      </c>
      <c r="OQ35" s="440" t="str">
        <f>IF(OR(COUNTA($AL$4:$BP$4)=0,$A35=""),"",IF('2.ชื่อนักเรียน'!R41="ย้าย","-",COUNTIF($AL35:$BP35,"ล")))</f>
        <v/>
      </c>
      <c r="OR35" s="441" t="str">
        <f>IF(OR(COUNTA($AL$4:$BP$4)=0,$A35=""),"",IF('2.ชื่อนักเรียน'!R41="ย้าย","-",COUNTIF($AL35:$BP35,"ข")))</f>
        <v/>
      </c>
      <c r="OS35" s="439" t="str">
        <f>IF(OR(COUNTA($BS$4:$CW$4)=0,$A35=""),"",IF('2.ชื่อนักเรียน'!R41="ย้าย","-",COUNTIF($BS35:$CW35,"/")))</f>
        <v/>
      </c>
      <c r="OT35" s="440" t="str">
        <f>IF(OR(COUNTA($BS$4:$CW$4)=0,$A35=""),"",IF('2.ชื่อนักเรียน'!R41="ย้าย","-",COUNTIF($BS35:$CW35,"ป")))</f>
        <v/>
      </c>
      <c r="OU35" s="440" t="str">
        <f>IF(OR(COUNTA($BS$4:$CW$4)=0,$A35=""),"",IF('2.ชื่อนักเรียน'!R41="ย้าย","-",COUNTIF($BS35:$CW35,"ล")))</f>
        <v/>
      </c>
      <c r="OV35" s="441" t="str">
        <f>IF(OR(COUNTA($BS$4:$CW$4)=0,$A35=""),"",IF('2.ชื่อนักเรียน'!R41="ย้าย","-",COUNTIF($BS35:$CW35,"ข")))</f>
        <v/>
      </c>
      <c r="OW35" s="439" t="str">
        <f>IF(OR(COUNTA($CZ$4:$ED$4)=0,$A35=""),"",IF('2.ชื่อนักเรียน'!R41="ย้าย","-",COUNTIF($CZ35:$ED35,"/")))</f>
        <v/>
      </c>
      <c r="OX35" s="440" t="str">
        <f>IF(OR(COUNTA($CZ$4:$ED$4)=0,$A35=""),"",IF('2.ชื่อนักเรียน'!R41="ย้าย","-",COUNTIF($CZ35:$ED35,"ป")))</f>
        <v/>
      </c>
      <c r="OY35" s="440" t="str">
        <f>IF(OR(COUNTA($CZ$4:$ED$4)=0,A35=""),"",IF('2.ชื่อนักเรียน'!R41="ย้าย","-",COUNTIF($CZ35:$ED35,"ล")))</f>
        <v/>
      </c>
      <c r="OZ35" s="441" t="str">
        <f>IF(OR(COUNTA($CZ$4:$ED$4)=0,A35=""),"",IF('2.ชื่อนักเรียน'!R41="ย้าย","-",COUNTIF($CZ35:$ED35,"ข")))</f>
        <v/>
      </c>
      <c r="PA35" s="439" t="str">
        <f>IF(OR(COUNTA($EG$4:$FK$4)=0,$A35=""),"",IF('2.ชื่อนักเรียน'!R41="ย้าย","-",COUNTIF($EG35:$FK35,"/")))</f>
        <v/>
      </c>
      <c r="PB35" s="440" t="str">
        <f>IF(OR(COUNTA($EG$4:$FK$4)=0,$A35=""),"",IF('2.ชื่อนักเรียน'!R41="ย้าย","-",COUNTIF($EG35:$FK35,"ป")))</f>
        <v/>
      </c>
      <c r="PC35" s="440" t="str">
        <f>IF(OR(COUNTA($EG$4:$FK$4)=0,A35=""),"",IF('2.ชื่อนักเรียน'!R41="ย้าย","-",COUNTIF($EG35:$FK35,"ล")))</f>
        <v/>
      </c>
      <c r="PD35" s="441" t="str">
        <f>IF(OR(COUNTA($EG$4:$FK$4)=0,A35=""),"",IF('2.ชื่อนักเรียน'!R41="ย้าย","-",COUNTIF($EG35:$FK35,"ข")))</f>
        <v/>
      </c>
      <c r="PE35" s="439" t="str">
        <f>IF(OR(COUNTA($FN$4:$GR$4)=0,$A35=""),"",IF('2.ชื่อนักเรียน'!R41="ย้าย","-",COUNTIF($FN35:$GR35,"/")))</f>
        <v/>
      </c>
      <c r="PF35" s="440" t="str">
        <f>IF(OR(COUNTA($FN$4:$GR$4)=0,$A35=""),"",IF('2.ชื่อนักเรียน'!R41="ย้าย","-",COUNTIF($FN35:$GR35,"ป")))</f>
        <v/>
      </c>
      <c r="PG35" s="440" t="str">
        <f>IF(OR(COUNTA($FN$4:$GR$4)=0,A35=""),"",IF('2.ชื่อนักเรียน'!R41="ย้าย","-",COUNTIF($FN35:$GR35,"ล")))</f>
        <v/>
      </c>
      <c r="PH35" s="440" t="str">
        <f>IF(OR(COUNTA($FN$4:$GR$4)=0,A35=""),"",IF('2.ชื่อนักเรียน'!R41="ย้าย","-",COUNTIF($FN35:$GR35,"ข")))</f>
        <v/>
      </c>
      <c r="PI35" s="439" t="str">
        <f>IF(OR(COUNTA($OK$3:$PD$3,$PE$3)=0,$A35=""),"",IF('2.ชื่อนักเรียน'!R41="ย้าย","-",SUM(OK35,OO35,OS35,OW35,PA35,PE35)))</f>
        <v/>
      </c>
      <c r="PJ35" s="440" t="str">
        <f>IF(OR(COUNTA($OK$3:$PD$3,$PE$3)=0,$A35=""),"",IF('2.ชื่อนักเรียน'!R41="ย้าย","-",SUM(OL35,OP35,OT35,OX35,PB35,PF35)))</f>
        <v/>
      </c>
      <c r="PK35" s="440" t="str">
        <f>IF(OR(COUNTA($OK$3:$PD$3,$PE$3)=0,$A35=""),"",IF('2.ชื่อนักเรียน'!R41="ย้าย","-",SUM(OM35,OQ35,OU35,OY35,PC35,PG35)))</f>
        <v/>
      </c>
      <c r="PL35" s="452" t="str">
        <f>IF(OR(COUNTA($OK$3:$PD$3,$PE$3)=0,$A35=""),"",IF('2.ชื่อนักเรียน'!R41="ย้าย","-",SUM(ON35,OR35,OV35,OZ35,PD35,PH35)))</f>
        <v/>
      </c>
      <c r="PM35" s="428" t="str">
        <f t="shared" si="0"/>
        <v/>
      </c>
      <c r="PN35" s="442" t="str">
        <f>IF(PM35="","",IF('2.ชื่อนักเรียน'!R41="ย้าย","ย้าย",(PM35*100)/COUNTA($E$4:$AI$4,$AL$4:$BP$4,$BS$4:$CW$4,$CZ$4:$ED$4,$EG$4:$FK$4)))</f>
        <v/>
      </c>
      <c r="PO35" s="428">
        <v>31</v>
      </c>
      <c r="PP35" s="439" t="str">
        <f>IF(OR(COUNTA($FN$4:$GR$4)=0,$A35=""),"",IF('2.ชื่อนักเรียน'!R41="ย้าย","-",COUNTIF($FN35:$GR35,"/")))</f>
        <v/>
      </c>
      <c r="PQ35" s="440" t="str">
        <f>IF(OR(COUNTA($FN$4:$GR$4)=0,$A35=""),"",IF('2.ชื่อนักเรียน'!R41="ย้าย","-",COUNTIF($FN35:$GR35,"ป")))</f>
        <v/>
      </c>
      <c r="PR35" s="440" t="str">
        <f>IF(OR(COUNTA($FN$4:$GR$4)=0,A35=""),"",IF('2.ชื่อนักเรียน'!R41="ย้าย","-",COUNTIF($FN35:$GR35,"ล")))</f>
        <v/>
      </c>
      <c r="PS35" s="441" t="str">
        <f>IF(OR(COUNTA($FN$4:$GR$4)=0,A35=""),"",IF('2.ชื่อนักเรียน'!R41="ย้าย","-",COUNTIF($FN35:$GR35,"ข")))</f>
        <v/>
      </c>
      <c r="PT35" s="439" t="str">
        <f>IF(OR(COUNTA($GU$4:$HY$4)=0,$A35=""),"",IF('2.ชื่อนักเรียน'!R41="ย้าย","-",COUNTIF($GU35:$HY35,"/")))</f>
        <v/>
      </c>
      <c r="PU35" s="440" t="str">
        <f>IF(OR(COUNTA($GU$4:$HY$4)=0,$A35=""),"",IF('2.ชื่อนักเรียน'!R41="ย้าย","-",COUNTIF($GU35:$HY35,"ป")))</f>
        <v/>
      </c>
      <c r="PV35" s="440" t="str">
        <f>IF(OR(COUNTA($GU$4:$HY$4)=0,$A35=""),"",IF('2.ชื่อนักเรียน'!R41="ย้าย","-",COUNTIF($GU35:$HY35,"ล")))</f>
        <v/>
      </c>
      <c r="PW35" s="441" t="str">
        <f>IF(OR(COUNTA($GU$4:$HY$4)=0,$A35=""),"",IF('2.ชื่อนักเรียน'!R41="ย้าย","-",COUNTIF($GU35:$HY35,"ข")))</f>
        <v/>
      </c>
      <c r="PX35" s="439" t="str">
        <f>IF(OR(COUNTA($IB$4:$JF$4)=0,$A35=""),"",IF('2.ชื่อนักเรียน'!R41="ย้าย","-",COUNTIF($IB35:$JF35,"/")))</f>
        <v/>
      </c>
      <c r="PY35" s="440" t="str">
        <f>IF(OR(COUNTA($IB$4:$JF$4)=0,$A35=""),"",IF('2.ชื่อนักเรียน'!R41="ย้าย","-",COUNTIF($IB35:$JF35,"ป")))</f>
        <v/>
      </c>
      <c r="PZ35" s="440" t="str">
        <f>IF(OR(COUNTA($IB$4:$JF$4)=0,$A35=""),"",IF('2.ชื่อนักเรียน'!R41="ย้าย","-",COUNTIF($IB35:$JF35,"ล")))</f>
        <v/>
      </c>
      <c r="QA35" s="441" t="str">
        <f>IF(OR(COUNTA($IB$4:$JF$4)=0,$A35=""),"",IF('2.ชื่อนักเรียน'!R41="ย้าย","-",COUNTIF($IB35:$JF35,"ข")))</f>
        <v/>
      </c>
      <c r="QB35" s="439" t="str">
        <f>IF(OR(COUNTA($JI$4:$KM$4)=0,$A35=""),"",IF('2.ชื่อนักเรียน'!R41="ย้าย","-",COUNTIF($JI35:$KM35,"/")))</f>
        <v/>
      </c>
      <c r="QC35" s="440" t="str">
        <f>IF(OR(COUNTA($JI$4:$KM$4)=0,$A35=""),"",IF('2.ชื่อนักเรียน'!R41="ย้าย","-",COUNTIF($JI35:$KM35,"ป")))</f>
        <v/>
      </c>
      <c r="QD35" s="440" t="str">
        <f>IF(OR(COUNTA($JI$4:$KM$4)=0,$A35=""),"",IF('2.ชื่อนักเรียน'!R41="ย้าย","-",COUNTIF($JI35:$KM35,"ล")))</f>
        <v/>
      </c>
      <c r="QE35" s="441" t="str">
        <f>IF(OR(COUNTA($JI$4:$KM$4)=0,$A35=""),"",IF('2.ชื่อนักเรียน'!R41="ย้าย","-",COUNTIF($JI35:$KM35,"ข")))</f>
        <v/>
      </c>
      <c r="QF35" s="439" t="str">
        <f>IF(OR(COUNTA($KP$4:$LT$4)=0,$A35=""),"",IF('2.ชื่อนักเรียน'!R41="ย้าย","-",COUNTIF($KP35:$LT35,"/")))</f>
        <v/>
      </c>
      <c r="QG35" s="440" t="str">
        <f>IF(OR(COUNTA($KP$4:$LT$4)=0,$A35=""),"",IF('2.ชื่อนักเรียน'!R41="ย้าย","-",COUNTIF($KP35:$LT35,"ป")))</f>
        <v/>
      </c>
      <c r="QH35" s="440" t="str">
        <f>IF(OR(COUNTA($KP$4:$LT$4)=0,$A35=""),"",IF('2.ชื่อนักเรียน'!R41="ย้าย","-",COUNTIF($KP35:$LT35,"ล")))</f>
        <v/>
      </c>
      <c r="QI35" s="441" t="str">
        <f>IF(OR(COUNTA($KP$4:$LT$4)=0,$A35=""),"",IF('2.ชื่อนักเรียน'!R41="ย้าย","-",COUNTIF($KP35:$LT35,"ข")))</f>
        <v/>
      </c>
      <c r="QJ35" s="439" t="str">
        <f>IF(OR(COUNTA($LW$4:$NA$4)=0,$A35=""),"",IF('2.ชื่อนักเรียน'!R41="ย้าย","-",COUNTIF($LW35:$NA35,"/")))</f>
        <v/>
      </c>
      <c r="QK35" s="440" t="str">
        <f>IF(OR(COUNTA($LW$4:$NA$4)=0,$A35=""),"",IF('2.ชื่อนักเรียน'!R41="ย้าย","-",COUNTIF($LW35:$NA35,"ป")))</f>
        <v/>
      </c>
      <c r="QL35" s="440" t="str">
        <f>IF(OR(COUNTA($LW$4:$NA$4)=0,$A35=""),"",IF('2.ชื่อนักเรียน'!R41="ย้าย","-",COUNTIF($LW35:$NA35,"ล")))</f>
        <v/>
      </c>
      <c r="QM35" s="441" t="str">
        <f>IF(OR(COUNTA($LW$4:$NA$4)=0,$A35=""),"",IF('2.ชื่อนักเรียน'!R41="ย้าย","-",COUNTIF($LW35:$NA35,"ข")))</f>
        <v/>
      </c>
      <c r="QN35" s="439" t="str">
        <f>IF(OR(COUNTA($ND$4:$OH$4)=0,$A35=""),"",IF('2.ชื่อนักเรียน'!R41="ย้าย","-",COUNTIF($ND35:$OH35,"/")))</f>
        <v/>
      </c>
      <c r="QO35" s="440" t="str">
        <f>IF(OR(COUNTA($ND$4:$OH$4)=0,$A35=""),"",IF('2.ชื่อนักเรียน'!R41="ย้าย","-",COUNTIF($ND35:$OH35,"ป")))</f>
        <v/>
      </c>
      <c r="QP35" s="440" t="str">
        <f>IF(OR(COUNTA($ND$4:$OH$4)=0,$A35=""),"",IF('2.ชื่อนักเรียน'!R41="ย้าย","-",COUNTIF($ND35:$OH35,"ล")))</f>
        <v/>
      </c>
      <c r="QQ35" s="440" t="str">
        <f>IF(OR(COUNTA($ND$4:$OH$4)=0,$A35=""),"",IF('2.ชื่อนักเรียน'!R41="ย้าย","-",COUNTIF($ND35:$OH35,"ข")))</f>
        <v/>
      </c>
      <c r="QR35" s="439" t="str">
        <f>IF(OR(COUNTA($PP$3:$QM$3,$QN$3)=0,$A35=""),"",IF('2.ชื่อนักเรียน'!R41="ย้าย","-",SUM(PP35,PT35,PX35,QB35,QF35,QJ35,QN35)))</f>
        <v/>
      </c>
      <c r="QS35" s="440" t="str">
        <f>IF(OR(COUNTA($PP$3:$QM$3,$QN$3)=0,$A35=""),"",IF('2.ชื่อนักเรียน'!R41="ย้าย","-",SUM(PQ35,PU35,PY35,QC35,QG35,QK35,QO35)))</f>
        <v/>
      </c>
      <c r="QT35" s="440" t="str">
        <f>IF(OR(COUNTA($PP$3:$QM$3,$QN$3)=0,$A35=""),"",IF('2.ชื่อนักเรียน'!R41="ย้าย","-",SUM(PR35,PV35,PZ35,QD35,QH35,QL35,QP35)))</f>
        <v/>
      </c>
      <c r="QU35" s="452" t="str">
        <f>IF(OR(COUNTA($PP$3:$QM$3,$QN$3)=0,$A35=""),"",IF('2.ชื่อนักเรียน'!R41="ย้าย","-",SUM(PS35,PW35,QA35,QE35,QI35,QM35,QQ35)))</f>
        <v/>
      </c>
      <c r="QV35" s="428" t="str">
        <f t="shared" si="1"/>
        <v/>
      </c>
      <c r="QW35" s="442" t="str">
        <f>IF(QV35="","",IF('2.ชื่อนักเรียน'!R41="ย้าย","ย้าย",(QV35*100)/COUNTA($GU$4:$HY$4,$IB$4:$JF$4,$JI$4:$KM$4,$KP$4:$LT$4,$LW$4:$NA$4,$ND$4:$OH$4,$FN$4:$GR$4)))</f>
        <v/>
      </c>
      <c r="QX35" s="453" t="str">
        <f>IF('2.ชื่อนักเรียน'!C41="","",'2.ชื่อนักเรียน'!C41)</f>
        <v/>
      </c>
      <c r="QY35" s="454" t="str">
        <f>IF('2.ชื่อนักเรียน'!D41="","",'2.ชื่อนักเรียน'!D41)</f>
        <v/>
      </c>
      <c r="QZ35" s="428" t="str">
        <f>IF(A35="","",IF('2.ชื่อนักเรียน'!R41="ย้าย","-",$RN$4))</f>
        <v/>
      </c>
      <c r="RA35" s="428" t="str">
        <f>IF(A35="","",IF('2.ชื่อนักเรียน'!R41="ย้าย","-",SUM(PP35,OK35,OO35,OS35,OW35,PA35,PE35,PT35,PX35,QB35,QF35,QJ35,QN35)))</f>
        <v/>
      </c>
      <c r="RB35" s="428" t="str">
        <f>IF(A35="","",IF('2.ชื่อนักเรียน'!R41="ย้าย","-",SUM(PQ35,OL35,OP35,OT35,OX35,PB35,PF35,PU35,PY35,QC35,QG35,QK35,QO35)))</f>
        <v/>
      </c>
      <c r="RC35" s="428" t="str">
        <f>IF(A35="","",IF('2.ชื่อนักเรียน'!R41="ย้าย","-",SUM(PR35,OM35,OQ35,OU35,OY35,PC35,PG35,PV35,PZ35,QD35,QH35,QL35,QP35)))</f>
        <v/>
      </c>
      <c r="RD35" s="455" t="str">
        <f>IF(A35="","",IF('2.ชื่อนักเรียน'!R41="ย้าย","-",SUM(PS35,ON35,OR35,OV35,OZ35,PD35,PH35,PW35,QA35,QE35,QI35,QM35,QQ35)))</f>
        <v/>
      </c>
      <c r="RE35" s="442" t="str">
        <f>IF(A35="","",IF('2.ชื่อนักเรียน'!R41="ย้าย","-",(RA35*100)/QZ35))</f>
        <v/>
      </c>
      <c r="RF35" s="428" t="str">
        <f>IF(A35="","",IF('2.ชื่อนักเรียน'!R41="ย้าย","-",RA35))</f>
        <v/>
      </c>
      <c r="RG35" s="442" t="str">
        <f>IF(A35="","",IF('2.ชื่อนักเรียน'!R41="ย้าย","ย้าย",RE35))</f>
        <v/>
      </c>
      <c r="RH35" s="456"/>
    </row>
    <row r="36" spans="1:476" ht="21" customHeight="1">
      <c r="A36" s="446" t="str">
        <f>IF('2.ชื่อนักเรียน'!C42="","",'2.ชื่อนักเรียน'!C42)</f>
        <v/>
      </c>
      <c r="B36" s="447" t="str">
        <f>IF('2.ชื่อนักเรียน'!D42="","",'2.ชื่อนักเรียน'!D42)</f>
        <v/>
      </c>
      <c r="C36" s="448" t="str">
        <f>IF('2.ชื่อนักเรียน'!R42="","",'2.ชื่อนักเรียน'!R42)</f>
        <v/>
      </c>
      <c r="D36" s="428">
        <v>32</v>
      </c>
      <c r="E36" s="449"/>
      <c r="F36" s="450"/>
      <c r="G36" s="450"/>
      <c r="H36" s="450"/>
      <c r="I36" s="450"/>
      <c r="J36" s="450"/>
      <c r="K36" s="450"/>
      <c r="L36" s="450"/>
      <c r="M36" s="450"/>
      <c r="N36" s="450"/>
      <c r="O36" s="450"/>
      <c r="P36" s="450"/>
      <c r="Q36" s="450"/>
      <c r="R36" s="450"/>
      <c r="S36" s="450"/>
      <c r="T36" s="450"/>
      <c r="U36" s="450"/>
      <c r="V36" s="450"/>
      <c r="W36" s="450"/>
      <c r="X36" s="450"/>
      <c r="Y36" s="450"/>
      <c r="Z36" s="450"/>
      <c r="AA36" s="450"/>
      <c r="AB36" s="450"/>
      <c r="AC36" s="450"/>
      <c r="AD36" s="450"/>
      <c r="AE36" s="450"/>
      <c r="AF36" s="450"/>
      <c r="AG36" s="450"/>
      <c r="AH36" s="451"/>
      <c r="AI36" s="451"/>
      <c r="AJ36" s="428" t="str">
        <f>IF(COUNTA($E$3:$AI$3)=0,"",IF('2.ชื่อนักเรียน'!R42="ย้าย","ย้าย",OK36))</f>
        <v/>
      </c>
      <c r="AK36" s="428">
        <v>32</v>
      </c>
      <c r="AL36" s="449"/>
      <c r="AM36" s="450"/>
      <c r="AN36" s="450"/>
      <c r="AO36" s="450"/>
      <c r="AP36" s="450"/>
      <c r="AQ36" s="450"/>
      <c r="AR36" s="450"/>
      <c r="AS36" s="450"/>
      <c r="AT36" s="450"/>
      <c r="AU36" s="450"/>
      <c r="AV36" s="450"/>
      <c r="AW36" s="450"/>
      <c r="AX36" s="450"/>
      <c r="AY36" s="450"/>
      <c r="AZ36" s="450"/>
      <c r="BA36" s="450"/>
      <c r="BB36" s="450"/>
      <c r="BC36" s="450"/>
      <c r="BD36" s="450"/>
      <c r="BE36" s="450"/>
      <c r="BF36" s="450"/>
      <c r="BG36" s="450"/>
      <c r="BH36" s="450"/>
      <c r="BI36" s="450"/>
      <c r="BJ36" s="450"/>
      <c r="BK36" s="450"/>
      <c r="BL36" s="450"/>
      <c r="BM36" s="450"/>
      <c r="BN36" s="450"/>
      <c r="BO36" s="451"/>
      <c r="BP36" s="451"/>
      <c r="BQ36" s="428" t="str">
        <f>IF(COUNTA($AL$4:$BP$4)=0,"",IF('2.ชื่อนักเรียน'!R42="ย้าย","ย้าย",OO36))</f>
        <v/>
      </c>
      <c r="BR36" s="428">
        <v>32</v>
      </c>
      <c r="BS36" s="449"/>
      <c r="BT36" s="450"/>
      <c r="BU36" s="450"/>
      <c r="BV36" s="450"/>
      <c r="BW36" s="450"/>
      <c r="BX36" s="450"/>
      <c r="BY36" s="450"/>
      <c r="BZ36" s="450"/>
      <c r="CA36" s="450"/>
      <c r="CB36" s="450"/>
      <c r="CC36" s="450"/>
      <c r="CD36" s="450"/>
      <c r="CE36" s="450"/>
      <c r="CF36" s="450"/>
      <c r="CG36" s="450"/>
      <c r="CH36" s="450"/>
      <c r="CI36" s="450"/>
      <c r="CJ36" s="450"/>
      <c r="CK36" s="450"/>
      <c r="CL36" s="450"/>
      <c r="CM36" s="450"/>
      <c r="CN36" s="450"/>
      <c r="CO36" s="450"/>
      <c r="CP36" s="450"/>
      <c r="CQ36" s="450"/>
      <c r="CR36" s="450"/>
      <c r="CS36" s="450"/>
      <c r="CT36" s="450"/>
      <c r="CU36" s="450"/>
      <c r="CV36" s="451"/>
      <c r="CW36" s="451"/>
      <c r="CX36" s="428" t="str">
        <f>IF(COUNTA($BS$4:$CW$4)=0,"",IF('2.ชื่อนักเรียน'!R42="ย้าย","ย้าย",OS36))</f>
        <v/>
      </c>
      <c r="CY36" s="428">
        <v>32</v>
      </c>
      <c r="CZ36" s="449"/>
      <c r="DA36" s="450"/>
      <c r="DB36" s="450"/>
      <c r="DC36" s="450"/>
      <c r="DD36" s="450"/>
      <c r="DE36" s="450"/>
      <c r="DF36" s="450"/>
      <c r="DG36" s="450"/>
      <c r="DH36" s="450"/>
      <c r="DI36" s="450"/>
      <c r="DJ36" s="450"/>
      <c r="DK36" s="450"/>
      <c r="DL36" s="450"/>
      <c r="DM36" s="450"/>
      <c r="DN36" s="450"/>
      <c r="DO36" s="450"/>
      <c r="DP36" s="450"/>
      <c r="DQ36" s="450"/>
      <c r="DR36" s="450"/>
      <c r="DS36" s="450"/>
      <c r="DT36" s="450"/>
      <c r="DU36" s="450"/>
      <c r="DV36" s="450"/>
      <c r="DW36" s="450"/>
      <c r="DX36" s="450"/>
      <c r="DY36" s="450"/>
      <c r="DZ36" s="450"/>
      <c r="EA36" s="450"/>
      <c r="EB36" s="450"/>
      <c r="EC36" s="451"/>
      <c r="ED36" s="451"/>
      <c r="EE36" s="428" t="str">
        <f>IF(COUNTA($CZ$4:$ED$4)=0,"",IF('2.ชื่อนักเรียน'!R42="ย้าย","ย้าย",OW36))</f>
        <v/>
      </c>
      <c r="EF36" s="428">
        <v>32</v>
      </c>
      <c r="EG36" s="449"/>
      <c r="EH36" s="450"/>
      <c r="EI36" s="450"/>
      <c r="EJ36" s="450"/>
      <c r="EK36" s="450"/>
      <c r="EL36" s="450"/>
      <c r="EM36" s="450"/>
      <c r="EN36" s="450"/>
      <c r="EO36" s="450"/>
      <c r="EP36" s="450"/>
      <c r="EQ36" s="450"/>
      <c r="ER36" s="450"/>
      <c r="ES36" s="450"/>
      <c r="ET36" s="450"/>
      <c r="EU36" s="450"/>
      <c r="EV36" s="450"/>
      <c r="EW36" s="450"/>
      <c r="EX36" s="450"/>
      <c r="EY36" s="450"/>
      <c r="EZ36" s="450"/>
      <c r="FA36" s="450"/>
      <c r="FB36" s="450"/>
      <c r="FC36" s="450"/>
      <c r="FD36" s="450"/>
      <c r="FE36" s="450"/>
      <c r="FF36" s="450"/>
      <c r="FG36" s="450"/>
      <c r="FH36" s="450"/>
      <c r="FI36" s="450"/>
      <c r="FJ36" s="451"/>
      <c r="FK36" s="451"/>
      <c r="FL36" s="428" t="str">
        <f>IF(COUNTA($EG$4:$FK$4)=0,"",IF('2.ชื่อนักเรียน'!R42="ย้าย","ย้าย",PA36))</f>
        <v/>
      </c>
      <c r="FM36" s="428">
        <v>32</v>
      </c>
      <c r="FN36" s="449"/>
      <c r="FO36" s="450"/>
      <c r="FP36" s="450"/>
      <c r="FQ36" s="450"/>
      <c r="FR36" s="450"/>
      <c r="FS36" s="450"/>
      <c r="FT36" s="450"/>
      <c r="FU36" s="450"/>
      <c r="FV36" s="450"/>
      <c r="FW36" s="450"/>
      <c r="FX36" s="450"/>
      <c r="FY36" s="450"/>
      <c r="FZ36" s="450"/>
      <c r="GA36" s="450"/>
      <c r="GB36" s="450"/>
      <c r="GC36" s="450"/>
      <c r="GD36" s="450"/>
      <c r="GE36" s="450"/>
      <c r="GF36" s="450"/>
      <c r="GG36" s="450"/>
      <c r="GH36" s="450"/>
      <c r="GI36" s="450"/>
      <c r="GJ36" s="450"/>
      <c r="GK36" s="450"/>
      <c r="GL36" s="450"/>
      <c r="GM36" s="450"/>
      <c r="GN36" s="450"/>
      <c r="GO36" s="450"/>
      <c r="GP36" s="450"/>
      <c r="GQ36" s="451"/>
      <c r="GR36" s="451"/>
      <c r="GS36" s="428" t="str">
        <f>IF(COUNTA($FN$4:$GR$4)=0,"",IF('2.ชื่อนักเรียน'!R42="ย้าย","ย้าย",PE36))</f>
        <v/>
      </c>
      <c r="GT36" s="428">
        <v>32</v>
      </c>
      <c r="GU36" s="449"/>
      <c r="GV36" s="450"/>
      <c r="GW36" s="450"/>
      <c r="GX36" s="450"/>
      <c r="GY36" s="450"/>
      <c r="GZ36" s="450"/>
      <c r="HA36" s="450"/>
      <c r="HB36" s="450"/>
      <c r="HC36" s="450"/>
      <c r="HD36" s="450"/>
      <c r="HE36" s="450"/>
      <c r="HF36" s="450"/>
      <c r="HG36" s="450"/>
      <c r="HH36" s="450"/>
      <c r="HI36" s="450"/>
      <c r="HJ36" s="450"/>
      <c r="HK36" s="450"/>
      <c r="HL36" s="450"/>
      <c r="HM36" s="450"/>
      <c r="HN36" s="450"/>
      <c r="HO36" s="450"/>
      <c r="HP36" s="450"/>
      <c r="HQ36" s="450"/>
      <c r="HR36" s="450"/>
      <c r="HS36" s="450"/>
      <c r="HT36" s="450"/>
      <c r="HU36" s="450"/>
      <c r="HV36" s="450"/>
      <c r="HW36" s="450"/>
      <c r="HX36" s="451"/>
      <c r="HY36" s="451"/>
      <c r="HZ36" s="428" t="str">
        <f>IF(COUNTA($GU$4:HY35)=0,"",IF('2.ชื่อนักเรียน'!R42="ย้าย","ย้าย",PT36))</f>
        <v/>
      </c>
      <c r="IA36" s="428">
        <v>32</v>
      </c>
      <c r="IB36" s="449"/>
      <c r="IC36" s="450"/>
      <c r="ID36" s="450"/>
      <c r="IE36" s="450"/>
      <c r="IF36" s="450"/>
      <c r="IG36" s="450"/>
      <c r="IH36" s="450"/>
      <c r="II36" s="450"/>
      <c r="IJ36" s="450"/>
      <c r="IK36" s="450"/>
      <c r="IL36" s="450"/>
      <c r="IM36" s="450"/>
      <c r="IN36" s="450"/>
      <c r="IO36" s="450"/>
      <c r="IP36" s="450"/>
      <c r="IQ36" s="450"/>
      <c r="IR36" s="450"/>
      <c r="IS36" s="450"/>
      <c r="IT36" s="450"/>
      <c r="IU36" s="450"/>
      <c r="IV36" s="450"/>
      <c r="IW36" s="450"/>
      <c r="IX36" s="450"/>
      <c r="IY36" s="450"/>
      <c r="IZ36" s="450"/>
      <c r="JA36" s="450"/>
      <c r="JB36" s="450"/>
      <c r="JC36" s="450"/>
      <c r="JD36" s="450"/>
      <c r="JE36" s="451"/>
      <c r="JF36" s="451"/>
      <c r="JG36" s="428" t="str">
        <f>IF(COUNTA($IB$4:$JF$4)=0,"",IF('2.ชื่อนักเรียน'!R42="ย้าย","ย้าย",PX36))</f>
        <v/>
      </c>
      <c r="JH36" s="428">
        <v>32</v>
      </c>
      <c r="JI36" s="449"/>
      <c r="JJ36" s="450"/>
      <c r="JK36" s="450"/>
      <c r="JL36" s="450"/>
      <c r="JM36" s="450"/>
      <c r="JN36" s="450"/>
      <c r="JO36" s="450"/>
      <c r="JP36" s="450"/>
      <c r="JQ36" s="450"/>
      <c r="JR36" s="450"/>
      <c r="JS36" s="450"/>
      <c r="JT36" s="450"/>
      <c r="JU36" s="450"/>
      <c r="JV36" s="450"/>
      <c r="JW36" s="450"/>
      <c r="JX36" s="450"/>
      <c r="JY36" s="450"/>
      <c r="JZ36" s="450"/>
      <c r="KA36" s="450"/>
      <c r="KB36" s="450"/>
      <c r="KC36" s="450"/>
      <c r="KD36" s="450"/>
      <c r="KE36" s="450"/>
      <c r="KF36" s="450"/>
      <c r="KG36" s="450"/>
      <c r="KH36" s="450"/>
      <c r="KI36" s="450"/>
      <c r="KJ36" s="450"/>
      <c r="KK36" s="450"/>
      <c r="KL36" s="451"/>
      <c r="KM36" s="451"/>
      <c r="KN36" s="428" t="str">
        <f>IF(COUNTA($JI$4:$KM$4)=0,"",IF('2.ชื่อนักเรียน'!R42="ย้าย","ย้าย",QB36))</f>
        <v/>
      </c>
      <c r="KO36" s="428">
        <v>32</v>
      </c>
      <c r="KP36" s="449"/>
      <c r="KQ36" s="450"/>
      <c r="KR36" s="450"/>
      <c r="KS36" s="450"/>
      <c r="KT36" s="450"/>
      <c r="KU36" s="450"/>
      <c r="KV36" s="450"/>
      <c r="KW36" s="450"/>
      <c r="KX36" s="450"/>
      <c r="KY36" s="450"/>
      <c r="KZ36" s="450"/>
      <c r="LA36" s="450"/>
      <c r="LB36" s="450"/>
      <c r="LC36" s="450"/>
      <c r="LD36" s="450"/>
      <c r="LE36" s="450"/>
      <c r="LF36" s="450"/>
      <c r="LG36" s="450"/>
      <c r="LH36" s="450"/>
      <c r="LI36" s="450"/>
      <c r="LJ36" s="450"/>
      <c r="LK36" s="450"/>
      <c r="LL36" s="450"/>
      <c r="LM36" s="450"/>
      <c r="LN36" s="450"/>
      <c r="LO36" s="450"/>
      <c r="LP36" s="450"/>
      <c r="LQ36" s="450"/>
      <c r="LR36" s="450"/>
      <c r="LS36" s="451"/>
      <c r="LT36" s="451"/>
      <c r="LU36" s="428" t="str">
        <f>IF(COUNTA($KP$4:$LT$4)=0,"",IF('2.ชื่อนักเรียน'!R42="ย้าย","ย้าย",QF36))</f>
        <v/>
      </c>
      <c r="LV36" s="428">
        <v>32</v>
      </c>
      <c r="LW36" s="449"/>
      <c r="LX36" s="450"/>
      <c r="LY36" s="450"/>
      <c r="LZ36" s="450"/>
      <c r="MA36" s="450"/>
      <c r="MB36" s="450"/>
      <c r="MC36" s="450"/>
      <c r="MD36" s="450"/>
      <c r="ME36" s="450"/>
      <c r="MF36" s="450"/>
      <c r="MG36" s="450"/>
      <c r="MH36" s="450"/>
      <c r="MI36" s="450"/>
      <c r="MJ36" s="450"/>
      <c r="MK36" s="450"/>
      <c r="ML36" s="450"/>
      <c r="MM36" s="450"/>
      <c r="MN36" s="450"/>
      <c r="MO36" s="450"/>
      <c r="MP36" s="450"/>
      <c r="MQ36" s="450"/>
      <c r="MR36" s="450"/>
      <c r="MS36" s="450"/>
      <c r="MT36" s="450"/>
      <c r="MU36" s="450"/>
      <c r="MV36" s="450"/>
      <c r="MW36" s="450"/>
      <c r="MX36" s="450"/>
      <c r="MY36" s="450"/>
      <c r="MZ36" s="451"/>
      <c r="NA36" s="451"/>
      <c r="NB36" s="428" t="str">
        <f>IF(COUNTA($LW$5:$NA$5)=0,"",IF('2.ชื่อนักเรียน'!R42="ย้าย","ย้าย",QJ36))</f>
        <v/>
      </c>
      <c r="NC36" s="428">
        <v>32</v>
      </c>
      <c r="ND36" s="449"/>
      <c r="NE36" s="450"/>
      <c r="NF36" s="450"/>
      <c r="NG36" s="450"/>
      <c r="NH36" s="450"/>
      <c r="NI36" s="450"/>
      <c r="NJ36" s="450"/>
      <c r="NK36" s="450"/>
      <c r="NL36" s="450"/>
      <c r="NM36" s="450"/>
      <c r="NN36" s="450"/>
      <c r="NO36" s="450"/>
      <c r="NP36" s="450"/>
      <c r="NQ36" s="450"/>
      <c r="NR36" s="450"/>
      <c r="NS36" s="450"/>
      <c r="NT36" s="450"/>
      <c r="NU36" s="450"/>
      <c r="NV36" s="450"/>
      <c r="NW36" s="450"/>
      <c r="NX36" s="450"/>
      <c r="NY36" s="450"/>
      <c r="NZ36" s="450"/>
      <c r="OA36" s="450"/>
      <c r="OB36" s="450"/>
      <c r="OC36" s="450"/>
      <c r="OD36" s="450"/>
      <c r="OE36" s="450"/>
      <c r="OF36" s="450"/>
      <c r="OG36" s="451"/>
      <c r="OH36" s="451"/>
      <c r="OI36" s="428" t="str">
        <f>IF(COUNTA($ND$4:$OH$4)=0,"",IF('2.ชื่อนักเรียน'!R42="ย้าย","ย้าย",QN36))</f>
        <v/>
      </c>
      <c r="OJ36" s="428">
        <v>32</v>
      </c>
      <c r="OK36" s="439" t="str">
        <f>IF(OR(COUNTA($E$4:$AI$4)=0,$A36=""),"",IF('2.ชื่อนักเรียน'!R42="ย้าย","-",COUNTIF($E36:$AI36,"/")))</f>
        <v/>
      </c>
      <c r="OL36" s="440" t="str">
        <f>IF(OR(COUNTA($E$4:$AI$4)=0,$A36=""),"",IF('2.ชื่อนักเรียน'!R42="ย้าย","-",COUNTIF($E36:$AI36,"ป")))</f>
        <v/>
      </c>
      <c r="OM36" s="440" t="str">
        <f>IF(OR(COUNTA($E$4:$AI$4)=0,$A36=""),"",IF('2.ชื่อนักเรียน'!R42="ย้าย","-",COUNTIF($E36:$AI36,"ล")))</f>
        <v/>
      </c>
      <c r="ON36" s="441" t="str">
        <f>IF(OR(COUNTA($E$4:$AI$4)=0,$A36=""),"",IF('2.ชื่อนักเรียน'!R42="ย้าย","-",COUNTIF($E36:$AI36,"ข")))</f>
        <v/>
      </c>
      <c r="OO36" s="439" t="str">
        <f>IF(OR(COUNTA($AL$4:$BP$4)=0,$A36=""),"",IF('2.ชื่อนักเรียน'!R42="ย้าย","-",COUNTIF($AL36:$BP36,"/")))</f>
        <v/>
      </c>
      <c r="OP36" s="440" t="str">
        <f>IF(OR(COUNTA($AL$4:$BP$4)=0,$A36=""),"",IF('2.ชื่อนักเรียน'!R42="ย้าย","-",COUNTIF($AL36:$BP36,"ป")))</f>
        <v/>
      </c>
      <c r="OQ36" s="440" t="str">
        <f>IF(OR(COUNTA($AL$4:$BP$4)=0,$A36=""),"",IF('2.ชื่อนักเรียน'!R42="ย้าย","-",COUNTIF($AL36:$BP36,"ล")))</f>
        <v/>
      </c>
      <c r="OR36" s="441" t="str">
        <f>IF(OR(COUNTA($AL$4:$BP$4)=0,$A36=""),"",IF('2.ชื่อนักเรียน'!R42="ย้าย","-",COUNTIF($AL36:$BP36,"ข")))</f>
        <v/>
      </c>
      <c r="OS36" s="439" t="str">
        <f>IF(OR(COUNTA($BS$4:$CW$4)=0,$A36=""),"",IF('2.ชื่อนักเรียน'!R42="ย้าย","-",COUNTIF($BS36:$CW36,"/")))</f>
        <v/>
      </c>
      <c r="OT36" s="440" t="str">
        <f>IF(OR(COUNTA($BS$4:$CW$4)=0,$A36=""),"",IF('2.ชื่อนักเรียน'!R42="ย้าย","-",COUNTIF($BS36:$CW36,"ป")))</f>
        <v/>
      </c>
      <c r="OU36" s="440" t="str">
        <f>IF(OR(COUNTA($BS$4:$CW$4)=0,$A36=""),"",IF('2.ชื่อนักเรียน'!R42="ย้าย","-",COUNTIF($BS36:$CW36,"ล")))</f>
        <v/>
      </c>
      <c r="OV36" s="441" t="str">
        <f>IF(OR(COUNTA($BS$4:$CW$4)=0,$A36=""),"",IF('2.ชื่อนักเรียน'!R42="ย้าย","-",COUNTIF($BS36:$CW36,"ข")))</f>
        <v/>
      </c>
      <c r="OW36" s="439" t="str">
        <f>IF(OR(COUNTA($CZ$4:$ED$4)=0,$A36=""),"",IF('2.ชื่อนักเรียน'!R42="ย้าย","-",COUNTIF($CZ36:$ED36,"/")))</f>
        <v/>
      </c>
      <c r="OX36" s="440" t="str">
        <f>IF(OR(COUNTA($CZ$4:$ED$4)=0,$A36=""),"",IF('2.ชื่อนักเรียน'!R42="ย้าย","-",COUNTIF($CZ36:$ED36,"ป")))</f>
        <v/>
      </c>
      <c r="OY36" s="440" t="str">
        <f>IF(OR(COUNTA($CZ$4:$ED$4)=0,A36=""),"",IF('2.ชื่อนักเรียน'!R42="ย้าย","-",COUNTIF($CZ36:$ED36,"ล")))</f>
        <v/>
      </c>
      <c r="OZ36" s="441" t="str">
        <f>IF(OR(COUNTA($CZ$4:$ED$4)=0,A36=""),"",IF('2.ชื่อนักเรียน'!R42="ย้าย","-",COUNTIF($CZ36:$ED36,"ข")))</f>
        <v/>
      </c>
      <c r="PA36" s="439" t="str">
        <f>IF(OR(COUNTA($EG$4:$FK$4)=0,$A36=""),"",IF('2.ชื่อนักเรียน'!R42="ย้าย","-",COUNTIF($EG36:$FK36,"/")))</f>
        <v/>
      </c>
      <c r="PB36" s="440" t="str">
        <f>IF(OR(COUNTA($EG$4:$FK$4)=0,$A36=""),"",IF('2.ชื่อนักเรียน'!R42="ย้าย","-",COUNTIF($EG36:$FK36,"ป")))</f>
        <v/>
      </c>
      <c r="PC36" s="440" t="str">
        <f>IF(OR(COUNTA($EG$4:$FK$4)=0,A36=""),"",IF('2.ชื่อนักเรียน'!R42="ย้าย","-",COUNTIF($EG36:$FK36,"ล")))</f>
        <v/>
      </c>
      <c r="PD36" s="441" t="str">
        <f>IF(OR(COUNTA($EG$4:$FK$4)=0,A36=""),"",IF('2.ชื่อนักเรียน'!R42="ย้าย","-",COUNTIF($EG36:$FK36,"ข")))</f>
        <v/>
      </c>
      <c r="PE36" s="439" t="str">
        <f>IF(OR(COUNTA($FN$4:$GR$4)=0,$A36=""),"",IF('2.ชื่อนักเรียน'!R42="ย้าย","-",COUNTIF($FN36:$GR36,"/")))</f>
        <v/>
      </c>
      <c r="PF36" s="440" t="str">
        <f>IF(OR(COUNTA($FN$4:$GR$4)=0,$A36=""),"",IF('2.ชื่อนักเรียน'!R42="ย้าย","-",COUNTIF($FN36:$GR36,"ป")))</f>
        <v/>
      </c>
      <c r="PG36" s="440" t="str">
        <f>IF(OR(COUNTA($FN$4:$GR$4)=0,A36=""),"",IF('2.ชื่อนักเรียน'!R42="ย้าย","-",COUNTIF($FN36:$GR36,"ล")))</f>
        <v/>
      </c>
      <c r="PH36" s="440" t="str">
        <f>IF(OR(COUNTA($FN$4:$GR$4)=0,A36=""),"",IF('2.ชื่อนักเรียน'!R42="ย้าย","-",COUNTIF($FN36:$GR36,"ข")))</f>
        <v/>
      </c>
      <c r="PI36" s="439" t="str">
        <f>IF(OR(COUNTA($OK$3:$PD$3,$PE$3)=0,$A36=""),"",IF('2.ชื่อนักเรียน'!R42="ย้าย","-",SUM(OK36,OO36,OS36,OW36,PA36,PE36)))</f>
        <v/>
      </c>
      <c r="PJ36" s="440" t="str">
        <f>IF(OR(COUNTA($OK$3:$PD$3,$PE$3)=0,$A36=""),"",IF('2.ชื่อนักเรียน'!R42="ย้าย","-",SUM(OL36,OP36,OT36,OX36,PB36,PF36)))</f>
        <v/>
      </c>
      <c r="PK36" s="440" t="str">
        <f>IF(OR(COUNTA($OK$3:$PD$3,$PE$3)=0,$A36=""),"",IF('2.ชื่อนักเรียน'!R42="ย้าย","-",SUM(OM36,OQ36,OU36,OY36,PC36,PG36)))</f>
        <v/>
      </c>
      <c r="PL36" s="452" t="str">
        <f>IF(OR(COUNTA($OK$3:$PD$3,$PE$3)=0,$A36=""),"",IF('2.ชื่อนักเรียน'!R42="ย้าย","-",SUM(ON36,OR36,OV36,OZ36,PD36,PH36)))</f>
        <v/>
      </c>
      <c r="PM36" s="428" t="str">
        <f t="shared" si="0"/>
        <v/>
      </c>
      <c r="PN36" s="442" t="str">
        <f>IF(PM36="","",IF('2.ชื่อนักเรียน'!R42="ย้าย","ย้าย",(PM36*100)/COUNTA($E$4:$AI$4,$AL$4:$BP$4,$BS$4:$CW$4,$CZ$4:$ED$4,$EG$4:$FK$4)))</f>
        <v/>
      </c>
      <c r="PO36" s="428">
        <v>32</v>
      </c>
      <c r="PP36" s="439" t="str">
        <f>IF(OR(COUNTA($FN$4:$GR$4)=0,$A36=""),"",IF('2.ชื่อนักเรียน'!R42="ย้าย","-",COUNTIF($FN36:$GR36,"/")))</f>
        <v/>
      </c>
      <c r="PQ36" s="440" t="str">
        <f>IF(OR(COUNTA($FN$4:$GR$4)=0,$A36=""),"",IF('2.ชื่อนักเรียน'!R42="ย้าย","-",COUNTIF($FN36:$GR36,"ป")))</f>
        <v/>
      </c>
      <c r="PR36" s="440" t="str">
        <f>IF(OR(COUNTA($FN$4:$GR$4)=0,A36=""),"",IF('2.ชื่อนักเรียน'!R42="ย้าย","-",COUNTIF($FN36:$GR36,"ล")))</f>
        <v/>
      </c>
      <c r="PS36" s="441" t="str">
        <f>IF(OR(COUNTA($FN$4:$GR$4)=0,A36=""),"",IF('2.ชื่อนักเรียน'!R42="ย้าย","-",COUNTIF($FN36:$GR36,"ข")))</f>
        <v/>
      </c>
      <c r="PT36" s="439" t="str">
        <f>IF(OR(COUNTA($GU$4:$HY$4)=0,$A36=""),"",IF('2.ชื่อนักเรียน'!R42="ย้าย","-",COUNTIF($GU36:$HY36,"/")))</f>
        <v/>
      </c>
      <c r="PU36" s="440" t="str">
        <f>IF(OR(COUNTA($GU$4:$HY$4)=0,$A36=""),"",IF('2.ชื่อนักเรียน'!R42="ย้าย","-",COUNTIF($GU36:$HY36,"ป")))</f>
        <v/>
      </c>
      <c r="PV36" s="440" t="str">
        <f>IF(OR(COUNTA($GU$4:$HY$4)=0,$A36=""),"",IF('2.ชื่อนักเรียน'!R42="ย้าย","-",COUNTIF($GU36:$HY36,"ล")))</f>
        <v/>
      </c>
      <c r="PW36" s="441" t="str">
        <f>IF(OR(COUNTA($GU$4:$HY$4)=0,$A36=""),"",IF('2.ชื่อนักเรียน'!R42="ย้าย","-",COUNTIF($GU36:$HY36,"ข")))</f>
        <v/>
      </c>
      <c r="PX36" s="439" t="str">
        <f>IF(OR(COUNTA($IB$4:$JF$4)=0,$A36=""),"",IF('2.ชื่อนักเรียน'!R42="ย้าย","-",COUNTIF($IB36:$JF36,"/")))</f>
        <v/>
      </c>
      <c r="PY36" s="440" t="str">
        <f>IF(OR(COUNTA($IB$4:$JF$4)=0,$A36=""),"",IF('2.ชื่อนักเรียน'!R42="ย้าย","-",COUNTIF($IB36:$JF36,"ป")))</f>
        <v/>
      </c>
      <c r="PZ36" s="440" t="str">
        <f>IF(OR(COUNTA($IB$4:$JF$4)=0,$A36=""),"",IF('2.ชื่อนักเรียน'!R42="ย้าย","-",COUNTIF($IB36:$JF36,"ล")))</f>
        <v/>
      </c>
      <c r="QA36" s="441" t="str">
        <f>IF(OR(COUNTA($IB$4:$JF$4)=0,$A36=""),"",IF('2.ชื่อนักเรียน'!R42="ย้าย","-",COUNTIF($IB36:$JF36,"ข")))</f>
        <v/>
      </c>
      <c r="QB36" s="439" t="str">
        <f>IF(OR(COUNTA($JI$4:$KM$4)=0,$A36=""),"",IF('2.ชื่อนักเรียน'!R42="ย้าย","-",COUNTIF($JI36:$KM36,"/")))</f>
        <v/>
      </c>
      <c r="QC36" s="440" t="str">
        <f>IF(OR(COUNTA($JI$4:$KM$4)=0,$A36=""),"",IF('2.ชื่อนักเรียน'!R42="ย้าย","-",COUNTIF($JI36:$KM36,"ป")))</f>
        <v/>
      </c>
      <c r="QD36" s="440" t="str">
        <f>IF(OR(COUNTA($JI$4:$KM$4)=0,$A36=""),"",IF('2.ชื่อนักเรียน'!R42="ย้าย","-",COUNTIF($JI36:$KM36,"ล")))</f>
        <v/>
      </c>
      <c r="QE36" s="441" t="str">
        <f>IF(OR(COUNTA($JI$4:$KM$4)=0,$A36=""),"",IF('2.ชื่อนักเรียน'!R42="ย้าย","-",COUNTIF($JI36:$KM36,"ข")))</f>
        <v/>
      </c>
      <c r="QF36" s="439" t="str">
        <f>IF(OR(COUNTA($KP$4:$LT$4)=0,$A36=""),"",IF('2.ชื่อนักเรียน'!R42="ย้าย","-",COUNTIF($KP36:$LT36,"/")))</f>
        <v/>
      </c>
      <c r="QG36" s="440" t="str">
        <f>IF(OR(COUNTA($KP$4:$LT$4)=0,$A36=""),"",IF('2.ชื่อนักเรียน'!R42="ย้าย","-",COUNTIF($KP36:$LT36,"ป")))</f>
        <v/>
      </c>
      <c r="QH36" s="440" t="str">
        <f>IF(OR(COUNTA($KP$4:$LT$4)=0,$A36=""),"",IF('2.ชื่อนักเรียน'!R42="ย้าย","-",COUNTIF($KP36:$LT36,"ล")))</f>
        <v/>
      </c>
      <c r="QI36" s="441" t="str">
        <f>IF(OR(COUNTA($KP$4:$LT$4)=0,$A36=""),"",IF('2.ชื่อนักเรียน'!R42="ย้าย","-",COUNTIF($KP36:$LT36,"ข")))</f>
        <v/>
      </c>
      <c r="QJ36" s="439" t="str">
        <f>IF(OR(COUNTA($LW$4:$NA$4)=0,$A36=""),"",IF('2.ชื่อนักเรียน'!R42="ย้าย","-",COUNTIF($LW36:$NA36,"/")))</f>
        <v/>
      </c>
      <c r="QK36" s="440" t="str">
        <f>IF(OR(COUNTA($LW$4:$NA$4)=0,$A36=""),"",IF('2.ชื่อนักเรียน'!R42="ย้าย","-",COUNTIF($LW36:$NA36,"ป")))</f>
        <v/>
      </c>
      <c r="QL36" s="440" t="str">
        <f>IF(OR(COUNTA($LW$4:$NA$4)=0,$A36=""),"",IF('2.ชื่อนักเรียน'!R42="ย้าย","-",COUNTIF($LW36:$NA36,"ล")))</f>
        <v/>
      </c>
      <c r="QM36" s="441" t="str">
        <f>IF(OR(COUNTA($LW$4:$NA$4)=0,$A36=""),"",IF('2.ชื่อนักเรียน'!R42="ย้าย","-",COUNTIF($LW36:$NA36,"ข")))</f>
        <v/>
      </c>
      <c r="QN36" s="439" t="str">
        <f>IF(OR(COUNTA($ND$4:$OH$4)=0,$A36=""),"",IF('2.ชื่อนักเรียน'!R42="ย้าย","-",COUNTIF($ND36:$OH36,"/")))</f>
        <v/>
      </c>
      <c r="QO36" s="440" t="str">
        <f>IF(OR(COUNTA($ND$4:$OH$4)=0,$A36=""),"",IF('2.ชื่อนักเรียน'!R42="ย้าย","-",COUNTIF($ND36:$OH36,"ป")))</f>
        <v/>
      </c>
      <c r="QP36" s="440" t="str">
        <f>IF(OR(COUNTA($ND$4:$OH$4)=0,$A36=""),"",IF('2.ชื่อนักเรียน'!R42="ย้าย","-",COUNTIF($ND36:$OH36,"ล")))</f>
        <v/>
      </c>
      <c r="QQ36" s="440" t="str">
        <f>IF(OR(COUNTA($ND$4:$OH$4)=0,$A36=""),"",IF('2.ชื่อนักเรียน'!R42="ย้าย","-",COUNTIF($ND36:$OH36,"ข")))</f>
        <v/>
      </c>
      <c r="QR36" s="439" t="str">
        <f>IF(OR(COUNTA($PP$3:$QM$3,$QN$3)=0,$A36=""),"",IF('2.ชื่อนักเรียน'!R42="ย้าย","-",SUM(PP36,PT36,PX36,QB36,QF36,QJ36,QN36)))</f>
        <v/>
      </c>
      <c r="QS36" s="440" t="str">
        <f>IF(OR(COUNTA($PP$3:$QM$3,$QN$3)=0,$A36=""),"",IF('2.ชื่อนักเรียน'!R42="ย้าย","-",SUM(PQ36,PU36,PY36,QC36,QG36,QK36,QO36)))</f>
        <v/>
      </c>
      <c r="QT36" s="440" t="str">
        <f>IF(OR(COUNTA($PP$3:$QM$3,$QN$3)=0,$A36=""),"",IF('2.ชื่อนักเรียน'!R42="ย้าย","-",SUM(PR36,PV36,PZ36,QD36,QH36,QL36,QP36)))</f>
        <v/>
      </c>
      <c r="QU36" s="452" t="str">
        <f>IF(OR(COUNTA($PP$3:$QM$3,$QN$3)=0,$A36=""),"",IF('2.ชื่อนักเรียน'!R42="ย้าย","-",SUM(PS36,PW36,QA36,QE36,QI36,QM36,QQ36)))</f>
        <v/>
      </c>
      <c r="QV36" s="428" t="str">
        <f t="shared" si="1"/>
        <v/>
      </c>
      <c r="QW36" s="442" t="str">
        <f>IF(QV36="","",IF('2.ชื่อนักเรียน'!R42="ย้าย","ย้าย",(QV36*100)/COUNTA($GU$4:$HY$4,$IB$4:$JF$4,$JI$4:$KM$4,$KP$4:$LT$4,$LW$4:$NA$4,$ND$4:$OH$4,$FN$4:$GR$4)))</f>
        <v/>
      </c>
      <c r="QX36" s="453" t="str">
        <f>IF('2.ชื่อนักเรียน'!C42="","",'2.ชื่อนักเรียน'!C42)</f>
        <v/>
      </c>
      <c r="QY36" s="454" t="str">
        <f>IF('2.ชื่อนักเรียน'!D42="","",'2.ชื่อนักเรียน'!D42)</f>
        <v/>
      </c>
      <c r="QZ36" s="428" t="str">
        <f>IF(A36="","",IF('2.ชื่อนักเรียน'!R42="ย้าย","-",$RN$4))</f>
        <v/>
      </c>
      <c r="RA36" s="428" t="str">
        <f>IF(A36="","",IF('2.ชื่อนักเรียน'!R42="ย้าย","-",SUM(PP36,OK36,OO36,OS36,OW36,PA36,PE36,PT36,PX36,QB36,QF36,QJ36,QN36)))</f>
        <v/>
      </c>
      <c r="RB36" s="428" t="str">
        <f>IF(A36="","",IF('2.ชื่อนักเรียน'!R42="ย้าย","-",SUM(PQ36,OL36,OP36,OT36,OX36,PB36,PF36,PU36,PY36,QC36,QG36,QK36,QO36)))</f>
        <v/>
      </c>
      <c r="RC36" s="428" t="str">
        <f>IF(A36="","",IF('2.ชื่อนักเรียน'!R42="ย้าย","-",SUM(PR36,OM36,OQ36,OU36,OY36,PC36,PG36,PV36,PZ36,QD36,QH36,QL36,QP36)))</f>
        <v/>
      </c>
      <c r="RD36" s="455" t="str">
        <f>IF(A36="","",IF('2.ชื่อนักเรียน'!R42="ย้าย","-",SUM(PS36,ON36,OR36,OV36,OZ36,PD36,PH36,PW36,QA36,QE36,QI36,QM36,QQ36)))</f>
        <v/>
      </c>
      <c r="RE36" s="442" t="str">
        <f>IF(A36="","",IF('2.ชื่อนักเรียน'!R42="ย้าย","-",(RA36*100)/QZ36))</f>
        <v/>
      </c>
      <c r="RF36" s="428" t="str">
        <f>IF(A36="","",IF('2.ชื่อนักเรียน'!R42="ย้าย","-",RA36))</f>
        <v/>
      </c>
      <c r="RG36" s="442" t="str">
        <f>IF(A36="","",IF('2.ชื่อนักเรียน'!R42="ย้าย","ย้าย",RE36))</f>
        <v/>
      </c>
      <c r="RH36" s="456"/>
    </row>
    <row r="37" spans="1:476" ht="21" customHeight="1">
      <c r="A37" s="446" t="str">
        <f>IF('2.ชื่อนักเรียน'!C43="","",'2.ชื่อนักเรียน'!C43)</f>
        <v/>
      </c>
      <c r="B37" s="447" t="str">
        <f>IF('2.ชื่อนักเรียน'!D43="","",'2.ชื่อนักเรียน'!D43)</f>
        <v/>
      </c>
      <c r="C37" s="448" t="str">
        <f>IF('2.ชื่อนักเรียน'!R43="","",'2.ชื่อนักเรียน'!R43)</f>
        <v/>
      </c>
      <c r="D37" s="428">
        <v>33</v>
      </c>
      <c r="E37" s="449"/>
      <c r="F37" s="450"/>
      <c r="G37" s="450"/>
      <c r="H37" s="450"/>
      <c r="I37" s="450"/>
      <c r="J37" s="450"/>
      <c r="K37" s="450"/>
      <c r="L37" s="450"/>
      <c r="M37" s="450"/>
      <c r="N37" s="450"/>
      <c r="O37" s="450"/>
      <c r="P37" s="450"/>
      <c r="Q37" s="450"/>
      <c r="R37" s="450"/>
      <c r="S37" s="450"/>
      <c r="T37" s="450"/>
      <c r="U37" s="450"/>
      <c r="V37" s="450"/>
      <c r="W37" s="450"/>
      <c r="X37" s="450"/>
      <c r="Y37" s="450"/>
      <c r="Z37" s="450"/>
      <c r="AA37" s="450"/>
      <c r="AB37" s="450"/>
      <c r="AC37" s="450"/>
      <c r="AD37" s="450"/>
      <c r="AE37" s="450"/>
      <c r="AF37" s="450"/>
      <c r="AG37" s="450"/>
      <c r="AH37" s="451"/>
      <c r="AI37" s="451"/>
      <c r="AJ37" s="428" t="str">
        <f>IF(COUNTA($E$3:$AI$3)=0,"",IF('2.ชื่อนักเรียน'!R43="ย้าย","ย้าย",OK37))</f>
        <v/>
      </c>
      <c r="AK37" s="428">
        <v>33</v>
      </c>
      <c r="AL37" s="449"/>
      <c r="AM37" s="450"/>
      <c r="AN37" s="450"/>
      <c r="AO37" s="450"/>
      <c r="AP37" s="450"/>
      <c r="AQ37" s="450"/>
      <c r="AR37" s="450"/>
      <c r="AS37" s="450"/>
      <c r="AT37" s="450"/>
      <c r="AU37" s="450"/>
      <c r="AV37" s="450"/>
      <c r="AW37" s="450"/>
      <c r="AX37" s="450"/>
      <c r="AY37" s="450"/>
      <c r="AZ37" s="450"/>
      <c r="BA37" s="450"/>
      <c r="BB37" s="450"/>
      <c r="BC37" s="450"/>
      <c r="BD37" s="450"/>
      <c r="BE37" s="450"/>
      <c r="BF37" s="450"/>
      <c r="BG37" s="450"/>
      <c r="BH37" s="450"/>
      <c r="BI37" s="450"/>
      <c r="BJ37" s="450"/>
      <c r="BK37" s="450"/>
      <c r="BL37" s="450"/>
      <c r="BM37" s="450"/>
      <c r="BN37" s="450"/>
      <c r="BO37" s="451"/>
      <c r="BP37" s="451"/>
      <c r="BQ37" s="428" t="str">
        <f>IF(COUNTA($AL$4:$BP$4)=0,"",IF('2.ชื่อนักเรียน'!R43="ย้าย","ย้าย",OO37))</f>
        <v/>
      </c>
      <c r="BR37" s="428">
        <v>33</v>
      </c>
      <c r="BS37" s="449"/>
      <c r="BT37" s="450"/>
      <c r="BU37" s="450"/>
      <c r="BV37" s="450"/>
      <c r="BW37" s="450"/>
      <c r="BX37" s="450"/>
      <c r="BY37" s="450"/>
      <c r="BZ37" s="450"/>
      <c r="CA37" s="450"/>
      <c r="CB37" s="450"/>
      <c r="CC37" s="450"/>
      <c r="CD37" s="450"/>
      <c r="CE37" s="450"/>
      <c r="CF37" s="450"/>
      <c r="CG37" s="450"/>
      <c r="CH37" s="450"/>
      <c r="CI37" s="450"/>
      <c r="CJ37" s="450"/>
      <c r="CK37" s="450"/>
      <c r="CL37" s="450"/>
      <c r="CM37" s="450"/>
      <c r="CN37" s="450"/>
      <c r="CO37" s="450"/>
      <c r="CP37" s="450"/>
      <c r="CQ37" s="450"/>
      <c r="CR37" s="450"/>
      <c r="CS37" s="450"/>
      <c r="CT37" s="450"/>
      <c r="CU37" s="450"/>
      <c r="CV37" s="451"/>
      <c r="CW37" s="451"/>
      <c r="CX37" s="428" t="str">
        <f>IF(COUNTA($BS$4:$CW$4)=0,"",IF('2.ชื่อนักเรียน'!R43="ย้าย","ย้าย",OS37))</f>
        <v/>
      </c>
      <c r="CY37" s="428">
        <v>33</v>
      </c>
      <c r="CZ37" s="449"/>
      <c r="DA37" s="450"/>
      <c r="DB37" s="450"/>
      <c r="DC37" s="450"/>
      <c r="DD37" s="450"/>
      <c r="DE37" s="450"/>
      <c r="DF37" s="450"/>
      <c r="DG37" s="450"/>
      <c r="DH37" s="450"/>
      <c r="DI37" s="450"/>
      <c r="DJ37" s="450"/>
      <c r="DK37" s="450"/>
      <c r="DL37" s="450"/>
      <c r="DM37" s="450"/>
      <c r="DN37" s="450"/>
      <c r="DO37" s="450"/>
      <c r="DP37" s="450"/>
      <c r="DQ37" s="450"/>
      <c r="DR37" s="450"/>
      <c r="DS37" s="450"/>
      <c r="DT37" s="450"/>
      <c r="DU37" s="450"/>
      <c r="DV37" s="450"/>
      <c r="DW37" s="450"/>
      <c r="DX37" s="450"/>
      <c r="DY37" s="450"/>
      <c r="DZ37" s="450"/>
      <c r="EA37" s="450"/>
      <c r="EB37" s="450"/>
      <c r="EC37" s="451"/>
      <c r="ED37" s="451"/>
      <c r="EE37" s="428" t="str">
        <f>IF(COUNTA($CZ$4:$ED$4)=0,"",IF('2.ชื่อนักเรียน'!R43="ย้าย","ย้าย",OW37))</f>
        <v/>
      </c>
      <c r="EF37" s="428">
        <v>33</v>
      </c>
      <c r="EG37" s="449"/>
      <c r="EH37" s="450"/>
      <c r="EI37" s="450"/>
      <c r="EJ37" s="450"/>
      <c r="EK37" s="450"/>
      <c r="EL37" s="450"/>
      <c r="EM37" s="450"/>
      <c r="EN37" s="450"/>
      <c r="EO37" s="450"/>
      <c r="EP37" s="450"/>
      <c r="EQ37" s="450"/>
      <c r="ER37" s="450"/>
      <c r="ES37" s="450"/>
      <c r="ET37" s="450"/>
      <c r="EU37" s="450"/>
      <c r="EV37" s="450"/>
      <c r="EW37" s="450"/>
      <c r="EX37" s="450"/>
      <c r="EY37" s="450"/>
      <c r="EZ37" s="450"/>
      <c r="FA37" s="450"/>
      <c r="FB37" s="450"/>
      <c r="FC37" s="450"/>
      <c r="FD37" s="450"/>
      <c r="FE37" s="450"/>
      <c r="FF37" s="450"/>
      <c r="FG37" s="450"/>
      <c r="FH37" s="450"/>
      <c r="FI37" s="450"/>
      <c r="FJ37" s="451"/>
      <c r="FK37" s="451"/>
      <c r="FL37" s="428" t="str">
        <f>IF(COUNTA($EG$4:$FK$4)=0,"",IF('2.ชื่อนักเรียน'!R43="ย้าย","ย้าย",PA37))</f>
        <v/>
      </c>
      <c r="FM37" s="428">
        <v>33</v>
      </c>
      <c r="FN37" s="449"/>
      <c r="FO37" s="450"/>
      <c r="FP37" s="450"/>
      <c r="FQ37" s="450"/>
      <c r="FR37" s="450"/>
      <c r="FS37" s="450"/>
      <c r="FT37" s="450"/>
      <c r="FU37" s="450"/>
      <c r="FV37" s="450"/>
      <c r="FW37" s="450"/>
      <c r="FX37" s="450"/>
      <c r="FY37" s="450"/>
      <c r="FZ37" s="450"/>
      <c r="GA37" s="450"/>
      <c r="GB37" s="450"/>
      <c r="GC37" s="450"/>
      <c r="GD37" s="450"/>
      <c r="GE37" s="450"/>
      <c r="GF37" s="450"/>
      <c r="GG37" s="450"/>
      <c r="GH37" s="450"/>
      <c r="GI37" s="450"/>
      <c r="GJ37" s="450"/>
      <c r="GK37" s="450"/>
      <c r="GL37" s="450"/>
      <c r="GM37" s="450"/>
      <c r="GN37" s="450"/>
      <c r="GO37" s="450"/>
      <c r="GP37" s="450"/>
      <c r="GQ37" s="451"/>
      <c r="GR37" s="451"/>
      <c r="GS37" s="428" t="str">
        <f>IF(COUNTA($FN$4:$GR$4)=0,"",IF('2.ชื่อนักเรียน'!R43="ย้าย","ย้าย",PE37))</f>
        <v/>
      </c>
      <c r="GT37" s="428">
        <v>33</v>
      </c>
      <c r="GU37" s="449"/>
      <c r="GV37" s="450"/>
      <c r="GW37" s="450"/>
      <c r="GX37" s="450"/>
      <c r="GY37" s="450"/>
      <c r="GZ37" s="450"/>
      <c r="HA37" s="450"/>
      <c r="HB37" s="450"/>
      <c r="HC37" s="450"/>
      <c r="HD37" s="450"/>
      <c r="HE37" s="450"/>
      <c r="HF37" s="450"/>
      <c r="HG37" s="450"/>
      <c r="HH37" s="450"/>
      <c r="HI37" s="450"/>
      <c r="HJ37" s="450"/>
      <c r="HK37" s="450"/>
      <c r="HL37" s="450"/>
      <c r="HM37" s="450"/>
      <c r="HN37" s="450"/>
      <c r="HO37" s="450"/>
      <c r="HP37" s="450"/>
      <c r="HQ37" s="450"/>
      <c r="HR37" s="450"/>
      <c r="HS37" s="450"/>
      <c r="HT37" s="450"/>
      <c r="HU37" s="450"/>
      <c r="HV37" s="450"/>
      <c r="HW37" s="450"/>
      <c r="HX37" s="451"/>
      <c r="HY37" s="451"/>
      <c r="HZ37" s="428" t="str">
        <f>IF(COUNTA($GU$4:HY36)=0,"",IF('2.ชื่อนักเรียน'!R43="ย้าย","ย้าย",PT37))</f>
        <v/>
      </c>
      <c r="IA37" s="428">
        <v>33</v>
      </c>
      <c r="IB37" s="449"/>
      <c r="IC37" s="450"/>
      <c r="ID37" s="450"/>
      <c r="IE37" s="450"/>
      <c r="IF37" s="450"/>
      <c r="IG37" s="450"/>
      <c r="IH37" s="450"/>
      <c r="II37" s="450"/>
      <c r="IJ37" s="450"/>
      <c r="IK37" s="450"/>
      <c r="IL37" s="450"/>
      <c r="IM37" s="450"/>
      <c r="IN37" s="450"/>
      <c r="IO37" s="450"/>
      <c r="IP37" s="450"/>
      <c r="IQ37" s="450"/>
      <c r="IR37" s="450"/>
      <c r="IS37" s="450"/>
      <c r="IT37" s="450"/>
      <c r="IU37" s="450"/>
      <c r="IV37" s="450"/>
      <c r="IW37" s="450"/>
      <c r="IX37" s="450"/>
      <c r="IY37" s="450"/>
      <c r="IZ37" s="450"/>
      <c r="JA37" s="450"/>
      <c r="JB37" s="450"/>
      <c r="JC37" s="450"/>
      <c r="JD37" s="450"/>
      <c r="JE37" s="451"/>
      <c r="JF37" s="451"/>
      <c r="JG37" s="428" t="str">
        <f>IF(COUNTA($IB$4:$JF$4)=0,"",IF('2.ชื่อนักเรียน'!R43="ย้าย","ย้าย",PX37))</f>
        <v/>
      </c>
      <c r="JH37" s="428">
        <v>33</v>
      </c>
      <c r="JI37" s="449"/>
      <c r="JJ37" s="450"/>
      <c r="JK37" s="450"/>
      <c r="JL37" s="450"/>
      <c r="JM37" s="450"/>
      <c r="JN37" s="450"/>
      <c r="JO37" s="450"/>
      <c r="JP37" s="450"/>
      <c r="JQ37" s="450"/>
      <c r="JR37" s="450"/>
      <c r="JS37" s="450"/>
      <c r="JT37" s="450"/>
      <c r="JU37" s="450"/>
      <c r="JV37" s="450"/>
      <c r="JW37" s="450"/>
      <c r="JX37" s="450"/>
      <c r="JY37" s="450"/>
      <c r="JZ37" s="450"/>
      <c r="KA37" s="450"/>
      <c r="KB37" s="450"/>
      <c r="KC37" s="450"/>
      <c r="KD37" s="450"/>
      <c r="KE37" s="450"/>
      <c r="KF37" s="450"/>
      <c r="KG37" s="450"/>
      <c r="KH37" s="450"/>
      <c r="KI37" s="450"/>
      <c r="KJ37" s="450"/>
      <c r="KK37" s="450"/>
      <c r="KL37" s="451"/>
      <c r="KM37" s="451"/>
      <c r="KN37" s="428" t="str">
        <f>IF(COUNTA($JI$4:$KM$4)=0,"",IF('2.ชื่อนักเรียน'!R43="ย้าย","ย้าย",QB37))</f>
        <v/>
      </c>
      <c r="KO37" s="428">
        <v>33</v>
      </c>
      <c r="KP37" s="449"/>
      <c r="KQ37" s="450"/>
      <c r="KR37" s="450"/>
      <c r="KS37" s="450"/>
      <c r="KT37" s="450"/>
      <c r="KU37" s="450"/>
      <c r="KV37" s="450"/>
      <c r="KW37" s="450"/>
      <c r="KX37" s="450"/>
      <c r="KY37" s="450"/>
      <c r="KZ37" s="450"/>
      <c r="LA37" s="450"/>
      <c r="LB37" s="450"/>
      <c r="LC37" s="450"/>
      <c r="LD37" s="450"/>
      <c r="LE37" s="450"/>
      <c r="LF37" s="450"/>
      <c r="LG37" s="450"/>
      <c r="LH37" s="450"/>
      <c r="LI37" s="450"/>
      <c r="LJ37" s="450"/>
      <c r="LK37" s="450"/>
      <c r="LL37" s="450"/>
      <c r="LM37" s="450"/>
      <c r="LN37" s="450"/>
      <c r="LO37" s="450"/>
      <c r="LP37" s="450"/>
      <c r="LQ37" s="450"/>
      <c r="LR37" s="450"/>
      <c r="LS37" s="451"/>
      <c r="LT37" s="451"/>
      <c r="LU37" s="428" t="str">
        <f>IF(COUNTA($KP$4:$LT$4)=0,"",IF('2.ชื่อนักเรียน'!R43="ย้าย","ย้าย",QF37))</f>
        <v/>
      </c>
      <c r="LV37" s="428">
        <v>33</v>
      </c>
      <c r="LW37" s="449"/>
      <c r="LX37" s="450"/>
      <c r="LY37" s="450"/>
      <c r="LZ37" s="450"/>
      <c r="MA37" s="450"/>
      <c r="MB37" s="450"/>
      <c r="MC37" s="450"/>
      <c r="MD37" s="450"/>
      <c r="ME37" s="450"/>
      <c r="MF37" s="450"/>
      <c r="MG37" s="450"/>
      <c r="MH37" s="450"/>
      <c r="MI37" s="450"/>
      <c r="MJ37" s="450"/>
      <c r="MK37" s="450"/>
      <c r="ML37" s="450"/>
      <c r="MM37" s="450"/>
      <c r="MN37" s="450"/>
      <c r="MO37" s="450"/>
      <c r="MP37" s="450"/>
      <c r="MQ37" s="450"/>
      <c r="MR37" s="450"/>
      <c r="MS37" s="450"/>
      <c r="MT37" s="450"/>
      <c r="MU37" s="450"/>
      <c r="MV37" s="450"/>
      <c r="MW37" s="450"/>
      <c r="MX37" s="450"/>
      <c r="MY37" s="450"/>
      <c r="MZ37" s="451"/>
      <c r="NA37" s="451"/>
      <c r="NB37" s="428" t="str">
        <f>IF(COUNTA($LW$5:$NA$5)=0,"",IF('2.ชื่อนักเรียน'!R43="ย้าย","ย้าย",QJ37))</f>
        <v/>
      </c>
      <c r="NC37" s="428">
        <v>33</v>
      </c>
      <c r="ND37" s="449"/>
      <c r="NE37" s="450"/>
      <c r="NF37" s="450"/>
      <c r="NG37" s="450"/>
      <c r="NH37" s="450"/>
      <c r="NI37" s="450"/>
      <c r="NJ37" s="450"/>
      <c r="NK37" s="450"/>
      <c r="NL37" s="450"/>
      <c r="NM37" s="450"/>
      <c r="NN37" s="450"/>
      <c r="NO37" s="450"/>
      <c r="NP37" s="450"/>
      <c r="NQ37" s="450"/>
      <c r="NR37" s="450"/>
      <c r="NS37" s="450"/>
      <c r="NT37" s="450"/>
      <c r="NU37" s="450"/>
      <c r="NV37" s="450"/>
      <c r="NW37" s="450"/>
      <c r="NX37" s="450"/>
      <c r="NY37" s="450"/>
      <c r="NZ37" s="450"/>
      <c r="OA37" s="450"/>
      <c r="OB37" s="450"/>
      <c r="OC37" s="450"/>
      <c r="OD37" s="450"/>
      <c r="OE37" s="450"/>
      <c r="OF37" s="450"/>
      <c r="OG37" s="451"/>
      <c r="OH37" s="451"/>
      <c r="OI37" s="428" t="str">
        <f>IF(COUNTA($ND$4:$OH$4)=0,"",IF('2.ชื่อนักเรียน'!R43="ย้าย","ย้าย",QN37))</f>
        <v/>
      </c>
      <c r="OJ37" s="428">
        <v>33</v>
      </c>
      <c r="OK37" s="439" t="str">
        <f>IF(OR(COUNTA($E$4:$AI$4)=0,$A37=""),"",IF('2.ชื่อนักเรียน'!R43="ย้าย","-",COUNTIF($E37:$AI37,"/")))</f>
        <v/>
      </c>
      <c r="OL37" s="440" t="str">
        <f>IF(OR(COUNTA($E$4:$AI$4)=0,$A37=""),"",IF('2.ชื่อนักเรียน'!R43="ย้าย","-",COUNTIF($E37:$AI37,"ป")))</f>
        <v/>
      </c>
      <c r="OM37" s="440" t="str">
        <f>IF(OR(COUNTA($E$4:$AI$4)=0,$A37=""),"",IF('2.ชื่อนักเรียน'!R43="ย้าย","-",COUNTIF($E37:$AI37,"ล")))</f>
        <v/>
      </c>
      <c r="ON37" s="441" t="str">
        <f>IF(OR(COUNTA($E$4:$AI$4)=0,$A37=""),"",IF('2.ชื่อนักเรียน'!R43="ย้าย","-",COUNTIF($E37:$AI37,"ข")))</f>
        <v/>
      </c>
      <c r="OO37" s="439" t="str">
        <f>IF(OR(COUNTA($AL$4:$BP$4)=0,$A37=""),"",IF('2.ชื่อนักเรียน'!R43="ย้าย","-",COUNTIF($AL37:$BP37,"/")))</f>
        <v/>
      </c>
      <c r="OP37" s="440" t="str">
        <f>IF(OR(COUNTA($AL$4:$BP$4)=0,$A37=""),"",IF('2.ชื่อนักเรียน'!R43="ย้าย","-",COUNTIF($AL37:$BP37,"ป")))</f>
        <v/>
      </c>
      <c r="OQ37" s="440" t="str">
        <f>IF(OR(COUNTA($AL$4:$BP$4)=0,$A37=""),"",IF('2.ชื่อนักเรียน'!R43="ย้าย","-",COUNTIF($AL37:$BP37,"ล")))</f>
        <v/>
      </c>
      <c r="OR37" s="441" t="str">
        <f>IF(OR(COUNTA($AL$4:$BP$4)=0,$A37=""),"",IF('2.ชื่อนักเรียน'!R43="ย้าย","-",COUNTIF($AL37:$BP37,"ข")))</f>
        <v/>
      </c>
      <c r="OS37" s="439" t="str">
        <f>IF(OR(COUNTA($BS$4:$CW$4)=0,$A37=""),"",IF('2.ชื่อนักเรียน'!R43="ย้าย","-",COUNTIF($BS37:$CW37,"/")))</f>
        <v/>
      </c>
      <c r="OT37" s="440" t="str">
        <f>IF(OR(COUNTA($BS$4:$CW$4)=0,$A37=""),"",IF('2.ชื่อนักเรียน'!R43="ย้าย","-",COUNTIF($BS37:$CW37,"ป")))</f>
        <v/>
      </c>
      <c r="OU37" s="440" t="str">
        <f>IF(OR(COUNTA($BS$4:$CW$4)=0,$A37=""),"",IF('2.ชื่อนักเรียน'!R43="ย้าย","-",COUNTIF($BS37:$CW37,"ล")))</f>
        <v/>
      </c>
      <c r="OV37" s="441" t="str">
        <f>IF(OR(COUNTA($BS$4:$CW$4)=0,$A37=""),"",IF('2.ชื่อนักเรียน'!R43="ย้าย","-",COUNTIF($BS37:$CW37,"ข")))</f>
        <v/>
      </c>
      <c r="OW37" s="439" t="str">
        <f>IF(OR(COUNTA($CZ$4:$ED$4)=0,$A37=""),"",IF('2.ชื่อนักเรียน'!R43="ย้าย","-",COUNTIF($CZ37:$ED37,"/")))</f>
        <v/>
      </c>
      <c r="OX37" s="440" t="str">
        <f>IF(OR(COUNTA($CZ$4:$ED$4)=0,$A37=""),"",IF('2.ชื่อนักเรียน'!R43="ย้าย","-",COUNTIF($CZ37:$ED37,"ป")))</f>
        <v/>
      </c>
      <c r="OY37" s="440" t="str">
        <f>IF(OR(COUNTA($CZ$4:$ED$4)=0,A37=""),"",IF('2.ชื่อนักเรียน'!R43="ย้าย","-",COUNTIF($CZ37:$ED37,"ล")))</f>
        <v/>
      </c>
      <c r="OZ37" s="441" t="str">
        <f>IF(OR(COUNTA($CZ$4:$ED$4)=0,A37=""),"",IF('2.ชื่อนักเรียน'!R43="ย้าย","-",COUNTIF($CZ37:$ED37,"ข")))</f>
        <v/>
      </c>
      <c r="PA37" s="439" t="str">
        <f>IF(OR(COUNTA($EG$4:$FK$4)=0,$A37=""),"",IF('2.ชื่อนักเรียน'!R43="ย้าย","-",COUNTIF($EG37:$FK37,"/")))</f>
        <v/>
      </c>
      <c r="PB37" s="440" t="str">
        <f>IF(OR(COUNTA($EG$4:$FK$4)=0,$A37=""),"",IF('2.ชื่อนักเรียน'!R43="ย้าย","-",COUNTIF($EG37:$FK37,"ป")))</f>
        <v/>
      </c>
      <c r="PC37" s="440" t="str">
        <f>IF(OR(COUNTA($EG$4:$FK$4)=0,A37=""),"",IF('2.ชื่อนักเรียน'!R43="ย้าย","-",COUNTIF($EG37:$FK37,"ล")))</f>
        <v/>
      </c>
      <c r="PD37" s="441" t="str">
        <f>IF(OR(COUNTA($EG$4:$FK$4)=0,A37=""),"",IF('2.ชื่อนักเรียน'!R43="ย้าย","-",COUNTIF($EG37:$FK37,"ข")))</f>
        <v/>
      </c>
      <c r="PE37" s="439" t="str">
        <f>IF(OR(COUNTA($FN$4:$GR$4)=0,$A37=""),"",IF('2.ชื่อนักเรียน'!R43="ย้าย","-",COUNTIF($FN37:$GR37,"/")))</f>
        <v/>
      </c>
      <c r="PF37" s="440" t="str">
        <f>IF(OR(COUNTA($FN$4:$GR$4)=0,$A37=""),"",IF('2.ชื่อนักเรียน'!R43="ย้าย","-",COUNTIF($FN37:$GR37,"ป")))</f>
        <v/>
      </c>
      <c r="PG37" s="440" t="str">
        <f>IF(OR(COUNTA($FN$4:$GR$4)=0,A37=""),"",IF('2.ชื่อนักเรียน'!R43="ย้าย","-",COUNTIF($FN37:$GR37,"ล")))</f>
        <v/>
      </c>
      <c r="PH37" s="440" t="str">
        <f>IF(OR(COUNTA($FN$4:$GR$4)=0,A37=""),"",IF('2.ชื่อนักเรียน'!R43="ย้าย","-",COUNTIF($FN37:$GR37,"ข")))</f>
        <v/>
      </c>
      <c r="PI37" s="439" t="str">
        <f>IF(OR(COUNTA($OK$3:$PD$3,$PE$3)=0,$A37=""),"",IF('2.ชื่อนักเรียน'!R43="ย้าย","-",SUM(OK37,OO37,OS37,OW37,PA37,PE37)))</f>
        <v/>
      </c>
      <c r="PJ37" s="440" t="str">
        <f>IF(OR(COUNTA($OK$3:$PD$3,$PE$3)=0,$A37=""),"",IF('2.ชื่อนักเรียน'!R43="ย้าย","-",SUM(OL37,OP37,OT37,OX37,PB37,PF37)))</f>
        <v/>
      </c>
      <c r="PK37" s="440" t="str">
        <f>IF(OR(COUNTA($OK$3:$PD$3,$PE$3)=0,$A37=""),"",IF('2.ชื่อนักเรียน'!R43="ย้าย","-",SUM(OM37,OQ37,OU37,OY37,PC37,PG37)))</f>
        <v/>
      </c>
      <c r="PL37" s="452" t="str">
        <f>IF(OR(COUNTA($OK$3:$PD$3,$PE$3)=0,$A37=""),"",IF('2.ชื่อนักเรียน'!R43="ย้าย","-",SUM(ON37,OR37,OV37,OZ37,PD37,PH37)))</f>
        <v/>
      </c>
      <c r="PM37" s="428" t="str">
        <f t="shared" si="0"/>
        <v/>
      </c>
      <c r="PN37" s="442" t="str">
        <f>IF(PM37="","",IF('2.ชื่อนักเรียน'!R43="ย้าย","ย้าย",(PM37*100)/COUNTA($E$4:$AI$4,$AL$4:$BP$4,$BS$4:$CW$4,$CZ$4:$ED$4,$EG$4:$FK$4)))</f>
        <v/>
      </c>
      <c r="PO37" s="428">
        <v>33</v>
      </c>
      <c r="PP37" s="439" t="str">
        <f>IF(OR(COUNTA($FN$4:$GR$4)=0,$A37=""),"",IF('2.ชื่อนักเรียน'!R43="ย้าย","-",COUNTIF($FN37:$GR37,"/")))</f>
        <v/>
      </c>
      <c r="PQ37" s="440" t="str">
        <f>IF(OR(COUNTA($FN$4:$GR$4)=0,$A37=""),"",IF('2.ชื่อนักเรียน'!R43="ย้าย","-",COUNTIF($FN37:$GR37,"ป")))</f>
        <v/>
      </c>
      <c r="PR37" s="440" t="str">
        <f>IF(OR(COUNTA($FN$4:$GR$4)=0,A37=""),"",IF('2.ชื่อนักเรียน'!R43="ย้าย","-",COUNTIF($FN37:$GR37,"ล")))</f>
        <v/>
      </c>
      <c r="PS37" s="441" t="str">
        <f>IF(OR(COUNTA($FN$4:$GR$4)=0,A37=""),"",IF('2.ชื่อนักเรียน'!R43="ย้าย","-",COUNTIF($FN37:$GR37,"ข")))</f>
        <v/>
      </c>
      <c r="PT37" s="439" t="str">
        <f>IF(OR(COUNTA($GU$4:$HY$4)=0,$A37=""),"",IF('2.ชื่อนักเรียน'!R43="ย้าย","-",COUNTIF($GU37:$HY37,"/")))</f>
        <v/>
      </c>
      <c r="PU37" s="440" t="str">
        <f>IF(OR(COUNTA($GU$4:$HY$4)=0,$A37=""),"",IF('2.ชื่อนักเรียน'!R43="ย้าย","-",COUNTIF($GU37:$HY37,"ป")))</f>
        <v/>
      </c>
      <c r="PV37" s="440" t="str">
        <f>IF(OR(COUNTA($GU$4:$HY$4)=0,$A37=""),"",IF('2.ชื่อนักเรียน'!R43="ย้าย","-",COUNTIF($GU37:$HY37,"ล")))</f>
        <v/>
      </c>
      <c r="PW37" s="441" t="str">
        <f>IF(OR(COUNTA($GU$4:$HY$4)=0,$A37=""),"",IF('2.ชื่อนักเรียน'!R43="ย้าย","-",COUNTIF($GU37:$HY37,"ข")))</f>
        <v/>
      </c>
      <c r="PX37" s="439" t="str">
        <f>IF(OR(COUNTA($IB$4:$JF$4)=0,$A37=""),"",IF('2.ชื่อนักเรียน'!R43="ย้าย","-",COUNTIF($IB37:$JF37,"/")))</f>
        <v/>
      </c>
      <c r="PY37" s="440" t="str">
        <f>IF(OR(COUNTA($IB$4:$JF$4)=0,$A37=""),"",IF('2.ชื่อนักเรียน'!R43="ย้าย","-",COUNTIF($IB37:$JF37,"ป")))</f>
        <v/>
      </c>
      <c r="PZ37" s="440" t="str">
        <f>IF(OR(COUNTA($IB$4:$JF$4)=0,$A37=""),"",IF('2.ชื่อนักเรียน'!R43="ย้าย","-",COUNTIF($IB37:$JF37,"ล")))</f>
        <v/>
      </c>
      <c r="QA37" s="441" t="str">
        <f>IF(OR(COUNTA($IB$4:$JF$4)=0,$A37=""),"",IF('2.ชื่อนักเรียน'!R43="ย้าย","-",COUNTIF($IB37:$JF37,"ข")))</f>
        <v/>
      </c>
      <c r="QB37" s="439" t="str">
        <f>IF(OR(COUNTA($JI$4:$KM$4)=0,$A37=""),"",IF('2.ชื่อนักเรียน'!R43="ย้าย","-",COUNTIF($JI37:$KM37,"/")))</f>
        <v/>
      </c>
      <c r="QC37" s="440" t="str">
        <f>IF(OR(COUNTA($JI$4:$KM$4)=0,$A37=""),"",IF('2.ชื่อนักเรียน'!R43="ย้าย","-",COUNTIF($JI37:$KM37,"ป")))</f>
        <v/>
      </c>
      <c r="QD37" s="440" t="str">
        <f>IF(OR(COUNTA($JI$4:$KM$4)=0,$A37=""),"",IF('2.ชื่อนักเรียน'!R43="ย้าย","-",COUNTIF($JI37:$KM37,"ล")))</f>
        <v/>
      </c>
      <c r="QE37" s="441" t="str">
        <f>IF(OR(COUNTA($JI$4:$KM$4)=0,$A37=""),"",IF('2.ชื่อนักเรียน'!R43="ย้าย","-",COUNTIF($JI37:$KM37,"ข")))</f>
        <v/>
      </c>
      <c r="QF37" s="439" t="str">
        <f>IF(OR(COUNTA($KP$4:$LT$4)=0,$A37=""),"",IF('2.ชื่อนักเรียน'!R43="ย้าย","-",COUNTIF($KP37:$LT37,"/")))</f>
        <v/>
      </c>
      <c r="QG37" s="440" t="str">
        <f>IF(OR(COUNTA($KP$4:$LT$4)=0,$A37=""),"",IF('2.ชื่อนักเรียน'!R43="ย้าย","-",COUNTIF($KP37:$LT37,"ป")))</f>
        <v/>
      </c>
      <c r="QH37" s="440" t="str">
        <f>IF(OR(COUNTA($KP$4:$LT$4)=0,$A37=""),"",IF('2.ชื่อนักเรียน'!R43="ย้าย","-",COUNTIF($KP37:$LT37,"ล")))</f>
        <v/>
      </c>
      <c r="QI37" s="441" t="str">
        <f>IF(OR(COUNTA($KP$4:$LT$4)=0,$A37=""),"",IF('2.ชื่อนักเรียน'!R43="ย้าย","-",COUNTIF($KP37:$LT37,"ข")))</f>
        <v/>
      </c>
      <c r="QJ37" s="439" t="str">
        <f>IF(OR(COUNTA($LW$4:$NA$4)=0,$A37=""),"",IF('2.ชื่อนักเรียน'!R43="ย้าย","-",COUNTIF($LW37:$NA37,"/")))</f>
        <v/>
      </c>
      <c r="QK37" s="440" t="str">
        <f>IF(OR(COUNTA($LW$4:$NA$4)=0,$A37=""),"",IF('2.ชื่อนักเรียน'!R43="ย้าย","-",COUNTIF($LW37:$NA37,"ป")))</f>
        <v/>
      </c>
      <c r="QL37" s="440" t="str">
        <f>IF(OR(COUNTA($LW$4:$NA$4)=0,$A37=""),"",IF('2.ชื่อนักเรียน'!R43="ย้าย","-",COUNTIF($LW37:$NA37,"ล")))</f>
        <v/>
      </c>
      <c r="QM37" s="441" t="str">
        <f>IF(OR(COUNTA($LW$4:$NA$4)=0,$A37=""),"",IF('2.ชื่อนักเรียน'!R43="ย้าย","-",COUNTIF($LW37:$NA37,"ข")))</f>
        <v/>
      </c>
      <c r="QN37" s="439" t="str">
        <f>IF(OR(COUNTA($ND$4:$OH$4)=0,$A37=""),"",IF('2.ชื่อนักเรียน'!R43="ย้าย","-",COUNTIF($ND37:$OH37,"/")))</f>
        <v/>
      </c>
      <c r="QO37" s="440" t="str">
        <f>IF(OR(COUNTA($ND$4:$OH$4)=0,$A37=""),"",IF('2.ชื่อนักเรียน'!R43="ย้าย","-",COUNTIF($ND37:$OH37,"ป")))</f>
        <v/>
      </c>
      <c r="QP37" s="440" t="str">
        <f>IF(OR(COUNTA($ND$4:$OH$4)=0,$A37=""),"",IF('2.ชื่อนักเรียน'!R43="ย้าย","-",COUNTIF($ND37:$OH37,"ล")))</f>
        <v/>
      </c>
      <c r="QQ37" s="440" t="str">
        <f>IF(OR(COUNTA($ND$4:$OH$4)=0,$A37=""),"",IF('2.ชื่อนักเรียน'!R43="ย้าย","-",COUNTIF($ND37:$OH37,"ข")))</f>
        <v/>
      </c>
      <c r="QR37" s="439" t="str">
        <f>IF(OR(COUNTA($PP$3:$QM$3,$QN$3)=0,$A37=""),"",IF('2.ชื่อนักเรียน'!R43="ย้าย","-",SUM(PP37,PT37,PX37,QB37,QF37,QJ37,QN37)))</f>
        <v/>
      </c>
      <c r="QS37" s="440" t="str">
        <f>IF(OR(COUNTA($PP$3:$QM$3,$QN$3)=0,$A37=""),"",IF('2.ชื่อนักเรียน'!R43="ย้าย","-",SUM(PQ37,PU37,PY37,QC37,QG37,QK37,QO37)))</f>
        <v/>
      </c>
      <c r="QT37" s="440" t="str">
        <f>IF(OR(COUNTA($PP$3:$QM$3,$QN$3)=0,$A37=""),"",IF('2.ชื่อนักเรียน'!R43="ย้าย","-",SUM(PR37,PV37,PZ37,QD37,QH37,QL37,QP37)))</f>
        <v/>
      </c>
      <c r="QU37" s="452" t="str">
        <f>IF(OR(COUNTA($PP$3:$QM$3,$QN$3)=0,$A37=""),"",IF('2.ชื่อนักเรียน'!R43="ย้าย","-",SUM(PS37,PW37,QA37,QE37,QI37,QM37,QQ37)))</f>
        <v/>
      </c>
      <c r="QV37" s="428" t="str">
        <f t="shared" si="1"/>
        <v/>
      </c>
      <c r="QW37" s="442" t="str">
        <f>IF(QV37="","",IF('2.ชื่อนักเรียน'!R43="ย้าย","ย้าย",(QV37*100)/COUNTA($GU$4:$HY$4,$IB$4:$JF$4,$JI$4:$KM$4,$KP$4:$LT$4,$LW$4:$NA$4,$ND$4:$OH$4,$FN$4:$GR$4)))</f>
        <v/>
      </c>
      <c r="QX37" s="453" t="str">
        <f>IF('2.ชื่อนักเรียน'!C43="","",'2.ชื่อนักเรียน'!C43)</f>
        <v/>
      </c>
      <c r="QY37" s="454" t="str">
        <f>IF('2.ชื่อนักเรียน'!D43="","",'2.ชื่อนักเรียน'!D43)</f>
        <v/>
      </c>
      <c r="QZ37" s="428" t="str">
        <f>IF(A37="","",IF('2.ชื่อนักเรียน'!R43="ย้าย","-",$RN$4))</f>
        <v/>
      </c>
      <c r="RA37" s="428" t="str">
        <f>IF(A37="","",IF('2.ชื่อนักเรียน'!R43="ย้าย","-",SUM(PP37,OK37,OO37,OS37,OW37,PA37,PE37,PT37,PX37,QB37,QF37,QJ37,QN37)))</f>
        <v/>
      </c>
      <c r="RB37" s="428" t="str">
        <f>IF(A37="","",IF('2.ชื่อนักเรียน'!R43="ย้าย","-",SUM(PQ37,OL37,OP37,OT37,OX37,PB37,PF37,PU37,PY37,QC37,QG37,QK37,QO37)))</f>
        <v/>
      </c>
      <c r="RC37" s="428" t="str">
        <f>IF(A37="","",IF('2.ชื่อนักเรียน'!R43="ย้าย","-",SUM(PR37,OM37,OQ37,OU37,OY37,PC37,PG37,PV37,PZ37,QD37,QH37,QL37,QP37)))</f>
        <v/>
      </c>
      <c r="RD37" s="455" t="str">
        <f>IF(A37="","",IF('2.ชื่อนักเรียน'!R43="ย้าย","-",SUM(PS37,ON37,OR37,OV37,OZ37,PD37,PH37,PW37,QA37,QE37,QI37,QM37,QQ37)))</f>
        <v/>
      </c>
      <c r="RE37" s="442" t="str">
        <f>IF(A37="","",IF('2.ชื่อนักเรียน'!R43="ย้าย","-",(RA37*100)/QZ37))</f>
        <v/>
      </c>
      <c r="RF37" s="428" t="str">
        <f>IF(A37="","",IF('2.ชื่อนักเรียน'!R43="ย้าย","-",RA37))</f>
        <v/>
      </c>
      <c r="RG37" s="442" t="str">
        <f>IF(A37="","",IF('2.ชื่อนักเรียน'!R43="ย้าย","ย้าย",RE37))</f>
        <v/>
      </c>
      <c r="RH37" s="456"/>
    </row>
    <row r="38" spans="1:476" ht="21" customHeight="1">
      <c r="A38" s="446" t="str">
        <f>IF('2.ชื่อนักเรียน'!C44="","",'2.ชื่อนักเรียน'!C44)</f>
        <v/>
      </c>
      <c r="B38" s="447" t="str">
        <f>IF('2.ชื่อนักเรียน'!D44="","",'2.ชื่อนักเรียน'!D44)</f>
        <v/>
      </c>
      <c r="C38" s="448" t="str">
        <f>IF('2.ชื่อนักเรียน'!R44="","",'2.ชื่อนักเรียน'!R44)</f>
        <v/>
      </c>
      <c r="D38" s="428">
        <v>34</v>
      </c>
      <c r="E38" s="449"/>
      <c r="F38" s="450"/>
      <c r="G38" s="450"/>
      <c r="H38" s="450"/>
      <c r="I38" s="450"/>
      <c r="J38" s="450"/>
      <c r="K38" s="450"/>
      <c r="L38" s="450"/>
      <c r="M38" s="450"/>
      <c r="N38" s="450"/>
      <c r="O38" s="450"/>
      <c r="P38" s="450"/>
      <c r="Q38" s="450"/>
      <c r="R38" s="450"/>
      <c r="S38" s="450"/>
      <c r="T38" s="450"/>
      <c r="U38" s="450"/>
      <c r="V38" s="450"/>
      <c r="W38" s="450"/>
      <c r="X38" s="450"/>
      <c r="Y38" s="450"/>
      <c r="Z38" s="450"/>
      <c r="AA38" s="450"/>
      <c r="AB38" s="450"/>
      <c r="AC38" s="450"/>
      <c r="AD38" s="450"/>
      <c r="AE38" s="450"/>
      <c r="AF38" s="450"/>
      <c r="AG38" s="450"/>
      <c r="AH38" s="451"/>
      <c r="AI38" s="451"/>
      <c r="AJ38" s="428" t="str">
        <f>IF(COUNTA($E$3:$AI$3)=0,"",IF('2.ชื่อนักเรียน'!R44="ย้าย","ย้าย",OK38))</f>
        <v/>
      </c>
      <c r="AK38" s="428">
        <v>34</v>
      </c>
      <c r="AL38" s="449"/>
      <c r="AM38" s="450"/>
      <c r="AN38" s="450"/>
      <c r="AO38" s="450"/>
      <c r="AP38" s="450"/>
      <c r="AQ38" s="450"/>
      <c r="AR38" s="450"/>
      <c r="AS38" s="450"/>
      <c r="AT38" s="450"/>
      <c r="AU38" s="450"/>
      <c r="AV38" s="450"/>
      <c r="AW38" s="450"/>
      <c r="AX38" s="450"/>
      <c r="AY38" s="450"/>
      <c r="AZ38" s="450"/>
      <c r="BA38" s="450"/>
      <c r="BB38" s="450"/>
      <c r="BC38" s="450"/>
      <c r="BD38" s="450"/>
      <c r="BE38" s="450"/>
      <c r="BF38" s="450"/>
      <c r="BG38" s="450"/>
      <c r="BH38" s="450"/>
      <c r="BI38" s="450"/>
      <c r="BJ38" s="450"/>
      <c r="BK38" s="450"/>
      <c r="BL38" s="450"/>
      <c r="BM38" s="450"/>
      <c r="BN38" s="450"/>
      <c r="BO38" s="451"/>
      <c r="BP38" s="451"/>
      <c r="BQ38" s="428" t="str">
        <f>IF(COUNTA($AL$4:$BP$4)=0,"",IF('2.ชื่อนักเรียน'!R44="ย้าย","ย้าย",OO38))</f>
        <v/>
      </c>
      <c r="BR38" s="428">
        <v>34</v>
      </c>
      <c r="BS38" s="449"/>
      <c r="BT38" s="450"/>
      <c r="BU38" s="450"/>
      <c r="BV38" s="450"/>
      <c r="BW38" s="450"/>
      <c r="BX38" s="450"/>
      <c r="BY38" s="450"/>
      <c r="BZ38" s="450"/>
      <c r="CA38" s="450"/>
      <c r="CB38" s="450"/>
      <c r="CC38" s="450"/>
      <c r="CD38" s="450"/>
      <c r="CE38" s="450"/>
      <c r="CF38" s="450"/>
      <c r="CG38" s="450"/>
      <c r="CH38" s="450"/>
      <c r="CI38" s="450"/>
      <c r="CJ38" s="450"/>
      <c r="CK38" s="450"/>
      <c r="CL38" s="450"/>
      <c r="CM38" s="450"/>
      <c r="CN38" s="450"/>
      <c r="CO38" s="450"/>
      <c r="CP38" s="450"/>
      <c r="CQ38" s="450"/>
      <c r="CR38" s="450"/>
      <c r="CS38" s="450"/>
      <c r="CT38" s="450"/>
      <c r="CU38" s="450"/>
      <c r="CV38" s="451"/>
      <c r="CW38" s="451"/>
      <c r="CX38" s="428" t="str">
        <f>IF(COUNTA($BS$4:$CW$4)=0,"",IF('2.ชื่อนักเรียน'!R44="ย้าย","ย้าย",OS38))</f>
        <v/>
      </c>
      <c r="CY38" s="428">
        <v>34</v>
      </c>
      <c r="CZ38" s="449"/>
      <c r="DA38" s="450"/>
      <c r="DB38" s="450"/>
      <c r="DC38" s="450"/>
      <c r="DD38" s="450"/>
      <c r="DE38" s="450"/>
      <c r="DF38" s="450"/>
      <c r="DG38" s="450"/>
      <c r="DH38" s="450"/>
      <c r="DI38" s="450"/>
      <c r="DJ38" s="450"/>
      <c r="DK38" s="450"/>
      <c r="DL38" s="450"/>
      <c r="DM38" s="450"/>
      <c r="DN38" s="450"/>
      <c r="DO38" s="450"/>
      <c r="DP38" s="450"/>
      <c r="DQ38" s="450"/>
      <c r="DR38" s="450"/>
      <c r="DS38" s="450"/>
      <c r="DT38" s="450"/>
      <c r="DU38" s="450"/>
      <c r="DV38" s="450"/>
      <c r="DW38" s="450"/>
      <c r="DX38" s="450"/>
      <c r="DY38" s="450"/>
      <c r="DZ38" s="450"/>
      <c r="EA38" s="450"/>
      <c r="EB38" s="450"/>
      <c r="EC38" s="451"/>
      <c r="ED38" s="451"/>
      <c r="EE38" s="428" t="str">
        <f>IF(COUNTA($CZ$4:$ED$4)=0,"",IF('2.ชื่อนักเรียน'!R44="ย้าย","ย้าย",OW38))</f>
        <v/>
      </c>
      <c r="EF38" s="428">
        <v>34</v>
      </c>
      <c r="EG38" s="449"/>
      <c r="EH38" s="450"/>
      <c r="EI38" s="450"/>
      <c r="EJ38" s="450"/>
      <c r="EK38" s="450"/>
      <c r="EL38" s="450"/>
      <c r="EM38" s="450"/>
      <c r="EN38" s="450"/>
      <c r="EO38" s="450"/>
      <c r="EP38" s="450"/>
      <c r="EQ38" s="450"/>
      <c r="ER38" s="450"/>
      <c r="ES38" s="450"/>
      <c r="ET38" s="450"/>
      <c r="EU38" s="450"/>
      <c r="EV38" s="450"/>
      <c r="EW38" s="450"/>
      <c r="EX38" s="450"/>
      <c r="EY38" s="450"/>
      <c r="EZ38" s="450"/>
      <c r="FA38" s="450"/>
      <c r="FB38" s="450"/>
      <c r="FC38" s="450"/>
      <c r="FD38" s="450"/>
      <c r="FE38" s="450"/>
      <c r="FF38" s="450"/>
      <c r="FG38" s="450"/>
      <c r="FH38" s="450"/>
      <c r="FI38" s="450"/>
      <c r="FJ38" s="451"/>
      <c r="FK38" s="451"/>
      <c r="FL38" s="428" t="str">
        <f>IF(COUNTA($EG$4:$FK$4)=0,"",IF('2.ชื่อนักเรียน'!R44="ย้าย","ย้าย",PA38))</f>
        <v/>
      </c>
      <c r="FM38" s="428">
        <v>34</v>
      </c>
      <c r="FN38" s="449"/>
      <c r="FO38" s="450"/>
      <c r="FP38" s="450"/>
      <c r="FQ38" s="450"/>
      <c r="FR38" s="450"/>
      <c r="FS38" s="450"/>
      <c r="FT38" s="450"/>
      <c r="FU38" s="450"/>
      <c r="FV38" s="450"/>
      <c r="FW38" s="450"/>
      <c r="FX38" s="450"/>
      <c r="FY38" s="450"/>
      <c r="FZ38" s="450"/>
      <c r="GA38" s="450"/>
      <c r="GB38" s="450"/>
      <c r="GC38" s="450"/>
      <c r="GD38" s="450"/>
      <c r="GE38" s="450"/>
      <c r="GF38" s="450"/>
      <c r="GG38" s="450"/>
      <c r="GH38" s="450"/>
      <c r="GI38" s="450"/>
      <c r="GJ38" s="450"/>
      <c r="GK38" s="450"/>
      <c r="GL38" s="450"/>
      <c r="GM38" s="450"/>
      <c r="GN38" s="450"/>
      <c r="GO38" s="450"/>
      <c r="GP38" s="450"/>
      <c r="GQ38" s="451"/>
      <c r="GR38" s="451"/>
      <c r="GS38" s="428" t="str">
        <f>IF(COUNTA($FN$4:$GR$4)=0,"",IF('2.ชื่อนักเรียน'!R44="ย้าย","ย้าย",PE38))</f>
        <v/>
      </c>
      <c r="GT38" s="428">
        <v>34</v>
      </c>
      <c r="GU38" s="449"/>
      <c r="GV38" s="450"/>
      <c r="GW38" s="450"/>
      <c r="GX38" s="450"/>
      <c r="GY38" s="450"/>
      <c r="GZ38" s="450"/>
      <c r="HA38" s="450"/>
      <c r="HB38" s="450"/>
      <c r="HC38" s="450"/>
      <c r="HD38" s="450"/>
      <c r="HE38" s="450"/>
      <c r="HF38" s="450"/>
      <c r="HG38" s="450"/>
      <c r="HH38" s="450"/>
      <c r="HI38" s="450"/>
      <c r="HJ38" s="450"/>
      <c r="HK38" s="450"/>
      <c r="HL38" s="450"/>
      <c r="HM38" s="450"/>
      <c r="HN38" s="450"/>
      <c r="HO38" s="450"/>
      <c r="HP38" s="450"/>
      <c r="HQ38" s="450"/>
      <c r="HR38" s="450"/>
      <c r="HS38" s="450"/>
      <c r="HT38" s="450"/>
      <c r="HU38" s="450"/>
      <c r="HV38" s="450"/>
      <c r="HW38" s="450"/>
      <c r="HX38" s="451"/>
      <c r="HY38" s="451"/>
      <c r="HZ38" s="428" t="str">
        <f>IF(COUNTA($GU$4:HY37)=0,"",IF('2.ชื่อนักเรียน'!R44="ย้าย","ย้าย",PT38))</f>
        <v/>
      </c>
      <c r="IA38" s="428">
        <v>34</v>
      </c>
      <c r="IB38" s="449"/>
      <c r="IC38" s="450"/>
      <c r="ID38" s="450"/>
      <c r="IE38" s="450"/>
      <c r="IF38" s="450"/>
      <c r="IG38" s="450"/>
      <c r="IH38" s="450"/>
      <c r="II38" s="450"/>
      <c r="IJ38" s="450"/>
      <c r="IK38" s="450"/>
      <c r="IL38" s="450"/>
      <c r="IM38" s="450"/>
      <c r="IN38" s="450"/>
      <c r="IO38" s="450"/>
      <c r="IP38" s="450"/>
      <c r="IQ38" s="450"/>
      <c r="IR38" s="450"/>
      <c r="IS38" s="450"/>
      <c r="IT38" s="450"/>
      <c r="IU38" s="450"/>
      <c r="IV38" s="450"/>
      <c r="IW38" s="450"/>
      <c r="IX38" s="450"/>
      <c r="IY38" s="450"/>
      <c r="IZ38" s="450"/>
      <c r="JA38" s="450"/>
      <c r="JB38" s="450"/>
      <c r="JC38" s="450"/>
      <c r="JD38" s="450"/>
      <c r="JE38" s="451"/>
      <c r="JF38" s="451"/>
      <c r="JG38" s="428" t="str">
        <f>IF(COUNTA($IB$4:$JF$4)=0,"",IF('2.ชื่อนักเรียน'!R44="ย้าย","ย้าย",PX38))</f>
        <v/>
      </c>
      <c r="JH38" s="428">
        <v>34</v>
      </c>
      <c r="JI38" s="449"/>
      <c r="JJ38" s="450"/>
      <c r="JK38" s="450"/>
      <c r="JL38" s="450"/>
      <c r="JM38" s="450"/>
      <c r="JN38" s="450"/>
      <c r="JO38" s="450"/>
      <c r="JP38" s="450"/>
      <c r="JQ38" s="450"/>
      <c r="JR38" s="450"/>
      <c r="JS38" s="450"/>
      <c r="JT38" s="450"/>
      <c r="JU38" s="450"/>
      <c r="JV38" s="450"/>
      <c r="JW38" s="450"/>
      <c r="JX38" s="450"/>
      <c r="JY38" s="450"/>
      <c r="JZ38" s="450"/>
      <c r="KA38" s="450"/>
      <c r="KB38" s="450"/>
      <c r="KC38" s="450"/>
      <c r="KD38" s="450"/>
      <c r="KE38" s="450"/>
      <c r="KF38" s="450"/>
      <c r="KG38" s="450"/>
      <c r="KH38" s="450"/>
      <c r="KI38" s="450"/>
      <c r="KJ38" s="450"/>
      <c r="KK38" s="450"/>
      <c r="KL38" s="451"/>
      <c r="KM38" s="451"/>
      <c r="KN38" s="428" t="str">
        <f>IF(COUNTA($JI$4:$KM$4)=0,"",IF('2.ชื่อนักเรียน'!R44="ย้าย","ย้าย",QB38))</f>
        <v/>
      </c>
      <c r="KO38" s="428">
        <v>34</v>
      </c>
      <c r="KP38" s="449"/>
      <c r="KQ38" s="450"/>
      <c r="KR38" s="450"/>
      <c r="KS38" s="450"/>
      <c r="KT38" s="450"/>
      <c r="KU38" s="450"/>
      <c r="KV38" s="450"/>
      <c r="KW38" s="450"/>
      <c r="KX38" s="450"/>
      <c r="KY38" s="450"/>
      <c r="KZ38" s="450"/>
      <c r="LA38" s="450"/>
      <c r="LB38" s="450"/>
      <c r="LC38" s="450"/>
      <c r="LD38" s="450"/>
      <c r="LE38" s="450"/>
      <c r="LF38" s="450"/>
      <c r="LG38" s="450"/>
      <c r="LH38" s="450"/>
      <c r="LI38" s="450"/>
      <c r="LJ38" s="450"/>
      <c r="LK38" s="450"/>
      <c r="LL38" s="450"/>
      <c r="LM38" s="450"/>
      <c r="LN38" s="450"/>
      <c r="LO38" s="450"/>
      <c r="LP38" s="450"/>
      <c r="LQ38" s="450"/>
      <c r="LR38" s="450"/>
      <c r="LS38" s="451"/>
      <c r="LT38" s="451"/>
      <c r="LU38" s="428" t="str">
        <f>IF(COUNTA($KP$4:$LT$4)=0,"",IF('2.ชื่อนักเรียน'!R44="ย้าย","ย้าย",QF38))</f>
        <v/>
      </c>
      <c r="LV38" s="428">
        <v>34</v>
      </c>
      <c r="LW38" s="449"/>
      <c r="LX38" s="450"/>
      <c r="LY38" s="450"/>
      <c r="LZ38" s="450"/>
      <c r="MA38" s="450"/>
      <c r="MB38" s="450"/>
      <c r="MC38" s="450"/>
      <c r="MD38" s="450"/>
      <c r="ME38" s="450"/>
      <c r="MF38" s="450"/>
      <c r="MG38" s="450"/>
      <c r="MH38" s="450"/>
      <c r="MI38" s="450"/>
      <c r="MJ38" s="450"/>
      <c r="MK38" s="450"/>
      <c r="ML38" s="450"/>
      <c r="MM38" s="450"/>
      <c r="MN38" s="450"/>
      <c r="MO38" s="450"/>
      <c r="MP38" s="450"/>
      <c r="MQ38" s="450"/>
      <c r="MR38" s="450"/>
      <c r="MS38" s="450"/>
      <c r="MT38" s="450"/>
      <c r="MU38" s="450"/>
      <c r="MV38" s="450"/>
      <c r="MW38" s="450"/>
      <c r="MX38" s="450"/>
      <c r="MY38" s="450"/>
      <c r="MZ38" s="451"/>
      <c r="NA38" s="451"/>
      <c r="NB38" s="428" t="str">
        <f>IF(COUNTA($LW$5:$NA$5)=0,"",IF('2.ชื่อนักเรียน'!R44="ย้าย","ย้าย",QJ38))</f>
        <v/>
      </c>
      <c r="NC38" s="428">
        <v>34</v>
      </c>
      <c r="ND38" s="449"/>
      <c r="NE38" s="450"/>
      <c r="NF38" s="450"/>
      <c r="NG38" s="450"/>
      <c r="NH38" s="450"/>
      <c r="NI38" s="450"/>
      <c r="NJ38" s="450"/>
      <c r="NK38" s="450"/>
      <c r="NL38" s="450"/>
      <c r="NM38" s="450"/>
      <c r="NN38" s="450"/>
      <c r="NO38" s="450"/>
      <c r="NP38" s="450"/>
      <c r="NQ38" s="450"/>
      <c r="NR38" s="450"/>
      <c r="NS38" s="450"/>
      <c r="NT38" s="450"/>
      <c r="NU38" s="450"/>
      <c r="NV38" s="450"/>
      <c r="NW38" s="450"/>
      <c r="NX38" s="450"/>
      <c r="NY38" s="450"/>
      <c r="NZ38" s="450"/>
      <c r="OA38" s="450"/>
      <c r="OB38" s="450"/>
      <c r="OC38" s="450"/>
      <c r="OD38" s="450"/>
      <c r="OE38" s="450"/>
      <c r="OF38" s="450"/>
      <c r="OG38" s="451"/>
      <c r="OH38" s="451"/>
      <c r="OI38" s="428" t="str">
        <f>IF(COUNTA($ND$4:$OH$4)=0,"",IF('2.ชื่อนักเรียน'!R44="ย้าย","ย้าย",QN38))</f>
        <v/>
      </c>
      <c r="OJ38" s="428">
        <v>34</v>
      </c>
      <c r="OK38" s="439" t="str">
        <f>IF(OR(COUNTA($E$4:$AI$4)=0,$A38=""),"",IF('2.ชื่อนักเรียน'!R44="ย้าย","-",COUNTIF($E38:$AI38,"/")))</f>
        <v/>
      </c>
      <c r="OL38" s="440" t="str">
        <f>IF(OR(COUNTA($E$4:$AI$4)=0,$A38=""),"",IF('2.ชื่อนักเรียน'!R44="ย้าย","-",COUNTIF($E38:$AI38,"ป")))</f>
        <v/>
      </c>
      <c r="OM38" s="440" t="str">
        <f>IF(OR(COUNTA($E$4:$AI$4)=0,$A38=""),"",IF('2.ชื่อนักเรียน'!R44="ย้าย","-",COUNTIF($E38:$AI38,"ล")))</f>
        <v/>
      </c>
      <c r="ON38" s="441" t="str">
        <f>IF(OR(COUNTA($E$4:$AI$4)=0,$A38=""),"",IF('2.ชื่อนักเรียน'!R44="ย้าย","-",COUNTIF($E38:$AI38,"ข")))</f>
        <v/>
      </c>
      <c r="OO38" s="439" t="str">
        <f>IF(OR(COUNTA($AL$4:$BP$4)=0,$A38=""),"",IF('2.ชื่อนักเรียน'!R44="ย้าย","-",COUNTIF($AL38:$BP38,"/")))</f>
        <v/>
      </c>
      <c r="OP38" s="440" t="str">
        <f>IF(OR(COUNTA($AL$4:$BP$4)=0,$A38=""),"",IF('2.ชื่อนักเรียน'!R44="ย้าย","-",COUNTIF($AL38:$BP38,"ป")))</f>
        <v/>
      </c>
      <c r="OQ38" s="440" t="str">
        <f>IF(OR(COUNTA($AL$4:$BP$4)=0,$A38=""),"",IF('2.ชื่อนักเรียน'!R44="ย้าย","-",COUNTIF($AL38:$BP38,"ล")))</f>
        <v/>
      </c>
      <c r="OR38" s="441" t="str">
        <f>IF(OR(COUNTA($AL$4:$BP$4)=0,$A38=""),"",IF('2.ชื่อนักเรียน'!R44="ย้าย","-",COUNTIF($AL38:$BP38,"ข")))</f>
        <v/>
      </c>
      <c r="OS38" s="439" t="str">
        <f>IF(OR(COUNTA($BS$4:$CW$4)=0,$A38=""),"",IF('2.ชื่อนักเรียน'!R44="ย้าย","-",COUNTIF($BS38:$CW38,"/")))</f>
        <v/>
      </c>
      <c r="OT38" s="440" t="str">
        <f>IF(OR(COUNTA($BS$4:$CW$4)=0,$A38=""),"",IF('2.ชื่อนักเรียน'!R44="ย้าย","-",COUNTIF($BS38:$CW38,"ป")))</f>
        <v/>
      </c>
      <c r="OU38" s="440" t="str">
        <f>IF(OR(COUNTA($BS$4:$CW$4)=0,$A38=""),"",IF('2.ชื่อนักเรียน'!R44="ย้าย","-",COUNTIF($BS38:$CW38,"ล")))</f>
        <v/>
      </c>
      <c r="OV38" s="441" t="str">
        <f>IF(OR(COUNTA($BS$4:$CW$4)=0,$A38=""),"",IF('2.ชื่อนักเรียน'!R44="ย้าย","-",COUNTIF($BS38:$CW38,"ข")))</f>
        <v/>
      </c>
      <c r="OW38" s="439" t="str">
        <f>IF(OR(COUNTA($CZ$4:$ED$4)=0,$A38=""),"",IF('2.ชื่อนักเรียน'!R44="ย้าย","-",COUNTIF($CZ38:$ED38,"/")))</f>
        <v/>
      </c>
      <c r="OX38" s="440" t="str">
        <f>IF(OR(COUNTA($CZ$4:$ED$4)=0,$A38=""),"",IF('2.ชื่อนักเรียน'!R44="ย้าย","-",COUNTIF($CZ38:$ED38,"ป")))</f>
        <v/>
      </c>
      <c r="OY38" s="440" t="str">
        <f>IF(OR(COUNTA($CZ$4:$ED$4)=0,A38=""),"",IF('2.ชื่อนักเรียน'!R44="ย้าย","-",COUNTIF($CZ38:$ED38,"ล")))</f>
        <v/>
      </c>
      <c r="OZ38" s="441" t="str">
        <f>IF(OR(COUNTA($CZ$4:$ED$4)=0,A38=""),"",IF('2.ชื่อนักเรียน'!R44="ย้าย","-",COUNTIF($CZ38:$ED38,"ข")))</f>
        <v/>
      </c>
      <c r="PA38" s="439" t="str">
        <f>IF(OR(COUNTA($EG$4:$FK$4)=0,$A38=""),"",IF('2.ชื่อนักเรียน'!R44="ย้าย","-",COUNTIF($EG38:$FK38,"/")))</f>
        <v/>
      </c>
      <c r="PB38" s="440" t="str">
        <f>IF(OR(COUNTA($EG$4:$FK$4)=0,$A38=""),"",IF('2.ชื่อนักเรียน'!R44="ย้าย","-",COUNTIF($EG38:$FK38,"ป")))</f>
        <v/>
      </c>
      <c r="PC38" s="440" t="str">
        <f>IF(OR(COUNTA($EG$4:$FK$4)=0,A38=""),"",IF('2.ชื่อนักเรียน'!R44="ย้าย","-",COUNTIF($EG38:$FK38,"ล")))</f>
        <v/>
      </c>
      <c r="PD38" s="441" t="str">
        <f>IF(OR(COUNTA($EG$4:$FK$4)=0,A38=""),"",IF('2.ชื่อนักเรียน'!R44="ย้าย","-",COUNTIF($EG38:$FK38,"ข")))</f>
        <v/>
      </c>
      <c r="PE38" s="439" t="str">
        <f>IF(OR(COUNTA($FN$4:$GR$4)=0,$A38=""),"",IF('2.ชื่อนักเรียน'!R44="ย้าย","-",COUNTIF($FN38:$GR38,"/")))</f>
        <v/>
      </c>
      <c r="PF38" s="440" t="str">
        <f>IF(OR(COUNTA($FN$4:$GR$4)=0,$A38=""),"",IF('2.ชื่อนักเรียน'!R44="ย้าย","-",COUNTIF($FN38:$GR38,"ป")))</f>
        <v/>
      </c>
      <c r="PG38" s="440" t="str">
        <f>IF(OR(COUNTA($FN$4:$GR$4)=0,A38=""),"",IF('2.ชื่อนักเรียน'!R44="ย้าย","-",COUNTIF($FN38:$GR38,"ล")))</f>
        <v/>
      </c>
      <c r="PH38" s="440" t="str">
        <f>IF(OR(COUNTA($FN$4:$GR$4)=0,A38=""),"",IF('2.ชื่อนักเรียน'!R44="ย้าย","-",COUNTIF($FN38:$GR38,"ข")))</f>
        <v/>
      </c>
      <c r="PI38" s="439" t="str">
        <f>IF(OR(COUNTA($OK$3:$PD$3,$PE$3)=0,$A38=""),"",IF('2.ชื่อนักเรียน'!R44="ย้าย","-",SUM(OK38,OO38,OS38,OW38,PA38,PE38)))</f>
        <v/>
      </c>
      <c r="PJ38" s="440" t="str">
        <f>IF(OR(COUNTA($OK$3:$PD$3,$PE$3)=0,$A38=""),"",IF('2.ชื่อนักเรียน'!R44="ย้าย","-",SUM(OL38,OP38,OT38,OX38,PB38,PF38)))</f>
        <v/>
      </c>
      <c r="PK38" s="440" t="str">
        <f>IF(OR(COUNTA($OK$3:$PD$3,$PE$3)=0,$A38=""),"",IF('2.ชื่อนักเรียน'!R44="ย้าย","-",SUM(OM38,OQ38,OU38,OY38,PC38,PG38)))</f>
        <v/>
      </c>
      <c r="PL38" s="452" t="str">
        <f>IF(OR(COUNTA($OK$3:$PD$3,$PE$3)=0,$A38=""),"",IF('2.ชื่อนักเรียน'!R44="ย้าย","-",SUM(ON38,OR38,OV38,OZ38,PD38,PH38)))</f>
        <v/>
      </c>
      <c r="PM38" s="428" t="str">
        <f t="shared" si="0"/>
        <v/>
      </c>
      <c r="PN38" s="442" t="str">
        <f>IF(PM38="","",IF('2.ชื่อนักเรียน'!R44="ย้าย","ย้าย",(PM38*100)/COUNTA($E$4:$AI$4,$AL$4:$BP$4,$BS$4:$CW$4,$CZ$4:$ED$4,$EG$4:$FK$4)))</f>
        <v/>
      </c>
      <c r="PO38" s="428">
        <v>34</v>
      </c>
      <c r="PP38" s="439" t="str">
        <f>IF(OR(COUNTA($FN$4:$GR$4)=0,$A38=""),"",IF('2.ชื่อนักเรียน'!R44="ย้าย","-",COUNTIF($FN38:$GR38,"/")))</f>
        <v/>
      </c>
      <c r="PQ38" s="440" t="str">
        <f>IF(OR(COUNTA($FN$4:$GR$4)=0,$A38=""),"",IF('2.ชื่อนักเรียน'!R44="ย้าย","-",COUNTIF($FN38:$GR38,"ป")))</f>
        <v/>
      </c>
      <c r="PR38" s="440" t="str">
        <f>IF(OR(COUNTA($FN$4:$GR$4)=0,A38=""),"",IF('2.ชื่อนักเรียน'!R44="ย้าย","-",COUNTIF($FN38:$GR38,"ล")))</f>
        <v/>
      </c>
      <c r="PS38" s="441" t="str">
        <f>IF(OR(COUNTA($FN$4:$GR$4)=0,A38=""),"",IF('2.ชื่อนักเรียน'!R44="ย้าย","-",COUNTIF($FN38:$GR38,"ข")))</f>
        <v/>
      </c>
      <c r="PT38" s="439" t="str">
        <f>IF(OR(COUNTA($GU$4:$HY$4)=0,$A38=""),"",IF('2.ชื่อนักเรียน'!R44="ย้าย","-",COUNTIF($GU38:$HY38,"/")))</f>
        <v/>
      </c>
      <c r="PU38" s="440" t="str">
        <f>IF(OR(COUNTA($GU$4:$HY$4)=0,$A38=""),"",IF('2.ชื่อนักเรียน'!R44="ย้าย","-",COUNTIF($GU38:$HY38,"ป")))</f>
        <v/>
      </c>
      <c r="PV38" s="440" t="str">
        <f>IF(OR(COUNTA($GU$4:$HY$4)=0,$A38=""),"",IF('2.ชื่อนักเรียน'!R44="ย้าย","-",COUNTIF($GU38:$HY38,"ล")))</f>
        <v/>
      </c>
      <c r="PW38" s="441" t="str">
        <f>IF(OR(COUNTA($GU$4:$HY$4)=0,$A38=""),"",IF('2.ชื่อนักเรียน'!R44="ย้าย","-",COUNTIF($GU38:$HY38,"ข")))</f>
        <v/>
      </c>
      <c r="PX38" s="439" t="str">
        <f>IF(OR(COUNTA($IB$4:$JF$4)=0,$A38=""),"",IF('2.ชื่อนักเรียน'!R44="ย้าย","-",COUNTIF($IB38:$JF38,"/")))</f>
        <v/>
      </c>
      <c r="PY38" s="440" t="str">
        <f>IF(OR(COUNTA($IB$4:$JF$4)=0,$A38=""),"",IF('2.ชื่อนักเรียน'!R44="ย้าย","-",COUNTIF($IB38:$JF38,"ป")))</f>
        <v/>
      </c>
      <c r="PZ38" s="440" t="str">
        <f>IF(OR(COUNTA($IB$4:$JF$4)=0,$A38=""),"",IF('2.ชื่อนักเรียน'!R44="ย้าย","-",COUNTIF($IB38:$JF38,"ล")))</f>
        <v/>
      </c>
      <c r="QA38" s="441" t="str">
        <f>IF(OR(COUNTA($IB$4:$JF$4)=0,$A38=""),"",IF('2.ชื่อนักเรียน'!R44="ย้าย","-",COUNTIF($IB38:$JF38,"ข")))</f>
        <v/>
      </c>
      <c r="QB38" s="439" t="str">
        <f>IF(OR(COUNTA($JI$4:$KM$4)=0,$A38=""),"",IF('2.ชื่อนักเรียน'!R44="ย้าย","-",COUNTIF($JI38:$KM38,"/")))</f>
        <v/>
      </c>
      <c r="QC38" s="440" t="str">
        <f>IF(OR(COUNTA($JI$4:$KM$4)=0,$A38=""),"",IF('2.ชื่อนักเรียน'!R44="ย้าย","-",COUNTIF($JI38:$KM38,"ป")))</f>
        <v/>
      </c>
      <c r="QD38" s="440" t="str">
        <f>IF(OR(COUNTA($JI$4:$KM$4)=0,$A38=""),"",IF('2.ชื่อนักเรียน'!R44="ย้าย","-",COUNTIF($JI38:$KM38,"ล")))</f>
        <v/>
      </c>
      <c r="QE38" s="441" t="str">
        <f>IF(OR(COUNTA($JI$4:$KM$4)=0,$A38=""),"",IF('2.ชื่อนักเรียน'!R44="ย้าย","-",COUNTIF($JI38:$KM38,"ข")))</f>
        <v/>
      </c>
      <c r="QF38" s="439" t="str">
        <f>IF(OR(COUNTA($KP$4:$LT$4)=0,$A38=""),"",IF('2.ชื่อนักเรียน'!R44="ย้าย","-",COUNTIF($KP38:$LT38,"/")))</f>
        <v/>
      </c>
      <c r="QG38" s="440" t="str">
        <f>IF(OR(COUNTA($KP$4:$LT$4)=0,$A38=""),"",IF('2.ชื่อนักเรียน'!R44="ย้าย","-",COUNTIF($KP38:$LT38,"ป")))</f>
        <v/>
      </c>
      <c r="QH38" s="440" t="str">
        <f>IF(OR(COUNTA($KP$4:$LT$4)=0,$A38=""),"",IF('2.ชื่อนักเรียน'!R44="ย้าย","-",COUNTIF($KP38:$LT38,"ล")))</f>
        <v/>
      </c>
      <c r="QI38" s="441" t="str">
        <f>IF(OR(COUNTA($KP$4:$LT$4)=0,$A38=""),"",IF('2.ชื่อนักเรียน'!R44="ย้าย","-",COUNTIF($KP38:$LT38,"ข")))</f>
        <v/>
      </c>
      <c r="QJ38" s="439" t="str">
        <f>IF(OR(COUNTA($LW$4:$NA$4)=0,$A38=""),"",IF('2.ชื่อนักเรียน'!R44="ย้าย","-",COUNTIF($LW38:$NA38,"/")))</f>
        <v/>
      </c>
      <c r="QK38" s="440" t="str">
        <f>IF(OR(COUNTA($LW$4:$NA$4)=0,$A38=""),"",IF('2.ชื่อนักเรียน'!R44="ย้าย","-",COUNTIF($LW38:$NA38,"ป")))</f>
        <v/>
      </c>
      <c r="QL38" s="440" t="str">
        <f>IF(OR(COUNTA($LW$4:$NA$4)=0,$A38=""),"",IF('2.ชื่อนักเรียน'!R44="ย้าย","-",COUNTIF($LW38:$NA38,"ล")))</f>
        <v/>
      </c>
      <c r="QM38" s="441" t="str">
        <f>IF(OR(COUNTA($LW$4:$NA$4)=0,$A38=""),"",IF('2.ชื่อนักเรียน'!R44="ย้าย","-",COUNTIF($LW38:$NA38,"ข")))</f>
        <v/>
      </c>
      <c r="QN38" s="439" t="str">
        <f>IF(OR(COUNTA($ND$4:$OH$4)=0,$A38=""),"",IF('2.ชื่อนักเรียน'!R44="ย้าย","-",COUNTIF($ND38:$OH38,"/")))</f>
        <v/>
      </c>
      <c r="QO38" s="440" t="str">
        <f>IF(OR(COUNTA($ND$4:$OH$4)=0,$A38=""),"",IF('2.ชื่อนักเรียน'!R44="ย้าย","-",COUNTIF($ND38:$OH38,"ป")))</f>
        <v/>
      </c>
      <c r="QP38" s="440" t="str">
        <f>IF(OR(COUNTA($ND$4:$OH$4)=0,$A38=""),"",IF('2.ชื่อนักเรียน'!R44="ย้าย","-",COUNTIF($ND38:$OH38,"ล")))</f>
        <v/>
      </c>
      <c r="QQ38" s="440" t="str">
        <f>IF(OR(COUNTA($ND$4:$OH$4)=0,$A38=""),"",IF('2.ชื่อนักเรียน'!R44="ย้าย","-",COUNTIF($ND38:$OH38,"ข")))</f>
        <v/>
      </c>
      <c r="QR38" s="439" t="str">
        <f>IF(OR(COUNTA($PP$3:$QM$3,$QN$3)=0,$A38=""),"",IF('2.ชื่อนักเรียน'!R44="ย้าย","-",SUM(PP38,PT38,PX38,QB38,QF38,QJ38,QN38)))</f>
        <v/>
      </c>
      <c r="QS38" s="440" t="str">
        <f>IF(OR(COUNTA($PP$3:$QM$3,$QN$3)=0,$A38=""),"",IF('2.ชื่อนักเรียน'!R44="ย้าย","-",SUM(PQ38,PU38,PY38,QC38,QG38,QK38,QO38)))</f>
        <v/>
      </c>
      <c r="QT38" s="440" t="str">
        <f>IF(OR(COUNTA($PP$3:$QM$3,$QN$3)=0,$A38=""),"",IF('2.ชื่อนักเรียน'!R44="ย้าย","-",SUM(PR38,PV38,PZ38,QD38,QH38,QL38,QP38)))</f>
        <v/>
      </c>
      <c r="QU38" s="452" t="str">
        <f>IF(OR(COUNTA($PP$3:$QM$3,$QN$3)=0,$A38=""),"",IF('2.ชื่อนักเรียน'!R44="ย้าย","-",SUM(PS38,PW38,QA38,QE38,QI38,QM38,QQ38)))</f>
        <v/>
      </c>
      <c r="QV38" s="428" t="str">
        <f t="shared" si="1"/>
        <v/>
      </c>
      <c r="QW38" s="442" t="str">
        <f>IF(QV38="","",IF('2.ชื่อนักเรียน'!R44="ย้าย","ย้าย",(QV38*100)/COUNTA($GU$4:$HY$4,$IB$4:$JF$4,$JI$4:$KM$4,$KP$4:$LT$4,$LW$4:$NA$4,$ND$4:$OH$4,$FN$4:$GR$4)))</f>
        <v/>
      </c>
      <c r="QX38" s="453" t="str">
        <f>IF('2.ชื่อนักเรียน'!C44="","",'2.ชื่อนักเรียน'!C44)</f>
        <v/>
      </c>
      <c r="QY38" s="454" t="str">
        <f>IF('2.ชื่อนักเรียน'!D44="","",'2.ชื่อนักเรียน'!D44)</f>
        <v/>
      </c>
      <c r="QZ38" s="428" t="str">
        <f>IF(A38="","",IF('2.ชื่อนักเรียน'!R44="ย้าย","-",$RN$4))</f>
        <v/>
      </c>
      <c r="RA38" s="428" t="str">
        <f>IF(A38="","",IF('2.ชื่อนักเรียน'!R44="ย้าย","-",SUM(PP38,OK38,OO38,OS38,OW38,PA38,PE38,PT38,PX38,QB38,QF38,QJ38,QN38)))</f>
        <v/>
      </c>
      <c r="RB38" s="428" t="str">
        <f>IF(A38="","",IF('2.ชื่อนักเรียน'!R44="ย้าย","-",SUM(PQ38,OL38,OP38,OT38,OX38,PB38,PF38,PU38,PY38,QC38,QG38,QK38,QO38)))</f>
        <v/>
      </c>
      <c r="RC38" s="428" t="str">
        <f>IF(A38="","",IF('2.ชื่อนักเรียน'!R44="ย้าย","-",SUM(PR38,OM38,OQ38,OU38,OY38,PC38,PG38,PV38,PZ38,QD38,QH38,QL38,QP38)))</f>
        <v/>
      </c>
      <c r="RD38" s="455" t="str">
        <f>IF(A38="","",IF('2.ชื่อนักเรียน'!R44="ย้าย","-",SUM(PS38,ON38,OR38,OV38,OZ38,PD38,PH38,PW38,QA38,QE38,QI38,QM38,QQ38)))</f>
        <v/>
      </c>
      <c r="RE38" s="442" t="str">
        <f>IF(A38="","",IF('2.ชื่อนักเรียน'!R44="ย้าย","-",(RA38*100)/QZ38))</f>
        <v/>
      </c>
      <c r="RF38" s="428" t="str">
        <f>IF(A38="","",IF('2.ชื่อนักเรียน'!R44="ย้าย","-",RA38))</f>
        <v/>
      </c>
      <c r="RG38" s="442" t="str">
        <f>IF(A38="","",IF('2.ชื่อนักเรียน'!R44="ย้าย","ย้าย",RE38))</f>
        <v/>
      </c>
      <c r="RH38" s="456"/>
    </row>
    <row r="39" spans="1:476" ht="21" customHeight="1">
      <c r="A39" s="446" t="str">
        <f>IF('2.ชื่อนักเรียน'!C45="","",'2.ชื่อนักเรียน'!C45)</f>
        <v/>
      </c>
      <c r="B39" s="447" t="str">
        <f>IF('2.ชื่อนักเรียน'!D45="","",'2.ชื่อนักเรียน'!D45)</f>
        <v/>
      </c>
      <c r="C39" s="448" t="str">
        <f>IF('2.ชื่อนักเรียน'!R45="","",'2.ชื่อนักเรียน'!R45)</f>
        <v/>
      </c>
      <c r="D39" s="428">
        <v>35</v>
      </c>
      <c r="E39" s="449"/>
      <c r="F39" s="450"/>
      <c r="G39" s="450"/>
      <c r="H39" s="450"/>
      <c r="I39" s="450"/>
      <c r="J39" s="450"/>
      <c r="K39" s="450"/>
      <c r="L39" s="450"/>
      <c r="M39" s="450"/>
      <c r="N39" s="450"/>
      <c r="O39" s="450"/>
      <c r="P39" s="450"/>
      <c r="Q39" s="450"/>
      <c r="R39" s="450"/>
      <c r="S39" s="450"/>
      <c r="T39" s="450"/>
      <c r="U39" s="450"/>
      <c r="V39" s="450"/>
      <c r="W39" s="450"/>
      <c r="X39" s="450"/>
      <c r="Y39" s="450"/>
      <c r="Z39" s="450"/>
      <c r="AA39" s="450"/>
      <c r="AB39" s="450"/>
      <c r="AC39" s="450"/>
      <c r="AD39" s="450"/>
      <c r="AE39" s="450"/>
      <c r="AF39" s="450"/>
      <c r="AG39" s="450"/>
      <c r="AH39" s="451"/>
      <c r="AI39" s="451"/>
      <c r="AJ39" s="428" t="str">
        <f>IF(COUNTA($E$3:$AI$3)=0,"",IF('2.ชื่อนักเรียน'!R45="ย้าย","ย้าย",OK39))</f>
        <v/>
      </c>
      <c r="AK39" s="428">
        <v>35</v>
      </c>
      <c r="AL39" s="449"/>
      <c r="AM39" s="450"/>
      <c r="AN39" s="450"/>
      <c r="AO39" s="450"/>
      <c r="AP39" s="450"/>
      <c r="AQ39" s="450"/>
      <c r="AR39" s="450"/>
      <c r="AS39" s="450"/>
      <c r="AT39" s="450"/>
      <c r="AU39" s="450"/>
      <c r="AV39" s="450"/>
      <c r="AW39" s="450"/>
      <c r="AX39" s="450"/>
      <c r="AY39" s="450"/>
      <c r="AZ39" s="450"/>
      <c r="BA39" s="450"/>
      <c r="BB39" s="450"/>
      <c r="BC39" s="450"/>
      <c r="BD39" s="450"/>
      <c r="BE39" s="450"/>
      <c r="BF39" s="450"/>
      <c r="BG39" s="450"/>
      <c r="BH39" s="450"/>
      <c r="BI39" s="450"/>
      <c r="BJ39" s="450"/>
      <c r="BK39" s="450"/>
      <c r="BL39" s="450"/>
      <c r="BM39" s="450"/>
      <c r="BN39" s="450"/>
      <c r="BO39" s="451"/>
      <c r="BP39" s="451"/>
      <c r="BQ39" s="428" t="str">
        <f>IF(COUNTA($AL$4:$BP$4)=0,"",IF('2.ชื่อนักเรียน'!R45="ย้าย","ย้าย",OO39))</f>
        <v/>
      </c>
      <c r="BR39" s="428">
        <v>35</v>
      </c>
      <c r="BS39" s="449"/>
      <c r="BT39" s="450"/>
      <c r="BU39" s="450"/>
      <c r="BV39" s="450"/>
      <c r="BW39" s="450"/>
      <c r="BX39" s="450"/>
      <c r="BY39" s="450"/>
      <c r="BZ39" s="450"/>
      <c r="CA39" s="450"/>
      <c r="CB39" s="450"/>
      <c r="CC39" s="450"/>
      <c r="CD39" s="450"/>
      <c r="CE39" s="450"/>
      <c r="CF39" s="450"/>
      <c r="CG39" s="450"/>
      <c r="CH39" s="450"/>
      <c r="CI39" s="450"/>
      <c r="CJ39" s="450"/>
      <c r="CK39" s="450"/>
      <c r="CL39" s="450"/>
      <c r="CM39" s="450"/>
      <c r="CN39" s="450"/>
      <c r="CO39" s="450"/>
      <c r="CP39" s="450"/>
      <c r="CQ39" s="450"/>
      <c r="CR39" s="450"/>
      <c r="CS39" s="450"/>
      <c r="CT39" s="450"/>
      <c r="CU39" s="450"/>
      <c r="CV39" s="451"/>
      <c r="CW39" s="451"/>
      <c r="CX39" s="428" t="str">
        <f>IF(COUNTA($BS$4:$CW$4)=0,"",IF('2.ชื่อนักเรียน'!R45="ย้าย","ย้าย",OS39))</f>
        <v/>
      </c>
      <c r="CY39" s="428">
        <v>35</v>
      </c>
      <c r="CZ39" s="449"/>
      <c r="DA39" s="450"/>
      <c r="DB39" s="450"/>
      <c r="DC39" s="450"/>
      <c r="DD39" s="450"/>
      <c r="DE39" s="450"/>
      <c r="DF39" s="450"/>
      <c r="DG39" s="450"/>
      <c r="DH39" s="450"/>
      <c r="DI39" s="450"/>
      <c r="DJ39" s="450"/>
      <c r="DK39" s="450"/>
      <c r="DL39" s="450"/>
      <c r="DM39" s="450"/>
      <c r="DN39" s="450"/>
      <c r="DO39" s="450"/>
      <c r="DP39" s="450"/>
      <c r="DQ39" s="450"/>
      <c r="DR39" s="450"/>
      <c r="DS39" s="450"/>
      <c r="DT39" s="450"/>
      <c r="DU39" s="450"/>
      <c r="DV39" s="450"/>
      <c r="DW39" s="450"/>
      <c r="DX39" s="450"/>
      <c r="DY39" s="450"/>
      <c r="DZ39" s="450"/>
      <c r="EA39" s="450"/>
      <c r="EB39" s="450"/>
      <c r="EC39" s="451"/>
      <c r="ED39" s="451"/>
      <c r="EE39" s="428" t="str">
        <f>IF(COUNTA($CZ$4:$ED$4)=0,"",IF('2.ชื่อนักเรียน'!R45="ย้าย","ย้าย",OW39))</f>
        <v/>
      </c>
      <c r="EF39" s="428">
        <v>35</v>
      </c>
      <c r="EG39" s="449"/>
      <c r="EH39" s="450"/>
      <c r="EI39" s="450"/>
      <c r="EJ39" s="450"/>
      <c r="EK39" s="450"/>
      <c r="EL39" s="450"/>
      <c r="EM39" s="450"/>
      <c r="EN39" s="450"/>
      <c r="EO39" s="450"/>
      <c r="EP39" s="450"/>
      <c r="EQ39" s="450"/>
      <c r="ER39" s="450"/>
      <c r="ES39" s="450"/>
      <c r="ET39" s="450"/>
      <c r="EU39" s="450"/>
      <c r="EV39" s="450"/>
      <c r="EW39" s="450"/>
      <c r="EX39" s="450"/>
      <c r="EY39" s="450"/>
      <c r="EZ39" s="450"/>
      <c r="FA39" s="450"/>
      <c r="FB39" s="450"/>
      <c r="FC39" s="450"/>
      <c r="FD39" s="450"/>
      <c r="FE39" s="450"/>
      <c r="FF39" s="450"/>
      <c r="FG39" s="450"/>
      <c r="FH39" s="450"/>
      <c r="FI39" s="450"/>
      <c r="FJ39" s="451"/>
      <c r="FK39" s="451"/>
      <c r="FL39" s="428" t="str">
        <f>IF(COUNTA($EG$4:$FK$4)=0,"",IF('2.ชื่อนักเรียน'!R45="ย้าย","ย้าย",PA39))</f>
        <v/>
      </c>
      <c r="FM39" s="428">
        <v>35</v>
      </c>
      <c r="FN39" s="449"/>
      <c r="FO39" s="450"/>
      <c r="FP39" s="450"/>
      <c r="FQ39" s="450"/>
      <c r="FR39" s="450"/>
      <c r="FS39" s="450"/>
      <c r="FT39" s="450"/>
      <c r="FU39" s="450"/>
      <c r="FV39" s="450"/>
      <c r="FW39" s="450"/>
      <c r="FX39" s="450"/>
      <c r="FY39" s="450"/>
      <c r="FZ39" s="450"/>
      <c r="GA39" s="450"/>
      <c r="GB39" s="450"/>
      <c r="GC39" s="450"/>
      <c r="GD39" s="450"/>
      <c r="GE39" s="450"/>
      <c r="GF39" s="450"/>
      <c r="GG39" s="450"/>
      <c r="GH39" s="450"/>
      <c r="GI39" s="450"/>
      <c r="GJ39" s="450"/>
      <c r="GK39" s="450"/>
      <c r="GL39" s="450"/>
      <c r="GM39" s="450"/>
      <c r="GN39" s="450"/>
      <c r="GO39" s="450"/>
      <c r="GP39" s="450"/>
      <c r="GQ39" s="451"/>
      <c r="GR39" s="451"/>
      <c r="GS39" s="428" t="str">
        <f>IF(COUNTA($FN$4:$GR$4)=0,"",IF('2.ชื่อนักเรียน'!R45="ย้าย","ย้าย",PE39))</f>
        <v/>
      </c>
      <c r="GT39" s="428">
        <v>35</v>
      </c>
      <c r="GU39" s="449"/>
      <c r="GV39" s="450"/>
      <c r="GW39" s="450"/>
      <c r="GX39" s="450"/>
      <c r="GY39" s="450"/>
      <c r="GZ39" s="450"/>
      <c r="HA39" s="450"/>
      <c r="HB39" s="450"/>
      <c r="HC39" s="450"/>
      <c r="HD39" s="450"/>
      <c r="HE39" s="450"/>
      <c r="HF39" s="450"/>
      <c r="HG39" s="450"/>
      <c r="HH39" s="450"/>
      <c r="HI39" s="450"/>
      <c r="HJ39" s="450"/>
      <c r="HK39" s="450"/>
      <c r="HL39" s="450"/>
      <c r="HM39" s="450"/>
      <c r="HN39" s="450"/>
      <c r="HO39" s="450"/>
      <c r="HP39" s="450"/>
      <c r="HQ39" s="450"/>
      <c r="HR39" s="450"/>
      <c r="HS39" s="450"/>
      <c r="HT39" s="450"/>
      <c r="HU39" s="450"/>
      <c r="HV39" s="450"/>
      <c r="HW39" s="450"/>
      <c r="HX39" s="451"/>
      <c r="HY39" s="451"/>
      <c r="HZ39" s="428" t="str">
        <f>IF(COUNTA($GU$4:HY38)=0,"",IF('2.ชื่อนักเรียน'!R45="ย้าย","ย้าย",PT39))</f>
        <v/>
      </c>
      <c r="IA39" s="428">
        <v>35</v>
      </c>
      <c r="IB39" s="449"/>
      <c r="IC39" s="450"/>
      <c r="ID39" s="450"/>
      <c r="IE39" s="450"/>
      <c r="IF39" s="450"/>
      <c r="IG39" s="450"/>
      <c r="IH39" s="450"/>
      <c r="II39" s="450"/>
      <c r="IJ39" s="450"/>
      <c r="IK39" s="450"/>
      <c r="IL39" s="450"/>
      <c r="IM39" s="450"/>
      <c r="IN39" s="450"/>
      <c r="IO39" s="450"/>
      <c r="IP39" s="450"/>
      <c r="IQ39" s="450"/>
      <c r="IR39" s="450"/>
      <c r="IS39" s="450"/>
      <c r="IT39" s="450"/>
      <c r="IU39" s="450"/>
      <c r="IV39" s="450"/>
      <c r="IW39" s="450"/>
      <c r="IX39" s="450"/>
      <c r="IY39" s="450"/>
      <c r="IZ39" s="450"/>
      <c r="JA39" s="450"/>
      <c r="JB39" s="450"/>
      <c r="JC39" s="450"/>
      <c r="JD39" s="450"/>
      <c r="JE39" s="451"/>
      <c r="JF39" s="451"/>
      <c r="JG39" s="428" t="str">
        <f>IF(COUNTA($IB$4:$JF$4)=0,"",IF('2.ชื่อนักเรียน'!R45="ย้าย","ย้าย",PX39))</f>
        <v/>
      </c>
      <c r="JH39" s="428">
        <v>35</v>
      </c>
      <c r="JI39" s="449"/>
      <c r="JJ39" s="450"/>
      <c r="JK39" s="450"/>
      <c r="JL39" s="450"/>
      <c r="JM39" s="450"/>
      <c r="JN39" s="450"/>
      <c r="JO39" s="450"/>
      <c r="JP39" s="450"/>
      <c r="JQ39" s="450"/>
      <c r="JR39" s="450"/>
      <c r="JS39" s="450"/>
      <c r="JT39" s="450"/>
      <c r="JU39" s="450"/>
      <c r="JV39" s="450"/>
      <c r="JW39" s="450"/>
      <c r="JX39" s="450"/>
      <c r="JY39" s="450"/>
      <c r="JZ39" s="450"/>
      <c r="KA39" s="450"/>
      <c r="KB39" s="450"/>
      <c r="KC39" s="450"/>
      <c r="KD39" s="450"/>
      <c r="KE39" s="450"/>
      <c r="KF39" s="450"/>
      <c r="KG39" s="450"/>
      <c r="KH39" s="450"/>
      <c r="KI39" s="450"/>
      <c r="KJ39" s="450"/>
      <c r="KK39" s="450"/>
      <c r="KL39" s="451"/>
      <c r="KM39" s="451"/>
      <c r="KN39" s="428" t="str">
        <f>IF(COUNTA($JI$4:$KM$4)=0,"",IF('2.ชื่อนักเรียน'!R45="ย้าย","ย้าย",QB39))</f>
        <v/>
      </c>
      <c r="KO39" s="428">
        <v>35</v>
      </c>
      <c r="KP39" s="449"/>
      <c r="KQ39" s="450"/>
      <c r="KR39" s="450"/>
      <c r="KS39" s="450"/>
      <c r="KT39" s="450"/>
      <c r="KU39" s="450"/>
      <c r="KV39" s="450"/>
      <c r="KW39" s="450"/>
      <c r="KX39" s="450"/>
      <c r="KY39" s="450"/>
      <c r="KZ39" s="450"/>
      <c r="LA39" s="450"/>
      <c r="LB39" s="450"/>
      <c r="LC39" s="450"/>
      <c r="LD39" s="450"/>
      <c r="LE39" s="450"/>
      <c r="LF39" s="450"/>
      <c r="LG39" s="450"/>
      <c r="LH39" s="450"/>
      <c r="LI39" s="450"/>
      <c r="LJ39" s="450"/>
      <c r="LK39" s="450"/>
      <c r="LL39" s="450"/>
      <c r="LM39" s="450"/>
      <c r="LN39" s="450"/>
      <c r="LO39" s="450"/>
      <c r="LP39" s="450"/>
      <c r="LQ39" s="450"/>
      <c r="LR39" s="450"/>
      <c r="LS39" s="451"/>
      <c r="LT39" s="451"/>
      <c r="LU39" s="428" t="str">
        <f>IF(COUNTA($KP$4:$LT$4)=0,"",IF('2.ชื่อนักเรียน'!R45="ย้าย","ย้าย",QF39))</f>
        <v/>
      </c>
      <c r="LV39" s="428">
        <v>35</v>
      </c>
      <c r="LW39" s="449"/>
      <c r="LX39" s="450"/>
      <c r="LY39" s="450"/>
      <c r="LZ39" s="450"/>
      <c r="MA39" s="450"/>
      <c r="MB39" s="450"/>
      <c r="MC39" s="450"/>
      <c r="MD39" s="450"/>
      <c r="ME39" s="450"/>
      <c r="MF39" s="450"/>
      <c r="MG39" s="450"/>
      <c r="MH39" s="450"/>
      <c r="MI39" s="450"/>
      <c r="MJ39" s="450"/>
      <c r="MK39" s="450"/>
      <c r="ML39" s="450"/>
      <c r="MM39" s="450"/>
      <c r="MN39" s="450"/>
      <c r="MO39" s="450"/>
      <c r="MP39" s="450"/>
      <c r="MQ39" s="450"/>
      <c r="MR39" s="450"/>
      <c r="MS39" s="450"/>
      <c r="MT39" s="450"/>
      <c r="MU39" s="450"/>
      <c r="MV39" s="450"/>
      <c r="MW39" s="450"/>
      <c r="MX39" s="450"/>
      <c r="MY39" s="450"/>
      <c r="MZ39" s="451"/>
      <c r="NA39" s="451"/>
      <c r="NB39" s="428" t="str">
        <f>IF(COUNTA($LW$5:$NA$5)=0,"",IF('2.ชื่อนักเรียน'!R45="ย้าย","ย้าย",QJ39))</f>
        <v/>
      </c>
      <c r="NC39" s="428">
        <v>35</v>
      </c>
      <c r="ND39" s="449"/>
      <c r="NE39" s="450"/>
      <c r="NF39" s="450"/>
      <c r="NG39" s="450"/>
      <c r="NH39" s="450"/>
      <c r="NI39" s="450"/>
      <c r="NJ39" s="450"/>
      <c r="NK39" s="450"/>
      <c r="NL39" s="450"/>
      <c r="NM39" s="450"/>
      <c r="NN39" s="450"/>
      <c r="NO39" s="450"/>
      <c r="NP39" s="450"/>
      <c r="NQ39" s="450"/>
      <c r="NR39" s="450"/>
      <c r="NS39" s="450"/>
      <c r="NT39" s="450"/>
      <c r="NU39" s="450"/>
      <c r="NV39" s="450"/>
      <c r="NW39" s="450"/>
      <c r="NX39" s="450"/>
      <c r="NY39" s="450"/>
      <c r="NZ39" s="450"/>
      <c r="OA39" s="450"/>
      <c r="OB39" s="450"/>
      <c r="OC39" s="450"/>
      <c r="OD39" s="450"/>
      <c r="OE39" s="450"/>
      <c r="OF39" s="450"/>
      <c r="OG39" s="451"/>
      <c r="OH39" s="451"/>
      <c r="OI39" s="428" t="str">
        <f>IF(COUNTA($ND$4:$OH$4)=0,"",IF('2.ชื่อนักเรียน'!R45="ย้าย","ย้าย",QN39))</f>
        <v/>
      </c>
      <c r="OJ39" s="428">
        <v>35</v>
      </c>
      <c r="OK39" s="439" t="str">
        <f>IF(OR(COUNTA($E$4:$AI$4)=0,$A39=""),"",IF('2.ชื่อนักเรียน'!R45="ย้าย","-",COUNTIF($E39:$AI39,"/")))</f>
        <v/>
      </c>
      <c r="OL39" s="440" t="str">
        <f>IF(OR(COUNTA($E$4:$AI$4)=0,$A39=""),"",IF('2.ชื่อนักเรียน'!R45="ย้าย","-",COUNTIF($E39:$AI39,"ป")))</f>
        <v/>
      </c>
      <c r="OM39" s="440" t="str">
        <f>IF(OR(COUNTA($E$4:$AI$4)=0,$A39=""),"",IF('2.ชื่อนักเรียน'!R45="ย้าย","-",COUNTIF($E39:$AI39,"ล")))</f>
        <v/>
      </c>
      <c r="ON39" s="441" t="str">
        <f>IF(OR(COUNTA($E$4:$AI$4)=0,$A39=""),"",IF('2.ชื่อนักเรียน'!R45="ย้าย","-",COUNTIF($E39:$AI39,"ข")))</f>
        <v/>
      </c>
      <c r="OO39" s="439" t="str">
        <f>IF(OR(COUNTA($AL$4:$BP$4)=0,$A39=""),"",IF('2.ชื่อนักเรียน'!R45="ย้าย","-",COUNTIF($AL39:$BP39,"/")))</f>
        <v/>
      </c>
      <c r="OP39" s="440" t="str">
        <f>IF(OR(COUNTA($AL$4:$BP$4)=0,$A39=""),"",IF('2.ชื่อนักเรียน'!R45="ย้าย","-",COUNTIF($AL39:$BP39,"ป")))</f>
        <v/>
      </c>
      <c r="OQ39" s="440" t="str">
        <f>IF(OR(COUNTA($AL$4:$BP$4)=0,$A39=""),"",IF('2.ชื่อนักเรียน'!R45="ย้าย","-",COUNTIF($AL39:$BP39,"ล")))</f>
        <v/>
      </c>
      <c r="OR39" s="441" t="str">
        <f>IF(OR(COUNTA($AL$4:$BP$4)=0,$A39=""),"",IF('2.ชื่อนักเรียน'!R45="ย้าย","-",COUNTIF($AL39:$BP39,"ข")))</f>
        <v/>
      </c>
      <c r="OS39" s="439" t="str">
        <f>IF(OR(COUNTA($BS$4:$CW$4)=0,$A39=""),"",IF('2.ชื่อนักเรียน'!R45="ย้าย","-",COUNTIF($BS39:$CW39,"/")))</f>
        <v/>
      </c>
      <c r="OT39" s="440" t="str">
        <f>IF(OR(COUNTA($BS$4:$CW$4)=0,$A39=""),"",IF('2.ชื่อนักเรียน'!R45="ย้าย","-",COUNTIF($BS39:$CW39,"ป")))</f>
        <v/>
      </c>
      <c r="OU39" s="440" t="str">
        <f>IF(OR(COUNTA($BS$4:$CW$4)=0,$A39=""),"",IF('2.ชื่อนักเรียน'!R45="ย้าย","-",COUNTIF($BS39:$CW39,"ล")))</f>
        <v/>
      </c>
      <c r="OV39" s="441" t="str">
        <f>IF(OR(COUNTA($BS$4:$CW$4)=0,$A39=""),"",IF('2.ชื่อนักเรียน'!R45="ย้าย","-",COUNTIF($BS39:$CW39,"ข")))</f>
        <v/>
      </c>
      <c r="OW39" s="439" t="str">
        <f>IF(OR(COUNTA($CZ$4:$ED$4)=0,$A39=""),"",IF('2.ชื่อนักเรียน'!R45="ย้าย","-",COUNTIF($CZ39:$ED39,"/")))</f>
        <v/>
      </c>
      <c r="OX39" s="440" t="str">
        <f>IF(OR(COUNTA($CZ$4:$ED$4)=0,$A39=""),"",IF('2.ชื่อนักเรียน'!R45="ย้าย","-",COUNTIF($CZ39:$ED39,"ป")))</f>
        <v/>
      </c>
      <c r="OY39" s="440" t="str">
        <f>IF(OR(COUNTA($CZ$4:$ED$4)=0,A39=""),"",IF('2.ชื่อนักเรียน'!R45="ย้าย","-",COUNTIF($CZ39:$ED39,"ล")))</f>
        <v/>
      </c>
      <c r="OZ39" s="441" t="str">
        <f>IF(OR(COUNTA($CZ$4:$ED$4)=0,A39=""),"",IF('2.ชื่อนักเรียน'!R45="ย้าย","-",COUNTIF($CZ39:$ED39,"ข")))</f>
        <v/>
      </c>
      <c r="PA39" s="439" t="str">
        <f>IF(OR(COUNTA($EG$4:$FK$4)=0,$A39=""),"",IF('2.ชื่อนักเรียน'!R45="ย้าย","-",COUNTIF($EG39:$FK39,"/")))</f>
        <v/>
      </c>
      <c r="PB39" s="440" t="str">
        <f>IF(OR(COUNTA($EG$4:$FK$4)=0,$A39=""),"",IF('2.ชื่อนักเรียน'!R45="ย้าย","-",COUNTIF($EG39:$FK39,"ป")))</f>
        <v/>
      </c>
      <c r="PC39" s="440" t="str">
        <f>IF(OR(COUNTA($EG$4:$FK$4)=0,A39=""),"",IF('2.ชื่อนักเรียน'!R45="ย้าย","-",COUNTIF($EG39:$FK39,"ล")))</f>
        <v/>
      </c>
      <c r="PD39" s="441" t="str">
        <f>IF(OR(COUNTA($EG$4:$FK$4)=0,A39=""),"",IF('2.ชื่อนักเรียน'!R45="ย้าย","-",COUNTIF($EG39:$FK39,"ข")))</f>
        <v/>
      </c>
      <c r="PE39" s="439" t="str">
        <f>IF(OR(COUNTA($FN$4:$GR$4)=0,$A39=""),"",IF('2.ชื่อนักเรียน'!R45="ย้าย","-",COUNTIF($FN39:$GR39,"/")))</f>
        <v/>
      </c>
      <c r="PF39" s="440" t="str">
        <f>IF(OR(COUNTA($FN$4:$GR$4)=0,$A39=""),"",IF('2.ชื่อนักเรียน'!R45="ย้าย","-",COUNTIF($FN39:$GR39,"ป")))</f>
        <v/>
      </c>
      <c r="PG39" s="440" t="str">
        <f>IF(OR(COUNTA($FN$4:$GR$4)=0,A39=""),"",IF('2.ชื่อนักเรียน'!R45="ย้าย","-",COUNTIF($FN39:$GR39,"ล")))</f>
        <v/>
      </c>
      <c r="PH39" s="440" t="str">
        <f>IF(OR(COUNTA($FN$4:$GR$4)=0,A39=""),"",IF('2.ชื่อนักเรียน'!R45="ย้าย","-",COUNTIF($FN39:$GR39,"ข")))</f>
        <v/>
      </c>
      <c r="PI39" s="439" t="str">
        <f>IF(OR(COUNTA($OK$3:$PD$3,$PE$3)=0,$A39=""),"",IF('2.ชื่อนักเรียน'!R45="ย้าย","-",SUM(OK39,OO39,OS39,OW39,PA39,PE39)))</f>
        <v/>
      </c>
      <c r="PJ39" s="440" t="str">
        <f>IF(OR(COUNTA($OK$3:$PD$3,$PE$3)=0,$A39=""),"",IF('2.ชื่อนักเรียน'!R45="ย้าย","-",SUM(OL39,OP39,OT39,OX39,PB39,PF39)))</f>
        <v/>
      </c>
      <c r="PK39" s="440" t="str">
        <f>IF(OR(COUNTA($OK$3:$PD$3,$PE$3)=0,$A39=""),"",IF('2.ชื่อนักเรียน'!R45="ย้าย","-",SUM(OM39,OQ39,OU39,OY39,PC39,PG39)))</f>
        <v/>
      </c>
      <c r="PL39" s="452" t="str">
        <f>IF(OR(COUNTA($OK$3:$PD$3,$PE$3)=0,$A39=""),"",IF('2.ชื่อนักเรียน'!R45="ย้าย","-",SUM(ON39,OR39,OV39,OZ39,PD39,PH39)))</f>
        <v/>
      </c>
      <c r="PM39" s="428" t="str">
        <f t="shared" si="0"/>
        <v/>
      </c>
      <c r="PN39" s="442" t="str">
        <f>IF(PM39="","",IF('2.ชื่อนักเรียน'!R45="ย้าย","ย้าย",(PM39*100)/COUNTA($E$4:$AI$4,$AL$4:$BP$4,$BS$4:$CW$4,$CZ$4:$ED$4,$EG$4:$FK$4)))</f>
        <v/>
      </c>
      <c r="PO39" s="428">
        <v>35</v>
      </c>
      <c r="PP39" s="439" t="str">
        <f>IF(OR(COUNTA($FN$4:$GR$4)=0,$A39=""),"",IF('2.ชื่อนักเรียน'!R45="ย้าย","-",COUNTIF($FN39:$GR39,"/")))</f>
        <v/>
      </c>
      <c r="PQ39" s="440" t="str">
        <f>IF(OR(COUNTA($FN$4:$GR$4)=0,$A39=""),"",IF('2.ชื่อนักเรียน'!R45="ย้าย","-",COUNTIF($FN39:$GR39,"ป")))</f>
        <v/>
      </c>
      <c r="PR39" s="440" t="str">
        <f>IF(OR(COUNTA($FN$4:$GR$4)=0,A39=""),"",IF('2.ชื่อนักเรียน'!R45="ย้าย","-",COUNTIF($FN39:$GR39,"ล")))</f>
        <v/>
      </c>
      <c r="PS39" s="441" t="str">
        <f>IF(OR(COUNTA($FN$4:$GR$4)=0,A39=""),"",IF('2.ชื่อนักเรียน'!R45="ย้าย","-",COUNTIF($FN39:$GR39,"ข")))</f>
        <v/>
      </c>
      <c r="PT39" s="439" t="str">
        <f>IF(OR(COUNTA($GU$4:$HY$4)=0,$A39=""),"",IF('2.ชื่อนักเรียน'!R45="ย้าย","-",COUNTIF($GU39:$HY39,"/")))</f>
        <v/>
      </c>
      <c r="PU39" s="440" t="str">
        <f>IF(OR(COUNTA($GU$4:$HY$4)=0,$A39=""),"",IF('2.ชื่อนักเรียน'!R45="ย้าย","-",COUNTIF($GU39:$HY39,"ป")))</f>
        <v/>
      </c>
      <c r="PV39" s="440" t="str">
        <f>IF(OR(COUNTA($GU$4:$HY$4)=0,$A39=""),"",IF('2.ชื่อนักเรียน'!R45="ย้าย","-",COUNTIF($GU39:$HY39,"ล")))</f>
        <v/>
      </c>
      <c r="PW39" s="441" t="str">
        <f>IF(OR(COUNTA($GU$4:$HY$4)=0,$A39=""),"",IF('2.ชื่อนักเรียน'!R45="ย้าย","-",COUNTIF($GU39:$HY39,"ข")))</f>
        <v/>
      </c>
      <c r="PX39" s="439" t="str">
        <f>IF(OR(COUNTA($IB$4:$JF$4)=0,$A39=""),"",IF('2.ชื่อนักเรียน'!R45="ย้าย","-",COUNTIF($IB39:$JF39,"/")))</f>
        <v/>
      </c>
      <c r="PY39" s="440" t="str">
        <f>IF(OR(COUNTA($IB$4:$JF$4)=0,$A39=""),"",IF('2.ชื่อนักเรียน'!R45="ย้าย","-",COUNTIF($IB39:$JF39,"ป")))</f>
        <v/>
      </c>
      <c r="PZ39" s="440" t="str">
        <f>IF(OR(COUNTA($IB$4:$JF$4)=0,$A39=""),"",IF('2.ชื่อนักเรียน'!R45="ย้าย","-",COUNTIF($IB39:$JF39,"ล")))</f>
        <v/>
      </c>
      <c r="QA39" s="441" t="str">
        <f>IF(OR(COUNTA($IB$4:$JF$4)=0,$A39=""),"",IF('2.ชื่อนักเรียน'!R45="ย้าย","-",COUNTIF($IB39:$JF39,"ข")))</f>
        <v/>
      </c>
      <c r="QB39" s="439" t="str">
        <f>IF(OR(COUNTA($JI$4:$KM$4)=0,$A39=""),"",IF('2.ชื่อนักเรียน'!R45="ย้าย","-",COUNTIF($JI39:$KM39,"/")))</f>
        <v/>
      </c>
      <c r="QC39" s="440" t="str">
        <f>IF(OR(COUNTA($JI$4:$KM$4)=0,$A39=""),"",IF('2.ชื่อนักเรียน'!R45="ย้าย","-",COUNTIF($JI39:$KM39,"ป")))</f>
        <v/>
      </c>
      <c r="QD39" s="440" t="str">
        <f>IF(OR(COUNTA($JI$4:$KM$4)=0,$A39=""),"",IF('2.ชื่อนักเรียน'!R45="ย้าย","-",COUNTIF($JI39:$KM39,"ล")))</f>
        <v/>
      </c>
      <c r="QE39" s="441" t="str">
        <f>IF(OR(COUNTA($JI$4:$KM$4)=0,$A39=""),"",IF('2.ชื่อนักเรียน'!R45="ย้าย","-",COUNTIF($JI39:$KM39,"ข")))</f>
        <v/>
      </c>
      <c r="QF39" s="439" t="str">
        <f>IF(OR(COUNTA($KP$4:$LT$4)=0,$A39=""),"",IF('2.ชื่อนักเรียน'!R45="ย้าย","-",COUNTIF($KP39:$LT39,"/")))</f>
        <v/>
      </c>
      <c r="QG39" s="440" t="str">
        <f>IF(OR(COUNTA($KP$4:$LT$4)=0,$A39=""),"",IF('2.ชื่อนักเรียน'!R45="ย้าย","-",COUNTIF($KP39:$LT39,"ป")))</f>
        <v/>
      </c>
      <c r="QH39" s="440" t="str">
        <f>IF(OR(COUNTA($KP$4:$LT$4)=0,$A39=""),"",IF('2.ชื่อนักเรียน'!R45="ย้าย","-",COUNTIF($KP39:$LT39,"ล")))</f>
        <v/>
      </c>
      <c r="QI39" s="441" t="str">
        <f>IF(OR(COUNTA($KP$4:$LT$4)=0,$A39=""),"",IF('2.ชื่อนักเรียน'!R45="ย้าย","-",COUNTIF($KP39:$LT39,"ข")))</f>
        <v/>
      </c>
      <c r="QJ39" s="439" t="str">
        <f>IF(OR(COUNTA($LW$4:$NA$4)=0,$A39=""),"",IF('2.ชื่อนักเรียน'!R45="ย้าย","-",COUNTIF($LW39:$NA39,"/")))</f>
        <v/>
      </c>
      <c r="QK39" s="440" t="str">
        <f>IF(OR(COUNTA($LW$4:$NA$4)=0,$A39=""),"",IF('2.ชื่อนักเรียน'!R45="ย้าย","-",COUNTIF($LW39:$NA39,"ป")))</f>
        <v/>
      </c>
      <c r="QL39" s="440" t="str">
        <f>IF(OR(COUNTA($LW$4:$NA$4)=0,$A39=""),"",IF('2.ชื่อนักเรียน'!R45="ย้าย","-",COUNTIF($LW39:$NA39,"ล")))</f>
        <v/>
      </c>
      <c r="QM39" s="441" t="str">
        <f>IF(OR(COUNTA($LW$4:$NA$4)=0,$A39=""),"",IF('2.ชื่อนักเรียน'!R45="ย้าย","-",COUNTIF($LW39:$NA39,"ข")))</f>
        <v/>
      </c>
      <c r="QN39" s="439" t="str">
        <f>IF(OR(COUNTA($ND$4:$OH$4)=0,$A39=""),"",IF('2.ชื่อนักเรียน'!R45="ย้าย","-",COUNTIF($ND39:$OH39,"/")))</f>
        <v/>
      </c>
      <c r="QO39" s="440" t="str">
        <f>IF(OR(COUNTA($ND$4:$OH$4)=0,$A39=""),"",IF('2.ชื่อนักเรียน'!R45="ย้าย","-",COUNTIF($ND39:$OH39,"ป")))</f>
        <v/>
      </c>
      <c r="QP39" s="440" t="str">
        <f>IF(OR(COUNTA($ND$4:$OH$4)=0,$A39=""),"",IF('2.ชื่อนักเรียน'!R45="ย้าย","-",COUNTIF($ND39:$OH39,"ล")))</f>
        <v/>
      </c>
      <c r="QQ39" s="440" t="str">
        <f>IF(OR(COUNTA($ND$4:$OH$4)=0,$A39=""),"",IF('2.ชื่อนักเรียน'!R45="ย้าย","-",COUNTIF($ND39:$OH39,"ข")))</f>
        <v/>
      </c>
      <c r="QR39" s="439" t="str">
        <f>IF(OR(COUNTA($PP$3:$QM$3,$QN$3)=0,$A39=""),"",IF('2.ชื่อนักเรียน'!R45="ย้าย","-",SUM(PP39,PT39,PX39,QB39,QF39,QJ39,QN39)))</f>
        <v/>
      </c>
      <c r="QS39" s="440" t="str">
        <f>IF(OR(COUNTA($PP$3:$QM$3,$QN$3)=0,$A39=""),"",IF('2.ชื่อนักเรียน'!R45="ย้าย","-",SUM(PQ39,PU39,PY39,QC39,QG39,QK39,QO39)))</f>
        <v/>
      </c>
      <c r="QT39" s="440" t="str">
        <f>IF(OR(COUNTA($PP$3:$QM$3,$QN$3)=0,$A39=""),"",IF('2.ชื่อนักเรียน'!R45="ย้าย","-",SUM(PR39,PV39,PZ39,QD39,QH39,QL39,QP39)))</f>
        <v/>
      </c>
      <c r="QU39" s="452" t="str">
        <f>IF(OR(COUNTA($PP$3:$QM$3,$QN$3)=0,$A39=""),"",IF('2.ชื่อนักเรียน'!R45="ย้าย","-",SUM(PS39,PW39,QA39,QE39,QI39,QM39,QQ39)))</f>
        <v/>
      </c>
      <c r="QV39" s="428" t="str">
        <f t="shared" si="1"/>
        <v/>
      </c>
      <c r="QW39" s="442" t="str">
        <f>IF(QV39="","",IF('2.ชื่อนักเรียน'!R45="ย้าย","ย้าย",(QV39*100)/COUNTA($GU$4:$HY$4,$IB$4:$JF$4,$JI$4:$KM$4,$KP$4:$LT$4,$LW$4:$NA$4,$ND$4:$OH$4,$FN$4:$GR$4)))</f>
        <v/>
      </c>
      <c r="QX39" s="453" t="str">
        <f>IF('2.ชื่อนักเรียน'!C45="","",'2.ชื่อนักเรียน'!C45)</f>
        <v/>
      </c>
      <c r="QY39" s="454" t="str">
        <f>IF('2.ชื่อนักเรียน'!D45="","",'2.ชื่อนักเรียน'!D45)</f>
        <v/>
      </c>
      <c r="QZ39" s="428" t="str">
        <f>IF(A39="","",IF('2.ชื่อนักเรียน'!R45="ย้าย","-",$RN$4))</f>
        <v/>
      </c>
      <c r="RA39" s="428" t="str">
        <f>IF(A39="","",IF('2.ชื่อนักเรียน'!R45="ย้าย","-",SUM(PP39,OK39,OO39,OS39,OW39,PA39,PE39,PT39,PX39,QB39,QF39,QJ39,QN39)))</f>
        <v/>
      </c>
      <c r="RB39" s="428" t="str">
        <f>IF(A39="","",IF('2.ชื่อนักเรียน'!R45="ย้าย","-",SUM(PQ39,OL39,OP39,OT39,OX39,PB39,PF39,PU39,PY39,QC39,QG39,QK39,QO39)))</f>
        <v/>
      </c>
      <c r="RC39" s="428" t="str">
        <f>IF(A39="","",IF('2.ชื่อนักเรียน'!R45="ย้าย","-",SUM(PR39,OM39,OQ39,OU39,OY39,PC39,PG39,PV39,PZ39,QD39,QH39,QL39,QP39)))</f>
        <v/>
      </c>
      <c r="RD39" s="455" t="str">
        <f>IF(A39="","",IF('2.ชื่อนักเรียน'!R45="ย้าย","-",SUM(PS39,ON39,OR39,OV39,OZ39,PD39,PH39,PW39,QA39,QE39,QI39,QM39,QQ39)))</f>
        <v/>
      </c>
      <c r="RE39" s="442" t="str">
        <f>IF(A39="","",IF('2.ชื่อนักเรียน'!R45="ย้าย","-",(RA39*100)/QZ39))</f>
        <v/>
      </c>
      <c r="RF39" s="428" t="str">
        <f>IF(A39="","",IF('2.ชื่อนักเรียน'!R45="ย้าย","-",RA39))</f>
        <v/>
      </c>
      <c r="RG39" s="442" t="str">
        <f>IF(A39="","",IF('2.ชื่อนักเรียน'!R45="ย้าย","ย้าย",RE39))</f>
        <v/>
      </c>
      <c r="RH39" s="456"/>
    </row>
    <row r="40" spans="1:476" ht="21" customHeight="1">
      <c r="A40" s="446" t="str">
        <f>IF('2.ชื่อนักเรียน'!C46="","",'2.ชื่อนักเรียน'!C46)</f>
        <v/>
      </c>
      <c r="B40" s="447" t="str">
        <f>IF('2.ชื่อนักเรียน'!D46="","",'2.ชื่อนักเรียน'!D46)</f>
        <v/>
      </c>
      <c r="C40" s="448" t="str">
        <f>IF('2.ชื่อนักเรียน'!R46="","",'2.ชื่อนักเรียน'!R46)</f>
        <v/>
      </c>
      <c r="D40" s="428">
        <v>36</v>
      </c>
      <c r="E40" s="449"/>
      <c r="F40" s="450"/>
      <c r="G40" s="450"/>
      <c r="H40" s="450"/>
      <c r="I40" s="450"/>
      <c r="J40" s="450"/>
      <c r="K40" s="450"/>
      <c r="L40" s="450"/>
      <c r="M40" s="450"/>
      <c r="N40" s="450"/>
      <c r="O40" s="450"/>
      <c r="P40" s="450"/>
      <c r="Q40" s="450"/>
      <c r="R40" s="450"/>
      <c r="S40" s="450"/>
      <c r="T40" s="450"/>
      <c r="U40" s="450"/>
      <c r="V40" s="450"/>
      <c r="W40" s="450"/>
      <c r="X40" s="450"/>
      <c r="Y40" s="450"/>
      <c r="Z40" s="450"/>
      <c r="AA40" s="450"/>
      <c r="AB40" s="450"/>
      <c r="AC40" s="450"/>
      <c r="AD40" s="450"/>
      <c r="AE40" s="450"/>
      <c r="AF40" s="450"/>
      <c r="AG40" s="450"/>
      <c r="AH40" s="451"/>
      <c r="AI40" s="451"/>
      <c r="AJ40" s="428" t="str">
        <f>IF(COUNTA($E$3:$AI$3)=0,"",IF('2.ชื่อนักเรียน'!R46="ย้าย","ย้าย",OK40))</f>
        <v/>
      </c>
      <c r="AK40" s="428">
        <v>36</v>
      </c>
      <c r="AL40" s="449"/>
      <c r="AM40" s="450"/>
      <c r="AN40" s="450"/>
      <c r="AO40" s="450"/>
      <c r="AP40" s="450"/>
      <c r="AQ40" s="450"/>
      <c r="AR40" s="450"/>
      <c r="AS40" s="450"/>
      <c r="AT40" s="450"/>
      <c r="AU40" s="450"/>
      <c r="AV40" s="450"/>
      <c r="AW40" s="450"/>
      <c r="AX40" s="450"/>
      <c r="AY40" s="450"/>
      <c r="AZ40" s="450"/>
      <c r="BA40" s="450"/>
      <c r="BB40" s="450"/>
      <c r="BC40" s="450"/>
      <c r="BD40" s="450"/>
      <c r="BE40" s="450"/>
      <c r="BF40" s="450"/>
      <c r="BG40" s="450"/>
      <c r="BH40" s="450"/>
      <c r="BI40" s="450"/>
      <c r="BJ40" s="450"/>
      <c r="BK40" s="450"/>
      <c r="BL40" s="450"/>
      <c r="BM40" s="450"/>
      <c r="BN40" s="450"/>
      <c r="BO40" s="451"/>
      <c r="BP40" s="451"/>
      <c r="BQ40" s="428" t="str">
        <f>IF(COUNTA($AL$4:$BP$4)=0,"",IF('2.ชื่อนักเรียน'!R46="ย้าย","ย้าย",OO40))</f>
        <v/>
      </c>
      <c r="BR40" s="428">
        <v>36</v>
      </c>
      <c r="BS40" s="449"/>
      <c r="BT40" s="450"/>
      <c r="BU40" s="450"/>
      <c r="BV40" s="450"/>
      <c r="BW40" s="450"/>
      <c r="BX40" s="450"/>
      <c r="BY40" s="450"/>
      <c r="BZ40" s="450"/>
      <c r="CA40" s="450"/>
      <c r="CB40" s="450"/>
      <c r="CC40" s="450"/>
      <c r="CD40" s="450"/>
      <c r="CE40" s="450"/>
      <c r="CF40" s="450"/>
      <c r="CG40" s="450"/>
      <c r="CH40" s="450"/>
      <c r="CI40" s="450"/>
      <c r="CJ40" s="450"/>
      <c r="CK40" s="450"/>
      <c r="CL40" s="450"/>
      <c r="CM40" s="450"/>
      <c r="CN40" s="450"/>
      <c r="CO40" s="450"/>
      <c r="CP40" s="450"/>
      <c r="CQ40" s="450"/>
      <c r="CR40" s="450"/>
      <c r="CS40" s="450"/>
      <c r="CT40" s="450"/>
      <c r="CU40" s="450"/>
      <c r="CV40" s="451"/>
      <c r="CW40" s="451"/>
      <c r="CX40" s="428" t="str">
        <f>IF(COUNTA($BS$4:$CW$4)=0,"",IF('2.ชื่อนักเรียน'!R46="ย้าย","ย้าย",OS40))</f>
        <v/>
      </c>
      <c r="CY40" s="428">
        <v>36</v>
      </c>
      <c r="CZ40" s="449"/>
      <c r="DA40" s="450"/>
      <c r="DB40" s="450"/>
      <c r="DC40" s="450"/>
      <c r="DD40" s="450"/>
      <c r="DE40" s="450"/>
      <c r="DF40" s="450"/>
      <c r="DG40" s="450"/>
      <c r="DH40" s="450"/>
      <c r="DI40" s="450"/>
      <c r="DJ40" s="450"/>
      <c r="DK40" s="450"/>
      <c r="DL40" s="450"/>
      <c r="DM40" s="450"/>
      <c r="DN40" s="450"/>
      <c r="DO40" s="450"/>
      <c r="DP40" s="450"/>
      <c r="DQ40" s="450"/>
      <c r="DR40" s="450"/>
      <c r="DS40" s="450"/>
      <c r="DT40" s="450"/>
      <c r="DU40" s="450"/>
      <c r="DV40" s="450"/>
      <c r="DW40" s="450"/>
      <c r="DX40" s="450"/>
      <c r="DY40" s="450"/>
      <c r="DZ40" s="450"/>
      <c r="EA40" s="450"/>
      <c r="EB40" s="450"/>
      <c r="EC40" s="451"/>
      <c r="ED40" s="451"/>
      <c r="EE40" s="428" t="str">
        <f>IF(COUNTA($CZ$4:$ED$4)=0,"",IF('2.ชื่อนักเรียน'!R46="ย้าย","ย้าย",OW40))</f>
        <v/>
      </c>
      <c r="EF40" s="428">
        <v>36</v>
      </c>
      <c r="EG40" s="449"/>
      <c r="EH40" s="450"/>
      <c r="EI40" s="450"/>
      <c r="EJ40" s="450"/>
      <c r="EK40" s="450"/>
      <c r="EL40" s="450"/>
      <c r="EM40" s="450"/>
      <c r="EN40" s="450"/>
      <c r="EO40" s="450"/>
      <c r="EP40" s="450"/>
      <c r="EQ40" s="450"/>
      <c r="ER40" s="450"/>
      <c r="ES40" s="450"/>
      <c r="ET40" s="450"/>
      <c r="EU40" s="450"/>
      <c r="EV40" s="450"/>
      <c r="EW40" s="450"/>
      <c r="EX40" s="450"/>
      <c r="EY40" s="450"/>
      <c r="EZ40" s="450"/>
      <c r="FA40" s="450"/>
      <c r="FB40" s="450"/>
      <c r="FC40" s="450"/>
      <c r="FD40" s="450"/>
      <c r="FE40" s="450"/>
      <c r="FF40" s="450"/>
      <c r="FG40" s="450"/>
      <c r="FH40" s="450"/>
      <c r="FI40" s="450"/>
      <c r="FJ40" s="451"/>
      <c r="FK40" s="451"/>
      <c r="FL40" s="428" t="str">
        <f>IF(COUNTA($EG$4:$FK$4)=0,"",IF('2.ชื่อนักเรียน'!R46="ย้าย","ย้าย",PA40))</f>
        <v/>
      </c>
      <c r="FM40" s="428">
        <v>36</v>
      </c>
      <c r="FN40" s="449"/>
      <c r="FO40" s="450"/>
      <c r="FP40" s="450"/>
      <c r="FQ40" s="450"/>
      <c r="FR40" s="450"/>
      <c r="FS40" s="450"/>
      <c r="FT40" s="450"/>
      <c r="FU40" s="450"/>
      <c r="FV40" s="450"/>
      <c r="FW40" s="450"/>
      <c r="FX40" s="450"/>
      <c r="FY40" s="450"/>
      <c r="FZ40" s="450"/>
      <c r="GA40" s="450"/>
      <c r="GB40" s="450"/>
      <c r="GC40" s="450"/>
      <c r="GD40" s="450"/>
      <c r="GE40" s="450"/>
      <c r="GF40" s="450"/>
      <c r="GG40" s="450"/>
      <c r="GH40" s="450"/>
      <c r="GI40" s="450"/>
      <c r="GJ40" s="450"/>
      <c r="GK40" s="450"/>
      <c r="GL40" s="450"/>
      <c r="GM40" s="450"/>
      <c r="GN40" s="450"/>
      <c r="GO40" s="450"/>
      <c r="GP40" s="450"/>
      <c r="GQ40" s="451"/>
      <c r="GR40" s="451"/>
      <c r="GS40" s="428" t="str">
        <f>IF(COUNTA($FN$4:$GR$4)=0,"",IF('2.ชื่อนักเรียน'!R46="ย้าย","ย้าย",PE40))</f>
        <v/>
      </c>
      <c r="GT40" s="428">
        <v>36</v>
      </c>
      <c r="GU40" s="449"/>
      <c r="GV40" s="450"/>
      <c r="GW40" s="450"/>
      <c r="GX40" s="450"/>
      <c r="GY40" s="450"/>
      <c r="GZ40" s="450"/>
      <c r="HA40" s="450"/>
      <c r="HB40" s="450"/>
      <c r="HC40" s="450"/>
      <c r="HD40" s="450"/>
      <c r="HE40" s="450"/>
      <c r="HF40" s="450"/>
      <c r="HG40" s="450"/>
      <c r="HH40" s="450"/>
      <c r="HI40" s="450"/>
      <c r="HJ40" s="450"/>
      <c r="HK40" s="450"/>
      <c r="HL40" s="450"/>
      <c r="HM40" s="450"/>
      <c r="HN40" s="450"/>
      <c r="HO40" s="450"/>
      <c r="HP40" s="450"/>
      <c r="HQ40" s="450"/>
      <c r="HR40" s="450"/>
      <c r="HS40" s="450"/>
      <c r="HT40" s="450"/>
      <c r="HU40" s="450"/>
      <c r="HV40" s="450"/>
      <c r="HW40" s="450"/>
      <c r="HX40" s="451"/>
      <c r="HY40" s="451"/>
      <c r="HZ40" s="428" t="str">
        <f>IF(COUNTA($GU$4:HY39)=0,"",IF('2.ชื่อนักเรียน'!R46="ย้าย","ย้าย",PT40))</f>
        <v/>
      </c>
      <c r="IA40" s="428">
        <v>36</v>
      </c>
      <c r="IB40" s="449"/>
      <c r="IC40" s="450"/>
      <c r="ID40" s="450"/>
      <c r="IE40" s="450"/>
      <c r="IF40" s="450"/>
      <c r="IG40" s="450"/>
      <c r="IH40" s="450"/>
      <c r="II40" s="450"/>
      <c r="IJ40" s="450"/>
      <c r="IK40" s="450"/>
      <c r="IL40" s="450"/>
      <c r="IM40" s="450"/>
      <c r="IN40" s="450"/>
      <c r="IO40" s="450"/>
      <c r="IP40" s="450"/>
      <c r="IQ40" s="450"/>
      <c r="IR40" s="450"/>
      <c r="IS40" s="450"/>
      <c r="IT40" s="450"/>
      <c r="IU40" s="450"/>
      <c r="IV40" s="450"/>
      <c r="IW40" s="450"/>
      <c r="IX40" s="450"/>
      <c r="IY40" s="450"/>
      <c r="IZ40" s="450"/>
      <c r="JA40" s="450"/>
      <c r="JB40" s="450"/>
      <c r="JC40" s="450"/>
      <c r="JD40" s="450"/>
      <c r="JE40" s="451"/>
      <c r="JF40" s="451"/>
      <c r="JG40" s="428" t="str">
        <f>IF(COUNTA($IB$4:$JF$4)=0,"",IF('2.ชื่อนักเรียน'!R46="ย้าย","ย้าย",PX40))</f>
        <v/>
      </c>
      <c r="JH40" s="428">
        <v>36</v>
      </c>
      <c r="JI40" s="449"/>
      <c r="JJ40" s="450"/>
      <c r="JK40" s="450"/>
      <c r="JL40" s="450"/>
      <c r="JM40" s="450"/>
      <c r="JN40" s="450"/>
      <c r="JO40" s="450"/>
      <c r="JP40" s="450"/>
      <c r="JQ40" s="450"/>
      <c r="JR40" s="450"/>
      <c r="JS40" s="450"/>
      <c r="JT40" s="450"/>
      <c r="JU40" s="450"/>
      <c r="JV40" s="450"/>
      <c r="JW40" s="450"/>
      <c r="JX40" s="450"/>
      <c r="JY40" s="450"/>
      <c r="JZ40" s="450"/>
      <c r="KA40" s="450"/>
      <c r="KB40" s="450"/>
      <c r="KC40" s="450"/>
      <c r="KD40" s="450"/>
      <c r="KE40" s="450"/>
      <c r="KF40" s="450"/>
      <c r="KG40" s="450"/>
      <c r="KH40" s="450"/>
      <c r="KI40" s="450"/>
      <c r="KJ40" s="450"/>
      <c r="KK40" s="450"/>
      <c r="KL40" s="451"/>
      <c r="KM40" s="451"/>
      <c r="KN40" s="428" t="str">
        <f>IF(COUNTA($JI$4:$KM$4)=0,"",IF('2.ชื่อนักเรียน'!R46="ย้าย","ย้าย",QB40))</f>
        <v/>
      </c>
      <c r="KO40" s="428">
        <v>36</v>
      </c>
      <c r="KP40" s="449"/>
      <c r="KQ40" s="450"/>
      <c r="KR40" s="450"/>
      <c r="KS40" s="450"/>
      <c r="KT40" s="450"/>
      <c r="KU40" s="450"/>
      <c r="KV40" s="450"/>
      <c r="KW40" s="450"/>
      <c r="KX40" s="450"/>
      <c r="KY40" s="450"/>
      <c r="KZ40" s="450"/>
      <c r="LA40" s="450"/>
      <c r="LB40" s="450"/>
      <c r="LC40" s="450"/>
      <c r="LD40" s="450"/>
      <c r="LE40" s="450"/>
      <c r="LF40" s="450"/>
      <c r="LG40" s="450"/>
      <c r="LH40" s="450"/>
      <c r="LI40" s="450"/>
      <c r="LJ40" s="450"/>
      <c r="LK40" s="450"/>
      <c r="LL40" s="450"/>
      <c r="LM40" s="450"/>
      <c r="LN40" s="450"/>
      <c r="LO40" s="450"/>
      <c r="LP40" s="450"/>
      <c r="LQ40" s="450"/>
      <c r="LR40" s="450"/>
      <c r="LS40" s="451"/>
      <c r="LT40" s="451"/>
      <c r="LU40" s="428" t="str">
        <f>IF(COUNTA($KP$4:$LT$4)=0,"",IF('2.ชื่อนักเรียน'!R46="ย้าย","ย้าย",QF40))</f>
        <v/>
      </c>
      <c r="LV40" s="428">
        <v>36</v>
      </c>
      <c r="LW40" s="449"/>
      <c r="LX40" s="450"/>
      <c r="LY40" s="450"/>
      <c r="LZ40" s="450"/>
      <c r="MA40" s="450"/>
      <c r="MB40" s="450"/>
      <c r="MC40" s="450"/>
      <c r="MD40" s="450"/>
      <c r="ME40" s="450"/>
      <c r="MF40" s="450"/>
      <c r="MG40" s="450"/>
      <c r="MH40" s="450"/>
      <c r="MI40" s="450"/>
      <c r="MJ40" s="450"/>
      <c r="MK40" s="450"/>
      <c r="ML40" s="450"/>
      <c r="MM40" s="450"/>
      <c r="MN40" s="450"/>
      <c r="MO40" s="450"/>
      <c r="MP40" s="450"/>
      <c r="MQ40" s="450"/>
      <c r="MR40" s="450"/>
      <c r="MS40" s="450"/>
      <c r="MT40" s="450"/>
      <c r="MU40" s="450"/>
      <c r="MV40" s="450"/>
      <c r="MW40" s="450"/>
      <c r="MX40" s="450"/>
      <c r="MY40" s="450"/>
      <c r="MZ40" s="451"/>
      <c r="NA40" s="451"/>
      <c r="NB40" s="428" t="str">
        <f>IF(COUNTA($LW$5:$NA$5)=0,"",IF('2.ชื่อนักเรียน'!R46="ย้าย","ย้าย",QJ40))</f>
        <v/>
      </c>
      <c r="NC40" s="428">
        <v>36</v>
      </c>
      <c r="ND40" s="449"/>
      <c r="NE40" s="450"/>
      <c r="NF40" s="450"/>
      <c r="NG40" s="450"/>
      <c r="NH40" s="450"/>
      <c r="NI40" s="450"/>
      <c r="NJ40" s="450"/>
      <c r="NK40" s="450"/>
      <c r="NL40" s="450"/>
      <c r="NM40" s="450"/>
      <c r="NN40" s="450"/>
      <c r="NO40" s="450"/>
      <c r="NP40" s="450"/>
      <c r="NQ40" s="450"/>
      <c r="NR40" s="450"/>
      <c r="NS40" s="450"/>
      <c r="NT40" s="450"/>
      <c r="NU40" s="450"/>
      <c r="NV40" s="450"/>
      <c r="NW40" s="450"/>
      <c r="NX40" s="450"/>
      <c r="NY40" s="450"/>
      <c r="NZ40" s="450"/>
      <c r="OA40" s="450"/>
      <c r="OB40" s="450"/>
      <c r="OC40" s="450"/>
      <c r="OD40" s="450"/>
      <c r="OE40" s="450"/>
      <c r="OF40" s="450"/>
      <c r="OG40" s="451"/>
      <c r="OH40" s="451"/>
      <c r="OI40" s="428" t="str">
        <f>IF(COUNTA($ND$4:$OH$4)=0,"",IF('2.ชื่อนักเรียน'!R46="ย้าย","ย้าย",QN40))</f>
        <v/>
      </c>
      <c r="OJ40" s="428">
        <v>36</v>
      </c>
      <c r="OK40" s="439" t="str">
        <f>IF(OR(COUNTA($E$4:$AI$4)=0,$A40=""),"",IF('2.ชื่อนักเรียน'!R46="ย้าย","-",COUNTIF($E40:$AI40,"/")))</f>
        <v/>
      </c>
      <c r="OL40" s="440" t="str">
        <f>IF(OR(COUNTA($E$4:$AI$4)=0,$A40=""),"",IF('2.ชื่อนักเรียน'!R46="ย้าย","-",COUNTIF($E40:$AI40,"ป")))</f>
        <v/>
      </c>
      <c r="OM40" s="440" t="str">
        <f>IF(OR(COUNTA($E$4:$AI$4)=0,$A40=""),"",IF('2.ชื่อนักเรียน'!R46="ย้าย","-",COUNTIF($E40:$AI40,"ล")))</f>
        <v/>
      </c>
      <c r="ON40" s="441" t="str">
        <f>IF(OR(COUNTA($E$4:$AI$4)=0,$A40=""),"",IF('2.ชื่อนักเรียน'!R46="ย้าย","-",COUNTIF($E40:$AI40,"ข")))</f>
        <v/>
      </c>
      <c r="OO40" s="439" t="str">
        <f>IF(OR(COUNTA($AL$4:$BP$4)=0,$A40=""),"",IF('2.ชื่อนักเรียน'!R46="ย้าย","-",COUNTIF($AL40:$BP40,"/")))</f>
        <v/>
      </c>
      <c r="OP40" s="440" t="str">
        <f>IF(OR(COUNTA($AL$4:$BP$4)=0,$A40=""),"",IF('2.ชื่อนักเรียน'!R46="ย้าย","-",COUNTIF($AL40:$BP40,"ป")))</f>
        <v/>
      </c>
      <c r="OQ40" s="440" t="str">
        <f>IF(OR(COUNTA($AL$4:$BP$4)=0,$A40=""),"",IF('2.ชื่อนักเรียน'!R46="ย้าย","-",COUNTIF($AL40:$BP40,"ล")))</f>
        <v/>
      </c>
      <c r="OR40" s="441" t="str">
        <f>IF(OR(COUNTA($AL$4:$BP$4)=0,$A40=""),"",IF('2.ชื่อนักเรียน'!R46="ย้าย","-",COUNTIF($AL40:$BP40,"ข")))</f>
        <v/>
      </c>
      <c r="OS40" s="439" t="str">
        <f>IF(OR(COUNTA($BS$4:$CW$4)=0,$A40=""),"",IF('2.ชื่อนักเรียน'!R46="ย้าย","-",COUNTIF($BS40:$CW40,"/")))</f>
        <v/>
      </c>
      <c r="OT40" s="440" t="str">
        <f>IF(OR(COUNTA($BS$4:$CW$4)=0,$A40=""),"",IF('2.ชื่อนักเรียน'!R46="ย้าย","-",COUNTIF($BS40:$CW40,"ป")))</f>
        <v/>
      </c>
      <c r="OU40" s="440" t="str">
        <f>IF(OR(COUNTA($BS$4:$CW$4)=0,$A40=""),"",IF('2.ชื่อนักเรียน'!R46="ย้าย","-",COUNTIF($BS40:$CW40,"ล")))</f>
        <v/>
      </c>
      <c r="OV40" s="441" t="str">
        <f>IF(OR(COUNTA($BS$4:$CW$4)=0,$A40=""),"",IF('2.ชื่อนักเรียน'!R46="ย้าย","-",COUNTIF($BS40:$CW40,"ข")))</f>
        <v/>
      </c>
      <c r="OW40" s="439" t="str">
        <f>IF(OR(COUNTA($CZ$4:$ED$4)=0,$A40=""),"",IF('2.ชื่อนักเรียน'!R46="ย้าย","-",COUNTIF($CZ40:$ED40,"/")))</f>
        <v/>
      </c>
      <c r="OX40" s="440" t="str">
        <f>IF(OR(COUNTA($CZ$4:$ED$4)=0,$A40=""),"",IF('2.ชื่อนักเรียน'!R46="ย้าย","-",COUNTIF($CZ40:$ED40,"ป")))</f>
        <v/>
      </c>
      <c r="OY40" s="440" t="str">
        <f>IF(OR(COUNTA($CZ$4:$ED$4)=0,A40=""),"",IF('2.ชื่อนักเรียน'!R46="ย้าย","-",COUNTIF($CZ40:$ED40,"ล")))</f>
        <v/>
      </c>
      <c r="OZ40" s="441" t="str">
        <f>IF(OR(COUNTA($CZ$4:$ED$4)=0,A40=""),"",IF('2.ชื่อนักเรียน'!R46="ย้าย","-",COUNTIF($CZ40:$ED40,"ข")))</f>
        <v/>
      </c>
      <c r="PA40" s="439" t="str">
        <f>IF(OR(COUNTA($EG$4:$FK$4)=0,$A40=""),"",IF('2.ชื่อนักเรียน'!R46="ย้าย","-",COUNTIF($EG40:$FK40,"/")))</f>
        <v/>
      </c>
      <c r="PB40" s="440" t="str">
        <f>IF(OR(COUNTA($EG$4:$FK$4)=0,$A40=""),"",IF('2.ชื่อนักเรียน'!R46="ย้าย","-",COUNTIF($EG40:$FK40,"ป")))</f>
        <v/>
      </c>
      <c r="PC40" s="440" t="str">
        <f>IF(OR(COUNTA($EG$4:$FK$4)=0,A40=""),"",IF('2.ชื่อนักเรียน'!R46="ย้าย","-",COUNTIF($EG40:$FK40,"ล")))</f>
        <v/>
      </c>
      <c r="PD40" s="441" t="str">
        <f>IF(OR(COUNTA($EG$4:$FK$4)=0,A40=""),"",IF('2.ชื่อนักเรียน'!R46="ย้าย","-",COUNTIF($EG40:$FK40,"ข")))</f>
        <v/>
      </c>
      <c r="PE40" s="439" t="str">
        <f>IF(OR(COUNTA($FN$4:$GR$4)=0,$A40=""),"",IF('2.ชื่อนักเรียน'!R46="ย้าย","-",COUNTIF($FN40:$GR40,"/")))</f>
        <v/>
      </c>
      <c r="PF40" s="440" t="str">
        <f>IF(OR(COUNTA($FN$4:$GR$4)=0,$A40=""),"",IF('2.ชื่อนักเรียน'!R46="ย้าย","-",COUNTIF($FN40:$GR40,"ป")))</f>
        <v/>
      </c>
      <c r="PG40" s="440" t="str">
        <f>IF(OR(COUNTA($FN$4:$GR$4)=0,A40=""),"",IF('2.ชื่อนักเรียน'!R46="ย้าย","-",COUNTIF($FN40:$GR40,"ล")))</f>
        <v/>
      </c>
      <c r="PH40" s="440" t="str">
        <f>IF(OR(COUNTA($FN$4:$GR$4)=0,A40=""),"",IF('2.ชื่อนักเรียน'!R46="ย้าย","-",COUNTIF($FN40:$GR40,"ข")))</f>
        <v/>
      </c>
      <c r="PI40" s="439" t="str">
        <f>IF(OR(COUNTA($OK$3:$PD$3,$PE$3)=0,$A40=""),"",IF('2.ชื่อนักเรียน'!R46="ย้าย","-",SUM(OK40,OO40,OS40,OW40,PA40,PE40)))</f>
        <v/>
      </c>
      <c r="PJ40" s="440" t="str">
        <f>IF(OR(COUNTA($OK$3:$PD$3,$PE$3)=0,$A40=""),"",IF('2.ชื่อนักเรียน'!R46="ย้าย","-",SUM(OL40,OP40,OT40,OX40,PB40,PF40)))</f>
        <v/>
      </c>
      <c r="PK40" s="440" t="str">
        <f>IF(OR(COUNTA($OK$3:$PD$3,$PE$3)=0,$A40=""),"",IF('2.ชื่อนักเรียน'!R46="ย้าย","-",SUM(OM40,OQ40,OU40,OY40,PC40,PG40)))</f>
        <v/>
      </c>
      <c r="PL40" s="452" t="str">
        <f>IF(OR(COUNTA($OK$3:$PD$3,$PE$3)=0,$A40=""),"",IF('2.ชื่อนักเรียน'!R46="ย้าย","-",SUM(ON40,OR40,OV40,OZ40,PD40,PH40)))</f>
        <v/>
      </c>
      <c r="PM40" s="428" t="str">
        <f t="shared" si="0"/>
        <v/>
      </c>
      <c r="PN40" s="442" t="str">
        <f>IF(PM40="","",IF('2.ชื่อนักเรียน'!R46="ย้าย","ย้าย",(PM40*100)/COUNTA($E$4:$AI$4,$AL$4:$BP$4,$BS$4:$CW$4,$CZ$4:$ED$4,$EG$4:$FK$4)))</f>
        <v/>
      </c>
      <c r="PO40" s="428">
        <v>36</v>
      </c>
      <c r="PP40" s="439" t="str">
        <f>IF(OR(COUNTA($FN$4:$GR$4)=0,$A40=""),"",IF('2.ชื่อนักเรียน'!R46="ย้าย","-",COUNTIF($FN40:$GR40,"/")))</f>
        <v/>
      </c>
      <c r="PQ40" s="440" t="str">
        <f>IF(OR(COUNTA($FN$4:$GR$4)=0,$A40=""),"",IF('2.ชื่อนักเรียน'!R46="ย้าย","-",COUNTIF($FN40:$GR40,"ป")))</f>
        <v/>
      </c>
      <c r="PR40" s="440" t="str">
        <f>IF(OR(COUNTA($FN$4:$GR$4)=0,A40=""),"",IF('2.ชื่อนักเรียน'!R46="ย้าย","-",COUNTIF($FN40:$GR40,"ล")))</f>
        <v/>
      </c>
      <c r="PS40" s="441" t="str">
        <f>IF(OR(COUNTA($FN$4:$GR$4)=0,A40=""),"",IF('2.ชื่อนักเรียน'!R46="ย้าย","-",COUNTIF($FN40:$GR40,"ข")))</f>
        <v/>
      </c>
      <c r="PT40" s="439" t="str">
        <f>IF(OR(COUNTA($GU$4:$HY$4)=0,$A40=""),"",IF('2.ชื่อนักเรียน'!R46="ย้าย","-",COUNTIF($GU40:$HY40,"/")))</f>
        <v/>
      </c>
      <c r="PU40" s="440" t="str">
        <f>IF(OR(COUNTA($GU$4:$HY$4)=0,$A40=""),"",IF('2.ชื่อนักเรียน'!R46="ย้าย","-",COUNTIF($GU40:$HY40,"ป")))</f>
        <v/>
      </c>
      <c r="PV40" s="440" t="str">
        <f>IF(OR(COUNTA($GU$4:$HY$4)=0,$A40=""),"",IF('2.ชื่อนักเรียน'!R46="ย้าย","-",COUNTIF($GU40:$HY40,"ล")))</f>
        <v/>
      </c>
      <c r="PW40" s="441" t="str">
        <f>IF(OR(COUNTA($GU$4:$HY$4)=0,$A40=""),"",IF('2.ชื่อนักเรียน'!R46="ย้าย","-",COUNTIF($GU40:$HY40,"ข")))</f>
        <v/>
      </c>
      <c r="PX40" s="439" t="str">
        <f>IF(OR(COUNTA($IB$4:$JF$4)=0,$A40=""),"",IF('2.ชื่อนักเรียน'!R46="ย้าย","-",COUNTIF($IB40:$JF40,"/")))</f>
        <v/>
      </c>
      <c r="PY40" s="440" t="str">
        <f>IF(OR(COUNTA($IB$4:$JF$4)=0,$A40=""),"",IF('2.ชื่อนักเรียน'!R46="ย้าย","-",COUNTIF($IB40:$JF40,"ป")))</f>
        <v/>
      </c>
      <c r="PZ40" s="440" t="str">
        <f>IF(OR(COUNTA($IB$4:$JF$4)=0,$A40=""),"",IF('2.ชื่อนักเรียน'!R46="ย้าย","-",COUNTIF($IB40:$JF40,"ล")))</f>
        <v/>
      </c>
      <c r="QA40" s="441" t="str">
        <f>IF(OR(COUNTA($IB$4:$JF$4)=0,$A40=""),"",IF('2.ชื่อนักเรียน'!R46="ย้าย","-",COUNTIF($IB40:$JF40,"ข")))</f>
        <v/>
      </c>
      <c r="QB40" s="439" t="str">
        <f>IF(OR(COUNTA($JI$4:$KM$4)=0,$A40=""),"",IF('2.ชื่อนักเรียน'!R46="ย้าย","-",COUNTIF($JI40:$KM40,"/")))</f>
        <v/>
      </c>
      <c r="QC40" s="440" t="str">
        <f>IF(OR(COUNTA($JI$4:$KM$4)=0,$A40=""),"",IF('2.ชื่อนักเรียน'!R46="ย้าย","-",COUNTIF($JI40:$KM40,"ป")))</f>
        <v/>
      </c>
      <c r="QD40" s="440" t="str">
        <f>IF(OR(COUNTA($JI$4:$KM$4)=0,$A40=""),"",IF('2.ชื่อนักเรียน'!R46="ย้าย","-",COUNTIF($JI40:$KM40,"ล")))</f>
        <v/>
      </c>
      <c r="QE40" s="441" t="str">
        <f>IF(OR(COUNTA($JI$4:$KM$4)=0,$A40=""),"",IF('2.ชื่อนักเรียน'!R46="ย้าย","-",COUNTIF($JI40:$KM40,"ข")))</f>
        <v/>
      </c>
      <c r="QF40" s="439" t="str">
        <f>IF(OR(COUNTA($KP$4:$LT$4)=0,$A40=""),"",IF('2.ชื่อนักเรียน'!R46="ย้าย","-",COUNTIF($KP40:$LT40,"/")))</f>
        <v/>
      </c>
      <c r="QG40" s="440" t="str">
        <f>IF(OR(COUNTA($KP$4:$LT$4)=0,$A40=""),"",IF('2.ชื่อนักเรียน'!R46="ย้าย","-",COUNTIF($KP40:$LT40,"ป")))</f>
        <v/>
      </c>
      <c r="QH40" s="440" t="str">
        <f>IF(OR(COUNTA($KP$4:$LT$4)=0,$A40=""),"",IF('2.ชื่อนักเรียน'!R46="ย้าย","-",COUNTIF($KP40:$LT40,"ล")))</f>
        <v/>
      </c>
      <c r="QI40" s="441" t="str">
        <f>IF(OR(COUNTA($KP$4:$LT$4)=0,$A40=""),"",IF('2.ชื่อนักเรียน'!R46="ย้าย","-",COUNTIF($KP40:$LT40,"ข")))</f>
        <v/>
      </c>
      <c r="QJ40" s="439" t="str">
        <f>IF(OR(COUNTA($LW$4:$NA$4)=0,$A40=""),"",IF('2.ชื่อนักเรียน'!R46="ย้าย","-",COUNTIF($LW40:$NA40,"/")))</f>
        <v/>
      </c>
      <c r="QK40" s="440" t="str">
        <f>IF(OR(COUNTA($LW$4:$NA$4)=0,$A40=""),"",IF('2.ชื่อนักเรียน'!R46="ย้าย","-",COUNTIF($LW40:$NA40,"ป")))</f>
        <v/>
      </c>
      <c r="QL40" s="440" t="str">
        <f>IF(OR(COUNTA($LW$4:$NA$4)=0,$A40=""),"",IF('2.ชื่อนักเรียน'!R46="ย้าย","-",COUNTIF($LW40:$NA40,"ล")))</f>
        <v/>
      </c>
      <c r="QM40" s="441" t="str">
        <f>IF(OR(COUNTA($LW$4:$NA$4)=0,$A40=""),"",IF('2.ชื่อนักเรียน'!R46="ย้าย","-",COUNTIF($LW40:$NA40,"ข")))</f>
        <v/>
      </c>
      <c r="QN40" s="439" t="str">
        <f>IF(OR(COUNTA($ND$4:$OH$4)=0,$A40=""),"",IF('2.ชื่อนักเรียน'!R46="ย้าย","-",COUNTIF($ND40:$OH40,"/")))</f>
        <v/>
      </c>
      <c r="QO40" s="440" t="str">
        <f>IF(OR(COUNTA($ND$4:$OH$4)=0,$A40=""),"",IF('2.ชื่อนักเรียน'!R46="ย้าย","-",COUNTIF($ND40:$OH40,"ป")))</f>
        <v/>
      </c>
      <c r="QP40" s="440" t="str">
        <f>IF(OR(COUNTA($ND$4:$OH$4)=0,$A40=""),"",IF('2.ชื่อนักเรียน'!R46="ย้าย","-",COUNTIF($ND40:$OH40,"ล")))</f>
        <v/>
      </c>
      <c r="QQ40" s="440" t="str">
        <f>IF(OR(COUNTA($ND$4:$OH$4)=0,$A40=""),"",IF('2.ชื่อนักเรียน'!R46="ย้าย","-",COUNTIF($ND40:$OH40,"ข")))</f>
        <v/>
      </c>
      <c r="QR40" s="439" t="str">
        <f>IF(OR(COUNTA($PP$3:$QM$3,$QN$3)=0,$A40=""),"",IF('2.ชื่อนักเรียน'!R46="ย้าย","-",SUM(PP40,PT40,PX40,QB40,QF40,QJ40,QN40)))</f>
        <v/>
      </c>
      <c r="QS40" s="440" t="str">
        <f>IF(OR(COUNTA($PP$3:$QM$3,$QN$3)=0,$A40=""),"",IF('2.ชื่อนักเรียน'!R46="ย้าย","-",SUM(PQ40,PU40,PY40,QC40,QG40,QK40,QO40)))</f>
        <v/>
      </c>
      <c r="QT40" s="440" t="str">
        <f>IF(OR(COUNTA($PP$3:$QM$3,$QN$3)=0,$A40=""),"",IF('2.ชื่อนักเรียน'!R46="ย้าย","-",SUM(PR40,PV40,PZ40,QD40,QH40,QL40,QP40)))</f>
        <v/>
      </c>
      <c r="QU40" s="452" t="str">
        <f>IF(OR(COUNTA($PP$3:$QM$3,$QN$3)=0,$A40=""),"",IF('2.ชื่อนักเรียน'!R46="ย้าย","-",SUM(PS40,PW40,QA40,QE40,QI40,QM40,QQ40)))</f>
        <v/>
      </c>
      <c r="QV40" s="428" t="str">
        <f t="shared" si="1"/>
        <v/>
      </c>
      <c r="QW40" s="442" t="str">
        <f>IF(QV40="","",IF('2.ชื่อนักเรียน'!R46="ย้าย","ย้าย",(QV40*100)/COUNTA($GU$4:$HY$4,$IB$4:$JF$4,$JI$4:$KM$4,$KP$4:$LT$4,$LW$4:$NA$4,$ND$4:$OH$4,$FN$4:$GR$4)))</f>
        <v/>
      </c>
      <c r="QX40" s="453" t="str">
        <f>IF('2.ชื่อนักเรียน'!C46="","",'2.ชื่อนักเรียน'!C46)</f>
        <v/>
      </c>
      <c r="QY40" s="454" t="str">
        <f>IF('2.ชื่อนักเรียน'!D46="","",'2.ชื่อนักเรียน'!D46)</f>
        <v/>
      </c>
      <c r="QZ40" s="428" t="str">
        <f>IF(A40="","",IF('2.ชื่อนักเรียน'!R46="ย้าย","-",$RN$4))</f>
        <v/>
      </c>
      <c r="RA40" s="428" t="str">
        <f>IF(A40="","",IF('2.ชื่อนักเรียน'!R46="ย้าย","-",SUM(PP40,OK40,OO40,OS40,OW40,PA40,PE40,PT40,PX40,QB40,QF40,QJ40,QN40)))</f>
        <v/>
      </c>
      <c r="RB40" s="428" t="str">
        <f>IF(A40="","",IF('2.ชื่อนักเรียน'!R46="ย้าย","-",SUM(PQ40,OL40,OP40,OT40,OX40,PB40,PF40,PU40,PY40,QC40,QG40,QK40,QO40)))</f>
        <v/>
      </c>
      <c r="RC40" s="428" t="str">
        <f>IF(A40="","",IF('2.ชื่อนักเรียน'!R46="ย้าย","-",SUM(PR40,OM40,OQ40,OU40,OY40,PC40,PG40,PV40,PZ40,QD40,QH40,QL40,QP40)))</f>
        <v/>
      </c>
      <c r="RD40" s="455" t="str">
        <f>IF(A40="","",IF('2.ชื่อนักเรียน'!R46="ย้าย","-",SUM(PS40,ON40,OR40,OV40,OZ40,PD40,PH40,PW40,QA40,QE40,QI40,QM40,QQ40)))</f>
        <v/>
      </c>
      <c r="RE40" s="442" t="str">
        <f>IF(A40="","",IF('2.ชื่อนักเรียน'!R46="ย้าย","-",(RA40*100)/QZ40))</f>
        <v/>
      </c>
      <c r="RF40" s="428" t="str">
        <f>IF(A40="","",IF('2.ชื่อนักเรียน'!R46="ย้าย","-",RA40))</f>
        <v/>
      </c>
      <c r="RG40" s="442" t="str">
        <f>IF(A40="","",IF('2.ชื่อนักเรียน'!R46="ย้าย","ย้าย",RE40))</f>
        <v/>
      </c>
      <c r="RH40" s="456"/>
    </row>
    <row r="41" spans="1:476" ht="21" customHeight="1">
      <c r="A41" s="446" t="str">
        <f>IF('2.ชื่อนักเรียน'!C47="","",'2.ชื่อนักเรียน'!C47)</f>
        <v/>
      </c>
      <c r="B41" s="447" t="str">
        <f>IF('2.ชื่อนักเรียน'!D47="","",'2.ชื่อนักเรียน'!D47)</f>
        <v/>
      </c>
      <c r="C41" s="448" t="str">
        <f>IF('2.ชื่อนักเรียน'!R47="","",'2.ชื่อนักเรียน'!R47)</f>
        <v/>
      </c>
      <c r="D41" s="428">
        <v>37</v>
      </c>
      <c r="E41" s="449"/>
      <c r="F41" s="450"/>
      <c r="G41" s="450"/>
      <c r="H41" s="450"/>
      <c r="I41" s="450"/>
      <c r="J41" s="450"/>
      <c r="K41" s="450"/>
      <c r="L41" s="450"/>
      <c r="M41" s="450"/>
      <c r="N41" s="450"/>
      <c r="O41" s="450"/>
      <c r="P41" s="450"/>
      <c r="Q41" s="450"/>
      <c r="R41" s="450"/>
      <c r="S41" s="450"/>
      <c r="T41" s="450"/>
      <c r="U41" s="450"/>
      <c r="V41" s="450"/>
      <c r="W41" s="450"/>
      <c r="X41" s="450"/>
      <c r="Y41" s="450"/>
      <c r="Z41" s="450"/>
      <c r="AA41" s="450"/>
      <c r="AB41" s="450"/>
      <c r="AC41" s="450"/>
      <c r="AD41" s="450"/>
      <c r="AE41" s="450"/>
      <c r="AF41" s="450"/>
      <c r="AG41" s="450"/>
      <c r="AH41" s="451"/>
      <c r="AI41" s="451"/>
      <c r="AJ41" s="428" t="str">
        <f>IF(COUNTA($E$3:$AI$3)=0,"",IF('2.ชื่อนักเรียน'!R47="ย้าย","ย้าย",OK41))</f>
        <v/>
      </c>
      <c r="AK41" s="428">
        <v>37</v>
      </c>
      <c r="AL41" s="449"/>
      <c r="AM41" s="450"/>
      <c r="AN41" s="450"/>
      <c r="AO41" s="450"/>
      <c r="AP41" s="450"/>
      <c r="AQ41" s="450"/>
      <c r="AR41" s="450"/>
      <c r="AS41" s="450"/>
      <c r="AT41" s="450"/>
      <c r="AU41" s="450"/>
      <c r="AV41" s="450"/>
      <c r="AW41" s="450"/>
      <c r="AX41" s="450"/>
      <c r="AY41" s="450"/>
      <c r="AZ41" s="450"/>
      <c r="BA41" s="450"/>
      <c r="BB41" s="450"/>
      <c r="BC41" s="450"/>
      <c r="BD41" s="450"/>
      <c r="BE41" s="450"/>
      <c r="BF41" s="450"/>
      <c r="BG41" s="450"/>
      <c r="BH41" s="450"/>
      <c r="BI41" s="450"/>
      <c r="BJ41" s="450"/>
      <c r="BK41" s="450"/>
      <c r="BL41" s="450"/>
      <c r="BM41" s="450"/>
      <c r="BN41" s="450"/>
      <c r="BO41" s="451"/>
      <c r="BP41" s="451"/>
      <c r="BQ41" s="428" t="str">
        <f>IF(COUNTA($AL$4:$BP$4)=0,"",IF('2.ชื่อนักเรียน'!R47="ย้าย","ย้าย",OO41))</f>
        <v/>
      </c>
      <c r="BR41" s="428">
        <v>37</v>
      </c>
      <c r="BS41" s="449"/>
      <c r="BT41" s="450"/>
      <c r="BU41" s="450"/>
      <c r="BV41" s="450"/>
      <c r="BW41" s="450"/>
      <c r="BX41" s="450"/>
      <c r="BY41" s="450"/>
      <c r="BZ41" s="450"/>
      <c r="CA41" s="450"/>
      <c r="CB41" s="450"/>
      <c r="CC41" s="450"/>
      <c r="CD41" s="450"/>
      <c r="CE41" s="450"/>
      <c r="CF41" s="450"/>
      <c r="CG41" s="450"/>
      <c r="CH41" s="450"/>
      <c r="CI41" s="450"/>
      <c r="CJ41" s="450"/>
      <c r="CK41" s="450"/>
      <c r="CL41" s="450"/>
      <c r="CM41" s="450"/>
      <c r="CN41" s="450"/>
      <c r="CO41" s="450"/>
      <c r="CP41" s="450"/>
      <c r="CQ41" s="450"/>
      <c r="CR41" s="450"/>
      <c r="CS41" s="450"/>
      <c r="CT41" s="450"/>
      <c r="CU41" s="450"/>
      <c r="CV41" s="451"/>
      <c r="CW41" s="451"/>
      <c r="CX41" s="428" t="str">
        <f>IF(COUNTA($BS$4:$CW$4)=0,"",IF('2.ชื่อนักเรียน'!R47="ย้าย","ย้าย",OS41))</f>
        <v/>
      </c>
      <c r="CY41" s="428">
        <v>37</v>
      </c>
      <c r="CZ41" s="449"/>
      <c r="DA41" s="450"/>
      <c r="DB41" s="450"/>
      <c r="DC41" s="450"/>
      <c r="DD41" s="450"/>
      <c r="DE41" s="450"/>
      <c r="DF41" s="450"/>
      <c r="DG41" s="450"/>
      <c r="DH41" s="450"/>
      <c r="DI41" s="450"/>
      <c r="DJ41" s="450"/>
      <c r="DK41" s="450"/>
      <c r="DL41" s="450"/>
      <c r="DM41" s="450"/>
      <c r="DN41" s="450"/>
      <c r="DO41" s="450"/>
      <c r="DP41" s="450"/>
      <c r="DQ41" s="450"/>
      <c r="DR41" s="450"/>
      <c r="DS41" s="450"/>
      <c r="DT41" s="450"/>
      <c r="DU41" s="450"/>
      <c r="DV41" s="450"/>
      <c r="DW41" s="450"/>
      <c r="DX41" s="450"/>
      <c r="DY41" s="450"/>
      <c r="DZ41" s="450"/>
      <c r="EA41" s="450"/>
      <c r="EB41" s="450"/>
      <c r="EC41" s="451"/>
      <c r="ED41" s="451"/>
      <c r="EE41" s="428" t="str">
        <f>IF(COUNTA($CZ$4:$ED$4)=0,"",IF('2.ชื่อนักเรียน'!R47="ย้าย","ย้าย",OW41))</f>
        <v/>
      </c>
      <c r="EF41" s="428">
        <v>37</v>
      </c>
      <c r="EG41" s="449"/>
      <c r="EH41" s="450"/>
      <c r="EI41" s="450"/>
      <c r="EJ41" s="450"/>
      <c r="EK41" s="450"/>
      <c r="EL41" s="450"/>
      <c r="EM41" s="450"/>
      <c r="EN41" s="450"/>
      <c r="EO41" s="450"/>
      <c r="EP41" s="450"/>
      <c r="EQ41" s="450"/>
      <c r="ER41" s="450"/>
      <c r="ES41" s="450"/>
      <c r="ET41" s="450"/>
      <c r="EU41" s="450"/>
      <c r="EV41" s="450"/>
      <c r="EW41" s="450"/>
      <c r="EX41" s="450"/>
      <c r="EY41" s="450"/>
      <c r="EZ41" s="450"/>
      <c r="FA41" s="450"/>
      <c r="FB41" s="450"/>
      <c r="FC41" s="450"/>
      <c r="FD41" s="450"/>
      <c r="FE41" s="450"/>
      <c r="FF41" s="450"/>
      <c r="FG41" s="450"/>
      <c r="FH41" s="450"/>
      <c r="FI41" s="450"/>
      <c r="FJ41" s="451"/>
      <c r="FK41" s="451"/>
      <c r="FL41" s="428" t="str">
        <f>IF(COUNTA($EG$4:$FK$4)=0,"",IF('2.ชื่อนักเรียน'!R47="ย้าย","ย้าย",PA41))</f>
        <v/>
      </c>
      <c r="FM41" s="428">
        <v>37</v>
      </c>
      <c r="FN41" s="449"/>
      <c r="FO41" s="450"/>
      <c r="FP41" s="450"/>
      <c r="FQ41" s="450"/>
      <c r="FR41" s="450"/>
      <c r="FS41" s="450"/>
      <c r="FT41" s="450"/>
      <c r="FU41" s="450"/>
      <c r="FV41" s="450"/>
      <c r="FW41" s="450"/>
      <c r="FX41" s="450"/>
      <c r="FY41" s="450"/>
      <c r="FZ41" s="450"/>
      <c r="GA41" s="450"/>
      <c r="GB41" s="450"/>
      <c r="GC41" s="450"/>
      <c r="GD41" s="450"/>
      <c r="GE41" s="450"/>
      <c r="GF41" s="450"/>
      <c r="GG41" s="450"/>
      <c r="GH41" s="450"/>
      <c r="GI41" s="450"/>
      <c r="GJ41" s="450"/>
      <c r="GK41" s="450"/>
      <c r="GL41" s="450"/>
      <c r="GM41" s="450"/>
      <c r="GN41" s="450"/>
      <c r="GO41" s="450"/>
      <c r="GP41" s="450"/>
      <c r="GQ41" s="451"/>
      <c r="GR41" s="451"/>
      <c r="GS41" s="428" t="str">
        <f>IF(COUNTA($FN$4:$GR$4)=0,"",IF('2.ชื่อนักเรียน'!R47="ย้าย","ย้าย",PE41))</f>
        <v/>
      </c>
      <c r="GT41" s="428">
        <v>37</v>
      </c>
      <c r="GU41" s="449"/>
      <c r="GV41" s="450"/>
      <c r="GW41" s="450"/>
      <c r="GX41" s="450"/>
      <c r="GY41" s="450"/>
      <c r="GZ41" s="450"/>
      <c r="HA41" s="450"/>
      <c r="HB41" s="450"/>
      <c r="HC41" s="450"/>
      <c r="HD41" s="450"/>
      <c r="HE41" s="450"/>
      <c r="HF41" s="450"/>
      <c r="HG41" s="450"/>
      <c r="HH41" s="450"/>
      <c r="HI41" s="450"/>
      <c r="HJ41" s="450"/>
      <c r="HK41" s="450"/>
      <c r="HL41" s="450"/>
      <c r="HM41" s="450"/>
      <c r="HN41" s="450"/>
      <c r="HO41" s="450"/>
      <c r="HP41" s="450"/>
      <c r="HQ41" s="450"/>
      <c r="HR41" s="450"/>
      <c r="HS41" s="450"/>
      <c r="HT41" s="450"/>
      <c r="HU41" s="450"/>
      <c r="HV41" s="450"/>
      <c r="HW41" s="450"/>
      <c r="HX41" s="451"/>
      <c r="HY41" s="451"/>
      <c r="HZ41" s="428" t="str">
        <f>IF(COUNTA($GU$4:HY40)=0,"",IF('2.ชื่อนักเรียน'!R47="ย้าย","ย้าย",PT41))</f>
        <v/>
      </c>
      <c r="IA41" s="428">
        <v>37</v>
      </c>
      <c r="IB41" s="449"/>
      <c r="IC41" s="450"/>
      <c r="ID41" s="450"/>
      <c r="IE41" s="450"/>
      <c r="IF41" s="450"/>
      <c r="IG41" s="450"/>
      <c r="IH41" s="450"/>
      <c r="II41" s="450"/>
      <c r="IJ41" s="450"/>
      <c r="IK41" s="450"/>
      <c r="IL41" s="450"/>
      <c r="IM41" s="450"/>
      <c r="IN41" s="450"/>
      <c r="IO41" s="450"/>
      <c r="IP41" s="450"/>
      <c r="IQ41" s="450"/>
      <c r="IR41" s="450"/>
      <c r="IS41" s="450"/>
      <c r="IT41" s="450"/>
      <c r="IU41" s="450"/>
      <c r="IV41" s="450"/>
      <c r="IW41" s="450"/>
      <c r="IX41" s="450"/>
      <c r="IY41" s="450"/>
      <c r="IZ41" s="450"/>
      <c r="JA41" s="450"/>
      <c r="JB41" s="450"/>
      <c r="JC41" s="450"/>
      <c r="JD41" s="450"/>
      <c r="JE41" s="451"/>
      <c r="JF41" s="451"/>
      <c r="JG41" s="428" t="str">
        <f>IF(COUNTA($IB$4:$JF$4)=0,"",IF('2.ชื่อนักเรียน'!R47="ย้าย","ย้าย",PX41))</f>
        <v/>
      </c>
      <c r="JH41" s="428">
        <v>37</v>
      </c>
      <c r="JI41" s="449"/>
      <c r="JJ41" s="450"/>
      <c r="JK41" s="450"/>
      <c r="JL41" s="450"/>
      <c r="JM41" s="450"/>
      <c r="JN41" s="450"/>
      <c r="JO41" s="450"/>
      <c r="JP41" s="450"/>
      <c r="JQ41" s="450"/>
      <c r="JR41" s="450"/>
      <c r="JS41" s="450"/>
      <c r="JT41" s="450"/>
      <c r="JU41" s="450"/>
      <c r="JV41" s="450"/>
      <c r="JW41" s="450"/>
      <c r="JX41" s="450"/>
      <c r="JY41" s="450"/>
      <c r="JZ41" s="450"/>
      <c r="KA41" s="450"/>
      <c r="KB41" s="450"/>
      <c r="KC41" s="450"/>
      <c r="KD41" s="450"/>
      <c r="KE41" s="450"/>
      <c r="KF41" s="450"/>
      <c r="KG41" s="450"/>
      <c r="KH41" s="450"/>
      <c r="KI41" s="450"/>
      <c r="KJ41" s="450"/>
      <c r="KK41" s="450"/>
      <c r="KL41" s="451"/>
      <c r="KM41" s="451"/>
      <c r="KN41" s="428" t="str">
        <f>IF(COUNTA($JI$4:$KM$4)=0,"",IF('2.ชื่อนักเรียน'!R47="ย้าย","ย้าย",QB41))</f>
        <v/>
      </c>
      <c r="KO41" s="428">
        <v>37</v>
      </c>
      <c r="KP41" s="449"/>
      <c r="KQ41" s="450"/>
      <c r="KR41" s="450"/>
      <c r="KS41" s="450"/>
      <c r="KT41" s="450"/>
      <c r="KU41" s="450"/>
      <c r="KV41" s="450"/>
      <c r="KW41" s="450"/>
      <c r="KX41" s="450"/>
      <c r="KY41" s="450"/>
      <c r="KZ41" s="450"/>
      <c r="LA41" s="450"/>
      <c r="LB41" s="450"/>
      <c r="LC41" s="450"/>
      <c r="LD41" s="450"/>
      <c r="LE41" s="450"/>
      <c r="LF41" s="450"/>
      <c r="LG41" s="450"/>
      <c r="LH41" s="450"/>
      <c r="LI41" s="450"/>
      <c r="LJ41" s="450"/>
      <c r="LK41" s="450"/>
      <c r="LL41" s="450"/>
      <c r="LM41" s="450"/>
      <c r="LN41" s="450"/>
      <c r="LO41" s="450"/>
      <c r="LP41" s="450"/>
      <c r="LQ41" s="450"/>
      <c r="LR41" s="450"/>
      <c r="LS41" s="451"/>
      <c r="LT41" s="451"/>
      <c r="LU41" s="428" t="str">
        <f>IF(COUNTA($KP$4:$LT$4)=0,"",IF('2.ชื่อนักเรียน'!R47="ย้าย","ย้าย",QF41))</f>
        <v/>
      </c>
      <c r="LV41" s="428">
        <v>37</v>
      </c>
      <c r="LW41" s="449"/>
      <c r="LX41" s="450"/>
      <c r="LY41" s="450"/>
      <c r="LZ41" s="450"/>
      <c r="MA41" s="450"/>
      <c r="MB41" s="450"/>
      <c r="MC41" s="450"/>
      <c r="MD41" s="450"/>
      <c r="ME41" s="450"/>
      <c r="MF41" s="450"/>
      <c r="MG41" s="450"/>
      <c r="MH41" s="450"/>
      <c r="MI41" s="450"/>
      <c r="MJ41" s="450"/>
      <c r="MK41" s="450"/>
      <c r="ML41" s="450"/>
      <c r="MM41" s="450"/>
      <c r="MN41" s="450"/>
      <c r="MO41" s="450"/>
      <c r="MP41" s="450"/>
      <c r="MQ41" s="450"/>
      <c r="MR41" s="450"/>
      <c r="MS41" s="450"/>
      <c r="MT41" s="450"/>
      <c r="MU41" s="450"/>
      <c r="MV41" s="450"/>
      <c r="MW41" s="450"/>
      <c r="MX41" s="450"/>
      <c r="MY41" s="450"/>
      <c r="MZ41" s="451"/>
      <c r="NA41" s="451"/>
      <c r="NB41" s="428" t="str">
        <f>IF(COUNTA($LW$5:$NA$5)=0,"",IF('2.ชื่อนักเรียน'!R47="ย้าย","ย้าย",QJ41))</f>
        <v/>
      </c>
      <c r="NC41" s="428">
        <v>37</v>
      </c>
      <c r="ND41" s="449"/>
      <c r="NE41" s="450"/>
      <c r="NF41" s="450"/>
      <c r="NG41" s="450"/>
      <c r="NH41" s="450"/>
      <c r="NI41" s="450"/>
      <c r="NJ41" s="450"/>
      <c r="NK41" s="450"/>
      <c r="NL41" s="450"/>
      <c r="NM41" s="450"/>
      <c r="NN41" s="450"/>
      <c r="NO41" s="450"/>
      <c r="NP41" s="450"/>
      <c r="NQ41" s="450"/>
      <c r="NR41" s="450"/>
      <c r="NS41" s="450"/>
      <c r="NT41" s="450"/>
      <c r="NU41" s="450"/>
      <c r="NV41" s="450"/>
      <c r="NW41" s="450"/>
      <c r="NX41" s="450"/>
      <c r="NY41" s="450"/>
      <c r="NZ41" s="450"/>
      <c r="OA41" s="450"/>
      <c r="OB41" s="450"/>
      <c r="OC41" s="450"/>
      <c r="OD41" s="450"/>
      <c r="OE41" s="450"/>
      <c r="OF41" s="450"/>
      <c r="OG41" s="451"/>
      <c r="OH41" s="451"/>
      <c r="OI41" s="428" t="str">
        <f>IF(COUNTA($ND$4:$OH$4)=0,"",IF('2.ชื่อนักเรียน'!R47="ย้าย","ย้าย",QN41))</f>
        <v/>
      </c>
      <c r="OJ41" s="428">
        <v>37</v>
      </c>
      <c r="OK41" s="439" t="str">
        <f>IF(OR(COUNTA($E$4:$AI$4)=0,$A41=""),"",IF('2.ชื่อนักเรียน'!R47="ย้าย","-",COUNTIF($E41:$AI41,"/")))</f>
        <v/>
      </c>
      <c r="OL41" s="440" t="str">
        <f>IF(OR(COUNTA($E$4:$AI$4)=0,$A41=""),"",IF('2.ชื่อนักเรียน'!R47="ย้าย","-",COUNTIF($E41:$AI41,"ป")))</f>
        <v/>
      </c>
      <c r="OM41" s="440" t="str">
        <f>IF(OR(COUNTA($E$4:$AI$4)=0,$A41=""),"",IF('2.ชื่อนักเรียน'!R47="ย้าย","-",COUNTIF($E41:$AI41,"ล")))</f>
        <v/>
      </c>
      <c r="ON41" s="441" t="str">
        <f>IF(OR(COUNTA($E$4:$AI$4)=0,$A41=""),"",IF('2.ชื่อนักเรียน'!R47="ย้าย","-",COUNTIF($E41:$AI41,"ข")))</f>
        <v/>
      </c>
      <c r="OO41" s="439" t="str">
        <f>IF(OR(COUNTA($AL$4:$BP$4)=0,$A41=""),"",IF('2.ชื่อนักเรียน'!R47="ย้าย","-",COUNTIF($AL41:$BP41,"/")))</f>
        <v/>
      </c>
      <c r="OP41" s="440" t="str">
        <f>IF(OR(COUNTA($AL$4:$BP$4)=0,$A41=""),"",IF('2.ชื่อนักเรียน'!R47="ย้าย","-",COUNTIF($AL41:$BP41,"ป")))</f>
        <v/>
      </c>
      <c r="OQ41" s="440" t="str">
        <f>IF(OR(COUNTA($AL$4:$BP$4)=0,$A41=""),"",IF('2.ชื่อนักเรียน'!R47="ย้าย","-",COUNTIF($AL41:$BP41,"ล")))</f>
        <v/>
      </c>
      <c r="OR41" s="441" t="str">
        <f>IF(OR(COUNTA($AL$4:$BP$4)=0,$A41=""),"",IF('2.ชื่อนักเรียน'!R47="ย้าย","-",COUNTIF($AL41:$BP41,"ข")))</f>
        <v/>
      </c>
      <c r="OS41" s="439" t="str">
        <f>IF(OR(COUNTA($BS$4:$CW$4)=0,$A41=""),"",IF('2.ชื่อนักเรียน'!R47="ย้าย","-",COUNTIF($BS41:$CW41,"/")))</f>
        <v/>
      </c>
      <c r="OT41" s="440" t="str">
        <f>IF(OR(COUNTA($BS$4:$CW$4)=0,$A41=""),"",IF('2.ชื่อนักเรียน'!R47="ย้าย","-",COUNTIF($BS41:$CW41,"ป")))</f>
        <v/>
      </c>
      <c r="OU41" s="440" t="str">
        <f>IF(OR(COUNTA($BS$4:$CW$4)=0,$A41=""),"",IF('2.ชื่อนักเรียน'!R47="ย้าย","-",COUNTIF($BS41:$CW41,"ล")))</f>
        <v/>
      </c>
      <c r="OV41" s="441" t="str">
        <f>IF(OR(COUNTA($BS$4:$CW$4)=0,$A41=""),"",IF('2.ชื่อนักเรียน'!R47="ย้าย","-",COUNTIF($BS41:$CW41,"ข")))</f>
        <v/>
      </c>
      <c r="OW41" s="439" t="str">
        <f>IF(OR(COUNTA($CZ$4:$ED$4)=0,$A41=""),"",IF('2.ชื่อนักเรียน'!R47="ย้าย","-",COUNTIF($CZ41:$ED41,"/")))</f>
        <v/>
      </c>
      <c r="OX41" s="440" t="str">
        <f>IF(OR(COUNTA($CZ$4:$ED$4)=0,$A41=""),"",IF('2.ชื่อนักเรียน'!R47="ย้าย","-",COUNTIF($CZ41:$ED41,"ป")))</f>
        <v/>
      </c>
      <c r="OY41" s="440" t="str">
        <f>IF(OR(COUNTA($CZ$4:$ED$4)=0,A41=""),"",IF('2.ชื่อนักเรียน'!R47="ย้าย","-",COUNTIF($CZ41:$ED41,"ล")))</f>
        <v/>
      </c>
      <c r="OZ41" s="441" t="str">
        <f>IF(OR(COUNTA($CZ$4:$ED$4)=0,A41=""),"",IF('2.ชื่อนักเรียน'!R47="ย้าย","-",COUNTIF($CZ41:$ED41,"ข")))</f>
        <v/>
      </c>
      <c r="PA41" s="439" t="str">
        <f>IF(OR(COUNTA($EG$4:$FK$4)=0,$A41=""),"",IF('2.ชื่อนักเรียน'!R47="ย้าย","-",COUNTIF($EG41:$FK41,"/")))</f>
        <v/>
      </c>
      <c r="PB41" s="440" t="str">
        <f>IF(OR(COUNTA($EG$4:$FK$4)=0,$A41=""),"",IF('2.ชื่อนักเรียน'!R47="ย้าย","-",COUNTIF($EG41:$FK41,"ป")))</f>
        <v/>
      </c>
      <c r="PC41" s="440" t="str">
        <f>IF(OR(COUNTA($EG$4:$FK$4)=0,A41=""),"",IF('2.ชื่อนักเรียน'!R47="ย้าย","-",COUNTIF($EG41:$FK41,"ล")))</f>
        <v/>
      </c>
      <c r="PD41" s="441" t="str">
        <f>IF(OR(COUNTA($EG$4:$FK$4)=0,A41=""),"",IF('2.ชื่อนักเรียน'!R47="ย้าย","-",COUNTIF($EG41:$FK41,"ข")))</f>
        <v/>
      </c>
      <c r="PE41" s="439" t="str">
        <f>IF(OR(COUNTA($FN$4:$GR$4)=0,$A41=""),"",IF('2.ชื่อนักเรียน'!R47="ย้าย","-",COUNTIF($FN41:$GR41,"/")))</f>
        <v/>
      </c>
      <c r="PF41" s="440" t="str">
        <f>IF(OR(COUNTA($FN$4:$GR$4)=0,$A41=""),"",IF('2.ชื่อนักเรียน'!R47="ย้าย","-",COUNTIF($FN41:$GR41,"ป")))</f>
        <v/>
      </c>
      <c r="PG41" s="440" t="str">
        <f>IF(OR(COUNTA($FN$4:$GR$4)=0,A41=""),"",IF('2.ชื่อนักเรียน'!R47="ย้าย","-",COUNTIF($FN41:$GR41,"ล")))</f>
        <v/>
      </c>
      <c r="PH41" s="440" t="str">
        <f>IF(OR(COUNTA($FN$4:$GR$4)=0,A41=""),"",IF('2.ชื่อนักเรียน'!R47="ย้าย","-",COUNTIF($FN41:$GR41,"ข")))</f>
        <v/>
      </c>
      <c r="PI41" s="439" t="str">
        <f>IF(OR(COUNTA($OK$3:$PD$3,$PE$3)=0,$A41=""),"",IF('2.ชื่อนักเรียน'!R47="ย้าย","-",SUM(OK41,OO41,OS41,OW41,PA41,PE41)))</f>
        <v/>
      </c>
      <c r="PJ41" s="440" t="str">
        <f>IF(OR(COUNTA($OK$3:$PD$3,$PE$3)=0,$A41=""),"",IF('2.ชื่อนักเรียน'!R47="ย้าย","-",SUM(OL41,OP41,OT41,OX41,PB41,PF41)))</f>
        <v/>
      </c>
      <c r="PK41" s="440" t="str">
        <f>IF(OR(COUNTA($OK$3:$PD$3,$PE$3)=0,$A41=""),"",IF('2.ชื่อนักเรียน'!R47="ย้าย","-",SUM(OM41,OQ41,OU41,OY41,PC41,PG41)))</f>
        <v/>
      </c>
      <c r="PL41" s="452" t="str">
        <f>IF(OR(COUNTA($OK$3:$PD$3,$PE$3)=0,$A41=""),"",IF('2.ชื่อนักเรียน'!R47="ย้าย","-",SUM(ON41,OR41,OV41,OZ41,PD41,PH41)))</f>
        <v/>
      </c>
      <c r="PM41" s="428" t="str">
        <f t="shared" si="0"/>
        <v/>
      </c>
      <c r="PN41" s="442" t="str">
        <f>IF(PM41="","",IF('2.ชื่อนักเรียน'!R47="ย้าย","ย้าย",(PM41*100)/COUNTA($E$4:$AI$4,$AL$4:$BP$4,$BS$4:$CW$4,$CZ$4:$ED$4,$EG$4:$FK$4)))</f>
        <v/>
      </c>
      <c r="PO41" s="428">
        <v>37</v>
      </c>
      <c r="PP41" s="439" t="str">
        <f>IF(OR(COUNTA($FN$4:$GR$4)=0,$A41=""),"",IF('2.ชื่อนักเรียน'!R47="ย้าย","-",COUNTIF($FN41:$GR41,"/")))</f>
        <v/>
      </c>
      <c r="PQ41" s="440" t="str">
        <f>IF(OR(COUNTA($FN$4:$GR$4)=0,$A41=""),"",IF('2.ชื่อนักเรียน'!R47="ย้าย","-",COUNTIF($FN41:$GR41,"ป")))</f>
        <v/>
      </c>
      <c r="PR41" s="440" t="str">
        <f>IF(OR(COUNTA($FN$4:$GR$4)=0,A41=""),"",IF('2.ชื่อนักเรียน'!R47="ย้าย","-",COUNTIF($FN41:$GR41,"ล")))</f>
        <v/>
      </c>
      <c r="PS41" s="441" t="str">
        <f>IF(OR(COUNTA($FN$4:$GR$4)=0,A41=""),"",IF('2.ชื่อนักเรียน'!R47="ย้าย","-",COUNTIF($FN41:$GR41,"ข")))</f>
        <v/>
      </c>
      <c r="PT41" s="439" t="str">
        <f>IF(OR(COUNTA($GU$4:$HY$4)=0,$A41=""),"",IF('2.ชื่อนักเรียน'!R47="ย้าย","-",COUNTIF($GU41:$HY41,"/")))</f>
        <v/>
      </c>
      <c r="PU41" s="440" t="str">
        <f>IF(OR(COUNTA($GU$4:$HY$4)=0,$A41=""),"",IF('2.ชื่อนักเรียน'!R47="ย้าย","-",COUNTIF($GU41:$HY41,"ป")))</f>
        <v/>
      </c>
      <c r="PV41" s="440" t="str">
        <f>IF(OR(COUNTA($GU$4:$HY$4)=0,$A41=""),"",IF('2.ชื่อนักเรียน'!R47="ย้าย","-",COUNTIF($GU41:$HY41,"ล")))</f>
        <v/>
      </c>
      <c r="PW41" s="441" t="str">
        <f>IF(OR(COUNTA($GU$4:$HY$4)=0,$A41=""),"",IF('2.ชื่อนักเรียน'!R47="ย้าย","-",COUNTIF($GU41:$HY41,"ข")))</f>
        <v/>
      </c>
      <c r="PX41" s="439" t="str">
        <f>IF(OR(COUNTA($IB$4:$JF$4)=0,$A41=""),"",IF('2.ชื่อนักเรียน'!R47="ย้าย","-",COUNTIF($IB41:$JF41,"/")))</f>
        <v/>
      </c>
      <c r="PY41" s="440" t="str">
        <f>IF(OR(COUNTA($IB$4:$JF$4)=0,$A41=""),"",IF('2.ชื่อนักเรียน'!R47="ย้าย","-",COUNTIF($IB41:$JF41,"ป")))</f>
        <v/>
      </c>
      <c r="PZ41" s="440" t="str">
        <f>IF(OR(COUNTA($IB$4:$JF$4)=0,$A41=""),"",IF('2.ชื่อนักเรียน'!R47="ย้าย","-",COUNTIF($IB41:$JF41,"ล")))</f>
        <v/>
      </c>
      <c r="QA41" s="441" t="str">
        <f>IF(OR(COUNTA($IB$4:$JF$4)=0,$A41=""),"",IF('2.ชื่อนักเรียน'!R47="ย้าย","-",COUNTIF($IB41:$JF41,"ข")))</f>
        <v/>
      </c>
      <c r="QB41" s="439" t="str">
        <f>IF(OR(COUNTA($JI$4:$KM$4)=0,$A41=""),"",IF('2.ชื่อนักเรียน'!R47="ย้าย","-",COUNTIF($JI41:$KM41,"/")))</f>
        <v/>
      </c>
      <c r="QC41" s="440" t="str">
        <f>IF(OR(COUNTA($JI$4:$KM$4)=0,$A41=""),"",IF('2.ชื่อนักเรียน'!R47="ย้าย","-",COUNTIF($JI41:$KM41,"ป")))</f>
        <v/>
      </c>
      <c r="QD41" s="440" t="str">
        <f>IF(OR(COUNTA($JI$4:$KM$4)=0,$A41=""),"",IF('2.ชื่อนักเรียน'!R47="ย้าย","-",COUNTIF($JI41:$KM41,"ล")))</f>
        <v/>
      </c>
      <c r="QE41" s="441" t="str">
        <f>IF(OR(COUNTA($JI$4:$KM$4)=0,$A41=""),"",IF('2.ชื่อนักเรียน'!R47="ย้าย","-",COUNTIF($JI41:$KM41,"ข")))</f>
        <v/>
      </c>
      <c r="QF41" s="439" t="str">
        <f>IF(OR(COUNTA($KP$4:$LT$4)=0,$A41=""),"",IF('2.ชื่อนักเรียน'!R47="ย้าย","-",COUNTIF($KP41:$LT41,"/")))</f>
        <v/>
      </c>
      <c r="QG41" s="440" t="str">
        <f>IF(OR(COUNTA($KP$4:$LT$4)=0,$A41=""),"",IF('2.ชื่อนักเรียน'!R47="ย้าย","-",COUNTIF($KP41:$LT41,"ป")))</f>
        <v/>
      </c>
      <c r="QH41" s="440" t="str">
        <f>IF(OR(COUNTA($KP$4:$LT$4)=0,$A41=""),"",IF('2.ชื่อนักเรียน'!R47="ย้าย","-",COUNTIF($KP41:$LT41,"ล")))</f>
        <v/>
      </c>
      <c r="QI41" s="441" t="str">
        <f>IF(OR(COUNTA($KP$4:$LT$4)=0,$A41=""),"",IF('2.ชื่อนักเรียน'!R47="ย้าย","-",COUNTIF($KP41:$LT41,"ข")))</f>
        <v/>
      </c>
      <c r="QJ41" s="439" t="str">
        <f>IF(OR(COUNTA($LW$4:$NA$4)=0,$A41=""),"",IF('2.ชื่อนักเรียน'!R47="ย้าย","-",COUNTIF($LW41:$NA41,"/")))</f>
        <v/>
      </c>
      <c r="QK41" s="440" t="str">
        <f>IF(OR(COUNTA($LW$4:$NA$4)=0,$A41=""),"",IF('2.ชื่อนักเรียน'!R47="ย้าย","-",COUNTIF($LW41:$NA41,"ป")))</f>
        <v/>
      </c>
      <c r="QL41" s="440" t="str">
        <f>IF(OR(COUNTA($LW$4:$NA$4)=0,$A41=""),"",IF('2.ชื่อนักเรียน'!R47="ย้าย","-",COUNTIF($LW41:$NA41,"ล")))</f>
        <v/>
      </c>
      <c r="QM41" s="441" t="str">
        <f>IF(OR(COUNTA($LW$4:$NA$4)=0,$A41=""),"",IF('2.ชื่อนักเรียน'!R47="ย้าย","-",COUNTIF($LW41:$NA41,"ข")))</f>
        <v/>
      </c>
      <c r="QN41" s="439" t="str">
        <f>IF(OR(COUNTA($ND$4:$OH$4)=0,$A41=""),"",IF('2.ชื่อนักเรียน'!R47="ย้าย","-",COUNTIF($ND41:$OH41,"/")))</f>
        <v/>
      </c>
      <c r="QO41" s="440" t="str">
        <f>IF(OR(COUNTA($ND$4:$OH$4)=0,$A41=""),"",IF('2.ชื่อนักเรียน'!R47="ย้าย","-",COUNTIF($ND41:$OH41,"ป")))</f>
        <v/>
      </c>
      <c r="QP41" s="440" t="str">
        <f>IF(OR(COUNTA($ND$4:$OH$4)=0,$A41=""),"",IF('2.ชื่อนักเรียน'!R47="ย้าย","-",COUNTIF($ND41:$OH41,"ล")))</f>
        <v/>
      </c>
      <c r="QQ41" s="440" t="str">
        <f>IF(OR(COUNTA($ND$4:$OH$4)=0,$A41=""),"",IF('2.ชื่อนักเรียน'!R47="ย้าย","-",COUNTIF($ND41:$OH41,"ข")))</f>
        <v/>
      </c>
      <c r="QR41" s="439" t="str">
        <f>IF(OR(COUNTA($PP$3:$QM$3,$QN$3)=0,$A41=""),"",IF('2.ชื่อนักเรียน'!R47="ย้าย","-",SUM(PP41,PT41,PX41,QB41,QF41,QJ41,QN41)))</f>
        <v/>
      </c>
      <c r="QS41" s="440" t="str">
        <f>IF(OR(COUNTA($PP$3:$QM$3,$QN$3)=0,$A41=""),"",IF('2.ชื่อนักเรียน'!R47="ย้าย","-",SUM(PQ41,PU41,PY41,QC41,QG41,QK41,QO41)))</f>
        <v/>
      </c>
      <c r="QT41" s="440" t="str">
        <f>IF(OR(COUNTA($PP$3:$QM$3,$QN$3)=0,$A41=""),"",IF('2.ชื่อนักเรียน'!R47="ย้าย","-",SUM(PR41,PV41,PZ41,QD41,QH41,QL41,QP41)))</f>
        <v/>
      </c>
      <c r="QU41" s="452" t="str">
        <f>IF(OR(COUNTA($PP$3:$QM$3,$QN$3)=0,$A41=""),"",IF('2.ชื่อนักเรียน'!R47="ย้าย","-",SUM(PS41,PW41,QA41,QE41,QI41,QM41,QQ41)))</f>
        <v/>
      </c>
      <c r="QV41" s="428" t="str">
        <f t="shared" si="1"/>
        <v/>
      </c>
      <c r="QW41" s="442" t="str">
        <f>IF(QV41="","",IF('2.ชื่อนักเรียน'!R47="ย้าย","ย้าย",(QV41*100)/COUNTA($GU$4:$HY$4,$IB$4:$JF$4,$JI$4:$KM$4,$KP$4:$LT$4,$LW$4:$NA$4,$ND$4:$OH$4,$FN$4:$GR$4)))</f>
        <v/>
      </c>
      <c r="QX41" s="453" t="str">
        <f>IF('2.ชื่อนักเรียน'!C47="","",'2.ชื่อนักเรียน'!C47)</f>
        <v/>
      </c>
      <c r="QY41" s="454" t="str">
        <f>IF('2.ชื่อนักเรียน'!D47="","",'2.ชื่อนักเรียน'!D47)</f>
        <v/>
      </c>
      <c r="QZ41" s="428" t="str">
        <f>IF(A41="","",IF('2.ชื่อนักเรียน'!R47="ย้าย","-",$RN$4))</f>
        <v/>
      </c>
      <c r="RA41" s="428" t="str">
        <f>IF(A41="","",IF('2.ชื่อนักเรียน'!R47="ย้าย","-",SUM(PP41,OK41,OO41,OS41,OW41,PA41,PE41,PT41,PX41,QB41,QF41,QJ41,QN41)))</f>
        <v/>
      </c>
      <c r="RB41" s="428" t="str">
        <f>IF(A41="","",IF('2.ชื่อนักเรียน'!R47="ย้าย","-",SUM(PQ41,OL41,OP41,OT41,OX41,PB41,PF41,PU41,PY41,QC41,QG41,QK41,QO41)))</f>
        <v/>
      </c>
      <c r="RC41" s="428" t="str">
        <f>IF(A41="","",IF('2.ชื่อนักเรียน'!R47="ย้าย","-",SUM(PR41,OM41,OQ41,OU41,OY41,PC41,PG41,PV41,PZ41,QD41,QH41,QL41,QP41)))</f>
        <v/>
      </c>
      <c r="RD41" s="455" t="str">
        <f>IF(A41="","",IF('2.ชื่อนักเรียน'!R47="ย้าย","-",SUM(PS41,ON41,OR41,OV41,OZ41,PD41,PH41,PW41,QA41,QE41,QI41,QM41,QQ41)))</f>
        <v/>
      </c>
      <c r="RE41" s="442" t="str">
        <f>IF(A41="","",IF('2.ชื่อนักเรียน'!R47="ย้าย","-",(RA41*100)/QZ41))</f>
        <v/>
      </c>
      <c r="RF41" s="428" t="str">
        <f>IF(A41="","",IF('2.ชื่อนักเรียน'!R47="ย้าย","-",RA41))</f>
        <v/>
      </c>
      <c r="RG41" s="442" t="str">
        <f>IF(A41="","",IF('2.ชื่อนักเรียน'!R47="ย้าย","ย้าย",RE41))</f>
        <v/>
      </c>
      <c r="RH41" s="456"/>
    </row>
    <row r="42" spans="1:476" ht="21" customHeight="1">
      <c r="A42" s="446" t="str">
        <f>IF('2.ชื่อนักเรียน'!C48="","",'2.ชื่อนักเรียน'!C48)</f>
        <v/>
      </c>
      <c r="B42" s="447" t="str">
        <f>IF('2.ชื่อนักเรียน'!D48="","",'2.ชื่อนักเรียน'!D48)</f>
        <v/>
      </c>
      <c r="C42" s="447" t="str">
        <f>IF('2.ชื่อนักเรียน'!R48="","",'2.ชื่อนักเรียน'!R48)</f>
        <v/>
      </c>
      <c r="D42" s="428">
        <v>38</v>
      </c>
      <c r="E42" s="449"/>
      <c r="F42" s="450"/>
      <c r="G42" s="450"/>
      <c r="H42" s="450"/>
      <c r="I42" s="450"/>
      <c r="J42" s="450"/>
      <c r="K42" s="450"/>
      <c r="L42" s="450"/>
      <c r="M42" s="450"/>
      <c r="N42" s="450"/>
      <c r="O42" s="450"/>
      <c r="P42" s="450"/>
      <c r="Q42" s="450"/>
      <c r="R42" s="450"/>
      <c r="S42" s="450"/>
      <c r="T42" s="450"/>
      <c r="U42" s="450"/>
      <c r="V42" s="450"/>
      <c r="W42" s="450"/>
      <c r="X42" s="450"/>
      <c r="Y42" s="450"/>
      <c r="Z42" s="450"/>
      <c r="AA42" s="450"/>
      <c r="AB42" s="450"/>
      <c r="AC42" s="450"/>
      <c r="AD42" s="450"/>
      <c r="AE42" s="450"/>
      <c r="AF42" s="450"/>
      <c r="AG42" s="450"/>
      <c r="AH42" s="451"/>
      <c r="AI42" s="451"/>
      <c r="AJ42" s="428" t="str">
        <f>IF(COUNTA($E$3:$AI$3)=0,"",IF('2.ชื่อนักเรียน'!R48="ย้าย","ย้าย",OK42))</f>
        <v/>
      </c>
      <c r="AK42" s="428">
        <v>38</v>
      </c>
      <c r="AL42" s="449"/>
      <c r="AM42" s="450"/>
      <c r="AN42" s="450"/>
      <c r="AO42" s="450"/>
      <c r="AP42" s="450"/>
      <c r="AQ42" s="450"/>
      <c r="AR42" s="450"/>
      <c r="AS42" s="450"/>
      <c r="AT42" s="450"/>
      <c r="AU42" s="450"/>
      <c r="AV42" s="450"/>
      <c r="AW42" s="450"/>
      <c r="AX42" s="450"/>
      <c r="AY42" s="450"/>
      <c r="AZ42" s="450"/>
      <c r="BA42" s="450"/>
      <c r="BB42" s="450"/>
      <c r="BC42" s="450"/>
      <c r="BD42" s="450"/>
      <c r="BE42" s="450"/>
      <c r="BF42" s="450"/>
      <c r="BG42" s="450"/>
      <c r="BH42" s="450"/>
      <c r="BI42" s="450"/>
      <c r="BJ42" s="450"/>
      <c r="BK42" s="450"/>
      <c r="BL42" s="450"/>
      <c r="BM42" s="450"/>
      <c r="BN42" s="450"/>
      <c r="BO42" s="451"/>
      <c r="BP42" s="451"/>
      <c r="BQ42" s="428" t="str">
        <f>IF(COUNTA($AL$4:$BP$4)=0,"",IF('2.ชื่อนักเรียน'!R48="ย้าย","ย้าย",OO42))</f>
        <v/>
      </c>
      <c r="BR42" s="428">
        <v>38</v>
      </c>
      <c r="BS42" s="449"/>
      <c r="BT42" s="450"/>
      <c r="BU42" s="450"/>
      <c r="BV42" s="450"/>
      <c r="BW42" s="450"/>
      <c r="BX42" s="450"/>
      <c r="BY42" s="450"/>
      <c r="BZ42" s="450"/>
      <c r="CA42" s="450"/>
      <c r="CB42" s="450"/>
      <c r="CC42" s="450"/>
      <c r="CD42" s="450"/>
      <c r="CE42" s="450"/>
      <c r="CF42" s="450"/>
      <c r="CG42" s="450"/>
      <c r="CH42" s="450"/>
      <c r="CI42" s="450"/>
      <c r="CJ42" s="450"/>
      <c r="CK42" s="450"/>
      <c r="CL42" s="450"/>
      <c r="CM42" s="450"/>
      <c r="CN42" s="450"/>
      <c r="CO42" s="450"/>
      <c r="CP42" s="450"/>
      <c r="CQ42" s="450"/>
      <c r="CR42" s="450"/>
      <c r="CS42" s="450"/>
      <c r="CT42" s="450"/>
      <c r="CU42" s="450"/>
      <c r="CV42" s="451"/>
      <c r="CW42" s="451"/>
      <c r="CX42" s="428" t="str">
        <f>IF(COUNTA($BS$4:$CW$4)=0,"",IF('2.ชื่อนักเรียน'!R48="ย้าย","ย้าย",OS42))</f>
        <v/>
      </c>
      <c r="CY42" s="428">
        <v>38</v>
      </c>
      <c r="CZ42" s="449"/>
      <c r="DA42" s="450"/>
      <c r="DB42" s="450"/>
      <c r="DC42" s="450"/>
      <c r="DD42" s="450"/>
      <c r="DE42" s="450"/>
      <c r="DF42" s="450"/>
      <c r="DG42" s="450"/>
      <c r="DH42" s="450"/>
      <c r="DI42" s="450"/>
      <c r="DJ42" s="450"/>
      <c r="DK42" s="450"/>
      <c r="DL42" s="450"/>
      <c r="DM42" s="450"/>
      <c r="DN42" s="450"/>
      <c r="DO42" s="450"/>
      <c r="DP42" s="450"/>
      <c r="DQ42" s="450"/>
      <c r="DR42" s="450"/>
      <c r="DS42" s="450"/>
      <c r="DT42" s="450"/>
      <c r="DU42" s="450"/>
      <c r="DV42" s="450"/>
      <c r="DW42" s="450"/>
      <c r="DX42" s="450"/>
      <c r="DY42" s="450"/>
      <c r="DZ42" s="450"/>
      <c r="EA42" s="450"/>
      <c r="EB42" s="450"/>
      <c r="EC42" s="451"/>
      <c r="ED42" s="451"/>
      <c r="EE42" s="428" t="str">
        <f>IF(COUNTA($CZ$4:$ED$4)=0,"",IF('2.ชื่อนักเรียน'!R48="ย้าย","ย้าย",OW42))</f>
        <v/>
      </c>
      <c r="EF42" s="428">
        <v>38</v>
      </c>
      <c r="EG42" s="449"/>
      <c r="EH42" s="450"/>
      <c r="EI42" s="450"/>
      <c r="EJ42" s="450"/>
      <c r="EK42" s="450"/>
      <c r="EL42" s="450"/>
      <c r="EM42" s="450"/>
      <c r="EN42" s="450"/>
      <c r="EO42" s="450"/>
      <c r="EP42" s="450"/>
      <c r="EQ42" s="450"/>
      <c r="ER42" s="450"/>
      <c r="ES42" s="450"/>
      <c r="ET42" s="450"/>
      <c r="EU42" s="450"/>
      <c r="EV42" s="450"/>
      <c r="EW42" s="450"/>
      <c r="EX42" s="450"/>
      <c r="EY42" s="450"/>
      <c r="EZ42" s="450"/>
      <c r="FA42" s="450"/>
      <c r="FB42" s="450"/>
      <c r="FC42" s="450"/>
      <c r="FD42" s="450"/>
      <c r="FE42" s="450"/>
      <c r="FF42" s="450"/>
      <c r="FG42" s="450"/>
      <c r="FH42" s="450"/>
      <c r="FI42" s="450"/>
      <c r="FJ42" s="451"/>
      <c r="FK42" s="451"/>
      <c r="FL42" s="428" t="str">
        <f>IF(COUNTA($EG$4:$FK$4)=0,"",IF('2.ชื่อนักเรียน'!R48="ย้าย","ย้าย",PA42))</f>
        <v/>
      </c>
      <c r="FM42" s="428">
        <v>38</v>
      </c>
      <c r="FN42" s="449"/>
      <c r="FO42" s="450"/>
      <c r="FP42" s="450"/>
      <c r="FQ42" s="450"/>
      <c r="FR42" s="450"/>
      <c r="FS42" s="450"/>
      <c r="FT42" s="450"/>
      <c r="FU42" s="450"/>
      <c r="FV42" s="450"/>
      <c r="FW42" s="450"/>
      <c r="FX42" s="450"/>
      <c r="FY42" s="450"/>
      <c r="FZ42" s="450"/>
      <c r="GA42" s="450"/>
      <c r="GB42" s="450"/>
      <c r="GC42" s="450"/>
      <c r="GD42" s="450"/>
      <c r="GE42" s="450"/>
      <c r="GF42" s="450"/>
      <c r="GG42" s="450"/>
      <c r="GH42" s="450"/>
      <c r="GI42" s="450"/>
      <c r="GJ42" s="450"/>
      <c r="GK42" s="450"/>
      <c r="GL42" s="450"/>
      <c r="GM42" s="450"/>
      <c r="GN42" s="450"/>
      <c r="GO42" s="450"/>
      <c r="GP42" s="450"/>
      <c r="GQ42" s="451"/>
      <c r="GR42" s="451"/>
      <c r="GS42" s="428" t="str">
        <f>IF(COUNTA($FN$4:$GR$4)=0,"",IF('2.ชื่อนักเรียน'!R48="ย้าย","ย้าย",PE42))</f>
        <v/>
      </c>
      <c r="GT42" s="428">
        <v>38</v>
      </c>
      <c r="GU42" s="449"/>
      <c r="GV42" s="450"/>
      <c r="GW42" s="450"/>
      <c r="GX42" s="450"/>
      <c r="GY42" s="450"/>
      <c r="GZ42" s="450"/>
      <c r="HA42" s="450"/>
      <c r="HB42" s="450"/>
      <c r="HC42" s="450"/>
      <c r="HD42" s="450"/>
      <c r="HE42" s="450"/>
      <c r="HF42" s="450"/>
      <c r="HG42" s="450"/>
      <c r="HH42" s="450"/>
      <c r="HI42" s="450"/>
      <c r="HJ42" s="450"/>
      <c r="HK42" s="450"/>
      <c r="HL42" s="450"/>
      <c r="HM42" s="450"/>
      <c r="HN42" s="450"/>
      <c r="HO42" s="450"/>
      <c r="HP42" s="450"/>
      <c r="HQ42" s="450"/>
      <c r="HR42" s="450"/>
      <c r="HS42" s="450"/>
      <c r="HT42" s="450"/>
      <c r="HU42" s="450"/>
      <c r="HV42" s="450"/>
      <c r="HW42" s="450"/>
      <c r="HX42" s="451"/>
      <c r="HY42" s="451"/>
      <c r="HZ42" s="428" t="str">
        <f>IF(COUNTA($GU$4:HY41)=0,"",IF('2.ชื่อนักเรียน'!R48="ย้าย","ย้าย",PT42))</f>
        <v/>
      </c>
      <c r="IA42" s="428">
        <v>38</v>
      </c>
      <c r="IB42" s="449"/>
      <c r="IC42" s="450"/>
      <c r="ID42" s="450"/>
      <c r="IE42" s="450"/>
      <c r="IF42" s="450"/>
      <c r="IG42" s="450"/>
      <c r="IH42" s="450"/>
      <c r="II42" s="450"/>
      <c r="IJ42" s="450"/>
      <c r="IK42" s="450"/>
      <c r="IL42" s="450"/>
      <c r="IM42" s="450"/>
      <c r="IN42" s="450"/>
      <c r="IO42" s="450"/>
      <c r="IP42" s="450"/>
      <c r="IQ42" s="450"/>
      <c r="IR42" s="450"/>
      <c r="IS42" s="450"/>
      <c r="IT42" s="450"/>
      <c r="IU42" s="450"/>
      <c r="IV42" s="450"/>
      <c r="IW42" s="450"/>
      <c r="IX42" s="450"/>
      <c r="IY42" s="450"/>
      <c r="IZ42" s="450"/>
      <c r="JA42" s="450"/>
      <c r="JB42" s="450"/>
      <c r="JC42" s="450"/>
      <c r="JD42" s="450"/>
      <c r="JE42" s="451"/>
      <c r="JF42" s="451"/>
      <c r="JG42" s="428" t="str">
        <f>IF(COUNTA($IB$4:$JF$4)=0,"",IF('2.ชื่อนักเรียน'!R48="ย้าย","ย้าย",PX42))</f>
        <v/>
      </c>
      <c r="JH42" s="428">
        <v>38</v>
      </c>
      <c r="JI42" s="449"/>
      <c r="JJ42" s="450"/>
      <c r="JK42" s="450"/>
      <c r="JL42" s="450"/>
      <c r="JM42" s="450"/>
      <c r="JN42" s="450"/>
      <c r="JO42" s="450"/>
      <c r="JP42" s="450"/>
      <c r="JQ42" s="450"/>
      <c r="JR42" s="450"/>
      <c r="JS42" s="450"/>
      <c r="JT42" s="450"/>
      <c r="JU42" s="450"/>
      <c r="JV42" s="450"/>
      <c r="JW42" s="450"/>
      <c r="JX42" s="450"/>
      <c r="JY42" s="450"/>
      <c r="JZ42" s="450"/>
      <c r="KA42" s="450"/>
      <c r="KB42" s="450"/>
      <c r="KC42" s="450"/>
      <c r="KD42" s="450"/>
      <c r="KE42" s="450"/>
      <c r="KF42" s="450"/>
      <c r="KG42" s="450"/>
      <c r="KH42" s="450"/>
      <c r="KI42" s="450"/>
      <c r="KJ42" s="450"/>
      <c r="KK42" s="450"/>
      <c r="KL42" s="451"/>
      <c r="KM42" s="451"/>
      <c r="KN42" s="428" t="str">
        <f>IF(COUNTA($JI$4:$KM$4)=0,"",IF('2.ชื่อนักเรียน'!R48="ย้าย","ย้าย",QB42))</f>
        <v/>
      </c>
      <c r="KO42" s="428">
        <v>38</v>
      </c>
      <c r="KP42" s="449"/>
      <c r="KQ42" s="450"/>
      <c r="KR42" s="450"/>
      <c r="KS42" s="450"/>
      <c r="KT42" s="450"/>
      <c r="KU42" s="450"/>
      <c r="KV42" s="450"/>
      <c r="KW42" s="450"/>
      <c r="KX42" s="450"/>
      <c r="KY42" s="450"/>
      <c r="KZ42" s="450"/>
      <c r="LA42" s="450"/>
      <c r="LB42" s="450"/>
      <c r="LC42" s="450"/>
      <c r="LD42" s="450"/>
      <c r="LE42" s="450"/>
      <c r="LF42" s="450"/>
      <c r="LG42" s="450"/>
      <c r="LH42" s="450"/>
      <c r="LI42" s="450"/>
      <c r="LJ42" s="450"/>
      <c r="LK42" s="450"/>
      <c r="LL42" s="450"/>
      <c r="LM42" s="450"/>
      <c r="LN42" s="450"/>
      <c r="LO42" s="450"/>
      <c r="LP42" s="450"/>
      <c r="LQ42" s="450"/>
      <c r="LR42" s="450"/>
      <c r="LS42" s="451"/>
      <c r="LT42" s="451"/>
      <c r="LU42" s="428" t="str">
        <f>IF(COUNTA($KP$4:$LT$4)=0,"",IF('2.ชื่อนักเรียน'!R48="ย้าย","ย้าย",QF42))</f>
        <v/>
      </c>
      <c r="LV42" s="428">
        <v>38</v>
      </c>
      <c r="LW42" s="449"/>
      <c r="LX42" s="450"/>
      <c r="LY42" s="450"/>
      <c r="LZ42" s="450"/>
      <c r="MA42" s="450"/>
      <c r="MB42" s="450"/>
      <c r="MC42" s="450"/>
      <c r="MD42" s="450"/>
      <c r="ME42" s="450"/>
      <c r="MF42" s="450"/>
      <c r="MG42" s="450"/>
      <c r="MH42" s="450"/>
      <c r="MI42" s="450"/>
      <c r="MJ42" s="450"/>
      <c r="MK42" s="450"/>
      <c r="ML42" s="450"/>
      <c r="MM42" s="450"/>
      <c r="MN42" s="450"/>
      <c r="MO42" s="450"/>
      <c r="MP42" s="450"/>
      <c r="MQ42" s="450"/>
      <c r="MR42" s="450"/>
      <c r="MS42" s="450"/>
      <c r="MT42" s="450"/>
      <c r="MU42" s="450"/>
      <c r="MV42" s="450"/>
      <c r="MW42" s="450"/>
      <c r="MX42" s="450"/>
      <c r="MY42" s="450"/>
      <c r="MZ42" s="451"/>
      <c r="NA42" s="451"/>
      <c r="NB42" s="428" t="str">
        <f>IF(COUNTA($LW$5:$NA$5)=0,"",IF('2.ชื่อนักเรียน'!R48="ย้าย","ย้าย",QJ42))</f>
        <v/>
      </c>
      <c r="NC42" s="428">
        <v>38</v>
      </c>
      <c r="ND42" s="449"/>
      <c r="NE42" s="450"/>
      <c r="NF42" s="450"/>
      <c r="NG42" s="450"/>
      <c r="NH42" s="450"/>
      <c r="NI42" s="450"/>
      <c r="NJ42" s="450"/>
      <c r="NK42" s="450"/>
      <c r="NL42" s="450"/>
      <c r="NM42" s="450"/>
      <c r="NN42" s="450"/>
      <c r="NO42" s="450"/>
      <c r="NP42" s="450"/>
      <c r="NQ42" s="450"/>
      <c r="NR42" s="450"/>
      <c r="NS42" s="450"/>
      <c r="NT42" s="450"/>
      <c r="NU42" s="450"/>
      <c r="NV42" s="450"/>
      <c r="NW42" s="450"/>
      <c r="NX42" s="450"/>
      <c r="NY42" s="450"/>
      <c r="NZ42" s="450"/>
      <c r="OA42" s="450"/>
      <c r="OB42" s="450"/>
      <c r="OC42" s="450"/>
      <c r="OD42" s="450"/>
      <c r="OE42" s="450"/>
      <c r="OF42" s="450"/>
      <c r="OG42" s="451"/>
      <c r="OH42" s="451"/>
      <c r="OI42" s="428" t="str">
        <f>IF(COUNTA($ND$4:$OH$4)=0,"",IF('2.ชื่อนักเรียน'!R48="ย้าย","ย้าย",QN42))</f>
        <v/>
      </c>
      <c r="OJ42" s="428">
        <v>38</v>
      </c>
      <c r="OK42" s="439" t="str">
        <f>IF(OR(COUNTA($E$4:$AI$4)=0,$A42=""),"",IF('2.ชื่อนักเรียน'!R48="ย้าย","-",COUNTIF($E42:$AI42,"/")))</f>
        <v/>
      </c>
      <c r="OL42" s="440" t="str">
        <f>IF(OR(COUNTA($E$4:$AI$4)=0,$A42=""),"",IF('2.ชื่อนักเรียน'!R48="ย้าย","-",COUNTIF($E42:$AI42,"ป")))</f>
        <v/>
      </c>
      <c r="OM42" s="440" t="str">
        <f>IF(OR(COUNTA($E$4:$AI$4)=0,$A42=""),"",IF('2.ชื่อนักเรียน'!R48="ย้าย","-",COUNTIF($E42:$AI42,"ล")))</f>
        <v/>
      </c>
      <c r="ON42" s="441" t="str">
        <f>IF(OR(COUNTA($E$4:$AI$4)=0,$A42=""),"",IF('2.ชื่อนักเรียน'!R48="ย้าย","-",COUNTIF($E42:$AI42,"ข")))</f>
        <v/>
      </c>
      <c r="OO42" s="439" t="str">
        <f>IF(OR(COUNTA($AL$4:$BP$4)=0,$A42=""),"",IF('2.ชื่อนักเรียน'!R48="ย้าย","-",COUNTIF($AL42:$BP42,"/")))</f>
        <v/>
      </c>
      <c r="OP42" s="440" t="str">
        <f>IF(OR(COUNTA($AL$4:$BP$4)=0,$A42=""),"",IF('2.ชื่อนักเรียน'!R48="ย้าย","-",COUNTIF($AL42:$BP42,"ป")))</f>
        <v/>
      </c>
      <c r="OQ42" s="440" t="str">
        <f>IF(OR(COUNTA($AL$4:$BP$4)=0,$A42=""),"",IF('2.ชื่อนักเรียน'!R48="ย้าย","-",COUNTIF($AL42:$BP42,"ล")))</f>
        <v/>
      </c>
      <c r="OR42" s="441" t="str">
        <f>IF(OR(COUNTA($AL$4:$BP$4)=0,$A42=""),"",IF('2.ชื่อนักเรียน'!R48="ย้าย","-",COUNTIF($AL42:$BP42,"ข")))</f>
        <v/>
      </c>
      <c r="OS42" s="439" t="str">
        <f>IF(OR(COUNTA($BS$4:$CW$4)=0,$A42=""),"",IF('2.ชื่อนักเรียน'!R48="ย้าย","-",COUNTIF($BS42:$CW42,"/")))</f>
        <v/>
      </c>
      <c r="OT42" s="440" t="str">
        <f>IF(OR(COUNTA($BS$4:$CW$4)=0,$A42=""),"",IF('2.ชื่อนักเรียน'!R48="ย้าย","-",COUNTIF($BS42:$CW42,"ป")))</f>
        <v/>
      </c>
      <c r="OU42" s="440" t="str">
        <f>IF(OR(COUNTA($BS$4:$CW$4)=0,$A42=""),"",IF('2.ชื่อนักเรียน'!R48="ย้าย","-",COUNTIF($BS42:$CW42,"ล")))</f>
        <v/>
      </c>
      <c r="OV42" s="441" t="str">
        <f>IF(OR(COUNTA($BS$4:$CW$4)=0,$A42=""),"",IF('2.ชื่อนักเรียน'!R48="ย้าย","-",COUNTIF($BS42:$CW42,"ข")))</f>
        <v/>
      </c>
      <c r="OW42" s="439" t="str">
        <f>IF(OR(COUNTA($CZ$4:$ED$4)=0,$A42=""),"",IF('2.ชื่อนักเรียน'!R48="ย้าย","-",COUNTIF($CZ42:$ED42,"/")))</f>
        <v/>
      </c>
      <c r="OX42" s="440" t="str">
        <f>IF(OR(COUNTA($CZ$4:$ED$4)=0,$A42=""),"",IF('2.ชื่อนักเรียน'!R48="ย้าย","-",COUNTIF($CZ42:$ED42,"ป")))</f>
        <v/>
      </c>
      <c r="OY42" s="440" t="str">
        <f>IF(OR(COUNTA($CZ$4:$ED$4)=0,A42=""),"",IF('2.ชื่อนักเรียน'!R48="ย้าย","-",COUNTIF($CZ42:$ED42,"ล")))</f>
        <v/>
      </c>
      <c r="OZ42" s="441" t="str">
        <f>IF(OR(COUNTA($CZ$4:$ED$4)=0,A42=""),"",IF('2.ชื่อนักเรียน'!R48="ย้าย","-",COUNTIF($CZ42:$ED42,"ข")))</f>
        <v/>
      </c>
      <c r="PA42" s="439" t="str">
        <f>IF(OR(COUNTA($EG$4:$FK$4)=0,$A42=""),"",IF('2.ชื่อนักเรียน'!R48="ย้าย","-",COUNTIF($EG42:$FK42,"/")))</f>
        <v/>
      </c>
      <c r="PB42" s="440" t="str">
        <f>IF(OR(COUNTA($EG$4:$FK$4)=0,$A42=""),"",IF('2.ชื่อนักเรียน'!R48="ย้าย","-",COUNTIF($EG42:$FK42,"ป")))</f>
        <v/>
      </c>
      <c r="PC42" s="440" t="str">
        <f>IF(OR(COUNTA($EG$4:$FK$4)=0,A42=""),"",IF('2.ชื่อนักเรียน'!R48="ย้าย","-",COUNTIF($EG42:$FK42,"ล")))</f>
        <v/>
      </c>
      <c r="PD42" s="441" t="str">
        <f>IF(OR(COUNTA($EG$4:$FK$4)=0,A42=""),"",IF('2.ชื่อนักเรียน'!R48="ย้าย","-",COUNTIF($EG42:$FK42,"ข")))</f>
        <v/>
      </c>
      <c r="PE42" s="439" t="str">
        <f>IF(OR(COUNTA($FN$4:$GR$4)=0,$A42=""),"",IF('2.ชื่อนักเรียน'!R48="ย้าย","-",COUNTIF($FN42:$GR42,"/")))</f>
        <v/>
      </c>
      <c r="PF42" s="440" t="str">
        <f>IF(OR(COUNTA($FN$4:$GR$4)=0,$A42=""),"",IF('2.ชื่อนักเรียน'!R48="ย้าย","-",COUNTIF($FN42:$GR42,"ป")))</f>
        <v/>
      </c>
      <c r="PG42" s="440" t="str">
        <f>IF(OR(COUNTA($FN$4:$GR$4)=0,A42=""),"",IF('2.ชื่อนักเรียน'!R48="ย้าย","-",COUNTIF($FN42:$GR42,"ล")))</f>
        <v/>
      </c>
      <c r="PH42" s="440" t="str">
        <f>IF(OR(COUNTA($FN$4:$GR$4)=0,A42=""),"",IF('2.ชื่อนักเรียน'!R48="ย้าย","-",COUNTIF($FN42:$GR42,"ข")))</f>
        <v/>
      </c>
      <c r="PI42" s="439" t="str">
        <f>IF(OR(COUNTA($OK$3:$PD$3,$PE$3)=0,$A42=""),"",IF('2.ชื่อนักเรียน'!R48="ย้าย","-",SUM(OK42,OO42,OS42,OW42,PA42,PE42)))</f>
        <v/>
      </c>
      <c r="PJ42" s="440" t="str">
        <f>IF(OR(COUNTA($OK$3:$PD$3,$PE$3)=0,$A42=""),"",IF('2.ชื่อนักเรียน'!R48="ย้าย","-",SUM(OL42,OP42,OT42,OX42,PB42,PF42)))</f>
        <v/>
      </c>
      <c r="PK42" s="440" t="str">
        <f>IF(OR(COUNTA($OK$3:$PD$3,$PE$3)=0,$A42=""),"",IF('2.ชื่อนักเรียน'!R48="ย้าย","-",SUM(OM42,OQ42,OU42,OY42,PC42,PG42)))</f>
        <v/>
      </c>
      <c r="PL42" s="452" t="str">
        <f>IF(OR(COUNTA($OK$3:$PD$3,$PE$3)=0,$A42=""),"",IF('2.ชื่อนักเรียน'!R48="ย้าย","-",SUM(ON42,OR42,OV42,OZ42,PD42,PH42)))</f>
        <v/>
      </c>
      <c r="PM42" s="428" t="str">
        <f t="shared" si="0"/>
        <v/>
      </c>
      <c r="PN42" s="442" t="str">
        <f>IF(PM42="","",IF('2.ชื่อนักเรียน'!R48="ย้าย","ย้าย",(PM42*100)/COUNTA($E$4:$AI$4,$AL$4:$BP$4,$BS$4:$CW$4,$CZ$4:$ED$4,$EG$4:$FK$4)))</f>
        <v/>
      </c>
      <c r="PO42" s="428">
        <v>38</v>
      </c>
      <c r="PP42" s="439" t="str">
        <f>IF(OR(COUNTA($FN$4:$GR$4)=0,$A42=""),"",IF('2.ชื่อนักเรียน'!R48="ย้าย","-",COUNTIF($FN42:$GR42,"/")))</f>
        <v/>
      </c>
      <c r="PQ42" s="440" t="str">
        <f>IF(OR(COUNTA($FN$4:$GR$4)=0,$A42=""),"",IF('2.ชื่อนักเรียน'!R48="ย้าย","-",COUNTIF($FN42:$GR42,"ป")))</f>
        <v/>
      </c>
      <c r="PR42" s="440" t="str">
        <f>IF(OR(COUNTA($FN$4:$GR$4)=0,A42=""),"",IF('2.ชื่อนักเรียน'!R48="ย้าย","-",COUNTIF($FN42:$GR42,"ล")))</f>
        <v/>
      </c>
      <c r="PS42" s="441" t="str">
        <f>IF(OR(COUNTA($FN$4:$GR$4)=0,A42=""),"",IF('2.ชื่อนักเรียน'!R48="ย้าย","-",COUNTIF($FN42:$GR42,"ข")))</f>
        <v/>
      </c>
      <c r="PT42" s="439" t="str">
        <f>IF(OR(COUNTA($GU$4:$HY$4)=0,$A42=""),"",IF('2.ชื่อนักเรียน'!R48="ย้าย","-",COUNTIF($GU42:$HY42,"/")))</f>
        <v/>
      </c>
      <c r="PU42" s="440" t="str">
        <f>IF(OR(COUNTA($GU$4:$HY$4)=0,$A42=""),"",IF('2.ชื่อนักเรียน'!R48="ย้าย","-",COUNTIF($GU42:$HY42,"ป")))</f>
        <v/>
      </c>
      <c r="PV42" s="440" t="str">
        <f>IF(OR(COUNTA($GU$4:$HY$4)=0,$A42=""),"",IF('2.ชื่อนักเรียน'!R48="ย้าย","-",COUNTIF($GU42:$HY42,"ล")))</f>
        <v/>
      </c>
      <c r="PW42" s="441" t="str">
        <f>IF(OR(COUNTA($GU$4:$HY$4)=0,$A42=""),"",IF('2.ชื่อนักเรียน'!R48="ย้าย","-",COUNTIF($GU42:$HY42,"ข")))</f>
        <v/>
      </c>
      <c r="PX42" s="439" t="str">
        <f>IF(OR(COUNTA($IB$4:$JF$4)=0,$A42=""),"",IF('2.ชื่อนักเรียน'!R48="ย้าย","-",COUNTIF($IB42:$JF42,"/")))</f>
        <v/>
      </c>
      <c r="PY42" s="440" t="str">
        <f>IF(OR(COUNTA($IB$4:$JF$4)=0,$A42=""),"",IF('2.ชื่อนักเรียน'!R48="ย้าย","-",COUNTIF($IB42:$JF42,"ป")))</f>
        <v/>
      </c>
      <c r="PZ42" s="440" t="str">
        <f>IF(OR(COUNTA($IB$4:$JF$4)=0,$A42=""),"",IF('2.ชื่อนักเรียน'!R48="ย้าย","-",COUNTIF($IB42:$JF42,"ล")))</f>
        <v/>
      </c>
      <c r="QA42" s="441" t="str">
        <f>IF(OR(COUNTA($IB$4:$JF$4)=0,$A42=""),"",IF('2.ชื่อนักเรียน'!R48="ย้าย","-",COUNTIF($IB42:$JF42,"ข")))</f>
        <v/>
      </c>
      <c r="QB42" s="439" t="str">
        <f>IF(OR(COUNTA($JI$4:$KM$4)=0,$A42=""),"",IF('2.ชื่อนักเรียน'!R48="ย้าย","-",COUNTIF($JI42:$KM42,"/")))</f>
        <v/>
      </c>
      <c r="QC42" s="440" t="str">
        <f>IF(OR(COUNTA($JI$4:$KM$4)=0,$A42=""),"",IF('2.ชื่อนักเรียน'!R48="ย้าย","-",COUNTIF($JI42:$KM42,"ป")))</f>
        <v/>
      </c>
      <c r="QD42" s="440" t="str">
        <f>IF(OR(COUNTA($JI$4:$KM$4)=0,$A42=""),"",IF('2.ชื่อนักเรียน'!R48="ย้าย","-",COUNTIF($JI42:$KM42,"ล")))</f>
        <v/>
      </c>
      <c r="QE42" s="441" t="str">
        <f>IF(OR(COUNTA($JI$4:$KM$4)=0,$A42=""),"",IF('2.ชื่อนักเรียน'!R48="ย้าย","-",COUNTIF($JI42:$KM42,"ข")))</f>
        <v/>
      </c>
      <c r="QF42" s="439" t="str">
        <f>IF(OR(COUNTA($KP$4:$LT$4)=0,$A42=""),"",IF('2.ชื่อนักเรียน'!R48="ย้าย","-",COUNTIF($KP42:$LT42,"/")))</f>
        <v/>
      </c>
      <c r="QG42" s="440" t="str">
        <f>IF(OR(COUNTA($KP$4:$LT$4)=0,$A42=""),"",IF('2.ชื่อนักเรียน'!R48="ย้าย","-",COUNTIF($KP42:$LT42,"ป")))</f>
        <v/>
      </c>
      <c r="QH42" s="440" t="str">
        <f>IF(OR(COUNTA($KP$4:$LT$4)=0,$A42=""),"",IF('2.ชื่อนักเรียน'!R48="ย้าย","-",COUNTIF($KP42:$LT42,"ล")))</f>
        <v/>
      </c>
      <c r="QI42" s="441" t="str">
        <f>IF(OR(COUNTA($KP$4:$LT$4)=0,$A42=""),"",IF('2.ชื่อนักเรียน'!R48="ย้าย","-",COUNTIF($KP42:$LT42,"ข")))</f>
        <v/>
      </c>
      <c r="QJ42" s="439" t="str">
        <f>IF(OR(COUNTA($LW$4:$NA$4)=0,$A42=""),"",IF('2.ชื่อนักเรียน'!R48="ย้าย","-",COUNTIF($LW42:$NA42,"/")))</f>
        <v/>
      </c>
      <c r="QK42" s="440" t="str">
        <f>IF(OR(COUNTA($LW$4:$NA$4)=0,$A42=""),"",IF('2.ชื่อนักเรียน'!R48="ย้าย","-",COUNTIF($LW42:$NA42,"ป")))</f>
        <v/>
      </c>
      <c r="QL42" s="440" t="str">
        <f>IF(OR(COUNTA($LW$4:$NA$4)=0,$A42=""),"",IF('2.ชื่อนักเรียน'!R48="ย้าย","-",COUNTIF($LW42:$NA42,"ล")))</f>
        <v/>
      </c>
      <c r="QM42" s="441" t="str">
        <f>IF(OR(COUNTA($LW$4:$NA$4)=0,$A42=""),"",IF('2.ชื่อนักเรียน'!R48="ย้าย","-",COUNTIF($LW42:$NA42,"ข")))</f>
        <v/>
      </c>
      <c r="QN42" s="439" t="str">
        <f>IF(OR(COUNTA($ND$4:$OH$4)=0,$A42=""),"",IF('2.ชื่อนักเรียน'!R48="ย้าย","-",COUNTIF($ND42:$OH42,"/")))</f>
        <v/>
      </c>
      <c r="QO42" s="440" t="str">
        <f>IF(OR(COUNTA($ND$4:$OH$4)=0,$A42=""),"",IF('2.ชื่อนักเรียน'!R48="ย้าย","-",COUNTIF($ND42:$OH42,"ป")))</f>
        <v/>
      </c>
      <c r="QP42" s="440" t="str">
        <f>IF(OR(COUNTA($ND$4:$OH$4)=0,$A42=""),"",IF('2.ชื่อนักเรียน'!R48="ย้าย","-",COUNTIF($ND42:$OH42,"ล")))</f>
        <v/>
      </c>
      <c r="QQ42" s="440" t="str">
        <f>IF(OR(COUNTA($ND$4:$OH$4)=0,$A42=""),"",IF('2.ชื่อนักเรียน'!R48="ย้าย","-",COUNTIF($ND42:$OH42,"ข")))</f>
        <v/>
      </c>
      <c r="QR42" s="439" t="str">
        <f>IF(OR(COUNTA($PP$3:$QM$3,$QN$3)=0,$A42=""),"",IF('2.ชื่อนักเรียน'!R48="ย้าย","-",SUM(PP42,PT42,PX42,QB42,QF42,QJ42,QN42)))</f>
        <v/>
      </c>
      <c r="QS42" s="440" t="str">
        <f>IF(OR(COUNTA($PP$3:$QM$3,$QN$3)=0,$A42=""),"",IF('2.ชื่อนักเรียน'!R48="ย้าย","-",SUM(PQ42,PU42,PY42,QC42,QG42,QK42,QO42)))</f>
        <v/>
      </c>
      <c r="QT42" s="440" t="str">
        <f>IF(OR(COUNTA($PP$3:$QM$3,$QN$3)=0,$A42=""),"",IF('2.ชื่อนักเรียน'!R48="ย้าย","-",SUM(PR42,PV42,PZ42,QD42,QH42,QL42,QP42)))</f>
        <v/>
      </c>
      <c r="QU42" s="452" t="str">
        <f>IF(OR(COUNTA($PP$3:$QM$3,$QN$3)=0,$A42=""),"",IF('2.ชื่อนักเรียน'!R48="ย้าย","-",SUM(PS42,PW42,QA42,QE42,QI42,QM42,QQ42)))</f>
        <v/>
      </c>
      <c r="QV42" s="428" t="str">
        <f t="shared" si="1"/>
        <v/>
      </c>
      <c r="QW42" s="442" t="str">
        <f>IF(QV42="","",IF('2.ชื่อนักเรียน'!R48="ย้าย","ย้าย",(QV42*100)/COUNTA($GU$4:$HY$4,$IB$4:$JF$4,$JI$4:$KM$4,$KP$4:$LT$4,$LW$4:$NA$4,$ND$4:$OH$4,$FN$4:$GR$4)))</f>
        <v/>
      </c>
      <c r="QX42" s="453" t="str">
        <f>IF('2.ชื่อนักเรียน'!C48="","",'2.ชื่อนักเรียน'!C48)</f>
        <v/>
      </c>
      <c r="QY42" s="454" t="str">
        <f>IF('2.ชื่อนักเรียน'!D48="","",'2.ชื่อนักเรียน'!D48)</f>
        <v/>
      </c>
      <c r="QZ42" s="428" t="str">
        <f>IF(A42="","",IF('2.ชื่อนักเรียน'!R48="ย้าย","-",$RN$4))</f>
        <v/>
      </c>
      <c r="RA42" s="428" t="str">
        <f>IF(A42="","",IF('2.ชื่อนักเรียน'!R48="ย้าย","-",SUM(PP42,OK42,OO42,OS42,OW42,PA42,PE42,PT42,PX42,QB42,QF42,QJ42,QN42)))</f>
        <v/>
      </c>
      <c r="RB42" s="428" t="str">
        <f>IF(A42="","",IF('2.ชื่อนักเรียน'!R48="ย้าย","-",SUM(PQ42,OL42,OP42,OT42,OX42,PB42,PF42,PU42,PY42,QC42,QG42,QK42,QO42)))</f>
        <v/>
      </c>
      <c r="RC42" s="428" t="str">
        <f>IF(A42="","",IF('2.ชื่อนักเรียน'!R48="ย้าย","-",SUM(PR42,OM42,OQ42,OU42,OY42,PC42,PG42,PV42,PZ42,QD42,QH42,QL42,QP42)))</f>
        <v/>
      </c>
      <c r="RD42" s="455" t="str">
        <f>IF(A42="","",IF('2.ชื่อนักเรียน'!R48="ย้าย","-",SUM(PS42,ON42,OR42,OV42,OZ42,PD42,PH42,PW42,QA42,QE42,QI42,QM42,QQ42)))</f>
        <v/>
      </c>
      <c r="RE42" s="442" t="str">
        <f>IF(A42="","",IF('2.ชื่อนักเรียน'!R48="ย้าย","-",(RA42*100)/QZ42))</f>
        <v/>
      </c>
      <c r="RF42" s="428" t="str">
        <f>IF(A42="","",IF('2.ชื่อนักเรียน'!R48="ย้าย","-",RA42))</f>
        <v/>
      </c>
      <c r="RG42" s="442" t="str">
        <f>IF(A42="","",IF('2.ชื่อนักเรียน'!R48="ย้าย","ย้าย",RE42))</f>
        <v/>
      </c>
      <c r="RH42" s="456"/>
    </row>
    <row r="43" spans="1:476" ht="21" customHeight="1">
      <c r="A43" s="446" t="str">
        <f>IF('2.ชื่อนักเรียน'!C49="","",'2.ชื่อนักเรียน'!C49)</f>
        <v/>
      </c>
      <c r="B43" s="447" t="str">
        <f>IF('2.ชื่อนักเรียน'!D49="","",'2.ชื่อนักเรียน'!D49)</f>
        <v/>
      </c>
      <c r="C43" s="447" t="str">
        <f>IF('2.ชื่อนักเรียน'!R49="","",'2.ชื่อนักเรียน'!R49)</f>
        <v/>
      </c>
      <c r="D43" s="428">
        <v>39</v>
      </c>
      <c r="E43" s="449"/>
      <c r="F43" s="450"/>
      <c r="G43" s="450"/>
      <c r="H43" s="450"/>
      <c r="I43" s="450"/>
      <c r="J43" s="450"/>
      <c r="K43" s="450"/>
      <c r="L43" s="450"/>
      <c r="M43" s="450"/>
      <c r="N43" s="450"/>
      <c r="O43" s="450"/>
      <c r="P43" s="450"/>
      <c r="Q43" s="450"/>
      <c r="R43" s="450"/>
      <c r="S43" s="450"/>
      <c r="T43" s="450"/>
      <c r="U43" s="450"/>
      <c r="V43" s="450"/>
      <c r="W43" s="450"/>
      <c r="X43" s="450"/>
      <c r="Y43" s="450"/>
      <c r="Z43" s="450"/>
      <c r="AA43" s="450"/>
      <c r="AB43" s="450"/>
      <c r="AC43" s="450"/>
      <c r="AD43" s="450"/>
      <c r="AE43" s="450"/>
      <c r="AF43" s="450"/>
      <c r="AG43" s="450"/>
      <c r="AH43" s="451"/>
      <c r="AI43" s="451"/>
      <c r="AJ43" s="428" t="str">
        <f>IF(COUNTA($E$3:$AI$3)=0,"",IF('2.ชื่อนักเรียน'!R49="ย้าย","ย้าย",OK43))</f>
        <v/>
      </c>
      <c r="AK43" s="428">
        <v>39</v>
      </c>
      <c r="AL43" s="449"/>
      <c r="AM43" s="450"/>
      <c r="AN43" s="450"/>
      <c r="AO43" s="450"/>
      <c r="AP43" s="450"/>
      <c r="AQ43" s="450"/>
      <c r="AR43" s="450"/>
      <c r="AS43" s="450"/>
      <c r="AT43" s="450"/>
      <c r="AU43" s="450"/>
      <c r="AV43" s="450"/>
      <c r="AW43" s="450"/>
      <c r="AX43" s="450"/>
      <c r="AY43" s="450"/>
      <c r="AZ43" s="450"/>
      <c r="BA43" s="450"/>
      <c r="BB43" s="450"/>
      <c r="BC43" s="450"/>
      <c r="BD43" s="450"/>
      <c r="BE43" s="450"/>
      <c r="BF43" s="450"/>
      <c r="BG43" s="450"/>
      <c r="BH43" s="450"/>
      <c r="BI43" s="450"/>
      <c r="BJ43" s="450"/>
      <c r="BK43" s="450"/>
      <c r="BL43" s="450"/>
      <c r="BM43" s="450"/>
      <c r="BN43" s="450"/>
      <c r="BO43" s="451"/>
      <c r="BP43" s="451"/>
      <c r="BQ43" s="428" t="str">
        <f>IF(COUNTA($AL$4:$BP$4)=0,"",IF('2.ชื่อนักเรียน'!R49="ย้าย","ย้าย",OO43))</f>
        <v/>
      </c>
      <c r="BR43" s="428">
        <v>39</v>
      </c>
      <c r="BS43" s="449"/>
      <c r="BT43" s="450"/>
      <c r="BU43" s="450"/>
      <c r="BV43" s="450"/>
      <c r="BW43" s="450"/>
      <c r="BX43" s="450"/>
      <c r="BY43" s="450"/>
      <c r="BZ43" s="450"/>
      <c r="CA43" s="450"/>
      <c r="CB43" s="450"/>
      <c r="CC43" s="450"/>
      <c r="CD43" s="450"/>
      <c r="CE43" s="450"/>
      <c r="CF43" s="450"/>
      <c r="CG43" s="450"/>
      <c r="CH43" s="450"/>
      <c r="CI43" s="450"/>
      <c r="CJ43" s="450"/>
      <c r="CK43" s="450"/>
      <c r="CL43" s="450"/>
      <c r="CM43" s="450"/>
      <c r="CN43" s="450"/>
      <c r="CO43" s="450"/>
      <c r="CP43" s="450"/>
      <c r="CQ43" s="450"/>
      <c r="CR43" s="450"/>
      <c r="CS43" s="450"/>
      <c r="CT43" s="450"/>
      <c r="CU43" s="450"/>
      <c r="CV43" s="451"/>
      <c r="CW43" s="451"/>
      <c r="CX43" s="428" t="str">
        <f>IF(COUNTA($BS$4:$CW$4)=0,"",IF('2.ชื่อนักเรียน'!R49="ย้าย","ย้าย",OS43))</f>
        <v/>
      </c>
      <c r="CY43" s="428">
        <v>39</v>
      </c>
      <c r="CZ43" s="449"/>
      <c r="DA43" s="450"/>
      <c r="DB43" s="450"/>
      <c r="DC43" s="450"/>
      <c r="DD43" s="450"/>
      <c r="DE43" s="450"/>
      <c r="DF43" s="450"/>
      <c r="DG43" s="450"/>
      <c r="DH43" s="450"/>
      <c r="DI43" s="450"/>
      <c r="DJ43" s="450"/>
      <c r="DK43" s="450"/>
      <c r="DL43" s="450"/>
      <c r="DM43" s="450"/>
      <c r="DN43" s="450"/>
      <c r="DO43" s="450"/>
      <c r="DP43" s="450"/>
      <c r="DQ43" s="450"/>
      <c r="DR43" s="450"/>
      <c r="DS43" s="450"/>
      <c r="DT43" s="450"/>
      <c r="DU43" s="450"/>
      <c r="DV43" s="450"/>
      <c r="DW43" s="450"/>
      <c r="DX43" s="450"/>
      <c r="DY43" s="450"/>
      <c r="DZ43" s="450"/>
      <c r="EA43" s="450"/>
      <c r="EB43" s="450"/>
      <c r="EC43" s="451"/>
      <c r="ED43" s="451"/>
      <c r="EE43" s="428" t="str">
        <f>IF(COUNTA($CZ$4:$ED$4)=0,"",IF('2.ชื่อนักเรียน'!R49="ย้าย","ย้าย",OW43))</f>
        <v/>
      </c>
      <c r="EF43" s="428">
        <v>39</v>
      </c>
      <c r="EG43" s="449"/>
      <c r="EH43" s="450"/>
      <c r="EI43" s="450"/>
      <c r="EJ43" s="450"/>
      <c r="EK43" s="450"/>
      <c r="EL43" s="450"/>
      <c r="EM43" s="450"/>
      <c r="EN43" s="450"/>
      <c r="EO43" s="450"/>
      <c r="EP43" s="450"/>
      <c r="EQ43" s="450"/>
      <c r="ER43" s="450"/>
      <c r="ES43" s="450"/>
      <c r="ET43" s="450"/>
      <c r="EU43" s="450"/>
      <c r="EV43" s="450"/>
      <c r="EW43" s="450"/>
      <c r="EX43" s="450"/>
      <c r="EY43" s="450"/>
      <c r="EZ43" s="450"/>
      <c r="FA43" s="450"/>
      <c r="FB43" s="450"/>
      <c r="FC43" s="450"/>
      <c r="FD43" s="450"/>
      <c r="FE43" s="450"/>
      <c r="FF43" s="450"/>
      <c r="FG43" s="450"/>
      <c r="FH43" s="450"/>
      <c r="FI43" s="450"/>
      <c r="FJ43" s="451"/>
      <c r="FK43" s="451"/>
      <c r="FL43" s="428" t="str">
        <f>IF(COUNTA($EG$4:$FK$4)=0,"",IF('2.ชื่อนักเรียน'!R49="ย้าย","ย้าย",PA43))</f>
        <v/>
      </c>
      <c r="FM43" s="428">
        <v>39</v>
      </c>
      <c r="FN43" s="449"/>
      <c r="FO43" s="450"/>
      <c r="FP43" s="450"/>
      <c r="FQ43" s="450"/>
      <c r="FR43" s="450"/>
      <c r="FS43" s="450"/>
      <c r="FT43" s="450"/>
      <c r="FU43" s="450"/>
      <c r="FV43" s="450"/>
      <c r="FW43" s="450"/>
      <c r="FX43" s="450"/>
      <c r="FY43" s="450"/>
      <c r="FZ43" s="450"/>
      <c r="GA43" s="450"/>
      <c r="GB43" s="450"/>
      <c r="GC43" s="450"/>
      <c r="GD43" s="450"/>
      <c r="GE43" s="450"/>
      <c r="GF43" s="450"/>
      <c r="GG43" s="450"/>
      <c r="GH43" s="450"/>
      <c r="GI43" s="450"/>
      <c r="GJ43" s="450"/>
      <c r="GK43" s="450"/>
      <c r="GL43" s="450"/>
      <c r="GM43" s="450"/>
      <c r="GN43" s="450"/>
      <c r="GO43" s="450"/>
      <c r="GP43" s="450"/>
      <c r="GQ43" s="451"/>
      <c r="GR43" s="451"/>
      <c r="GS43" s="428" t="str">
        <f>IF(COUNTA($FN$4:$GR$4)=0,"",IF('2.ชื่อนักเรียน'!R49="ย้าย","ย้าย",PE43))</f>
        <v/>
      </c>
      <c r="GT43" s="428">
        <v>39</v>
      </c>
      <c r="GU43" s="449"/>
      <c r="GV43" s="450"/>
      <c r="GW43" s="450"/>
      <c r="GX43" s="450"/>
      <c r="GY43" s="450"/>
      <c r="GZ43" s="450"/>
      <c r="HA43" s="450"/>
      <c r="HB43" s="450"/>
      <c r="HC43" s="450"/>
      <c r="HD43" s="450"/>
      <c r="HE43" s="450"/>
      <c r="HF43" s="450"/>
      <c r="HG43" s="450"/>
      <c r="HH43" s="450"/>
      <c r="HI43" s="450"/>
      <c r="HJ43" s="450"/>
      <c r="HK43" s="450"/>
      <c r="HL43" s="450"/>
      <c r="HM43" s="450"/>
      <c r="HN43" s="450"/>
      <c r="HO43" s="450"/>
      <c r="HP43" s="450"/>
      <c r="HQ43" s="450"/>
      <c r="HR43" s="450"/>
      <c r="HS43" s="450"/>
      <c r="HT43" s="450"/>
      <c r="HU43" s="450"/>
      <c r="HV43" s="450"/>
      <c r="HW43" s="450"/>
      <c r="HX43" s="451"/>
      <c r="HY43" s="451"/>
      <c r="HZ43" s="428" t="str">
        <f>IF(COUNTA($GU$4:HY42)=0,"",IF('2.ชื่อนักเรียน'!R49="ย้าย","ย้าย",PT43))</f>
        <v/>
      </c>
      <c r="IA43" s="428">
        <v>39</v>
      </c>
      <c r="IB43" s="449"/>
      <c r="IC43" s="450"/>
      <c r="ID43" s="450"/>
      <c r="IE43" s="450"/>
      <c r="IF43" s="450"/>
      <c r="IG43" s="450"/>
      <c r="IH43" s="450"/>
      <c r="II43" s="450"/>
      <c r="IJ43" s="450"/>
      <c r="IK43" s="450"/>
      <c r="IL43" s="450"/>
      <c r="IM43" s="450"/>
      <c r="IN43" s="450"/>
      <c r="IO43" s="450"/>
      <c r="IP43" s="450"/>
      <c r="IQ43" s="450"/>
      <c r="IR43" s="450"/>
      <c r="IS43" s="450"/>
      <c r="IT43" s="450"/>
      <c r="IU43" s="450"/>
      <c r="IV43" s="450"/>
      <c r="IW43" s="450"/>
      <c r="IX43" s="450"/>
      <c r="IY43" s="450"/>
      <c r="IZ43" s="450"/>
      <c r="JA43" s="450"/>
      <c r="JB43" s="450"/>
      <c r="JC43" s="450"/>
      <c r="JD43" s="450"/>
      <c r="JE43" s="451"/>
      <c r="JF43" s="451"/>
      <c r="JG43" s="428" t="str">
        <f>IF(COUNTA($IB$4:$JF$4)=0,"",IF('2.ชื่อนักเรียน'!R49="ย้าย","ย้าย",PX43))</f>
        <v/>
      </c>
      <c r="JH43" s="428">
        <v>39</v>
      </c>
      <c r="JI43" s="449"/>
      <c r="JJ43" s="450"/>
      <c r="JK43" s="450"/>
      <c r="JL43" s="450"/>
      <c r="JM43" s="450"/>
      <c r="JN43" s="450"/>
      <c r="JO43" s="450"/>
      <c r="JP43" s="450"/>
      <c r="JQ43" s="450"/>
      <c r="JR43" s="450"/>
      <c r="JS43" s="450"/>
      <c r="JT43" s="450"/>
      <c r="JU43" s="450"/>
      <c r="JV43" s="450"/>
      <c r="JW43" s="450"/>
      <c r="JX43" s="450"/>
      <c r="JY43" s="450"/>
      <c r="JZ43" s="450"/>
      <c r="KA43" s="450"/>
      <c r="KB43" s="450"/>
      <c r="KC43" s="450"/>
      <c r="KD43" s="450"/>
      <c r="KE43" s="450"/>
      <c r="KF43" s="450"/>
      <c r="KG43" s="450"/>
      <c r="KH43" s="450"/>
      <c r="KI43" s="450"/>
      <c r="KJ43" s="450"/>
      <c r="KK43" s="450"/>
      <c r="KL43" s="451"/>
      <c r="KM43" s="451"/>
      <c r="KN43" s="428" t="str">
        <f>IF(COUNTA($JI$4:$KM$4)=0,"",IF('2.ชื่อนักเรียน'!R49="ย้าย","ย้าย",QB43))</f>
        <v/>
      </c>
      <c r="KO43" s="428">
        <v>39</v>
      </c>
      <c r="KP43" s="449"/>
      <c r="KQ43" s="450"/>
      <c r="KR43" s="450"/>
      <c r="KS43" s="450"/>
      <c r="KT43" s="450"/>
      <c r="KU43" s="450"/>
      <c r="KV43" s="450"/>
      <c r="KW43" s="450"/>
      <c r="KX43" s="450"/>
      <c r="KY43" s="450"/>
      <c r="KZ43" s="450"/>
      <c r="LA43" s="450"/>
      <c r="LB43" s="450"/>
      <c r="LC43" s="450"/>
      <c r="LD43" s="450"/>
      <c r="LE43" s="450"/>
      <c r="LF43" s="450"/>
      <c r="LG43" s="450"/>
      <c r="LH43" s="450"/>
      <c r="LI43" s="450"/>
      <c r="LJ43" s="450"/>
      <c r="LK43" s="450"/>
      <c r="LL43" s="450"/>
      <c r="LM43" s="450"/>
      <c r="LN43" s="450"/>
      <c r="LO43" s="450"/>
      <c r="LP43" s="450"/>
      <c r="LQ43" s="450"/>
      <c r="LR43" s="450"/>
      <c r="LS43" s="451"/>
      <c r="LT43" s="451"/>
      <c r="LU43" s="428" t="str">
        <f>IF(COUNTA($KP$4:$LT$4)=0,"",IF('2.ชื่อนักเรียน'!R49="ย้าย","ย้าย",QF43))</f>
        <v/>
      </c>
      <c r="LV43" s="428">
        <v>39</v>
      </c>
      <c r="LW43" s="449"/>
      <c r="LX43" s="450"/>
      <c r="LY43" s="450"/>
      <c r="LZ43" s="450"/>
      <c r="MA43" s="450"/>
      <c r="MB43" s="450"/>
      <c r="MC43" s="450"/>
      <c r="MD43" s="450"/>
      <c r="ME43" s="450"/>
      <c r="MF43" s="450"/>
      <c r="MG43" s="450"/>
      <c r="MH43" s="450"/>
      <c r="MI43" s="450"/>
      <c r="MJ43" s="450"/>
      <c r="MK43" s="450"/>
      <c r="ML43" s="450"/>
      <c r="MM43" s="450"/>
      <c r="MN43" s="450"/>
      <c r="MO43" s="450"/>
      <c r="MP43" s="450"/>
      <c r="MQ43" s="450"/>
      <c r="MR43" s="450"/>
      <c r="MS43" s="450"/>
      <c r="MT43" s="450"/>
      <c r="MU43" s="450"/>
      <c r="MV43" s="450"/>
      <c r="MW43" s="450"/>
      <c r="MX43" s="450"/>
      <c r="MY43" s="450"/>
      <c r="MZ43" s="451"/>
      <c r="NA43" s="451"/>
      <c r="NB43" s="428" t="str">
        <f>IF(COUNTA($LW$5:$NA$5)=0,"",IF('2.ชื่อนักเรียน'!R49="ย้าย","ย้าย",QJ43))</f>
        <v/>
      </c>
      <c r="NC43" s="428">
        <v>39</v>
      </c>
      <c r="ND43" s="449"/>
      <c r="NE43" s="450"/>
      <c r="NF43" s="450"/>
      <c r="NG43" s="450"/>
      <c r="NH43" s="450"/>
      <c r="NI43" s="450"/>
      <c r="NJ43" s="450"/>
      <c r="NK43" s="450"/>
      <c r="NL43" s="450"/>
      <c r="NM43" s="450"/>
      <c r="NN43" s="450"/>
      <c r="NO43" s="450"/>
      <c r="NP43" s="450"/>
      <c r="NQ43" s="450"/>
      <c r="NR43" s="450"/>
      <c r="NS43" s="450"/>
      <c r="NT43" s="450"/>
      <c r="NU43" s="450"/>
      <c r="NV43" s="450"/>
      <c r="NW43" s="450"/>
      <c r="NX43" s="450"/>
      <c r="NY43" s="450"/>
      <c r="NZ43" s="450"/>
      <c r="OA43" s="450"/>
      <c r="OB43" s="450"/>
      <c r="OC43" s="450"/>
      <c r="OD43" s="450"/>
      <c r="OE43" s="450"/>
      <c r="OF43" s="450"/>
      <c r="OG43" s="451"/>
      <c r="OH43" s="451"/>
      <c r="OI43" s="428" t="str">
        <f>IF(COUNTA($ND$4:$OH$4)=0,"",IF('2.ชื่อนักเรียน'!R49="ย้าย","ย้าย",QN43))</f>
        <v/>
      </c>
      <c r="OJ43" s="428">
        <v>39</v>
      </c>
      <c r="OK43" s="439" t="str">
        <f>IF(OR(COUNTA($E$4:$AI$4)=0,$A43=""),"",IF('2.ชื่อนักเรียน'!R49="ย้าย","-",COUNTIF($E43:$AI43,"/")))</f>
        <v/>
      </c>
      <c r="OL43" s="440" t="str">
        <f>IF(OR(COUNTA($E$4:$AI$4)=0,$A43=""),"",IF('2.ชื่อนักเรียน'!R49="ย้าย","-",COUNTIF($E43:$AI43,"ป")))</f>
        <v/>
      </c>
      <c r="OM43" s="440" t="str">
        <f>IF(OR(COUNTA($E$4:$AI$4)=0,$A43=""),"",IF('2.ชื่อนักเรียน'!R49="ย้าย","-",COUNTIF($E43:$AI43,"ล")))</f>
        <v/>
      </c>
      <c r="ON43" s="441" t="str">
        <f>IF(OR(COUNTA($E$4:$AI$4)=0,$A43=""),"",IF('2.ชื่อนักเรียน'!R49="ย้าย","-",COUNTIF($E43:$AI43,"ข")))</f>
        <v/>
      </c>
      <c r="OO43" s="439" t="str">
        <f>IF(OR(COUNTA($AL$4:$BP$4)=0,$A43=""),"",IF('2.ชื่อนักเรียน'!R49="ย้าย","-",COUNTIF($AL43:$BP43,"/")))</f>
        <v/>
      </c>
      <c r="OP43" s="440" t="str">
        <f>IF(OR(COUNTA($AL$4:$BP$4)=0,$A43=""),"",IF('2.ชื่อนักเรียน'!R49="ย้าย","-",COUNTIF($AL43:$BP43,"ป")))</f>
        <v/>
      </c>
      <c r="OQ43" s="440" t="str">
        <f>IF(OR(COUNTA($AL$4:$BP$4)=0,$A43=""),"",IF('2.ชื่อนักเรียน'!R49="ย้าย","-",COUNTIF($AL43:$BP43,"ล")))</f>
        <v/>
      </c>
      <c r="OR43" s="441" t="str">
        <f>IF(OR(COUNTA($AL$4:$BP$4)=0,$A43=""),"",IF('2.ชื่อนักเรียน'!R49="ย้าย","-",COUNTIF($AL43:$BP43,"ข")))</f>
        <v/>
      </c>
      <c r="OS43" s="439" t="str">
        <f>IF(OR(COUNTA($BS$4:$CW$4)=0,$A43=""),"",IF('2.ชื่อนักเรียน'!R49="ย้าย","-",COUNTIF($BS43:$CW43,"/")))</f>
        <v/>
      </c>
      <c r="OT43" s="440" t="str">
        <f>IF(OR(COUNTA($BS$4:$CW$4)=0,$A43=""),"",IF('2.ชื่อนักเรียน'!R49="ย้าย","-",COUNTIF($BS43:$CW43,"ป")))</f>
        <v/>
      </c>
      <c r="OU43" s="440" t="str">
        <f>IF(OR(COUNTA($BS$4:$CW$4)=0,$A43=""),"",IF('2.ชื่อนักเรียน'!R49="ย้าย","-",COUNTIF($BS43:$CW43,"ล")))</f>
        <v/>
      </c>
      <c r="OV43" s="441" t="str">
        <f>IF(OR(COUNTA($BS$4:$CW$4)=0,$A43=""),"",IF('2.ชื่อนักเรียน'!R49="ย้าย","-",COUNTIF($BS43:$CW43,"ข")))</f>
        <v/>
      </c>
      <c r="OW43" s="439" t="str">
        <f>IF(OR(COUNTA($CZ$4:$ED$4)=0,$A43=""),"",IF('2.ชื่อนักเรียน'!R49="ย้าย","-",COUNTIF($CZ43:$ED43,"/")))</f>
        <v/>
      </c>
      <c r="OX43" s="440" t="str">
        <f>IF(OR(COUNTA($CZ$4:$ED$4)=0,$A43=""),"",IF('2.ชื่อนักเรียน'!R49="ย้าย","-",COUNTIF($CZ43:$ED43,"ป")))</f>
        <v/>
      </c>
      <c r="OY43" s="440" t="str">
        <f>IF(OR(COUNTA($CZ$4:$ED$4)=0,A43=""),"",IF('2.ชื่อนักเรียน'!R49="ย้าย","-",COUNTIF($CZ43:$ED43,"ล")))</f>
        <v/>
      </c>
      <c r="OZ43" s="441" t="str">
        <f>IF(OR(COUNTA($CZ$4:$ED$4)=0,A43=""),"",IF('2.ชื่อนักเรียน'!R49="ย้าย","-",COUNTIF($CZ43:$ED43,"ข")))</f>
        <v/>
      </c>
      <c r="PA43" s="439" t="str">
        <f>IF(OR(COUNTA($EG$4:$FK$4)=0,$A43=""),"",IF('2.ชื่อนักเรียน'!R49="ย้าย","-",COUNTIF($EG43:$FK43,"/")))</f>
        <v/>
      </c>
      <c r="PB43" s="440" t="str">
        <f>IF(OR(COUNTA($EG$4:$FK$4)=0,$A43=""),"",IF('2.ชื่อนักเรียน'!R49="ย้าย","-",COUNTIF($EG43:$FK43,"ป")))</f>
        <v/>
      </c>
      <c r="PC43" s="440" t="str">
        <f>IF(OR(COUNTA($EG$4:$FK$4)=0,A43=""),"",IF('2.ชื่อนักเรียน'!R49="ย้าย","-",COUNTIF($EG43:$FK43,"ล")))</f>
        <v/>
      </c>
      <c r="PD43" s="441" t="str">
        <f>IF(OR(COUNTA($EG$4:$FK$4)=0,A43=""),"",IF('2.ชื่อนักเรียน'!R49="ย้าย","-",COUNTIF($EG43:$FK43,"ข")))</f>
        <v/>
      </c>
      <c r="PE43" s="439" t="str">
        <f>IF(OR(COUNTA($FN$4:$GR$4)=0,$A43=""),"",IF('2.ชื่อนักเรียน'!R49="ย้าย","-",COUNTIF($FN43:$GR43,"/")))</f>
        <v/>
      </c>
      <c r="PF43" s="440" t="str">
        <f>IF(OR(COUNTA($FN$4:$GR$4)=0,$A43=""),"",IF('2.ชื่อนักเรียน'!R49="ย้าย","-",COUNTIF($FN43:$GR43,"ป")))</f>
        <v/>
      </c>
      <c r="PG43" s="440" t="str">
        <f>IF(OR(COUNTA($FN$4:$GR$4)=0,A43=""),"",IF('2.ชื่อนักเรียน'!R49="ย้าย","-",COUNTIF($FN43:$GR43,"ล")))</f>
        <v/>
      </c>
      <c r="PH43" s="440" t="str">
        <f>IF(OR(COUNTA($FN$4:$GR$4)=0,A43=""),"",IF('2.ชื่อนักเรียน'!R49="ย้าย","-",COUNTIF($FN43:$GR43,"ข")))</f>
        <v/>
      </c>
      <c r="PI43" s="439" t="str">
        <f>IF(OR(COUNTA($OK$3:$PD$3,$PE$3)=0,$A43=""),"",IF('2.ชื่อนักเรียน'!R49="ย้าย","-",SUM(OK43,OO43,OS43,OW43,PA43,PE43)))</f>
        <v/>
      </c>
      <c r="PJ43" s="440" t="str">
        <f>IF(OR(COUNTA($OK$3:$PD$3,$PE$3)=0,$A43=""),"",IF('2.ชื่อนักเรียน'!R49="ย้าย","-",SUM(OL43,OP43,OT43,OX43,PB43,PF43)))</f>
        <v/>
      </c>
      <c r="PK43" s="440" t="str">
        <f>IF(OR(COUNTA($OK$3:$PD$3,$PE$3)=0,$A43=""),"",IF('2.ชื่อนักเรียน'!R49="ย้าย","-",SUM(OM43,OQ43,OU43,OY43,PC43,PG43)))</f>
        <v/>
      </c>
      <c r="PL43" s="452" t="str">
        <f>IF(OR(COUNTA($OK$3:$PD$3,$PE$3)=0,$A43=""),"",IF('2.ชื่อนักเรียน'!R49="ย้าย","-",SUM(ON43,OR43,OV43,OZ43,PD43,PH43)))</f>
        <v/>
      </c>
      <c r="PM43" s="428" t="str">
        <f t="shared" si="0"/>
        <v/>
      </c>
      <c r="PN43" s="442" t="str">
        <f>IF(PM43="","",IF('2.ชื่อนักเรียน'!R49="ย้าย","ย้าย",(PM43*100)/COUNTA($E$4:$AI$4,$AL$4:$BP$4,$BS$4:$CW$4,$CZ$4:$ED$4,$EG$4:$FK$4)))</f>
        <v/>
      </c>
      <c r="PO43" s="428">
        <v>39</v>
      </c>
      <c r="PP43" s="439" t="str">
        <f>IF(OR(COUNTA($FN$4:$GR$4)=0,$A43=""),"",IF('2.ชื่อนักเรียน'!R49="ย้าย","-",COUNTIF($FN43:$GR43,"/")))</f>
        <v/>
      </c>
      <c r="PQ43" s="440" t="str">
        <f>IF(OR(COUNTA($FN$4:$GR$4)=0,$A43=""),"",IF('2.ชื่อนักเรียน'!R49="ย้าย","-",COUNTIF($FN43:$GR43,"ป")))</f>
        <v/>
      </c>
      <c r="PR43" s="440" t="str">
        <f>IF(OR(COUNTA($FN$4:$GR$4)=0,A43=""),"",IF('2.ชื่อนักเรียน'!R49="ย้าย","-",COUNTIF($FN43:$GR43,"ล")))</f>
        <v/>
      </c>
      <c r="PS43" s="441" t="str">
        <f>IF(OR(COUNTA($FN$4:$GR$4)=0,A43=""),"",IF('2.ชื่อนักเรียน'!R49="ย้าย","-",COUNTIF($FN43:$GR43,"ข")))</f>
        <v/>
      </c>
      <c r="PT43" s="439" t="str">
        <f>IF(OR(COUNTA($GU$4:$HY$4)=0,$A43=""),"",IF('2.ชื่อนักเรียน'!R49="ย้าย","-",COUNTIF($GU43:$HY43,"/")))</f>
        <v/>
      </c>
      <c r="PU43" s="440" t="str">
        <f>IF(OR(COUNTA($GU$4:$HY$4)=0,$A43=""),"",IF('2.ชื่อนักเรียน'!R49="ย้าย","-",COUNTIF($GU43:$HY43,"ป")))</f>
        <v/>
      </c>
      <c r="PV43" s="440" t="str">
        <f>IF(OR(COUNTA($GU$4:$HY$4)=0,$A43=""),"",IF('2.ชื่อนักเรียน'!R49="ย้าย","-",COUNTIF($GU43:$HY43,"ล")))</f>
        <v/>
      </c>
      <c r="PW43" s="441" t="str">
        <f>IF(OR(COUNTA($GU$4:$HY$4)=0,$A43=""),"",IF('2.ชื่อนักเรียน'!R49="ย้าย","-",COUNTIF($GU43:$HY43,"ข")))</f>
        <v/>
      </c>
      <c r="PX43" s="439" t="str">
        <f>IF(OR(COUNTA($IB$4:$JF$4)=0,$A43=""),"",IF('2.ชื่อนักเรียน'!R49="ย้าย","-",COUNTIF($IB43:$JF43,"/")))</f>
        <v/>
      </c>
      <c r="PY43" s="440" t="str">
        <f>IF(OR(COUNTA($IB$4:$JF$4)=0,$A43=""),"",IF('2.ชื่อนักเรียน'!R49="ย้าย","-",COUNTIF($IB43:$JF43,"ป")))</f>
        <v/>
      </c>
      <c r="PZ43" s="440" t="str">
        <f>IF(OR(COUNTA($IB$4:$JF$4)=0,$A43=""),"",IF('2.ชื่อนักเรียน'!R49="ย้าย","-",COUNTIF($IB43:$JF43,"ล")))</f>
        <v/>
      </c>
      <c r="QA43" s="441" t="str">
        <f>IF(OR(COUNTA($IB$4:$JF$4)=0,$A43=""),"",IF('2.ชื่อนักเรียน'!R49="ย้าย","-",COUNTIF($IB43:$JF43,"ข")))</f>
        <v/>
      </c>
      <c r="QB43" s="439" t="str">
        <f>IF(OR(COUNTA($JI$4:$KM$4)=0,$A43=""),"",IF('2.ชื่อนักเรียน'!R49="ย้าย","-",COUNTIF($JI43:$KM43,"/")))</f>
        <v/>
      </c>
      <c r="QC43" s="440" t="str">
        <f>IF(OR(COUNTA($JI$4:$KM$4)=0,$A43=""),"",IF('2.ชื่อนักเรียน'!R49="ย้าย","-",COUNTIF($JI43:$KM43,"ป")))</f>
        <v/>
      </c>
      <c r="QD43" s="440" t="str">
        <f>IF(OR(COUNTA($JI$4:$KM$4)=0,$A43=""),"",IF('2.ชื่อนักเรียน'!R49="ย้าย","-",COUNTIF($JI43:$KM43,"ล")))</f>
        <v/>
      </c>
      <c r="QE43" s="441" t="str">
        <f>IF(OR(COUNTA($JI$4:$KM$4)=0,$A43=""),"",IF('2.ชื่อนักเรียน'!R49="ย้าย","-",COUNTIF($JI43:$KM43,"ข")))</f>
        <v/>
      </c>
      <c r="QF43" s="439" t="str">
        <f>IF(OR(COUNTA($KP$4:$LT$4)=0,$A43=""),"",IF('2.ชื่อนักเรียน'!R49="ย้าย","-",COUNTIF($KP43:$LT43,"/")))</f>
        <v/>
      </c>
      <c r="QG43" s="440" t="str">
        <f>IF(OR(COUNTA($KP$4:$LT$4)=0,$A43=""),"",IF('2.ชื่อนักเรียน'!R49="ย้าย","-",COUNTIF($KP43:$LT43,"ป")))</f>
        <v/>
      </c>
      <c r="QH43" s="440" t="str">
        <f>IF(OR(COUNTA($KP$4:$LT$4)=0,$A43=""),"",IF('2.ชื่อนักเรียน'!R49="ย้าย","-",COUNTIF($KP43:$LT43,"ล")))</f>
        <v/>
      </c>
      <c r="QI43" s="441" t="str">
        <f>IF(OR(COUNTA($KP$4:$LT$4)=0,$A43=""),"",IF('2.ชื่อนักเรียน'!R49="ย้าย","-",COUNTIF($KP43:$LT43,"ข")))</f>
        <v/>
      </c>
      <c r="QJ43" s="439" t="str">
        <f>IF(OR(COUNTA($LW$4:$NA$4)=0,$A43=""),"",IF('2.ชื่อนักเรียน'!R49="ย้าย","-",COUNTIF($LW43:$NA43,"/")))</f>
        <v/>
      </c>
      <c r="QK43" s="440" t="str">
        <f>IF(OR(COUNTA($LW$4:$NA$4)=0,$A43=""),"",IF('2.ชื่อนักเรียน'!R49="ย้าย","-",COUNTIF($LW43:$NA43,"ป")))</f>
        <v/>
      </c>
      <c r="QL43" s="440" t="str">
        <f>IF(OR(COUNTA($LW$4:$NA$4)=0,$A43=""),"",IF('2.ชื่อนักเรียน'!R49="ย้าย","-",COUNTIF($LW43:$NA43,"ล")))</f>
        <v/>
      </c>
      <c r="QM43" s="441" t="str">
        <f>IF(OR(COUNTA($LW$4:$NA$4)=0,$A43=""),"",IF('2.ชื่อนักเรียน'!R49="ย้าย","-",COUNTIF($LW43:$NA43,"ข")))</f>
        <v/>
      </c>
      <c r="QN43" s="439" t="str">
        <f>IF(OR(COUNTA($ND$4:$OH$4)=0,$A43=""),"",IF('2.ชื่อนักเรียน'!R49="ย้าย","-",COUNTIF($ND43:$OH43,"/")))</f>
        <v/>
      </c>
      <c r="QO43" s="440" t="str">
        <f>IF(OR(COUNTA($ND$4:$OH$4)=0,$A43=""),"",IF('2.ชื่อนักเรียน'!R49="ย้าย","-",COUNTIF($ND43:$OH43,"ป")))</f>
        <v/>
      </c>
      <c r="QP43" s="440" t="str">
        <f>IF(OR(COUNTA($ND$4:$OH$4)=0,$A43=""),"",IF('2.ชื่อนักเรียน'!R49="ย้าย","-",COUNTIF($ND43:$OH43,"ล")))</f>
        <v/>
      </c>
      <c r="QQ43" s="440" t="str">
        <f>IF(OR(COUNTA($ND$4:$OH$4)=0,$A43=""),"",IF('2.ชื่อนักเรียน'!R49="ย้าย","-",COUNTIF($ND43:$OH43,"ข")))</f>
        <v/>
      </c>
      <c r="QR43" s="439" t="str">
        <f>IF(OR(COUNTA($PP$3:$QM$3,$QN$3)=0,$A43=""),"",IF('2.ชื่อนักเรียน'!R49="ย้าย","-",SUM(PP43,PT43,PX43,QB43,QF43,QJ43,QN43)))</f>
        <v/>
      </c>
      <c r="QS43" s="440" t="str">
        <f>IF(OR(COUNTA($PP$3:$QM$3,$QN$3)=0,$A43=""),"",IF('2.ชื่อนักเรียน'!R49="ย้าย","-",SUM(PQ43,PU43,PY43,QC43,QG43,QK43,QO43)))</f>
        <v/>
      </c>
      <c r="QT43" s="440" t="str">
        <f>IF(OR(COUNTA($PP$3:$QM$3,$QN$3)=0,$A43=""),"",IF('2.ชื่อนักเรียน'!R49="ย้าย","-",SUM(PR43,PV43,PZ43,QD43,QH43,QL43,QP43)))</f>
        <v/>
      </c>
      <c r="QU43" s="452" t="str">
        <f>IF(OR(COUNTA($PP$3:$QM$3,$QN$3)=0,$A43=""),"",IF('2.ชื่อนักเรียน'!R49="ย้าย","-",SUM(PS43,PW43,QA43,QE43,QI43,QM43,QQ43)))</f>
        <v/>
      </c>
      <c r="QV43" s="428" t="str">
        <f t="shared" si="1"/>
        <v/>
      </c>
      <c r="QW43" s="442" t="str">
        <f>IF(QV43="","",IF('2.ชื่อนักเรียน'!R49="ย้าย","ย้าย",(QV43*100)/COUNTA($GU$4:$HY$4,$IB$4:$JF$4,$JI$4:$KM$4,$KP$4:$LT$4,$LW$4:$NA$4,$ND$4:$OH$4,$FN$4:$GR$4)))</f>
        <v/>
      </c>
      <c r="QX43" s="453" t="str">
        <f>IF('2.ชื่อนักเรียน'!C49="","",'2.ชื่อนักเรียน'!C49)</f>
        <v/>
      </c>
      <c r="QY43" s="454" t="str">
        <f>IF('2.ชื่อนักเรียน'!D49="","",'2.ชื่อนักเรียน'!D49)</f>
        <v/>
      </c>
      <c r="QZ43" s="428" t="str">
        <f>IF(A43="","",IF('2.ชื่อนักเรียน'!R49="ย้าย","-",$RN$4))</f>
        <v/>
      </c>
      <c r="RA43" s="428" t="str">
        <f>IF(A43="","",IF('2.ชื่อนักเรียน'!R49="ย้าย","-",SUM(PP43,OK43,OO43,OS43,OW43,PA43,PE43,PT43,PX43,QB43,QF43,QJ43,QN43)))</f>
        <v/>
      </c>
      <c r="RB43" s="428" t="str">
        <f>IF(A43="","",IF('2.ชื่อนักเรียน'!R49="ย้าย","-",SUM(PQ43,OL43,OP43,OT43,OX43,PB43,PF43,PU43,PY43,QC43,QG43,QK43,QO43)))</f>
        <v/>
      </c>
      <c r="RC43" s="428" t="str">
        <f>IF(A43="","",IF('2.ชื่อนักเรียน'!R49="ย้าย","-",SUM(PR43,OM43,OQ43,OU43,OY43,PC43,PG43,PV43,PZ43,QD43,QH43,QL43,QP43)))</f>
        <v/>
      </c>
      <c r="RD43" s="455" t="str">
        <f>IF(A43="","",IF('2.ชื่อนักเรียน'!R49="ย้าย","-",SUM(PS43,ON43,OR43,OV43,OZ43,PD43,PH43,PW43,QA43,QE43,QI43,QM43,QQ43)))</f>
        <v/>
      </c>
      <c r="RE43" s="442" t="str">
        <f>IF(A43="","",IF('2.ชื่อนักเรียน'!R49="ย้าย","-",(RA43*100)/QZ43))</f>
        <v/>
      </c>
      <c r="RF43" s="428" t="str">
        <f>IF(A43="","",IF('2.ชื่อนักเรียน'!R49="ย้าย","-",RA43))</f>
        <v/>
      </c>
      <c r="RG43" s="442" t="str">
        <f>IF(A43="","",IF('2.ชื่อนักเรียน'!R49="ย้าย","ย้าย",RE43))</f>
        <v/>
      </c>
      <c r="RH43" s="456"/>
    </row>
    <row r="44" spans="1:476" ht="21" customHeight="1">
      <c r="A44" s="446" t="str">
        <f>IF('2.ชื่อนักเรียน'!C50="","",'2.ชื่อนักเรียน'!C50)</f>
        <v/>
      </c>
      <c r="B44" s="447" t="str">
        <f>IF('2.ชื่อนักเรียน'!D50="","",'2.ชื่อนักเรียน'!D50)</f>
        <v/>
      </c>
      <c r="C44" s="447" t="str">
        <f>IF('2.ชื่อนักเรียน'!R50="","",'2.ชื่อนักเรียน'!R50)</f>
        <v/>
      </c>
      <c r="D44" s="428">
        <v>40</v>
      </c>
      <c r="E44" s="449"/>
      <c r="F44" s="450"/>
      <c r="G44" s="450"/>
      <c r="H44" s="450"/>
      <c r="I44" s="450"/>
      <c r="J44" s="450"/>
      <c r="K44" s="450"/>
      <c r="L44" s="450"/>
      <c r="M44" s="450"/>
      <c r="N44" s="450"/>
      <c r="O44" s="450"/>
      <c r="P44" s="450"/>
      <c r="Q44" s="450"/>
      <c r="R44" s="450"/>
      <c r="S44" s="450"/>
      <c r="T44" s="450"/>
      <c r="U44" s="450"/>
      <c r="V44" s="450"/>
      <c r="W44" s="450"/>
      <c r="X44" s="450"/>
      <c r="Y44" s="450"/>
      <c r="Z44" s="450"/>
      <c r="AA44" s="450"/>
      <c r="AB44" s="450"/>
      <c r="AC44" s="450"/>
      <c r="AD44" s="450"/>
      <c r="AE44" s="450"/>
      <c r="AF44" s="450"/>
      <c r="AG44" s="450"/>
      <c r="AH44" s="451"/>
      <c r="AI44" s="451"/>
      <c r="AJ44" s="428" t="str">
        <f>IF(COUNTA($E$3:$AI$3)=0,"",IF('2.ชื่อนักเรียน'!R50="ย้าย","ย้าย",OK44))</f>
        <v/>
      </c>
      <c r="AK44" s="428">
        <v>40</v>
      </c>
      <c r="AL44" s="449"/>
      <c r="AM44" s="450"/>
      <c r="AN44" s="450"/>
      <c r="AO44" s="450"/>
      <c r="AP44" s="450"/>
      <c r="AQ44" s="450"/>
      <c r="AR44" s="450"/>
      <c r="AS44" s="450"/>
      <c r="AT44" s="450"/>
      <c r="AU44" s="450"/>
      <c r="AV44" s="450"/>
      <c r="AW44" s="450"/>
      <c r="AX44" s="450"/>
      <c r="AY44" s="450"/>
      <c r="AZ44" s="450"/>
      <c r="BA44" s="450"/>
      <c r="BB44" s="450"/>
      <c r="BC44" s="450"/>
      <c r="BD44" s="450"/>
      <c r="BE44" s="450"/>
      <c r="BF44" s="450"/>
      <c r="BG44" s="450"/>
      <c r="BH44" s="450"/>
      <c r="BI44" s="450"/>
      <c r="BJ44" s="450"/>
      <c r="BK44" s="450"/>
      <c r="BL44" s="450"/>
      <c r="BM44" s="450"/>
      <c r="BN44" s="450"/>
      <c r="BO44" s="451"/>
      <c r="BP44" s="451"/>
      <c r="BQ44" s="428" t="str">
        <f>IF(COUNTA($AL$4:$BP$4)=0,"",IF('2.ชื่อนักเรียน'!R50="ย้าย","ย้าย",OO44))</f>
        <v/>
      </c>
      <c r="BR44" s="428">
        <v>40</v>
      </c>
      <c r="BS44" s="449"/>
      <c r="BT44" s="450"/>
      <c r="BU44" s="450"/>
      <c r="BV44" s="450"/>
      <c r="BW44" s="450"/>
      <c r="BX44" s="450"/>
      <c r="BY44" s="450"/>
      <c r="BZ44" s="450"/>
      <c r="CA44" s="450"/>
      <c r="CB44" s="450"/>
      <c r="CC44" s="450"/>
      <c r="CD44" s="450"/>
      <c r="CE44" s="450"/>
      <c r="CF44" s="450"/>
      <c r="CG44" s="450"/>
      <c r="CH44" s="450"/>
      <c r="CI44" s="450"/>
      <c r="CJ44" s="450"/>
      <c r="CK44" s="450"/>
      <c r="CL44" s="450"/>
      <c r="CM44" s="450"/>
      <c r="CN44" s="450"/>
      <c r="CO44" s="450"/>
      <c r="CP44" s="450"/>
      <c r="CQ44" s="450"/>
      <c r="CR44" s="450"/>
      <c r="CS44" s="450"/>
      <c r="CT44" s="450"/>
      <c r="CU44" s="450"/>
      <c r="CV44" s="451"/>
      <c r="CW44" s="451"/>
      <c r="CX44" s="428" t="str">
        <f>IF(COUNTA($BS$4:$CW$4)=0,"",IF('2.ชื่อนักเรียน'!R50="ย้าย","ย้าย",OS44))</f>
        <v/>
      </c>
      <c r="CY44" s="428">
        <v>40</v>
      </c>
      <c r="CZ44" s="449"/>
      <c r="DA44" s="450"/>
      <c r="DB44" s="450"/>
      <c r="DC44" s="450"/>
      <c r="DD44" s="450"/>
      <c r="DE44" s="450"/>
      <c r="DF44" s="450"/>
      <c r="DG44" s="450"/>
      <c r="DH44" s="450"/>
      <c r="DI44" s="450"/>
      <c r="DJ44" s="450"/>
      <c r="DK44" s="450"/>
      <c r="DL44" s="450"/>
      <c r="DM44" s="450"/>
      <c r="DN44" s="450"/>
      <c r="DO44" s="450"/>
      <c r="DP44" s="450"/>
      <c r="DQ44" s="450"/>
      <c r="DR44" s="450"/>
      <c r="DS44" s="450"/>
      <c r="DT44" s="450"/>
      <c r="DU44" s="450"/>
      <c r="DV44" s="450"/>
      <c r="DW44" s="450"/>
      <c r="DX44" s="450"/>
      <c r="DY44" s="450"/>
      <c r="DZ44" s="450"/>
      <c r="EA44" s="450"/>
      <c r="EB44" s="450"/>
      <c r="EC44" s="451"/>
      <c r="ED44" s="451"/>
      <c r="EE44" s="428" t="str">
        <f>IF(COUNTA($CZ$4:$ED$4)=0,"",IF('2.ชื่อนักเรียน'!R50="ย้าย","ย้าย",OW44))</f>
        <v/>
      </c>
      <c r="EF44" s="428">
        <v>40</v>
      </c>
      <c r="EG44" s="449"/>
      <c r="EH44" s="450"/>
      <c r="EI44" s="450"/>
      <c r="EJ44" s="450"/>
      <c r="EK44" s="450"/>
      <c r="EL44" s="450"/>
      <c r="EM44" s="450"/>
      <c r="EN44" s="450"/>
      <c r="EO44" s="450"/>
      <c r="EP44" s="450"/>
      <c r="EQ44" s="450"/>
      <c r="ER44" s="450"/>
      <c r="ES44" s="450"/>
      <c r="ET44" s="450"/>
      <c r="EU44" s="450"/>
      <c r="EV44" s="450"/>
      <c r="EW44" s="450"/>
      <c r="EX44" s="450"/>
      <c r="EY44" s="450"/>
      <c r="EZ44" s="450"/>
      <c r="FA44" s="450"/>
      <c r="FB44" s="450"/>
      <c r="FC44" s="450"/>
      <c r="FD44" s="450"/>
      <c r="FE44" s="450"/>
      <c r="FF44" s="450"/>
      <c r="FG44" s="450"/>
      <c r="FH44" s="450"/>
      <c r="FI44" s="450"/>
      <c r="FJ44" s="451"/>
      <c r="FK44" s="451"/>
      <c r="FL44" s="428" t="str">
        <f>IF(COUNTA($EG$4:$FK$4)=0,"",IF('2.ชื่อนักเรียน'!R50="ย้าย","ย้าย",PA44))</f>
        <v/>
      </c>
      <c r="FM44" s="428">
        <v>40</v>
      </c>
      <c r="FN44" s="449"/>
      <c r="FO44" s="450"/>
      <c r="FP44" s="450"/>
      <c r="FQ44" s="450"/>
      <c r="FR44" s="450"/>
      <c r="FS44" s="450"/>
      <c r="FT44" s="450"/>
      <c r="FU44" s="450"/>
      <c r="FV44" s="450"/>
      <c r="FW44" s="450"/>
      <c r="FX44" s="450"/>
      <c r="FY44" s="450"/>
      <c r="FZ44" s="450"/>
      <c r="GA44" s="450"/>
      <c r="GB44" s="450"/>
      <c r="GC44" s="450"/>
      <c r="GD44" s="450"/>
      <c r="GE44" s="450"/>
      <c r="GF44" s="450"/>
      <c r="GG44" s="450"/>
      <c r="GH44" s="450"/>
      <c r="GI44" s="450"/>
      <c r="GJ44" s="450"/>
      <c r="GK44" s="450"/>
      <c r="GL44" s="450"/>
      <c r="GM44" s="450"/>
      <c r="GN44" s="450"/>
      <c r="GO44" s="450"/>
      <c r="GP44" s="450"/>
      <c r="GQ44" s="451"/>
      <c r="GR44" s="451"/>
      <c r="GS44" s="428" t="str">
        <f>IF(COUNTA($FN$4:$GR$4)=0,"",IF('2.ชื่อนักเรียน'!R50="ย้าย","ย้าย",PE44))</f>
        <v/>
      </c>
      <c r="GT44" s="428">
        <v>40</v>
      </c>
      <c r="GU44" s="449"/>
      <c r="GV44" s="450"/>
      <c r="GW44" s="450"/>
      <c r="GX44" s="450"/>
      <c r="GY44" s="450"/>
      <c r="GZ44" s="450"/>
      <c r="HA44" s="450"/>
      <c r="HB44" s="450"/>
      <c r="HC44" s="450"/>
      <c r="HD44" s="450"/>
      <c r="HE44" s="450"/>
      <c r="HF44" s="450"/>
      <c r="HG44" s="450"/>
      <c r="HH44" s="450"/>
      <c r="HI44" s="450"/>
      <c r="HJ44" s="450"/>
      <c r="HK44" s="450"/>
      <c r="HL44" s="450"/>
      <c r="HM44" s="450"/>
      <c r="HN44" s="450"/>
      <c r="HO44" s="450"/>
      <c r="HP44" s="450"/>
      <c r="HQ44" s="450"/>
      <c r="HR44" s="450"/>
      <c r="HS44" s="450"/>
      <c r="HT44" s="450"/>
      <c r="HU44" s="450"/>
      <c r="HV44" s="450"/>
      <c r="HW44" s="450"/>
      <c r="HX44" s="451"/>
      <c r="HY44" s="451"/>
      <c r="HZ44" s="428" t="str">
        <f>IF(COUNTA($GU$4:HY43)=0,"",IF('2.ชื่อนักเรียน'!R50="ย้าย","ย้าย",PT44))</f>
        <v/>
      </c>
      <c r="IA44" s="428">
        <v>40</v>
      </c>
      <c r="IB44" s="449"/>
      <c r="IC44" s="450"/>
      <c r="ID44" s="450"/>
      <c r="IE44" s="450"/>
      <c r="IF44" s="450"/>
      <c r="IG44" s="450"/>
      <c r="IH44" s="450"/>
      <c r="II44" s="450"/>
      <c r="IJ44" s="450"/>
      <c r="IK44" s="450"/>
      <c r="IL44" s="450"/>
      <c r="IM44" s="450"/>
      <c r="IN44" s="450"/>
      <c r="IO44" s="450"/>
      <c r="IP44" s="450"/>
      <c r="IQ44" s="450"/>
      <c r="IR44" s="450"/>
      <c r="IS44" s="450"/>
      <c r="IT44" s="450"/>
      <c r="IU44" s="450"/>
      <c r="IV44" s="450"/>
      <c r="IW44" s="450"/>
      <c r="IX44" s="450"/>
      <c r="IY44" s="450"/>
      <c r="IZ44" s="450"/>
      <c r="JA44" s="450"/>
      <c r="JB44" s="450"/>
      <c r="JC44" s="450"/>
      <c r="JD44" s="450"/>
      <c r="JE44" s="451"/>
      <c r="JF44" s="451"/>
      <c r="JG44" s="428" t="str">
        <f>IF(COUNTA($IB$4:$JF$4)=0,"",IF('2.ชื่อนักเรียน'!R50="ย้าย","ย้าย",PX44))</f>
        <v/>
      </c>
      <c r="JH44" s="428">
        <v>40</v>
      </c>
      <c r="JI44" s="449"/>
      <c r="JJ44" s="450"/>
      <c r="JK44" s="450"/>
      <c r="JL44" s="450"/>
      <c r="JM44" s="450"/>
      <c r="JN44" s="450"/>
      <c r="JO44" s="450"/>
      <c r="JP44" s="450"/>
      <c r="JQ44" s="450"/>
      <c r="JR44" s="450"/>
      <c r="JS44" s="450"/>
      <c r="JT44" s="450"/>
      <c r="JU44" s="450"/>
      <c r="JV44" s="450"/>
      <c r="JW44" s="450"/>
      <c r="JX44" s="450"/>
      <c r="JY44" s="450"/>
      <c r="JZ44" s="450"/>
      <c r="KA44" s="450"/>
      <c r="KB44" s="450"/>
      <c r="KC44" s="450"/>
      <c r="KD44" s="450"/>
      <c r="KE44" s="450"/>
      <c r="KF44" s="450"/>
      <c r="KG44" s="450"/>
      <c r="KH44" s="450"/>
      <c r="KI44" s="450"/>
      <c r="KJ44" s="450"/>
      <c r="KK44" s="450"/>
      <c r="KL44" s="451"/>
      <c r="KM44" s="451"/>
      <c r="KN44" s="428" t="str">
        <f>IF(COUNTA($JI$4:$KM$4)=0,"",IF('2.ชื่อนักเรียน'!R50="ย้าย","ย้าย",QB44))</f>
        <v/>
      </c>
      <c r="KO44" s="428">
        <v>40</v>
      </c>
      <c r="KP44" s="449"/>
      <c r="KQ44" s="450"/>
      <c r="KR44" s="450"/>
      <c r="KS44" s="450"/>
      <c r="KT44" s="450"/>
      <c r="KU44" s="450"/>
      <c r="KV44" s="450"/>
      <c r="KW44" s="450"/>
      <c r="KX44" s="450"/>
      <c r="KY44" s="450"/>
      <c r="KZ44" s="450"/>
      <c r="LA44" s="450"/>
      <c r="LB44" s="450"/>
      <c r="LC44" s="450"/>
      <c r="LD44" s="450"/>
      <c r="LE44" s="450"/>
      <c r="LF44" s="450"/>
      <c r="LG44" s="450"/>
      <c r="LH44" s="450"/>
      <c r="LI44" s="450"/>
      <c r="LJ44" s="450"/>
      <c r="LK44" s="450"/>
      <c r="LL44" s="450"/>
      <c r="LM44" s="450"/>
      <c r="LN44" s="450"/>
      <c r="LO44" s="450"/>
      <c r="LP44" s="450"/>
      <c r="LQ44" s="450"/>
      <c r="LR44" s="450"/>
      <c r="LS44" s="451"/>
      <c r="LT44" s="451"/>
      <c r="LU44" s="428" t="str">
        <f>IF(COUNTA($KP$4:$LT$4)=0,"",IF('2.ชื่อนักเรียน'!R50="ย้าย","ย้าย",QF44))</f>
        <v/>
      </c>
      <c r="LV44" s="428">
        <v>40</v>
      </c>
      <c r="LW44" s="449"/>
      <c r="LX44" s="450"/>
      <c r="LY44" s="450"/>
      <c r="LZ44" s="450"/>
      <c r="MA44" s="450"/>
      <c r="MB44" s="450"/>
      <c r="MC44" s="450"/>
      <c r="MD44" s="450"/>
      <c r="ME44" s="450"/>
      <c r="MF44" s="450"/>
      <c r="MG44" s="450"/>
      <c r="MH44" s="450"/>
      <c r="MI44" s="450"/>
      <c r="MJ44" s="450"/>
      <c r="MK44" s="450"/>
      <c r="ML44" s="450"/>
      <c r="MM44" s="450"/>
      <c r="MN44" s="450"/>
      <c r="MO44" s="450"/>
      <c r="MP44" s="450"/>
      <c r="MQ44" s="450"/>
      <c r="MR44" s="450"/>
      <c r="MS44" s="450"/>
      <c r="MT44" s="450"/>
      <c r="MU44" s="450"/>
      <c r="MV44" s="450"/>
      <c r="MW44" s="450"/>
      <c r="MX44" s="450"/>
      <c r="MY44" s="450"/>
      <c r="MZ44" s="451"/>
      <c r="NA44" s="451"/>
      <c r="NB44" s="428" t="str">
        <f>IF(COUNTA($LW$5:$NA$5)=0,"",IF('2.ชื่อนักเรียน'!R50="ย้าย","ย้าย",QJ44))</f>
        <v/>
      </c>
      <c r="NC44" s="428">
        <v>40</v>
      </c>
      <c r="ND44" s="449"/>
      <c r="NE44" s="450"/>
      <c r="NF44" s="450"/>
      <c r="NG44" s="450"/>
      <c r="NH44" s="450"/>
      <c r="NI44" s="450"/>
      <c r="NJ44" s="450"/>
      <c r="NK44" s="450"/>
      <c r="NL44" s="450"/>
      <c r="NM44" s="450"/>
      <c r="NN44" s="450"/>
      <c r="NO44" s="450"/>
      <c r="NP44" s="450"/>
      <c r="NQ44" s="450"/>
      <c r="NR44" s="450"/>
      <c r="NS44" s="450"/>
      <c r="NT44" s="450"/>
      <c r="NU44" s="450"/>
      <c r="NV44" s="450"/>
      <c r="NW44" s="450"/>
      <c r="NX44" s="450"/>
      <c r="NY44" s="450"/>
      <c r="NZ44" s="450"/>
      <c r="OA44" s="450"/>
      <c r="OB44" s="450"/>
      <c r="OC44" s="450"/>
      <c r="OD44" s="450"/>
      <c r="OE44" s="450"/>
      <c r="OF44" s="450"/>
      <c r="OG44" s="451"/>
      <c r="OH44" s="451"/>
      <c r="OI44" s="428" t="str">
        <f>IF(COUNTA($ND$4:$OH$4)=0,"",IF('2.ชื่อนักเรียน'!R50="ย้าย","ย้าย",QN44))</f>
        <v/>
      </c>
      <c r="OJ44" s="428">
        <v>40</v>
      </c>
      <c r="OK44" s="439" t="str">
        <f>IF(OR(COUNTA($E$4:$AI$4)=0,$A44=""),"",IF('2.ชื่อนักเรียน'!R50="ย้าย","-",COUNTIF($E44:$AI44,"/")))</f>
        <v/>
      </c>
      <c r="OL44" s="440" t="str">
        <f>IF(OR(COUNTA($E$4:$AI$4)=0,$A44=""),"",IF('2.ชื่อนักเรียน'!R50="ย้าย","-",COUNTIF($E44:$AI44,"ป")))</f>
        <v/>
      </c>
      <c r="OM44" s="440" t="str">
        <f>IF(OR(COUNTA($E$4:$AI$4)=0,$A44=""),"",IF('2.ชื่อนักเรียน'!R50="ย้าย","-",COUNTIF($E44:$AI44,"ล")))</f>
        <v/>
      </c>
      <c r="ON44" s="441" t="str">
        <f>IF(OR(COUNTA($E$4:$AI$4)=0,$A44=""),"",IF('2.ชื่อนักเรียน'!R50="ย้าย","-",COUNTIF($E44:$AI44,"ข")))</f>
        <v/>
      </c>
      <c r="OO44" s="439" t="str">
        <f>IF(OR(COUNTA($AL$4:$BP$4)=0,$A44=""),"",IF('2.ชื่อนักเรียน'!R50="ย้าย","-",COUNTIF($AL44:$BP44,"/")))</f>
        <v/>
      </c>
      <c r="OP44" s="440" t="str">
        <f>IF(OR(COUNTA($AL$4:$BP$4)=0,$A44=""),"",IF('2.ชื่อนักเรียน'!R50="ย้าย","-",COUNTIF($AL44:$BP44,"ป")))</f>
        <v/>
      </c>
      <c r="OQ44" s="440" t="str">
        <f>IF(OR(COUNTA($AL$4:$BP$4)=0,$A44=""),"",IF('2.ชื่อนักเรียน'!R50="ย้าย","-",COUNTIF($AL44:$BP44,"ล")))</f>
        <v/>
      </c>
      <c r="OR44" s="441" t="str">
        <f>IF(OR(COUNTA($AL$4:$BP$4)=0,$A44=""),"",IF('2.ชื่อนักเรียน'!R50="ย้าย","-",COUNTIF($AL44:$BP44,"ข")))</f>
        <v/>
      </c>
      <c r="OS44" s="439" t="str">
        <f>IF(OR(COUNTA($BS$4:$CW$4)=0,$A44=""),"",IF('2.ชื่อนักเรียน'!R50="ย้าย","-",COUNTIF($BS44:$CW44,"/")))</f>
        <v/>
      </c>
      <c r="OT44" s="440" t="str">
        <f>IF(OR(COUNTA($BS$4:$CW$4)=0,$A44=""),"",IF('2.ชื่อนักเรียน'!R50="ย้าย","-",COUNTIF($BS44:$CW44,"ป")))</f>
        <v/>
      </c>
      <c r="OU44" s="440" t="str">
        <f>IF(OR(COUNTA($BS$4:$CW$4)=0,$A44=""),"",IF('2.ชื่อนักเรียน'!R50="ย้าย","-",COUNTIF($BS44:$CW44,"ล")))</f>
        <v/>
      </c>
      <c r="OV44" s="441" t="str">
        <f>IF(OR(COUNTA($BS$4:$CW$4)=0,$A44=""),"",IF('2.ชื่อนักเรียน'!R50="ย้าย","-",COUNTIF($BS44:$CW44,"ข")))</f>
        <v/>
      </c>
      <c r="OW44" s="439" t="str">
        <f>IF(OR(COUNTA($CZ$4:$ED$4)=0,$A44=""),"",IF('2.ชื่อนักเรียน'!R50="ย้าย","-",COUNTIF($CZ44:$ED44,"/")))</f>
        <v/>
      </c>
      <c r="OX44" s="440" t="str">
        <f>IF(OR(COUNTA($CZ$4:$ED$4)=0,$A44=""),"",IF('2.ชื่อนักเรียน'!R50="ย้าย","-",COUNTIF($CZ44:$ED44,"ป")))</f>
        <v/>
      </c>
      <c r="OY44" s="440" t="str">
        <f>IF(OR(COUNTA($CZ$4:$ED$4)=0,A44=""),"",IF('2.ชื่อนักเรียน'!R50="ย้าย","-",COUNTIF($CZ44:$ED44,"ล")))</f>
        <v/>
      </c>
      <c r="OZ44" s="441" t="str">
        <f>IF(OR(COUNTA($CZ$4:$ED$4)=0,A44=""),"",IF('2.ชื่อนักเรียน'!R50="ย้าย","-",COUNTIF($CZ44:$ED44,"ข")))</f>
        <v/>
      </c>
      <c r="PA44" s="439" t="str">
        <f>IF(OR(COUNTA($EG$4:$FK$4)=0,$A44=""),"",IF('2.ชื่อนักเรียน'!R50="ย้าย","-",COUNTIF($EG44:$FK44,"/")))</f>
        <v/>
      </c>
      <c r="PB44" s="440" t="str">
        <f>IF(OR(COUNTA($EG$4:$FK$4)=0,$A44=""),"",IF('2.ชื่อนักเรียน'!R50="ย้าย","-",COUNTIF($EG44:$FK44,"ป")))</f>
        <v/>
      </c>
      <c r="PC44" s="440" t="str">
        <f>IF(OR(COUNTA($EG$4:$FK$4)=0,A44=""),"",IF('2.ชื่อนักเรียน'!R50="ย้าย","-",COUNTIF($EG44:$FK44,"ล")))</f>
        <v/>
      </c>
      <c r="PD44" s="441" t="str">
        <f>IF(OR(COUNTA($EG$4:$FK$4)=0,A44=""),"",IF('2.ชื่อนักเรียน'!R50="ย้าย","-",COUNTIF($EG44:$FK44,"ข")))</f>
        <v/>
      </c>
      <c r="PE44" s="439" t="str">
        <f>IF(OR(COUNTA($FN$4:$GR$4)=0,$A44=""),"",IF('2.ชื่อนักเรียน'!R50="ย้าย","-",COUNTIF($FN44:$GR44,"/")))</f>
        <v/>
      </c>
      <c r="PF44" s="440" t="str">
        <f>IF(OR(COUNTA($FN$4:$GR$4)=0,$A44=""),"",IF('2.ชื่อนักเรียน'!R50="ย้าย","-",COUNTIF($FN44:$GR44,"ป")))</f>
        <v/>
      </c>
      <c r="PG44" s="440" t="str">
        <f>IF(OR(COUNTA($FN$4:$GR$4)=0,A44=""),"",IF('2.ชื่อนักเรียน'!R50="ย้าย","-",COUNTIF($FN44:$GR44,"ล")))</f>
        <v/>
      </c>
      <c r="PH44" s="440" t="str">
        <f>IF(OR(COUNTA($FN$4:$GR$4)=0,A44=""),"",IF('2.ชื่อนักเรียน'!R50="ย้าย","-",COUNTIF($FN44:$GR44,"ข")))</f>
        <v/>
      </c>
      <c r="PI44" s="439" t="str">
        <f>IF(OR(COUNTA($OK$3:$PD$3,$PE$3)=0,$A44=""),"",IF('2.ชื่อนักเรียน'!R50="ย้าย","-",SUM(OK44,OO44,OS44,OW44,PA44,PE44)))</f>
        <v/>
      </c>
      <c r="PJ44" s="440" t="str">
        <f>IF(OR(COUNTA($OK$3:$PD$3,$PE$3)=0,$A44=""),"",IF('2.ชื่อนักเรียน'!R50="ย้าย","-",SUM(OL44,OP44,OT44,OX44,PB44,PF44)))</f>
        <v/>
      </c>
      <c r="PK44" s="440" t="str">
        <f>IF(OR(COUNTA($OK$3:$PD$3,$PE$3)=0,$A44=""),"",IF('2.ชื่อนักเรียน'!R50="ย้าย","-",SUM(OM44,OQ44,OU44,OY44,PC44,PG44)))</f>
        <v/>
      </c>
      <c r="PL44" s="452" t="str">
        <f>IF(OR(COUNTA($OK$3:$PD$3,$PE$3)=0,$A44=""),"",IF('2.ชื่อนักเรียน'!R50="ย้าย","-",SUM(ON44,OR44,OV44,OZ44,PD44,PH44)))</f>
        <v/>
      </c>
      <c r="PM44" s="428" t="str">
        <f t="shared" si="0"/>
        <v/>
      </c>
      <c r="PN44" s="442" t="str">
        <f>IF(PM44="","",IF('2.ชื่อนักเรียน'!R50="ย้าย","ย้าย",(PM44*100)/COUNTA($E$4:$AI$4,$AL$4:$BP$4,$BS$4:$CW$4,$CZ$4:$ED$4,$EG$4:$FK$4)))</f>
        <v/>
      </c>
      <c r="PO44" s="428">
        <v>40</v>
      </c>
      <c r="PP44" s="439" t="str">
        <f>IF(OR(COUNTA($FN$4:$GR$4)=0,$A44=""),"",IF('2.ชื่อนักเรียน'!R50="ย้าย","-",COUNTIF($FN44:$GR44,"/")))</f>
        <v/>
      </c>
      <c r="PQ44" s="440" t="str">
        <f>IF(OR(COUNTA($FN$4:$GR$4)=0,$A44=""),"",IF('2.ชื่อนักเรียน'!R50="ย้าย","-",COUNTIF($FN44:$GR44,"ป")))</f>
        <v/>
      </c>
      <c r="PR44" s="440" t="str">
        <f>IF(OR(COUNTA($FN$4:$GR$4)=0,A44=""),"",IF('2.ชื่อนักเรียน'!R50="ย้าย","-",COUNTIF($FN44:$GR44,"ล")))</f>
        <v/>
      </c>
      <c r="PS44" s="441" t="str">
        <f>IF(OR(COUNTA($FN$4:$GR$4)=0,A44=""),"",IF('2.ชื่อนักเรียน'!R50="ย้าย","-",COUNTIF($FN44:$GR44,"ข")))</f>
        <v/>
      </c>
      <c r="PT44" s="439" t="str">
        <f>IF(OR(COUNTA($GU$4:$HY$4)=0,$A44=""),"",IF('2.ชื่อนักเรียน'!R50="ย้าย","-",COUNTIF($GU44:$HY44,"/")))</f>
        <v/>
      </c>
      <c r="PU44" s="440" t="str">
        <f>IF(OR(COUNTA($GU$4:$HY$4)=0,$A44=""),"",IF('2.ชื่อนักเรียน'!R50="ย้าย","-",COUNTIF($GU44:$HY44,"ป")))</f>
        <v/>
      </c>
      <c r="PV44" s="440" t="str">
        <f>IF(OR(COUNTA($GU$4:$HY$4)=0,$A44=""),"",IF('2.ชื่อนักเรียน'!R50="ย้าย","-",COUNTIF($GU44:$HY44,"ล")))</f>
        <v/>
      </c>
      <c r="PW44" s="441" t="str">
        <f>IF(OR(COUNTA($GU$4:$HY$4)=0,$A44=""),"",IF('2.ชื่อนักเรียน'!R50="ย้าย","-",COUNTIF($GU44:$HY44,"ข")))</f>
        <v/>
      </c>
      <c r="PX44" s="439" t="str">
        <f>IF(OR(COUNTA($IB$4:$JF$4)=0,$A44=""),"",IF('2.ชื่อนักเรียน'!R50="ย้าย","-",COUNTIF($IB44:$JF44,"/")))</f>
        <v/>
      </c>
      <c r="PY44" s="440" t="str">
        <f>IF(OR(COUNTA($IB$4:$JF$4)=0,$A44=""),"",IF('2.ชื่อนักเรียน'!R50="ย้าย","-",COUNTIF($IB44:$JF44,"ป")))</f>
        <v/>
      </c>
      <c r="PZ44" s="440" t="str">
        <f>IF(OR(COUNTA($IB$4:$JF$4)=0,$A44=""),"",IF('2.ชื่อนักเรียน'!R50="ย้าย","-",COUNTIF($IB44:$JF44,"ล")))</f>
        <v/>
      </c>
      <c r="QA44" s="441" t="str">
        <f>IF(OR(COUNTA($IB$4:$JF$4)=0,$A44=""),"",IF('2.ชื่อนักเรียน'!R50="ย้าย","-",COUNTIF($IB44:$JF44,"ข")))</f>
        <v/>
      </c>
      <c r="QB44" s="439" t="str">
        <f>IF(OR(COUNTA($JI$4:$KM$4)=0,$A44=""),"",IF('2.ชื่อนักเรียน'!R50="ย้าย","-",COUNTIF($JI44:$KM44,"/")))</f>
        <v/>
      </c>
      <c r="QC44" s="440" t="str">
        <f>IF(OR(COUNTA($JI$4:$KM$4)=0,$A44=""),"",IF('2.ชื่อนักเรียน'!R50="ย้าย","-",COUNTIF($JI44:$KM44,"ป")))</f>
        <v/>
      </c>
      <c r="QD44" s="440" t="str">
        <f>IF(OR(COUNTA($JI$4:$KM$4)=0,$A44=""),"",IF('2.ชื่อนักเรียน'!R50="ย้าย","-",COUNTIF($JI44:$KM44,"ล")))</f>
        <v/>
      </c>
      <c r="QE44" s="441" t="str">
        <f>IF(OR(COUNTA($JI$4:$KM$4)=0,$A44=""),"",IF('2.ชื่อนักเรียน'!R50="ย้าย","-",COUNTIF($JI44:$KM44,"ข")))</f>
        <v/>
      </c>
      <c r="QF44" s="439" t="str">
        <f>IF(OR(COUNTA($KP$4:$LT$4)=0,$A44=""),"",IF('2.ชื่อนักเรียน'!R50="ย้าย","-",COUNTIF($KP44:$LT44,"/")))</f>
        <v/>
      </c>
      <c r="QG44" s="440" t="str">
        <f>IF(OR(COUNTA($KP$4:$LT$4)=0,$A44=""),"",IF('2.ชื่อนักเรียน'!R50="ย้าย","-",COUNTIF($KP44:$LT44,"ป")))</f>
        <v/>
      </c>
      <c r="QH44" s="440" t="str">
        <f>IF(OR(COUNTA($KP$4:$LT$4)=0,$A44=""),"",IF('2.ชื่อนักเรียน'!R50="ย้าย","-",COUNTIF($KP44:$LT44,"ล")))</f>
        <v/>
      </c>
      <c r="QI44" s="441" t="str">
        <f>IF(OR(COUNTA($KP$4:$LT$4)=0,$A44=""),"",IF('2.ชื่อนักเรียน'!R50="ย้าย","-",COUNTIF($KP44:$LT44,"ข")))</f>
        <v/>
      </c>
      <c r="QJ44" s="439" t="str">
        <f>IF(OR(COUNTA($LW$4:$NA$4)=0,$A44=""),"",IF('2.ชื่อนักเรียน'!R50="ย้าย","-",COUNTIF($LW44:$NA44,"/")))</f>
        <v/>
      </c>
      <c r="QK44" s="440" t="str">
        <f>IF(OR(COUNTA($LW$4:$NA$4)=0,$A44=""),"",IF('2.ชื่อนักเรียน'!R50="ย้าย","-",COUNTIF($LW44:$NA44,"ป")))</f>
        <v/>
      </c>
      <c r="QL44" s="440" t="str">
        <f>IF(OR(COUNTA($LW$4:$NA$4)=0,$A44=""),"",IF('2.ชื่อนักเรียน'!R50="ย้าย","-",COUNTIF($LW44:$NA44,"ล")))</f>
        <v/>
      </c>
      <c r="QM44" s="441" t="str">
        <f>IF(OR(COUNTA($LW$4:$NA$4)=0,$A44=""),"",IF('2.ชื่อนักเรียน'!R50="ย้าย","-",COUNTIF($LW44:$NA44,"ข")))</f>
        <v/>
      </c>
      <c r="QN44" s="439" t="str">
        <f>IF(OR(COUNTA($ND$4:$OH$4)=0,$A44=""),"",IF('2.ชื่อนักเรียน'!R50="ย้าย","-",COUNTIF($ND44:$OH44,"/")))</f>
        <v/>
      </c>
      <c r="QO44" s="440" t="str">
        <f>IF(OR(COUNTA($ND$4:$OH$4)=0,$A44=""),"",IF('2.ชื่อนักเรียน'!R50="ย้าย","-",COUNTIF($ND44:$OH44,"ป")))</f>
        <v/>
      </c>
      <c r="QP44" s="440" t="str">
        <f>IF(OR(COUNTA($ND$4:$OH$4)=0,$A44=""),"",IF('2.ชื่อนักเรียน'!R50="ย้าย","-",COUNTIF($ND44:$OH44,"ล")))</f>
        <v/>
      </c>
      <c r="QQ44" s="440" t="str">
        <f>IF(OR(COUNTA($ND$4:$OH$4)=0,$A44=""),"",IF('2.ชื่อนักเรียน'!R50="ย้าย","-",COUNTIF($ND44:$OH44,"ข")))</f>
        <v/>
      </c>
      <c r="QR44" s="439" t="str">
        <f>IF(OR(COUNTA($PP$3:$QM$3,$QN$3)=0,$A44=""),"",IF('2.ชื่อนักเรียน'!R50="ย้าย","-",SUM(PP44,PT44,PX44,QB44,QF44,QJ44,QN44)))</f>
        <v/>
      </c>
      <c r="QS44" s="440" t="str">
        <f>IF(OR(COUNTA($PP$3:$QM$3,$QN$3)=0,$A44=""),"",IF('2.ชื่อนักเรียน'!R50="ย้าย","-",SUM(PQ44,PU44,PY44,QC44,QG44,QK44,QO44)))</f>
        <v/>
      </c>
      <c r="QT44" s="440" t="str">
        <f>IF(OR(COUNTA($PP$3:$QM$3,$QN$3)=0,$A44=""),"",IF('2.ชื่อนักเรียน'!R50="ย้าย","-",SUM(PR44,PV44,PZ44,QD44,QH44,QL44,QP44)))</f>
        <v/>
      </c>
      <c r="QU44" s="452" t="str">
        <f>IF(OR(COUNTA($PP$3:$QM$3,$QN$3)=0,$A44=""),"",IF('2.ชื่อนักเรียน'!R50="ย้าย","-",SUM(PS44,PW44,QA44,QE44,QI44,QM44,QQ44)))</f>
        <v/>
      </c>
      <c r="QV44" s="428" t="str">
        <f t="shared" si="1"/>
        <v/>
      </c>
      <c r="QW44" s="442" t="str">
        <f>IF(QV44="","",IF('2.ชื่อนักเรียน'!R50="ย้าย","ย้าย",(QV44*100)/COUNTA($GU$4:$HY$4,$IB$4:$JF$4,$JI$4:$KM$4,$KP$4:$LT$4,$LW$4:$NA$4,$ND$4:$OH$4,$FN$4:$GR$4)))</f>
        <v/>
      </c>
      <c r="QX44" s="453" t="str">
        <f>IF('2.ชื่อนักเรียน'!C50="","",'2.ชื่อนักเรียน'!C50)</f>
        <v/>
      </c>
      <c r="QY44" s="454" t="str">
        <f>IF('2.ชื่อนักเรียน'!D50="","",'2.ชื่อนักเรียน'!D50)</f>
        <v/>
      </c>
      <c r="QZ44" s="428" t="str">
        <f>IF(A44="","",IF('2.ชื่อนักเรียน'!R50="ย้าย","-",$RN$4))</f>
        <v/>
      </c>
      <c r="RA44" s="428" t="str">
        <f>IF(A44="","",IF('2.ชื่อนักเรียน'!R50="ย้าย","-",SUM(PP44,OK44,OO44,OS44,OW44,PA44,PE44,PT44,PX44,QB44,QF44,QJ44,QN44)))</f>
        <v/>
      </c>
      <c r="RB44" s="428" t="str">
        <f>IF(A44="","",IF('2.ชื่อนักเรียน'!R50="ย้าย","-",SUM(PQ44,OL44,OP44,OT44,OX44,PB44,PF44,PU44,PY44,QC44,QG44,QK44,QO44)))</f>
        <v/>
      </c>
      <c r="RC44" s="428" t="str">
        <f>IF(A44="","",IF('2.ชื่อนักเรียน'!R50="ย้าย","-",SUM(PR44,OM44,OQ44,OU44,OY44,PC44,PG44,PV44,PZ44,QD44,QH44,QL44,QP44)))</f>
        <v/>
      </c>
      <c r="RD44" s="455" t="str">
        <f>IF(A44="","",IF('2.ชื่อนักเรียน'!R50="ย้าย","-",SUM(PS44,ON44,OR44,OV44,OZ44,PD44,PH44,PW44,QA44,QE44,QI44,QM44,QQ44)))</f>
        <v/>
      </c>
      <c r="RE44" s="442" t="str">
        <f>IF(A44="","",IF('2.ชื่อนักเรียน'!R50="ย้าย","-",(RA44*100)/QZ44))</f>
        <v/>
      </c>
      <c r="RF44" s="428" t="str">
        <f>IF(A44="","",IF('2.ชื่อนักเรียน'!R50="ย้าย","-",RA44))</f>
        <v/>
      </c>
      <c r="RG44" s="442" t="str">
        <f>IF(A44="","",IF('2.ชื่อนักเรียน'!R50="ย้าย","ย้าย",RE44))</f>
        <v/>
      </c>
      <c r="RH44" s="456"/>
    </row>
    <row r="45" spans="1:476" ht="21" customHeight="1">
      <c r="A45" s="446" t="str">
        <f>IF('2.ชื่อนักเรียน'!C51="","",'2.ชื่อนักเรียน'!C51)</f>
        <v/>
      </c>
      <c r="B45" s="447" t="str">
        <f>IF('2.ชื่อนักเรียน'!D51="","",'2.ชื่อนักเรียน'!D51)</f>
        <v/>
      </c>
      <c r="C45" s="447" t="str">
        <f>IF('2.ชื่อนักเรียน'!R51="","",'2.ชื่อนักเรียน'!R51)</f>
        <v/>
      </c>
      <c r="D45" s="428">
        <v>41</v>
      </c>
      <c r="E45" s="449"/>
      <c r="F45" s="450"/>
      <c r="G45" s="450"/>
      <c r="H45" s="450"/>
      <c r="I45" s="450"/>
      <c r="J45" s="450"/>
      <c r="K45" s="450"/>
      <c r="L45" s="450"/>
      <c r="M45" s="450"/>
      <c r="N45" s="450"/>
      <c r="O45" s="450"/>
      <c r="P45" s="450"/>
      <c r="Q45" s="450"/>
      <c r="R45" s="450"/>
      <c r="S45" s="450"/>
      <c r="T45" s="450"/>
      <c r="U45" s="450"/>
      <c r="V45" s="450"/>
      <c r="W45" s="450"/>
      <c r="X45" s="450"/>
      <c r="Y45" s="450"/>
      <c r="Z45" s="450"/>
      <c r="AA45" s="450"/>
      <c r="AB45" s="450"/>
      <c r="AC45" s="450"/>
      <c r="AD45" s="450"/>
      <c r="AE45" s="450"/>
      <c r="AF45" s="450"/>
      <c r="AG45" s="450"/>
      <c r="AH45" s="451"/>
      <c r="AI45" s="451"/>
      <c r="AJ45" s="428" t="str">
        <f>IF(COUNTA($E$3:$AI$3)=0,"",IF('2.ชื่อนักเรียน'!R51="ย้าย","ย้าย",OK45))</f>
        <v/>
      </c>
      <c r="AK45" s="428">
        <v>41</v>
      </c>
      <c r="AL45" s="449"/>
      <c r="AM45" s="450"/>
      <c r="AN45" s="450"/>
      <c r="AO45" s="450"/>
      <c r="AP45" s="450"/>
      <c r="AQ45" s="450"/>
      <c r="AR45" s="450"/>
      <c r="AS45" s="450"/>
      <c r="AT45" s="450"/>
      <c r="AU45" s="450"/>
      <c r="AV45" s="450"/>
      <c r="AW45" s="450"/>
      <c r="AX45" s="450"/>
      <c r="AY45" s="450"/>
      <c r="AZ45" s="450"/>
      <c r="BA45" s="450"/>
      <c r="BB45" s="450"/>
      <c r="BC45" s="450"/>
      <c r="BD45" s="450"/>
      <c r="BE45" s="450"/>
      <c r="BF45" s="450"/>
      <c r="BG45" s="450"/>
      <c r="BH45" s="450"/>
      <c r="BI45" s="450"/>
      <c r="BJ45" s="450"/>
      <c r="BK45" s="450"/>
      <c r="BL45" s="450"/>
      <c r="BM45" s="450"/>
      <c r="BN45" s="450"/>
      <c r="BO45" s="451"/>
      <c r="BP45" s="451"/>
      <c r="BQ45" s="428" t="str">
        <f>IF(COUNTA($AL$4:$BP$4)=0,"",IF('2.ชื่อนักเรียน'!R51="ย้าย","ย้าย",OO45))</f>
        <v/>
      </c>
      <c r="BR45" s="428">
        <v>41</v>
      </c>
      <c r="BS45" s="449"/>
      <c r="BT45" s="450"/>
      <c r="BU45" s="450"/>
      <c r="BV45" s="450"/>
      <c r="BW45" s="450"/>
      <c r="BX45" s="450"/>
      <c r="BY45" s="450"/>
      <c r="BZ45" s="450"/>
      <c r="CA45" s="450"/>
      <c r="CB45" s="450"/>
      <c r="CC45" s="450"/>
      <c r="CD45" s="450"/>
      <c r="CE45" s="450"/>
      <c r="CF45" s="450"/>
      <c r="CG45" s="450"/>
      <c r="CH45" s="450"/>
      <c r="CI45" s="450"/>
      <c r="CJ45" s="450"/>
      <c r="CK45" s="450"/>
      <c r="CL45" s="450"/>
      <c r="CM45" s="450"/>
      <c r="CN45" s="450"/>
      <c r="CO45" s="450"/>
      <c r="CP45" s="450"/>
      <c r="CQ45" s="450"/>
      <c r="CR45" s="450"/>
      <c r="CS45" s="450"/>
      <c r="CT45" s="450"/>
      <c r="CU45" s="450"/>
      <c r="CV45" s="451"/>
      <c r="CW45" s="451"/>
      <c r="CX45" s="428" t="str">
        <f>IF(COUNTA($BS$4:$CW$4)=0,"",IF('2.ชื่อนักเรียน'!R51="ย้าย","ย้าย",OS45))</f>
        <v/>
      </c>
      <c r="CY45" s="428">
        <v>41</v>
      </c>
      <c r="CZ45" s="449"/>
      <c r="DA45" s="450"/>
      <c r="DB45" s="450"/>
      <c r="DC45" s="450"/>
      <c r="DD45" s="450"/>
      <c r="DE45" s="450"/>
      <c r="DF45" s="450"/>
      <c r="DG45" s="450"/>
      <c r="DH45" s="450"/>
      <c r="DI45" s="450"/>
      <c r="DJ45" s="450"/>
      <c r="DK45" s="450"/>
      <c r="DL45" s="450"/>
      <c r="DM45" s="450"/>
      <c r="DN45" s="450"/>
      <c r="DO45" s="450"/>
      <c r="DP45" s="450"/>
      <c r="DQ45" s="450"/>
      <c r="DR45" s="450"/>
      <c r="DS45" s="450"/>
      <c r="DT45" s="450"/>
      <c r="DU45" s="450"/>
      <c r="DV45" s="450"/>
      <c r="DW45" s="450"/>
      <c r="DX45" s="450"/>
      <c r="DY45" s="450"/>
      <c r="DZ45" s="450"/>
      <c r="EA45" s="450"/>
      <c r="EB45" s="450"/>
      <c r="EC45" s="451"/>
      <c r="ED45" s="451"/>
      <c r="EE45" s="428" t="str">
        <f>IF(COUNTA($CZ$4:$ED$4)=0,"",IF('2.ชื่อนักเรียน'!R51="ย้าย","ย้าย",OW45))</f>
        <v/>
      </c>
      <c r="EF45" s="428">
        <v>41</v>
      </c>
      <c r="EG45" s="449"/>
      <c r="EH45" s="450"/>
      <c r="EI45" s="450"/>
      <c r="EJ45" s="450"/>
      <c r="EK45" s="450"/>
      <c r="EL45" s="450"/>
      <c r="EM45" s="450"/>
      <c r="EN45" s="450"/>
      <c r="EO45" s="450"/>
      <c r="EP45" s="450"/>
      <c r="EQ45" s="450"/>
      <c r="ER45" s="450"/>
      <c r="ES45" s="450"/>
      <c r="ET45" s="450"/>
      <c r="EU45" s="450"/>
      <c r="EV45" s="450"/>
      <c r="EW45" s="450"/>
      <c r="EX45" s="450"/>
      <c r="EY45" s="450"/>
      <c r="EZ45" s="450"/>
      <c r="FA45" s="450"/>
      <c r="FB45" s="450"/>
      <c r="FC45" s="450"/>
      <c r="FD45" s="450"/>
      <c r="FE45" s="450"/>
      <c r="FF45" s="450"/>
      <c r="FG45" s="450"/>
      <c r="FH45" s="450"/>
      <c r="FI45" s="450"/>
      <c r="FJ45" s="451"/>
      <c r="FK45" s="451"/>
      <c r="FL45" s="428" t="str">
        <f>IF(COUNTA($EG$4:$FK$4)=0,"",IF('2.ชื่อนักเรียน'!R51="ย้าย","ย้าย",PA45))</f>
        <v/>
      </c>
      <c r="FM45" s="428">
        <v>41</v>
      </c>
      <c r="FN45" s="449"/>
      <c r="FO45" s="450"/>
      <c r="FP45" s="450"/>
      <c r="FQ45" s="450"/>
      <c r="FR45" s="450"/>
      <c r="FS45" s="450"/>
      <c r="FT45" s="450"/>
      <c r="FU45" s="450"/>
      <c r="FV45" s="450"/>
      <c r="FW45" s="450"/>
      <c r="FX45" s="450"/>
      <c r="FY45" s="450"/>
      <c r="FZ45" s="450"/>
      <c r="GA45" s="450"/>
      <c r="GB45" s="450"/>
      <c r="GC45" s="450"/>
      <c r="GD45" s="450"/>
      <c r="GE45" s="450"/>
      <c r="GF45" s="450"/>
      <c r="GG45" s="450"/>
      <c r="GH45" s="450"/>
      <c r="GI45" s="450"/>
      <c r="GJ45" s="450"/>
      <c r="GK45" s="450"/>
      <c r="GL45" s="450"/>
      <c r="GM45" s="450"/>
      <c r="GN45" s="450"/>
      <c r="GO45" s="450"/>
      <c r="GP45" s="450"/>
      <c r="GQ45" s="451"/>
      <c r="GR45" s="451"/>
      <c r="GS45" s="428" t="str">
        <f>IF(COUNTA($FN$4:$GR$4)=0,"",IF('2.ชื่อนักเรียน'!R51="ย้าย","ย้าย",PE45))</f>
        <v/>
      </c>
      <c r="GT45" s="428">
        <v>41</v>
      </c>
      <c r="GU45" s="449"/>
      <c r="GV45" s="450"/>
      <c r="GW45" s="450"/>
      <c r="GX45" s="450"/>
      <c r="GY45" s="450"/>
      <c r="GZ45" s="450"/>
      <c r="HA45" s="450"/>
      <c r="HB45" s="450"/>
      <c r="HC45" s="450"/>
      <c r="HD45" s="450"/>
      <c r="HE45" s="450"/>
      <c r="HF45" s="450"/>
      <c r="HG45" s="450"/>
      <c r="HH45" s="450"/>
      <c r="HI45" s="450"/>
      <c r="HJ45" s="450"/>
      <c r="HK45" s="450"/>
      <c r="HL45" s="450"/>
      <c r="HM45" s="450"/>
      <c r="HN45" s="450"/>
      <c r="HO45" s="450"/>
      <c r="HP45" s="450"/>
      <c r="HQ45" s="450"/>
      <c r="HR45" s="450"/>
      <c r="HS45" s="450"/>
      <c r="HT45" s="450"/>
      <c r="HU45" s="450"/>
      <c r="HV45" s="450"/>
      <c r="HW45" s="450"/>
      <c r="HX45" s="451"/>
      <c r="HY45" s="451"/>
      <c r="HZ45" s="428" t="str">
        <f>IF(COUNTA($GU$4:HY44)=0,"",IF('2.ชื่อนักเรียน'!R51="ย้าย","ย้าย",PT45))</f>
        <v/>
      </c>
      <c r="IA45" s="428">
        <v>41</v>
      </c>
      <c r="IB45" s="449"/>
      <c r="IC45" s="450"/>
      <c r="ID45" s="450"/>
      <c r="IE45" s="450"/>
      <c r="IF45" s="450"/>
      <c r="IG45" s="450"/>
      <c r="IH45" s="450"/>
      <c r="II45" s="450"/>
      <c r="IJ45" s="450"/>
      <c r="IK45" s="450"/>
      <c r="IL45" s="450"/>
      <c r="IM45" s="450"/>
      <c r="IN45" s="450"/>
      <c r="IO45" s="450"/>
      <c r="IP45" s="450"/>
      <c r="IQ45" s="450"/>
      <c r="IR45" s="450"/>
      <c r="IS45" s="450"/>
      <c r="IT45" s="450"/>
      <c r="IU45" s="450"/>
      <c r="IV45" s="450"/>
      <c r="IW45" s="450"/>
      <c r="IX45" s="450"/>
      <c r="IY45" s="450"/>
      <c r="IZ45" s="450"/>
      <c r="JA45" s="450"/>
      <c r="JB45" s="450"/>
      <c r="JC45" s="450"/>
      <c r="JD45" s="450"/>
      <c r="JE45" s="451"/>
      <c r="JF45" s="451"/>
      <c r="JG45" s="428" t="str">
        <f>IF(COUNTA($IB$4:$JF$4)=0,"",IF('2.ชื่อนักเรียน'!R51="ย้าย","ย้าย",PX45))</f>
        <v/>
      </c>
      <c r="JH45" s="428">
        <v>41</v>
      </c>
      <c r="JI45" s="449"/>
      <c r="JJ45" s="450"/>
      <c r="JK45" s="450"/>
      <c r="JL45" s="450"/>
      <c r="JM45" s="450"/>
      <c r="JN45" s="450"/>
      <c r="JO45" s="450"/>
      <c r="JP45" s="450"/>
      <c r="JQ45" s="450"/>
      <c r="JR45" s="450"/>
      <c r="JS45" s="450"/>
      <c r="JT45" s="450"/>
      <c r="JU45" s="450"/>
      <c r="JV45" s="450"/>
      <c r="JW45" s="450"/>
      <c r="JX45" s="450"/>
      <c r="JY45" s="450"/>
      <c r="JZ45" s="450"/>
      <c r="KA45" s="450"/>
      <c r="KB45" s="450"/>
      <c r="KC45" s="450"/>
      <c r="KD45" s="450"/>
      <c r="KE45" s="450"/>
      <c r="KF45" s="450"/>
      <c r="KG45" s="450"/>
      <c r="KH45" s="450"/>
      <c r="KI45" s="450"/>
      <c r="KJ45" s="450"/>
      <c r="KK45" s="450"/>
      <c r="KL45" s="451"/>
      <c r="KM45" s="451"/>
      <c r="KN45" s="428" t="str">
        <f>IF(COUNTA($JI$4:$KM$4)=0,"",IF('2.ชื่อนักเรียน'!R51="ย้าย","ย้าย",QB45))</f>
        <v/>
      </c>
      <c r="KO45" s="428">
        <v>41</v>
      </c>
      <c r="KP45" s="449"/>
      <c r="KQ45" s="450"/>
      <c r="KR45" s="450"/>
      <c r="KS45" s="450"/>
      <c r="KT45" s="450"/>
      <c r="KU45" s="450"/>
      <c r="KV45" s="450"/>
      <c r="KW45" s="450"/>
      <c r="KX45" s="450"/>
      <c r="KY45" s="450"/>
      <c r="KZ45" s="450"/>
      <c r="LA45" s="450"/>
      <c r="LB45" s="450"/>
      <c r="LC45" s="450"/>
      <c r="LD45" s="450"/>
      <c r="LE45" s="450"/>
      <c r="LF45" s="450"/>
      <c r="LG45" s="450"/>
      <c r="LH45" s="450"/>
      <c r="LI45" s="450"/>
      <c r="LJ45" s="450"/>
      <c r="LK45" s="450"/>
      <c r="LL45" s="450"/>
      <c r="LM45" s="450"/>
      <c r="LN45" s="450"/>
      <c r="LO45" s="450"/>
      <c r="LP45" s="450"/>
      <c r="LQ45" s="450"/>
      <c r="LR45" s="450"/>
      <c r="LS45" s="451"/>
      <c r="LT45" s="451"/>
      <c r="LU45" s="428" t="str">
        <f>IF(COUNTA($KP$4:$LT$4)=0,"",IF('2.ชื่อนักเรียน'!R51="ย้าย","ย้าย",QF45))</f>
        <v/>
      </c>
      <c r="LV45" s="428">
        <v>41</v>
      </c>
      <c r="LW45" s="449"/>
      <c r="LX45" s="450"/>
      <c r="LY45" s="450"/>
      <c r="LZ45" s="450"/>
      <c r="MA45" s="450"/>
      <c r="MB45" s="450"/>
      <c r="MC45" s="450"/>
      <c r="MD45" s="450"/>
      <c r="ME45" s="450"/>
      <c r="MF45" s="450"/>
      <c r="MG45" s="450"/>
      <c r="MH45" s="450"/>
      <c r="MI45" s="450"/>
      <c r="MJ45" s="450"/>
      <c r="MK45" s="450"/>
      <c r="ML45" s="450"/>
      <c r="MM45" s="450"/>
      <c r="MN45" s="450"/>
      <c r="MO45" s="450"/>
      <c r="MP45" s="450"/>
      <c r="MQ45" s="450"/>
      <c r="MR45" s="450"/>
      <c r="MS45" s="450"/>
      <c r="MT45" s="450"/>
      <c r="MU45" s="450"/>
      <c r="MV45" s="450"/>
      <c r="MW45" s="450"/>
      <c r="MX45" s="450"/>
      <c r="MY45" s="450"/>
      <c r="MZ45" s="451"/>
      <c r="NA45" s="451"/>
      <c r="NB45" s="428" t="str">
        <f>IF(COUNTA($LW$5:$NA$5)=0,"",IF('2.ชื่อนักเรียน'!R51="ย้าย","ย้าย",QJ45))</f>
        <v/>
      </c>
      <c r="NC45" s="428">
        <v>41</v>
      </c>
      <c r="ND45" s="449"/>
      <c r="NE45" s="450"/>
      <c r="NF45" s="450"/>
      <c r="NG45" s="450"/>
      <c r="NH45" s="450"/>
      <c r="NI45" s="450"/>
      <c r="NJ45" s="450"/>
      <c r="NK45" s="450"/>
      <c r="NL45" s="450"/>
      <c r="NM45" s="450"/>
      <c r="NN45" s="450"/>
      <c r="NO45" s="450"/>
      <c r="NP45" s="450"/>
      <c r="NQ45" s="450"/>
      <c r="NR45" s="450"/>
      <c r="NS45" s="450"/>
      <c r="NT45" s="450"/>
      <c r="NU45" s="450"/>
      <c r="NV45" s="450"/>
      <c r="NW45" s="450"/>
      <c r="NX45" s="450"/>
      <c r="NY45" s="450"/>
      <c r="NZ45" s="450"/>
      <c r="OA45" s="450"/>
      <c r="OB45" s="450"/>
      <c r="OC45" s="450"/>
      <c r="OD45" s="450"/>
      <c r="OE45" s="450"/>
      <c r="OF45" s="450"/>
      <c r="OG45" s="451"/>
      <c r="OH45" s="451"/>
      <c r="OI45" s="428" t="str">
        <f>IF(COUNTA($ND$4:$OH$4)=0,"",IF('2.ชื่อนักเรียน'!R51="ย้าย","ย้าย",QN45))</f>
        <v/>
      </c>
      <c r="OJ45" s="428">
        <v>41</v>
      </c>
      <c r="OK45" s="439" t="str">
        <f>IF(OR(COUNTA($E$4:$AI$4)=0,$A45=""),"",IF('2.ชื่อนักเรียน'!R51="ย้าย","-",COUNTIF($E45:$AI45,"/")))</f>
        <v/>
      </c>
      <c r="OL45" s="440" t="str">
        <f>IF(OR(COUNTA($E$4:$AI$4)=0,$A45=""),"",IF('2.ชื่อนักเรียน'!R51="ย้าย","-",COUNTIF($E45:$AI45,"ป")))</f>
        <v/>
      </c>
      <c r="OM45" s="440" t="str">
        <f>IF(OR(COUNTA($E$4:$AI$4)=0,$A45=""),"",IF('2.ชื่อนักเรียน'!R51="ย้าย","-",COUNTIF($E45:$AI45,"ล")))</f>
        <v/>
      </c>
      <c r="ON45" s="441" t="str">
        <f>IF(OR(COUNTA($E$4:$AI$4)=0,$A45=""),"",IF('2.ชื่อนักเรียน'!R51="ย้าย","-",COUNTIF($E45:$AI45,"ข")))</f>
        <v/>
      </c>
      <c r="OO45" s="439" t="str">
        <f>IF(OR(COUNTA($AL$4:$BP$4)=0,$A45=""),"",IF('2.ชื่อนักเรียน'!R51="ย้าย","-",COUNTIF($AL45:$BP45,"/")))</f>
        <v/>
      </c>
      <c r="OP45" s="440" t="str">
        <f>IF(OR(COUNTA($AL$4:$BP$4)=0,$A45=""),"",IF('2.ชื่อนักเรียน'!R51="ย้าย","-",COUNTIF($AL45:$BP45,"ป")))</f>
        <v/>
      </c>
      <c r="OQ45" s="440" t="str">
        <f>IF(OR(COUNTA($AL$4:$BP$4)=0,$A45=""),"",IF('2.ชื่อนักเรียน'!R51="ย้าย","-",COUNTIF($AL45:$BP45,"ล")))</f>
        <v/>
      </c>
      <c r="OR45" s="441" t="str">
        <f>IF(OR(COUNTA($AL$4:$BP$4)=0,$A45=""),"",IF('2.ชื่อนักเรียน'!R51="ย้าย","-",COUNTIF($AL45:$BP45,"ข")))</f>
        <v/>
      </c>
      <c r="OS45" s="439" t="str">
        <f>IF(OR(COUNTA($BS$4:$CW$4)=0,$A45=""),"",IF('2.ชื่อนักเรียน'!R51="ย้าย","-",COUNTIF($BS45:$CW45,"/")))</f>
        <v/>
      </c>
      <c r="OT45" s="440" t="str">
        <f>IF(OR(COUNTA($BS$4:$CW$4)=0,$A45=""),"",IF('2.ชื่อนักเรียน'!R51="ย้าย","-",COUNTIF($BS45:$CW45,"ป")))</f>
        <v/>
      </c>
      <c r="OU45" s="440" t="str">
        <f>IF(OR(COUNTA($BS$4:$CW$4)=0,$A45=""),"",IF('2.ชื่อนักเรียน'!R51="ย้าย","-",COUNTIF($BS45:$CW45,"ล")))</f>
        <v/>
      </c>
      <c r="OV45" s="441" t="str">
        <f>IF(OR(COUNTA($BS$4:$CW$4)=0,$A45=""),"",IF('2.ชื่อนักเรียน'!R51="ย้าย","-",COUNTIF($BS45:$CW45,"ข")))</f>
        <v/>
      </c>
      <c r="OW45" s="439" t="str">
        <f>IF(OR(COUNTA($CZ$4:$ED$4)=0,$A45=""),"",IF('2.ชื่อนักเรียน'!R51="ย้าย","-",COUNTIF($CZ45:$ED45,"/")))</f>
        <v/>
      </c>
      <c r="OX45" s="440" t="str">
        <f>IF(OR(COUNTA($CZ$4:$ED$4)=0,$A45=""),"",IF('2.ชื่อนักเรียน'!R51="ย้าย","-",COUNTIF($CZ45:$ED45,"ป")))</f>
        <v/>
      </c>
      <c r="OY45" s="440" t="str">
        <f>IF(OR(COUNTA($CZ$4:$ED$4)=0,A45=""),"",IF('2.ชื่อนักเรียน'!R51="ย้าย","-",COUNTIF($CZ45:$ED45,"ล")))</f>
        <v/>
      </c>
      <c r="OZ45" s="441" t="str">
        <f>IF(OR(COUNTA($CZ$4:$ED$4)=0,A45=""),"",IF('2.ชื่อนักเรียน'!R51="ย้าย","-",COUNTIF($CZ45:$ED45,"ข")))</f>
        <v/>
      </c>
      <c r="PA45" s="439" t="str">
        <f>IF(OR(COUNTA($EG$4:$FK$4)=0,$A45=""),"",IF('2.ชื่อนักเรียน'!R51="ย้าย","-",COUNTIF($EG45:$FK45,"/")))</f>
        <v/>
      </c>
      <c r="PB45" s="440" t="str">
        <f>IF(OR(COUNTA($EG$4:$FK$4)=0,$A45=""),"",IF('2.ชื่อนักเรียน'!R51="ย้าย","-",COUNTIF($EG45:$FK45,"ป")))</f>
        <v/>
      </c>
      <c r="PC45" s="440" t="str">
        <f>IF(OR(COUNTA($EG$4:$FK$4)=0,A45=""),"",IF('2.ชื่อนักเรียน'!R51="ย้าย","-",COUNTIF($EG45:$FK45,"ล")))</f>
        <v/>
      </c>
      <c r="PD45" s="441" t="str">
        <f>IF(OR(COUNTA($EG$4:$FK$4)=0,A45=""),"",IF('2.ชื่อนักเรียน'!R51="ย้าย","-",COUNTIF($EG45:$FK45,"ข")))</f>
        <v/>
      </c>
      <c r="PE45" s="439" t="str">
        <f>IF(OR(COUNTA($FN$4:$GR$4)=0,$A45=""),"",IF('2.ชื่อนักเรียน'!R51="ย้าย","-",COUNTIF($FN45:$GR45,"/")))</f>
        <v/>
      </c>
      <c r="PF45" s="440" t="str">
        <f>IF(OR(COUNTA($FN$4:$GR$4)=0,$A45=""),"",IF('2.ชื่อนักเรียน'!R51="ย้าย","-",COUNTIF($FN45:$GR45,"ป")))</f>
        <v/>
      </c>
      <c r="PG45" s="440" t="str">
        <f>IF(OR(COUNTA($FN$4:$GR$4)=0,A45=""),"",IF('2.ชื่อนักเรียน'!R51="ย้าย","-",COUNTIF($FN45:$GR45,"ล")))</f>
        <v/>
      </c>
      <c r="PH45" s="440" t="str">
        <f>IF(OR(COUNTA($FN$4:$GR$4)=0,A45=""),"",IF('2.ชื่อนักเรียน'!R51="ย้าย","-",COUNTIF($FN45:$GR45,"ข")))</f>
        <v/>
      </c>
      <c r="PI45" s="439" t="str">
        <f>IF(OR(COUNTA($OK$3:$PD$3,$PE$3)=0,$A45=""),"",IF('2.ชื่อนักเรียน'!R51="ย้าย","-",SUM(OK45,OO45,OS45,OW45,PA45,PE45)))</f>
        <v/>
      </c>
      <c r="PJ45" s="440" t="str">
        <f>IF(OR(COUNTA($OK$3:$PD$3,$PE$3)=0,$A45=""),"",IF('2.ชื่อนักเรียน'!R51="ย้าย","-",SUM(OL45,OP45,OT45,OX45,PB45,PF45)))</f>
        <v/>
      </c>
      <c r="PK45" s="440" t="str">
        <f>IF(OR(COUNTA($OK$3:$PD$3,$PE$3)=0,$A45=""),"",IF('2.ชื่อนักเรียน'!R51="ย้าย","-",SUM(OM45,OQ45,OU45,OY45,PC45,PG45)))</f>
        <v/>
      </c>
      <c r="PL45" s="452" t="str">
        <f>IF(OR(COUNTA($OK$3:$PD$3,$PE$3)=0,$A45=""),"",IF('2.ชื่อนักเรียน'!R51="ย้าย","-",SUM(ON45,OR45,OV45,OZ45,PD45,PH45)))</f>
        <v/>
      </c>
      <c r="PM45" s="428" t="str">
        <f t="shared" si="0"/>
        <v/>
      </c>
      <c r="PN45" s="442" t="str">
        <f>IF(PM45="","",IF('2.ชื่อนักเรียน'!R51="ย้าย","ย้าย",(PM45*100)/COUNTA($E$4:$AI$4,$AL$4:$BP$4,$BS$4:$CW$4,$CZ$4:$ED$4,$EG$4:$FK$4)))</f>
        <v/>
      </c>
      <c r="PO45" s="428">
        <v>41</v>
      </c>
      <c r="PP45" s="439" t="str">
        <f>IF(OR(COUNTA($FN$4:$GR$4)=0,$A45=""),"",IF('2.ชื่อนักเรียน'!R51="ย้าย","-",COUNTIF($FN45:$GR45,"/")))</f>
        <v/>
      </c>
      <c r="PQ45" s="440" t="str">
        <f>IF(OR(COUNTA($FN$4:$GR$4)=0,$A45=""),"",IF('2.ชื่อนักเรียน'!R51="ย้าย","-",COUNTIF($FN45:$GR45,"ป")))</f>
        <v/>
      </c>
      <c r="PR45" s="440" t="str">
        <f>IF(OR(COUNTA($FN$4:$GR$4)=0,A45=""),"",IF('2.ชื่อนักเรียน'!R51="ย้าย","-",COUNTIF($FN45:$GR45,"ล")))</f>
        <v/>
      </c>
      <c r="PS45" s="441" t="str">
        <f>IF(OR(COUNTA($FN$4:$GR$4)=0,A45=""),"",IF('2.ชื่อนักเรียน'!R51="ย้าย","-",COUNTIF($FN45:$GR45,"ข")))</f>
        <v/>
      </c>
      <c r="PT45" s="439" t="str">
        <f>IF(OR(COUNTA($GU$4:$HY$4)=0,$A45=""),"",IF('2.ชื่อนักเรียน'!R51="ย้าย","-",COUNTIF($GU45:$HY45,"/")))</f>
        <v/>
      </c>
      <c r="PU45" s="440" t="str">
        <f>IF(OR(COUNTA($GU$4:$HY$4)=0,$A45=""),"",IF('2.ชื่อนักเรียน'!R51="ย้าย","-",COUNTIF($GU45:$HY45,"ป")))</f>
        <v/>
      </c>
      <c r="PV45" s="440" t="str">
        <f>IF(OR(COUNTA($GU$4:$HY$4)=0,$A45=""),"",IF('2.ชื่อนักเรียน'!R51="ย้าย","-",COUNTIF($GU45:$HY45,"ล")))</f>
        <v/>
      </c>
      <c r="PW45" s="441" t="str">
        <f>IF(OR(COUNTA($GU$4:$HY$4)=0,$A45=""),"",IF('2.ชื่อนักเรียน'!R51="ย้าย","-",COUNTIF($GU45:$HY45,"ข")))</f>
        <v/>
      </c>
      <c r="PX45" s="439" t="str">
        <f>IF(OR(COUNTA($IB$4:$JF$4)=0,$A45=""),"",IF('2.ชื่อนักเรียน'!R51="ย้าย","-",COUNTIF($IB45:$JF45,"/")))</f>
        <v/>
      </c>
      <c r="PY45" s="440" t="str">
        <f>IF(OR(COUNTA($IB$4:$JF$4)=0,$A45=""),"",IF('2.ชื่อนักเรียน'!R51="ย้าย","-",COUNTIF($IB45:$JF45,"ป")))</f>
        <v/>
      </c>
      <c r="PZ45" s="440" t="str">
        <f>IF(OR(COUNTA($IB$4:$JF$4)=0,$A45=""),"",IF('2.ชื่อนักเรียน'!R51="ย้าย","-",COUNTIF($IB45:$JF45,"ล")))</f>
        <v/>
      </c>
      <c r="QA45" s="441" t="str">
        <f>IF(OR(COUNTA($IB$4:$JF$4)=0,$A45=""),"",IF('2.ชื่อนักเรียน'!R51="ย้าย","-",COUNTIF($IB45:$JF45,"ข")))</f>
        <v/>
      </c>
      <c r="QB45" s="439" t="str">
        <f>IF(OR(COUNTA($JI$4:$KM$4)=0,$A45=""),"",IF('2.ชื่อนักเรียน'!R51="ย้าย","-",COUNTIF($JI45:$KM45,"/")))</f>
        <v/>
      </c>
      <c r="QC45" s="440" t="str">
        <f>IF(OR(COUNTA($JI$4:$KM$4)=0,$A45=""),"",IF('2.ชื่อนักเรียน'!R51="ย้าย","-",COUNTIF($JI45:$KM45,"ป")))</f>
        <v/>
      </c>
      <c r="QD45" s="440" t="str">
        <f>IF(OR(COUNTA($JI$4:$KM$4)=0,$A45=""),"",IF('2.ชื่อนักเรียน'!R51="ย้าย","-",COUNTIF($JI45:$KM45,"ล")))</f>
        <v/>
      </c>
      <c r="QE45" s="441" t="str">
        <f>IF(OR(COUNTA($JI$4:$KM$4)=0,$A45=""),"",IF('2.ชื่อนักเรียน'!R51="ย้าย","-",COUNTIF($JI45:$KM45,"ข")))</f>
        <v/>
      </c>
      <c r="QF45" s="439" t="str">
        <f>IF(OR(COUNTA($KP$4:$LT$4)=0,$A45=""),"",IF('2.ชื่อนักเรียน'!R51="ย้าย","-",COUNTIF($KP45:$LT45,"/")))</f>
        <v/>
      </c>
      <c r="QG45" s="440" t="str">
        <f>IF(OR(COUNTA($KP$4:$LT$4)=0,$A45=""),"",IF('2.ชื่อนักเรียน'!R51="ย้าย","-",COUNTIF($KP45:$LT45,"ป")))</f>
        <v/>
      </c>
      <c r="QH45" s="440" t="str">
        <f>IF(OR(COUNTA($KP$4:$LT$4)=0,$A45=""),"",IF('2.ชื่อนักเรียน'!R51="ย้าย","-",COUNTIF($KP45:$LT45,"ล")))</f>
        <v/>
      </c>
      <c r="QI45" s="441" t="str">
        <f>IF(OR(COUNTA($KP$4:$LT$4)=0,$A45=""),"",IF('2.ชื่อนักเรียน'!R51="ย้าย","-",COUNTIF($KP45:$LT45,"ข")))</f>
        <v/>
      </c>
      <c r="QJ45" s="439" t="str">
        <f>IF(OR(COUNTA($LW$4:$NA$4)=0,$A45=""),"",IF('2.ชื่อนักเรียน'!R51="ย้าย","-",COUNTIF($LW45:$NA45,"/")))</f>
        <v/>
      </c>
      <c r="QK45" s="440" t="str">
        <f>IF(OR(COUNTA($LW$4:$NA$4)=0,$A45=""),"",IF('2.ชื่อนักเรียน'!R51="ย้าย","-",COUNTIF($LW45:$NA45,"ป")))</f>
        <v/>
      </c>
      <c r="QL45" s="440" t="str">
        <f>IF(OR(COUNTA($LW$4:$NA$4)=0,$A45=""),"",IF('2.ชื่อนักเรียน'!R51="ย้าย","-",COUNTIF($LW45:$NA45,"ล")))</f>
        <v/>
      </c>
      <c r="QM45" s="441" t="str">
        <f>IF(OR(COUNTA($LW$4:$NA$4)=0,$A45=""),"",IF('2.ชื่อนักเรียน'!R51="ย้าย","-",COUNTIF($LW45:$NA45,"ข")))</f>
        <v/>
      </c>
      <c r="QN45" s="439" t="str">
        <f>IF(OR(COUNTA($ND$4:$OH$4)=0,$A45=""),"",IF('2.ชื่อนักเรียน'!R51="ย้าย","-",COUNTIF($ND45:$OH45,"/")))</f>
        <v/>
      </c>
      <c r="QO45" s="440" t="str">
        <f>IF(OR(COUNTA($ND$4:$OH$4)=0,$A45=""),"",IF('2.ชื่อนักเรียน'!R51="ย้าย","-",COUNTIF($ND45:$OH45,"ป")))</f>
        <v/>
      </c>
      <c r="QP45" s="440" t="str">
        <f>IF(OR(COUNTA($ND$4:$OH$4)=0,$A45=""),"",IF('2.ชื่อนักเรียน'!R51="ย้าย","-",COUNTIF($ND45:$OH45,"ล")))</f>
        <v/>
      </c>
      <c r="QQ45" s="440" t="str">
        <f>IF(OR(COUNTA($ND$4:$OH$4)=0,$A45=""),"",IF('2.ชื่อนักเรียน'!R51="ย้าย","-",COUNTIF($ND45:$OH45,"ข")))</f>
        <v/>
      </c>
      <c r="QR45" s="439" t="str">
        <f>IF(OR(COUNTA($PP$3:$QM$3,$QN$3)=0,$A45=""),"",IF('2.ชื่อนักเรียน'!R51="ย้าย","-",SUM(PP45,PT45,PX45,QB45,QF45,QJ45,QN45)))</f>
        <v/>
      </c>
      <c r="QS45" s="440" t="str">
        <f>IF(OR(COUNTA($PP$3:$QM$3,$QN$3)=0,$A45=""),"",IF('2.ชื่อนักเรียน'!R51="ย้าย","-",SUM(PQ45,PU45,PY45,QC45,QG45,QK45,QO45)))</f>
        <v/>
      </c>
      <c r="QT45" s="440" t="str">
        <f>IF(OR(COUNTA($PP$3:$QM$3,$QN$3)=0,$A45=""),"",IF('2.ชื่อนักเรียน'!R51="ย้าย","-",SUM(PR45,PV45,PZ45,QD45,QH45,QL45,QP45)))</f>
        <v/>
      </c>
      <c r="QU45" s="452" t="str">
        <f>IF(OR(COUNTA($PP$3:$QM$3,$QN$3)=0,$A45=""),"",IF('2.ชื่อนักเรียน'!R51="ย้าย","-",SUM(PS45,PW45,QA45,QE45,QI45,QM45,QQ45)))</f>
        <v/>
      </c>
      <c r="QV45" s="428" t="str">
        <f t="shared" si="1"/>
        <v/>
      </c>
      <c r="QW45" s="442" t="str">
        <f>IF(QV45="","",IF('2.ชื่อนักเรียน'!R51="ย้าย","ย้าย",(QV45*100)/COUNTA($GU$4:$HY$4,$IB$4:$JF$4,$JI$4:$KM$4,$KP$4:$LT$4,$LW$4:$NA$4,$ND$4:$OH$4,$FN$4:$GR$4)))</f>
        <v/>
      </c>
      <c r="QX45" s="453" t="str">
        <f>IF('2.ชื่อนักเรียน'!C51="","",'2.ชื่อนักเรียน'!C51)</f>
        <v/>
      </c>
      <c r="QY45" s="454" t="str">
        <f>IF('2.ชื่อนักเรียน'!D51="","",'2.ชื่อนักเรียน'!D51)</f>
        <v/>
      </c>
      <c r="QZ45" s="428" t="str">
        <f>IF(A45="","",IF('2.ชื่อนักเรียน'!R51="ย้าย","-",$RN$4))</f>
        <v/>
      </c>
      <c r="RA45" s="428" t="str">
        <f>IF(A45="","",IF('2.ชื่อนักเรียน'!R51="ย้าย","-",SUM(PP45,OK45,OO45,OS45,OW45,PA45,PE45,PT45,PX45,QB45,QF45,QJ45,QN45)))</f>
        <v/>
      </c>
      <c r="RB45" s="428" t="str">
        <f>IF(A45="","",IF('2.ชื่อนักเรียน'!R51="ย้าย","-",SUM(PQ45,OL45,OP45,OT45,OX45,PB45,PF45,PU45,PY45,QC45,QG45,QK45,QO45)))</f>
        <v/>
      </c>
      <c r="RC45" s="428" t="str">
        <f>IF(A45="","",IF('2.ชื่อนักเรียน'!R51="ย้าย","-",SUM(PR45,OM45,OQ45,OU45,OY45,PC45,PG45,PV45,PZ45,QD45,QH45,QL45,QP45)))</f>
        <v/>
      </c>
      <c r="RD45" s="455" t="str">
        <f>IF(A45="","",IF('2.ชื่อนักเรียน'!R51="ย้าย","-",SUM(PS45,ON45,OR45,OV45,OZ45,PD45,PH45,PW45,QA45,QE45,QI45,QM45,QQ45)))</f>
        <v/>
      </c>
      <c r="RE45" s="442" t="str">
        <f>IF(A45="","",IF('2.ชื่อนักเรียน'!R51="ย้าย","-",(RA45*100)/QZ45))</f>
        <v/>
      </c>
      <c r="RF45" s="428" t="str">
        <f>IF(A45="","",IF('2.ชื่อนักเรียน'!R51="ย้าย","-",RA45))</f>
        <v/>
      </c>
      <c r="RG45" s="442" t="str">
        <f>IF(A45="","",IF('2.ชื่อนักเรียน'!R51="ย้าย","ย้าย",RE45))</f>
        <v/>
      </c>
      <c r="RH45" s="456"/>
    </row>
    <row r="46" spans="1:476" ht="21" customHeight="1">
      <c r="A46" s="446" t="str">
        <f>IF('2.ชื่อนักเรียน'!C52="","",'2.ชื่อนักเรียน'!C52)</f>
        <v/>
      </c>
      <c r="B46" s="447" t="str">
        <f>IF('2.ชื่อนักเรียน'!D52="","",'2.ชื่อนักเรียน'!D52)</f>
        <v/>
      </c>
      <c r="C46" s="447" t="str">
        <f>IF('2.ชื่อนักเรียน'!R52="","",'2.ชื่อนักเรียน'!R52)</f>
        <v/>
      </c>
      <c r="D46" s="428">
        <v>42</v>
      </c>
      <c r="E46" s="449"/>
      <c r="F46" s="450"/>
      <c r="G46" s="450"/>
      <c r="H46" s="450"/>
      <c r="I46" s="450"/>
      <c r="J46" s="450"/>
      <c r="K46" s="450"/>
      <c r="L46" s="450"/>
      <c r="M46" s="450"/>
      <c r="N46" s="450"/>
      <c r="O46" s="450"/>
      <c r="P46" s="450"/>
      <c r="Q46" s="450"/>
      <c r="R46" s="450"/>
      <c r="S46" s="450"/>
      <c r="T46" s="450"/>
      <c r="U46" s="450"/>
      <c r="V46" s="450"/>
      <c r="W46" s="450"/>
      <c r="X46" s="450"/>
      <c r="Y46" s="450"/>
      <c r="Z46" s="450"/>
      <c r="AA46" s="450"/>
      <c r="AB46" s="450"/>
      <c r="AC46" s="450"/>
      <c r="AD46" s="450"/>
      <c r="AE46" s="450"/>
      <c r="AF46" s="450"/>
      <c r="AG46" s="450"/>
      <c r="AH46" s="451"/>
      <c r="AI46" s="451"/>
      <c r="AJ46" s="428" t="str">
        <f>IF(COUNTA($E$3:$AI$3)=0,"",IF('2.ชื่อนักเรียน'!R52="ย้าย","ย้าย",OK46))</f>
        <v/>
      </c>
      <c r="AK46" s="428">
        <v>42</v>
      </c>
      <c r="AL46" s="449"/>
      <c r="AM46" s="450"/>
      <c r="AN46" s="450"/>
      <c r="AO46" s="450"/>
      <c r="AP46" s="450"/>
      <c r="AQ46" s="450"/>
      <c r="AR46" s="450"/>
      <c r="AS46" s="450"/>
      <c r="AT46" s="450"/>
      <c r="AU46" s="450"/>
      <c r="AV46" s="450"/>
      <c r="AW46" s="450"/>
      <c r="AX46" s="450"/>
      <c r="AY46" s="450"/>
      <c r="AZ46" s="450"/>
      <c r="BA46" s="450"/>
      <c r="BB46" s="450"/>
      <c r="BC46" s="450"/>
      <c r="BD46" s="450"/>
      <c r="BE46" s="450"/>
      <c r="BF46" s="450"/>
      <c r="BG46" s="450"/>
      <c r="BH46" s="450"/>
      <c r="BI46" s="450"/>
      <c r="BJ46" s="450"/>
      <c r="BK46" s="450"/>
      <c r="BL46" s="450"/>
      <c r="BM46" s="450"/>
      <c r="BN46" s="450"/>
      <c r="BO46" s="451"/>
      <c r="BP46" s="451"/>
      <c r="BQ46" s="428" t="str">
        <f>IF(COUNTA($AL$4:$BP$4)=0,"",IF('2.ชื่อนักเรียน'!R52="ย้าย","ย้าย",OO46))</f>
        <v/>
      </c>
      <c r="BR46" s="428">
        <v>42</v>
      </c>
      <c r="BS46" s="449"/>
      <c r="BT46" s="450"/>
      <c r="BU46" s="450"/>
      <c r="BV46" s="450"/>
      <c r="BW46" s="450"/>
      <c r="BX46" s="450"/>
      <c r="BY46" s="450"/>
      <c r="BZ46" s="450"/>
      <c r="CA46" s="450"/>
      <c r="CB46" s="450"/>
      <c r="CC46" s="450"/>
      <c r="CD46" s="450"/>
      <c r="CE46" s="450"/>
      <c r="CF46" s="450"/>
      <c r="CG46" s="450"/>
      <c r="CH46" s="450"/>
      <c r="CI46" s="450"/>
      <c r="CJ46" s="450"/>
      <c r="CK46" s="450"/>
      <c r="CL46" s="450"/>
      <c r="CM46" s="450"/>
      <c r="CN46" s="450"/>
      <c r="CO46" s="450"/>
      <c r="CP46" s="450"/>
      <c r="CQ46" s="450"/>
      <c r="CR46" s="450"/>
      <c r="CS46" s="450"/>
      <c r="CT46" s="450"/>
      <c r="CU46" s="450"/>
      <c r="CV46" s="451"/>
      <c r="CW46" s="451"/>
      <c r="CX46" s="428" t="str">
        <f>IF(COUNTA($BS$4:$CW$4)=0,"",IF('2.ชื่อนักเรียน'!R52="ย้าย","ย้าย",OS46))</f>
        <v/>
      </c>
      <c r="CY46" s="428">
        <v>42</v>
      </c>
      <c r="CZ46" s="449"/>
      <c r="DA46" s="450"/>
      <c r="DB46" s="450"/>
      <c r="DC46" s="450"/>
      <c r="DD46" s="450"/>
      <c r="DE46" s="450"/>
      <c r="DF46" s="450"/>
      <c r="DG46" s="450"/>
      <c r="DH46" s="450"/>
      <c r="DI46" s="450"/>
      <c r="DJ46" s="450"/>
      <c r="DK46" s="450"/>
      <c r="DL46" s="450"/>
      <c r="DM46" s="450"/>
      <c r="DN46" s="450"/>
      <c r="DO46" s="450"/>
      <c r="DP46" s="450"/>
      <c r="DQ46" s="450"/>
      <c r="DR46" s="450"/>
      <c r="DS46" s="450"/>
      <c r="DT46" s="450"/>
      <c r="DU46" s="450"/>
      <c r="DV46" s="450"/>
      <c r="DW46" s="450"/>
      <c r="DX46" s="450"/>
      <c r="DY46" s="450"/>
      <c r="DZ46" s="450"/>
      <c r="EA46" s="450"/>
      <c r="EB46" s="450"/>
      <c r="EC46" s="451"/>
      <c r="ED46" s="451"/>
      <c r="EE46" s="428" t="str">
        <f>IF(COUNTA($CZ$4:$ED$4)=0,"",IF('2.ชื่อนักเรียน'!R52="ย้าย","ย้าย",OW46))</f>
        <v/>
      </c>
      <c r="EF46" s="428">
        <v>42</v>
      </c>
      <c r="EG46" s="449"/>
      <c r="EH46" s="450"/>
      <c r="EI46" s="450"/>
      <c r="EJ46" s="450"/>
      <c r="EK46" s="450"/>
      <c r="EL46" s="450"/>
      <c r="EM46" s="450"/>
      <c r="EN46" s="450"/>
      <c r="EO46" s="450"/>
      <c r="EP46" s="450"/>
      <c r="EQ46" s="450"/>
      <c r="ER46" s="450"/>
      <c r="ES46" s="450"/>
      <c r="ET46" s="450"/>
      <c r="EU46" s="450"/>
      <c r="EV46" s="450"/>
      <c r="EW46" s="450"/>
      <c r="EX46" s="450"/>
      <c r="EY46" s="450"/>
      <c r="EZ46" s="450"/>
      <c r="FA46" s="450"/>
      <c r="FB46" s="450"/>
      <c r="FC46" s="450"/>
      <c r="FD46" s="450"/>
      <c r="FE46" s="450"/>
      <c r="FF46" s="450"/>
      <c r="FG46" s="450"/>
      <c r="FH46" s="450"/>
      <c r="FI46" s="450"/>
      <c r="FJ46" s="451"/>
      <c r="FK46" s="451"/>
      <c r="FL46" s="428" t="str">
        <f>IF(COUNTA($EG$4:$FK$4)=0,"",IF('2.ชื่อนักเรียน'!R52="ย้าย","ย้าย",PA46))</f>
        <v/>
      </c>
      <c r="FM46" s="428">
        <v>42</v>
      </c>
      <c r="FN46" s="449"/>
      <c r="FO46" s="450"/>
      <c r="FP46" s="450"/>
      <c r="FQ46" s="450"/>
      <c r="FR46" s="450"/>
      <c r="FS46" s="450"/>
      <c r="FT46" s="450"/>
      <c r="FU46" s="450"/>
      <c r="FV46" s="450"/>
      <c r="FW46" s="450"/>
      <c r="FX46" s="450"/>
      <c r="FY46" s="450"/>
      <c r="FZ46" s="450"/>
      <c r="GA46" s="450"/>
      <c r="GB46" s="450"/>
      <c r="GC46" s="450"/>
      <c r="GD46" s="450"/>
      <c r="GE46" s="450"/>
      <c r="GF46" s="450"/>
      <c r="GG46" s="450"/>
      <c r="GH46" s="450"/>
      <c r="GI46" s="450"/>
      <c r="GJ46" s="450"/>
      <c r="GK46" s="450"/>
      <c r="GL46" s="450"/>
      <c r="GM46" s="450"/>
      <c r="GN46" s="450"/>
      <c r="GO46" s="450"/>
      <c r="GP46" s="450"/>
      <c r="GQ46" s="451"/>
      <c r="GR46" s="451"/>
      <c r="GS46" s="428" t="str">
        <f>IF(COUNTA($FN$4:$GR$4)=0,"",IF('2.ชื่อนักเรียน'!R52="ย้าย","ย้าย",PE46))</f>
        <v/>
      </c>
      <c r="GT46" s="428">
        <v>42</v>
      </c>
      <c r="GU46" s="449"/>
      <c r="GV46" s="450"/>
      <c r="GW46" s="450"/>
      <c r="GX46" s="450"/>
      <c r="GY46" s="450"/>
      <c r="GZ46" s="450"/>
      <c r="HA46" s="450"/>
      <c r="HB46" s="450"/>
      <c r="HC46" s="450"/>
      <c r="HD46" s="450"/>
      <c r="HE46" s="450"/>
      <c r="HF46" s="450"/>
      <c r="HG46" s="450"/>
      <c r="HH46" s="450"/>
      <c r="HI46" s="450"/>
      <c r="HJ46" s="450"/>
      <c r="HK46" s="450"/>
      <c r="HL46" s="450"/>
      <c r="HM46" s="450"/>
      <c r="HN46" s="450"/>
      <c r="HO46" s="450"/>
      <c r="HP46" s="450"/>
      <c r="HQ46" s="450"/>
      <c r="HR46" s="450"/>
      <c r="HS46" s="450"/>
      <c r="HT46" s="450"/>
      <c r="HU46" s="450"/>
      <c r="HV46" s="450"/>
      <c r="HW46" s="450"/>
      <c r="HX46" s="451"/>
      <c r="HY46" s="451"/>
      <c r="HZ46" s="428" t="str">
        <f>IF(COUNTA($GU$4:HY45)=0,"",IF('2.ชื่อนักเรียน'!R52="ย้าย","ย้าย",PT46))</f>
        <v/>
      </c>
      <c r="IA46" s="428">
        <v>42</v>
      </c>
      <c r="IB46" s="449"/>
      <c r="IC46" s="450"/>
      <c r="ID46" s="450"/>
      <c r="IE46" s="450"/>
      <c r="IF46" s="450"/>
      <c r="IG46" s="450"/>
      <c r="IH46" s="450"/>
      <c r="II46" s="450"/>
      <c r="IJ46" s="450"/>
      <c r="IK46" s="450"/>
      <c r="IL46" s="450"/>
      <c r="IM46" s="450"/>
      <c r="IN46" s="450"/>
      <c r="IO46" s="450"/>
      <c r="IP46" s="450"/>
      <c r="IQ46" s="450"/>
      <c r="IR46" s="450"/>
      <c r="IS46" s="450"/>
      <c r="IT46" s="450"/>
      <c r="IU46" s="450"/>
      <c r="IV46" s="450"/>
      <c r="IW46" s="450"/>
      <c r="IX46" s="450"/>
      <c r="IY46" s="450"/>
      <c r="IZ46" s="450"/>
      <c r="JA46" s="450"/>
      <c r="JB46" s="450"/>
      <c r="JC46" s="450"/>
      <c r="JD46" s="450"/>
      <c r="JE46" s="451"/>
      <c r="JF46" s="451"/>
      <c r="JG46" s="428" t="str">
        <f>IF(COUNTA($IB$4:$JF$4)=0,"",IF('2.ชื่อนักเรียน'!R52="ย้าย","ย้าย",PX46))</f>
        <v/>
      </c>
      <c r="JH46" s="428">
        <v>42</v>
      </c>
      <c r="JI46" s="449"/>
      <c r="JJ46" s="450"/>
      <c r="JK46" s="450"/>
      <c r="JL46" s="450"/>
      <c r="JM46" s="450"/>
      <c r="JN46" s="450"/>
      <c r="JO46" s="450"/>
      <c r="JP46" s="450"/>
      <c r="JQ46" s="450"/>
      <c r="JR46" s="450"/>
      <c r="JS46" s="450"/>
      <c r="JT46" s="450"/>
      <c r="JU46" s="450"/>
      <c r="JV46" s="450"/>
      <c r="JW46" s="450"/>
      <c r="JX46" s="450"/>
      <c r="JY46" s="450"/>
      <c r="JZ46" s="450"/>
      <c r="KA46" s="450"/>
      <c r="KB46" s="450"/>
      <c r="KC46" s="450"/>
      <c r="KD46" s="450"/>
      <c r="KE46" s="450"/>
      <c r="KF46" s="450"/>
      <c r="KG46" s="450"/>
      <c r="KH46" s="450"/>
      <c r="KI46" s="450"/>
      <c r="KJ46" s="450"/>
      <c r="KK46" s="450"/>
      <c r="KL46" s="451"/>
      <c r="KM46" s="451"/>
      <c r="KN46" s="428" t="str">
        <f>IF(COUNTA($JI$4:$KM$4)=0,"",IF('2.ชื่อนักเรียน'!R52="ย้าย","ย้าย",QB46))</f>
        <v/>
      </c>
      <c r="KO46" s="428">
        <v>42</v>
      </c>
      <c r="KP46" s="449"/>
      <c r="KQ46" s="450"/>
      <c r="KR46" s="450"/>
      <c r="KS46" s="450"/>
      <c r="KT46" s="450"/>
      <c r="KU46" s="450"/>
      <c r="KV46" s="450"/>
      <c r="KW46" s="450"/>
      <c r="KX46" s="450"/>
      <c r="KY46" s="450"/>
      <c r="KZ46" s="450"/>
      <c r="LA46" s="450"/>
      <c r="LB46" s="450"/>
      <c r="LC46" s="450"/>
      <c r="LD46" s="450"/>
      <c r="LE46" s="450"/>
      <c r="LF46" s="450"/>
      <c r="LG46" s="450"/>
      <c r="LH46" s="450"/>
      <c r="LI46" s="450"/>
      <c r="LJ46" s="450"/>
      <c r="LK46" s="450"/>
      <c r="LL46" s="450"/>
      <c r="LM46" s="450"/>
      <c r="LN46" s="450"/>
      <c r="LO46" s="450"/>
      <c r="LP46" s="450"/>
      <c r="LQ46" s="450"/>
      <c r="LR46" s="450"/>
      <c r="LS46" s="451"/>
      <c r="LT46" s="451"/>
      <c r="LU46" s="428" t="str">
        <f>IF(COUNTA($KP$4:$LT$4)=0,"",IF('2.ชื่อนักเรียน'!R52="ย้าย","ย้าย",QF46))</f>
        <v/>
      </c>
      <c r="LV46" s="428">
        <v>42</v>
      </c>
      <c r="LW46" s="449"/>
      <c r="LX46" s="450"/>
      <c r="LY46" s="450"/>
      <c r="LZ46" s="450"/>
      <c r="MA46" s="450"/>
      <c r="MB46" s="450"/>
      <c r="MC46" s="450"/>
      <c r="MD46" s="450"/>
      <c r="ME46" s="450"/>
      <c r="MF46" s="450"/>
      <c r="MG46" s="450"/>
      <c r="MH46" s="450"/>
      <c r="MI46" s="450"/>
      <c r="MJ46" s="450"/>
      <c r="MK46" s="450"/>
      <c r="ML46" s="450"/>
      <c r="MM46" s="450"/>
      <c r="MN46" s="450"/>
      <c r="MO46" s="450"/>
      <c r="MP46" s="450"/>
      <c r="MQ46" s="450"/>
      <c r="MR46" s="450"/>
      <c r="MS46" s="450"/>
      <c r="MT46" s="450"/>
      <c r="MU46" s="450"/>
      <c r="MV46" s="450"/>
      <c r="MW46" s="450"/>
      <c r="MX46" s="450"/>
      <c r="MY46" s="450"/>
      <c r="MZ46" s="451"/>
      <c r="NA46" s="451"/>
      <c r="NB46" s="428" t="str">
        <f>IF(COUNTA($LW$5:$NA$5)=0,"",IF('2.ชื่อนักเรียน'!R52="ย้าย","ย้าย",QJ46))</f>
        <v/>
      </c>
      <c r="NC46" s="428">
        <v>42</v>
      </c>
      <c r="ND46" s="449"/>
      <c r="NE46" s="450"/>
      <c r="NF46" s="450"/>
      <c r="NG46" s="450"/>
      <c r="NH46" s="450"/>
      <c r="NI46" s="450"/>
      <c r="NJ46" s="450"/>
      <c r="NK46" s="450"/>
      <c r="NL46" s="450"/>
      <c r="NM46" s="450"/>
      <c r="NN46" s="450"/>
      <c r="NO46" s="450"/>
      <c r="NP46" s="450"/>
      <c r="NQ46" s="450"/>
      <c r="NR46" s="450"/>
      <c r="NS46" s="450"/>
      <c r="NT46" s="450"/>
      <c r="NU46" s="450"/>
      <c r="NV46" s="450"/>
      <c r="NW46" s="450"/>
      <c r="NX46" s="450"/>
      <c r="NY46" s="450"/>
      <c r="NZ46" s="450"/>
      <c r="OA46" s="450"/>
      <c r="OB46" s="450"/>
      <c r="OC46" s="450"/>
      <c r="OD46" s="450"/>
      <c r="OE46" s="450"/>
      <c r="OF46" s="450"/>
      <c r="OG46" s="451"/>
      <c r="OH46" s="451"/>
      <c r="OI46" s="428" t="str">
        <f>IF(COUNTA($ND$4:$OH$4)=0,"",IF('2.ชื่อนักเรียน'!R52="ย้าย","ย้าย",QN46))</f>
        <v/>
      </c>
      <c r="OJ46" s="428">
        <v>42</v>
      </c>
      <c r="OK46" s="439" t="str">
        <f>IF(OR(COUNTA($E$4:$AI$4)=0,$A46=""),"",IF('2.ชื่อนักเรียน'!R52="ย้าย","-",COUNTIF($E46:$AI46,"/")))</f>
        <v/>
      </c>
      <c r="OL46" s="440" t="str">
        <f>IF(OR(COUNTA($E$4:$AI$4)=0,$A46=""),"",IF('2.ชื่อนักเรียน'!R52="ย้าย","-",COUNTIF($E46:$AI46,"ป")))</f>
        <v/>
      </c>
      <c r="OM46" s="440" t="str">
        <f>IF(OR(COUNTA($E$4:$AI$4)=0,$A46=""),"",IF('2.ชื่อนักเรียน'!R52="ย้าย","-",COUNTIF($E46:$AI46,"ล")))</f>
        <v/>
      </c>
      <c r="ON46" s="441" t="str">
        <f>IF(OR(COUNTA($E$4:$AI$4)=0,$A46=""),"",IF('2.ชื่อนักเรียน'!R52="ย้าย","-",COUNTIF($E46:$AI46,"ข")))</f>
        <v/>
      </c>
      <c r="OO46" s="439" t="str">
        <f>IF(OR(COUNTA($AL$4:$BP$4)=0,$A46=""),"",IF('2.ชื่อนักเรียน'!R52="ย้าย","-",COUNTIF($AL46:$BP46,"/")))</f>
        <v/>
      </c>
      <c r="OP46" s="440" t="str">
        <f>IF(OR(COUNTA($AL$4:$BP$4)=0,$A46=""),"",IF('2.ชื่อนักเรียน'!R52="ย้าย","-",COUNTIF($AL46:$BP46,"ป")))</f>
        <v/>
      </c>
      <c r="OQ46" s="440" t="str">
        <f>IF(OR(COUNTA($AL$4:$BP$4)=0,$A46=""),"",IF('2.ชื่อนักเรียน'!R52="ย้าย","-",COUNTIF($AL46:$BP46,"ล")))</f>
        <v/>
      </c>
      <c r="OR46" s="441" t="str">
        <f>IF(OR(COUNTA($AL$4:$BP$4)=0,$A46=""),"",IF('2.ชื่อนักเรียน'!R52="ย้าย","-",COUNTIF($AL46:$BP46,"ข")))</f>
        <v/>
      </c>
      <c r="OS46" s="439" t="str">
        <f>IF(OR(COUNTA($BS$4:$CW$4)=0,$A46=""),"",IF('2.ชื่อนักเรียน'!R52="ย้าย","-",COUNTIF($BS46:$CW46,"/")))</f>
        <v/>
      </c>
      <c r="OT46" s="440" t="str">
        <f>IF(OR(COUNTA($BS$4:$CW$4)=0,$A46=""),"",IF('2.ชื่อนักเรียน'!R52="ย้าย","-",COUNTIF($BS46:$CW46,"ป")))</f>
        <v/>
      </c>
      <c r="OU46" s="440" t="str">
        <f>IF(OR(COUNTA($BS$4:$CW$4)=0,$A46=""),"",IF('2.ชื่อนักเรียน'!R52="ย้าย","-",COUNTIF($BS46:$CW46,"ล")))</f>
        <v/>
      </c>
      <c r="OV46" s="441" t="str">
        <f>IF(OR(COUNTA($BS$4:$CW$4)=0,$A46=""),"",IF('2.ชื่อนักเรียน'!R52="ย้าย","-",COUNTIF($BS46:$CW46,"ข")))</f>
        <v/>
      </c>
      <c r="OW46" s="439" t="str">
        <f>IF(OR(COUNTA($CZ$4:$ED$4)=0,$A46=""),"",IF('2.ชื่อนักเรียน'!R52="ย้าย","-",COUNTIF($CZ46:$ED46,"/")))</f>
        <v/>
      </c>
      <c r="OX46" s="440" t="str">
        <f>IF(OR(COUNTA($CZ$4:$ED$4)=0,$A46=""),"",IF('2.ชื่อนักเรียน'!R52="ย้าย","-",COUNTIF($CZ46:$ED46,"ป")))</f>
        <v/>
      </c>
      <c r="OY46" s="440" t="str">
        <f>IF(OR(COUNTA($CZ$4:$ED$4)=0,A46=""),"",IF('2.ชื่อนักเรียน'!R52="ย้าย","-",COUNTIF($CZ46:$ED46,"ล")))</f>
        <v/>
      </c>
      <c r="OZ46" s="441" t="str">
        <f>IF(OR(COUNTA($CZ$4:$ED$4)=0,A46=""),"",IF('2.ชื่อนักเรียน'!R52="ย้าย","-",COUNTIF($CZ46:$ED46,"ข")))</f>
        <v/>
      </c>
      <c r="PA46" s="439" t="str">
        <f>IF(OR(COUNTA($EG$4:$FK$4)=0,$A46=""),"",IF('2.ชื่อนักเรียน'!R52="ย้าย","-",COUNTIF($EG46:$FK46,"/")))</f>
        <v/>
      </c>
      <c r="PB46" s="440" t="str">
        <f>IF(OR(COUNTA($EG$4:$FK$4)=0,$A46=""),"",IF('2.ชื่อนักเรียน'!R52="ย้าย","-",COUNTIF($EG46:$FK46,"ป")))</f>
        <v/>
      </c>
      <c r="PC46" s="440" t="str">
        <f>IF(OR(COUNTA($EG$4:$FK$4)=0,A46=""),"",IF('2.ชื่อนักเรียน'!R52="ย้าย","-",COUNTIF($EG46:$FK46,"ล")))</f>
        <v/>
      </c>
      <c r="PD46" s="441" t="str">
        <f>IF(OR(COUNTA($EG$4:$FK$4)=0,A46=""),"",IF('2.ชื่อนักเรียน'!R52="ย้าย","-",COUNTIF($EG46:$FK46,"ข")))</f>
        <v/>
      </c>
      <c r="PE46" s="439" t="str">
        <f>IF(OR(COUNTA($FN$4:$GR$4)=0,$A46=""),"",IF('2.ชื่อนักเรียน'!R52="ย้าย","-",COUNTIF($FN46:$GR46,"/")))</f>
        <v/>
      </c>
      <c r="PF46" s="440" t="str">
        <f>IF(OR(COUNTA($FN$4:$GR$4)=0,$A46=""),"",IF('2.ชื่อนักเรียน'!R52="ย้าย","-",COUNTIF($FN46:$GR46,"ป")))</f>
        <v/>
      </c>
      <c r="PG46" s="440" t="str">
        <f>IF(OR(COUNTA($FN$4:$GR$4)=0,A46=""),"",IF('2.ชื่อนักเรียน'!R52="ย้าย","-",COUNTIF($FN46:$GR46,"ล")))</f>
        <v/>
      </c>
      <c r="PH46" s="440" t="str">
        <f>IF(OR(COUNTA($FN$4:$GR$4)=0,A46=""),"",IF('2.ชื่อนักเรียน'!R52="ย้าย","-",COUNTIF($FN46:$GR46,"ข")))</f>
        <v/>
      </c>
      <c r="PI46" s="439" t="str">
        <f>IF(OR(COUNTA($OK$3:$PD$3,$PE$3)=0,$A46=""),"",IF('2.ชื่อนักเรียน'!R52="ย้าย","-",SUM(OK46,OO46,OS46,OW46,PA46,PE46)))</f>
        <v/>
      </c>
      <c r="PJ46" s="440" t="str">
        <f>IF(OR(COUNTA($OK$3:$PD$3,$PE$3)=0,$A46=""),"",IF('2.ชื่อนักเรียน'!R52="ย้าย","-",SUM(OL46,OP46,OT46,OX46,PB46,PF46)))</f>
        <v/>
      </c>
      <c r="PK46" s="440" t="str">
        <f>IF(OR(COUNTA($OK$3:$PD$3,$PE$3)=0,$A46=""),"",IF('2.ชื่อนักเรียน'!R52="ย้าย","-",SUM(OM46,OQ46,OU46,OY46,PC46,PG46)))</f>
        <v/>
      </c>
      <c r="PL46" s="452" t="str">
        <f>IF(OR(COUNTA($OK$3:$PD$3,$PE$3)=0,$A46=""),"",IF('2.ชื่อนักเรียน'!R52="ย้าย","-",SUM(ON46,OR46,OV46,OZ46,PD46,PH46)))</f>
        <v/>
      </c>
      <c r="PM46" s="428" t="str">
        <f t="shared" si="0"/>
        <v/>
      </c>
      <c r="PN46" s="442" t="str">
        <f>IF(PM46="","",IF('2.ชื่อนักเรียน'!R52="ย้าย","ย้าย",(PM46*100)/COUNTA($E$4:$AI$4,$AL$4:$BP$4,$BS$4:$CW$4,$CZ$4:$ED$4,$EG$4:$FK$4)))</f>
        <v/>
      </c>
      <c r="PO46" s="428">
        <v>42</v>
      </c>
      <c r="PP46" s="439" t="str">
        <f>IF(OR(COUNTA($FN$4:$GR$4)=0,$A46=""),"",IF('2.ชื่อนักเรียน'!R52="ย้าย","-",COUNTIF($FN46:$GR46,"/")))</f>
        <v/>
      </c>
      <c r="PQ46" s="440" t="str">
        <f>IF(OR(COUNTA($FN$4:$GR$4)=0,$A46=""),"",IF('2.ชื่อนักเรียน'!R52="ย้าย","-",COUNTIF($FN46:$GR46,"ป")))</f>
        <v/>
      </c>
      <c r="PR46" s="440" t="str">
        <f>IF(OR(COUNTA($FN$4:$GR$4)=0,A46=""),"",IF('2.ชื่อนักเรียน'!R52="ย้าย","-",COUNTIF($FN46:$GR46,"ล")))</f>
        <v/>
      </c>
      <c r="PS46" s="441" t="str">
        <f>IF(OR(COUNTA($FN$4:$GR$4)=0,A46=""),"",IF('2.ชื่อนักเรียน'!R52="ย้าย","-",COUNTIF($FN46:$GR46,"ข")))</f>
        <v/>
      </c>
      <c r="PT46" s="439" t="str">
        <f>IF(OR(COUNTA($GU$4:$HY$4)=0,$A46=""),"",IF('2.ชื่อนักเรียน'!R52="ย้าย","-",COUNTIF($GU46:$HY46,"/")))</f>
        <v/>
      </c>
      <c r="PU46" s="440" t="str">
        <f>IF(OR(COUNTA($GU$4:$HY$4)=0,$A46=""),"",IF('2.ชื่อนักเรียน'!R52="ย้าย","-",COUNTIF($GU46:$HY46,"ป")))</f>
        <v/>
      </c>
      <c r="PV46" s="440" t="str">
        <f>IF(OR(COUNTA($GU$4:$HY$4)=0,$A46=""),"",IF('2.ชื่อนักเรียน'!R52="ย้าย","-",COUNTIF($GU46:$HY46,"ล")))</f>
        <v/>
      </c>
      <c r="PW46" s="441" t="str">
        <f>IF(OR(COUNTA($GU$4:$HY$4)=0,$A46=""),"",IF('2.ชื่อนักเรียน'!R52="ย้าย","-",COUNTIF($GU46:$HY46,"ข")))</f>
        <v/>
      </c>
      <c r="PX46" s="439" t="str">
        <f>IF(OR(COUNTA($IB$4:$JF$4)=0,$A46=""),"",IF('2.ชื่อนักเรียน'!R52="ย้าย","-",COUNTIF($IB46:$JF46,"/")))</f>
        <v/>
      </c>
      <c r="PY46" s="440" t="str">
        <f>IF(OR(COUNTA($IB$4:$JF$4)=0,$A46=""),"",IF('2.ชื่อนักเรียน'!R52="ย้าย","-",COUNTIF($IB46:$JF46,"ป")))</f>
        <v/>
      </c>
      <c r="PZ46" s="440" t="str">
        <f>IF(OR(COUNTA($IB$4:$JF$4)=0,$A46=""),"",IF('2.ชื่อนักเรียน'!R52="ย้าย","-",COUNTIF($IB46:$JF46,"ล")))</f>
        <v/>
      </c>
      <c r="QA46" s="441" t="str">
        <f>IF(OR(COUNTA($IB$4:$JF$4)=0,$A46=""),"",IF('2.ชื่อนักเรียน'!R52="ย้าย","-",COUNTIF($IB46:$JF46,"ข")))</f>
        <v/>
      </c>
      <c r="QB46" s="439" t="str">
        <f>IF(OR(COUNTA($JI$4:$KM$4)=0,$A46=""),"",IF('2.ชื่อนักเรียน'!R52="ย้าย","-",COUNTIF($JI46:$KM46,"/")))</f>
        <v/>
      </c>
      <c r="QC46" s="440" t="str">
        <f>IF(OR(COUNTA($JI$4:$KM$4)=0,$A46=""),"",IF('2.ชื่อนักเรียน'!R52="ย้าย","-",COUNTIF($JI46:$KM46,"ป")))</f>
        <v/>
      </c>
      <c r="QD46" s="440" t="str">
        <f>IF(OR(COUNTA($JI$4:$KM$4)=0,$A46=""),"",IF('2.ชื่อนักเรียน'!R52="ย้าย","-",COUNTIF($JI46:$KM46,"ล")))</f>
        <v/>
      </c>
      <c r="QE46" s="441" t="str">
        <f>IF(OR(COUNTA($JI$4:$KM$4)=0,$A46=""),"",IF('2.ชื่อนักเรียน'!R52="ย้าย","-",COUNTIF($JI46:$KM46,"ข")))</f>
        <v/>
      </c>
      <c r="QF46" s="439" t="str">
        <f>IF(OR(COUNTA($KP$4:$LT$4)=0,$A46=""),"",IF('2.ชื่อนักเรียน'!R52="ย้าย","-",COUNTIF($KP46:$LT46,"/")))</f>
        <v/>
      </c>
      <c r="QG46" s="440" t="str">
        <f>IF(OR(COUNTA($KP$4:$LT$4)=0,$A46=""),"",IF('2.ชื่อนักเรียน'!R52="ย้าย","-",COUNTIF($KP46:$LT46,"ป")))</f>
        <v/>
      </c>
      <c r="QH46" s="440" t="str">
        <f>IF(OR(COUNTA($KP$4:$LT$4)=0,$A46=""),"",IF('2.ชื่อนักเรียน'!R52="ย้าย","-",COUNTIF($KP46:$LT46,"ล")))</f>
        <v/>
      </c>
      <c r="QI46" s="441" t="str">
        <f>IF(OR(COUNTA($KP$4:$LT$4)=0,$A46=""),"",IF('2.ชื่อนักเรียน'!R52="ย้าย","-",COUNTIF($KP46:$LT46,"ข")))</f>
        <v/>
      </c>
      <c r="QJ46" s="439" t="str">
        <f>IF(OR(COUNTA($LW$4:$NA$4)=0,$A46=""),"",IF('2.ชื่อนักเรียน'!R52="ย้าย","-",COUNTIF($LW46:$NA46,"/")))</f>
        <v/>
      </c>
      <c r="QK46" s="440" t="str">
        <f>IF(OR(COUNTA($LW$4:$NA$4)=0,$A46=""),"",IF('2.ชื่อนักเรียน'!R52="ย้าย","-",COUNTIF($LW46:$NA46,"ป")))</f>
        <v/>
      </c>
      <c r="QL46" s="440" t="str">
        <f>IF(OR(COUNTA($LW$4:$NA$4)=0,$A46=""),"",IF('2.ชื่อนักเรียน'!R52="ย้าย","-",COUNTIF($LW46:$NA46,"ล")))</f>
        <v/>
      </c>
      <c r="QM46" s="441" t="str">
        <f>IF(OR(COUNTA($LW$4:$NA$4)=0,$A46=""),"",IF('2.ชื่อนักเรียน'!R52="ย้าย","-",COUNTIF($LW46:$NA46,"ข")))</f>
        <v/>
      </c>
      <c r="QN46" s="439" t="str">
        <f>IF(OR(COUNTA($ND$4:$OH$4)=0,$A46=""),"",IF('2.ชื่อนักเรียน'!R52="ย้าย","-",COUNTIF($ND46:$OH46,"/")))</f>
        <v/>
      </c>
      <c r="QO46" s="440" t="str">
        <f>IF(OR(COUNTA($ND$4:$OH$4)=0,$A46=""),"",IF('2.ชื่อนักเรียน'!R52="ย้าย","-",COUNTIF($ND46:$OH46,"ป")))</f>
        <v/>
      </c>
      <c r="QP46" s="440" t="str">
        <f>IF(OR(COUNTA($ND$4:$OH$4)=0,$A46=""),"",IF('2.ชื่อนักเรียน'!R52="ย้าย","-",COUNTIF($ND46:$OH46,"ล")))</f>
        <v/>
      </c>
      <c r="QQ46" s="440" t="str">
        <f>IF(OR(COUNTA($ND$4:$OH$4)=0,$A46=""),"",IF('2.ชื่อนักเรียน'!R52="ย้าย","-",COUNTIF($ND46:$OH46,"ข")))</f>
        <v/>
      </c>
      <c r="QR46" s="439" t="str">
        <f>IF(OR(COUNTA($PP$3:$QM$3,$QN$3)=0,$A46=""),"",IF('2.ชื่อนักเรียน'!R52="ย้าย","-",SUM(PP46,PT46,PX46,QB46,QF46,QJ46,QN46)))</f>
        <v/>
      </c>
      <c r="QS46" s="440" t="str">
        <f>IF(OR(COUNTA($PP$3:$QM$3,$QN$3)=0,$A46=""),"",IF('2.ชื่อนักเรียน'!R52="ย้าย","-",SUM(PQ46,PU46,PY46,QC46,QG46,QK46,QO46)))</f>
        <v/>
      </c>
      <c r="QT46" s="440" t="str">
        <f>IF(OR(COUNTA($PP$3:$QM$3,$QN$3)=0,$A46=""),"",IF('2.ชื่อนักเรียน'!R52="ย้าย","-",SUM(PR46,PV46,PZ46,QD46,QH46,QL46,QP46)))</f>
        <v/>
      </c>
      <c r="QU46" s="452" t="str">
        <f>IF(OR(COUNTA($PP$3:$QM$3,$QN$3)=0,$A46=""),"",IF('2.ชื่อนักเรียน'!R52="ย้าย","-",SUM(PS46,PW46,QA46,QE46,QI46,QM46,QQ46)))</f>
        <v/>
      </c>
      <c r="QV46" s="428" t="str">
        <f t="shared" si="1"/>
        <v/>
      </c>
      <c r="QW46" s="442" t="str">
        <f>IF(QV46="","",IF('2.ชื่อนักเรียน'!R52="ย้าย","ย้าย",(QV46*100)/COUNTA($GU$4:$HY$4,$IB$4:$JF$4,$JI$4:$KM$4,$KP$4:$LT$4,$LW$4:$NA$4,$ND$4:$OH$4,$FN$4:$GR$4)))</f>
        <v/>
      </c>
      <c r="QX46" s="453" t="str">
        <f>IF('2.ชื่อนักเรียน'!C52="","",'2.ชื่อนักเรียน'!C52)</f>
        <v/>
      </c>
      <c r="QY46" s="454" t="str">
        <f>IF('2.ชื่อนักเรียน'!D52="","",'2.ชื่อนักเรียน'!D52)</f>
        <v/>
      </c>
      <c r="QZ46" s="428" t="str">
        <f>IF(A46="","",IF('2.ชื่อนักเรียน'!R52="ย้าย","-",$RN$4))</f>
        <v/>
      </c>
      <c r="RA46" s="428" t="str">
        <f>IF(A46="","",IF('2.ชื่อนักเรียน'!R52="ย้าย","-",SUM(PP46,OK46,OO46,OS46,OW46,PA46,PE46,PT46,PX46,QB46,QF46,QJ46,QN46)))</f>
        <v/>
      </c>
      <c r="RB46" s="428" t="str">
        <f>IF(A46="","",IF('2.ชื่อนักเรียน'!R52="ย้าย","-",SUM(PQ46,OL46,OP46,OT46,OX46,PB46,PF46,PU46,PY46,QC46,QG46,QK46,QO46)))</f>
        <v/>
      </c>
      <c r="RC46" s="428" t="str">
        <f>IF(A46="","",IF('2.ชื่อนักเรียน'!R52="ย้าย","-",SUM(PR46,OM46,OQ46,OU46,OY46,PC46,PG46,PV46,PZ46,QD46,QH46,QL46,QP46)))</f>
        <v/>
      </c>
      <c r="RD46" s="455" t="str">
        <f>IF(A46="","",IF('2.ชื่อนักเรียน'!R52="ย้าย","-",SUM(PS46,ON46,OR46,OV46,OZ46,PD46,PH46,PW46,QA46,QE46,QI46,QM46,QQ46)))</f>
        <v/>
      </c>
      <c r="RE46" s="442" t="str">
        <f>IF(A46="","",IF('2.ชื่อนักเรียน'!R52="ย้าย","-",(RA46*100)/QZ46))</f>
        <v/>
      </c>
      <c r="RF46" s="428" t="str">
        <f>IF(A46="","",IF('2.ชื่อนักเรียน'!R52="ย้าย","-",RA46))</f>
        <v/>
      </c>
      <c r="RG46" s="442" t="str">
        <f>IF(A46="","",IF('2.ชื่อนักเรียน'!R52="ย้าย","ย้าย",RE46))</f>
        <v/>
      </c>
      <c r="RH46" s="456"/>
    </row>
    <row r="47" spans="1:476" ht="21" customHeight="1">
      <c r="A47" s="446" t="str">
        <f>IF('2.ชื่อนักเรียน'!C53="","",'2.ชื่อนักเรียน'!C53)</f>
        <v/>
      </c>
      <c r="B47" s="447" t="str">
        <f>IF('2.ชื่อนักเรียน'!D53="","",'2.ชื่อนักเรียน'!D53)</f>
        <v/>
      </c>
      <c r="C47" s="447" t="str">
        <f>IF('2.ชื่อนักเรียน'!R53="","",'2.ชื่อนักเรียน'!R53)</f>
        <v/>
      </c>
      <c r="D47" s="428">
        <v>43</v>
      </c>
      <c r="E47" s="449"/>
      <c r="F47" s="450"/>
      <c r="G47" s="450"/>
      <c r="H47" s="450"/>
      <c r="I47" s="450"/>
      <c r="J47" s="450"/>
      <c r="K47" s="450"/>
      <c r="L47" s="450"/>
      <c r="M47" s="450"/>
      <c r="N47" s="450"/>
      <c r="O47" s="450"/>
      <c r="P47" s="450"/>
      <c r="Q47" s="450"/>
      <c r="R47" s="450"/>
      <c r="S47" s="450"/>
      <c r="T47" s="450"/>
      <c r="U47" s="450"/>
      <c r="V47" s="450"/>
      <c r="W47" s="450"/>
      <c r="X47" s="450"/>
      <c r="Y47" s="450"/>
      <c r="Z47" s="450"/>
      <c r="AA47" s="450"/>
      <c r="AB47" s="450"/>
      <c r="AC47" s="450"/>
      <c r="AD47" s="450"/>
      <c r="AE47" s="450"/>
      <c r="AF47" s="450"/>
      <c r="AG47" s="450"/>
      <c r="AH47" s="451"/>
      <c r="AI47" s="451"/>
      <c r="AJ47" s="428" t="str">
        <f>IF(COUNTA($E$3:$AI$3)=0,"",IF('2.ชื่อนักเรียน'!R53="ย้าย","ย้าย",OK47))</f>
        <v/>
      </c>
      <c r="AK47" s="428">
        <v>43</v>
      </c>
      <c r="AL47" s="459"/>
      <c r="AM47" s="450"/>
      <c r="AN47" s="450"/>
      <c r="AO47" s="450"/>
      <c r="AP47" s="450"/>
      <c r="AQ47" s="450"/>
      <c r="AR47" s="450"/>
      <c r="AS47" s="450"/>
      <c r="AT47" s="450"/>
      <c r="AU47" s="450"/>
      <c r="AV47" s="450"/>
      <c r="AW47" s="450"/>
      <c r="AX47" s="450"/>
      <c r="AY47" s="450"/>
      <c r="AZ47" s="450"/>
      <c r="BA47" s="450"/>
      <c r="BB47" s="450"/>
      <c r="BC47" s="450"/>
      <c r="BD47" s="450"/>
      <c r="BE47" s="450"/>
      <c r="BF47" s="450"/>
      <c r="BG47" s="450"/>
      <c r="BH47" s="450"/>
      <c r="BI47" s="450"/>
      <c r="BJ47" s="450"/>
      <c r="BK47" s="450"/>
      <c r="BL47" s="450"/>
      <c r="BM47" s="450"/>
      <c r="BN47" s="450"/>
      <c r="BO47" s="451"/>
      <c r="BP47" s="451"/>
      <c r="BQ47" s="428" t="str">
        <f>IF(COUNTA($AL$4:$BP$4)=0,"",IF('2.ชื่อนักเรียน'!R53="ย้าย","ย้าย",OO47))</f>
        <v/>
      </c>
      <c r="BR47" s="428">
        <v>43</v>
      </c>
      <c r="BS47" s="449"/>
      <c r="BT47" s="450"/>
      <c r="BU47" s="450"/>
      <c r="BV47" s="450"/>
      <c r="BW47" s="450"/>
      <c r="BX47" s="450"/>
      <c r="BY47" s="450"/>
      <c r="BZ47" s="450"/>
      <c r="CA47" s="450"/>
      <c r="CB47" s="450"/>
      <c r="CC47" s="450"/>
      <c r="CD47" s="450"/>
      <c r="CE47" s="450"/>
      <c r="CF47" s="450"/>
      <c r="CG47" s="450"/>
      <c r="CH47" s="450"/>
      <c r="CI47" s="450"/>
      <c r="CJ47" s="450"/>
      <c r="CK47" s="450"/>
      <c r="CL47" s="450"/>
      <c r="CM47" s="450"/>
      <c r="CN47" s="450"/>
      <c r="CO47" s="450"/>
      <c r="CP47" s="450"/>
      <c r="CQ47" s="450"/>
      <c r="CR47" s="450"/>
      <c r="CS47" s="450"/>
      <c r="CT47" s="450"/>
      <c r="CU47" s="450"/>
      <c r="CV47" s="451"/>
      <c r="CW47" s="451"/>
      <c r="CX47" s="428" t="str">
        <f>IF(COUNTA($BS$4:$CW$4)=0,"",IF('2.ชื่อนักเรียน'!R53="ย้าย","ย้าย",OS47))</f>
        <v/>
      </c>
      <c r="CY47" s="428">
        <v>43</v>
      </c>
      <c r="CZ47" s="449"/>
      <c r="DA47" s="450"/>
      <c r="DB47" s="450"/>
      <c r="DC47" s="450"/>
      <c r="DD47" s="450"/>
      <c r="DE47" s="450"/>
      <c r="DF47" s="450"/>
      <c r="DG47" s="450"/>
      <c r="DH47" s="450"/>
      <c r="DI47" s="450"/>
      <c r="DJ47" s="450"/>
      <c r="DK47" s="450"/>
      <c r="DL47" s="450"/>
      <c r="DM47" s="450"/>
      <c r="DN47" s="450"/>
      <c r="DO47" s="450"/>
      <c r="DP47" s="450"/>
      <c r="DQ47" s="450"/>
      <c r="DR47" s="450"/>
      <c r="DS47" s="450"/>
      <c r="DT47" s="450"/>
      <c r="DU47" s="450"/>
      <c r="DV47" s="450"/>
      <c r="DW47" s="450"/>
      <c r="DX47" s="450"/>
      <c r="DY47" s="450"/>
      <c r="DZ47" s="450"/>
      <c r="EA47" s="450"/>
      <c r="EB47" s="450"/>
      <c r="EC47" s="451"/>
      <c r="ED47" s="451"/>
      <c r="EE47" s="428" t="str">
        <f>IF(COUNTA($CZ$4:$ED$4)=0,"",IF('2.ชื่อนักเรียน'!R53="ย้าย","ย้าย",OW47))</f>
        <v/>
      </c>
      <c r="EF47" s="428">
        <v>43</v>
      </c>
      <c r="EG47" s="449"/>
      <c r="EH47" s="450"/>
      <c r="EI47" s="450"/>
      <c r="EJ47" s="450"/>
      <c r="EK47" s="450"/>
      <c r="EL47" s="450"/>
      <c r="EM47" s="450"/>
      <c r="EN47" s="450"/>
      <c r="EO47" s="450"/>
      <c r="EP47" s="450"/>
      <c r="EQ47" s="450"/>
      <c r="ER47" s="450"/>
      <c r="ES47" s="450"/>
      <c r="ET47" s="450"/>
      <c r="EU47" s="450"/>
      <c r="EV47" s="450"/>
      <c r="EW47" s="450"/>
      <c r="EX47" s="450"/>
      <c r="EY47" s="450"/>
      <c r="EZ47" s="450"/>
      <c r="FA47" s="450"/>
      <c r="FB47" s="450"/>
      <c r="FC47" s="450"/>
      <c r="FD47" s="450"/>
      <c r="FE47" s="450"/>
      <c r="FF47" s="450"/>
      <c r="FG47" s="450"/>
      <c r="FH47" s="450"/>
      <c r="FI47" s="450"/>
      <c r="FJ47" s="451"/>
      <c r="FK47" s="451"/>
      <c r="FL47" s="428" t="str">
        <f>IF(COUNTA($EG$4:$FK$4)=0,"",IF('2.ชื่อนักเรียน'!R53="ย้าย","ย้าย",PA47))</f>
        <v/>
      </c>
      <c r="FM47" s="428">
        <v>43</v>
      </c>
      <c r="FN47" s="449"/>
      <c r="FO47" s="450"/>
      <c r="FP47" s="450"/>
      <c r="FQ47" s="450"/>
      <c r="FR47" s="450"/>
      <c r="FS47" s="450"/>
      <c r="FT47" s="450"/>
      <c r="FU47" s="450"/>
      <c r="FV47" s="450"/>
      <c r="FW47" s="450"/>
      <c r="FX47" s="450"/>
      <c r="FY47" s="450"/>
      <c r="FZ47" s="450"/>
      <c r="GA47" s="450"/>
      <c r="GB47" s="450"/>
      <c r="GC47" s="450"/>
      <c r="GD47" s="450"/>
      <c r="GE47" s="450"/>
      <c r="GF47" s="450"/>
      <c r="GG47" s="450"/>
      <c r="GH47" s="450"/>
      <c r="GI47" s="450"/>
      <c r="GJ47" s="450"/>
      <c r="GK47" s="450"/>
      <c r="GL47" s="450"/>
      <c r="GM47" s="450"/>
      <c r="GN47" s="450"/>
      <c r="GO47" s="450"/>
      <c r="GP47" s="450"/>
      <c r="GQ47" s="451"/>
      <c r="GR47" s="451"/>
      <c r="GS47" s="428" t="str">
        <f>IF(COUNTA($FN$4:$GR$4)=0,"",IF('2.ชื่อนักเรียน'!R53="ย้าย","ย้าย",PE47))</f>
        <v/>
      </c>
      <c r="GT47" s="428">
        <v>43</v>
      </c>
      <c r="GU47" s="449"/>
      <c r="GV47" s="450"/>
      <c r="GW47" s="450"/>
      <c r="GX47" s="450"/>
      <c r="GY47" s="450"/>
      <c r="GZ47" s="450"/>
      <c r="HA47" s="450"/>
      <c r="HB47" s="450"/>
      <c r="HC47" s="450"/>
      <c r="HD47" s="450"/>
      <c r="HE47" s="450"/>
      <c r="HF47" s="450"/>
      <c r="HG47" s="450"/>
      <c r="HH47" s="450"/>
      <c r="HI47" s="450"/>
      <c r="HJ47" s="450"/>
      <c r="HK47" s="450"/>
      <c r="HL47" s="450"/>
      <c r="HM47" s="450"/>
      <c r="HN47" s="450"/>
      <c r="HO47" s="450"/>
      <c r="HP47" s="450"/>
      <c r="HQ47" s="450"/>
      <c r="HR47" s="450"/>
      <c r="HS47" s="450"/>
      <c r="HT47" s="450"/>
      <c r="HU47" s="450"/>
      <c r="HV47" s="450"/>
      <c r="HW47" s="450"/>
      <c r="HX47" s="451"/>
      <c r="HY47" s="451"/>
      <c r="HZ47" s="428" t="str">
        <f>IF(COUNTA($GU$4:HY46)=0,"",IF('2.ชื่อนักเรียน'!R53="ย้าย","ย้าย",PT47))</f>
        <v/>
      </c>
      <c r="IA47" s="428">
        <v>43</v>
      </c>
      <c r="IB47" s="449"/>
      <c r="IC47" s="450"/>
      <c r="ID47" s="450"/>
      <c r="IE47" s="450"/>
      <c r="IF47" s="450"/>
      <c r="IG47" s="450"/>
      <c r="IH47" s="450"/>
      <c r="II47" s="450"/>
      <c r="IJ47" s="450"/>
      <c r="IK47" s="450"/>
      <c r="IL47" s="450"/>
      <c r="IM47" s="450"/>
      <c r="IN47" s="450"/>
      <c r="IO47" s="450"/>
      <c r="IP47" s="450"/>
      <c r="IQ47" s="450"/>
      <c r="IR47" s="450"/>
      <c r="IS47" s="450"/>
      <c r="IT47" s="450"/>
      <c r="IU47" s="450"/>
      <c r="IV47" s="450"/>
      <c r="IW47" s="450"/>
      <c r="IX47" s="450"/>
      <c r="IY47" s="450"/>
      <c r="IZ47" s="450"/>
      <c r="JA47" s="450"/>
      <c r="JB47" s="450"/>
      <c r="JC47" s="450"/>
      <c r="JD47" s="450"/>
      <c r="JE47" s="451"/>
      <c r="JF47" s="451"/>
      <c r="JG47" s="428" t="str">
        <f>IF(COUNTA($IB$4:$JF$4)=0,"",IF('2.ชื่อนักเรียน'!R53="ย้าย","ย้าย",PX47))</f>
        <v/>
      </c>
      <c r="JH47" s="428">
        <v>43</v>
      </c>
      <c r="JI47" s="449"/>
      <c r="JJ47" s="450"/>
      <c r="JK47" s="450"/>
      <c r="JL47" s="450"/>
      <c r="JM47" s="450"/>
      <c r="JN47" s="450"/>
      <c r="JO47" s="450"/>
      <c r="JP47" s="450"/>
      <c r="JQ47" s="450"/>
      <c r="JR47" s="450"/>
      <c r="JS47" s="450"/>
      <c r="JT47" s="450"/>
      <c r="JU47" s="450"/>
      <c r="JV47" s="450"/>
      <c r="JW47" s="450"/>
      <c r="JX47" s="450"/>
      <c r="JY47" s="450"/>
      <c r="JZ47" s="450"/>
      <c r="KA47" s="450"/>
      <c r="KB47" s="450"/>
      <c r="KC47" s="450"/>
      <c r="KD47" s="450"/>
      <c r="KE47" s="450"/>
      <c r="KF47" s="450"/>
      <c r="KG47" s="450"/>
      <c r="KH47" s="450"/>
      <c r="KI47" s="450"/>
      <c r="KJ47" s="450"/>
      <c r="KK47" s="450"/>
      <c r="KL47" s="451"/>
      <c r="KM47" s="451"/>
      <c r="KN47" s="428" t="str">
        <f>IF(COUNTA($JI$4:$KM$4)=0,"",IF('2.ชื่อนักเรียน'!R53="ย้าย","ย้าย",QB47))</f>
        <v/>
      </c>
      <c r="KO47" s="428">
        <v>43</v>
      </c>
      <c r="KP47" s="449"/>
      <c r="KQ47" s="450"/>
      <c r="KR47" s="450"/>
      <c r="KS47" s="450"/>
      <c r="KT47" s="450"/>
      <c r="KU47" s="450"/>
      <c r="KV47" s="450"/>
      <c r="KW47" s="450"/>
      <c r="KX47" s="450"/>
      <c r="KY47" s="450"/>
      <c r="KZ47" s="450"/>
      <c r="LA47" s="450"/>
      <c r="LB47" s="450"/>
      <c r="LC47" s="450"/>
      <c r="LD47" s="450"/>
      <c r="LE47" s="450"/>
      <c r="LF47" s="450"/>
      <c r="LG47" s="450"/>
      <c r="LH47" s="450"/>
      <c r="LI47" s="450"/>
      <c r="LJ47" s="450"/>
      <c r="LK47" s="450"/>
      <c r="LL47" s="450"/>
      <c r="LM47" s="450"/>
      <c r="LN47" s="450"/>
      <c r="LO47" s="450"/>
      <c r="LP47" s="450"/>
      <c r="LQ47" s="450"/>
      <c r="LR47" s="450"/>
      <c r="LS47" s="451"/>
      <c r="LT47" s="451"/>
      <c r="LU47" s="428" t="str">
        <f>IF(COUNTA($KP$4:$LT$4)=0,"",IF('2.ชื่อนักเรียน'!R53="ย้าย","ย้าย",QF47))</f>
        <v/>
      </c>
      <c r="LV47" s="428">
        <v>43</v>
      </c>
      <c r="LW47" s="449"/>
      <c r="LX47" s="450"/>
      <c r="LY47" s="450"/>
      <c r="LZ47" s="450"/>
      <c r="MA47" s="450"/>
      <c r="MB47" s="450"/>
      <c r="MC47" s="450"/>
      <c r="MD47" s="450"/>
      <c r="ME47" s="450"/>
      <c r="MF47" s="450"/>
      <c r="MG47" s="450"/>
      <c r="MH47" s="450"/>
      <c r="MI47" s="450"/>
      <c r="MJ47" s="450"/>
      <c r="MK47" s="450"/>
      <c r="ML47" s="450"/>
      <c r="MM47" s="450"/>
      <c r="MN47" s="450"/>
      <c r="MO47" s="450"/>
      <c r="MP47" s="450"/>
      <c r="MQ47" s="450"/>
      <c r="MR47" s="450"/>
      <c r="MS47" s="450"/>
      <c r="MT47" s="450"/>
      <c r="MU47" s="450"/>
      <c r="MV47" s="450"/>
      <c r="MW47" s="450"/>
      <c r="MX47" s="450"/>
      <c r="MY47" s="450"/>
      <c r="MZ47" s="451"/>
      <c r="NA47" s="451"/>
      <c r="NB47" s="428" t="str">
        <f>IF(COUNTA($LW$5:$NA$5)=0,"",IF('2.ชื่อนักเรียน'!R53="ย้าย","ย้าย",QJ47))</f>
        <v/>
      </c>
      <c r="NC47" s="428">
        <v>43</v>
      </c>
      <c r="ND47" s="449"/>
      <c r="NE47" s="450"/>
      <c r="NF47" s="450"/>
      <c r="NG47" s="450"/>
      <c r="NH47" s="450"/>
      <c r="NI47" s="450"/>
      <c r="NJ47" s="450"/>
      <c r="NK47" s="450"/>
      <c r="NL47" s="450"/>
      <c r="NM47" s="450"/>
      <c r="NN47" s="450"/>
      <c r="NO47" s="450"/>
      <c r="NP47" s="450"/>
      <c r="NQ47" s="450"/>
      <c r="NR47" s="450"/>
      <c r="NS47" s="450"/>
      <c r="NT47" s="450"/>
      <c r="NU47" s="450"/>
      <c r="NV47" s="450"/>
      <c r="NW47" s="450"/>
      <c r="NX47" s="450"/>
      <c r="NY47" s="450"/>
      <c r="NZ47" s="450"/>
      <c r="OA47" s="450"/>
      <c r="OB47" s="450"/>
      <c r="OC47" s="450"/>
      <c r="OD47" s="450"/>
      <c r="OE47" s="450"/>
      <c r="OF47" s="450"/>
      <c r="OG47" s="451"/>
      <c r="OH47" s="451"/>
      <c r="OI47" s="428" t="str">
        <f>IF(COUNTA($ND$4:$OH$4)=0,"",IF('2.ชื่อนักเรียน'!R53="ย้าย","ย้าย",QN47))</f>
        <v/>
      </c>
      <c r="OJ47" s="428">
        <v>43</v>
      </c>
      <c r="OK47" s="439" t="str">
        <f>IF(OR(COUNTA($E$4:$AI$4)=0,$A47=""),"",IF('2.ชื่อนักเรียน'!R53="ย้าย","-",COUNTIF($E47:$AI47,"/")))</f>
        <v/>
      </c>
      <c r="OL47" s="440" t="str">
        <f>IF(OR(COUNTA($E$4:$AI$4)=0,$A47=""),"",IF('2.ชื่อนักเรียน'!R53="ย้าย","-",COUNTIF($E47:$AI47,"ป")))</f>
        <v/>
      </c>
      <c r="OM47" s="440" t="str">
        <f>IF(OR(COUNTA($E$4:$AI$4)=0,$A47=""),"",IF('2.ชื่อนักเรียน'!R53="ย้าย","-",COUNTIF($E47:$AI47,"ล")))</f>
        <v/>
      </c>
      <c r="ON47" s="441" t="str">
        <f>IF(OR(COUNTA($E$4:$AI$4)=0,$A47=""),"",IF('2.ชื่อนักเรียน'!R53="ย้าย","-",COUNTIF($E47:$AI47,"ข")))</f>
        <v/>
      </c>
      <c r="OO47" s="439" t="str">
        <f>IF(OR(COUNTA($AL$4:$BP$4)=0,$A47=""),"",IF('2.ชื่อนักเรียน'!R53="ย้าย","-",COUNTIF($AL47:$BP47,"/")))</f>
        <v/>
      </c>
      <c r="OP47" s="440" t="str">
        <f>IF(OR(COUNTA($AL$4:$BP$4)=0,$A47=""),"",IF('2.ชื่อนักเรียน'!R53="ย้าย","-",COUNTIF($AL47:$BP47,"ป")))</f>
        <v/>
      </c>
      <c r="OQ47" s="440" t="str">
        <f>IF(OR(COUNTA($AL$4:$BP$4)=0,$A47=""),"",IF('2.ชื่อนักเรียน'!R53="ย้าย","-",COUNTIF($AL47:$BP47,"ล")))</f>
        <v/>
      </c>
      <c r="OR47" s="441" t="str">
        <f>IF(OR(COUNTA($AL$4:$BP$4)=0,$A47=""),"",IF('2.ชื่อนักเรียน'!R53="ย้าย","-",COUNTIF($AL47:$BP47,"ข")))</f>
        <v/>
      </c>
      <c r="OS47" s="439" t="str">
        <f>IF(OR(COUNTA($BS$4:$CW$4)=0,$A47=""),"",IF('2.ชื่อนักเรียน'!R53="ย้าย","-",COUNTIF($BS47:$CW47,"/")))</f>
        <v/>
      </c>
      <c r="OT47" s="440" t="str">
        <f>IF(OR(COUNTA($BS$4:$CW$4)=0,$A47=""),"",IF('2.ชื่อนักเรียน'!R53="ย้าย","-",COUNTIF($BS47:$CW47,"ป")))</f>
        <v/>
      </c>
      <c r="OU47" s="440" t="str">
        <f>IF(OR(COUNTA($BS$4:$CW$4)=0,$A47=""),"",IF('2.ชื่อนักเรียน'!R53="ย้าย","-",COUNTIF($BS47:$CW47,"ล")))</f>
        <v/>
      </c>
      <c r="OV47" s="441" t="str">
        <f>IF(OR(COUNTA($BS$4:$CW$4)=0,$A47=""),"",IF('2.ชื่อนักเรียน'!R53="ย้าย","-",COUNTIF($BS47:$CW47,"ข")))</f>
        <v/>
      </c>
      <c r="OW47" s="439" t="str">
        <f>IF(OR(COUNTA($CZ$4:$ED$4)=0,$A47=""),"",IF('2.ชื่อนักเรียน'!R53="ย้าย","-",COUNTIF($CZ47:$ED47,"/")))</f>
        <v/>
      </c>
      <c r="OX47" s="440" t="str">
        <f>IF(OR(COUNTA($CZ$4:$ED$4)=0,$A47=""),"",IF('2.ชื่อนักเรียน'!R53="ย้าย","-",COUNTIF($CZ47:$ED47,"ป")))</f>
        <v/>
      </c>
      <c r="OY47" s="440" t="str">
        <f>IF(OR(COUNTA($CZ$4:$ED$4)=0,A47=""),"",IF('2.ชื่อนักเรียน'!R53="ย้าย","-",COUNTIF($CZ47:$ED47,"ล")))</f>
        <v/>
      </c>
      <c r="OZ47" s="441" t="str">
        <f>IF(OR(COUNTA($CZ$4:$ED$4)=0,A47=""),"",IF('2.ชื่อนักเรียน'!R53="ย้าย","-",COUNTIF($CZ47:$ED47,"ข")))</f>
        <v/>
      </c>
      <c r="PA47" s="439" t="str">
        <f>IF(OR(COUNTA($EG$4:$FK$4)=0,$A47=""),"",IF('2.ชื่อนักเรียน'!R53="ย้าย","-",COUNTIF($EG47:$FK47,"/")))</f>
        <v/>
      </c>
      <c r="PB47" s="440" t="str">
        <f>IF(OR(COUNTA($EG$4:$FK$4)=0,$A47=""),"",IF('2.ชื่อนักเรียน'!R53="ย้าย","-",COUNTIF($EG47:$FK47,"ป")))</f>
        <v/>
      </c>
      <c r="PC47" s="440" t="str">
        <f>IF(OR(COUNTA($EG$4:$FK$4)=0,A47=""),"",IF('2.ชื่อนักเรียน'!R53="ย้าย","-",COUNTIF($EG47:$FK47,"ล")))</f>
        <v/>
      </c>
      <c r="PD47" s="441" t="str">
        <f>IF(OR(COUNTA($EG$4:$FK$4)=0,A47=""),"",IF('2.ชื่อนักเรียน'!R53="ย้าย","-",COUNTIF($EG47:$FK47,"ข")))</f>
        <v/>
      </c>
      <c r="PE47" s="439" t="str">
        <f>IF(OR(COUNTA($FN$4:$GR$4)=0,$A47=""),"",IF('2.ชื่อนักเรียน'!R53="ย้าย","-",COUNTIF($FN47:$GR47,"/")))</f>
        <v/>
      </c>
      <c r="PF47" s="440" t="str">
        <f>IF(OR(COUNTA($FN$4:$GR$4)=0,$A47=""),"",IF('2.ชื่อนักเรียน'!R53="ย้าย","-",COUNTIF($FN47:$GR47,"ป")))</f>
        <v/>
      </c>
      <c r="PG47" s="440" t="str">
        <f>IF(OR(COUNTA($FN$4:$GR$4)=0,A47=""),"",IF('2.ชื่อนักเรียน'!R53="ย้าย","-",COUNTIF($FN47:$GR47,"ล")))</f>
        <v/>
      </c>
      <c r="PH47" s="440" t="str">
        <f>IF(OR(COUNTA($FN$4:$GR$4)=0,A47=""),"",IF('2.ชื่อนักเรียน'!R53="ย้าย","-",COUNTIF($FN47:$GR47,"ข")))</f>
        <v/>
      </c>
      <c r="PI47" s="439" t="str">
        <f>IF(OR(COUNTA($OK$3:$PD$3,$PE$3)=0,$A47=""),"",IF('2.ชื่อนักเรียน'!R53="ย้าย","-",SUM(OK47,OO47,OS47,OW47,PA47,PE47)))</f>
        <v/>
      </c>
      <c r="PJ47" s="440" t="str">
        <f>IF(OR(COUNTA($OK$3:$PD$3,$PE$3)=0,$A47=""),"",IF('2.ชื่อนักเรียน'!R53="ย้าย","-",SUM(OL47,OP47,OT47,OX47,PB47,PF47)))</f>
        <v/>
      </c>
      <c r="PK47" s="440" t="str">
        <f>IF(OR(COUNTA($OK$3:$PD$3,$PE$3)=0,$A47=""),"",IF('2.ชื่อนักเรียน'!R53="ย้าย","-",SUM(OM47,OQ47,OU47,OY47,PC47,PG47)))</f>
        <v/>
      </c>
      <c r="PL47" s="452" t="str">
        <f>IF(OR(COUNTA($OK$3:$PD$3,$PE$3)=0,$A47=""),"",IF('2.ชื่อนักเรียน'!R53="ย้าย","-",SUM(ON47,OR47,OV47,OZ47,PD47,PH47)))</f>
        <v/>
      </c>
      <c r="PM47" s="428" t="str">
        <f t="shared" si="0"/>
        <v/>
      </c>
      <c r="PN47" s="442" t="str">
        <f>IF(PM47="","",IF('2.ชื่อนักเรียน'!R53="ย้าย","ย้าย",(PM47*100)/COUNTA($E$4:$AI$4,$AL$4:$BP$4,$BS$4:$CW$4,$CZ$4:$ED$4,$EG$4:$FK$4)))</f>
        <v/>
      </c>
      <c r="PO47" s="428">
        <v>43</v>
      </c>
      <c r="PP47" s="439" t="str">
        <f>IF(OR(COUNTA($FN$4:$GR$4)=0,$A47=""),"",IF('2.ชื่อนักเรียน'!R53="ย้าย","-",COUNTIF($FN47:$GR47,"/")))</f>
        <v/>
      </c>
      <c r="PQ47" s="440" t="str">
        <f>IF(OR(COUNTA($FN$4:$GR$4)=0,$A47=""),"",IF('2.ชื่อนักเรียน'!R53="ย้าย","-",COUNTIF($FN47:$GR47,"ป")))</f>
        <v/>
      </c>
      <c r="PR47" s="440" t="str">
        <f>IF(OR(COUNTA($FN$4:$GR$4)=0,A47=""),"",IF('2.ชื่อนักเรียน'!R53="ย้าย","-",COUNTIF($FN47:$GR47,"ล")))</f>
        <v/>
      </c>
      <c r="PS47" s="441" t="str">
        <f>IF(OR(COUNTA($FN$4:$GR$4)=0,A47=""),"",IF('2.ชื่อนักเรียน'!R53="ย้าย","-",COUNTIF($FN47:$GR47,"ข")))</f>
        <v/>
      </c>
      <c r="PT47" s="439" t="str">
        <f>IF(OR(COUNTA($GU$4:$HY$4)=0,$A47=""),"",IF('2.ชื่อนักเรียน'!R53="ย้าย","-",COUNTIF($GU47:$HY47,"/")))</f>
        <v/>
      </c>
      <c r="PU47" s="440" t="str">
        <f>IF(OR(COUNTA($GU$4:$HY$4)=0,$A47=""),"",IF('2.ชื่อนักเรียน'!R53="ย้าย","-",COUNTIF($GU47:$HY47,"ป")))</f>
        <v/>
      </c>
      <c r="PV47" s="440" t="str">
        <f>IF(OR(COUNTA($GU$4:$HY$4)=0,$A47=""),"",IF('2.ชื่อนักเรียน'!R53="ย้าย","-",COUNTIF($GU47:$HY47,"ล")))</f>
        <v/>
      </c>
      <c r="PW47" s="441" t="str">
        <f>IF(OR(COUNTA($GU$4:$HY$4)=0,$A47=""),"",IF('2.ชื่อนักเรียน'!R53="ย้าย","-",COUNTIF($GU47:$HY47,"ข")))</f>
        <v/>
      </c>
      <c r="PX47" s="439" t="str">
        <f>IF(OR(COUNTA($IB$4:$JF$4)=0,$A47=""),"",IF('2.ชื่อนักเรียน'!R53="ย้าย","-",COUNTIF($IB47:$JF47,"/")))</f>
        <v/>
      </c>
      <c r="PY47" s="440" t="str">
        <f>IF(OR(COUNTA($IB$4:$JF$4)=0,$A47=""),"",IF('2.ชื่อนักเรียน'!R53="ย้าย","-",COUNTIF($IB47:$JF47,"ป")))</f>
        <v/>
      </c>
      <c r="PZ47" s="440" t="str">
        <f>IF(OR(COUNTA($IB$4:$JF$4)=0,$A47=""),"",IF('2.ชื่อนักเรียน'!R53="ย้าย","-",COUNTIF($IB47:$JF47,"ล")))</f>
        <v/>
      </c>
      <c r="QA47" s="441" t="str">
        <f>IF(OR(COUNTA($IB$4:$JF$4)=0,$A47=""),"",IF('2.ชื่อนักเรียน'!R53="ย้าย","-",COUNTIF($IB47:$JF47,"ข")))</f>
        <v/>
      </c>
      <c r="QB47" s="439" t="str">
        <f>IF(OR(COUNTA($JI$4:$KM$4)=0,$A47=""),"",IF('2.ชื่อนักเรียน'!R53="ย้าย","-",COUNTIF($JI47:$KM47,"/")))</f>
        <v/>
      </c>
      <c r="QC47" s="440" t="str">
        <f>IF(OR(COUNTA($JI$4:$KM$4)=0,$A47=""),"",IF('2.ชื่อนักเรียน'!R53="ย้าย","-",COUNTIF($JI47:$KM47,"ป")))</f>
        <v/>
      </c>
      <c r="QD47" s="440" t="str">
        <f>IF(OR(COUNTA($JI$4:$KM$4)=0,$A47=""),"",IF('2.ชื่อนักเรียน'!R53="ย้าย","-",COUNTIF($JI47:$KM47,"ล")))</f>
        <v/>
      </c>
      <c r="QE47" s="441" t="str">
        <f>IF(OR(COUNTA($JI$4:$KM$4)=0,$A47=""),"",IF('2.ชื่อนักเรียน'!R53="ย้าย","-",COUNTIF($JI47:$KM47,"ข")))</f>
        <v/>
      </c>
      <c r="QF47" s="439" t="str">
        <f>IF(OR(COUNTA($KP$4:$LT$4)=0,$A47=""),"",IF('2.ชื่อนักเรียน'!R53="ย้าย","-",COUNTIF($KP47:$LT47,"/")))</f>
        <v/>
      </c>
      <c r="QG47" s="440" t="str">
        <f>IF(OR(COUNTA($KP$4:$LT$4)=0,$A47=""),"",IF('2.ชื่อนักเรียน'!R53="ย้าย","-",COUNTIF($KP47:$LT47,"ป")))</f>
        <v/>
      </c>
      <c r="QH47" s="440" t="str">
        <f>IF(OR(COUNTA($KP$4:$LT$4)=0,$A47=""),"",IF('2.ชื่อนักเรียน'!R53="ย้าย","-",COUNTIF($KP47:$LT47,"ล")))</f>
        <v/>
      </c>
      <c r="QI47" s="441" t="str">
        <f>IF(OR(COUNTA($KP$4:$LT$4)=0,$A47=""),"",IF('2.ชื่อนักเรียน'!R53="ย้าย","-",COUNTIF($KP47:$LT47,"ข")))</f>
        <v/>
      </c>
      <c r="QJ47" s="439" t="str">
        <f>IF(OR(COUNTA($LW$4:$NA$4)=0,$A47=""),"",IF('2.ชื่อนักเรียน'!R53="ย้าย","-",COUNTIF($LW47:$NA47,"/")))</f>
        <v/>
      </c>
      <c r="QK47" s="440" t="str">
        <f>IF(OR(COUNTA($LW$4:$NA$4)=0,$A47=""),"",IF('2.ชื่อนักเรียน'!R53="ย้าย","-",COUNTIF($LW47:$NA47,"ป")))</f>
        <v/>
      </c>
      <c r="QL47" s="440" t="str">
        <f>IF(OR(COUNTA($LW$4:$NA$4)=0,$A47=""),"",IF('2.ชื่อนักเรียน'!R53="ย้าย","-",COUNTIF($LW47:$NA47,"ล")))</f>
        <v/>
      </c>
      <c r="QM47" s="441" t="str">
        <f>IF(OR(COUNTA($LW$4:$NA$4)=0,$A47=""),"",IF('2.ชื่อนักเรียน'!R53="ย้าย","-",COUNTIF($LW47:$NA47,"ข")))</f>
        <v/>
      </c>
      <c r="QN47" s="439" t="str">
        <f>IF(OR(COUNTA($ND$4:$OH$4)=0,$A47=""),"",IF('2.ชื่อนักเรียน'!R53="ย้าย","-",COUNTIF($ND47:$OH47,"/")))</f>
        <v/>
      </c>
      <c r="QO47" s="440" t="str">
        <f>IF(OR(COUNTA($ND$4:$OH$4)=0,$A47=""),"",IF('2.ชื่อนักเรียน'!R53="ย้าย","-",COUNTIF($ND47:$OH47,"ป")))</f>
        <v/>
      </c>
      <c r="QP47" s="440" t="str">
        <f>IF(OR(COUNTA($ND$4:$OH$4)=0,$A47=""),"",IF('2.ชื่อนักเรียน'!R53="ย้าย","-",COUNTIF($ND47:$OH47,"ล")))</f>
        <v/>
      </c>
      <c r="QQ47" s="440" t="str">
        <f>IF(OR(COUNTA($ND$4:$OH$4)=0,$A47=""),"",IF('2.ชื่อนักเรียน'!R53="ย้าย","-",COUNTIF($ND47:$OH47,"ข")))</f>
        <v/>
      </c>
      <c r="QR47" s="439" t="str">
        <f>IF(OR(COUNTA($PP$3:$QM$3,$QN$3)=0,$A47=""),"",IF('2.ชื่อนักเรียน'!R53="ย้าย","-",SUM(PP47,PT47,PX47,QB47,QF47,QJ47,QN47)))</f>
        <v/>
      </c>
      <c r="QS47" s="440" t="str">
        <f>IF(OR(COUNTA($PP$3:$QM$3,$QN$3)=0,$A47=""),"",IF('2.ชื่อนักเรียน'!R53="ย้าย","-",SUM(PQ47,PU47,PY47,QC47,QG47,QK47,QO47)))</f>
        <v/>
      </c>
      <c r="QT47" s="440" t="str">
        <f>IF(OR(COUNTA($PP$3:$QM$3,$QN$3)=0,$A47=""),"",IF('2.ชื่อนักเรียน'!R53="ย้าย","-",SUM(PR47,PV47,PZ47,QD47,QH47,QL47,QP47)))</f>
        <v/>
      </c>
      <c r="QU47" s="452" t="str">
        <f>IF(OR(COUNTA($PP$3:$QM$3,$QN$3)=0,$A47=""),"",IF('2.ชื่อนักเรียน'!R53="ย้าย","-",SUM(PS47,PW47,QA47,QE47,QI47,QM47,QQ47)))</f>
        <v/>
      </c>
      <c r="QV47" s="428" t="str">
        <f t="shared" si="1"/>
        <v/>
      </c>
      <c r="QW47" s="442" t="str">
        <f>IF(QV47="","",IF('2.ชื่อนักเรียน'!R53="ย้าย","ย้าย",(QV47*100)/COUNTA($GU$4:$HY$4,$IB$4:$JF$4,$JI$4:$KM$4,$KP$4:$LT$4,$LW$4:$NA$4,$ND$4:$OH$4,$FN$4:$GR$4)))</f>
        <v/>
      </c>
      <c r="QX47" s="453" t="str">
        <f>IF('2.ชื่อนักเรียน'!C53="","",'2.ชื่อนักเรียน'!C53)</f>
        <v/>
      </c>
      <c r="QY47" s="454" t="str">
        <f>IF('2.ชื่อนักเรียน'!D53="","",'2.ชื่อนักเรียน'!D53)</f>
        <v/>
      </c>
      <c r="QZ47" s="428" t="str">
        <f>IF(A47="","",IF('2.ชื่อนักเรียน'!R53="ย้าย","-",$RN$4))</f>
        <v/>
      </c>
      <c r="RA47" s="428" t="str">
        <f>IF(A47="","",IF('2.ชื่อนักเรียน'!R53="ย้าย","-",SUM(PP47,OK47,OO47,OS47,OW47,PA47,PE47,PT47,PX47,QB47,QF47,QJ47,QN47)))</f>
        <v/>
      </c>
      <c r="RB47" s="428" t="str">
        <f>IF(A47="","",IF('2.ชื่อนักเรียน'!R53="ย้าย","-",SUM(PQ47,OL47,OP47,OT47,OX47,PB47,PF47,PU47,PY47,QC47,QG47,QK47,QO47)))</f>
        <v/>
      </c>
      <c r="RC47" s="428" t="str">
        <f>IF(A47="","",IF('2.ชื่อนักเรียน'!R53="ย้าย","-",SUM(PR47,OM47,OQ47,OU47,OY47,PC47,PG47,PV47,PZ47,QD47,QH47,QL47,QP47)))</f>
        <v/>
      </c>
      <c r="RD47" s="455" t="str">
        <f>IF(A47="","",IF('2.ชื่อนักเรียน'!R53="ย้าย","-",SUM(PS47,ON47,OR47,OV47,OZ47,PD47,PH47,PW47,QA47,QE47,QI47,QM47,QQ47)))</f>
        <v/>
      </c>
      <c r="RE47" s="442" t="str">
        <f>IF(A47="","",IF('2.ชื่อนักเรียน'!R53="ย้าย","-",(RA47*100)/QZ47))</f>
        <v/>
      </c>
      <c r="RF47" s="428" t="str">
        <f>IF(A47="","",IF('2.ชื่อนักเรียน'!R53="ย้าย","-",RA47))</f>
        <v/>
      </c>
      <c r="RG47" s="442" t="str">
        <f>IF(A47="","",IF('2.ชื่อนักเรียน'!R53="ย้าย","ย้าย",RE47))</f>
        <v/>
      </c>
      <c r="RH47" s="456"/>
    </row>
    <row r="48" spans="1:476" ht="21" customHeight="1">
      <c r="A48" s="446" t="str">
        <f>IF('2.ชื่อนักเรียน'!C54="","",'2.ชื่อนักเรียน'!C54)</f>
        <v/>
      </c>
      <c r="B48" s="447" t="str">
        <f>IF('2.ชื่อนักเรียน'!D54="","",'2.ชื่อนักเรียน'!D54)</f>
        <v/>
      </c>
      <c r="C48" s="447" t="str">
        <f>IF('2.ชื่อนักเรียน'!R54="","",'2.ชื่อนักเรียน'!R54)</f>
        <v/>
      </c>
      <c r="D48" s="428">
        <v>44</v>
      </c>
      <c r="E48" s="449"/>
      <c r="F48" s="450"/>
      <c r="G48" s="450"/>
      <c r="H48" s="450"/>
      <c r="I48" s="450"/>
      <c r="J48" s="450"/>
      <c r="K48" s="450"/>
      <c r="L48" s="450"/>
      <c r="M48" s="450"/>
      <c r="N48" s="450"/>
      <c r="O48" s="450"/>
      <c r="P48" s="450"/>
      <c r="Q48" s="450"/>
      <c r="R48" s="450"/>
      <c r="S48" s="450"/>
      <c r="T48" s="450"/>
      <c r="U48" s="450"/>
      <c r="V48" s="450"/>
      <c r="W48" s="450"/>
      <c r="X48" s="450"/>
      <c r="Y48" s="450"/>
      <c r="Z48" s="450"/>
      <c r="AA48" s="450"/>
      <c r="AB48" s="450"/>
      <c r="AC48" s="450"/>
      <c r="AD48" s="450"/>
      <c r="AE48" s="450"/>
      <c r="AF48" s="450"/>
      <c r="AG48" s="450"/>
      <c r="AH48" s="450"/>
      <c r="AI48" s="460"/>
      <c r="AJ48" s="428" t="str">
        <f>IF(COUNTA($E$3:$AI$3)=0,"",IF('2.ชื่อนักเรียน'!R54="ย้าย","ย้าย",OK48))</f>
        <v/>
      </c>
      <c r="AK48" s="428">
        <v>44</v>
      </c>
      <c r="AL48" s="459"/>
      <c r="AM48" s="450"/>
      <c r="AN48" s="450"/>
      <c r="AO48" s="450"/>
      <c r="AP48" s="450"/>
      <c r="AQ48" s="450"/>
      <c r="AR48" s="450"/>
      <c r="AS48" s="450"/>
      <c r="AT48" s="450"/>
      <c r="AU48" s="450"/>
      <c r="AV48" s="450"/>
      <c r="AW48" s="450"/>
      <c r="AX48" s="450"/>
      <c r="AY48" s="450"/>
      <c r="AZ48" s="450"/>
      <c r="BA48" s="450"/>
      <c r="BB48" s="450"/>
      <c r="BC48" s="450"/>
      <c r="BD48" s="450"/>
      <c r="BE48" s="450"/>
      <c r="BF48" s="450"/>
      <c r="BG48" s="450"/>
      <c r="BH48" s="450"/>
      <c r="BI48" s="450"/>
      <c r="BJ48" s="450"/>
      <c r="BK48" s="450"/>
      <c r="BL48" s="450"/>
      <c r="BM48" s="450"/>
      <c r="BN48" s="450"/>
      <c r="BO48" s="450"/>
      <c r="BP48" s="451"/>
      <c r="BQ48" s="428" t="str">
        <f>IF(COUNTA($AL$4:$BP$4)=0,"",IF('2.ชื่อนักเรียน'!R54="ย้าย","ย้าย",OO48))</f>
        <v/>
      </c>
      <c r="BR48" s="428">
        <v>44</v>
      </c>
      <c r="BS48" s="449"/>
      <c r="BT48" s="450"/>
      <c r="BU48" s="450"/>
      <c r="BV48" s="450"/>
      <c r="BW48" s="450"/>
      <c r="BX48" s="450"/>
      <c r="BY48" s="450"/>
      <c r="BZ48" s="450"/>
      <c r="CA48" s="450"/>
      <c r="CB48" s="450"/>
      <c r="CC48" s="450"/>
      <c r="CD48" s="450"/>
      <c r="CE48" s="450"/>
      <c r="CF48" s="450"/>
      <c r="CG48" s="450"/>
      <c r="CH48" s="450"/>
      <c r="CI48" s="450"/>
      <c r="CJ48" s="450"/>
      <c r="CK48" s="450"/>
      <c r="CL48" s="450"/>
      <c r="CM48" s="450"/>
      <c r="CN48" s="450"/>
      <c r="CO48" s="450"/>
      <c r="CP48" s="450"/>
      <c r="CQ48" s="450"/>
      <c r="CR48" s="450"/>
      <c r="CS48" s="450"/>
      <c r="CT48" s="450"/>
      <c r="CU48" s="450"/>
      <c r="CV48" s="451"/>
      <c r="CW48" s="451"/>
      <c r="CX48" s="428" t="str">
        <f>IF(COUNTA($BS$4:$CW$4)=0,"",IF('2.ชื่อนักเรียน'!R54="ย้าย","ย้าย",OS48))</f>
        <v/>
      </c>
      <c r="CY48" s="428">
        <v>44</v>
      </c>
      <c r="CZ48" s="449"/>
      <c r="DA48" s="450"/>
      <c r="DB48" s="450"/>
      <c r="DC48" s="450"/>
      <c r="DD48" s="450"/>
      <c r="DE48" s="450"/>
      <c r="DF48" s="450"/>
      <c r="DG48" s="450"/>
      <c r="DH48" s="450"/>
      <c r="DI48" s="450"/>
      <c r="DJ48" s="450"/>
      <c r="DK48" s="450"/>
      <c r="DL48" s="450"/>
      <c r="DM48" s="450"/>
      <c r="DN48" s="450"/>
      <c r="DO48" s="450"/>
      <c r="DP48" s="450"/>
      <c r="DQ48" s="450"/>
      <c r="DR48" s="450"/>
      <c r="DS48" s="450"/>
      <c r="DT48" s="450"/>
      <c r="DU48" s="450"/>
      <c r="DV48" s="450"/>
      <c r="DW48" s="450"/>
      <c r="DX48" s="450"/>
      <c r="DY48" s="450"/>
      <c r="DZ48" s="450"/>
      <c r="EA48" s="450"/>
      <c r="EB48" s="450"/>
      <c r="EC48" s="451"/>
      <c r="ED48" s="451"/>
      <c r="EE48" s="428" t="str">
        <f>IF(COUNTA($CZ$4:$ED$4)=0,"",IF('2.ชื่อนักเรียน'!R54="ย้าย","ย้าย",OW48))</f>
        <v/>
      </c>
      <c r="EF48" s="428">
        <v>44</v>
      </c>
      <c r="EG48" s="449"/>
      <c r="EH48" s="450"/>
      <c r="EI48" s="450"/>
      <c r="EJ48" s="450"/>
      <c r="EK48" s="450"/>
      <c r="EL48" s="450"/>
      <c r="EM48" s="450"/>
      <c r="EN48" s="450"/>
      <c r="EO48" s="450"/>
      <c r="EP48" s="450"/>
      <c r="EQ48" s="450"/>
      <c r="ER48" s="450"/>
      <c r="ES48" s="450"/>
      <c r="ET48" s="450"/>
      <c r="EU48" s="450"/>
      <c r="EV48" s="450"/>
      <c r="EW48" s="450"/>
      <c r="EX48" s="450"/>
      <c r="EY48" s="450"/>
      <c r="EZ48" s="450"/>
      <c r="FA48" s="450"/>
      <c r="FB48" s="450"/>
      <c r="FC48" s="450"/>
      <c r="FD48" s="450"/>
      <c r="FE48" s="450"/>
      <c r="FF48" s="450"/>
      <c r="FG48" s="450"/>
      <c r="FH48" s="450"/>
      <c r="FI48" s="450"/>
      <c r="FJ48" s="451"/>
      <c r="FK48" s="451"/>
      <c r="FL48" s="428" t="str">
        <f>IF(COUNTA($EG$4:$FK$4)=0,"",IF('2.ชื่อนักเรียน'!R54="ย้าย","ย้าย",PA48))</f>
        <v/>
      </c>
      <c r="FM48" s="428">
        <v>44</v>
      </c>
      <c r="FN48" s="449"/>
      <c r="FO48" s="450"/>
      <c r="FP48" s="450"/>
      <c r="FQ48" s="450"/>
      <c r="FR48" s="450"/>
      <c r="FS48" s="450"/>
      <c r="FT48" s="450"/>
      <c r="FU48" s="450"/>
      <c r="FV48" s="450"/>
      <c r="FW48" s="450"/>
      <c r="FX48" s="450"/>
      <c r="FY48" s="450"/>
      <c r="FZ48" s="450"/>
      <c r="GA48" s="450"/>
      <c r="GB48" s="450"/>
      <c r="GC48" s="450"/>
      <c r="GD48" s="450"/>
      <c r="GE48" s="450"/>
      <c r="GF48" s="450"/>
      <c r="GG48" s="450"/>
      <c r="GH48" s="450"/>
      <c r="GI48" s="450"/>
      <c r="GJ48" s="450"/>
      <c r="GK48" s="450"/>
      <c r="GL48" s="450"/>
      <c r="GM48" s="450"/>
      <c r="GN48" s="450"/>
      <c r="GO48" s="450"/>
      <c r="GP48" s="450"/>
      <c r="GQ48" s="451"/>
      <c r="GR48" s="451"/>
      <c r="GS48" s="428" t="str">
        <f>IF(COUNTA($FN$4:$GR$4)=0,"",IF('2.ชื่อนักเรียน'!R54="ย้าย","ย้าย",PE48))</f>
        <v/>
      </c>
      <c r="GT48" s="428">
        <v>44</v>
      </c>
      <c r="GU48" s="449"/>
      <c r="GV48" s="450"/>
      <c r="GW48" s="450"/>
      <c r="GX48" s="450"/>
      <c r="GY48" s="450"/>
      <c r="GZ48" s="450"/>
      <c r="HA48" s="450"/>
      <c r="HB48" s="450"/>
      <c r="HC48" s="450"/>
      <c r="HD48" s="450"/>
      <c r="HE48" s="450"/>
      <c r="HF48" s="450"/>
      <c r="HG48" s="450"/>
      <c r="HH48" s="450"/>
      <c r="HI48" s="450"/>
      <c r="HJ48" s="450"/>
      <c r="HK48" s="450"/>
      <c r="HL48" s="450"/>
      <c r="HM48" s="450"/>
      <c r="HN48" s="450"/>
      <c r="HO48" s="450"/>
      <c r="HP48" s="450"/>
      <c r="HQ48" s="450"/>
      <c r="HR48" s="450"/>
      <c r="HS48" s="450"/>
      <c r="HT48" s="450"/>
      <c r="HU48" s="450"/>
      <c r="HV48" s="450"/>
      <c r="HW48" s="450"/>
      <c r="HX48" s="451"/>
      <c r="HY48" s="451"/>
      <c r="HZ48" s="428" t="str">
        <f>IF(COUNTA($GU$4:HY47)=0,"",IF('2.ชื่อนักเรียน'!R54="ย้าย","ย้าย",PT48))</f>
        <v/>
      </c>
      <c r="IA48" s="428">
        <v>44</v>
      </c>
      <c r="IB48" s="449"/>
      <c r="IC48" s="450"/>
      <c r="ID48" s="450"/>
      <c r="IE48" s="450"/>
      <c r="IF48" s="450"/>
      <c r="IG48" s="450"/>
      <c r="IH48" s="450"/>
      <c r="II48" s="450"/>
      <c r="IJ48" s="450"/>
      <c r="IK48" s="450"/>
      <c r="IL48" s="450"/>
      <c r="IM48" s="450"/>
      <c r="IN48" s="450"/>
      <c r="IO48" s="450"/>
      <c r="IP48" s="450"/>
      <c r="IQ48" s="450"/>
      <c r="IR48" s="450"/>
      <c r="IS48" s="450"/>
      <c r="IT48" s="450"/>
      <c r="IU48" s="450"/>
      <c r="IV48" s="450"/>
      <c r="IW48" s="450"/>
      <c r="IX48" s="450"/>
      <c r="IY48" s="450"/>
      <c r="IZ48" s="450"/>
      <c r="JA48" s="450"/>
      <c r="JB48" s="450"/>
      <c r="JC48" s="450"/>
      <c r="JD48" s="450"/>
      <c r="JE48" s="451"/>
      <c r="JF48" s="451"/>
      <c r="JG48" s="428" t="str">
        <f>IF(COUNTA($IB$4:$JF$4)=0,"",IF('2.ชื่อนักเรียน'!R54="ย้าย","ย้าย",PX48))</f>
        <v/>
      </c>
      <c r="JH48" s="428">
        <v>44</v>
      </c>
      <c r="JI48" s="449"/>
      <c r="JJ48" s="450"/>
      <c r="JK48" s="450"/>
      <c r="JL48" s="450"/>
      <c r="JM48" s="450"/>
      <c r="JN48" s="450"/>
      <c r="JO48" s="450"/>
      <c r="JP48" s="450"/>
      <c r="JQ48" s="450"/>
      <c r="JR48" s="450"/>
      <c r="JS48" s="450"/>
      <c r="JT48" s="450"/>
      <c r="JU48" s="450"/>
      <c r="JV48" s="450"/>
      <c r="JW48" s="450"/>
      <c r="JX48" s="450"/>
      <c r="JY48" s="450"/>
      <c r="JZ48" s="450"/>
      <c r="KA48" s="450"/>
      <c r="KB48" s="450"/>
      <c r="KC48" s="450"/>
      <c r="KD48" s="450"/>
      <c r="KE48" s="450"/>
      <c r="KF48" s="450"/>
      <c r="KG48" s="450"/>
      <c r="KH48" s="450"/>
      <c r="KI48" s="450"/>
      <c r="KJ48" s="450"/>
      <c r="KK48" s="450"/>
      <c r="KL48" s="451"/>
      <c r="KM48" s="451"/>
      <c r="KN48" s="428" t="str">
        <f>IF(COUNTA($JI$4:$KM$4)=0,"",IF('2.ชื่อนักเรียน'!R54="ย้าย","ย้าย",QB48))</f>
        <v/>
      </c>
      <c r="KO48" s="428">
        <v>44</v>
      </c>
      <c r="KP48" s="449"/>
      <c r="KQ48" s="450"/>
      <c r="KR48" s="450"/>
      <c r="KS48" s="450"/>
      <c r="KT48" s="450"/>
      <c r="KU48" s="450"/>
      <c r="KV48" s="450"/>
      <c r="KW48" s="450"/>
      <c r="KX48" s="450"/>
      <c r="KY48" s="450"/>
      <c r="KZ48" s="450"/>
      <c r="LA48" s="450"/>
      <c r="LB48" s="450"/>
      <c r="LC48" s="450"/>
      <c r="LD48" s="450"/>
      <c r="LE48" s="450"/>
      <c r="LF48" s="450"/>
      <c r="LG48" s="450"/>
      <c r="LH48" s="450"/>
      <c r="LI48" s="450"/>
      <c r="LJ48" s="450"/>
      <c r="LK48" s="450"/>
      <c r="LL48" s="450"/>
      <c r="LM48" s="450"/>
      <c r="LN48" s="450"/>
      <c r="LO48" s="450"/>
      <c r="LP48" s="450"/>
      <c r="LQ48" s="450"/>
      <c r="LR48" s="450"/>
      <c r="LS48" s="451"/>
      <c r="LT48" s="451"/>
      <c r="LU48" s="428" t="str">
        <f>IF(COUNTA($KP$4:$LT$4)=0,"",IF('2.ชื่อนักเรียน'!R54="ย้าย","ย้าย",QF48))</f>
        <v/>
      </c>
      <c r="LV48" s="428">
        <v>44</v>
      </c>
      <c r="LW48" s="449"/>
      <c r="LX48" s="450"/>
      <c r="LY48" s="450"/>
      <c r="LZ48" s="450"/>
      <c r="MA48" s="450"/>
      <c r="MB48" s="450"/>
      <c r="MC48" s="450"/>
      <c r="MD48" s="450"/>
      <c r="ME48" s="450"/>
      <c r="MF48" s="450"/>
      <c r="MG48" s="450"/>
      <c r="MH48" s="450"/>
      <c r="MI48" s="450"/>
      <c r="MJ48" s="450"/>
      <c r="MK48" s="450"/>
      <c r="ML48" s="450"/>
      <c r="MM48" s="450"/>
      <c r="MN48" s="450"/>
      <c r="MO48" s="450"/>
      <c r="MP48" s="450"/>
      <c r="MQ48" s="450"/>
      <c r="MR48" s="450"/>
      <c r="MS48" s="450"/>
      <c r="MT48" s="450"/>
      <c r="MU48" s="450"/>
      <c r="MV48" s="450"/>
      <c r="MW48" s="450"/>
      <c r="MX48" s="450"/>
      <c r="MY48" s="450"/>
      <c r="MZ48" s="451"/>
      <c r="NA48" s="451"/>
      <c r="NB48" s="428" t="str">
        <f>IF(COUNTA($LW$5:$NA$5)=0,"",IF('2.ชื่อนักเรียน'!R54="ย้าย","ย้าย",QJ48))</f>
        <v/>
      </c>
      <c r="NC48" s="428">
        <v>44</v>
      </c>
      <c r="ND48" s="449"/>
      <c r="NE48" s="450"/>
      <c r="NF48" s="450"/>
      <c r="NG48" s="450"/>
      <c r="NH48" s="450"/>
      <c r="NI48" s="450"/>
      <c r="NJ48" s="450"/>
      <c r="NK48" s="450"/>
      <c r="NL48" s="450"/>
      <c r="NM48" s="450"/>
      <c r="NN48" s="450"/>
      <c r="NO48" s="450"/>
      <c r="NP48" s="450"/>
      <c r="NQ48" s="450"/>
      <c r="NR48" s="450"/>
      <c r="NS48" s="450"/>
      <c r="NT48" s="450"/>
      <c r="NU48" s="450"/>
      <c r="NV48" s="450"/>
      <c r="NW48" s="450"/>
      <c r="NX48" s="450"/>
      <c r="NY48" s="450"/>
      <c r="NZ48" s="450"/>
      <c r="OA48" s="450"/>
      <c r="OB48" s="450"/>
      <c r="OC48" s="450"/>
      <c r="OD48" s="450"/>
      <c r="OE48" s="450"/>
      <c r="OF48" s="450"/>
      <c r="OG48" s="451"/>
      <c r="OH48" s="451"/>
      <c r="OI48" s="428" t="str">
        <f>IF(COUNTA($ND$4:$OH$4)=0,"",IF('2.ชื่อนักเรียน'!R54="ย้าย","ย้าย",QN48))</f>
        <v/>
      </c>
      <c r="OJ48" s="428">
        <v>44</v>
      </c>
      <c r="OK48" s="439" t="str">
        <f>IF(OR(COUNTA($E$4:$AI$4)=0,$A48=""),"",IF('2.ชื่อนักเรียน'!R54="ย้าย","-",COUNTIF($E48:$AI48,"/")))</f>
        <v/>
      </c>
      <c r="OL48" s="440" t="str">
        <f>IF(OR(COUNTA($E$4:$AI$4)=0,$A48=""),"",IF('2.ชื่อนักเรียน'!R54="ย้าย","-",COUNTIF($E48:$AI48,"ป")))</f>
        <v/>
      </c>
      <c r="OM48" s="440" t="str">
        <f>IF(OR(COUNTA($E$4:$AI$4)=0,$A48=""),"",IF('2.ชื่อนักเรียน'!R54="ย้าย","-",COUNTIF($E48:$AI48,"ล")))</f>
        <v/>
      </c>
      <c r="ON48" s="441" t="str">
        <f>IF(OR(COUNTA($E$4:$AI$4)=0,$A48=""),"",IF('2.ชื่อนักเรียน'!R54="ย้าย","-",COUNTIF($E48:$AI48,"ข")))</f>
        <v/>
      </c>
      <c r="OO48" s="439" t="str">
        <f>IF(OR(COUNTA($AL$4:$BP$4)=0,$A48=""),"",IF('2.ชื่อนักเรียน'!R54="ย้าย","-",COUNTIF($AL48:$BP48,"/")))</f>
        <v/>
      </c>
      <c r="OP48" s="440" t="str">
        <f>IF(OR(COUNTA($AL$4:$BP$4)=0,$A48=""),"",IF('2.ชื่อนักเรียน'!R54="ย้าย","-",COUNTIF($AL48:$BP48,"ป")))</f>
        <v/>
      </c>
      <c r="OQ48" s="440" t="str">
        <f>IF(OR(COUNTA($AL$4:$BP$4)=0,$A48=""),"",IF('2.ชื่อนักเรียน'!R54="ย้าย","-",COUNTIF($AL48:$BP48,"ล")))</f>
        <v/>
      </c>
      <c r="OR48" s="441" t="str">
        <f>IF(OR(COUNTA($AL$4:$BP$4)=0,$A48=""),"",IF('2.ชื่อนักเรียน'!R54="ย้าย","-",COUNTIF($AL48:$BP48,"ข")))</f>
        <v/>
      </c>
      <c r="OS48" s="439" t="str">
        <f>IF(OR(COUNTA($BS$4:$CW$4)=0,$A48=""),"",IF('2.ชื่อนักเรียน'!R54="ย้าย","-",COUNTIF($BS48:$CW48,"/")))</f>
        <v/>
      </c>
      <c r="OT48" s="440" t="str">
        <f>IF(OR(COUNTA($BS$4:$CW$4)=0,$A48=""),"",IF('2.ชื่อนักเรียน'!R54="ย้าย","-",COUNTIF($BS48:$CW48,"ป")))</f>
        <v/>
      </c>
      <c r="OU48" s="440" t="str">
        <f>IF(OR(COUNTA($BS$4:$CW$4)=0,$A48=""),"",IF('2.ชื่อนักเรียน'!R54="ย้าย","-",COUNTIF($BS48:$CW48,"ล")))</f>
        <v/>
      </c>
      <c r="OV48" s="441" t="str">
        <f>IF(OR(COUNTA($BS$4:$CW$4)=0,$A48=""),"",IF('2.ชื่อนักเรียน'!R54="ย้าย","-",COUNTIF($BS48:$CW48,"ข")))</f>
        <v/>
      </c>
      <c r="OW48" s="439" t="str">
        <f>IF(OR(COUNTA($CZ$4:$ED$4)=0,$A48=""),"",IF('2.ชื่อนักเรียน'!R54="ย้าย","-",COUNTIF($CZ48:$ED48,"/")))</f>
        <v/>
      </c>
      <c r="OX48" s="440" t="str">
        <f>IF(OR(COUNTA($CZ$4:$ED$4)=0,$A48=""),"",IF('2.ชื่อนักเรียน'!R54="ย้าย","-",COUNTIF($CZ48:$ED48,"ป")))</f>
        <v/>
      </c>
      <c r="OY48" s="440" t="str">
        <f>IF(OR(COUNTA($CZ$4:$ED$4)=0,A48=""),"",IF('2.ชื่อนักเรียน'!R54="ย้าย","-",COUNTIF($CZ48:$ED48,"ล")))</f>
        <v/>
      </c>
      <c r="OZ48" s="441" t="str">
        <f>IF(OR(COUNTA($CZ$4:$ED$4)=0,A48=""),"",IF('2.ชื่อนักเรียน'!R54="ย้าย","-",COUNTIF($CZ48:$ED48,"ข")))</f>
        <v/>
      </c>
      <c r="PA48" s="439" t="str">
        <f>IF(OR(COUNTA($EG$4:$FK$4)=0,$A48=""),"",IF('2.ชื่อนักเรียน'!R54="ย้าย","-",COUNTIF($EG48:$FK48,"/")))</f>
        <v/>
      </c>
      <c r="PB48" s="440" t="str">
        <f>IF(OR(COUNTA($EG$4:$FK$4)=0,$A48=""),"",IF('2.ชื่อนักเรียน'!R54="ย้าย","-",COUNTIF($EG48:$FK48,"ป")))</f>
        <v/>
      </c>
      <c r="PC48" s="440" t="str">
        <f>IF(OR(COUNTA($EG$4:$FK$4)=0,A48=""),"",IF('2.ชื่อนักเรียน'!R54="ย้าย","-",COUNTIF($EG48:$FK48,"ล")))</f>
        <v/>
      </c>
      <c r="PD48" s="441" t="str">
        <f>IF(OR(COUNTA($EG$4:$FK$4)=0,A48=""),"",IF('2.ชื่อนักเรียน'!R54="ย้าย","-",COUNTIF($EG48:$FK48,"ข")))</f>
        <v/>
      </c>
      <c r="PE48" s="439" t="str">
        <f>IF(OR(COUNTA($FN$4:$GR$4)=0,$A48=""),"",IF('2.ชื่อนักเรียน'!R54="ย้าย","-",COUNTIF($FN48:$GR48,"/")))</f>
        <v/>
      </c>
      <c r="PF48" s="440" t="str">
        <f>IF(OR(COUNTA($FN$4:$GR$4)=0,$A48=""),"",IF('2.ชื่อนักเรียน'!R54="ย้าย","-",COUNTIF($FN48:$GR48,"ป")))</f>
        <v/>
      </c>
      <c r="PG48" s="440" t="str">
        <f>IF(OR(COUNTA($FN$4:$GR$4)=0,A48=""),"",IF('2.ชื่อนักเรียน'!R54="ย้าย","-",COUNTIF($FN48:$GR48,"ล")))</f>
        <v/>
      </c>
      <c r="PH48" s="440" t="str">
        <f>IF(OR(COUNTA($FN$4:$GR$4)=0,A48=""),"",IF('2.ชื่อนักเรียน'!R54="ย้าย","-",COUNTIF($FN48:$GR48,"ข")))</f>
        <v/>
      </c>
      <c r="PI48" s="439" t="str">
        <f>IF(OR(COUNTA($OK$3:$PD$3,$PE$3)=0,$A48=""),"",IF('2.ชื่อนักเรียน'!R54="ย้าย","-",SUM(OK48,OO48,OS48,OW48,PA48,PE48)))</f>
        <v/>
      </c>
      <c r="PJ48" s="440" t="str">
        <f>IF(OR(COUNTA($OK$3:$PD$3,$PE$3)=0,$A48=""),"",IF('2.ชื่อนักเรียน'!R54="ย้าย","-",SUM(OL48,OP48,OT48,OX48,PB48,PF48)))</f>
        <v/>
      </c>
      <c r="PK48" s="440" t="str">
        <f>IF(OR(COUNTA($OK$3:$PD$3,$PE$3)=0,$A48=""),"",IF('2.ชื่อนักเรียน'!R54="ย้าย","-",SUM(OM48,OQ48,OU48,OY48,PC48,PG48)))</f>
        <v/>
      </c>
      <c r="PL48" s="452" t="str">
        <f>IF(OR(COUNTA($OK$3:$PD$3,$PE$3)=0,$A48=""),"",IF('2.ชื่อนักเรียน'!R54="ย้าย","-",SUM(ON48,OR48,OV48,OZ48,PD48,PH48)))</f>
        <v/>
      </c>
      <c r="PM48" s="428" t="str">
        <f t="shared" si="0"/>
        <v/>
      </c>
      <c r="PN48" s="442" t="str">
        <f>IF(PM48="","",IF('2.ชื่อนักเรียน'!R54="ย้าย","ย้าย",(PM48*100)/COUNTA($E$4:$AI$4,$AL$4:$BP$4,$BS$4:$CW$4,$CZ$4:$ED$4,$EG$4:$FK$4)))</f>
        <v/>
      </c>
      <c r="PO48" s="428">
        <v>44</v>
      </c>
      <c r="PP48" s="439" t="str">
        <f>IF(OR(COUNTA($FN$4:$GR$4)=0,$A48=""),"",IF('2.ชื่อนักเรียน'!R54="ย้าย","-",COUNTIF($FN48:$GR48,"/")))</f>
        <v/>
      </c>
      <c r="PQ48" s="440" t="str">
        <f>IF(OR(COUNTA($FN$4:$GR$4)=0,$A48=""),"",IF('2.ชื่อนักเรียน'!R54="ย้าย","-",COUNTIF($FN48:$GR48,"ป")))</f>
        <v/>
      </c>
      <c r="PR48" s="440" t="str">
        <f>IF(OR(COUNTA($FN$4:$GR$4)=0,A48=""),"",IF('2.ชื่อนักเรียน'!R54="ย้าย","-",COUNTIF($FN48:$GR48,"ล")))</f>
        <v/>
      </c>
      <c r="PS48" s="441" t="str">
        <f>IF(OR(COUNTA($FN$4:$GR$4)=0,A48=""),"",IF('2.ชื่อนักเรียน'!R54="ย้าย","-",COUNTIF($FN48:$GR48,"ข")))</f>
        <v/>
      </c>
      <c r="PT48" s="439" t="str">
        <f>IF(OR(COUNTA($GU$4:$HY$4)=0,$A48=""),"",IF('2.ชื่อนักเรียน'!R54="ย้าย","-",COUNTIF($GU48:$HY48,"/")))</f>
        <v/>
      </c>
      <c r="PU48" s="440" t="str">
        <f>IF(OR(COUNTA($GU$4:$HY$4)=0,$A48=""),"",IF('2.ชื่อนักเรียน'!R54="ย้าย","-",COUNTIF($GU48:$HY48,"ป")))</f>
        <v/>
      </c>
      <c r="PV48" s="440" t="str">
        <f>IF(OR(COUNTA($GU$4:$HY$4)=0,$A48=""),"",IF('2.ชื่อนักเรียน'!R54="ย้าย","-",COUNTIF($GU48:$HY48,"ล")))</f>
        <v/>
      </c>
      <c r="PW48" s="441" t="str">
        <f>IF(OR(COUNTA($GU$4:$HY$4)=0,$A48=""),"",IF('2.ชื่อนักเรียน'!R54="ย้าย","-",COUNTIF($GU48:$HY48,"ข")))</f>
        <v/>
      </c>
      <c r="PX48" s="439" t="str">
        <f>IF(OR(COUNTA($IB$4:$JF$4)=0,$A48=""),"",IF('2.ชื่อนักเรียน'!R54="ย้าย","-",COUNTIF($IB48:$JF48,"/")))</f>
        <v/>
      </c>
      <c r="PY48" s="440" t="str">
        <f>IF(OR(COUNTA($IB$4:$JF$4)=0,$A48=""),"",IF('2.ชื่อนักเรียน'!R54="ย้าย","-",COUNTIF($IB48:$JF48,"ป")))</f>
        <v/>
      </c>
      <c r="PZ48" s="440" t="str">
        <f>IF(OR(COUNTA($IB$4:$JF$4)=0,$A48=""),"",IF('2.ชื่อนักเรียน'!R54="ย้าย","-",COUNTIF($IB48:$JF48,"ล")))</f>
        <v/>
      </c>
      <c r="QA48" s="441" t="str">
        <f>IF(OR(COUNTA($IB$4:$JF$4)=0,$A48=""),"",IF('2.ชื่อนักเรียน'!R54="ย้าย","-",COUNTIF($IB48:$JF48,"ข")))</f>
        <v/>
      </c>
      <c r="QB48" s="439" t="str">
        <f>IF(OR(COUNTA($JI$4:$KM$4)=0,$A48=""),"",IF('2.ชื่อนักเรียน'!R54="ย้าย","-",COUNTIF($JI48:$KM48,"/")))</f>
        <v/>
      </c>
      <c r="QC48" s="440" t="str">
        <f>IF(OR(COUNTA($JI$4:$KM$4)=0,$A48=""),"",IF('2.ชื่อนักเรียน'!R54="ย้าย","-",COUNTIF($JI48:$KM48,"ป")))</f>
        <v/>
      </c>
      <c r="QD48" s="440" t="str">
        <f>IF(OR(COUNTA($JI$4:$KM$4)=0,$A48=""),"",IF('2.ชื่อนักเรียน'!R54="ย้าย","-",COUNTIF($JI48:$KM48,"ล")))</f>
        <v/>
      </c>
      <c r="QE48" s="441" t="str">
        <f>IF(OR(COUNTA($JI$4:$KM$4)=0,$A48=""),"",IF('2.ชื่อนักเรียน'!R54="ย้าย","-",COUNTIF($JI48:$KM48,"ข")))</f>
        <v/>
      </c>
      <c r="QF48" s="439" t="str">
        <f>IF(OR(COUNTA($KP$4:$LT$4)=0,$A48=""),"",IF('2.ชื่อนักเรียน'!R54="ย้าย","-",COUNTIF($KP48:$LT48,"/")))</f>
        <v/>
      </c>
      <c r="QG48" s="440" t="str">
        <f>IF(OR(COUNTA($KP$4:$LT$4)=0,$A48=""),"",IF('2.ชื่อนักเรียน'!R54="ย้าย","-",COUNTIF($KP48:$LT48,"ป")))</f>
        <v/>
      </c>
      <c r="QH48" s="440" t="str">
        <f>IF(OR(COUNTA($KP$4:$LT$4)=0,$A48=""),"",IF('2.ชื่อนักเรียน'!R54="ย้าย","-",COUNTIF($KP48:$LT48,"ล")))</f>
        <v/>
      </c>
      <c r="QI48" s="441" t="str">
        <f>IF(OR(COUNTA($KP$4:$LT$4)=0,$A48=""),"",IF('2.ชื่อนักเรียน'!R54="ย้าย","-",COUNTIF($KP48:$LT48,"ข")))</f>
        <v/>
      </c>
      <c r="QJ48" s="439" t="str">
        <f>IF(OR(COUNTA($LW$4:$NA$4)=0,$A48=""),"",IF('2.ชื่อนักเรียน'!R54="ย้าย","-",COUNTIF($LW48:$NA48,"/")))</f>
        <v/>
      </c>
      <c r="QK48" s="440" t="str">
        <f>IF(OR(COUNTA($LW$4:$NA$4)=0,$A48=""),"",IF('2.ชื่อนักเรียน'!R54="ย้าย","-",COUNTIF($LW48:$NA48,"ป")))</f>
        <v/>
      </c>
      <c r="QL48" s="440" t="str">
        <f>IF(OR(COUNTA($LW$4:$NA$4)=0,$A48=""),"",IF('2.ชื่อนักเรียน'!R54="ย้าย","-",COUNTIF($LW48:$NA48,"ล")))</f>
        <v/>
      </c>
      <c r="QM48" s="441" t="str">
        <f>IF(OR(COUNTA($LW$4:$NA$4)=0,$A48=""),"",IF('2.ชื่อนักเรียน'!R54="ย้าย","-",COUNTIF($LW48:$NA48,"ข")))</f>
        <v/>
      </c>
      <c r="QN48" s="439" t="str">
        <f>IF(OR(COUNTA($ND$4:$OH$4)=0,$A48=""),"",IF('2.ชื่อนักเรียน'!R54="ย้าย","-",COUNTIF($ND48:$OH48,"/")))</f>
        <v/>
      </c>
      <c r="QO48" s="440" t="str">
        <f>IF(OR(COUNTA($ND$4:$OH$4)=0,$A48=""),"",IF('2.ชื่อนักเรียน'!R54="ย้าย","-",COUNTIF($ND48:$OH48,"ป")))</f>
        <v/>
      </c>
      <c r="QP48" s="440" t="str">
        <f>IF(OR(COUNTA($ND$4:$OH$4)=0,$A48=""),"",IF('2.ชื่อนักเรียน'!R54="ย้าย","-",COUNTIF($ND48:$OH48,"ล")))</f>
        <v/>
      </c>
      <c r="QQ48" s="440" t="str">
        <f>IF(OR(COUNTA($ND$4:$OH$4)=0,$A48=""),"",IF('2.ชื่อนักเรียน'!R54="ย้าย","-",COUNTIF($ND48:$OH48,"ข")))</f>
        <v/>
      </c>
      <c r="QR48" s="439" t="str">
        <f>IF(OR(COUNTA($PP$3:$QM$3,$QN$3)=0,$A48=""),"",IF('2.ชื่อนักเรียน'!R54="ย้าย","-",SUM(PP48,PT48,PX48,QB48,QF48,QJ48,QN48)))</f>
        <v/>
      </c>
      <c r="QS48" s="440" t="str">
        <f>IF(OR(COUNTA($PP$3:$QM$3,$QN$3)=0,$A48=""),"",IF('2.ชื่อนักเรียน'!R54="ย้าย","-",SUM(PQ48,PU48,PY48,QC48,QG48,QK48,QO48)))</f>
        <v/>
      </c>
      <c r="QT48" s="440" t="str">
        <f>IF(OR(COUNTA($PP$3:$QM$3,$QN$3)=0,$A48=""),"",IF('2.ชื่อนักเรียน'!R54="ย้าย","-",SUM(PR48,PV48,PZ48,QD48,QH48,QL48,QP48)))</f>
        <v/>
      </c>
      <c r="QU48" s="452" t="str">
        <f>IF(OR(COUNTA($PP$3:$QM$3,$QN$3)=0,$A48=""),"",IF('2.ชื่อนักเรียน'!R54="ย้าย","-",SUM(PS48,PW48,QA48,QE48,QI48,QM48,QQ48)))</f>
        <v/>
      </c>
      <c r="QV48" s="428" t="str">
        <f t="shared" si="1"/>
        <v/>
      </c>
      <c r="QW48" s="442" t="str">
        <f>IF(QV48="","",IF('2.ชื่อนักเรียน'!R54="ย้าย","ย้าย",(QV48*100)/COUNTA($GU$4:$HY$4,$IB$4:$JF$4,$JI$4:$KM$4,$KP$4:$LT$4,$LW$4:$NA$4,$ND$4:$OH$4,$FN$4:$GR$4)))</f>
        <v/>
      </c>
      <c r="QX48" s="453" t="str">
        <f>IF('2.ชื่อนักเรียน'!C54="","",'2.ชื่อนักเรียน'!C54)</f>
        <v/>
      </c>
      <c r="QY48" s="454" t="str">
        <f>IF('2.ชื่อนักเรียน'!D54="","",'2.ชื่อนักเรียน'!D54)</f>
        <v/>
      </c>
      <c r="QZ48" s="428" t="str">
        <f>IF(A48="","",IF('2.ชื่อนักเรียน'!R54="ย้าย","-",$RN$4))</f>
        <v/>
      </c>
      <c r="RA48" s="428" t="str">
        <f>IF(A48="","",IF('2.ชื่อนักเรียน'!R54="ย้าย","-",SUM(PP48,OK48,OO48,OS48,OW48,PA48,PE48,PT48,PX48,QB48,QF48,QJ48,QN48)))</f>
        <v/>
      </c>
      <c r="RB48" s="428" t="str">
        <f>IF(A48="","",IF('2.ชื่อนักเรียน'!R54="ย้าย","-",SUM(PQ48,OL48,OP48,OT48,OX48,PB48,PF48,PU48,PY48,QC48,QG48,QK48,QO48)))</f>
        <v/>
      </c>
      <c r="RC48" s="428" t="str">
        <f>IF(A48="","",IF('2.ชื่อนักเรียน'!R54="ย้าย","-",SUM(PR48,OM48,OQ48,OU48,OY48,PC48,PG48,PV48,PZ48,QD48,QH48,QL48,QP48)))</f>
        <v/>
      </c>
      <c r="RD48" s="455" t="str">
        <f>IF(A48="","",IF('2.ชื่อนักเรียน'!R54="ย้าย","-",SUM(PS48,ON48,OR48,OV48,OZ48,PD48,PH48,PW48,QA48,QE48,QI48,QM48,QQ48)))</f>
        <v/>
      </c>
      <c r="RE48" s="442" t="str">
        <f>IF(A48="","",IF('2.ชื่อนักเรียน'!R54="ย้าย","-",(RA48*100)/QZ48))</f>
        <v/>
      </c>
      <c r="RF48" s="428" t="str">
        <f>IF(A48="","",IF('2.ชื่อนักเรียน'!R54="ย้าย","-",RA48))</f>
        <v/>
      </c>
      <c r="RG48" s="442" t="str">
        <f>IF(A48="","",IF('2.ชื่อนักเรียน'!R54="ย้าย","ย้าย",RE48))</f>
        <v/>
      </c>
      <c r="RH48" s="456"/>
    </row>
    <row r="49" spans="1:476" ht="21" customHeight="1">
      <c r="A49" s="446" t="str">
        <f>IF('2.ชื่อนักเรียน'!C55="","",'2.ชื่อนักเรียน'!C55)</f>
        <v/>
      </c>
      <c r="B49" s="447" t="str">
        <f>IF('2.ชื่อนักเรียน'!D55="","",'2.ชื่อนักเรียน'!D55)</f>
        <v/>
      </c>
      <c r="C49" s="461" t="str">
        <f>IF('2.ชื่อนักเรียน'!R55="","",'2.ชื่อนักเรียน'!R55)</f>
        <v/>
      </c>
      <c r="D49" s="428">
        <v>45</v>
      </c>
      <c r="E49" s="449"/>
      <c r="F49" s="450"/>
      <c r="G49" s="450"/>
      <c r="H49" s="450"/>
      <c r="I49" s="450"/>
      <c r="J49" s="450"/>
      <c r="K49" s="450"/>
      <c r="L49" s="450"/>
      <c r="M49" s="450"/>
      <c r="N49" s="450"/>
      <c r="O49" s="450"/>
      <c r="P49" s="450"/>
      <c r="Q49" s="450"/>
      <c r="R49" s="450"/>
      <c r="S49" s="450"/>
      <c r="T49" s="450"/>
      <c r="U49" s="450"/>
      <c r="V49" s="450"/>
      <c r="W49" s="450"/>
      <c r="X49" s="450"/>
      <c r="Y49" s="450"/>
      <c r="Z49" s="450"/>
      <c r="AA49" s="450"/>
      <c r="AB49" s="450"/>
      <c r="AC49" s="450"/>
      <c r="AD49" s="450"/>
      <c r="AE49" s="450"/>
      <c r="AF49" s="450"/>
      <c r="AG49" s="450"/>
      <c r="AH49" s="450"/>
      <c r="AI49" s="460"/>
      <c r="AJ49" s="428" t="str">
        <f>IF(COUNTA($E$3:$AI$3)=0,"",IF('2.ชื่อนักเรียน'!R55="ย้าย","ย้าย",OK49))</f>
        <v/>
      </c>
      <c r="AK49" s="428">
        <v>45</v>
      </c>
      <c r="AL49" s="459"/>
      <c r="AM49" s="450"/>
      <c r="AN49" s="450"/>
      <c r="AO49" s="450"/>
      <c r="AP49" s="450"/>
      <c r="AQ49" s="450"/>
      <c r="AR49" s="450"/>
      <c r="AS49" s="450"/>
      <c r="AT49" s="450"/>
      <c r="AU49" s="450"/>
      <c r="AV49" s="450"/>
      <c r="AW49" s="450"/>
      <c r="AX49" s="450"/>
      <c r="AY49" s="450"/>
      <c r="AZ49" s="450"/>
      <c r="BA49" s="450"/>
      <c r="BB49" s="450"/>
      <c r="BC49" s="450"/>
      <c r="BD49" s="450"/>
      <c r="BE49" s="450"/>
      <c r="BF49" s="450"/>
      <c r="BG49" s="450"/>
      <c r="BH49" s="450"/>
      <c r="BI49" s="450"/>
      <c r="BJ49" s="450"/>
      <c r="BK49" s="450"/>
      <c r="BL49" s="450"/>
      <c r="BM49" s="450"/>
      <c r="BN49" s="450"/>
      <c r="BO49" s="450"/>
      <c r="BP49" s="451"/>
      <c r="BQ49" s="428" t="str">
        <f>IF(COUNTA($AL$4:$BP$4)=0,"",IF('2.ชื่อนักเรียน'!R55="ย้าย","ย้าย",OO49))</f>
        <v/>
      </c>
      <c r="BR49" s="428">
        <v>45</v>
      </c>
      <c r="BS49" s="459"/>
      <c r="BT49" s="450"/>
      <c r="BU49" s="450"/>
      <c r="BV49" s="450"/>
      <c r="BW49" s="450"/>
      <c r="BX49" s="450"/>
      <c r="BY49" s="450"/>
      <c r="BZ49" s="450"/>
      <c r="CA49" s="450"/>
      <c r="CB49" s="450"/>
      <c r="CC49" s="450"/>
      <c r="CD49" s="450"/>
      <c r="CE49" s="450"/>
      <c r="CF49" s="450"/>
      <c r="CG49" s="450"/>
      <c r="CH49" s="450"/>
      <c r="CI49" s="450"/>
      <c r="CJ49" s="450"/>
      <c r="CK49" s="450"/>
      <c r="CL49" s="450"/>
      <c r="CM49" s="450"/>
      <c r="CN49" s="450"/>
      <c r="CO49" s="450"/>
      <c r="CP49" s="450"/>
      <c r="CQ49" s="450"/>
      <c r="CR49" s="450"/>
      <c r="CS49" s="450"/>
      <c r="CT49" s="450"/>
      <c r="CU49" s="450"/>
      <c r="CV49" s="450"/>
      <c r="CW49" s="451"/>
      <c r="CX49" s="428" t="str">
        <f>IF(COUNTA($BS$4:$CW$4)=0,"",IF('2.ชื่อนักเรียน'!R55="ย้าย","ย้าย",OS49))</f>
        <v/>
      </c>
      <c r="CY49" s="428">
        <v>45</v>
      </c>
      <c r="CZ49" s="449"/>
      <c r="DA49" s="450"/>
      <c r="DB49" s="450"/>
      <c r="DC49" s="450"/>
      <c r="DD49" s="450"/>
      <c r="DE49" s="450"/>
      <c r="DF49" s="450"/>
      <c r="DG49" s="450"/>
      <c r="DH49" s="450"/>
      <c r="DI49" s="450"/>
      <c r="DJ49" s="450"/>
      <c r="DK49" s="450"/>
      <c r="DL49" s="450"/>
      <c r="DM49" s="450"/>
      <c r="DN49" s="450"/>
      <c r="DO49" s="450"/>
      <c r="DP49" s="450"/>
      <c r="DQ49" s="450"/>
      <c r="DR49" s="450"/>
      <c r="DS49" s="450"/>
      <c r="DT49" s="450"/>
      <c r="DU49" s="450"/>
      <c r="DV49" s="450"/>
      <c r="DW49" s="450"/>
      <c r="DX49" s="450"/>
      <c r="DY49" s="450"/>
      <c r="DZ49" s="450"/>
      <c r="EA49" s="450"/>
      <c r="EB49" s="450"/>
      <c r="EC49" s="451"/>
      <c r="ED49" s="451"/>
      <c r="EE49" s="428" t="str">
        <f>IF(COUNTA($CZ$4:$ED$4)=0,"",IF('2.ชื่อนักเรียน'!R55="ย้าย","ย้าย",OW49))</f>
        <v/>
      </c>
      <c r="EF49" s="428">
        <v>45</v>
      </c>
      <c r="EG49" s="449"/>
      <c r="EH49" s="450"/>
      <c r="EI49" s="450"/>
      <c r="EJ49" s="450"/>
      <c r="EK49" s="450"/>
      <c r="EL49" s="450"/>
      <c r="EM49" s="450"/>
      <c r="EN49" s="450"/>
      <c r="EO49" s="450"/>
      <c r="EP49" s="450"/>
      <c r="EQ49" s="450"/>
      <c r="ER49" s="450"/>
      <c r="ES49" s="450"/>
      <c r="ET49" s="450"/>
      <c r="EU49" s="450"/>
      <c r="EV49" s="450"/>
      <c r="EW49" s="450"/>
      <c r="EX49" s="450"/>
      <c r="EY49" s="450"/>
      <c r="EZ49" s="450"/>
      <c r="FA49" s="450"/>
      <c r="FB49" s="450"/>
      <c r="FC49" s="450"/>
      <c r="FD49" s="450"/>
      <c r="FE49" s="450"/>
      <c r="FF49" s="450"/>
      <c r="FG49" s="450"/>
      <c r="FH49" s="450"/>
      <c r="FI49" s="450"/>
      <c r="FJ49" s="451"/>
      <c r="FK49" s="451"/>
      <c r="FL49" s="428" t="str">
        <f>IF(COUNTA($EG$4:$FK$4)=0,"",IF('2.ชื่อนักเรียน'!R55="ย้าย","ย้าย",PA49))</f>
        <v/>
      </c>
      <c r="FM49" s="428">
        <v>45</v>
      </c>
      <c r="FN49" s="449"/>
      <c r="FO49" s="450"/>
      <c r="FP49" s="450"/>
      <c r="FQ49" s="450"/>
      <c r="FR49" s="450"/>
      <c r="FS49" s="450"/>
      <c r="FT49" s="450"/>
      <c r="FU49" s="450"/>
      <c r="FV49" s="450"/>
      <c r="FW49" s="450"/>
      <c r="FX49" s="450"/>
      <c r="FY49" s="450"/>
      <c r="FZ49" s="450"/>
      <c r="GA49" s="450"/>
      <c r="GB49" s="450"/>
      <c r="GC49" s="450"/>
      <c r="GD49" s="450"/>
      <c r="GE49" s="450"/>
      <c r="GF49" s="450"/>
      <c r="GG49" s="450"/>
      <c r="GH49" s="450"/>
      <c r="GI49" s="450"/>
      <c r="GJ49" s="450"/>
      <c r="GK49" s="450"/>
      <c r="GL49" s="450"/>
      <c r="GM49" s="450"/>
      <c r="GN49" s="450"/>
      <c r="GO49" s="450"/>
      <c r="GP49" s="450"/>
      <c r="GQ49" s="451"/>
      <c r="GR49" s="451"/>
      <c r="GS49" s="428" t="str">
        <f>IF(COUNTA($FN$4:$GR$4)=0,"",IF('2.ชื่อนักเรียน'!R55="ย้าย","ย้าย",PE49))</f>
        <v/>
      </c>
      <c r="GT49" s="428">
        <v>45</v>
      </c>
      <c r="GU49" s="449"/>
      <c r="GV49" s="450"/>
      <c r="GW49" s="450"/>
      <c r="GX49" s="450"/>
      <c r="GY49" s="450"/>
      <c r="GZ49" s="450"/>
      <c r="HA49" s="450"/>
      <c r="HB49" s="450"/>
      <c r="HC49" s="450"/>
      <c r="HD49" s="450"/>
      <c r="HE49" s="450"/>
      <c r="HF49" s="450"/>
      <c r="HG49" s="450"/>
      <c r="HH49" s="450"/>
      <c r="HI49" s="450"/>
      <c r="HJ49" s="450"/>
      <c r="HK49" s="450"/>
      <c r="HL49" s="450"/>
      <c r="HM49" s="450"/>
      <c r="HN49" s="450"/>
      <c r="HO49" s="450"/>
      <c r="HP49" s="450"/>
      <c r="HQ49" s="450"/>
      <c r="HR49" s="450"/>
      <c r="HS49" s="450"/>
      <c r="HT49" s="450"/>
      <c r="HU49" s="450"/>
      <c r="HV49" s="450"/>
      <c r="HW49" s="450"/>
      <c r="HX49" s="451"/>
      <c r="HY49" s="451"/>
      <c r="HZ49" s="428" t="str">
        <f>IF(COUNTA($GU$4:HY48)=0,"",IF('2.ชื่อนักเรียน'!R55="ย้าย","ย้าย",PT49))</f>
        <v/>
      </c>
      <c r="IA49" s="428">
        <v>45</v>
      </c>
      <c r="IB49" s="449"/>
      <c r="IC49" s="450"/>
      <c r="ID49" s="450"/>
      <c r="IE49" s="450"/>
      <c r="IF49" s="450"/>
      <c r="IG49" s="450"/>
      <c r="IH49" s="450"/>
      <c r="II49" s="450"/>
      <c r="IJ49" s="450"/>
      <c r="IK49" s="450"/>
      <c r="IL49" s="450"/>
      <c r="IM49" s="450"/>
      <c r="IN49" s="450"/>
      <c r="IO49" s="450"/>
      <c r="IP49" s="450"/>
      <c r="IQ49" s="450"/>
      <c r="IR49" s="450"/>
      <c r="IS49" s="450"/>
      <c r="IT49" s="450"/>
      <c r="IU49" s="450"/>
      <c r="IV49" s="450"/>
      <c r="IW49" s="450"/>
      <c r="IX49" s="450"/>
      <c r="IY49" s="450"/>
      <c r="IZ49" s="450"/>
      <c r="JA49" s="450"/>
      <c r="JB49" s="450"/>
      <c r="JC49" s="450"/>
      <c r="JD49" s="450"/>
      <c r="JE49" s="451"/>
      <c r="JF49" s="451"/>
      <c r="JG49" s="428" t="str">
        <f>IF(COUNTA($IB$4:$JF$4)=0,"",IF('2.ชื่อนักเรียน'!R55="ย้าย","ย้าย",PX49))</f>
        <v/>
      </c>
      <c r="JH49" s="428">
        <v>45</v>
      </c>
      <c r="JI49" s="449"/>
      <c r="JJ49" s="450"/>
      <c r="JK49" s="450"/>
      <c r="JL49" s="450"/>
      <c r="JM49" s="450"/>
      <c r="JN49" s="450"/>
      <c r="JO49" s="450"/>
      <c r="JP49" s="450"/>
      <c r="JQ49" s="450"/>
      <c r="JR49" s="450"/>
      <c r="JS49" s="450"/>
      <c r="JT49" s="450"/>
      <c r="JU49" s="450"/>
      <c r="JV49" s="450"/>
      <c r="JW49" s="450"/>
      <c r="JX49" s="450"/>
      <c r="JY49" s="450"/>
      <c r="JZ49" s="450"/>
      <c r="KA49" s="450"/>
      <c r="KB49" s="450"/>
      <c r="KC49" s="450"/>
      <c r="KD49" s="450"/>
      <c r="KE49" s="450"/>
      <c r="KF49" s="450"/>
      <c r="KG49" s="450"/>
      <c r="KH49" s="450"/>
      <c r="KI49" s="450"/>
      <c r="KJ49" s="450"/>
      <c r="KK49" s="450"/>
      <c r="KL49" s="451"/>
      <c r="KM49" s="451"/>
      <c r="KN49" s="428" t="str">
        <f>IF(COUNTA($JI$4:$KM$4)=0,"",IF('2.ชื่อนักเรียน'!R55="ย้าย","ย้าย",QB49))</f>
        <v/>
      </c>
      <c r="KO49" s="428">
        <v>45</v>
      </c>
      <c r="KP49" s="449"/>
      <c r="KQ49" s="450"/>
      <c r="KR49" s="450"/>
      <c r="KS49" s="450"/>
      <c r="KT49" s="450"/>
      <c r="KU49" s="450"/>
      <c r="KV49" s="450"/>
      <c r="KW49" s="450"/>
      <c r="KX49" s="450"/>
      <c r="KY49" s="450"/>
      <c r="KZ49" s="450"/>
      <c r="LA49" s="450"/>
      <c r="LB49" s="450"/>
      <c r="LC49" s="450"/>
      <c r="LD49" s="450"/>
      <c r="LE49" s="450"/>
      <c r="LF49" s="450"/>
      <c r="LG49" s="450"/>
      <c r="LH49" s="450"/>
      <c r="LI49" s="450"/>
      <c r="LJ49" s="450"/>
      <c r="LK49" s="450"/>
      <c r="LL49" s="450"/>
      <c r="LM49" s="450"/>
      <c r="LN49" s="450"/>
      <c r="LO49" s="450"/>
      <c r="LP49" s="450"/>
      <c r="LQ49" s="450"/>
      <c r="LR49" s="450"/>
      <c r="LS49" s="451"/>
      <c r="LT49" s="451"/>
      <c r="LU49" s="428" t="str">
        <f>IF(COUNTA($KP$4:$LT$4)=0,"",IF('2.ชื่อนักเรียน'!R55="ย้าย","ย้าย",QF49))</f>
        <v/>
      </c>
      <c r="LV49" s="428">
        <v>45</v>
      </c>
      <c r="LW49" s="449"/>
      <c r="LX49" s="450"/>
      <c r="LY49" s="450"/>
      <c r="LZ49" s="450"/>
      <c r="MA49" s="450"/>
      <c r="MB49" s="450"/>
      <c r="MC49" s="450"/>
      <c r="MD49" s="450"/>
      <c r="ME49" s="450"/>
      <c r="MF49" s="450"/>
      <c r="MG49" s="450"/>
      <c r="MH49" s="450"/>
      <c r="MI49" s="450"/>
      <c r="MJ49" s="450"/>
      <c r="MK49" s="450"/>
      <c r="ML49" s="450"/>
      <c r="MM49" s="450"/>
      <c r="MN49" s="450"/>
      <c r="MO49" s="450"/>
      <c r="MP49" s="450"/>
      <c r="MQ49" s="450"/>
      <c r="MR49" s="450"/>
      <c r="MS49" s="450"/>
      <c r="MT49" s="450"/>
      <c r="MU49" s="450"/>
      <c r="MV49" s="450"/>
      <c r="MW49" s="450"/>
      <c r="MX49" s="450"/>
      <c r="MY49" s="450"/>
      <c r="MZ49" s="451"/>
      <c r="NA49" s="451"/>
      <c r="NB49" s="428" t="str">
        <f>IF(COUNTA($LW$5:$NA$5)=0,"",IF('2.ชื่อนักเรียน'!R55="ย้าย","ย้าย",QJ49))</f>
        <v/>
      </c>
      <c r="NC49" s="428">
        <v>45</v>
      </c>
      <c r="ND49" s="449"/>
      <c r="NE49" s="450"/>
      <c r="NF49" s="450"/>
      <c r="NG49" s="450"/>
      <c r="NH49" s="450"/>
      <c r="NI49" s="450"/>
      <c r="NJ49" s="450"/>
      <c r="NK49" s="450"/>
      <c r="NL49" s="450"/>
      <c r="NM49" s="450"/>
      <c r="NN49" s="450"/>
      <c r="NO49" s="450"/>
      <c r="NP49" s="450"/>
      <c r="NQ49" s="450"/>
      <c r="NR49" s="450"/>
      <c r="NS49" s="450"/>
      <c r="NT49" s="450"/>
      <c r="NU49" s="450"/>
      <c r="NV49" s="450"/>
      <c r="NW49" s="450"/>
      <c r="NX49" s="450"/>
      <c r="NY49" s="450"/>
      <c r="NZ49" s="450"/>
      <c r="OA49" s="450"/>
      <c r="OB49" s="450"/>
      <c r="OC49" s="450"/>
      <c r="OD49" s="450"/>
      <c r="OE49" s="450"/>
      <c r="OF49" s="450"/>
      <c r="OG49" s="451"/>
      <c r="OH49" s="451"/>
      <c r="OI49" s="428" t="str">
        <f>IF(COUNTA($ND$4:$OH$4)=0,"",IF('2.ชื่อนักเรียน'!R55="ย้าย","ย้าย",QN49))</f>
        <v/>
      </c>
      <c r="OJ49" s="428">
        <v>45</v>
      </c>
      <c r="OK49" s="439" t="str">
        <f>IF(OR(COUNTA($E$4:$AI$4)=0,$A49=""),"",IF('2.ชื่อนักเรียน'!R55="ย้าย","-",COUNTIF($E49:$AI49,"/")))</f>
        <v/>
      </c>
      <c r="OL49" s="440" t="str">
        <f>IF(OR(COUNTA($E$4:$AI$4)=0,$A49=""),"",IF('2.ชื่อนักเรียน'!R55="ย้าย","-",COUNTIF($E49:$AI49,"ป")))</f>
        <v/>
      </c>
      <c r="OM49" s="440" t="str">
        <f>IF(OR(COUNTA($E$4:$AI$4)=0,$A49=""),"",IF('2.ชื่อนักเรียน'!R55="ย้าย","-",COUNTIF($E49:$AI49,"ล")))</f>
        <v/>
      </c>
      <c r="ON49" s="441" t="str">
        <f>IF(OR(COUNTA($E$4:$AI$4)=0,$A49=""),"",IF('2.ชื่อนักเรียน'!R55="ย้าย","-",COUNTIF($E49:$AI49,"ข")))</f>
        <v/>
      </c>
      <c r="OO49" s="439" t="str">
        <f>IF(OR(COUNTA($AL$4:$BP$4)=0,$A49=""),"",IF('2.ชื่อนักเรียน'!R55="ย้าย","-",COUNTIF($AL49:$BP49,"/")))</f>
        <v/>
      </c>
      <c r="OP49" s="440" t="str">
        <f>IF(OR(COUNTA($AL$4:$BP$4)=0,$A49=""),"",IF('2.ชื่อนักเรียน'!R55="ย้าย","-",COUNTIF($AL49:$BP49,"ป")))</f>
        <v/>
      </c>
      <c r="OQ49" s="440" t="str">
        <f>IF(OR(COUNTA($AL$4:$BP$4)=0,$A49=""),"",IF('2.ชื่อนักเรียน'!R55="ย้าย","-",COUNTIF($AL49:$BP49,"ล")))</f>
        <v/>
      </c>
      <c r="OR49" s="441" t="str">
        <f>IF(OR(COUNTA($AL$4:$BP$4)=0,$A49=""),"",IF('2.ชื่อนักเรียน'!R55="ย้าย","-",COUNTIF($AL49:$BP49,"ข")))</f>
        <v/>
      </c>
      <c r="OS49" s="439" t="str">
        <f>IF(OR(COUNTA($BS$4:$CW$4)=0,$A49=""),"",IF('2.ชื่อนักเรียน'!R55="ย้าย","-",COUNTIF($BS49:$CW49,"/")))</f>
        <v/>
      </c>
      <c r="OT49" s="440" t="str">
        <f>IF(OR(COUNTA($BS$4:$CW$4)=0,$A49=""),"",IF('2.ชื่อนักเรียน'!R55="ย้าย","-",COUNTIF($BS49:$CW49,"ป")))</f>
        <v/>
      </c>
      <c r="OU49" s="440" t="str">
        <f>IF(OR(COUNTA($BS$4:$CW$4)=0,$A49=""),"",IF('2.ชื่อนักเรียน'!R55="ย้าย","-",COUNTIF($BS49:$CW49,"ล")))</f>
        <v/>
      </c>
      <c r="OV49" s="441" t="str">
        <f>IF(OR(COUNTA($BS$4:$CW$4)=0,$A49=""),"",IF('2.ชื่อนักเรียน'!R55="ย้าย","-",COUNTIF($BS49:$CW49,"ข")))</f>
        <v/>
      </c>
      <c r="OW49" s="439" t="str">
        <f>IF(OR(COUNTA($CZ$4:$ED$4)=0,$A49=""),"",IF('2.ชื่อนักเรียน'!R55="ย้าย","-",COUNTIF($CZ49:$ED49,"/")))</f>
        <v/>
      </c>
      <c r="OX49" s="440" t="str">
        <f>IF(OR(COUNTA($CZ$4:$ED$4)=0,$A49=""),"",IF('2.ชื่อนักเรียน'!R55="ย้าย","-",COUNTIF($CZ49:$ED49,"ป")))</f>
        <v/>
      </c>
      <c r="OY49" s="440" t="str">
        <f>IF(OR(COUNTA($CZ$4:$ED$4)=0,A49=""),"",IF('2.ชื่อนักเรียน'!R55="ย้าย","-",COUNTIF($CZ49:$ED49,"ล")))</f>
        <v/>
      </c>
      <c r="OZ49" s="441" t="str">
        <f>IF(OR(COUNTA($CZ$4:$ED$4)=0,A49=""),"",IF('2.ชื่อนักเรียน'!R55="ย้าย","-",COUNTIF($CZ49:$ED49,"ข")))</f>
        <v/>
      </c>
      <c r="PA49" s="439" t="str">
        <f>IF(OR(COUNTA($EG$4:$FK$4)=0,$A49=""),"",IF('2.ชื่อนักเรียน'!R55="ย้าย","-",COUNTIF($EG49:$FK49,"/")))</f>
        <v/>
      </c>
      <c r="PB49" s="440" t="str">
        <f>IF(OR(COUNTA($EG$4:$FK$4)=0,$A49=""),"",IF('2.ชื่อนักเรียน'!R55="ย้าย","-",COUNTIF($EG49:$FK49,"ป")))</f>
        <v/>
      </c>
      <c r="PC49" s="440" t="str">
        <f>IF(OR(COUNTA($EG$4:$FK$4)=0,A49=""),"",IF('2.ชื่อนักเรียน'!R55="ย้าย","-",COUNTIF($EG49:$FK49,"ล")))</f>
        <v/>
      </c>
      <c r="PD49" s="441" t="str">
        <f>IF(OR(COUNTA($EG$4:$FK$4)=0,A49=""),"",IF('2.ชื่อนักเรียน'!R55="ย้าย","-",COUNTIF($EG49:$FK49,"ข")))</f>
        <v/>
      </c>
      <c r="PE49" s="439" t="str">
        <f>IF(OR(COUNTA($FN$4:$GR$4)=0,$A49=""),"",IF('2.ชื่อนักเรียน'!R55="ย้าย","-",COUNTIF($FN49:$GR49,"/")))</f>
        <v/>
      </c>
      <c r="PF49" s="440" t="str">
        <f>IF(OR(COUNTA($FN$4:$GR$4)=0,$A49=""),"",IF('2.ชื่อนักเรียน'!R55="ย้าย","-",COUNTIF($FN49:$GR49,"ป")))</f>
        <v/>
      </c>
      <c r="PG49" s="440" t="str">
        <f>IF(OR(COUNTA($FN$4:$GR$4)=0,A49=""),"",IF('2.ชื่อนักเรียน'!R55="ย้าย","-",COUNTIF($FN49:$GR49,"ล")))</f>
        <v/>
      </c>
      <c r="PH49" s="440" t="str">
        <f>IF(OR(COUNTA($FN$4:$GR$4)=0,A49=""),"",IF('2.ชื่อนักเรียน'!R55="ย้าย","-",COUNTIF($FN49:$GR49,"ข")))</f>
        <v/>
      </c>
      <c r="PI49" s="439" t="str">
        <f>IF(OR(COUNTA($OK$3:$PD$3,$PE$3)=0,$A49=""),"",IF('2.ชื่อนักเรียน'!R55="ย้าย","-",SUM(OK49,OO49,OS49,OW49,PA49,PE49)))</f>
        <v/>
      </c>
      <c r="PJ49" s="440" t="str">
        <f>IF(OR(COUNTA($OK$3:$PD$3,$PE$3)=0,$A49=""),"",IF('2.ชื่อนักเรียน'!R55="ย้าย","-",SUM(OL49,OP49,OT49,OX49,PB49,PF49)))</f>
        <v/>
      </c>
      <c r="PK49" s="440" t="str">
        <f>IF(OR(COUNTA($OK$3:$PD$3,$PE$3)=0,$A49=""),"",IF('2.ชื่อนักเรียน'!R55="ย้าย","-",SUM(OM49,OQ49,OU49,OY49,PC49,PG49)))</f>
        <v/>
      </c>
      <c r="PL49" s="452" t="str">
        <f>IF(OR(COUNTA($OK$3:$PD$3,$PE$3)=0,$A49=""),"",IF('2.ชื่อนักเรียน'!R55="ย้าย","-",SUM(ON49,OR49,OV49,OZ49,PD49,PH49)))</f>
        <v/>
      </c>
      <c r="PM49" s="428" t="str">
        <f t="shared" si="0"/>
        <v/>
      </c>
      <c r="PN49" s="442" t="str">
        <f>IF(PM49="","",IF('2.ชื่อนักเรียน'!R55="ย้าย","ย้าย",(PM49*100)/COUNTA($E$4:$AI$4,$AL$4:$BP$4,$BS$4:$CW$4,$CZ$4:$ED$4,$EG$4:$FK$4)))</f>
        <v/>
      </c>
      <c r="PO49" s="428">
        <v>45</v>
      </c>
      <c r="PP49" s="439" t="str">
        <f>IF(OR(COUNTA($FN$4:$GR$4)=0,$A49=""),"",IF('2.ชื่อนักเรียน'!R55="ย้าย","-",COUNTIF($FN49:$GR49,"/")))</f>
        <v/>
      </c>
      <c r="PQ49" s="440" t="str">
        <f>IF(OR(COUNTA($FN$4:$GR$4)=0,$A49=""),"",IF('2.ชื่อนักเรียน'!R55="ย้าย","-",COUNTIF($FN49:$GR49,"ป")))</f>
        <v/>
      </c>
      <c r="PR49" s="440" t="str">
        <f>IF(OR(COUNTA($FN$4:$GR$4)=0,A49=""),"",IF('2.ชื่อนักเรียน'!R55="ย้าย","-",COUNTIF($FN49:$GR49,"ล")))</f>
        <v/>
      </c>
      <c r="PS49" s="441" t="str">
        <f>IF(OR(COUNTA($FN$4:$GR$4)=0,A49=""),"",IF('2.ชื่อนักเรียน'!R55="ย้าย","-",COUNTIF($FN49:$GR49,"ข")))</f>
        <v/>
      </c>
      <c r="PT49" s="439" t="str">
        <f>IF(OR(COUNTA($GU$4:$HY$4)=0,$A49=""),"",IF('2.ชื่อนักเรียน'!R55="ย้าย","-",COUNTIF($GU49:$HY49,"/")))</f>
        <v/>
      </c>
      <c r="PU49" s="440" t="str">
        <f>IF(OR(COUNTA($GU$4:$HY$4)=0,$A49=""),"",IF('2.ชื่อนักเรียน'!R55="ย้าย","-",COUNTIF($GU49:$HY49,"ป")))</f>
        <v/>
      </c>
      <c r="PV49" s="440" t="str">
        <f>IF(OR(COUNTA($GU$4:$HY$4)=0,$A49=""),"",IF('2.ชื่อนักเรียน'!R55="ย้าย","-",COUNTIF($GU49:$HY49,"ล")))</f>
        <v/>
      </c>
      <c r="PW49" s="441" t="str">
        <f>IF(OR(COUNTA($GU$4:$HY$4)=0,$A49=""),"",IF('2.ชื่อนักเรียน'!R55="ย้าย","-",COUNTIF($GU49:$HY49,"ข")))</f>
        <v/>
      </c>
      <c r="PX49" s="439" t="str">
        <f>IF(OR(COUNTA($IB$4:$JF$4)=0,$A49=""),"",IF('2.ชื่อนักเรียน'!R55="ย้าย","-",COUNTIF($IB49:$JF49,"/")))</f>
        <v/>
      </c>
      <c r="PY49" s="440" t="str">
        <f>IF(OR(COUNTA($IB$4:$JF$4)=0,$A49=""),"",IF('2.ชื่อนักเรียน'!R55="ย้าย","-",COUNTIF($IB49:$JF49,"ป")))</f>
        <v/>
      </c>
      <c r="PZ49" s="440" t="str">
        <f>IF(OR(COUNTA($IB$4:$JF$4)=0,$A49=""),"",IF('2.ชื่อนักเรียน'!R55="ย้าย","-",COUNTIF($IB49:$JF49,"ล")))</f>
        <v/>
      </c>
      <c r="QA49" s="441" t="str">
        <f>IF(OR(COUNTA($IB$4:$JF$4)=0,$A49=""),"",IF('2.ชื่อนักเรียน'!R55="ย้าย","-",COUNTIF($IB49:$JF49,"ข")))</f>
        <v/>
      </c>
      <c r="QB49" s="439" t="str">
        <f>IF(OR(COUNTA($JI$4:$KM$4)=0,$A49=""),"",IF('2.ชื่อนักเรียน'!R55="ย้าย","-",COUNTIF($JI49:$KM49,"/")))</f>
        <v/>
      </c>
      <c r="QC49" s="440" t="str">
        <f>IF(OR(COUNTA($JI$4:$KM$4)=0,$A49=""),"",IF('2.ชื่อนักเรียน'!R55="ย้าย","-",COUNTIF($JI49:$KM49,"ป")))</f>
        <v/>
      </c>
      <c r="QD49" s="440" t="str">
        <f>IF(OR(COUNTA($JI$4:$KM$4)=0,$A49=""),"",IF('2.ชื่อนักเรียน'!R55="ย้าย","-",COUNTIF($JI49:$KM49,"ล")))</f>
        <v/>
      </c>
      <c r="QE49" s="441" t="str">
        <f>IF(OR(COUNTA($JI$4:$KM$4)=0,$A49=""),"",IF('2.ชื่อนักเรียน'!R55="ย้าย","-",COUNTIF($JI49:$KM49,"ข")))</f>
        <v/>
      </c>
      <c r="QF49" s="439" t="str">
        <f>IF(OR(COUNTA($KP$4:$LT$4)=0,$A49=""),"",IF('2.ชื่อนักเรียน'!R55="ย้าย","-",COUNTIF($KP49:$LT49,"/")))</f>
        <v/>
      </c>
      <c r="QG49" s="440" t="str">
        <f>IF(OR(COUNTA($KP$4:$LT$4)=0,$A49=""),"",IF('2.ชื่อนักเรียน'!R55="ย้าย","-",COUNTIF($KP49:$LT49,"ป")))</f>
        <v/>
      </c>
      <c r="QH49" s="440" t="str">
        <f>IF(OR(COUNTA($KP$4:$LT$4)=0,$A49=""),"",IF('2.ชื่อนักเรียน'!R55="ย้าย","-",COUNTIF($KP49:$LT49,"ล")))</f>
        <v/>
      </c>
      <c r="QI49" s="441" t="str">
        <f>IF(OR(COUNTA($KP$4:$LT$4)=0,$A49=""),"",IF('2.ชื่อนักเรียน'!R55="ย้าย","-",COUNTIF($KP49:$LT49,"ข")))</f>
        <v/>
      </c>
      <c r="QJ49" s="439" t="str">
        <f>IF(OR(COUNTA($LW$4:$NA$4)=0,$A49=""),"",IF('2.ชื่อนักเรียน'!R55="ย้าย","-",COUNTIF($LW49:$NA49,"/")))</f>
        <v/>
      </c>
      <c r="QK49" s="440" t="str">
        <f>IF(OR(COUNTA($LW$4:$NA$4)=0,$A49=""),"",IF('2.ชื่อนักเรียน'!R55="ย้าย","-",COUNTIF($LW49:$NA49,"ป")))</f>
        <v/>
      </c>
      <c r="QL49" s="440" t="str">
        <f>IF(OR(COUNTA($LW$4:$NA$4)=0,$A49=""),"",IF('2.ชื่อนักเรียน'!R55="ย้าย","-",COUNTIF($LW49:$NA49,"ล")))</f>
        <v/>
      </c>
      <c r="QM49" s="441" t="str">
        <f>IF(OR(COUNTA($LW$4:$NA$4)=0,$A49=""),"",IF('2.ชื่อนักเรียน'!R55="ย้าย","-",COUNTIF($LW49:$NA49,"ข")))</f>
        <v/>
      </c>
      <c r="QN49" s="439" t="str">
        <f>IF(OR(COUNTA($ND$4:$OH$4)=0,$A49=""),"",IF('2.ชื่อนักเรียน'!R55="ย้าย","-",COUNTIF($ND49:$OH49,"/")))</f>
        <v/>
      </c>
      <c r="QO49" s="440" t="str">
        <f>IF(OR(COUNTA($ND$4:$OH$4)=0,$A49=""),"",IF('2.ชื่อนักเรียน'!R55="ย้าย","-",COUNTIF($ND49:$OH49,"ป")))</f>
        <v/>
      </c>
      <c r="QP49" s="440" t="str">
        <f>IF(OR(COUNTA($ND$4:$OH$4)=0,$A49=""),"",IF('2.ชื่อนักเรียน'!R55="ย้าย","-",COUNTIF($ND49:$OH49,"ล")))</f>
        <v/>
      </c>
      <c r="QQ49" s="440" t="str">
        <f>IF(OR(COUNTA($ND$4:$OH$4)=0,$A49=""),"",IF('2.ชื่อนักเรียน'!R55="ย้าย","-",COUNTIF($ND49:$OH49,"ข")))</f>
        <v/>
      </c>
      <c r="QR49" s="439" t="str">
        <f>IF(OR(COUNTA($PP$3:$QM$3,$QN$3)=0,$A49=""),"",IF('2.ชื่อนักเรียน'!R55="ย้าย","-",SUM(PP49,PT49,PX49,QB49,QF49,QJ49,QN49)))</f>
        <v/>
      </c>
      <c r="QS49" s="440" t="str">
        <f>IF(OR(COUNTA($PP$3:$QM$3,$QN$3)=0,$A49=""),"",IF('2.ชื่อนักเรียน'!R55="ย้าย","-",SUM(PQ49,PU49,PY49,QC49,QG49,QK49,QO49)))</f>
        <v/>
      </c>
      <c r="QT49" s="440" t="str">
        <f>IF(OR(COUNTA($PP$3:$QM$3,$QN$3)=0,$A49=""),"",IF('2.ชื่อนักเรียน'!R55="ย้าย","-",SUM(PR49,PV49,PZ49,QD49,QH49,QL49,QP49)))</f>
        <v/>
      </c>
      <c r="QU49" s="452" t="str">
        <f>IF(OR(COUNTA($PP$3:$QM$3,$QN$3)=0,$A49=""),"",IF('2.ชื่อนักเรียน'!R55="ย้าย","-",SUM(PS49,PW49,QA49,QE49,QI49,QM49,QQ49)))</f>
        <v/>
      </c>
      <c r="QV49" s="428" t="str">
        <f t="shared" si="1"/>
        <v/>
      </c>
      <c r="QW49" s="442" t="str">
        <f>IF(QV49="","",IF('2.ชื่อนักเรียน'!R55="ย้าย","ย้าย",(QV49*100)/COUNTA($GU$4:$HY$4,$IB$4:$JF$4,$JI$4:$KM$4,$KP$4:$LT$4,$LW$4:$NA$4,$ND$4:$OH$4,$FN$4:$GR$4)))</f>
        <v/>
      </c>
      <c r="QX49" s="453" t="str">
        <f>IF('2.ชื่อนักเรียน'!C55="","",'2.ชื่อนักเรียน'!C55)</f>
        <v/>
      </c>
      <c r="QY49" s="454" t="str">
        <f>IF('2.ชื่อนักเรียน'!D55="","",'2.ชื่อนักเรียน'!D55)</f>
        <v/>
      </c>
      <c r="QZ49" s="428" t="str">
        <f>IF(A49="","",IF('2.ชื่อนักเรียน'!R55="ย้าย","-",$RN$4))</f>
        <v/>
      </c>
      <c r="RA49" s="428" t="str">
        <f>IF(A49="","",IF('2.ชื่อนักเรียน'!R55="ย้าย","-",SUM(PP49,OK49,OO49,OS49,OW49,PA49,PE49,PT49,PX49,QB49,QF49,QJ49,QN49)))</f>
        <v/>
      </c>
      <c r="RB49" s="428" t="str">
        <f>IF(A49="","",IF('2.ชื่อนักเรียน'!R55="ย้าย","-",SUM(PQ49,OL49,OP49,OT49,OX49,PB49,PF49,PU49,PY49,QC49,QG49,QK49,QO49)))</f>
        <v/>
      </c>
      <c r="RC49" s="428" t="str">
        <f>IF(A49="","",IF('2.ชื่อนักเรียน'!R55="ย้าย","-",SUM(PR49,OM49,OQ49,OU49,OY49,PC49,PG49,PV49,PZ49,QD49,QH49,QL49,QP49)))</f>
        <v/>
      </c>
      <c r="RD49" s="455" t="str">
        <f>IF(A49="","",IF('2.ชื่อนักเรียน'!R55="ย้าย","-",SUM(PS49,ON49,OR49,OV49,OZ49,PD49,PH49,PW49,QA49,QE49,QI49,QM49,QQ49)))</f>
        <v/>
      </c>
      <c r="RE49" s="442" t="str">
        <f>IF(A49="","",IF('2.ชื่อนักเรียน'!R55="ย้าย","-",(RA49*100)/QZ49))</f>
        <v/>
      </c>
      <c r="RF49" s="428" t="str">
        <f>IF(A49="","",IF('2.ชื่อนักเรียน'!R55="ย้าย","-",RA49))</f>
        <v/>
      </c>
      <c r="RG49" s="442" t="str">
        <f>IF(A49="","",IF('2.ชื่อนักเรียน'!R55="ย้าย","ย้าย",RE49))</f>
        <v/>
      </c>
      <c r="RH49" s="456"/>
    </row>
    <row r="50" spans="1:476" ht="21" customHeight="1">
      <c r="A50" s="446" t="str">
        <f>IF('2.ชื่อนักเรียน'!C56="","",'2.ชื่อนักเรียน'!C56)</f>
        <v/>
      </c>
      <c r="B50" s="447" t="str">
        <f>IF('2.ชื่อนักเรียน'!D56="","",'2.ชื่อนักเรียน'!D56)</f>
        <v/>
      </c>
      <c r="C50" s="461" t="str">
        <f>IF('2.ชื่อนักเรียน'!R56="","",'2.ชื่อนักเรียน'!R56)</f>
        <v/>
      </c>
      <c r="D50" s="428">
        <v>46</v>
      </c>
      <c r="E50" s="449"/>
      <c r="F50" s="450"/>
      <c r="G50" s="450"/>
      <c r="H50" s="450"/>
      <c r="I50" s="450"/>
      <c r="J50" s="450"/>
      <c r="K50" s="450"/>
      <c r="L50" s="450"/>
      <c r="M50" s="450"/>
      <c r="N50" s="450"/>
      <c r="O50" s="450"/>
      <c r="P50" s="450"/>
      <c r="Q50" s="450"/>
      <c r="R50" s="450"/>
      <c r="S50" s="450"/>
      <c r="T50" s="450"/>
      <c r="U50" s="450"/>
      <c r="V50" s="450"/>
      <c r="W50" s="450"/>
      <c r="X50" s="450"/>
      <c r="Y50" s="450"/>
      <c r="Z50" s="450"/>
      <c r="AA50" s="450"/>
      <c r="AB50" s="450"/>
      <c r="AC50" s="450"/>
      <c r="AD50" s="450"/>
      <c r="AE50" s="450"/>
      <c r="AF50" s="450"/>
      <c r="AG50" s="450"/>
      <c r="AH50" s="450"/>
      <c r="AI50" s="460"/>
      <c r="AJ50" s="428" t="str">
        <f>IF(COUNTA($E$3:$AI$3)=0,"",IF('2.ชื่อนักเรียน'!R56="ย้าย","ย้าย",OK50))</f>
        <v/>
      </c>
      <c r="AK50" s="428">
        <v>46</v>
      </c>
      <c r="AL50" s="459"/>
      <c r="AM50" s="450"/>
      <c r="AN50" s="450"/>
      <c r="AO50" s="450"/>
      <c r="AP50" s="450"/>
      <c r="AQ50" s="450"/>
      <c r="AR50" s="450"/>
      <c r="AS50" s="450"/>
      <c r="AT50" s="450"/>
      <c r="AU50" s="450"/>
      <c r="AV50" s="450"/>
      <c r="AW50" s="450"/>
      <c r="AX50" s="450"/>
      <c r="AY50" s="450"/>
      <c r="AZ50" s="450"/>
      <c r="BA50" s="450"/>
      <c r="BB50" s="450"/>
      <c r="BC50" s="450"/>
      <c r="BD50" s="450"/>
      <c r="BE50" s="450"/>
      <c r="BF50" s="450"/>
      <c r="BG50" s="450"/>
      <c r="BH50" s="450"/>
      <c r="BI50" s="450"/>
      <c r="BJ50" s="450"/>
      <c r="BK50" s="450"/>
      <c r="BL50" s="450"/>
      <c r="BM50" s="450"/>
      <c r="BN50" s="450"/>
      <c r="BO50" s="450"/>
      <c r="BP50" s="451"/>
      <c r="BQ50" s="428" t="str">
        <f>IF(COUNTA($AL$4:$BP$4)=0,"",IF('2.ชื่อนักเรียน'!R56="ย้าย","ย้าย",OO50))</f>
        <v/>
      </c>
      <c r="BR50" s="428">
        <v>46</v>
      </c>
      <c r="BS50" s="459"/>
      <c r="BT50" s="450"/>
      <c r="BU50" s="450"/>
      <c r="BV50" s="450"/>
      <c r="BW50" s="450"/>
      <c r="BX50" s="450"/>
      <c r="BY50" s="450"/>
      <c r="BZ50" s="450"/>
      <c r="CA50" s="450"/>
      <c r="CB50" s="450"/>
      <c r="CC50" s="450"/>
      <c r="CD50" s="450"/>
      <c r="CE50" s="450"/>
      <c r="CF50" s="450"/>
      <c r="CG50" s="450"/>
      <c r="CH50" s="450"/>
      <c r="CI50" s="450"/>
      <c r="CJ50" s="450"/>
      <c r="CK50" s="450"/>
      <c r="CL50" s="450"/>
      <c r="CM50" s="450"/>
      <c r="CN50" s="450"/>
      <c r="CO50" s="450"/>
      <c r="CP50" s="450"/>
      <c r="CQ50" s="450"/>
      <c r="CR50" s="450"/>
      <c r="CS50" s="450"/>
      <c r="CT50" s="450"/>
      <c r="CU50" s="450"/>
      <c r="CV50" s="450"/>
      <c r="CW50" s="451"/>
      <c r="CX50" s="428" t="str">
        <f>IF(COUNTA($BS$4:$CW$4)=0,"",IF('2.ชื่อนักเรียน'!R56="ย้าย","ย้าย",OS50))</f>
        <v/>
      </c>
      <c r="CY50" s="428">
        <v>46</v>
      </c>
      <c r="CZ50" s="449"/>
      <c r="DA50" s="450"/>
      <c r="DB50" s="450"/>
      <c r="DC50" s="450"/>
      <c r="DD50" s="450"/>
      <c r="DE50" s="450"/>
      <c r="DF50" s="450"/>
      <c r="DG50" s="450"/>
      <c r="DH50" s="450"/>
      <c r="DI50" s="450"/>
      <c r="DJ50" s="450"/>
      <c r="DK50" s="450"/>
      <c r="DL50" s="450"/>
      <c r="DM50" s="450"/>
      <c r="DN50" s="450"/>
      <c r="DO50" s="450"/>
      <c r="DP50" s="450"/>
      <c r="DQ50" s="450"/>
      <c r="DR50" s="450"/>
      <c r="DS50" s="450"/>
      <c r="DT50" s="450"/>
      <c r="DU50" s="450"/>
      <c r="DV50" s="450"/>
      <c r="DW50" s="450"/>
      <c r="DX50" s="450"/>
      <c r="DY50" s="450"/>
      <c r="DZ50" s="450"/>
      <c r="EA50" s="450"/>
      <c r="EB50" s="450"/>
      <c r="EC50" s="451"/>
      <c r="ED50" s="451"/>
      <c r="EE50" s="428" t="str">
        <f>IF(COUNTA($CZ$4:$ED$4)=0,"",IF('2.ชื่อนักเรียน'!R56="ย้าย","ย้าย",OW50))</f>
        <v/>
      </c>
      <c r="EF50" s="428">
        <v>46</v>
      </c>
      <c r="EG50" s="449"/>
      <c r="EH50" s="450"/>
      <c r="EI50" s="450"/>
      <c r="EJ50" s="450"/>
      <c r="EK50" s="450"/>
      <c r="EL50" s="450"/>
      <c r="EM50" s="450"/>
      <c r="EN50" s="450"/>
      <c r="EO50" s="450"/>
      <c r="EP50" s="450"/>
      <c r="EQ50" s="450"/>
      <c r="ER50" s="450"/>
      <c r="ES50" s="450"/>
      <c r="ET50" s="450"/>
      <c r="EU50" s="450"/>
      <c r="EV50" s="450"/>
      <c r="EW50" s="450"/>
      <c r="EX50" s="450"/>
      <c r="EY50" s="450"/>
      <c r="EZ50" s="450"/>
      <c r="FA50" s="450"/>
      <c r="FB50" s="450"/>
      <c r="FC50" s="450"/>
      <c r="FD50" s="450"/>
      <c r="FE50" s="450"/>
      <c r="FF50" s="450"/>
      <c r="FG50" s="450"/>
      <c r="FH50" s="450"/>
      <c r="FI50" s="450"/>
      <c r="FJ50" s="451"/>
      <c r="FK50" s="451"/>
      <c r="FL50" s="428" t="str">
        <f>IF(COUNTA($EG$4:$FK$4)=0,"",IF('2.ชื่อนักเรียน'!R56="ย้าย","ย้าย",PA50))</f>
        <v/>
      </c>
      <c r="FM50" s="428">
        <v>46</v>
      </c>
      <c r="FN50" s="449"/>
      <c r="FO50" s="450"/>
      <c r="FP50" s="450"/>
      <c r="FQ50" s="450"/>
      <c r="FR50" s="450"/>
      <c r="FS50" s="450"/>
      <c r="FT50" s="450"/>
      <c r="FU50" s="450"/>
      <c r="FV50" s="450"/>
      <c r="FW50" s="450"/>
      <c r="FX50" s="450"/>
      <c r="FY50" s="450"/>
      <c r="FZ50" s="450"/>
      <c r="GA50" s="450"/>
      <c r="GB50" s="450"/>
      <c r="GC50" s="450"/>
      <c r="GD50" s="450"/>
      <c r="GE50" s="450"/>
      <c r="GF50" s="450"/>
      <c r="GG50" s="450"/>
      <c r="GH50" s="450"/>
      <c r="GI50" s="450"/>
      <c r="GJ50" s="450"/>
      <c r="GK50" s="450"/>
      <c r="GL50" s="450"/>
      <c r="GM50" s="450"/>
      <c r="GN50" s="450"/>
      <c r="GO50" s="450"/>
      <c r="GP50" s="450"/>
      <c r="GQ50" s="451"/>
      <c r="GR50" s="451"/>
      <c r="GS50" s="428" t="str">
        <f>IF(COUNTA($FN$4:$GR$4)=0,"",IF('2.ชื่อนักเรียน'!R56="ย้าย","ย้าย",PE50))</f>
        <v/>
      </c>
      <c r="GT50" s="428">
        <v>46</v>
      </c>
      <c r="GU50" s="449"/>
      <c r="GV50" s="450"/>
      <c r="GW50" s="450"/>
      <c r="GX50" s="450"/>
      <c r="GY50" s="450"/>
      <c r="GZ50" s="450"/>
      <c r="HA50" s="450"/>
      <c r="HB50" s="450"/>
      <c r="HC50" s="450"/>
      <c r="HD50" s="450"/>
      <c r="HE50" s="450"/>
      <c r="HF50" s="450"/>
      <c r="HG50" s="450"/>
      <c r="HH50" s="450"/>
      <c r="HI50" s="450"/>
      <c r="HJ50" s="450"/>
      <c r="HK50" s="450"/>
      <c r="HL50" s="450"/>
      <c r="HM50" s="450"/>
      <c r="HN50" s="450"/>
      <c r="HO50" s="450"/>
      <c r="HP50" s="450"/>
      <c r="HQ50" s="450"/>
      <c r="HR50" s="450"/>
      <c r="HS50" s="450"/>
      <c r="HT50" s="450"/>
      <c r="HU50" s="450"/>
      <c r="HV50" s="450"/>
      <c r="HW50" s="450"/>
      <c r="HX50" s="451"/>
      <c r="HY50" s="451"/>
      <c r="HZ50" s="428" t="str">
        <f>IF(COUNTA($GU$4:HY49)=0,"",IF('2.ชื่อนักเรียน'!R56="ย้าย","ย้าย",PT50))</f>
        <v/>
      </c>
      <c r="IA50" s="428">
        <v>46</v>
      </c>
      <c r="IB50" s="449"/>
      <c r="IC50" s="450"/>
      <c r="ID50" s="450"/>
      <c r="IE50" s="450"/>
      <c r="IF50" s="450"/>
      <c r="IG50" s="450"/>
      <c r="IH50" s="450"/>
      <c r="II50" s="450"/>
      <c r="IJ50" s="450"/>
      <c r="IK50" s="450"/>
      <c r="IL50" s="450"/>
      <c r="IM50" s="450"/>
      <c r="IN50" s="450"/>
      <c r="IO50" s="450"/>
      <c r="IP50" s="450"/>
      <c r="IQ50" s="450"/>
      <c r="IR50" s="450"/>
      <c r="IS50" s="450"/>
      <c r="IT50" s="450"/>
      <c r="IU50" s="450"/>
      <c r="IV50" s="450"/>
      <c r="IW50" s="450"/>
      <c r="IX50" s="450"/>
      <c r="IY50" s="450"/>
      <c r="IZ50" s="450"/>
      <c r="JA50" s="450"/>
      <c r="JB50" s="450"/>
      <c r="JC50" s="450"/>
      <c r="JD50" s="450"/>
      <c r="JE50" s="451"/>
      <c r="JF50" s="451"/>
      <c r="JG50" s="428" t="str">
        <f>IF(COUNTA($IB$4:$JF$4)=0,"",IF('2.ชื่อนักเรียน'!R56="ย้าย","ย้าย",PX50))</f>
        <v/>
      </c>
      <c r="JH50" s="428">
        <v>46</v>
      </c>
      <c r="JI50" s="449"/>
      <c r="JJ50" s="450"/>
      <c r="JK50" s="450"/>
      <c r="JL50" s="450"/>
      <c r="JM50" s="450"/>
      <c r="JN50" s="450"/>
      <c r="JO50" s="450"/>
      <c r="JP50" s="450"/>
      <c r="JQ50" s="450"/>
      <c r="JR50" s="450"/>
      <c r="JS50" s="450"/>
      <c r="JT50" s="450"/>
      <c r="JU50" s="450"/>
      <c r="JV50" s="450"/>
      <c r="JW50" s="450"/>
      <c r="JX50" s="450"/>
      <c r="JY50" s="450"/>
      <c r="JZ50" s="450"/>
      <c r="KA50" s="450"/>
      <c r="KB50" s="450"/>
      <c r="KC50" s="450"/>
      <c r="KD50" s="450"/>
      <c r="KE50" s="450"/>
      <c r="KF50" s="450"/>
      <c r="KG50" s="450"/>
      <c r="KH50" s="450"/>
      <c r="KI50" s="450"/>
      <c r="KJ50" s="450"/>
      <c r="KK50" s="450"/>
      <c r="KL50" s="451"/>
      <c r="KM50" s="451"/>
      <c r="KN50" s="428" t="str">
        <f>IF(COUNTA($JI$4:$KM$4)=0,"",IF('2.ชื่อนักเรียน'!R56="ย้าย","ย้าย",QB50))</f>
        <v/>
      </c>
      <c r="KO50" s="428">
        <v>46</v>
      </c>
      <c r="KP50" s="449"/>
      <c r="KQ50" s="450"/>
      <c r="KR50" s="450"/>
      <c r="KS50" s="450"/>
      <c r="KT50" s="450"/>
      <c r="KU50" s="450"/>
      <c r="KV50" s="450"/>
      <c r="KW50" s="450"/>
      <c r="KX50" s="450"/>
      <c r="KY50" s="450"/>
      <c r="KZ50" s="450"/>
      <c r="LA50" s="450"/>
      <c r="LB50" s="450"/>
      <c r="LC50" s="450"/>
      <c r="LD50" s="450"/>
      <c r="LE50" s="450"/>
      <c r="LF50" s="450"/>
      <c r="LG50" s="450"/>
      <c r="LH50" s="450"/>
      <c r="LI50" s="450"/>
      <c r="LJ50" s="450"/>
      <c r="LK50" s="450"/>
      <c r="LL50" s="450"/>
      <c r="LM50" s="450"/>
      <c r="LN50" s="450"/>
      <c r="LO50" s="450"/>
      <c r="LP50" s="450"/>
      <c r="LQ50" s="450"/>
      <c r="LR50" s="450"/>
      <c r="LS50" s="451"/>
      <c r="LT50" s="451"/>
      <c r="LU50" s="428" t="str">
        <f>IF(COUNTA($KP$4:$LT$4)=0,"",IF('2.ชื่อนักเรียน'!R56="ย้าย","ย้าย",QF50))</f>
        <v/>
      </c>
      <c r="LV50" s="428">
        <v>46</v>
      </c>
      <c r="LW50" s="449"/>
      <c r="LX50" s="450"/>
      <c r="LY50" s="450"/>
      <c r="LZ50" s="450"/>
      <c r="MA50" s="450"/>
      <c r="MB50" s="450"/>
      <c r="MC50" s="450"/>
      <c r="MD50" s="450"/>
      <c r="ME50" s="450"/>
      <c r="MF50" s="450"/>
      <c r="MG50" s="450"/>
      <c r="MH50" s="450"/>
      <c r="MI50" s="450"/>
      <c r="MJ50" s="450"/>
      <c r="MK50" s="450"/>
      <c r="ML50" s="450"/>
      <c r="MM50" s="450"/>
      <c r="MN50" s="450"/>
      <c r="MO50" s="450"/>
      <c r="MP50" s="450"/>
      <c r="MQ50" s="450"/>
      <c r="MR50" s="450"/>
      <c r="MS50" s="450"/>
      <c r="MT50" s="450"/>
      <c r="MU50" s="450"/>
      <c r="MV50" s="450"/>
      <c r="MW50" s="450"/>
      <c r="MX50" s="450"/>
      <c r="MY50" s="450"/>
      <c r="MZ50" s="451"/>
      <c r="NA50" s="451"/>
      <c r="NB50" s="428" t="str">
        <f>IF(COUNTA($LW$5:$NA$5)=0,"",IF('2.ชื่อนักเรียน'!R56="ย้าย","ย้าย",QJ50))</f>
        <v/>
      </c>
      <c r="NC50" s="428">
        <v>46</v>
      </c>
      <c r="ND50" s="449"/>
      <c r="NE50" s="450"/>
      <c r="NF50" s="450"/>
      <c r="NG50" s="450"/>
      <c r="NH50" s="450"/>
      <c r="NI50" s="450"/>
      <c r="NJ50" s="450"/>
      <c r="NK50" s="450"/>
      <c r="NL50" s="450"/>
      <c r="NM50" s="450"/>
      <c r="NN50" s="450"/>
      <c r="NO50" s="450"/>
      <c r="NP50" s="450"/>
      <c r="NQ50" s="450"/>
      <c r="NR50" s="450"/>
      <c r="NS50" s="450"/>
      <c r="NT50" s="450"/>
      <c r="NU50" s="450"/>
      <c r="NV50" s="450"/>
      <c r="NW50" s="450"/>
      <c r="NX50" s="450"/>
      <c r="NY50" s="450"/>
      <c r="NZ50" s="450"/>
      <c r="OA50" s="450"/>
      <c r="OB50" s="450"/>
      <c r="OC50" s="450"/>
      <c r="OD50" s="450"/>
      <c r="OE50" s="450"/>
      <c r="OF50" s="450"/>
      <c r="OG50" s="451"/>
      <c r="OH50" s="451"/>
      <c r="OI50" s="428" t="str">
        <f>IF(COUNTA($ND$4:$OH$4)=0,"",IF('2.ชื่อนักเรียน'!R56="ย้าย","ย้าย",QN50))</f>
        <v/>
      </c>
      <c r="OJ50" s="428">
        <v>46</v>
      </c>
      <c r="OK50" s="439" t="str">
        <f>IF(OR(COUNTA($E$4:$AI$4)=0,$A50=""),"",IF('2.ชื่อนักเรียน'!R56="ย้าย","-",COUNTIF($E50:$AI50,"/")))</f>
        <v/>
      </c>
      <c r="OL50" s="440" t="str">
        <f>IF(OR(COUNTA($E$4:$AI$4)=0,$A50=""),"",IF('2.ชื่อนักเรียน'!R56="ย้าย","-",COUNTIF($E50:$AI50,"ป")))</f>
        <v/>
      </c>
      <c r="OM50" s="440" t="str">
        <f>IF(OR(COUNTA($E$4:$AI$4)=0,$A50=""),"",IF('2.ชื่อนักเรียน'!R56="ย้าย","-",COUNTIF($E50:$AI50,"ล")))</f>
        <v/>
      </c>
      <c r="ON50" s="441" t="str">
        <f>IF(OR(COUNTA($E$4:$AI$4)=0,$A50=""),"",IF('2.ชื่อนักเรียน'!R56="ย้าย","-",COUNTIF($E50:$AI50,"ข")))</f>
        <v/>
      </c>
      <c r="OO50" s="439" t="str">
        <f>IF(OR(COUNTA($AL$4:$BP$4)=0,$A50=""),"",IF('2.ชื่อนักเรียน'!R56="ย้าย","-",COUNTIF($AL50:$BP50,"/")))</f>
        <v/>
      </c>
      <c r="OP50" s="440" t="str">
        <f>IF(OR(COUNTA($AL$4:$BP$4)=0,$A50=""),"",IF('2.ชื่อนักเรียน'!R56="ย้าย","-",COUNTIF($AL50:$BP50,"ป")))</f>
        <v/>
      </c>
      <c r="OQ50" s="440" t="str">
        <f>IF(OR(COUNTA($AL$4:$BP$4)=0,$A50=""),"",IF('2.ชื่อนักเรียน'!R56="ย้าย","-",COUNTIF($AL50:$BP50,"ล")))</f>
        <v/>
      </c>
      <c r="OR50" s="441" t="str">
        <f>IF(OR(COUNTA($AL$4:$BP$4)=0,$A50=""),"",IF('2.ชื่อนักเรียน'!R56="ย้าย","-",COUNTIF($AL50:$BP50,"ข")))</f>
        <v/>
      </c>
      <c r="OS50" s="439" t="str">
        <f>IF(OR(COUNTA($BS$4:$CW$4)=0,$A50=""),"",IF('2.ชื่อนักเรียน'!R56="ย้าย","-",COUNTIF($BS50:$CW50,"/")))</f>
        <v/>
      </c>
      <c r="OT50" s="440" t="str">
        <f>IF(OR(COUNTA($BS$4:$CW$4)=0,$A50=""),"",IF('2.ชื่อนักเรียน'!R56="ย้าย","-",COUNTIF($BS50:$CW50,"ป")))</f>
        <v/>
      </c>
      <c r="OU50" s="440" t="str">
        <f>IF(OR(COUNTA($BS$4:$CW$4)=0,$A50=""),"",IF('2.ชื่อนักเรียน'!R56="ย้าย","-",COUNTIF($BS50:$CW50,"ล")))</f>
        <v/>
      </c>
      <c r="OV50" s="441" t="str">
        <f>IF(OR(COUNTA($BS$4:$CW$4)=0,$A50=""),"",IF('2.ชื่อนักเรียน'!R56="ย้าย","-",COUNTIF($BS50:$CW50,"ข")))</f>
        <v/>
      </c>
      <c r="OW50" s="439" t="str">
        <f>IF(OR(COUNTA($CZ$4:$ED$4)=0,$A50=""),"",IF('2.ชื่อนักเรียน'!R56="ย้าย","-",COUNTIF($CZ50:$ED50,"/")))</f>
        <v/>
      </c>
      <c r="OX50" s="440" t="str">
        <f>IF(OR(COUNTA($CZ$4:$ED$4)=0,$A50=""),"",IF('2.ชื่อนักเรียน'!R56="ย้าย","-",COUNTIF($CZ50:$ED50,"ป")))</f>
        <v/>
      </c>
      <c r="OY50" s="440" t="str">
        <f>IF(OR(COUNTA($CZ$4:$ED$4)=0,A50=""),"",IF('2.ชื่อนักเรียน'!R56="ย้าย","-",COUNTIF($CZ50:$ED50,"ล")))</f>
        <v/>
      </c>
      <c r="OZ50" s="441" t="str">
        <f>IF(OR(COUNTA($CZ$4:$ED$4)=0,A50=""),"",IF('2.ชื่อนักเรียน'!R56="ย้าย","-",COUNTIF($CZ50:$ED50,"ข")))</f>
        <v/>
      </c>
      <c r="PA50" s="439" t="str">
        <f>IF(OR(COUNTA($EG$4:$FK$4)=0,$A50=""),"",IF('2.ชื่อนักเรียน'!R56="ย้าย","-",COUNTIF($EG50:$FK50,"/")))</f>
        <v/>
      </c>
      <c r="PB50" s="440" t="str">
        <f>IF(OR(COUNTA($EG$4:$FK$4)=0,$A50=""),"",IF('2.ชื่อนักเรียน'!R56="ย้าย","-",COUNTIF($EG50:$FK50,"ป")))</f>
        <v/>
      </c>
      <c r="PC50" s="440" t="str">
        <f>IF(OR(COUNTA($EG$4:$FK$4)=0,A50=""),"",IF('2.ชื่อนักเรียน'!R56="ย้าย","-",COUNTIF($EG50:$FK50,"ล")))</f>
        <v/>
      </c>
      <c r="PD50" s="441" t="str">
        <f>IF(OR(COUNTA($EG$4:$FK$4)=0,A50=""),"",IF('2.ชื่อนักเรียน'!R56="ย้าย","-",COUNTIF($EG50:$FK50,"ข")))</f>
        <v/>
      </c>
      <c r="PE50" s="439" t="str">
        <f>IF(OR(COUNTA($FN$4:$GR$4)=0,$A50=""),"",IF('2.ชื่อนักเรียน'!R56="ย้าย","-",COUNTIF($FN50:$GR50,"/")))</f>
        <v/>
      </c>
      <c r="PF50" s="440" t="str">
        <f>IF(OR(COUNTA($FN$4:$GR$4)=0,$A50=""),"",IF('2.ชื่อนักเรียน'!R56="ย้าย","-",COUNTIF($FN50:$GR50,"ป")))</f>
        <v/>
      </c>
      <c r="PG50" s="440" t="str">
        <f>IF(OR(COUNTA($FN$4:$GR$4)=0,A50=""),"",IF('2.ชื่อนักเรียน'!R56="ย้าย","-",COUNTIF($FN50:$GR50,"ล")))</f>
        <v/>
      </c>
      <c r="PH50" s="440" t="str">
        <f>IF(OR(COUNTA($FN$4:$GR$4)=0,A50=""),"",IF('2.ชื่อนักเรียน'!R56="ย้าย","-",COUNTIF($FN50:$GR50,"ข")))</f>
        <v/>
      </c>
      <c r="PI50" s="439" t="str">
        <f>IF(OR(COUNTA($OK$3:$PD$3,$PE$3)=0,$A50=""),"",IF('2.ชื่อนักเรียน'!R56="ย้าย","-",SUM(OK50,OO50,OS50,OW50,PA50,PE50)))</f>
        <v/>
      </c>
      <c r="PJ50" s="440" t="str">
        <f>IF(OR(COUNTA($OK$3:$PD$3,$PE$3)=0,$A50=""),"",IF('2.ชื่อนักเรียน'!R56="ย้าย","-",SUM(OL50,OP50,OT50,OX50,PB50,PF50)))</f>
        <v/>
      </c>
      <c r="PK50" s="440" t="str">
        <f>IF(OR(COUNTA($OK$3:$PD$3,$PE$3)=0,$A50=""),"",IF('2.ชื่อนักเรียน'!R56="ย้าย","-",SUM(OM50,OQ50,OU50,OY50,PC50,PG50)))</f>
        <v/>
      </c>
      <c r="PL50" s="452" t="str">
        <f>IF(OR(COUNTA($OK$3:$PD$3,$PE$3)=0,$A50=""),"",IF('2.ชื่อนักเรียน'!R56="ย้าย","-",SUM(ON50,OR50,OV50,OZ50,PD50,PH50)))</f>
        <v/>
      </c>
      <c r="PM50" s="428" t="str">
        <f t="shared" ref="PM50:PM54" si="2">IF(PI50="","",PI50)</f>
        <v/>
      </c>
      <c r="PN50" s="442" t="str">
        <f>IF(PM50="","",IF('2.ชื่อนักเรียน'!R56="ย้าย","ย้าย",(PM50*100)/COUNTA($E$4:$AI$4,$AL$4:$BP$4,$BS$4:$CW$4,$CZ$4:$ED$4,$EG$4:$FK$4)))</f>
        <v/>
      </c>
      <c r="PO50" s="428">
        <v>46</v>
      </c>
      <c r="PP50" s="439" t="str">
        <f>IF(OR(COUNTA($FN$4:$GR$4)=0,$A50=""),"",IF('2.ชื่อนักเรียน'!R56="ย้าย","-",COUNTIF($FN50:$GR50,"/")))</f>
        <v/>
      </c>
      <c r="PQ50" s="440" t="str">
        <f>IF(OR(COUNTA($FN$4:$GR$4)=0,$A50=""),"",IF('2.ชื่อนักเรียน'!R56="ย้าย","-",COUNTIF($FN50:$GR50,"ป")))</f>
        <v/>
      </c>
      <c r="PR50" s="440" t="str">
        <f>IF(OR(COUNTA($FN$4:$GR$4)=0,A50=""),"",IF('2.ชื่อนักเรียน'!R56="ย้าย","-",COUNTIF($FN50:$GR50,"ล")))</f>
        <v/>
      </c>
      <c r="PS50" s="441" t="str">
        <f>IF(OR(COUNTA($FN$4:$GR$4)=0,A50=""),"",IF('2.ชื่อนักเรียน'!R56="ย้าย","-",COUNTIF($FN50:$GR50,"ข")))</f>
        <v/>
      </c>
      <c r="PT50" s="439" t="str">
        <f>IF(OR(COUNTA($GU$4:$HY$4)=0,$A50=""),"",IF('2.ชื่อนักเรียน'!R56="ย้าย","-",COUNTIF($GU50:$HY50,"/")))</f>
        <v/>
      </c>
      <c r="PU50" s="440" t="str">
        <f>IF(OR(COUNTA($GU$4:$HY$4)=0,$A50=""),"",IF('2.ชื่อนักเรียน'!R56="ย้าย","-",COUNTIF($GU50:$HY50,"ป")))</f>
        <v/>
      </c>
      <c r="PV50" s="440" t="str">
        <f>IF(OR(COUNTA($GU$4:$HY$4)=0,$A50=""),"",IF('2.ชื่อนักเรียน'!R56="ย้าย","-",COUNTIF($GU50:$HY50,"ล")))</f>
        <v/>
      </c>
      <c r="PW50" s="441" t="str">
        <f>IF(OR(COUNTA($GU$4:$HY$4)=0,$A50=""),"",IF('2.ชื่อนักเรียน'!R56="ย้าย","-",COUNTIF($GU50:$HY50,"ข")))</f>
        <v/>
      </c>
      <c r="PX50" s="439" t="str">
        <f>IF(OR(COUNTA($IB$4:$JF$4)=0,$A50=""),"",IF('2.ชื่อนักเรียน'!R56="ย้าย","-",COUNTIF($IB50:$JF50,"/")))</f>
        <v/>
      </c>
      <c r="PY50" s="440" t="str">
        <f>IF(OR(COUNTA($IB$4:$JF$4)=0,$A50=""),"",IF('2.ชื่อนักเรียน'!R56="ย้าย","-",COUNTIF($IB50:$JF50,"ป")))</f>
        <v/>
      </c>
      <c r="PZ50" s="440" t="str">
        <f>IF(OR(COUNTA($IB$4:$JF$4)=0,$A50=""),"",IF('2.ชื่อนักเรียน'!R56="ย้าย","-",COUNTIF($IB50:$JF50,"ล")))</f>
        <v/>
      </c>
      <c r="QA50" s="441" t="str">
        <f>IF(OR(COUNTA($IB$4:$JF$4)=0,$A50=""),"",IF('2.ชื่อนักเรียน'!R56="ย้าย","-",COUNTIF($IB50:$JF50,"ข")))</f>
        <v/>
      </c>
      <c r="QB50" s="439" t="str">
        <f>IF(OR(COUNTA($JI$4:$KM$4)=0,$A50=""),"",IF('2.ชื่อนักเรียน'!R56="ย้าย","-",COUNTIF($JI50:$KM50,"/")))</f>
        <v/>
      </c>
      <c r="QC50" s="440" t="str">
        <f>IF(OR(COUNTA($JI$4:$KM$4)=0,$A50=""),"",IF('2.ชื่อนักเรียน'!R56="ย้าย","-",COUNTIF($JI50:$KM50,"ป")))</f>
        <v/>
      </c>
      <c r="QD50" s="440" t="str">
        <f>IF(OR(COUNTA($JI$4:$KM$4)=0,$A50=""),"",IF('2.ชื่อนักเรียน'!R56="ย้าย","-",COUNTIF($JI50:$KM50,"ล")))</f>
        <v/>
      </c>
      <c r="QE50" s="441" t="str">
        <f>IF(OR(COUNTA($JI$4:$KM$4)=0,$A50=""),"",IF('2.ชื่อนักเรียน'!R56="ย้าย","-",COUNTIF($JI50:$KM50,"ข")))</f>
        <v/>
      </c>
      <c r="QF50" s="439" t="str">
        <f>IF(OR(COUNTA($KP$4:$LT$4)=0,$A50=""),"",IF('2.ชื่อนักเรียน'!R56="ย้าย","-",COUNTIF($KP50:$LT50,"/")))</f>
        <v/>
      </c>
      <c r="QG50" s="440" t="str">
        <f>IF(OR(COUNTA($KP$4:$LT$4)=0,$A50=""),"",IF('2.ชื่อนักเรียน'!R56="ย้าย","-",COUNTIF($KP50:$LT50,"ป")))</f>
        <v/>
      </c>
      <c r="QH50" s="440" t="str">
        <f>IF(OR(COUNTA($KP$4:$LT$4)=0,$A50=""),"",IF('2.ชื่อนักเรียน'!R56="ย้าย","-",COUNTIF($KP50:$LT50,"ล")))</f>
        <v/>
      </c>
      <c r="QI50" s="441" t="str">
        <f>IF(OR(COUNTA($KP$4:$LT$4)=0,$A50=""),"",IF('2.ชื่อนักเรียน'!R56="ย้าย","-",COUNTIF($KP50:$LT50,"ข")))</f>
        <v/>
      </c>
      <c r="QJ50" s="439" t="str">
        <f>IF(OR(COUNTA($LW$4:$NA$4)=0,$A50=""),"",IF('2.ชื่อนักเรียน'!R56="ย้าย","-",COUNTIF($LW50:$NA50,"/")))</f>
        <v/>
      </c>
      <c r="QK50" s="440" t="str">
        <f>IF(OR(COUNTA($LW$4:$NA$4)=0,$A50=""),"",IF('2.ชื่อนักเรียน'!R56="ย้าย","-",COUNTIF($LW50:$NA50,"ป")))</f>
        <v/>
      </c>
      <c r="QL50" s="440" t="str">
        <f>IF(OR(COUNTA($LW$4:$NA$4)=0,$A50=""),"",IF('2.ชื่อนักเรียน'!R56="ย้าย","-",COUNTIF($LW50:$NA50,"ล")))</f>
        <v/>
      </c>
      <c r="QM50" s="441" t="str">
        <f>IF(OR(COUNTA($LW$4:$NA$4)=0,$A50=""),"",IF('2.ชื่อนักเรียน'!R56="ย้าย","-",COUNTIF($LW50:$NA50,"ข")))</f>
        <v/>
      </c>
      <c r="QN50" s="439" t="str">
        <f>IF(OR(COUNTA($ND$4:$OH$4)=0,$A50=""),"",IF('2.ชื่อนักเรียน'!R56="ย้าย","-",COUNTIF($ND50:$OH50,"/")))</f>
        <v/>
      </c>
      <c r="QO50" s="440" t="str">
        <f>IF(OR(COUNTA($ND$4:$OH$4)=0,$A50=""),"",IF('2.ชื่อนักเรียน'!R56="ย้าย","-",COUNTIF($ND50:$OH50,"ป")))</f>
        <v/>
      </c>
      <c r="QP50" s="440" t="str">
        <f>IF(OR(COUNTA($ND$4:$OH$4)=0,$A50=""),"",IF('2.ชื่อนักเรียน'!R56="ย้าย","-",COUNTIF($ND50:$OH50,"ล")))</f>
        <v/>
      </c>
      <c r="QQ50" s="440" t="str">
        <f>IF(OR(COUNTA($ND$4:$OH$4)=0,$A50=""),"",IF('2.ชื่อนักเรียน'!R56="ย้าย","-",COUNTIF($ND50:$OH50,"ข")))</f>
        <v/>
      </c>
      <c r="QR50" s="439" t="str">
        <f>IF(OR(COUNTA($PP$3:$QM$3,$QN$3)=0,$A50=""),"",IF('2.ชื่อนักเรียน'!R56="ย้าย","-",SUM(PP50,PT50,PX50,QB50,QF50,QJ50,QN50)))</f>
        <v/>
      </c>
      <c r="QS50" s="440" t="str">
        <f>IF(OR(COUNTA($PP$3:$QM$3,$QN$3)=0,$A50=""),"",IF('2.ชื่อนักเรียน'!R56="ย้าย","-",SUM(PQ50,PU50,PY50,QC50,QG50,QK50,QO50)))</f>
        <v/>
      </c>
      <c r="QT50" s="440" t="str">
        <f>IF(OR(COUNTA($PP$3:$QM$3,$QN$3)=0,$A50=""),"",IF('2.ชื่อนักเรียน'!R56="ย้าย","-",SUM(PR50,PV50,PZ50,QD50,QH50,QL50,QP50)))</f>
        <v/>
      </c>
      <c r="QU50" s="452" t="str">
        <f>IF(OR(COUNTA($PP$3:$QM$3,$QN$3)=0,$A50=""),"",IF('2.ชื่อนักเรียน'!R56="ย้าย","-",SUM(PS50,PW50,QA50,QE50,QI50,QM50,QQ50)))</f>
        <v/>
      </c>
      <c r="QV50" s="428" t="str">
        <f t="shared" ref="QV50:QV54" si="3">IF(QR50="","",QR50)</f>
        <v/>
      </c>
      <c r="QW50" s="442" t="str">
        <f>IF(QV50="","",IF('2.ชื่อนักเรียน'!R56="ย้าย","ย้าย",(QV50*100)/COUNTA($GU$4:$HY$4,$IB$4:$JF$4,$JI$4:$KM$4,$KP$4:$LT$4,$LW$4:$NA$4,$ND$4:$OH$4,$FN$4:$GR$4)))</f>
        <v/>
      </c>
      <c r="QX50" s="453" t="str">
        <f>IF('2.ชื่อนักเรียน'!C56="","",'2.ชื่อนักเรียน'!C56)</f>
        <v/>
      </c>
      <c r="QY50" s="454" t="str">
        <f>IF('2.ชื่อนักเรียน'!D56="","",'2.ชื่อนักเรียน'!D56)</f>
        <v/>
      </c>
      <c r="QZ50" s="428" t="str">
        <f>IF(A50="","",IF('2.ชื่อนักเรียน'!R56="ย้าย","-",$RN$4))</f>
        <v/>
      </c>
      <c r="RA50" s="428" t="str">
        <f>IF(A50="","",IF('2.ชื่อนักเรียน'!R56="ย้าย","-",SUM(PP50,OK50,OO50,OS50,OW50,PA50,PE50,PT50,PX50,QB50,QF50,QJ50,QN50)))</f>
        <v/>
      </c>
      <c r="RB50" s="428" t="str">
        <f>IF(A50="","",IF('2.ชื่อนักเรียน'!R56="ย้าย","-",SUM(PQ50,OL50,OP50,OT50,OX50,PB50,PF50,PU50,PY50,QC50,QG50,QK50,QO50)))</f>
        <v/>
      </c>
      <c r="RC50" s="428" t="str">
        <f>IF(A50="","",IF('2.ชื่อนักเรียน'!R56="ย้าย","-",SUM(PR50,OM50,OQ50,OU50,OY50,PC50,PG50,PV50,PZ50,QD50,QH50,QL50,QP50)))</f>
        <v/>
      </c>
      <c r="RD50" s="455" t="str">
        <f>IF(A50="","",IF('2.ชื่อนักเรียน'!R56="ย้าย","-",SUM(PS50,ON50,OR50,OV50,OZ50,PD50,PH50,PW50,QA50,QE50,QI50,QM50,QQ50)))</f>
        <v/>
      </c>
      <c r="RE50" s="442" t="str">
        <f>IF(A50="","",IF('2.ชื่อนักเรียน'!R56="ย้าย","-",(RA50*100)/QZ50))</f>
        <v/>
      </c>
      <c r="RF50" s="428" t="str">
        <f>IF(A50="","",IF('2.ชื่อนักเรียน'!R56="ย้าย","-",RA50))</f>
        <v/>
      </c>
      <c r="RG50" s="442" t="str">
        <f>IF(A50="","",IF('2.ชื่อนักเรียน'!R56="ย้าย","ย้าย",RE50))</f>
        <v/>
      </c>
      <c r="RH50" s="456"/>
    </row>
    <row r="51" spans="1:476" ht="21" customHeight="1">
      <c r="A51" s="446" t="str">
        <f>IF('2.ชื่อนักเรียน'!C57="","",'2.ชื่อนักเรียน'!C57)</f>
        <v/>
      </c>
      <c r="B51" s="447" t="str">
        <f>IF('2.ชื่อนักเรียน'!D57="","",'2.ชื่อนักเรียน'!D57)</f>
        <v/>
      </c>
      <c r="C51" s="461" t="str">
        <f>IF('2.ชื่อนักเรียน'!R57="","",'2.ชื่อนักเรียน'!R57)</f>
        <v/>
      </c>
      <c r="D51" s="428">
        <v>47</v>
      </c>
      <c r="E51" s="449"/>
      <c r="F51" s="450"/>
      <c r="G51" s="450"/>
      <c r="H51" s="450"/>
      <c r="I51" s="450"/>
      <c r="J51" s="450"/>
      <c r="K51" s="450"/>
      <c r="L51" s="450"/>
      <c r="M51" s="450"/>
      <c r="N51" s="450"/>
      <c r="O51" s="450"/>
      <c r="P51" s="450"/>
      <c r="Q51" s="450"/>
      <c r="R51" s="450"/>
      <c r="S51" s="450"/>
      <c r="T51" s="450"/>
      <c r="U51" s="450"/>
      <c r="V51" s="450"/>
      <c r="W51" s="450"/>
      <c r="X51" s="450"/>
      <c r="Y51" s="450"/>
      <c r="Z51" s="450"/>
      <c r="AA51" s="450"/>
      <c r="AB51" s="450"/>
      <c r="AC51" s="450"/>
      <c r="AD51" s="450"/>
      <c r="AE51" s="450"/>
      <c r="AF51" s="450"/>
      <c r="AG51" s="450"/>
      <c r="AH51" s="450"/>
      <c r="AI51" s="460"/>
      <c r="AJ51" s="428" t="str">
        <f>IF(COUNTA($E$3:$AI$3)=0,"",IF('2.ชื่อนักเรียน'!R57="ย้าย","ย้าย",OK51))</f>
        <v/>
      </c>
      <c r="AK51" s="428">
        <v>47</v>
      </c>
      <c r="AL51" s="459"/>
      <c r="AM51" s="450"/>
      <c r="AN51" s="450"/>
      <c r="AO51" s="450"/>
      <c r="AP51" s="450"/>
      <c r="AQ51" s="450"/>
      <c r="AR51" s="450"/>
      <c r="AS51" s="450"/>
      <c r="AT51" s="450"/>
      <c r="AU51" s="450"/>
      <c r="AV51" s="450"/>
      <c r="AW51" s="450"/>
      <c r="AX51" s="450"/>
      <c r="AY51" s="450"/>
      <c r="AZ51" s="450"/>
      <c r="BA51" s="450"/>
      <c r="BB51" s="450"/>
      <c r="BC51" s="450"/>
      <c r="BD51" s="450"/>
      <c r="BE51" s="450"/>
      <c r="BF51" s="450"/>
      <c r="BG51" s="450"/>
      <c r="BH51" s="450"/>
      <c r="BI51" s="450"/>
      <c r="BJ51" s="450"/>
      <c r="BK51" s="450"/>
      <c r="BL51" s="450"/>
      <c r="BM51" s="450"/>
      <c r="BN51" s="450"/>
      <c r="BO51" s="450"/>
      <c r="BP51" s="451"/>
      <c r="BQ51" s="428" t="str">
        <f>IF(COUNTA($AL$4:$BP$4)=0,"",IF('2.ชื่อนักเรียน'!R57="ย้าย","ย้าย",OO51))</f>
        <v/>
      </c>
      <c r="BR51" s="428">
        <v>47</v>
      </c>
      <c r="BS51" s="459"/>
      <c r="BT51" s="450"/>
      <c r="BU51" s="450"/>
      <c r="BV51" s="450"/>
      <c r="BW51" s="450"/>
      <c r="BX51" s="450"/>
      <c r="BY51" s="450"/>
      <c r="BZ51" s="450"/>
      <c r="CA51" s="450"/>
      <c r="CB51" s="450"/>
      <c r="CC51" s="450"/>
      <c r="CD51" s="450"/>
      <c r="CE51" s="450"/>
      <c r="CF51" s="450"/>
      <c r="CG51" s="450"/>
      <c r="CH51" s="450"/>
      <c r="CI51" s="450"/>
      <c r="CJ51" s="450"/>
      <c r="CK51" s="450"/>
      <c r="CL51" s="450"/>
      <c r="CM51" s="450"/>
      <c r="CN51" s="450"/>
      <c r="CO51" s="450"/>
      <c r="CP51" s="450"/>
      <c r="CQ51" s="450"/>
      <c r="CR51" s="450"/>
      <c r="CS51" s="450"/>
      <c r="CT51" s="450"/>
      <c r="CU51" s="450"/>
      <c r="CV51" s="450"/>
      <c r="CW51" s="451"/>
      <c r="CX51" s="428" t="str">
        <f>IF(COUNTA($BS$4:$CW$4)=0,"",IF('2.ชื่อนักเรียน'!R57="ย้าย","ย้าย",OS51))</f>
        <v/>
      </c>
      <c r="CY51" s="428">
        <v>47</v>
      </c>
      <c r="CZ51" s="449"/>
      <c r="DA51" s="450"/>
      <c r="DB51" s="450"/>
      <c r="DC51" s="450"/>
      <c r="DD51" s="450"/>
      <c r="DE51" s="450"/>
      <c r="DF51" s="450"/>
      <c r="DG51" s="450"/>
      <c r="DH51" s="450"/>
      <c r="DI51" s="450"/>
      <c r="DJ51" s="450"/>
      <c r="DK51" s="450"/>
      <c r="DL51" s="450"/>
      <c r="DM51" s="450"/>
      <c r="DN51" s="450"/>
      <c r="DO51" s="450"/>
      <c r="DP51" s="450"/>
      <c r="DQ51" s="450"/>
      <c r="DR51" s="450"/>
      <c r="DS51" s="450"/>
      <c r="DT51" s="450"/>
      <c r="DU51" s="450"/>
      <c r="DV51" s="450"/>
      <c r="DW51" s="450"/>
      <c r="DX51" s="450"/>
      <c r="DY51" s="450"/>
      <c r="DZ51" s="450"/>
      <c r="EA51" s="450"/>
      <c r="EB51" s="450"/>
      <c r="EC51" s="451"/>
      <c r="ED51" s="451"/>
      <c r="EE51" s="428" t="str">
        <f>IF(COUNTA($CZ$4:$ED$4)=0,"",IF('2.ชื่อนักเรียน'!R57="ย้าย","ย้าย",OW51))</f>
        <v/>
      </c>
      <c r="EF51" s="428">
        <v>47</v>
      </c>
      <c r="EG51" s="449"/>
      <c r="EH51" s="450"/>
      <c r="EI51" s="450"/>
      <c r="EJ51" s="450"/>
      <c r="EK51" s="450"/>
      <c r="EL51" s="450"/>
      <c r="EM51" s="450"/>
      <c r="EN51" s="450"/>
      <c r="EO51" s="450"/>
      <c r="EP51" s="450"/>
      <c r="EQ51" s="450"/>
      <c r="ER51" s="450"/>
      <c r="ES51" s="450"/>
      <c r="ET51" s="450"/>
      <c r="EU51" s="450"/>
      <c r="EV51" s="450"/>
      <c r="EW51" s="450"/>
      <c r="EX51" s="450"/>
      <c r="EY51" s="450"/>
      <c r="EZ51" s="450"/>
      <c r="FA51" s="450"/>
      <c r="FB51" s="450"/>
      <c r="FC51" s="450"/>
      <c r="FD51" s="450"/>
      <c r="FE51" s="450"/>
      <c r="FF51" s="450"/>
      <c r="FG51" s="450"/>
      <c r="FH51" s="450"/>
      <c r="FI51" s="450"/>
      <c r="FJ51" s="451"/>
      <c r="FK51" s="451"/>
      <c r="FL51" s="428" t="str">
        <f>IF(COUNTA($EG$4:$FK$4)=0,"",IF('2.ชื่อนักเรียน'!R57="ย้าย","ย้าย",PA51))</f>
        <v/>
      </c>
      <c r="FM51" s="428">
        <v>47</v>
      </c>
      <c r="FN51" s="449"/>
      <c r="FO51" s="450"/>
      <c r="FP51" s="450"/>
      <c r="FQ51" s="450"/>
      <c r="FR51" s="450"/>
      <c r="FS51" s="450"/>
      <c r="FT51" s="450"/>
      <c r="FU51" s="450"/>
      <c r="FV51" s="450"/>
      <c r="FW51" s="450"/>
      <c r="FX51" s="450"/>
      <c r="FY51" s="450"/>
      <c r="FZ51" s="450"/>
      <c r="GA51" s="450"/>
      <c r="GB51" s="450"/>
      <c r="GC51" s="450"/>
      <c r="GD51" s="450"/>
      <c r="GE51" s="450"/>
      <c r="GF51" s="450"/>
      <c r="GG51" s="450"/>
      <c r="GH51" s="450"/>
      <c r="GI51" s="450"/>
      <c r="GJ51" s="450"/>
      <c r="GK51" s="450"/>
      <c r="GL51" s="450"/>
      <c r="GM51" s="450"/>
      <c r="GN51" s="450"/>
      <c r="GO51" s="450"/>
      <c r="GP51" s="450"/>
      <c r="GQ51" s="451"/>
      <c r="GR51" s="451"/>
      <c r="GS51" s="428" t="str">
        <f>IF(COUNTA($FN$4:$GR$4)=0,"",IF('2.ชื่อนักเรียน'!R57="ย้าย","ย้าย",PE51))</f>
        <v/>
      </c>
      <c r="GT51" s="428">
        <v>47</v>
      </c>
      <c r="GU51" s="449"/>
      <c r="GV51" s="450"/>
      <c r="GW51" s="450"/>
      <c r="GX51" s="450"/>
      <c r="GY51" s="450"/>
      <c r="GZ51" s="450"/>
      <c r="HA51" s="450"/>
      <c r="HB51" s="450"/>
      <c r="HC51" s="450"/>
      <c r="HD51" s="450"/>
      <c r="HE51" s="450"/>
      <c r="HF51" s="450"/>
      <c r="HG51" s="450"/>
      <c r="HH51" s="450"/>
      <c r="HI51" s="450"/>
      <c r="HJ51" s="450"/>
      <c r="HK51" s="450"/>
      <c r="HL51" s="450"/>
      <c r="HM51" s="450"/>
      <c r="HN51" s="450"/>
      <c r="HO51" s="450"/>
      <c r="HP51" s="450"/>
      <c r="HQ51" s="450"/>
      <c r="HR51" s="450"/>
      <c r="HS51" s="450"/>
      <c r="HT51" s="450"/>
      <c r="HU51" s="450"/>
      <c r="HV51" s="450"/>
      <c r="HW51" s="450"/>
      <c r="HX51" s="451"/>
      <c r="HY51" s="451"/>
      <c r="HZ51" s="428" t="str">
        <f>IF(COUNTA($GU$4:HY50)=0,"",IF('2.ชื่อนักเรียน'!R57="ย้าย","ย้าย",PT51))</f>
        <v/>
      </c>
      <c r="IA51" s="428">
        <v>47</v>
      </c>
      <c r="IB51" s="449"/>
      <c r="IC51" s="450"/>
      <c r="ID51" s="450"/>
      <c r="IE51" s="450"/>
      <c r="IF51" s="450"/>
      <c r="IG51" s="450"/>
      <c r="IH51" s="450"/>
      <c r="II51" s="450"/>
      <c r="IJ51" s="450"/>
      <c r="IK51" s="450"/>
      <c r="IL51" s="450"/>
      <c r="IM51" s="450"/>
      <c r="IN51" s="450"/>
      <c r="IO51" s="450"/>
      <c r="IP51" s="450"/>
      <c r="IQ51" s="450"/>
      <c r="IR51" s="450"/>
      <c r="IS51" s="450"/>
      <c r="IT51" s="450"/>
      <c r="IU51" s="450"/>
      <c r="IV51" s="450"/>
      <c r="IW51" s="450"/>
      <c r="IX51" s="450"/>
      <c r="IY51" s="450"/>
      <c r="IZ51" s="450"/>
      <c r="JA51" s="450"/>
      <c r="JB51" s="450"/>
      <c r="JC51" s="450"/>
      <c r="JD51" s="450"/>
      <c r="JE51" s="451"/>
      <c r="JF51" s="451"/>
      <c r="JG51" s="428" t="str">
        <f>IF(COUNTA($IB$4:$JF$4)=0,"",IF('2.ชื่อนักเรียน'!R57="ย้าย","ย้าย",PX51))</f>
        <v/>
      </c>
      <c r="JH51" s="428">
        <v>47</v>
      </c>
      <c r="JI51" s="449"/>
      <c r="JJ51" s="450"/>
      <c r="JK51" s="450"/>
      <c r="JL51" s="450"/>
      <c r="JM51" s="450"/>
      <c r="JN51" s="450"/>
      <c r="JO51" s="450"/>
      <c r="JP51" s="450"/>
      <c r="JQ51" s="450"/>
      <c r="JR51" s="450"/>
      <c r="JS51" s="450"/>
      <c r="JT51" s="450"/>
      <c r="JU51" s="450"/>
      <c r="JV51" s="450"/>
      <c r="JW51" s="450"/>
      <c r="JX51" s="450"/>
      <c r="JY51" s="450"/>
      <c r="JZ51" s="450"/>
      <c r="KA51" s="450"/>
      <c r="KB51" s="450"/>
      <c r="KC51" s="450"/>
      <c r="KD51" s="450"/>
      <c r="KE51" s="450"/>
      <c r="KF51" s="450"/>
      <c r="KG51" s="450"/>
      <c r="KH51" s="450"/>
      <c r="KI51" s="450"/>
      <c r="KJ51" s="450"/>
      <c r="KK51" s="450"/>
      <c r="KL51" s="451"/>
      <c r="KM51" s="451"/>
      <c r="KN51" s="428" t="str">
        <f>IF(COUNTA($JI$4:$KM$4)=0,"",IF('2.ชื่อนักเรียน'!R57="ย้าย","ย้าย",QB51))</f>
        <v/>
      </c>
      <c r="KO51" s="428">
        <v>47</v>
      </c>
      <c r="KP51" s="449"/>
      <c r="KQ51" s="450"/>
      <c r="KR51" s="450"/>
      <c r="KS51" s="450"/>
      <c r="KT51" s="450"/>
      <c r="KU51" s="450"/>
      <c r="KV51" s="450"/>
      <c r="KW51" s="450"/>
      <c r="KX51" s="450"/>
      <c r="KY51" s="450"/>
      <c r="KZ51" s="450"/>
      <c r="LA51" s="450"/>
      <c r="LB51" s="450"/>
      <c r="LC51" s="450"/>
      <c r="LD51" s="450"/>
      <c r="LE51" s="450"/>
      <c r="LF51" s="450"/>
      <c r="LG51" s="450"/>
      <c r="LH51" s="450"/>
      <c r="LI51" s="450"/>
      <c r="LJ51" s="450"/>
      <c r="LK51" s="450"/>
      <c r="LL51" s="450"/>
      <c r="LM51" s="450"/>
      <c r="LN51" s="450"/>
      <c r="LO51" s="450"/>
      <c r="LP51" s="450"/>
      <c r="LQ51" s="450"/>
      <c r="LR51" s="450"/>
      <c r="LS51" s="451"/>
      <c r="LT51" s="451"/>
      <c r="LU51" s="428" t="str">
        <f>IF(COUNTA($KP$4:$LT$4)=0,"",IF('2.ชื่อนักเรียน'!R57="ย้าย","ย้าย",QF51))</f>
        <v/>
      </c>
      <c r="LV51" s="428">
        <v>47</v>
      </c>
      <c r="LW51" s="449"/>
      <c r="LX51" s="450"/>
      <c r="LY51" s="450"/>
      <c r="LZ51" s="450"/>
      <c r="MA51" s="450"/>
      <c r="MB51" s="450"/>
      <c r="MC51" s="450"/>
      <c r="MD51" s="450"/>
      <c r="ME51" s="450"/>
      <c r="MF51" s="450"/>
      <c r="MG51" s="450"/>
      <c r="MH51" s="450"/>
      <c r="MI51" s="450"/>
      <c r="MJ51" s="450"/>
      <c r="MK51" s="450"/>
      <c r="ML51" s="450"/>
      <c r="MM51" s="450"/>
      <c r="MN51" s="450"/>
      <c r="MO51" s="450"/>
      <c r="MP51" s="450"/>
      <c r="MQ51" s="450"/>
      <c r="MR51" s="450"/>
      <c r="MS51" s="450"/>
      <c r="MT51" s="450"/>
      <c r="MU51" s="450"/>
      <c r="MV51" s="450"/>
      <c r="MW51" s="450"/>
      <c r="MX51" s="450"/>
      <c r="MY51" s="450"/>
      <c r="MZ51" s="451"/>
      <c r="NA51" s="451"/>
      <c r="NB51" s="428" t="str">
        <f>IF(COUNTA($LW$5:$NA$5)=0,"",IF('2.ชื่อนักเรียน'!R57="ย้าย","ย้าย",QJ51))</f>
        <v/>
      </c>
      <c r="NC51" s="428">
        <v>47</v>
      </c>
      <c r="ND51" s="449"/>
      <c r="NE51" s="450"/>
      <c r="NF51" s="450"/>
      <c r="NG51" s="450"/>
      <c r="NH51" s="450"/>
      <c r="NI51" s="450"/>
      <c r="NJ51" s="450"/>
      <c r="NK51" s="450"/>
      <c r="NL51" s="450"/>
      <c r="NM51" s="450"/>
      <c r="NN51" s="450"/>
      <c r="NO51" s="450"/>
      <c r="NP51" s="450"/>
      <c r="NQ51" s="450"/>
      <c r="NR51" s="450"/>
      <c r="NS51" s="450"/>
      <c r="NT51" s="450"/>
      <c r="NU51" s="450"/>
      <c r="NV51" s="450"/>
      <c r="NW51" s="450"/>
      <c r="NX51" s="450"/>
      <c r="NY51" s="450"/>
      <c r="NZ51" s="450"/>
      <c r="OA51" s="450"/>
      <c r="OB51" s="450"/>
      <c r="OC51" s="450"/>
      <c r="OD51" s="450"/>
      <c r="OE51" s="450"/>
      <c r="OF51" s="450"/>
      <c r="OG51" s="451"/>
      <c r="OH51" s="451"/>
      <c r="OI51" s="428" t="str">
        <f>IF(COUNTA($ND$4:$OH$4)=0,"",IF('2.ชื่อนักเรียน'!R57="ย้าย","ย้าย",QN51))</f>
        <v/>
      </c>
      <c r="OJ51" s="428">
        <v>47</v>
      </c>
      <c r="OK51" s="439" t="str">
        <f>IF(OR(COUNTA($E$4:$AI$4)=0,$A51=""),"",IF('2.ชื่อนักเรียน'!R57="ย้าย","-",COUNTIF($E51:$AI51,"/")))</f>
        <v/>
      </c>
      <c r="OL51" s="440" t="str">
        <f>IF(OR(COUNTA($E$4:$AI$4)=0,$A51=""),"",IF('2.ชื่อนักเรียน'!R57="ย้าย","-",COUNTIF($E51:$AI51,"ป")))</f>
        <v/>
      </c>
      <c r="OM51" s="440" t="str">
        <f>IF(OR(COUNTA($E$4:$AI$4)=0,$A51=""),"",IF('2.ชื่อนักเรียน'!R57="ย้าย","-",COUNTIF($E51:$AI51,"ล")))</f>
        <v/>
      </c>
      <c r="ON51" s="441" t="str">
        <f>IF(OR(COUNTA($E$4:$AI$4)=0,$A51=""),"",IF('2.ชื่อนักเรียน'!R57="ย้าย","-",COUNTIF($E51:$AI51,"ข")))</f>
        <v/>
      </c>
      <c r="OO51" s="439" t="str">
        <f>IF(OR(COUNTA($AL$4:$BP$4)=0,$A51=""),"",IF('2.ชื่อนักเรียน'!R57="ย้าย","-",COUNTIF($AL51:$BP51,"/")))</f>
        <v/>
      </c>
      <c r="OP51" s="440" t="str">
        <f>IF(OR(COUNTA($AL$4:$BP$4)=0,$A51=""),"",IF('2.ชื่อนักเรียน'!R57="ย้าย","-",COUNTIF($AL51:$BP51,"ป")))</f>
        <v/>
      </c>
      <c r="OQ51" s="440" t="str">
        <f>IF(OR(COUNTA($AL$4:$BP$4)=0,$A51=""),"",IF('2.ชื่อนักเรียน'!R57="ย้าย","-",COUNTIF($AL51:$BP51,"ล")))</f>
        <v/>
      </c>
      <c r="OR51" s="441" t="str">
        <f>IF(OR(COUNTA($AL$4:$BP$4)=0,$A51=""),"",IF('2.ชื่อนักเรียน'!R57="ย้าย","-",COUNTIF($AL51:$BP51,"ข")))</f>
        <v/>
      </c>
      <c r="OS51" s="439" t="str">
        <f>IF(OR(COUNTA($BS$4:$CW$4)=0,$A51=""),"",IF('2.ชื่อนักเรียน'!R57="ย้าย","-",COUNTIF($BS51:$CW51,"/")))</f>
        <v/>
      </c>
      <c r="OT51" s="440" t="str">
        <f>IF(OR(COUNTA($BS$4:$CW$4)=0,$A51=""),"",IF('2.ชื่อนักเรียน'!R57="ย้าย","-",COUNTIF($BS51:$CW51,"ป")))</f>
        <v/>
      </c>
      <c r="OU51" s="440" t="str">
        <f>IF(OR(COUNTA($BS$4:$CW$4)=0,$A51=""),"",IF('2.ชื่อนักเรียน'!R57="ย้าย","-",COUNTIF($BS51:$CW51,"ล")))</f>
        <v/>
      </c>
      <c r="OV51" s="441" t="str">
        <f>IF(OR(COUNTA($BS$4:$CW$4)=0,$A51=""),"",IF('2.ชื่อนักเรียน'!R57="ย้าย","-",COUNTIF($BS51:$CW51,"ข")))</f>
        <v/>
      </c>
      <c r="OW51" s="439" t="str">
        <f>IF(OR(COUNTA($CZ$4:$ED$4)=0,$A51=""),"",IF('2.ชื่อนักเรียน'!R57="ย้าย","-",COUNTIF($CZ51:$ED51,"/")))</f>
        <v/>
      </c>
      <c r="OX51" s="440" t="str">
        <f>IF(OR(COUNTA($CZ$4:$ED$4)=0,$A51=""),"",IF('2.ชื่อนักเรียน'!R57="ย้าย","-",COUNTIF($CZ51:$ED51,"ป")))</f>
        <v/>
      </c>
      <c r="OY51" s="440" t="str">
        <f>IF(OR(COUNTA($CZ$4:$ED$4)=0,A51=""),"",IF('2.ชื่อนักเรียน'!R57="ย้าย","-",COUNTIF($CZ51:$ED51,"ล")))</f>
        <v/>
      </c>
      <c r="OZ51" s="441" t="str">
        <f>IF(OR(COUNTA($CZ$4:$ED$4)=0,A51=""),"",IF('2.ชื่อนักเรียน'!R57="ย้าย","-",COUNTIF($CZ51:$ED51,"ข")))</f>
        <v/>
      </c>
      <c r="PA51" s="439" t="str">
        <f>IF(OR(COUNTA($EG$4:$FK$4)=0,$A51=""),"",IF('2.ชื่อนักเรียน'!R57="ย้าย","-",COUNTIF($EG51:$FK51,"/")))</f>
        <v/>
      </c>
      <c r="PB51" s="440" t="str">
        <f>IF(OR(COUNTA($EG$4:$FK$4)=0,$A51=""),"",IF('2.ชื่อนักเรียน'!R57="ย้าย","-",COUNTIF($EG51:$FK51,"ป")))</f>
        <v/>
      </c>
      <c r="PC51" s="440" t="str">
        <f>IF(OR(COUNTA($EG$4:$FK$4)=0,A51=""),"",IF('2.ชื่อนักเรียน'!R57="ย้าย","-",COUNTIF($EG51:$FK51,"ล")))</f>
        <v/>
      </c>
      <c r="PD51" s="441" t="str">
        <f>IF(OR(COUNTA($EG$4:$FK$4)=0,A51=""),"",IF('2.ชื่อนักเรียน'!R57="ย้าย","-",COUNTIF($EG51:$FK51,"ข")))</f>
        <v/>
      </c>
      <c r="PE51" s="439" t="str">
        <f>IF(OR(COUNTA($FN$4:$GR$4)=0,$A51=""),"",IF('2.ชื่อนักเรียน'!R57="ย้าย","-",COUNTIF($FN51:$GR51,"/")))</f>
        <v/>
      </c>
      <c r="PF51" s="440" t="str">
        <f>IF(OR(COUNTA($FN$4:$GR$4)=0,$A51=""),"",IF('2.ชื่อนักเรียน'!R57="ย้าย","-",COUNTIF($FN51:$GR51,"ป")))</f>
        <v/>
      </c>
      <c r="PG51" s="440" t="str">
        <f>IF(OR(COUNTA($FN$4:$GR$4)=0,A51=""),"",IF('2.ชื่อนักเรียน'!R57="ย้าย","-",COUNTIF($FN51:$GR51,"ล")))</f>
        <v/>
      </c>
      <c r="PH51" s="440" t="str">
        <f>IF(OR(COUNTA($FN$4:$GR$4)=0,A51=""),"",IF('2.ชื่อนักเรียน'!R57="ย้าย","-",COUNTIF($FN51:$GR51,"ข")))</f>
        <v/>
      </c>
      <c r="PI51" s="439" t="str">
        <f>IF(OR(COUNTA($OK$3:$PD$3,$PE$3)=0,$A51=""),"",IF('2.ชื่อนักเรียน'!R57="ย้าย","-",SUM(OK51,OO51,OS51,OW51,PA51,PE51)))</f>
        <v/>
      </c>
      <c r="PJ51" s="440" t="str">
        <f>IF(OR(COUNTA($OK$3:$PD$3,$PE$3)=0,$A51=""),"",IF('2.ชื่อนักเรียน'!R57="ย้าย","-",SUM(OL51,OP51,OT51,OX51,PB51,PF51)))</f>
        <v/>
      </c>
      <c r="PK51" s="440" t="str">
        <f>IF(OR(COUNTA($OK$3:$PD$3,$PE$3)=0,$A51=""),"",IF('2.ชื่อนักเรียน'!R57="ย้าย","-",SUM(OM51,OQ51,OU51,OY51,PC51,PG51)))</f>
        <v/>
      </c>
      <c r="PL51" s="452" t="str">
        <f>IF(OR(COUNTA($OK$3:$PD$3,$PE$3)=0,$A51=""),"",IF('2.ชื่อนักเรียน'!R57="ย้าย","-",SUM(ON51,OR51,OV51,OZ51,PD51,PH51)))</f>
        <v/>
      </c>
      <c r="PM51" s="428" t="str">
        <f t="shared" si="2"/>
        <v/>
      </c>
      <c r="PN51" s="442" t="str">
        <f>IF(PM51="","",IF('2.ชื่อนักเรียน'!R57="ย้าย","ย้าย",(PM51*100)/COUNTA($E$4:$AI$4,$AL$4:$BP$4,$BS$4:$CW$4,$CZ$4:$ED$4,$EG$4:$FK$4)))</f>
        <v/>
      </c>
      <c r="PO51" s="428">
        <v>47</v>
      </c>
      <c r="PP51" s="439" t="str">
        <f>IF(OR(COUNTA($FN$4:$GR$4)=0,$A51=""),"",IF('2.ชื่อนักเรียน'!R57="ย้าย","-",COUNTIF($FN51:$GR51,"/")))</f>
        <v/>
      </c>
      <c r="PQ51" s="440" t="str">
        <f>IF(OR(COUNTA($FN$4:$GR$4)=0,$A51=""),"",IF('2.ชื่อนักเรียน'!R57="ย้าย","-",COUNTIF($FN51:$GR51,"ป")))</f>
        <v/>
      </c>
      <c r="PR51" s="440" t="str">
        <f>IF(OR(COUNTA($FN$4:$GR$4)=0,A51=""),"",IF('2.ชื่อนักเรียน'!R57="ย้าย","-",COUNTIF($FN51:$GR51,"ล")))</f>
        <v/>
      </c>
      <c r="PS51" s="441" t="str">
        <f>IF(OR(COUNTA($FN$4:$GR$4)=0,A51=""),"",IF('2.ชื่อนักเรียน'!R57="ย้าย","-",COUNTIF($FN51:$GR51,"ข")))</f>
        <v/>
      </c>
      <c r="PT51" s="439" t="str">
        <f>IF(OR(COUNTA($GU$4:$HY$4)=0,$A51=""),"",IF('2.ชื่อนักเรียน'!R57="ย้าย","-",COUNTIF($GU51:$HY51,"/")))</f>
        <v/>
      </c>
      <c r="PU51" s="440" t="str">
        <f>IF(OR(COUNTA($GU$4:$HY$4)=0,$A51=""),"",IF('2.ชื่อนักเรียน'!R57="ย้าย","-",COUNTIF($GU51:$HY51,"ป")))</f>
        <v/>
      </c>
      <c r="PV51" s="440" t="str">
        <f>IF(OR(COUNTA($GU$4:$HY$4)=0,$A51=""),"",IF('2.ชื่อนักเรียน'!R57="ย้าย","-",COUNTIF($GU51:$HY51,"ล")))</f>
        <v/>
      </c>
      <c r="PW51" s="441" t="str">
        <f>IF(OR(COUNTA($GU$4:$HY$4)=0,$A51=""),"",IF('2.ชื่อนักเรียน'!R57="ย้าย","-",COUNTIF($GU51:$HY51,"ข")))</f>
        <v/>
      </c>
      <c r="PX51" s="439" t="str">
        <f>IF(OR(COUNTA($IB$4:$JF$4)=0,$A51=""),"",IF('2.ชื่อนักเรียน'!R57="ย้าย","-",COUNTIF($IB51:$JF51,"/")))</f>
        <v/>
      </c>
      <c r="PY51" s="440" t="str">
        <f>IF(OR(COUNTA($IB$4:$JF$4)=0,$A51=""),"",IF('2.ชื่อนักเรียน'!R57="ย้าย","-",COUNTIF($IB51:$JF51,"ป")))</f>
        <v/>
      </c>
      <c r="PZ51" s="440" t="str">
        <f>IF(OR(COUNTA($IB$4:$JF$4)=0,$A51=""),"",IF('2.ชื่อนักเรียน'!R57="ย้าย","-",COUNTIF($IB51:$JF51,"ล")))</f>
        <v/>
      </c>
      <c r="QA51" s="441" t="str">
        <f>IF(OR(COUNTA($IB$4:$JF$4)=0,$A51=""),"",IF('2.ชื่อนักเรียน'!R57="ย้าย","-",COUNTIF($IB51:$JF51,"ข")))</f>
        <v/>
      </c>
      <c r="QB51" s="439" t="str">
        <f>IF(OR(COUNTA($JI$4:$KM$4)=0,$A51=""),"",IF('2.ชื่อนักเรียน'!R57="ย้าย","-",COUNTIF($JI51:$KM51,"/")))</f>
        <v/>
      </c>
      <c r="QC51" s="440" t="str">
        <f>IF(OR(COUNTA($JI$4:$KM$4)=0,$A51=""),"",IF('2.ชื่อนักเรียน'!R57="ย้าย","-",COUNTIF($JI51:$KM51,"ป")))</f>
        <v/>
      </c>
      <c r="QD51" s="440" t="str">
        <f>IF(OR(COUNTA($JI$4:$KM$4)=0,$A51=""),"",IF('2.ชื่อนักเรียน'!R57="ย้าย","-",COUNTIF($JI51:$KM51,"ล")))</f>
        <v/>
      </c>
      <c r="QE51" s="441" t="str">
        <f>IF(OR(COUNTA($JI$4:$KM$4)=0,$A51=""),"",IF('2.ชื่อนักเรียน'!R57="ย้าย","-",COUNTIF($JI51:$KM51,"ข")))</f>
        <v/>
      </c>
      <c r="QF51" s="439" t="str">
        <f>IF(OR(COUNTA($KP$4:$LT$4)=0,$A51=""),"",IF('2.ชื่อนักเรียน'!R57="ย้าย","-",COUNTIF($KP51:$LT51,"/")))</f>
        <v/>
      </c>
      <c r="QG51" s="440" t="str">
        <f>IF(OR(COUNTA($KP$4:$LT$4)=0,$A51=""),"",IF('2.ชื่อนักเรียน'!R57="ย้าย","-",COUNTIF($KP51:$LT51,"ป")))</f>
        <v/>
      </c>
      <c r="QH51" s="440" t="str">
        <f>IF(OR(COUNTA($KP$4:$LT$4)=0,$A51=""),"",IF('2.ชื่อนักเรียน'!R57="ย้าย","-",COUNTIF($KP51:$LT51,"ล")))</f>
        <v/>
      </c>
      <c r="QI51" s="441" t="str">
        <f>IF(OR(COUNTA($KP$4:$LT$4)=0,$A51=""),"",IF('2.ชื่อนักเรียน'!R57="ย้าย","-",COUNTIF($KP51:$LT51,"ข")))</f>
        <v/>
      </c>
      <c r="QJ51" s="439" t="str">
        <f>IF(OR(COUNTA($LW$4:$NA$4)=0,$A51=""),"",IF('2.ชื่อนักเรียน'!R57="ย้าย","-",COUNTIF($LW51:$NA51,"/")))</f>
        <v/>
      </c>
      <c r="QK51" s="440" t="str">
        <f>IF(OR(COUNTA($LW$4:$NA$4)=0,$A51=""),"",IF('2.ชื่อนักเรียน'!R57="ย้าย","-",COUNTIF($LW51:$NA51,"ป")))</f>
        <v/>
      </c>
      <c r="QL51" s="440" t="str">
        <f>IF(OR(COUNTA($LW$4:$NA$4)=0,$A51=""),"",IF('2.ชื่อนักเรียน'!R57="ย้าย","-",COUNTIF($LW51:$NA51,"ล")))</f>
        <v/>
      </c>
      <c r="QM51" s="441" t="str">
        <f>IF(OR(COUNTA($LW$4:$NA$4)=0,$A51=""),"",IF('2.ชื่อนักเรียน'!R57="ย้าย","-",COUNTIF($LW51:$NA51,"ข")))</f>
        <v/>
      </c>
      <c r="QN51" s="439" t="str">
        <f>IF(OR(COUNTA($ND$4:$OH$4)=0,$A51=""),"",IF('2.ชื่อนักเรียน'!R57="ย้าย","-",COUNTIF($ND51:$OH51,"/")))</f>
        <v/>
      </c>
      <c r="QO51" s="440" t="str">
        <f>IF(OR(COUNTA($ND$4:$OH$4)=0,$A51=""),"",IF('2.ชื่อนักเรียน'!R57="ย้าย","-",COUNTIF($ND51:$OH51,"ป")))</f>
        <v/>
      </c>
      <c r="QP51" s="440" t="str">
        <f>IF(OR(COUNTA($ND$4:$OH$4)=0,$A51=""),"",IF('2.ชื่อนักเรียน'!R57="ย้าย","-",COUNTIF($ND51:$OH51,"ล")))</f>
        <v/>
      </c>
      <c r="QQ51" s="440" t="str">
        <f>IF(OR(COUNTA($ND$4:$OH$4)=0,$A51=""),"",IF('2.ชื่อนักเรียน'!R57="ย้าย","-",COUNTIF($ND51:$OH51,"ข")))</f>
        <v/>
      </c>
      <c r="QR51" s="439" t="str">
        <f>IF(OR(COUNTA($PP$3:$QM$3,$QN$3)=0,$A51=""),"",IF('2.ชื่อนักเรียน'!R57="ย้าย","-",SUM(PP51,PT51,PX51,QB51,QF51,QJ51,QN51)))</f>
        <v/>
      </c>
      <c r="QS51" s="440" t="str">
        <f>IF(OR(COUNTA($PP$3:$QM$3,$QN$3)=0,$A51=""),"",IF('2.ชื่อนักเรียน'!R57="ย้าย","-",SUM(PQ51,PU51,PY51,QC51,QG51,QK51,QO51)))</f>
        <v/>
      </c>
      <c r="QT51" s="440" t="str">
        <f>IF(OR(COUNTA($PP$3:$QM$3,$QN$3)=0,$A51=""),"",IF('2.ชื่อนักเรียน'!R57="ย้าย","-",SUM(PR51,PV51,PZ51,QD51,QH51,QL51,QP51)))</f>
        <v/>
      </c>
      <c r="QU51" s="452" t="str">
        <f>IF(OR(COUNTA($PP$3:$QM$3,$QN$3)=0,$A51=""),"",IF('2.ชื่อนักเรียน'!R57="ย้าย","-",SUM(PS51,PW51,QA51,QE51,QI51,QM51,QQ51)))</f>
        <v/>
      </c>
      <c r="QV51" s="428" t="str">
        <f t="shared" si="3"/>
        <v/>
      </c>
      <c r="QW51" s="442" t="str">
        <f>IF(QV51="","",IF('2.ชื่อนักเรียน'!R57="ย้าย","ย้าย",(QV51*100)/COUNTA($GU$4:$HY$4,$IB$4:$JF$4,$JI$4:$KM$4,$KP$4:$LT$4,$LW$4:$NA$4,$ND$4:$OH$4,$FN$4:$GR$4)))</f>
        <v/>
      </c>
      <c r="QX51" s="453" t="str">
        <f>IF('2.ชื่อนักเรียน'!C57="","",'2.ชื่อนักเรียน'!C57)</f>
        <v/>
      </c>
      <c r="QY51" s="454" t="str">
        <f>IF('2.ชื่อนักเรียน'!D57="","",'2.ชื่อนักเรียน'!D57)</f>
        <v/>
      </c>
      <c r="QZ51" s="428" t="str">
        <f>IF(A51="","",IF('2.ชื่อนักเรียน'!R57="ย้าย","-",$RN$4))</f>
        <v/>
      </c>
      <c r="RA51" s="428" t="str">
        <f>IF(A51="","",IF('2.ชื่อนักเรียน'!R57="ย้าย","-",SUM(PP51,OK51,OO51,OS51,OW51,PA51,PE51,PT51,PX51,QB51,QF51,QJ51,QN51)))</f>
        <v/>
      </c>
      <c r="RB51" s="428" t="str">
        <f>IF(A51="","",IF('2.ชื่อนักเรียน'!R57="ย้าย","-",SUM(PQ51,OL51,OP51,OT51,OX51,PB51,PF51,PU51,PY51,QC51,QG51,QK51,QO51)))</f>
        <v/>
      </c>
      <c r="RC51" s="428" t="str">
        <f>IF(A51="","",IF('2.ชื่อนักเรียน'!R57="ย้าย","-",SUM(PR51,OM51,OQ51,OU51,OY51,PC51,PG51,PV51,PZ51,QD51,QH51,QL51,QP51)))</f>
        <v/>
      </c>
      <c r="RD51" s="455" t="str">
        <f>IF(A51="","",IF('2.ชื่อนักเรียน'!R57="ย้าย","-",SUM(PS51,ON51,OR51,OV51,OZ51,PD51,PH51,PW51,QA51,QE51,QI51,QM51,QQ51)))</f>
        <v/>
      </c>
      <c r="RE51" s="442" t="str">
        <f>IF(A51="","",IF('2.ชื่อนักเรียน'!R57="ย้าย","-",(RA51*100)/QZ51))</f>
        <v/>
      </c>
      <c r="RF51" s="428" t="str">
        <f>IF(A51="","",IF('2.ชื่อนักเรียน'!R57="ย้าย","-",RA51))</f>
        <v/>
      </c>
      <c r="RG51" s="442" t="str">
        <f>IF(A51="","",IF('2.ชื่อนักเรียน'!R57="ย้าย","ย้าย",RE51))</f>
        <v/>
      </c>
      <c r="RH51" s="456"/>
    </row>
    <row r="52" spans="1:476" ht="21" customHeight="1">
      <c r="A52" s="446" t="str">
        <f>IF('2.ชื่อนักเรียน'!C58="","",'2.ชื่อนักเรียน'!C58)</f>
        <v/>
      </c>
      <c r="B52" s="447" t="str">
        <f>IF('2.ชื่อนักเรียน'!D58="","",'2.ชื่อนักเรียน'!D58)</f>
        <v/>
      </c>
      <c r="C52" s="461" t="str">
        <f>IF('2.ชื่อนักเรียน'!R58="","",'2.ชื่อนักเรียน'!R58)</f>
        <v/>
      </c>
      <c r="D52" s="428">
        <v>48</v>
      </c>
      <c r="E52" s="449"/>
      <c r="F52" s="450"/>
      <c r="G52" s="450"/>
      <c r="H52" s="450"/>
      <c r="I52" s="450"/>
      <c r="J52" s="450"/>
      <c r="K52" s="450"/>
      <c r="L52" s="450"/>
      <c r="M52" s="450"/>
      <c r="N52" s="450"/>
      <c r="O52" s="450"/>
      <c r="P52" s="450"/>
      <c r="Q52" s="450"/>
      <c r="R52" s="450"/>
      <c r="S52" s="450"/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60"/>
      <c r="AJ52" s="428" t="str">
        <f>IF(COUNTA($E$3:$AI$3)=0,"",IF('2.ชื่อนักเรียน'!R58="ย้าย","ย้าย",OK52))</f>
        <v/>
      </c>
      <c r="AK52" s="428">
        <v>48</v>
      </c>
      <c r="AL52" s="459"/>
      <c r="AM52" s="450"/>
      <c r="AN52" s="450"/>
      <c r="AO52" s="450"/>
      <c r="AP52" s="450"/>
      <c r="AQ52" s="450"/>
      <c r="AR52" s="450"/>
      <c r="AS52" s="450"/>
      <c r="AT52" s="450"/>
      <c r="AU52" s="450"/>
      <c r="AV52" s="450"/>
      <c r="AW52" s="450"/>
      <c r="AX52" s="450"/>
      <c r="AY52" s="450"/>
      <c r="AZ52" s="450"/>
      <c r="BA52" s="450"/>
      <c r="BB52" s="450"/>
      <c r="BC52" s="450"/>
      <c r="BD52" s="450"/>
      <c r="BE52" s="450"/>
      <c r="BF52" s="450"/>
      <c r="BG52" s="450"/>
      <c r="BH52" s="450"/>
      <c r="BI52" s="450"/>
      <c r="BJ52" s="450"/>
      <c r="BK52" s="450"/>
      <c r="BL52" s="450"/>
      <c r="BM52" s="450"/>
      <c r="BN52" s="450"/>
      <c r="BO52" s="450"/>
      <c r="BP52" s="451"/>
      <c r="BQ52" s="428" t="str">
        <f>IF(COUNTA($AL$4:$BP$4)=0,"",IF('2.ชื่อนักเรียน'!R58="ย้าย","ย้าย",OO52))</f>
        <v/>
      </c>
      <c r="BR52" s="428">
        <v>48</v>
      </c>
      <c r="BS52" s="459"/>
      <c r="BT52" s="450"/>
      <c r="BU52" s="450"/>
      <c r="BV52" s="450"/>
      <c r="BW52" s="450"/>
      <c r="BX52" s="450"/>
      <c r="BY52" s="450"/>
      <c r="BZ52" s="450"/>
      <c r="CA52" s="450"/>
      <c r="CB52" s="450"/>
      <c r="CC52" s="450"/>
      <c r="CD52" s="450"/>
      <c r="CE52" s="450"/>
      <c r="CF52" s="450"/>
      <c r="CG52" s="450"/>
      <c r="CH52" s="450"/>
      <c r="CI52" s="450"/>
      <c r="CJ52" s="450"/>
      <c r="CK52" s="450"/>
      <c r="CL52" s="450"/>
      <c r="CM52" s="450"/>
      <c r="CN52" s="450"/>
      <c r="CO52" s="450"/>
      <c r="CP52" s="450"/>
      <c r="CQ52" s="450"/>
      <c r="CR52" s="450"/>
      <c r="CS52" s="450"/>
      <c r="CT52" s="450"/>
      <c r="CU52" s="450"/>
      <c r="CV52" s="450"/>
      <c r="CW52" s="451"/>
      <c r="CX52" s="428" t="str">
        <f>IF(COUNTA($BS$4:$CW$4)=0,"",IF('2.ชื่อนักเรียน'!R58="ย้าย","ย้าย",OS52))</f>
        <v/>
      </c>
      <c r="CY52" s="428">
        <v>48</v>
      </c>
      <c r="CZ52" s="449"/>
      <c r="DA52" s="450"/>
      <c r="DB52" s="450"/>
      <c r="DC52" s="450"/>
      <c r="DD52" s="450"/>
      <c r="DE52" s="450"/>
      <c r="DF52" s="450"/>
      <c r="DG52" s="450"/>
      <c r="DH52" s="450"/>
      <c r="DI52" s="450"/>
      <c r="DJ52" s="450"/>
      <c r="DK52" s="450"/>
      <c r="DL52" s="450"/>
      <c r="DM52" s="450"/>
      <c r="DN52" s="450"/>
      <c r="DO52" s="450"/>
      <c r="DP52" s="450"/>
      <c r="DQ52" s="450"/>
      <c r="DR52" s="450"/>
      <c r="DS52" s="450"/>
      <c r="DT52" s="450"/>
      <c r="DU52" s="450"/>
      <c r="DV52" s="450"/>
      <c r="DW52" s="450"/>
      <c r="DX52" s="450"/>
      <c r="DY52" s="450"/>
      <c r="DZ52" s="450"/>
      <c r="EA52" s="450"/>
      <c r="EB52" s="450"/>
      <c r="EC52" s="451"/>
      <c r="ED52" s="451"/>
      <c r="EE52" s="428" t="str">
        <f>IF(COUNTA($CZ$4:$ED$4)=0,"",IF('2.ชื่อนักเรียน'!R58="ย้าย","ย้าย",OW52))</f>
        <v/>
      </c>
      <c r="EF52" s="428">
        <v>48</v>
      </c>
      <c r="EG52" s="449"/>
      <c r="EH52" s="450"/>
      <c r="EI52" s="450"/>
      <c r="EJ52" s="450"/>
      <c r="EK52" s="450"/>
      <c r="EL52" s="450"/>
      <c r="EM52" s="450"/>
      <c r="EN52" s="450"/>
      <c r="EO52" s="450"/>
      <c r="EP52" s="450"/>
      <c r="EQ52" s="450"/>
      <c r="ER52" s="450"/>
      <c r="ES52" s="450"/>
      <c r="ET52" s="450"/>
      <c r="EU52" s="450"/>
      <c r="EV52" s="450"/>
      <c r="EW52" s="450"/>
      <c r="EX52" s="450"/>
      <c r="EY52" s="450"/>
      <c r="EZ52" s="450"/>
      <c r="FA52" s="450"/>
      <c r="FB52" s="450"/>
      <c r="FC52" s="450"/>
      <c r="FD52" s="450"/>
      <c r="FE52" s="450"/>
      <c r="FF52" s="450"/>
      <c r="FG52" s="450"/>
      <c r="FH52" s="450"/>
      <c r="FI52" s="450"/>
      <c r="FJ52" s="451"/>
      <c r="FK52" s="451"/>
      <c r="FL52" s="428" t="str">
        <f>IF(COUNTA($EG$4:$FK$4)=0,"",IF('2.ชื่อนักเรียน'!R58="ย้าย","ย้าย",PA52))</f>
        <v/>
      </c>
      <c r="FM52" s="428">
        <v>48</v>
      </c>
      <c r="FN52" s="449"/>
      <c r="FO52" s="450"/>
      <c r="FP52" s="450"/>
      <c r="FQ52" s="450"/>
      <c r="FR52" s="450"/>
      <c r="FS52" s="450"/>
      <c r="FT52" s="450"/>
      <c r="FU52" s="450"/>
      <c r="FV52" s="450"/>
      <c r="FW52" s="450"/>
      <c r="FX52" s="450"/>
      <c r="FY52" s="450"/>
      <c r="FZ52" s="450"/>
      <c r="GA52" s="450"/>
      <c r="GB52" s="450"/>
      <c r="GC52" s="450"/>
      <c r="GD52" s="450"/>
      <c r="GE52" s="450"/>
      <c r="GF52" s="450"/>
      <c r="GG52" s="450"/>
      <c r="GH52" s="450"/>
      <c r="GI52" s="450"/>
      <c r="GJ52" s="450"/>
      <c r="GK52" s="450"/>
      <c r="GL52" s="450"/>
      <c r="GM52" s="450"/>
      <c r="GN52" s="450"/>
      <c r="GO52" s="450"/>
      <c r="GP52" s="450"/>
      <c r="GQ52" s="451"/>
      <c r="GR52" s="451"/>
      <c r="GS52" s="428" t="str">
        <f>IF(COUNTA($FN$4:$GR$4)=0,"",IF('2.ชื่อนักเรียน'!R58="ย้าย","ย้าย",PE52))</f>
        <v/>
      </c>
      <c r="GT52" s="428">
        <v>48</v>
      </c>
      <c r="GU52" s="449"/>
      <c r="GV52" s="450"/>
      <c r="GW52" s="450"/>
      <c r="GX52" s="450"/>
      <c r="GY52" s="450"/>
      <c r="GZ52" s="450"/>
      <c r="HA52" s="450"/>
      <c r="HB52" s="450"/>
      <c r="HC52" s="450"/>
      <c r="HD52" s="450"/>
      <c r="HE52" s="450"/>
      <c r="HF52" s="450"/>
      <c r="HG52" s="450"/>
      <c r="HH52" s="450"/>
      <c r="HI52" s="450"/>
      <c r="HJ52" s="450"/>
      <c r="HK52" s="450"/>
      <c r="HL52" s="450"/>
      <c r="HM52" s="450"/>
      <c r="HN52" s="450"/>
      <c r="HO52" s="450"/>
      <c r="HP52" s="450"/>
      <c r="HQ52" s="450"/>
      <c r="HR52" s="450"/>
      <c r="HS52" s="450"/>
      <c r="HT52" s="450"/>
      <c r="HU52" s="450"/>
      <c r="HV52" s="450"/>
      <c r="HW52" s="450"/>
      <c r="HX52" s="451"/>
      <c r="HY52" s="451"/>
      <c r="HZ52" s="428" t="str">
        <f>IF(COUNTA($GU$4:HY51)=0,"",IF('2.ชื่อนักเรียน'!R58="ย้าย","ย้าย",PT52))</f>
        <v/>
      </c>
      <c r="IA52" s="428">
        <v>48</v>
      </c>
      <c r="IB52" s="449"/>
      <c r="IC52" s="450"/>
      <c r="ID52" s="450"/>
      <c r="IE52" s="450"/>
      <c r="IF52" s="450"/>
      <c r="IG52" s="450"/>
      <c r="IH52" s="450"/>
      <c r="II52" s="450"/>
      <c r="IJ52" s="450"/>
      <c r="IK52" s="450"/>
      <c r="IL52" s="450"/>
      <c r="IM52" s="450"/>
      <c r="IN52" s="450"/>
      <c r="IO52" s="450"/>
      <c r="IP52" s="450"/>
      <c r="IQ52" s="450"/>
      <c r="IR52" s="450"/>
      <c r="IS52" s="450"/>
      <c r="IT52" s="450"/>
      <c r="IU52" s="450"/>
      <c r="IV52" s="450"/>
      <c r="IW52" s="450"/>
      <c r="IX52" s="450"/>
      <c r="IY52" s="450"/>
      <c r="IZ52" s="450"/>
      <c r="JA52" s="450"/>
      <c r="JB52" s="450"/>
      <c r="JC52" s="450"/>
      <c r="JD52" s="450"/>
      <c r="JE52" s="451"/>
      <c r="JF52" s="451"/>
      <c r="JG52" s="428" t="str">
        <f>IF(COUNTA($IB$4:$JF$4)=0,"",IF('2.ชื่อนักเรียน'!R58="ย้าย","ย้าย",PX52))</f>
        <v/>
      </c>
      <c r="JH52" s="428">
        <v>48</v>
      </c>
      <c r="JI52" s="449"/>
      <c r="JJ52" s="450"/>
      <c r="JK52" s="450"/>
      <c r="JL52" s="450"/>
      <c r="JM52" s="450"/>
      <c r="JN52" s="450"/>
      <c r="JO52" s="450"/>
      <c r="JP52" s="450"/>
      <c r="JQ52" s="450"/>
      <c r="JR52" s="450"/>
      <c r="JS52" s="450"/>
      <c r="JT52" s="450"/>
      <c r="JU52" s="450"/>
      <c r="JV52" s="450"/>
      <c r="JW52" s="450"/>
      <c r="JX52" s="450"/>
      <c r="JY52" s="450"/>
      <c r="JZ52" s="450"/>
      <c r="KA52" s="450"/>
      <c r="KB52" s="450"/>
      <c r="KC52" s="450"/>
      <c r="KD52" s="450"/>
      <c r="KE52" s="450"/>
      <c r="KF52" s="450"/>
      <c r="KG52" s="450"/>
      <c r="KH52" s="450"/>
      <c r="KI52" s="450"/>
      <c r="KJ52" s="450"/>
      <c r="KK52" s="450"/>
      <c r="KL52" s="451"/>
      <c r="KM52" s="451"/>
      <c r="KN52" s="428" t="str">
        <f>IF(COUNTA($JI$4:$KM$4)=0,"",IF('2.ชื่อนักเรียน'!R58="ย้าย","ย้าย",QB52))</f>
        <v/>
      </c>
      <c r="KO52" s="428">
        <v>48</v>
      </c>
      <c r="KP52" s="449"/>
      <c r="KQ52" s="450"/>
      <c r="KR52" s="450"/>
      <c r="KS52" s="450"/>
      <c r="KT52" s="450"/>
      <c r="KU52" s="450"/>
      <c r="KV52" s="450"/>
      <c r="KW52" s="450"/>
      <c r="KX52" s="450"/>
      <c r="KY52" s="450"/>
      <c r="KZ52" s="450"/>
      <c r="LA52" s="450"/>
      <c r="LB52" s="450"/>
      <c r="LC52" s="450"/>
      <c r="LD52" s="450"/>
      <c r="LE52" s="450"/>
      <c r="LF52" s="450"/>
      <c r="LG52" s="450"/>
      <c r="LH52" s="450"/>
      <c r="LI52" s="450"/>
      <c r="LJ52" s="450"/>
      <c r="LK52" s="450"/>
      <c r="LL52" s="450"/>
      <c r="LM52" s="450"/>
      <c r="LN52" s="450"/>
      <c r="LO52" s="450"/>
      <c r="LP52" s="450"/>
      <c r="LQ52" s="450"/>
      <c r="LR52" s="450"/>
      <c r="LS52" s="451"/>
      <c r="LT52" s="451"/>
      <c r="LU52" s="428" t="str">
        <f>IF(COUNTA($KP$4:$LT$4)=0,"",IF('2.ชื่อนักเรียน'!R58="ย้าย","ย้าย",QF52))</f>
        <v/>
      </c>
      <c r="LV52" s="428">
        <v>48</v>
      </c>
      <c r="LW52" s="449"/>
      <c r="LX52" s="450"/>
      <c r="LY52" s="450"/>
      <c r="LZ52" s="450"/>
      <c r="MA52" s="450"/>
      <c r="MB52" s="450"/>
      <c r="MC52" s="450"/>
      <c r="MD52" s="450"/>
      <c r="ME52" s="450"/>
      <c r="MF52" s="450"/>
      <c r="MG52" s="450"/>
      <c r="MH52" s="450"/>
      <c r="MI52" s="450"/>
      <c r="MJ52" s="450"/>
      <c r="MK52" s="450"/>
      <c r="ML52" s="450"/>
      <c r="MM52" s="450"/>
      <c r="MN52" s="450"/>
      <c r="MO52" s="450"/>
      <c r="MP52" s="450"/>
      <c r="MQ52" s="450"/>
      <c r="MR52" s="450"/>
      <c r="MS52" s="450"/>
      <c r="MT52" s="450"/>
      <c r="MU52" s="450"/>
      <c r="MV52" s="450"/>
      <c r="MW52" s="450"/>
      <c r="MX52" s="450"/>
      <c r="MY52" s="450"/>
      <c r="MZ52" s="451"/>
      <c r="NA52" s="451"/>
      <c r="NB52" s="428" t="str">
        <f>IF(COUNTA($LW$5:$NA$5)=0,"",IF('2.ชื่อนักเรียน'!R58="ย้าย","ย้าย",QJ52))</f>
        <v/>
      </c>
      <c r="NC52" s="428">
        <v>48</v>
      </c>
      <c r="ND52" s="449"/>
      <c r="NE52" s="450"/>
      <c r="NF52" s="450"/>
      <c r="NG52" s="450"/>
      <c r="NH52" s="450"/>
      <c r="NI52" s="450"/>
      <c r="NJ52" s="450"/>
      <c r="NK52" s="450"/>
      <c r="NL52" s="450"/>
      <c r="NM52" s="450"/>
      <c r="NN52" s="450"/>
      <c r="NO52" s="450"/>
      <c r="NP52" s="450"/>
      <c r="NQ52" s="450"/>
      <c r="NR52" s="450"/>
      <c r="NS52" s="450"/>
      <c r="NT52" s="450"/>
      <c r="NU52" s="450"/>
      <c r="NV52" s="450"/>
      <c r="NW52" s="450"/>
      <c r="NX52" s="450"/>
      <c r="NY52" s="450"/>
      <c r="NZ52" s="450"/>
      <c r="OA52" s="450"/>
      <c r="OB52" s="450"/>
      <c r="OC52" s="450"/>
      <c r="OD52" s="450"/>
      <c r="OE52" s="450"/>
      <c r="OF52" s="450"/>
      <c r="OG52" s="451"/>
      <c r="OH52" s="451"/>
      <c r="OI52" s="428" t="str">
        <f>IF(COUNTA($ND$4:$OH$4)=0,"",IF('2.ชื่อนักเรียน'!R58="ย้าย","ย้าย",QN52))</f>
        <v/>
      </c>
      <c r="OJ52" s="428">
        <v>48</v>
      </c>
      <c r="OK52" s="439" t="str">
        <f>IF(OR(COUNTA($E$4:$AI$4)=0,$A52=""),"",IF('2.ชื่อนักเรียน'!R58="ย้าย","-",COUNTIF($E52:$AI52,"/")))</f>
        <v/>
      </c>
      <c r="OL52" s="440" t="str">
        <f>IF(OR(COUNTA($E$4:$AI$4)=0,$A52=""),"",IF('2.ชื่อนักเรียน'!R58="ย้าย","-",COUNTIF($E52:$AI52,"ป")))</f>
        <v/>
      </c>
      <c r="OM52" s="440" t="str">
        <f>IF(OR(COUNTA($E$4:$AI$4)=0,$A52=""),"",IF('2.ชื่อนักเรียน'!R58="ย้าย","-",COUNTIF($E52:$AI52,"ล")))</f>
        <v/>
      </c>
      <c r="ON52" s="441" t="str">
        <f>IF(OR(COUNTA($E$4:$AI$4)=0,$A52=""),"",IF('2.ชื่อนักเรียน'!R58="ย้าย","-",COUNTIF($E52:$AI52,"ข")))</f>
        <v/>
      </c>
      <c r="OO52" s="439" t="str">
        <f>IF(OR(COUNTA($AL$4:$BP$4)=0,$A52=""),"",IF('2.ชื่อนักเรียน'!R58="ย้าย","-",COUNTIF($AL52:$BP52,"/")))</f>
        <v/>
      </c>
      <c r="OP52" s="440" t="str">
        <f>IF(OR(COUNTA($AL$4:$BP$4)=0,$A52=""),"",IF('2.ชื่อนักเรียน'!R58="ย้าย","-",COUNTIF($AL52:$BP52,"ป")))</f>
        <v/>
      </c>
      <c r="OQ52" s="440" t="str">
        <f>IF(OR(COUNTA($AL$4:$BP$4)=0,$A52=""),"",IF('2.ชื่อนักเรียน'!R58="ย้าย","-",COUNTIF($AL52:$BP52,"ล")))</f>
        <v/>
      </c>
      <c r="OR52" s="441" t="str">
        <f>IF(OR(COUNTA($AL$4:$BP$4)=0,$A52=""),"",IF('2.ชื่อนักเรียน'!R58="ย้าย","-",COUNTIF($AL52:$BP52,"ข")))</f>
        <v/>
      </c>
      <c r="OS52" s="439" t="str">
        <f>IF(OR(COUNTA($BS$4:$CW$4)=0,$A52=""),"",IF('2.ชื่อนักเรียน'!R58="ย้าย","-",COUNTIF($BS52:$CW52,"/")))</f>
        <v/>
      </c>
      <c r="OT52" s="440" t="str">
        <f>IF(OR(COUNTA($BS$4:$CW$4)=0,$A52=""),"",IF('2.ชื่อนักเรียน'!R58="ย้าย","-",COUNTIF($BS52:$CW52,"ป")))</f>
        <v/>
      </c>
      <c r="OU52" s="440" t="str">
        <f>IF(OR(COUNTA($BS$4:$CW$4)=0,$A52=""),"",IF('2.ชื่อนักเรียน'!R58="ย้าย","-",COUNTIF($BS52:$CW52,"ล")))</f>
        <v/>
      </c>
      <c r="OV52" s="441" t="str">
        <f>IF(OR(COUNTA($BS$4:$CW$4)=0,$A52=""),"",IF('2.ชื่อนักเรียน'!R58="ย้าย","-",COUNTIF($BS52:$CW52,"ข")))</f>
        <v/>
      </c>
      <c r="OW52" s="439" t="str">
        <f>IF(OR(COUNTA($CZ$4:$ED$4)=0,$A52=""),"",IF('2.ชื่อนักเรียน'!R58="ย้าย","-",COUNTIF($CZ52:$ED52,"/")))</f>
        <v/>
      </c>
      <c r="OX52" s="440" t="str">
        <f>IF(OR(COUNTA($CZ$4:$ED$4)=0,$A52=""),"",IF('2.ชื่อนักเรียน'!R58="ย้าย","-",COUNTIF($CZ52:$ED52,"ป")))</f>
        <v/>
      </c>
      <c r="OY52" s="440" t="str">
        <f>IF(OR(COUNTA($CZ$4:$ED$4)=0,A52=""),"",IF('2.ชื่อนักเรียน'!R58="ย้าย","-",COUNTIF($CZ52:$ED52,"ล")))</f>
        <v/>
      </c>
      <c r="OZ52" s="441" t="str">
        <f>IF(OR(COUNTA($CZ$4:$ED$4)=0,A52=""),"",IF('2.ชื่อนักเรียน'!R58="ย้าย","-",COUNTIF($CZ52:$ED52,"ข")))</f>
        <v/>
      </c>
      <c r="PA52" s="439" t="str">
        <f>IF(OR(COUNTA($EG$4:$FK$4)=0,$A52=""),"",IF('2.ชื่อนักเรียน'!R58="ย้าย","-",COUNTIF($EG52:$FK52,"/")))</f>
        <v/>
      </c>
      <c r="PB52" s="440" t="str">
        <f>IF(OR(COUNTA($EG$4:$FK$4)=0,$A52=""),"",IF('2.ชื่อนักเรียน'!R58="ย้าย","-",COUNTIF($EG52:$FK52,"ป")))</f>
        <v/>
      </c>
      <c r="PC52" s="440" t="str">
        <f>IF(OR(COUNTA($EG$4:$FK$4)=0,A52=""),"",IF('2.ชื่อนักเรียน'!R58="ย้าย","-",COUNTIF($EG52:$FK52,"ล")))</f>
        <v/>
      </c>
      <c r="PD52" s="441" t="str">
        <f>IF(OR(COUNTA($EG$4:$FK$4)=0,A52=""),"",IF('2.ชื่อนักเรียน'!R58="ย้าย","-",COUNTIF($EG52:$FK52,"ข")))</f>
        <v/>
      </c>
      <c r="PE52" s="439" t="str">
        <f>IF(OR(COUNTA($FN$4:$GR$4)=0,$A52=""),"",IF('2.ชื่อนักเรียน'!R58="ย้าย","-",COUNTIF($FN52:$GR52,"/")))</f>
        <v/>
      </c>
      <c r="PF52" s="440" t="str">
        <f>IF(OR(COUNTA($FN$4:$GR$4)=0,$A52=""),"",IF('2.ชื่อนักเรียน'!R58="ย้าย","-",COUNTIF($FN52:$GR52,"ป")))</f>
        <v/>
      </c>
      <c r="PG52" s="440" t="str">
        <f>IF(OR(COUNTA($FN$4:$GR$4)=0,A52=""),"",IF('2.ชื่อนักเรียน'!R58="ย้าย","-",COUNTIF($FN52:$GR52,"ล")))</f>
        <v/>
      </c>
      <c r="PH52" s="440" t="str">
        <f>IF(OR(COUNTA($FN$4:$GR$4)=0,A52=""),"",IF('2.ชื่อนักเรียน'!R58="ย้าย","-",COUNTIF($FN52:$GR52,"ข")))</f>
        <v/>
      </c>
      <c r="PI52" s="439" t="str">
        <f>IF(OR(COUNTA($OK$3:$PD$3,$PE$3)=0,$A52=""),"",IF('2.ชื่อนักเรียน'!R58="ย้าย","-",SUM(OK52,OO52,OS52,OW52,PA52,PE52)))</f>
        <v/>
      </c>
      <c r="PJ52" s="440" t="str">
        <f>IF(OR(COUNTA($OK$3:$PD$3,$PE$3)=0,$A52=""),"",IF('2.ชื่อนักเรียน'!R58="ย้าย","-",SUM(OL52,OP52,OT52,OX52,PB52,PF52)))</f>
        <v/>
      </c>
      <c r="PK52" s="440" t="str">
        <f>IF(OR(COUNTA($OK$3:$PD$3,$PE$3)=0,$A52=""),"",IF('2.ชื่อนักเรียน'!R58="ย้าย","-",SUM(OM52,OQ52,OU52,OY52,PC52,PG52)))</f>
        <v/>
      </c>
      <c r="PL52" s="452" t="str">
        <f>IF(OR(COUNTA($OK$3:$PD$3,$PE$3)=0,$A52=""),"",IF('2.ชื่อนักเรียน'!R58="ย้าย","-",SUM(ON52,OR52,OV52,OZ52,PD52,PH52)))</f>
        <v/>
      </c>
      <c r="PM52" s="428" t="str">
        <f t="shared" si="2"/>
        <v/>
      </c>
      <c r="PN52" s="442" t="str">
        <f>IF(PM52="","",IF('2.ชื่อนักเรียน'!R58="ย้าย","ย้าย",(PM52*100)/COUNTA($E$4:$AI$4,$AL$4:$BP$4,$BS$4:$CW$4,$CZ$4:$ED$4,$EG$4:$FK$4)))</f>
        <v/>
      </c>
      <c r="PO52" s="428">
        <v>48</v>
      </c>
      <c r="PP52" s="439" t="str">
        <f>IF(OR(COUNTA($FN$4:$GR$4)=0,$A52=""),"",IF('2.ชื่อนักเรียน'!R58="ย้าย","-",COUNTIF($FN52:$GR52,"/")))</f>
        <v/>
      </c>
      <c r="PQ52" s="440" t="str">
        <f>IF(OR(COUNTA($FN$4:$GR$4)=0,$A52=""),"",IF('2.ชื่อนักเรียน'!R58="ย้าย","-",COUNTIF($FN52:$GR52,"ป")))</f>
        <v/>
      </c>
      <c r="PR52" s="440" t="str">
        <f>IF(OR(COUNTA($FN$4:$GR$4)=0,A52=""),"",IF('2.ชื่อนักเรียน'!R58="ย้าย","-",COUNTIF($FN52:$GR52,"ล")))</f>
        <v/>
      </c>
      <c r="PS52" s="441" t="str">
        <f>IF(OR(COUNTA($FN$4:$GR$4)=0,A52=""),"",IF('2.ชื่อนักเรียน'!R58="ย้าย","-",COUNTIF($FN52:$GR52,"ข")))</f>
        <v/>
      </c>
      <c r="PT52" s="439" t="str">
        <f>IF(OR(COUNTA($GU$4:$HY$4)=0,$A52=""),"",IF('2.ชื่อนักเรียน'!R58="ย้าย","-",COUNTIF($GU52:$HY52,"/")))</f>
        <v/>
      </c>
      <c r="PU52" s="440" t="str">
        <f>IF(OR(COUNTA($GU$4:$HY$4)=0,$A52=""),"",IF('2.ชื่อนักเรียน'!R58="ย้าย","-",COUNTIF($GU52:$HY52,"ป")))</f>
        <v/>
      </c>
      <c r="PV52" s="440" t="str">
        <f>IF(OR(COUNTA($GU$4:$HY$4)=0,$A52=""),"",IF('2.ชื่อนักเรียน'!R58="ย้าย","-",COUNTIF($GU52:$HY52,"ล")))</f>
        <v/>
      </c>
      <c r="PW52" s="441" t="str">
        <f>IF(OR(COUNTA($GU$4:$HY$4)=0,$A52=""),"",IF('2.ชื่อนักเรียน'!R58="ย้าย","-",COUNTIF($GU52:$HY52,"ข")))</f>
        <v/>
      </c>
      <c r="PX52" s="439" t="str">
        <f>IF(OR(COUNTA($IB$4:$JF$4)=0,$A52=""),"",IF('2.ชื่อนักเรียน'!R58="ย้าย","-",COUNTIF($IB52:$JF52,"/")))</f>
        <v/>
      </c>
      <c r="PY52" s="440" t="str">
        <f>IF(OR(COUNTA($IB$4:$JF$4)=0,$A52=""),"",IF('2.ชื่อนักเรียน'!R58="ย้าย","-",COUNTIF($IB52:$JF52,"ป")))</f>
        <v/>
      </c>
      <c r="PZ52" s="440" t="str">
        <f>IF(OR(COUNTA($IB$4:$JF$4)=0,$A52=""),"",IF('2.ชื่อนักเรียน'!R58="ย้าย","-",COUNTIF($IB52:$JF52,"ล")))</f>
        <v/>
      </c>
      <c r="QA52" s="441" t="str">
        <f>IF(OR(COUNTA($IB$4:$JF$4)=0,$A52=""),"",IF('2.ชื่อนักเรียน'!R58="ย้าย","-",COUNTIF($IB52:$JF52,"ข")))</f>
        <v/>
      </c>
      <c r="QB52" s="439" t="str">
        <f>IF(OR(COUNTA($JI$4:$KM$4)=0,$A52=""),"",IF('2.ชื่อนักเรียน'!R58="ย้าย","-",COUNTIF($JI52:$KM52,"/")))</f>
        <v/>
      </c>
      <c r="QC52" s="440" t="str">
        <f>IF(OR(COUNTA($JI$4:$KM$4)=0,$A52=""),"",IF('2.ชื่อนักเรียน'!R58="ย้าย","-",COUNTIF($JI52:$KM52,"ป")))</f>
        <v/>
      </c>
      <c r="QD52" s="440" t="str">
        <f>IF(OR(COUNTA($JI$4:$KM$4)=0,$A52=""),"",IF('2.ชื่อนักเรียน'!R58="ย้าย","-",COUNTIF($JI52:$KM52,"ล")))</f>
        <v/>
      </c>
      <c r="QE52" s="441" t="str">
        <f>IF(OR(COUNTA($JI$4:$KM$4)=0,$A52=""),"",IF('2.ชื่อนักเรียน'!R58="ย้าย","-",COUNTIF($JI52:$KM52,"ข")))</f>
        <v/>
      </c>
      <c r="QF52" s="439" t="str">
        <f>IF(OR(COUNTA($KP$4:$LT$4)=0,$A52=""),"",IF('2.ชื่อนักเรียน'!R58="ย้าย","-",COUNTIF($KP52:$LT52,"/")))</f>
        <v/>
      </c>
      <c r="QG52" s="440" t="str">
        <f>IF(OR(COUNTA($KP$4:$LT$4)=0,$A52=""),"",IF('2.ชื่อนักเรียน'!R58="ย้าย","-",COUNTIF($KP52:$LT52,"ป")))</f>
        <v/>
      </c>
      <c r="QH52" s="440" t="str">
        <f>IF(OR(COUNTA($KP$4:$LT$4)=0,$A52=""),"",IF('2.ชื่อนักเรียน'!R58="ย้าย","-",COUNTIF($KP52:$LT52,"ล")))</f>
        <v/>
      </c>
      <c r="QI52" s="441" t="str">
        <f>IF(OR(COUNTA($KP$4:$LT$4)=0,$A52=""),"",IF('2.ชื่อนักเรียน'!R58="ย้าย","-",COUNTIF($KP52:$LT52,"ข")))</f>
        <v/>
      </c>
      <c r="QJ52" s="439" t="str">
        <f>IF(OR(COUNTA($LW$4:$NA$4)=0,$A52=""),"",IF('2.ชื่อนักเรียน'!R58="ย้าย","-",COUNTIF($LW52:$NA52,"/")))</f>
        <v/>
      </c>
      <c r="QK52" s="440" t="str">
        <f>IF(OR(COUNTA($LW$4:$NA$4)=0,$A52=""),"",IF('2.ชื่อนักเรียน'!R58="ย้าย","-",COUNTIF($LW52:$NA52,"ป")))</f>
        <v/>
      </c>
      <c r="QL52" s="440" t="str">
        <f>IF(OR(COUNTA($LW$4:$NA$4)=0,$A52=""),"",IF('2.ชื่อนักเรียน'!R58="ย้าย","-",COUNTIF($LW52:$NA52,"ล")))</f>
        <v/>
      </c>
      <c r="QM52" s="441" t="str">
        <f>IF(OR(COUNTA($LW$4:$NA$4)=0,$A52=""),"",IF('2.ชื่อนักเรียน'!R58="ย้าย","-",COUNTIF($LW52:$NA52,"ข")))</f>
        <v/>
      </c>
      <c r="QN52" s="439" t="str">
        <f>IF(OR(COUNTA($ND$4:$OH$4)=0,$A52=""),"",IF('2.ชื่อนักเรียน'!R58="ย้าย","-",COUNTIF($ND52:$OH52,"/")))</f>
        <v/>
      </c>
      <c r="QO52" s="440" t="str">
        <f>IF(OR(COUNTA($ND$4:$OH$4)=0,$A52=""),"",IF('2.ชื่อนักเรียน'!R58="ย้าย","-",COUNTIF($ND52:$OH52,"ป")))</f>
        <v/>
      </c>
      <c r="QP52" s="440" t="str">
        <f>IF(OR(COUNTA($ND$4:$OH$4)=0,$A52=""),"",IF('2.ชื่อนักเรียน'!R58="ย้าย","-",COUNTIF($ND52:$OH52,"ล")))</f>
        <v/>
      </c>
      <c r="QQ52" s="440" t="str">
        <f>IF(OR(COUNTA($ND$4:$OH$4)=0,$A52=""),"",IF('2.ชื่อนักเรียน'!R58="ย้าย","-",COUNTIF($ND52:$OH52,"ข")))</f>
        <v/>
      </c>
      <c r="QR52" s="439" t="str">
        <f>IF(OR(COUNTA($PP$3:$QM$3,$QN$3)=0,$A52=""),"",IF('2.ชื่อนักเรียน'!R58="ย้าย","-",SUM(PP52,PT52,PX52,QB52,QF52,QJ52,QN52)))</f>
        <v/>
      </c>
      <c r="QS52" s="440" t="str">
        <f>IF(OR(COUNTA($PP$3:$QM$3,$QN$3)=0,$A52=""),"",IF('2.ชื่อนักเรียน'!R58="ย้าย","-",SUM(PQ52,PU52,PY52,QC52,QG52,QK52,QO52)))</f>
        <v/>
      </c>
      <c r="QT52" s="440" t="str">
        <f>IF(OR(COUNTA($PP$3:$QM$3,$QN$3)=0,$A52=""),"",IF('2.ชื่อนักเรียน'!R58="ย้าย","-",SUM(PR52,PV52,PZ52,QD52,QH52,QL52,QP52)))</f>
        <v/>
      </c>
      <c r="QU52" s="452" t="str">
        <f>IF(OR(COUNTA($PP$3:$QM$3,$QN$3)=0,$A52=""),"",IF('2.ชื่อนักเรียน'!R58="ย้าย","-",SUM(PS52,PW52,QA52,QE52,QI52,QM52,QQ52)))</f>
        <v/>
      </c>
      <c r="QV52" s="428" t="str">
        <f t="shared" si="3"/>
        <v/>
      </c>
      <c r="QW52" s="442" t="str">
        <f>IF(QV52="","",IF('2.ชื่อนักเรียน'!R58="ย้าย","ย้าย",(QV52*100)/COUNTA($GU$4:$HY$4,$IB$4:$JF$4,$JI$4:$KM$4,$KP$4:$LT$4,$LW$4:$NA$4,$ND$4:$OH$4,$FN$4:$GR$4)))</f>
        <v/>
      </c>
      <c r="QX52" s="453" t="str">
        <f>IF('2.ชื่อนักเรียน'!C58="","",'2.ชื่อนักเรียน'!C58)</f>
        <v/>
      </c>
      <c r="QY52" s="454" t="str">
        <f>IF('2.ชื่อนักเรียน'!D58="","",'2.ชื่อนักเรียน'!D58)</f>
        <v/>
      </c>
      <c r="QZ52" s="428" t="str">
        <f>IF(A52="","",IF('2.ชื่อนักเรียน'!R58="ย้าย","-",$RN$4))</f>
        <v/>
      </c>
      <c r="RA52" s="428" t="str">
        <f>IF(A52="","",IF('2.ชื่อนักเรียน'!R58="ย้าย","-",SUM(PP52,OK52,OO52,OS52,OW52,PA52,PE52,PT52,PX52,QB52,QF52,QJ52,QN52)))</f>
        <v/>
      </c>
      <c r="RB52" s="428" t="str">
        <f>IF(A52="","",IF('2.ชื่อนักเรียน'!R58="ย้าย","-",SUM(PQ52,OL52,OP52,OT52,OX52,PB52,PF52,PU52,PY52,QC52,QG52,QK52,QO52)))</f>
        <v/>
      </c>
      <c r="RC52" s="428" t="str">
        <f>IF(A52="","",IF('2.ชื่อนักเรียน'!R58="ย้าย","-",SUM(PR52,OM52,OQ52,OU52,OY52,PC52,PG52,PV52,PZ52,QD52,QH52,QL52,QP52)))</f>
        <v/>
      </c>
      <c r="RD52" s="455" t="str">
        <f>IF(A52="","",IF('2.ชื่อนักเรียน'!R58="ย้าย","-",SUM(PS52,ON52,OR52,OV52,OZ52,PD52,PH52,PW52,QA52,QE52,QI52,QM52,QQ52)))</f>
        <v/>
      </c>
      <c r="RE52" s="442" t="str">
        <f>IF(A52="","",IF('2.ชื่อนักเรียน'!R58="ย้าย","-",(RA52*100)/QZ52))</f>
        <v/>
      </c>
      <c r="RF52" s="428" t="str">
        <f>IF(A52="","",IF('2.ชื่อนักเรียน'!R58="ย้าย","-",RA52))</f>
        <v/>
      </c>
      <c r="RG52" s="442" t="str">
        <f>IF(A52="","",IF('2.ชื่อนักเรียน'!R58="ย้าย","ย้าย",RE52))</f>
        <v/>
      </c>
      <c r="RH52" s="456"/>
    </row>
    <row r="53" spans="1:476" ht="21" customHeight="1">
      <c r="A53" s="446" t="str">
        <f>IF('2.ชื่อนักเรียน'!C59="","",'2.ชื่อนักเรียน'!C59)</f>
        <v/>
      </c>
      <c r="B53" s="447" t="str">
        <f>IF('2.ชื่อนักเรียน'!D59="","",'2.ชื่อนักเรียน'!D59)</f>
        <v/>
      </c>
      <c r="C53" s="461" t="str">
        <f>IF('2.ชื่อนักเรียน'!R59="","",'2.ชื่อนักเรียน'!R59)</f>
        <v/>
      </c>
      <c r="D53" s="428">
        <v>49</v>
      </c>
      <c r="E53" s="449"/>
      <c r="F53" s="450"/>
      <c r="G53" s="450"/>
      <c r="H53" s="450"/>
      <c r="I53" s="450"/>
      <c r="J53" s="450"/>
      <c r="K53" s="450"/>
      <c r="L53" s="450"/>
      <c r="M53" s="450"/>
      <c r="N53" s="450"/>
      <c r="O53" s="450"/>
      <c r="P53" s="450"/>
      <c r="Q53" s="450"/>
      <c r="R53" s="450"/>
      <c r="S53" s="450"/>
      <c r="T53" s="450"/>
      <c r="U53" s="450"/>
      <c r="V53" s="450"/>
      <c r="W53" s="450"/>
      <c r="X53" s="450"/>
      <c r="Y53" s="450"/>
      <c r="Z53" s="450"/>
      <c r="AA53" s="450"/>
      <c r="AB53" s="450"/>
      <c r="AC53" s="450"/>
      <c r="AD53" s="450"/>
      <c r="AE53" s="450"/>
      <c r="AF53" s="450"/>
      <c r="AG53" s="450"/>
      <c r="AH53" s="450"/>
      <c r="AI53" s="460"/>
      <c r="AJ53" s="428" t="str">
        <f>IF(COUNTA($E$3:$AI$3)=0,"",IF('2.ชื่อนักเรียน'!R59="ย้าย","ย้าย",OK53))</f>
        <v/>
      </c>
      <c r="AK53" s="428">
        <v>49</v>
      </c>
      <c r="AL53" s="459"/>
      <c r="AM53" s="450"/>
      <c r="AN53" s="450"/>
      <c r="AO53" s="450"/>
      <c r="AP53" s="450"/>
      <c r="AQ53" s="450"/>
      <c r="AR53" s="450"/>
      <c r="AS53" s="450"/>
      <c r="AT53" s="450"/>
      <c r="AU53" s="450"/>
      <c r="AV53" s="450"/>
      <c r="AW53" s="450"/>
      <c r="AX53" s="450"/>
      <c r="AY53" s="450"/>
      <c r="AZ53" s="450"/>
      <c r="BA53" s="450"/>
      <c r="BB53" s="450"/>
      <c r="BC53" s="450"/>
      <c r="BD53" s="450"/>
      <c r="BE53" s="450"/>
      <c r="BF53" s="450"/>
      <c r="BG53" s="450"/>
      <c r="BH53" s="450"/>
      <c r="BI53" s="450"/>
      <c r="BJ53" s="450"/>
      <c r="BK53" s="450"/>
      <c r="BL53" s="450"/>
      <c r="BM53" s="450"/>
      <c r="BN53" s="450"/>
      <c r="BO53" s="450"/>
      <c r="BP53" s="451"/>
      <c r="BQ53" s="428" t="str">
        <f>IF(COUNTA($AL$4:$BP$4)=0,"",IF('2.ชื่อนักเรียน'!R59="ย้าย","ย้าย",OO53))</f>
        <v/>
      </c>
      <c r="BR53" s="428">
        <v>49</v>
      </c>
      <c r="BS53" s="459"/>
      <c r="BT53" s="450"/>
      <c r="BU53" s="450"/>
      <c r="BV53" s="450"/>
      <c r="BW53" s="450"/>
      <c r="BX53" s="450"/>
      <c r="BY53" s="450"/>
      <c r="BZ53" s="450"/>
      <c r="CA53" s="450"/>
      <c r="CB53" s="450"/>
      <c r="CC53" s="450"/>
      <c r="CD53" s="450"/>
      <c r="CE53" s="450"/>
      <c r="CF53" s="450"/>
      <c r="CG53" s="450"/>
      <c r="CH53" s="450"/>
      <c r="CI53" s="450"/>
      <c r="CJ53" s="450"/>
      <c r="CK53" s="450"/>
      <c r="CL53" s="450"/>
      <c r="CM53" s="450"/>
      <c r="CN53" s="450"/>
      <c r="CO53" s="450"/>
      <c r="CP53" s="450"/>
      <c r="CQ53" s="450"/>
      <c r="CR53" s="450"/>
      <c r="CS53" s="450"/>
      <c r="CT53" s="450"/>
      <c r="CU53" s="450"/>
      <c r="CV53" s="450"/>
      <c r="CW53" s="451"/>
      <c r="CX53" s="428" t="str">
        <f>IF(COUNTA($BS$4:$CW$4)=0,"",IF('2.ชื่อนักเรียน'!R59="ย้าย","ย้าย",OS53))</f>
        <v/>
      </c>
      <c r="CY53" s="428">
        <v>49</v>
      </c>
      <c r="CZ53" s="449"/>
      <c r="DA53" s="450"/>
      <c r="DB53" s="450"/>
      <c r="DC53" s="450"/>
      <c r="DD53" s="450"/>
      <c r="DE53" s="450"/>
      <c r="DF53" s="450"/>
      <c r="DG53" s="450"/>
      <c r="DH53" s="450"/>
      <c r="DI53" s="450"/>
      <c r="DJ53" s="450"/>
      <c r="DK53" s="450"/>
      <c r="DL53" s="450"/>
      <c r="DM53" s="450"/>
      <c r="DN53" s="450"/>
      <c r="DO53" s="450"/>
      <c r="DP53" s="450"/>
      <c r="DQ53" s="450"/>
      <c r="DR53" s="450"/>
      <c r="DS53" s="450"/>
      <c r="DT53" s="450"/>
      <c r="DU53" s="450"/>
      <c r="DV53" s="450"/>
      <c r="DW53" s="450"/>
      <c r="DX53" s="450"/>
      <c r="DY53" s="450"/>
      <c r="DZ53" s="450"/>
      <c r="EA53" s="450"/>
      <c r="EB53" s="450"/>
      <c r="EC53" s="451"/>
      <c r="ED53" s="451"/>
      <c r="EE53" s="428" t="str">
        <f>IF(COUNTA($CZ$4:$ED$4)=0,"",IF('2.ชื่อนักเรียน'!R59="ย้าย","ย้าย",OW53))</f>
        <v/>
      </c>
      <c r="EF53" s="428">
        <v>49</v>
      </c>
      <c r="EG53" s="449"/>
      <c r="EH53" s="450"/>
      <c r="EI53" s="450"/>
      <c r="EJ53" s="450"/>
      <c r="EK53" s="450"/>
      <c r="EL53" s="450"/>
      <c r="EM53" s="450"/>
      <c r="EN53" s="450"/>
      <c r="EO53" s="450"/>
      <c r="EP53" s="450"/>
      <c r="EQ53" s="450"/>
      <c r="ER53" s="450"/>
      <c r="ES53" s="450"/>
      <c r="ET53" s="450"/>
      <c r="EU53" s="450"/>
      <c r="EV53" s="450"/>
      <c r="EW53" s="450"/>
      <c r="EX53" s="450"/>
      <c r="EY53" s="450"/>
      <c r="EZ53" s="450"/>
      <c r="FA53" s="450"/>
      <c r="FB53" s="450"/>
      <c r="FC53" s="450"/>
      <c r="FD53" s="450"/>
      <c r="FE53" s="450"/>
      <c r="FF53" s="450"/>
      <c r="FG53" s="450"/>
      <c r="FH53" s="450"/>
      <c r="FI53" s="450"/>
      <c r="FJ53" s="451"/>
      <c r="FK53" s="451"/>
      <c r="FL53" s="428" t="str">
        <f>IF(COUNTA($EG$4:$FK$4)=0,"",IF('2.ชื่อนักเรียน'!R59="ย้าย","ย้าย",PA53))</f>
        <v/>
      </c>
      <c r="FM53" s="428">
        <v>49</v>
      </c>
      <c r="FN53" s="449"/>
      <c r="FO53" s="450"/>
      <c r="FP53" s="450"/>
      <c r="FQ53" s="450"/>
      <c r="FR53" s="450"/>
      <c r="FS53" s="450"/>
      <c r="FT53" s="450"/>
      <c r="FU53" s="450"/>
      <c r="FV53" s="450"/>
      <c r="FW53" s="450"/>
      <c r="FX53" s="450"/>
      <c r="FY53" s="450"/>
      <c r="FZ53" s="450"/>
      <c r="GA53" s="450"/>
      <c r="GB53" s="450"/>
      <c r="GC53" s="450"/>
      <c r="GD53" s="450"/>
      <c r="GE53" s="450"/>
      <c r="GF53" s="450"/>
      <c r="GG53" s="450"/>
      <c r="GH53" s="450"/>
      <c r="GI53" s="450"/>
      <c r="GJ53" s="450"/>
      <c r="GK53" s="450"/>
      <c r="GL53" s="450"/>
      <c r="GM53" s="450"/>
      <c r="GN53" s="450"/>
      <c r="GO53" s="450"/>
      <c r="GP53" s="450"/>
      <c r="GQ53" s="451"/>
      <c r="GR53" s="451"/>
      <c r="GS53" s="428" t="str">
        <f>IF(COUNTA($FN$4:$GR$4)=0,"",IF('2.ชื่อนักเรียน'!R59="ย้าย","ย้าย",PE53))</f>
        <v/>
      </c>
      <c r="GT53" s="428">
        <v>49</v>
      </c>
      <c r="GU53" s="449"/>
      <c r="GV53" s="450"/>
      <c r="GW53" s="450"/>
      <c r="GX53" s="450"/>
      <c r="GY53" s="450"/>
      <c r="GZ53" s="450"/>
      <c r="HA53" s="450"/>
      <c r="HB53" s="450"/>
      <c r="HC53" s="450"/>
      <c r="HD53" s="450"/>
      <c r="HE53" s="450"/>
      <c r="HF53" s="450"/>
      <c r="HG53" s="450"/>
      <c r="HH53" s="450"/>
      <c r="HI53" s="450"/>
      <c r="HJ53" s="450"/>
      <c r="HK53" s="450"/>
      <c r="HL53" s="450"/>
      <c r="HM53" s="450"/>
      <c r="HN53" s="450"/>
      <c r="HO53" s="450"/>
      <c r="HP53" s="450"/>
      <c r="HQ53" s="450"/>
      <c r="HR53" s="450"/>
      <c r="HS53" s="450"/>
      <c r="HT53" s="450"/>
      <c r="HU53" s="450"/>
      <c r="HV53" s="450"/>
      <c r="HW53" s="450"/>
      <c r="HX53" s="451"/>
      <c r="HY53" s="451"/>
      <c r="HZ53" s="428" t="str">
        <f>IF(COUNTA($GU$4:HY52)=0,"",IF('2.ชื่อนักเรียน'!R59="ย้าย","ย้าย",PT53))</f>
        <v/>
      </c>
      <c r="IA53" s="428">
        <v>49</v>
      </c>
      <c r="IB53" s="449"/>
      <c r="IC53" s="450"/>
      <c r="ID53" s="450"/>
      <c r="IE53" s="450"/>
      <c r="IF53" s="450"/>
      <c r="IG53" s="450"/>
      <c r="IH53" s="450"/>
      <c r="II53" s="450"/>
      <c r="IJ53" s="450"/>
      <c r="IK53" s="450"/>
      <c r="IL53" s="450"/>
      <c r="IM53" s="450"/>
      <c r="IN53" s="450"/>
      <c r="IO53" s="450"/>
      <c r="IP53" s="450"/>
      <c r="IQ53" s="450"/>
      <c r="IR53" s="450"/>
      <c r="IS53" s="450"/>
      <c r="IT53" s="450"/>
      <c r="IU53" s="450"/>
      <c r="IV53" s="450"/>
      <c r="IW53" s="450"/>
      <c r="IX53" s="450"/>
      <c r="IY53" s="450"/>
      <c r="IZ53" s="450"/>
      <c r="JA53" s="450"/>
      <c r="JB53" s="450"/>
      <c r="JC53" s="450"/>
      <c r="JD53" s="450"/>
      <c r="JE53" s="451"/>
      <c r="JF53" s="451"/>
      <c r="JG53" s="428" t="str">
        <f>IF(COUNTA($IB$4:$JF$4)=0,"",IF('2.ชื่อนักเรียน'!R59="ย้าย","ย้าย",PX53))</f>
        <v/>
      </c>
      <c r="JH53" s="428">
        <v>49</v>
      </c>
      <c r="JI53" s="449"/>
      <c r="JJ53" s="450"/>
      <c r="JK53" s="450"/>
      <c r="JL53" s="450"/>
      <c r="JM53" s="450"/>
      <c r="JN53" s="450"/>
      <c r="JO53" s="450"/>
      <c r="JP53" s="450"/>
      <c r="JQ53" s="450"/>
      <c r="JR53" s="450"/>
      <c r="JS53" s="450"/>
      <c r="JT53" s="450"/>
      <c r="JU53" s="450"/>
      <c r="JV53" s="450"/>
      <c r="JW53" s="450"/>
      <c r="JX53" s="450"/>
      <c r="JY53" s="450"/>
      <c r="JZ53" s="450"/>
      <c r="KA53" s="450"/>
      <c r="KB53" s="450"/>
      <c r="KC53" s="450"/>
      <c r="KD53" s="450"/>
      <c r="KE53" s="450"/>
      <c r="KF53" s="450"/>
      <c r="KG53" s="450"/>
      <c r="KH53" s="450"/>
      <c r="KI53" s="450"/>
      <c r="KJ53" s="450"/>
      <c r="KK53" s="450"/>
      <c r="KL53" s="451"/>
      <c r="KM53" s="451"/>
      <c r="KN53" s="428" t="str">
        <f>IF(COUNTA($JI$4:$KM$4)=0,"",IF('2.ชื่อนักเรียน'!R59="ย้าย","ย้าย",QB53))</f>
        <v/>
      </c>
      <c r="KO53" s="428">
        <v>49</v>
      </c>
      <c r="KP53" s="449"/>
      <c r="KQ53" s="450"/>
      <c r="KR53" s="450"/>
      <c r="KS53" s="450"/>
      <c r="KT53" s="450"/>
      <c r="KU53" s="450"/>
      <c r="KV53" s="450"/>
      <c r="KW53" s="450"/>
      <c r="KX53" s="450"/>
      <c r="KY53" s="450"/>
      <c r="KZ53" s="450"/>
      <c r="LA53" s="450"/>
      <c r="LB53" s="450"/>
      <c r="LC53" s="450"/>
      <c r="LD53" s="450"/>
      <c r="LE53" s="450"/>
      <c r="LF53" s="450"/>
      <c r="LG53" s="450"/>
      <c r="LH53" s="450"/>
      <c r="LI53" s="450"/>
      <c r="LJ53" s="450"/>
      <c r="LK53" s="450"/>
      <c r="LL53" s="450"/>
      <c r="LM53" s="450"/>
      <c r="LN53" s="450"/>
      <c r="LO53" s="450"/>
      <c r="LP53" s="450"/>
      <c r="LQ53" s="450"/>
      <c r="LR53" s="450"/>
      <c r="LS53" s="451"/>
      <c r="LT53" s="451"/>
      <c r="LU53" s="428" t="str">
        <f>IF(COUNTA($KP$4:$LT$4)=0,"",IF('2.ชื่อนักเรียน'!R59="ย้าย","ย้าย",QF53))</f>
        <v/>
      </c>
      <c r="LV53" s="428">
        <v>49</v>
      </c>
      <c r="LW53" s="449"/>
      <c r="LX53" s="450"/>
      <c r="LY53" s="450"/>
      <c r="LZ53" s="450"/>
      <c r="MA53" s="450"/>
      <c r="MB53" s="450"/>
      <c r="MC53" s="450"/>
      <c r="MD53" s="450"/>
      <c r="ME53" s="450"/>
      <c r="MF53" s="450"/>
      <c r="MG53" s="450"/>
      <c r="MH53" s="450"/>
      <c r="MI53" s="450"/>
      <c r="MJ53" s="450"/>
      <c r="MK53" s="450"/>
      <c r="ML53" s="450"/>
      <c r="MM53" s="450"/>
      <c r="MN53" s="450"/>
      <c r="MO53" s="450"/>
      <c r="MP53" s="450"/>
      <c r="MQ53" s="450"/>
      <c r="MR53" s="450"/>
      <c r="MS53" s="450"/>
      <c r="MT53" s="450"/>
      <c r="MU53" s="450"/>
      <c r="MV53" s="450"/>
      <c r="MW53" s="450"/>
      <c r="MX53" s="450"/>
      <c r="MY53" s="450"/>
      <c r="MZ53" s="451"/>
      <c r="NA53" s="451"/>
      <c r="NB53" s="428" t="str">
        <f>IF(COUNTA($LW$5:$NA$5)=0,"",IF('2.ชื่อนักเรียน'!R59="ย้าย","ย้าย",QJ53))</f>
        <v/>
      </c>
      <c r="NC53" s="428">
        <v>49</v>
      </c>
      <c r="ND53" s="449"/>
      <c r="NE53" s="450"/>
      <c r="NF53" s="450"/>
      <c r="NG53" s="450"/>
      <c r="NH53" s="450"/>
      <c r="NI53" s="450"/>
      <c r="NJ53" s="450"/>
      <c r="NK53" s="450"/>
      <c r="NL53" s="450"/>
      <c r="NM53" s="450"/>
      <c r="NN53" s="450"/>
      <c r="NO53" s="450"/>
      <c r="NP53" s="450"/>
      <c r="NQ53" s="450"/>
      <c r="NR53" s="450"/>
      <c r="NS53" s="450"/>
      <c r="NT53" s="450"/>
      <c r="NU53" s="450"/>
      <c r="NV53" s="450"/>
      <c r="NW53" s="450"/>
      <c r="NX53" s="450"/>
      <c r="NY53" s="450"/>
      <c r="NZ53" s="450"/>
      <c r="OA53" s="450"/>
      <c r="OB53" s="450"/>
      <c r="OC53" s="450"/>
      <c r="OD53" s="450"/>
      <c r="OE53" s="450"/>
      <c r="OF53" s="450"/>
      <c r="OG53" s="451"/>
      <c r="OH53" s="451"/>
      <c r="OI53" s="428" t="str">
        <f>IF(COUNTA($ND$4:$OH$4)=0,"",IF('2.ชื่อนักเรียน'!R59="ย้าย","ย้าย",QN53))</f>
        <v/>
      </c>
      <c r="OJ53" s="428">
        <v>49</v>
      </c>
      <c r="OK53" s="439" t="str">
        <f>IF(OR(COUNTA($E$4:$AI$4)=0,$A53=""),"",IF('2.ชื่อนักเรียน'!R59="ย้าย","-",COUNTIF($E53:$AI53,"/")))</f>
        <v/>
      </c>
      <c r="OL53" s="440" t="str">
        <f>IF(OR(COUNTA($E$4:$AI$4)=0,$A53=""),"",IF('2.ชื่อนักเรียน'!R59="ย้าย","-",COUNTIF($E53:$AI53,"ป")))</f>
        <v/>
      </c>
      <c r="OM53" s="440" t="str">
        <f>IF(OR(COUNTA($E$4:$AI$4)=0,$A53=""),"",IF('2.ชื่อนักเรียน'!R59="ย้าย","-",COUNTIF($E53:$AI53,"ล")))</f>
        <v/>
      </c>
      <c r="ON53" s="441" t="str">
        <f>IF(OR(COUNTA($E$4:$AI$4)=0,$A53=""),"",IF('2.ชื่อนักเรียน'!R59="ย้าย","-",COUNTIF($E53:$AI53,"ข")))</f>
        <v/>
      </c>
      <c r="OO53" s="439" t="str">
        <f>IF(OR(COUNTA($AL$4:$BP$4)=0,$A53=""),"",IF('2.ชื่อนักเรียน'!R59="ย้าย","-",COUNTIF($AL53:$BP53,"/")))</f>
        <v/>
      </c>
      <c r="OP53" s="440" t="str">
        <f>IF(OR(COUNTA($AL$4:$BP$4)=0,$A53=""),"",IF('2.ชื่อนักเรียน'!R59="ย้าย","-",COUNTIF($AL53:$BP53,"ป")))</f>
        <v/>
      </c>
      <c r="OQ53" s="440" t="str">
        <f>IF(OR(COUNTA($AL$4:$BP$4)=0,$A53=""),"",IF('2.ชื่อนักเรียน'!R59="ย้าย","-",COUNTIF($AL53:$BP53,"ล")))</f>
        <v/>
      </c>
      <c r="OR53" s="441" t="str">
        <f>IF(OR(COUNTA($AL$4:$BP$4)=0,$A53=""),"",IF('2.ชื่อนักเรียน'!R59="ย้าย","-",COUNTIF($AL53:$BP53,"ข")))</f>
        <v/>
      </c>
      <c r="OS53" s="439" t="str">
        <f>IF(OR(COUNTA($BS$4:$CW$4)=0,$A53=""),"",IF('2.ชื่อนักเรียน'!R59="ย้าย","-",COUNTIF($BS53:$CW53,"/")))</f>
        <v/>
      </c>
      <c r="OT53" s="440" t="str">
        <f>IF(OR(COUNTA($BS$4:$CW$4)=0,$A53=""),"",IF('2.ชื่อนักเรียน'!R59="ย้าย","-",COUNTIF($BS53:$CW53,"ป")))</f>
        <v/>
      </c>
      <c r="OU53" s="440" t="str">
        <f>IF(OR(COUNTA($BS$4:$CW$4)=0,$A53=""),"",IF('2.ชื่อนักเรียน'!R59="ย้าย","-",COUNTIF($BS53:$CW53,"ล")))</f>
        <v/>
      </c>
      <c r="OV53" s="441" t="str">
        <f>IF(OR(COUNTA($BS$4:$CW$4)=0,$A53=""),"",IF('2.ชื่อนักเรียน'!R59="ย้าย","-",COUNTIF($BS53:$CW53,"ข")))</f>
        <v/>
      </c>
      <c r="OW53" s="439" t="str">
        <f>IF(OR(COUNTA($CZ$4:$ED$4)=0,$A53=""),"",IF('2.ชื่อนักเรียน'!R59="ย้าย","-",COUNTIF($CZ53:$ED53,"/")))</f>
        <v/>
      </c>
      <c r="OX53" s="440" t="str">
        <f>IF(OR(COUNTA($CZ$4:$ED$4)=0,$A53=""),"",IF('2.ชื่อนักเรียน'!R59="ย้าย","-",COUNTIF($CZ53:$ED53,"ป")))</f>
        <v/>
      </c>
      <c r="OY53" s="440" t="str">
        <f>IF(OR(COUNTA($CZ$4:$ED$4)=0,A53=""),"",IF('2.ชื่อนักเรียน'!R59="ย้าย","-",COUNTIF($CZ53:$ED53,"ล")))</f>
        <v/>
      </c>
      <c r="OZ53" s="441" t="str">
        <f>IF(OR(COUNTA($CZ$4:$ED$4)=0,A53=""),"",IF('2.ชื่อนักเรียน'!R59="ย้าย","-",COUNTIF($CZ53:$ED53,"ข")))</f>
        <v/>
      </c>
      <c r="PA53" s="439" t="str">
        <f>IF(OR(COUNTA($EG$4:$FK$4)=0,$A53=""),"",IF('2.ชื่อนักเรียน'!R59="ย้าย","-",COUNTIF($EG53:$FK53,"/")))</f>
        <v/>
      </c>
      <c r="PB53" s="440" t="str">
        <f>IF(OR(COUNTA($EG$4:$FK$4)=0,$A53=""),"",IF('2.ชื่อนักเรียน'!R59="ย้าย","-",COUNTIF($EG53:$FK53,"ป")))</f>
        <v/>
      </c>
      <c r="PC53" s="440" t="str">
        <f>IF(OR(COUNTA($EG$4:$FK$4)=0,A53=""),"",IF('2.ชื่อนักเรียน'!R59="ย้าย","-",COUNTIF($EG53:$FK53,"ล")))</f>
        <v/>
      </c>
      <c r="PD53" s="441" t="str">
        <f>IF(OR(COUNTA($EG$4:$FK$4)=0,A53=""),"",IF('2.ชื่อนักเรียน'!R59="ย้าย","-",COUNTIF($EG53:$FK53,"ข")))</f>
        <v/>
      </c>
      <c r="PE53" s="439" t="str">
        <f>IF(OR(COUNTA($FN$4:$GR$4)=0,$A53=""),"",IF('2.ชื่อนักเรียน'!R59="ย้าย","-",COUNTIF($FN53:$GR53,"/")))</f>
        <v/>
      </c>
      <c r="PF53" s="440" t="str">
        <f>IF(OR(COUNTA($FN$4:$GR$4)=0,$A53=""),"",IF('2.ชื่อนักเรียน'!R59="ย้าย","-",COUNTIF($FN53:$GR53,"ป")))</f>
        <v/>
      </c>
      <c r="PG53" s="440" t="str">
        <f>IF(OR(COUNTA($FN$4:$GR$4)=0,A53=""),"",IF('2.ชื่อนักเรียน'!R59="ย้าย","-",COUNTIF($FN53:$GR53,"ล")))</f>
        <v/>
      </c>
      <c r="PH53" s="440" t="str">
        <f>IF(OR(COUNTA($FN$4:$GR$4)=0,A53=""),"",IF('2.ชื่อนักเรียน'!R59="ย้าย","-",COUNTIF($FN53:$GR53,"ข")))</f>
        <v/>
      </c>
      <c r="PI53" s="439" t="str">
        <f>IF(OR(COUNTA($OK$3:$PD$3,$PE$3)=0,$A53=""),"",IF('2.ชื่อนักเรียน'!R59="ย้าย","-",SUM(OK53,OO53,OS53,OW53,PA53,PE53)))</f>
        <v/>
      </c>
      <c r="PJ53" s="440" t="str">
        <f>IF(OR(COUNTA($OK$3:$PD$3,$PE$3)=0,$A53=""),"",IF('2.ชื่อนักเรียน'!R59="ย้าย","-",SUM(OL53,OP53,OT53,OX53,PB53,PF53)))</f>
        <v/>
      </c>
      <c r="PK53" s="440" t="str">
        <f>IF(OR(COUNTA($OK$3:$PD$3,$PE$3)=0,$A53=""),"",IF('2.ชื่อนักเรียน'!R59="ย้าย","-",SUM(OM53,OQ53,OU53,OY53,PC53,PG53)))</f>
        <v/>
      </c>
      <c r="PL53" s="452" t="str">
        <f>IF(OR(COUNTA($OK$3:$PD$3,$PE$3)=0,$A53=""),"",IF('2.ชื่อนักเรียน'!R59="ย้าย","-",SUM(ON53,OR53,OV53,OZ53,PD53,PH53)))</f>
        <v/>
      </c>
      <c r="PM53" s="428" t="str">
        <f t="shared" si="2"/>
        <v/>
      </c>
      <c r="PN53" s="442" t="str">
        <f>IF(PM53="","",IF('2.ชื่อนักเรียน'!R59="ย้าย","ย้าย",(PM53*100)/COUNTA($E$4:$AI$4,$AL$4:$BP$4,$BS$4:$CW$4,$CZ$4:$ED$4,$EG$4:$FK$4)))</f>
        <v/>
      </c>
      <c r="PO53" s="428">
        <v>49</v>
      </c>
      <c r="PP53" s="439" t="str">
        <f>IF(OR(COUNTA($FN$4:$GR$4)=0,$A53=""),"",IF('2.ชื่อนักเรียน'!R59="ย้าย","-",COUNTIF($FN53:$GR53,"/")))</f>
        <v/>
      </c>
      <c r="PQ53" s="440" t="str">
        <f>IF(OR(COUNTA($FN$4:$GR$4)=0,$A53=""),"",IF('2.ชื่อนักเรียน'!R59="ย้าย","-",COUNTIF($FN53:$GR53,"ป")))</f>
        <v/>
      </c>
      <c r="PR53" s="440" t="str">
        <f>IF(OR(COUNTA($FN$4:$GR$4)=0,A53=""),"",IF('2.ชื่อนักเรียน'!R59="ย้าย","-",COUNTIF($FN53:$GR53,"ล")))</f>
        <v/>
      </c>
      <c r="PS53" s="441" t="str">
        <f>IF(OR(COUNTA($FN$4:$GR$4)=0,A53=""),"",IF('2.ชื่อนักเรียน'!R59="ย้าย","-",COUNTIF($FN53:$GR53,"ข")))</f>
        <v/>
      </c>
      <c r="PT53" s="439" t="str">
        <f>IF(OR(COUNTA($GU$4:$HY$4)=0,$A53=""),"",IF('2.ชื่อนักเรียน'!R59="ย้าย","-",COUNTIF($GU53:$HY53,"/")))</f>
        <v/>
      </c>
      <c r="PU53" s="440" t="str">
        <f>IF(OR(COUNTA($GU$4:$HY$4)=0,$A53=""),"",IF('2.ชื่อนักเรียน'!R59="ย้าย","-",COUNTIF($GU53:$HY53,"ป")))</f>
        <v/>
      </c>
      <c r="PV53" s="440" t="str">
        <f>IF(OR(COUNTA($GU$4:$HY$4)=0,$A53=""),"",IF('2.ชื่อนักเรียน'!R59="ย้าย","-",COUNTIF($GU53:$HY53,"ล")))</f>
        <v/>
      </c>
      <c r="PW53" s="441" t="str">
        <f>IF(OR(COUNTA($GU$4:$HY$4)=0,$A53=""),"",IF('2.ชื่อนักเรียน'!R59="ย้าย","-",COUNTIF($GU53:$HY53,"ข")))</f>
        <v/>
      </c>
      <c r="PX53" s="439" t="str">
        <f>IF(OR(COUNTA($IB$4:$JF$4)=0,$A53=""),"",IF('2.ชื่อนักเรียน'!R59="ย้าย","-",COUNTIF($IB53:$JF53,"/")))</f>
        <v/>
      </c>
      <c r="PY53" s="440" t="str">
        <f>IF(OR(COUNTA($IB$4:$JF$4)=0,$A53=""),"",IF('2.ชื่อนักเรียน'!R59="ย้าย","-",COUNTIF($IB53:$JF53,"ป")))</f>
        <v/>
      </c>
      <c r="PZ53" s="440" t="str">
        <f>IF(OR(COUNTA($IB$4:$JF$4)=0,$A53=""),"",IF('2.ชื่อนักเรียน'!R59="ย้าย","-",COUNTIF($IB53:$JF53,"ล")))</f>
        <v/>
      </c>
      <c r="QA53" s="441" t="str">
        <f>IF(OR(COUNTA($IB$4:$JF$4)=0,$A53=""),"",IF('2.ชื่อนักเรียน'!R59="ย้าย","-",COUNTIF($IB53:$JF53,"ข")))</f>
        <v/>
      </c>
      <c r="QB53" s="439" t="str">
        <f>IF(OR(COUNTA($JI$4:$KM$4)=0,$A53=""),"",IF('2.ชื่อนักเรียน'!R59="ย้าย","-",COUNTIF($JI53:$KM53,"/")))</f>
        <v/>
      </c>
      <c r="QC53" s="440" t="str">
        <f>IF(OR(COUNTA($JI$4:$KM$4)=0,$A53=""),"",IF('2.ชื่อนักเรียน'!R59="ย้าย","-",COUNTIF($JI53:$KM53,"ป")))</f>
        <v/>
      </c>
      <c r="QD53" s="440" t="str">
        <f>IF(OR(COUNTA($JI$4:$KM$4)=0,$A53=""),"",IF('2.ชื่อนักเรียน'!R59="ย้าย","-",COUNTIF($JI53:$KM53,"ล")))</f>
        <v/>
      </c>
      <c r="QE53" s="441" t="str">
        <f>IF(OR(COUNTA($JI$4:$KM$4)=0,$A53=""),"",IF('2.ชื่อนักเรียน'!R59="ย้าย","-",COUNTIF($JI53:$KM53,"ข")))</f>
        <v/>
      </c>
      <c r="QF53" s="439" t="str">
        <f>IF(OR(COUNTA($KP$4:$LT$4)=0,$A53=""),"",IF('2.ชื่อนักเรียน'!R59="ย้าย","-",COUNTIF($KP53:$LT53,"/")))</f>
        <v/>
      </c>
      <c r="QG53" s="440" t="str">
        <f>IF(OR(COUNTA($KP$4:$LT$4)=0,$A53=""),"",IF('2.ชื่อนักเรียน'!R59="ย้าย","-",COUNTIF($KP53:$LT53,"ป")))</f>
        <v/>
      </c>
      <c r="QH53" s="440" t="str">
        <f>IF(OR(COUNTA($KP$4:$LT$4)=0,$A53=""),"",IF('2.ชื่อนักเรียน'!R59="ย้าย","-",COUNTIF($KP53:$LT53,"ล")))</f>
        <v/>
      </c>
      <c r="QI53" s="441" t="str">
        <f>IF(OR(COUNTA($KP$4:$LT$4)=0,$A53=""),"",IF('2.ชื่อนักเรียน'!R59="ย้าย","-",COUNTIF($KP53:$LT53,"ข")))</f>
        <v/>
      </c>
      <c r="QJ53" s="439" t="str">
        <f>IF(OR(COUNTA($LW$4:$NA$4)=0,$A53=""),"",IF('2.ชื่อนักเรียน'!R59="ย้าย","-",COUNTIF($LW53:$NA53,"/")))</f>
        <v/>
      </c>
      <c r="QK53" s="440" t="str">
        <f>IF(OR(COUNTA($LW$4:$NA$4)=0,$A53=""),"",IF('2.ชื่อนักเรียน'!R59="ย้าย","-",COUNTIF($LW53:$NA53,"ป")))</f>
        <v/>
      </c>
      <c r="QL53" s="440" t="str">
        <f>IF(OR(COUNTA($LW$4:$NA$4)=0,$A53=""),"",IF('2.ชื่อนักเรียน'!R59="ย้าย","-",COUNTIF($LW53:$NA53,"ล")))</f>
        <v/>
      </c>
      <c r="QM53" s="441" t="str">
        <f>IF(OR(COUNTA($LW$4:$NA$4)=0,$A53=""),"",IF('2.ชื่อนักเรียน'!R59="ย้าย","-",COUNTIF($LW53:$NA53,"ข")))</f>
        <v/>
      </c>
      <c r="QN53" s="439" t="str">
        <f>IF(OR(COUNTA($ND$4:$OH$4)=0,$A53=""),"",IF('2.ชื่อนักเรียน'!R59="ย้าย","-",COUNTIF($ND53:$OH53,"/")))</f>
        <v/>
      </c>
      <c r="QO53" s="440" t="str">
        <f>IF(OR(COUNTA($ND$4:$OH$4)=0,$A53=""),"",IF('2.ชื่อนักเรียน'!R59="ย้าย","-",COUNTIF($ND53:$OH53,"ป")))</f>
        <v/>
      </c>
      <c r="QP53" s="440" t="str">
        <f>IF(OR(COUNTA($ND$4:$OH$4)=0,$A53=""),"",IF('2.ชื่อนักเรียน'!R59="ย้าย","-",COUNTIF($ND53:$OH53,"ล")))</f>
        <v/>
      </c>
      <c r="QQ53" s="440" t="str">
        <f>IF(OR(COUNTA($ND$4:$OH$4)=0,$A53=""),"",IF('2.ชื่อนักเรียน'!R59="ย้าย","-",COUNTIF($ND53:$OH53,"ข")))</f>
        <v/>
      </c>
      <c r="QR53" s="439" t="str">
        <f>IF(OR(COUNTA($PP$3:$QM$3,$QN$3)=0,$A53=""),"",IF('2.ชื่อนักเรียน'!R59="ย้าย","-",SUM(PP53,PT53,PX53,QB53,QF53,QJ53,QN53)))</f>
        <v/>
      </c>
      <c r="QS53" s="440" t="str">
        <f>IF(OR(COUNTA($PP$3:$QM$3,$QN$3)=0,$A53=""),"",IF('2.ชื่อนักเรียน'!R59="ย้าย","-",SUM(PQ53,PU53,PY53,QC53,QG53,QK53,QO53)))</f>
        <v/>
      </c>
      <c r="QT53" s="440" t="str">
        <f>IF(OR(COUNTA($PP$3:$QM$3,$QN$3)=0,$A53=""),"",IF('2.ชื่อนักเรียน'!R59="ย้าย","-",SUM(PR53,PV53,PZ53,QD53,QH53,QL53,QP53)))</f>
        <v/>
      </c>
      <c r="QU53" s="452" t="str">
        <f>IF(OR(COUNTA($PP$3:$QM$3,$QN$3)=0,$A53=""),"",IF('2.ชื่อนักเรียน'!R59="ย้าย","-",SUM(PS53,PW53,QA53,QE53,QI53,QM53,QQ53)))</f>
        <v/>
      </c>
      <c r="QV53" s="428" t="str">
        <f t="shared" si="3"/>
        <v/>
      </c>
      <c r="QW53" s="442" t="str">
        <f>IF(QV53="","",IF('2.ชื่อนักเรียน'!R59="ย้าย","ย้าย",(QV53*100)/COUNTA($GU$4:$HY$4,$IB$4:$JF$4,$JI$4:$KM$4,$KP$4:$LT$4,$LW$4:$NA$4,$ND$4:$OH$4,$FN$4:$GR$4)))</f>
        <v/>
      </c>
      <c r="QX53" s="453" t="str">
        <f>IF('2.ชื่อนักเรียน'!C59="","",'2.ชื่อนักเรียน'!C59)</f>
        <v/>
      </c>
      <c r="QY53" s="454" t="str">
        <f>IF('2.ชื่อนักเรียน'!D59="","",'2.ชื่อนักเรียน'!D59)</f>
        <v/>
      </c>
      <c r="QZ53" s="428" t="str">
        <f>IF(A53="","",IF('2.ชื่อนักเรียน'!R59="ย้าย","-",$RN$4))</f>
        <v/>
      </c>
      <c r="RA53" s="428" t="str">
        <f>IF(A53="","",IF('2.ชื่อนักเรียน'!R59="ย้าย","-",SUM(PP53,OK53,OO53,OS53,OW53,PA53,PE53,PT53,PX53,QB53,QF53,QJ53,QN53)))</f>
        <v/>
      </c>
      <c r="RB53" s="428" t="str">
        <f>IF(A53="","",IF('2.ชื่อนักเรียน'!R59="ย้าย","-",SUM(PQ53,OL53,OP53,OT53,OX53,PB53,PF53,PU53,PY53,QC53,QG53,QK53,QO53)))</f>
        <v/>
      </c>
      <c r="RC53" s="428" t="str">
        <f>IF(A53="","",IF('2.ชื่อนักเรียน'!R59="ย้าย","-",SUM(PR53,OM53,OQ53,OU53,OY53,PC53,PG53,PV53,PZ53,QD53,QH53,QL53,QP53)))</f>
        <v/>
      </c>
      <c r="RD53" s="455" t="str">
        <f>IF(A53="","",IF('2.ชื่อนักเรียน'!R59="ย้าย","-",SUM(PS53,ON53,OR53,OV53,OZ53,PD53,PH53,PW53,QA53,QE53,QI53,QM53,QQ53)))</f>
        <v/>
      </c>
      <c r="RE53" s="442" t="str">
        <f>IF(A53="","",IF('2.ชื่อนักเรียน'!R59="ย้าย","-",(RA53*100)/QZ53))</f>
        <v/>
      </c>
      <c r="RF53" s="428" t="str">
        <f>IF(A53="","",IF('2.ชื่อนักเรียน'!R59="ย้าย","-",RA53))</f>
        <v/>
      </c>
      <c r="RG53" s="442" t="str">
        <f>IF(A53="","",IF('2.ชื่อนักเรียน'!R59="ย้าย","ย้าย",RE53))</f>
        <v/>
      </c>
      <c r="RH53" s="456"/>
    </row>
    <row r="54" spans="1:476" ht="21" customHeight="1">
      <c r="A54" s="446" t="str">
        <f>IF('2.ชื่อนักเรียน'!C60="","",'2.ชื่อนักเรียน'!C60)</f>
        <v/>
      </c>
      <c r="B54" s="447" t="str">
        <f>IF('2.ชื่อนักเรียน'!D60="","",'2.ชื่อนักเรียน'!D60)</f>
        <v/>
      </c>
      <c r="C54" s="461" t="str">
        <f>IF('2.ชื่อนักเรียน'!R60="","",'2.ชื่อนักเรียน'!R60)</f>
        <v/>
      </c>
      <c r="D54" s="462">
        <v>50</v>
      </c>
      <c r="E54" s="463"/>
      <c r="F54" s="464"/>
      <c r="G54" s="464"/>
      <c r="H54" s="464"/>
      <c r="I54" s="464"/>
      <c r="J54" s="464"/>
      <c r="K54" s="464"/>
      <c r="L54" s="464"/>
      <c r="M54" s="464"/>
      <c r="N54" s="464"/>
      <c r="O54" s="464"/>
      <c r="P54" s="464"/>
      <c r="Q54" s="464"/>
      <c r="R54" s="464"/>
      <c r="S54" s="464"/>
      <c r="T54" s="464"/>
      <c r="U54" s="464"/>
      <c r="V54" s="464"/>
      <c r="W54" s="464"/>
      <c r="X54" s="464"/>
      <c r="Y54" s="464"/>
      <c r="Z54" s="464"/>
      <c r="AA54" s="464"/>
      <c r="AB54" s="464"/>
      <c r="AC54" s="464"/>
      <c r="AD54" s="464"/>
      <c r="AE54" s="464"/>
      <c r="AF54" s="464"/>
      <c r="AG54" s="464"/>
      <c r="AH54" s="464"/>
      <c r="AI54" s="465"/>
      <c r="AJ54" s="462" t="str">
        <f>IF(COUNTA($E$3:$AI$3)=0,"",IF('2.ชื่อนักเรียน'!R60="ย้าย","ย้าย",OK54))</f>
        <v/>
      </c>
      <c r="AK54" s="458">
        <v>50</v>
      </c>
      <c r="AL54" s="466"/>
      <c r="AM54" s="467"/>
      <c r="AN54" s="467"/>
      <c r="AO54" s="467"/>
      <c r="AP54" s="467"/>
      <c r="AQ54" s="467"/>
      <c r="AR54" s="467"/>
      <c r="AS54" s="467"/>
      <c r="AT54" s="467"/>
      <c r="AU54" s="467"/>
      <c r="AV54" s="467"/>
      <c r="AW54" s="467"/>
      <c r="AX54" s="467"/>
      <c r="AY54" s="467"/>
      <c r="AZ54" s="467"/>
      <c r="BA54" s="467"/>
      <c r="BB54" s="467"/>
      <c r="BC54" s="467"/>
      <c r="BD54" s="467"/>
      <c r="BE54" s="467"/>
      <c r="BF54" s="467"/>
      <c r="BG54" s="467"/>
      <c r="BH54" s="467"/>
      <c r="BI54" s="467"/>
      <c r="BJ54" s="467"/>
      <c r="BK54" s="467"/>
      <c r="BL54" s="467"/>
      <c r="BM54" s="467"/>
      <c r="BN54" s="467"/>
      <c r="BO54" s="468"/>
      <c r="BP54" s="468"/>
      <c r="BQ54" s="419" t="str">
        <f>IF(COUNTA($AL$4:$BP$4)=0,"",IF('2.ชื่อนักเรียน'!R60="ย้าย","ย้าย",OO54))</f>
        <v/>
      </c>
      <c r="BR54" s="458">
        <v>50</v>
      </c>
      <c r="BS54" s="469"/>
      <c r="BT54" s="467"/>
      <c r="BU54" s="467"/>
      <c r="BV54" s="467"/>
      <c r="BW54" s="467"/>
      <c r="BX54" s="467"/>
      <c r="BY54" s="467"/>
      <c r="BZ54" s="467"/>
      <c r="CA54" s="467"/>
      <c r="CB54" s="467"/>
      <c r="CC54" s="467"/>
      <c r="CD54" s="467"/>
      <c r="CE54" s="467"/>
      <c r="CF54" s="467"/>
      <c r="CG54" s="467"/>
      <c r="CH54" s="467"/>
      <c r="CI54" s="467"/>
      <c r="CJ54" s="467"/>
      <c r="CK54" s="467"/>
      <c r="CL54" s="467"/>
      <c r="CM54" s="467"/>
      <c r="CN54" s="467"/>
      <c r="CO54" s="467"/>
      <c r="CP54" s="467"/>
      <c r="CQ54" s="467"/>
      <c r="CR54" s="467"/>
      <c r="CS54" s="467"/>
      <c r="CT54" s="467"/>
      <c r="CU54" s="467"/>
      <c r="CV54" s="468"/>
      <c r="CW54" s="468"/>
      <c r="CX54" s="419" t="str">
        <f>IF(COUNTA($BS$4:$CW$4)=0,"",IF('2.ชื่อนักเรียน'!R60="ย้าย","ย้าย",OS54))</f>
        <v/>
      </c>
      <c r="CY54" s="458">
        <v>50</v>
      </c>
      <c r="CZ54" s="469"/>
      <c r="DA54" s="467"/>
      <c r="DB54" s="467"/>
      <c r="DC54" s="467"/>
      <c r="DD54" s="467"/>
      <c r="DE54" s="467"/>
      <c r="DF54" s="467"/>
      <c r="DG54" s="467"/>
      <c r="DH54" s="467"/>
      <c r="DI54" s="467"/>
      <c r="DJ54" s="467"/>
      <c r="DK54" s="467"/>
      <c r="DL54" s="467"/>
      <c r="DM54" s="467"/>
      <c r="DN54" s="467"/>
      <c r="DO54" s="467"/>
      <c r="DP54" s="467"/>
      <c r="DQ54" s="467"/>
      <c r="DR54" s="467"/>
      <c r="DS54" s="467"/>
      <c r="DT54" s="467"/>
      <c r="DU54" s="467"/>
      <c r="DV54" s="467"/>
      <c r="DW54" s="467"/>
      <c r="DX54" s="467"/>
      <c r="DY54" s="467"/>
      <c r="DZ54" s="467"/>
      <c r="EA54" s="467"/>
      <c r="EB54" s="467"/>
      <c r="EC54" s="468"/>
      <c r="ED54" s="468"/>
      <c r="EE54" s="419" t="str">
        <f>IF(COUNTA($CZ$4:$ED$4)=0,"",IF('2.ชื่อนักเรียน'!R60="ย้าย","ย้าย",OW54))</f>
        <v/>
      </c>
      <c r="EF54" s="458">
        <v>50</v>
      </c>
      <c r="EG54" s="469"/>
      <c r="EH54" s="467"/>
      <c r="EI54" s="467"/>
      <c r="EJ54" s="467"/>
      <c r="EK54" s="467"/>
      <c r="EL54" s="467"/>
      <c r="EM54" s="467"/>
      <c r="EN54" s="467"/>
      <c r="EO54" s="467"/>
      <c r="EP54" s="467"/>
      <c r="EQ54" s="467"/>
      <c r="ER54" s="467"/>
      <c r="ES54" s="467"/>
      <c r="ET54" s="467"/>
      <c r="EU54" s="467"/>
      <c r="EV54" s="467"/>
      <c r="EW54" s="467"/>
      <c r="EX54" s="467"/>
      <c r="EY54" s="467"/>
      <c r="EZ54" s="467"/>
      <c r="FA54" s="467"/>
      <c r="FB54" s="467"/>
      <c r="FC54" s="467"/>
      <c r="FD54" s="467"/>
      <c r="FE54" s="467"/>
      <c r="FF54" s="467"/>
      <c r="FG54" s="467"/>
      <c r="FH54" s="467"/>
      <c r="FI54" s="467"/>
      <c r="FJ54" s="468"/>
      <c r="FK54" s="468"/>
      <c r="FL54" s="419" t="str">
        <f>IF(COUNTA($EG$4:$FK$4)=0,"",IF('2.ชื่อนักเรียน'!R60="ย้าย","ย้าย",PA54))</f>
        <v/>
      </c>
      <c r="FM54" s="458">
        <v>50</v>
      </c>
      <c r="FN54" s="469"/>
      <c r="FO54" s="467"/>
      <c r="FP54" s="467"/>
      <c r="FQ54" s="467"/>
      <c r="FR54" s="467"/>
      <c r="FS54" s="467"/>
      <c r="FT54" s="467"/>
      <c r="FU54" s="467"/>
      <c r="FV54" s="467"/>
      <c r="FW54" s="467"/>
      <c r="FX54" s="467"/>
      <c r="FY54" s="467"/>
      <c r="FZ54" s="467"/>
      <c r="GA54" s="467"/>
      <c r="GB54" s="467"/>
      <c r="GC54" s="467"/>
      <c r="GD54" s="467"/>
      <c r="GE54" s="467"/>
      <c r="GF54" s="467"/>
      <c r="GG54" s="467"/>
      <c r="GH54" s="467"/>
      <c r="GI54" s="467"/>
      <c r="GJ54" s="467"/>
      <c r="GK54" s="467"/>
      <c r="GL54" s="467"/>
      <c r="GM54" s="467"/>
      <c r="GN54" s="467"/>
      <c r="GO54" s="467"/>
      <c r="GP54" s="467"/>
      <c r="GQ54" s="468"/>
      <c r="GR54" s="468"/>
      <c r="GS54" s="419" t="str">
        <f>IF(COUNTA($FN$4:$GR$4)=0,"",IF('2.ชื่อนักเรียน'!R60="ย้าย","ย้าย",PE54))</f>
        <v/>
      </c>
      <c r="GT54" s="458">
        <v>50</v>
      </c>
      <c r="GU54" s="469"/>
      <c r="GV54" s="467"/>
      <c r="GW54" s="467"/>
      <c r="GX54" s="467"/>
      <c r="GY54" s="467"/>
      <c r="GZ54" s="467"/>
      <c r="HA54" s="467"/>
      <c r="HB54" s="467"/>
      <c r="HC54" s="467"/>
      <c r="HD54" s="467"/>
      <c r="HE54" s="467"/>
      <c r="HF54" s="467"/>
      <c r="HG54" s="467"/>
      <c r="HH54" s="467"/>
      <c r="HI54" s="467"/>
      <c r="HJ54" s="467"/>
      <c r="HK54" s="467"/>
      <c r="HL54" s="467"/>
      <c r="HM54" s="467"/>
      <c r="HN54" s="467"/>
      <c r="HO54" s="467"/>
      <c r="HP54" s="467"/>
      <c r="HQ54" s="467"/>
      <c r="HR54" s="467"/>
      <c r="HS54" s="467"/>
      <c r="HT54" s="467"/>
      <c r="HU54" s="467"/>
      <c r="HV54" s="467"/>
      <c r="HW54" s="467"/>
      <c r="HX54" s="468"/>
      <c r="HY54" s="468"/>
      <c r="HZ54" s="419" t="str">
        <f>IF(COUNTA($GU$4:HY53)=0,"",IF('2.ชื่อนักเรียน'!R60="ย้าย","ย้าย",PT54))</f>
        <v/>
      </c>
      <c r="IA54" s="458">
        <v>50</v>
      </c>
      <c r="IB54" s="469"/>
      <c r="IC54" s="467"/>
      <c r="ID54" s="467"/>
      <c r="IE54" s="467"/>
      <c r="IF54" s="467"/>
      <c r="IG54" s="467"/>
      <c r="IH54" s="467"/>
      <c r="II54" s="467"/>
      <c r="IJ54" s="467"/>
      <c r="IK54" s="467"/>
      <c r="IL54" s="467"/>
      <c r="IM54" s="467"/>
      <c r="IN54" s="467"/>
      <c r="IO54" s="467"/>
      <c r="IP54" s="467"/>
      <c r="IQ54" s="467"/>
      <c r="IR54" s="467"/>
      <c r="IS54" s="467"/>
      <c r="IT54" s="467"/>
      <c r="IU54" s="467"/>
      <c r="IV54" s="467"/>
      <c r="IW54" s="467"/>
      <c r="IX54" s="467"/>
      <c r="IY54" s="467"/>
      <c r="IZ54" s="467"/>
      <c r="JA54" s="467"/>
      <c r="JB54" s="467"/>
      <c r="JC54" s="467"/>
      <c r="JD54" s="467"/>
      <c r="JE54" s="468"/>
      <c r="JF54" s="468"/>
      <c r="JG54" s="419" t="str">
        <f>IF(COUNTA($IB$4:$JF$4)=0,"",IF('2.ชื่อนักเรียน'!R60="ย้าย","ย้าย",PX54))</f>
        <v/>
      </c>
      <c r="JH54" s="458">
        <v>50</v>
      </c>
      <c r="JI54" s="469"/>
      <c r="JJ54" s="467"/>
      <c r="JK54" s="467"/>
      <c r="JL54" s="467"/>
      <c r="JM54" s="467"/>
      <c r="JN54" s="467"/>
      <c r="JO54" s="467"/>
      <c r="JP54" s="467"/>
      <c r="JQ54" s="467"/>
      <c r="JR54" s="467"/>
      <c r="JS54" s="467"/>
      <c r="JT54" s="467"/>
      <c r="JU54" s="467"/>
      <c r="JV54" s="467"/>
      <c r="JW54" s="467"/>
      <c r="JX54" s="467"/>
      <c r="JY54" s="467"/>
      <c r="JZ54" s="467"/>
      <c r="KA54" s="467"/>
      <c r="KB54" s="467"/>
      <c r="KC54" s="467"/>
      <c r="KD54" s="467"/>
      <c r="KE54" s="467"/>
      <c r="KF54" s="467"/>
      <c r="KG54" s="467"/>
      <c r="KH54" s="467"/>
      <c r="KI54" s="467"/>
      <c r="KJ54" s="467"/>
      <c r="KK54" s="467"/>
      <c r="KL54" s="468"/>
      <c r="KM54" s="468"/>
      <c r="KN54" s="419" t="str">
        <f>IF(COUNTA($JI$4:$KM$4)=0,"",IF('2.ชื่อนักเรียน'!R60="ย้าย","ย้าย",QB54))</f>
        <v/>
      </c>
      <c r="KO54" s="458">
        <v>50</v>
      </c>
      <c r="KP54" s="469"/>
      <c r="KQ54" s="467"/>
      <c r="KR54" s="467"/>
      <c r="KS54" s="467"/>
      <c r="KT54" s="467"/>
      <c r="KU54" s="467"/>
      <c r="KV54" s="467"/>
      <c r="KW54" s="467"/>
      <c r="KX54" s="467"/>
      <c r="KY54" s="467"/>
      <c r="KZ54" s="467"/>
      <c r="LA54" s="467"/>
      <c r="LB54" s="467"/>
      <c r="LC54" s="467"/>
      <c r="LD54" s="467"/>
      <c r="LE54" s="467"/>
      <c r="LF54" s="467"/>
      <c r="LG54" s="467"/>
      <c r="LH54" s="467"/>
      <c r="LI54" s="467"/>
      <c r="LJ54" s="467"/>
      <c r="LK54" s="467"/>
      <c r="LL54" s="467"/>
      <c r="LM54" s="467"/>
      <c r="LN54" s="467"/>
      <c r="LO54" s="467"/>
      <c r="LP54" s="467"/>
      <c r="LQ54" s="467"/>
      <c r="LR54" s="467"/>
      <c r="LS54" s="468"/>
      <c r="LT54" s="468"/>
      <c r="LU54" s="419" t="str">
        <f>IF(COUNTA($KP$4:$LT$4)=0,"",IF('2.ชื่อนักเรียน'!R60="ย้าย","ย้าย",QF54))</f>
        <v/>
      </c>
      <c r="LV54" s="458">
        <v>50</v>
      </c>
      <c r="LW54" s="469"/>
      <c r="LX54" s="467"/>
      <c r="LY54" s="467"/>
      <c r="LZ54" s="467"/>
      <c r="MA54" s="467"/>
      <c r="MB54" s="467"/>
      <c r="MC54" s="467"/>
      <c r="MD54" s="467"/>
      <c r="ME54" s="467"/>
      <c r="MF54" s="467"/>
      <c r="MG54" s="467"/>
      <c r="MH54" s="467"/>
      <c r="MI54" s="467"/>
      <c r="MJ54" s="467"/>
      <c r="MK54" s="467"/>
      <c r="ML54" s="467"/>
      <c r="MM54" s="467"/>
      <c r="MN54" s="467"/>
      <c r="MO54" s="467"/>
      <c r="MP54" s="467"/>
      <c r="MQ54" s="467"/>
      <c r="MR54" s="467"/>
      <c r="MS54" s="467"/>
      <c r="MT54" s="467"/>
      <c r="MU54" s="467"/>
      <c r="MV54" s="467"/>
      <c r="MW54" s="467"/>
      <c r="MX54" s="467"/>
      <c r="MY54" s="467"/>
      <c r="MZ54" s="468"/>
      <c r="NA54" s="468"/>
      <c r="NB54" s="419" t="str">
        <f>IF(COUNTA($LW$5:$NA$5)=0,"",IF('2.ชื่อนักเรียน'!R60="ย้าย","ย้าย",QJ54))</f>
        <v/>
      </c>
      <c r="NC54" s="458">
        <v>50</v>
      </c>
      <c r="ND54" s="469"/>
      <c r="NE54" s="467"/>
      <c r="NF54" s="467"/>
      <c r="NG54" s="467"/>
      <c r="NH54" s="467"/>
      <c r="NI54" s="467"/>
      <c r="NJ54" s="467"/>
      <c r="NK54" s="467"/>
      <c r="NL54" s="467"/>
      <c r="NM54" s="467"/>
      <c r="NN54" s="467"/>
      <c r="NO54" s="467"/>
      <c r="NP54" s="467"/>
      <c r="NQ54" s="467"/>
      <c r="NR54" s="467"/>
      <c r="NS54" s="467"/>
      <c r="NT54" s="467"/>
      <c r="NU54" s="467"/>
      <c r="NV54" s="467"/>
      <c r="NW54" s="467"/>
      <c r="NX54" s="467"/>
      <c r="NY54" s="467"/>
      <c r="NZ54" s="467"/>
      <c r="OA54" s="467"/>
      <c r="OB54" s="467"/>
      <c r="OC54" s="467"/>
      <c r="OD54" s="467"/>
      <c r="OE54" s="467"/>
      <c r="OF54" s="467"/>
      <c r="OG54" s="468"/>
      <c r="OH54" s="468"/>
      <c r="OI54" s="419" t="str">
        <f>IF(COUNTA($ND$4:$OH$4)=0,"",IF('2.ชื่อนักเรียน'!R60="ย้าย","ย้าย",QN54))</f>
        <v/>
      </c>
      <c r="OJ54" s="458">
        <v>50</v>
      </c>
      <c r="OK54" s="470" t="str">
        <f>IF(OR(COUNTA($E$4:$AI$4)=0,$A54=""),"",IF('2.ชื่อนักเรียน'!R60="ย้าย","-",COUNTIF($E54:$AI54,"/")))</f>
        <v/>
      </c>
      <c r="OL54" s="471" t="str">
        <f>IF(OR(COUNTA($E$4:$AI$4)=0,$A54=""),"",IF('2.ชื่อนักเรียน'!R60="ย้าย","-",COUNTIF($E54:$AI54,"ป")))</f>
        <v/>
      </c>
      <c r="OM54" s="471" t="str">
        <f>IF(OR(COUNTA($E$4:$AI$4)=0,$A54=""),"",IF('2.ชื่อนักเรียน'!R60="ย้าย","-",COUNTIF($E54:$AI54,"ล")))</f>
        <v/>
      </c>
      <c r="ON54" s="472" t="str">
        <f>IF(OR(COUNTA($E$4:$AI$4)=0,$A54=""),"",IF('2.ชื่อนักเรียน'!R60="ย้าย","-",COUNTIF($E54:$AI54,"ข")))</f>
        <v/>
      </c>
      <c r="OO54" s="470" t="str">
        <f>IF(OR(COUNTA($AL$4:$BP$4)=0,$A54=""),"",IF('2.ชื่อนักเรียน'!R60="ย้าย","-",COUNTIF($AL54:$BP54,"/")))</f>
        <v/>
      </c>
      <c r="OP54" s="471" t="str">
        <f>IF(OR(COUNTA($AL$4:$BP$4)=0,$A54=""),"",IF('2.ชื่อนักเรียน'!R60="ย้าย","-",COUNTIF($AL54:$BP54,"ป")))</f>
        <v/>
      </c>
      <c r="OQ54" s="471" t="str">
        <f>IF(OR(COUNTA($AL$4:$BP$4)=0,$A54=""),"",IF('2.ชื่อนักเรียน'!R60="ย้าย","-",COUNTIF($AL54:$BP54,"ล")))</f>
        <v/>
      </c>
      <c r="OR54" s="472" t="str">
        <f>IF(OR(COUNTA($AL$4:$BP$4)=0,$A54=""),"",IF('2.ชื่อนักเรียน'!R60="ย้าย","-",COUNTIF($AL54:$BP54,"ข")))</f>
        <v/>
      </c>
      <c r="OS54" s="470" t="str">
        <f>IF(OR(COUNTA($BS$4:$CW$4)=0,$A54=""),"",IF('2.ชื่อนักเรียน'!R60="ย้าย","-",COUNTIF($BS54:$CW54,"/")))</f>
        <v/>
      </c>
      <c r="OT54" s="471" t="str">
        <f>IF(OR(COUNTA($BS$4:$CW$4)=0,$A54=""),"",IF('2.ชื่อนักเรียน'!R60="ย้าย","-",COUNTIF($BS54:$CW54,"ป")))</f>
        <v/>
      </c>
      <c r="OU54" s="471" t="str">
        <f>IF(OR(COUNTA($BS$4:$CW$4)=0,$A54=""),"",IF('2.ชื่อนักเรียน'!R60="ย้าย","-",COUNTIF($BS54:$CW54,"ล")))</f>
        <v/>
      </c>
      <c r="OV54" s="472" t="str">
        <f>IF(OR(COUNTA($BS$4:$CW$4)=0,$A54=""),"",IF('2.ชื่อนักเรียน'!R60="ย้าย","-",COUNTIF($BS54:$CW54,"ข")))</f>
        <v/>
      </c>
      <c r="OW54" s="470" t="str">
        <f>IF(OR(COUNTA($CZ$4:$ED$4)=0,$A54=""),"",IF('2.ชื่อนักเรียน'!R60="ย้าย","-",COUNTIF($CZ54:$ED54,"/")))</f>
        <v/>
      </c>
      <c r="OX54" s="471" t="str">
        <f>IF(OR(COUNTA($CZ$4:$ED$4)=0,$A54=""),"",IF('2.ชื่อนักเรียน'!R60="ย้าย","-",COUNTIF($CZ54:$ED54,"ป")))</f>
        <v/>
      </c>
      <c r="OY54" s="471" t="str">
        <f>IF(OR(COUNTA($CZ$4:$ED$4)=0,A54=""),"",IF('2.ชื่อนักเรียน'!R60="ย้าย","-",COUNTIF($CZ54:$ED54,"ล")))</f>
        <v/>
      </c>
      <c r="OZ54" s="472" t="str">
        <f>IF(OR(COUNTA($CZ$4:$ED$4)=0,A54=""),"",IF('2.ชื่อนักเรียน'!R60="ย้าย","-",COUNTIF($CZ54:$ED54,"ข")))</f>
        <v/>
      </c>
      <c r="PA54" s="470" t="str">
        <f>IF(OR(COUNTA($EG$4:$FK$4)=0,$A54=""),"",IF('2.ชื่อนักเรียน'!R60="ย้าย","-",COUNTIF($EG54:$FK54,"/")))</f>
        <v/>
      </c>
      <c r="PB54" s="471" t="str">
        <f>IF(OR(COUNTA($EG$4:$FK$4)=0,$A54=""),"",IF('2.ชื่อนักเรียน'!R60="ย้าย","-",COUNTIF($EG54:$FK54,"ป")))</f>
        <v/>
      </c>
      <c r="PC54" s="471" t="str">
        <f>IF(OR(COUNTA($EG$4:$FK$4)=0,A54=""),"",IF('2.ชื่อนักเรียน'!R60="ย้าย","-",COUNTIF($EG54:$FK54,"ล")))</f>
        <v/>
      </c>
      <c r="PD54" s="472" t="str">
        <f>IF(OR(COUNTA($EG$4:$FK$4)=0,A54=""),"",IF('2.ชื่อนักเรียน'!R60="ย้าย","-",COUNTIF($EG54:$FK54,"ข")))</f>
        <v/>
      </c>
      <c r="PE54" s="470" t="str">
        <f>IF(OR(COUNTA($FN$4:$GR$4)=0,$A54=""),"",IF('2.ชื่อนักเรียน'!R60="ย้าย","-",COUNTIF($FN54:$GR54,"/")))</f>
        <v/>
      </c>
      <c r="PF54" s="471" t="str">
        <f>IF(OR(COUNTA($FN$4:$GR$4)=0,$A54=""),"",IF('2.ชื่อนักเรียน'!R60="ย้าย","-",COUNTIF($FN54:$GR54,"ป")))</f>
        <v/>
      </c>
      <c r="PG54" s="471" t="str">
        <f>IF(OR(COUNTA($FN$4:$GR$4)=0,A54=""),"",IF('2.ชื่อนักเรียน'!R60="ย้าย","-",COUNTIF($FN54:$GR54,"ล")))</f>
        <v/>
      </c>
      <c r="PH54" s="471" t="str">
        <f>IF(OR(COUNTA($FN$4:$GR$4)=0,A54=""),"",IF('2.ชื่อนักเรียน'!R60="ย้าย","-",COUNTIF($FN54:$GR54,"ข")))</f>
        <v/>
      </c>
      <c r="PI54" s="470" t="str">
        <f>IF(OR(COUNTA($OK$3:$PD$3,$PE$3)=0,$A54=""),"",IF('2.ชื่อนักเรียน'!R60="ย้าย","-",SUM(OK54,OO54,OS54,OW54,PA54,PE54)))</f>
        <v/>
      </c>
      <c r="PJ54" s="471" t="str">
        <f>IF(OR(COUNTA($OK$3:$PD$3,$PE$3)=0,$A54=""),"",IF('2.ชื่อนักเรียน'!R60="ย้าย","-",SUM(OL54,OP54,OT54,OX54,PB54,PF54)))</f>
        <v/>
      </c>
      <c r="PK54" s="471" t="str">
        <f>IF(OR(COUNTA($OK$3:$PD$3,$PE$3)=0,$A54=""),"",IF('2.ชื่อนักเรียน'!R60="ย้าย","-",SUM(OM54,OQ54,OU54,OY54,PC54,PG54)))</f>
        <v/>
      </c>
      <c r="PL54" s="473" t="str">
        <f>IF(OR(COUNTA($OK$3:$PD$3,$PE$3)=0,$A54=""),"",IF('2.ชื่อนักเรียน'!R60="ย้าย","-",SUM(ON54,OR54,OV54,OZ54,PD54,PH54)))</f>
        <v/>
      </c>
      <c r="PM54" s="419" t="str">
        <f t="shared" si="2"/>
        <v/>
      </c>
      <c r="PN54" s="483" t="str">
        <f>IF(PM54="","",IF('2.ชื่อนักเรียน'!R60="ย้าย","ย้าย",(PM54*100)/COUNTA($E$4:$AI$4,$AL$4:$BP$4,$BS$4:$CW$4,$CZ$4:$ED$4,$EG$4:$FK$4)))</f>
        <v/>
      </c>
      <c r="PO54" s="419">
        <v>50</v>
      </c>
      <c r="PP54" s="488" t="str">
        <f>IF(OR(COUNTA($FN$4:$GR$4)=0,$A54=""),"",IF('2.ชื่อนักเรียน'!R60="ย้าย","-",COUNTIF($FN54:$GR54,"/")))</f>
        <v/>
      </c>
      <c r="PQ54" s="489" t="str">
        <f>IF(OR(COUNTA($FN$4:$GR$4)=0,$A54=""),"",IF('2.ชื่อนักเรียน'!R60="ย้าย","-",COUNTIF($FN54:$GR54,"ป")))</f>
        <v/>
      </c>
      <c r="PR54" s="489" t="str">
        <f>IF(OR(COUNTA($FN$4:$GR$4)=0,A54=""),"",IF('2.ชื่อนักเรียน'!R60="ย้าย","-",COUNTIF($FN54:$GR54,"ล")))</f>
        <v/>
      </c>
      <c r="PS54" s="490" t="str">
        <f>IF(OR(COUNTA($FN$4:$GR$4)=0,A54=""),"",IF('2.ชื่อนักเรียน'!R60="ย้าย","-",COUNTIF($FN54:$GR54,"ข")))</f>
        <v/>
      </c>
      <c r="PT54" s="470" t="str">
        <f>IF(OR(COUNTA($GU$4:$HY$4)=0,$A54=""),"",IF('2.ชื่อนักเรียน'!R60="ย้าย","-",COUNTIF($GU54:$HY54,"/")))</f>
        <v/>
      </c>
      <c r="PU54" s="471" t="str">
        <f>IF(OR(COUNTA($GU$4:$HY$4)=0,$A54=""),"",IF('2.ชื่อนักเรียน'!R60="ย้าย","-",COUNTIF($GU54:$HY54,"ป")))</f>
        <v/>
      </c>
      <c r="PV54" s="471" t="str">
        <f>IF(OR(COUNTA($GU$4:$HY$4)=0,$A54=""),"",IF('2.ชื่อนักเรียน'!R60="ย้าย","-",COUNTIF($GU54:$HY54,"ล")))</f>
        <v/>
      </c>
      <c r="PW54" s="472" t="str">
        <f>IF(OR(COUNTA($GU$4:$HY$4)=0,$A54=""),"",IF('2.ชื่อนักเรียน'!R60="ย้าย","-",COUNTIF($GU54:$HY54,"ข")))</f>
        <v/>
      </c>
      <c r="PX54" s="470" t="str">
        <f>IF(OR(COUNTA($IB$4:$JF$4)=0,$A54=""),"",IF('2.ชื่อนักเรียน'!R60="ย้าย","-",COUNTIF($IB54:$JF54,"/")))</f>
        <v/>
      </c>
      <c r="PY54" s="471" t="str">
        <f>IF(OR(COUNTA($IB$4:$JF$4)=0,$A54=""),"",IF('2.ชื่อนักเรียน'!R60="ย้าย","-",COUNTIF($IB54:$JF54,"ป")))</f>
        <v/>
      </c>
      <c r="PZ54" s="471" t="str">
        <f>IF(OR(COUNTA($IB$4:$JF$4)=0,$A54=""),"",IF('2.ชื่อนักเรียน'!R60="ย้าย","-",COUNTIF($IB54:$JF54,"ล")))</f>
        <v/>
      </c>
      <c r="QA54" s="472" t="str">
        <f>IF(OR(COUNTA($IB$4:$JF$4)=0,$A54=""),"",IF('2.ชื่อนักเรียน'!R60="ย้าย","-",COUNTIF($IB54:$JF54,"ข")))</f>
        <v/>
      </c>
      <c r="QB54" s="470" t="str">
        <f>IF(OR(COUNTA($JI$4:$KM$4)=0,$A54=""),"",IF('2.ชื่อนักเรียน'!R60="ย้าย","-",COUNTIF($JI54:$KM54,"/")))</f>
        <v/>
      </c>
      <c r="QC54" s="471" t="str">
        <f>IF(OR(COUNTA($JI$4:$KM$4)=0,$A54=""),"",IF('2.ชื่อนักเรียน'!R60="ย้าย","-",COUNTIF($JI54:$KM54,"ป")))</f>
        <v/>
      </c>
      <c r="QD54" s="471" t="str">
        <f>IF(OR(COUNTA($JI$4:$KM$4)=0,$A54=""),"",IF('2.ชื่อนักเรียน'!R60="ย้าย","-",COUNTIF($JI54:$KM54,"ล")))</f>
        <v/>
      </c>
      <c r="QE54" s="472" t="str">
        <f>IF(OR(COUNTA($JI$4:$KM$4)=0,$A54=""),"",IF('2.ชื่อนักเรียน'!R60="ย้าย","-",COUNTIF($JI54:$KM54,"ข")))</f>
        <v/>
      </c>
      <c r="QF54" s="470" t="str">
        <f>IF(OR(COUNTA($KP$4:$LT$4)=0,$A54=""),"",IF('2.ชื่อนักเรียน'!R60="ย้าย","-",COUNTIF($KP54:$LT54,"/")))</f>
        <v/>
      </c>
      <c r="QG54" s="471" t="str">
        <f>IF(OR(COUNTA($KP$4:$LT$4)=0,$A54=""),"",IF('2.ชื่อนักเรียน'!R60="ย้าย","-",COUNTIF($KP54:$LT54,"ป")))</f>
        <v/>
      </c>
      <c r="QH54" s="471" t="str">
        <f>IF(OR(COUNTA($KP$4:$LT$4)=0,$A54=""),"",IF('2.ชื่อนักเรียน'!R60="ย้าย","-",COUNTIF($KP54:$LT54,"ล")))</f>
        <v/>
      </c>
      <c r="QI54" s="472" t="str">
        <f>IF(OR(COUNTA($KP$4:$LT$4)=0,$A54=""),"",IF('2.ชื่อนักเรียน'!R60="ย้าย","-",COUNTIF($KP54:$LT54,"ข")))</f>
        <v/>
      </c>
      <c r="QJ54" s="470" t="str">
        <f>IF(OR(COUNTA($LW$4:$NA$4)=0,$A54=""),"",IF('2.ชื่อนักเรียน'!R60="ย้าย","-",COUNTIF($LW54:$NA54,"/")))</f>
        <v/>
      </c>
      <c r="QK54" s="471" t="str">
        <f>IF(OR(COUNTA($LW$4:$NA$4)=0,$A54=""),"",IF('2.ชื่อนักเรียน'!R60="ย้าย","-",COUNTIF($LW54:$NA54,"ป")))</f>
        <v/>
      </c>
      <c r="QL54" s="471" t="str">
        <f>IF(OR(COUNTA($LW$4:$NA$4)=0,$A54=""),"",IF('2.ชื่อนักเรียน'!R60="ย้าย","-",COUNTIF($LW54:$NA54,"ล")))</f>
        <v/>
      </c>
      <c r="QM54" s="472" t="str">
        <f>IF(OR(COUNTA($LW$4:$NA$4)=0,$A54=""),"",IF('2.ชื่อนักเรียน'!R60="ย้าย","-",COUNTIF($LW54:$NA54,"ข")))</f>
        <v/>
      </c>
      <c r="QN54" s="470" t="str">
        <f>IF(OR(COUNTA($ND$4:$OH$4)=0,$A54=""),"",IF('2.ชื่อนักเรียน'!R60="ย้าย","-",COUNTIF($ND54:$OH54,"/")))</f>
        <v/>
      </c>
      <c r="QO54" s="489" t="str">
        <f>IF(OR(COUNTA($ND$4:$OH$4)=0,$A54=""),"",IF('2.ชื่อนักเรียน'!R60="ย้าย","-",COUNTIF($ND54:$OH54,"ป")))</f>
        <v/>
      </c>
      <c r="QP54" s="489" t="str">
        <f>IF(OR(COUNTA($ND$4:$OH$4)=0,$A54=""),"",IF('2.ชื่อนักเรียน'!R60="ย้าย","-",COUNTIF($ND54:$OH54,"ล")))</f>
        <v/>
      </c>
      <c r="QQ54" s="489" t="str">
        <f>IF(OR(COUNTA($ND$4:$OH$4)=0,$A54=""),"",IF('2.ชื่อนักเรียน'!R60="ย้าย","-",COUNTIF($ND54:$OH54,"ข")))</f>
        <v/>
      </c>
      <c r="QR54" s="488" t="str">
        <f>IF(OR(COUNTA($PP$3:$QM$3,$QN$3)=0,$A54=""),"",IF('2.ชื่อนักเรียน'!R60="ย้าย","-",SUM(PP54,PT54,PX54,QB54,QF54,QJ54,QN54)))</f>
        <v/>
      </c>
      <c r="QS54" s="489" t="str">
        <f>IF(OR(COUNTA($PP$3:$QM$3,$QN$3)=0,$A54=""),"",IF('2.ชื่อนักเรียน'!R60="ย้าย","-",SUM(PQ54,PU54,PY54,QC54,QG54,QK54,QO54)))</f>
        <v/>
      </c>
      <c r="QT54" s="489" t="str">
        <f>IF(OR(COUNTA($PP$3:$QM$3,$QN$3)=0,$A54=""),"",IF('2.ชื่อนักเรียน'!R60="ย้าย","-",SUM(PR54,PV54,PZ54,QD54,QH54,QL54,QP54)))</f>
        <v/>
      </c>
      <c r="QU54" s="491" t="str">
        <f>IF(OR(COUNTA($PP$3:$QM$3,$QN$3)=0,$A54=""),"",IF('2.ชื่อนักเรียน'!R60="ย้าย","-",SUM(PS54,PW54,QA54,QE54,QI54,QM54,QQ54)))</f>
        <v/>
      </c>
      <c r="QV54" s="462" t="str">
        <f t="shared" si="3"/>
        <v/>
      </c>
      <c r="QW54" s="483" t="str">
        <f>IF(QV54="","",IF('2.ชื่อนักเรียน'!R60="ย้าย","ย้าย",(QV54*100)/COUNTA($GU$4:$HY$4,$IB$4:$JF$4,$JI$4:$KM$4,$KP$4:$LT$4,$LW$4:$NA$4,$ND$4:$OH$4,$FN$4:$GR$4)))</f>
        <v/>
      </c>
      <c r="QX54" s="474" t="str">
        <f>IF('2.ชื่อนักเรียน'!C60="","",'2.ชื่อนักเรียน'!C60)</f>
        <v/>
      </c>
      <c r="QY54" s="475" t="str">
        <f>IF('2.ชื่อนักเรียน'!D60="","",'2.ชื่อนักเรียน'!D60)</f>
        <v/>
      </c>
      <c r="QZ54" s="462" t="str">
        <f>IF(A54="","",IF('2.ชื่อนักเรียน'!R60="ย้าย","-",$RN$4))</f>
        <v/>
      </c>
      <c r="RA54" s="462" t="str">
        <f>IF(A54="","",IF('2.ชื่อนักเรียน'!R60="ย้าย","-",SUM(PP54,OK54,OO54,OS54,OW54,PA54,PE54,PT54,PX54,QB54,QF54,QJ54,QN54)))</f>
        <v/>
      </c>
      <c r="RB54" s="462" t="str">
        <f>IF(A54="","",IF('2.ชื่อนักเรียน'!R60="ย้าย","-",SUM(PQ54,OL54,OP54,OT54,OX54,PB54,PF54,PU54,PY54,QC54,QG54,QK54,QO54)))</f>
        <v/>
      </c>
      <c r="RC54" s="462" t="str">
        <f>IF(A54="","",IF('2.ชื่อนักเรียน'!R60="ย้าย","-",SUM(PR54,OM54,OQ54,OU54,OY54,PC54,PG54,PV54,PZ54,QD54,QH54,QL54,QP54)))</f>
        <v/>
      </c>
      <c r="RD54" s="492" t="str">
        <f>IF(A54="","",IF('2.ชื่อนักเรียน'!R60="ย้าย","-",SUM(PS54,ON54,OR54,OV54,OZ54,PD54,PH54,PW54,QA54,QE54,QI54,QM54,QQ54)))</f>
        <v/>
      </c>
      <c r="RE54" s="483" t="str">
        <f>IF(A54="","",IF('2.ชื่อนักเรียน'!R60="ย้าย","-",(RA54*100)/QZ54))</f>
        <v/>
      </c>
      <c r="RF54" s="462" t="str">
        <f>IF(A54="","",IF('2.ชื่อนักเรียน'!R60="ย้าย","-",RA54))</f>
        <v/>
      </c>
      <c r="RG54" s="483" t="str">
        <f>IF(A54="","",IF('2.ชื่อนักเรียน'!R60="ย้าย","ย้าย",RE54))</f>
        <v/>
      </c>
      <c r="RH54" s="476"/>
    </row>
    <row r="55" spans="1:476" ht="21" customHeight="1">
      <c r="D55" s="477"/>
      <c r="E55" s="478"/>
      <c r="F55" s="478"/>
      <c r="G55" s="478"/>
      <c r="H55" s="478"/>
      <c r="I55" s="478"/>
      <c r="J55" s="478"/>
      <c r="K55" s="478"/>
      <c r="L55" s="478"/>
      <c r="M55" s="478"/>
      <c r="N55" s="478"/>
      <c r="O55" s="478"/>
      <c r="P55" s="478"/>
      <c r="Q55" s="478"/>
      <c r="R55" s="478"/>
      <c r="S55" s="478"/>
      <c r="T55" s="478"/>
      <c r="U55" s="478"/>
      <c r="V55" s="478"/>
      <c r="W55" s="478"/>
      <c r="X55" s="478"/>
      <c r="Y55" s="478"/>
      <c r="Z55" s="478"/>
      <c r="AA55" s="478"/>
      <c r="AB55" s="478"/>
      <c r="AC55" s="478"/>
      <c r="AD55" s="478"/>
      <c r="AE55" s="478"/>
      <c r="AF55" s="478"/>
      <c r="AG55" s="478"/>
      <c r="AH55" s="478"/>
      <c r="AI55" s="478"/>
      <c r="AJ55" s="477"/>
      <c r="AK55" s="477"/>
      <c r="AL55" s="478"/>
      <c r="AM55" s="478"/>
      <c r="AN55" s="478"/>
      <c r="AO55" s="478"/>
      <c r="AP55" s="478"/>
      <c r="AQ55" s="478"/>
      <c r="AR55" s="478"/>
      <c r="AS55" s="478"/>
      <c r="AT55" s="478"/>
      <c r="AU55" s="478"/>
      <c r="AV55" s="478"/>
      <c r="AW55" s="478"/>
      <c r="AX55" s="478"/>
      <c r="AY55" s="478"/>
      <c r="AZ55" s="478"/>
      <c r="BA55" s="478"/>
      <c r="BB55" s="478"/>
      <c r="BC55" s="478"/>
      <c r="BD55" s="478"/>
      <c r="BE55" s="478"/>
      <c r="BF55" s="478"/>
      <c r="BG55" s="478"/>
      <c r="BH55" s="478"/>
      <c r="BI55" s="478"/>
      <c r="BJ55" s="478"/>
      <c r="BK55" s="478"/>
      <c r="BL55" s="478"/>
      <c r="BM55" s="478"/>
      <c r="BN55" s="478"/>
      <c r="BO55" s="478"/>
      <c r="BP55" s="478"/>
      <c r="BQ55" s="477"/>
      <c r="BR55" s="477"/>
      <c r="BS55" s="478"/>
      <c r="BT55" s="478"/>
      <c r="BU55" s="478"/>
      <c r="BV55" s="478"/>
      <c r="BW55" s="478"/>
      <c r="BX55" s="478"/>
      <c r="BY55" s="478"/>
      <c r="BZ55" s="478"/>
      <c r="CA55" s="478"/>
      <c r="CB55" s="478"/>
      <c r="CC55" s="478"/>
      <c r="CD55" s="478"/>
      <c r="CE55" s="478"/>
      <c r="CF55" s="478"/>
      <c r="CG55" s="478"/>
      <c r="CH55" s="478"/>
      <c r="CI55" s="478"/>
      <c r="CJ55" s="478"/>
      <c r="CK55" s="478"/>
      <c r="CL55" s="478"/>
      <c r="CM55" s="478"/>
      <c r="CN55" s="478"/>
      <c r="CO55" s="478"/>
      <c r="CP55" s="478"/>
      <c r="CQ55" s="478"/>
      <c r="CR55" s="478"/>
      <c r="CS55" s="478"/>
      <c r="CT55" s="478"/>
      <c r="CU55" s="478"/>
      <c r="CV55" s="478"/>
      <c r="CW55" s="478"/>
      <c r="CX55" s="477"/>
      <c r="CY55" s="477"/>
      <c r="CZ55" s="478"/>
      <c r="DA55" s="478"/>
      <c r="DB55" s="478"/>
      <c r="DC55" s="478"/>
      <c r="DD55" s="478"/>
      <c r="DE55" s="478"/>
      <c r="DF55" s="478"/>
      <c r="DG55" s="478"/>
      <c r="DH55" s="478"/>
      <c r="DI55" s="478"/>
      <c r="DJ55" s="478"/>
      <c r="DK55" s="478"/>
      <c r="DL55" s="478"/>
      <c r="DM55" s="478"/>
      <c r="DN55" s="478"/>
      <c r="DO55" s="478"/>
      <c r="DP55" s="478"/>
      <c r="DQ55" s="478"/>
      <c r="DR55" s="478"/>
      <c r="DS55" s="478"/>
      <c r="DT55" s="478"/>
      <c r="DU55" s="478"/>
      <c r="DV55" s="478"/>
      <c r="DW55" s="478"/>
      <c r="DX55" s="478"/>
      <c r="DY55" s="478"/>
      <c r="DZ55" s="478"/>
      <c r="EA55" s="478"/>
      <c r="EB55" s="478"/>
      <c r="EC55" s="478"/>
      <c r="ED55" s="478"/>
      <c r="EE55" s="477"/>
      <c r="EF55" s="477"/>
      <c r="EG55" s="478"/>
      <c r="EH55" s="478"/>
      <c r="EI55" s="478"/>
      <c r="EJ55" s="478"/>
      <c r="EK55" s="478"/>
      <c r="EL55" s="478"/>
      <c r="EM55" s="478"/>
      <c r="EN55" s="478"/>
      <c r="EO55" s="478"/>
      <c r="EP55" s="478"/>
      <c r="EQ55" s="478"/>
      <c r="ER55" s="478"/>
      <c r="ES55" s="478"/>
      <c r="ET55" s="478"/>
      <c r="EU55" s="478"/>
      <c r="EV55" s="478"/>
      <c r="EW55" s="478"/>
      <c r="EX55" s="478"/>
      <c r="EY55" s="478"/>
      <c r="EZ55" s="478"/>
      <c r="FA55" s="478"/>
      <c r="FB55" s="478"/>
      <c r="FC55" s="478"/>
      <c r="FD55" s="478"/>
      <c r="FE55" s="478"/>
      <c r="FF55" s="478"/>
      <c r="FG55" s="478"/>
      <c r="FH55" s="478"/>
      <c r="FI55" s="478"/>
      <c r="FJ55" s="478"/>
      <c r="FK55" s="478"/>
      <c r="FL55" s="477"/>
      <c r="FM55" s="477"/>
      <c r="FN55" s="478"/>
      <c r="FO55" s="478"/>
      <c r="FP55" s="478"/>
      <c r="FQ55" s="478"/>
      <c r="FR55" s="478"/>
      <c r="FS55" s="478"/>
      <c r="FT55" s="478"/>
      <c r="FU55" s="478"/>
      <c r="FV55" s="478"/>
      <c r="FW55" s="478"/>
      <c r="FX55" s="478"/>
      <c r="FY55" s="478"/>
      <c r="FZ55" s="478"/>
      <c r="GA55" s="478"/>
      <c r="GB55" s="478"/>
      <c r="GC55" s="478"/>
      <c r="GD55" s="478"/>
      <c r="GE55" s="478"/>
      <c r="GF55" s="478"/>
      <c r="GG55" s="478"/>
      <c r="GH55" s="478"/>
      <c r="GI55" s="478"/>
      <c r="GJ55" s="478"/>
      <c r="GK55" s="478"/>
      <c r="GL55" s="478"/>
      <c r="GM55" s="478"/>
      <c r="GN55" s="478"/>
      <c r="GO55" s="478"/>
      <c r="GP55" s="478"/>
      <c r="GQ55" s="478"/>
      <c r="GR55" s="478"/>
      <c r="GS55" s="477"/>
      <c r="GT55" s="477"/>
      <c r="GU55" s="478"/>
      <c r="GV55" s="478"/>
      <c r="GW55" s="478"/>
      <c r="GX55" s="478"/>
      <c r="GY55" s="478"/>
      <c r="GZ55" s="478"/>
      <c r="HA55" s="478"/>
      <c r="HB55" s="478"/>
      <c r="HC55" s="478"/>
      <c r="HD55" s="478"/>
      <c r="HE55" s="478"/>
      <c r="HF55" s="478"/>
      <c r="HG55" s="478"/>
      <c r="HH55" s="478"/>
      <c r="HI55" s="478"/>
      <c r="HJ55" s="478"/>
      <c r="HK55" s="478"/>
      <c r="HL55" s="478"/>
      <c r="HM55" s="478"/>
      <c r="HN55" s="478"/>
      <c r="HO55" s="478"/>
      <c r="HP55" s="478"/>
      <c r="HQ55" s="478"/>
      <c r="HR55" s="478"/>
      <c r="HS55" s="478"/>
      <c r="HT55" s="478"/>
      <c r="HU55" s="478"/>
      <c r="HV55" s="478"/>
      <c r="HW55" s="478"/>
      <c r="HX55" s="478"/>
      <c r="HY55" s="478"/>
      <c r="HZ55" s="477"/>
      <c r="IA55" s="477"/>
      <c r="IB55" s="478"/>
      <c r="IC55" s="478"/>
      <c r="ID55" s="478"/>
      <c r="IE55" s="478"/>
      <c r="IF55" s="478"/>
      <c r="IG55" s="478"/>
      <c r="IH55" s="478"/>
      <c r="II55" s="478"/>
      <c r="IJ55" s="478"/>
      <c r="IK55" s="478"/>
      <c r="IL55" s="478"/>
      <c r="IM55" s="478"/>
      <c r="IN55" s="478"/>
      <c r="IO55" s="478"/>
      <c r="IP55" s="478"/>
      <c r="IQ55" s="478"/>
      <c r="IR55" s="478"/>
      <c r="IS55" s="478"/>
      <c r="IT55" s="478"/>
      <c r="IU55" s="478"/>
      <c r="IV55" s="478"/>
      <c r="IW55" s="478"/>
      <c r="IX55" s="478"/>
      <c r="IY55" s="478"/>
      <c r="IZ55" s="478"/>
      <c r="JA55" s="478"/>
      <c r="JB55" s="478"/>
      <c r="JC55" s="478"/>
      <c r="JD55" s="478"/>
      <c r="JE55" s="478"/>
      <c r="JF55" s="478"/>
      <c r="JG55" s="477"/>
      <c r="JH55" s="477"/>
      <c r="JI55" s="478"/>
      <c r="JJ55" s="478"/>
      <c r="JK55" s="478"/>
      <c r="JL55" s="478"/>
      <c r="JM55" s="478"/>
      <c r="JN55" s="478"/>
      <c r="JO55" s="478"/>
      <c r="JP55" s="478"/>
      <c r="JQ55" s="478"/>
      <c r="JR55" s="478"/>
      <c r="JS55" s="478"/>
      <c r="JT55" s="478"/>
      <c r="JU55" s="478"/>
      <c r="JV55" s="478"/>
      <c r="JW55" s="478"/>
      <c r="JX55" s="478"/>
      <c r="JY55" s="478"/>
      <c r="JZ55" s="478"/>
      <c r="KA55" s="478"/>
      <c r="KB55" s="478"/>
      <c r="KC55" s="478"/>
      <c r="KD55" s="478"/>
      <c r="KE55" s="478"/>
      <c r="KF55" s="478"/>
      <c r="KG55" s="478"/>
      <c r="KH55" s="478"/>
      <c r="KI55" s="478"/>
      <c r="KJ55" s="478"/>
      <c r="KK55" s="478"/>
      <c r="KL55" s="478"/>
      <c r="KM55" s="478"/>
      <c r="KN55" s="477"/>
      <c r="KO55" s="477"/>
      <c r="KP55" s="478"/>
      <c r="KQ55" s="478"/>
      <c r="KR55" s="478"/>
      <c r="KS55" s="478"/>
      <c r="KT55" s="478"/>
      <c r="KU55" s="478"/>
      <c r="KV55" s="478"/>
      <c r="KW55" s="478"/>
      <c r="KX55" s="478"/>
      <c r="KY55" s="478"/>
      <c r="KZ55" s="478"/>
      <c r="LA55" s="478"/>
      <c r="LB55" s="478"/>
      <c r="LC55" s="478"/>
      <c r="LD55" s="478"/>
      <c r="LE55" s="478"/>
      <c r="LF55" s="478"/>
      <c r="LG55" s="478"/>
      <c r="LH55" s="478"/>
      <c r="LI55" s="478"/>
      <c r="LJ55" s="478"/>
      <c r="LK55" s="478"/>
      <c r="LL55" s="478"/>
      <c r="LM55" s="478"/>
      <c r="LN55" s="478"/>
      <c r="LO55" s="478"/>
      <c r="LP55" s="478"/>
      <c r="LQ55" s="478"/>
      <c r="LR55" s="478"/>
      <c r="LS55" s="478"/>
      <c r="LT55" s="478"/>
      <c r="LU55" s="477"/>
      <c r="LV55" s="477"/>
      <c r="LW55" s="478"/>
      <c r="LX55" s="478"/>
      <c r="LY55" s="478"/>
      <c r="LZ55" s="478"/>
      <c r="MA55" s="478"/>
      <c r="MB55" s="478"/>
      <c r="MC55" s="478"/>
      <c r="MD55" s="478"/>
      <c r="ME55" s="478"/>
      <c r="MF55" s="478"/>
      <c r="MG55" s="478"/>
      <c r="MH55" s="478"/>
      <c r="MI55" s="478"/>
      <c r="MJ55" s="478"/>
      <c r="MK55" s="478"/>
      <c r="ML55" s="478"/>
      <c r="MM55" s="478"/>
      <c r="MN55" s="478"/>
      <c r="MO55" s="478"/>
      <c r="MP55" s="478"/>
      <c r="MQ55" s="478"/>
      <c r="MR55" s="478"/>
      <c r="MS55" s="478"/>
      <c r="MT55" s="478"/>
      <c r="MU55" s="478"/>
      <c r="MV55" s="478"/>
      <c r="MW55" s="478"/>
      <c r="MX55" s="478"/>
      <c r="MY55" s="478"/>
      <c r="MZ55" s="478"/>
      <c r="NA55" s="478"/>
      <c r="NB55" s="477"/>
      <c r="NC55" s="477"/>
      <c r="ND55" s="478"/>
      <c r="NE55" s="478"/>
      <c r="NF55" s="478"/>
      <c r="NG55" s="478"/>
      <c r="NH55" s="478"/>
      <c r="NI55" s="478"/>
      <c r="NJ55" s="478"/>
      <c r="NK55" s="478"/>
      <c r="NL55" s="478"/>
      <c r="NM55" s="478"/>
      <c r="NN55" s="478"/>
      <c r="NO55" s="478"/>
      <c r="NP55" s="478"/>
      <c r="NQ55" s="478"/>
      <c r="NR55" s="478"/>
      <c r="NS55" s="478"/>
      <c r="NT55" s="478"/>
      <c r="NU55" s="478"/>
      <c r="NV55" s="478"/>
      <c r="NW55" s="478"/>
      <c r="NX55" s="478"/>
      <c r="NY55" s="478"/>
      <c r="NZ55" s="478"/>
      <c r="OA55" s="478"/>
      <c r="OB55" s="478"/>
      <c r="OC55" s="478"/>
      <c r="OD55" s="478"/>
      <c r="OE55" s="478"/>
      <c r="OF55" s="478"/>
      <c r="OG55" s="478"/>
      <c r="OH55" s="478"/>
      <c r="OI55" s="477"/>
      <c r="OJ55" s="477"/>
      <c r="OK55" s="477"/>
      <c r="OL55" s="477"/>
      <c r="OM55" s="477"/>
      <c r="ON55" s="477"/>
      <c r="OO55" s="477"/>
      <c r="OP55" s="477"/>
      <c r="OQ55" s="477"/>
      <c r="OR55" s="477"/>
      <c r="OS55" s="477"/>
      <c r="OT55" s="477"/>
      <c r="OU55" s="477"/>
      <c r="OV55" s="477"/>
      <c r="OW55" s="477"/>
      <c r="OX55" s="477"/>
      <c r="OY55" s="477"/>
      <c r="OZ55" s="477"/>
      <c r="PA55" s="477"/>
      <c r="PB55" s="477"/>
      <c r="PC55" s="477"/>
      <c r="PD55" s="477"/>
      <c r="PE55" s="477"/>
      <c r="PF55" s="477"/>
      <c r="PG55" s="477"/>
      <c r="PH55" s="477"/>
      <c r="PI55" s="477"/>
      <c r="PJ55" s="477"/>
      <c r="PK55" s="477"/>
      <c r="PL55" s="477"/>
      <c r="PM55" s="477"/>
      <c r="PN55" s="479"/>
      <c r="PO55" s="477"/>
      <c r="PP55" s="477"/>
      <c r="PQ55" s="477"/>
      <c r="PR55" s="477"/>
      <c r="PS55" s="477"/>
      <c r="PT55" s="477"/>
      <c r="PU55" s="477"/>
      <c r="PV55" s="477"/>
      <c r="PW55" s="477"/>
      <c r="PX55" s="477"/>
      <c r="PY55" s="477"/>
      <c r="PZ55" s="477"/>
      <c r="QA55" s="477"/>
      <c r="QB55" s="477"/>
      <c r="QC55" s="477"/>
      <c r="QD55" s="477"/>
      <c r="QE55" s="477"/>
      <c r="QF55" s="477"/>
      <c r="QG55" s="477"/>
      <c r="QH55" s="477"/>
      <c r="QI55" s="477"/>
      <c r="QJ55" s="477"/>
      <c r="QK55" s="477"/>
      <c r="QL55" s="477"/>
      <c r="QM55" s="477"/>
      <c r="QN55" s="477"/>
      <c r="QO55" s="477"/>
      <c r="QP55" s="477"/>
      <c r="QQ55" s="477"/>
      <c r="QR55" s="477"/>
      <c r="QS55" s="477"/>
      <c r="QT55" s="477"/>
      <c r="QU55" s="477"/>
      <c r="QV55" s="477"/>
      <c r="QW55" s="479"/>
      <c r="QX55" s="480"/>
      <c r="QY55" s="480"/>
      <c r="QZ55" s="477"/>
      <c r="RA55" s="477"/>
      <c r="RB55" s="477"/>
      <c r="RC55" s="477"/>
      <c r="RD55" s="477"/>
      <c r="RE55" s="479"/>
      <c r="RF55" s="477"/>
      <c r="RG55" s="479"/>
      <c r="RH55" s="481"/>
    </row>
    <row r="56" spans="1:476">
      <c r="E56" s="877" t="s">
        <v>253</v>
      </c>
      <c r="F56" s="877"/>
      <c r="G56" s="877"/>
      <c r="H56" s="877"/>
      <c r="I56" s="877"/>
      <c r="J56" s="877"/>
      <c r="K56" s="877"/>
      <c r="L56" s="877"/>
      <c r="M56" s="877"/>
      <c r="N56" s="877"/>
      <c r="O56" s="877"/>
      <c r="P56" s="877"/>
      <c r="Q56" s="877"/>
      <c r="R56" s="877"/>
      <c r="S56" s="877"/>
      <c r="T56" s="877"/>
      <c r="U56" s="877"/>
      <c r="V56" s="877"/>
      <c r="W56" s="877"/>
      <c r="X56" s="878" t="s">
        <v>254</v>
      </c>
      <c r="Y56" s="878"/>
      <c r="Z56" s="878"/>
      <c r="AA56" s="878"/>
      <c r="AB56" s="878"/>
      <c r="AC56" s="878"/>
      <c r="AD56" s="878"/>
      <c r="AE56" s="878"/>
      <c r="AF56" s="878"/>
      <c r="AG56" s="878"/>
      <c r="AH56" s="878"/>
      <c r="AI56" s="878"/>
      <c r="AJ56" s="878"/>
      <c r="AL56" s="877" t="s">
        <v>253</v>
      </c>
      <c r="AM56" s="877"/>
      <c r="AN56" s="877"/>
      <c r="AO56" s="877"/>
      <c r="AP56" s="877"/>
      <c r="AQ56" s="877"/>
      <c r="AR56" s="877"/>
      <c r="AS56" s="877"/>
      <c r="AT56" s="877"/>
      <c r="AU56" s="877"/>
      <c r="AV56" s="877"/>
      <c r="AW56" s="877"/>
      <c r="AX56" s="877"/>
      <c r="AY56" s="877"/>
      <c r="AZ56" s="877"/>
      <c r="BA56" s="877"/>
      <c r="BB56" s="877"/>
      <c r="BC56" s="877"/>
      <c r="BD56" s="877"/>
      <c r="BE56" s="878" t="s">
        <v>254</v>
      </c>
      <c r="BF56" s="878"/>
      <c r="BG56" s="878"/>
      <c r="BH56" s="878"/>
      <c r="BI56" s="878"/>
      <c r="BJ56" s="878"/>
      <c r="BK56" s="878"/>
      <c r="BL56" s="878"/>
      <c r="BM56" s="878"/>
      <c r="BN56" s="878"/>
      <c r="BO56" s="878"/>
      <c r="BP56" s="878"/>
      <c r="BQ56" s="878"/>
      <c r="BS56" s="877" t="s">
        <v>253</v>
      </c>
      <c r="BT56" s="877"/>
      <c r="BU56" s="877"/>
      <c r="BV56" s="877"/>
      <c r="BW56" s="877"/>
      <c r="BX56" s="877"/>
      <c r="BY56" s="877"/>
      <c r="BZ56" s="877"/>
      <c r="CA56" s="877"/>
      <c r="CB56" s="877"/>
      <c r="CC56" s="877"/>
      <c r="CD56" s="877"/>
      <c r="CE56" s="877"/>
      <c r="CF56" s="877"/>
      <c r="CG56" s="877"/>
      <c r="CH56" s="877"/>
      <c r="CI56" s="877"/>
      <c r="CJ56" s="877"/>
      <c r="CK56" s="877"/>
      <c r="CL56" s="878" t="s">
        <v>254</v>
      </c>
      <c r="CM56" s="878"/>
      <c r="CN56" s="878"/>
      <c r="CO56" s="878"/>
      <c r="CP56" s="878"/>
      <c r="CQ56" s="878"/>
      <c r="CR56" s="878"/>
      <c r="CS56" s="878"/>
      <c r="CT56" s="878"/>
      <c r="CU56" s="878"/>
      <c r="CV56" s="878"/>
      <c r="CW56" s="878"/>
      <c r="CX56" s="878"/>
      <c r="CZ56" s="877" t="s">
        <v>253</v>
      </c>
      <c r="DA56" s="877"/>
      <c r="DB56" s="877"/>
      <c r="DC56" s="877"/>
      <c r="DD56" s="877"/>
      <c r="DE56" s="877"/>
      <c r="DF56" s="877"/>
      <c r="DG56" s="877"/>
      <c r="DH56" s="877"/>
      <c r="DI56" s="877"/>
      <c r="DJ56" s="877"/>
      <c r="DK56" s="877"/>
      <c r="DL56" s="877"/>
      <c r="DM56" s="877"/>
      <c r="DN56" s="877"/>
      <c r="DO56" s="877"/>
      <c r="DP56" s="877"/>
      <c r="DQ56" s="877"/>
      <c r="DR56" s="877"/>
      <c r="DS56" s="878" t="s">
        <v>254</v>
      </c>
      <c r="DT56" s="878"/>
      <c r="DU56" s="878"/>
      <c r="DV56" s="878"/>
      <c r="DW56" s="878"/>
      <c r="DX56" s="878"/>
      <c r="DY56" s="878"/>
      <c r="DZ56" s="878"/>
      <c r="EA56" s="878"/>
      <c r="EB56" s="878"/>
      <c r="EC56" s="878"/>
      <c r="ED56" s="878"/>
      <c r="EE56" s="878"/>
      <c r="EG56" s="877" t="s">
        <v>253</v>
      </c>
      <c r="EH56" s="877"/>
      <c r="EI56" s="877"/>
      <c r="EJ56" s="877"/>
      <c r="EK56" s="877"/>
      <c r="EL56" s="877"/>
      <c r="EM56" s="877"/>
      <c r="EN56" s="877"/>
      <c r="EO56" s="877"/>
      <c r="EP56" s="877"/>
      <c r="EQ56" s="877"/>
      <c r="ER56" s="877"/>
      <c r="ES56" s="877"/>
      <c r="ET56" s="877"/>
      <c r="EU56" s="877"/>
      <c r="EV56" s="877"/>
      <c r="EW56" s="877"/>
      <c r="EX56" s="877"/>
      <c r="EY56" s="877"/>
      <c r="EZ56" s="878" t="s">
        <v>254</v>
      </c>
      <c r="FA56" s="878"/>
      <c r="FB56" s="878"/>
      <c r="FC56" s="878"/>
      <c r="FD56" s="878"/>
      <c r="FE56" s="878"/>
      <c r="FF56" s="878"/>
      <c r="FG56" s="878"/>
      <c r="FH56" s="878"/>
      <c r="FI56" s="878"/>
      <c r="FJ56" s="878"/>
      <c r="FK56" s="878"/>
      <c r="FL56" s="878"/>
      <c r="FN56" s="877" t="s">
        <v>253</v>
      </c>
      <c r="FO56" s="877"/>
      <c r="FP56" s="877"/>
      <c r="FQ56" s="877"/>
      <c r="FR56" s="877"/>
      <c r="FS56" s="877"/>
      <c r="FT56" s="877"/>
      <c r="FU56" s="877"/>
      <c r="FV56" s="877"/>
      <c r="FW56" s="877"/>
      <c r="FX56" s="877"/>
      <c r="FY56" s="877"/>
      <c r="FZ56" s="877"/>
      <c r="GA56" s="877"/>
      <c r="GB56" s="877"/>
      <c r="GC56" s="877"/>
      <c r="GD56" s="877"/>
      <c r="GE56" s="877"/>
      <c r="GF56" s="877"/>
      <c r="GG56" s="878" t="s">
        <v>254</v>
      </c>
      <c r="GH56" s="878"/>
      <c r="GI56" s="878"/>
      <c r="GJ56" s="878"/>
      <c r="GK56" s="878"/>
      <c r="GL56" s="878"/>
      <c r="GM56" s="878"/>
      <c r="GN56" s="878"/>
      <c r="GO56" s="878"/>
      <c r="GP56" s="878"/>
      <c r="GQ56" s="878"/>
      <c r="GR56" s="878"/>
      <c r="GS56" s="878"/>
      <c r="GU56" s="877" t="s">
        <v>253</v>
      </c>
      <c r="GV56" s="877"/>
      <c r="GW56" s="877"/>
      <c r="GX56" s="877"/>
      <c r="GY56" s="877"/>
      <c r="GZ56" s="877"/>
      <c r="HA56" s="877"/>
      <c r="HB56" s="877"/>
      <c r="HC56" s="877"/>
      <c r="HD56" s="877"/>
      <c r="HE56" s="877"/>
      <c r="HF56" s="877"/>
      <c r="HG56" s="877"/>
      <c r="HH56" s="877"/>
      <c r="HI56" s="877"/>
      <c r="HJ56" s="877"/>
      <c r="HK56" s="877"/>
      <c r="HL56" s="877"/>
      <c r="HM56" s="877"/>
      <c r="HN56" s="878" t="s">
        <v>254</v>
      </c>
      <c r="HO56" s="878"/>
      <c r="HP56" s="878"/>
      <c r="HQ56" s="878"/>
      <c r="HR56" s="878"/>
      <c r="HS56" s="878"/>
      <c r="HT56" s="878"/>
      <c r="HU56" s="878"/>
      <c r="HV56" s="878"/>
      <c r="HW56" s="878"/>
      <c r="HX56" s="878"/>
      <c r="HY56" s="878"/>
      <c r="HZ56" s="878"/>
      <c r="IB56" s="877" t="s">
        <v>253</v>
      </c>
      <c r="IC56" s="877"/>
      <c r="ID56" s="877"/>
      <c r="IE56" s="877"/>
      <c r="IF56" s="877"/>
      <c r="IG56" s="877"/>
      <c r="IH56" s="877"/>
      <c r="II56" s="877"/>
      <c r="IJ56" s="877"/>
      <c r="IK56" s="877"/>
      <c r="IL56" s="877"/>
      <c r="IM56" s="877"/>
      <c r="IN56" s="877"/>
      <c r="IO56" s="877"/>
      <c r="IP56" s="877"/>
      <c r="IQ56" s="877"/>
      <c r="IR56" s="877"/>
      <c r="IS56" s="877"/>
      <c r="IT56" s="877"/>
      <c r="IU56" s="878" t="s">
        <v>254</v>
      </c>
      <c r="IV56" s="878"/>
      <c r="IW56" s="878"/>
      <c r="IX56" s="878"/>
      <c r="IY56" s="878"/>
      <c r="IZ56" s="878"/>
      <c r="JA56" s="878"/>
      <c r="JB56" s="878"/>
      <c r="JC56" s="878"/>
      <c r="JD56" s="878"/>
      <c r="JE56" s="878"/>
      <c r="JF56" s="878"/>
      <c r="JG56" s="878"/>
      <c r="JI56" s="877" t="s">
        <v>253</v>
      </c>
      <c r="JJ56" s="877"/>
      <c r="JK56" s="877"/>
      <c r="JL56" s="877"/>
      <c r="JM56" s="877"/>
      <c r="JN56" s="877"/>
      <c r="JO56" s="877"/>
      <c r="JP56" s="877"/>
      <c r="JQ56" s="877"/>
      <c r="JR56" s="877"/>
      <c r="JS56" s="877"/>
      <c r="JT56" s="877"/>
      <c r="JU56" s="877"/>
      <c r="JV56" s="877"/>
      <c r="JW56" s="877"/>
      <c r="JX56" s="877"/>
      <c r="JY56" s="877"/>
      <c r="JZ56" s="877"/>
      <c r="KA56" s="877"/>
      <c r="KB56" s="878" t="s">
        <v>254</v>
      </c>
      <c r="KC56" s="878"/>
      <c r="KD56" s="878"/>
      <c r="KE56" s="878"/>
      <c r="KF56" s="878"/>
      <c r="KG56" s="878"/>
      <c r="KH56" s="878"/>
      <c r="KI56" s="878"/>
      <c r="KJ56" s="878"/>
      <c r="KK56" s="878"/>
      <c r="KL56" s="878"/>
      <c r="KM56" s="878"/>
      <c r="KN56" s="878"/>
      <c r="KP56" s="877" t="s">
        <v>253</v>
      </c>
      <c r="KQ56" s="877"/>
      <c r="KR56" s="877"/>
      <c r="KS56" s="877"/>
      <c r="KT56" s="877"/>
      <c r="KU56" s="877"/>
      <c r="KV56" s="877"/>
      <c r="KW56" s="877"/>
      <c r="KX56" s="877"/>
      <c r="KY56" s="877"/>
      <c r="KZ56" s="877"/>
      <c r="LA56" s="877"/>
      <c r="LB56" s="877"/>
      <c r="LC56" s="877"/>
      <c r="LD56" s="877"/>
      <c r="LE56" s="877"/>
      <c r="LF56" s="877"/>
      <c r="LG56" s="877"/>
      <c r="LH56" s="877"/>
      <c r="LI56" s="878" t="s">
        <v>254</v>
      </c>
      <c r="LJ56" s="878"/>
      <c r="LK56" s="878"/>
      <c r="LL56" s="878"/>
      <c r="LM56" s="878"/>
      <c r="LN56" s="878"/>
      <c r="LO56" s="878"/>
      <c r="LP56" s="878"/>
      <c r="LQ56" s="878"/>
      <c r="LR56" s="878"/>
      <c r="LS56" s="878"/>
      <c r="LT56" s="878"/>
      <c r="LU56" s="878"/>
      <c r="LW56" s="877" t="s">
        <v>253</v>
      </c>
      <c r="LX56" s="877"/>
      <c r="LY56" s="877"/>
      <c r="LZ56" s="877"/>
      <c r="MA56" s="877"/>
      <c r="MB56" s="877"/>
      <c r="MC56" s="877"/>
      <c r="MD56" s="877"/>
      <c r="ME56" s="877"/>
      <c r="MF56" s="877"/>
      <c r="MG56" s="877"/>
      <c r="MH56" s="877"/>
      <c r="MI56" s="877"/>
      <c r="MJ56" s="877"/>
      <c r="MK56" s="877"/>
      <c r="ML56" s="877"/>
      <c r="MM56" s="877"/>
      <c r="MN56" s="877"/>
      <c r="MO56" s="877"/>
      <c r="MP56" s="878" t="s">
        <v>254</v>
      </c>
      <c r="MQ56" s="878"/>
      <c r="MR56" s="878"/>
      <c r="MS56" s="878"/>
      <c r="MT56" s="878"/>
      <c r="MU56" s="878"/>
      <c r="MV56" s="878"/>
      <c r="MW56" s="878"/>
      <c r="MX56" s="878"/>
      <c r="MY56" s="878"/>
      <c r="MZ56" s="878"/>
      <c r="NA56" s="878"/>
      <c r="NB56" s="878"/>
      <c r="ND56" s="877" t="s">
        <v>253</v>
      </c>
      <c r="NE56" s="877"/>
      <c r="NF56" s="877"/>
      <c r="NG56" s="877"/>
      <c r="NH56" s="877"/>
      <c r="NI56" s="877"/>
      <c r="NJ56" s="877"/>
      <c r="NK56" s="877"/>
      <c r="NL56" s="877"/>
      <c r="NM56" s="877"/>
      <c r="NN56" s="877"/>
      <c r="NO56" s="877"/>
      <c r="NP56" s="877"/>
      <c r="NQ56" s="877"/>
      <c r="NR56" s="877"/>
      <c r="NS56" s="877"/>
      <c r="NT56" s="877"/>
      <c r="NU56" s="877"/>
      <c r="NV56" s="877"/>
      <c r="NW56" s="878" t="s">
        <v>254</v>
      </c>
      <c r="NX56" s="878"/>
      <c r="NY56" s="878"/>
      <c r="NZ56" s="878"/>
      <c r="OA56" s="878"/>
      <c r="OB56" s="878"/>
      <c r="OC56" s="878"/>
      <c r="OD56" s="878"/>
      <c r="OE56" s="878"/>
      <c r="OF56" s="878"/>
      <c r="OG56" s="878"/>
      <c r="OH56" s="878"/>
      <c r="OI56" s="878"/>
      <c r="OK56" s="878" t="s">
        <v>253</v>
      </c>
      <c r="OL56" s="878"/>
      <c r="OM56" s="878"/>
      <c r="ON56" s="878"/>
      <c r="OO56" s="878"/>
      <c r="OP56" s="878"/>
      <c r="OQ56" s="878"/>
      <c r="OR56" s="878"/>
      <c r="OS56" s="878"/>
      <c r="OT56" s="878"/>
      <c r="OU56" s="878"/>
      <c r="OV56" s="878"/>
      <c r="OW56" s="878"/>
      <c r="OX56" s="878"/>
      <c r="OY56" s="878" t="s">
        <v>254</v>
      </c>
      <c r="OZ56" s="878"/>
      <c r="PA56" s="878"/>
      <c r="PB56" s="878"/>
      <c r="PC56" s="878"/>
      <c r="PD56" s="878"/>
      <c r="PE56" s="878"/>
      <c r="PF56" s="878"/>
      <c r="PG56" s="878"/>
      <c r="PH56" s="878"/>
      <c r="PI56" s="878"/>
      <c r="PJ56" s="878"/>
      <c r="PK56" s="878"/>
      <c r="PL56" s="878"/>
      <c r="PM56" s="878"/>
      <c r="PT56" s="878" t="s">
        <v>253</v>
      </c>
      <c r="PU56" s="878"/>
      <c r="PV56" s="878"/>
      <c r="PW56" s="878"/>
      <c r="PX56" s="878"/>
      <c r="PY56" s="878"/>
      <c r="PZ56" s="878"/>
      <c r="QA56" s="878"/>
      <c r="QB56" s="878"/>
      <c r="QC56" s="878"/>
      <c r="QD56" s="878"/>
      <c r="QE56" s="878"/>
      <c r="QF56" s="878"/>
      <c r="QG56" s="878"/>
      <c r="QH56" s="878" t="s">
        <v>254</v>
      </c>
      <c r="QI56" s="878"/>
      <c r="QJ56" s="878"/>
      <c r="QK56" s="878"/>
      <c r="QL56" s="878"/>
      <c r="QM56" s="878"/>
      <c r="QN56" s="878"/>
      <c r="QO56" s="878"/>
      <c r="QP56" s="878"/>
      <c r="QQ56" s="878"/>
      <c r="QR56" s="878"/>
      <c r="QS56" s="878"/>
      <c r="QT56" s="878"/>
      <c r="QU56" s="878"/>
      <c r="QV56" s="878"/>
      <c r="QX56" s="878" t="s">
        <v>253</v>
      </c>
      <c r="QY56" s="878"/>
      <c r="QZ56" s="878"/>
      <c r="RA56" s="878"/>
      <c r="RB56" s="878"/>
      <c r="RC56" s="878"/>
      <c r="RD56" s="878" t="s">
        <v>254</v>
      </c>
      <c r="RE56" s="878"/>
      <c r="RF56" s="878"/>
      <c r="RG56" s="878"/>
      <c r="RH56" s="878"/>
    </row>
  </sheetData>
  <sheetProtection algorithmName="SHA-512" hashValue="BEE4PxsfslSJy8J5E3PCezypq7KDHqMnKQcoiuLDiWqadoXR0suqY1VG//IXP41PY7+AIXuIeGsCZlAQ2bsoUA==" saltValue="2U5sBPJ/Q5n6ztk7jYFahg==" spinCount="100000" sheet="1" objects="1" scenarios="1"/>
  <dataConsolidate link="1"/>
  <mergeCells count="101">
    <mergeCell ref="RD56:RH56"/>
    <mergeCell ref="OK56:OX56"/>
    <mergeCell ref="OY56:PM56"/>
    <mergeCell ref="PT56:QG56"/>
    <mergeCell ref="QH56:QV56"/>
    <mergeCell ref="QX56:RC56"/>
    <mergeCell ref="A1:B4"/>
    <mergeCell ref="D1:AJ1"/>
    <mergeCell ref="AK1:BQ1"/>
    <mergeCell ref="BR1:CX1"/>
    <mergeCell ref="CY1:EE1"/>
    <mergeCell ref="AJ3:AJ4"/>
    <mergeCell ref="BQ3:BQ4"/>
    <mergeCell ref="CX3:CX4"/>
    <mergeCell ref="EE3:EE4"/>
    <mergeCell ref="D2:AJ2"/>
    <mergeCell ref="AK2:BQ2"/>
    <mergeCell ref="BR2:CX2"/>
    <mergeCell ref="CY2:EE2"/>
    <mergeCell ref="E56:W56"/>
    <mergeCell ref="X56:AJ56"/>
    <mergeCell ref="AL56:BD56"/>
    <mergeCell ref="BE56:BQ56"/>
    <mergeCell ref="BS56:CK56"/>
    <mergeCell ref="JH1:KN1"/>
    <mergeCell ref="EF1:FL1"/>
    <mergeCell ref="FM1:GS1"/>
    <mergeCell ref="GT1:HZ1"/>
    <mergeCell ref="IA1:JG1"/>
    <mergeCell ref="NC1:OI1"/>
    <mergeCell ref="RJ4:RM4"/>
    <mergeCell ref="RJ5:RK5"/>
    <mergeCell ref="RL5:RM5"/>
    <mergeCell ref="QB3:QE3"/>
    <mergeCell ref="QF3:QI3"/>
    <mergeCell ref="QJ3:QM3"/>
    <mergeCell ref="RF3:RF4"/>
    <mergeCell ref="RG3:RG4"/>
    <mergeCell ref="QX3:QY4"/>
    <mergeCell ref="RH3:RH4"/>
    <mergeCell ref="PP3:PS3"/>
    <mergeCell ref="PP2:QV2"/>
    <mergeCell ref="OJ1:PN1"/>
    <mergeCell ref="OK2:PN2"/>
    <mergeCell ref="PO1:QW1"/>
    <mergeCell ref="QX1:RH2"/>
    <mergeCell ref="QZ3:RE3"/>
    <mergeCell ref="QN3:QQ3"/>
    <mergeCell ref="KB56:KN56"/>
    <mergeCell ref="HZ3:HZ4"/>
    <mergeCell ref="JG3:JG4"/>
    <mergeCell ref="KN3:KN4"/>
    <mergeCell ref="JH2:KN2"/>
    <mergeCell ref="IU56:JG56"/>
    <mergeCell ref="JI56:KA56"/>
    <mergeCell ref="CL56:CX56"/>
    <mergeCell ref="CZ56:DR56"/>
    <mergeCell ref="DS56:EE56"/>
    <mergeCell ref="EG56:EY56"/>
    <mergeCell ref="FN56:GF56"/>
    <mergeCell ref="EZ56:FL56"/>
    <mergeCell ref="EF2:FL2"/>
    <mergeCell ref="FM2:GS2"/>
    <mergeCell ref="GU56:HM56"/>
    <mergeCell ref="HN56:HZ56"/>
    <mergeCell ref="IB56:IT56"/>
    <mergeCell ref="GT2:HZ2"/>
    <mergeCell ref="IA2:JG2"/>
    <mergeCell ref="GS3:GS4"/>
    <mergeCell ref="GG56:GS56"/>
    <mergeCell ref="FL3:FL4"/>
    <mergeCell ref="KP56:LH56"/>
    <mergeCell ref="LI56:LU56"/>
    <mergeCell ref="NC2:OI2"/>
    <mergeCell ref="KO1:LU1"/>
    <mergeCell ref="LV1:NB1"/>
    <mergeCell ref="ND56:NV56"/>
    <mergeCell ref="NW56:OI56"/>
    <mergeCell ref="KO2:LU2"/>
    <mergeCell ref="LV2:NB2"/>
    <mergeCell ref="LW56:MO56"/>
    <mergeCell ref="MP56:NB56"/>
    <mergeCell ref="NB3:NB4"/>
    <mergeCell ref="OI3:OI4"/>
    <mergeCell ref="LU3:LU4"/>
    <mergeCell ref="QR3:QU3"/>
    <mergeCell ref="QV3:QV4"/>
    <mergeCell ref="QW3:QW4"/>
    <mergeCell ref="OJ2:OJ4"/>
    <mergeCell ref="PT3:PW3"/>
    <mergeCell ref="PX3:QA3"/>
    <mergeCell ref="PO2:PO4"/>
    <mergeCell ref="PM3:PM4"/>
    <mergeCell ref="PN3:PN4"/>
    <mergeCell ref="PI3:PL3"/>
    <mergeCell ref="OK3:ON3"/>
    <mergeCell ref="OO3:OR3"/>
    <mergeCell ref="OS3:OV3"/>
    <mergeCell ref="OW3:OZ3"/>
    <mergeCell ref="PA3:PD3"/>
    <mergeCell ref="PE3:PH3"/>
  </mergeCells>
  <dataValidations count="2">
    <dataValidation type="list" allowBlank="1" showInputMessage="1" showErrorMessage="1" sqref="FN4:GR4 LW4:NA4 AL4:BP4 BS4:CW4 CZ4:ED4 EG4:FK4 ND4:OH4 GU4:HY4 IB4:JF4 JI4:KM4 KP4:LT4 E4:AI4" xr:uid="{39CC9D81-504C-4696-9F59-42267C05F7BB}">
      <formula1>"จ,อ,พ,พฤ,ศ,ส,อา"</formula1>
    </dataValidation>
    <dataValidation type="list" allowBlank="1" showInputMessage="1" showErrorMessage="1" sqref="E5:AI55 ND5:OH55 AL5:BP55 BS5:CW55 CZ5:ED55 EG5:FK55 FN5:GR55 GU5:HY55 IB5:JF55 JI5:KM55 KP5:LT55 LW5:NA55" xr:uid="{3EDD3603-BFEA-4EA9-81B8-B21BDA8908EF}">
      <formula1>"/,ป,ล,ข"</formula1>
    </dataValidation>
  </dataValidations>
  <printOptions horizontalCentered="1" verticalCentered="1"/>
  <pageMargins left="0.23622047244094491" right="0.23622047244094491" top="0.74803149606299213" bottom="0.15748031496062992" header="0.31496062992125984" footer="0.31496062992125984"/>
  <pageSetup paperSize="5" scale="82" orientation="portrait" r:id="rId1"/>
  <colBreaks count="14" manualBreakCount="14">
    <brk id="36" max="49" man="1"/>
    <brk id="69" max="49" man="1"/>
    <brk id="102" max="49" man="1"/>
    <brk id="135" max="49" man="1"/>
    <brk id="168" max="49" man="1"/>
    <brk id="201" max="49" man="1"/>
    <brk id="234" max="49" man="1"/>
    <brk id="267" max="49" man="1"/>
    <brk id="300" max="49" man="1"/>
    <brk id="333" max="49" man="1"/>
    <brk id="366" max="49" man="1"/>
    <brk id="399" max="1048575" man="1"/>
    <brk id="430" max="49" man="1"/>
    <brk id="465" max="49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1:AA207"/>
  <sheetViews>
    <sheetView view="pageBreakPreview" zoomScale="40" zoomScaleNormal="100" zoomScaleSheetLayoutView="40" workbookViewId="0">
      <selection activeCell="V20" sqref="V20"/>
    </sheetView>
  </sheetViews>
  <sheetFormatPr defaultColWidth="3.5546875" defaultRowHeight="24.6"/>
  <cols>
    <col min="1" max="1" width="3.5546875" style="506" customWidth="1"/>
    <col min="2" max="2" width="13" style="506" customWidth="1"/>
    <col min="3" max="3" width="10.5546875" style="506" customWidth="1"/>
    <col min="4" max="11" width="20.77734375" style="506" customWidth="1"/>
    <col min="12" max="12" width="9.88671875" style="506" customWidth="1"/>
    <col min="13" max="27" width="5.77734375" style="506" customWidth="1"/>
    <col min="28" max="45" width="5.88671875" style="506" customWidth="1"/>
    <col min="46" max="225" width="9.33203125" style="506" customWidth="1"/>
    <col min="226" max="16384" width="3.5546875" style="506"/>
  </cols>
  <sheetData>
    <row r="1" spans="1:27" s="505" customFormat="1" ht="22.2" customHeight="1">
      <c r="A1" s="1274" t="str">
        <f>CONCATENATE("ผลคะแนนพัฒนาความก้าวหน้าทางการเรียนครั้งที่ 1 ปีการศึกษา  ",'01.ข้อมูลเบื้องต้น'!K2)</f>
        <v>ผลคะแนนพัฒนาความก้าวหน้าทางการเรียนครั้งที่ 1 ปีการศึกษา  2568</v>
      </c>
      <c r="B1" s="1274"/>
      <c r="C1" s="1274"/>
      <c r="D1" s="1274"/>
      <c r="E1" s="1274"/>
      <c r="F1" s="1274"/>
      <c r="G1" s="1274" t="str">
        <f>CONCATENATE("ผลคะแนนพัฒนาความก้าวหน้าทางการเรียนครั้งที่ 1 ปีการศึกษา  ",'01.ข้อมูลเบื้องต้น'!K2)</f>
        <v>ผลคะแนนพัฒนาความก้าวหน้าทางการเรียนครั้งที่ 1 ปีการศึกษา  2568</v>
      </c>
      <c r="H1" s="1274"/>
      <c r="I1" s="1274"/>
      <c r="J1" s="1274"/>
      <c r="K1" s="1274"/>
      <c r="L1" s="1274"/>
      <c r="M1" s="1274" t="str">
        <f>CONCATENATE("ผลคะแนนพัฒนาความก้าวหน้าทางการเรียนครั้งที่ 1 ปีการศึกษา  ",'01.ข้อมูลเบื้องต้น'!K2)</f>
        <v>ผลคะแนนพัฒนาความก้าวหน้าทางการเรียนครั้งที่ 1 ปีการศึกษา  2568</v>
      </c>
      <c r="N1" s="1274"/>
      <c r="O1" s="1274"/>
      <c r="P1" s="1274"/>
      <c r="Q1" s="1274"/>
      <c r="R1" s="1274"/>
      <c r="S1" s="1274"/>
      <c r="T1" s="1274"/>
      <c r="U1" s="1274"/>
      <c r="V1" s="1274"/>
      <c r="W1" s="1274"/>
      <c r="X1" s="1274"/>
      <c r="Y1" s="1274"/>
      <c r="Z1" s="1274"/>
      <c r="AA1" s="1274"/>
    </row>
    <row r="2" spans="1:27" s="505" customFormat="1" ht="22.5" customHeight="1">
      <c r="A2" s="1274" t="s">
        <v>218</v>
      </c>
      <c r="B2" s="1274"/>
      <c r="C2" s="1274"/>
      <c r="D2" s="1274"/>
      <c r="E2" s="1274"/>
      <c r="F2" s="1274"/>
      <c r="G2" s="1274" t="s">
        <v>218</v>
      </c>
      <c r="H2" s="1274"/>
      <c r="I2" s="1274"/>
      <c r="J2" s="1274"/>
      <c r="K2" s="1274"/>
      <c r="L2" s="1274"/>
      <c r="M2" s="1274" t="s">
        <v>218</v>
      </c>
      <c r="N2" s="1274"/>
      <c r="O2" s="1274"/>
      <c r="P2" s="1274"/>
      <c r="Q2" s="1274"/>
      <c r="R2" s="1274"/>
      <c r="S2" s="1274"/>
      <c r="T2" s="1274"/>
      <c r="U2" s="1274"/>
      <c r="V2" s="1274"/>
      <c r="W2" s="1274"/>
      <c r="X2" s="1274"/>
      <c r="Y2" s="1274"/>
      <c r="Z2" s="1274"/>
      <c r="AA2" s="1274"/>
    </row>
    <row r="3" spans="1:27" s="505" customFormat="1" ht="22.5" customHeight="1">
      <c r="A3" s="1274" t="str">
        <f>CONCATENATE("ชั้นประถมศึกษาปีที่ 1/",'01.ข้อมูลเบื้องต้น'!$N$2)</f>
        <v>ชั้นประถมศึกษาปีที่ 1/</v>
      </c>
      <c r="B3" s="1274"/>
      <c r="C3" s="1274"/>
      <c r="D3" s="1274"/>
      <c r="E3" s="1274"/>
      <c r="F3" s="1274"/>
      <c r="G3" s="1274" t="str">
        <f>CONCATENATE("ชั้นประถมศึกษาปีที่ 1/",'01.ข้อมูลเบื้องต้น'!$N$2)</f>
        <v>ชั้นประถมศึกษาปีที่ 1/</v>
      </c>
      <c r="H3" s="1274"/>
      <c r="I3" s="1274"/>
      <c r="J3" s="1274"/>
      <c r="K3" s="1274"/>
      <c r="L3" s="1274"/>
      <c r="M3" s="1274" t="str">
        <f>CONCATENATE("ชั้นประถมศึกษาปีที่ 1/",'01.ข้อมูลเบื้องต้น'!$N$2)</f>
        <v>ชั้นประถมศึกษาปีที่ 1/</v>
      </c>
      <c r="N3" s="1274"/>
      <c r="O3" s="1274"/>
      <c r="P3" s="1274"/>
      <c r="Q3" s="1274"/>
      <c r="R3" s="1274"/>
      <c r="S3" s="1274"/>
      <c r="T3" s="1274"/>
      <c r="U3" s="1274"/>
      <c r="V3" s="1274"/>
      <c r="W3" s="1274"/>
      <c r="X3" s="1274"/>
      <c r="Y3" s="1274"/>
      <c r="Z3" s="1274"/>
      <c r="AA3" s="1274"/>
    </row>
    <row r="4" spans="1:27" s="505" customFormat="1" ht="22.5" hidden="1" customHeight="1">
      <c r="A4" s="1274"/>
      <c r="B4" s="1274"/>
      <c r="C4" s="1274"/>
      <c r="D4" s="1274"/>
      <c r="E4" s="1274"/>
      <c r="F4" s="1274"/>
      <c r="G4" s="1275"/>
      <c r="H4" s="1275"/>
      <c r="I4" s="1275"/>
      <c r="J4" s="1275"/>
      <c r="K4" s="1275"/>
      <c r="L4" s="1275"/>
      <c r="M4" s="1275"/>
      <c r="N4" s="1275"/>
      <c r="O4" s="1275"/>
      <c r="P4" s="1275"/>
      <c r="Q4" s="1275"/>
      <c r="R4" s="1275"/>
      <c r="S4" s="1275"/>
      <c r="T4" s="1275"/>
      <c r="U4" s="1275"/>
      <c r="V4" s="1275"/>
      <c r="W4" s="1275"/>
      <c r="X4" s="1275"/>
      <c r="Y4" s="1275"/>
      <c r="Z4" s="1275"/>
      <c r="AA4" s="1275"/>
    </row>
    <row r="5" spans="1:27" s="505" customFormat="1" ht="22.5" hidden="1" customHeight="1" thickBot="1">
      <c r="A5" s="1275"/>
      <c r="B5" s="1275"/>
      <c r="C5" s="1275"/>
      <c r="D5" s="1275"/>
      <c r="E5" s="1275"/>
      <c r="F5" s="1275"/>
      <c r="G5" s="1275"/>
      <c r="H5" s="1275"/>
      <c r="I5" s="1275"/>
      <c r="J5" s="1275"/>
      <c r="K5" s="1275"/>
      <c r="L5" s="1275"/>
      <c r="M5" s="1275"/>
      <c r="N5" s="1275"/>
      <c r="O5" s="1275"/>
      <c r="P5" s="1275"/>
      <c r="Q5" s="1275"/>
      <c r="R5" s="1275"/>
      <c r="S5" s="1275"/>
      <c r="T5" s="1275"/>
      <c r="U5" s="1275"/>
      <c r="V5" s="1275"/>
      <c r="W5" s="1275"/>
      <c r="X5" s="1275"/>
      <c r="Y5" s="1275"/>
      <c r="Z5" s="1275"/>
      <c r="AA5" s="1275"/>
    </row>
    <row r="6" spans="1:27" ht="10.5" customHeight="1" thickBot="1">
      <c r="A6" s="1253"/>
      <c r="B6" s="1253"/>
      <c r="C6" s="1253"/>
      <c r="D6" s="1253"/>
      <c r="E6" s="1276"/>
      <c r="F6" s="1253"/>
      <c r="G6" s="1253"/>
      <c r="H6" s="1253"/>
      <c r="I6" s="1253"/>
      <c r="J6" s="1253"/>
      <c r="K6" s="1253"/>
      <c r="L6" s="1253"/>
      <c r="M6" s="1253"/>
      <c r="N6" s="1253"/>
      <c r="O6" s="1253"/>
      <c r="P6" s="1253"/>
      <c r="Q6" s="1253"/>
      <c r="R6" s="1253"/>
      <c r="S6" s="1253"/>
      <c r="T6" s="1253"/>
      <c r="U6" s="1253"/>
      <c r="V6" s="1253"/>
      <c r="W6" s="1253"/>
      <c r="X6" s="1253"/>
      <c r="Y6" s="1253"/>
      <c r="Z6" s="1253"/>
      <c r="AA6" s="1253"/>
    </row>
    <row r="7" spans="1:27" s="507" customFormat="1" ht="18" customHeight="1">
      <c r="A7" s="1277" t="s">
        <v>0</v>
      </c>
      <c r="B7" s="1278" t="s">
        <v>1</v>
      </c>
      <c r="C7" s="1279"/>
      <c r="D7" s="1280" t="s">
        <v>451</v>
      </c>
      <c r="E7" s="1281"/>
      <c r="F7" s="1285"/>
      <c r="G7" s="1282" t="s">
        <v>545</v>
      </c>
      <c r="H7" s="1283"/>
      <c r="I7" s="1283"/>
      <c r="J7" s="1283"/>
      <c r="K7" s="1283"/>
      <c r="L7" s="1284"/>
      <c r="M7" s="1280" t="s">
        <v>354</v>
      </c>
      <c r="N7" s="1281"/>
      <c r="O7" s="1281"/>
      <c r="P7" s="1281"/>
      <c r="Q7" s="1281"/>
      <c r="R7" s="1281"/>
      <c r="S7" s="1281"/>
      <c r="T7" s="1281"/>
      <c r="U7" s="1281"/>
      <c r="V7" s="1281"/>
      <c r="W7" s="1281"/>
      <c r="X7" s="1281"/>
      <c r="Y7" s="1281"/>
      <c r="Z7" s="1281"/>
      <c r="AA7" s="1285"/>
    </row>
    <row r="8" spans="1:27" ht="36" hidden="1" customHeight="1">
      <c r="A8" s="1288"/>
      <c r="B8" s="1289"/>
      <c r="C8" s="1290"/>
      <c r="D8" s="1291"/>
      <c r="E8" s="1292"/>
      <c r="F8" s="1452"/>
      <c r="G8" s="1291"/>
      <c r="H8" s="1294"/>
      <c r="I8" s="1294"/>
      <c r="J8" s="1295"/>
      <c r="K8" s="1295"/>
      <c r="L8" s="1296"/>
      <c r="M8" s="1297"/>
      <c r="N8" s="1298"/>
      <c r="O8" s="1298"/>
      <c r="P8" s="1298"/>
      <c r="Q8" s="1298"/>
      <c r="R8" s="1298"/>
      <c r="S8" s="1298"/>
      <c r="T8" s="1298"/>
      <c r="U8" s="1298"/>
      <c r="V8" s="1298"/>
      <c r="W8" s="1298"/>
      <c r="X8" s="1298"/>
      <c r="Y8" s="1298"/>
      <c r="Z8" s="1298"/>
      <c r="AA8" s="1296"/>
    </row>
    <row r="9" spans="1:27" ht="118.2" customHeight="1" thickBot="1">
      <c r="A9" s="1301"/>
      <c r="B9" s="1302"/>
      <c r="C9" s="1303"/>
      <c r="D9" s="1304" t="str">
        <f>IF(ข้อมูล1!F3="","",ข้อมูล1!F3)</f>
        <v>เข้าใจความหมายของคำ ข้อความ ภาพ สัญลักษณ์ที่พบเห็น พร้อมทั้งสรุปสาระสำคัญ เพื่อนำไปใช้ในชีวิต ประจำวัน และสื่อสารให้ผู้อื่นเข้าใจได้ ด้วยการพูดเป็นประโยคง่าย ๆ อย่างเหมาะสม</v>
      </c>
      <c r="E9" s="1304" t="str">
        <f>IF(ข้อมูล1!F4="","",ข้อมูล1!F4)</f>
        <v>เขียนประโยคง่าย ๆ ที่เกี่ยวข้องกับชีวิตประจำวันและสิ่งรอบตัว โดยใช้คำพื้นฐาน เพื่อถ่ายทอดความคิดและความรู้สึก</v>
      </c>
      <c r="F9" s="1453" t="str">
        <f>IF(ข้อมูล1!F5="","",ข้อมูล1!F5)</f>
        <v>ใช้แนวคิดพื้นฐานทางคณิตศาสตร์เพื่อแก้ปัญหาในชีวิต ประจำวันด้วย ความเชื่อมั่น และสื่อสารด้วยภาษาและสัญลักษณ์ทางคณิตศาสตร์อย่างสมเหตุสมผล</v>
      </c>
      <c r="G9" s="1304" t="str">
        <f>IF(ข้อมูล1!F6="","",ข้อมูล1!F6)</f>
        <v xml:space="preserve">เข้าใจแนวคิดพื้นฐานของปรากฏการณ์ทางธรรมชาติ สิ่งแวดล้อม และนำเทคโนโลยีไปใช้ในชีวิตประจำวันด้วยความรับผิดชอบ </v>
      </c>
      <c r="H9" s="1304" t="str">
        <f>IF(ข้อมูล1!F7="","",ข้อมูล1!F7)</f>
        <v>ปฏิบัติตนในฐานะสมาชิกที่ดีของครอบครัวและโรงเรียน ด้วยความรับผิดชอบ ทำงานร่วมกับผู้อื่นอย่างมีประสิทธิภาพ และมีส่วนร่วมในกิจกรรมทางวัฒนธรรมและประเพณีของโรงเรียน</v>
      </c>
      <c r="I9" s="1304" t="str">
        <f>IF(ข้อมูล1!F8="","",ข้อมูล1!F8)</f>
        <v>รู้ที่มาของรายรับรายจ่ายของตนเองในชีวิตประจำวันและใช้จ่ายอย่างพอเพียง มีทัศนคติที่ดีต่อการทำงานและการช่วยเหลือครอบครัว</v>
      </c>
      <c r="J9" s="1304" t="str">
        <f>IF(ข้อมูล1!F9="","",ข้อมูล1!F9)</f>
        <v>ดูแลรักษาสุขภาพกายโดยเลือกรับประทานอาหารและออกกำลังกาย อย่างเหมาะสม ควบคุมอารมณ์ของตนเองได้ และรู้จักขอความช่วยเหลือ เมื่อเกิดเหตุร้ายกับตนเองหรือผู้อื่น</v>
      </c>
      <c r="K9" s="1304" t="str">
        <f>IF(ข้อมูล1!F10="","",ข้อมูล1!F10)</f>
        <v xml:space="preserve">ปฏิบัติกิจกรรมทางศิลปะ และวัฒนธรรมท้องถิ่น ด้วยความกระตือรือร้น </v>
      </c>
      <c r="L9" s="1305" t="s">
        <v>550</v>
      </c>
      <c r="M9" s="1306" t="str">
        <f>IF('01.ข้อมูลเบื้องต้น'!B36="","",'01.ข้อมูลเบื้องต้น'!B36)</f>
        <v/>
      </c>
      <c r="N9" s="1307" t="str">
        <f>IF('01.ข้อมูลเบื้องต้น'!B37="","",'01.ข้อมูลเบื้องต้น'!B37)</f>
        <v/>
      </c>
      <c r="O9" s="1307" t="str">
        <f>IF('01.ข้อมูลเบื้องต้น'!B38="","",'01.ข้อมูลเบื้องต้น'!B38)</f>
        <v/>
      </c>
      <c r="P9" s="1307" t="str">
        <f>IF('01.ข้อมูลเบื้องต้น'!B39="","",'01.ข้อมูลเบื้องต้น'!B39)</f>
        <v/>
      </c>
      <c r="Q9" s="1307" t="str">
        <f>IF('01.ข้อมูลเบื้องต้น'!B40="","",'01.ข้อมูลเบื้องต้น'!B40)</f>
        <v/>
      </c>
      <c r="R9" s="1307" t="str">
        <f>IF('01.ข้อมูลเบื้องต้น'!B41="","",'01.ข้อมูลเบื้องต้น'!B41)</f>
        <v/>
      </c>
      <c r="S9" s="1307" t="str">
        <f>IF('01.ข้อมูลเบื้องต้น'!B42="","",'01.ข้อมูลเบื้องต้น'!B42)</f>
        <v/>
      </c>
      <c r="T9" s="1307" t="str">
        <f>IF('01.ข้อมูลเบื้องต้น'!B43="","",'01.ข้อมูลเบื้องต้น'!B43)</f>
        <v/>
      </c>
      <c r="U9" s="1307" t="str">
        <f>IF('01.ข้อมูลเบื้องต้น'!B44="","",'01.ข้อมูลเบื้องต้น'!B44)</f>
        <v/>
      </c>
      <c r="V9" s="1307" t="str">
        <f>IF('01.ข้อมูลเบื้องต้น'!B45="","",'01.ข้อมูลเบื้องต้น'!B45)</f>
        <v/>
      </c>
      <c r="W9" s="1307" t="str">
        <f>IF('01.ข้อมูลเบื้องต้น'!B46="","",'01.ข้อมูลเบื้องต้น'!B46)</f>
        <v/>
      </c>
      <c r="X9" s="1307" t="str">
        <f>IF('01.ข้อมูลเบื้องต้น'!B47="","",'01.ข้อมูลเบื้องต้น'!B47)</f>
        <v/>
      </c>
      <c r="Y9" s="1307" t="str">
        <f>IF('01.ข้อมูลเบื้องต้น'!B48="","",'01.ข้อมูลเบื้องต้น'!B48)</f>
        <v/>
      </c>
      <c r="Z9" s="1307" t="str">
        <f>IF('01.ข้อมูลเบื้องต้น'!B49="","",'01.ข้อมูลเบื้องต้น'!B49)</f>
        <v/>
      </c>
      <c r="AA9" s="1308" t="str">
        <f>IF('01.ข้อมูลเบื้องต้น'!B50="","",'01.ข้อมูลเบื้องต้น'!B50)</f>
        <v/>
      </c>
    </row>
    <row r="10" spans="1:27" s="509" customFormat="1" ht="17.25" customHeight="1">
      <c r="A10" s="1311">
        <v>1</v>
      </c>
      <c r="B10" s="1312" t="str">
        <f>IF('2.ชื่อนักเรียน'!C11="","",'2.ชื่อนักเรียน'!C11)</f>
        <v/>
      </c>
      <c r="C10" s="1313" t="str">
        <f>IF('2.ชื่อนักเรียน'!D11="","",'2.ชื่อนักเรียน'!D11)</f>
        <v/>
      </c>
      <c r="D10" s="1314" t="str">
        <f>IF($A$3&lt;&gt;"ชั้น"&amp;'01.ข้อมูลเบื้องต้น'!$H$2,"",IF(VLOOKUP($A10,'02.คีย์เทอม1'!$A$10:$GL$59,190,FALSE)="","",VLOOKUP($A10,'02.คีย์เทอม1'!$A$10:$GL$59,190,FALSE)))</f>
        <v/>
      </c>
      <c r="E10" s="1316" t="str">
        <f>IF($A$3&lt;&gt;"ชั้น"&amp;'01.ข้อมูลเบื้องต้น'!$H$2,"",IF(VLOOKUP($A10,'02.คีย์เทอม1'!$A$10:$GL$59,194,FALSE)="","",VLOOKUP($A10,'02.คีย์เทอม1'!$A$10:$GL$59,194,FALSE)))</f>
        <v/>
      </c>
      <c r="F10" s="1317" t="str">
        <f>IF($A$3&lt;&gt;"ชั้น"&amp;'01.ข้อมูลเบื้องต้น'!$H$2,"",IF(VLOOKUP($A10,'02.คีย์เทอม1'!$A$10:$GL$59,31,FALSE)="","",VLOOKUP($A10,'02.คีย์เทอม1'!$A$10:$GL$59,31,FALSE)))</f>
        <v/>
      </c>
      <c r="G10" s="1314" t="str">
        <f>IF($A$3&lt;&gt;"ชั้น"&amp;'01.ข้อมูลเบื้องต้น'!$H$2,"",IF(VLOOKUP($A10,'02.คีย์เทอม1'!$A$10:$GL$59,61,FALSE)="","",VLOOKUP($A10,'02.คีย์เทอม1'!$A$10:$GL$59,61,FALSE)))</f>
        <v/>
      </c>
      <c r="H10" s="1316" t="str">
        <f>IF($A$3&lt;&gt;"ชั้น"&amp;'01.ข้อมูลเบื้องต้น'!$H$2,"",IF(VLOOKUP($A10,'02.คีย์เทอม1'!$A$10:$GL$59,66,FALSE)="","",VLOOKUP($A10,'02.คีย์เทอม1'!$A$10:$GL$59,66,FALSE)))</f>
        <v/>
      </c>
      <c r="I10" s="1316" t="str">
        <f>IF($A$3&lt;&gt;"ชั้น"&amp;'01.ข้อมูลเบื้องต้น'!$H$2,"",IF(VLOOKUP($A10,'02.คีย์เทอม1'!$A$10:$GL$59,71,FALSE)="","",VLOOKUP($A10,'02.คีย์เทอม1'!$A$10:$GL$59,71,FALSE)))</f>
        <v/>
      </c>
      <c r="J10" s="1316" t="str">
        <f>IF($A$3&lt;&gt;"ชั้น"&amp;'01.ข้อมูลเบื้องต้น'!$H$2,"",IF(VLOOKUP($A10,'02.คีย์เทอม1'!$A$10:$GL$59,76,FALSE)="","",VLOOKUP($A10,'02.คีย์เทอม1'!$A$10:$GL$59,76,FALSE)))</f>
        <v/>
      </c>
      <c r="K10" s="1316" t="str">
        <f>IF($A$3&lt;&gt;"ชั้น"&amp;'01.ข้อมูลเบื้องต้น'!$H$2,"",IF(VLOOKUP($A10,'02.คีย์เทอม1'!$A$10:$GL$59,81,FALSE)="","",VLOOKUP($A10,'02.คีย์เทอม1'!$A$10:$GL$59,81,FALSE)))</f>
        <v/>
      </c>
      <c r="L10" s="1317" t="str">
        <f>IF($A$3&lt;&gt;"ชั้น"&amp;'01.ข้อมูลเบื้องต้น'!$H$2,"",IF(VLOOKUP($A10,'02.คีย์เทอม1'!$A$10:$GT$59,202,FALSE)="","",VLOOKUP($A10,'02.คีย์เทอม1'!$A$10:$GT$59,202,FALSE)))</f>
        <v/>
      </c>
      <c r="M10" s="1318" t="str">
        <f>IF($A$3&lt;&gt;"ชั้น"&amp;'01.ข้อมูลเบื้องต้น'!$H$2,"",IF(VLOOKUP($A10,'02.คีย์เทอม1'!$A$10:$GL$59,111,FALSE)="","",VLOOKUP($A10,'02.คีย์เทอม1'!$A$10:$GL$59,111,FALSE)))</f>
        <v/>
      </c>
      <c r="N10" s="1319" t="str">
        <f>IF($A$3&lt;&gt;"ชั้น"&amp;'01.ข้อมูลเบื้องต้น'!$H$2,"",IF(VLOOKUP($A10,'02.คีย์เทอม1'!$A$10:$GL$59,116,FALSE)="","",VLOOKUP($A10,'02.คีย์เทอม1'!$A$10:$GL$59,116,FALSE)))</f>
        <v/>
      </c>
      <c r="O10" s="1319" t="str">
        <f>IF($A$3&lt;&gt;"ชั้น"&amp;'01.ข้อมูลเบื้องต้น'!$H$2,"",IF(VLOOKUP($A10,'02.คีย์เทอม1'!$A$10:$GL$59,121,FALSE)="","",VLOOKUP($A10,'02.คีย์เทอม1'!$A$10:$GL$59,121,FALSE)))</f>
        <v/>
      </c>
      <c r="P10" s="1319" t="str">
        <f>IF($A$3&lt;&gt;"ชั้น"&amp;'01.ข้อมูลเบื้องต้น'!$H$2,"",IF(VLOOKUP($A10,'02.คีย์เทอม1'!$A$10:$GL$59,126,FALSE)="","",VLOOKUP($A10,'02.คีย์เทอม1'!$A$10:$GL$59,126,FALSE)))</f>
        <v/>
      </c>
      <c r="Q10" s="1319" t="str">
        <f>IF($A$3&lt;&gt;"ชั้น"&amp;'01.ข้อมูลเบื้องต้น'!$H$2,"",IF(VLOOKUP($A10,'02.คีย์เทอม1'!$A$10:$GL$59,131,FALSE)="","",VLOOKUP($A10,'02.คีย์เทอม1'!$A$10:$GL$59,131,FALSE)))</f>
        <v/>
      </c>
      <c r="R10" s="1319" t="str">
        <f>IF($A$3&lt;&gt;"ชั้น"&amp;'01.ข้อมูลเบื้องต้น'!$H$2,"",IF(VLOOKUP($A10,'02.คีย์เทอม1'!$A$10:$GL$59,136,FALSE)="","",VLOOKUP($A10,'02.คีย์เทอม1'!$A$10:$GL$59,136,FALSE)))</f>
        <v/>
      </c>
      <c r="S10" s="1319" t="str">
        <f>IF($A$3&lt;&gt;"ชั้น"&amp;'01.ข้อมูลเบื้องต้น'!$H$2,"",IF(VLOOKUP($A10,'02.คีย์เทอม1'!$A$10:$GL$59,141,FALSE)="","",VLOOKUP($A10,'02.คีย์เทอม1'!$A$10:$GL$59,141,FALSE)))</f>
        <v/>
      </c>
      <c r="T10" s="1319" t="str">
        <f>IF($A$3&lt;&gt;"ชั้น"&amp;'01.ข้อมูลเบื้องต้น'!$H$2,"",IF(VLOOKUP($A10,'02.คีย์เทอม1'!$A$10:$GL$59,146,FALSE)="","",VLOOKUP($A10,'02.คีย์เทอม1'!$A$10:$GL$59,146,FALSE)))</f>
        <v/>
      </c>
      <c r="U10" s="1319" t="str">
        <f>IF($A$3&lt;&gt;"ชั้น"&amp;'01.ข้อมูลเบื้องต้น'!$H$2,"",IF(VLOOKUP($A10,'02.คีย์เทอม1'!$A$10:$GL$59,151,FALSE)="","",VLOOKUP($A10,'02.คีย์เทอม1'!$A$10:$GL$59,151,FALSE)))</f>
        <v/>
      </c>
      <c r="V10" s="1319" t="str">
        <f>IF($A$3&lt;&gt;"ชั้น"&amp;'01.ข้อมูลเบื้องต้น'!$H$2,"",IF(VLOOKUP($A10,'02.คีย์เทอม1'!$A$10:$GL$59,156,FALSE)="","",VLOOKUP($A10,'02.คีย์เทอม1'!$A$10:$GL$59,156,FALSE)))</f>
        <v/>
      </c>
      <c r="W10" s="1319" t="str">
        <f>IF($A$3&lt;&gt;"ชั้น"&amp;'01.ข้อมูลเบื้องต้น'!$H$2,"",IF(VLOOKUP($A10,'02.คีย์เทอม1'!$A$10:$GL$59,161,FALSE)="","",VLOOKUP($A10,'02.คีย์เทอม1'!$A$10:$GL$59,161,FALSE)))</f>
        <v/>
      </c>
      <c r="X10" s="1319" t="str">
        <f>IF($A$3&lt;&gt;"ชั้น"&amp;'01.ข้อมูลเบื้องต้น'!$H$2,"",IF(VLOOKUP($A10,'02.คีย์เทอม1'!$A$10:$GL$59,166,FALSE)="","",VLOOKUP($A10,'02.คีย์เทอม1'!$A$10:$GL$59,166,FALSE)))</f>
        <v/>
      </c>
      <c r="Y10" s="1319" t="str">
        <f>IF($A$3&lt;&gt;"ชั้น"&amp;'01.ข้อมูลเบื้องต้น'!$H$2,"",IF(VLOOKUP($A10,'02.คีย์เทอม1'!$A$10:$GL$59,171,FALSE)="","",VLOOKUP($A10,'02.คีย์เทอม1'!$A$10:$GL$59,171,FALSE)))</f>
        <v/>
      </c>
      <c r="Z10" s="1319" t="str">
        <f>IF($A$3&lt;&gt;"ชั้น"&amp;'01.ข้อมูลเบื้องต้น'!$H$2,"",IF(VLOOKUP($A10,'02.คีย์เทอม1'!$A$10:$GL$59,176,FALSE)="","",VLOOKUP($A10,'02.คีย์เทอม1'!$A$10:$GL$59,176,FALSE)))</f>
        <v/>
      </c>
      <c r="AA10" s="1320" t="str">
        <f>IF($A$3&lt;&gt;"ชั้น"&amp;'01.ข้อมูลเบื้องต้น'!$H$2,"",IF(VLOOKUP($A10,'02.คีย์เทอม1'!$A$10:$GL$59,181,FALSE)="","",VLOOKUP($A10,'02.คีย์เทอม1'!$A$10:$GL$59,181,FALSE)))</f>
        <v/>
      </c>
    </row>
    <row r="11" spans="1:27" s="509" customFormat="1" ht="17.25" customHeight="1">
      <c r="A11" s="1323">
        <v>2</v>
      </c>
      <c r="B11" s="1324" t="str">
        <f>IF('2.ชื่อนักเรียน'!C12="","",'2.ชื่อนักเรียน'!C12)</f>
        <v/>
      </c>
      <c r="C11" s="1325" t="str">
        <f>IF('2.ชื่อนักเรียน'!D12="","",'2.ชื่อนักเรียน'!D12)</f>
        <v/>
      </c>
      <c r="D11" s="1314" t="str">
        <f>IF($A$3&lt;&gt;"ชั้น"&amp;'01.ข้อมูลเบื้องต้น'!$H$2,"",IF(VLOOKUP($A11,'02.คีย์เทอม1'!$A$10:$GL$59,190,FALSE)="","",VLOOKUP($A11,'02.คีย์เทอม1'!$A$10:$GL$59,190,FALSE)))</f>
        <v/>
      </c>
      <c r="E11" s="1327" t="str">
        <f>IF($A$3&lt;&gt;"ชั้น"&amp;'01.ข้อมูลเบื้องต้น'!$H$2,"",IF(VLOOKUP($A11,'02.คีย์เทอม1'!$A$10:$GL$59,194,FALSE)="","",VLOOKUP($A11,'02.คีย์เทอม1'!$A$10:$GL$59,194,FALSE)))</f>
        <v/>
      </c>
      <c r="F11" s="1329" t="str">
        <f>IF($A$3&lt;&gt;"ชั้น"&amp;'01.ข้อมูลเบื้องต้น'!$H$2,"",IF(VLOOKUP($A11,'02.คีย์เทอม1'!$A$10:$GL$59,31,FALSE)="","",VLOOKUP($A11,'02.คีย์เทอม1'!$A$10:$GL$59,31,FALSE)))</f>
        <v/>
      </c>
      <c r="G11" s="1326" t="str">
        <f>IF($A$3&lt;&gt;"ชั้น"&amp;'01.ข้อมูลเบื้องต้น'!$H$2,"",IF(VLOOKUP($A11,'02.คีย์เทอม1'!$A$10:$GL$59,61,FALSE)="","",VLOOKUP($A11,'02.คีย์เทอม1'!$A$10:$GL$59,61,FALSE)))</f>
        <v/>
      </c>
      <c r="H11" s="1327" t="str">
        <f>IF($A$3&lt;&gt;"ชั้น"&amp;'01.ข้อมูลเบื้องต้น'!$H$2,"",IF(VLOOKUP($A11,'02.คีย์เทอม1'!$A$10:$GL$59,66,FALSE)="","",VLOOKUP($A11,'02.คีย์เทอม1'!$A$10:$GL$59,66,FALSE)))</f>
        <v/>
      </c>
      <c r="I11" s="1316" t="str">
        <f>IF($A$3&lt;&gt;"ชั้น"&amp;'01.ข้อมูลเบื้องต้น'!$H$2,"",IF(VLOOKUP($A11,'02.คีย์เทอม1'!$A$10:$GL$59,71,FALSE)="","",VLOOKUP($A11,'02.คีย์เทอม1'!$A$10:$GL$59,71,FALSE)))</f>
        <v/>
      </c>
      <c r="J11" s="1316" t="str">
        <f>IF($A$3&lt;&gt;"ชั้น"&amp;'01.ข้อมูลเบื้องต้น'!$H$2,"",IF(VLOOKUP($A11,'02.คีย์เทอม1'!$A$10:$GL$59,76,FALSE)="","",VLOOKUP($A11,'02.คีย์เทอม1'!$A$10:$GL$59,76,FALSE)))</f>
        <v/>
      </c>
      <c r="K11" s="1316" t="str">
        <f>IF($A$3&lt;&gt;"ชั้น"&amp;'01.ข้อมูลเบื้องต้น'!$H$2,"",IF(VLOOKUP($A11,'02.คีย์เทอม1'!$A$10:$GL$59,81,FALSE)="","",VLOOKUP($A11,'02.คีย์เทอม1'!$A$10:$GL$59,81,FALSE)))</f>
        <v/>
      </c>
      <c r="L11" s="1328" t="str">
        <f>IF($A$3&lt;&gt;"ชั้น"&amp;'01.ข้อมูลเบื้องต้น'!$H$2,"",IF(VLOOKUP($A11,'02.คีย์เทอม1'!$A$10:$GT$59,202,FALSE)="","",VLOOKUP($A11,'02.คีย์เทอม1'!$A$10:$GT$59,202,FALSE)))</f>
        <v/>
      </c>
      <c r="M11" s="1326" t="str">
        <f>IF($A$3&lt;&gt;"ชั้น"&amp;'01.ข้อมูลเบื้องต้น'!$H$2,"",IF(VLOOKUP($A11,'02.คีย์เทอม1'!$A$10:$GL$59,111,FALSE)="","",VLOOKUP($A11,'02.คีย์เทอม1'!$A$10:$GL$59,111,FALSE)))</f>
        <v/>
      </c>
      <c r="N11" s="1327" t="str">
        <f>IF($A$3&lt;&gt;"ชั้น"&amp;'01.ข้อมูลเบื้องต้น'!$H$2,"",IF(VLOOKUP($A11,'02.คีย์เทอม1'!$A$10:$GL$59,116,FALSE)="","",VLOOKUP($A11,'02.คีย์เทอม1'!$A$10:$GL$59,116,FALSE)))</f>
        <v/>
      </c>
      <c r="O11" s="1327" t="str">
        <f>IF($A$3&lt;&gt;"ชั้น"&amp;'01.ข้อมูลเบื้องต้น'!$H$2,"",IF(VLOOKUP($A11,'02.คีย์เทอม1'!$A$10:$GL$59,121,FALSE)="","",VLOOKUP($A11,'02.คีย์เทอม1'!$A$10:$GL$59,121,FALSE)))</f>
        <v/>
      </c>
      <c r="P11" s="1327" t="str">
        <f>IF($A$3&lt;&gt;"ชั้น"&amp;'01.ข้อมูลเบื้องต้น'!$H$2,"",IF(VLOOKUP($A11,'02.คีย์เทอม1'!$A$10:$GL$59,126,FALSE)="","",VLOOKUP($A11,'02.คีย์เทอม1'!$A$10:$GL$59,126,FALSE)))</f>
        <v/>
      </c>
      <c r="Q11" s="1327" t="str">
        <f>IF($A$3&lt;&gt;"ชั้น"&amp;'01.ข้อมูลเบื้องต้น'!$H$2,"",IF(VLOOKUP($A11,'02.คีย์เทอม1'!$A$10:$GL$59,131,FALSE)="","",VLOOKUP($A11,'02.คีย์เทอม1'!$A$10:$GL$59,131,FALSE)))</f>
        <v/>
      </c>
      <c r="R11" s="1327" t="str">
        <f>IF($A$3&lt;&gt;"ชั้น"&amp;'01.ข้อมูลเบื้องต้น'!$H$2,"",IF(VLOOKUP($A11,'02.คีย์เทอม1'!$A$10:$GL$59,136,FALSE)="","",VLOOKUP($A11,'02.คีย์เทอม1'!$A$10:$GL$59,136,FALSE)))</f>
        <v/>
      </c>
      <c r="S11" s="1327" t="str">
        <f>IF($A$3&lt;&gt;"ชั้น"&amp;'01.ข้อมูลเบื้องต้น'!$H$2,"",IF(VLOOKUP($A11,'02.คีย์เทอม1'!$A$10:$GL$59,141,FALSE)="","",VLOOKUP($A11,'02.คีย์เทอม1'!$A$10:$GL$59,141,FALSE)))</f>
        <v/>
      </c>
      <c r="T11" s="1327" t="str">
        <f>IF($A$3&lt;&gt;"ชั้น"&amp;'01.ข้อมูลเบื้องต้น'!$H$2,"",IF(VLOOKUP($A11,'02.คีย์เทอม1'!$A$10:$GL$59,146,FALSE)="","",VLOOKUP($A11,'02.คีย์เทอม1'!$A$10:$GL$59,146,FALSE)))</f>
        <v/>
      </c>
      <c r="U11" s="1327" t="str">
        <f>IF($A$3&lt;&gt;"ชั้น"&amp;'01.ข้อมูลเบื้องต้น'!$H$2,"",IF(VLOOKUP($A11,'02.คีย์เทอม1'!$A$10:$GL$59,151,FALSE)="","",VLOOKUP($A11,'02.คีย์เทอม1'!$A$10:$GL$59,151,FALSE)))</f>
        <v/>
      </c>
      <c r="V11" s="1327" t="str">
        <f>IF($A$3&lt;&gt;"ชั้น"&amp;'01.ข้อมูลเบื้องต้น'!$H$2,"",IF(VLOOKUP($A11,'02.คีย์เทอม1'!$A$10:$GL$59,156,FALSE)="","",VLOOKUP($A11,'02.คีย์เทอม1'!$A$10:$GL$59,156,FALSE)))</f>
        <v/>
      </c>
      <c r="W11" s="1327" t="str">
        <f>IF($A$3&lt;&gt;"ชั้น"&amp;'01.ข้อมูลเบื้องต้น'!$H$2,"",IF(VLOOKUP($A11,'02.คีย์เทอม1'!$A$10:$GL$59,161,FALSE)="","",VLOOKUP($A11,'02.คีย์เทอม1'!$A$10:$GL$59,161,FALSE)))</f>
        <v/>
      </c>
      <c r="X11" s="1327" t="str">
        <f>IF($A$3&lt;&gt;"ชั้น"&amp;'01.ข้อมูลเบื้องต้น'!$H$2,"",IF(VLOOKUP($A11,'02.คีย์เทอม1'!$A$10:$GL$59,166,FALSE)="","",VLOOKUP($A11,'02.คีย์เทอม1'!$A$10:$GL$59,166,FALSE)))</f>
        <v/>
      </c>
      <c r="Y11" s="1327" t="str">
        <f>IF($A$3&lt;&gt;"ชั้น"&amp;'01.ข้อมูลเบื้องต้น'!$H$2,"",IF(VLOOKUP($A11,'02.คีย์เทอม1'!$A$10:$GL$59,171,FALSE)="","",VLOOKUP($A11,'02.คีย์เทอม1'!$A$10:$GL$59,171,FALSE)))</f>
        <v/>
      </c>
      <c r="Z11" s="1327" t="str">
        <f>IF($A$3&lt;&gt;"ชั้น"&amp;'01.ข้อมูลเบื้องต้น'!$H$2,"",IF(VLOOKUP($A11,'02.คีย์เทอม1'!$A$10:$GL$59,176,FALSE)="","",VLOOKUP($A11,'02.คีย์เทอม1'!$A$10:$GL$59,176,FALSE)))</f>
        <v/>
      </c>
      <c r="AA11" s="1329" t="str">
        <f>IF($A$3&lt;&gt;"ชั้น"&amp;'01.ข้อมูลเบื้องต้น'!$H$2,"",IF(VLOOKUP($A11,'02.คีย์เทอม1'!$A$10:$GL$59,181,FALSE)="","",VLOOKUP($A11,'02.คีย์เทอม1'!$A$10:$GL$59,181,FALSE)))</f>
        <v/>
      </c>
    </row>
    <row r="12" spans="1:27" s="509" customFormat="1" ht="17.25" customHeight="1">
      <c r="A12" s="1323">
        <v>3</v>
      </c>
      <c r="B12" s="1324" t="str">
        <f>IF('2.ชื่อนักเรียน'!C13="","",'2.ชื่อนักเรียน'!C13)</f>
        <v/>
      </c>
      <c r="C12" s="1325" t="str">
        <f>IF('2.ชื่อนักเรียน'!D13="","",'2.ชื่อนักเรียน'!D13)</f>
        <v/>
      </c>
      <c r="D12" s="1314" t="str">
        <f>IF($A$3&lt;&gt;"ชั้น"&amp;'01.ข้อมูลเบื้องต้น'!$H$2,"",IF(VLOOKUP($A12,'02.คีย์เทอม1'!$A$10:$GL$59,190,FALSE)="","",VLOOKUP($A12,'02.คีย์เทอม1'!$A$10:$GL$59,190,FALSE)))</f>
        <v/>
      </c>
      <c r="E12" s="1327" t="str">
        <f>IF($A$3&lt;&gt;"ชั้น"&amp;'01.ข้อมูลเบื้องต้น'!$H$2,"",IF(VLOOKUP($A12,'02.คีย์เทอม1'!$A$10:$GL$59,194,FALSE)="","",VLOOKUP($A12,'02.คีย์เทอม1'!$A$10:$GL$59,194,FALSE)))</f>
        <v/>
      </c>
      <c r="F12" s="1329" t="str">
        <f>IF($A$3&lt;&gt;"ชั้น"&amp;'01.ข้อมูลเบื้องต้น'!$H$2,"",IF(VLOOKUP($A12,'02.คีย์เทอม1'!$A$10:$GL$59,31,FALSE)="","",VLOOKUP($A12,'02.คีย์เทอม1'!$A$10:$GL$59,31,FALSE)))</f>
        <v/>
      </c>
      <c r="G12" s="1326" t="str">
        <f>IF($A$3&lt;&gt;"ชั้น"&amp;'01.ข้อมูลเบื้องต้น'!$H$2,"",IF(VLOOKUP($A12,'02.คีย์เทอม1'!$A$10:$GL$59,61,FALSE)="","",VLOOKUP($A12,'02.คีย์เทอม1'!$A$10:$GL$59,61,FALSE)))</f>
        <v/>
      </c>
      <c r="H12" s="1327" t="str">
        <f>IF($A$3&lt;&gt;"ชั้น"&amp;'01.ข้อมูลเบื้องต้น'!$H$2,"",IF(VLOOKUP($A12,'02.คีย์เทอม1'!$A$10:$GL$59,66,FALSE)="","",VLOOKUP($A12,'02.คีย์เทอม1'!$A$10:$GL$59,66,FALSE)))</f>
        <v/>
      </c>
      <c r="I12" s="1316" t="str">
        <f>IF($A$3&lt;&gt;"ชั้น"&amp;'01.ข้อมูลเบื้องต้น'!$H$2,"",IF(VLOOKUP($A12,'02.คีย์เทอม1'!$A$10:$GL$59,71,FALSE)="","",VLOOKUP($A12,'02.คีย์เทอม1'!$A$10:$GL$59,71,FALSE)))</f>
        <v/>
      </c>
      <c r="J12" s="1316" t="str">
        <f>IF($A$3&lt;&gt;"ชั้น"&amp;'01.ข้อมูลเบื้องต้น'!$H$2,"",IF(VLOOKUP($A12,'02.คีย์เทอม1'!$A$10:$GL$59,76,FALSE)="","",VLOOKUP($A12,'02.คีย์เทอม1'!$A$10:$GL$59,76,FALSE)))</f>
        <v/>
      </c>
      <c r="K12" s="1316" t="str">
        <f>IF($A$3&lt;&gt;"ชั้น"&amp;'01.ข้อมูลเบื้องต้น'!$H$2,"",IF(VLOOKUP($A12,'02.คีย์เทอม1'!$A$10:$GL$59,81,FALSE)="","",VLOOKUP($A12,'02.คีย์เทอม1'!$A$10:$GL$59,81,FALSE)))</f>
        <v/>
      </c>
      <c r="L12" s="1328" t="str">
        <f>IF($A$3&lt;&gt;"ชั้น"&amp;'01.ข้อมูลเบื้องต้น'!$H$2,"",IF(VLOOKUP($A12,'02.คีย์เทอม1'!$A$10:$GT$59,202,FALSE)="","",VLOOKUP($A12,'02.คีย์เทอม1'!$A$10:$GT$59,202,FALSE)))</f>
        <v/>
      </c>
      <c r="M12" s="1326" t="str">
        <f>IF($A$3&lt;&gt;"ชั้น"&amp;'01.ข้อมูลเบื้องต้น'!$H$2,"",IF(VLOOKUP($A12,'02.คีย์เทอม1'!$A$10:$GL$59,111,FALSE)="","",VLOOKUP($A12,'02.คีย์เทอม1'!$A$10:$GL$59,111,FALSE)))</f>
        <v/>
      </c>
      <c r="N12" s="1327" t="str">
        <f>IF($A$3&lt;&gt;"ชั้น"&amp;'01.ข้อมูลเบื้องต้น'!$H$2,"",IF(VLOOKUP($A12,'02.คีย์เทอม1'!$A$10:$GL$59,116,FALSE)="","",VLOOKUP($A12,'02.คีย์เทอม1'!$A$10:$GL$59,116,FALSE)))</f>
        <v/>
      </c>
      <c r="O12" s="1327" t="str">
        <f>IF($A$3&lt;&gt;"ชั้น"&amp;'01.ข้อมูลเบื้องต้น'!$H$2,"",IF(VLOOKUP($A12,'02.คีย์เทอม1'!$A$10:$GL$59,121,FALSE)="","",VLOOKUP($A12,'02.คีย์เทอม1'!$A$10:$GL$59,121,FALSE)))</f>
        <v/>
      </c>
      <c r="P12" s="1327" t="str">
        <f>IF($A$3&lt;&gt;"ชั้น"&amp;'01.ข้อมูลเบื้องต้น'!$H$2,"",IF(VLOOKUP($A12,'02.คีย์เทอม1'!$A$10:$GL$59,126,FALSE)="","",VLOOKUP($A12,'02.คีย์เทอม1'!$A$10:$GL$59,126,FALSE)))</f>
        <v/>
      </c>
      <c r="Q12" s="1327" t="str">
        <f>IF($A$3&lt;&gt;"ชั้น"&amp;'01.ข้อมูลเบื้องต้น'!$H$2,"",IF(VLOOKUP($A12,'02.คีย์เทอม1'!$A$10:$GL$59,131,FALSE)="","",VLOOKUP($A12,'02.คีย์เทอม1'!$A$10:$GL$59,131,FALSE)))</f>
        <v/>
      </c>
      <c r="R12" s="1327" t="str">
        <f>IF($A$3&lt;&gt;"ชั้น"&amp;'01.ข้อมูลเบื้องต้น'!$H$2,"",IF(VLOOKUP($A12,'02.คีย์เทอม1'!$A$10:$GL$59,136,FALSE)="","",VLOOKUP($A12,'02.คีย์เทอม1'!$A$10:$GL$59,136,FALSE)))</f>
        <v/>
      </c>
      <c r="S12" s="1327" t="str">
        <f>IF($A$3&lt;&gt;"ชั้น"&amp;'01.ข้อมูลเบื้องต้น'!$H$2,"",IF(VLOOKUP($A12,'02.คีย์เทอม1'!$A$10:$GL$59,141,FALSE)="","",VLOOKUP($A12,'02.คีย์เทอม1'!$A$10:$GL$59,141,FALSE)))</f>
        <v/>
      </c>
      <c r="T12" s="1327" t="str">
        <f>IF($A$3&lt;&gt;"ชั้น"&amp;'01.ข้อมูลเบื้องต้น'!$H$2,"",IF(VLOOKUP($A12,'02.คีย์เทอม1'!$A$10:$GL$59,146,FALSE)="","",VLOOKUP($A12,'02.คีย์เทอม1'!$A$10:$GL$59,146,FALSE)))</f>
        <v/>
      </c>
      <c r="U12" s="1327" t="str">
        <f>IF($A$3&lt;&gt;"ชั้น"&amp;'01.ข้อมูลเบื้องต้น'!$H$2,"",IF(VLOOKUP($A12,'02.คีย์เทอม1'!$A$10:$GL$59,151,FALSE)="","",VLOOKUP($A12,'02.คีย์เทอม1'!$A$10:$GL$59,151,FALSE)))</f>
        <v/>
      </c>
      <c r="V12" s="1327" t="str">
        <f>IF($A$3&lt;&gt;"ชั้น"&amp;'01.ข้อมูลเบื้องต้น'!$H$2,"",IF(VLOOKUP($A12,'02.คีย์เทอม1'!$A$10:$GL$59,156,FALSE)="","",VLOOKUP($A12,'02.คีย์เทอม1'!$A$10:$GL$59,156,FALSE)))</f>
        <v/>
      </c>
      <c r="W12" s="1327" t="str">
        <f>IF($A$3&lt;&gt;"ชั้น"&amp;'01.ข้อมูลเบื้องต้น'!$H$2,"",IF(VLOOKUP($A12,'02.คีย์เทอม1'!$A$10:$GL$59,161,FALSE)="","",VLOOKUP($A12,'02.คีย์เทอม1'!$A$10:$GL$59,161,FALSE)))</f>
        <v/>
      </c>
      <c r="X12" s="1327" t="str">
        <f>IF($A$3&lt;&gt;"ชั้น"&amp;'01.ข้อมูลเบื้องต้น'!$H$2,"",IF(VLOOKUP($A12,'02.คีย์เทอม1'!$A$10:$GL$59,166,FALSE)="","",VLOOKUP($A12,'02.คีย์เทอม1'!$A$10:$GL$59,166,FALSE)))</f>
        <v/>
      </c>
      <c r="Y12" s="1327" t="str">
        <f>IF($A$3&lt;&gt;"ชั้น"&amp;'01.ข้อมูลเบื้องต้น'!$H$2,"",IF(VLOOKUP($A12,'02.คีย์เทอม1'!$A$10:$GL$59,171,FALSE)="","",VLOOKUP($A12,'02.คีย์เทอม1'!$A$10:$GL$59,171,FALSE)))</f>
        <v/>
      </c>
      <c r="Z12" s="1327" t="str">
        <f>IF($A$3&lt;&gt;"ชั้น"&amp;'01.ข้อมูลเบื้องต้น'!$H$2,"",IF(VLOOKUP($A12,'02.คีย์เทอม1'!$A$10:$GL$59,176,FALSE)="","",VLOOKUP($A12,'02.คีย์เทอม1'!$A$10:$GL$59,176,FALSE)))</f>
        <v/>
      </c>
      <c r="AA12" s="1329" t="str">
        <f>IF($A$3&lt;&gt;"ชั้น"&amp;'01.ข้อมูลเบื้องต้น'!$H$2,"",IF(VLOOKUP($A12,'02.คีย์เทอม1'!$A$10:$GL$59,181,FALSE)="","",VLOOKUP($A12,'02.คีย์เทอม1'!$A$10:$GL$59,181,FALSE)))</f>
        <v/>
      </c>
    </row>
    <row r="13" spans="1:27" s="509" customFormat="1" ht="17.25" customHeight="1">
      <c r="A13" s="1323">
        <v>4</v>
      </c>
      <c r="B13" s="1324" t="str">
        <f>IF('2.ชื่อนักเรียน'!C14="","",'2.ชื่อนักเรียน'!C14)</f>
        <v/>
      </c>
      <c r="C13" s="1325" t="str">
        <f>IF('2.ชื่อนักเรียน'!D14="","",'2.ชื่อนักเรียน'!D14)</f>
        <v/>
      </c>
      <c r="D13" s="1314" t="str">
        <f>IF($A$3&lt;&gt;"ชั้น"&amp;'01.ข้อมูลเบื้องต้น'!$H$2,"",IF(VLOOKUP($A13,'02.คีย์เทอม1'!$A$10:$GL$59,190,FALSE)="","",VLOOKUP($A13,'02.คีย์เทอม1'!$A$10:$GL$59,190,FALSE)))</f>
        <v/>
      </c>
      <c r="E13" s="1327" t="str">
        <f>IF($A$3&lt;&gt;"ชั้น"&amp;'01.ข้อมูลเบื้องต้น'!$H$2,"",IF(VLOOKUP($A13,'02.คีย์เทอม1'!$A$10:$GL$59,194,FALSE)="","",VLOOKUP($A13,'02.คีย์เทอม1'!$A$10:$GL$59,194,FALSE)))</f>
        <v/>
      </c>
      <c r="F13" s="1329" t="str">
        <f>IF($A$3&lt;&gt;"ชั้น"&amp;'01.ข้อมูลเบื้องต้น'!$H$2,"",IF(VLOOKUP($A13,'02.คีย์เทอม1'!$A$10:$GL$59,31,FALSE)="","",VLOOKUP($A13,'02.คีย์เทอม1'!$A$10:$GL$59,31,FALSE)))</f>
        <v/>
      </c>
      <c r="G13" s="1326" t="str">
        <f>IF($A$3&lt;&gt;"ชั้น"&amp;'01.ข้อมูลเบื้องต้น'!$H$2,"",IF(VLOOKUP($A13,'02.คีย์เทอม1'!$A$10:$GL$59,61,FALSE)="","",VLOOKUP($A13,'02.คีย์เทอม1'!$A$10:$GL$59,61,FALSE)))</f>
        <v/>
      </c>
      <c r="H13" s="1327" t="str">
        <f>IF($A$3&lt;&gt;"ชั้น"&amp;'01.ข้อมูลเบื้องต้น'!$H$2,"",IF(VLOOKUP($A13,'02.คีย์เทอม1'!$A$10:$GL$59,66,FALSE)="","",VLOOKUP($A13,'02.คีย์เทอม1'!$A$10:$GL$59,66,FALSE)))</f>
        <v/>
      </c>
      <c r="I13" s="1316" t="str">
        <f>IF($A$3&lt;&gt;"ชั้น"&amp;'01.ข้อมูลเบื้องต้น'!$H$2,"",IF(VLOOKUP($A13,'02.คีย์เทอม1'!$A$10:$GL$59,71,FALSE)="","",VLOOKUP($A13,'02.คีย์เทอม1'!$A$10:$GL$59,71,FALSE)))</f>
        <v/>
      </c>
      <c r="J13" s="1316" t="str">
        <f>IF($A$3&lt;&gt;"ชั้น"&amp;'01.ข้อมูลเบื้องต้น'!$H$2,"",IF(VLOOKUP($A13,'02.คีย์เทอม1'!$A$10:$GL$59,76,FALSE)="","",VLOOKUP($A13,'02.คีย์เทอม1'!$A$10:$GL$59,76,FALSE)))</f>
        <v/>
      </c>
      <c r="K13" s="1316" t="str">
        <f>IF($A$3&lt;&gt;"ชั้น"&amp;'01.ข้อมูลเบื้องต้น'!$H$2,"",IF(VLOOKUP($A13,'02.คีย์เทอม1'!$A$10:$GL$59,81,FALSE)="","",VLOOKUP($A13,'02.คีย์เทอม1'!$A$10:$GL$59,81,FALSE)))</f>
        <v/>
      </c>
      <c r="L13" s="1328" t="str">
        <f>IF($A$3&lt;&gt;"ชั้น"&amp;'01.ข้อมูลเบื้องต้น'!$H$2,"",IF(VLOOKUP($A13,'02.คีย์เทอม1'!$A$10:$GT$59,202,FALSE)="","",VLOOKUP($A13,'02.คีย์เทอม1'!$A$10:$GT$59,202,FALSE)))</f>
        <v/>
      </c>
      <c r="M13" s="1326" t="str">
        <f>IF($A$3&lt;&gt;"ชั้น"&amp;'01.ข้อมูลเบื้องต้น'!$H$2,"",IF(VLOOKUP($A13,'02.คีย์เทอม1'!$A$10:$GL$59,111,FALSE)="","",VLOOKUP($A13,'02.คีย์เทอม1'!$A$10:$GL$59,111,FALSE)))</f>
        <v/>
      </c>
      <c r="N13" s="1327" t="str">
        <f>IF($A$3&lt;&gt;"ชั้น"&amp;'01.ข้อมูลเบื้องต้น'!$H$2,"",IF(VLOOKUP($A13,'02.คีย์เทอม1'!$A$10:$GL$59,116,FALSE)="","",VLOOKUP($A13,'02.คีย์เทอม1'!$A$10:$GL$59,116,FALSE)))</f>
        <v/>
      </c>
      <c r="O13" s="1327" t="str">
        <f>IF($A$3&lt;&gt;"ชั้น"&amp;'01.ข้อมูลเบื้องต้น'!$H$2,"",IF(VLOOKUP($A13,'02.คีย์เทอม1'!$A$10:$GL$59,121,FALSE)="","",VLOOKUP($A13,'02.คีย์เทอม1'!$A$10:$GL$59,121,FALSE)))</f>
        <v/>
      </c>
      <c r="P13" s="1327" t="str">
        <f>IF($A$3&lt;&gt;"ชั้น"&amp;'01.ข้อมูลเบื้องต้น'!$H$2,"",IF(VLOOKUP($A13,'02.คีย์เทอม1'!$A$10:$GL$59,126,FALSE)="","",VLOOKUP($A13,'02.คีย์เทอม1'!$A$10:$GL$59,126,FALSE)))</f>
        <v/>
      </c>
      <c r="Q13" s="1327" t="str">
        <f>IF($A$3&lt;&gt;"ชั้น"&amp;'01.ข้อมูลเบื้องต้น'!$H$2,"",IF(VLOOKUP($A13,'02.คีย์เทอม1'!$A$10:$GL$59,131,FALSE)="","",VLOOKUP($A13,'02.คีย์เทอม1'!$A$10:$GL$59,131,FALSE)))</f>
        <v/>
      </c>
      <c r="R13" s="1327" t="str">
        <f>IF($A$3&lt;&gt;"ชั้น"&amp;'01.ข้อมูลเบื้องต้น'!$H$2,"",IF(VLOOKUP($A13,'02.คีย์เทอม1'!$A$10:$GL$59,136,FALSE)="","",VLOOKUP($A13,'02.คีย์เทอม1'!$A$10:$GL$59,136,FALSE)))</f>
        <v/>
      </c>
      <c r="S13" s="1327" t="str">
        <f>IF($A$3&lt;&gt;"ชั้น"&amp;'01.ข้อมูลเบื้องต้น'!$H$2,"",IF(VLOOKUP($A13,'02.คีย์เทอม1'!$A$10:$GL$59,141,FALSE)="","",VLOOKUP($A13,'02.คีย์เทอม1'!$A$10:$GL$59,141,FALSE)))</f>
        <v/>
      </c>
      <c r="T13" s="1327" t="str">
        <f>IF($A$3&lt;&gt;"ชั้น"&amp;'01.ข้อมูลเบื้องต้น'!$H$2,"",IF(VLOOKUP($A13,'02.คีย์เทอม1'!$A$10:$GL$59,146,FALSE)="","",VLOOKUP($A13,'02.คีย์เทอม1'!$A$10:$GL$59,146,FALSE)))</f>
        <v/>
      </c>
      <c r="U13" s="1327" t="str">
        <f>IF($A$3&lt;&gt;"ชั้น"&amp;'01.ข้อมูลเบื้องต้น'!$H$2,"",IF(VLOOKUP($A13,'02.คีย์เทอม1'!$A$10:$GL$59,151,FALSE)="","",VLOOKUP($A13,'02.คีย์เทอม1'!$A$10:$GL$59,151,FALSE)))</f>
        <v/>
      </c>
      <c r="V13" s="1327" t="str">
        <f>IF($A$3&lt;&gt;"ชั้น"&amp;'01.ข้อมูลเบื้องต้น'!$H$2,"",IF(VLOOKUP($A13,'02.คีย์เทอม1'!$A$10:$GL$59,156,FALSE)="","",VLOOKUP($A13,'02.คีย์เทอม1'!$A$10:$GL$59,156,FALSE)))</f>
        <v/>
      </c>
      <c r="W13" s="1327" t="str">
        <f>IF($A$3&lt;&gt;"ชั้น"&amp;'01.ข้อมูลเบื้องต้น'!$H$2,"",IF(VLOOKUP($A13,'02.คีย์เทอม1'!$A$10:$GL$59,161,FALSE)="","",VLOOKUP($A13,'02.คีย์เทอม1'!$A$10:$GL$59,161,FALSE)))</f>
        <v/>
      </c>
      <c r="X13" s="1327" t="str">
        <f>IF($A$3&lt;&gt;"ชั้น"&amp;'01.ข้อมูลเบื้องต้น'!$H$2,"",IF(VLOOKUP($A13,'02.คีย์เทอม1'!$A$10:$GL$59,166,FALSE)="","",VLOOKUP($A13,'02.คีย์เทอม1'!$A$10:$GL$59,166,FALSE)))</f>
        <v/>
      </c>
      <c r="Y13" s="1327" t="str">
        <f>IF($A$3&lt;&gt;"ชั้น"&amp;'01.ข้อมูลเบื้องต้น'!$H$2,"",IF(VLOOKUP($A13,'02.คีย์เทอม1'!$A$10:$GL$59,171,FALSE)="","",VLOOKUP($A13,'02.คีย์เทอม1'!$A$10:$GL$59,171,FALSE)))</f>
        <v/>
      </c>
      <c r="Z13" s="1327" t="str">
        <f>IF($A$3&lt;&gt;"ชั้น"&amp;'01.ข้อมูลเบื้องต้น'!$H$2,"",IF(VLOOKUP($A13,'02.คีย์เทอม1'!$A$10:$GL$59,176,FALSE)="","",VLOOKUP($A13,'02.คีย์เทอม1'!$A$10:$GL$59,176,FALSE)))</f>
        <v/>
      </c>
      <c r="AA13" s="1329" t="str">
        <f>IF($A$3&lt;&gt;"ชั้น"&amp;'01.ข้อมูลเบื้องต้น'!$H$2,"",IF(VLOOKUP($A13,'02.คีย์เทอม1'!$A$10:$GL$59,181,FALSE)="","",VLOOKUP($A13,'02.คีย์เทอม1'!$A$10:$GL$59,181,FALSE)))</f>
        <v/>
      </c>
    </row>
    <row r="14" spans="1:27" s="509" customFormat="1" ht="17.25" customHeight="1">
      <c r="A14" s="1323">
        <v>5</v>
      </c>
      <c r="B14" s="1324" t="str">
        <f>IF('2.ชื่อนักเรียน'!C15="","",'2.ชื่อนักเรียน'!C15)</f>
        <v/>
      </c>
      <c r="C14" s="1325" t="str">
        <f>IF('2.ชื่อนักเรียน'!D15="","",'2.ชื่อนักเรียน'!D15)</f>
        <v/>
      </c>
      <c r="D14" s="1314" t="str">
        <f>IF($A$3&lt;&gt;"ชั้น"&amp;'01.ข้อมูลเบื้องต้น'!$H$2,"",IF(VLOOKUP($A14,'02.คีย์เทอม1'!$A$10:$GL$59,190,FALSE)="","",VLOOKUP($A14,'02.คีย์เทอม1'!$A$10:$GL$59,190,FALSE)))</f>
        <v/>
      </c>
      <c r="E14" s="1327" t="str">
        <f>IF($A$3&lt;&gt;"ชั้น"&amp;'01.ข้อมูลเบื้องต้น'!$H$2,"",IF(VLOOKUP($A14,'02.คีย์เทอม1'!$A$10:$GL$59,194,FALSE)="","",VLOOKUP($A14,'02.คีย์เทอม1'!$A$10:$GL$59,194,FALSE)))</f>
        <v/>
      </c>
      <c r="F14" s="1329" t="str">
        <f>IF($A$3&lt;&gt;"ชั้น"&amp;'01.ข้อมูลเบื้องต้น'!$H$2,"",IF(VLOOKUP($A14,'02.คีย์เทอม1'!$A$10:$GL$59,31,FALSE)="","",VLOOKUP($A14,'02.คีย์เทอม1'!$A$10:$GL$59,31,FALSE)))</f>
        <v/>
      </c>
      <c r="G14" s="1326" t="str">
        <f>IF($A$3&lt;&gt;"ชั้น"&amp;'01.ข้อมูลเบื้องต้น'!$H$2,"",IF(VLOOKUP($A14,'02.คีย์เทอม1'!$A$10:$GL$59,61,FALSE)="","",VLOOKUP($A14,'02.คีย์เทอม1'!$A$10:$GL$59,61,FALSE)))</f>
        <v/>
      </c>
      <c r="H14" s="1327" t="str">
        <f>IF($A$3&lt;&gt;"ชั้น"&amp;'01.ข้อมูลเบื้องต้น'!$H$2,"",IF(VLOOKUP($A14,'02.คีย์เทอม1'!$A$10:$GL$59,66,FALSE)="","",VLOOKUP($A14,'02.คีย์เทอม1'!$A$10:$GL$59,66,FALSE)))</f>
        <v/>
      </c>
      <c r="I14" s="1316" t="str">
        <f>IF($A$3&lt;&gt;"ชั้น"&amp;'01.ข้อมูลเบื้องต้น'!$H$2,"",IF(VLOOKUP($A14,'02.คีย์เทอม1'!$A$10:$GL$59,71,FALSE)="","",VLOOKUP($A14,'02.คีย์เทอม1'!$A$10:$GL$59,71,FALSE)))</f>
        <v/>
      </c>
      <c r="J14" s="1316" t="str">
        <f>IF($A$3&lt;&gt;"ชั้น"&amp;'01.ข้อมูลเบื้องต้น'!$H$2,"",IF(VLOOKUP($A14,'02.คีย์เทอม1'!$A$10:$GL$59,76,FALSE)="","",VLOOKUP($A14,'02.คีย์เทอม1'!$A$10:$GL$59,76,FALSE)))</f>
        <v/>
      </c>
      <c r="K14" s="1316" t="str">
        <f>IF($A$3&lt;&gt;"ชั้น"&amp;'01.ข้อมูลเบื้องต้น'!$H$2,"",IF(VLOOKUP($A14,'02.คีย์เทอม1'!$A$10:$GL$59,81,FALSE)="","",VLOOKUP($A14,'02.คีย์เทอม1'!$A$10:$GL$59,81,FALSE)))</f>
        <v/>
      </c>
      <c r="L14" s="1328" t="str">
        <f>IF($A$3&lt;&gt;"ชั้น"&amp;'01.ข้อมูลเบื้องต้น'!$H$2,"",IF(VLOOKUP($A14,'02.คีย์เทอม1'!$A$10:$GT$59,202,FALSE)="","",VLOOKUP($A14,'02.คีย์เทอม1'!$A$10:$GT$59,202,FALSE)))</f>
        <v/>
      </c>
      <c r="M14" s="1326" t="str">
        <f>IF($A$3&lt;&gt;"ชั้น"&amp;'01.ข้อมูลเบื้องต้น'!$H$2,"",IF(VLOOKUP($A14,'02.คีย์เทอม1'!$A$10:$GL$59,111,FALSE)="","",VLOOKUP($A14,'02.คีย์เทอม1'!$A$10:$GL$59,111,FALSE)))</f>
        <v/>
      </c>
      <c r="N14" s="1327" t="str">
        <f>IF($A$3&lt;&gt;"ชั้น"&amp;'01.ข้อมูลเบื้องต้น'!$H$2,"",IF(VLOOKUP($A14,'02.คีย์เทอม1'!$A$10:$GL$59,116,FALSE)="","",VLOOKUP($A14,'02.คีย์เทอม1'!$A$10:$GL$59,116,FALSE)))</f>
        <v/>
      </c>
      <c r="O14" s="1327" t="str">
        <f>IF($A$3&lt;&gt;"ชั้น"&amp;'01.ข้อมูลเบื้องต้น'!$H$2,"",IF(VLOOKUP($A14,'02.คีย์เทอม1'!$A$10:$GL$59,121,FALSE)="","",VLOOKUP($A14,'02.คีย์เทอม1'!$A$10:$GL$59,121,FALSE)))</f>
        <v/>
      </c>
      <c r="P14" s="1327" t="str">
        <f>IF($A$3&lt;&gt;"ชั้น"&amp;'01.ข้อมูลเบื้องต้น'!$H$2,"",IF(VLOOKUP($A14,'02.คีย์เทอม1'!$A$10:$GL$59,126,FALSE)="","",VLOOKUP($A14,'02.คีย์เทอม1'!$A$10:$GL$59,126,FALSE)))</f>
        <v/>
      </c>
      <c r="Q14" s="1327" t="str">
        <f>IF($A$3&lt;&gt;"ชั้น"&amp;'01.ข้อมูลเบื้องต้น'!$H$2,"",IF(VLOOKUP($A14,'02.คีย์เทอม1'!$A$10:$GL$59,131,FALSE)="","",VLOOKUP($A14,'02.คีย์เทอม1'!$A$10:$GL$59,131,FALSE)))</f>
        <v/>
      </c>
      <c r="R14" s="1327" t="str">
        <f>IF($A$3&lt;&gt;"ชั้น"&amp;'01.ข้อมูลเบื้องต้น'!$H$2,"",IF(VLOOKUP($A14,'02.คีย์เทอม1'!$A$10:$GL$59,136,FALSE)="","",VLOOKUP($A14,'02.คีย์เทอม1'!$A$10:$GL$59,136,FALSE)))</f>
        <v/>
      </c>
      <c r="S14" s="1327" t="str">
        <f>IF($A$3&lt;&gt;"ชั้น"&amp;'01.ข้อมูลเบื้องต้น'!$H$2,"",IF(VLOOKUP($A14,'02.คีย์เทอม1'!$A$10:$GL$59,141,FALSE)="","",VLOOKUP($A14,'02.คีย์เทอม1'!$A$10:$GL$59,141,FALSE)))</f>
        <v/>
      </c>
      <c r="T14" s="1327" t="str">
        <f>IF($A$3&lt;&gt;"ชั้น"&amp;'01.ข้อมูลเบื้องต้น'!$H$2,"",IF(VLOOKUP($A14,'02.คีย์เทอม1'!$A$10:$GL$59,146,FALSE)="","",VLOOKUP($A14,'02.คีย์เทอม1'!$A$10:$GL$59,146,FALSE)))</f>
        <v/>
      </c>
      <c r="U14" s="1327" t="str">
        <f>IF($A$3&lt;&gt;"ชั้น"&amp;'01.ข้อมูลเบื้องต้น'!$H$2,"",IF(VLOOKUP($A14,'02.คีย์เทอม1'!$A$10:$GL$59,151,FALSE)="","",VLOOKUP($A14,'02.คีย์เทอม1'!$A$10:$GL$59,151,FALSE)))</f>
        <v/>
      </c>
      <c r="V14" s="1327" t="str">
        <f>IF($A$3&lt;&gt;"ชั้น"&amp;'01.ข้อมูลเบื้องต้น'!$H$2,"",IF(VLOOKUP($A14,'02.คีย์เทอม1'!$A$10:$GL$59,156,FALSE)="","",VLOOKUP($A14,'02.คีย์เทอม1'!$A$10:$GL$59,156,FALSE)))</f>
        <v/>
      </c>
      <c r="W14" s="1327" t="str">
        <f>IF($A$3&lt;&gt;"ชั้น"&amp;'01.ข้อมูลเบื้องต้น'!$H$2,"",IF(VLOOKUP($A14,'02.คีย์เทอม1'!$A$10:$GL$59,161,FALSE)="","",VLOOKUP($A14,'02.คีย์เทอม1'!$A$10:$GL$59,161,FALSE)))</f>
        <v/>
      </c>
      <c r="X14" s="1327" t="str">
        <f>IF($A$3&lt;&gt;"ชั้น"&amp;'01.ข้อมูลเบื้องต้น'!$H$2,"",IF(VLOOKUP($A14,'02.คีย์เทอม1'!$A$10:$GL$59,166,FALSE)="","",VLOOKUP($A14,'02.คีย์เทอม1'!$A$10:$GL$59,166,FALSE)))</f>
        <v/>
      </c>
      <c r="Y14" s="1327" t="str">
        <f>IF($A$3&lt;&gt;"ชั้น"&amp;'01.ข้อมูลเบื้องต้น'!$H$2,"",IF(VLOOKUP($A14,'02.คีย์เทอม1'!$A$10:$GL$59,171,FALSE)="","",VLOOKUP($A14,'02.คีย์เทอม1'!$A$10:$GL$59,171,FALSE)))</f>
        <v/>
      </c>
      <c r="Z14" s="1327" t="str">
        <f>IF($A$3&lt;&gt;"ชั้น"&amp;'01.ข้อมูลเบื้องต้น'!$H$2,"",IF(VLOOKUP($A14,'02.คีย์เทอม1'!$A$10:$GL$59,176,FALSE)="","",VLOOKUP($A14,'02.คีย์เทอม1'!$A$10:$GL$59,176,FALSE)))</f>
        <v/>
      </c>
      <c r="AA14" s="1329" t="str">
        <f>IF($A$3&lt;&gt;"ชั้น"&amp;'01.ข้อมูลเบื้องต้น'!$H$2,"",IF(VLOOKUP($A14,'02.คีย์เทอม1'!$A$10:$GL$59,181,FALSE)="","",VLOOKUP($A14,'02.คีย์เทอม1'!$A$10:$GL$59,181,FALSE)))</f>
        <v/>
      </c>
    </row>
    <row r="15" spans="1:27" s="509" customFormat="1" ht="17.25" customHeight="1">
      <c r="A15" s="1323">
        <v>6</v>
      </c>
      <c r="B15" s="1324" t="str">
        <f>IF('2.ชื่อนักเรียน'!C16="","",'2.ชื่อนักเรียน'!C16)</f>
        <v/>
      </c>
      <c r="C15" s="1325" t="str">
        <f>IF('2.ชื่อนักเรียน'!D16="","",'2.ชื่อนักเรียน'!D16)</f>
        <v/>
      </c>
      <c r="D15" s="1314" t="str">
        <f>IF($A$3&lt;&gt;"ชั้น"&amp;'01.ข้อมูลเบื้องต้น'!$H$2,"",IF(VLOOKUP($A15,'02.คีย์เทอม1'!$A$10:$GL$59,190,FALSE)="","",VLOOKUP($A15,'02.คีย์เทอม1'!$A$10:$GL$59,190,FALSE)))</f>
        <v/>
      </c>
      <c r="E15" s="1327" t="str">
        <f>IF($A$3&lt;&gt;"ชั้น"&amp;'01.ข้อมูลเบื้องต้น'!$H$2,"",IF(VLOOKUP($A15,'02.คีย์เทอม1'!$A$10:$GL$59,194,FALSE)="","",VLOOKUP($A15,'02.คีย์เทอม1'!$A$10:$GL$59,194,FALSE)))</f>
        <v/>
      </c>
      <c r="F15" s="1329" t="str">
        <f>IF($A$3&lt;&gt;"ชั้น"&amp;'01.ข้อมูลเบื้องต้น'!$H$2,"",IF(VLOOKUP($A15,'02.คีย์เทอม1'!$A$10:$GL$59,31,FALSE)="","",VLOOKUP($A15,'02.คีย์เทอม1'!$A$10:$GL$59,31,FALSE)))</f>
        <v/>
      </c>
      <c r="G15" s="1326" t="str">
        <f>IF($A$3&lt;&gt;"ชั้น"&amp;'01.ข้อมูลเบื้องต้น'!$H$2,"",IF(VLOOKUP($A15,'02.คีย์เทอม1'!$A$10:$GL$59,61,FALSE)="","",VLOOKUP($A15,'02.คีย์เทอม1'!$A$10:$GL$59,61,FALSE)))</f>
        <v/>
      </c>
      <c r="H15" s="1327" t="str">
        <f>IF($A$3&lt;&gt;"ชั้น"&amp;'01.ข้อมูลเบื้องต้น'!$H$2,"",IF(VLOOKUP($A15,'02.คีย์เทอม1'!$A$10:$GL$59,66,FALSE)="","",VLOOKUP($A15,'02.คีย์เทอม1'!$A$10:$GL$59,66,FALSE)))</f>
        <v/>
      </c>
      <c r="I15" s="1316" t="str">
        <f>IF($A$3&lt;&gt;"ชั้น"&amp;'01.ข้อมูลเบื้องต้น'!$H$2,"",IF(VLOOKUP($A15,'02.คีย์เทอม1'!$A$10:$GL$59,71,FALSE)="","",VLOOKUP($A15,'02.คีย์เทอม1'!$A$10:$GL$59,71,FALSE)))</f>
        <v/>
      </c>
      <c r="J15" s="1316" t="str">
        <f>IF($A$3&lt;&gt;"ชั้น"&amp;'01.ข้อมูลเบื้องต้น'!$H$2,"",IF(VLOOKUP($A15,'02.คีย์เทอม1'!$A$10:$GL$59,76,FALSE)="","",VLOOKUP($A15,'02.คีย์เทอม1'!$A$10:$GL$59,76,FALSE)))</f>
        <v/>
      </c>
      <c r="K15" s="1316" t="str">
        <f>IF($A$3&lt;&gt;"ชั้น"&amp;'01.ข้อมูลเบื้องต้น'!$H$2,"",IF(VLOOKUP($A15,'02.คีย์เทอม1'!$A$10:$GL$59,81,FALSE)="","",VLOOKUP($A15,'02.คีย์เทอม1'!$A$10:$GL$59,81,FALSE)))</f>
        <v/>
      </c>
      <c r="L15" s="1328" t="str">
        <f>IF($A$3&lt;&gt;"ชั้น"&amp;'01.ข้อมูลเบื้องต้น'!$H$2,"",IF(VLOOKUP($A15,'02.คีย์เทอม1'!$A$10:$GT$59,202,FALSE)="","",VLOOKUP($A15,'02.คีย์เทอม1'!$A$10:$GT$59,202,FALSE)))</f>
        <v/>
      </c>
      <c r="M15" s="1326" t="str">
        <f>IF($A$3&lt;&gt;"ชั้น"&amp;'01.ข้อมูลเบื้องต้น'!$H$2,"",IF(VLOOKUP($A15,'02.คีย์เทอม1'!$A$10:$GL$59,111,FALSE)="","",VLOOKUP($A15,'02.คีย์เทอม1'!$A$10:$GL$59,111,FALSE)))</f>
        <v/>
      </c>
      <c r="N15" s="1327" t="str">
        <f>IF($A$3&lt;&gt;"ชั้น"&amp;'01.ข้อมูลเบื้องต้น'!$H$2,"",IF(VLOOKUP($A15,'02.คีย์เทอม1'!$A$10:$GL$59,116,FALSE)="","",VLOOKUP($A15,'02.คีย์เทอม1'!$A$10:$GL$59,116,FALSE)))</f>
        <v/>
      </c>
      <c r="O15" s="1327" t="str">
        <f>IF($A$3&lt;&gt;"ชั้น"&amp;'01.ข้อมูลเบื้องต้น'!$H$2,"",IF(VLOOKUP($A15,'02.คีย์เทอม1'!$A$10:$GL$59,121,FALSE)="","",VLOOKUP($A15,'02.คีย์เทอม1'!$A$10:$GL$59,121,FALSE)))</f>
        <v/>
      </c>
      <c r="P15" s="1327" t="str">
        <f>IF($A$3&lt;&gt;"ชั้น"&amp;'01.ข้อมูลเบื้องต้น'!$H$2,"",IF(VLOOKUP($A15,'02.คีย์เทอม1'!$A$10:$GL$59,126,FALSE)="","",VLOOKUP($A15,'02.คีย์เทอม1'!$A$10:$GL$59,126,FALSE)))</f>
        <v/>
      </c>
      <c r="Q15" s="1327" t="str">
        <f>IF($A$3&lt;&gt;"ชั้น"&amp;'01.ข้อมูลเบื้องต้น'!$H$2,"",IF(VLOOKUP($A15,'02.คีย์เทอม1'!$A$10:$GL$59,131,FALSE)="","",VLOOKUP($A15,'02.คีย์เทอม1'!$A$10:$GL$59,131,FALSE)))</f>
        <v/>
      </c>
      <c r="R15" s="1327" t="str">
        <f>IF($A$3&lt;&gt;"ชั้น"&amp;'01.ข้อมูลเบื้องต้น'!$H$2,"",IF(VLOOKUP($A15,'02.คีย์เทอม1'!$A$10:$GL$59,136,FALSE)="","",VLOOKUP($A15,'02.คีย์เทอม1'!$A$10:$GL$59,136,FALSE)))</f>
        <v/>
      </c>
      <c r="S15" s="1327" t="str">
        <f>IF($A$3&lt;&gt;"ชั้น"&amp;'01.ข้อมูลเบื้องต้น'!$H$2,"",IF(VLOOKUP($A15,'02.คีย์เทอม1'!$A$10:$GL$59,141,FALSE)="","",VLOOKUP($A15,'02.คีย์เทอม1'!$A$10:$GL$59,141,FALSE)))</f>
        <v/>
      </c>
      <c r="T15" s="1327" t="str">
        <f>IF($A$3&lt;&gt;"ชั้น"&amp;'01.ข้อมูลเบื้องต้น'!$H$2,"",IF(VLOOKUP($A15,'02.คีย์เทอม1'!$A$10:$GL$59,146,FALSE)="","",VLOOKUP($A15,'02.คีย์เทอม1'!$A$10:$GL$59,146,FALSE)))</f>
        <v/>
      </c>
      <c r="U15" s="1327" t="str">
        <f>IF($A$3&lt;&gt;"ชั้น"&amp;'01.ข้อมูลเบื้องต้น'!$H$2,"",IF(VLOOKUP($A15,'02.คีย์เทอม1'!$A$10:$GL$59,151,FALSE)="","",VLOOKUP($A15,'02.คีย์เทอม1'!$A$10:$GL$59,151,FALSE)))</f>
        <v/>
      </c>
      <c r="V15" s="1327" t="str">
        <f>IF($A$3&lt;&gt;"ชั้น"&amp;'01.ข้อมูลเบื้องต้น'!$H$2,"",IF(VLOOKUP($A15,'02.คีย์เทอม1'!$A$10:$GL$59,156,FALSE)="","",VLOOKUP($A15,'02.คีย์เทอม1'!$A$10:$GL$59,156,FALSE)))</f>
        <v/>
      </c>
      <c r="W15" s="1327" t="str">
        <f>IF($A$3&lt;&gt;"ชั้น"&amp;'01.ข้อมูลเบื้องต้น'!$H$2,"",IF(VLOOKUP($A15,'02.คีย์เทอม1'!$A$10:$GL$59,161,FALSE)="","",VLOOKUP($A15,'02.คีย์เทอม1'!$A$10:$GL$59,161,FALSE)))</f>
        <v/>
      </c>
      <c r="X15" s="1327" t="str">
        <f>IF($A$3&lt;&gt;"ชั้น"&amp;'01.ข้อมูลเบื้องต้น'!$H$2,"",IF(VLOOKUP($A15,'02.คีย์เทอม1'!$A$10:$GL$59,166,FALSE)="","",VLOOKUP($A15,'02.คีย์เทอม1'!$A$10:$GL$59,166,FALSE)))</f>
        <v/>
      </c>
      <c r="Y15" s="1327" t="str">
        <f>IF($A$3&lt;&gt;"ชั้น"&amp;'01.ข้อมูลเบื้องต้น'!$H$2,"",IF(VLOOKUP($A15,'02.คีย์เทอม1'!$A$10:$GL$59,171,FALSE)="","",VLOOKUP($A15,'02.คีย์เทอม1'!$A$10:$GL$59,171,FALSE)))</f>
        <v/>
      </c>
      <c r="Z15" s="1327" t="str">
        <f>IF($A$3&lt;&gt;"ชั้น"&amp;'01.ข้อมูลเบื้องต้น'!$H$2,"",IF(VLOOKUP($A15,'02.คีย์เทอม1'!$A$10:$GL$59,176,FALSE)="","",VLOOKUP($A15,'02.คีย์เทอม1'!$A$10:$GL$59,176,FALSE)))</f>
        <v/>
      </c>
      <c r="AA15" s="1329" t="str">
        <f>IF($A$3&lt;&gt;"ชั้น"&amp;'01.ข้อมูลเบื้องต้น'!$H$2,"",IF(VLOOKUP($A15,'02.คีย์เทอม1'!$A$10:$GL$59,181,FALSE)="","",VLOOKUP($A15,'02.คีย์เทอม1'!$A$10:$GL$59,181,FALSE)))</f>
        <v/>
      </c>
    </row>
    <row r="16" spans="1:27" s="509" customFormat="1" ht="17.25" customHeight="1">
      <c r="A16" s="1323">
        <v>7</v>
      </c>
      <c r="B16" s="1324" t="str">
        <f>IF('2.ชื่อนักเรียน'!C17="","",'2.ชื่อนักเรียน'!C17)</f>
        <v/>
      </c>
      <c r="C16" s="1325" t="str">
        <f>IF('2.ชื่อนักเรียน'!D17="","",'2.ชื่อนักเรียน'!D17)</f>
        <v/>
      </c>
      <c r="D16" s="1314" t="str">
        <f>IF($A$3&lt;&gt;"ชั้น"&amp;'01.ข้อมูลเบื้องต้น'!$H$2,"",IF(VLOOKUP($A16,'02.คีย์เทอม1'!$A$10:$GL$59,190,FALSE)="","",VLOOKUP($A16,'02.คีย์เทอม1'!$A$10:$GL$59,190,FALSE)))</f>
        <v/>
      </c>
      <c r="E16" s="1327" t="str">
        <f>IF($A$3&lt;&gt;"ชั้น"&amp;'01.ข้อมูลเบื้องต้น'!$H$2,"",IF(VLOOKUP($A16,'02.คีย์เทอม1'!$A$10:$GL$59,194,FALSE)="","",VLOOKUP($A16,'02.คีย์เทอม1'!$A$10:$GL$59,194,FALSE)))</f>
        <v/>
      </c>
      <c r="F16" s="1329" t="str">
        <f>IF($A$3&lt;&gt;"ชั้น"&amp;'01.ข้อมูลเบื้องต้น'!$H$2,"",IF(VLOOKUP($A16,'02.คีย์เทอม1'!$A$10:$GL$59,31,FALSE)="","",VLOOKUP($A16,'02.คีย์เทอม1'!$A$10:$GL$59,31,FALSE)))</f>
        <v/>
      </c>
      <c r="G16" s="1326" t="str">
        <f>IF($A$3&lt;&gt;"ชั้น"&amp;'01.ข้อมูลเบื้องต้น'!$H$2,"",IF(VLOOKUP($A16,'02.คีย์เทอม1'!$A$10:$GL$59,61,FALSE)="","",VLOOKUP($A16,'02.คีย์เทอม1'!$A$10:$GL$59,61,FALSE)))</f>
        <v/>
      </c>
      <c r="H16" s="1327" t="str">
        <f>IF($A$3&lt;&gt;"ชั้น"&amp;'01.ข้อมูลเบื้องต้น'!$H$2,"",IF(VLOOKUP($A16,'02.คีย์เทอม1'!$A$10:$GL$59,66,FALSE)="","",VLOOKUP($A16,'02.คีย์เทอม1'!$A$10:$GL$59,66,FALSE)))</f>
        <v/>
      </c>
      <c r="I16" s="1316" t="str">
        <f>IF($A$3&lt;&gt;"ชั้น"&amp;'01.ข้อมูลเบื้องต้น'!$H$2,"",IF(VLOOKUP($A16,'02.คีย์เทอม1'!$A$10:$GL$59,71,FALSE)="","",VLOOKUP($A16,'02.คีย์เทอม1'!$A$10:$GL$59,71,FALSE)))</f>
        <v/>
      </c>
      <c r="J16" s="1316" t="str">
        <f>IF($A$3&lt;&gt;"ชั้น"&amp;'01.ข้อมูลเบื้องต้น'!$H$2,"",IF(VLOOKUP($A16,'02.คีย์เทอม1'!$A$10:$GL$59,76,FALSE)="","",VLOOKUP($A16,'02.คีย์เทอม1'!$A$10:$GL$59,76,FALSE)))</f>
        <v/>
      </c>
      <c r="K16" s="1316" t="str">
        <f>IF($A$3&lt;&gt;"ชั้น"&amp;'01.ข้อมูลเบื้องต้น'!$H$2,"",IF(VLOOKUP($A16,'02.คีย์เทอม1'!$A$10:$GL$59,81,FALSE)="","",VLOOKUP($A16,'02.คีย์เทอม1'!$A$10:$GL$59,81,FALSE)))</f>
        <v/>
      </c>
      <c r="L16" s="1328" t="str">
        <f>IF($A$3&lt;&gt;"ชั้น"&amp;'01.ข้อมูลเบื้องต้น'!$H$2,"",IF(VLOOKUP($A16,'02.คีย์เทอม1'!$A$10:$GT$59,202,FALSE)="","",VLOOKUP($A16,'02.คีย์เทอม1'!$A$10:$GT$59,202,FALSE)))</f>
        <v/>
      </c>
      <c r="M16" s="1326" t="str">
        <f>IF($A$3&lt;&gt;"ชั้น"&amp;'01.ข้อมูลเบื้องต้น'!$H$2,"",IF(VLOOKUP($A16,'02.คีย์เทอม1'!$A$10:$GL$59,111,FALSE)="","",VLOOKUP($A16,'02.คีย์เทอม1'!$A$10:$GL$59,111,FALSE)))</f>
        <v/>
      </c>
      <c r="N16" s="1327" t="str">
        <f>IF($A$3&lt;&gt;"ชั้น"&amp;'01.ข้อมูลเบื้องต้น'!$H$2,"",IF(VLOOKUP($A16,'02.คีย์เทอม1'!$A$10:$GL$59,116,FALSE)="","",VLOOKUP($A16,'02.คีย์เทอม1'!$A$10:$GL$59,116,FALSE)))</f>
        <v/>
      </c>
      <c r="O16" s="1327" t="str">
        <f>IF($A$3&lt;&gt;"ชั้น"&amp;'01.ข้อมูลเบื้องต้น'!$H$2,"",IF(VLOOKUP($A16,'02.คีย์เทอม1'!$A$10:$GL$59,121,FALSE)="","",VLOOKUP($A16,'02.คีย์เทอม1'!$A$10:$GL$59,121,FALSE)))</f>
        <v/>
      </c>
      <c r="P16" s="1327" t="str">
        <f>IF($A$3&lt;&gt;"ชั้น"&amp;'01.ข้อมูลเบื้องต้น'!$H$2,"",IF(VLOOKUP($A16,'02.คีย์เทอม1'!$A$10:$GL$59,126,FALSE)="","",VLOOKUP($A16,'02.คีย์เทอม1'!$A$10:$GL$59,126,FALSE)))</f>
        <v/>
      </c>
      <c r="Q16" s="1327" t="str">
        <f>IF($A$3&lt;&gt;"ชั้น"&amp;'01.ข้อมูลเบื้องต้น'!$H$2,"",IF(VLOOKUP($A16,'02.คีย์เทอม1'!$A$10:$GL$59,131,FALSE)="","",VLOOKUP($A16,'02.คีย์เทอม1'!$A$10:$GL$59,131,FALSE)))</f>
        <v/>
      </c>
      <c r="R16" s="1327" t="str">
        <f>IF($A$3&lt;&gt;"ชั้น"&amp;'01.ข้อมูลเบื้องต้น'!$H$2,"",IF(VLOOKUP($A16,'02.คีย์เทอม1'!$A$10:$GL$59,136,FALSE)="","",VLOOKUP($A16,'02.คีย์เทอม1'!$A$10:$GL$59,136,FALSE)))</f>
        <v/>
      </c>
      <c r="S16" s="1327" t="str">
        <f>IF($A$3&lt;&gt;"ชั้น"&amp;'01.ข้อมูลเบื้องต้น'!$H$2,"",IF(VLOOKUP($A16,'02.คีย์เทอม1'!$A$10:$GL$59,141,FALSE)="","",VLOOKUP($A16,'02.คีย์เทอม1'!$A$10:$GL$59,141,FALSE)))</f>
        <v/>
      </c>
      <c r="T16" s="1327" t="str">
        <f>IF($A$3&lt;&gt;"ชั้น"&amp;'01.ข้อมูลเบื้องต้น'!$H$2,"",IF(VLOOKUP($A16,'02.คีย์เทอม1'!$A$10:$GL$59,146,FALSE)="","",VLOOKUP($A16,'02.คีย์เทอม1'!$A$10:$GL$59,146,FALSE)))</f>
        <v/>
      </c>
      <c r="U16" s="1327" t="str">
        <f>IF($A$3&lt;&gt;"ชั้น"&amp;'01.ข้อมูลเบื้องต้น'!$H$2,"",IF(VLOOKUP($A16,'02.คีย์เทอม1'!$A$10:$GL$59,151,FALSE)="","",VLOOKUP($A16,'02.คีย์เทอม1'!$A$10:$GL$59,151,FALSE)))</f>
        <v/>
      </c>
      <c r="V16" s="1327" t="str">
        <f>IF($A$3&lt;&gt;"ชั้น"&amp;'01.ข้อมูลเบื้องต้น'!$H$2,"",IF(VLOOKUP($A16,'02.คีย์เทอม1'!$A$10:$GL$59,156,FALSE)="","",VLOOKUP($A16,'02.คีย์เทอม1'!$A$10:$GL$59,156,FALSE)))</f>
        <v/>
      </c>
      <c r="W16" s="1327" t="str">
        <f>IF($A$3&lt;&gt;"ชั้น"&amp;'01.ข้อมูลเบื้องต้น'!$H$2,"",IF(VLOOKUP($A16,'02.คีย์เทอม1'!$A$10:$GL$59,161,FALSE)="","",VLOOKUP($A16,'02.คีย์เทอม1'!$A$10:$GL$59,161,FALSE)))</f>
        <v/>
      </c>
      <c r="X16" s="1327" t="str">
        <f>IF($A$3&lt;&gt;"ชั้น"&amp;'01.ข้อมูลเบื้องต้น'!$H$2,"",IF(VLOOKUP($A16,'02.คีย์เทอม1'!$A$10:$GL$59,166,FALSE)="","",VLOOKUP($A16,'02.คีย์เทอม1'!$A$10:$GL$59,166,FALSE)))</f>
        <v/>
      </c>
      <c r="Y16" s="1327" t="str">
        <f>IF($A$3&lt;&gt;"ชั้น"&amp;'01.ข้อมูลเบื้องต้น'!$H$2,"",IF(VLOOKUP($A16,'02.คีย์เทอม1'!$A$10:$GL$59,171,FALSE)="","",VLOOKUP($A16,'02.คีย์เทอม1'!$A$10:$GL$59,171,FALSE)))</f>
        <v/>
      </c>
      <c r="Z16" s="1327" t="str">
        <f>IF($A$3&lt;&gt;"ชั้น"&amp;'01.ข้อมูลเบื้องต้น'!$H$2,"",IF(VLOOKUP($A16,'02.คีย์เทอม1'!$A$10:$GL$59,176,FALSE)="","",VLOOKUP($A16,'02.คีย์เทอม1'!$A$10:$GL$59,176,FALSE)))</f>
        <v/>
      </c>
      <c r="AA16" s="1329" t="str">
        <f>IF($A$3&lt;&gt;"ชั้น"&amp;'01.ข้อมูลเบื้องต้น'!$H$2,"",IF(VLOOKUP($A16,'02.คีย์เทอม1'!$A$10:$GL$59,181,FALSE)="","",VLOOKUP($A16,'02.คีย์เทอม1'!$A$10:$GL$59,181,FALSE)))</f>
        <v/>
      </c>
    </row>
    <row r="17" spans="1:27" s="509" customFormat="1" ht="17.25" customHeight="1">
      <c r="A17" s="1323">
        <v>8</v>
      </c>
      <c r="B17" s="1324" t="str">
        <f>IF('2.ชื่อนักเรียน'!C18="","",'2.ชื่อนักเรียน'!C18)</f>
        <v/>
      </c>
      <c r="C17" s="1325" t="str">
        <f>IF('2.ชื่อนักเรียน'!D18="","",'2.ชื่อนักเรียน'!D18)</f>
        <v/>
      </c>
      <c r="D17" s="1314" t="str">
        <f>IF($A$3&lt;&gt;"ชั้น"&amp;'01.ข้อมูลเบื้องต้น'!$H$2,"",IF(VLOOKUP($A17,'02.คีย์เทอม1'!$A$10:$GL$59,190,FALSE)="","",VLOOKUP($A17,'02.คีย์เทอม1'!$A$10:$GL$59,190,FALSE)))</f>
        <v/>
      </c>
      <c r="E17" s="1327" t="str">
        <f>IF($A$3&lt;&gt;"ชั้น"&amp;'01.ข้อมูลเบื้องต้น'!$H$2,"",IF(VLOOKUP($A17,'02.คีย์เทอม1'!$A$10:$GL$59,194,FALSE)="","",VLOOKUP($A17,'02.คีย์เทอม1'!$A$10:$GL$59,194,FALSE)))</f>
        <v/>
      </c>
      <c r="F17" s="1329" t="str">
        <f>IF($A$3&lt;&gt;"ชั้น"&amp;'01.ข้อมูลเบื้องต้น'!$H$2,"",IF(VLOOKUP($A17,'02.คีย์เทอม1'!$A$10:$GL$59,31,FALSE)="","",VLOOKUP($A17,'02.คีย์เทอม1'!$A$10:$GL$59,31,FALSE)))</f>
        <v/>
      </c>
      <c r="G17" s="1326" t="str">
        <f>IF($A$3&lt;&gt;"ชั้น"&amp;'01.ข้อมูลเบื้องต้น'!$H$2,"",IF(VLOOKUP($A17,'02.คีย์เทอม1'!$A$10:$GL$59,61,FALSE)="","",VLOOKUP($A17,'02.คีย์เทอม1'!$A$10:$GL$59,61,FALSE)))</f>
        <v/>
      </c>
      <c r="H17" s="1327" t="str">
        <f>IF($A$3&lt;&gt;"ชั้น"&amp;'01.ข้อมูลเบื้องต้น'!$H$2,"",IF(VLOOKUP($A17,'02.คีย์เทอม1'!$A$10:$GL$59,66,FALSE)="","",VLOOKUP($A17,'02.คีย์เทอม1'!$A$10:$GL$59,66,FALSE)))</f>
        <v/>
      </c>
      <c r="I17" s="1316" t="str">
        <f>IF($A$3&lt;&gt;"ชั้น"&amp;'01.ข้อมูลเบื้องต้น'!$H$2,"",IF(VLOOKUP($A17,'02.คีย์เทอม1'!$A$10:$GL$59,71,FALSE)="","",VLOOKUP($A17,'02.คีย์เทอม1'!$A$10:$GL$59,71,FALSE)))</f>
        <v/>
      </c>
      <c r="J17" s="1316" t="str">
        <f>IF($A$3&lt;&gt;"ชั้น"&amp;'01.ข้อมูลเบื้องต้น'!$H$2,"",IF(VLOOKUP($A17,'02.คีย์เทอม1'!$A$10:$GL$59,76,FALSE)="","",VLOOKUP($A17,'02.คีย์เทอม1'!$A$10:$GL$59,76,FALSE)))</f>
        <v/>
      </c>
      <c r="K17" s="1316" t="str">
        <f>IF($A$3&lt;&gt;"ชั้น"&amp;'01.ข้อมูลเบื้องต้น'!$H$2,"",IF(VLOOKUP($A17,'02.คีย์เทอม1'!$A$10:$GL$59,81,FALSE)="","",VLOOKUP($A17,'02.คีย์เทอม1'!$A$10:$GL$59,81,FALSE)))</f>
        <v/>
      </c>
      <c r="L17" s="1328" t="str">
        <f>IF($A$3&lt;&gt;"ชั้น"&amp;'01.ข้อมูลเบื้องต้น'!$H$2,"",IF(VLOOKUP($A17,'02.คีย์เทอม1'!$A$10:$GT$59,202,FALSE)="","",VLOOKUP($A17,'02.คีย์เทอม1'!$A$10:$GT$59,202,FALSE)))</f>
        <v/>
      </c>
      <c r="M17" s="1326" t="str">
        <f>IF($A$3&lt;&gt;"ชั้น"&amp;'01.ข้อมูลเบื้องต้น'!$H$2,"",IF(VLOOKUP($A17,'02.คีย์เทอม1'!$A$10:$GL$59,111,FALSE)="","",VLOOKUP($A17,'02.คีย์เทอม1'!$A$10:$GL$59,111,FALSE)))</f>
        <v/>
      </c>
      <c r="N17" s="1327" t="str">
        <f>IF($A$3&lt;&gt;"ชั้น"&amp;'01.ข้อมูลเบื้องต้น'!$H$2,"",IF(VLOOKUP($A17,'02.คีย์เทอม1'!$A$10:$GL$59,116,FALSE)="","",VLOOKUP($A17,'02.คีย์เทอม1'!$A$10:$GL$59,116,FALSE)))</f>
        <v/>
      </c>
      <c r="O17" s="1327" t="str">
        <f>IF($A$3&lt;&gt;"ชั้น"&amp;'01.ข้อมูลเบื้องต้น'!$H$2,"",IF(VLOOKUP($A17,'02.คีย์เทอม1'!$A$10:$GL$59,121,FALSE)="","",VLOOKUP($A17,'02.คีย์เทอม1'!$A$10:$GL$59,121,FALSE)))</f>
        <v/>
      </c>
      <c r="P17" s="1327" t="str">
        <f>IF($A$3&lt;&gt;"ชั้น"&amp;'01.ข้อมูลเบื้องต้น'!$H$2,"",IF(VLOOKUP($A17,'02.คีย์เทอม1'!$A$10:$GL$59,126,FALSE)="","",VLOOKUP($A17,'02.คีย์เทอม1'!$A$10:$GL$59,126,FALSE)))</f>
        <v/>
      </c>
      <c r="Q17" s="1327" t="str">
        <f>IF($A$3&lt;&gt;"ชั้น"&amp;'01.ข้อมูลเบื้องต้น'!$H$2,"",IF(VLOOKUP($A17,'02.คีย์เทอม1'!$A$10:$GL$59,131,FALSE)="","",VLOOKUP($A17,'02.คีย์เทอม1'!$A$10:$GL$59,131,FALSE)))</f>
        <v/>
      </c>
      <c r="R17" s="1327" t="str">
        <f>IF($A$3&lt;&gt;"ชั้น"&amp;'01.ข้อมูลเบื้องต้น'!$H$2,"",IF(VLOOKUP($A17,'02.คีย์เทอม1'!$A$10:$GL$59,136,FALSE)="","",VLOOKUP($A17,'02.คีย์เทอม1'!$A$10:$GL$59,136,FALSE)))</f>
        <v/>
      </c>
      <c r="S17" s="1327" t="str">
        <f>IF($A$3&lt;&gt;"ชั้น"&amp;'01.ข้อมูลเบื้องต้น'!$H$2,"",IF(VLOOKUP($A17,'02.คีย์เทอม1'!$A$10:$GL$59,141,FALSE)="","",VLOOKUP($A17,'02.คีย์เทอม1'!$A$10:$GL$59,141,FALSE)))</f>
        <v/>
      </c>
      <c r="T17" s="1327" t="str">
        <f>IF($A$3&lt;&gt;"ชั้น"&amp;'01.ข้อมูลเบื้องต้น'!$H$2,"",IF(VLOOKUP($A17,'02.คีย์เทอม1'!$A$10:$GL$59,146,FALSE)="","",VLOOKUP($A17,'02.คีย์เทอม1'!$A$10:$GL$59,146,FALSE)))</f>
        <v/>
      </c>
      <c r="U17" s="1327" t="str">
        <f>IF($A$3&lt;&gt;"ชั้น"&amp;'01.ข้อมูลเบื้องต้น'!$H$2,"",IF(VLOOKUP($A17,'02.คีย์เทอม1'!$A$10:$GL$59,151,FALSE)="","",VLOOKUP($A17,'02.คีย์เทอม1'!$A$10:$GL$59,151,FALSE)))</f>
        <v/>
      </c>
      <c r="V17" s="1327" t="str">
        <f>IF($A$3&lt;&gt;"ชั้น"&amp;'01.ข้อมูลเบื้องต้น'!$H$2,"",IF(VLOOKUP($A17,'02.คีย์เทอม1'!$A$10:$GL$59,156,FALSE)="","",VLOOKUP($A17,'02.คีย์เทอม1'!$A$10:$GL$59,156,FALSE)))</f>
        <v/>
      </c>
      <c r="W17" s="1327" t="str">
        <f>IF($A$3&lt;&gt;"ชั้น"&amp;'01.ข้อมูลเบื้องต้น'!$H$2,"",IF(VLOOKUP($A17,'02.คีย์เทอม1'!$A$10:$GL$59,161,FALSE)="","",VLOOKUP($A17,'02.คีย์เทอม1'!$A$10:$GL$59,161,FALSE)))</f>
        <v/>
      </c>
      <c r="X17" s="1327" t="str">
        <f>IF($A$3&lt;&gt;"ชั้น"&amp;'01.ข้อมูลเบื้องต้น'!$H$2,"",IF(VLOOKUP($A17,'02.คีย์เทอม1'!$A$10:$GL$59,166,FALSE)="","",VLOOKUP($A17,'02.คีย์เทอม1'!$A$10:$GL$59,166,FALSE)))</f>
        <v/>
      </c>
      <c r="Y17" s="1327" t="str">
        <f>IF($A$3&lt;&gt;"ชั้น"&amp;'01.ข้อมูลเบื้องต้น'!$H$2,"",IF(VLOOKUP($A17,'02.คีย์เทอม1'!$A$10:$GL$59,171,FALSE)="","",VLOOKUP($A17,'02.คีย์เทอม1'!$A$10:$GL$59,171,FALSE)))</f>
        <v/>
      </c>
      <c r="Z17" s="1327" t="str">
        <f>IF($A$3&lt;&gt;"ชั้น"&amp;'01.ข้อมูลเบื้องต้น'!$H$2,"",IF(VLOOKUP($A17,'02.คีย์เทอม1'!$A$10:$GL$59,176,FALSE)="","",VLOOKUP($A17,'02.คีย์เทอม1'!$A$10:$GL$59,176,FALSE)))</f>
        <v/>
      </c>
      <c r="AA17" s="1329" t="str">
        <f>IF($A$3&lt;&gt;"ชั้น"&amp;'01.ข้อมูลเบื้องต้น'!$H$2,"",IF(VLOOKUP($A17,'02.คีย์เทอม1'!$A$10:$GL$59,181,FALSE)="","",VLOOKUP($A17,'02.คีย์เทอม1'!$A$10:$GL$59,181,FALSE)))</f>
        <v/>
      </c>
    </row>
    <row r="18" spans="1:27" s="509" customFormat="1" ht="16.8" customHeight="1">
      <c r="A18" s="1323">
        <v>9</v>
      </c>
      <c r="B18" s="1324" t="str">
        <f>IF('2.ชื่อนักเรียน'!C19="","",'2.ชื่อนักเรียน'!C19)</f>
        <v/>
      </c>
      <c r="C18" s="1325" t="str">
        <f>IF('2.ชื่อนักเรียน'!D19="","",'2.ชื่อนักเรียน'!D19)</f>
        <v/>
      </c>
      <c r="D18" s="1314" t="str">
        <f>IF($A$3&lt;&gt;"ชั้น"&amp;'01.ข้อมูลเบื้องต้น'!$H$2,"",IF(VLOOKUP($A18,'02.คีย์เทอม1'!$A$10:$GL$59,190,FALSE)="","",VLOOKUP($A18,'02.คีย์เทอม1'!$A$10:$GL$59,190,FALSE)))</f>
        <v/>
      </c>
      <c r="E18" s="1327" t="str">
        <f>IF($A$3&lt;&gt;"ชั้น"&amp;'01.ข้อมูลเบื้องต้น'!$H$2,"",IF(VLOOKUP($A18,'02.คีย์เทอม1'!$A$10:$GL$59,194,FALSE)="","",VLOOKUP($A18,'02.คีย์เทอม1'!$A$10:$GL$59,194,FALSE)))</f>
        <v/>
      </c>
      <c r="F18" s="1329" t="str">
        <f>IF($A$3&lt;&gt;"ชั้น"&amp;'01.ข้อมูลเบื้องต้น'!$H$2,"",IF(VLOOKUP($A18,'02.คีย์เทอม1'!$A$10:$GL$59,31,FALSE)="","",VLOOKUP($A18,'02.คีย์เทอม1'!$A$10:$GL$59,31,FALSE)))</f>
        <v/>
      </c>
      <c r="G18" s="1326" t="str">
        <f>IF($A$3&lt;&gt;"ชั้น"&amp;'01.ข้อมูลเบื้องต้น'!$H$2,"",IF(VLOOKUP($A18,'02.คีย์เทอม1'!$A$10:$GL$59,61,FALSE)="","",VLOOKUP($A18,'02.คีย์เทอม1'!$A$10:$GL$59,61,FALSE)))</f>
        <v/>
      </c>
      <c r="H18" s="1327" t="str">
        <f>IF($A$3&lt;&gt;"ชั้น"&amp;'01.ข้อมูลเบื้องต้น'!$H$2,"",IF(VLOOKUP($A18,'02.คีย์เทอม1'!$A$10:$GL$59,66,FALSE)="","",VLOOKUP($A18,'02.คีย์เทอม1'!$A$10:$GL$59,66,FALSE)))</f>
        <v/>
      </c>
      <c r="I18" s="1316" t="str">
        <f>IF($A$3&lt;&gt;"ชั้น"&amp;'01.ข้อมูลเบื้องต้น'!$H$2,"",IF(VLOOKUP($A18,'02.คีย์เทอม1'!$A$10:$GL$59,71,FALSE)="","",VLOOKUP($A18,'02.คีย์เทอม1'!$A$10:$GL$59,71,FALSE)))</f>
        <v/>
      </c>
      <c r="J18" s="1316" t="str">
        <f>IF($A$3&lt;&gt;"ชั้น"&amp;'01.ข้อมูลเบื้องต้น'!$H$2,"",IF(VLOOKUP($A18,'02.คีย์เทอม1'!$A$10:$GL$59,76,FALSE)="","",VLOOKUP($A18,'02.คีย์เทอม1'!$A$10:$GL$59,76,FALSE)))</f>
        <v/>
      </c>
      <c r="K18" s="1316" t="str">
        <f>IF($A$3&lt;&gt;"ชั้น"&amp;'01.ข้อมูลเบื้องต้น'!$H$2,"",IF(VLOOKUP($A18,'02.คีย์เทอม1'!$A$10:$GL$59,81,FALSE)="","",VLOOKUP($A18,'02.คีย์เทอม1'!$A$10:$GL$59,81,FALSE)))</f>
        <v/>
      </c>
      <c r="L18" s="1328" t="str">
        <f>IF($A$3&lt;&gt;"ชั้น"&amp;'01.ข้อมูลเบื้องต้น'!$H$2,"",IF(VLOOKUP($A18,'02.คีย์เทอม1'!$A$10:$GT$59,202,FALSE)="","",VLOOKUP($A18,'02.คีย์เทอม1'!$A$10:$GT$59,202,FALSE)))</f>
        <v/>
      </c>
      <c r="M18" s="1326" t="str">
        <f>IF($A$3&lt;&gt;"ชั้น"&amp;'01.ข้อมูลเบื้องต้น'!$H$2,"",IF(VLOOKUP($A18,'02.คีย์เทอม1'!$A$10:$GL$59,111,FALSE)="","",VLOOKUP($A18,'02.คีย์เทอม1'!$A$10:$GL$59,111,FALSE)))</f>
        <v/>
      </c>
      <c r="N18" s="1327" t="str">
        <f>IF($A$3&lt;&gt;"ชั้น"&amp;'01.ข้อมูลเบื้องต้น'!$H$2,"",IF(VLOOKUP($A18,'02.คีย์เทอม1'!$A$10:$GL$59,116,FALSE)="","",VLOOKUP($A18,'02.คีย์เทอม1'!$A$10:$GL$59,116,FALSE)))</f>
        <v/>
      </c>
      <c r="O18" s="1327" t="str">
        <f>IF($A$3&lt;&gt;"ชั้น"&amp;'01.ข้อมูลเบื้องต้น'!$H$2,"",IF(VLOOKUP($A18,'02.คีย์เทอม1'!$A$10:$GL$59,121,FALSE)="","",VLOOKUP($A18,'02.คีย์เทอม1'!$A$10:$GL$59,121,FALSE)))</f>
        <v/>
      </c>
      <c r="P18" s="1327" t="str">
        <f>IF($A$3&lt;&gt;"ชั้น"&amp;'01.ข้อมูลเบื้องต้น'!$H$2,"",IF(VLOOKUP($A18,'02.คีย์เทอม1'!$A$10:$GL$59,126,FALSE)="","",VLOOKUP($A18,'02.คีย์เทอม1'!$A$10:$GL$59,126,FALSE)))</f>
        <v/>
      </c>
      <c r="Q18" s="1327" t="str">
        <f>IF($A$3&lt;&gt;"ชั้น"&amp;'01.ข้อมูลเบื้องต้น'!$H$2,"",IF(VLOOKUP($A18,'02.คีย์เทอม1'!$A$10:$GL$59,131,FALSE)="","",VLOOKUP($A18,'02.คีย์เทอม1'!$A$10:$GL$59,131,FALSE)))</f>
        <v/>
      </c>
      <c r="R18" s="1327" t="str">
        <f>IF($A$3&lt;&gt;"ชั้น"&amp;'01.ข้อมูลเบื้องต้น'!$H$2,"",IF(VLOOKUP($A18,'02.คีย์เทอม1'!$A$10:$GL$59,136,FALSE)="","",VLOOKUP($A18,'02.คีย์เทอม1'!$A$10:$GL$59,136,FALSE)))</f>
        <v/>
      </c>
      <c r="S18" s="1327" t="str">
        <f>IF($A$3&lt;&gt;"ชั้น"&amp;'01.ข้อมูลเบื้องต้น'!$H$2,"",IF(VLOOKUP($A18,'02.คีย์เทอม1'!$A$10:$GL$59,141,FALSE)="","",VLOOKUP($A18,'02.คีย์เทอม1'!$A$10:$GL$59,141,FALSE)))</f>
        <v/>
      </c>
      <c r="T18" s="1327" t="str">
        <f>IF($A$3&lt;&gt;"ชั้น"&amp;'01.ข้อมูลเบื้องต้น'!$H$2,"",IF(VLOOKUP($A18,'02.คีย์เทอม1'!$A$10:$GL$59,146,FALSE)="","",VLOOKUP($A18,'02.คีย์เทอม1'!$A$10:$GL$59,146,FALSE)))</f>
        <v/>
      </c>
      <c r="U18" s="1327" t="str">
        <f>IF($A$3&lt;&gt;"ชั้น"&amp;'01.ข้อมูลเบื้องต้น'!$H$2,"",IF(VLOOKUP($A18,'02.คีย์เทอม1'!$A$10:$GL$59,151,FALSE)="","",VLOOKUP($A18,'02.คีย์เทอม1'!$A$10:$GL$59,151,FALSE)))</f>
        <v/>
      </c>
      <c r="V18" s="1327" t="str">
        <f>IF($A$3&lt;&gt;"ชั้น"&amp;'01.ข้อมูลเบื้องต้น'!$H$2,"",IF(VLOOKUP($A18,'02.คีย์เทอม1'!$A$10:$GL$59,156,FALSE)="","",VLOOKUP($A18,'02.คีย์เทอม1'!$A$10:$GL$59,156,FALSE)))</f>
        <v/>
      </c>
      <c r="W18" s="1327" t="str">
        <f>IF($A$3&lt;&gt;"ชั้น"&amp;'01.ข้อมูลเบื้องต้น'!$H$2,"",IF(VLOOKUP($A18,'02.คีย์เทอม1'!$A$10:$GL$59,161,FALSE)="","",VLOOKUP($A18,'02.คีย์เทอม1'!$A$10:$GL$59,161,FALSE)))</f>
        <v/>
      </c>
      <c r="X18" s="1327" t="str">
        <f>IF($A$3&lt;&gt;"ชั้น"&amp;'01.ข้อมูลเบื้องต้น'!$H$2,"",IF(VLOOKUP($A18,'02.คีย์เทอม1'!$A$10:$GL$59,166,FALSE)="","",VLOOKUP($A18,'02.คีย์เทอม1'!$A$10:$GL$59,166,FALSE)))</f>
        <v/>
      </c>
      <c r="Y18" s="1327" t="str">
        <f>IF($A$3&lt;&gt;"ชั้น"&amp;'01.ข้อมูลเบื้องต้น'!$H$2,"",IF(VLOOKUP($A18,'02.คีย์เทอม1'!$A$10:$GL$59,171,FALSE)="","",VLOOKUP($A18,'02.คีย์เทอม1'!$A$10:$GL$59,171,FALSE)))</f>
        <v/>
      </c>
      <c r="Z18" s="1327" t="str">
        <f>IF($A$3&lt;&gt;"ชั้น"&amp;'01.ข้อมูลเบื้องต้น'!$H$2,"",IF(VLOOKUP($A18,'02.คีย์เทอม1'!$A$10:$GL$59,176,FALSE)="","",VLOOKUP($A18,'02.คีย์เทอม1'!$A$10:$GL$59,176,FALSE)))</f>
        <v/>
      </c>
      <c r="AA18" s="1329" t="str">
        <f>IF($A$3&lt;&gt;"ชั้น"&amp;'01.ข้อมูลเบื้องต้น'!$H$2,"",IF(VLOOKUP($A18,'02.คีย์เทอม1'!$A$10:$GL$59,181,FALSE)="","",VLOOKUP($A18,'02.คีย์เทอม1'!$A$10:$GL$59,181,FALSE)))</f>
        <v/>
      </c>
    </row>
    <row r="19" spans="1:27" s="509" customFormat="1" ht="17.25" customHeight="1">
      <c r="A19" s="1323">
        <v>10</v>
      </c>
      <c r="B19" s="1324" t="str">
        <f>IF('2.ชื่อนักเรียน'!C20="","",'2.ชื่อนักเรียน'!C20)</f>
        <v/>
      </c>
      <c r="C19" s="1325" t="str">
        <f>IF('2.ชื่อนักเรียน'!D20="","",'2.ชื่อนักเรียน'!D20)</f>
        <v/>
      </c>
      <c r="D19" s="1314" t="str">
        <f>IF($A$3&lt;&gt;"ชั้น"&amp;'01.ข้อมูลเบื้องต้น'!$H$2,"",IF(VLOOKUP($A19,'02.คีย์เทอม1'!$A$10:$GL$59,190,FALSE)="","",VLOOKUP($A19,'02.คีย์เทอม1'!$A$10:$GL$59,190,FALSE)))</f>
        <v/>
      </c>
      <c r="E19" s="1327" t="str">
        <f>IF($A$3&lt;&gt;"ชั้น"&amp;'01.ข้อมูลเบื้องต้น'!$H$2,"",IF(VLOOKUP($A19,'02.คีย์เทอม1'!$A$10:$GL$59,194,FALSE)="","",VLOOKUP($A19,'02.คีย์เทอม1'!$A$10:$GL$59,194,FALSE)))</f>
        <v/>
      </c>
      <c r="F19" s="1329" t="str">
        <f>IF($A$3&lt;&gt;"ชั้น"&amp;'01.ข้อมูลเบื้องต้น'!$H$2,"",IF(VLOOKUP($A19,'02.คีย์เทอม1'!$A$10:$GL$59,31,FALSE)="","",VLOOKUP($A19,'02.คีย์เทอม1'!$A$10:$GL$59,31,FALSE)))</f>
        <v/>
      </c>
      <c r="G19" s="1326" t="str">
        <f>IF($A$3&lt;&gt;"ชั้น"&amp;'01.ข้อมูลเบื้องต้น'!$H$2,"",IF(VLOOKUP($A19,'02.คีย์เทอม1'!$A$10:$GL$59,61,FALSE)="","",VLOOKUP($A19,'02.คีย์เทอม1'!$A$10:$GL$59,61,FALSE)))</f>
        <v/>
      </c>
      <c r="H19" s="1327" t="str">
        <f>IF($A$3&lt;&gt;"ชั้น"&amp;'01.ข้อมูลเบื้องต้น'!$H$2,"",IF(VLOOKUP($A19,'02.คีย์เทอม1'!$A$10:$GL$59,66,FALSE)="","",VLOOKUP($A19,'02.คีย์เทอม1'!$A$10:$GL$59,66,FALSE)))</f>
        <v/>
      </c>
      <c r="I19" s="1316" t="str">
        <f>IF($A$3&lt;&gt;"ชั้น"&amp;'01.ข้อมูลเบื้องต้น'!$H$2,"",IF(VLOOKUP($A19,'02.คีย์เทอม1'!$A$10:$GL$59,71,FALSE)="","",VLOOKUP($A19,'02.คีย์เทอม1'!$A$10:$GL$59,71,FALSE)))</f>
        <v/>
      </c>
      <c r="J19" s="1316" t="str">
        <f>IF($A$3&lt;&gt;"ชั้น"&amp;'01.ข้อมูลเบื้องต้น'!$H$2,"",IF(VLOOKUP($A19,'02.คีย์เทอม1'!$A$10:$GL$59,76,FALSE)="","",VLOOKUP($A19,'02.คีย์เทอม1'!$A$10:$GL$59,76,FALSE)))</f>
        <v/>
      </c>
      <c r="K19" s="1316" t="str">
        <f>IF($A$3&lt;&gt;"ชั้น"&amp;'01.ข้อมูลเบื้องต้น'!$H$2,"",IF(VLOOKUP($A19,'02.คีย์เทอม1'!$A$10:$GL$59,81,FALSE)="","",VLOOKUP($A19,'02.คีย์เทอม1'!$A$10:$GL$59,81,FALSE)))</f>
        <v/>
      </c>
      <c r="L19" s="1328" t="str">
        <f>IF($A$3&lt;&gt;"ชั้น"&amp;'01.ข้อมูลเบื้องต้น'!$H$2,"",IF(VLOOKUP($A19,'02.คีย์เทอม1'!$A$10:$GT$59,202,FALSE)="","",VLOOKUP($A19,'02.คีย์เทอม1'!$A$10:$GT$59,202,FALSE)))</f>
        <v/>
      </c>
      <c r="M19" s="1326" t="str">
        <f>IF($A$3&lt;&gt;"ชั้น"&amp;'01.ข้อมูลเบื้องต้น'!$H$2,"",IF(VLOOKUP($A19,'02.คีย์เทอม1'!$A$10:$GL$59,111,FALSE)="","",VLOOKUP($A19,'02.คีย์เทอม1'!$A$10:$GL$59,111,FALSE)))</f>
        <v/>
      </c>
      <c r="N19" s="1327" t="str">
        <f>IF($A$3&lt;&gt;"ชั้น"&amp;'01.ข้อมูลเบื้องต้น'!$H$2,"",IF(VLOOKUP($A19,'02.คีย์เทอม1'!$A$10:$GL$59,116,FALSE)="","",VLOOKUP($A19,'02.คีย์เทอม1'!$A$10:$GL$59,116,FALSE)))</f>
        <v/>
      </c>
      <c r="O19" s="1327" t="str">
        <f>IF($A$3&lt;&gt;"ชั้น"&amp;'01.ข้อมูลเบื้องต้น'!$H$2,"",IF(VLOOKUP($A19,'02.คีย์เทอม1'!$A$10:$GL$59,121,FALSE)="","",VLOOKUP($A19,'02.คีย์เทอม1'!$A$10:$GL$59,121,FALSE)))</f>
        <v/>
      </c>
      <c r="P19" s="1327" t="str">
        <f>IF($A$3&lt;&gt;"ชั้น"&amp;'01.ข้อมูลเบื้องต้น'!$H$2,"",IF(VLOOKUP($A19,'02.คีย์เทอม1'!$A$10:$GL$59,126,FALSE)="","",VLOOKUP($A19,'02.คีย์เทอม1'!$A$10:$GL$59,126,FALSE)))</f>
        <v/>
      </c>
      <c r="Q19" s="1327" t="str">
        <f>IF($A$3&lt;&gt;"ชั้น"&amp;'01.ข้อมูลเบื้องต้น'!$H$2,"",IF(VLOOKUP($A19,'02.คีย์เทอม1'!$A$10:$GL$59,131,FALSE)="","",VLOOKUP($A19,'02.คีย์เทอม1'!$A$10:$GL$59,131,FALSE)))</f>
        <v/>
      </c>
      <c r="R19" s="1327" t="str">
        <f>IF($A$3&lt;&gt;"ชั้น"&amp;'01.ข้อมูลเบื้องต้น'!$H$2,"",IF(VLOOKUP($A19,'02.คีย์เทอม1'!$A$10:$GL$59,136,FALSE)="","",VLOOKUP($A19,'02.คีย์เทอม1'!$A$10:$GL$59,136,FALSE)))</f>
        <v/>
      </c>
      <c r="S19" s="1327" t="str">
        <f>IF($A$3&lt;&gt;"ชั้น"&amp;'01.ข้อมูลเบื้องต้น'!$H$2,"",IF(VLOOKUP($A19,'02.คีย์เทอม1'!$A$10:$GL$59,141,FALSE)="","",VLOOKUP($A19,'02.คีย์เทอม1'!$A$10:$GL$59,141,FALSE)))</f>
        <v/>
      </c>
      <c r="T19" s="1327" t="str">
        <f>IF($A$3&lt;&gt;"ชั้น"&amp;'01.ข้อมูลเบื้องต้น'!$H$2,"",IF(VLOOKUP($A19,'02.คีย์เทอม1'!$A$10:$GL$59,146,FALSE)="","",VLOOKUP($A19,'02.คีย์เทอม1'!$A$10:$GL$59,146,FALSE)))</f>
        <v/>
      </c>
      <c r="U19" s="1327" t="str">
        <f>IF($A$3&lt;&gt;"ชั้น"&amp;'01.ข้อมูลเบื้องต้น'!$H$2,"",IF(VLOOKUP($A19,'02.คีย์เทอม1'!$A$10:$GL$59,151,FALSE)="","",VLOOKUP($A19,'02.คีย์เทอม1'!$A$10:$GL$59,151,FALSE)))</f>
        <v/>
      </c>
      <c r="V19" s="1327" t="str">
        <f>IF($A$3&lt;&gt;"ชั้น"&amp;'01.ข้อมูลเบื้องต้น'!$H$2,"",IF(VLOOKUP($A19,'02.คีย์เทอม1'!$A$10:$GL$59,156,FALSE)="","",VLOOKUP($A19,'02.คีย์เทอม1'!$A$10:$GL$59,156,FALSE)))</f>
        <v/>
      </c>
      <c r="W19" s="1327" t="str">
        <f>IF($A$3&lt;&gt;"ชั้น"&amp;'01.ข้อมูลเบื้องต้น'!$H$2,"",IF(VLOOKUP($A19,'02.คีย์เทอม1'!$A$10:$GL$59,161,FALSE)="","",VLOOKUP($A19,'02.คีย์เทอม1'!$A$10:$GL$59,161,FALSE)))</f>
        <v/>
      </c>
      <c r="X19" s="1327" t="str">
        <f>IF($A$3&lt;&gt;"ชั้น"&amp;'01.ข้อมูลเบื้องต้น'!$H$2,"",IF(VLOOKUP($A19,'02.คีย์เทอม1'!$A$10:$GL$59,166,FALSE)="","",VLOOKUP($A19,'02.คีย์เทอม1'!$A$10:$GL$59,166,FALSE)))</f>
        <v/>
      </c>
      <c r="Y19" s="1327" t="str">
        <f>IF($A$3&lt;&gt;"ชั้น"&amp;'01.ข้อมูลเบื้องต้น'!$H$2,"",IF(VLOOKUP($A19,'02.คีย์เทอม1'!$A$10:$GL$59,171,FALSE)="","",VLOOKUP($A19,'02.คีย์เทอม1'!$A$10:$GL$59,171,FALSE)))</f>
        <v/>
      </c>
      <c r="Z19" s="1327" t="str">
        <f>IF($A$3&lt;&gt;"ชั้น"&amp;'01.ข้อมูลเบื้องต้น'!$H$2,"",IF(VLOOKUP($A19,'02.คีย์เทอม1'!$A$10:$GL$59,176,FALSE)="","",VLOOKUP($A19,'02.คีย์เทอม1'!$A$10:$GL$59,176,FALSE)))</f>
        <v/>
      </c>
      <c r="AA19" s="1329" t="str">
        <f>IF($A$3&lt;&gt;"ชั้น"&amp;'01.ข้อมูลเบื้องต้น'!$H$2,"",IF(VLOOKUP($A19,'02.คีย์เทอม1'!$A$10:$GL$59,181,FALSE)="","",VLOOKUP($A19,'02.คีย์เทอม1'!$A$10:$GL$59,181,FALSE)))</f>
        <v/>
      </c>
    </row>
    <row r="20" spans="1:27" s="509" customFormat="1" ht="17.25" customHeight="1">
      <c r="A20" s="1323">
        <v>11</v>
      </c>
      <c r="B20" s="1324" t="str">
        <f>IF('2.ชื่อนักเรียน'!C21="","",'2.ชื่อนักเรียน'!C21)</f>
        <v/>
      </c>
      <c r="C20" s="1325" t="str">
        <f>IF('2.ชื่อนักเรียน'!D21="","",'2.ชื่อนักเรียน'!D21)</f>
        <v/>
      </c>
      <c r="D20" s="1314" t="str">
        <f>IF($A$3&lt;&gt;"ชั้น"&amp;'01.ข้อมูลเบื้องต้น'!$H$2,"",IF(VLOOKUP($A20,'02.คีย์เทอม1'!$A$10:$GL$59,190,FALSE)="","",VLOOKUP($A20,'02.คีย์เทอม1'!$A$10:$GL$59,190,FALSE)))</f>
        <v/>
      </c>
      <c r="E20" s="1327" t="str">
        <f>IF($A$3&lt;&gt;"ชั้น"&amp;'01.ข้อมูลเบื้องต้น'!$H$2,"",IF(VLOOKUP($A20,'02.คีย์เทอม1'!$A$10:$GL$59,194,FALSE)="","",VLOOKUP($A20,'02.คีย์เทอม1'!$A$10:$GL$59,194,FALSE)))</f>
        <v/>
      </c>
      <c r="F20" s="1329" t="str">
        <f>IF($A$3&lt;&gt;"ชั้น"&amp;'01.ข้อมูลเบื้องต้น'!$H$2,"",IF(VLOOKUP($A20,'02.คีย์เทอม1'!$A$10:$GL$59,31,FALSE)="","",VLOOKUP($A20,'02.คีย์เทอม1'!$A$10:$GL$59,31,FALSE)))</f>
        <v/>
      </c>
      <c r="G20" s="1326" t="str">
        <f>IF($A$3&lt;&gt;"ชั้น"&amp;'01.ข้อมูลเบื้องต้น'!$H$2,"",IF(VLOOKUP($A20,'02.คีย์เทอม1'!$A$10:$GL$59,61,FALSE)="","",VLOOKUP($A20,'02.คีย์เทอม1'!$A$10:$GL$59,61,FALSE)))</f>
        <v/>
      </c>
      <c r="H20" s="1327" t="str">
        <f>IF($A$3&lt;&gt;"ชั้น"&amp;'01.ข้อมูลเบื้องต้น'!$H$2,"",IF(VLOOKUP($A20,'02.คีย์เทอม1'!$A$10:$GL$59,66,FALSE)="","",VLOOKUP($A20,'02.คีย์เทอม1'!$A$10:$GL$59,66,FALSE)))</f>
        <v/>
      </c>
      <c r="I20" s="1316" t="str">
        <f>IF($A$3&lt;&gt;"ชั้น"&amp;'01.ข้อมูลเบื้องต้น'!$H$2,"",IF(VLOOKUP($A20,'02.คีย์เทอม1'!$A$10:$GL$59,71,FALSE)="","",VLOOKUP($A20,'02.คีย์เทอม1'!$A$10:$GL$59,71,FALSE)))</f>
        <v/>
      </c>
      <c r="J20" s="1316" t="str">
        <f>IF($A$3&lt;&gt;"ชั้น"&amp;'01.ข้อมูลเบื้องต้น'!$H$2,"",IF(VLOOKUP($A20,'02.คีย์เทอม1'!$A$10:$GL$59,76,FALSE)="","",VLOOKUP($A20,'02.คีย์เทอม1'!$A$10:$GL$59,76,FALSE)))</f>
        <v/>
      </c>
      <c r="K20" s="1316" t="str">
        <f>IF($A$3&lt;&gt;"ชั้น"&amp;'01.ข้อมูลเบื้องต้น'!$H$2,"",IF(VLOOKUP($A20,'02.คีย์เทอม1'!$A$10:$GL$59,81,FALSE)="","",VLOOKUP($A20,'02.คีย์เทอม1'!$A$10:$GL$59,81,FALSE)))</f>
        <v/>
      </c>
      <c r="L20" s="1328" t="str">
        <f>IF($A$3&lt;&gt;"ชั้น"&amp;'01.ข้อมูลเบื้องต้น'!$H$2,"",IF(VLOOKUP($A20,'02.คีย์เทอม1'!$A$10:$GT$59,202,FALSE)="","",VLOOKUP($A20,'02.คีย์เทอม1'!$A$10:$GT$59,202,FALSE)))</f>
        <v/>
      </c>
      <c r="M20" s="1326" t="str">
        <f>IF($A$3&lt;&gt;"ชั้น"&amp;'01.ข้อมูลเบื้องต้น'!$H$2,"",IF(VLOOKUP($A20,'02.คีย์เทอม1'!$A$10:$GL$59,111,FALSE)="","",VLOOKUP($A20,'02.คีย์เทอม1'!$A$10:$GL$59,111,FALSE)))</f>
        <v/>
      </c>
      <c r="N20" s="1327" t="str">
        <f>IF($A$3&lt;&gt;"ชั้น"&amp;'01.ข้อมูลเบื้องต้น'!$H$2,"",IF(VLOOKUP($A20,'02.คีย์เทอม1'!$A$10:$GL$59,116,FALSE)="","",VLOOKUP($A20,'02.คีย์เทอม1'!$A$10:$GL$59,116,FALSE)))</f>
        <v/>
      </c>
      <c r="O20" s="1327" t="str">
        <f>IF($A$3&lt;&gt;"ชั้น"&amp;'01.ข้อมูลเบื้องต้น'!$H$2,"",IF(VLOOKUP($A20,'02.คีย์เทอม1'!$A$10:$GL$59,121,FALSE)="","",VLOOKUP($A20,'02.คีย์เทอม1'!$A$10:$GL$59,121,FALSE)))</f>
        <v/>
      </c>
      <c r="P20" s="1327" t="str">
        <f>IF($A$3&lt;&gt;"ชั้น"&amp;'01.ข้อมูลเบื้องต้น'!$H$2,"",IF(VLOOKUP($A20,'02.คีย์เทอม1'!$A$10:$GL$59,126,FALSE)="","",VLOOKUP($A20,'02.คีย์เทอม1'!$A$10:$GL$59,126,FALSE)))</f>
        <v/>
      </c>
      <c r="Q20" s="1327" t="str">
        <f>IF($A$3&lt;&gt;"ชั้น"&amp;'01.ข้อมูลเบื้องต้น'!$H$2,"",IF(VLOOKUP($A20,'02.คีย์เทอม1'!$A$10:$GL$59,131,FALSE)="","",VLOOKUP($A20,'02.คีย์เทอม1'!$A$10:$GL$59,131,FALSE)))</f>
        <v/>
      </c>
      <c r="R20" s="1327" t="str">
        <f>IF($A$3&lt;&gt;"ชั้น"&amp;'01.ข้อมูลเบื้องต้น'!$H$2,"",IF(VLOOKUP($A20,'02.คีย์เทอม1'!$A$10:$GL$59,136,FALSE)="","",VLOOKUP($A20,'02.คีย์เทอม1'!$A$10:$GL$59,136,FALSE)))</f>
        <v/>
      </c>
      <c r="S20" s="1327" t="str">
        <f>IF($A$3&lt;&gt;"ชั้น"&amp;'01.ข้อมูลเบื้องต้น'!$H$2,"",IF(VLOOKUP($A20,'02.คีย์เทอม1'!$A$10:$GL$59,141,FALSE)="","",VLOOKUP($A20,'02.คีย์เทอม1'!$A$10:$GL$59,141,FALSE)))</f>
        <v/>
      </c>
      <c r="T20" s="1327" t="str">
        <f>IF($A$3&lt;&gt;"ชั้น"&amp;'01.ข้อมูลเบื้องต้น'!$H$2,"",IF(VLOOKUP($A20,'02.คีย์เทอม1'!$A$10:$GL$59,146,FALSE)="","",VLOOKUP($A20,'02.คีย์เทอม1'!$A$10:$GL$59,146,FALSE)))</f>
        <v/>
      </c>
      <c r="U20" s="1327" t="str">
        <f>IF($A$3&lt;&gt;"ชั้น"&amp;'01.ข้อมูลเบื้องต้น'!$H$2,"",IF(VLOOKUP($A20,'02.คีย์เทอม1'!$A$10:$GL$59,151,FALSE)="","",VLOOKUP($A20,'02.คีย์เทอม1'!$A$10:$GL$59,151,FALSE)))</f>
        <v/>
      </c>
      <c r="V20" s="1327" t="str">
        <f>IF($A$3&lt;&gt;"ชั้น"&amp;'01.ข้อมูลเบื้องต้น'!$H$2,"",IF(VLOOKUP($A20,'02.คีย์เทอม1'!$A$10:$GL$59,156,FALSE)="","",VLOOKUP($A20,'02.คีย์เทอม1'!$A$10:$GL$59,156,FALSE)))</f>
        <v/>
      </c>
      <c r="W20" s="1327" t="str">
        <f>IF($A$3&lt;&gt;"ชั้น"&amp;'01.ข้อมูลเบื้องต้น'!$H$2,"",IF(VLOOKUP($A20,'02.คีย์เทอม1'!$A$10:$GL$59,161,FALSE)="","",VLOOKUP($A20,'02.คีย์เทอม1'!$A$10:$GL$59,161,FALSE)))</f>
        <v/>
      </c>
      <c r="X20" s="1327" t="str">
        <f>IF($A$3&lt;&gt;"ชั้น"&amp;'01.ข้อมูลเบื้องต้น'!$H$2,"",IF(VLOOKUP($A20,'02.คีย์เทอม1'!$A$10:$GL$59,166,FALSE)="","",VLOOKUP($A20,'02.คีย์เทอม1'!$A$10:$GL$59,166,FALSE)))</f>
        <v/>
      </c>
      <c r="Y20" s="1327" t="str">
        <f>IF($A$3&lt;&gt;"ชั้น"&amp;'01.ข้อมูลเบื้องต้น'!$H$2,"",IF(VLOOKUP($A20,'02.คีย์เทอม1'!$A$10:$GL$59,171,FALSE)="","",VLOOKUP($A20,'02.คีย์เทอม1'!$A$10:$GL$59,171,FALSE)))</f>
        <v/>
      </c>
      <c r="Z20" s="1327" t="str">
        <f>IF($A$3&lt;&gt;"ชั้น"&amp;'01.ข้อมูลเบื้องต้น'!$H$2,"",IF(VLOOKUP($A20,'02.คีย์เทอม1'!$A$10:$GL$59,176,FALSE)="","",VLOOKUP($A20,'02.คีย์เทอม1'!$A$10:$GL$59,176,FALSE)))</f>
        <v/>
      </c>
      <c r="AA20" s="1329" t="str">
        <f>IF($A$3&lt;&gt;"ชั้น"&amp;'01.ข้อมูลเบื้องต้น'!$H$2,"",IF(VLOOKUP($A20,'02.คีย์เทอม1'!$A$10:$GL$59,181,FALSE)="","",VLOOKUP($A20,'02.คีย์เทอม1'!$A$10:$GL$59,181,FALSE)))</f>
        <v/>
      </c>
    </row>
    <row r="21" spans="1:27" s="509" customFormat="1" ht="17.25" customHeight="1">
      <c r="A21" s="1323">
        <v>12</v>
      </c>
      <c r="B21" s="1324" t="str">
        <f>IF('2.ชื่อนักเรียน'!C22="","",'2.ชื่อนักเรียน'!C22)</f>
        <v/>
      </c>
      <c r="C21" s="1325" t="str">
        <f>IF('2.ชื่อนักเรียน'!D22="","",'2.ชื่อนักเรียน'!D22)</f>
        <v/>
      </c>
      <c r="D21" s="1314" t="str">
        <f>IF($A$3&lt;&gt;"ชั้น"&amp;'01.ข้อมูลเบื้องต้น'!$H$2,"",IF(VLOOKUP($A21,'02.คีย์เทอม1'!$A$10:$GL$59,190,FALSE)="","",VLOOKUP($A21,'02.คีย์เทอม1'!$A$10:$GL$59,190,FALSE)))</f>
        <v/>
      </c>
      <c r="E21" s="1327" t="str">
        <f>IF($A$3&lt;&gt;"ชั้น"&amp;'01.ข้อมูลเบื้องต้น'!$H$2,"",IF(VLOOKUP($A21,'02.คีย์เทอม1'!$A$10:$GL$59,194,FALSE)="","",VLOOKUP($A21,'02.คีย์เทอม1'!$A$10:$GL$59,194,FALSE)))</f>
        <v/>
      </c>
      <c r="F21" s="1329" t="str">
        <f>IF($A$3&lt;&gt;"ชั้น"&amp;'01.ข้อมูลเบื้องต้น'!$H$2,"",IF(VLOOKUP($A21,'02.คีย์เทอม1'!$A$10:$GL$59,31,FALSE)="","",VLOOKUP($A21,'02.คีย์เทอม1'!$A$10:$GL$59,31,FALSE)))</f>
        <v/>
      </c>
      <c r="G21" s="1326" t="str">
        <f>IF($A$3&lt;&gt;"ชั้น"&amp;'01.ข้อมูลเบื้องต้น'!$H$2,"",IF(VLOOKUP($A21,'02.คีย์เทอม1'!$A$10:$GL$59,61,FALSE)="","",VLOOKUP($A21,'02.คีย์เทอม1'!$A$10:$GL$59,61,FALSE)))</f>
        <v/>
      </c>
      <c r="H21" s="1327" t="str">
        <f>IF($A$3&lt;&gt;"ชั้น"&amp;'01.ข้อมูลเบื้องต้น'!$H$2,"",IF(VLOOKUP($A21,'02.คีย์เทอม1'!$A$10:$GL$59,66,FALSE)="","",VLOOKUP($A21,'02.คีย์เทอม1'!$A$10:$GL$59,66,FALSE)))</f>
        <v/>
      </c>
      <c r="I21" s="1316" t="str">
        <f>IF($A$3&lt;&gt;"ชั้น"&amp;'01.ข้อมูลเบื้องต้น'!$H$2,"",IF(VLOOKUP($A21,'02.คีย์เทอม1'!$A$10:$GL$59,71,FALSE)="","",VLOOKUP($A21,'02.คีย์เทอม1'!$A$10:$GL$59,71,FALSE)))</f>
        <v/>
      </c>
      <c r="J21" s="1316" t="str">
        <f>IF($A$3&lt;&gt;"ชั้น"&amp;'01.ข้อมูลเบื้องต้น'!$H$2,"",IF(VLOOKUP($A21,'02.คีย์เทอม1'!$A$10:$GL$59,76,FALSE)="","",VLOOKUP($A21,'02.คีย์เทอม1'!$A$10:$GL$59,76,FALSE)))</f>
        <v/>
      </c>
      <c r="K21" s="1316" t="str">
        <f>IF($A$3&lt;&gt;"ชั้น"&amp;'01.ข้อมูลเบื้องต้น'!$H$2,"",IF(VLOOKUP($A21,'02.คีย์เทอม1'!$A$10:$GL$59,81,FALSE)="","",VLOOKUP($A21,'02.คีย์เทอม1'!$A$10:$GL$59,81,FALSE)))</f>
        <v/>
      </c>
      <c r="L21" s="1328" t="str">
        <f>IF($A$3&lt;&gt;"ชั้น"&amp;'01.ข้อมูลเบื้องต้น'!$H$2,"",IF(VLOOKUP($A21,'02.คีย์เทอม1'!$A$10:$GT$59,202,FALSE)="","",VLOOKUP($A21,'02.คีย์เทอม1'!$A$10:$GT$59,202,FALSE)))</f>
        <v/>
      </c>
      <c r="M21" s="1326" t="str">
        <f>IF($A$3&lt;&gt;"ชั้น"&amp;'01.ข้อมูลเบื้องต้น'!$H$2,"",IF(VLOOKUP($A21,'02.คีย์เทอม1'!$A$10:$GL$59,111,FALSE)="","",VLOOKUP($A21,'02.คีย์เทอม1'!$A$10:$GL$59,111,FALSE)))</f>
        <v/>
      </c>
      <c r="N21" s="1327" t="str">
        <f>IF($A$3&lt;&gt;"ชั้น"&amp;'01.ข้อมูลเบื้องต้น'!$H$2,"",IF(VLOOKUP($A21,'02.คีย์เทอม1'!$A$10:$GL$59,116,FALSE)="","",VLOOKUP($A21,'02.คีย์เทอม1'!$A$10:$GL$59,116,FALSE)))</f>
        <v/>
      </c>
      <c r="O21" s="1327" t="str">
        <f>IF($A$3&lt;&gt;"ชั้น"&amp;'01.ข้อมูลเบื้องต้น'!$H$2,"",IF(VLOOKUP($A21,'02.คีย์เทอม1'!$A$10:$GL$59,121,FALSE)="","",VLOOKUP($A21,'02.คีย์เทอม1'!$A$10:$GL$59,121,FALSE)))</f>
        <v/>
      </c>
      <c r="P21" s="1327" t="str">
        <f>IF($A$3&lt;&gt;"ชั้น"&amp;'01.ข้อมูลเบื้องต้น'!$H$2,"",IF(VLOOKUP($A21,'02.คีย์เทอม1'!$A$10:$GL$59,126,FALSE)="","",VLOOKUP($A21,'02.คีย์เทอม1'!$A$10:$GL$59,126,FALSE)))</f>
        <v/>
      </c>
      <c r="Q21" s="1327" t="str">
        <f>IF($A$3&lt;&gt;"ชั้น"&amp;'01.ข้อมูลเบื้องต้น'!$H$2,"",IF(VLOOKUP($A21,'02.คีย์เทอม1'!$A$10:$GL$59,131,FALSE)="","",VLOOKUP($A21,'02.คีย์เทอม1'!$A$10:$GL$59,131,FALSE)))</f>
        <v/>
      </c>
      <c r="R21" s="1327" t="str">
        <f>IF($A$3&lt;&gt;"ชั้น"&amp;'01.ข้อมูลเบื้องต้น'!$H$2,"",IF(VLOOKUP($A21,'02.คีย์เทอม1'!$A$10:$GL$59,136,FALSE)="","",VLOOKUP($A21,'02.คีย์เทอม1'!$A$10:$GL$59,136,FALSE)))</f>
        <v/>
      </c>
      <c r="S21" s="1327" t="str">
        <f>IF($A$3&lt;&gt;"ชั้น"&amp;'01.ข้อมูลเบื้องต้น'!$H$2,"",IF(VLOOKUP($A21,'02.คีย์เทอม1'!$A$10:$GL$59,141,FALSE)="","",VLOOKUP($A21,'02.คีย์เทอม1'!$A$10:$GL$59,141,FALSE)))</f>
        <v/>
      </c>
      <c r="T21" s="1327" t="str">
        <f>IF($A$3&lt;&gt;"ชั้น"&amp;'01.ข้อมูลเบื้องต้น'!$H$2,"",IF(VLOOKUP($A21,'02.คีย์เทอม1'!$A$10:$GL$59,146,FALSE)="","",VLOOKUP($A21,'02.คีย์เทอม1'!$A$10:$GL$59,146,FALSE)))</f>
        <v/>
      </c>
      <c r="U21" s="1327" t="str">
        <f>IF($A$3&lt;&gt;"ชั้น"&amp;'01.ข้อมูลเบื้องต้น'!$H$2,"",IF(VLOOKUP($A21,'02.คีย์เทอม1'!$A$10:$GL$59,151,FALSE)="","",VLOOKUP($A21,'02.คีย์เทอม1'!$A$10:$GL$59,151,FALSE)))</f>
        <v/>
      </c>
      <c r="V21" s="1327" t="str">
        <f>IF($A$3&lt;&gt;"ชั้น"&amp;'01.ข้อมูลเบื้องต้น'!$H$2,"",IF(VLOOKUP($A21,'02.คีย์เทอม1'!$A$10:$GL$59,156,FALSE)="","",VLOOKUP($A21,'02.คีย์เทอม1'!$A$10:$GL$59,156,FALSE)))</f>
        <v/>
      </c>
      <c r="W21" s="1327" t="str">
        <f>IF($A$3&lt;&gt;"ชั้น"&amp;'01.ข้อมูลเบื้องต้น'!$H$2,"",IF(VLOOKUP($A21,'02.คีย์เทอม1'!$A$10:$GL$59,161,FALSE)="","",VLOOKUP($A21,'02.คีย์เทอม1'!$A$10:$GL$59,161,FALSE)))</f>
        <v/>
      </c>
      <c r="X21" s="1327" t="str">
        <f>IF($A$3&lt;&gt;"ชั้น"&amp;'01.ข้อมูลเบื้องต้น'!$H$2,"",IF(VLOOKUP($A21,'02.คีย์เทอม1'!$A$10:$GL$59,166,FALSE)="","",VLOOKUP($A21,'02.คีย์เทอม1'!$A$10:$GL$59,166,FALSE)))</f>
        <v/>
      </c>
      <c r="Y21" s="1327" t="str">
        <f>IF($A$3&lt;&gt;"ชั้น"&amp;'01.ข้อมูลเบื้องต้น'!$H$2,"",IF(VLOOKUP($A21,'02.คีย์เทอม1'!$A$10:$GL$59,171,FALSE)="","",VLOOKUP($A21,'02.คีย์เทอม1'!$A$10:$GL$59,171,FALSE)))</f>
        <v/>
      </c>
      <c r="Z21" s="1327" t="str">
        <f>IF($A$3&lt;&gt;"ชั้น"&amp;'01.ข้อมูลเบื้องต้น'!$H$2,"",IF(VLOOKUP($A21,'02.คีย์เทอม1'!$A$10:$GL$59,176,FALSE)="","",VLOOKUP($A21,'02.คีย์เทอม1'!$A$10:$GL$59,176,FALSE)))</f>
        <v/>
      </c>
      <c r="AA21" s="1329" t="str">
        <f>IF($A$3&lt;&gt;"ชั้น"&amp;'01.ข้อมูลเบื้องต้น'!$H$2,"",IF(VLOOKUP($A21,'02.คีย์เทอม1'!$A$10:$GL$59,181,FALSE)="","",VLOOKUP($A21,'02.คีย์เทอม1'!$A$10:$GL$59,181,FALSE)))</f>
        <v/>
      </c>
    </row>
    <row r="22" spans="1:27" s="509" customFormat="1" ht="17.25" customHeight="1">
      <c r="A22" s="1323">
        <v>13</v>
      </c>
      <c r="B22" s="1324" t="str">
        <f>IF('2.ชื่อนักเรียน'!C23="","",'2.ชื่อนักเรียน'!C23)</f>
        <v/>
      </c>
      <c r="C22" s="1325" t="str">
        <f>IF('2.ชื่อนักเรียน'!D23="","",'2.ชื่อนักเรียน'!D23)</f>
        <v/>
      </c>
      <c r="D22" s="1314" t="str">
        <f>IF($A$3&lt;&gt;"ชั้น"&amp;'01.ข้อมูลเบื้องต้น'!$H$2,"",IF(VLOOKUP($A22,'02.คีย์เทอม1'!$A$10:$GL$59,190,FALSE)="","",VLOOKUP($A22,'02.คีย์เทอม1'!$A$10:$GL$59,190,FALSE)))</f>
        <v/>
      </c>
      <c r="E22" s="1327" t="str">
        <f>IF($A$3&lt;&gt;"ชั้น"&amp;'01.ข้อมูลเบื้องต้น'!$H$2,"",IF(VLOOKUP($A22,'02.คีย์เทอม1'!$A$10:$GL$59,194,FALSE)="","",VLOOKUP($A22,'02.คีย์เทอม1'!$A$10:$GL$59,194,FALSE)))</f>
        <v/>
      </c>
      <c r="F22" s="1329" t="str">
        <f>IF($A$3&lt;&gt;"ชั้น"&amp;'01.ข้อมูลเบื้องต้น'!$H$2,"",IF(VLOOKUP($A22,'02.คีย์เทอม1'!$A$10:$GL$59,31,FALSE)="","",VLOOKUP($A22,'02.คีย์เทอม1'!$A$10:$GL$59,31,FALSE)))</f>
        <v/>
      </c>
      <c r="G22" s="1326" t="str">
        <f>IF($A$3&lt;&gt;"ชั้น"&amp;'01.ข้อมูลเบื้องต้น'!$H$2,"",IF(VLOOKUP($A22,'02.คีย์เทอม1'!$A$10:$GL$59,61,FALSE)="","",VLOOKUP($A22,'02.คีย์เทอม1'!$A$10:$GL$59,61,FALSE)))</f>
        <v/>
      </c>
      <c r="H22" s="1327" t="str">
        <f>IF($A$3&lt;&gt;"ชั้น"&amp;'01.ข้อมูลเบื้องต้น'!$H$2,"",IF(VLOOKUP($A22,'02.คีย์เทอม1'!$A$10:$GL$59,66,FALSE)="","",VLOOKUP($A22,'02.คีย์เทอม1'!$A$10:$GL$59,66,FALSE)))</f>
        <v/>
      </c>
      <c r="I22" s="1316" t="str">
        <f>IF($A$3&lt;&gt;"ชั้น"&amp;'01.ข้อมูลเบื้องต้น'!$H$2,"",IF(VLOOKUP($A22,'02.คีย์เทอม1'!$A$10:$GL$59,71,FALSE)="","",VLOOKUP($A22,'02.คีย์เทอม1'!$A$10:$GL$59,71,FALSE)))</f>
        <v/>
      </c>
      <c r="J22" s="1316" t="str">
        <f>IF($A$3&lt;&gt;"ชั้น"&amp;'01.ข้อมูลเบื้องต้น'!$H$2,"",IF(VLOOKUP($A22,'02.คีย์เทอม1'!$A$10:$GL$59,76,FALSE)="","",VLOOKUP($A22,'02.คีย์เทอม1'!$A$10:$GL$59,76,FALSE)))</f>
        <v/>
      </c>
      <c r="K22" s="1316" t="str">
        <f>IF($A$3&lt;&gt;"ชั้น"&amp;'01.ข้อมูลเบื้องต้น'!$H$2,"",IF(VLOOKUP($A22,'02.คีย์เทอม1'!$A$10:$GL$59,81,FALSE)="","",VLOOKUP($A22,'02.คีย์เทอม1'!$A$10:$GL$59,81,FALSE)))</f>
        <v/>
      </c>
      <c r="L22" s="1328" t="str">
        <f>IF($A$3&lt;&gt;"ชั้น"&amp;'01.ข้อมูลเบื้องต้น'!$H$2,"",IF(VLOOKUP($A22,'02.คีย์เทอม1'!$A$10:$GT$59,202,FALSE)="","",VLOOKUP($A22,'02.คีย์เทอม1'!$A$10:$GT$59,202,FALSE)))</f>
        <v/>
      </c>
      <c r="M22" s="1326" t="str">
        <f>IF($A$3&lt;&gt;"ชั้น"&amp;'01.ข้อมูลเบื้องต้น'!$H$2,"",IF(VLOOKUP($A22,'02.คีย์เทอม1'!$A$10:$GL$59,111,FALSE)="","",VLOOKUP($A22,'02.คีย์เทอม1'!$A$10:$GL$59,111,FALSE)))</f>
        <v/>
      </c>
      <c r="N22" s="1327" t="str">
        <f>IF($A$3&lt;&gt;"ชั้น"&amp;'01.ข้อมูลเบื้องต้น'!$H$2,"",IF(VLOOKUP($A22,'02.คีย์เทอม1'!$A$10:$GL$59,116,FALSE)="","",VLOOKUP($A22,'02.คีย์เทอม1'!$A$10:$GL$59,116,FALSE)))</f>
        <v/>
      </c>
      <c r="O22" s="1327" t="str">
        <f>IF($A$3&lt;&gt;"ชั้น"&amp;'01.ข้อมูลเบื้องต้น'!$H$2,"",IF(VLOOKUP($A22,'02.คีย์เทอม1'!$A$10:$GL$59,121,FALSE)="","",VLOOKUP($A22,'02.คีย์เทอม1'!$A$10:$GL$59,121,FALSE)))</f>
        <v/>
      </c>
      <c r="P22" s="1327" t="str">
        <f>IF($A$3&lt;&gt;"ชั้น"&amp;'01.ข้อมูลเบื้องต้น'!$H$2,"",IF(VLOOKUP($A22,'02.คีย์เทอม1'!$A$10:$GL$59,126,FALSE)="","",VLOOKUP($A22,'02.คีย์เทอม1'!$A$10:$GL$59,126,FALSE)))</f>
        <v/>
      </c>
      <c r="Q22" s="1327" t="str">
        <f>IF($A$3&lt;&gt;"ชั้น"&amp;'01.ข้อมูลเบื้องต้น'!$H$2,"",IF(VLOOKUP($A22,'02.คีย์เทอม1'!$A$10:$GL$59,131,FALSE)="","",VLOOKUP($A22,'02.คีย์เทอม1'!$A$10:$GL$59,131,FALSE)))</f>
        <v/>
      </c>
      <c r="R22" s="1327" t="str">
        <f>IF($A$3&lt;&gt;"ชั้น"&amp;'01.ข้อมูลเบื้องต้น'!$H$2,"",IF(VLOOKUP($A22,'02.คีย์เทอม1'!$A$10:$GL$59,136,FALSE)="","",VLOOKUP($A22,'02.คีย์เทอม1'!$A$10:$GL$59,136,FALSE)))</f>
        <v/>
      </c>
      <c r="S22" s="1327" t="str">
        <f>IF($A$3&lt;&gt;"ชั้น"&amp;'01.ข้อมูลเบื้องต้น'!$H$2,"",IF(VLOOKUP($A22,'02.คีย์เทอม1'!$A$10:$GL$59,141,FALSE)="","",VLOOKUP($A22,'02.คีย์เทอม1'!$A$10:$GL$59,141,FALSE)))</f>
        <v/>
      </c>
      <c r="T22" s="1327" t="str">
        <f>IF($A$3&lt;&gt;"ชั้น"&amp;'01.ข้อมูลเบื้องต้น'!$H$2,"",IF(VLOOKUP($A22,'02.คีย์เทอม1'!$A$10:$GL$59,146,FALSE)="","",VLOOKUP($A22,'02.คีย์เทอม1'!$A$10:$GL$59,146,FALSE)))</f>
        <v/>
      </c>
      <c r="U22" s="1327" t="str">
        <f>IF($A$3&lt;&gt;"ชั้น"&amp;'01.ข้อมูลเบื้องต้น'!$H$2,"",IF(VLOOKUP($A22,'02.คีย์เทอม1'!$A$10:$GL$59,151,FALSE)="","",VLOOKUP($A22,'02.คีย์เทอม1'!$A$10:$GL$59,151,FALSE)))</f>
        <v/>
      </c>
      <c r="V22" s="1327" t="str">
        <f>IF($A$3&lt;&gt;"ชั้น"&amp;'01.ข้อมูลเบื้องต้น'!$H$2,"",IF(VLOOKUP($A22,'02.คีย์เทอม1'!$A$10:$GL$59,156,FALSE)="","",VLOOKUP($A22,'02.คีย์เทอม1'!$A$10:$GL$59,156,FALSE)))</f>
        <v/>
      </c>
      <c r="W22" s="1327" t="str">
        <f>IF($A$3&lt;&gt;"ชั้น"&amp;'01.ข้อมูลเบื้องต้น'!$H$2,"",IF(VLOOKUP($A22,'02.คีย์เทอม1'!$A$10:$GL$59,161,FALSE)="","",VLOOKUP($A22,'02.คีย์เทอม1'!$A$10:$GL$59,161,FALSE)))</f>
        <v/>
      </c>
      <c r="X22" s="1327" t="str">
        <f>IF($A$3&lt;&gt;"ชั้น"&amp;'01.ข้อมูลเบื้องต้น'!$H$2,"",IF(VLOOKUP($A22,'02.คีย์เทอม1'!$A$10:$GL$59,166,FALSE)="","",VLOOKUP($A22,'02.คีย์เทอม1'!$A$10:$GL$59,166,FALSE)))</f>
        <v/>
      </c>
      <c r="Y22" s="1327" t="str">
        <f>IF($A$3&lt;&gt;"ชั้น"&amp;'01.ข้อมูลเบื้องต้น'!$H$2,"",IF(VLOOKUP($A22,'02.คีย์เทอม1'!$A$10:$GL$59,171,FALSE)="","",VLOOKUP($A22,'02.คีย์เทอม1'!$A$10:$GL$59,171,FALSE)))</f>
        <v/>
      </c>
      <c r="Z22" s="1327" t="str">
        <f>IF($A$3&lt;&gt;"ชั้น"&amp;'01.ข้อมูลเบื้องต้น'!$H$2,"",IF(VLOOKUP($A22,'02.คีย์เทอม1'!$A$10:$GL$59,176,FALSE)="","",VLOOKUP($A22,'02.คีย์เทอม1'!$A$10:$GL$59,176,FALSE)))</f>
        <v/>
      </c>
      <c r="AA22" s="1329" t="str">
        <f>IF($A$3&lt;&gt;"ชั้น"&amp;'01.ข้อมูลเบื้องต้น'!$H$2,"",IF(VLOOKUP($A22,'02.คีย์เทอม1'!$A$10:$GL$59,181,FALSE)="","",VLOOKUP($A22,'02.คีย์เทอม1'!$A$10:$GL$59,181,FALSE)))</f>
        <v/>
      </c>
    </row>
    <row r="23" spans="1:27" s="509" customFormat="1" ht="17.25" customHeight="1">
      <c r="A23" s="1323">
        <v>14</v>
      </c>
      <c r="B23" s="1324" t="str">
        <f>IF('2.ชื่อนักเรียน'!C24="","",'2.ชื่อนักเรียน'!C24)</f>
        <v/>
      </c>
      <c r="C23" s="1325" t="str">
        <f>IF('2.ชื่อนักเรียน'!D24="","",'2.ชื่อนักเรียน'!D24)</f>
        <v/>
      </c>
      <c r="D23" s="1314" t="str">
        <f>IF($A$3&lt;&gt;"ชั้น"&amp;'01.ข้อมูลเบื้องต้น'!$H$2,"",IF(VLOOKUP($A23,'02.คีย์เทอม1'!$A$10:$GL$59,190,FALSE)="","",VLOOKUP($A23,'02.คีย์เทอม1'!$A$10:$GL$59,190,FALSE)))</f>
        <v/>
      </c>
      <c r="E23" s="1327" t="str">
        <f>IF($A$3&lt;&gt;"ชั้น"&amp;'01.ข้อมูลเบื้องต้น'!$H$2,"",IF(VLOOKUP($A23,'02.คีย์เทอม1'!$A$10:$GL$59,194,FALSE)="","",VLOOKUP($A23,'02.คีย์เทอม1'!$A$10:$GL$59,194,FALSE)))</f>
        <v/>
      </c>
      <c r="F23" s="1329" t="str">
        <f>IF($A$3&lt;&gt;"ชั้น"&amp;'01.ข้อมูลเบื้องต้น'!$H$2,"",IF(VLOOKUP($A23,'02.คีย์เทอม1'!$A$10:$GL$59,31,FALSE)="","",VLOOKUP($A23,'02.คีย์เทอม1'!$A$10:$GL$59,31,FALSE)))</f>
        <v/>
      </c>
      <c r="G23" s="1326" t="str">
        <f>IF($A$3&lt;&gt;"ชั้น"&amp;'01.ข้อมูลเบื้องต้น'!$H$2,"",IF(VLOOKUP($A23,'02.คีย์เทอม1'!$A$10:$GL$59,61,FALSE)="","",VLOOKUP($A23,'02.คีย์เทอม1'!$A$10:$GL$59,61,FALSE)))</f>
        <v/>
      </c>
      <c r="H23" s="1327" t="str">
        <f>IF($A$3&lt;&gt;"ชั้น"&amp;'01.ข้อมูลเบื้องต้น'!$H$2,"",IF(VLOOKUP($A23,'02.คีย์เทอม1'!$A$10:$GL$59,66,FALSE)="","",VLOOKUP($A23,'02.คีย์เทอม1'!$A$10:$GL$59,66,FALSE)))</f>
        <v/>
      </c>
      <c r="I23" s="1316" t="str">
        <f>IF($A$3&lt;&gt;"ชั้น"&amp;'01.ข้อมูลเบื้องต้น'!$H$2,"",IF(VLOOKUP($A23,'02.คีย์เทอม1'!$A$10:$GL$59,71,FALSE)="","",VLOOKUP($A23,'02.คีย์เทอม1'!$A$10:$GL$59,71,FALSE)))</f>
        <v/>
      </c>
      <c r="J23" s="1316" t="str">
        <f>IF($A$3&lt;&gt;"ชั้น"&amp;'01.ข้อมูลเบื้องต้น'!$H$2,"",IF(VLOOKUP($A23,'02.คีย์เทอม1'!$A$10:$GL$59,76,FALSE)="","",VLOOKUP($A23,'02.คีย์เทอม1'!$A$10:$GL$59,76,FALSE)))</f>
        <v/>
      </c>
      <c r="K23" s="1316" t="str">
        <f>IF($A$3&lt;&gt;"ชั้น"&amp;'01.ข้อมูลเบื้องต้น'!$H$2,"",IF(VLOOKUP($A23,'02.คีย์เทอม1'!$A$10:$GL$59,81,FALSE)="","",VLOOKUP($A23,'02.คีย์เทอม1'!$A$10:$GL$59,81,FALSE)))</f>
        <v/>
      </c>
      <c r="L23" s="1328" t="str">
        <f>IF($A$3&lt;&gt;"ชั้น"&amp;'01.ข้อมูลเบื้องต้น'!$H$2,"",IF(VLOOKUP($A23,'02.คีย์เทอม1'!$A$10:$GT$59,202,FALSE)="","",VLOOKUP($A23,'02.คีย์เทอม1'!$A$10:$GT$59,202,FALSE)))</f>
        <v/>
      </c>
      <c r="M23" s="1326" t="str">
        <f>IF($A$3&lt;&gt;"ชั้น"&amp;'01.ข้อมูลเบื้องต้น'!$H$2,"",IF(VLOOKUP($A23,'02.คีย์เทอม1'!$A$10:$GL$59,111,FALSE)="","",VLOOKUP($A23,'02.คีย์เทอม1'!$A$10:$GL$59,111,FALSE)))</f>
        <v/>
      </c>
      <c r="N23" s="1327" t="str">
        <f>IF($A$3&lt;&gt;"ชั้น"&amp;'01.ข้อมูลเบื้องต้น'!$H$2,"",IF(VLOOKUP($A23,'02.คีย์เทอม1'!$A$10:$GL$59,116,FALSE)="","",VLOOKUP($A23,'02.คีย์เทอม1'!$A$10:$GL$59,116,FALSE)))</f>
        <v/>
      </c>
      <c r="O23" s="1327" t="str">
        <f>IF($A$3&lt;&gt;"ชั้น"&amp;'01.ข้อมูลเบื้องต้น'!$H$2,"",IF(VLOOKUP($A23,'02.คีย์เทอม1'!$A$10:$GL$59,121,FALSE)="","",VLOOKUP($A23,'02.คีย์เทอม1'!$A$10:$GL$59,121,FALSE)))</f>
        <v/>
      </c>
      <c r="P23" s="1327" t="str">
        <f>IF($A$3&lt;&gt;"ชั้น"&amp;'01.ข้อมูลเบื้องต้น'!$H$2,"",IF(VLOOKUP($A23,'02.คีย์เทอม1'!$A$10:$GL$59,126,FALSE)="","",VLOOKUP($A23,'02.คีย์เทอม1'!$A$10:$GL$59,126,FALSE)))</f>
        <v/>
      </c>
      <c r="Q23" s="1327" t="str">
        <f>IF($A$3&lt;&gt;"ชั้น"&amp;'01.ข้อมูลเบื้องต้น'!$H$2,"",IF(VLOOKUP($A23,'02.คีย์เทอม1'!$A$10:$GL$59,131,FALSE)="","",VLOOKUP($A23,'02.คีย์เทอม1'!$A$10:$GL$59,131,FALSE)))</f>
        <v/>
      </c>
      <c r="R23" s="1327" t="str">
        <f>IF($A$3&lt;&gt;"ชั้น"&amp;'01.ข้อมูลเบื้องต้น'!$H$2,"",IF(VLOOKUP($A23,'02.คีย์เทอม1'!$A$10:$GL$59,136,FALSE)="","",VLOOKUP($A23,'02.คีย์เทอม1'!$A$10:$GL$59,136,FALSE)))</f>
        <v/>
      </c>
      <c r="S23" s="1327" t="str">
        <f>IF($A$3&lt;&gt;"ชั้น"&amp;'01.ข้อมูลเบื้องต้น'!$H$2,"",IF(VLOOKUP($A23,'02.คีย์เทอม1'!$A$10:$GL$59,141,FALSE)="","",VLOOKUP($A23,'02.คีย์เทอม1'!$A$10:$GL$59,141,FALSE)))</f>
        <v/>
      </c>
      <c r="T23" s="1327" t="str">
        <f>IF($A$3&lt;&gt;"ชั้น"&amp;'01.ข้อมูลเบื้องต้น'!$H$2,"",IF(VLOOKUP($A23,'02.คีย์เทอม1'!$A$10:$GL$59,146,FALSE)="","",VLOOKUP($A23,'02.คีย์เทอม1'!$A$10:$GL$59,146,FALSE)))</f>
        <v/>
      </c>
      <c r="U23" s="1327" t="str">
        <f>IF($A$3&lt;&gt;"ชั้น"&amp;'01.ข้อมูลเบื้องต้น'!$H$2,"",IF(VLOOKUP($A23,'02.คีย์เทอม1'!$A$10:$GL$59,151,FALSE)="","",VLOOKUP($A23,'02.คีย์เทอม1'!$A$10:$GL$59,151,FALSE)))</f>
        <v/>
      </c>
      <c r="V23" s="1327" t="str">
        <f>IF($A$3&lt;&gt;"ชั้น"&amp;'01.ข้อมูลเบื้องต้น'!$H$2,"",IF(VLOOKUP($A23,'02.คีย์เทอม1'!$A$10:$GL$59,156,FALSE)="","",VLOOKUP($A23,'02.คีย์เทอม1'!$A$10:$GL$59,156,FALSE)))</f>
        <v/>
      </c>
      <c r="W23" s="1327" t="str">
        <f>IF($A$3&lt;&gt;"ชั้น"&amp;'01.ข้อมูลเบื้องต้น'!$H$2,"",IF(VLOOKUP($A23,'02.คีย์เทอม1'!$A$10:$GL$59,161,FALSE)="","",VLOOKUP($A23,'02.คีย์เทอม1'!$A$10:$GL$59,161,FALSE)))</f>
        <v/>
      </c>
      <c r="X23" s="1327" t="str">
        <f>IF($A$3&lt;&gt;"ชั้น"&amp;'01.ข้อมูลเบื้องต้น'!$H$2,"",IF(VLOOKUP($A23,'02.คีย์เทอม1'!$A$10:$GL$59,166,FALSE)="","",VLOOKUP($A23,'02.คีย์เทอม1'!$A$10:$GL$59,166,FALSE)))</f>
        <v/>
      </c>
      <c r="Y23" s="1327" t="str">
        <f>IF($A$3&lt;&gt;"ชั้น"&amp;'01.ข้อมูลเบื้องต้น'!$H$2,"",IF(VLOOKUP($A23,'02.คีย์เทอม1'!$A$10:$GL$59,171,FALSE)="","",VLOOKUP($A23,'02.คีย์เทอม1'!$A$10:$GL$59,171,FALSE)))</f>
        <v/>
      </c>
      <c r="Z23" s="1327" t="str">
        <f>IF($A$3&lt;&gt;"ชั้น"&amp;'01.ข้อมูลเบื้องต้น'!$H$2,"",IF(VLOOKUP($A23,'02.คีย์เทอม1'!$A$10:$GL$59,176,FALSE)="","",VLOOKUP($A23,'02.คีย์เทอม1'!$A$10:$GL$59,176,FALSE)))</f>
        <v/>
      </c>
      <c r="AA23" s="1329" t="str">
        <f>IF($A$3&lt;&gt;"ชั้น"&amp;'01.ข้อมูลเบื้องต้น'!$H$2,"",IF(VLOOKUP($A23,'02.คีย์เทอม1'!$A$10:$GL$59,181,FALSE)="","",VLOOKUP($A23,'02.คีย์เทอม1'!$A$10:$GL$59,181,FALSE)))</f>
        <v/>
      </c>
    </row>
    <row r="24" spans="1:27" s="509" customFormat="1" ht="17.25" customHeight="1">
      <c r="A24" s="1323">
        <v>15</v>
      </c>
      <c r="B24" s="1324" t="str">
        <f>IF('2.ชื่อนักเรียน'!C25="","",'2.ชื่อนักเรียน'!C25)</f>
        <v/>
      </c>
      <c r="C24" s="1325" t="str">
        <f>IF('2.ชื่อนักเรียน'!D25="","",'2.ชื่อนักเรียน'!D25)</f>
        <v/>
      </c>
      <c r="D24" s="1314" t="str">
        <f>IF($A$3&lt;&gt;"ชั้น"&amp;'01.ข้อมูลเบื้องต้น'!$H$2,"",IF(VLOOKUP($A24,'02.คีย์เทอม1'!$A$10:$GL$59,190,FALSE)="","",VLOOKUP($A24,'02.คีย์เทอม1'!$A$10:$GL$59,190,FALSE)))</f>
        <v/>
      </c>
      <c r="E24" s="1327" t="str">
        <f>IF($A$3&lt;&gt;"ชั้น"&amp;'01.ข้อมูลเบื้องต้น'!$H$2,"",IF(VLOOKUP($A24,'02.คีย์เทอม1'!$A$10:$GL$59,194,FALSE)="","",VLOOKUP($A24,'02.คีย์เทอม1'!$A$10:$GL$59,194,FALSE)))</f>
        <v/>
      </c>
      <c r="F24" s="1329" t="str">
        <f>IF($A$3&lt;&gt;"ชั้น"&amp;'01.ข้อมูลเบื้องต้น'!$H$2,"",IF(VLOOKUP($A24,'02.คีย์เทอม1'!$A$10:$GL$59,31,FALSE)="","",VLOOKUP($A24,'02.คีย์เทอม1'!$A$10:$GL$59,31,FALSE)))</f>
        <v/>
      </c>
      <c r="G24" s="1326" t="str">
        <f>IF($A$3&lt;&gt;"ชั้น"&amp;'01.ข้อมูลเบื้องต้น'!$H$2,"",IF(VLOOKUP($A24,'02.คีย์เทอม1'!$A$10:$GL$59,61,FALSE)="","",VLOOKUP($A24,'02.คีย์เทอม1'!$A$10:$GL$59,61,FALSE)))</f>
        <v/>
      </c>
      <c r="H24" s="1327" t="str">
        <f>IF($A$3&lt;&gt;"ชั้น"&amp;'01.ข้อมูลเบื้องต้น'!$H$2,"",IF(VLOOKUP($A24,'02.คีย์เทอม1'!$A$10:$GL$59,66,FALSE)="","",VLOOKUP($A24,'02.คีย์เทอม1'!$A$10:$GL$59,66,FALSE)))</f>
        <v/>
      </c>
      <c r="I24" s="1316" t="str">
        <f>IF($A$3&lt;&gt;"ชั้น"&amp;'01.ข้อมูลเบื้องต้น'!$H$2,"",IF(VLOOKUP($A24,'02.คีย์เทอม1'!$A$10:$GL$59,71,FALSE)="","",VLOOKUP($A24,'02.คีย์เทอม1'!$A$10:$GL$59,71,FALSE)))</f>
        <v/>
      </c>
      <c r="J24" s="1316" t="str">
        <f>IF($A$3&lt;&gt;"ชั้น"&amp;'01.ข้อมูลเบื้องต้น'!$H$2,"",IF(VLOOKUP($A24,'02.คีย์เทอม1'!$A$10:$GL$59,76,FALSE)="","",VLOOKUP($A24,'02.คีย์เทอม1'!$A$10:$GL$59,76,FALSE)))</f>
        <v/>
      </c>
      <c r="K24" s="1316" t="str">
        <f>IF($A$3&lt;&gt;"ชั้น"&amp;'01.ข้อมูลเบื้องต้น'!$H$2,"",IF(VLOOKUP($A24,'02.คีย์เทอม1'!$A$10:$GL$59,81,FALSE)="","",VLOOKUP($A24,'02.คีย์เทอม1'!$A$10:$GL$59,81,FALSE)))</f>
        <v/>
      </c>
      <c r="L24" s="1328" t="str">
        <f>IF($A$3&lt;&gt;"ชั้น"&amp;'01.ข้อมูลเบื้องต้น'!$H$2,"",IF(VLOOKUP($A24,'02.คีย์เทอม1'!$A$10:$GT$59,202,FALSE)="","",VLOOKUP($A24,'02.คีย์เทอม1'!$A$10:$GT$59,202,FALSE)))</f>
        <v/>
      </c>
      <c r="M24" s="1326" t="str">
        <f>IF($A$3&lt;&gt;"ชั้น"&amp;'01.ข้อมูลเบื้องต้น'!$H$2,"",IF(VLOOKUP($A24,'02.คีย์เทอม1'!$A$10:$GL$59,111,FALSE)="","",VLOOKUP($A24,'02.คีย์เทอม1'!$A$10:$GL$59,111,FALSE)))</f>
        <v/>
      </c>
      <c r="N24" s="1327" t="str">
        <f>IF($A$3&lt;&gt;"ชั้น"&amp;'01.ข้อมูลเบื้องต้น'!$H$2,"",IF(VLOOKUP($A24,'02.คีย์เทอม1'!$A$10:$GL$59,116,FALSE)="","",VLOOKUP($A24,'02.คีย์เทอม1'!$A$10:$GL$59,116,FALSE)))</f>
        <v/>
      </c>
      <c r="O24" s="1327" t="str">
        <f>IF($A$3&lt;&gt;"ชั้น"&amp;'01.ข้อมูลเบื้องต้น'!$H$2,"",IF(VLOOKUP($A24,'02.คีย์เทอม1'!$A$10:$GL$59,121,FALSE)="","",VLOOKUP($A24,'02.คีย์เทอม1'!$A$10:$GL$59,121,FALSE)))</f>
        <v/>
      </c>
      <c r="P24" s="1327" t="str">
        <f>IF($A$3&lt;&gt;"ชั้น"&amp;'01.ข้อมูลเบื้องต้น'!$H$2,"",IF(VLOOKUP($A24,'02.คีย์เทอม1'!$A$10:$GL$59,126,FALSE)="","",VLOOKUP($A24,'02.คีย์เทอม1'!$A$10:$GL$59,126,FALSE)))</f>
        <v/>
      </c>
      <c r="Q24" s="1327" t="str">
        <f>IF($A$3&lt;&gt;"ชั้น"&amp;'01.ข้อมูลเบื้องต้น'!$H$2,"",IF(VLOOKUP($A24,'02.คีย์เทอม1'!$A$10:$GL$59,131,FALSE)="","",VLOOKUP($A24,'02.คีย์เทอม1'!$A$10:$GL$59,131,FALSE)))</f>
        <v/>
      </c>
      <c r="R24" s="1327" t="str">
        <f>IF($A$3&lt;&gt;"ชั้น"&amp;'01.ข้อมูลเบื้องต้น'!$H$2,"",IF(VLOOKUP($A24,'02.คีย์เทอม1'!$A$10:$GL$59,136,FALSE)="","",VLOOKUP($A24,'02.คีย์เทอม1'!$A$10:$GL$59,136,FALSE)))</f>
        <v/>
      </c>
      <c r="S24" s="1327" t="str">
        <f>IF($A$3&lt;&gt;"ชั้น"&amp;'01.ข้อมูลเบื้องต้น'!$H$2,"",IF(VLOOKUP($A24,'02.คีย์เทอม1'!$A$10:$GL$59,141,FALSE)="","",VLOOKUP($A24,'02.คีย์เทอม1'!$A$10:$GL$59,141,FALSE)))</f>
        <v/>
      </c>
      <c r="T24" s="1327" t="str">
        <f>IF($A$3&lt;&gt;"ชั้น"&amp;'01.ข้อมูลเบื้องต้น'!$H$2,"",IF(VLOOKUP($A24,'02.คีย์เทอม1'!$A$10:$GL$59,146,FALSE)="","",VLOOKUP($A24,'02.คีย์เทอม1'!$A$10:$GL$59,146,FALSE)))</f>
        <v/>
      </c>
      <c r="U24" s="1327" t="str">
        <f>IF($A$3&lt;&gt;"ชั้น"&amp;'01.ข้อมูลเบื้องต้น'!$H$2,"",IF(VLOOKUP($A24,'02.คีย์เทอม1'!$A$10:$GL$59,151,FALSE)="","",VLOOKUP($A24,'02.คีย์เทอม1'!$A$10:$GL$59,151,FALSE)))</f>
        <v/>
      </c>
      <c r="V24" s="1327" t="str">
        <f>IF($A$3&lt;&gt;"ชั้น"&amp;'01.ข้อมูลเบื้องต้น'!$H$2,"",IF(VLOOKUP($A24,'02.คีย์เทอม1'!$A$10:$GL$59,156,FALSE)="","",VLOOKUP($A24,'02.คีย์เทอม1'!$A$10:$GL$59,156,FALSE)))</f>
        <v/>
      </c>
      <c r="W24" s="1327" t="str">
        <f>IF($A$3&lt;&gt;"ชั้น"&amp;'01.ข้อมูลเบื้องต้น'!$H$2,"",IF(VLOOKUP($A24,'02.คีย์เทอม1'!$A$10:$GL$59,161,FALSE)="","",VLOOKUP($A24,'02.คีย์เทอม1'!$A$10:$GL$59,161,FALSE)))</f>
        <v/>
      </c>
      <c r="X24" s="1327" t="str">
        <f>IF($A$3&lt;&gt;"ชั้น"&amp;'01.ข้อมูลเบื้องต้น'!$H$2,"",IF(VLOOKUP($A24,'02.คีย์เทอม1'!$A$10:$GL$59,166,FALSE)="","",VLOOKUP($A24,'02.คีย์เทอม1'!$A$10:$GL$59,166,FALSE)))</f>
        <v/>
      </c>
      <c r="Y24" s="1327" t="str">
        <f>IF($A$3&lt;&gt;"ชั้น"&amp;'01.ข้อมูลเบื้องต้น'!$H$2,"",IF(VLOOKUP($A24,'02.คีย์เทอม1'!$A$10:$GL$59,171,FALSE)="","",VLOOKUP($A24,'02.คีย์เทอม1'!$A$10:$GL$59,171,FALSE)))</f>
        <v/>
      </c>
      <c r="Z24" s="1327" t="str">
        <f>IF($A$3&lt;&gt;"ชั้น"&amp;'01.ข้อมูลเบื้องต้น'!$H$2,"",IF(VLOOKUP($A24,'02.คีย์เทอม1'!$A$10:$GL$59,176,FALSE)="","",VLOOKUP($A24,'02.คีย์เทอม1'!$A$10:$GL$59,176,FALSE)))</f>
        <v/>
      </c>
      <c r="AA24" s="1329" t="str">
        <f>IF($A$3&lt;&gt;"ชั้น"&amp;'01.ข้อมูลเบื้องต้น'!$H$2,"",IF(VLOOKUP($A24,'02.คีย์เทอม1'!$A$10:$GL$59,181,FALSE)="","",VLOOKUP($A24,'02.คีย์เทอม1'!$A$10:$GL$59,181,FALSE)))</f>
        <v/>
      </c>
    </row>
    <row r="25" spans="1:27" s="509" customFormat="1" ht="17.25" customHeight="1">
      <c r="A25" s="1323">
        <v>16</v>
      </c>
      <c r="B25" s="1324" t="str">
        <f>IF('2.ชื่อนักเรียน'!C26="","",'2.ชื่อนักเรียน'!C26)</f>
        <v/>
      </c>
      <c r="C25" s="1325" t="str">
        <f>IF('2.ชื่อนักเรียน'!D26="","",'2.ชื่อนักเรียน'!D26)</f>
        <v/>
      </c>
      <c r="D25" s="1314" t="str">
        <f>IF($A$3&lt;&gt;"ชั้น"&amp;'01.ข้อมูลเบื้องต้น'!$H$2,"",IF(VLOOKUP($A25,'02.คีย์เทอม1'!$A$10:$GL$59,190,FALSE)="","",VLOOKUP($A25,'02.คีย์เทอม1'!$A$10:$GL$59,190,FALSE)))</f>
        <v/>
      </c>
      <c r="E25" s="1327" t="str">
        <f>IF($A$3&lt;&gt;"ชั้น"&amp;'01.ข้อมูลเบื้องต้น'!$H$2,"",IF(VLOOKUP($A25,'02.คีย์เทอม1'!$A$10:$GL$59,194,FALSE)="","",VLOOKUP($A25,'02.คีย์เทอม1'!$A$10:$GL$59,194,FALSE)))</f>
        <v/>
      </c>
      <c r="F25" s="1329" t="str">
        <f>IF($A$3&lt;&gt;"ชั้น"&amp;'01.ข้อมูลเบื้องต้น'!$H$2,"",IF(VLOOKUP($A25,'02.คีย์เทอม1'!$A$10:$GL$59,31,FALSE)="","",VLOOKUP($A25,'02.คีย์เทอม1'!$A$10:$GL$59,31,FALSE)))</f>
        <v/>
      </c>
      <c r="G25" s="1326" t="str">
        <f>IF($A$3&lt;&gt;"ชั้น"&amp;'01.ข้อมูลเบื้องต้น'!$H$2,"",IF(VLOOKUP($A25,'02.คีย์เทอม1'!$A$10:$GL$59,61,FALSE)="","",VLOOKUP($A25,'02.คีย์เทอม1'!$A$10:$GL$59,61,FALSE)))</f>
        <v/>
      </c>
      <c r="H25" s="1327" t="str">
        <f>IF($A$3&lt;&gt;"ชั้น"&amp;'01.ข้อมูลเบื้องต้น'!$H$2,"",IF(VLOOKUP($A25,'02.คีย์เทอม1'!$A$10:$GL$59,66,FALSE)="","",VLOOKUP($A25,'02.คีย์เทอม1'!$A$10:$GL$59,66,FALSE)))</f>
        <v/>
      </c>
      <c r="I25" s="1316" t="str">
        <f>IF($A$3&lt;&gt;"ชั้น"&amp;'01.ข้อมูลเบื้องต้น'!$H$2,"",IF(VLOOKUP($A25,'02.คีย์เทอม1'!$A$10:$GL$59,71,FALSE)="","",VLOOKUP($A25,'02.คีย์เทอม1'!$A$10:$GL$59,71,FALSE)))</f>
        <v/>
      </c>
      <c r="J25" s="1316" t="str">
        <f>IF($A$3&lt;&gt;"ชั้น"&amp;'01.ข้อมูลเบื้องต้น'!$H$2,"",IF(VLOOKUP($A25,'02.คีย์เทอม1'!$A$10:$GL$59,76,FALSE)="","",VLOOKUP($A25,'02.คีย์เทอม1'!$A$10:$GL$59,76,FALSE)))</f>
        <v/>
      </c>
      <c r="K25" s="1316" t="str">
        <f>IF($A$3&lt;&gt;"ชั้น"&amp;'01.ข้อมูลเบื้องต้น'!$H$2,"",IF(VLOOKUP($A25,'02.คีย์เทอม1'!$A$10:$GL$59,81,FALSE)="","",VLOOKUP($A25,'02.คีย์เทอม1'!$A$10:$GL$59,81,FALSE)))</f>
        <v/>
      </c>
      <c r="L25" s="1328" t="str">
        <f>IF($A$3&lt;&gt;"ชั้น"&amp;'01.ข้อมูลเบื้องต้น'!$H$2,"",IF(VLOOKUP($A25,'02.คีย์เทอม1'!$A$10:$GT$59,202,FALSE)="","",VLOOKUP($A25,'02.คีย์เทอม1'!$A$10:$GT$59,202,FALSE)))</f>
        <v/>
      </c>
      <c r="M25" s="1326" t="str">
        <f>IF($A$3&lt;&gt;"ชั้น"&amp;'01.ข้อมูลเบื้องต้น'!$H$2,"",IF(VLOOKUP($A25,'02.คีย์เทอม1'!$A$10:$GL$59,111,FALSE)="","",VLOOKUP($A25,'02.คีย์เทอม1'!$A$10:$GL$59,111,FALSE)))</f>
        <v/>
      </c>
      <c r="N25" s="1327" t="str">
        <f>IF($A$3&lt;&gt;"ชั้น"&amp;'01.ข้อมูลเบื้องต้น'!$H$2,"",IF(VLOOKUP($A25,'02.คีย์เทอม1'!$A$10:$GL$59,116,FALSE)="","",VLOOKUP($A25,'02.คีย์เทอม1'!$A$10:$GL$59,116,FALSE)))</f>
        <v/>
      </c>
      <c r="O25" s="1327" t="str">
        <f>IF($A$3&lt;&gt;"ชั้น"&amp;'01.ข้อมูลเบื้องต้น'!$H$2,"",IF(VLOOKUP($A25,'02.คีย์เทอม1'!$A$10:$GL$59,121,FALSE)="","",VLOOKUP($A25,'02.คีย์เทอม1'!$A$10:$GL$59,121,FALSE)))</f>
        <v/>
      </c>
      <c r="P25" s="1327" t="str">
        <f>IF($A$3&lt;&gt;"ชั้น"&amp;'01.ข้อมูลเบื้องต้น'!$H$2,"",IF(VLOOKUP($A25,'02.คีย์เทอม1'!$A$10:$GL$59,126,FALSE)="","",VLOOKUP($A25,'02.คีย์เทอม1'!$A$10:$GL$59,126,FALSE)))</f>
        <v/>
      </c>
      <c r="Q25" s="1327" t="str">
        <f>IF($A$3&lt;&gt;"ชั้น"&amp;'01.ข้อมูลเบื้องต้น'!$H$2,"",IF(VLOOKUP($A25,'02.คีย์เทอม1'!$A$10:$GL$59,131,FALSE)="","",VLOOKUP($A25,'02.คีย์เทอม1'!$A$10:$GL$59,131,FALSE)))</f>
        <v/>
      </c>
      <c r="R25" s="1327" t="str">
        <f>IF($A$3&lt;&gt;"ชั้น"&amp;'01.ข้อมูลเบื้องต้น'!$H$2,"",IF(VLOOKUP($A25,'02.คีย์เทอม1'!$A$10:$GL$59,136,FALSE)="","",VLOOKUP($A25,'02.คีย์เทอม1'!$A$10:$GL$59,136,FALSE)))</f>
        <v/>
      </c>
      <c r="S25" s="1327" t="str">
        <f>IF($A$3&lt;&gt;"ชั้น"&amp;'01.ข้อมูลเบื้องต้น'!$H$2,"",IF(VLOOKUP($A25,'02.คีย์เทอม1'!$A$10:$GL$59,141,FALSE)="","",VLOOKUP($A25,'02.คีย์เทอม1'!$A$10:$GL$59,141,FALSE)))</f>
        <v/>
      </c>
      <c r="T25" s="1327" t="str">
        <f>IF($A$3&lt;&gt;"ชั้น"&amp;'01.ข้อมูลเบื้องต้น'!$H$2,"",IF(VLOOKUP($A25,'02.คีย์เทอม1'!$A$10:$GL$59,146,FALSE)="","",VLOOKUP($A25,'02.คีย์เทอม1'!$A$10:$GL$59,146,FALSE)))</f>
        <v/>
      </c>
      <c r="U25" s="1327" t="str">
        <f>IF($A$3&lt;&gt;"ชั้น"&amp;'01.ข้อมูลเบื้องต้น'!$H$2,"",IF(VLOOKUP($A25,'02.คีย์เทอม1'!$A$10:$GL$59,151,FALSE)="","",VLOOKUP($A25,'02.คีย์เทอม1'!$A$10:$GL$59,151,FALSE)))</f>
        <v/>
      </c>
      <c r="V25" s="1327" t="str">
        <f>IF($A$3&lt;&gt;"ชั้น"&amp;'01.ข้อมูลเบื้องต้น'!$H$2,"",IF(VLOOKUP($A25,'02.คีย์เทอม1'!$A$10:$GL$59,156,FALSE)="","",VLOOKUP($A25,'02.คีย์เทอม1'!$A$10:$GL$59,156,FALSE)))</f>
        <v/>
      </c>
      <c r="W25" s="1327" t="str">
        <f>IF($A$3&lt;&gt;"ชั้น"&amp;'01.ข้อมูลเบื้องต้น'!$H$2,"",IF(VLOOKUP($A25,'02.คีย์เทอม1'!$A$10:$GL$59,161,FALSE)="","",VLOOKUP($A25,'02.คีย์เทอม1'!$A$10:$GL$59,161,FALSE)))</f>
        <v/>
      </c>
      <c r="X25" s="1327" t="str">
        <f>IF($A$3&lt;&gt;"ชั้น"&amp;'01.ข้อมูลเบื้องต้น'!$H$2,"",IF(VLOOKUP($A25,'02.คีย์เทอม1'!$A$10:$GL$59,166,FALSE)="","",VLOOKUP($A25,'02.คีย์เทอม1'!$A$10:$GL$59,166,FALSE)))</f>
        <v/>
      </c>
      <c r="Y25" s="1327" t="str">
        <f>IF($A$3&lt;&gt;"ชั้น"&amp;'01.ข้อมูลเบื้องต้น'!$H$2,"",IF(VLOOKUP($A25,'02.คีย์เทอม1'!$A$10:$GL$59,171,FALSE)="","",VLOOKUP($A25,'02.คีย์เทอม1'!$A$10:$GL$59,171,FALSE)))</f>
        <v/>
      </c>
      <c r="Z25" s="1327" t="str">
        <f>IF($A$3&lt;&gt;"ชั้น"&amp;'01.ข้อมูลเบื้องต้น'!$H$2,"",IF(VLOOKUP($A25,'02.คีย์เทอม1'!$A$10:$GL$59,176,FALSE)="","",VLOOKUP($A25,'02.คีย์เทอม1'!$A$10:$GL$59,176,FALSE)))</f>
        <v/>
      </c>
      <c r="AA25" s="1329" t="str">
        <f>IF($A$3&lt;&gt;"ชั้น"&amp;'01.ข้อมูลเบื้องต้น'!$H$2,"",IF(VLOOKUP($A25,'02.คีย์เทอม1'!$A$10:$GL$59,181,FALSE)="","",VLOOKUP($A25,'02.คีย์เทอม1'!$A$10:$GL$59,181,FALSE)))</f>
        <v/>
      </c>
    </row>
    <row r="26" spans="1:27" s="509" customFormat="1" ht="17.25" customHeight="1">
      <c r="A26" s="1323">
        <v>17</v>
      </c>
      <c r="B26" s="1324" t="str">
        <f>IF('2.ชื่อนักเรียน'!C27="","",'2.ชื่อนักเรียน'!C27)</f>
        <v/>
      </c>
      <c r="C26" s="1325" t="str">
        <f>IF('2.ชื่อนักเรียน'!D27="","",'2.ชื่อนักเรียน'!D27)</f>
        <v/>
      </c>
      <c r="D26" s="1314" t="str">
        <f>IF($A$3&lt;&gt;"ชั้น"&amp;'01.ข้อมูลเบื้องต้น'!$H$2,"",IF(VLOOKUP($A26,'02.คีย์เทอม1'!$A$10:$GL$59,190,FALSE)="","",VLOOKUP($A26,'02.คีย์เทอม1'!$A$10:$GL$59,190,FALSE)))</f>
        <v/>
      </c>
      <c r="E26" s="1327" t="str">
        <f>IF($A$3&lt;&gt;"ชั้น"&amp;'01.ข้อมูลเบื้องต้น'!$H$2,"",IF(VLOOKUP($A26,'02.คีย์เทอม1'!$A$10:$GL$59,194,FALSE)="","",VLOOKUP($A26,'02.คีย์เทอม1'!$A$10:$GL$59,194,FALSE)))</f>
        <v/>
      </c>
      <c r="F26" s="1329" t="str">
        <f>IF($A$3&lt;&gt;"ชั้น"&amp;'01.ข้อมูลเบื้องต้น'!$H$2,"",IF(VLOOKUP($A26,'02.คีย์เทอม1'!$A$10:$GL$59,31,FALSE)="","",VLOOKUP($A26,'02.คีย์เทอม1'!$A$10:$GL$59,31,FALSE)))</f>
        <v/>
      </c>
      <c r="G26" s="1326" t="str">
        <f>IF($A$3&lt;&gt;"ชั้น"&amp;'01.ข้อมูลเบื้องต้น'!$H$2,"",IF(VLOOKUP($A26,'02.คีย์เทอม1'!$A$10:$GL$59,61,FALSE)="","",VLOOKUP($A26,'02.คีย์เทอม1'!$A$10:$GL$59,61,FALSE)))</f>
        <v/>
      </c>
      <c r="H26" s="1327" t="str">
        <f>IF($A$3&lt;&gt;"ชั้น"&amp;'01.ข้อมูลเบื้องต้น'!$H$2,"",IF(VLOOKUP($A26,'02.คีย์เทอม1'!$A$10:$GL$59,66,FALSE)="","",VLOOKUP($A26,'02.คีย์เทอม1'!$A$10:$GL$59,66,FALSE)))</f>
        <v/>
      </c>
      <c r="I26" s="1316" t="str">
        <f>IF($A$3&lt;&gt;"ชั้น"&amp;'01.ข้อมูลเบื้องต้น'!$H$2,"",IF(VLOOKUP($A26,'02.คีย์เทอม1'!$A$10:$GL$59,71,FALSE)="","",VLOOKUP($A26,'02.คีย์เทอม1'!$A$10:$GL$59,71,FALSE)))</f>
        <v/>
      </c>
      <c r="J26" s="1316" t="str">
        <f>IF($A$3&lt;&gt;"ชั้น"&amp;'01.ข้อมูลเบื้องต้น'!$H$2,"",IF(VLOOKUP($A26,'02.คีย์เทอม1'!$A$10:$GL$59,76,FALSE)="","",VLOOKUP($A26,'02.คีย์เทอม1'!$A$10:$GL$59,76,FALSE)))</f>
        <v/>
      </c>
      <c r="K26" s="1316" t="str">
        <f>IF($A$3&lt;&gt;"ชั้น"&amp;'01.ข้อมูลเบื้องต้น'!$H$2,"",IF(VLOOKUP($A26,'02.คีย์เทอม1'!$A$10:$GL$59,81,FALSE)="","",VLOOKUP($A26,'02.คีย์เทอม1'!$A$10:$GL$59,81,FALSE)))</f>
        <v/>
      </c>
      <c r="L26" s="1328" t="str">
        <f>IF($A$3&lt;&gt;"ชั้น"&amp;'01.ข้อมูลเบื้องต้น'!$H$2,"",IF(VLOOKUP($A26,'02.คีย์เทอม1'!$A$10:$GT$59,202,FALSE)="","",VLOOKUP($A26,'02.คีย์เทอม1'!$A$10:$GT$59,202,FALSE)))</f>
        <v/>
      </c>
      <c r="M26" s="1326" t="str">
        <f>IF($A$3&lt;&gt;"ชั้น"&amp;'01.ข้อมูลเบื้องต้น'!$H$2,"",IF(VLOOKUP($A26,'02.คีย์เทอม1'!$A$10:$GL$59,111,FALSE)="","",VLOOKUP($A26,'02.คีย์เทอม1'!$A$10:$GL$59,111,FALSE)))</f>
        <v/>
      </c>
      <c r="N26" s="1327" t="str">
        <f>IF($A$3&lt;&gt;"ชั้น"&amp;'01.ข้อมูลเบื้องต้น'!$H$2,"",IF(VLOOKUP($A26,'02.คีย์เทอม1'!$A$10:$GL$59,116,FALSE)="","",VLOOKUP($A26,'02.คีย์เทอม1'!$A$10:$GL$59,116,FALSE)))</f>
        <v/>
      </c>
      <c r="O26" s="1327" t="str">
        <f>IF($A$3&lt;&gt;"ชั้น"&amp;'01.ข้อมูลเบื้องต้น'!$H$2,"",IF(VLOOKUP($A26,'02.คีย์เทอม1'!$A$10:$GL$59,121,FALSE)="","",VLOOKUP($A26,'02.คีย์เทอม1'!$A$10:$GL$59,121,FALSE)))</f>
        <v/>
      </c>
      <c r="P26" s="1327" t="str">
        <f>IF($A$3&lt;&gt;"ชั้น"&amp;'01.ข้อมูลเบื้องต้น'!$H$2,"",IF(VLOOKUP($A26,'02.คีย์เทอม1'!$A$10:$GL$59,126,FALSE)="","",VLOOKUP($A26,'02.คีย์เทอม1'!$A$10:$GL$59,126,FALSE)))</f>
        <v/>
      </c>
      <c r="Q26" s="1327" t="str">
        <f>IF($A$3&lt;&gt;"ชั้น"&amp;'01.ข้อมูลเบื้องต้น'!$H$2,"",IF(VLOOKUP($A26,'02.คีย์เทอม1'!$A$10:$GL$59,131,FALSE)="","",VLOOKUP($A26,'02.คีย์เทอม1'!$A$10:$GL$59,131,FALSE)))</f>
        <v/>
      </c>
      <c r="R26" s="1327" t="str">
        <f>IF($A$3&lt;&gt;"ชั้น"&amp;'01.ข้อมูลเบื้องต้น'!$H$2,"",IF(VLOOKUP($A26,'02.คีย์เทอม1'!$A$10:$GL$59,136,FALSE)="","",VLOOKUP($A26,'02.คีย์เทอม1'!$A$10:$GL$59,136,FALSE)))</f>
        <v/>
      </c>
      <c r="S26" s="1327" t="str">
        <f>IF($A$3&lt;&gt;"ชั้น"&amp;'01.ข้อมูลเบื้องต้น'!$H$2,"",IF(VLOOKUP($A26,'02.คีย์เทอม1'!$A$10:$GL$59,141,FALSE)="","",VLOOKUP($A26,'02.คีย์เทอม1'!$A$10:$GL$59,141,FALSE)))</f>
        <v/>
      </c>
      <c r="T26" s="1327" t="str">
        <f>IF($A$3&lt;&gt;"ชั้น"&amp;'01.ข้อมูลเบื้องต้น'!$H$2,"",IF(VLOOKUP($A26,'02.คีย์เทอม1'!$A$10:$GL$59,146,FALSE)="","",VLOOKUP($A26,'02.คีย์เทอม1'!$A$10:$GL$59,146,FALSE)))</f>
        <v/>
      </c>
      <c r="U26" s="1327" t="str">
        <f>IF($A$3&lt;&gt;"ชั้น"&amp;'01.ข้อมูลเบื้องต้น'!$H$2,"",IF(VLOOKUP($A26,'02.คีย์เทอม1'!$A$10:$GL$59,151,FALSE)="","",VLOOKUP($A26,'02.คีย์เทอม1'!$A$10:$GL$59,151,FALSE)))</f>
        <v/>
      </c>
      <c r="V26" s="1327" t="str">
        <f>IF($A$3&lt;&gt;"ชั้น"&amp;'01.ข้อมูลเบื้องต้น'!$H$2,"",IF(VLOOKUP($A26,'02.คีย์เทอม1'!$A$10:$GL$59,156,FALSE)="","",VLOOKUP($A26,'02.คีย์เทอม1'!$A$10:$GL$59,156,FALSE)))</f>
        <v/>
      </c>
      <c r="W26" s="1327" t="str">
        <f>IF($A$3&lt;&gt;"ชั้น"&amp;'01.ข้อมูลเบื้องต้น'!$H$2,"",IF(VLOOKUP($A26,'02.คีย์เทอม1'!$A$10:$GL$59,161,FALSE)="","",VLOOKUP($A26,'02.คีย์เทอม1'!$A$10:$GL$59,161,FALSE)))</f>
        <v/>
      </c>
      <c r="X26" s="1327" t="str">
        <f>IF($A$3&lt;&gt;"ชั้น"&amp;'01.ข้อมูลเบื้องต้น'!$H$2,"",IF(VLOOKUP($A26,'02.คีย์เทอม1'!$A$10:$GL$59,166,FALSE)="","",VLOOKUP($A26,'02.คีย์เทอม1'!$A$10:$GL$59,166,FALSE)))</f>
        <v/>
      </c>
      <c r="Y26" s="1327" t="str">
        <f>IF($A$3&lt;&gt;"ชั้น"&amp;'01.ข้อมูลเบื้องต้น'!$H$2,"",IF(VLOOKUP($A26,'02.คีย์เทอม1'!$A$10:$GL$59,171,FALSE)="","",VLOOKUP($A26,'02.คีย์เทอม1'!$A$10:$GL$59,171,FALSE)))</f>
        <v/>
      </c>
      <c r="Z26" s="1327" t="str">
        <f>IF($A$3&lt;&gt;"ชั้น"&amp;'01.ข้อมูลเบื้องต้น'!$H$2,"",IF(VLOOKUP($A26,'02.คีย์เทอม1'!$A$10:$GL$59,176,FALSE)="","",VLOOKUP($A26,'02.คีย์เทอม1'!$A$10:$GL$59,176,FALSE)))</f>
        <v/>
      </c>
      <c r="AA26" s="1329" t="str">
        <f>IF($A$3&lt;&gt;"ชั้น"&amp;'01.ข้อมูลเบื้องต้น'!$H$2,"",IF(VLOOKUP($A26,'02.คีย์เทอม1'!$A$10:$GL$59,181,FALSE)="","",VLOOKUP($A26,'02.คีย์เทอม1'!$A$10:$GL$59,181,FALSE)))</f>
        <v/>
      </c>
    </row>
    <row r="27" spans="1:27" s="509" customFormat="1" ht="17.25" customHeight="1">
      <c r="A27" s="1323">
        <v>18</v>
      </c>
      <c r="B27" s="1324" t="str">
        <f>IF('2.ชื่อนักเรียน'!C28="","",'2.ชื่อนักเรียน'!C28)</f>
        <v/>
      </c>
      <c r="C27" s="1325" t="str">
        <f>IF('2.ชื่อนักเรียน'!D28="","",'2.ชื่อนักเรียน'!D28)</f>
        <v/>
      </c>
      <c r="D27" s="1314" t="str">
        <f>IF($A$3&lt;&gt;"ชั้น"&amp;'01.ข้อมูลเบื้องต้น'!$H$2,"",IF(VLOOKUP($A27,'02.คีย์เทอม1'!$A$10:$GL$59,190,FALSE)="","",VLOOKUP($A27,'02.คีย์เทอม1'!$A$10:$GL$59,190,FALSE)))</f>
        <v/>
      </c>
      <c r="E27" s="1327" t="str">
        <f>IF($A$3&lt;&gt;"ชั้น"&amp;'01.ข้อมูลเบื้องต้น'!$H$2,"",IF(VLOOKUP($A27,'02.คีย์เทอม1'!$A$10:$GL$59,194,FALSE)="","",VLOOKUP($A27,'02.คีย์เทอม1'!$A$10:$GL$59,194,FALSE)))</f>
        <v/>
      </c>
      <c r="F27" s="1329" t="str">
        <f>IF($A$3&lt;&gt;"ชั้น"&amp;'01.ข้อมูลเบื้องต้น'!$H$2,"",IF(VLOOKUP($A27,'02.คีย์เทอม1'!$A$10:$GL$59,31,FALSE)="","",VLOOKUP($A27,'02.คีย์เทอม1'!$A$10:$GL$59,31,FALSE)))</f>
        <v/>
      </c>
      <c r="G27" s="1326" t="str">
        <f>IF($A$3&lt;&gt;"ชั้น"&amp;'01.ข้อมูลเบื้องต้น'!$H$2,"",IF(VLOOKUP($A27,'02.คีย์เทอม1'!$A$10:$GL$59,61,FALSE)="","",VLOOKUP($A27,'02.คีย์เทอม1'!$A$10:$GL$59,61,FALSE)))</f>
        <v/>
      </c>
      <c r="H27" s="1327" t="str">
        <f>IF($A$3&lt;&gt;"ชั้น"&amp;'01.ข้อมูลเบื้องต้น'!$H$2,"",IF(VLOOKUP($A27,'02.คีย์เทอม1'!$A$10:$GL$59,66,FALSE)="","",VLOOKUP($A27,'02.คีย์เทอม1'!$A$10:$GL$59,66,FALSE)))</f>
        <v/>
      </c>
      <c r="I27" s="1316" t="str">
        <f>IF($A$3&lt;&gt;"ชั้น"&amp;'01.ข้อมูลเบื้องต้น'!$H$2,"",IF(VLOOKUP($A27,'02.คีย์เทอม1'!$A$10:$GL$59,71,FALSE)="","",VLOOKUP($A27,'02.คีย์เทอม1'!$A$10:$GL$59,71,FALSE)))</f>
        <v/>
      </c>
      <c r="J27" s="1316" t="str">
        <f>IF($A$3&lt;&gt;"ชั้น"&amp;'01.ข้อมูลเบื้องต้น'!$H$2,"",IF(VLOOKUP($A27,'02.คีย์เทอม1'!$A$10:$GL$59,76,FALSE)="","",VLOOKUP($A27,'02.คีย์เทอม1'!$A$10:$GL$59,76,FALSE)))</f>
        <v/>
      </c>
      <c r="K27" s="1316" t="str">
        <f>IF($A$3&lt;&gt;"ชั้น"&amp;'01.ข้อมูลเบื้องต้น'!$H$2,"",IF(VLOOKUP($A27,'02.คีย์เทอม1'!$A$10:$GL$59,81,FALSE)="","",VLOOKUP($A27,'02.คีย์เทอม1'!$A$10:$GL$59,81,FALSE)))</f>
        <v/>
      </c>
      <c r="L27" s="1328" t="str">
        <f>IF($A$3&lt;&gt;"ชั้น"&amp;'01.ข้อมูลเบื้องต้น'!$H$2,"",IF(VLOOKUP($A27,'02.คีย์เทอม1'!$A$10:$GT$59,202,FALSE)="","",VLOOKUP($A27,'02.คีย์เทอม1'!$A$10:$GT$59,202,FALSE)))</f>
        <v/>
      </c>
      <c r="M27" s="1326" t="str">
        <f>IF($A$3&lt;&gt;"ชั้น"&amp;'01.ข้อมูลเบื้องต้น'!$H$2,"",IF(VLOOKUP($A27,'02.คีย์เทอม1'!$A$10:$GL$59,111,FALSE)="","",VLOOKUP($A27,'02.คีย์เทอม1'!$A$10:$GL$59,111,FALSE)))</f>
        <v/>
      </c>
      <c r="N27" s="1327" t="str">
        <f>IF($A$3&lt;&gt;"ชั้น"&amp;'01.ข้อมูลเบื้องต้น'!$H$2,"",IF(VLOOKUP($A27,'02.คีย์เทอม1'!$A$10:$GL$59,116,FALSE)="","",VLOOKUP($A27,'02.คีย์เทอม1'!$A$10:$GL$59,116,FALSE)))</f>
        <v/>
      </c>
      <c r="O27" s="1327" t="str">
        <f>IF($A$3&lt;&gt;"ชั้น"&amp;'01.ข้อมูลเบื้องต้น'!$H$2,"",IF(VLOOKUP($A27,'02.คีย์เทอม1'!$A$10:$GL$59,121,FALSE)="","",VLOOKUP($A27,'02.คีย์เทอม1'!$A$10:$GL$59,121,FALSE)))</f>
        <v/>
      </c>
      <c r="P27" s="1327" t="str">
        <f>IF($A$3&lt;&gt;"ชั้น"&amp;'01.ข้อมูลเบื้องต้น'!$H$2,"",IF(VLOOKUP($A27,'02.คีย์เทอม1'!$A$10:$GL$59,126,FALSE)="","",VLOOKUP($A27,'02.คีย์เทอม1'!$A$10:$GL$59,126,FALSE)))</f>
        <v/>
      </c>
      <c r="Q27" s="1327" t="str">
        <f>IF($A$3&lt;&gt;"ชั้น"&amp;'01.ข้อมูลเบื้องต้น'!$H$2,"",IF(VLOOKUP($A27,'02.คีย์เทอม1'!$A$10:$GL$59,131,FALSE)="","",VLOOKUP($A27,'02.คีย์เทอม1'!$A$10:$GL$59,131,FALSE)))</f>
        <v/>
      </c>
      <c r="R27" s="1327" t="str">
        <f>IF($A$3&lt;&gt;"ชั้น"&amp;'01.ข้อมูลเบื้องต้น'!$H$2,"",IF(VLOOKUP($A27,'02.คีย์เทอม1'!$A$10:$GL$59,136,FALSE)="","",VLOOKUP($A27,'02.คีย์เทอม1'!$A$10:$GL$59,136,FALSE)))</f>
        <v/>
      </c>
      <c r="S27" s="1327" t="str">
        <f>IF($A$3&lt;&gt;"ชั้น"&amp;'01.ข้อมูลเบื้องต้น'!$H$2,"",IF(VLOOKUP($A27,'02.คีย์เทอม1'!$A$10:$GL$59,141,FALSE)="","",VLOOKUP($A27,'02.คีย์เทอม1'!$A$10:$GL$59,141,FALSE)))</f>
        <v/>
      </c>
      <c r="T27" s="1327" t="str">
        <f>IF($A$3&lt;&gt;"ชั้น"&amp;'01.ข้อมูลเบื้องต้น'!$H$2,"",IF(VLOOKUP($A27,'02.คีย์เทอม1'!$A$10:$GL$59,146,FALSE)="","",VLOOKUP($A27,'02.คีย์เทอม1'!$A$10:$GL$59,146,FALSE)))</f>
        <v/>
      </c>
      <c r="U27" s="1327" t="str">
        <f>IF($A$3&lt;&gt;"ชั้น"&amp;'01.ข้อมูลเบื้องต้น'!$H$2,"",IF(VLOOKUP($A27,'02.คีย์เทอม1'!$A$10:$GL$59,151,FALSE)="","",VLOOKUP($A27,'02.คีย์เทอม1'!$A$10:$GL$59,151,FALSE)))</f>
        <v/>
      </c>
      <c r="V27" s="1327" t="str">
        <f>IF($A$3&lt;&gt;"ชั้น"&amp;'01.ข้อมูลเบื้องต้น'!$H$2,"",IF(VLOOKUP($A27,'02.คีย์เทอม1'!$A$10:$GL$59,156,FALSE)="","",VLOOKUP($A27,'02.คีย์เทอม1'!$A$10:$GL$59,156,FALSE)))</f>
        <v/>
      </c>
      <c r="W27" s="1327" t="str">
        <f>IF($A$3&lt;&gt;"ชั้น"&amp;'01.ข้อมูลเบื้องต้น'!$H$2,"",IF(VLOOKUP($A27,'02.คีย์เทอม1'!$A$10:$GL$59,161,FALSE)="","",VLOOKUP($A27,'02.คีย์เทอม1'!$A$10:$GL$59,161,FALSE)))</f>
        <v/>
      </c>
      <c r="X27" s="1327" t="str">
        <f>IF($A$3&lt;&gt;"ชั้น"&amp;'01.ข้อมูลเบื้องต้น'!$H$2,"",IF(VLOOKUP($A27,'02.คีย์เทอม1'!$A$10:$GL$59,166,FALSE)="","",VLOOKUP($A27,'02.คีย์เทอม1'!$A$10:$GL$59,166,FALSE)))</f>
        <v/>
      </c>
      <c r="Y27" s="1327" t="str">
        <f>IF($A$3&lt;&gt;"ชั้น"&amp;'01.ข้อมูลเบื้องต้น'!$H$2,"",IF(VLOOKUP($A27,'02.คีย์เทอม1'!$A$10:$GL$59,171,FALSE)="","",VLOOKUP($A27,'02.คีย์เทอม1'!$A$10:$GL$59,171,FALSE)))</f>
        <v/>
      </c>
      <c r="Z27" s="1327" t="str">
        <f>IF($A$3&lt;&gt;"ชั้น"&amp;'01.ข้อมูลเบื้องต้น'!$H$2,"",IF(VLOOKUP($A27,'02.คีย์เทอม1'!$A$10:$GL$59,176,FALSE)="","",VLOOKUP($A27,'02.คีย์เทอม1'!$A$10:$GL$59,176,FALSE)))</f>
        <v/>
      </c>
      <c r="AA27" s="1329" t="str">
        <f>IF($A$3&lt;&gt;"ชั้น"&amp;'01.ข้อมูลเบื้องต้น'!$H$2,"",IF(VLOOKUP($A27,'02.คีย์เทอม1'!$A$10:$GL$59,181,FALSE)="","",VLOOKUP($A27,'02.คีย์เทอม1'!$A$10:$GL$59,181,FALSE)))</f>
        <v/>
      </c>
    </row>
    <row r="28" spans="1:27" s="509" customFormat="1" ht="17.25" customHeight="1">
      <c r="A28" s="1323">
        <v>19</v>
      </c>
      <c r="B28" s="1324" t="str">
        <f>IF('2.ชื่อนักเรียน'!C29="","",'2.ชื่อนักเรียน'!C29)</f>
        <v/>
      </c>
      <c r="C28" s="1325" t="str">
        <f>IF('2.ชื่อนักเรียน'!D29="","",'2.ชื่อนักเรียน'!D29)</f>
        <v/>
      </c>
      <c r="D28" s="1314" t="str">
        <f>IF($A$3&lt;&gt;"ชั้น"&amp;'01.ข้อมูลเบื้องต้น'!$H$2,"",IF(VLOOKUP($A28,'02.คีย์เทอม1'!$A$10:$GL$59,190,FALSE)="","",VLOOKUP($A28,'02.คีย์เทอม1'!$A$10:$GL$59,190,FALSE)))</f>
        <v/>
      </c>
      <c r="E28" s="1327" t="str">
        <f>IF($A$3&lt;&gt;"ชั้น"&amp;'01.ข้อมูลเบื้องต้น'!$H$2,"",IF(VLOOKUP($A28,'02.คีย์เทอม1'!$A$10:$GL$59,194,FALSE)="","",VLOOKUP($A28,'02.คีย์เทอม1'!$A$10:$GL$59,194,FALSE)))</f>
        <v/>
      </c>
      <c r="F28" s="1329" t="str">
        <f>IF($A$3&lt;&gt;"ชั้น"&amp;'01.ข้อมูลเบื้องต้น'!$H$2,"",IF(VLOOKUP($A28,'02.คีย์เทอม1'!$A$10:$GL$59,31,FALSE)="","",VLOOKUP($A28,'02.คีย์เทอม1'!$A$10:$GL$59,31,FALSE)))</f>
        <v/>
      </c>
      <c r="G28" s="1326" t="str">
        <f>IF($A$3&lt;&gt;"ชั้น"&amp;'01.ข้อมูลเบื้องต้น'!$H$2,"",IF(VLOOKUP($A28,'02.คีย์เทอม1'!$A$10:$GL$59,61,FALSE)="","",VLOOKUP($A28,'02.คีย์เทอม1'!$A$10:$GL$59,61,FALSE)))</f>
        <v/>
      </c>
      <c r="H28" s="1327" t="str">
        <f>IF($A$3&lt;&gt;"ชั้น"&amp;'01.ข้อมูลเบื้องต้น'!$H$2,"",IF(VLOOKUP($A28,'02.คีย์เทอม1'!$A$10:$GL$59,66,FALSE)="","",VLOOKUP($A28,'02.คีย์เทอม1'!$A$10:$GL$59,66,FALSE)))</f>
        <v/>
      </c>
      <c r="I28" s="1316" t="str">
        <f>IF($A$3&lt;&gt;"ชั้น"&amp;'01.ข้อมูลเบื้องต้น'!$H$2,"",IF(VLOOKUP($A28,'02.คีย์เทอม1'!$A$10:$GL$59,71,FALSE)="","",VLOOKUP($A28,'02.คีย์เทอม1'!$A$10:$GL$59,71,FALSE)))</f>
        <v/>
      </c>
      <c r="J28" s="1316" t="str">
        <f>IF($A$3&lt;&gt;"ชั้น"&amp;'01.ข้อมูลเบื้องต้น'!$H$2,"",IF(VLOOKUP($A28,'02.คีย์เทอม1'!$A$10:$GL$59,76,FALSE)="","",VLOOKUP($A28,'02.คีย์เทอม1'!$A$10:$GL$59,76,FALSE)))</f>
        <v/>
      </c>
      <c r="K28" s="1316" t="str">
        <f>IF($A$3&lt;&gt;"ชั้น"&amp;'01.ข้อมูลเบื้องต้น'!$H$2,"",IF(VLOOKUP($A28,'02.คีย์เทอม1'!$A$10:$GL$59,81,FALSE)="","",VLOOKUP($A28,'02.คีย์เทอม1'!$A$10:$GL$59,81,FALSE)))</f>
        <v/>
      </c>
      <c r="L28" s="1328" t="str">
        <f>IF($A$3&lt;&gt;"ชั้น"&amp;'01.ข้อมูลเบื้องต้น'!$H$2,"",IF(VLOOKUP($A28,'02.คีย์เทอม1'!$A$10:$GT$59,202,FALSE)="","",VLOOKUP($A28,'02.คีย์เทอม1'!$A$10:$GT$59,202,FALSE)))</f>
        <v/>
      </c>
      <c r="M28" s="1326" t="str">
        <f>IF($A$3&lt;&gt;"ชั้น"&amp;'01.ข้อมูลเบื้องต้น'!$H$2,"",IF(VLOOKUP($A28,'02.คีย์เทอม1'!$A$10:$GL$59,111,FALSE)="","",VLOOKUP($A28,'02.คีย์เทอม1'!$A$10:$GL$59,111,FALSE)))</f>
        <v/>
      </c>
      <c r="N28" s="1327" t="str">
        <f>IF($A$3&lt;&gt;"ชั้น"&amp;'01.ข้อมูลเบื้องต้น'!$H$2,"",IF(VLOOKUP($A28,'02.คีย์เทอม1'!$A$10:$GL$59,116,FALSE)="","",VLOOKUP($A28,'02.คีย์เทอม1'!$A$10:$GL$59,116,FALSE)))</f>
        <v/>
      </c>
      <c r="O28" s="1327" t="str">
        <f>IF($A$3&lt;&gt;"ชั้น"&amp;'01.ข้อมูลเบื้องต้น'!$H$2,"",IF(VLOOKUP($A28,'02.คีย์เทอม1'!$A$10:$GL$59,121,FALSE)="","",VLOOKUP($A28,'02.คีย์เทอม1'!$A$10:$GL$59,121,FALSE)))</f>
        <v/>
      </c>
      <c r="P28" s="1327" t="str">
        <f>IF($A$3&lt;&gt;"ชั้น"&amp;'01.ข้อมูลเบื้องต้น'!$H$2,"",IF(VLOOKUP($A28,'02.คีย์เทอม1'!$A$10:$GL$59,126,FALSE)="","",VLOOKUP($A28,'02.คีย์เทอม1'!$A$10:$GL$59,126,FALSE)))</f>
        <v/>
      </c>
      <c r="Q28" s="1327" t="str">
        <f>IF($A$3&lt;&gt;"ชั้น"&amp;'01.ข้อมูลเบื้องต้น'!$H$2,"",IF(VLOOKUP($A28,'02.คีย์เทอม1'!$A$10:$GL$59,131,FALSE)="","",VLOOKUP($A28,'02.คีย์เทอม1'!$A$10:$GL$59,131,FALSE)))</f>
        <v/>
      </c>
      <c r="R28" s="1327" t="str">
        <f>IF($A$3&lt;&gt;"ชั้น"&amp;'01.ข้อมูลเบื้องต้น'!$H$2,"",IF(VLOOKUP($A28,'02.คีย์เทอม1'!$A$10:$GL$59,136,FALSE)="","",VLOOKUP($A28,'02.คีย์เทอม1'!$A$10:$GL$59,136,FALSE)))</f>
        <v/>
      </c>
      <c r="S28" s="1327" t="str">
        <f>IF($A$3&lt;&gt;"ชั้น"&amp;'01.ข้อมูลเบื้องต้น'!$H$2,"",IF(VLOOKUP($A28,'02.คีย์เทอม1'!$A$10:$GL$59,141,FALSE)="","",VLOOKUP($A28,'02.คีย์เทอม1'!$A$10:$GL$59,141,FALSE)))</f>
        <v/>
      </c>
      <c r="T28" s="1327" t="str">
        <f>IF($A$3&lt;&gt;"ชั้น"&amp;'01.ข้อมูลเบื้องต้น'!$H$2,"",IF(VLOOKUP($A28,'02.คีย์เทอม1'!$A$10:$GL$59,146,FALSE)="","",VLOOKUP($A28,'02.คีย์เทอม1'!$A$10:$GL$59,146,FALSE)))</f>
        <v/>
      </c>
      <c r="U28" s="1327" t="str">
        <f>IF($A$3&lt;&gt;"ชั้น"&amp;'01.ข้อมูลเบื้องต้น'!$H$2,"",IF(VLOOKUP($A28,'02.คีย์เทอม1'!$A$10:$GL$59,151,FALSE)="","",VLOOKUP($A28,'02.คีย์เทอม1'!$A$10:$GL$59,151,FALSE)))</f>
        <v/>
      </c>
      <c r="V28" s="1327" t="str">
        <f>IF($A$3&lt;&gt;"ชั้น"&amp;'01.ข้อมูลเบื้องต้น'!$H$2,"",IF(VLOOKUP($A28,'02.คีย์เทอม1'!$A$10:$GL$59,156,FALSE)="","",VLOOKUP($A28,'02.คีย์เทอม1'!$A$10:$GL$59,156,FALSE)))</f>
        <v/>
      </c>
      <c r="W28" s="1327" t="str">
        <f>IF($A$3&lt;&gt;"ชั้น"&amp;'01.ข้อมูลเบื้องต้น'!$H$2,"",IF(VLOOKUP($A28,'02.คีย์เทอม1'!$A$10:$GL$59,161,FALSE)="","",VLOOKUP($A28,'02.คีย์เทอม1'!$A$10:$GL$59,161,FALSE)))</f>
        <v/>
      </c>
      <c r="X28" s="1327" t="str">
        <f>IF($A$3&lt;&gt;"ชั้น"&amp;'01.ข้อมูลเบื้องต้น'!$H$2,"",IF(VLOOKUP($A28,'02.คีย์เทอม1'!$A$10:$GL$59,166,FALSE)="","",VLOOKUP($A28,'02.คีย์เทอม1'!$A$10:$GL$59,166,FALSE)))</f>
        <v/>
      </c>
      <c r="Y28" s="1327" t="str">
        <f>IF($A$3&lt;&gt;"ชั้น"&amp;'01.ข้อมูลเบื้องต้น'!$H$2,"",IF(VLOOKUP($A28,'02.คีย์เทอม1'!$A$10:$GL$59,171,FALSE)="","",VLOOKUP($A28,'02.คีย์เทอม1'!$A$10:$GL$59,171,FALSE)))</f>
        <v/>
      </c>
      <c r="Z28" s="1327" t="str">
        <f>IF($A$3&lt;&gt;"ชั้น"&amp;'01.ข้อมูลเบื้องต้น'!$H$2,"",IF(VLOOKUP($A28,'02.คีย์เทอม1'!$A$10:$GL$59,176,FALSE)="","",VLOOKUP($A28,'02.คีย์เทอม1'!$A$10:$GL$59,176,FALSE)))</f>
        <v/>
      </c>
      <c r="AA28" s="1329" t="str">
        <f>IF($A$3&lt;&gt;"ชั้น"&amp;'01.ข้อมูลเบื้องต้น'!$H$2,"",IF(VLOOKUP($A28,'02.คีย์เทอม1'!$A$10:$GL$59,181,FALSE)="","",VLOOKUP($A28,'02.คีย์เทอม1'!$A$10:$GL$59,181,FALSE)))</f>
        <v/>
      </c>
    </row>
    <row r="29" spans="1:27" s="509" customFormat="1" ht="17.25" customHeight="1">
      <c r="A29" s="1323">
        <v>20</v>
      </c>
      <c r="B29" s="1324" t="str">
        <f>IF('2.ชื่อนักเรียน'!C30="","",'2.ชื่อนักเรียน'!C30)</f>
        <v/>
      </c>
      <c r="C29" s="1325" t="str">
        <f>IF('2.ชื่อนักเรียน'!D30="","",'2.ชื่อนักเรียน'!D30)</f>
        <v/>
      </c>
      <c r="D29" s="1314" t="str">
        <f>IF($A$3&lt;&gt;"ชั้น"&amp;'01.ข้อมูลเบื้องต้น'!$H$2,"",IF(VLOOKUP($A29,'02.คีย์เทอม1'!$A$10:$GL$59,190,FALSE)="","",VLOOKUP($A29,'02.คีย์เทอม1'!$A$10:$GL$59,190,FALSE)))</f>
        <v/>
      </c>
      <c r="E29" s="1327" t="str">
        <f>IF($A$3&lt;&gt;"ชั้น"&amp;'01.ข้อมูลเบื้องต้น'!$H$2,"",IF(VLOOKUP($A29,'02.คีย์เทอม1'!$A$10:$GL$59,194,FALSE)="","",VLOOKUP($A29,'02.คีย์เทอม1'!$A$10:$GL$59,194,FALSE)))</f>
        <v/>
      </c>
      <c r="F29" s="1329" t="str">
        <f>IF($A$3&lt;&gt;"ชั้น"&amp;'01.ข้อมูลเบื้องต้น'!$H$2,"",IF(VLOOKUP($A29,'02.คีย์เทอม1'!$A$10:$GL$59,31,FALSE)="","",VLOOKUP($A29,'02.คีย์เทอม1'!$A$10:$GL$59,31,FALSE)))</f>
        <v/>
      </c>
      <c r="G29" s="1326" t="str">
        <f>IF($A$3&lt;&gt;"ชั้น"&amp;'01.ข้อมูลเบื้องต้น'!$H$2,"",IF(VLOOKUP($A29,'02.คีย์เทอม1'!$A$10:$GL$59,61,FALSE)="","",VLOOKUP($A29,'02.คีย์เทอม1'!$A$10:$GL$59,61,FALSE)))</f>
        <v/>
      </c>
      <c r="H29" s="1327" t="str">
        <f>IF($A$3&lt;&gt;"ชั้น"&amp;'01.ข้อมูลเบื้องต้น'!$H$2,"",IF(VLOOKUP($A29,'02.คีย์เทอม1'!$A$10:$GL$59,66,FALSE)="","",VLOOKUP($A29,'02.คีย์เทอม1'!$A$10:$GL$59,66,FALSE)))</f>
        <v/>
      </c>
      <c r="I29" s="1316" t="str">
        <f>IF($A$3&lt;&gt;"ชั้น"&amp;'01.ข้อมูลเบื้องต้น'!$H$2,"",IF(VLOOKUP($A29,'02.คีย์เทอม1'!$A$10:$GL$59,71,FALSE)="","",VLOOKUP($A29,'02.คีย์เทอม1'!$A$10:$GL$59,71,FALSE)))</f>
        <v/>
      </c>
      <c r="J29" s="1316" t="str">
        <f>IF($A$3&lt;&gt;"ชั้น"&amp;'01.ข้อมูลเบื้องต้น'!$H$2,"",IF(VLOOKUP($A29,'02.คีย์เทอม1'!$A$10:$GL$59,76,FALSE)="","",VLOOKUP($A29,'02.คีย์เทอม1'!$A$10:$GL$59,76,FALSE)))</f>
        <v/>
      </c>
      <c r="K29" s="1316" t="str">
        <f>IF($A$3&lt;&gt;"ชั้น"&amp;'01.ข้อมูลเบื้องต้น'!$H$2,"",IF(VLOOKUP($A29,'02.คีย์เทอม1'!$A$10:$GL$59,81,FALSE)="","",VLOOKUP($A29,'02.คีย์เทอม1'!$A$10:$GL$59,81,FALSE)))</f>
        <v/>
      </c>
      <c r="L29" s="1328" t="str">
        <f>IF($A$3&lt;&gt;"ชั้น"&amp;'01.ข้อมูลเบื้องต้น'!$H$2,"",IF(VLOOKUP($A29,'02.คีย์เทอม1'!$A$10:$GT$59,202,FALSE)="","",VLOOKUP($A29,'02.คีย์เทอม1'!$A$10:$GT$59,202,FALSE)))</f>
        <v/>
      </c>
      <c r="M29" s="1326" t="str">
        <f>IF($A$3&lt;&gt;"ชั้น"&amp;'01.ข้อมูลเบื้องต้น'!$H$2,"",IF(VLOOKUP($A29,'02.คีย์เทอม1'!$A$10:$GL$59,111,FALSE)="","",VLOOKUP($A29,'02.คีย์เทอม1'!$A$10:$GL$59,111,FALSE)))</f>
        <v/>
      </c>
      <c r="N29" s="1327" t="str">
        <f>IF($A$3&lt;&gt;"ชั้น"&amp;'01.ข้อมูลเบื้องต้น'!$H$2,"",IF(VLOOKUP($A29,'02.คีย์เทอม1'!$A$10:$GL$59,116,FALSE)="","",VLOOKUP($A29,'02.คีย์เทอม1'!$A$10:$GL$59,116,FALSE)))</f>
        <v/>
      </c>
      <c r="O29" s="1327" t="str">
        <f>IF($A$3&lt;&gt;"ชั้น"&amp;'01.ข้อมูลเบื้องต้น'!$H$2,"",IF(VLOOKUP($A29,'02.คีย์เทอม1'!$A$10:$GL$59,121,FALSE)="","",VLOOKUP($A29,'02.คีย์เทอม1'!$A$10:$GL$59,121,FALSE)))</f>
        <v/>
      </c>
      <c r="P29" s="1327" t="str">
        <f>IF($A$3&lt;&gt;"ชั้น"&amp;'01.ข้อมูลเบื้องต้น'!$H$2,"",IF(VLOOKUP($A29,'02.คีย์เทอม1'!$A$10:$GL$59,126,FALSE)="","",VLOOKUP($A29,'02.คีย์เทอม1'!$A$10:$GL$59,126,FALSE)))</f>
        <v/>
      </c>
      <c r="Q29" s="1327" t="str">
        <f>IF($A$3&lt;&gt;"ชั้น"&amp;'01.ข้อมูลเบื้องต้น'!$H$2,"",IF(VLOOKUP($A29,'02.คีย์เทอม1'!$A$10:$GL$59,131,FALSE)="","",VLOOKUP($A29,'02.คีย์เทอม1'!$A$10:$GL$59,131,FALSE)))</f>
        <v/>
      </c>
      <c r="R29" s="1327" t="str">
        <f>IF($A$3&lt;&gt;"ชั้น"&amp;'01.ข้อมูลเบื้องต้น'!$H$2,"",IF(VLOOKUP($A29,'02.คีย์เทอม1'!$A$10:$GL$59,136,FALSE)="","",VLOOKUP($A29,'02.คีย์เทอม1'!$A$10:$GL$59,136,FALSE)))</f>
        <v/>
      </c>
      <c r="S29" s="1327" t="str">
        <f>IF($A$3&lt;&gt;"ชั้น"&amp;'01.ข้อมูลเบื้องต้น'!$H$2,"",IF(VLOOKUP($A29,'02.คีย์เทอม1'!$A$10:$GL$59,141,FALSE)="","",VLOOKUP($A29,'02.คีย์เทอม1'!$A$10:$GL$59,141,FALSE)))</f>
        <v/>
      </c>
      <c r="T29" s="1327" t="str">
        <f>IF($A$3&lt;&gt;"ชั้น"&amp;'01.ข้อมูลเบื้องต้น'!$H$2,"",IF(VLOOKUP($A29,'02.คีย์เทอม1'!$A$10:$GL$59,146,FALSE)="","",VLOOKUP($A29,'02.คีย์เทอม1'!$A$10:$GL$59,146,FALSE)))</f>
        <v/>
      </c>
      <c r="U29" s="1327" t="str">
        <f>IF($A$3&lt;&gt;"ชั้น"&amp;'01.ข้อมูลเบื้องต้น'!$H$2,"",IF(VLOOKUP($A29,'02.คีย์เทอม1'!$A$10:$GL$59,151,FALSE)="","",VLOOKUP($A29,'02.คีย์เทอม1'!$A$10:$GL$59,151,FALSE)))</f>
        <v/>
      </c>
      <c r="V29" s="1327" t="str">
        <f>IF($A$3&lt;&gt;"ชั้น"&amp;'01.ข้อมูลเบื้องต้น'!$H$2,"",IF(VLOOKUP($A29,'02.คีย์เทอม1'!$A$10:$GL$59,156,FALSE)="","",VLOOKUP($A29,'02.คีย์เทอม1'!$A$10:$GL$59,156,FALSE)))</f>
        <v/>
      </c>
      <c r="W29" s="1327" t="str">
        <f>IF($A$3&lt;&gt;"ชั้น"&amp;'01.ข้อมูลเบื้องต้น'!$H$2,"",IF(VLOOKUP($A29,'02.คีย์เทอม1'!$A$10:$GL$59,161,FALSE)="","",VLOOKUP($A29,'02.คีย์เทอม1'!$A$10:$GL$59,161,FALSE)))</f>
        <v/>
      </c>
      <c r="X29" s="1327" t="str">
        <f>IF($A$3&lt;&gt;"ชั้น"&amp;'01.ข้อมูลเบื้องต้น'!$H$2,"",IF(VLOOKUP($A29,'02.คีย์เทอม1'!$A$10:$GL$59,166,FALSE)="","",VLOOKUP($A29,'02.คีย์เทอม1'!$A$10:$GL$59,166,FALSE)))</f>
        <v/>
      </c>
      <c r="Y29" s="1327" t="str">
        <f>IF($A$3&lt;&gt;"ชั้น"&amp;'01.ข้อมูลเบื้องต้น'!$H$2,"",IF(VLOOKUP($A29,'02.คีย์เทอม1'!$A$10:$GL$59,171,FALSE)="","",VLOOKUP($A29,'02.คีย์เทอม1'!$A$10:$GL$59,171,FALSE)))</f>
        <v/>
      </c>
      <c r="Z29" s="1327" t="str">
        <f>IF($A$3&lt;&gt;"ชั้น"&amp;'01.ข้อมูลเบื้องต้น'!$H$2,"",IF(VLOOKUP($A29,'02.คีย์เทอม1'!$A$10:$GL$59,176,FALSE)="","",VLOOKUP($A29,'02.คีย์เทอม1'!$A$10:$GL$59,176,FALSE)))</f>
        <v/>
      </c>
      <c r="AA29" s="1329" t="str">
        <f>IF($A$3&lt;&gt;"ชั้น"&amp;'01.ข้อมูลเบื้องต้น'!$H$2,"",IF(VLOOKUP($A29,'02.คีย์เทอม1'!$A$10:$GL$59,181,FALSE)="","",VLOOKUP($A29,'02.คีย์เทอม1'!$A$10:$GL$59,181,FALSE)))</f>
        <v/>
      </c>
    </row>
    <row r="30" spans="1:27" s="509" customFormat="1" ht="17.25" customHeight="1">
      <c r="A30" s="1323">
        <v>21</v>
      </c>
      <c r="B30" s="1324" t="str">
        <f>IF('2.ชื่อนักเรียน'!C31="","",'2.ชื่อนักเรียน'!C31)</f>
        <v/>
      </c>
      <c r="C30" s="1325" t="str">
        <f>IF('2.ชื่อนักเรียน'!D31="","",'2.ชื่อนักเรียน'!D31)</f>
        <v/>
      </c>
      <c r="D30" s="1314" t="str">
        <f>IF($A$3&lt;&gt;"ชั้น"&amp;'01.ข้อมูลเบื้องต้น'!$H$2,"",IF(VLOOKUP($A30,'02.คีย์เทอม1'!$A$10:$GL$59,190,FALSE)="","",VLOOKUP($A30,'02.คีย์เทอม1'!$A$10:$GL$59,190,FALSE)))</f>
        <v/>
      </c>
      <c r="E30" s="1327" t="str">
        <f>IF($A$3&lt;&gt;"ชั้น"&amp;'01.ข้อมูลเบื้องต้น'!$H$2,"",IF(VLOOKUP($A30,'02.คีย์เทอม1'!$A$10:$GL$59,194,FALSE)="","",VLOOKUP($A30,'02.คีย์เทอม1'!$A$10:$GL$59,194,FALSE)))</f>
        <v/>
      </c>
      <c r="F30" s="1329" t="str">
        <f>IF($A$3&lt;&gt;"ชั้น"&amp;'01.ข้อมูลเบื้องต้น'!$H$2,"",IF(VLOOKUP($A30,'02.คีย์เทอม1'!$A$10:$GL$59,31,FALSE)="","",VLOOKUP($A30,'02.คีย์เทอม1'!$A$10:$GL$59,31,FALSE)))</f>
        <v/>
      </c>
      <c r="G30" s="1326" t="str">
        <f>IF($A$3&lt;&gt;"ชั้น"&amp;'01.ข้อมูลเบื้องต้น'!$H$2,"",IF(VLOOKUP($A30,'02.คีย์เทอม1'!$A$10:$GL$59,61,FALSE)="","",VLOOKUP($A30,'02.คีย์เทอม1'!$A$10:$GL$59,61,FALSE)))</f>
        <v/>
      </c>
      <c r="H30" s="1327" t="str">
        <f>IF($A$3&lt;&gt;"ชั้น"&amp;'01.ข้อมูลเบื้องต้น'!$H$2,"",IF(VLOOKUP($A30,'02.คีย์เทอม1'!$A$10:$GL$59,66,FALSE)="","",VLOOKUP($A30,'02.คีย์เทอม1'!$A$10:$GL$59,66,FALSE)))</f>
        <v/>
      </c>
      <c r="I30" s="1316" t="str">
        <f>IF($A$3&lt;&gt;"ชั้น"&amp;'01.ข้อมูลเบื้องต้น'!$H$2,"",IF(VLOOKUP($A30,'02.คีย์เทอม1'!$A$10:$GL$59,71,FALSE)="","",VLOOKUP($A30,'02.คีย์เทอม1'!$A$10:$GL$59,71,FALSE)))</f>
        <v/>
      </c>
      <c r="J30" s="1316" t="str">
        <f>IF($A$3&lt;&gt;"ชั้น"&amp;'01.ข้อมูลเบื้องต้น'!$H$2,"",IF(VLOOKUP($A30,'02.คีย์เทอม1'!$A$10:$GL$59,76,FALSE)="","",VLOOKUP($A30,'02.คีย์เทอม1'!$A$10:$GL$59,76,FALSE)))</f>
        <v/>
      </c>
      <c r="K30" s="1316" t="str">
        <f>IF($A$3&lt;&gt;"ชั้น"&amp;'01.ข้อมูลเบื้องต้น'!$H$2,"",IF(VLOOKUP($A30,'02.คีย์เทอม1'!$A$10:$GL$59,81,FALSE)="","",VLOOKUP($A30,'02.คีย์เทอม1'!$A$10:$GL$59,81,FALSE)))</f>
        <v/>
      </c>
      <c r="L30" s="1328" t="str">
        <f>IF($A$3&lt;&gt;"ชั้น"&amp;'01.ข้อมูลเบื้องต้น'!$H$2,"",IF(VLOOKUP($A30,'02.คีย์เทอม1'!$A$10:$GT$59,202,FALSE)="","",VLOOKUP($A30,'02.คีย์เทอม1'!$A$10:$GT$59,202,FALSE)))</f>
        <v/>
      </c>
      <c r="M30" s="1326" t="str">
        <f>IF($A$3&lt;&gt;"ชั้น"&amp;'01.ข้อมูลเบื้องต้น'!$H$2,"",IF(VLOOKUP($A30,'02.คีย์เทอม1'!$A$10:$GL$59,111,FALSE)="","",VLOOKUP($A30,'02.คีย์เทอม1'!$A$10:$GL$59,111,FALSE)))</f>
        <v/>
      </c>
      <c r="N30" s="1327" t="str">
        <f>IF($A$3&lt;&gt;"ชั้น"&amp;'01.ข้อมูลเบื้องต้น'!$H$2,"",IF(VLOOKUP($A30,'02.คีย์เทอม1'!$A$10:$GL$59,116,FALSE)="","",VLOOKUP($A30,'02.คีย์เทอม1'!$A$10:$GL$59,116,FALSE)))</f>
        <v/>
      </c>
      <c r="O30" s="1327" t="str">
        <f>IF($A$3&lt;&gt;"ชั้น"&amp;'01.ข้อมูลเบื้องต้น'!$H$2,"",IF(VLOOKUP($A30,'02.คีย์เทอม1'!$A$10:$GL$59,121,FALSE)="","",VLOOKUP($A30,'02.คีย์เทอม1'!$A$10:$GL$59,121,FALSE)))</f>
        <v/>
      </c>
      <c r="P30" s="1327" t="str">
        <f>IF($A$3&lt;&gt;"ชั้น"&amp;'01.ข้อมูลเบื้องต้น'!$H$2,"",IF(VLOOKUP($A30,'02.คีย์เทอม1'!$A$10:$GL$59,126,FALSE)="","",VLOOKUP($A30,'02.คีย์เทอม1'!$A$10:$GL$59,126,FALSE)))</f>
        <v/>
      </c>
      <c r="Q30" s="1327" t="str">
        <f>IF($A$3&lt;&gt;"ชั้น"&amp;'01.ข้อมูลเบื้องต้น'!$H$2,"",IF(VLOOKUP($A30,'02.คีย์เทอม1'!$A$10:$GL$59,131,FALSE)="","",VLOOKUP($A30,'02.คีย์เทอม1'!$A$10:$GL$59,131,FALSE)))</f>
        <v/>
      </c>
      <c r="R30" s="1327" t="str">
        <f>IF($A$3&lt;&gt;"ชั้น"&amp;'01.ข้อมูลเบื้องต้น'!$H$2,"",IF(VLOOKUP($A30,'02.คีย์เทอม1'!$A$10:$GL$59,136,FALSE)="","",VLOOKUP($A30,'02.คีย์เทอม1'!$A$10:$GL$59,136,FALSE)))</f>
        <v/>
      </c>
      <c r="S30" s="1327" t="str">
        <f>IF($A$3&lt;&gt;"ชั้น"&amp;'01.ข้อมูลเบื้องต้น'!$H$2,"",IF(VLOOKUP($A30,'02.คีย์เทอม1'!$A$10:$GL$59,141,FALSE)="","",VLOOKUP($A30,'02.คีย์เทอม1'!$A$10:$GL$59,141,FALSE)))</f>
        <v/>
      </c>
      <c r="T30" s="1327" t="str">
        <f>IF($A$3&lt;&gt;"ชั้น"&amp;'01.ข้อมูลเบื้องต้น'!$H$2,"",IF(VLOOKUP($A30,'02.คีย์เทอม1'!$A$10:$GL$59,146,FALSE)="","",VLOOKUP($A30,'02.คีย์เทอม1'!$A$10:$GL$59,146,FALSE)))</f>
        <v/>
      </c>
      <c r="U30" s="1327" t="str">
        <f>IF($A$3&lt;&gt;"ชั้น"&amp;'01.ข้อมูลเบื้องต้น'!$H$2,"",IF(VLOOKUP($A30,'02.คีย์เทอม1'!$A$10:$GL$59,151,FALSE)="","",VLOOKUP($A30,'02.คีย์เทอม1'!$A$10:$GL$59,151,FALSE)))</f>
        <v/>
      </c>
      <c r="V30" s="1327" t="str">
        <f>IF($A$3&lt;&gt;"ชั้น"&amp;'01.ข้อมูลเบื้องต้น'!$H$2,"",IF(VLOOKUP($A30,'02.คีย์เทอม1'!$A$10:$GL$59,156,FALSE)="","",VLOOKUP($A30,'02.คีย์เทอม1'!$A$10:$GL$59,156,FALSE)))</f>
        <v/>
      </c>
      <c r="W30" s="1327" t="str">
        <f>IF($A$3&lt;&gt;"ชั้น"&amp;'01.ข้อมูลเบื้องต้น'!$H$2,"",IF(VLOOKUP($A30,'02.คีย์เทอม1'!$A$10:$GL$59,161,FALSE)="","",VLOOKUP($A30,'02.คีย์เทอม1'!$A$10:$GL$59,161,FALSE)))</f>
        <v/>
      </c>
      <c r="X30" s="1327" t="str">
        <f>IF($A$3&lt;&gt;"ชั้น"&amp;'01.ข้อมูลเบื้องต้น'!$H$2,"",IF(VLOOKUP($A30,'02.คีย์เทอม1'!$A$10:$GL$59,166,FALSE)="","",VLOOKUP($A30,'02.คีย์เทอม1'!$A$10:$GL$59,166,FALSE)))</f>
        <v/>
      </c>
      <c r="Y30" s="1327" t="str">
        <f>IF($A$3&lt;&gt;"ชั้น"&amp;'01.ข้อมูลเบื้องต้น'!$H$2,"",IF(VLOOKUP($A30,'02.คีย์เทอม1'!$A$10:$GL$59,171,FALSE)="","",VLOOKUP($A30,'02.คีย์เทอม1'!$A$10:$GL$59,171,FALSE)))</f>
        <v/>
      </c>
      <c r="Z30" s="1327" t="str">
        <f>IF($A$3&lt;&gt;"ชั้น"&amp;'01.ข้อมูลเบื้องต้น'!$H$2,"",IF(VLOOKUP($A30,'02.คีย์เทอม1'!$A$10:$GL$59,176,FALSE)="","",VLOOKUP($A30,'02.คีย์เทอม1'!$A$10:$GL$59,176,FALSE)))</f>
        <v/>
      </c>
      <c r="AA30" s="1329" t="str">
        <f>IF($A$3&lt;&gt;"ชั้น"&amp;'01.ข้อมูลเบื้องต้น'!$H$2,"",IF(VLOOKUP($A30,'02.คีย์เทอม1'!$A$10:$GL$59,181,FALSE)="","",VLOOKUP($A30,'02.คีย์เทอม1'!$A$10:$GL$59,181,FALSE)))</f>
        <v/>
      </c>
    </row>
    <row r="31" spans="1:27" s="509" customFormat="1" ht="17.25" customHeight="1">
      <c r="A31" s="1323">
        <v>22</v>
      </c>
      <c r="B31" s="1324" t="str">
        <f>IF('2.ชื่อนักเรียน'!C32="","",'2.ชื่อนักเรียน'!C32)</f>
        <v/>
      </c>
      <c r="C31" s="1325" t="str">
        <f>IF('2.ชื่อนักเรียน'!D32="","",'2.ชื่อนักเรียน'!D32)</f>
        <v/>
      </c>
      <c r="D31" s="1314" t="str">
        <f>IF($A$3&lt;&gt;"ชั้น"&amp;'01.ข้อมูลเบื้องต้น'!$H$2,"",IF(VLOOKUP($A31,'02.คีย์เทอม1'!$A$10:$GL$59,190,FALSE)="","",VLOOKUP($A31,'02.คีย์เทอม1'!$A$10:$GL$59,190,FALSE)))</f>
        <v/>
      </c>
      <c r="E31" s="1327" t="str">
        <f>IF($A$3&lt;&gt;"ชั้น"&amp;'01.ข้อมูลเบื้องต้น'!$H$2,"",IF(VLOOKUP($A31,'02.คีย์เทอม1'!$A$10:$GL$59,194,FALSE)="","",VLOOKUP($A31,'02.คีย์เทอม1'!$A$10:$GL$59,194,FALSE)))</f>
        <v/>
      </c>
      <c r="F31" s="1329" t="str">
        <f>IF($A$3&lt;&gt;"ชั้น"&amp;'01.ข้อมูลเบื้องต้น'!$H$2,"",IF(VLOOKUP($A31,'02.คีย์เทอม1'!$A$10:$GL$59,31,FALSE)="","",VLOOKUP($A31,'02.คีย์เทอม1'!$A$10:$GL$59,31,FALSE)))</f>
        <v/>
      </c>
      <c r="G31" s="1326" t="str">
        <f>IF($A$3&lt;&gt;"ชั้น"&amp;'01.ข้อมูลเบื้องต้น'!$H$2,"",IF(VLOOKUP($A31,'02.คีย์เทอม1'!$A$10:$GL$59,61,FALSE)="","",VLOOKUP($A31,'02.คีย์เทอม1'!$A$10:$GL$59,61,FALSE)))</f>
        <v/>
      </c>
      <c r="H31" s="1327" t="str">
        <f>IF($A$3&lt;&gt;"ชั้น"&amp;'01.ข้อมูลเบื้องต้น'!$H$2,"",IF(VLOOKUP($A31,'02.คีย์เทอม1'!$A$10:$GL$59,66,FALSE)="","",VLOOKUP($A31,'02.คีย์เทอม1'!$A$10:$GL$59,66,FALSE)))</f>
        <v/>
      </c>
      <c r="I31" s="1316" t="str">
        <f>IF($A$3&lt;&gt;"ชั้น"&amp;'01.ข้อมูลเบื้องต้น'!$H$2,"",IF(VLOOKUP($A31,'02.คีย์เทอม1'!$A$10:$GL$59,71,FALSE)="","",VLOOKUP($A31,'02.คีย์เทอม1'!$A$10:$GL$59,71,FALSE)))</f>
        <v/>
      </c>
      <c r="J31" s="1316" t="str">
        <f>IF($A$3&lt;&gt;"ชั้น"&amp;'01.ข้อมูลเบื้องต้น'!$H$2,"",IF(VLOOKUP($A31,'02.คีย์เทอม1'!$A$10:$GL$59,76,FALSE)="","",VLOOKUP($A31,'02.คีย์เทอม1'!$A$10:$GL$59,76,FALSE)))</f>
        <v/>
      </c>
      <c r="K31" s="1316" t="str">
        <f>IF($A$3&lt;&gt;"ชั้น"&amp;'01.ข้อมูลเบื้องต้น'!$H$2,"",IF(VLOOKUP($A31,'02.คีย์เทอม1'!$A$10:$GL$59,81,FALSE)="","",VLOOKUP($A31,'02.คีย์เทอม1'!$A$10:$GL$59,81,FALSE)))</f>
        <v/>
      </c>
      <c r="L31" s="1328" t="str">
        <f>IF($A$3&lt;&gt;"ชั้น"&amp;'01.ข้อมูลเบื้องต้น'!$H$2,"",IF(VLOOKUP($A31,'02.คีย์เทอม1'!$A$10:$GT$59,202,FALSE)="","",VLOOKUP($A31,'02.คีย์เทอม1'!$A$10:$GT$59,202,FALSE)))</f>
        <v/>
      </c>
      <c r="M31" s="1326" t="str">
        <f>IF($A$3&lt;&gt;"ชั้น"&amp;'01.ข้อมูลเบื้องต้น'!$H$2,"",IF(VLOOKUP($A31,'02.คีย์เทอม1'!$A$10:$GL$59,111,FALSE)="","",VLOOKUP($A31,'02.คีย์เทอม1'!$A$10:$GL$59,111,FALSE)))</f>
        <v/>
      </c>
      <c r="N31" s="1327" t="str">
        <f>IF($A$3&lt;&gt;"ชั้น"&amp;'01.ข้อมูลเบื้องต้น'!$H$2,"",IF(VLOOKUP($A31,'02.คีย์เทอม1'!$A$10:$GL$59,116,FALSE)="","",VLOOKUP($A31,'02.คีย์เทอม1'!$A$10:$GL$59,116,FALSE)))</f>
        <v/>
      </c>
      <c r="O31" s="1327" t="str">
        <f>IF($A$3&lt;&gt;"ชั้น"&amp;'01.ข้อมูลเบื้องต้น'!$H$2,"",IF(VLOOKUP($A31,'02.คีย์เทอม1'!$A$10:$GL$59,121,FALSE)="","",VLOOKUP($A31,'02.คีย์เทอม1'!$A$10:$GL$59,121,FALSE)))</f>
        <v/>
      </c>
      <c r="P31" s="1327" t="str">
        <f>IF($A$3&lt;&gt;"ชั้น"&amp;'01.ข้อมูลเบื้องต้น'!$H$2,"",IF(VLOOKUP($A31,'02.คีย์เทอม1'!$A$10:$GL$59,126,FALSE)="","",VLOOKUP($A31,'02.คีย์เทอม1'!$A$10:$GL$59,126,FALSE)))</f>
        <v/>
      </c>
      <c r="Q31" s="1327" t="str">
        <f>IF($A$3&lt;&gt;"ชั้น"&amp;'01.ข้อมูลเบื้องต้น'!$H$2,"",IF(VLOOKUP($A31,'02.คีย์เทอม1'!$A$10:$GL$59,131,FALSE)="","",VLOOKUP($A31,'02.คีย์เทอม1'!$A$10:$GL$59,131,FALSE)))</f>
        <v/>
      </c>
      <c r="R31" s="1327" t="str">
        <f>IF($A$3&lt;&gt;"ชั้น"&amp;'01.ข้อมูลเบื้องต้น'!$H$2,"",IF(VLOOKUP($A31,'02.คีย์เทอม1'!$A$10:$GL$59,136,FALSE)="","",VLOOKUP($A31,'02.คีย์เทอม1'!$A$10:$GL$59,136,FALSE)))</f>
        <v/>
      </c>
      <c r="S31" s="1327" t="str">
        <f>IF($A$3&lt;&gt;"ชั้น"&amp;'01.ข้อมูลเบื้องต้น'!$H$2,"",IF(VLOOKUP($A31,'02.คีย์เทอม1'!$A$10:$GL$59,141,FALSE)="","",VLOOKUP($A31,'02.คีย์เทอม1'!$A$10:$GL$59,141,FALSE)))</f>
        <v/>
      </c>
      <c r="T31" s="1327" t="str">
        <f>IF($A$3&lt;&gt;"ชั้น"&amp;'01.ข้อมูลเบื้องต้น'!$H$2,"",IF(VLOOKUP($A31,'02.คีย์เทอม1'!$A$10:$GL$59,146,FALSE)="","",VLOOKUP($A31,'02.คีย์เทอม1'!$A$10:$GL$59,146,FALSE)))</f>
        <v/>
      </c>
      <c r="U31" s="1327" t="str">
        <f>IF($A$3&lt;&gt;"ชั้น"&amp;'01.ข้อมูลเบื้องต้น'!$H$2,"",IF(VLOOKUP($A31,'02.คีย์เทอม1'!$A$10:$GL$59,151,FALSE)="","",VLOOKUP($A31,'02.คีย์เทอม1'!$A$10:$GL$59,151,FALSE)))</f>
        <v/>
      </c>
      <c r="V31" s="1327" t="str">
        <f>IF($A$3&lt;&gt;"ชั้น"&amp;'01.ข้อมูลเบื้องต้น'!$H$2,"",IF(VLOOKUP($A31,'02.คีย์เทอม1'!$A$10:$GL$59,156,FALSE)="","",VLOOKUP($A31,'02.คีย์เทอม1'!$A$10:$GL$59,156,FALSE)))</f>
        <v/>
      </c>
      <c r="W31" s="1327" t="str">
        <f>IF($A$3&lt;&gt;"ชั้น"&amp;'01.ข้อมูลเบื้องต้น'!$H$2,"",IF(VLOOKUP($A31,'02.คีย์เทอม1'!$A$10:$GL$59,161,FALSE)="","",VLOOKUP($A31,'02.คีย์เทอม1'!$A$10:$GL$59,161,FALSE)))</f>
        <v/>
      </c>
      <c r="X31" s="1327" t="str">
        <f>IF($A$3&lt;&gt;"ชั้น"&amp;'01.ข้อมูลเบื้องต้น'!$H$2,"",IF(VLOOKUP($A31,'02.คีย์เทอม1'!$A$10:$GL$59,166,FALSE)="","",VLOOKUP($A31,'02.คีย์เทอม1'!$A$10:$GL$59,166,FALSE)))</f>
        <v/>
      </c>
      <c r="Y31" s="1327" t="str">
        <f>IF($A$3&lt;&gt;"ชั้น"&amp;'01.ข้อมูลเบื้องต้น'!$H$2,"",IF(VLOOKUP($A31,'02.คีย์เทอม1'!$A$10:$GL$59,171,FALSE)="","",VLOOKUP($A31,'02.คีย์เทอม1'!$A$10:$GL$59,171,FALSE)))</f>
        <v/>
      </c>
      <c r="Z31" s="1327" t="str">
        <f>IF($A$3&lt;&gt;"ชั้น"&amp;'01.ข้อมูลเบื้องต้น'!$H$2,"",IF(VLOOKUP($A31,'02.คีย์เทอม1'!$A$10:$GL$59,176,FALSE)="","",VLOOKUP($A31,'02.คีย์เทอม1'!$A$10:$GL$59,176,FALSE)))</f>
        <v/>
      </c>
      <c r="AA31" s="1329" t="str">
        <f>IF($A$3&lt;&gt;"ชั้น"&amp;'01.ข้อมูลเบื้องต้น'!$H$2,"",IF(VLOOKUP($A31,'02.คีย์เทอม1'!$A$10:$GL$59,181,FALSE)="","",VLOOKUP($A31,'02.คีย์เทอม1'!$A$10:$GL$59,181,FALSE)))</f>
        <v/>
      </c>
    </row>
    <row r="32" spans="1:27" s="509" customFormat="1" ht="17.25" customHeight="1">
      <c r="A32" s="1323">
        <v>23</v>
      </c>
      <c r="B32" s="1324" t="str">
        <f>IF('2.ชื่อนักเรียน'!C33="","",'2.ชื่อนักเรียน'!C33)</f>
        <v/>
      </c>
      <c r="C32" s="1325" t="str">
        <f>IF('2.ชื่อนักเรียน'!D33="","",'2.ชื่อนักเรียน'!D33)</f>
        <v/>
      </c>
      <c r="D32" s="1314" t="str">
        <f>IF($A$3&lt;&gt;"ชั้น"&amp;'01.ข้อมูลเบื้องต้น'!$H$2,"",IF(VLOOKUP($A32,'02.คีย์เทอม1'!$A$10:$GL$59,190,FALSE)="","",VLOOKUP($A32,'02.คีย์เทอม1'!$A$10:$GL$59,190,FALSE)))</f>
        <v/>
      </c>
      <c r="E32" s="1327" t="str">
        <f>IF($A$3&lt;&gt;"ชั้น"&amp;'01.ข้อมูลเบื้องต้น'!$H$2,"",IF(VLOOKUP($A32,'02.คีย์เทอม1'!$A$10:$GL$59,194,FALSE)="","",VLOOKUP($A32,'02.คีย์เทอม1'!$A$10:$GL$59,194,FALSE)))</f>
        <v/>
      </c>
      <c r="F32" s="1329" t="str">
        <f>IF($A$3&lt;&gt;"ชั้น"&amp;'01.ข้อมูลเบื้องต้น'!$H$2,"",IF(VLOOKUP($A32,'02.คีย์เทอม1'!$A$10:$GL$59,31,FALSE)="","",VLOOKUP($A32,'02.คีย์เทอม1'!$A$10:$GL$59,31,FALSE)))</f>
        <v/>
      </c>
      <c r="G32" s="1326" t="str">
        <f>IF($A$3&lt;&gt;"ชั้น"&amp;'01.ข้อมูลเบื้องต้น'!$H$2,"",IF(VLOOKUP($A32,'02.คีย์เทอม1'!$A$10:$GL$59,61,FALSE)="","",VLOOKUP($A32,'02.คีย์เทอม1'!$A$10:$GL$59,61,FALSE)))</f>
        <v/>
      </c>
      <c r="H32" s="1327" t="str">
        <f>IF($A$3&lt;&gt;"ชั้น"&amp;'01.ข้อมูลเบื้องต้น'!$H$2,"",IF(VLOOKUP($A32,'02.คีย์เทอม1'!$A$10:$GL$59,66,FALSE)="","",VLOOKUP($A32,'02.คีย์เทอม1'!$A$10:$GL$59,66,FALSE)))</f>
        <v/>
      </c>
      <c r="I32" s="1316" t="str">
        <f>IF($A$3&lt;&gt;"ชั้น"&amp;'01.ข้อมูลเบื้องต้น'!$H$2,"",IF(VLOOKUP($A32,'02.คีย์เทอม1'!$A$10:$GL$59,71,FALSE)="","",VLOOKUP($A32,'02.คีย์เทอม1'!$A$10:$GL$59,71,FALSE)))</f>
        <v/>
      </c>
      <c r="J32" s="1316" t="str">
        <f>IF($A$3&lt;&gt;"ชั้น"&amp;'01.ข้อมูลเบื้องต้น'!$H$2,"",IF(VLOOKUP($A32,'02.คีย์เทอม1'!$A$10:$GL$59,76,FALSE)="","",VLOOKUP($A32,'02.คีย์เทอม1'!$A$10:$GL$59,76,FALSE)))</f>
        <v/>
      </c>
      <c r="K32" s="1316" t="str">
        <f>IF($A$3&lt;&gt;"ชั้น"&amp;'01.ข้อมูลเบื้องต้น'!$H$2,"",IF(VLOOKUP($A32,'02.คีย์เทอม1'!$A$10:$GL$59,81,FALSE)="","",VLOOKUP($A32,'02.คีย์เทอม1'!$A$10:$GL$59,81,FALSE)))</f>
        <v/>
      </c>
      <c r="L32" s="1328" t="str">
        <f>IF($A$3&lt;&gt;"ชั้น"&amp;'01.ข้อมูลเบื้องต้น'!$H$2,"",IF(VLOOKUP($A32,'02.คีย์เทอม1'!$A$10:$GT$59,202,FALSE)="","",VLOOKUP($A32,'02.คีย์เทอม1'!$A$10:$GT$59,202,FALSE)))</f>
        <v/>
      </c>
      <c r="M32" s="1326" t="str">
        <f>IF($A$3&lt;&gt;"ชั้น"&amp;'01.ข้อมูลเบื้องต้น'!$H$2,"",IF(VLOOKUP($A32,'02.คีย์เทอม1'!$A$10:$GL$59,111,FALSE)="","",VLOOKUP($A32,'02.คีย์เทอม1'!$A$10:$GL$59,111,FALSE)))</f>
        <v/>
      </c>
      <c r="N32" s="1327" t="str">
        <f>IF($A$3&lt;&gt;"ชั้น"&amp;'01.ข้อมูลเบื้องต้น'!$H$2,"",IF(VLOOKUP($A32,'02.คีย์เทอม1'!$A$10:$GL$59,116,FALSE)="","",VLOOKUP($A32,'02.คีย์เทอม1'!$A$10:$GL$59,116,FALSE)))</f>
        <v/>
      </c>
      <c r="O32" s="1327" t="str">
        <f>IF($A$3&lt;&gt;"ชั้น"&amp;'01.ข้อมูลเบื้องต้น'!$H$2,"",IF(VLOOKUP($A32,'02.คีย์เทอม1'!$A$10:$GL$59,121,FALSE)="","",VLOOKUP($A32,'02.คีย์เทอม1'!$A$10:$GL$59,121,FALSE)))</f>
        <v/>
      </c>
      <c r="P32" s="1327" t="str">
        <f>IF($A$3&lt;&gt;"ชั้น"&amp;'01.ข้อมูลเบื้องต้น'!$H$2,"",IF(VLOOKUP($A32,'02.คีย์เทอม1'!$A$10:$GL$59,126,FALSE)="","",VLOOKUP($A32,'02.คีย์เทอม1'!$A$10:$GL$59,126,FALSE)))</f>
        <v/>
      </c>
      <c r="Q32" s="1327" t="str">
        <f>IF($A$3&lt;&gt;"ชั้น"&amp;'01.ข้อมูลเบื้องต้น'!$H$2,"",IF(VLOOKUP($A32,'02.คีย์เทอม1'!$A$10:$GL$59,131,FALSE)="","",VLOOKUP($A32,'02.คีย์เทอม1'!$A$10:$GL$59,131,FALSE)))</f>
        <v/>
      </c>
      <c r="R32" s="1327" t="str">
        <f>IF($A$3&lt;&gt;"ชั้น"&amp;'01.ข้อมูลเบื้องต้น'!$H$2,"",IF(VLOOKUP($A32,'02.คีย์เทอม1'!$A$10:$GL$59,136,FALSE)="","",VLOOKUP($A32,'02.คีย์เทอม1'!$A$10:$GL$59,136,FALSE)))</f>
        <v/>
      </c>
      <c r="S32" s="1327" t="str">
        <f>IF($A$3&lt;&gt;"ชั้น"&amp;'01.ข้อมูลเบื้องต้น'!$H$2,"",IF(VLOOKUP($A32,'02.คีย์เทอม1'!$A$10:$GL$59,141,FALSE)="","",VLOOKUP($A32,'02.คีย์เทอม1'!$A$10:$GL$59,141,FALSE)))</f>
        <v/>
      </c>
      <c r="T32" s="1327" t="str">
        <f>IF($A$3&lt;&gt;"ชั้น"&amp;'01.ข้อมูลเบื้องต้น'!$H$2,"",IF(VLOOKUP($A32,'02.คีย์เทอม1'!$A$10:$GL$59,146,FALSE)="","",VLOOKUP($A32,'02.คีย์เทอม1'!$A$10:$GL$59,146,FALSE)))</f>
        <v/>
      </c>
      <c r="U32" s="1327" t="str">
        <f>IF($A$3&lt;&gt;"ชั้น"&amp;'01.ข้อมูลเบื้องต้น'!$H$2,"",IF(VLOOKUP($A32,'02.คีย์เทอม1'!$A$10:$GL$59,151,FALSE)="","",VLOOKUP($A32,'02.คีย์เทอม1'!$A$10:$GL$59,151,FALSE)))</f>
        <v/>
      </c>
      <c r="V32" s="1327" t="str">
        <f>IF($A$3&lt;&gt;"ชั้น"&amp;'01.ข้อมูลเบื้องต้น'!$H$2,"",IF(VLOOKUP($A32,'02.คีย์เทอม1'!$A$10:$GL$59,156,FALSE)="","",VLOOKUP($A32,'02.คีย์เทอม1'!$A$10:$GL$59,156,FALSE)))</f>
        <v/>
      </c>
      <c r="W32" s="1327" t="str">
        <f>IF($A$3&lt;&gt;"ชั้น"&amp;'01.ข้อมูลเบื้องต้น'!$H$2,"",IF(VLOOKUP($A32,'02.คีย์เทอม1'!$A$10:$GL$59,161,FALSE)="","",VLOOKUP($A32,'02.คีย์เทอม1'!$A$10:$GL$59,161,FALSE)))</f>
        <v/>
      </c>
      <c r="X32" s="1327" t="str">
        <f>IF($A$3&lt;&gt;"ชั้น"&amp;'01.ข้อมูลเบื้องต้น'!$H$2,"",IF(VLOOKUP($A32,'02.คีย์เทอม1'!$A$10:$GL$59,166,FALSE)="","",VLOOKUP($A32,'02.คีย์เทอม1'!$A$10:$GL$59,166,FALSE)))</f>
        <v/>
      </c>
      <c r="Y32" s="1327" t="str">
        <f>IF($A$3&lt;&gt;"ชั้น"&amp;'01.ข้อมูลเบื้องต้น'!$H$2,"",IF(VLOOKUP($A32,'02.คีย์เทอม1'!$A$10:$GL$59,171,FALSE)="","",VLOOKUP($A32,'02.คีย์เทอม1'!$A$10:$GL$59,171,FALSE)))</f>
        <v/>
      </c>
      <c r="Z32" s="1327" t="str">
        <f>IF($A$3&lt;&gt;"ชั้น"&amp;'01.ข้อมูลเบื้องต้น'!$H$2,"",IF(VLOOKUP($A32,'02.คีย์เทอม1'!$A$10:$GL$59,176,FALSE)="","",VLOOKUP($A32,'02.คีย์เทอม1'!$A$10:$GL$59,176,FALSE)))</f>
        <v/>
      </c>
      <c r="AA32" s="1329" t="str">
        <f>IF($A$3&lt;&gt;"ชั้น"&amp;'01.ข้อมูลเบื้องต้น'!$H$2,"",IF(VLOOKUP($A32,'02.คีย์เทอม1'!$A$10:$GL$59,181,FALSE)="","",VLOOKUP($A32,'02.คีย์เทอม1'!$A$10:$GL$59,181,FALSE)))</f>
        <v/>
      </c>
    </row>
    <row r="33" spans="1:27" s="509" customFormat="1" ht="17.25" customHeight="1">
      <c r="A33" s="1323">
        <v>24</v>
      </c>
      <c r="B33" s="1324" t="str">
        <f>IF('2.ชื่อนักเรียน'!C34="","",'2.ชื่อนักเรียน'!C34)</f>
        <v/>
      </c>
      <c r="C33" s="1325" t="str">
        <f>IF('2.ชื่อนักเรียน'!D34="","",'2.ชื่อนักเรียน'!D34)</f>
        <v/>
      </c>
      <c r="D33" s="1314" t="str">
        <f>IF($A$3&lt;&gt;"ชั้น"&amp;'01.ข้อมูลเบื้องต้น'!$H$2,"",IF(VLOOKUP($A33,'02.คีย์เทอม1'!$A$10:$GL$59,190,FALSE)="","",VLOOKUP($A33,'02.คีย์เทอม1'!$A$10:$GL$59,190,FALSE)))</f>
        <v/>
      </c>
      <c r="E33" s="1327" t="str">
        <f>IF($A$3&lt;&gt;"ชั้น"&amp;'01.ข้อมูลเบื้องต้น'!$H$2,"",IF(VLOOKUP($A33,'02.คีย์เทอม1'!$A$10:$GL$59,194,FALSE)="","",VLOOKUP($A33,'02.คีย์เทอม1'!$A$10:$GL$59,194,FALSE)))</f>
        <v/>
      </c>
      <c r="F33" s="1329" t="str">
        <f>IF($A$3&lt;&gt;"ชั้น"&amp;'01.ข้อมูลเบื้องต้น'!$H$2,"",IF(VLOOKUP($A33,'02.คีย์เทอม1'!$A$10:$GL$59,31,FALSE)="","",VLOOKUP($A33,'02.คีย์เทอม1'!$A$10:$GL$59,31,FALSE)))</f>
        <v/>
      </c>
      <c r="G33" s="1326" t="str">
        <f>IF($A$3&lt;&gt;"ชั้น"&amp;'01.ข้อมูลเบื้องต้น'!$H$2,"",IF(VLOOKUP($A33,'02.คีย์เทอม1'!$A$10:$GL$59,61,FALSE)="","",VLOOKUP($A33,'02.คีย์เทอม1'!$A$10:$GL$59,61,FALSE)))</f>
        <v/>
      </c>
      <c r="H33" s="1327" t="str">
        <f>IF($A$3&lt;&gt;"ชั้น"&amp;'01.ข้อมูลเบื้องต้น'!$H$2,"",IF(VLOOKUP($A33,'02.คีย์เทอม1'!$A$10:$GL$59,66,FALSE)="","",VLOOKUP($A33,'02.คีย์เทอม1'!$A$10:$GL$59,66,FALSE)))</f>
        <v/>
      </c>
      <c r="I33" s="1316" t="str">
        <f>IF($A$3&lt;&gt;"ชั้น"&amp;'01.ข้อมูลเบื้องต้น'!$H$2,"",IF(VLOOKUP($A33,'02.คีย์เทอม1'!$A$10:$GL$59,71,FALSE)="","",VLOOKUP($A33,'02.คีย์เทอม1'!$A$10:$GL$59,71,FALSE)))</f>
        <v/>
      </c>
      <c r="J33" s="1316" t="str">
        <f>IF($A$3&lt;&gt;"ชั้น"&amp;'01.ข้อมูลเบื้องต้น'!$H$2,"",IF(VLOOKUP($A33,'02.คีย์เทอม1'!$A$10:$GL$59,76,FALSE)="","",VLOOKUP($A33,'02.คีย์เทอม1'!$A$10:$GL$59,76,FALSE)))</f>
        <v/>
      </c>
      <c r="K33" s="1316" t="str">
        <f>IF($A$3&lt;&gt;"ชั้น"&amp;'01.ข้อมูลเบื้องต้น'!$H$2,"",IF(VLOOKUP($A33,'02.คีย์เทอม1'!$A$10:$GL$59,81,FALSE)="","",VLOOKUP($A33,'02.คีย์เทอม1'!$A$10:$GL$59,81,FALSE)))</f>
        <v/>
      </c>
      <c r="L33" s="1328" t="str">
        <f>IF($A$3&lt;&gt;"ชั้น"&amp;'01.ข้อมูลเบื้องต้น'!$H$2,"",IF(VLOOKUP($A33,'02.คีย์เทอม1'!$A$10:$GT$59,202,FALSE)="","",VLOOKUP($A33,'02.คีย์เทอม1'!$A$10:$GT$59,202,FALSE)))</f>
        <v/>
      </c>
      <c r="M33" s="1326" t="str">
        <f>IF($A$3&lt;&gt;"ชั้น"&amp;'01.ข้อมูลเบื้องต้น'!$H$2,"",IF(VLOOKUP($A33,'02.คีย์เทอม1'!$A$10:$GL$59,111,FALSE)="","",VLOOKUP($A33,'02.คีย์เทอม1'!$A$10:$GL$59,111,FALSE)))</f>
        <v/>
      </c>
      <c r="N33" s="1327" t="str">
        <f>IF($A$3&lt;&gt;"ชั้น"&amp;'01.ข้อมูลเบื้องต้น'!$H$2,"",IF(VLOOKUP($A33,'02.คีย์เทอม1'!$A$10:$GL$59,116,FALSE)="","",VLOOKUP($A33,'02.คีย์เทอม1'!$A$10:$GL$59,116,FALSE)))</f>
        <v/>
      </c>
      <c r="O33" s="1327" t="str">
        <f>IF($A$3&lt;&gt;"ชั้น"&amp;'01.ข้อมูลเบื้องต้น'!$H$2,"",IF(VLOOKUP($A33,'02.คีย์เทอม1'!$A$10:$GL$59,121,FALSE)="","",VLOOKUP($A33,'02.คีย์เทอม1'!$A$10:$GL$59,121,FALSE)))</f>
        <v/>
      </c>
      <c r="P33" s="1327" t="str">
        <f>IF($A$3&lt;&gt;"ชั้น"&amp;'01.ข้อมูลเบื้องต้น'!$H$2,"",IF(VLOOKUP($A33,'02.คีย์เทอม1'!$A$10:$GL$59,126,FALSE)="","",VLOOKUP($A33,'02.คีย์เทอม1'!$A$10:$GL$59,126,FALSE)))</f>
        <v/>
      </c>
      <c r="Q33" s="1327" t="str">
        <f>IF($A$3&lt;&gt;"ชั้น"&amp;'01.ข้อมูลเบื้องต้น'!$H$2,"",IF(VLOOKUP($A33,'02.คีย์เทอม1'!$A$10:$GL$59,131,FALSE)="","",VLOOKUP($A33,'02.คีย์เทอม1'!$A$10:$GL$59,131,FALSE)))</f>
        <v/>
      </c>
      <c r="R33" s="1327" t="str">
        <f>IF($A$3&lt;&gt;"ชั้น"&amp;'01.ข้อมูลเบื้องต้น'!$H$2,"",IF(VLOOKUP($A33,'02.คีย์เทอม1'!$A$10:$GL$59,136,FALSE)="","",VLOOKUP($A33,'02.คีย์เทอม1'!$A$10:$GL$59,136,FALSE)))</f>
        <v/>
      </c>
      <c r="S33" s="1327" t="str">
        <f>IF($A$3&lt;&gt;"ชั้น"&amp;'01.ข้อมูลเบื้องต้น'!$H$2,"",IF(VLOOKUP($A33,'02.คีย์เทอม1'!$A$10:$GL$59,141,FALSE)="","",VLOOKUP($A33,'02.คีย์เทอม1'!$A$10:$GL$59,141,FALSE)))</f>
        <v/>
      </c>
      <c r="T33" s="1327" t="str">
        <f>IF($A$3&lt;&gt;"ชั้น"&amp;'01.ข้อมูลเบื้องต้น'!$H$2,"",IF(VLOOKUP($A33,'02.คีย์เทอม1'!$A$10:$GL$59,146,FALSE)="","",VLOOKUP($A33,'02.คีย์เทอม1'!$A$10:$GL$59,146,FALSE)))</f>
        <v/>
      </c>
      <c r="U33" s="1327" t="str">
        <f>IF($A$3&lt;&gt;"ชั้น"&amp;'01.ข้อมูลเบื้องต้น'!$H$2,"",IF(VLOOKUP($A33,'02.คีย์เทอม1'!$A$10:$GL$59,151,FALSE)="","",VLOOKUP($A33,'02.คีย์เทอม1'!$A$10:$GL$59,151,FALSE)))</f>
        <v/>
      </c>
      <c r="V33" s="1327" t="str">
        <f>IF($A$3&lt;&gt;"ชั้น"&amp;'01.ข้อมูลเบื้องต้น'!$H$2,"",IF(VLOOKUP($A33,'02.คีย์เทอม1'!$A$10:$GL$59,156,FALSE)="","",VLOOKUP($A33,'02.คีย์เทอม1'!$A$10:$GL$59,156,FALSE)))</f>
        <v/>
      </c>
      <c r="W33" s="1327" t="str">
        <f>IF($A$3&lt;&gt;"ชั้น"&amp;'01.ข้อมูลเบื้องต้น'!$H$2,"",IF(VLOOKUP($A33,'02.คีย์เทอม1'!$A$10:$GL$59,161,FALSE)="","",VLOOKUP($A33,'02.คีย์เทอม1'!$A$10:$GL$59,161,FALSE)))</f>
        <v/>
      </c>
      <c r="X33" s="1327" t="str">
        <f>IF($A$3&lt;&gt;"ชั้น"&amp;'01.ข้อมูลเบื้องต้น'!$H$2,"",IF(VLOOKUP($A33,'02.คีย์เทอม1'!$A$10:$GL$59,166,FALSE)="","",VLOOKUP($A33,'02.คีย์เทอม1'!$A$10:$GL$59,166,FALSE)))</f>
        <v/>
      </c>
      <c r="Y33" s="1327" t="str">
        <f>IF($A$3&lt;&gt;"ชั้น"&amp;'01.ข้อมูลเบื้องต้น'!$H$2,"",IF(VLOOKUP($A33,'02.คีย์เทอม1'!$A$10:$GL$59,171,FALSE)="","",VLOOKUP($A33,'02.คีย์เทอม1'!$A$10:$GL$59,171,FALSE)))</f>
        <v/>
      </c>
      <c r="Z33" s="1327" t="str">
        <f>IF($A$3&lt;&gt;"ชั้น"&amp;'01.ข้อมูลเบื้องต้น'!$H$2,"",IF(VLOOKUP($A33,'02.คีย์เทอม1'!$A$10:$GL$59,176,FALSE)="","",VLOOKUP($A33,'02.คีย์เทอม1'!$A$10:$GL$59,176,FALSE)))</f>
        <v/>
      </c>
      <c r="AA33" s="1329" t="str">
        <f>IF($A$3&lt;&gt;"ชั้น"&amp;'01.ข้อมูลเบื้องต้น'!$H$2,"",IF(VLOOKUP($A33,'02.คีย์เทอม1'!$A$10:$GL$59,181,FALSE)="","",VLOOKUP($A33,'02.คีย์เทอม1'!$A$10:$GL$59,181,FALSE)))</f>
        <v/>
      </c>
    </row>
    <row r="34" spans="1:27" s="509" customFormat="1" ht="17.25" customHeight="1">
      <c r="A34" s="1323">
        <v>25</v>
      </c>
      <c r="B34" s="1324" t="str">
        <f>IF('2.ชื่อนักเรียน'!C35="","",'2.ชื่อนักเรียน'!C35)</f>
        <v/>
      </c>
      <c r="C34" s="1325" t="str">
        <f>IF('2.ชื่อนักเรียน'!D35="","",'2.ชื่อนักเรียน'!D35)</f>
        <v/>
      </c>
      <c r="D34" s="1314" t="str">
        <f>IF($A$3&lt;&gt;"ชั้น"&amp;'01.ข้อมูลเบื้องต้น'!$H$2,"",IF(VLOOKUP($A34,'02.คีย์เทอม1'!$A$10:$GL$59,190,FALSE)="","",VLOOKUP($A34,'02.คีย์เทอม1'!$A$10:$GL$59,190,FALSE)))</f>
        <v/>
      </c>
      <c r="E34" s="1327" t="str">
        <f>IF($A$3&lt;&gt;"ชั้น"&amp;'01.ข้อมูลเบื้องต้น'!$H$2,"",IF(VLOOKUP($A34,'02.คีย์เทอม1'!$A$10:$GL$59,194,FALSE)="","",VLOOKUP($A34,'02.คีย์เทอม1'!$A$10:$GL$59,194,FALSE)))</f>
        <v/>
      </c>
      <c r="F34" s="1329" t="str">
        <f>IF($A$3&lt;&gt;"ชั้น"&amp;'01.ข้อมูลเบื้องต้น'!$H$2,"",IF(VLOOKUP($A34,'02.คีย์เทอม1'!$A$10:$GL$59,31,FALSE)="","",VLOOKUP($A34,'02.คีย์เทอม1'!$A$10:$GL$59,31,FALSE)))</f>
        <v/>
      </c>
      <c r="G34" s="1326" t="str">
        <f>IF($A$3&lt;&gt;"ชั้น"&amp;'01.ข้อมูลเบื้องต้น'!$H$2,"",IF(VLOOKUP($A34,'02.คีย์เทอม1'!$A$10:$GL$59,61,FALSE)="","",VLOOKUP($A34,'02.คีย์เทอม1'!$A$10:$GL$59,61,FALSE)))</f>
        <v/>
      </c>
      <c r="H34" s="1327" t="str">
        <f>IF($A$3&lt;&gt;"ชั้น"&amp;'01.ข้อมูลเบื้องต้น'!$H$2,"",IF(VLOOKUP($A34,'02.คีย์เทอม1'!$A$10:$GL$59,66,FALSE)="","",VLOOKUP($A34,'02.คีย์เทอม1'!$A$10:$GL$59,66,FALSE)))</f>
        <v/>
      </c>
      <c r="I34" s="1316" t="str">
        <f>IF($A$3&lt;&gt;"ชั้น"&amp;'01.ข้อมูลเบื้องต้น'!$H$2,"",IF(VLOOKUP($A34,'02.คีย์เทอม1'!$A$10:$GL$59,71,FALSE)="","",VLOOKUP($A34,'02.คีย์เทอม1'!$A$10:$GL$59,71,FALSE)))</f>
        <v/>
      </c>
      <c r="J34" s="1316" t="str">
        <f>IF($A$3&lt;&gt;"ชั้น"&amp;'01.ข้อมูลเบื้องต้น'!$H$2,"",IF(VLOOKUP($A34,'02.คีย์เทอม1'!$A$10:$GL$59,76,FALSE)="","",VLOOKUP($A34,'02.คีย์เทอม1'!$A$10:$GL$59,76,FALSE)))</f>
        <v/>
      </c>
      <c r="K34" s="1316" t="str">
        <f>IF($A$3&lt;&gt;"ชั้น"&amp;'01.ข้อมูลเบื้องต้น'!$H$2,"",IF(VLOOKUP($A34,'02.คีย์เทอม1'!$A$10:$GL$59,81,FALSE)="","",VLOOKUP($A34,'02.คีย์เทอม1'!$A$10:$GL$59,81,FALSE)))</f>
        <v/>
      </c>
      <c r="L34" s="1328" t="str">
        <f>IF($A$3&lt;&gt;"ชั้น"&amp;'01.ข้อมูลเบื้องต้น'!$H$2,"",IF(VLOOKUP($A34,'02.คีย์เทอม1'!$A$10:$GT$59,202,FALSE)="","",VLOOKUP($A34,'02.คีย์เทอม1'!$A$10:$GT$59,202,FALSE)))</f>
        <v/>
      </c>
      <c r="M34" s="1326" t="str">
        <f>IF($A$3&lt;&gt;"ชั้น"&amp;'01.ข้อมูลเบื้องต้น'!$H$2,"",IF(VLOOKUP($A34,'02.คีย์เทอม1'!$A$10:$GL$59,111,FALSE)="","",VLOOKUP($A34,'02.คีย์เทอม1'!$A$10:$GL$59,111,FALSE)))</f>
        <v/>
      </c>
      <c r="N34" s="1327" t="str">
        <f>IF($A$3&lt;&gt;"ชั้น"&amp;'01.ข้อมูลเบื้องต้น'!$H$2,"",IF(VLOOKUP($A34,'02.คีย์เทอม1'!$A$10:$GL$59,116,FALSE)="","",VLOOKUP($A34,'02.คีย์เทอม1'!$A$10:$GL$59,116,FALSE)))</f>
        <v/>
      </c>
      <c r="O34" s="1327" t="str">
        <f>IF($A$3&lt;&gt;"ชั้น"&amp;'01.ข้อมูลเบื้องต้น'!$H$2,"",IF(VLOOKUP($A34,'02.คีย์เทอม1'!$A$10:$GL$59,121,FALSE)="","",VLOOKUP($A34,'02.คีย์เทอม1'!$A$10:$GL$59,121,FALSE)))</f>
        <v/>
      </c>
      <c r="P34" s="1327" t="str">
        <f>IF($A$3&lt;&gt;"ชั้น"&amp;'01.ข้อมูลเบื้องต้น'!$H$2,"",IF(VLOOKUP($A34,'02.คีย์เทอม1'!$A$10:$GL$59,126,FALSE)="","",VLOOKUP($A34,'02.คีย์เทอม1'!$A$10:$GL$59,126,FALSE)))</f>
        <v/>
      </c>
      <c r="Q34" s="1327" t="str">
        <f>IF($A$3&lt;&gt;"ชั้น"&amp;'01.ข้อมูลเบื้องต้น'!$H$2,"",IF(VLOOKUP($A34,'02.คีย์เทอม1'!$A$10:$GL$59,131,FALSE)="","",VLOOKUP($A34,'02.คีย์เทอม1'!$A$10:$GL$59,131,FALSE)))</f>
        <v/>
      </c>
      <c r="R34" s="1327" t="str">
        <f>IF($A$3&lt;&gt;"ชั้น"&amp;'01.ข้อมูลเบื้องต้น'!$H$2,"",IF(VLOOKUP($A34,'02.คีย์เทอม1'!$A$10:$GL$59,136,FALSE)="","",VLOOKUP($A34,'02.คีย์เทอม1'!$A$10:$GL$59,136,FALSE)))</f>
        <v/>
      </c>
      <c r="S34" s="1327" t="str">
        <f>IF($A$3&lt;&gt;"ชั้น"&amp;'01.ข้อมูลเบื้องต้น'!$H$2,"",IF(VLOOKUP($A34,'02.คีย์เทอม1'!$A$10:$GL$59,141,FALSE)="","",VLOOKUP($A34,'02.คีย์เทอม1'!$A$10:$GL$59,141,FALSE)))</f>
        <v/>
      </c>
      <c r="T34" s="1327" t="str">
        <f>IF($A$3&lt;&gt;"ชั้น"&amp;'01.ข้อมูลเบื้องต้น'!$H$2,"",IF(VLOOKUP($A34,'02.คีย์เทอม1'!$A$10:$GL$59,146,FALSE)="","",VLOOKUP($A34,'02.คีย์เทอม1'!$A$10:$GL$59,146,FALSE)))</f>
        <v/>
      </c>
      <c r="U34" s="1327" t="str">
        <f>IF($A$3&lt;&gt;"ชั้น"&amp;'01.ข้อมูลเบื้องต้น'!$H$2,"",IF(VLOOKUP($A34,'02.คีย์เทอม1'!$A$10:$GL$59,151,FALSE)="","",VLOOKUP($A34,'02.คีย์เทอม1'!$A$10:$GL$59,151,FALSE)))</f>
        <v/>
      </c>
      <c r="V34" s="1327" t="str">
        <f>IF($A$3&lt;&gt;"ชั้น"&amp;'01.ข้อมูลเบื้องต้น'!$H$2,"",IF(VLOOKUP($A34,'02.คีย์เทอม1'!$A$10:$GL$59,156,FALSE)="","",VLOOKUP($A34,'02.คีย์เทอม1'!$A$10:$GL$59,156,FALSE)))</f>
        <v/>
      </c>
      <c r="W34" s="1327" t="str">
        <f>IF($A$3&lt;&gt;"ชั้น"&amp;'01.ข้อมูลเบื้องต้น'!$H$2,"",IF(VLOOKUP($A34,'02.คีย์เทอม1'!$A$10:$GL$59,161,FALSE)="","",VLOOKUP($A34,'02.คีย์เทอม1'!$A$10:$GL$59,161,FALSE)))</f>
        <v/>
      </c>
      <c r="X34" s="1327" t="str">
        <f>IF($A$3&lt;&gt;"ชั้น"&amp;'01.ข้อมูลเบื้องต้น'!$H$2,"",IF(VLOOKUP($A34,'02.คีย์เทอม1'!$A$10:$GL$59,166,FALSE)="","",VLOOKUP($A34,'02.คีย์เทอม1'!$A$10:$GL$59,166,FALSE)))</f>
        <v/>
      </c>
      <c r="Y34" s="1327" t="str">
        <f>IF($A$3&lt;&gt;"ชั้น"&amp;'01.ข้อมูลเบื้องต้น'!$H$2,"",IF(VLOOKUP($A34,'02.คีย์เทอม1'!$A$10:$GL$59,171,FALSE)="","",VLOOKUP($A34,'02.คีย์เทอม1'!$A$10:$GL$59,171,FALSE)))</f>
        <v/>
      </c>
      <c r="Z34" s="1327" t="str">
        <f>IF($A$3&lt;&gt;"ชั้น"&amp;'01.ข้อมูลเบื้องต้น'!$H$2,"",IF(VLOOKUP($A34,'02.คีย์เทอม1'!$A$10:$GL$59,176,FALSE)="","",VLOOKUP($A34,'02.คีย์เทอม1'!$A$10:$GL$59,176,FALSE)))</f>
        <v/>
      </c>
      <c r="AA34" s="1329" t="str">
        <f>IF($A$3&lt;&gt;"ชั้น"&amp;'01.ข้อมูลเบื้องต้น'!$H$2,"",IF(VLOOKUP($A34,'02.คีย์เทอม1'!$A$10:$GL$59,181,FALSE)="","",VLOOKUP($A34,'02.คีย์เทอม1'!$A$10:$GL$59,181,FALSE)))</f>
        <v/>
      </c>
    </row>
    <row r="35" spans="1:27" s="509" customFormat="1" ht="17.25" customHeight="1">
      <c r="A35" s="1323">
        <v>26</v>
      </c>
      <c r="B35" s="1324" t="str">
        <f>IF('2.ชื่อนักเรียน'!C36="","",'2.ชื่อนักเรียน'!C36)</f>
        <v/>
      </c>
      <c r="C35" s="1325" t="str">
        <f>IF('2.ชื่อนักเรียน'!D36="","",'2.ชื่อนักเรียน'!D36)</f>
        <v/>
      </c>
      <c r="D35" s="1314" t="str">
        <f>IF($A$3&lt;&gt;"ชั้น"&amp;'01.ข้อมูลเบื้องต้น'!$H$2,"",IF(VLOOKUP($A35,'02.คีย์เทอม1'!$A$10:$GL$59,190,FALSE)="","",VLOOKUP($A35,'02.คีย์เทอม1'!$A$10:$GL$59,190,FALSE)))</f>
        <v/>
      </c>
      <c r="E35" s="1327" t="str">
        <f>IF($A$3&lt;&gt;"ชั้น"&amp;'01.ข้อมูลเบื้องต้น'!$H$2,"",IF(VLOOKUP($A35,'02.คีย์เทอม1'!$A$10:$GL$59,194,FALSE)="","",VLOOKUP($A35,'02.คีย์เทอม1'!$A$10:$GL$59,194,FALSE)))</f>
        <v/>
      </c>
      <c r="F35" s="1329" t="str">
        <f>IF($A$3&lt;&gt;"ชั้น"&amp;'01.ข้อมูลเบื้องต้น'!$H$2,"",IF(VLOOKUP($A35,'02.คีย์เทอม1'!$A$10:$GL$59,31,FALSE)="","",VLOOKUP($A35,'02.คีย์เทอม1'!$A$10:$GL$59,31,FALSE)))</f>
        <v/>
      </c>
      <c r="G35" s="1326" t="str">
        <f>IF($A$3&lt;&gt;"ชั้น"&amp;'01.ข้อมูลเบื้องต้น'!$H$2,"",IF(VLOOKUP($A35,'02.คีย์เทอม1'!$A$10:$GL$59,61,FALSE)="","",VLOOKUP($A35,'02.คีย์เทอม1'!$A$10:$GL$59,61,FALSE)))</f>
        <v/>
      </c>
      <c r="H35" s="1327" t="str">
        <f>IF($A$3&lt;&gt;"ชั้น"&amp;'01.ข้อมูลเบื้องต้น'!$H$2,"",IF(VLOOKUP($A35,'02.คีย์เทอม1'!$A$10:$GL$59,66,FALSE)="","",VLOOKUP($A35,'02.คีย์เทอม1'!$A$10:$GL$59,66,FALSE)))</f>
        <v/>
      </c>
      <c r="I35" s="1316" t="str">
        <f>IF($A$3&lt;&gt;"ชั้น"&amp;'01.ข้อมูลเบื้องต้น'!$H$2,"",IF(VLOOKUP($A35,'02.คีย์เทอม1'!$A$10:$GL$59,71,FALSE)="","",VLOOKUP($A35,'02.คีย์เทอม1'!$A$10:$GL$59,71,FALSE)))</f>
        <v/>
      </c>
      <c r="J35" s="1316" t="str">
        <f>IF($A$3&lt;&gt;"ชั้น"&amp;'01.ข้อมูลเบื้องต้น'!$H$2,"",IF(VLOOKUP($A35,'02.คีย์เทอม1'!$A$10:$GL$59,76,FALSE)="","",VLOOKUP($A35,'02.คีย์เทอม1'!$A$10:$GL$59,76,FALSE)))</f>
        <v/>
      </c>
      <c r="K35" s="1316" t="str">
        <f>IF($A$3&lt;&gt;"ชั้น"&amp;'01.ข้อมูลเบื้องต้น'!$H$2,"",IF(VLOOKUP($A35,'02.คีย์เทอม1'!$A$10:$GL$59,81,FALSE)="","",VLOOKUP($A35,'02.คีย์เทอม1'!$A$10:$GL$59,81,FALSE)))</f>
        <v/>
      </c>
      <c r="L35" s="1328" t="str">
        <f>IF($A$3&lt;&gt;"ชั้น"&amp;'01.ข้อมูลเบื้องต้น'!$H$2,"",IF(VLOOKUP($A35,'02.คีย์เทอม1'!$A$10:$GT$59,202,FALSE)="","",VLOOKUP($A35,'02.คีย์เทอม1'!$A$10:$GT$59,202,FALSE)))</f>
        <v/>
      </c>
      <c r="M35" s="1326" t="str">
        <f>IF($A$3&lt;&gt;"ชั้น"&amp;'01.ข้อมูลเบื้องต้น'!$H$2,"",IF(VLOOKUP($A35,'02.คีย์เทอม1'!$A$10:$GL$59,111,FALSE)="","",VLOOKUP($A35,'02.คีย์เทอม1'!$A$10:$GL$59,111,FALSE)))</f>
        <v/>
      </c>
      <c r="N35" s="1327" t="str">
        <f>IF($A$3&lt;&gt;"ชั้น"&amp;'01.ข้อมูลเบื้องต้น'!$H$2,"",IF(VLOOKUP($A35,'02.คีย์เทอม1'!$A$10:$GL$59,116,FALSE)="","",VLOOKUP($A35,'02.คีย์เทอม1'!$A$10:$GL$59,116,FALSE)))</f>
        <v/>
      </c>
      <c r="O35" s="1327" t="str">
        <f>IF($A$3&lt;&gt;"ชั้น"&amp;'01.ข้อมูลเบื้องต้น'!$H$2,"",IF(VLOOKUP($A35,'02.คีย์เทอม1'!$A$10:$GL$59,121,FALSE)="","",VLOOKUP($A35,'02.คีย์เทอม1'!$A$10:$GL$59,121,FALSE)))</f>
        <v/>
      </c>
      <c r="P35" s="1327" t="str">
        <f>IF($A$3&lt;&gt;"ชั้น"&amp;'01.ข้อมูลเบื้องต้น'!$H$2,"",IF(VLOOKUP($A35,'02.คีย์เทอม1'!$A$10:$GL$59,126,FALSE)="","",VLOOKUP($A35,'02.คีย์เทอม1'!$A$10:$GL$59,126,FALSE)))</f>
        <v/>
      </c>
      <c r="Q35" s="1327" t="str">
        <f>IF($A$3&lt;&gt;"ชั้น"&amp;'01.ข้อมูลเบื้องต้น'!$H$2,"",IF(VLOOKUP($A35,'02.คีย์เทอม1'!$A$10:$GL$59,131,FALSE)="","",VLOOKUP($A35,'02.คีย์เทอม1'!$A$10:$GL$59,131,FALSE)))</f>
        <v/>
      </c>
      <c r="R35" s="1327" t="str">
        <f>IF($A$3&lt;&gt;"ชั้น"&amp;'01.ข้อมูลเบื้องต้น'!$H$2,"",IF(VLOOKUP($A35,'02.คีย์เทอม1'!$A$10:$GL$59,136,FALSE)="","",VLOOKUP($A35,'02.คีย์เทอม1'!$A$10:$GL$59,136,FALSE)))</f>
        <v/>
      </c>
      <c r="S35" s="1327" t="str">
        <f>IF($A$3&lt;&gt;"ชั้น"&amp;'01.ข้อมูลเบื้องต้น'!$H$2,"",IF(VLOOKUP($A35,'02.คีย์เทอม1'!$A$10:$GL$59,141,FALSE)="","",VLOOKUP($A35,'02.คีย์เทอม1'!$A$10:$GL$59,141,FALSE)))</f>
        <v/>
      </c>
      <c r="T35" s="1327" t="str">
        <f>IF($A$3&lt;&gt;"ชั้น"&amp;'01.ข้อมูลเบื้องต้น'!$H$2,"",IF(VLOOKUP($A35,'02.คีย์เทอม1'!$A$10:$GL$59,146,FALSE)="","",VLOOKUP($A35,'02.คีย์เทอม1'!$A$10:$GL$59,146,FALSE)))</f>
        <v/>
      </c>
      <c r="U35" s="1327" t="str">
        <f>IF($A$3&lt;&gt;"ชั้น"&amp;'01.ข้อมูลเบื้องต้น'!$H$2,"",IF(VLOOKUP($A35,'02.คีย์เทอม1'!$A$10:$GL$59,151,FALSE)="","",VLOOKUP($A35,'02.คีย์เทอม1'!$A$10:$GL$59,151,FALSE)))</f>
        <v/>
      </c>
      <c r="V35" s="1327" t="str">
        <f>IF($A$3&lt;&gt;"ชั้น"&amp;'01.ข้อมูลเบื้องต้น'!$H$2,"",IF(VLOOKUP($A35,'02.คีย์เทอม1'!$A$10:$GL$59,156,FALSE)="","",VLOOKUP($A35,'02.คีย์เทอม1'!$A$10:$GL$59,156,FALSE)))</f>
        <v/>
      </c>
      <c r="W35" s="1327" t="str">
        <f>IF($A$3&lt;&gt;"ชั้น"&amp;'01.ข้อมูลเบื้องต้น'!$H$2,"",IF(VLOOKUP($A35,'02.คีย์เทอม1'!$A$10:$GL$59,161,FALSE)="","",VLOOKUP($A35,'02.คีย์เทอม1'!$A$10:$GL$59,161,FALSE)))</f>
        <v/>
      </c>
      <c r="X35" s="1327" t="str">
        <f>IF($A$3&lt;&gt;"ชั้น"&amp;'01.ข้อมูลเบื้องต้น'!$H$2,"",IF(VLOOKUP($A35,'02.คีย์เทอม1'!$A$10:$GL$59,166,FALSE)="","",VLOOKUP($A35,'02.คีย์เทอม1'!$A$10:$GL$59,166,FALSE)))</f>
        <v/>
      </c>
      <c r="Y35" s="1327" t="str">
        <f>IF($A$3&lt;&gt;"ชั้น"&amp;'01.ข้อมูลเบื้องต้น'!$H$2,"",IF(VLOOKUP($A35,'02.คีย์เทอม1'!$A$10:$GL$59,171,FALSE)="","",VLOOKUP($A35,'02.คีย์เทอม1'!$A$10:$GL$59,171,FALSE)))</f>
        <v/>
      </c>
      <c r="Z35" s="1327" t="str">
        <f>IF($A$3&lt;&gt;"ชั้น"&amp;'01.ข้อมูลเบื้องต้น'!$H$2,"",IF(VLOOKUP($A35,'02.คีย์เทอม1'!$A$10:$GL$59,176,FALSE)="","",VLOOKUP($A35,'02.คีย์เทอม1'!$A$10:$GL$59,176,FALSE)))</f>
        <v/>
      </c>
      <c r="AA35" s="1329" t="str">
        <f>IF($A$3&lt;&gt;"ชั้น"&amp;'01.ข้อมูลเบื้องต้น'!$H$2,"",IF(VLOOKUP($A35,'02.คีย์เทอม1'!$A$10:$GL$59,181,FALSE)="","",VLOOKUP($A35,'02.คีย์เทอม1'!$A$10:$GL$59,181,FALSE)))</f>
        <v/>
      </c>
    </row>
    <row r="36" spans="1:27" s="509" customFormat="1" ht="17.25" customHeight="1">
      <c r="A36" s="1323">
        <v>27</v>
      </c>
      <c r="B36" s="1324" t="str">
        <f>IF('2.ชื่อนักเรียน'!C37="","",'2.ชื่อนักเรียน'!C37)</f>
        <v/>
      </c>
      <c r="C36" s="1325" t="str">
        <f>IF('2.ชื่อนักเรียน'!D37="","",'2.ชื่อนักเรียน'!D37)</f>
        <v/>
      </c>
      <c r="D36" s="1314" t="str">
        <f>IF($A$3&lt;&gt;"ชั้น"&amp;'01.ข้อมูลเบื้องต้น'!$H$2,"",IF(VLOOKUP($A36,'02.คีย์เทอม1'!$A$10:$GL$59,190,FALSE)="","",VLOOKUP($A36,'02.คีย์เทอม1'!$A$10:$GL$59,190,FALSE)))</f>
        <v/>
      </c>
      <c r="E36" s="1327" t="str">
        <f>IF($A$3&lt;&gt;"ชั้น"&amp;'01.ข้อมูลเบื้องต้น'!$H$2,"",IF(VLOOKUP($A36,'02.คีย์เทอม1'!$A$10:$GL$59,194,FALSE)="","",VLOOKUP($A36,'02.คีย์เทอม1'!$A$10:$GL$59,194,FALSE)))</f>
        <v/>
      </c>
      <c r="F36" s="1329" t="str">
        <f>IF($A$3&lt;&gt;"ชั้น"&amp;'01.ข้อมูลเบื้องต้น'!$H$2,"",IF(VLOOKUP($A36,'02.คีย์เทอม1'!$A$10:$GL$59,31,FALSE)="","",VLOOKUP($A36,'02.คีย์เทอม1'!$A$10:$GL$59,31,FALSE)))</f>
        <v/>
      </c>
      <c r="G36" s="1326" t="str">
        <f>IF($A$3&lt;&gt;"ชั้น"&amp;'01.ข้อมูลเบื้องต้น'!$H$2,"",IF(VLOOKUP($A36,'02.คีย์เทอม1'!$A$10:$GL$59,61,FALSE)="","",VLOOKUP($A36,'02.คีย์เทอม1'!$A$10:$GL$59,61,FALSE)))</f>
        <v/>
      </c>
      <c r="H36" s="1327" t="str">
        <f>IF($A$3&lt;&gt;"ชั้น"&amp;'01.ข้อมูลเบื้องต้น'!$H$2,"",IF(VLOOKUP($A36,'02.คีย์เทอม1'!$A$10:$GL$59,66,FALSE)="","",VLOOKUP($A36,'02.คีย์เทอม1'!$A$10:$GL$59,66,FALSE)))</f>
        <v/>
      </c>
      <c r="I36" s="1316" t="str">
        <f>IF($A$3&lt;&gt;"ชั้น"&amp;'01.ข้อมูลเบื้องต้น'!$H$2,"",IF(VLOOKUP($A36,'02.คีย์เทอม1'!$A$10:$GL$59,71,FALSE)="","",VLOOKUP($A36,'02.คีย์เทอม1'!$A$10:$GL$59,71,FALSE)))</f>
        <v/>
      </c>
      <c r="J36" s="1316" t="str">
        <f>IF($A$3&lt;&gt;"ชั้น"&amp;'01.ข้อมูลเบื้องต้น'!$H$2,"",IF(VLOOKUP($A36,'02.คีย์เทอม1'!$A$10:$GL$59,76,FALSE)="","",VLOOKUP($A36,'02.คีย์เทอม1'!$A$10:$GL$59,76,FALSE)))</f>
        <v/>
      </c>
      <c r="K36" s="1316" t="str">
        <f>IF($A$3&lt;&gt;"ชั้น"&amp;'01.ข้อมูลเบื้องต้น'!$H$2,"",IF(VLOOKUP($A36,'02.คีย์เทอม1'!$A$10:$GL$59,81,FALSE)="","",VLOOKUP($A36,'02.คีย์เทอม1'!$A$10:$GL$59,81,FALSE)))</f>
        <v/>
      </c>
      <c r="L36" s="1328" t="str">
        <f>IF($A$3&lt;&gt;"ชั้น"&amp;'01.ข้อมูลเบื้องต้น'!$H$2,"",IF(VLOOKUP($A36,'02.คีย์เทอม1'!$A$10:$GT$59,202,FALSE)="","",VLOOKUP($A36,'02.คีย์เทอม1'!$A$10:$GT$59,202,FALSE)))</f>
        <v/>
      </c>
      <c r="M36" s="1326" t="str">
        <f>IF($A$3&lt;&gt;"ชั้น"&amp;'01.ข้อมูลเบื้องต้น'!$H$2,"",IF(VLOOKUP($A36,'02.คีย์เทอม1'!$A$10:$GL$59,111,FALSE)="","",VLOOKUP($A36,'02.คีย์เทอม1'!$A$10:$GL$59,111,FALSE)))</f>
        <v/>
      </c>
      <c r="N36" s="1327" t="str">
        <f>IF($A$3&lt;&gt;"ชั้น"&amp;'01.ข้อมูลเบื้องต้น'!$H$2,"",IF(VLOOKUP($A36,'02.คีย์เทอม1'!$A$10:$GL$59,116,FALSE)="","",VLOOKUP($A36,'02.คีย์เทอม1'!$A$10:$GL$59,116,FALSE)))</f>
        <v/>
      </c>
      <c r="O36" s="1327" t="str">
        <f>IF($A$3&lt;&gt;"ชั้น"&amp;'01.ข้อมูลเบื้องต้น'!$H$2,"",IF(VLOOKUP($A36,'02.คีย์เทอม1'!$A$10:$GL$59,121,FALSE)="","",VLOOKUP($A36,'02.คีย์เทอม1'!$A$10:$GL$59,121,FALSE)))</f>
        <v/>
      </c>
      <c r="P36" s="1327" t="str">
        <f>IF($A$3&lt;&gt;"ชั้น"&amp;'01.ข้อมูลเบื้องต้น'!$H$2,"",IF(VLOOKUP($A36,'02.คีย์เทอม1'!$A$10:$GL$59,126,FALSE)="","",VLOOKUP($A36,'02.คีย์เทอม1'!$A$10:$GL$59,126,FALSE)))</f>
        <v/>
      </c>
      <c r="Q36" s="1327" t="str">
        <f>IF($A$3&lt;&gt;"ชั้น"&amp;'01.ข้อมูลเบื้องต้น'!$H$2,"",IF(VLOOKUP($A36,'02.คีย์เทอม1'!$A$10:$GL$59,131,FALSE)="","",VLOOKUP($A36,'02.คีย์เทอม1'!$A$10:$GL$59,131,FALSE)))</f>
        <v/>
      </c>
      <c r="R36" s="1327" t="str">
        <f>IF($A$3&lt;&gt;"ชั้น"&amp;'01.ข้อมูลเบื้องต้น'!$H$2,"",IF(VLOOKUP($A36,'02.คีย์เทอม1'!$A$10:$GL$59,136,FALSE)="","",VLOOKUP($A36,'02.คีย์เทอม1'!$A$10:$GL$59,136,FALSE)))</f>
        <v/>
      </c>
      <c r="S36" s="1327" t="str">
        <f>IF($A$3&lt;&gt;"ชั้น"&amp;'01.ข้อมูลเบื้องต้น'!$H$2,"",IF(VLOOKUP($A36,'02.คีย์เทอม1'!$A$10:$GL$59,141,FALSE)="","",VLOOKUP($A36,'02.คีย์เทอม1'!$A$10:$GL$59,141,FALSE)))</f>
        <v/>
      </c>
      <c r="T36" s="1327" t="str">
        <f>IF($A$3&lt;&gt;"ชั้น"&amp;'01.ข้อมูลเบื้องต้น'!$H$2,"",IF(VLOOKUP($A36,'02.คีย์เทอม1'!$A$10:$GL$59,146,FALSE)="","",VLOOKUP($A36,'02.คีย์เทอม1'!$A$10:$GL$59,146,FALSE)))</f>
        <v/>
      </c>
      <c r="U36" s="1327" t="str">
        <f>IF($A$3&lt;&gt;"ชั้น"&amp;'01.ข้อมูลเบื้องต้น'!$H$2,"",IF(VLOOKUP($A36,'02.คีย์เทอม1'!$A$10:$GL$59,151,FALSE)="","",VLOOKUP($A36,'02.คีย์เทอม1'!$A$10:$GL$59,151,FALSE)))</f>
        <v/>
      </c>
      <c r="V36" s="1327" t="str">
        <f>IF($A$3&lt;&gt;"ชั้น"&amp;'01.ข้อมูลเบื้องต้น'!$H$2,"",IF(VLOOKUP($A36,'02.คีย์เทอม1'!$A$10:$GL$59,156,FALSE)="","",VLOOKUP($A36,'02.คีย์เทอม1'!$A$10:$GL$59,156,FALSE)))</f>
        <v/>
      </c>
      <c r="W36" s="1327" t="str">
        <f>IF($A$3&lt;&gt;"ชั้น"&amp;'01.ข้อมูลเบื้องต้น'!$H$2,"",IF(VLOOKUP($A36,'02.คีย์เทอม1'!$A$10:$GL$59,161,FALSE)="","",VLOOKUP($A36,'02.คีย์เทอม1'!$A$10:$GL$59,161,FALSE)))</f>
        <v/>
      </c>
      <c r="X36" s="1327" t="str">
        <f>IF($A$3&lt;&gt;"ชั้น"&amp;'01.ข้อมูลเบื้องต้น'!$H$2,"",IF(VLOOKUP($A36,'02.คีย์เทอม1'!$A$10:$GL$59,166,FALSE)="","",VLOOKUP($A36,'02.คีย์เทอม1'!$A$10:$GL$59,166,FALSE)))</f>
        <v/>
      </c>
      <c r="Y36" s="1327" t="str">
        <f>IF($A$3&lt;&gt;"ชั้น"&amp;'01.ข้อมูลเบื้องต้น'!$H$2,"",IF(VLOOKUP($A36,'02.คีย์เทอม1'!$A$10:$GL$59,171,FALSE)="","",VLOOKUP($A36,'02.คีย์เทอม1'!$A$10:$GL$59,171,FALSE)))</f>
        <v/>
      </c>
      <c r="Z36" s="1327" t="str">
        <f>IF($A$3&lt;&gt;"ชั้น"&amp;'01.ข้อมูลเบื้องต้น'!$H$2,"",IF(VLOOKUP($A36,'02.คีย์เทอม1'!$A$10:$GL$59,176,FALSE)="","",VLOOKUP($A36,'02.คีย์เทอม1'!$A$10:$GL$59,176,FALSE)))</f>
        <v/>
      </c>
      <c r="AA36" s="1329" t="str">
        <f>IF($A$3&lt;&gt;"ชั้น"&amp;'01.ข้อมูลเบื้องต้น'!$H$2,"",IF(VLOOKUP($A36,'02.คีย์เทอม1'!$A$10:$GL$59,181,FALSE)="","",VLOOKUP($A36,'02.คีย์เทอม1'!$A$10:$GL$59,181,FALSE)))</f>
        <v/>
      </c>
    </row>
    <row r="37" spans="1:27" s="509" customFormat="1" ht="17.25" customHeight="1">
      <c r="A37" s="1323">
        <v>28</v>
      </c>
      <c r="B37" s="1324" t="str">
        <f>IF('2.ชื่อนักเรียน'!C38="","",'2.ชื่อนักเรียน'!C38)</f>
        <v/>
      </c>
      <c r="C37" s="1325" t="str">
        <f>IF('2.ชื่อนักเรียน'!D38="","",'2.ชื่อนักเรียน'!D38)</f>
        <v/>
      </c>
      <c r="D37" s="1314" t="str">
        <f>IF($A$3&lt;&gt;"ชั้น"&amp;'01.ข้อมูลเบื้องต้น'!$H$2,"",IF(VLOOKUP($A37,'02.คีย์เทอม1'!$A$10:$GL$59,190,FALSE)="","",VLOOKUP($A37,'02.คีย์เทอม1'!$A$10:$GL$59,190,FALSE)))</f>
        <v/>
      </c>
      <c r="E37" s="1327" t="str">
        <f>IF($A$3&lt;&gt;"ชั้น"&amp;'01.ข้อมูลเบื้องต้น'!$H$2,"",IF(VLOOKUP($A37,'02.คีย์เทอม1'!$A$10:$GL$59,194,FALSE)="","",VLOOKUP($A37,'02.คีย์เทอม1'!$A$10:$GL$59,194,FALSE)))</f>
        <v/>
      </c>
      <c r="F37" s="1329" t="str">
        <f>IF($A$3&lt;&gt;"ชั้น"&amp;'01.ข้อมูลเบื้องต้น'!$H$2,"",IF(VLOOKUP($A37,'02.คีย์เทอม1'!$A$10:$GL$59,31,FALSE)="","",VLOOKUP($A37,'02.คีย์เทอม1'!$A$10:$GL$59,31,FALSE)))</f>
        <v/>
      </c>
      <c r="G37" s="1326" t="str">
        <f>IF($A$3&lt;&gt;"ชั้น"&amp;'01.ข้อมูลเบื้องต้น'!$H$2,"",IF(VLOOKUP($A37,'02.คีย์เทอม1'!$A$10:$GL$59,61,FALSE)="","",VLOOKUP($A37,'02.คีย์เทอม1'!$A$10:$GL$59,61,FALSE)))</f>
        <v/>
      </c>
      <c r="H37" s="1327" t="str">
        <f>IF($A$3&lt;&gt;"ชั้น"&amp;'01.ข้อมูลเบื้องต้น'!$H$2,"",IF(VLOOKUP($A37,'02.คีย์เทอม1'!$A$10:$GL$59,66,FALSE)="","",VLOOKUP($A37,'02.คีย์เทอม1'!$A$10:$GL$59,66,FALSE)))</f>
        <v/>
      </c>
      <c r="I37" s="1316" t="str">
        <f>IF($A$3&lt;&gt;"ชั้น"&amp;'01.ข้อมูลเบื้องต้น'!$H$2,"",IF(VLOOKUP($A37,'02.คีย์เทอม1'!$A$10:$GL$59,71,FALSE)="","",VLOOKUP($A37,'02.คีย์เทอม1'!$A$10:$GL$59,71,FALSE)))</f>
        <v/>
      </c>
      <c r="J37" s="1316" t="str">
        <f>IF($A$3&lt;&gt;"ชั้น"&amp;'01.ข้อมูลเบื้องต้น'!$H$2,"",IF(VLOOKUP($A37,'02.คีย์เทอม1'!$A$10:$GL$59,76,FALSE)="","",VLOOKUP($A37,'02.คีย์เทอม1'!$A$10:$GL$59,76,FALSE)))</f>
        <v/>
      </c>
      <c r="K37" s="1316" t="str">
        <f>IF($A$3&lt;&gt;"ชั้น"&amp;'01.ข้อมูลเบื้องต้น'!$H$2,"",IF(VLOOKUP($A37,'02.คีย์เทอม1'!$A$10:$GL$59,81,FALSE)="","",VLOOKUP($A37,'02.คีย์เทอม1'!$A$10:$GL$59,81,FALSE)))</f>
        <v/>
      </c>
      <c r="L37" s="1328" t="str">
        <f>IF($A$3&lt;&gt;"ชั้น"&amp;'01.ข้อมูลเบื้องต้น'!$H$2,"",IF(VLOOKUP($A37,'02.คีย์เทอม1'!$A$10:$GT$59,202,FALSE)="","",VLOOKUP($A37,'02.คีย์เทอม1'!$A$10:$GT$59,202,FALSE)))</f>
        <v/>
      </c>
      <c r="M37" s="1326" t="str">
        <f>IF($A$3&lt;&gt;"ชั้น"&amp;'01.ข้อมูลเบื้องต้น'!$H$2,"",IF(VLOOKUP($A37,'02.คีย์เทอม1'!$A$10:$GL$59,111,FALSE)="","",VLOOKUP($A37,'02.คีย์เทอม1'!$A$10:$GL$59,111,FALSE)))</f>
        <v/>
      </c>
      <c r="N37" s="1327" t="str">
        <f>IF($A$3&lt;&gt;"ชั้น"&amp;'01.ข้อมูลเบื้องต้น'!$H$2,"",IF(VLOOKUP($A37,'02.คีย์เทอม1'!$A$10:$GL$59,116,FALSE)="","",VLOOKUP($A37,'02.คีย์เทอม1'!$A$10:$GL$59,116,FALSE)))</f>
        <v/>
      </c>
      <c r="O37" s="1327" t="str">
        <f>IF($A$3&lt;&gt;"ชั้น"&amp;'01.ข้อมูลเบื้องต้น'!$H$2,"",IF(VLOOKUP($A37,'02.คีย์เทอม1'!$A$10:$GL$59,121,FALSE)="","",VLOOKUP($A37,'02.คีย์เทอม1'!$A$10:$GL$59,121,FALSE)))</f>
        <v/>
      </c>
      <c r="P37" s="1327" t="str">
        <f>IF($A$3&lt;&gt;"ชั้น"&amp;'01.ข้อมูลเบื้องต้น'!$H$2,"",IF(VLOOKUP($A37,'02.คีย์เทอม1'!$A$10:$GL$59,126,FALSE)="","",VLOOKUP($A37,'02.คีย์เทอม1'!$A$10:$GL$59,126,FALSE)))</f>
        <v/>
      </c>
      <c r="Q37" s="1327" t="str">
        <f>IF($A$3&lt;&gt;"ชั้น"&amp;'01.ข้อมูลเบื้องต้น'!$H$2,"",IF(VLOOKUP($A37,'02.คีย์เทอม1'!$A$10:$GL$59,131,FALSE)="","",VLOOKUP($A37,'02.คีย์เทอม1'!$A$10:$GL$59,131,FALSE)))</f>
        <v/>
      </c>
      <c r="R37" s="1327" t="str">
        <f>IF($A$3&lt;&gt;"ชั้น"&amp;'01.ข้อมูลเบื้องต้น'!$H$2,"",IF(VLOOKUP($A37,'02.คีย์เทอม1'!$A$10:$GL$59,136,FALSE)="","",VLOOKUP($A37,'02.คีย์เทอม1'!$A$10:$GL$59,136,FALSE)))</f>
        <v/>
      </c>
      <c r="S37" s="1327" t="str">
        <f>IF($A$3&lt;&gt;"ชั้น"&amp;'01.ข้อมูลเบื้องต้น'!$H$2,"",IF(VLOOKUP($A37,'02.คีย์เทอม1'!$A$10:$GL$59,141,FALSE)="","",VLOOKUP($A37,'02.คีย์เทอม1'!$A$10:$GL$59,141,FALSE)))</f>
        <v/>
      </c>
      <c r="T37" s="1327" t="str">
        <f>IF($A$3&lt;&gt;"ชั้น"&amp;'01.ข้อมูลเบื้องต้น'!$H$2,"",IF(VLOOKUP($A37,'02.คีย์เทอม1'!$A$10:$GL$59,146,FALSE)="","",VLOOKUP($A37,'02.คีย์เทอม1'!$A$10:$GL$59,146,FALSE)))</f>
        <v/>
      </c>
      <c r="U37" s="1327" t="str">
        <f>IF($A$3&lt;&gt;"ชั้น"&amp;'01.ข้อมูลเบื้องต้น'!$H$2,"",IF(VLOOKUP($A37,'02.คีย์เทอม1'!$A$10:$GL$59,151,FALSE)="","",VLOOKUP($A37,'02.คีย์เทอม1'!$A$10:$GL$59,151,FALSE)))</f>
        <v/>
      </c>
      <c r="V37" s="1327" t="str">
        <f>IF($A$3&lt;&gt;"ชั้น"&amp;'01.ข้อมูลเบื้องต้น'!$H$2,"",IF(VLOOKUP($A37,'02.คีย์เทอม1'!$A$10:$GL$59,156,FALSE)="","",VLOOKUP($A37,'02.คีย์เทอม1'!$A$10:$GL$59,156,FALSE)))</f>
        <v/>
      </c>
      <c r="W37" s="1327" t="str">
        <f>IF($A$3&lt;&gt;"ชั้น"&amp;'01.ข้อมูลเบื้องต้น'!$H$2,"",IF(VLOOKUP($A37,'02.คีย์เทอม1'!$A$10:$GL$59,161,FALSE)="","",VLOOKUP($A37,'02.คีย์เทอม1'!$A$10:$GL$59,161,FALSE)))</f>
        <v/>
      </c>
      <c r="X37" s="1327" t="str">
        <f>IF($A$3&lt;&gt;"ชั้น"&amp;'01.ข้อมูลเบื้องต้น'!$H$2,"",IF(VLOOKUP($A37,'02.คีย์เทอม1'!$A$10:$GL$59,166,FALSE)="","",VLOOKUP($A37,'02.คีย์เทอม1'!$A$10:$GL$59,166,FALSE)))</f>
        <v/>
      </c>
      <c r="Y37" s="1327" t="str">
        <f>IF($A$3&lt;&gt;"ชั้น"&amp;'01.ข้อมูลเบื้องต้น'!$H$2,"",IF(VLOOKUP($A37,'02.คีย์เทอม1'!$A$10:$GL$59,171,FALSE)="","",VLOOKUP($A37,'02.คีย์เทอม1'!$A$10:$GL$59,171,FALSE)))</f>
        <v/>
      </c>
      <c r="Z37" s="1327" t="str">
        <f>IF($A$3&lt;&gt;"ชั้น"&amp;'01.ข้อมูลเบื้องต้น'!$H$2,"",IF(VLOOKUP($A37,'02.คีย์เทอม1'!$A$10:$GL$59,176,FALSE)="","",VLOOKUP($A37,'02.คีย์เทอม1'!$A$10:$GL$59,176,FALSE)))</f>
        <v/>
      </c>
      <c r="AA37" s="1329" t="str">
        <f>IF($A$3&lt;&gt;"ชั้น"&amp;'01.ข้อมูลเบื้องต้น'!$H$2,"",IF(VLOOKUP($A37,'02.คีย์เทอม1'!$A$10:$GL$59,181,FALSE)="","",VLOOKUP($A37,'02.คีย์เทอม1'!$A$10:$GL$59,181,FALSE)))</f>
        <v/>
      </c>
    </row>
    <row r="38" spans="1:27" s="509" customFormat="1" ht="17.25" customHeight="1">
      <c r="A38" s="1323">
        <v>29</v>
      </c>
      <c r="B38" s="1324" t="str">
        <f>IF('2.ชื่อนักเรียน'!C39="","",'2.ชื่อนักเรียน'!C39)</f>
        <v/>
      </c>
      <c r="C38" s="1325" t="str">
        <f>IF('2.ชื่อนักเรียน'!D39="","",'2.ชื่อนักเรียน'!D39)</f>
        <v/>
      </c>
      <c r="D38" s="1314" t="str">
        <f>IF($A$3&lt;&gt;"ชั้น"&amp;'01.ข้อมูลเบื้องต้น'!$H$2,"",IF(VLOOKUP($A38,'02.คีย์เทอม1'!$A$10:$GL$59,190,FALSE)="","",VLOOKUP($A38,'02.คีย์เทอม1'!$A$10:$GL$59,190,FALSE)))</f>
        <v/>
      </c>
      <c r="E38" s="1327" t="str">
        <f>IF($A$3&lt;&gt;"ชั้น"&amp;'01.ข้อมูลเบื้องต้น'!$H$2,"",IF(VLOOKUP($A38,'02.คีย์เทอม1'!$A$10:$GL$59,194,FALSE)="","",VLOOKUP($A38,'02.คีย์เทอม1'!$A$10:$GL$59,194,FALSE)))</f>
        <v/>
      </c>
      <c r="F38" s="1329" t="str">
        <f>IF($A$3&lt;&gt;"ชั้น"&amp;'01.ข้อมูลเบื้องต้น'!$H$2,"",IF(VLOOKUP($A38,'02.คีย์เทอม1'!$A$10:$GL$59,31,FALSE)="","",VLOOKUP($A38,'02.คีย์เทอม1'!$A$10:$GL$59,31,FALSE)))</f>
        <v/>
      </c>
      <c r="G38" s="1326" t="str">
        <f>IF($A$3&lt;&gt;"ชั้น"&amp;'01.ข้อมูลเบื้องต้น'!$H$2,"",IF(VLOOKUP($A38,'02.คีย์เทอม1'!$A$10:$GL$59,61,FALSE)="","",VLOOKUP($A38,'02.คีย์เทอม1'!$A$10:$GL$59,61,FALSE)))</f>
        <v/>
      </c>
      <c r="H38" s="1327" t="str">
        <f>IF($A$3&lt;&gt;"ชั้น"&amp;'01.ข้อมูลเบื้องต้น'!$H$2,"",IF(VLOOKUP($A38,'02.คีย์เทอม1'!$A$10:$GL$59,66,FALSE)="","",VLOOKUP($A38,'02.คีย์เทอม1'!$A$10:$GL$59,66,FALSE)))</f>
        <v/>
      </c>
      <c r="I38" s="1316" t="str">
        <f>IF($A$3&lt;&gt;"ชั้น"&amp;'01.ข้อมูลเบื้องต้น'!$H$2,"",IF(VLOOKUP($A38,'02.คีย์เทอม1'!$A$10:$GL$59,71,FALSE)="","",VLOOKUP($A38,'02.คีย์เทอม1'!$A$10:$GL$59,71,FALSE)))</f>
        <v/>
      </c>
      <c r="J38" s="1316" t="str">
        <f>IF($A$3&lt;&gt;"ชั้น"&amp;'01.ข้อมูลเบื้องต้น'!$H$2,"",IF(VLOOKUP($A38,'02.คีย์เทอม1'!$A$10:$GL$59,76,FALSE)="","",VLOOKUP($A38,'02.คีย์เทอม1'!$A$10:$GL$59,76,FALSE)))</f>
        <v/>
      </c>
      <c r="K38" s="1316" t="str">
        <f>IF($A$3&lt;&gt;"ชั้น"&amp;'01.ข้อมูลเบื้องต้น'!$H$2,"",IF(VLOOKUP($A38,'02.คีย์เทอม1'!$A$10:$GL$59,81,FALSE)="","",VLOOKUP($A38,'02.คีย์เทอม1'!$A$10:$GL$59,81,FALSE)))</f>
        <v/>
      </c>
      <c r="L38" s="1328" t="str">
        <f>IF($A$3&lt;&gt;"ชั้น"&amp;'01.ข้อมูลเบื้องต้น'!$H$2,"",IF(VLOOKUP($A38,'02.คีย์เทอม1'!$A$10:$GT$59,202,FALSE)="","",VLOOKUP($A38,'02.คีย์เทอม1'!$A$10:$GT$59,202,FALSE)))</f>
        <v/>
      </c>
      <c r="M38" s="1326" t="str">
        <f>IF($A$3&lt;&gt;"ชั้น"&amp;'01.ข้อมูลเบื้องต้น'!$H$2,"",IF(VLOOKUP($A38,'02.คีย์เทอม1'!$A$10:$GL$59,111,FALSE)="","",VLOOKUP($A38,'02.คีย์เทอม1'!$A$10:$GL$59,111,FALSE)))</f>
        <v/>
      </c>
      <c r="N38" s="1327" t="str">
        <f>IF($A$3&lt;&gt;"ชั้น"&amp;'01.ข้อมูลเบื้องต้น'!$H$2,"",IF(VLOOKUP($A38,'02.คีย์เทอม1'!$A$10:$GL$59,116,FALSE)="","",VLOOKUP($A38,'02.คีย์เทอม1'!$A$10:$GL$59,116,FALSE)))</f>
        <v/>
      </c>
      <c r="O38" s="1327" t="str">
        <f>IF($A$3&lt;&gt;"ชั้น"&amp;'01.ข้อมูลเบื้องต้น'!$H$2,"",IF(VLOOKUP($A38,'02.คีย์เทอม1'!$A$10:$GL$59,121,FALSE)="","",VLOOKUP($A38,'02.คีย์เทอม1'!$A$10:$GL$59,121,FALSE)))</f>
        <v/>
      </c>
      <c r="P38" s="1327" t="str">
        <f>IF($A$3&lt;&gt;"ชั้น"&amp;'01.ข้อมูลเบื้องต้น'!$H$2,"",IF(VLOOKUP($A38,'02.คีย์เทอม1'!$A$10:$GL$59,126,FALSE)="","",VLOOKUP($A38,'02.คีย์เทอม1'!$A$10:$GL$59,126,FALSE)))</f>
        <v/>
      </c>
      <c r="Q38" s="1327" t="str">
        <f>IF($A$3&lt;&gt;"ชั้น"&amp;'01.ข้อมูลเบื้องต้น'!$H$2,"",IF(VLOOKUP($A38,'02.คีย์เทอม1'!$A$10:$GL$59,131,FALSE)="","",VLOOKUP($A38,'02.คีย์เทอม1'!$A$10:$GL$59,131,FALSE)))</f>
        <v/>
      </c>
      <c r="R38" s="1327" t="str">
        <f>IF($A$3&lt;&gt;"ชั้น"&amp;'01.ข้อมูลเบื้องต้น'!$H$2,"",IF(VLOOKUP($A38,'02.คีย์เทอม1'!$A$10:$GL$59,136,FALSE)="","",VLOOKUP($A38,'02.คีย์เทอม1'!$A$10:$GL$59,136,FALSE)))</f>
        <v/>
      </c>
      <c r="S38" s="1327" t="str">
        <f>IF($A$3&lt;&gt;"ชั้น"&amp;'01.ข้อมูลเบื้องต้น'!$H$2,"",IF(VLOOKUP($A38,'02.คีย์เทอม1'!$A$10:$GL$59,141,FALSE)="","",VLOOKUP($A38,'02.คีย์เทอม1'!$A$10:$GL$59,141,FALSE)))</f>
        <v/>
      </c>
      <c r="T38" s="1327" t="str">
        <f>IF($A$3&lt;&gt;"ชั้น"&amp;'01.ข้อมูลเบื้องต้น'!$H$2,"",IF(VLOOKUP($A38,'02.คีย์เทอม1'!$A$10:$GL$59,146,FALSE)="","",VLOOKUP($A38,'02.คีย์เทอม1'!$A$10:$GL$59,146,FALSE)))</f>
        <v/>
      </c>
      <c r="U38" s="1327" t="str">
        <f>IF($A$3&lt;&gt;"ชั้น"&amp;'01.ข้อมูลเบื้องต้น'!$H$2,"",IF(VLOOKUP($A38,'02.คีย์เทอม1'!$A$10:$GL$59,151,FALSE)="","",VLOOKUP($A38,'02.คีย์เทอม1'!$A$10:$GL$59,151,FALSE)))</f>
        <v/>
      </c>
      <c r="V38" s="1327" t="str">
        <f>IF($A$3&lt;&gt;"ชั้น"&amp;'01.ข้อมูลเบื้องต้น'!$H$2,"",IF(VLOOKUP($A38,'02.คีย์เทอม1'!$A$10:$GL$59,156,FALSE)="","",VLOOKUP($A38,'02.คีย์เทอม1'!$A$10:$GL$59,156,FALSE)))</f>
        <v/>
      </c>
      <c r="W38" s="1327" t="str">
        <f>IF($A$3&lt;&gt;"ชั้น"&amp;'01.ข้อมูลเบื้องต้น'!$H$2,"",IF(VLOOKUP($A38,'02.คีย์เทอม1'!$A$10:$GL$59,161,FALSE)="","",VLOOKUP($A38,'02.คีย์เทอม1'!$A$10:$GL$59,161,FALSE)))</f>
        <v/>
      </c>
      <c r="X38" s="1327" t="str">
        <f>IF($A$3&lt;&gt;"ชั้น"&amp;'01.ข้อมูลเบื้องต้น'!$H$2,"",IF(VLOOKUP($A38,'02.คีย์เทอม1'!$A$10:$GL$59,166,FALSE)="","",VLOOKUP($A38,'02.คีย์เทอม1'!$A$10:$GL$59,166,FALSE)))</f>
        <v/>
      </c>
      <c r="Y38" s="1327" t="str">
        <f>IF($A$3&lt;&gt;"ชั้น"&amp;'01.ข้อมูลเบื้องต้น'!$H$2,"",IF(VLOOKUP($A38,'02.คีย์เทอม1'!$A$10:$GL$59,171,FALSE)="","",VLOOKUP($A38,'02.คีย์เทอม1'!$A$10:$GL$59,171,FALSE)))</f>
        <v/>
      </c>
      <c r="Z38" s="1327" t="str">
        <f>IF($A$3&lt;&gt;"ชั้น"&amp;'01.ข้อมูลเบื้องต้น'!$H$2,"",IF(VLOOKUP($A38,'02.คีย์เทอม1'!$A$10:$GL$59,176,FALSE)="","",VLOOKUP($A38,'02.คีย์เทอม1'!$A$10:$GL$59,176,FALSE)))</f>
        <v/>
      </c>
      <c r="AA38" s="1329" t="str">
        <f>IF($A$3&lt;&gt;"ชั้น"&amp;'01.ข้อมูลเบื้องต้น'!$H$2,"",IF(VLOOKUP($A38,'02.คีย์เทอม1'!$A$10:$GL$59,181,FALSE)="","",VLOOKUP($A38,'02.คีย์เทอม1'!$A$10:$GL$59,181,FALSE)))</f>
        <v/>
      </c>
    </row>
    <row r="39" spans="1:27" s="509" customFormat="1" ht="17.25" customHeight="1">
      <c r="A39" s="1323">
        <v>30</v>
      </c>
      <c r="B39" s="1324" t="str">
        <f>IF('2.ชื่อนักเรียน'!C40="","",'2.ชื่อนักเรียน'!C40)</f>
        <v/>
      </c>
      <c r="C39" s="1325" t="str">
        <f>IF('2.ชื่อนักเรียน'!D40="","",'2.ชื่อนักเรียน'!D40)</f>
        <v/>
      </c>
      <c r="D39" s="1314" t="str">
        <f>IF($A$3&lt;&gt;"ชั้น"&amp;'01.ข้อมูลเบื้องต้น'!$H$2,"",IF(VLOOKUP($A39,'02.คีย์เทอม1'!$A$10:$GL$59,190,FALSE)="","",VLOOKUP($A39,'02.คีย์เทอม1'!$A$10:$GL$59,190,FALSE)))</f>
        <v/>
      </c>
      <c r="E39" s="1327" t="str">
        <f>IF($A$3&lt;&gt;"ชั้น"&amp;'01.ข้อมูลเบื้องต้น'!$H$2,"",IF(VLOOKUP($A39,'02.คีย์เทอม1'!$A$10:$GL$59,194,FALSE)="","",VLOOKUP($A39,'02.คีย์เทอม1'!$A$10:$GL$59,194,FALSE)))</f>
        <v/>
      </c>
      <c r="F39" s="1329" t="str">
        <f>IF($A$3&lt;&gt;"ชั้น"&amp;'01.ข้อมูลเบื้องต้น'!$H$2,"",IF(VLOOKUP($A39,'02.คีย์เทอม1'!$A$10:$GL$59,31,FALSE)="","",VLOOKUP($A39,'02.คีย์เทอม1'!$A$10:$GL$59,31,FALSE)))</f>
        <v/>
      </c>
      <c r="G39" s="1326" t="str">
        <f>IF($A$3&lt;&gt;"ชั้น"&amp;'01.ข้อมูลเบื้องต้น'!$H$2,"",IF(VLOOKUP($A39,'02.คีย์เทอม1'!$A$10:$GL$59,61,FALSE)="","",VLOOKUP($A39,'02.คีย์เทอม1'!$A$10:$GL$59,61,FALSE)))</f>
        <v/>
      </c>
      <c r="H39" s="1327" t="str">
        <f>IF($A$3&lt;&gt;"ชั้น"&amp;'01.ข้อมูลเบื้องต้น'!$H$2,"",IF(VLOOKUP($A39,'02.คีย์เทอม1'!$A$10:$GL$59,66,FALSE)="","",VLOOKUP($A39,'02.คีย์เทอม1'!$A$10:$GL$59,66,FALSE)))</f>
        <v/>
      </c>
      <c r="I39" s="1316" t="str">
        <f>IF($A$3&lt;&gt;"ชั้น"&amp;'01.ข้อมูลเบื้องต้น'!$H$2,"",IF(VLOOKUP($A39,'02.คีย์เทอม1'!$A$10:$GL$59,71,FALSE)="","",VLOOKUP($A39,'02.คีย์เทอม1'!$A$10:$GL$59,71,FALSE)))</f>
        <v/>
      </c>
      <c r="J39" s="1316" t="str">
        <f>IF($A$3&lt;&gt;"ชั้น"&amp;'01.ข้อมูลเบื้องต้น'!$H$2,"",IF(VLOOKUP($A39,'02.คีย์เทอม1'!$A$10:$GL$59,76,FALSE)="","",VLOOKUP($A39,'02.คีย์เทอม1'!$A$10:$GL$59,76,FALSE)))</f>
        <v/>
      </c>
      <c r="K39" s="1316" t="str">
        <f>IF($A$3&lt;&gt;"ชั้น"&amp;'01.ข้อมูลเบื้องต้น'!$H$2,"",IF(VLOOKUP($A39,'02.คีย์เทอม1'!$A$10:$GL$59,81,FALSE)="","",VLOOKUP($A39,'02.คีย์เทอม1'!$A$10:$GL$59,81,FALSE)))</f>
        <v/>
      </c>
      <c r="L39" s="1328" t="str">
        <f>IF($A$3&lt;&gt;"ชั้น"&amp;'01.ข้อมูลเบื้องต้น'!$H$2,"",IF(VLOOKUP($A39,'02.คีย์เทอม1'!$A$10:$GT$59,202,FALSE)="","",VLOOKUP($A39,'02.คีย์เทอม1'!$A$10:$GT$59,202,FALSE)))</f>
        <v/>
      </c>
      <c r="M39" s="1326" t="str">
        <f>IF($A$3&lt;&gt;"ชั้น"&amp;'01.ข้อมูลเบื้องต้น'!$H$2,"",IF(VLOOKUP($A39,'02.คีย์เทอม1'!$A$10:$GL$59,111,FALSE)="","",VLOOKUP($A39,'02.คีย์เทอม1'!$A$10:$GL$59,111,FALSE)))</f>
        <v/>
      </c>
      <c r="N39" s="1327" t="str">
        <f>IF($A$3&lt;&gt;"ชั้น"&amp;'01.ข้อมูลเบื้องต้น'!$H$2,"",IF(VLOOKUP($A39,'02.คีย์เทอม1'!$A$10:$GL$59,116,FALSE)="","",VLOOKUP($A39,'02.คีย์เทอม1'!$A$10:$GL$59,116,FALSE)))</f>
        <v/>
      </c>
      <c r="O39" s="1327" t="str">
        <f>IF($A$3&lt;&gt;"ชั้น"&amp;'01.ข้อมูลเบื้องต้น'!$H$2,"",IF(VLOOKUP($A39,'02.คีย์เทอม1'!$A$10:$GL$59,121,FALSE)="","",VLOOKUP($A39,'02.คีย์เทอม1'!$A$10:$GL$59,121,FALSE)))</f>
        <v/>
      </c>
      <c r="P39" s="1327" t="str">
        <f>IF($A$3&lt;&gt;"ชั้น"&amp;'01.ข้อมูลเบื้องต้น'!$H$2,"",IF(VLOOKUP($A39,'02.คีย์เทอม1'!$A$10:$GL$59,126,FALSE)="","",VLOOKUP($A39,'02.คีย์เทอม1'!$A$10:$GL$59,126,FALSE)))</f>
        <v/>
      </c>
      <c r="Q39" s="1327" t="str">
        <f>IF($A$3&lt;&gt;"ชั้น"&amp;'01.ข้อมูลเบื้องต้น'!$H$2,"",IF(VLOOKUP($A39,'02.คีย์เทอม1'!$A$10:$GL$59,131,FALSE)="","",VLOOKUP($A39,'02.คีย์เทอม1'!$A$10:$GL$59,131,FALSE)))</f>
        <v/>
      </c>
      <c r="R39" s="1327" t="str">
        <f>IF($A$3&lt;&gt;"ชั้น"&amp;'01.ข้อมูลเบื้องต้น'!$H$2,"",IF(VLOOKUP($A39,'02.คีย์เทอม1'!$A$10:$GL$59,136,FALSE)="","",VLOOKUP($A39,'02.คีย์เทอม1'!$A$10:$GL$59,136,FALSE)))</f>
        <v/>
      </c>
      <c r="S39" s="1327" t="str">
        <f>IF($A$3&lt;&gt;"ชั้น"&amp;'01.ข้อมูลเบื้องต้น'!$H$2,"",IF(VLOOKUP($A39,'02.คีย์เทอม1'!$A$10:$GL$59,141,FALSE)="","",VLOOKUP($A39,'02.คีย์เทอม1'!$A$10:$GL$59,141,FALSE)))</f>
        <v/>
      </c>
      <c r="T39" s="1327" t="str">
        <f>IF($A$3&lt;&gt;"ชั้น"&amp;'01.ข้อมูลเบื้องต้น'!$H$2,"",IF(VLOOKUP($A39,'02.คีย์เทอม1'!$A$10:$GL$59,146,FALSE)="","",VLOOKUP($A39,'02.คีย์เทอม1'!$A$10:$GL$59,146,FALSE)))</f>
        <v/>
      </c>
      <c r="U39" s="1327" t="str">
        <f>IF($A$3&lt;&gt;"ชั้น"&amp;'01.ข้อมูลเบื้องต้น'!$H$2,"",IF(VLOOKUP($A39,'02.คีย์เทอม1'!$A$10:$GL$59,151,FALSE)="","",VLOOKUP($A39,'02.คีย์เทอม1'!$A$10:$GL$59,151,FALSE)))</f>
        <v/>
      </c>
      <c r="V39" s="1327" t="str">
        <f>IF($A$3&lt;&gt;"ชั้น"&amp;'01.ข้อมูลเบื้องต้น'!$H$2,"",IF(VLOOKUP($A39,'02.คีย์เทอม1'!$A$10:$GL$59,156,FALSE)="","",VLOOKUP($A39,'02.คีย์เทอม1'!$A$10:$GL$59,156,FALSE)))</f>
        <v/>
      </c>
      <c r="W39" s="1327" t="str">
        <f>IF($A$3&lt;&gt;"ชั้น"&amp;'01.ข้อมูลเบื้องต้น'!$H$2,"",IF(VLOOKUP($A39,'02.คีย์เทอม1'!$A$10:$GL$59,161,FALSE)="","",VLOOKUP($A39,'02.คีย์เทอม1'!$A$10:$GL$59,161,FALSE)))</f>
        <v/>
      </c>
      <c r="X39" s="1327" t="str">
        <f>IF($A$3&lt;&gt;"ชั้น"&amp;'01.ข้อมูลเบื้องต้น'!$H$2,"",IF(VLOOKUP($A39,'02.คีย์เทอม1'!$A$10:$GL$59,166,FALSE)="","",VLOOKUP($A39,'02.คีย์เทอม1'!$A$10:$GL$59,166,FALSE)))</f>
        <v/>
      </c>
      <c r="Y39" s="1327" t="str">
        <f>IF($A$3&lt;&gt;"ชั้น"&amp;'01.ข้อมูลเบื้องต้น'!$H$2,"",IF(VLOOKUP($A39,'02.คีย์เทอม1'!$A$10:$GL$59,171,FALSE)="","",VLOOKUP($A39,'02.คีย์เทอม1'!$A$10:$GL$59,171,FALSE)))</f>
        <v/>
      </c>
      <c r="Z39" s="1327" t="str">
        <f>IF($A$3&lt;&gt;"ชั้น"&amp;'01.ข้อมูลเบื้องต้น'!$H$2,"",IF(VLOOKUP($A39,'02.คีย์เทอม1'!$A$10:$GL$59,176,FALSE)="","",VLOOKUP($A39,'02.คีย์เทอม1'!$A$10:$GL$59,176,FALSE)))</f>
        <v/>
      </c>
      <c r="AA39" s="1329" t="str">
        <f>IF($A$3&lt;&gt;"ชั้น"&amp;'01.ข้อมูลเบื้องต้น'!$H$2,"",IF(VLOOKUP($A39,'02.คีย์เทอม1'!$A$10:$GL$59,181,FALSE)="","",VLOOKUP($A39,'02.คีย์เทอม1'!$A$10:$GL$59,181,FALSE)))</f>
        <v/>
      </c>
    </row>
    <row r="40" spans="1:27" s="509" customFormat="1" ht="17.25" customHeight="1">
      <c r="A40" s="1323">
        <v>31</v>
      </c>
      <c r="B40" s="1324" t="str">
        <f>IF('2.ชื่อนักเรียน'!C41="","",'2.ชื่อนักเรียน'!C41)</f>
        <v/>
      </c>
      <c r="C40" s="1325" t="str">
        <f>IF('2.ชื่อนักเรียน'!D41="","",'2.ชื่อนักเรียน'!D41)</f>
        <v/>
      </c>
      <c r="D40" s="1314" t="str">
        <f>IF($A$3&lt;&gt;"ชั้น"&amp;'01.ข้อมูลเบื้องต้น'!$H$2,"",IF(VLOOKUP($A40,'02.คีย์เทอม1'!$A$10:$GL$59,190,FALSE)="","",VLOOKUP($A40,'02.คีย์เทอม1'!$A$10:$GL$59,190,FALSE)))</f>
        <v/>
      </c>
      <c r="E40" s="1327" t="str">
        <f>IF($A$3&lt;&gt;"ชั้น"&amp;'01.ข้อมูลเบื้องต้น'!$H$2,"",IF(VLOOKUP($A40,'02.คีย์เทอม1'!$A$10:$GL$59,194,FALSE)="","",VLOOKUP($A40,'02.คีย์เทอม1'!$A$10:$GL$59,194,FALSE)))</f>
        <v/>
      </c>
      <c r="F40" s="1329" t="str">
        <f>IF($A$3&lt;&gt;"ชั้น"&amp;'01.ข้อมูลเบื้องต้น'!$H$2,"",IF(VLOOKUP($A40,'02.คีย์เทอม1'!$A$10:$GL$59,31,FALSE)="","",VLOOKUP($A40,'02.คีย์เทอม1'!$A$10:$GL$59,31,FALSE)))</f>
        <v/>
      </c>
      <c r="G40" s="1326" t="str">
        <f>IF($A$3&lt;&gt;"ชั้น"&amp;'01.ข้อมูลเบื้องต้น'!$H$2,"",IF(VLOOKUP($A40,'02.คีย์เทอม1'!$A$10:$GL$59,61,FALSE)="","",VLOOKUP($A40,'02.คีย์เทอม1'!$A$10:$GL$59,61,FALSE)))</f>
        <v/>
      </c>
      <c r="H40" s="1327" t="str">
        <f>IF($A$3&lt;&gt;"ชั้น"&amp;'01.ข้อมูลเบื้องต้น'!$H$2,"",IF(VLOOKUP($A40,'02.คีย์เทอม1'!$A$10:$GL$59,66,FALSE)="","",VLOOKUP($A40,'02.คีย์เทอม1'!$A$10:$GL$59,66,FALSE)))</f>
        <v/>
      </c>
      <c r="I40" s="1316" t="str">
        <f>IF($A$3&lt;&gt;"ชั้น"&amp;'01.ข้อมูลเบื้องต้น'!$H$2,"",IF(VLOOKUP($A40,'02.คีย์เทอม1'!$A$10:$GL$59,71,FALSE)="","",VLOOKUP($A40,'02.คีย์เทอม1'!$A$10:$GL$59,71,FALSE)))</f>
        <v/>
      </c>
      <c r="J40" s="1316" t="str">
        <f>IF($A$3&lt;&gt;"ชั้น"&amp;'01.ข้อมูลเบื้องต้น'!$H$2,"",IF(VLOOKUP($A40,'02.คีย์เทอม1'!$A$10:$GL$59,76,FALSE)="","",VLOOKUP($A40,'02.คีย์เทอม1'!$A$10:$GL$59,76,FALSE)))</f>
        <v/>
      </c>
      <c r="K40" s="1316" t="str">
        <f>IF($A$3&lt;&gt;"ชั้น"&amp;'01.ข้อมูลเบื้องต้น'!$H$2,"",IF(VLOOKUP($A40,'02.คีย์เทอม1'!$A$10:$GL$59,81,FALSE)="","",VLOOKUP($A40,'02.คีย์เทอม1'!$A$10:$GL$59,81,FALSE)))</f>
        <v/>
      </c>
      <c r="L40" s="1328" t="str">
        <f>IF($A$3&lt;&gt;"ชั้น"&amp;'01.ข้อมูลเบื้องต้น'!$H$2,"",IF(VLOOKUP($A40,'02.คีย์เทอม1'!$A$10:$GT$59,202,FALSE)="","",VLOOKUP($A40,'02.คีย์เทอม1'!$A$10:$GT$59,202,FALSE)))</f>
        <v/>
      </c>
      <c r="M40" s="1326" t="str">
        <f>IF($A$3&lt;&gt;"ชั้น"&amp;'01.ข้อมูลเบื้องต้น'!$H$2,"",IF(VLOOKUP($A40,'02.คีย์เทอม1'!$A$10:$GL$59,111,FALSE)="","",VLOOKUP($A40,'02.คีย์เทอม1'!$A$10:$GL$59,111,FALSE)))</f>
        <v/>
      </c>
      <c r="N40" s="1327" t="str">
        <f>IF($A$3&lt;&gt;"ชั้น"&amp;'01.ข้อมูลเบื้องต้น'!$H$2,"",IF(VLOOKUP($A40,'02.คีย์เทอม1'!$A$10:$GL$59,116,FALSE)="","",VLOOKUP($A40,'02.คีย์เทอม1'!$A$10:$GL$59,116,FALSE)))</f>
        <v/>
      </c>
      <c r="O40" s="1327" t="str">
        <f>IF($A$3&lt;&gt;"ชั้น"&amp;'01.ข้อมูลเบื้องต้น'!$H$2,"",IF(VLOOKUP($A40,'02.คีย์เทอม1'!$A$10:$GL$59,121,FALSE)="","",VLOOKUP($A40,'02.คีย์เทอม1'!$A$10:$GL$59,121,FALSE)))</f>
        <v/>
      </c>
      <c r="P40" s="1327" t="str">
        <f>IF($A$3&lt;&gt;"ชั้น"&amp;'01.ข้อมูลเบื้องต้น'!$H$2,"",IF(VLOOKUP($A40,'02.คีย์เทอม1'!$A$10:$GL$59,126,FALSE)="","",VLOOKUP($A40,'02.คีย์เทอม1'!$A$10:$GL$59,126,FALSE)))</f>
        <v/>
      </c>
      <c r="Q40" s="1327" t="str">
        <f>IF($A$3&lt;&gt;"ชั้น"&amp;'01.ข้อมูลเบื้องต้น'!$H$2,"",IF(VLOOKUP($A40,'02.คีย์เทอม1'!$A$10:$GL$59,131,FALSE)="","",VLOOKUP($A40,'02.คีย์เทอม1'!$A$10:$GL$59,131,FALSE)))</f>
        <v/>
      </c>
      <c r="R40" s="1327" t="str">
        <f>IF($A$3&lt;&gt;"ชั้น"&amp;'01.ข้อมูลเบื้องต้น'!$H$2,"",IF(VLOOKUP($A40,'02.คีย์เทอม1'!$A$10:$GL$59,136,FALSE)="","",VLOOKUP($A40,'02.คีย์เทอม1'!$A$10:$GL$59,136,FALSE)))</f>
        <v/>
      </c>
      <c r="S40" s="1327" t="str">
        <f>IF($A$3&lt;&gt;"ชั้น"&amp;'01.ข้อมูลเบื้องต้น'!$H$2,"",IF(VLOOKUP($A40,'02.คีย์เทอม1'!$A$10:$GL$59,141,FALSE)="","",VLOOKUP($A40,'02.คีย์เทอม1'!$A$10:$GL$59,141,FALSE)))</f>
        <v/>
      </c>
      <c r="T40" s="1327" t="str">
        <f>IF($A$3&lt;&gt;"ชั้น"&amp;'01.ข้อมูลเบื้องต้น'!$H$2,"",IF(VLOOKUP($A40,'02.คีย์เทอม1'!$A$10:$GL$59,146,FALSE)="","",VLOOKUP($A40,'02.คีย์เทอม1'!$A$10:$GL$59,146,FALSE)))</f>
        <v/>
      </c>
      <c r="U40" s="1327" t="str">
        <f>IF($A$3&lt;&gt;"ชั้น"&amp;'01.ข้อมูลเบื้องต้น'!$H$2,"",IF(VLOOKUP($A40,'02.คีย์เทอม1'!$A$10:$GL$59,151,FALSE)="","",VLOOKUP($A40,'02.คีย์เทอม1'!$A$10:$GL$59,151,FALSE)))</f>
        <v/>
      </c>
      <c r="V40" s="1327" t="str">
        <f>IF($A$3&lt;&gt;"ชั้น"&amp;'01.ข้อมูลเบื้องต้น'!$H$2,"",IF(VLOOKUP($A40,'02.คีย์เทอม1'!$A$10:$GL$59,156,FALSE)="","",VLOOKUP($A40,'02.คีย์เทอม1'!$A$10:$GL$59,156,FALSE)))</f>
        <v/>
      </c>
      <c r="W40" s="1327" t="str">
        <f>IF($A$3&lt;&gt;"ชั้น"&amp;'01.ข้อมูลเบื้องต้น'!$H$2,"",IF(VLOOKUP($A40,'02.คีย์เทอม1'!$A$10:$GL$59,161,FALSE)="","",VLOOKUP($A40,'02.คีย์เทอม1'!$A$10:$GL$59,161,FALSE)))</f>
        <v/>
      </c>
      <c r="X40" s="1327" t="str">
        <f>IF($A$3&lt;&gt;"ชั้น"&amp;'01.ข้อมูลเบื้องต้น'!$H$2,"",IF(VLOOKUP($A40,'02.คีย์เทอม1'!$A$10:$GL$59,166,FALSE)="","",VLOOKUP($A40,'02.คีย์เทอม1'!$A$10:$GL$59,166,FALSE)))</f>
        <v/>
      </c>
      <c r="Y40" s="1327" t="str">
        <f>IF($A$3&lt;&gt;"ชั้น"&amp;'01.ข้อมูลเบื้องต้น'!$H$2,"",IF(VLOOKUP($A40,'02.คีย์เทอม1'!$A$10:$GL$59,171,FALSE)="","",VLOOKUP($A40,'02.คีย์เทอม1'!$A$10:$GL$59,171,FALSE)))</f>
        <v/>
      </c>
      <c r="Z40" s="1327" t="str">
        <f>IF($A$3&lt;&gt;"ชั้น"&amp;'01.ข้อมูลเบื้องต้น'!$H$2,"",IF(VLOOKUP($A40,'02.คีย์เทอม1'!$A$10:$GL$59,176,FALSE)="","",VLOOKUP($A40,'02.คีย์เทอม1'!$A$10:$GL$59,176,FALSE)))</f>
        <v/>
      </c>
      <c r="AA40" s="1329" t="str">
        <f>IF($A$3&lt;&gt;"ชั้น"&amp;'01.ข้อมูลเบื้องต้น'!$H$2,"",IF(VLOOKUP($A40,'02.คีย์เทอม1'!$A$10:$GL$59,181,FALSE)="","",VLOOKUP($A40,'02.คีย์เทอม1'!$A$10:$GL$59,181,FALSE)))</f>
        <v/>
      </c>
    </row>
    <row r="41" spans="1:27" s="509" customFormat="1" ht="17.25" customHeight="1">
      <c r="A41" s="1323">
        <v>32</v>
      </c>
      <c r="B41" s="1324" t="str">
        <f>IF('2.ชื่อนักเรียน'!C42="","",'2.ชื่อนักเรียน'!C42)</f>
        <v/>
      </c>
      <c r="C41" s="1325" t="str">
        <f>IF('2.ชื่อนักเรียน'!D42="","",'2.ชื่อนักเรียน'!D42)</f>
        <v/>
      </c>
      <c r="D41" s="1314" t="str">
        <f>IF($A$3&lt;&gt;"ชั้น"&amp;'01.ข้อมูลเบื้องต้น'!$H$2,"",IF(VLOOKUP($A41,'02.คีย์เทอม1'!$A$10:$GL$59,190,FALSE)="","",VLOOKUP($A41,'02.คีย์เทอม1'!$A$10:$GL$59,190,FALSE)))</f>
        <v/>
      </c>
      <c r="E41" s="1327" t="str">
        <f>IF($A$3&lt;&gt;"ชั้น"&amp;'01.ข้อมูลเบื้องต้น'!$H$2,"",IF(VLOOKUP($A41,'02.คีย์เทอม1'!$A$10:$GL$59,194,FALSE)="","",VLOOKUP($A41,'02.คีย์เทอม1'!$A$10:$GL$59,194,FALSE)))</f>
        <v/>
      </c>
      <c r="F41" s="1329" t="str">
        <f>IF($A$3&lt;&gt;"ชั้น"&amp;'01.ข้อมูลเบื้องต้น'!$H$2,"",IF(VLOOKUP($A41,'02.คีย์เทอม1'!$A$10:$GL$59,31,FALSE)="","",VLOOKUP($A41,'02.คีย์เทอม1'!$A$10:$GL$59,31,FALSE)))</f>
        <v/>
      </c>
      <c r="G41" s="1326" t="str">
        <f>IF($A$3&lt;&gt;"ชั้น"&amp;'01.ข้อมูลเบื้องต้น'!$H$2,"",IF(VLOOKUP($A41,'02.คีย์เทอม1'!$A$10:$GL$59,61,FALSE)="","",VLOOKUP($A41,'02.คีย์เทอม1'!$A$10:$GL$59,61,FALSE)))</f>
        <v/>
      </c>
      <c r="H41" s="1327" t="str">
        <f>IF($A$3&lt;&gt;"ชั้น"&amp;'01.ข้อมูลเบื้องต้น'!$H$2,"",IF(VLOOKUP($A41,'02.คีย์เทอม1'!$A$10:$GL$59,66,FALSE)="","",VLOOKUP($A41,'02.คีย์เทอม1'!$A$10:$GL$59,66,FALSE)))</f>
        <v/>
      </c>
      <c r="I41" s="1316" t="str">
        <f>IF($A$3&lt;&gt;"ชั้น"&amp;'01.ข้อมูลเบื้องต้น'!$H$2,"",IF(VLOOKUP($A41,'02.คีย์เทอม1'!$A$10:$GL$59,71,FALSE)="","",VLOOKUP($A41,'02.คีย์เทอม1'!$A$10:$GL$59,71,FALSE)))</f>
        <v/>
      </c>
      <c r="J41" s="1316" t="str">
        <f>IF($A$3&lt;&gt;"ชั้น"&amp;'01.ข้อมูลเบื้องต้น'!$H$2,"",IF(VLOOKUP($A41,'02.คีย์เทอม1'!$A$10:$GL$59,76,FALSE)="","",VLOOKUP($A41,'02.คีย์เทอม1'!$A$10:$GL$59,76,FALSE)))</f>
        <v/>
      </c>
      <c r="K41" s="1316" t="str">
        <f>IF($A$3&lt;&gt;"ชั้น"&amp;'01.ข้อมูลเบื้องต้น'!$H$2,"",IF(VLOOKUP($A41,'02.คีย์เทอม1'!$A$10:$GL$59,81,FALSE)="","",VLOOKUP($A41,'02.คีย์เทอม1'!$A$10:$GL$59,81,FALSE)))</f>
        <v/>
      </c>
      <c r="L41" s="1328" t="str">
        <f>IF($A$3&lt;&gt;"ชั้น"&amp;'01.ข้อมูลเบื้องต้น'!$H$2,"",IF(VLOOKUP($A41,'02.คีย์เทอม1'!$A$10:$GT$59,202,FALSE)="","",VLOOKUP($A41,'02.คีย์เทอม1'!$A$10:$GT$59,202,FALSE)))</f>
        <v/>
      </c>
      <c r="M41" s="1326" t="str">
        <f>IF($A$3&lt;&gt;"ชั้น"&amp;'01.ข้อมูลเบื้องต้น'!$H$2,"",IF(VLOOKUP($A41,'02.คีย์เทอม1'!$A$10:$GL$59,111,FALSE)="","",VLOOKUP($A41,'02.คีย์เทอม1'!$A$10:$GL$59,111,FALSE)))</f>
        <v/>
      </c>
      <c r="N41" s="1327" t="str">
        <f>IF($A$3&lt;&gt;"ชั้น"&amp;'01.ข้อมูลเบื้องต้น'!$H$2,"",IF(VLOOKUP($A41,'02.คีย์เทอม1'!$A$10:$GL$59,116,FALSE)="","",VLOOKUP($A41,'02.คีย์เทอม1'!$A$10:$GL$59,116,FALSE)))</f>
        <v/>
      </c>
      <c r="O41" s="1327" t="str">
        <f>IF($A$3&lt;&gt;"ชั้น"&amp;'01.ข้อมูลเบื้องต้น'!$H$2,"",IF(VLOOKUP($A41,'02.คีย์เทอม1'!$A$10:$GL$59,121,FALSE)="","",VLOOKUP($A41,'02.คีย์เทอม1'!$A$10:$GL$59,121,FALSE)))</f>
        <v/>
      </c>
      <c r="P41" s="1327" t="str">
        <f>IF($A$3&lt;&gt;"ชั้น"&amp;'01.ข้อมูลเบื้องต้น'!$H$2,"",IF(VLOOKUP($A41,'02.คีย์เทอม1'!$A$10:$GL$59,126,FALSE)="","",VLOOKUP($A41,'02.คีย์เทอม1'!$A$10:$GL$59,126,FALSE)))</f>
        <v/>
      </c>
      <c r="Q41" s="1327" t="str">
        <f>IF($A$3&lt;&gt;"ชั้น"&amp;'01.ข้อมูลเบื้องต้น'!$H$2,"",IF(VLOOKUP($A41,'02.คีย์เทอม1'!$A$10:$GL$59,131,FALSE)="","",VLOOKUP($A41,'02.คีย์เทอม1'!$A$10:$GL$59,131,FALSE)))</f>
        <v/>
      </c>
      <c r="R41" s="1327" t="str">
        <f>IF($A$3&lt;&gt;"ชั้น"&amp;'01.ข้อมูลเบื้องต้น'!$H$2,"",IF(VLOOKUP($A41,'02.คีย์เทอม1'!$A$10:$GL$59,136,FALSE)="","",VLOOKUP($A41,'02.คีย์เทอม1'!$A$10:$GL$59,136,FALSE)))</f>
        <v/>
      </c>
      <c r="S41" s="1327" t="str">
        <f>IF($A$3&lt;&gt;"ชั้น"&amp;'01.ข้อมูลเบื้องต้น'!$H$2,"",IF(VLOOKUP($A41,'02.คีย์เทอม1'!$A$10:$GL$59,141,FALSE)="","",VLOOKUP($A41,'02.คีย์เทอม1'!$A$10:$GL$59,141,FALSE)))</f>
        <v/>
      </c>
      <c r="T41" s="1327" t="str">
        <f>IF($A$3&lt;&gt;"ชั้น"&amp;'01.ข้อมูลเบื้องต้น'!$H$2,"",IF(VLOOKUP($A41,'02.คีย์เทอม1'!$A$10:$GL$59,146,FALSE)="","",VLOOKUP($A41,'02.คีย์เทอม1'!$A$10:$GL$59,146,FALSE)))</f>
        <v/>
      </c>
      <c r="U41" s="1327" t="str">
        <f>IF($A$3&lt;&gt;"ชั้น"&amp;'01.ข้อมูลเบื้องต้น'!$H$2,"",IF(VLOOKUP($A41,'02.คีย์เทอม1'!$A$10:$GL$59,151,FALSE)="","",VLOOKUP($A41,'02.คีย์เทอม1'!$A$10:$GL$59,151,FALSE)))</f>
        <v/>
      </c>
      <c r="V41" s="1327" t="str">
        <f>IF($A$3&lt;&gt;"ชั้น"&amp;'01.ข้อมูลเบื้องต้น'!$H$2,"",IF(VLOOKUP($A41,'02.คีย์เทอม1'!$A$10:$GL$59,156,FALSE)="","",VLOOKUP($A41,'02.คีย์เทอม1'!$A$10:$GL$59,156,FALSE)))</f>
        <v/>
      </c>
      <c r="W41" s="1327" t="str">
        <f>IF($A$3&lt;&gt;"ชั้น"&amp;'01.ข้อมูลเบื้องต้น'!$H$2,"",IF(VLOOKUP($A41,'02.คีย์เทอม1'!$A$10:$GL$59,161,FALSE)="","",VLOOKUP($A41,'02.คีย์เทอม1'!$A$10:$GL$59,161,FALSE)))</f>
        <v/>
      </c>
      <c r="X41" s="1327" t="str">
        <f>IF($A$3&lt;&gt;"ชั้น"&amp;'01.ข้อมูลเบื้องต้น'!$H$2,"",IF(VLOOKUP($A41,'02.คีย์เทอม1'!$A$10:$GL$59,166,FALSE)="","",VLOOKUP($A41,'02.คีย์เทอม1'!$A$10:$GL$59,166,FALSE)))</f>
        <v/>
      </c>
      <c r="Y41" s="1327" t="str">
        <f>IF($A$3&lt;&gt;"ชั้น"&amp;'01.ข้อมูลเบื้องต้น'!$H$2,"",IF(VLOOKUP($A41,'02.คีย์เทอม1'!$A$10:$GL$59,171,FALSE)="","",VLOOKUP($A41,'02.คีย์เทอม1'!$A$10:$GL$59,171,FALSE)))</f>
        <v/>
      </c>
      <c r="Z41" s="1327" t="str">
        <f>IF($A$3&lt;&gt;"ชั้น"&amp;'01.ข้อมูลเบื้องต้น'!$H$2,"",IF(VLOOKUP($A41,'02.คีย์เทอม1'!$A$10:$GL$59,176,FALSE)="","",VLOOKUP($A41,'02.คีย์เทอม1'!$A$10:$GL$59,176,FALSE)))</f>
        <v/>
      </c>
      <c r="AA41" s="1329" t="str">
        <f>IF($A$3&lt;&gt;"ชั้น"&amp;'01.ข้อมูลเบื้องต้น'!$H$2,"",IF(VLOOKUP($A41,'02.คีย์เทอม1'!$A$10:$GL$59,181,FALSE)="","",VLOOKUP($A41,'02.คีย์เทอม1'!$A$10:$GL$59,181,FALSE)))</f>
        <v/>
      </c>
    </row>
    <row r="42" spans="1:27" s="509" customFormat="1" ht="17.25" customHeight="1">
      <c r="A42" s="1323">
        <v>33</v>
      </c>
      <c r="B42" s="1324" t="str">
        <f>IF('2.ชื่อนักเรียน'!C43="","",'2.ชื่อนักเรียน'!C43)</f>
        <v/>
      </c>
      <c r="C42" s="1325" t="str">
        <f>IF('2.ชื่อนักเรียน'!D43="","",'2.ชื่อนักเรียน'!D43)</f>
        <v/>
      </c>
      <c r="D42" s="1314" t="str">
        <f>IF($A$3&lt;&gt;"ชั้น"&amp;'01.ข้อมูลเบื้องต้น'!$H$2,"",IF(VLOOKUP($A42,'02.คีย์เทอม1'!$A$10:$GL$59,190,FALSE)="","",VLOOKUP($A42,'02.คีย์เทอม1'!$A$10:$GL$59,190,FALSE)))</f>
        <v/>
      </c>
      <c r="E42" s="1327" t="str">
        <f>IF($A$3&lt;&gt;"ชั้น"&amp;'01.ข้อมูลเบื้องต้น'!$H$2,"",IF(VLOOKUP($A42,'02.คีย์เทอม1'!$A$10:$GL$59,194,FALSE)="","",VLOOKUP($A42,'02.คีย์เทอม1'!$A$10:$GL$59,194,FALSE)))</f>
        <v/>
      </c>
      <c r="F42" s="1329" t="str">
        <f>IF($A$3&lt;&gt;"ชั้น"&amp;'01.ข้อมูลเบื้องต้น'!$H$2,"",IF(VLOOKUP($A42,'02.คีย์เทอม1'!$A$10:$GL$59,31,FALSE)="","",VLOOKUP($A42,'02.คีย์เทอม1'!$A$10:$GL$59,31,FALSE)))</f>
        <v/>
      </c>
      <c r="G42" s="1326" t="str">
        <f>IF($A$3&lt;&gt;"ชั้น"&amp;'01.ข้อมูลเบื้องต้น'!$H$2,"",IF(VLOOKUP($A42,'02.คีย์เทอม1'!$A$10:$GL$59,61,FALSE)="","",VLOOKUP($A42,'02.คีย์เทอม1'!$A$10:$GL$59,61,FALSE)))</f>
        <v/>
      </c>
      <c r="H42" s="1327" t="str">
        <f>IF($A$3&lt;&gt;"ชั้น"&amp;'01.ข้อมูลเบื้องต้น'!$H$2,"",IF(VLOOKUP($A42,'02.คีย์เทอม1'!$A$10:$GL$59,66,FALSE)="","",VLOOKUP($A42,'02.คีย์เทอม1'!$A$10:$GL$59,66,FALSE)))</f>
        <v/>
      </c>
      <c r="I42" s="1316" t="str">
        <f>IF($A$3&lt;&gt;"ชั้น"&amp;'01.ข้อมูลเบื้องต้น'!$H$2,"",IF(VLOOKUP($A42,'02.คีย์เทอม1'!$A$10:$GL$59,71,FALSE)="","",VLOOKUP($A42,'02.คีย์เทอม1'!$A$10:$GL$59,71,FALSE)))</f>
        <v/>
      </c>
      <c r="J42" s="1316" t="str">
        <f>IF($A$3&lt;&gt;"ชั้น"&amp;'01.ข้อมูลเบื้องต้น'!$H$2,"",IF(VLOOKUP($A42,'02.คีย์เทอม1'!$A$10:$GL$59,76,FALSE)="","",VLOOKUP($A42,'02.คีย์เทอม1'!$A$10:$GL$59,76,FALSE)))</f>
        <v/>
      </c>
      <c r="K42" s="1316" t="str">
        <f>IF($A$3&lt;&gt;"ชั้น"&amp;'01.ข้อมูลเบื้องต้น'!$H$2,"",IF(VLOOKUP($A42,'02.คีย์เทอม1'!$A$10:$GL$59,81,FALSE)="","",VLOOKUP($A42,'02.คีย์เทอม1'!$A$10:$GL$59,81,FALSE)))</f>
        <v/>
      </c>
      <c r="L42" s="1328" t="str">
        <f>IF($A$3&lt;&gt;"ชั้น"&amp;'01.ข้อมูลเบื้องต้น'!$H$2,"",IF(VLOOKUP($A42,'02.คีย์เทอม1'!$A$10:$GT$59,202,FALSE)="","",VLOOKUP($A42,'02.คีย์เทอม1'!$A$10:$GT$59,202,FALSE)))</f>
        <v/>
      </c>
      <c r="M42" s="1326" t="str">
        <f>IF($A$3&lt;&gt;"ชั้น"&amp;'01.ข้อมูลเบื้องต้น'!$H$2,"",IF(VLOOKUP($A42,'02.คีย์เทอม1'!$A$10:$GL$59,111,FALSE)="","",VLOOKUP($A42,'02.คีย์เทอม1'!$A$10:$GL$59,111,FALSE)))</f>
        <v/>
      </c>
      <c r="N42" s="1327" t="str">
        <f>IF($A$3&lt;&gt;"ชั้น"&amp;'01.ข้อมูลเบื้องต้น'!$H$2,"",IF(VLOOKUP($A42,'02.คีย์เทอม1'!$A$10:$GL$59,116,FALSE)="","",VLOOKUP($A42,'02.คีย์เทอม1'!$A$10:$GL$59,116,FALSE)))</f>
        <v/>
      </c>
      <c r="O42" s="1327" t="str">
        <f>IF($A$3&lt;&gt;"ชั้น"&amp;'01.ข้อมูลเบื้องต้น'!$H$2,"",IF(VLOOKUP($A42,'02.คีย์เทอม1'!$A$10:$GL$59,121,FALSE)="","",VLOOKUP($A42,'02.คีย์เทอม1'!$A$10:$GL$59,121,FALSE)))</f>
        <v/>
      </c>
      <c r="P42" s="1327" t="str">
        <f>IF($A$3&lt;&gt;"ชั้น"&amp;'01.ข้อมูลเบื้องต้น'!$H$2,"",IF(VLOOKUP($A42,'02.คีย์เทอม1'!$A$10:$GL$59,126,FALSE)="","",VLOOKUP($A42,'02.คีย์เทอม1'!$A$10:$GL$59,126,FALSE)))</f>
        <v/>
      </c>
      <c r="Q42" s="1327" t="str">
        <f>IF($A$3&lt;&gt;"ชั้น"&amp;'01.ข้อมูลเบื้องต้น'!$H$2,"",IF(VLOOKUP($A42,'02.คีย์เทอม1'!$A$10:$GL$59,131,FALSE)="","",VLOOKUP($A42,'02.คีย์เทอม1'!$A$10:$GL$59,131,FALSE)))</f>
        <v/>
      </c>
      <c r="R42" s="1327" t="str">
        <f>IF($A$3&lt;&gt;"ชั้น"&amp;'01.ข้อมูลเบื้องต้น'!$H$2,"",IF(VLOOKUP($A42,'02.คีย์เทอม1'!$A$10:$GL$59,136,FALSE)="","",VLOOKUP($A42,'02.คีย์เทอม1'!$A$10:$GL$59,136,FALSE)))</f>
        <v/>
      </c>
      <c r="S42" s="1327" t="str">
        <f>IF($A$3&lt;&gt;"ชั้น"&amp;'01.ข้อมูลเบื้องต้น'!$H$2,"",IF(VLOOKUP($A42,'02.คีย์เทอม1'!$A$10:$GL$59,141,FALSE)="","",VLOOKUP($A42,'02.คีย์เทอม1'!$A$10:$GL$59,141,FALSE)))</f>
        <v/>
      </c>
      <c r="T42" s="1327" t="str">
        <f>IF($A$3&lt;&gt;"ชั้น"&amp;'01.ข้อมูลเบื้องต้น'!$H$2,"",IF(VLOOKUP($A42,'02.คีย์เทอม1'!$A$10:$GL$59,146,FALSE)="","",VLOOKUP($A42,'02.คีย์เทอม1'!$A$10:$GL$59,146,FALSE)))</f>
        <v/>
      </c>
      <c r="U42" s="1327" t="str">
        <f>IF($A$3&lt;&gt;"ชั้น"&amp;'01.ข้อมูลเบื้องต้น'!$H$2,"",IF(VLOOKUP($A42,'02.คีย์เทอม1'!$A$10:$GL$59,151,FALSE)="","",VLOOKUP($A42,'02.คีย์เทอม1'!$A$10:$GL$59,151,FALSE)))</f>
        <v/>
      </c>
      <c r="V42" s="1327" t="str">
        <f>IF($A$3&lt;&gt;"ชั้น"&amp;'01.ข้อมูลเบื้องต้น'!$H$2,"",IF(VLOOKUP($A42,'02.คีย์เทอม1'!$A$10:$GL$59,156,FALSE)="","",VLOOKUP($A42,'02.คีย์เทอม1'!$A$10:$GL$59,156,FALSE)))</f>
        <v/>
      </c>
      <c r="W42" s="1327" t="str">
        <f>IF($A$3&lt;&gt;"ชั้น"&amp;'01.ข้อมูลเบื้องต้น'!$H$2,"",IF(VLOOKUP($A42,'02.คีย์เทอม1'!$A$10:$GL$59,161,FALSE)="","",VLOOKUP($A42,'02.คีย์เทอม1'!$A$10:$GL$59,161,FALSE)))</f>
        <v/>
      </c>
      <c r="X42" s="1327" t="str">
        <f>IF($A$3&lt;&gt;"ชั้น"&amp;'01.ข้อมูลเบื้องต้น'!$H$2,"",IF(VLOOKUP($A42,'02.คีย์เทอม1'!$A$10:$GL$59,166,FALSE)="","",VLOOKUP($A42,'02.คีย์เทอม1'!$A$10:$GL$59,166,FALSE)))</f>
        <v/>
      </c>
      <c r="Y42" s="1327" t="str">
        <f>IF($A$3&lt;&gt;"ชั้น"&amp;'01.ข้อมูลเบื้องต้น'!$H$2,"",IF(VLOOKUP($A42,'02.คีย์เทอม1'!$A$10:$GL$59,171,FALSE)="","",VLOOKUP($A42,'02.คีย์เทอม1'!$A$10:$GL$59,171,FALSE)))</f>
        <v/>
      </c>
      <c r="Z42" s="1327" t="str">
        <f>IF($A$3&lt;&gt;"ชั้น"&amp;'01.ข้อมูลเบื้องต้น'!$H$2,"",IF(VLOOKUP($A42,'02.คีย์เทอม1'!$A$10:$GL$59,176,FALSE)="","",VLOOKUP($A42,'02.คีย์เทอม1'!$A$10:$GL$59,176,FALSE)))</f>
        <v/>
      </c>
      <c r="AA42" s="1329" t="str">
        <f>IF($A$3&lt;&gt;"ชั้น"&amp;'01.ข้อมูลเบื้องต้น'!$H$2,"",IF(VLOOKUP($A42,'02.คีย์เทอม1'!$A$10:$GL$59,181,FALSE)="","",VLOOKUP($A42,'02.คีย์เทอม1'!$A$10:$GL$59,181,FALSE)))</f>
        <v/>
      </c>
    </row>
    <row r="43" spans="1:27" s="509" customFormat="1" ht="17.25" customHeight="1">
      <c r="A43" s="1323">
        <v>34</v>
      </c>
      <c r="B43" s="1324" t="str">
        <f>IF('2.ชื่อนักเรียน'!C44="","",'2.ชื่อนักเรียน'!C44)</f>
        <v/>
      </c>
      <c r="C43" s="1325" t="str">
        <f>IF('2.ชื่อนักเรียน'!D44="","",'2.ชื่อนักเรียน'!D44)</f>
        <v/>
      </c>
      <c r="D43" s="1314" t="str">
        <f>IF($A$3&lt;&gt;"ชั้น"&amp;'01.ข้อมูลเบื้องต้น'!$H$2,"",IF(VLOOKUP($A43,'02.คีย์เทอม1'!$A$10:$GL$59,190,FALSE)="","",VLOOKUP($A43,'02.คีย์เทอม1'!$A$10:$GL$59,190,FALSE)))</f>
        <v/>
      </c>
      <c r="E43" s="1327" t="str">
        <f>IF($A$3&lt;&gt;"ชั้น"&amp;'01.ข้อมูลเบื้องต้น'!$H$2,"",IF(VLOOKUP($A43,'02.คีย์เทอม1'!$A$10:$GL$59,194,FALSE)="","",VLOOKUP($A43,'02.คีย์เทอม1'!$A$10:$GL$59,194,FALSE)))</f>
        <v/>
      </c>
      <c r="F43" s="1329" t="str">
        <f>IF($A$3&lt;&gt;"ชั้น"&amp;'01.ข้อมูลเบื้องต้น'!$H$2,"",IF(VLOOKUP($A43,'02.คีย์เทอม1'!$A$10:$GL$59,31,FALSE)="","",VLOOKUP($A43,'02.คีย์เทอม1'!$A$10:$GL$59,31,FALSE)))</f>
        <v/>
      </c>
      <c r="G43" s="1326" t="str">
        <f>IF($A$3&lt;&gt;"ชั้น"&amp;'01.ข้อมูลเบื้องต้น'!$H$2,"",IF(VLOOKUP($A43,'02.คีย์เทอม1'!$A$10:$GL$59,61,FALSE)="","",VLOOKUP($A43,'02.คีย์เทอม1'!$A$10:$GL$59,61,FALSE)))</f>
        <v/>
      </c>
      <c r="H43" s="1327" t="str">
        <f>IF($A$3&lt;&gt;"ชั้น"&amp;'01.ข้อมูลเบื้องต้น'!$H$2,"",IF(VLOOKUP($A43,'02.คีย์เทอม1'!$A$10:$GL$59,66,FALSE)="","",VLOOKUP($A43,'02.คีย์เทอม1'!$A$10:$GL$59,66,FALSE)))</f>
        <v/>
      </c>
      <c r="I43" s="1316" t="str">
        <f>IF($A$3&lt;&gt;"ชั้น"&amp;'01.ข้อมูลเบื้องต้น'!$H$2,"",IF(VLOOKUP($A43,'02.คีย์เทอม1'!$A$10:$GL$59,71,FALSE)="","",VLOOKUP($A43,'02.คีย์เทอม1'!$A$10:$GL$59,71,FALSE)))</f>
        <v/>
      </c>
      <c r="J43" s="1316" t="str">
        <f>IF($A$3&lt;&gt;"ชั้น"&amp;'01.ข้อมูลเบื้องต้น'!$H$2,"",IF(VLOOKUP($A43,'02.คีย์เทอม1'!$A$10:$GL$59,76,FALSE)="","",VLOOKUP($A43,'02.คีย์เทอม1'!$A$10:$GL$59,76,FALSE)))</f>
        <v/>
      </c>
      <c r="K43" s="1316" t="str">
        <f>IF($A$3&lt;&gt;"ชั้น"&amp;'01.ข้อมูลเบื้องต้น'!$H$2,"",IF(VLOOKUP($A43,'02.คีย์เทอม1'!$A$10:$GL$59,81,FALSE)="","",VLOOKUP($A43,'02.คีย์เทอม1'!$A$10:$GL$59,81,FALSE)))</f>
        <v/>
      </c>
      <c r="L43" s="1328" t="str">
        <f>IF($A$3&lt;&gt;"ชั้น"&amp;'01.ข้อมูลเบื้องต้น'!$H$2,"",IF(VLOOKUP($A43,'02.คีย์เทอม1'!$A$10:$GT$59,202,FALSE)="","",VLOOKUP($A43,'02.คีย์เทอม1'!$A$10:$GT$59,202,FALSE)))</f>
        <v/>
      </c>
      <c r="M43" s="1326" t="str">
        <f>IF($A$3&lt;&gt;"ชั้น"&amp;'01.ข้อมูลเบื้องต้น'!$H$2,"",IF(VLOOKUP($A43,'02.คีย์เทอม1'!$A$10:$GL$59,111,FALSE)="","",VLOOKUP($A43,'02.คีย์เทอม1'!$A$10:$GL$59,111,FALSE)))</f>
        <v/>
      </c>
      <c r="N43" s="1327" t="str">
        <f>IF($A$3&lt;&gt;"ชั้น"&amp;'01.ข้อมูลเบื้องต้น'!$H$2,"",IF(VLOOKUP($A43,'02.คีย์เทอม1'!$A$10:$GL$59,116,FALSE)="","",VLOOKUP($A43,'02.คีย์เทอม1'!$A$10:$GL$59,116,FALSE)))</f>
        <v/>
      </c>
      <c r="O43" s="1327" t="str">
        <f>IF($A$3&lt;&gt;"ชั้น"&amp;'01.ข้อมูลเบื้องต้น'!$H$2,"",IF(VLOOKUP($A43,'02.คีย์เทอม1'!$A$10:$GL$59,121,FALSE)="","",VLOOKUP($A43,'02.คีย์เทอม1'!$A$10:$GL$59,121,FALSE)))</f>
        <v/>
      </c>
      <c r="P43" s="1327" t="str">
        <f>IF($A$3&lt;&gt;"ชั้น"&amp;'01.ข้อมูลเบื้องต้น'!$H$2,"",IF(VLOOKUP($A43,'02.คีย์เทอม1'!$A$10:$GL$59,126,FALSE)="","",VLOOKUP($A43,'02.คีย์เทอม1'!$A$10:$GL$59,126,FALSE)))</f>
        <v/>
      </c>
      <c r="Q43" s="1327" t="str">
        <f>IF($A$3&lt;&gt;"ชั้น"&amp;'01.ข้อมูลเบื้องต้น'!$H$2,"",IF(VLOOKUP($A43,'02.คีย์เทอม1'!$A$10:$GL$59,131,FALSE)="","",VLOOKUP($A43,'02.คีย์เทอม1'!$A$10:$GL$59,131,FALSE)))</f>
        <v/>
      </c>
      <c r="R43" s="1327" t="str">
        <f>IF($A$3&lt;&gt;"ชั้น"&amp;'01.ข้อมูลเบื้องต้น'!$H$2,"",IF(VLOOKUP($A43,'02.คีย์เทอม1'!$A$10:$GL$59,136,FALSE)="","",VLOOKUP($A43,'02.คีย์เทอม1'!$A$10:$GL$59,136,FALSE)))</f>
        <v/>
      </c>
      <c r="S43" s="1327" t="str">
        <f>IF($A$3&lt;&gt;"ชั้น"&amp;'01.ข้อมูลเบื้องต้น'!$H$2,"",IF(VLOOKUP($A43,'02.คีย์เทอม1'!$A$10:$GL$59,141,FALSE)="","",VLOOKUP($A43,'02.คีย์เทอม1'!$A$10:$GL$59,141,FALSE)))</f>
        <v/>
      </c>
      <c r="T43" s="1327" t="str">
        <f>IF($A$3&lt;&gt;"ชั้น"&amp;'01.ข้อมูลเบื้องต้น'!$H$2,"",IF(VLOOKUP($A43,'02.คีย์เทอม1'!$A$10:$GL$59,146,FALSE)="","",VLOOKUP($A43,'02.คีย์เทอม1'!$A$10:$GL$59,146,FALSE)))</f>
        <v/>
      </c>
      <c r="U43" s="1327" t="str">
        <f>IF($A$3&lt;&gt;"ชั้น"&amp;'01.ข้อมูลเบื้องต้น'!$H$2,"",IF(VLOOKUP($A43,'02.คีย์เทอม1'!$A$10:$GL$59,151,FALSE)="","",VLOOKUP($A43,'02.คีย์เทอม1'!$A$10:$GL$59,151,FALSE)))</f>
        <v/>
      </c>
      <c r="V43" s="1327" t="str">
        <f>IF($A$3&lt;&gt;"ชั้น"&amp;'01.ข้อมูลเบื้องต้น'!$H$2,"",IF(VLOOKUP($A43,'02.คีย์เทอม1'!$A$10:$GL$59,156,FALSE)="","",VLOOKUP($A43,'02.คีย์เทอม1'!$A$10:$GL$59,156,FALSE)))</f>
        <v/>
      </c>
      <c r="W43" s="1327" t="str">
        <f>IF($A$3&lt;&gt;"ชั้น"&amp;'01.ข้อมูลเบื้องต้น'!$H$2,"",IF(VLOOKUP($A43,'02.คีย์เทอม1'!$A$10:$GL$59,161,FALSE)="","",VLOOKUP($A43,'02.คีย์เทอม1'!$A$10:$GL$59,161,FALSE)))</f>
        <v/>
      </c>
      <c r="X43" s="1327" t="str">
        <f>IF($A$3&lt;&gt;"ชั้น"&amp;'01.ข้อมูลเบื้องต้น'!$H$2,"",IF(VLOOKUP($A43,'02.คีย์เทอม1'!$A$10:$GL$59,166,FALSE)="","",VLOOKUP($A43,'02.คีย์เทอม1'!$A$10:$GL$59,166,FALSE)))</f>
        <v/>
      </c>
      <c r="Y43" s="1327" t="str">
        <f>IF($A$3&lt;&gt;"ชั้น"&amp;'01.ข้อมูลเบื้องต้น'!$H$2,"",IF(VLOOKUP($A43,'02.คีย์เทอม1'!$A$10:$GL$59,171,FALSE)="","",VLOOKUP($A43,'02.คีย์เทอม1'!$A$10:$GL$59,171,FALSE)))</f>
        <v/>
      </c>
      <c r="Z43" s="1327" t="str">
        <f>IF($A$3&lt;&gt;"ชั้น"&amp;'01.ข้อมูลเบื้องต้น'!$H$2,"",IF(VLOOKUP($A43,'02.คีย์เทอม1'!$A$10:$GL$59,176,FALSE)="","",VLOOKUP($A43,'02.คีย์เทอม1'!$A$10:$GL$59,176,FALSE)))</f>
        <v/>
      </c>
      <c r="AA43" s="1329" t="str">
        <f>IF($A$3&lt;&gt;"ชั้น"&amp;'01.ข้อมูลเบื้องต้น'!$H$2,"",IF(VLOOKUP($A43,'02.คีย์เทอม1'!$A$10:$GL$59,181,FALSE)="","",VLOOKUP($A43,'02.คีย์เทอม1'!$A$10:$GL$59,181,FALSE)))</f>
        <v/>
      </c>
    </row>
    <row r="44" spans="1:27" s="509" customFormat="1" ht="17.25" customHeight="1">
      <c r="A44" s="1323">
        <v>35</v>
      </c>
      <c r="B44" s="1324" t="str">
        <f>IF('2.ชื่อนักเรียน'!C45="","",'2.ชื่อนักเรียน'!C45)</f>
        <v/>
      </c>
      <c r="C44" s="1325" t="str">
        <f>IF('2.ชื่อนักเรียน'!D45="","",'2.ชื่อนักเรียน'!D45)</f>
        <v/>
      </c>
      <c r="D44" s="1314" t="str">
        <f>IF($A$3&lt;&gt;"ชั้น"&amp;'01.ข้อมูลเบื้องต้น'!$H$2,"",IF(VLOOKUP($A44,'02.คีย์เทอม1'!$A$10:$GL$59,190,FALSE)="","",VLOOKUP($A44,'02.คีย์เทอม1'!$A$10:$GL$59,190,FALSE)))</f>
        <v/>
      </c>
      <c r="E44" s="1327" t="str">
        <f>IF($A$3&lt;&gt;"ชั้น"&amp;'01.ข้อมูลเบื้องต้น'!$H$2,"",IF(VLOOKUP($A44,'02.คีย์เทอม1'!$A$10:$GL$59,194,FALSE)="","",VLOOKUP($A44,'02.คีย์เทอม1'!$A$10:$GL$59,194,FALSE)))</f>
        <v/>
      </c>
      <c r="F44" s="1329" t="str">
        <f>IF($A$3&lt;&gt;"ชั้น"&amp;'01.ข้อมูลเบื้องต้น'!$H$2,"",IF(VLOOKUP($A44,'02.คีย์เทอม1'!$A$10:$GL$59,31,FALSE)="","",VLOOKUP($A44,'02.คีย์เทอม1'!$A$10:$GL$59,31,FALSE)))</f>
        <v/>
      </c>
      <c r="G44" s="1326" t="str">
        <f>IF($A$3&lt;&gt;"ชั้น"&amp;'01.ข้อมูลเบื้องต้น'!$H$2,"",IF(VLOOKUP($A44,'02.คีย์เทอม1'!$A$10:$GL$59,61,FALSE)="","",VLOOKUP($A44,'02.คีย์เทอม1'!$A$10:$GL$59,61,FALSE)))</f>
        <v/>
      </c>
      <c r="H44" s="1327" t="str">
        <f>IF($A$3&lt;&gt;"ชั้น"&amp;'01.ข้อมูลเบื้องต้น'!$H$2,"",IF(VLOOKUP($A44,'02.คีย์เทอม1'!$A$10:$GL$59,66,FALSE)="","",VLOOKUP($A44,'02.คีย์เทอม1'!$A$10:$GL$59,66,FALSE)))</f>
        <v/>
      </c>
      <c r="I44" s="1316" t="str">
        <f>IF($A$3&lt;&gt;"ชั้น"&amp;'01.ข้อมูลเบื้องต้น'!$H$2,"",IF(VLOOKUP($A44,'02.คีย์เทอม1'!$A$10:$GL$59,71,FALSE)="","",VLOOKUP($A44,'02.คีย์เทอม1'!$A$10:$GL$59,71,FALSE)))</f>
        <v/>
      </c>
      <c r="J44" s="1316" t="str">
        <f>IF($A$3&lt;&gt;"ชั้น"&amp;'01.ข้อมูลเบื้องต้น'!$H$2,"",IF(VLOOKUP($A44,'02.คีย์เทอม1'!$A$10:$GL$59,76,FALSE)="","",VLOOKUP($A44,'02.คีย์เทอม1'!$A$10:$GL$59,76,FALSE)))</f>
        <v/>
      </c>
      <c r="K44" s="1316" t="str">
        <f>IF($A$3&lt;&gt;"ชั้น"&amp;'01.ข้อมูลเบื้องต้น'!$H$2,"",IF(VLOOKUP($A44,'02.คีย์เทอม1'!$A$10:$GL$59,81,FALSE)="","",VLOOKUP($A44,'02.คีย์เทอม1'!$A$10:$GL$59,81,FALSE)))</f>
        <v/>
      </c>
      <c r="L44" s="1328" t="str">
        <f>IF($A$3&lt;&gt;"ชั้น"&amp;'01.ข้อมูลเบื้องต้น'!$H$2,"",IF(VLOOKUP($A44,'02.คีย์เทอม1'!$A$10:$GT$59,202,FALSE)="","",VLOOKUP($A44,'02.คีย์เทอม1'!$A$10:$GT$59,202,FALSE)))</f>
        <v/>
      </c>
      <c r="M44" s="1326" t="str">
        <f>IF($A$3&lt;&gt;"ชั้น"&amp;'01.ข้อมูลเบื้องต้น'!$H$2,"",IF(VLOOKUP($A44,'02.คีย์เทอม1'!$A$10:$GL$59,111,FALSE)="","",VLOOKUP($A44,'02.คีย์เทอม1'!$A$10:$GL$59,111,FALSE)))</f>
        <v/>
      </c>
      <c r="N44" s="1327" t="str">
        <f>IF($A$3&lt;&gt;"ชั้น"&amp;'01.ข้อมูลเบื้องต้น'!$H$2,"",IF(VLOOKUP($A44,'02.คีย์เทอม1'!$A$10:$GL$59,116,FALSE)="","",VLOOKUP($A44,'02.คีย์เทอม1'!$A$10:$GL$59,116,FALSE)))</f>
        <v/>
      </c>
      <c r="O44" s="1327" t="str">
        <f>IF($A$3&lt;&gt;"ชั้น"&amp;'01.ข้อมูลเบื้องต้น'!$H$2,"",IF(VLOOKUP($A44,'02.คีย์เทอม1'!$A$10:$GL$59,121,FALSE)="","",VLOOKUP($A44,'02.คีย์เทอม1'!$A$10:$GL$59,121,FALSE)))</f>
        <v/>
      </c>
      <c r="P44" s="1327" t="str">
        <f>IF($A$3&lt;&gt;"ชั้น"&amp;'01.ข้อมูลเบื้องต้น'!$H$2,"",IF(VLOOKUP($A44,'02.คีย์เทอม1'!$A$10:$GL$59,126,FALSE)="","",VLOOKUP($A44,'02.คีย์เทอม1'!$A$10:$GL$59,126,FALSE)))</f>
        <v/>
      </c>
      <c r="Q44" s="1327" t="str">
        <f>IF($A$3&lt;&gt;"ชั้น"&amp;'01.ข้อมูลเบื้องต้น'!$H$2,"",IF(VLOOKUP($A44,'02.คีย์เทอม1'!$A$10:$GL$59,131,FALSE)="","",VLOOKUP($A44,'02.คีย์เทอม1'!$A$10:$GL$59,131,FALSE)))</f>
        <v/>
      </c>
      <c r="R44" s="1327" t="str">
        <f>IF($A$3&lt;&gt;"ชั้น"&amp;'01.ข้อมูลเบื้องต้น'!$H$2,"",IF(VLOOKUP($A44,'02.คีย์เทอม1'!$A$10:$GL$59,136,FALSE)="","",VLOOKUP($A44,'02.คีย์เทอม1'!$A$10:$GL$59,136,FALSE)))</f>
        <v/>
      </c>
      <c r="S44" s="1327" t="str">
        <f>IF($A$3&lt;&gt;"ชั้น"&amp;'01.ข้อมูลเบื้องต้น'!$H$2,"",IF(VLOOKUP($A44,'02.คีย์เทอม1'!$A$10:$GL$59,141,FALSE)="","",VLOOKUP($A44,'02.คีย์เทอม1'!$A$10:$GL$59,141,FALSE)))</f>
        <v/>
      </c>
      <c r="T44" s="1327" t="str">
        <f>IF($A$3&lt;&gt;"ชั้น"&amp;'01.ข้อมูลเบื้องต้น'!$H$2,"",IF(VLOOKUP($A44,'02.คีย์เทอม1'!$A$10:$GL$59,146,FALSE)="","",VLOOKUP($A44,'02.คีย์เทอม1'!$A$10:$GL$59,146,FALSE)))</f>
        <v/>
      </c>
      <c r="U44" s="1327" t="str">
        <f>IF($A$3&lt;&gt;"ชั้น"&amp;'01.ข้อมูลเบื้องต้น'!$H$2,"",IF(VLOOKUP($A44,'02.คีย์เทอม1'!$A$10:$GL$59,151,FALSE)="","",VLOOKUP($A44,'02.คีย์เทอม1'!$A$10:$GL$59,151,FALSE)))</f>
        <v/>
      </c>
      <c r="V44" s="1327" t="str">
        <f>IF($A$3&lt;&gt;"ชั้น"&amp;'01.ข้อมูลเบื้องต้น'!$H$2,"",IF(VLOOKUP($A44,'02.คีย์เทอม1'!$A$10:$GL$59,156,FALSE)="","",VLOOKUP($A44,'02.คีย์เทอม1'!$A$10:$GL$59,156,FALSE)))</f>
        <v/>
      </c>
      <c r="W44" s="1327" t="str">
        <f>IF($A$3&lt;&gt;"ชั้น"&amp;'01.ข้อมูลเบื้องต้น'!$H$2,"",IF(VLOOKUP($A44,'02.คีย์เทอม1'!$A$10:$GL$59,161,FALSE)="","",VLOOKUP($A44,'02.คีย์เทอม1'!$A$10:$GL$59,161,FALSE)))</f>
        <v/>
      </c>
      <c r="X44" s="1327" t="str">
        <f>IF($A$3&lt;&gt;"ชั้น"&amp;'01.ข้อมูลเบื้องต้น'!$H$2,"",IF(VLOOKUP($A44,'02.คีย์เทอม1'!$A$10:$GL$59,166,FALSE)="","",VLOOKUP($A44,'02.คีย์เทอม1'!$A$10:$GL$59,166,FALSE)))</f>
        <v/>
      </c>
      <c r="Y44" s="1327" t="str">
        <f>IF($A$3&lt;&gt;"ชั้น"&amp;'01.ข้อมูลเบื้องต้น'!$H$2,"",IF(VLOOKUP($A44,'02.คีย์เทอม1'!$A$10:$GL$59,171,FALSE)="","",VLOOKUP($A44,'02.คีย์เทอม1'!$A$10:$GL$59,171,FALSE)))</f>
        <v/>
      </c>
      <c r="Z44" s="1327" t="str">
        <f>IF($A$3&lt;&gt;"ชั้น"&amp;'01.ข้อมูลเบื้องต้น'!$H$2,"",IF(VLOOKUP($A44,'02.คีย์เทอม1'!$A$10:$GL$59,176,FALSE)="","",VLOOKUP($A44,'02.คีย์เทอม1'!$A$10:$GL$59,176,FALSE)))</f>
        <v/>
      </c>
      <c r="AA44" s="1329" t="str">
        <f>IF($A$3&lt;&gt;"ชั้น"&amp;'01.ข้อมูลเบื้องต้น'!$H$2,"",IF(VLOOKUP($A44,'02.คีย์เทอม1'!$A$10:$GL$59,181,FALSE)="","",VLOOKUP($A44,'02.คีย์เทอม1'!$A$10:$GL$59,181,FALSE)))</f>
        <v/>
      </c>
    </row>
    <row r="45" spans="1:27" s="509" customFormat="1" ht="17.25" customHeight="1">
      <c r="A45" s="1323">
        <v>36</v>
      </c>
      <c r="B45" s="1324" t="str">
        <f>IF('2.ชื่อนักเรียน'!C46="","",'2.ชื่อนักเรียน'!C46)</f>
        <v/>
      </c>
      <c r="C45" s="1325" t="str">
        <f>IF('2.ชื่อนักเรียน'!D46="","",'2.ชื่อนักเรียน'!D46)</f>
        <v/>
      </c>
      <c r="D45" s="1314" t="str">
        <f>IF($A$3&lt;&gt;"ชั้น"&amp;'01.ข้อมูลเบื้องต้น'!$H$2,"",IF(VLOOKUP($A45,'02.คีย์เทอม1'!$A$10:$GL$59,190,FALSE)="","",VLOOKUP($A45,'02.คีย์เทอม1'!$A$10:$GL$59,190,FALSE)))</f>
        <v/>
      </c>
      <c r="E45" s="1327" t="str">
        <f>IF($A$3&lt;&gt;"ชั้น"&amp;'01.ข้อมูลเบื้องต้น'!$H$2,"",IF(VLOOKUP($A45,'02.คีย์เทอม1'!$A$10:$GL$59,194,FALSE)="","",VLOOKUP($A45,'02.คีย์เทอม1'!$A$10:$GL$59,194,FALSE)))</f>
        <v/>
      </c>
      <c r="F45" s="1329" t="str">
        <f>IF($A$3&lt;&gt;"ชั้น"&amp;'01.ข้อมูลเบื้องต้น'!$H$2,"",IF(VLOOKUP($A45,'02.คีย์เทอม1'!$A$10:$GL$59,31,FALSE)="","",VLOOKUP($A45,'02.คีย์เทอม1'!$A$10:$GL$59,31,FALSE)))</f>
        <v/>
      </c>
      <c r="G45" s="1326" t="str">
        <f>IF($A$3&lt;&gt;"ชั้น"&amp;'01.ข้อมูลเบื้องต้น'!$H$2,"",IF(VLOOKUP($A45,'02.คีย์เทอม1'!$A$10:$GL$59,61,FALSE)="","",VLOOKUP($A45,'02.คีย์เทอม1'!$A$10:$GL$59,61,FALSE)))</f>
        <v/>
      </c>
      <c r="H45" s="1327" t="str">
        <f>IF($A$3&lt;&gt;"ชั้น"&amp;'01.ข้อมูลเบื้องต้น'!$H$2,"",IF(VLOOKUP($A45,'02.คีย์เทอม1'!$A$10:$GL$59,66,FALSE)="","",VLOOKUP($A45,'02.คีย์เทอม1'!$A$10:$GL$59,66,FALSE)))</f>
        <v/>
      </c>
      <c r="I45" s="1316" t="str">
        <f>IF($A$3&lt;&gt;"ชั้น"&amp;'01.ข้อมูลเบื้องต้น'!$H$2,"",IF(VLOOKUP($A45,'02.คีย์เทอม1'!$A$10:$GL$59,71,FALSE)="","",VLOOKUP($A45,'02.คีย์เทอม1'!$A$10:$GL$59,71,FALSE)))</f>
        <v/>
      </c>
      <c r="J45" s="1316" t="str">
        <f>IF($A$3&lt;&gt;"ชั้น"&amp;'01.ข้อมูลเบื้องต้น'!$H$2,"",IF(VLOOKUP($A45,'02.คีย์เทอม1'!$A$10:$GL$59,76,FALSE)="","",VLOOKUP($A45,'02.คีย์เทอม1'!$A$10:$GL$59,76,FALSE)))</f>
        <v/>
      </c>
      <c r="K45" s="1316" t="str">
        <f>IF($A$3&lt;&gt;"ชั้น"&amp;'01.ข้อมูลเบื้องต้น'!$H$2,"",IF(VLOOKUP($A45,'02.คีย์เทอม1'!$A$10:$GL$59,81,FALSE)="","",VLOOKUP($A45,'02.คีย์เทอม1'!$A$10:$GL$59,81,FALSE)))</f>
        <v/>
      </c>
      <c r="L45" s="1328" t="str">
        <f>IF($A$3&lt;&gt;"ชั้น"&amp;'01.ข้อมูลเบื้องต้น'!$H$2,"",IF(VLOOKUP($A45,'02.คีย์เทอม1'!$A$10:$GT$59,202,FALSE)="","",VLOOKUP($A45,'02.คีย์เทอม1'!$A$10:$GT$59,202,FALSE)))</f>
        <v/>
      </c>
      <c r="M45" s="1326" t="str">
        <f>IF($A$3&lt;&gt;"ชั้น"&amp;'01.ข้อมูลเบื้องต้น'!$H$2,"",IF(VLOOKUP($A45,'02.คีย์เทอม1'!$A$10:$GL$59,111,FALSE)="","",VLOOKUP($A45,'02.คีย์เทอม1'!$A$10:$GL$59,111,FALSE)))</f>
        <v/>
      </c>
      <c r="N45" s="1327" t="str">
        <f>IF($A$3&lt;&gt;"ชั้น"&amp;'01.ข้อมูลเบื้องต้น'!$H$2,"",IF(VLOOKUP($A45,'02.คีย์เทอม1'!$A$10:$GL$59,116,FALSE)="","",VLOOKUP($A45,'02.คีย์เทอม1'!$A$10:$GL$59,116,FALSE)))</f>
        <v/>
      </c>
      <c r="O45" s="1327" t="str">
        <f>IF($A$3&lt;&gt;"ชั้น"&amp;'01.ข้อมูลเบื้องต้น'!$H$2,"",IF(VLOOKUP($A45,'02.คีย์เทอม1'!$A$10:$GL$59,121,FALSE)="","",VLOOKUP($A45,'02.คีย์เทอม1'!$A$10:$GL$59,121,FALSE)))</f>
        <v/>
      </c>
      <c r="P45" s="1327" t="str">
        <f>IF($A$3&lt;&gt;"ชั้น"&amp;'01.ข้อมูลเบื้องต้น'!$H$2,"",IF(VLOOKUP($A45,'02.คีย์เทอม1'!$A$10:$GL$59,126,FALSE)="","",VLOOKUP($A45,'02.คีย์เทอม1'!$A$10:$GL$59,126,FALSE)))</f>
        <v/>
      </c>
      <c r="Q45" s="1327" t="str">
        <f>IF($A$3&lt;&gt;"ชั้น"&amp;'01.ข้อมูลเบื้องต้น'!$H$2,"",IF(VLOOKUP($A45,'02.คีย์เทอม1'!$A$10:$GL$59,131,FALSE)="","",VLOOKUP($A45,'02.คีย์เทอม1'!$A$10:$GL$59,131,FALSE)))</f>
        <v/>
      </c>
      <c r="R45" s="1327" t="str">
        <f>IF($A$3&lt;&gt;"ชั้น"&amp;'01.ข้อมูลเบื้องต้น'!$H$2,"",IF(VLOOKUP($A45,'02.คีย์เทอม1'!$A$10:$GL$59,136,FALSE)="","",VLOOKUP($A45,'02.คีย์เทอม1'!$A$10:$GL$59,136,FALSE)))</f>
        <v/>
      </c>
      <c r="S45" s="1327" t="str">
        <f>IF($A$3&lt;&gt;"ชั้น"&amp;'01.ข้อมูลเบื้องต้น'!$H$2,"",IF(VLOOKUP($A45,'02.คีย์เทอม1'!$A$10:$GL$59,141,FALSE)="","",VLOOKUP($A45,'02.คีย์เทอม1'!$A$10:$GL$59,141,FALSE)))</f>
        <v/>
      </c>
      <c r="T45" s="1327" t="str">
        <f>IF($A$3&lt;&gt;"ชั้น"&amp;'01.ข้อมูลเบื้องต้น'!$H$2,"",IF(VLOOKUP($A45,'02.คีย์เทอม1'!$A$10:$GL$59,146,FALSE)="","",VLOOKUP($A45,'02.คีย์เทอม1'!$A$10:$GL$59,146,FALSE)))</f>
        <v/>
      </c>
      <c r="U45" s="1327" t="str">
        <f>IF($A$3&lt;&gt;"ชั้น"&amp;'01.ข้อมูลเบื้องต้น'!$H$2,"",IF(VLOOKUP($A45,'02.คีย์เทอม1'!$A$10:$GL$59,151,FALSE)="","",VLOOKUP($A45,'02.คีย์เทอม1'!$A$10:$GL$59,151,FALSE)))</f>
        <v/>
      </c>
      <c r="V45" s="1327" t="str">
        <f>IF($A$3&lt;&gt;"ชั้น"&amp;'01.ข้อมูลเบื้องต้น'!$H$2,"",IF(VLOOKUP($A45,'02.คีย์เทอม1'!$A$10:$GL$59,156,FALSE)="","",VLOOKUP($A45,'02.คีย์เทอม1'!$A$10:$GL$59,156,FALSE)))</f>
        <v/>
      </c>
      <c r="W45" s="1327" t="str">
        <f>IF($A$3&lt;&gt;"ชั้น"&amp;'01.ข้อมูลเบื้องต้น'!$H$2,"",IF(VLOOKUP($A45,'02.คีย์เทอม1'!$A$10:$GL$59,161,FALSE)="","",VLOOKUP($A45,'02.คีย์เทอม1'!$A$10:$GL$59,161,FALSE)))</f>
        <v/>
      </c>
      <c r="X45" s="1327" t="str">
        <f>IF($A$3&lt;&gt;"ชั้น"&amp;'01.ข้อมูลเบื้องต้น'!$H$2,"",IF(VLOOKUP($A45,'02.คีย์เทอม1'!$A$10:$GL$59,166,FALSE)="","",VLOOKUP($A45,'02.คีย์เทอม1'!$A$10:$GL$59,166,FALSE)))</f>
        <v/>
      </c>
      <c r="Y45" s="1327" t="str">
        <f>IF($A$3&lt;&gt;"ชั้น"&amp;'01.ข้อมูลเบื้องต้น'!$H$2,"",IF(VLOOKUP($A45,'02.คีย์เทอม1'!$A$10:$GL$59,171,FALSE)="","",VLOOKUP($A45,'02.คีย์เทอม1'!$A$10:$GL$59,171,FALSE)))</f>
        <v/>
      </c>
      <c r="Z45" s="1327" t="str">
        <f>IF($A$3&lt;&gt;"ชั้น"&amp;'01.ข้อมูลเบื้องต้น'!$H$2,"",IF(VLOOKUP($A45,'02.คีย์เทอม1'!$A$10:$GL$59,176,FALSE)="","",VLOOKUP($A45,'02.คีย์เทอม1'!$A$10:$GL$59,176,FALSE)))</f>
        <v/>
      </c>
      <c r="AA45" s="1329" t="str">
        <f>IF($A$3&lt;&gt;"ชั้น"&amp;'01.ข้อมูลเบื้องต้น'!$H$2,"",IF(VLOOKUP($A45,'02.คีย์เทอม1'!$A$10:$GL$59,181,FALSE)="","",VLOOKUP($A45,'02.คีย์เทอม1'!$A$10:$GL$59,181,FALSE)))</f>
        <v/>
      </c>
    </row>
    <row r="46" spans="1:27" s="509" customFormat="1" ht="17.25" customHeight="1">
      <c r="A46" s="1323">
        <v>37</v>
      </c>
      <c r="B46" s="1324" t="str">
        <f>IF('2.ชื่อนักเรียน'!C47="","",'2.ชื่อนักเรียน'!C47)</f>
        <v/>
      </c>
      <c r="C46" s="1325" t="str">
        <f>IF('2.ชื่อนักเรียน'!D47="","",'2.ชื่อนักเรียน'!D47)</f>
        <v/>
      </c>
      <c r="D46" s="1314" t="str">
        <f>IF($A$3&lt;&gt;"ชั้น"&amp;'01.ข้อมูลเบื้องต้น'!$H$2,"",IF(VLOOKUP($A46,'02.คีย์เทอม1'!$A$10:$GL$59,190,FALSE)="","",VLOOKUP($A46,'02.คีย์เทอม1'!$A$10:$GL$59,190,FALSE)))</f>
        <v/>
      </c>
      <c r="E46" s="1327" t="str">
        <f>IF($A$3&lt;&gt;"ชั้น"&amp;'01.ข้อมูลเบื้องต้น'!$H$2,"",IF(VLOOKUP($A46,'02.คีย์เทอม1'!$A$10:$GL$59,194,FALSE)="","",VLOOKUP($A46,'02.คีย์เทอม1'!$A$10:$GL$59,194,FALSE)))</f>
        <v/>
      </c>
      <c r="F46" s="1329" t="str">
        <f>IF($A$3&lt;&gt;"ชั้น"&amp;'01.ข้อมูลเบื้องต้น'!$H$2,"",IF(VLOOKUP($A46,'02.คีย์เทอม1'!$A$10:$GL$59,31,FALSE)="","",VLOOKUP($A46,'02.คีย์เทอม1'!$A$10:$GL$59,31,FALSE)))</f>
        <v/>
      </c>
      <c r="G46" s="1326" t="str">
        <f>IF($A$3&lt;&gt;"ชั้น"&amp;'01.ข้อมูลเบื้องต้น'!$H$2,"",IF(VLOOKUP($A46,'02.คีย์เทอม1'!$A$10:$GL$59,61,FALSE)="","",VLOOKUP($A46,'02.คีย์เทอม1'!$A$10:$GL$59,61,FALSE)))</f>
        <v/>
      </c>
      <c r="H46" s="1327" t="str">
        <f>IF($A$3&lt;&gt;"ชั้น"&amp;'01.ข้อมูลเบื้องต้น'!$H$2,"",IF(VLOOKUP($A46,'02.คีย์เทอม1'!$A$10:$GL$59,66,FALSE)="","",VLOOKUP($A46,'02.คีย์เทอม1'!$A$10:$GL$59,66,FALSE)))</f>
        <v/>
      </c>
      <c r="I46" s="1316" t="str">
        <f>IF($A$3&lt;&gt;"ชั้น"&amp;'01.ข้อมูลเบื้องต้น'!$H$2,"",IF(VLOOKUP($A46,'02.คีย์เทอม1'!$A$10:$GL$59,71,FALSE)="","",VLOOKUP($A46,'02.คีย์เทอม1'!$A$10:$GL$59,71,FALSE)))</f>
        <v/>
      </c>
      <c r="J46" s="1316" t="str">
        <f>IF($A$3&lt;&gt;"ชั้น"&amp;'01.ข้อมูลเบื้องต้น'!$H$2,"",IF(VLOOKUP($A46,'02.คีย์เทอม1'!$A$10:$GL$59,76,FALSE)="","",VLOOKUP($A46,'02.คีย์เทอม1'!$A$10:$GL$59,76,FALSE)))</f>
        <v/>
      </c>
      <c r="K46" s="1316" t="str">
        <f>IF($A$3&lt;&gt;"ชั้น"&amp;'01.ข้อมูลเบื้องต้น'!$H$2,"",IF(VLOOKUP($A46,'02.คีย์เทอม1'!$A$10:$GL$59,81,FALSE)="","",VLOOKUP($A46,'02.คีย์เทอม1'!$A$10:$GL$59,81,FALSE)))</f>
        <v/>
      </c>
      <c r="L46" s="1328" t="str">
        <f>IF($A$3&lt;&gt;"ชั้น"&amp;'01.ข้อมูลเบื้องต้น'!$H$2,"",IF(VLOOKUP($A46,'02.คีย์เทอม1'!$A$10:$GT$59,202,FALSE)="","",VLOOKUP($A46,'02.คีย์เทอม1'!$A$10:$GT$59,202,FALSE)))</f>
        <v/>
      </c>
      <c r="M46" s="1326" t="str">
        <f>IF($A$3&lt;&gt;"ชั้น"&amp;'01.ข้อมูลเบื้องต้น'!$H$2,"",IF(VLOOKUP($A46,'02.คีย์เทอม1'!$A$10:$GL$59,111,FALSE)="","",VLOOKUP($A46,'02.คีย์เทอม1'!$A$10:$GL$59,111,FALSE)))</f>
        <v/>
      </c>
      <c r="N46" s="1327" t="str">
        <f>IF($A$3&lt;&gt;"ชั้น"&amp;'01.ข้อมูลเบื้องต้น'!$H$2,"",IF(VLOOKUP($A46,'02.คีย์เทอม1'!$A$10:$GL$59,116,FALSE)="","",VLOOKUP($A46,'02.คีย์เทอม1'!$A$10:$GL$59,116,FALSE)))</f>
        <v/>
      </c>
      <c r="O46" s="1327" t="str">
        <f>IF($A$3&lt;&gt;"ชั้น"&amp;'01.ข้อมูลเบื้องต้น'!$H$2,"",IF(VLOOKUP($A46,'02.คีย์เทอม1'!$A$10:$GL$59,121,FALSE)="","",VLOOKUP($A46,'02.คีย์เทอม1'!$A$10:$GL$59,121,FALSE)))</f>
        <v/>
      </c>
      <c r="P46" s="1327" t="str">
        <f>IF($A$3&lt;&gt;"ชั้น"&amp;'01.ข้อมูลเบื้องต้น'!$H$2,"",IF(VLOOKUP($A46,'02.คีย์เทอม1'!$A$10:$GL$59,126,FALSE)="","",VLOOKUP($A46,'02.คีย์เทอม1'!$A$10:$GL$59,126,FALSE)))</f>
        <v/>
      </c>
      <c r="Q46" s="1327" t="str">
        <f>IF($A$3&lt;&gt;"ชั้น"&amp;'01.ข้อมูลเบื้องต้น'!$H$2,"",IF(VLOOKUP($A46,'02.คีย์เทอม1'!$A$10:$GL$59,131,FALSE)="","",VLOOKUP($A46,'02.คีย์เทอม1'!$A$10:$GL$59,131,FALSE)))</f>
        <v/>
      </c>
      <c r="R46" s="1327" t="str">
        <f>IF($A$3&lt;&gt;"ชั้น"&amp;'01.ข้อมูลเบื้องต้น'!$H$2,"",IF(VLOOKUP($A46,'02.คีย์เทอม1'!$A$10:$GL$59,136,FALSE)="","",VLOOKUP($A46,'02.คีย์เทอม1'!$A$10:$GL$59,136,FALSE)))</f>
        <v/>
      </c>
      <c r="S46" s="1327" t="str">
        <f>IF($A$3&lt;&gt;"ชั้น"&amp;'01.ข้อมูลเบื้องต้น'!$H$2,"",IF(VLOOKUP($A46,'02.คีย์เทอม1'!$A$10:$GL$59,141,FALSE)="","",VLOOKUP($A46,'02.คีย์เทอม1'!$A$10:$GL$59,141,FALSE)))</f>
        <v/>
      </c>
      <c r="T46" s="1327" t="str">
        <f>IF($A$3&lt;&gt;"ชั้น"&amp;'01.ข้อมูลเบื้องต้น'!$H$2,"",IF(VLOOKUP($A46,'02.คีย์เทอม1'!$A$10:$GL$59,146,FALSE)="","",VLOOKUP($A46,'02.คีย์เทอม1'!$A$10:$GL$59,146,FALSE)))</f>
        <v/>
      </c>
      <c r="U46" s="1327" t="str">
        <f>IF($A$3&lt;&gt;"ชั้น"&amp;'01.ข้อมูลเบื้องต้น'!$H$2,"",IF(VLOOKUP($A46,'02.คีย์เทอม1'!$A$10:$GL$59,151,FALSE)="","",VLOOKUP($A46,'02.คีย์เทอม1'!$A$10:$GL$59,151,FALSE)))</f>
        <v/>
      </c>
      <c r="V46" s="1327" t="str">
        <f>IF($A$3&lt;&gt;"ชั้น"&amp;'01.ข้อมูลเบื้องต้น'!$H$2,"",IF(VLOOKUP($A46,'02.คีย์เทอม1'!$A$10:$GL$59,156,FALSE)="","",VLOOKUP($A46,'02.คีย์เทอม1'!$A$10:$GL$59,156,FALSE)))</f>
        <v/>
      </c>
      <c r="W46" s="1327" t="str">
        <f>IF($A$3&lt;&gt;"ชั้น"&amp;'01.ข้อมูลเบื้องต้น'!$H$2,"",IF(VLOOKUP($A46,'02.คีย์เทอม1'!$A$10:$GL$59,161,FALSE)="","",VLOOKUP($A46,'02.คีย์เทอม1'!$A$10:$GL$59,161,FALSE)))</f>
        <v/>
      </c>
      <c r="X46" s="1327" t="str">
        <f>IF($A$3&lt;&gt;"ชั้น"&amp;'01.ข้อมูลเบื้องต้น'!$H$2,"",IF(VLOOKUP($A46,'02.คีย์เทอม1'!$A$10:$GL$59,166,FALSE)="","",VLOOKUP($A46,'02.คีย์เทอม1'!$A$10:$GL$59,166,FALSE)))</f>
        <v/>
      </c>
      <c r="Y46" s="1327" t="str">
        <f>IF($A$3&lt;&gt;"ชั้น"&amp;'01.ข้อมูลเบื้องต้น'!$H$2,"",IF(VLOOKUP($A46,'02.คีย์เทอม1'!$A$10:$GL$59,171,FALSE)="","",VLOOKUP($A46,'02.คีย์เทอม1'!$A$10:$GL$59,171,FALSE)))</f>
        <v/>
      </c>
      <c r="Z46" s="1327" t="str">
        <f>IF($A$3&lt;&gt;"ชั้น"&amp;'01.ข้อมูลเบื้องต้น'!$H$2,"",IF(VLOOKUP($A46,'02.คีย์เทอม1'!$A$10:$GL$59,176,FALSE)="","",VLOOKUP($A46,'02.คีย์เทอม1'!$A$10:$GL$59,176,FALSE)))</f>
        <v/>
      </c>
      <c r="AA46" s="1329" t="str">
        <f>IF($A$3&lt;&gt;"ชั้น"&amp;'01.ข้อมูลเบื้องต้น'!$H$2,"",IF(VLOOKUP($A46,'02.คีย์เทอม1'!$A$10:$GL$59,181,FALSE)="","",VLOOKUP($A46,'02.คีย์เทอม1'!$A$10:$GL$59,181,FALSE)))</f>
        <v/>
      </c>
    </row>
    <row r="47" spans="1:27" s="509" customFormat="1" ht="17.25" customHeight="1">
      <c r="A47" s="1323">
        <v>38</v>
      </c>
      <c r="B47" s="1324" t="str">
        <f>IF('2.ชื่อนักเรียน'!C48="","",'2.ชื่อนักเรียน'!C48)</f>
        <v/>
      </c>
      <c r="C47" s="1325" t="str">
        <f>IF('2.ชื่อนักเรียน'!D48="","",'2.ชื่อนักเรียน'!D48)</f>
        <v/>
      </c>
      <c r="D47" s="1314" t="str">
        <f>IF($A$3&lt;&gt;"ชั้น"&amp;'01.ข้อมูลเบื้องต้น'!$H$2,"",IF(VLOOKUP($A47,'02.คีย์เทอม1'!$A$10:$GL$59,190,FALSE)="","",VLOOKUP($A47,'02.คีย์เทอม1'!$A$10:$GL$59,190,FALSE)))</f>
        <v/>
      </c>
      <c r="E47" s="1327" t="str">
        <f>IF($A$3&lt;&gt;"ชั้น"&amp;'01.ข้อมูลเบื้องต้น'!$H$2,"",IF(VLOOKUP($A47,'02.คีย์เทอม1'!$A$10:$GL$59,194,FALSE)="","",VLOOKUP($A47,'02.คีย์เทอม1'!$A$10:$GL$59,194,FALSE)))</f>
        <v/>
      </c>
      <c r="F47" s="1329" t="str">
        <f>IF($A$3&lt;&gt;"ชั้น"&amp;'01.ข้อมูลเบื้องต้น'!$H$2,"",IF(VLOOKUP($A47,'02.คีย์เทอม1'!$A$10:$GL$59,31,FALSE)="","",VLOOKUP($A47,'02.คีย์เทอม1'!$A$10:$GL$59,31,FALSE)))</f>
        <v/>
      </c>
      <c r="G47" s="1326" t="str">
        <f>IF($A$3&lt;&gt;"ชั้น"&amp;'01.ข้อมูลเบื้องต้น'!$H$2,"",IF(VLOOKUP($A47,'02.คีย์เทอม1'!$A$10:$GL$59,61,FALSE)="","",VLOOKUP($A47,'02.คีย์เทอม1'!$A$10:$GL$59,61,FALSE)))</f>
        <v/>
      </c>
      <c r="H47" s="1327" t="str">
        <f>IF($A$3&lt;&gt;"ชั้น"&amp;'01.ข้อมูลเบื้องต้น'!$H$2,"",IF(VLOOKUP($A47,'02.คีย์เทอม1'!$A$10:$GL$59,66,FALSE)="","",VLOOKUP($A47,'02.คีย์เทอม1'!$A$10:$GL$59,66,FALSE)))</f>
        <v/>
      </c>
      <c r="I47" s="1316" t="str">
        <f>IF($A$3&lt;&gt;"ชั้น"&amp;'01.ข้อมูลเบื้องต้น'!$H$2,"",IF(VLOOKUP($A47,'02.คีย์เทอม1'!$A$10:$GL$59,71,FALSE)="","",VLOOKUP($A47,'02.คีย์เทอม1'!$A$10:$GL$59,71,FALSE)))</f>
        <v/>
      </c>
      <c r="J47" s="1316" t="str">
        <f>IF($A$3&lt;&gt;"ชั้น"&amp;'01.ข้อมูลเบื้องต้น'!$H$2,"",IF(VLOOKUP($A47,'02.คีย์เทอม1'!$A$10:$GL$59,76,FALSE)="","",VLOOKUP($A47,'02.คีย์เทอม1'!$A$10:$GL$59,76,FALSE)))</f>
        <v/>
      </c>
      <c r="K47" s="1316" t="str">
        <f>IF($A$3&lt;&gt;"ชั้น"&amp;'01.ข้อมูลเบื้องต้น'!$H$2,"",IF(VLOOKUP($A47,'02.คีย์เทอม1'!$A$10:$GL$59,81,FALSE)="","",VLOOKUP($A47,'02.คีย์เทอม1'!$A$10:$GL$59,81,FALSE)))</f>
        <v/>
      </c>
      <c r="L47" s="1328" t="str">
        <f>IF($A$3&lt;&gt;"ชั้น"&amp;'01.ข้อมูลเบื้องต้น'!$H$2,"",IF(VLOOKUP($A47,'02.คีย์เทอม1'!$A$10:$GT$59,202,FALSE)="","",VLOOKUP($A47,'02.คีย์เทอม1'!$A$10:$GT$59,202,FALSE)))</f>
        <v/>
      </c>
      <c r="M47" s="1326" t="str">
        <f>IF($A$3&lt;&gt;"ชั้น"&amp;'01.ข้อมูลเบื้องต้น'!$H$2,"",IF(VLOOKUP($A47,'02.คีย์เทอม1'!$A$10:$GL$59,111,FALSE)="","",VLOOKUP($A47,'02.คีย์เทอม1'!$A$10:$GL$59,111,FALSE)))</f>
        <v/>
      </c>
      <c r="N47" s="1327" t="str">
        <f>IF($A$3&lt;&gt;"ชั้น"&amp;'01.ข้อมูลเบื้องต้น'!$H$2,"",IF(VLOOKUP($A47,'02.คีย์เทอม1'!$A$10:$GL$59,116,FALSE)="","",VLOOKUP($A47,'02.คีย์เทอม1'!$A$10:$GL$59,116,FALSE)))</f>
        <v/>
      </c>
      <c r="O47" s="1327" t="str">
        <f>IF($A$3&lt;&gt;"ชั้น"&amp;'01.ข้อมูลเบื้องต้น'!$H$2,"",IF(VLOOKUP($A47,'02.คีย์เทอม1'!$A$10:$GL$59,121,FALSE)="","",VLOOKUP($A47,'02.คีย์เทอม1'!$A$10:$GL$59,121,FALSE)))</f>
        <v/>
      </c>
      <c r="P47" s="1327" t="str">
        <f>IF($A$3&lt;&gt;"ชั้น"&amp;'01.ข้อมูลเบื้องต้น'!$H$2,"",IF(VLOOKUP($A47,'02.คีย์เทอม1'!$A$10:$GL$59,126,FALSE)="","",VLOOKUP($A47,'02.คีย์เทอม1'!$A$10:$GL$59,126,FALSE)))</f>
        <v/>
      </c>
      <c r="Q47" s="1327" t="str">
        <f>IF($A$3&lt;&gt;"ชั้น"&amp;'01.ข้อมูลเบื้องต้น'!$H$2,"",IF(VLOOKUP($A47,'02.คีย์เทอม1'!$A$10:$GL$59,131,FALSE)="","",VLOOKUP($A47,'02.คีย์เทอม1'!$A$10:$GL$59,131,FALSE)))</f>
        <v/>
      </c>
      <c r="R47" s="1327" t="str">
        <f>IF($A$3&lt;&gt;"ชั้น"&amp;'01.ข้อมูลเบื้องต้น'!$H$2,"",IF(VLOOKUP($A47,'02.คีย์เทอม1'!$A$10:$GL$59,136,FALSE)="","",VLOOKUP($A47,'02.คีย์เทอม1'!$A$10:$GL$59,136,FALSE)))</f>
        <v/>
      </c>
      <c r="S47" s="1327" t="str">
        <f>IF($A$3&lt;&gt;"ชั้น"&amp;'01.ข้อมูลเบื้องต้น'!$H$2,"",IF(VLOOKUP($A47,'02.คีย์เทอม1'!$A$10:$GL$59,141,FALSE)="","",VLOOKUP($A47,'02.คีย์เทอม1'!$A$10:$GL$59,141,FALSE)))</f>
        <v/>
      </c>
      <c r="T47" s="1327" t="str">
        <f>IF($A$3&lt;&gt;"ชั้น"&amp;'01.ข้อมูลเบื้องต้น'!$H$2,"",IF(VLOOKUP($A47,'02.คีย์เทอม1'!$A$10:$GL$59,146,FALSE)="","",VLOOKUP($A47,'02.คีย์เทอม1'!$A$10:$GL$59,146,FALSE)))</f>
        <v/>
      </c>
      <c r="U47" s="1327" t="str">
        <f>IF($A$3&lt;&gt;"ชั้น"&amp;'01.ข้อมูลเบื้องต้น'!$H$2,"",IF(VLOOKUP($A47,'02.คีย์เทอม1'!$A$10:$GL$59,151,FALSE)="","",VLOOKUP($A47,'02.คีย์เทอม1'!$A$10:$GL$59,151,FALSE)))</f>
        <v/>
      </c>
      <c r="V47" s="1327" t="str">
        <f>IF($A$3&lt;&gt;"ชั้น"&amp;'01.ข้อมูลเบื้องต้น'!$H$2,"",IF(VLOOKUP($A47,'02.คีย์เทอม1'!$A$10:$GL$59,156,FALSE)="","",VLOOKUP($A47,'02.คีย์เทอม1'!$A$10:$GL$59,156,FALSE)))</f>
        <v/>
      </c>
      <c r="W47" s="1327" t="str">
        <f>IF($A$3&lt;&gt;"ชั้น"&amp;'01.ข้อมูลเบื้องต้น'!$H$2,"",IF(VLOOKUP($A47,'02.คีย์เทอม1'!$A$10:$GL$59,161,FALSE)="","",VLOOKUP($A47,'02.คีย์เทอม1'!$A$10:$GL$59,161,FALSE)))</f>
        <v/>
      </c>
      <c r="X47" s="1327" t="str">
        <f>IF($A$3&lt;&gt;"ชั้น"&amp;'01.ข้อมูลเบื้องต้น'!$H$2,"",IF(VLOOKUP($A47,'02.คีย์เทอม1'!$A$10:$GL$59,166,FALSE)="","",VLOOKUP($A47,'02.คีย์เทอม1'!$A$10:$GL$59,166,FALSE)))</f>
        <v/>
      </c>
      <c r="Y47" s="1327" t="str">
        <f>IF($A$3&lt;&gt;"ชั้น"&amp;'01.ข้อมูลเบื้องต้น'!$H$2,"",IF(VLOOKUP($A47,'02.คีย์เทอม1'!$A$10:$GL$59,171,FALSE)="","",VLOOKUP($A47,'02.คีย์เทอม1'!$A$10:$GL$59,171,FALSE)))</f>
        <v/>
      </c>
      <c r="Z47" s="1327" t="str">
        <f>IF($A$3&lt;&gt;"ชั้น"&amp;'01.ข้อมูลเบื้องต้น'!$H$2,"",IF(VLOOKUP($A47,'02.คีย์เทอม1'!$A$10:$GL$59,176,FALSE)="","",VLOOKUP($A47,'02.คีย์เทอม1'!$A$10:$GL$59,176,FALSE)))</f>
        <v/>
      </c>
      <c r="AA47" s="1329" t="str">
        <f>IF($A$3&lt;&gt;"ชั้น"&amp;'01.ข้อมูลเบื้องต้น'!$H$2,"",IF(VLOOKUP($A47,'02.คีย์เทอม1'!$A$10:$GL$59,181,FALSE)="","",VLOOKUP($A47,'02.คีย์เทอม1'!$A$10:$GL$59,181,FALSE)))</f>
        <v/>
      </c>
    </row>
    <row r="48" spans="1:27" s="509" customFormat="1" ht="17.25" customHeight="1">
      <c r="A48" s="1323">
        <v>39</v>
      </c>
      <c r="B48" s="1324" t="str">
        <f>IF('2.ชื่อนักเรียน'!C49="","",'2.ชื่อนักเรียน'!C49)</f>
        <v/>
      </c>
      <c r="C48" s="1325" t="str">
        <f>IF('2.ชื่อนักเรียน'!D49="","",'2.ชื่อนักเรียน'!D49)</f>
        <v/>
      </c>
      <c r="D48" s="1314" t="str">
        <f>IF($A$3&lt;&gt;"ชั้น"&amp;'01.ข้อมูลเบื้องต้น'!$H$2,"",IF(VLOOKUP($A48,'02.คีย์เทอม1'!$A$10:$GL$59,190,FALSE)="","",VLOOKUP($A48,'02.คีย์เทอม1'!$A$10:$GL$59,190,FALSE)))</f>
        <v/>
      </c>
      <c r="E48" s="1327" t="str">
        <f>IF($A$3&lt;&gt;"ชั้น"&amp;'01.ข้อมูลเบื้องต้น'!$H$2,"",IF(VLOOKUP($A48,'02.คีย์เทอม1'!$A$10:$GL$59,194,FALSE)="","",VLOOKUP($A48,'02.คีย์เทอม1'!$A$10:$GL$59,194,FALSE)))</f>
        <v/>
      </c>
      <c r="F48" s="1329" t="str">
        <f>IF($A$3&lt;&gt;"ชั้น"&amp;'01.ข้อมูลเบื้องต้น'!$H$2,"",IF(VLOOKUP($A48,'02.คีย์เทอม1'!$A$10:$GL$59,31,FALSE)="","",VLOOKUP($A48,'02.คีย์เทอม1'!$A$10:$GL$59,31,FALSE)))</f>
        <v/>
      </c>
      <c r="G48" s="1326" t="str">
        <f>IF($A$3&lt;&gt;"ชั้น"&amp;'01.ข้อมูลเบื้องต้น'!$H$2,"",IF(VLOOKUP($A48,'02.คีย์เทอม1'!$A$10:$GL$59,61,FALSE)="","",VLOOKUP($A48,'02.คีย์เทอม1'!$A$10:$GL$59,61,FALSE)))</f>
        <v/>
      </c>
      <c r="H48" s="1327" t="str">
        <f>IF($A$3&lt;&gt;"ชั้น"&amp;'01.ข้อมูลเบื้องต้น'!$H$2,"",IF(VLOOKUP($A48,'02.คีย์เทอม1'!$A$10:$GL$59,66,FALSE)="","",VLOOKUP($A48,'02.คีย์เทอม1'!$A$10:$GL$59,66,FALSE)))</f>
        <v/>
      </c>
      <c r="I48" s="1316" t="str">
        <f>IF($A$3&lt;&gt;"ชั้น"&amp;'01.ข้อมูลเบื้องต้น'!$H$2,"",IF(VLOOKUP($A48,'02.คีย์เทอม1'!$A$10:$GL$59,71,FALSE)="","",VLOOKUP($A48,'02.คีย์เทอม1'!$A$10:$GL$59,71,FALSE)))</f>
        <v/>
      </c>
      <c r="J48" s="1316" t="str">
        <f>IF($A$3&lt;&gt;"ชั้น"&amp;'01.ข้อมูลเบื้องต้น'!$H$2,"",IF(VLOOKUP($A48,'02.คีย์เทอม1'!$A$10:$GL$59,76,FALSE)="","",VLOOKUP($A48,'02.คีย์เทอม1'!$A$10:$GL$59,76,FALSE)))</f>
        <v/>
      </c>
      <c r="K48" s="1316" t="str">
        <f>IF($A$3&lt;&gt;"ชั้น"&amp;'01.ข้อมูลเบื้องต้น'!$H$2,"",IF(VLOOKUP($A48,'02.คีย์เทอม1'!$A$10:$GL$59,81,FALSE)="","",VLOOKUP($A48,'02.คีย์เทอม1'!$A$10:$GL$59,81,FALSE)))</f>
        <v/>
      </c>
      <c r="L48" s="1328" t="str">
        <f>IF($A$3&lt;&gt;"ชั้น"&amp;'01.ข้อมูลเบื้องต้น'!$H$2,"",IF(VLOOKUP($A48,'02.คีย์เทอม1'!$A$10:$GT$59,202,FALSE)="","",VLOOKUP($A48,'02.คีย์เทอม1'!$A$10:$GT$59,202,FALSE)))</f>
        <v/>
      </c>
      <c r="M48" s="1326" t="str">
        <f>IF($A$3&lt;&gt;"ชั้น"&amp;'01.ข้อมูลเบื้องต้น'!$H$2,"",IF(VLOOKUP($A48,'02.คีย์เทอม1'!$A$10:$GL$59,111,FALSE)="","",VLOOKUP($A48,'02.คีย์เทอม1'!$A$10:$GL$59,111,FALSE)))</f>
        <v/>
      </c>
      <c r="N48" s="1327" t="str">
        <f>IF($A$3&lt;&gt;"ชั้น"&amp;'01.ข้อมูลเบื้องต้น'!$H$2,"",IF(VLOOKUP($A48,'02.คีย์เทอม1'!$A$10:$GL$59,116,FALSE)="","",VLOOKUP($A48,'02.คีย์เทอม1'!$A$10:$GL$59,116,FALSE)))</f>
        <v/>
      </c>
      <c r="O48" s="1327" t="str">
        <f>IF($A$3&lt;&gt;"ชั้น"&amp;'01.ข้อมูลเบื้องต้น'!$H$2,"",IF(VLOOKUP($A48,'02.คีย์เทอม1'!$A$10:$GL$59,121,FALSE)="","",VLOOKUP($A48,'02.คีย์เทอม1'!$A$10:$GL$59,121,FALSE)))</f>
        <v/>
      </c>
      <c r="P48" s="1327" t="str">
        <f>IF($A$3&lt;&gt;"ชั้น"&amp;'01.ข้อมูลเบื้องต้น'!$H$2,"",IF(VLOOKUP($A48,'02.คีย์เทอม1'!$A$10:$GL$59,126,FALSE)="","",VLOOKUP($A48,'02.คีย์เทอม1'!$A$10:$GL$59,126,FALSE)))</f>
        <v/>
      </c>
      <c r="Q48" s="1327" t="str">
        <f>IF($A$3&lt;&gt;"ชั้น"&amp;'01.ข้อมูลเบื้องต้น'!$H$2,"",IF(VLOOKUP($A48,'02.คีย์เทอม1'!$A$10:$GL$59,131,FALSE)="","",VLOOKUP($A48,'02.คีย์เทอม1'!$A$10:$GL$59,131,FALSE)))</f>
        <v/>
      </c>
      <c r="R48" s="1327" t="str">
        <f>IF($A$3&lt;&gt;"ชั้น"&amp;'01.ข้อมูลเบื้องต้น'!$H$2,"",IF(VLOOKUP($A48,'02.คีย์เทอม1'!$A$10:$GL$59,136,FALSE)="","",VLOOKUP($A48,'02.คีย์เทอม1'!$A$10:$GL$59,136,FALSE)))</f>
        <v/>
      </c>
      <c r="S48" s="1327" t="str">
        <f>IF($A$3&lt;&gt;"ชั้น"&amp;'01.ข้อมูลเบื้องต้น'!$H$2,"",IF(VLOOKUP($A48,'02.คีย์เทอม1'!$A$10:$GL$59,141,FALSE)="","",VLOOKUP($A48,'02.คีย์เทอม1'!$A$10:$GL$59,141,FALSE)))</f>
        <v/>
      </c>
      <c r="T48" s="1327" t="str">
        <f>IF($A$3&lt;&gt;"ชั้น"&amp;'01.ข้อมูลเบื้องต้น'!$H$2,"",IF(VLOOKUP($A48,'02.คีย์เทอม1'!$A$10:$GL$59,146,FALSE)="","",VLOOKUP($A48,'02.คีย์เทอม1'!$A$10:$GL$59,146,FALSE)))</f>
        <v/>
      </c>
      <c r="U48" s="1327" t="str">
        <f>IF($A$3&lt;&gt;"ชั้น"&amp;'01.ข้อมูลเบื้องต้น'!$H$2,"",IF(VLOOKUP($A48,'02.คีย์เทอม1'!$A$10:$GL$59,151,FALSE)="","",VLOOKUP($A48,'02.คีย์เทอม1'!$A$10:$GL$59,151,FALSE)))</f>
        <v/>
      </c>
      <c r="V48" s="1327" t="str">
        <f>IF($A$3&lt;&gt;"ชั้น"&amp;'01.ข้อมูลเบื้องต้น'!$H$2,"",IF(VLOOKUP($A48,'02.คีย์เทอม1'!$A$10:$GL$59,156,FALSE)="","",VLOOKUP($A48,'02.คีย์เทอม1'!$A$10:$GL$59,156,FALSE)))</f>
        <v/>
      </c>
      <c r="W48" s="1327" t="str">
        <f>IF($A$3&lt;&gt;"ชั้น"&amp;'01.ข้อมูลเบื้องต้น'!$H$2,"",IF(VLOOKUP($A48,'02.คีย์เทอม1'!$A$10:$GL$59,161,FALSE)="","",VLOOKUP($A48,'02.คีย์เทอม1'!$A$10:$GL$59,161,FALSE)))</f>
        <v/>
      </c>
      <c r="X48" s="1327" t="str">
        <f>IF($A$3&lt;&gt;"ชั้น"&amp;'01.ข้อมูลเบื้องต้น'!$H$2,"",IF(VLOOKUP($A48,'02.คีย์เทอม1'!$A$10:$GL$59,166,FALSE)="","",VLOOKUP($A48,'02.คีย์เทอม1'!$A$10:$GL$59,166,FALSE)))</f>
        <v/>
      </c>
      <c r="Y48" s="1327" t="str">
        <f>IF($A$3&lt;&gt;"ชั้น"&amp;'01.ข้อมูลเบื้องต้น'!$H$2,"",IF(VLOOKUP($A48,'02.คีย์เทอม1'!$A$10:$GL$59,171,FALSE)="","",VLOOKUP($A48,'02.คีย์เทอม1'!$A$10:$GL$59,171,FALSE)))</f>
        <v/>
      </c>
      <c r="Z48" s="1327" t="str">
        <f>IF($A$3&lt;&gt;"ชั้น"&amp;'01.ข้อมูลเบื้องต้น'!$H$2,"",IF(VLOOKUP($A48,'02.คีย์เทอม1'!$A$10:$GL$59,176,FALSE)="","",VLOOKUP($A48,'02.คีย์เทอม1'!$A$10:$GL$59,176,FALSE)))</f>
        <v/>
      </c>
      <c r="AA48" s="1329" t="str">
        <f>IF($A$3&lt;&gt;"ชั้น"&amp;'01.ข้อมูลเบื้องต้น'!$H$2,"",IF(VLOOKUP($A48,'02.คีย์เทอม1'!$A$10:$GL$59,181,FALSE)="","",VLOOKUP($A48,'02.คีย์เทอม1'!$A$10:$GL$59,181,FALSE)))</f>
        <v/>
      </c>
    </row>
    <row r="49" spans="1:27" s="509" customFormat="1" ht="17.25" customHeight="1">
      <c r="A49" s="1323">
        <v>40</v>
      </c>
      <c r="B49" s="1324" t="str">
        <f>IF('2.ชื่อนักเรียน'!C50="","",'2.ชื่อนักเรียน'!C50)</f>
        <v/>
      </c>
      <c r="C49" s="1325" t="str">
        <f>IF('2.ชื่อนักเรียน'!D50="","",'2.ชื่อนักเรียน'!D50)</f>
        <v/>
      </c>
      <c r="D49" s="1314" t="str">
        <f>IF($A$3&lt;&gt;"ชั้น"&amp;'01.ข้อมูลเบื้องต้น'!$H$2,"",IF(VLOOKUP($A49,'02.คีย์เทอม1'!$A$10:$GL$59,190,FALSE)="","",VLOOKUP($A49,'02.คีย์เทอม1'!$A$10:$GL$59,190,FALSE)))</f>
        <v/>
      </c>
      <c r="E49" s="1333" t="str">
        <f>IF($A$3&lt;&gt;"ชั้น"&amp;'01.ข้อมูลเบื้องต้น'!$H$2,"",IF(VLOOKUP($A49,'02.คีย์เทอม1'!$A$10:$GL$59,194,FALSE)="","",VLOOKUP($A49,'02.คีย์เทอม1'!$A$10:$GL$59,194,FALSE)))</f>
        <v/>
      </c>
      <c r="F49" s="1335" t="str">
        <f>IF($A$3&lt;&gt;"ชั้น"&amp;'01.ข้อมูลเบื้องต้น'!$H$2,"",IF(VLOOKUP($A49,'02.คีย์เทอม1'!$A$10:$GL$59,31,FALSE)="","",VLOOKUP($A49,'02.คีย์เทอม1'!$A$10:$GL$59,31,FALSE)))</f>
        <v/>
      </c>
      <c r="G49" s="1332" t="str">
        <f>IF($A$3&lt;&gt;"ชั้น"&amp;'01.ข้อมูลเบื้องต้น'!$H$2,"",IF(VLOOKUP($A49,'02.คีย์เทอม1'!$A$10:$GL$59,61,FALSE)="","",VLOOKUP($A49,'02.คีย์เทอม1'!$A$10:$GL$59,61,FALSE)))</f>
        <v/>
      </c>
      <c r="H49" s="1333" t="str">
        <f>IF($A$3&lt;&gt;"ชั้น"&amp;'01.ข้อมูลเบื้องต้น'!$H$2,"",IF(VLOOKUP($A49,'02.คีย์เทอม1'!$A$10:$GL$59,66,FALSE)="","",VLOOKUP($A49,'02.คีย์เทอม1'!$A$10:$GL$59,66,FALSE)))</f>
        <v/>
      </c>
      <c r="I49" s="1316" t="str">
        <f>IF($A$3&lt;&gt;"ชั้น"&amp;'01.ข้อมูลเบื้องต้น'!$H$2,"",IF(VLOOKUP($A49,'02.คีย์เทอม1'!$A$10:$GL$59,71,FALSE)="","",VLOOKUP($A49,'02.คีย์เทอม1'!$A$10:$GL$59,71,FALSE)))</f>
        <v/>
      </c>
      <c r="J49" s="1316" t="str">
        <f>IF($A$3&lt;&gt;"ชั้น"&amp;'01.ข้อมูลเบื้องต้น'!$H$2,"",IF(VLOOKUP($A49,'02.คีย์เทอม1'!$A$10:$GL$59,76,FALSE)="","",VLOOKUP($A49,'02.คีย์เทอม1'!$A$10:$GL$59,76,FALSE)))</f>
        <v/>
      </c>
      <c r="K49" s="1316" t="str">
        <f>IF($A$3&lt;&gt;"ชั้น"&amp;'01.ข้อมูลเบื้องต้น'!$H$2,"",IF(VLOOKUP($A49,'02.คีย์เทอม1'!$A$10:$GL$59,81,FALSE)="","",VLOOKUP($A49,'02.คีย์เทอม1'!$A$10:$GL$59,81,FALSE)))</f>
        <v/>
      </c>
      <c r="L49" s="1334" t="str">
        <f>IF($A$3&lt;&gt;"ชั้น"&amp;'01.ข้อมูลเบื้องต้น'!$H$2,"",IF(VLOOKUP($A49,'02.คีย์เทอม1'!$A$10:$GT$59,202,FALSE)="","",VLOOKUP($A49,'02.คีย์เทอม1'!$A$10:$GT$59,202,FALSE)))</f>
        <v/>
      </c>
      <c r="M49" s="1332" t="str">
        <f>IF($A$3&lt;&gt;"ชั้น"&amp;'01.ข้อมูลเบื้องต้น'!$H$2,"",IF(VLOOKUP($A49,'02.คีย์เทอม1'!$A$10:$GL$59,111,FALSE)="","",VLOOKUP($A49,'02.คีย์เทอม1'!$A$10:$GL$59,111,FALSE)))</f>
        <v/>
      </c>
      <c r="N49" s="1333" t="str">
        <f>IF($A$3&lt;&gt;"ชั้น"&amp;'01.ข้อมูลเบื้องต้น'!$H$2,"",IF(VLOOKUP($A49,'02.คีย์เทอม1'!$A$10:$GL$59,116,FALSE)="","",VLOOKUP($A49,'02.คีย์เทอม1'!$A$10:$GL$59,116,FALSE)))</f>
        <v/>
      </c>
      <c r="O49" s="1333" t="str">
        <f>IF($A$3&lt;&gt;"ชั้น"&amp;'01.ข้อมูลเบื้องต้น'!$H$2,"",IF(VLOOKUP($A49,'02.คีย์เทอม1'!$A$10:$GL$59,121,FALSE)="","",VLOOKUP($A49,'02.คีย์เทอม1'!$A$10:$GL$59,121,FALSE)))</f>
        <v/>
      </c>
      <c r="P49" s="1333" t="str">
        <f>IF($A$3&lt;&gt;"ชั้น"&amp;'01.ข้อมูลเบื้องต้น'!$H$2,"",IF(VLOOKUP($A49,'02.คีย์เทอม1'!$A$10:$GL$59,126,FALSE)="","",VLOOKUP($A49,'02.คีย์เทอม1'!$A$10:$GL$59,126,FALSE)))</f>
        <v/>
      </c>
      <c r="Q49" s="1333" t="str">
        <f>IF($A$3&lt;&gt;"ชั้น"&amp;'01.ข้อมูลเบื้องต้น'!$H$2,"",IF(VLOOKUP($A49,'02.คีย์เทอม1'!$A$10:$GL$59,131,FALSE)="","",VLOOKUP($A49,'02.คีย์เทอม1'!$A$10:$GL$59,131,FALSE)))</f>
        <v/>
      </c>
      <c r="R49" s="1333" t="str">
        <f>IF($A$3&lt;&gt;"ชั้น"&amp;'01.ข้อมูลเบื้องต้น'!$H$2,"",IF(VLOOKUP($A49,'02.คีย์เทอม1'!$A$10:$GL$59,136,FALSE)="","",VLOOKUP($A49,'02.คีย์เทอม1'!$A$10:$GL$59,136,FALSE)))</f>
        <v/>
      </c>
      <c r="S49" s="1333" t="str">
        <f>IF($A$3&lt;&gt;"ชั้น"&amp;'01.ข้อมูลเบื้องต้น'!$H$2,"",IF(VLOOKUP($A49,'02.คีย์เทอม1'!$A$10:$GL$59,141,FALSE)="","",VLOOKUP($A49,'02.คีย์เทอม1'!$A$10:$GL$59,141,FALSE)))</f>
        <v/>
      </c>
      <c r="T49" s="1333" t="str">
        <f>IF($A$3&lt;&gt;"ชั้น"&amp;'01.ข้อมูลเบื้องต้น'!$H$2,"",IF(VLOOKUP($A49,'02.คีย์เทอม1'!$A$10:$GL$59,146,FALSE)="","",VLOOKUP($A49,'02.คีย์เทอม1'!$A$10:$GL$59,146,FALSE)))</f>
        <v/>
      </c>
      <c r="U49" s="1333" t="str">
        <f>IF($A$3&lt;&gt;"ชั้น"&amp;'01.ข้อมูลเบื้องต้น'!$H$2,"",IF(VLOOKUP($A49,'02.คีย์เทอม1'!$A$10:$GL$59,151,FALSE)="","",VLOOKUP($A49,'02.คีย์เทอม1'!$A$10:$GL$59,151,FALSE)))</f>
        <v/>
      </c>
      <c r="V49" s="1333" t="str">
        <f>IF($A$3&lt;&gt;"ชั้น"&amp;'01.ข้อมูลเบื้องต้น'!$H$2,"",IF(VLOOKUP($A49,'02.คีย์เทอม1'!$A$10:$GL$59,156,FALSE)="","",VLOOKUP($A49,'02.คีย์เทอม1'!$A$10:$GL$59,156,FALSE)))</f>
        <v/>
      </c>
      <c r="W49" s="1333" t="str">
        <f>IF($A$3&lt;&gt;"ชั้น"&amp;'01.ข้อมูลเบื้องต้น'!$H$2,"",IF(VLOOKUP($A49,'02.คีย์เทอม1'!$A$10:$GL$59,161,FALSE)="","",VLOOKUP($A49,'02.คีย์เทอม1'!$A$10:$GL$59,161,FALSE)))</f>
        <v/>
      </c>
      <c r="X49" s="1333" t="str">
        <f>IF($A$3&lt;&gt;"ชั้น"&amp;'01.ข้อมูลเบื้องต้น'!$H$2,"",IF(VLOOKUP($A49,'02.คีย์เทอม1'!$A$10:$GL$59,166,FALSE)="","",VLOOKUP($A49,'02.คีย์เทอม1'!$A$10:$GL$59,166,FALSE)))</f>
        <v/>
      </c>
      <c r="Y49" s="1333" t="str">
        <f>IF($A$3&lt;&gt;"ชั้น"&amp;'01.ข้อมูลเบื้องต้น'!$H$2,"",IF(VLOOKUP($A49,'02.คีย์เทอม1'!$A$10:$GL$59,171,FALSE)="","",VLOOKUP($A49,'02.คีย์เทอม1'!$A$10:$GL$59,171,FALSE)))</f>
        <v/>
      </c>
      <c r="Z49" s="1333" t="str">
        <f>IF($A$3&lt;&gt;"ชั้น"&amp;'01.ข้อมูลเบื้องต้น'!$H$2,"",IF(VLOOKUP($A49,'02.คีย์เทอม1'!$A$10:$GL$59,176,FALSE)="","",VLOOKUP($A49,'02.คีย์เทอม1'!$A$10:$GL$59,176,FALSE)))</f>
        <v/>
      </c>
      <c r="AA49" s="1335" t="str">
        <f>IF($A$3&lt;&gt;"ชั้น"&amp;'01.ข้อมูลเบื้องต้น'!$H$2,"",IF(VLOOKUP($A49,'02.คีย์เทอม1'!$A$10:$GL$59,181,FALSE)="","",VLOOKUP($A49,'02.คีย์เทอม1'!$A$10:$GL$59,181,FALSE)))</f>
        <v/>
      </c>
    </row>
    <row r="50" spans="1:27" s="509" customFormat="1" ht="17.25" customHeight="1">
      <c r="A50" s="1323">
        <v>41</v>
      </c>
      <c r="B50" s="1324" t="str">
        <f>IF('2.ชื่อนักเรียน'!C51="","",'2.ชื่อนักเรียน'!C51)</f>
        <v/>
      </c>
      <c r="C50" s="1325" t="str">
        <f>IF('2.ชื่อนักเรียน'!D51="","",'2.ชื่อนักเรียน'!D51)</f>
        <v/>
      </c>
      <c r="D50" s="1314" t="str">
        <f>IF($A$3&lt;&gt;"ชั้น"&amp;'01.ข้อมูลเบื้องต้น'!$H$2,"",IF(VLOOKUP($A50,'02.คีย์เทอม1'!$A$10:$GL$59,190,FALSE)="","",VLOOKUP($A50,'02.คีย์เทอม1'!$A$10:$GL$59,190,FALSE)))</f>
        <v/>
      </c>
      <c r="E50" s="1333" t="str">
        <f>IF($A$3&lt;&gt;"ชั้น"&amp;'01.ข้อมูลเบื้องต้น'!$H$2,"",IF(VLOOKUP($A50,'02.คีย์เทอม1'!$A$10:$GL$59,194,FALSE)="","",VLOOKUP($A50,'02.คีย์เทอม1'!$A$10:$GL$59,194,FALSE)))</f>
        <v/>
      </c>
      <c r="F50" s="1335" t="str">
        <f>IF($A$3&lt;&gt;"ชั้น"&amp;'01.ข้อมูลเบื้องต้น'!$H$2,"",IF(VLOOKUP($A50,'02.คีย์เทอม1'!$A$10:$GL$59,31,FALSE)="","",VLOOKUP($A50,'02.คีย์เทอม1'!$A$10:$GL$59,31,FALSE)))</f>
        <v/>
      </c>
      <c r="G50" s="1332" t="str">
        <f>IF($A$3&lt;&gt;"ชั้น"&amp;'01.ข้อมูลเบื้องต้น'!$H$2,"",IF(VLOOKUP($A50,'02.คีย์เทอม1'!$A$10:$GL$59,61,FALSE)="","",VLOOKUP($A50,'02.คีย์เทอม1'!$A$10:$GL$59,61,FALSE)))</f>
        <v/>
      </c>
      <c r="H50" s="1333" t="str">
        <f>IF($A$3&lt;&gt;"ชั้น"&amp;'01.ข้อมูลเบื้องต้น'!$H$2,"",IF(VLOOKUP($A50,'02.คีย์เทอม1'!$A$10:$GL$59,66,FALSE)="","",VLOOKUP($A50,'02.คีย์เทอม1'!$A$10:$GL$59,66,FALSE)))</f>
        <v/>
      </c>
      <c r="I50" s="1316" t="str">
        <f>IF($A$3&lt;&gt;"ชั้น"&amp;'01.ข้อมูลเบื้องต้น'!$H$2,"",IF(VLOOKUP($A50,'02.คีย์เทอม1'!$A$10:$GL$59,71,FALSE)="","",VLOOKUP($A50,'02.คีย์เทอม1'!$A$10:$GL$59,71,FALSE)))</f>
        <v/>
      </c>
      <c r="J50" s="1316" t="str">
        <f>IF($A$3&lt;&gt;"ชั้น"&amp;'01.ข้อมูลเบื้องต้น'!$H$2,"",IF(VLOOKUP($A50,'02.คีย์เทอม1'!$A$10:$GL$59,76,FALSE)="","",VLOOKUP($A50,'02.คีย์เทอม1'!$A$10:$GL$59,76,FALSE)))</f>
        <v/>
      </c>
      <c r="K50" s="1316" t="str">
        <f>IF($A$3&lt;&gt;"ชั้น"&amp;'01.ข้อมูลเบื้องต้น'!$H$2,"",IF(VLOOKUP($A50,'02.คีย์เทอม1'!$A$10:$GL$59,81,FALSE)="","",VLOOKUP($A50,'02.คีย์เทอม1'!$A$10:$GL$59,81,FALSE)))</f>
        <v/>
      </c>
      <c r="L50" s="1334" t="str">
        <f>IF($A$3&lt;&gt;"ชั้น"&amp;'01.ข้อมูลเบื้องต้น'!$H$2,"",IF(VLOOKUP($A50,'02.คีย์เทอม1'!$A$10:$GT$59,202,FALSE)="","",VLOOKUP($A50,'02.คีย์เทอม1'!$A$10:$GT$59,202,FALSE)))</f>
        <v/>
      </c>
      <c r="M50" s="1332" t="str">
        <f>IF($A$3&lt;&gt;"ชั้น"&amp;'01.ข้อมูลเบื้องต้น'!$H$2,"",IF(VLOOKUP($A50,'02.คีย์เทอม1'!$A$10:$GL$59,111,FALSE)="","",VLOOKUP($A50,'02.คีย์เทอม1'!$A$10:$GL$59,111,FALSE)))</f>
        <v/>
      </c>
      <c r="N50" s="1333" t="str">
        <f>IF($A$3&lt;&gt;"ชั้น"&amp;'01.ข้อมูลเบื้องต้น'!$H$2,"",IF(VLOOKUP($A50,'02.คีย์เทอม1'!$A$10:$GL$59,116,FALSE)="","",VLOOKUP($A50,'02.คีย์เทอม1'!$A$10:$GL$59,116,FALSE)))</f>
        <v/>
      </c>
      <c r="O50" s="1333" t="str">
        <f>IF($A$3&lt;&gt;"ชั้น"&amp;'01.ข้อมูลเบื้องต้น'!$H$2,"",IF(VLOOKUP($A50,'02.คีย์เทอม1'!$A$10:$GL$59,121,FALSE)="","",VLOOKUP($A50,'02.คีย์เทอม1'!$A$10:$GL$59,121,FALSE)))</f>
        <v/>
      </c>
      <c r="P50" s="1333" t="str">
        <f>IF($A$3&lt;&gt;"ชั้น"&amp;'01.ข้อมูลเบื้องต้น'!$H$2,"",IF(VLOOKUP($A50,'02.คีย์เทอม1'!$A$10:$GL$59,126,FALSE)="","",VLOOKUP($A50,'02.คีย์เทอม1'!$A$10:$GL$59,126,FALSE)))</f>
        <v/>
      </c>
      <c r="Q50" s="1333" t="str">
        <f>IF($A$3&lt;&gt;"ชั้น"&amp;'01.ข้อมูลเบื้องต้น'!$H$2,"",IF(VLOOKUP($A50,'02.คีย์เทอม1'!$A$10:$GL$59,131,FALSE)="","",VLOOKUP($A50,'02.คีย์เทอม1'!$A$10:$GL$59,131,FALSE)))</f>
        <v/>
      </c>
      <c r="R50" s="1333" t="str">
        <f>IF($A$3&lt;&gt;"ชั้น"&amp;'01.ข้อมูลเบื้องต้น'!$H$2,"",IF(VLOOKUP($A50,'02.คีย์เทอม1'!$A$10:$GL$59,136,FALSE)="","",VLOOKUP($A50,'02.คีย์เทอม1'!$A$10:$GL$59,136,FALSE)))</f>
        <v/>
      </c>
      <c r="S50" s="1333" t="str">
        <f>IF($A$3&lt;&gt;"ชั้น"&amp;'01.ข้อมูลเบื้องต้น'!$H$2,"",IF(VLOOKUP($A50,'02.คีย์เทอม1'!$A$10:$GL$59,141,FALSE)="","",VLOOKUP($A50,'02.คีย์เทอม1'!$A$10:$GL$59,141,FALSE)))</f>
        <v/>
      </c>
      <c r="T50" s="1333" t="str">
        <f>IF($A$3&lt;&gt;"ชั้น"&amp;'01.ข้อมูลเบื้องต้น'!$H$2,"",IF(VLOOKUP($A50,'02.คีย์เทอม1'!$A$10:$GL$59,146,FALSE)="","",VLOOKUP($A50,'02.คีย์เทอม1'!$A$10:$GL$59,146,FALSE)))</f>
        <v/>
      </c>
      <c r="U50" s="1333" t="str">
        <f>IF($A$3&lt;&gt;"ชั้น"&amp;'01.ข้อมูลเบื้องต้น'!$H$2,"",IF(VLOOKUP($A50,'02.คีย์เทอม1'!$A$10:$GL$59,151,FALSE)="","",VLOOKUP($A50,'02.คีย์เทอม1'!$A$10:$GL$59,151,FALSE)))</f>
        <v/>
      </c>
      <c r="V50" s="1333" t="str">
        <f>IF($A$3&lt;&gt;"ชั้น"&amp;'01.ข้อมูลเบื้องต้น'!$H$2,"",IF(VLOOKUP($A50,'02.คีย์เทอม1'!$A$10:$GL$59,156,FALSE)="","",VLOOKUP($A50,'02.คีย์เทอม1'!$A$10:$GL$59,156,FALSE)))</f>
        <v/>
      </c>
      <c r="W50" s="1333" t="str">
        <f>IF($A$3&lt;&gt;"ชั้น"&amp;'01.ข้อมูลเบื้องต้น'!$H$2,"",IF(VLOOKUP($A50,'02.คีย์เทอม1'!$A$10:$GL$59,161,FALSE)="","",VLOOKUP($A50,'02.คีย์เทอม1'!$A$10:$GL$59,161,FALSE)))</f>
        <v/>
      </c>
      <c r="X50" s="1333" t="str">
        <f>IF($A$3&lt;&gt;"ชั้น"&amp;'01.ข้อมูลเบื้องต้น'!$H$2,"",IF(VLOOKUP($A50,'02.คีย์เทอม1'!$A$10:$GL$59,166,FALSE)="","",VLOOKUP($A50,'02.คีย์เทอม1'!$A$10:$GL$59,166,FALSE)))</f>
        <v/>
      </c>
      <c r="Y50" s="1333" t="str">
        <f>IF($A$3&lt;&gt;"ชั้น"&amp;'01.ข้อมูลเบื้องต้น'!$H$2,"",IF(VLOOKUP($A50,'02.คีย์เทอม1'!$A$10:$GL$59,171,FALSE)="","",VLOOKUP($A50,'02.คีย์เทอม1'!$A$10:$GL$59,171,FALSE)))</f>
        <v/>
      </c>
      <c r="Z50" s="1333" t="str">
        <f>IF($A$3&lt;&gt;"ชั้น"&amp;'01.ข้อมูลเบื้องต้น'!$H$2,"",IF(VLOOKUP($A50,'02.คีย์เทอม1'!$A$10:$GL$59,176,FALSE)="","",VLOOKUP($A50,'02.คีย์เทอม1'!$A$10:$GL$59,176,FALSE)))</f>
        <v/>
      </c>
      <c r="AA50" s="1335" t="str">
        <f>IF($A$3&lt;&gt;"ชั้น"&amp;'01.ข้อมูลเบื้องต้น'!$H$2,"",IF(VLOOKUP($A50,'02.คีย์เทอม1'!$A$10:$GL$59,181,FALSE)="","",VLOOKUP($A50,'02.คีย์เทอม1'!$A$10:$GL$59,181,FALSE)))</f>
        <v/>
      </c>
    </row>
    <row r="51" spans="1:27" s="509" customFormat="1" ht="17.25" customHeight="1">
      <c r="A51" s="1323">
        <v>42</v>
      </c>
      <c r="B51" s="1324" t="str">
        <f>IF('2.ชื่อนักเรียน'!C52="","",'2.ชื่อนักเรียน'!C52)</f>
        <v/>
      </c>
      <c r="C51" s="1325" t="str">
        <f>IF('2.ชื่อนักเรียน'!D52="","",'2.ชื่อนักเรียน'!D52)</f>
        <v/>
      </c>
      <c r="D51" s="1314" t="str">
        <f>IF($A$3&lt;&gt;"ชั้น"&amp;'01.ข้อมูลเบื้องต้น'!$H$2,"",IF(VLOOKUP($A51,'02.คีย์เทอม1'!$A$10:$GL$59,190,FALSE)="","",VLOOKUP($A51,'02.คีย์เทอม1'!$A$10:$GL$59,190,FALSE)))</f>
        <v/>
      </c>
      <c r="E51" s="1333" t="str">
        <f>IF($A$3&lt;&gt;"ชั้น"&amp;'01.ข้อมูลเบื้องต้น'!$H$2,"",IF(VLOOKUP($A51,'02.คีย์เทอม1'!$A$10:$GL$59,194,FALSE)="","",VLOOKUP($A51,'02.คีย์เทอม1'!$A$10:$GL$59,194,FALSE)))</f>
        <v/>
      </c>
      <c r="F51" s="1335" t="str">
        <f>IF($A$3&lt;&gt;"ชั้น"&amp;'01.ข้อมูลเบื้องต้น'!$H$2,"",IF(VLOOKUP($A51,'02.คีย์เทอม1'!$A$10:$GL$59,31,FALSE)="","",VLOOKUP($A51,'02.คีย์เทอม1'!$A$10:$GL$59,31,FALSE)))</f>
        <v/>
      </c>
      <c r="G51" s="1332" t="str">
        <f>IF($A$3&lt;&gt;"ชั้น"&amp;'01.ข้อมูลเบื้องต้น'!$H$2,"",IF(VLOOKUP($A51,'02.คีย์เทอม1'!$A$10:$GL$59,61,FALSE)="","",VLOOKUP($A51,'02.คีย์เทอม1'!$A$10:$GL$59,61,FALSE)))</f>
        <v/>
      </c>
      <c r="H51" s="1333" t="str">
        <f>IF($A$3&lt;&gt;"ชั้น"&amp;'01.ข้อมูลเบื้องต้น'!$H$2,"",IF(VLOOKUP($A51,'02.คีย์เทอม1'!$A$10:$GL$59,66,FALSE)="","",VLOOKUP($A51,'02.คีย์เทอม1'!$A$10:$GL$59,66,FALSE)))</f>
        <v/>
      </c>
      <c r="I51" s="1316" t="str">
        <f>IF($A$3&lt;&gt;"ชั้น"&amp;'01.ข้อมูลเบื้องต้น'!$H$2,"",IF(VLOOKUP($A51,'02.คีย์เทอม1'!$A$10:$GL$59,71,FALSE)="","",VLOOKUP($A51,'02.คีย์เทอม1'!$A$10:$GL$59,71,FALSE)))</f>
        <v/>
      </c>
      <c r="J51" s="1316" t="str">
        <f>IF($A$3&lt;&gt;"ชั้น"&amp;'01.ข้อมูลเบื้องต้น'!$H$2,"",IF(VLOOKUP($A51,'02.คีย์เทอม1'!$A$10:$GL$59,76,FALSE)="","",VLOOKUP($A51,'02.คีย์เทอม1'!$A$10:$GL$59,76,FALSE)))</f>
        <v/>
      </c>
      <c r="K51" s="1316" t="str">
        <f>IF($A$3&lt;&gt;"ชั้น"&amp;'01.ข้อมูลเบื้องต้น'!$H$2,"",IF(VLOOKUP($A51,'02.คีย์เทอม1'!$A$10:$GL$59,81,FALSE)="","",VLOOKUP($A51,'02.คีย์เทอม1'!$A$10:$GL$59,81,FALSE)))</f>
        <v/>
      </c>
      <c r="L51" s="1334" t="str">
        <f>IF($A$3&lt;&gt;"ชั้น"&amp;'01.ข้อมูลเบื้องต้น'!$H$2,"",IF(VLOOKUP($A51,'02.คีย์เทอม1'!$A$10:$GT$59,202,FALSE)="","",VLOOKUP($A51,'02.คีย์เทอม1'!$A$10:$GT$59,202,FALSE)))</f>
        <v/>
      </c>
      <c r="M51" s="1332" t="str">
        <f>IF($A$3&lt;&gt;"ชั้น"&amp;'01.ข้อมูลเบื้องต้น'!$H$2,"",IF(VLOOKUP($A51,'02.คีย์เทอม1'!$A$10:$GL$59,111,FALSE)="","",VLOOKUP($A51,'02.คีย์เทอม1'!$A$10:$GL$59,111,FALSE)))</f>
        <v/>
      </c>
      <c r="N51" s="1333" t="str">
        <f>IF($A$3&lt;&gt;"ชั้น"&amp;'01.ข้อมูลเบื้องต้น'!$H$2,"",IF(VLOOKUP($A51,'02.คีย์เทอม1'!$A$10:$GL$59,116,FALSE)="","",VLOOKUP($A51,'02.คีย์เทอม1'!$A$10:$GL$59,116,FALSE)))</f>
        <v/>
      </c>
      <c r="O51" s="1333" t="str">
        <f>IF($A$3&lt;&gt;"ชั้น"&amp;'01.ข้อมูลเบื้องต้น'!$H$2,"",IF(VLOOKUP($A51,'02.คีย์เทอม1'!$A$10:$GL$59,121,FALSE)="","",VLOOKUP($A51,'02.คีย์เทอม1'!$A$10:$GL$59,121,FALSE)))</f>
        <v/>
      </c>
      <c r="P51" s="1333" t="str">
        <f>IF($A$3&lt;&gt;"ชั้น"&amp;'01.ข้อมูลเบื้องต้น'!$H$2,"",IF(VLOOKUP($A51,'02.คีย์เทอม1'!$A$10:$GL$59,126,FALSE)="","",VLOOKUP($A51,'02.คีย์เทอม1'!$A$10:$GL$59,126,FALSE)))</f>
        <v/>
      </c>
      <c r="Q51" s="1333" t="str">
        <f>IF($A$3&lt;&gt;"ชั้น"&amp;'01.ข้อมูลเบื้องต้น'!$H$2,"",IF(VLOOKUP($A51,'02.คีย์เทอม1'!$A$10:$GL$59,131,FALSE)="","",VLOOKUP($A51,'02.คีย์เทอม1'!$A$10:$GL$59,131,FALSE)))</f>
        <v/>
      </c>
      <c r="R51" s="1333" t="str">
        <f>IF($A$3&lt;&gt;"ชั้น"&amp;'01.ข้อมูลเบื้องต้น'!$H$2,"",IF(VLOOKUP($A51,'02.คีย์เทอม1'!$A$10:$GL$59,136,FALSE)="","",VLOOKUP($A51,'02.คีย์เทอม1'!$A$10:$GL$59,136,FALSE)))</f>
        <v/>
      </c>
      <c r="S51" s="1333" t="str">
        <f>IF($A$3&lt;&gt;"ชั้น"&amp;'01.ข้อมูลเบื้องต้น'!$H$2,"",IF(VLOOKUP($A51,'02.คีย์เทอม1'!$A$10:$GL$59,141,FALSE)="","",VLOOKUP($A51,'02.คีย์เทอม1'!$A$10:$GL$59,141,FALSE)))</f>
        <v/>
      </c>
      <c r="T51" s="1333" t="str">
        <f>IF($A$3&lt;&gt;"ชั้น"&amp;'01.ข้อมูลเบื้องต้น'!$H$2,"",IF(VLOOKUP($A51,'02.คีย์เทอม1'!$A$10:$GL$59,146,FALSE)="","",VLOOKUP($A51,'02.คีย์เทอม1'!$A$10:$GL$59,146,FALSE)))</f>
        <v/>
      </c>
      <c r="U51" s="1333" t="str">
        <f>IF($A$3&lt;&gt;"ชั้น"&amp;'01.ข้อมูลเบื้องต้น'!$H$2,"",IF(VLOOKUP($A51,'02.คีย์เทอม1'!$A$10:$GL$59,151,FALSE)="","",VLOOKUP($A51,'02.คีย์เทอม1'!$A$10:$GL$59,151,FALSE)))</f>
        <v/>
      </c>
      <c r="V51" s="1333" t="str">
        <f>IF($A$3&lt;&gt;"ชั้น"&amp;'01.ข้อมูลเบื้องต้น'!$H$2,"",IF(VLOOKUP($A51,'02.คีย์เทอม1'!$A$10:$GL$59,156,FALSE)="","",VLOOKUP($A51,'02.คีย์เทอม1'!$A$10:$GL$59,156,FALSE)))</f>
        <v/>
      </c>
      <c r="W51" s="1333" t="str">
        <f>IF($A$3&lt;&gt;"ชั้น"&amp;'01.ข้อมูลเบื้องต้น'!$H$2,"",IF(VLOOKUP($A51,'02.คีย์เทอม1'!$A$10:$GL$59,161,FALSE)="","",VLOOKUP($A51,'02.คีย์เทอม1'!$A$10:$GL$59,161,FALSE)))</f>
        <v/>
      </c>
      <c r="X51" s="1333" t="str">
        <f>IF($A$3&lt;&gt;"ชั้น"&amp;'01.ข้อมูลเบื้องต้น'!$H$2,"",IF(VLOOKUP($A51,'02.คีย์เทอม1'!$A$10:$GL$59,166,FALSE)="","",VLOOKUP($A51,'02.คีย์เทอม1'!$A$10:$GL$59,166,FALSE)))</f>
        <v/>
      </c>
      <c r="Y51" s="1333" t="str">
        <f>IF($A$3&lt;&gt;"ชั้น"&amp;'01.ข้อมูลเบื้องต้น'!$H$2,"",IF(VLOOKUP($A51,'02.คีย์เทอม1'!$A$10:$GL$59,171,FALSE)="","",VLOOKUP($A51,'02.คีย์เทอม1'!$A$10:$GL$59,171,FALSE)))</f>
        <v/>
      </c>
      <c r="Z51" s="1333" t="str">
        <f>IF($A$3&lt;&gt;"ชั้น"&amp;'01.ข้อมูลเบื้องต้น'!$H$2,"",IF(VLOOKUP($A51,'02.คีย์เทอม1'!$A$10:$GL$59,176,FALSE)="","",VLOOKUP($A51,'02.คีย์เทอม1'!$A$10:$GL$59,176,FALSE)))</f>
        <v/>
      </c>
      <c r="AA51" s="1335" t="str">
        <f>IF($A$3&lt;&gt;"ชั้น"&amp;'01.ข้อมูลเบื้องต้น'!$H$2,"",IF(VLOOKUP($A51,'02.คีย์เทอม1'!$A$10:$GL$59,181,FALSE)="","",VLOOKUP($A51,'02.คีย์เทอม1'!$A$10:$GL$59,181,FALSE)))</f>
        <v/>
      </c>
    </row>
    <row r="52" spans="1:27" s="509" customFormat="1" ht="17.25" customHeight="1">
      <c r="A52" s="1323">
        <v>43</v>
      </c>
      <c r="B52" s="1324" t="str">
        <f>IF('2.ชื่อนักเรียน'!C53="","",'2.ชื่อนักเรียน'!C53)</f>
        <v/>
      </c>
      <c r="C52" s="1325" t="str">
        <f>IF('2.ชื่อนักเรียน'!D53="","",'2.ชื่อนักเรียน'!D53)</f>
        <v/>
      </c>
      <c r="D52" s="1314" t="str">
        <f>IF($A$3&lt;&gt;"ชั้น"&amp;'01.ข้อมูลเบื้องต้น'!$H$2,"",IF(VLOOKUP($A52,'02.คีย์เทอม1'!$A$10:$GL$59,190,FALSE)="","",VLOOKUP($A52,'02.คีย์เทอม1'!$A$10:$GL$59,190,FALSE)))</f>
        <v/>
      </c>
      <c r="E52" s="1333" t="str">
        <f>IF($A$3&lt;&gt;"ชั้น"&amp;'01.ข้อมูลเบื้องต้น'!$H$2,"",IF(VLOOKUP($A52,'02.คีย์เทอม1'!$A$10:$GL$59,194,FALSE)="","",VLOOKUP($A52,'02.คีย์เทอม1'!$A$10:$GL$59,194,FALSE)))</f>
        <v/>
      </c>
      <c r="F52" s="1335" t="str">
        <f>IF($A$3&lt;&gt;"ชั้น"&amp;'01.ข้อมูลเบื้องต้น'!$H$2,"",IF(VLOOKUP($A52,'02.คีย์เทอม1'!$A$10:$GL$59,31,FALSE)="","",VLOOKUP($A52,'02.คีย์เทอม1'!$A$10:$GL$59,31,FALSE)))</f>
        <v/>
      </c>
      <c r="G52" s="1332" t="str">
        <f>IF($A$3&lt;&gt;"ชั้น"&amp;'01.ข้อมูลเบื้องต้น'!$H$2,"",IF(VLOOKUP($A52,'02.คีย์เทอม1'!$A$10:$GL$59,61,FALSE)="","",VLOOKUP($A52,'02.คีย์เทอม1'!$A$10:$GL$59,61,FALSE)))</f>
        <v/>
      </c>
      <c r="H52" s="1333" t="str">
        <f>IF($A$3&lt;&gt;"ชั้น"&amp;'01.ข้อมูลเบื้องต้น'!$H$2,"",IF(VLOOKUP($A52,'02.คีย์เทอม1'!$A$10:$GL$59,66,FALSE)="","",VLOOKUP($A52,'02.คีย์เทอม1'!$A$10:$GL$59,66,FALSE)))</f>
        <v/>
      </c>
      <c r="I52" s="1316" t="str">
        <f>IF($A$3&lt;&gt;"ชั้น"&amp;'01.ข้อมูลเบื้องต้น'!$H$2,"",IF(VLOOKUP($A52,'02.คีย์เทอม1'!$A$10:$GL$59,71,FALSE)="","",VLOOKUP($A52,'02.คีย์เทอม1'!$A$10:$GL$59,71,FALSE)))</f>
        <v/>
      </c>
      <c r="J52" s="1316" t="str">
        <f>IF($A$3&lt;&gt;"ชั้น"&amp;'01.ข้อมูลเบื้องต้น'!$H$2,"",IF(VLOOKUP($A52,'02.คีย์เทอม1'!$A$10:$GL$59,76,FALSE)="","",VLOOKUP($A52,'02.คีย์เทอม1'!$A$10:$GL$59,76,FALSE)))</f>
        <v/>
      </c>
      <c r="K52" s="1316" t="str">
        <f>IF($A$3&lt;&gt;"ชั้น"&amp;'01.ข้อมูลเบื้องต้น'!$H$2,"",IF(VLOOKUP($A52,'02.คีย์เทอม1'!$A$10:$GL$59,81,FALSE)="","",VLOOKUP($A52,'02.คีย์เทอม1'!$A$10:$GL$59,81,FALSE)))</f>
        <v/>
      </c>
      <c r="L52" s="1334" t="str">
        <f>IF($A$3&lt;&gt;"ชั้น"&amp;'01.ข้อมูลเบื้องต้น'!$H$2,"",IF(VLOOKUP($A52,'02.คีย์เทอม1'!$A$10:$GT$59,202,FALSE)="","",VLOOKUP($A52,'02.คีย์เทอม1'!$A$10:$GT$59,202,FALSE)))</f>
        <v/>
      </c>
      <c r="M52" s="1332" t="str">
        <f>IF($A$3&lt;&gt;"ชั้น"&amp;'01.ข้อมูลเบื้องต้น'!$H$2,"",IF(VLOOKUP($A52,'02.คีย์เทอม1'!$A$10:$GL$59,111,FALSE)="","",VLOOKUP($A52,'02.คีย์เทอม1'!$A$10:$GL$59,111,FALSE)))</f>
        <v/>
      </c>
      <c r="N52" s="1333" t="str">
        <f>IF($A$3&lt;&gt;"ชั้น"&amp;'01.ข้อมูลเบื้องต้น'!$H$2,"",IF(VLOOKUP($A52,'02.คีย์เทอม1'!$A$10:$GL$59,116,FALSE)="","",VLOOKUP($A52,'02.คีย์เทอม1'!$A$10:$GL$59,116,FALSE)))</f>
        <v/>
      </c>
      <c r="O52" s="1333" t="str">
        <f>IF($A$3&lt;&gt;"ชั้น"&amp;'01.ข้อมูลเบื้องต้น'!$H$2,"",IF(VLOOKUP($A52,'02.คีย์เทอม1'!$A$10:$GL$59,121,FALSE)="","",VLOOKUP($A52,'02.คีย์เทอม1'!$A$10:$GL$59,121,FALSE)))</f>
        <v/>
      </c>
      <c r="P52" s="1333" t="str">
        <f>IF($A$3&lt;&gt;"ชั้น"&amp;'01.ข้อมูลเบื้องต้น'!$H$2,"",IF(VLOOKUP($A52,'02.คีย์เทอม1'!$A$10:$GL$59,126,FALSE)="","",VLOOKUP($A52,'02.คีย์เทอม1'!$A$10:$GL$59,126,FALSE)))</f>
        <v/>
      </c>
      <c r="Q52" s="1333" t="str">
        <f>IF($A$3&lt;&gt;"ชั้น"&amp;'01.ข้อมูลเบื้องต้น'!$H$2,"",IF(VLOOKUP($A52,'02.คีย์เทอม1'!$A$10:$GL$59,131,FALSE)="","",VLOOKUP($A52,'02.คีย์เทอม1'!$A$10:$GL$59,131,FALSE)))</f>
        <v/>
      </c>
      <c r="R52" s="1333" t="str">
        <f>IF($A$3&lt;&gt;"ชั้น"&amp;'01.ข้อมูลเบื้องต้น'!$H$2,"",IF(VLOOKUP($A52,'02.คีย์เทอม1'!$A$10:$GL$59,136,FALSE)="","",VLOOKUP($A52,'02.คีย์เทอม1'!$A$10:$GL$59,136,FALSE)))</f>
        <v/>
      </c>
      <c r="S52" s="1333" t="str">
        <f>IF($A$3&lt;&gt;"ชั้น"&amp;'01.ข้อมูลเบื้องต้น'!$H$2,"",IF(VLOOKUP($A52,'02.คีย์เทอม1'!$A$10:$GL$59,141,FALSE)="","",VLOOKUP($A52,'02.คีย์เทอม1'!$A$10:$GL$59,141,FALSE)))</f>
        <v/>
      </c>
      <c r="T52" s="1333" t="str">
        <f>IF($A$3&lt;&gt;"ชั้น"&amp;'01.ข้อมูลเบื้องต้น'!$H$2,"",IF(VLOOKUP($A52,'02.คีย์เทอม1'!$A$10:$GL$59,146,FALSE)="","",VLOOKUP($A52,'02.คีย์เทอม1'!$A$10:$GL$59,146,FALSE)))</f>
        <v/>
      </c>
      <c r="U52" s="1333" t="str">
        <f>IF($A$3&lt;&gt;"ชั้น"&amp;'01.ข้อมูลเบื้องต้น'!$H$2,"",IF(VLOOKUP($A52,'02.คีย์เทอม1'!$A$10:$GL$59,151,FALSE)="","",VLOOKUP($A52,'02.คีย์เทอม1'!$A$10:$GL$59,151,FALSE)))</f>
        <v/>
      </c>
      <c r="V52" s="1333" t="str">
        <f>IF($A$3&lt;&gt;"ชั้น"&amp;'01.ข้อมูลเบื้องต้น'!$H$2,"",IF(VLOOKUP($A52,'02.คีย์เทอม1'!$A$10:$GL$59,156,FALSE)="","",VLOOKUP($A52,'02.คีย์เทอม1'!$A$10:$GL$59,156,FALSE)))</f>
        <v/>
      </c>
      <c r="W52" s="1333" t="str">
        <f>IF($A$3&lt;&gt;"ชั้น"&amp;'01.ข้อมูลเบื้องต้น'!$H$2,"",IF(VLOOKUP($A52,'02.คีย์เทอม1'!$A$10:$GL$59,161,FALSE)="","",VLOOKUP($A52,'02.คีย์เทอม1'!$A$10:$GL$59,161,FALSE)))</f>
        <v/>
      </c>
      <c r="X52" s="1333" t="str">
        <f>IF($A$3&lt;&gt;"ชั้น"&amp;'01.ข้อมูลเบื้องต้น'!$H$2,"",IF(VLOOKUP($A52,'02.คีย์เทอม1'!$A$10:$GL$59,166,FALSE)="","",VLOOKUP($A52,'02.คีย์เทอม1'!$A$10:$GL$59,166,FALSE)))</f>
        <v/>
      </c>
      <c r="Y52" s="1333" t="str">
        <f>IF($A$3&lt;&gt;"ชั้น"&amp;'01.ข้อมูลเบื้องต้น'!$H$2,"",IF(VLOOKUP($A52,'02.คีย์เทอม1'!$A$10:$GL$59,171,FALSE)="","",VLOOKUP($A52,'02.คีย์เทอม1'!$A$10:$GL$59,171,FALSE)))</f>
        <v/>
      </c>
      <c r="Z52" s="1333" t="str">
        <f>IF($A$3&lt;&gt;"ชั้น"&amp;'01.ข้อมูลเบื้องต้น'!$H$2,"",IF(VLOOKUP($A52,'02.คีย์เทอม1'!$A$10:$GL$59,176,FALSE)="","",VLOOKUP($A52,'02.คีย์เทอม1'!$A$10:$GL$59,176,FALSE)))</f>
        <v/>
      </c>
      <c r="AA52" s="1335" t="str">
        <f>IF($A$3&lt;&gt;"ชั้น"&amp;'01.ข้อมูลเบื้องต้น'!$H$2,"",IF(VLOOKUP($A52,'02.คีย์เทอม1'!$A$10:$GL$59,181,FALSE)="","",VLOOKUP($A52,'02.คีย์เทอม1'!$A$10:$GL$59,181,FALSE)))</f>
        <v/>
      </c>
    </row>
    <row r="53" spans="1:27" s="509" customFormat="1" ht="17.25" customHeight="1">
      <c r="A53" s="1323">
        <v>44</v>
      </c>
      <c r="B53" s="1324" t="str">
        <f>IF('2.ชื่อนักเรียน'!C54="","",'2.ชื่อนักเรียน'!C54)</f>
        <v/>
      </c>
      <c r="C53" s="1325" t="str">
        <f>IF('2.ชื่อนักเรียน'!D54="","",'2.ชื่อนักเรียน'!D54)</f>
        <v/>
      </c>
      <c r="D53" s="1314" t="str">
        <f>IF($A$3&lt;&gt;"ชั้น"&amp;'01.ข้อมูลเบื้องต้น'!$H$2,"",IF(VLOOKUP($A53,'02.คีย์เทอม1'!$A$10:$GL$59,190,FALSE)="","",VLOOKUP($A53,'02.คีย์เทอม1'!$A$10:$GL$59,190,FALSE)))</f>
        <v/>
      </c>
      <c r="E53" s="1333" t="str">
        <f>IF($A$3&lt;&gt;"ชั้น"&amp;'01.ข้อมูลเบื้องต้น'!$H$2,"",IF(VLOOKUP($A53,'02.คีย์เทอม1'!$A$10:$GL$59,194,FALSE)="","",VLOOKUP($A53,'02.คีย์เทอม1'!$A$10:$GL$59,194,FALSE)))</f>
        <v/>
      </c>
      <c r="F53" s="1335" t="str">
        <f>IF($A$3&lt;&gt;"ชั้น"&amp;'01.ข้อมูลเบื้องต้น'!$H$2,"",IF(VLOOKUP($A53,'02.คีย์เทอม1'!$A$10:$GL$59,31,FALSE)="","",VLOOKUP($A53,'02.คีย์เทอม1'!$A$10:$GL$59,31,FALSE)))</f>
        <v/>
      </c>
      <c r="G53" s="1332" t="str">
        <f>IF($A$3&lt;&gt;"ชั้น"&amp;'01.ข้อมูลเบื้องต้น'!$H$2,"",IF(VLOOKUP($A53,'02.คีย์เทอม1'!$A$10:$GL$59,61,FALSE)="","",VLOOKUP($A53,'02.คีย์เทอม1'!$A$10:$GL$59,61,FALSE)))</f>
        <v/>
      </c>
      <c r="H53" s="1333" t="str">
        <f>IF($A$3&lt;&gt;"ชั้น"&amp;'01.ข้อมูลเบื้องต้น'!$H$2,"",IF(VLOOKUP($A53,'02.คีย์เทอม1'!$A$10:$GL$59,66,FALSE)="","",VLOOKUP($A53,'02.คีย์เทอม1'!$A$10:$GL$59,66,FALSE)))</f>
        <v/>
      </c>
      <c r="I53" s="1316" t="str">
        <f>IF($A$3&lt;&gt;"ชั้น"&amp;'01.ข้อมูลเบื้องต้น'!$H$2,"",IF(VLOOKUP($A53,'02.คีย์เทอม1'!$A$10:$GL$59,71,FALSE)="","",VLOOKUP($A53,'02.คีย์เทอม1'!$A$10:$GL$59,71,FALSE)))</f>
        <v/>
      </c>
      <c r="J53" s="1316" t="str">
        <f>IF($A$3&lt;&gt;"ชั้น"&amp;'01.ข้อมูลเบื้องต้น'!$H$2,"",IF(VLOOKUP($A53,'02.คีย์เทอม1'!$A$10:$GL$59,76,FALSE)="","",VLOOKUP($A53,'02.คีย์เทอม1'!$A$10:$GL$59,76,FALSE)))</f>
        <v/>
      </c>
      <c r="K53" s="1316" t="str">
        <f>IF($A$3&lt;&gt;"ชั้น"&amp;'01.ข้อมูลเบื้องต้น'!$H$2,"",IF(VLOOKUP($A53,'02.คีย์เทอม1'!$A$10:$GL$59,81,FALSE)="","",VLOOKUP($A53,'02.คีย์เทอม1'!$A$10:$GL$59,81,FALSE)))</f>
        <v/>
      </c>
      <c r="L53" s="1334" t="str">
        <f>IF($A$3&lt;&gt;"ชั้น"&amp;'01.ข้อมูลเบื้องต้น'!$H$2,"",IF(VLOOKUP($A53,'02.คีย์เทอม1'!$A$10:$GT$59,202,FALSE)="","",VLOOKUP($A53,'02.คีย์เทอม1'!$A$10:$GT$59,202,FALSE)))</f>
        <v/>
      </c>
      <c r="M53" s="1332" t="str">
        <f>IF($A$3&lt;&gt;"ชั้น"&amp;'01.ข้อมูลเบื้องต้น'!$H$2,"",IF(VLOOKUP($A53,'02.คีย์เทอม1'!$A$10:$GL$59,111,FALSE)="","",VLOOKUP($A53,'02.คีย์เทอม1'!$A$10:$GL$59,111,FALSE)))</f>
        <v/>
      </c>
      <c r="N53" s="1333" t="str">
        <f>IF($A$3&lt;&gt;"ชั้น"&amp;'01.ข้อมูลเบื้องต้น'!$H$2,"",IF(VLOOKUP($A53,'02.คีย์เทอม1'!$A$10:$GL$59,116,FALSE)="","",VLOOKUP($A53,'02.คีย์เทอม1'!$A$10:$GL$59,116,FALSE)))</f>
        <v/>
      </c>
      <c r="O53" s="1333" t="str">
        <f>IF($A$3&lt;&gt;"ชั้น"&amp;'01.ข้อมูลเบื้องต้น'!$H$2,"",IF(VLOOKUP($A53,'02.คีย์เทอม1'!$A$10:$GL$59,121,FALSE)="","",VLOOKUP($A53,'02.คีย์เทอม1'!$A$10:$GL$59,121,FALSE)))</f>
        <v/>
      </c>
      <c r="P53" s="1333" t="str">
        <f>IF($A$3&lt;&gt;"ชั้น"&amp;'01.ข้อมูลเบื้องต้น'!$H$2,"",IF(VLOOKUP($A53,'02.คีย์เทอม1'!$A$10:$GL$59,126,FALSE)="","",VLOOKUP($A53,'02.คีย์เทอม1'!$A$10:$GL$59,126,FALSE)))</f>
        <v/>
      </c>
      <c r="Q53" s="1333" t="str">
        <f>IF($A$3&lt;&gt;"ชั้น"&amp;'01.ข้อมูลเบื้องต้น'!$H$2,"",IF(VLOOKUP($A53,'02.คีย์เทอม1'!$A$10:$GL$59,131,FALSE)="","",VLOOKUP($A53,'02.คีย์เทอม1'!$A$10:$GL$59,131,FALSE)))</f>
        <v/>
      </c>
      <c r="R53" s="1333" t="str">
        <f>IF($A$3&lt;&gt;"ชั้น"&amp;'01.ข้อมูลเบื้องต้น'!$H$2,"",IF(VLOOKUP($A53,'02.คีย์เทอม1'!$A$10:$GL$59,136,FALSE)="","",VLOOKUP($A53,'02.คีย์เทอม1'!$A$10:$GL$59,136,FALSE)))</f>
        <v/>
      </c>
      <c r="S53" s="1333" t="str">
        <f>IF($A$3&lt;&gt;"ชั้น"&amp;'01.ข้อมูลเบื้องต้น'!$H$2,"",IF(VLOOKUP($A53,'02.คีย์เทอม1'!$A$10:$GL$59,141,FALSE)="","",VLOOKUP($A53,'02.คีย์เทอม1'!$A$10:$GL$59,141,FALSE)))</f>
        <v/>
      </c>
      <c r="T53" s="1333" t="str">
        <f>IF($A$3&lt;&gt;"ชั้น"&amp;'01.ข้อมูลเบื้องต้น'!$H$2,"",IF(VLOOKUP($A53,'02.คีย์เทอม1'!$A$10:$GL$59,146,FALSE)="","",VLOOKUP($A53,'02.คีย์เทอม1'!$A$10:$GL$59,146,FALSE)))</f>
        <v/>
      </c>
      <c r="U53" s="1333" t="str">
        <f>IF($A$3&lt;&gt;"ชั้น"&amp;'01.ข้อมูลเบื้องต้น'!$H$2,"",IF(VLOOKUP($A53,'02.คีย์เทอม1'!$A$10:$GL$59,151,FALSE)="","",VLOOKUP($A53,'02.คีย์เทอม1'!$A$10:$GL$59,151,FALSE)))</f>
        <v/>
      </c>
      <c r="V53" s="1333" t="str">
        <f>IF($A$3&lt;&gt;"ชั้น"&amp;'01.ข้อมูลเบื้องต้น'!$H$2,"",IF(VLOOKUP($A53,'02.คีย์เทอม1'!$A$10:$GL$59,156,FALSE)="","",VLOOKUP($A53,'02.คีย์เทอม1'!$A$10:$GL$59,156,FALSE)))</f>
        <v/>
      </c>
      <c r="W53" s="1333" t="str">
        <f>IF($A$3&lt;&gt;"ชั้น"&amp;'01.ข้อมูลเบื้องต้น'!$H$2,"",IF(VLOOKUP($A53,'02.คีย์เทอม1'!$A$10:$GL$59,161,FALSE)="","",VLOOKUP($A53,'02.คีย์เทอม1'!$A$10:$GL$59,161,FALSE)))</f>
        <v/>
      </c>
      <c r="X53" s="1333" t="str">
        <f>IF($A$3&lt;&gt;"ชั้น"&amp;'01.ข้อมูลเบื้องต้น'!$H$2,"",IF(VLOOKUP($A53,'02.คีย์เทอม1'!$A$10:$GL$59,166,FALSE)="","",VLOOKUP($A53,'02.คีย์เทอม1'!$A$10:$GL$59,166,FALSE)))</f>
        <v/>
      </c>
      <c r="Y53" s="1333" t="str">
        <f>IF($A$3&lt;&gt;"ชั้น"&amp;'01.ข้อมูลเบื้องต้น'!$H$2,"",IF(VLOOKUP($A53,'02.คีย์เทอม1'!$A$10:$GL$59,171,FALSE)="","",VLOOKUP($A53,'02.คีย์เทอม1'!$A$10:$GL$59,171,FALSE)))</f>
        <v/>
      </c>
      <c r="Z53" s="1333" t="str">
        <f>IF($A$3&lt;&gt;"ชั้น"&amp;'01.ข้อมูลเบื้องต้น'!$H$2,"",IF(VLOOKUP($A53,'02.คีย์เทอม1'!$A$10:$GL$59,176,FALSE)="","",VLOOKUP($A53,'02.คีย์เทอม1'!$A$10:$GL$59,176,FALSE)))</f>
        <v/>
      </c>
      <c r="AA53" s="1335" t="str">
        <f>IF($A$3&lt;&gt;"ชั้น"&amp;'01.ข้อมูลเบื้องต้น'!$H$2,"",IF(VLOOKUP($A53,'02.คีย์เทอม1'!$A$10:$GL$59,181,FALSE)="","",VLOOKUP($A53,'02.คีย์เทอม1'!$A$10:$GL$59,181,FALSE)))</f>
        <v/>
      </c>
    </row>
    <row r="54" spans="1:27" s="509" customFormat="1" ht="17.25" customHeight="1">
      <c r="A54" s="1336">
        <v>45</v>
      </c>
      <c r="B54" s="1324" t="str">
        <f>IF('2.ชื่อนักเรียน'!C55="","",'2.ชื่อนักเรียน'!C55)</f>
        <v/>
      </c>
      <c r="C54" s="1325" t="str">
        <f>IF('2.ชื่อนักเรียน'!D55="","",'2.ชื่อนักเรียน'!D55)</f>
        <v/>
      </c>
      <c r="D54" s="1314" t="str">
        <f>IF($A$3&lt;&gt;"ชั้น"&amp;'01.ข้อมูลเบื้องต้น'!$H$2,"",IF(VLOOKUP($A54,'02.คีย์เทอม1'!$A$10:$GL$59,190,FALSE)="","",VLOOKUP($A54,'02.คีย์เทอม1'!$A$10:$GL$59,190,FALSE)))</f>
        <v/>
      </c>
      <c r="E54" s="1333" t="str">
        <f>IF($A$3&lt;&gt;"ชั้น"&amp;'01.ข้อมูลเบื้องต้น'!$H$2,"",IF(VLOOKUP($A54,'02.คีย์เทอม1'!$A$10:$GL$59,194,FALSE)="","",VLOOKUP($A54,'02.คีย์เทอม1'!$A$10:$GL$59,194,FALSE)))</f>
        <v/>
      </c>
      <c r="F54" s="1335" t="str">
        <f>IF($A$3&lt;&gt;"ชั้น"&amp;'01.ข้อมูลเบื้องต้น'!$H$2,"",IF(VLOOKUP($A54,'02.คีย์เทอม1'!$A$10:$GL$59,31,FALSE)="","",VLOOKUP($A54,'02.คีย์เทอม1'!$A$10:$GL$59,31,FALSE)))</f>
        <v/>
      </c>
      <c r="G54" s="1332" t="str">
        <f>IF($A$3&lt;&gt;"ชั้น"&amp;'01.ข้อมูลเบื้องต้น'!$H$2,"",IF(VLOOKUP($A54,'02.คีย์เทอม1'!$A$10:$GL$59,61,FALSE)="","",VLOOKUP($A54,'02.คีย์เทอม1'!$A$10:$GL$59,61,FALSE)))</f>
        <v/>
      </c>
      <c r="H54" s="1333" t="str">
        <f>IF($A$3&lt;&gt;"ชั้น"&amp;'01.ข้อมูลเบื้องต้น'!$H$2,"",IF(VLOOKUP($A54,'02.คีย์เทอม1'!$A$10:$GL$59,66,FALSE)="","",VLOOKUP($A54,'02.คีย์เทอม1'!$A$10:$GL$59,66,FALSE)))</f>
        <v/>
      </c>
      <c r="I54" s="1316" t="str">
        <f>IF($A$3&lt;&gt;"ชั้น"&amp;'01.ข้อมูลเบื้องต้น'!$H$2,"",IF(VLOOKUP($A54,'02.คีย์เทอม1'!$A$10:$GL$59,71,FALSE)="","",VLOOKUP($A54,'02.คีย์เทอม1'!$A$10:$GL$59,71,FALSE)))</f>
        <v/>
      </c>
      <c r="J54" s="1316" t="str">
        <f>IF($A$3&lt;&gt;"ชั้น"&amp;'01.ข้อมูลเบื้องต้น'!$H$2,"",IF(VLOOKUP($A54,'02.คีย์เทอม1'!$A$10:$GL$59,76,FALSE)="","",VLOOKUP($A54,'02.คีย์เทอม1'!$A$10:$GL$59,76,FALSE)))</f>
        <v/>
      </c>
      <c r="K54" s="1316" t="str">
        <f>IF($A$3&lt;&gt;"ชั้น"&amp;'01.ข้อมูลเบื้องต้น'!$H$2,"",IF(VLOOKUP($A54,'02.คีย์เทอม1'!$A$10:$GL$59,81,FALSE)="","",VLOOKUP($A54,'02.คีย์เทอม1'!$A$10:$GL$59,81,FALSE)))</f>
        <v/>
      </c>
      <c r="L54" s="1334" t="str">
        <f>IF($A$3&lt;&gt;"ชั้น"&amp;'01.ข้อมูลเบื้องต้น'!$H$2,"",IF(VLOOKUP($A54,'02.คีย์เทอม1'!$A$10:$GT$59,202,FALSE)="","",VLOOKUP($A54,'02.คีย์เทอม1'!$A$10:$GT$59,202,FALSE)))</f>
        <v/>
      </c>
      <c r="M54" s="1332" t="str">
        <f>IF($A$3&lt;&gt;"ชั้น"&amp;'01.ข้อมูลเบื้องต้น'!$H$2,"",IF(VLOOKUP($A54,'02.คีย์เทอม1'!$A$10:$GL$59,111,FALSE)="","",VLOOKUP($A54,'02.คีย์เทอม1'!$A$10:$GL$59,111,FALSE)))</f>
        <v/>
      </c>
      <c r="N54" s="1333" t="str">
        <f>IF($A$3&lt;&gt;"ชั้น"&amp;'01.ข้อมูลเบื้องต้น'!$H$2,"",IF(VLOOKUP($A54,'02.คีย์เทอม1'!$A$10:$GL$59,116,FALSE)="","",VLOOKUP($A54,'02.คีย์เทอม1'!$A$10:$GL$59,116,FALSE)))</f>
        <v/>
      </c>
      <c r="O54" s="1333" t="str">
        <f>IF($A$3&lt;&gt;"ชั้น"&amp;'01.ข้อมูลเบื้องต้น'!$H$2,"",IF(VLOOKUP($A54,'02.คีย์เทอม1'!$A$10:$GL$59,121,FALSE)="","",VLOOKUP($A54,'02.คีย์เทอม1'!$A$10:$GL$59,121,FALSE)))</f>
        <v/>
      </c>
      <c r="P54" s="1333" t="str">
        <f>IF($A$3&lt;&gt;"ชั้น"&amp;'01.ข้อมูลเบื้องต้น'!$H$2,"",IF(VLOOKUP($A54,'02.คีย์เทอม1'!$A$10:$GL$59,126,FALSE)="","",VLOOKUP($A54,'02.คีย์เทอม1'!$A$10:$GL$59,126,FALSE)))</f>
        <v/>
      </c>
      <c r="Q54" s="1333" t="str">
        <f>IF($A$3&lt;&gt;"ชั้น"&amp;'01.ข้อมูลเบื้องต้น'!$H$2,"",IF(VLOOKUP($A54,'02.คีย์เทอม1'!$A$10:$GL$59,131,FALSE)="","",VLOOKUP($A54,'02.คีย์เทอม1'!$A$10:$GL$59,131,FALSE)))</f>
        <v/>
      </c>
      <c r="R54" s="1333" t="str">
        <f>IF($A$3&lt;&gt;"ชั้น"&amp;'01.ข้อมูลเบื้องต้น'!$H$2,"",IF(VLOOKUP($A54,'02.คีย์เทอม1'!$A$10:$GL$59,136,FALSE)="","",VLOOKUP($A54,'02.คีย์เทอม1'!$A$10:$GL$59,136,FALSE)))</f>
        <v/>
      </c>
      <c r="S54" s="1333" t="str">
        <f>IF($A$3&lt;&gt;"ชั้น"&amp;'01.ข้อมูลเบื้องต้น'!$H$2,"",IF(VLOOKUP($A54,'02.คีย์เทอม1'!$A$10:$GL$59,141,FALSE)="","",VLOOKUP($A54,'02.คีย์เทอม1'!$A$10:$GL$59,141,FALSE)))</f>
        <v/>
      </c>
      <c r="T54" s="1333" t="str">
        <f>IF($A$3&lt;&gt;"ชั้น"&amp;'01.ข้อมูลเบื้องต้น'!$H$2,"",IF(VLOOKUP($A54,'02.คีย์เทอม1'!$A$10:$GL$59,146,FALSE)="","",VLOOKUP($A54,'02.คีย์เทอม1'!$A$10:$GL$59,146,FALSE)))</f>
        <v/>
      </c>
      <c r="U54" s="1333" t="str">
        <f>IF($A$3&lt;&gt;"ชั้น"&amp;'01.ข้อมูลเบื้องต้น'!$H$2,"",IF(VLOOKUP($A54,'02.คีย์เทอม1'!$A$10:$GL$59,151,FALSE)="","",VLOOKUP($A54,'02.คีย์เทอม1'!$A$10:$GL$59,151,FALSE)))</f>
        <v/>
      </c>
      <c r="V54" s="1333" t="str">
        <f>IF($A$3&lt;&gt;"ชั้น"&amp;'01.ข้อมูลเบื้องต้น'!$H$2,"",IF(VLOOKUP($A54,'02.คีย์เทอม1'!$A$10:$GL$59,156,FALSE)="","",VLOOKUP($A54,'02.คีย์เทอม1'!$A$10:$GL$59,156,FALSE)))</f>
        <v/>
      </c>
      <c r="W54" s="1333" t="str">
        <f>IF($A$3&lt;&gt;"ชั้น"&amp;'01.ข้อมูลเบื้องต้น'!$H$2,"",IF(VLOOKUP($A54,'02.คีย์เทอม1'!$A$10:$GL$59,161,FALSE)="","",VLOOKUP($A54,'02.คีย์เทอม1'!$A$10:$GL$59,161,FALSE)))</f>
        <v/>
      </c>
      <c r="X54" s="1333" t="str">
        <f>IF($A$3&lt;&gt;"ชั้น"&amp;'01.ข้อมูลเบื้องต้น'!$H$2,"",IF(VLOOKUP($A54,'02.คีย์เทอม1'!$A$10:$GL$59,166,FALSE)="","",VLOOKUP($A54,'02.คีย์เทอม1'!$A$10:$GL$59,166,FALSE)))</f>
        <v/>
      </c>
      <c r="Y54" s="1333" t="str">
        <f>IF($A$3&lt;&gt;"ชั้น"&amp;'01.ข้อมูลเบื้องต้น'!$H$2,"",IF(VLOOKUP($A54,'02.คีย์เทอม1'!$A$10:$GL$59,171,FALSE)="","",VLOOKUP($A54,'02.คีย์เทอม1'!$A$10:$GL$59,171,FALSE)))</f>
        <v/>
      </c>
      <c r="Z54" s="1333" t="str">
        <f>IF($A$3&lt;&gt;"ชั้น"&amp;'01.ข้อมูลเบื้องต้น'!$H$2,"",IF(VLOOKUP($A54,'02.คีย์เทอม1'!$A$10:$GL$59,176,FALSE)="","",VLOOKUP($A54,'02.คีย์เทอม1'!$A$10:$GL$59,176,FALSE)))</f>
        <v/>
      </c>
      <c r="AA54" s="1335" t="str">
        <f>IF($A$3&lt;&gt;"ชั้น"&amp;'01.ข้อมูลเบื้องต้น'!$H$2,"",IF(VLOOKUP($A54,'02.คีย์เทอม1'!$A$10:$GL$59,181,FALSE)="","",VLOOKUP($A54,'02.คีย์เทอม1'!$A$10:$GL$59,181,FALSE)))</f>
        <v/>
      </c>
    </row>
    <row r="55" spans="1:27" s="509" customFormat="1" ht="17.25" customHeight="1">
      <c r="A55" s="1336">
        <v>46</v>
      </c>
      <c r="B55" s="1324" t="str">
        <f>IF('2.ชื่อนักเรียน'!C56="","",'2.ชื่อนักเรียน'!C56)</f>
        <v/>
      </c>
      <c r="C55" s="1325" t="str">
        <f>IF('2.ชื่อนักเรียน'!D56="","",'2.ชื่อนักเรียน'!D56)</f>
        <v/>
      </c>
      <c r="D55" s="1314" t="str">
        <f>IF($A$3&lt;&gt;"ชั้น"&amp;'01.ข้อมูลเบื้องต้น'!$H$2,"",IF(VLOOKUP($A55,'02.คีย์เทอม1'!$A$10:$GL$59,190,FALSE)="","",VLOOKUP($A55,'02.คีย์เทอม1'!$A$10:$GL$59,190,FALSE)))</f>
        <v/>
      </c>
      <c r="E55" s="1333" t="str">
        <f>IF($A$3&lt;&gt;"ชั้น"&amp;'01.ข้อมูลเบื้องต้น'!$H$2,"",IF(VLOOKUP($A55,'02.คีย์เทอม1'!$A$10:$GL$59,194,FALSE)="","",VLOOKUP($A55,'02.คีย์เทอม1'!$A$10:$GL$59,194,FALSE)))</f>
        <v/>
      </c>
      <c r="F55" s="1335" t="str">
        <f>IF($A$3&lt;&gt;"ชั้น"&amp;'01.ข้อมูลเบื้องต้น'!$H$2,"",IF(VLOOKUP($A55,'02.คีย์เทอม1'!$A$10:$GL$59,31,FALSE)="","",VLOOKUP($A55,'02.คีย์เทอม1'!$A$10:$GL$59,31,FALSE)))</f>
        <v/>
      </c>
      <c r="G55" s="1332" t="str">
        <f>IF($A$3&lt;&gt;"ชั้น"&amp;'01.ข้อมูลเบื้องต้น'!$H$2,"",IF(VLOOKUP($A55,'02.คีย์เทอม1'!$A$10:$GL$59,61,FALSE)="","",VLOOKUP($A55,'02.คีย์เทอม1'!$A$10:$GL$59,61,FALSE)))</f>
        <v/>
      </c>
      <c r="H55" s="1333" t="str">
        <f>IF($A$3&lt;&gt;"ชั้น"&amp;'01.ข้อมูลเบื้องต้น'!$H$2,"",IF(VLOOKUP($A55,'02.คีย์เทอม1'!$A$10:$GL$59,66,FALSE)="","",VLOOKUP($A55,'02.คีย์เทอม1'!$A$10:$GL$59,66,FALSE)))</f>
        <v/>
      </c>
      <c r="I55" s="1316" t="str">
        <f>IF($A$3&lt;&gt;"ชั้น"&amp;'01.ข้อมูลเบื้องต้น'!$H$2,"",IF(VLOOKUP($A55,'02.คีย์เทอม1'!$A$10:$GL$59,71,FALSE)="","",VLOOKUP($A55,'02.คีย์เทอม1'!$A$10:$GL$59,71,FALSE)))</f>
        <v/>
      </c>
      <c r="J55" s="1316" t="str">
        <f>IF($A$3&lt;&gt;"ชั้น"&amp;'01.ข้อมูลเบื้องต้น'!$H$2,"",IF(VLOOKUP($A55,'02.คีย์เทอม1'!$A$10:$GL$59,76,FALSE)="","",VLOOKUP($A55,'02.คีย์เทอม1'!$A$10:$GL$59,76,FALSE)))</f>
        <v/>
      </c>
      <c r="K55" s="1316" t="str">
        <f>IF($A$3&lt;&gt;"ชั้น"&amp;'01.ข้อมูลเบื้องต้น'!$H$2,"",IF(VLOOKUP($A55,'02.คีย์เทอม1'!$A$10:$GL$59,81,FALSE)="","",VLOOKUP($A55,'02.คีย์เทอม1'!$A$10:$GL$59,81,FALSE)))</f>
        <v/>
      </c>
      <c r="L55" s="1334" t="str">
        <f>IF($A$3&lt;&gt;"ชั้น"&amp;'01.ข้อมูลเบื้องต้น'!$H$2,"",IF(VLOOKUP($A55,'02.คีย์เทอม1'!$A$10:$GT$59,202,FALSE)="","",VLOOKUP($A55,'02.คีย์เทอม1'!$A$10:$GT$59,202,FALSE)))</f>
        <v/>
      </c>
      <c r="M55" s="1332" t="str">
        <f>IF($A$3&lt;&gt;"ชั้น"&amp;'01.ข้อมูลเบื้องต้น'!$H$2,"",IF(VLOOKUP($A55,'02.คีย์เทอม1'!$A$10:$GL$59,111,FALSE)="","",VLOOKUP($A55,'02.คีย์เทอม1'!$A$10:$GL$59,111,FALSE)))</f>
        <v/>
      </c>
      <c r="N55" s="1333" t="str">
        <f>IF($A$3&lt;&gt;"ชั้น"&amp;'01.ข้อมูลเบื้องต้น'!$H$2,"",IF(VLOOKUP($A55,'02.คีย์เทอม1'!$A$10:$GL$59,116,FALSE)="","",VLOOKUP($A55,'02.คีย์เทอม1'!$A$10:$GL$59,116,FALSE)))</f>
        <v/>
      </c>
      <c r="O55" s="1333" t="str">
        <f>IF($A$3&lt;&gt;"ชั้น"&amp;'01.ข้อมูลเบื้องต้น'!$H$2,"",IF(VLOOKUP($A55,'02.คีย์เทอม1'!$A$10:$GL$59,121,FALSE)="","",VLOOKUP($A55,'02.คีย์เทอม1'!$A$10:$GL$59,121,FALSE)))</f>
        <v/>
      </c>
      <c r="P55" s="1333" t="str">
        <f>IF($A$3&lt;&gt;"ชั้น"&amp;'01.ข้อมูลเบื้องต้น'!$H$2,"",IF(VLOOKUP($A55,'02.คีย์เทอม1'!$A$10:$GL$59,126,FALSE)="","",VLOOKUP($A55,'02.คีย์เทอม1'!$A$10:$GL$59,126,FALSE)))</f>
        <v/>
      </c>
      <c r="Q55" s="1333" t="str">
        <f>IF($A$3&lt;&gt;"ชั้น"&amp;'01.ข้อมูลเบื้องต้น'!$H$2,"",IF(VLOOKUP($A55,'02.คีย์เทอม1'!$A$10:$GL$59,131,FALSE)="","",VLOOKUP($A55,'02.คีย์เทอม1'!$A$10:$GL$59,131,FALSE)))</f>
        <v/>
      </c>
      <c r="R55" s="1333" t="str">
        <f>IF($A$3&lt;&gt;"ชั้น"&amp;'01.ข้อมูลเบื้องต้น'!$H$2,"",IF(VLOOKUP($A55,'02.คีย์เทอม1'!$A$10:$GL$59,136,FALSE)="","",VLOOKUP($A55,'02.คีย์เทอม1'!$A$10:$GL$59,136,FALSE)))</f>
        <v/>
      </c>
      <c r="S55" s="1333" t="str">
        <f>IF($A$3&lt;&gt;"ชั้น"&amp;'01.ข้อมูลเบื้องต้น'!$H$2,"",IF(VLOOKUP($A55,'02.คีย์เทอม1'!$A$10:$GL$59,141,FALSE)="","",VLOOKUP($A55,'02.คีย์เทอม1'!$A$10:$GL$59,141,FALSE)))</f>
        <v/>
      </c>
      <c r="T55" s="1333" t="str">
        <f>IF($A$3&lt;&gt;"ชั้น"&amp;'01.ข้อมูลเบื้องต้น'!$H$2,"",IF(VLOOKUP($A55,'02.คีย์เทอม1'!$A$10:$GL$59,146,FALSE)="","",VLOOKUP($A55,'02.คีย์เทอม1'!$A$10:$GL$59,146,FALSE)))</f>
        <v/>
      </c>
      <c r="U55" s="1333" t="str">
        <f>IF($A$3&lt;&gt;"ชั้น"&amp;'01.ข้อมูลเบื้องต้น'!$H$2,"",IF(VLOOKUP($A55,'02.คีย์เทอม1'!$A$10:$GL$59,151,FALSE)="","",VLOOKUP($A55,'02.คีย์เทอม1'!$A$10:$GL$59,151,FALSE)))</f>
        <v/>
      </c>
      <c r="V55" s="1333" t="str">
        <f>IF($A$3&lt;&gt;"ชั้น"&amp;'01.ข้อมูลเบื้องต้น'!$H$2,"",IF(VLOOKUP($A55,'02.คีย์เทอม1'!$A$10:$GL$59,156,FALSE)="","",VLOOKUP($A55,'02.คีย์เทอม1'!$A$10:$GL$59,156,FALSE)))</f>
        <v/>
      </c>
      <c r="W55" s="1333" t="str">
        <f>IF($A$3&lt;&gt;"ชั้น"&amp;'01.ข้อมูลเบื้องต้น'!$H$2,"",IF(VLOOKUP($A55,'02.คีย์เทอม1'!$A$10:$GL$59,161,FALSE)="","",VLOOKUP($A55,'02.คีย์เทอม1'!$A$10:$GL$59,161,FALSE)))</f>
        <v/>
      </c>
      <c r="X55" s="1333" t="str">
        <f>IF($A$3&lt;&gt;"ชั้น"&amp;'01.ข้อมูลเบื้องต้น'!$H$2,"",IF(VLOOKUP($A55,'02.คีย์เทอม1'!$A$10:$GL$59,166,FALSE)="","",VLOOKUP($A55,'02.คีย์เทอม1'!$A$10:$GL$59,166,FALSE)))</f>
        <v/>
      </c>
      <c r="Y55" s="1333" t="str">
        <f>IF($A$3&lt;&gt;"ชั้น"&amp;'01.ข้อมูลเบื้องต้น'!$H$2,"",IF(VLOOKUP($A55,'02.คีย์เทอม1'!$A$10:$GL$59,171,FALSE)="","",VLOOKUP($A55,'02.คีย์เทอม1'!$A$10:$GL$59,171,FALSE)))</f>
        <v/>
      </c>
      <c r="Z55" s="1333" t="str">
        <f>IF($A$3&lt;&gt;"ชั้น"&amp;'01.ข้อมูลเบื้องต้น'!$H$2,"",IF(VLOOKUP($A55,'02.คีย์เทอม1'!$A$10:$GL$59,176,FALSE)="","",VLOOKUP($A55,'02.คีย์เทอม1'!$A$10:$GL$59,176,FALSE)))</f>
        <v/>
      </c>
      <c r="AA55" s="1335" t="str">
        <f>IF($A$3&lt;&gt;"ชั้น"&amp;'01.ข้อมูลเบื้องต้น'!$H$2,"",IF(VLOOKUP($A55,'02.คีย์เทอม1'!$A$10:$GL$59,181,FALSE)="","",VLOOKUP($A55,'02.คีย์เทอม1'!$A$10:$GL$59,181,FALSE)))</f>
        <v/>
      </c>
    </row>
    <row r="56" spans="1:27" s="509" customFormat="1" ht="17.25" customHeight="1">
      <c r="A56" s="1336">
        <v>47</v>
      </c>
      <c r="B56" s="1324" t="str">
        <f>IF('2.ชื่อนักเรียน'!C57="","",'2.ชื่อนักเรียน'!C57)</f>
        <v/>
      </c>
      <c r="C56" s="1325" t="str">
        <f>IF('2.ชื่อนักเรียน'!D57="","",'2.ชื่อนักเรียน'!D57)</f>
        <v/>
      </c>
      <c r="D56" s="1314" t="str">
        <f>IF($A$3&lt;&gt;"ชั้น"&amp;'01.ข้อมูลเบื้องต้น'!$H$2,"",IF(VLOOKUP($A56,'02.คีย์เทอม1'!$A$10:$GL$59,190,FALSE)="","",VLOOKUP($A56,'02.คีย์เทอม1'!$A$10:$GL$59,190,FALSE)))</f>
        <v/>
      </c>
      <c r="E56" s="1333" t="str">
        <f>IF($A$3&lt;&gt;"ชั้น"&amp;'01.ข้อมูลเบื้องต้น'!$H$2,"",IF(VLOOKUP($A56,'02.คีย์เทอม1'!$A$10:$GL$59,194,FALSE)="","",VLOOKUP($A56,'02.คีย์เทอม1'!$A$10:$GL$59,194,FALSE)))</f>
        <v/>
      </c>
      <c r="F56" s="1335" t="str">
        <f>IF($A$3&lt;&gt;"ชั้น"&amp;'01.ข้อมูลเบื้องต้น'!$H$2,"",IF(VLOOKUP($A56,'02.คีย์เทอม1'!$A$10:$GL$59,31,FALSE)="","",VLOOKUP($A56,'02.คีย์เทอม1'!$A$10:$GL$59,31,FALSE)))</f>
        <v/>
      </c>
      <c r="G56" s="1332" t="str">
        <f>IF($A$3&lt;&gt;"ชั้น"&amp;'01.ข้อมูลเบื้องต้น'!$H$2,"",IF(VLOOKUP($A56,'02.คีย์เทอม1'!$A$10:$GL$59,61,FALSE)="","",VLOOKUP($A56,'02.คีย์เทอม1'!$A$10:$GL$59,61,FALSE)))</f>
        <v/>
      </c>
      <c r="H56" s="1333" t="str">
        <f>IF($A$3&lt;&gt;"ชั้น"&amp;'01.ข้อมูลเบื้องต้น'!$H$2,"",IF(VLOOKUP($A56,'02.คีย์เทอม1'!$A$10:$GL$59,66,FALSE)="","",VLOOKUP($A56,'02.คีย์เทอม1'!$A$10:$GL$59,66,FALSE)))</f>
        <v/>
      </c>
      <c r="I56" s="1316" t="str">
        <f>IF($A$3&lt;&gt;"ชั้น"&amp;'01.ข้อมูลเบื้องต้น'!$H$2,"",IF(VLOOKUP($A56,'02.คีย์เทอม1'!$A$10:$GL$59,71,FALSE)="","",VLOOKUP($A56,'02.คีย์เทอม1'!$A$10:$GL$59,71,FALSE)))</f>
        <v/>
      </c>
      <c r="J56" s="1316" t="str">
        <f>IF($A$3&lt;&gt;"ชั้น"&amp;'01.ข้อมูลเบื้องต้น'!$H$2,"",IF(VLOOKUP($A56,'02.คีย์เทอม1'!$A$10:$GL$59,76,FALSE)="","",VLOOKUP($A56,'02.คีย์เทอม1'!$A$10:$GL$59,76,FALSE)))</f>
        <v/>
      </c>
      <c r="K56" s="1316" t="str">
        <f>IF($A$3&lt;&gt;"ชั้น"&amp;'01.ข้อมูลเบื้องต้น'!$H$2,"",IF(VLOOKUP($A56,'02.คีย์เทอม1'!$A$10:$GL$59,81,FALSE)="","",VLOOKUP($A56,'02.คีย์เทอม1'!$A$10:$GL$59,81,FALSE)))</f>
        <v/>
      </c>
      <c r="L56" s="1334" t="str">
        <f>IF($A$3&lt;&gt;"ชั้น"&amp;'01.ข้อมูลเบื้องต้น'!$H$2,"",IF(VLOOKUP($A56,'02.คีย์เทอม1'!$A$10:$GT$59,202,FALSE)="","",VLOOKUP($A56,'02.คีย์เทอม1'!$A$10:$GT$59,202,FALSE)))</f>
        <v/>
      </c>
      <c r="M56" s="1332" t="str">
        <f>IF($A$3&lt;&gt;"ชั้น"&amp;'01.ข้อมูลเบื้องต้น'!$H$2,"",IF(VLOOKUP($A56,'02.คีย์เทอม1'!$A$10:$GL$59,111,FALSE)="","",VLOOKUP($A56,'02.คีย์เทอม1'!$A$10:$GL$59,111,FALSE)))</f>
        <v/>
      </c>
      <c r="N56" s="1333" t="str">
        <f>IF($A$3&lt;&gt;"ชั้น"&amp;'01.ข้อมูลเบื้องต้น'!$H$2,"",IF(VLOOKUP($A56,'02.คีย์เทอม1'!$A$10:$GL$59,116,FALSE)="","",VLOOKUP($A56,'02.คีย์เทอม1'!$A$10:$GL$59,116,FALSE)))</f>
        <v/>
      </c>
      <c r="O56" s="1333" t="str">
        <f>IF($A$3&lt;&gt;"ชั้น"&amp;'01.ข้อมูลเบื้องต้น'!$H$2,"",IF(VLOOKUP($A56,'02.คีย์เทอม1'!$A$10:$GL$59,121,FALSE)="","",VLOOKUP($A56,'02.คีย์เทอม1'!$A$10:$GL$59,121,FALSE)))</f>
        <v/>
      </c>
      <c r="P56" s="1333" t="str">
        <f>IF($A$3&lt;&gt;"ชั้น"&amp;'01.ข้อมูลเบื้องต้น'!$H$2,"",IF(VLOOKUP($A56,'02.คีย์เทอม1'!$A$10:$GL$59,126,FALSE)="","",VLOOKUP($A56,'02.คีย์เทอม1'!$A$10:$GL$59,126,FALSE)))</f>
        <v/>
      </c>
      <c r="Q56" s="1333" t="str">
        <f>IF($A$3&lt;&gt;"ชั้น"&amp;'01.ข้อมูลเบื้องต้น'!$H$2,"",IF(VLOOKUP($A56,'02.คีย์เทอม1'!$A$10:$GL$59,131,FALSE)="","",VLOOKUP($A56,'02.คีย์เทอม1'!$A$10:$GL$59,131,FALSE)))</f>
        <v/>
      </c>
      <c r="R56" s="1333" t="str">
        <f>IF($A$3&lt;&gt;"ชั้น"&amp;'01.ข้อมูลเบื้องต้น'!$H$2,"",IF(VLOOKUP($A56,'02.คีย์เทอม1'!$A$10:$GL$59,136,FALSE)="","",VLOOKUP($A56,'02.คีย์เทอม1'!$A$10:$GL$59,136,FALSE)))</f>
        <v/>
      </c>
      <c r="S56" s="1333" t="str">
        <f>IF($A$3&lt;&gt;"ชั้น"&amp;'01.ข้อมูลเบื้องต้น'!$H$2,"",IF(VLOOKUP($A56,'02.คีย์เทอม1'!$A$10:$GL$59,141,FALSE)="","",VLOOKUP($A56,'02.คีย์เทอม1'!$A$10:$GL$59,141,FALSE)))</f>
        <v/>
      </c>
      <c r="T56" s="1333" t="str">
        <f>IF($A$3&lt;&gt;"ชั้น"&amp;'01.ข้อมูลเบื้องต้น'!$H$2,"",IF(VLOOKUP($A56,'02.คีย์เทอม1'!$A$10:$GL$59,146,FALSE)="","",VLOOKUP($A56,'02.คีย์เทอม1'!$A$10:$GL$59,146,FALSE)))</f>
        <v/>
      </c>
      <c r="U56" s="1333" t="str">
        <f>IF($A$3&lt;&gt;"ชั้น"&amp;'01.ข้อมูลเบื้องต้น'!$H$2,"",IF(VLOOKUP($A56,'02.คีย์เทอม1'!$A$10:$GL$59,151,FALSE)="","",VLOOKUP($A56,'02.คีย์เทอม1'!$A$10:$GL$59,151,FALSE)))</f>
        <v/>
      </c>
      <c r="V56" s="1333" t="str">
        <f>IF($A$3&lt;&gt;"ชั้น"&amp;'01.ข้อมูลเบื้องต้น'!$H$2,"",IF(VLOOKUP($A56,'02.คีย์เทอม1'!$A$10:$GL$59,156,FALSE)="","",VLOOKUP($A56,'02.คีย์เทอม1'!$A$10:$GL$59,156,FALSE)))</f>
        <v/>
      </c>
      <c r="W56" s="1333" t="str">
        <f>IF($A$3&lt;&gt;"ชั้น"&amp;'01.ข้อมูลเบื้องต้น'!$H$2,"",IF(VLOOKUP($A56,'02.คีย์เทอม1'!$A$10:$GL$59,161,FALSE)="","",VLOOKUP($A56,'02.คีย์เทอม1'!$A$10:$GL$59,161,FALSE)))</f>
        <v/>
      </c>
      <c r="X56" s="1333" t="str">
        <f>IF($A$3&lt;&gt;"ชั้น"&amp;'01.ข้อมูลเบื้องต้น'!$H$2,"",IF(VLOOKUP($A56,'02.คีย์เทอม1'!$A$10:$GL$59,166,FALSE)="","",VLOOKUP($A56,'02.คีย์เทอม1'!$A$10:$GL$59,166,FALSE)))</f>
        <v/>
      </c>
      <c r="Y56" s="1333" t="str">
        <f>IF($A$3&lt;&gt;"ชั้น"&amp;'01.ข้อมูลเบื้องต้น'!$H$2,"",IF(VLOOKUP($A56,'02.คีย์เทอม1'!$A$10:$GL$59,171,FALSE)="","",VLOOKUP($A56,'02.คีย์เทอม1'!$A$10:$GL$59,171,FALSE)))</f>
        <v/>
      </c>
      <c r="Z56" s="1333" t="str">
        <f>IF($A$3&lt;&gt;"ชั้น"&amp;'01.ข้อมูลเบื้องต้น'!$H$2,"",IF(VLOOKUP($A56,'02.คีย์เทอม1'!$A$10:$GL$59,176,FALSE)="","",VLOOKUP($A56,'02.คีย์เทอม1'!$A$10:$GL$59,176,FALSE)))</f>
        <v/>
      </c>
      <c r="AA56" s="1335" t="str">
        <f>IF($A$3&lt;&gt;"ชั้น"&amp;'01.ข้อมูลเบื้องต้น'!$H$2,"",IF(VLOOKUP($A56,'02.คีย์เทอม1'!$A$10:$GL$59,181,FALSE)="","",VLOOKUP($A56,'02.คีย์เทอม1'!$A$10:$GL$59,181,FALSE)))</f>
        <v/>
      </c>
    </row>
    <row r="57" spans="1:27" s="509" customFormat="1" ht="17.25" customHeight="1">
      <c r="A57" s="1336">
        <v>48</v>
      </c>
      <c r="B57" s="1324" t="str">
        <f>IF('2.ชื่อนักเรียน'!C58="","",'2.ชื่อนักเรียน'!C58)</f>
        <v/>
      </c>
      <c r="C57" s="1325" t="str">
        <f>IF('2.ชื่อนักเรียน'!D58="","",'2.ชื่อนักเรียน'!D58)</f>
        <v/>
      </c>
      <c r="D57" s="1314" t="str">
        <f>IF($A$3&lt;&gt;"ชั้น"&amp;'01.ข้อมูลเบื้องต้น'!$H$2,"",IF(VLOOKUP($A57,'02.คีย์เทอม1'!$A$10:$GL$59,190,FALSE)="","",VLOOKUP($A57,'02.คีย์เทอม1'!$A$10:$GL$59,190,FALSE)))</f>
        <v/>
      </c>
      <c r="E57" s="1333" t="str">
        <f>IF($A$3&lt;&gt;"ชั้น"&amp;'01.ข้อมูลเบื้องต้น'!$H$2,"",IF(VLOOKUP($A57,'02.คีย์เทอม1'!$A$10:$GL$59,194,FALSE)="","",VLOOKUP($A57,'02.คีย์เทอม1'!$A$10:$GL$59,194,FALSE)))</f>
        <v/>
      </c>
      <c r="F57" s="1335" t="str">
        <f>IF($A$3&lt;&gt;"ชั้น"&amp;'01.ข้อมูลเบื้องต้น'!$H$2,"",IF(VLOOKUP($A57,'02.คีย์เทอม1'!$A$10:$GL$59,31,FALSE)="","",VLOOKUP($A57,'02.คีย์เทอม1'!$A$10:$GL$59,31,FALSE)))</f>
        <v/>
      </c>
      <c r="G57" s="1332" t="str">
        <f>IF($A$3&lt;&gt;"ชั้น"&amp;'01.ข้อมูลเบื้องต้น'!$H$2,"",IF(VLOOKUP($A57,'02.คีย์เทอม1'!$A$10:$GL$59,61,FALSE)="","",VLOOKUP($A57,'02.คีย์เทอม1'!$A$10:$GL$59,61,FALSE)))</f>
        <v/>
      </c>
      <c r="H57" s="1333" t="str">
        <f>IF($A$3&lt;&gt;"ชั้น"&amp;'01.ข้อมูลเบื้องต้น'!$H$2,"",IF(VLOOKUP($A57,'02.คีย์เทอม1'!$A$10:$GL$59,66,FALSE)="","",VLOOKUP($A57,'02.คีย์เทอม1'!$A$10:$GL$59,66,FALSE)))</f>
        <v/>
      </c>
      <c r="I57" s="1316" t="str">
        <f>IF($A$3&lt;&gt;"ชั้น"&amp;'01.ข้อมูลเบื้องต้น'!$H$2,"",IF(VLOOKUP($A57,'02.คีย์เทอม1'!$A$10:$GL$59,71,FALSE)="","",VLOOKUP($A57,'02.คีย์เทอม1'!$A$10:$GL$59,71,FALSE)))</f>
        <v/>
      </c>
      <c r="J57" s="1316" t="str">
        <f>IF($A$3&lt;&gt;"ชั้น"&amp;'01.ข้อมูลเบื้องต้น'!$H$2,"",IF(VLOOKUP($A57,'02.คีย์เทอม1'!$A$10:$GL$59,76,FALSE)="","",VLOOKUP($A57,'02.คีย์เทอม1'!$A$10:$GL$59,76,FALSE)))</f>
        <v/>
      </c>
      <c r="K57" s="1316" t="str">
        <f>IF($A$3&lt;&gt;"ชั้น"&amp;'01.ข้อมูลเบื้องต้น'!$H$2,"",IF(VLOOKUP($A57,'02.คีย์เทอม1'!$A$10:$GL$59,81,FALSE)="","",VLOOKUP($A57,'02.คีย์เทอม1'!$A$10:$GL$59,81,FALSE)))</f>
        <v/>
      </c>
      <c r="L57" s="1334" t="str">
        <f>IF($A$3&lt;&gt;"ชั้น"&amp;'01.ข้อมูลเบื้องต้น'!$H$2,"",IF(VLOOKUP($A57,'02.คีย์เทอม1'!$A$10:$GT$59,202,FALSE)="","",VLOOKUP($A57,'02.คีย์เทอม1'!$A$10:$GT$59,202,FALSE)))</f>
        <v/>
      </c>
      <c r="M57" s="1332" t="str">
        <f>IF($A$3&lt;&gt;"ชั้น"&amp;'01.ข้อมูลเบื้องต้น'!$H$2,"",IF(VLOOKUP($A57,'02.คีย์เทอม1'!$A$10:$GL$59,111,FALSE)="","",VLOOKUP($A57,'02.คีย์เทอม1'!$A$10:$GL$59,111,FALSE)))</f>
        <v/>
      </c>
      <c r="N57" s="1333" t="str">
        <f>IF($A$3&lt;&gt;"ชั้น"&amp;'01.ข้อมูลเบื้องต้น'!$H$2,"",IF(VLOOKUP($A57,'02.คีย์เทอม1'!$A$10:$GL$59,116,FALSE)="","",VLOOKUP($A57,'02.คีย์เทอม1'!$A$10:$GL$59,116,FALSE)))</f>
        <v/>
      </c>
      <c r="O57" s="1333" t="str">
        <f>IF($A$3&lt;&gt;"ชั้น"&amp;'01.ข้อมูลเบื้องต้น'!$H$2,"",IF(VLOOKUP($A57,'02.คีย์เทอม1'!$A$10:$GL$59,121,FALSE)="","",VLOOKUP($A57,'02.คีย์เทอม1'!$A$10:$GL$59,121,FALSE)))</f>
        <v/>
      </c>
      <c r="P57" s="1333" t="str">
        <f>IF($A$3&lt;&gt;"ชั้น"&amp;'01.ข้อมูลเบื้องต้น'!$H$2,"",IF(VLOOKUP($A57,'02.คีย์เทอม1'!$A$10:$GL$59,126,FALSE)="","",VLOOKUP($A57,'02.คีย์เทอม1'!$A$10:$GL$59,126,FALSE)))</f>
        <v/>
      </c>
      <c r="Q57" s="1333" t="str">
        <f>IF($A$3&lt;&gt;"ชั้น"&amp;'01.ข้อมูลเบื้องต้น'!$H$2,"",IF(VLOOKUP($A57,'02.คีย์เทอม1'!$A$10:$GL$59,131,FALSE)="","",VLOOKUP($A57,'02.คีย์เทอม1'!$A$10:$GL$59,131,FALSE)))</f>
        <v/>
      </c>
      <c r="R57" s="1333" t="str">
        <f>IF($A$3&lt;&gt;"ชั้น"&amp;'01.ข้อมูลเบื้องต้น'!$H$2,"",IF(VLOOKUP($A57,'02.คีย์เทอม1'!$A$10:$GL$59,136,FALSE)="","",VLOOKUP($A57,'02.คีย์เทอม1'!$A$10:$GL$59,136,FALSE)))</f>
        <v/>
      </c>
      <c r="S57" s="1333" t="str">
        <f>IF($A$3&lt;&gt;"ชั้น"&amp;'01.ข้อมูลเบื้องต้น'!$H$2,"",IF(VLOOKUP($A57,'02.คีย์เทอม1'!$A$10:$GL$59,141,FALSE)="","",VLOOKUP($A57,'02.คีย์เทอม1'!$A$10:$GL$59,141,FALSE)))</f>
        <v/>
      </c>
      <c r="T57" s="1333" t="str">
        <f>IF($A$3&lt;&gt;"ชั้น"&amp;'01.ข้อมูลเบื้องต้น'!$H$2,"",IF(VLOOKUP($A57,'02.คีย์เทอม1'!$A$10:$GL$59,146,FALSE)="","",VLOOKUP($A57,'02.คีย์เทอม1'!$A$10:$GL$59,146,FALSE)))</f>
        <v/>
      </c>
      <c r="U57" s="1333" t="str">
        <f>IF($A$3&lt;&gt;"ชั้น"&amp;'01.ข้อมูลเบื้องต้น'!$H$2,"",IF(VLOOKUP($A57,'02.คีย์เทอม1'!$A$10:$GL$59,151,FALSE)="","",VLOOKUP($A57,'02.คีย์เทอม1'!$A$10:$GL$59,151,FALSE)))</f>
        <v/>
      </c>
      <c r="V57" s="1333" t="str">
        <f>IF($A$3&lt;&gt;"ชั้น"&amp;'01.ข้อมูลเบื้องต้น'!$H$2,"",IF(VLOOKUP($A57,'02.คีย์เทอม1'!$A$10:$GL$59,156,FALSE)="","",VLOOKUP($A57,'02.คีย์เทอม1'!$A$10:$GL$59,156,FALSE)))</f>
        <v/>
      </c>
      <c r="W57" s="1333" t="str">
        <f>IF($A$3&lt;&gt;"ชั้น"&amp;'01.ข้อมูลเบื้องต้น'!$H$2,"",IF(VLOOKUP($A57,'02.คีย์เทอม1'!$A$10:$GL$59,161,FALSE)="","",VLOOKUP($A57,'02.คีย์เทอม1'!$A$10:$GL$59,161,FALSE)))</f>
        <v/>
      </c>
      <c r="X57" s="1333" t="str">
        <f>IF($A$3&lt;&gt;"ชั้น"&amp;'01.ข้อมูลเบื้องต้น'!$H$2,"",IF(VLOOKUP($A57,'02.คีย์เทอม1'!$A$10:$GL$59,166,FALSE)="","",VLOOKUP($A57,'02.คีย์เทอม1'!$A$10:$GL$59,166,FALSE)))</f>
        <v/>
      </c>
      <c r="Y57" s="1333" t="str">
        <f>IF($A$3&lt;&gt;"ชั้น"&amp;'01.ข้อมูลเบื้องต้น'!$H$2,"",IF(VLOOKUP($A57,'02.คีย์เทอม1'!$A$10:$GL$59,171,FALSE)="","",VLOOKUP($A57,'02.คีย์เทอม1'!$A$10:$GL$59,171,FALSE)))</f>
        <v/>
      </c>
      <c r="Z57" s="1333" t="str">
        <f>IF($A$3&lt;&gt;"ชั้น"&amp;'01.ข้อมูลเบื้องต้น'!$H$2,"",IF(VLOOKUP($A57,'02.คีย์เทอม1'!$A$10:$GL$59,176,FALSE)="","",VLOOKUP($A57,'02.คีย์เทอม1'!$A$10:$GL$59,176,FALSE)))</f>
        <v/>
      </c>
      <c r="AA57" s="1335" t="str">
        <f>IF($A$3&lt;&gt;"ชั้น"&amp;'01.ข้อมูลเบื้องต้น'!$H$2,"",IF(VLOOKUP($A57,'02.คีย์เทอม1'!$A$10:$GL$59,181,FALSE)="","",VLOOKUP($A57,'02.คีย์เทอม1'!$A$10:$GL$59,181,FALSE)))</f>
        <v/>
      </c>
    </row>
    <row r="58" spans="1:27" s="509" customFormat="1" ht="17.25" customHeight="1">
      <c r="A58" s="1336">
        <v>49</v>
      </c>
      <c r="B58" s="1324" t="str">
        <f>IF('2.ชื่อนักเรียน'!C59="","",'2.ชื่อนักเรียน'!C59)</f>
        <v/>
      </c>
      <c r="C58" s="1325" t="str">
        <f>IF('2.ชื่อนักเรียน'!D59="","",'2.ชื่อนักเรียน'!D59)</f>
        <v/>
      </c>
      <c r="D58" s="1314" t="str">
        <f>IF($A$3&lt;&gt;"ชั้น"&amp;'01.ข้อมูลเบื้องต้น'!$H$2,"",IF(VLOOKUP($A58,'02.คีย์เทอม1'!$A$10:$GL$59,190,FALSE)="","",VLOOKUP($A58,'02.คีย์เทอม1'!$A$10:$GL$59,190,FALSE)))</f>
        <v/>
      </c>
      <c r="E58" s="1333" t="str">
        <f>IF($A$3&lt;&gt;"ชั้น"&amp;'01.ข้อมูลเบื้องต้น'!$H$2,"",IF(VLOOKUP($A58,'02.คีย์เทอม1'!$A$10:$GL$59,194,FALSE)="","",VLOOKUP($A58,'02.คีย์เทอม1'!$A$10:$GL$59,194,FALSE)))</f>
        <v/>
      </c>
      <c r="F58" s="1335" t="str">
        <f>IF($A$3&lt;&gt;"ชั้น"&amp;'01.ข้อมูลเบื้องต้น'!$H$2,"",IF(VLOOKUP($A58,'02.คีย์เทอม1'!$A$10:$GL$59,31,FALSE)="","",VLOOKUP($A58,'02.คีย์เทอม1'!$A$10:$GL$59,31,FALSE)))</f>
        <v/>
      </c>
      <c r="G58" s="1332" t="str">
        <f>IF($A$3&lt;&gt;"ชั้น"&amp;'01.ข้อมูลเบื้องต้น'!$H$2,"",IF(VLOOKUP($A58,'02.คีย์เทอม1'!$A$10:$GL$59,61,FALSE)="","",VLOOKUP($A58,'02.คีย์เทอม1'!$A$10:$GL$59,61,FALSE)))</f>
        <v/>
      </c>
      <c r="H58" s="1333" t="str">
        <f>IF($A$3&lt;&gt;"ชั้น"&amp;'01.ข้อมูลเบื้องต้น'!$H$2,"",IF(VLOOKUP($A58,'02.คีย์เทอม1'!$A$10:$GL$59,66,FALSE)="","",VLOOKUP($A58,'02.คีย์เทอม1'!$A$10:$GL$59,66,FALSE)))</f>
        <v/>
      </c>
      <c r="I58" s="1316" t="str">
        <f>IF($A$3&lt;&gt;"ชั้น"&amp;'01.ข้อมูลเบื้องต้น'!$H$2,"",IF(VLOOKUP($A58,'02.คีย์เทอม1'!$A$10:$GL$59,71,FALSE)="","",VLOOKUP($A58,'02.คีย์เทอม1'!$A$10:$GL$59,71,FALSE)))</f>
        <v/>
      </c>
      <c r="J58" s="1316" t="str">
        <f>IF($A$3&lt;&gt;"ชั้น"&amp;'01.ข้อมูลเบื้องต้น'!$H$2,"",IF(VLOOKUP($A58,'02.คีย์เทอม1'!$A$10:$GL$59,76,FALSE)="","",VLOOKUP($A58,'02.คีย์เทอม1'!$A$10:$GL$59,76,FALSE)))</f>
        <v/>
      </c>
      <c r="K58" s="1316" t="str">
        <f>IF($A$3&lt;&gt;"ชั้น"&amp;'01.ข้อมูลเบื้องต้น'!$H$2,"",IF(VLOOKUP($A58,'02.คีย์เทอม1'!$A$10:$GL$59,81,FALSE)="","",VLOOKUP($A58,'02.คีย์เทอม1'!$A$10:$GL$59,81,FALSE)))</f>
        <v/>
      </c>
      <c r="L58" s="1334" t="str">
        <f>IF($A$3&lt;&gt;"ชั้น"&amp;'01.ข้อมูลเบื้องต้น'!$H$2,"",IF(VLOOKUP($A58,'02.คีย์เทอม1'!$A$10:$GT$59,202,FALSE)="","",VLOOKUP($A58,'02.คีย์เทอม1'!$A$10:$GT$59,202,FALSE)))</f>
        <v/>
      </c>
      <c r="M58" s="1332" t="str">
        <f>IF($A$3&lt;&gt;"ชั้น"&amp;'01.ข้อมูลเบื้องต้น'!$H$2,"",IF(VLOOKUP($A58,'02.คีย์เทอม1'!$A$10:$GL$59,111,FALSE)="","",VLOOKUP($A58,'02.คีย์เทอม1'!$A$10:$GL$59,111,FALSE)))</f>
        <v/>
      </c>
      <c r="N58" s="1333" t="str">
        <f>IF($A$3&lt;&gt;"ชั้น"&amp;'01.ข้อมูลเบื้องต้น'!$H$2,"",IF(VLOOKUP($A58,'02.คีย์เทอม1'!$A$10:$GL$59,116,FALSE)="","",VLOOKUP($A58,'02.คีย์เทอม1'!$A$10:$GL$59,116,FALSE)))</f>
        <v/>
      </c>
      <c r="O58" s="1333" t="str">
        <f>IF($A$3&lt;&gt;"ชั้น"&amp;'01.ข้อมูลเบื้องต้น'!$H$2,"",IF(VLOOKUP($A58,'02.คีย์เทอม1'!$A$10:$GL$59,121,FALSE)="","",VLOOKUP($A58,'02.คีย์เทอม1'!$A$10:$GL$59,121,FALSE)))</f>
        <v/>
      </c>
      <c r="P58" s="1333" t="str">
        <f>IF($A$3&lt;&gt;"ชั้น"&amp;'01.ข้อมูลเบื้องต้น'!$H$2,"",IF(VLOOKUP($A58,'02.คีย์เทอม1'!$A$10:$GL$59,126,FALSE)="","",VLOOKUP($A58,'02.คีย์เทอม1'!$A$10:$GL$59,126,FALSE)))</f>
        <v/>
      </c>
      <c r="Q58" s="1333" t="str">
        <f>IF($A$3&lt;&gt;"ชั้น"&amp;'01.ข้อมูลเบื้องต้น'!$H$2,"",IF(VLOOKUP($A58,'02.คีย์เทอม1'!$A$10:$GL$59,131,FALSE)="","",VLOOKUP($A58,'02.คีย์เทอม1'!$A$10:$GL$59,131,FALSE)))</f>
        <v/>
      </c>
      <c r="R58" s="1333" t="str">
        <f>IF($A$3&lt;&gt;"ชั้น"&amp;'01.ข้อมูลเบื้องต้น'!$H$2,"",IF(VLOOKUP($A58,'02.คีย์เทอม1'!$A$10:$GL$59,136,FALSE)="","",VLOOKUP($A58,'02.คีย์เทอม1'!$A$10:$GL$59,136,FALSE)))</f>
        <v/>
      </c>
      <c r="S58" s="1333" t="str">
        <f>IF($A$3&lt;&gt;"ชั้น"&amp;'01.ข้อมูลเบื้องต้น'!$H$2,"",IF(VLOOKUP($A58,'02.คีย์เทอม1'!$A$10:$GL$59,141,FALSE)="","",VLOOKUP($A58,'02.คีย์เทอม1'!$A$10:$GL$59,141,FALSE)))</f>
        <v/>
      </c>
      <c r="T58" s="1333" t="str">
        <f>IF($A$3&lt;&gt;"ชั้น"&amp;'01.ข้อมูลเบื้องต้น'!$H$2,"",IF(VLOOKUP($A58,'02.คีย์เทอม1'!$A$10:$GL$59,146,FALSE)="","",VLOOKUP($A58,'02.คีย์เทอม1'!$A$10:$GL$59,146,FALSE)))</f>
        <v/>
      </c>
      <c r="U58" s="1333" t="str">
        <f>IF($A$3&lt;&gt;"ชั้น"&amp;'01.ข้อมูลเบื้องต้น'!$H$2,"",IF(VLOOKUP($A58,'02.คีย์เทอม1'!$A$10:$GL$59,151,FALSE)="","",VLOOKUP($A58,'02.คีย์เทอม1'!$A$10:$GL$59,151,FALSE)))</f>
        <v/>
      </c>
      <c r="V58" s="1333" t="str">
        <f>IF($A$3&lt;&gt;"ชั้น"&amp;'01.ข้อมูลเบื้องต้น'!$H$2,"",IF(VLOOKUP($A58,'02.คีย์เทอม1'!$A$10:$GL$59,156,FALSE)="","",VLOOKUP($A58,'02.คีย์เทอม1'!$A$10:$GL$59,156,FALSE)))</f>
        <v/>
      </c>
      <c r="W58" s="1333" t="str">
        <f>IF($A$3&lt;&gt;"ชั้น"&amp;'01.ข้อมูลเบื้องต้น'!$H$2,"",IF(VLOOKUP($A58,'02.คีย์เทอม1'!$A$10:$GL$59,161,FALSE)="","",VLOOKUP($A58,'02.คีย์เทอม1'!$A$10:$GL$59,161,FALSE)))</f>
        <v/>
      </c>
      <c r="X58" s="1333" t="str">
        <f>IF($A$3&lt;&gt;"ชั้น"&amp;'01.ข้อมูลเบื้องต้น'!$H$2,"",IF(VLOOKUP($A58,'02.คีย์เทอม1'!$A$10:$GL$59,166,FALSE)="","",VLOOKUP($A58,'02.คีย์เทอม1'!$A$10:$GL$59,166,FALSE)))</f>
        <v/>
      </c>
      <c r="Y58" s="1333" t="str">
        <f>IF($A$3&lt;&gt;"ชั้น"&amp;'01.ข้อมูลเบื้องต้น'!$H$2,"",IF(VLOOKUP($A58,'02.คีย์เทอม1'!$A$10:$GL$59,171,FALSE)="","",VLOOKUP($A58,'02.คีย์เทอม1'!$A$10:$GL$59,171,FALSE)))</f>
        <v/>
      </c>
      <c r="Z58" s="1333" t="str">
        <f>IF($A$3&lt;&gt;"ชั้น"&amp;'01.ข้อมูลเบื้องต้น'!$H$2,"",IF(VLOOKUP($A58,'02.คีย์เทอม1'!$A$10:$GL$59,176,FALSE)="","",VLOOKUP($A58,'02.คีย์เทอม1'!$A$10:$GL$59,176,FALSE)))</f>
        <v/>
      </c>
      <c r="AA58" s="1335" t="str">
        <f>IF($A$3&lt;&gt;"ชั้น"&amp;'01.ข้อมูลเบื้องต้น'!$H$2,"",IF(VLOOKUP($A58,'02.คีย์เทอม1'!$A$10:$GL$59,181,FALSE)="","",VLOOKUP($A58,'02.คีย์เทอม1'!$A$10:$GL$59,181,FALSE)))</f>
        <v/>
      </c>
    </row>
    <row r="59" spans="1:27" s="509" customFormat="1" ht="17.25" customHeight="1" thickBot="1">
      <c r="A59" s="1337">
        <v>50</v>
      </c>
      <c r="B59" s="1338" t="str">
        <f>IF('2.ชื่อนักเรียน'!C60="","",'2.ชื่อนักเรียน'!C60)</f>
        <v/>
      </c>
      <c r="C59" s="1339" t="str">
        <f>IF('2.ชื่อนักเรียน'!D60="","",'2.ชื่อนักเรียน'!D60)</f>
        <v/>
      </c>
      <c r="D59" s="1340" t="str">
        <f>IF($A$3&lt;&gt;"ชั้น"&amp;'01.ข้อมูลเบื้องต้น'!$H$2,"",IF(VLOOKUP($A59,'02.คีย์เทอม1'!$A$10:$GL$59,190,FALSE)="","",VLOOKUP($A59,'02.คีย์เทอม1'!$A$10:$GL$59,190,FALSE)))</f>
        <v/>
      </c>
      <c r="E59" s="1343" t="str">
        <f>IF($A$3&lt;&gt;"ชั้น"&amp;'01.ข้อมูลเบื้องต้น'!$H$2,"",IF(VLOOKUP($A59,'02.คีย์เทอม1'!$A$10:$GL$59,194,FALSE)="","",VLOOKUP($A59,'02.คีย์เทอม1'!$A$10:$GL$59,194,FALSE)))</f>
        <v/>
      </c>
      <c r="F59" s="1346" t="str">
        <f>IF($A$3&lt;&gt;"ชั้น"&amp;'01.ข้อมูลเบื้องต้น'!$H$2,"",IF(VLOOKUP($A59,'02.คีย์เทอม1'!$A$10:$GL$59,31,FALSE)="","",VLOOKUP($A59,'02.คีย์เทอม1'!$A$10:$GL$59,31,FALSE)))</f>
        <v/>
      </c>
      <c r="G59" s="1342" t="str">
        <f>IF($A$3&lt;&gt;"ชั้น"&amp;'01.ข้อมูลเบื้องต้น'!$H$2,"",IF(VLOOKUP($A59,'02.คีย์เทอม1'!$A$10:$GL$59,61,FALSE)="","",VLOOKUP($A59,'02.คีย์เทอม1'!$A$10:$GL$59,61,FALSE)))</f>
        <v/>
      </c>
      <c r="H59" s="1343" t="str">
        <f>IF($A$3&lt;&gt;"ชั้น"&amp;'01.ข้อมูลเบื้องต้น'!$H$2,"",IF(VLOOKUP($A59,'02.คีย์เทอม1'!$A$10:$GL$59,66,FALSE)="","",VLOOKUP($A59,'02.คีย์เทอม1'!$A$10:$GL$59,66,FALSE)))</f>
        <v/>
      </c>
      <c r="I59" s="1344" t="str">
        <f>IF($A$3&lt;&gt;"ชั้น"&amp;'01.ข้อมูลเบื้องต้น'!$H$2,"",IF(VLOOKUP($A59,'02.คีย์เทอม1'!$A$10:$GL$59,71,FALSE)="","",VLOOKUP($A59,'02.คีย์เทอม1'!$A$10:$GL$59,71,FALSE)))</f>
        <v/>
      </c>
      <c r="J59" s="1344" t="str">
        <f>IF($A$3&lt;&gt;"ชั้น"&amp;'01.ข้อมูลเบื้องต้น'!$H$2,"",IF(VLOOKUP($A59,'02.คีย์เทอม1'!$A$10:$GL$59,76,FALSE)="","",VLOOKUP($A59,'02.คีย์เทอม1'!$A$10:$GL$59,76,FALSE)))</f>
        <v/>
      </c>
      <c r="K59" s="1344" t="str">
        <f>IF($A$3&lt;&gt;"ชั้น"&amp;'01.ข้อมูลเบื้องต้น'!$H$2,"",IF(VLOOKUP($A59,'02.คีย์เทอม1'!$A$10:$GL$59,81,FALSE)="","",VLOOKUP($A59,'02.คีย์เทอม1'!$A$10:$GL$59,81,FALSE)))</f>
        <v/>
      </c>
      <c r="L59" s="1345" t="str">
        <f>IF($A$3&lt;&gt;"ชั้น"&amp;'01.ข้อมูลเบื้องต้น'!$H$2,"",IF(VLOOKUP($A59,'02.คีย์เทอม1'!$A$10:$GT$59,202,FALSE)="","",VLOOKUP($A59,'02.คีย์เทอม1'!$A$10:$GT$59,202,FALSE)))</f>
        <v/>
      </c>
      <c r="M59" s="1342" t="str">
        <f>IF($A$3&lt;&gt;"ชั้น"&amp;'01.ข้อมูลเบื้องต้น'!$H$2,"",IF(VLOOKUP($A59,'02.คีย์เทอม1'!$A$10:$GL$59,111,FALSE)="","",VLOOKUP($A59,'02.คีย์เทอม1'!$A$10:$GL$59,111,FALSE)))</f>
        <v/>
      </c>
      <c r="N59" s="1343" t="str">
        <f>IF($A$3&lt;&gt;"ชั้น"&amp;'01.ข้อมูลเบื้องต้น'!$H$2,"",IF(VLOOKUP($A59,'02.คีย์เทอม1'!$A$10:$GL$59,116,FALSE)="","",VLOOKUP($A59,'02.คีย์เทอม1'!$A$10:$GL$59,116,FALSE)))</f>
        <v/>
      </c>
      <c r="O59" s="1343" t="str">
        <f>IF($A$3&lt;&gt;"ชั้น"&amp;'01.ข้อมูลเบื้องต้น'!$H$2,"",IF(VLOOKUP($A59,'02.คีย์เทอม1'!$A$10:$GL$59,121,FALSE)="","",VLOOKUP($A59,'02.คีย์เทอม1'!$A$10:$GL$59,121,FALSE)))</f>
        <v/>
      </c>
      <c r="P59" s="1343" t="str">
        <f>IF($A$3&lt;&gt;"ชั้น"&amp;'01.ข้อมูลเบื้องต้น'!$H$2,"",IF(VLOOKUP($A59,'02.คีย์เทอม1'!$A$10:$GL$59,126,FALSE)="","",VLOOKUP($A59,'02.คีย์เทอม1'!$A$10:$GL$59,126,FALSE)))</f>
        <v/>
      </c>
      <c r="Q59" s="1343" t="str">
        <f>IF($A$3&lt;&gt;"ชั้น"&amp;'01.ข้อมูลเบื้องต้น'!$H$2,"",IF(VLOOKUP($A59,'02.คีย์เทอม1'!$A$10:$GL$59,131,FALSE)="","",VLOOKUP($A59,'02.คีย์เทอม1'!$A$10:$GL$59,131,FALSE)))</f>
        <v/>
      </c>
      <c r="R59" s="1343" t="str">
        <f>IF($A$3&lt;&gt;"ชั้น"&amp;'01.ข้อมูลเบื้องต้น'!$H$2,"",IF(VLOOKUP($A59,'02.คีย์เทอม1'!$A$10:$GL$59,136,FALSE)="","",VLOOKUP($A59,'02.คีย์เทอม1'!$A$10:$GL$59,136,FALSE)))</f>
        <v/>
      </c>
      <c r="S59" s="1343" t="str">
        <f>IF($A$3&lt;&gt;"ชั้น"&amp;'01.ข้อมูลเบื้องต้น'!$H$2,"",IF(VLOOKUP($A59,'02.คีย์เทอม1'!$A$10:$GL$59,141,FALSE)="","",VLOOKUP($A59,'02.คีย์เทอม1'!$A$10:$GL$59,141,FALSE)))</f>
        <v/>
      </c>
      <c r="T59" s="1343" t="str">
        <f>IF($A$3&lt;&gt;"ชั้น"&amp;'01.ข้อมูลเบื้องต้น'!$H$2,"",IF(VLOOKUP($A59,'02.คีย์เทอม1'!$A$10:$GL$59,146,FALSE)="","",VLOOKUP($A59,'02.คีย์เทอม1'!$A$10:$GL$59,146,FALSE)))</f>
        <v/>
      </c>
      <c r="U59" s="1343" t="str">
        <f>IF($A$3&lt;&gt;"ชั้น"&amp;'01.ข้อมูลเบื้องต้น'!$H$2,"",IF(VLOOKUP($A59,'02.คีย์เทอม1'!$A$10:$GL$59,151,FALSE)="","",VLOOKUP($A59,'02.คีย์เทอม1'!$A$10:$GL$59,151,FALSE)))</f>
        <v/>
      </c>
      <c r="V59" s="1343" t="str">
        <f>IF($A$3&lt;&gt;"ชั้น"&amp;'01.ข้อมูลเบื้องต้น'!$H$2,"",IF(VLOOKUP($A59,'02.คีย์เทอม1'!$A$10:$GL$59,156,FALSE)="","",VLOOKUP($A59,'02.คีย์เทอม1'!$A$10:$GL$59,156,FALSE)))</f>
        <v/>
      </c>
      <c r="W59" s="1343" t="str">
        <f>IF($A$3&lt;&gt;"ชั้น"&amp;'01.ข้อมูลเบื้องต้น'!$H$2,"",IF(VLOOKUP($A59,'02.คีย์เทอม1'!$A$10:$GL$59,161,FALSE)="","",VLOOKUP($A59,'02.คีย์เทอม1'!$A$10:$GL$59,161,FALSE)))</f>
        <v/>
      </c>
      <c r="X59" s="1343" t="str">
        <f>IF($A$3&lt;&gt;"ชั้น"&amp;'01.ข้อมูลเบื้องต้น'!$H$2,"",IF(VLOOKUP($A59,'02.คีย์เทอม1'!$A$10:$GL$59,166,FALSE)="","",VLOOKUP($A59,'02.คีย์เทอม1'!$A$10:$GL$59,166,FALSE)))</f>
        <v/>
      </c>
      <c r="Y59" s="1343" t="str">
        <f>IF($A$3&lt;&gt;"ชั้น"&amp;'01.ข้อมูลเบื้องต้น'!$H$2,"",IF(VLOOKUP($A59,'02.คีย์เทอม1'!$A$10:$GL$59,171,FALSE)="","",VLOOKUP($A59,'02.คีย์เทอม1'!$A$10:$GL$59,171,FALSE)))</f>
        <v/>
      </c>
      <c r="Z59" s="1343" t="str">
        <f>IF($A$3&lt;&gt;"ชั้น"&amp;'01.ข้อมูลเบื้องต้น'!$H$2,"",IF(VLOOKUP($A59,'02.คีย์เทอม1'!$A$10:$GL$59,176,FALSE)="","",VLOOKUP($A59,'02.คีย์เทอม1'!$A$10:$GL$59,176,FALSE)))</f>
        <v/>
      </c>
      <c r="AA59" s="1346" t="str">
        <f>IF($A$3&lt;&gt;"ชั้น"&amp;'01.ข้อมูลเบื้องต้น'!$H$2,"",IF(VLOOKUP($A59,'02.คีย์เทอม1'!$A$10:$GL$59,181,FALSE)="","",VLOOKUP($A59,'02.คีย์เทอม1'!$A$10:$GL$59,181,FALSE)))</f>
        <v/>
      </c>
    </row>
    <row r="60" spans="1:27" s="509" customFormat="1" ht="17.25" hidden="1" customHeight="1">
      <c r="A60" s="1454" t="s">
        <v>5</v>
      </c>
      <c r="B60" s="1455"/>
      <c r="C60" s="1456"/>
      <c r="D60" s="1431" t="str">
        <f t="shared" ref="D60:K60" si="0">IF(SUM(D10:D59)=0,"",SUM(D10:D59))</f>
        <v/>
      </c>
      <c r="E60" s="1431" t="str">
        <f t="shared" si="0"/>
        <v/>
      </c>
      <c r="F60" s="1431" t="str">
        <f t="shared" si="0"/>
        <v/>
      </c>
      <c r="G60" s="1431" t="str">
        <f t="shared" si="0"/>
        <v/>
      </c>
      <c r="H60" s="1431" t="str">
        <f t="shared" si="0"/>
        <v/>
      </c>
      <c r="I60" s="1431" t="str">
        <f t="shared" si="0"/>
        <v/>
      </c>
      <c r="J60" s="1431" t="str">
        <f t="shared" si="0"/>
        <v/>
      </c>
      <c r="K60" s="1431" t="str">
        <f t="shared" si="0"/>
        <v/>
      </c>
      <c r="L60" s="1432"/>
      <c r="M60" s="1367"/>
      <c r="N60" s="1368"/>
      <c r="O60" s="1368"/>
      <c r="P60" s="1368"/>
      <c r="Q60" s="1368"/>
      <c r="R60" s="1368"/>
      <c r="S60" s="1368"/>
      <c r="T60" s="1368"/>
      <c r="U60" s="1368"/>
      <c r="V60" s="1368"/>
      <c r="W60" s="1368"/>
      <c r="X60" s="1368"/>
      <c r="Y60" s="1368"/>
      <c r="Z60" s="1368"/>
      <c r="AA60" s="1369"/>
    </row>
    <row r="61" spans="1:27" s="509" customFormat="1" ht="17.25" hidden="1" customHeight="1">
      <c r="A61" s="1457" t="s">
        <v>70</v>
      </c>
      <c r="B61" s="1458"/>
      <c r="C61" s="1459"/>
      <c r="D61" s="1373" t="str">
        <f t="shared" ref="D61:K61" si="1">IF(D60="","",MIN(D10:D59))</f>
        <v/>
      </c>
      <c r="E61" s="1373" t="str">
        <f t="shared" si="1"/>
        <v/>
      </c>
      <c r="F61" s="1373" t="str">
        <f t="shared" si="1"/>
        <v/>
      </c>
      <c r="G61" s="1373" t="str">
        <f t="shared" si="1"/>
        <v/>
      </c>
      <c r="H61" s="1373" t="str">
        <f t="shared" si="1"/>
        <v/>
      </c>
      <c r="I61" s="1373" t="str">
        <f t="shared" si="1"/>
        <v/>
      </c>
      <c r="J61" s="1373" t="str">
        <f t="shared" si="1"/>
        <v/>
      </c>
      <c r="K61" s="1373" t="str">
        <f t="shared" si="1"/>
        <v/>
      </c>
      <c r="L61" s="1374"/>
      <c r="M61" s="1376"/>
      <c r="N61" s="1377"/>
      <c r="O61" s="1377"/>
      <c r="P61" s="1377"/>
      <c r="Q61" s="1377"/>
      <c r="R61" s="1377"/>
      <c r="S61" s="1377"/>
      <c r="T61" s="1377"/>
      <c r="U61" s="1377"/>
      <c r="V61" s="1377"/>
      <c r="W61" s="1377"/>
      <c r="X61" s="1377"/>
      <c r="Y61" s="1377"/>
      <c r="Z61" s="1377"/>
      <c r="AA61" s="1378"/>
    </row>
    <row r="62" spans="1:27" s="509" customFormat="1" ht="17.25" hidden="1" customHeight="1">
      <c r="A62" s="1457" t="s">
        <v>71</v>
      </c>
      <c r="B62" s="1458"/>
      <c r="C62" s="1459"/>
      <c r="D62" s="1373" t="str">
        <f t="shared" ref="D62:K62" si="2">IF(D60="","",MAX(D10:D59))</f>
        <v/>
      </c>
      <c r="E62" s="1373" t="str">
        <f t="shared" si="2"/>
        <v/>
      </c>
      <c r="F62" s="1373" t="str">
        <f t="shared" si="2"/>
        <v/>
      </c>
      <c r="G62" s="1373" t="str">
        <f t="shared" si="2"/>
        <v/>
      </c>
      <c r="H62" s="1373" t="str">
        <f t="shared" si="2"/>
        <v/>
      </c>
      <c r="I62" s="1373" t="str">
        <f t="shared" si="2"/>
        <v/>
      </c>
      <c r="J62" s="1373" t="str">
        <f t="shared" si="2"/>
        <v/>
      </c>
      <c r="K62" s="1373" t="str">
        <f t="shared" si="2"/>
        <v/>
      </c>
      <c r="L62" s="1374"/>
      <c r="M62" s="1376"/>
      <c r="N62" s="1377"/>
      <c r="O62" s="1377"/>
      <c r="P62" s="1377"/>
      <c r="Q62" s="1377"/>
      <c r="R62" s="1377"/>
      <c r="S62" s="1377"/>
      <c r="T62" s="1377"/>
      <c r="U62" s="1377"/>
      <c r="V62" s="1377"/>
      <c r="W62" s="1377"/>
      <c r="X62" s="1377"/>
      <c r="Y62" s="1377"/>
      <c r="Z62" s="1377"/>
      <c r="AA62" s="1378"/>
    </row>
    <row r="63" spans="1:27" s="509" customFormat="1" ht="17.25" hidden="1" customHeight="1" thickBot="1">
      <c r="A63" s="1460" t="s">
        <v>549</v>
      </c>
      <c r="B63" s="1461"/>
      <c r="C63" s="1462"/>
      <c r="D63" s="1385" t="str">
        <f t="shared" ref="D63:K63" si="3">IF(D60="","",AVERAGE(D10:D59))</f>
        <v/>
      </c>
      <c r="E63" s="1388" t="str">
        <f t="shared" si="3"/>
        <v/>
      </c>
      <c r="F63" s="1388" t="str">
        <f t="shared" si="3"/>
        <v/>
      </c>
      <c r="G63" s="1449" t="str">
        <f t="shared" si="3"/>
        <v/>
      </c>
      <c r="H63" s="1388" t="str">
        <f t="shared" si="3"/>
        <v/>
      </c>
      <c r="I63" s="1388" t="str">
        <f t="shared" si="3"/>
        <v/>
      </c>
      <c r="J63" s="1388" t="str">
        <f t="shared" si="3"/>
        <v/>
      </c>
      <c r="K63" s="1388" t="str">
        <f t="shared" si="3"/>
        <v/>
      </c>
      <c r="L63" s="1463"/>
      <c r="M63" s="1390"/>
      <c r="N63" s="1391"/>
      <c r="O63" s="1391"/>
      <c r="P63" s="1391"/>
      <c r="Q63" s="1391"/>
      <c r="R63" s="1391"/>
      <c r="S63" s="1391"/>
      <c r="T63" s="1391"/>
      <c r="U63" s="1391"/>
      <c r="V63" s="1391"/>
      <c r="W63" s="1391"/>
      <c r="X63" s="1391"/>
      <c r="Y63" s="1391"/>
      <c r="Z63" s="1391"/>
      <c r="AA63" s="1392"/>
    </row>
    <row r="64" spans="1:27" s="510" customFormat="1" ht="17.25" hidden="1" customHeight="1" thickBot="1">
      <c r="A64" s="1395" t="s">
        <v>73</v>
      </c>
      <c r="B64" s="1396"/>
      <c r="C64" s="1397"/>
      <c r="D64" s="1398" t="str">
        <f>IF(D60="","",(D63*100)/#REF!)</f>
        <v/>
      </c>
      <c r="E64" s="1399" t="str">
        <f>IF(E60="","",(E63*100)/#REF!)</f>
        <v/>
      </c>
      <c r="F64" s="1399" t="str">
        <f>IF(F60="","",(F63*100)/#REF!)</f>
        <v/>
      </c>
      <c r="G64" s="1399" t="str">
        <f>IF(G60="","",(G63*100)/#REF!)</f>
        <v/>
      </c>
      <c r="H64" s="1399" t="str">
        <f>IF(H60="","",(H63*100)/#REF!)</f>
        <v/>
      </c>
      <c r="I64" s="1399" t="str">
        <f>IF(I60="","",(I63*100)/#REF!)</f>
        <v/>
      </c>
      <c r="J64" s="1400" t="str">
        <f>IF(J60="","",(J63*100)/#REF!)</f>
        <v/>
      </c>
      <c r="K64" s="1400" t="str">
        <f>IF(K60="","",(K63*100)/#REF!)</f>
        <v/>
      </c>
      <c r="L64" s="1401"/>
      <c r="M64" s="1401"/>
      <c r="N64" s="1401"/>
      <c r="O64" s="1401"/>
      <c r="P64" s="1401"/>
      <c r="Q64" s="1401"/>
      <c r="R64" s="1401"/>
      <c r="S64" s="1401"/>
      <c r="T64" s="1401"/>
      <c r="U64" s="1401"/>
      <c r="V64" s="1401"/>
      <c r="W64" s="1401"/>
      <c r="X64" s="1401"/>
      <c r="Y64" s="1401"/>
      <c r="Z64" s="1401"/>
      <c r="AA64" s="1401"/>
    </row>
    <row r="65" spans="1:27" s="510" customFormat="1" ht="17.25" customHeight="1">
      <c r="A65" s="1402"/>
      <c r="B65" s="1402"/>
      <c r="C65" s="1402"/>
      <c r="D65" s="1402"/>
      <c r="E65" s="1402"/>
      <c r="F65" s="1402"/>
      <c r="G65" s="1402"/>
      <c r="H65" s="1402"/>
      <c r="I65" s="1402"/>
      <c r="J65" s="1265"/>
      <c r="K65" s="1265"/>
      <c r="L65" s="1265"/>
      <c r="M65" s="1265"/>
      <c r="N65" s="1265"/>
      <c r="O65" s="1265"/>
      <c r="P65" s="1265"/>
      <c r="Q65" s="1265"/>
      <c r="R65" s="1265"/>
      <c r="S65" s="1265"/>
      <c r="T65" s="1265"/>
      <c r="U65" s="1265"/>
      <c r="V65" s="1265"/>
      <c r="W65" s="1265"/>
      <c r="X65" s="1265"/>
      <c r="Y65" s="1265"/>
      <c r="Z65" s="1265"/>
      <c r="AA65" s="1265"/>
    </row>
    <row r="66" spans="1:27" s="510" customFormat="1" ht="17.25" customHeight="1">
      <c r="A66" s="1402"/>
      <c r="B66" s="1403" t="s">
        <v>124</v>
      </c>
      <c r="C66" s="1403"/>
      <c r="D66" s="1403" t="s">
        <v>124</v>
      </c>
      <c r="E66" s="1403"/>
      <c r="F66" s="1263" t="s">
        <v>124</v>
      </c>
      <c r="G66" s="1263" t="s">
        <v>563</v>
      </c>
      <c r="H66" s="1263"/>
      <c r="I66" s="1263" t="s">
        <v>561</v>
      </c>
      <c r="J66" s="1404"/>
      <c r="K66" s="1404" t="s">
        <v>562</v>
      </c>
      <c r="L66" s="1405"/>
      <c r="M66" s="1406" t="s">
        <v>563</v>
      </c>
      <c r="N66" s="1406" t="s">
        <v>563</v>
      </c>
      <c r="O66" s="1406" t="s">
        <v>563</v>
      </c>
      <c r="P66" s="1406" t="s">
        <v>563</v>
      </c>
      <c r="Q66" s="1405"/>
      <c r="R66" s="1406" t="s">
        <v>561</v>
      </c>
      <c r="S66" s="1406" t="s">
        <v>561</v>
      </c>
      <c r="T66" s="1406" t="s">
        <v>561</v>
      </c>
      <c r="U66" s="1406" t="s">
        <v>561</v>
      </c>
      <c r="V66" s="1405"/>
      <c r="W66" s="1406" t="s">
        <v>562</v>
      </c>
      <c r="X66" s="1406" t="s">
        <v>562</v>
      </c>
      <c r="Y66" s="1406" t="s">
        <v>562</v>
      </c>
      <c r="Z66" s="1406" t="s">
        <v>562</v>
      </c>
      <c r="AA66" s="1406" t="s">
        <v>562</v>
      </c>
    </row>
    <row r="67" spans="1:27" s="510" customFormat="1" ht="17.25" customHeight="1">
      <c r="A67" s="1402"/>
      <c r="B67" s="1403" t="str">
        <f>IF('01.ข้อมูลเบื้องต้น'!$I$4="","(………………………………….)",CONCATENATE("(",'01.ข้อมูลเบื้องต้น'!$I$4,")"))</f>
        <v>(………………………………….)</v>
      </c>
      <c r="C67" s="1403"/>
      <c r="D67" s="1403" t="str">
        <f>IF('01.ข้อมูลเบื้องต้น'!$I$6="","(………………………………….)",CONCATENATE("(",'01.ข้อมูลเบื้องต้น'!$I$6,")"))</f>
        <v>(นางสาวภัทรกรรณ  เสมศึกสาม)</v>
      </c>
      <c r="E67" s="1403"/>
      <c r="F67" s="1263" t="str">
        <f>IF('01.ข้อมูลเบื้องต้น'!$I$10="","(………………………………….)",CONCATENATE("(",'01.ข้อมูลเบื้องต้น'!$I$10,")"))</f>
        <v>(นายอัศวิน  คงเพ็ชรศักดิ์)</v>
      </c>
      <c r="G67" s="1263" t="str">
        <f>IF('01.ข้อมูลเบื้องต้น'!$I$4="","(………………………………….)",CONCATENATE("(",'01.ข้อมูลเบื้องต้น'!$I$4,")"))</f>
        <v>(………………………………….)</v>
      </c>
      <c r="H67" s="1263"/>
      <c r="I67" s="1263" t="str">
        <f>IF('01.ข้อมูลเบื้องต้น'!$I$6="","(………………………………….)",CONCATENATE("(",'01.ข้อมูลเบื้องต้น'!$I$6,")"))</f>
        <v>(นางสาวภัทรกรรณ  เสมศึกสาม)</v>
      </c>
      <c r="J67" s="1404"/>
      <c r="K67" s="1404" t="str">
        <f>IF('01.ข้อมูลเบื้องต้น'!$I$10="","(………………………………….)",CONCATENATE("(",'01.ข้อมูลเบื้องต้น'!$I$10,")"))</f>
        <v>(นายอัศวิน  คงเพ็ชรศักดิ์)</v>
      </c>
      <c r="L67" s="1405"/>
      <c r="M67" s="1406" t="str">
        <f>IF('01.ข้อมูลเบื้องต้น'!$I$4="","(………………………………….)",CONCATENATE("(",'01.ข้อมูลเบื้องต้น'!$I$4,")"))</f>
        <v>(………………………………….)</v>
      </c>
      <c r="N67" s="1406" t="str">
        <f>IF('01.ข้อมูลเบื้องต้น'!$I$4="","(………………………………….)",CONCATENATE("(",'01.ข้อมูลเบื้องต้น'!$I$4,")"))</f>
        <v>(………………………………….)</v>
      </c>
      <c r="O67" s="1406" t="str">
        <f>IF('01.ข้อมูลเบื้องต้น'!$I$4="","(………………………………….)",CONCATENATE("(",'01.ข้อมูลเบื้องต้น'!$I$4,")"))</f>
        <v>(………………………………….)</v>
      </c>
      <c r="P67" s="1406" t="str">
        <f>IF('01.ข้อมูลเบื้องต้น'!$I$4="","(………………………………….)",CONCATENATE("(",'01.ข้อมูลเบื้องต้น'!$I$4,")"))</f>
        <v>(………………………………….)</v>
      </c>
      <c r="Q67" s="1405"/>
      <c r="R67" s="1406" t="str">
        <f>IF('01.ข้อมูลเบื้องต้น'!$I$6="","(………………………………….)",CONCATENATE("(",'01.ข้อมูลเบื้องต้น'!$I$6,")"))</f>
        <v>(นางสาวภัทรกรรณ  เสมศึกสาม)</v>
      </c>
      <c r="S67" s="1406" t="str">
        <f>IF('01.ข้อมูลเบื้องต้น'!$I$6="","(………………………………….)",CONCATENATE("(",'01.ข้อมูลเบื้องต้น'!$I$6,")"))</f>
        <v>(นางสาวภัทรกรรณ  เสมศึกสาม)</v>
      </c>
      <c r="T67" s="1406" t="str">
        <f>IF('01.ข้อมูลเบื้องต้น'!$I$6="","(………………………………….)",CONCATENATE("(",'01.ข้อมูลเบื้องต้น'!$I$6,")"))</f>
        <v>(นางสาวภัทรกรรณ  เสมศึกสาม)</v>
      </c>
      <c r="U67" s="1406" t="str">
        <f>IF('01.ข้อมูลเบื้องต้น'!$I$6="","(………………………………….)",CONCATENATE("(",'01.ข้อมูลเบื้องต้น'!$I$6,")"))</f>
        <v>(นางสาวภัทรกรรณ  เสมศึกสาม)</v>
      </c>
      <c r="V67" s="1405"/>
      <c r="W67" s="1406" t="str">
        <f>IF('01.ข้อมูลเบื้องต้น'!$I$10="","(………………………………….)",CONCATENATE("(",'01.ข้อมูลเบื้องต้น'!$I$10,")"))</f>
        <v>(นายอัศวิน  คงเพ็ชรศักดิ์)</v>
      </c>
      <c r="X67" s="1406" t="str">
        <f>IF('01.ข้อมูลเบื้องต้น'!$I$10="","(………………………………….)",CONCATENATE("(",'01.ข้อมูลเบื้องต้น'!$I$10,")"))</f>
        <v>(นายอัศวิน  คงเพ็ชรศักดิ์)</v>
      </c>
      <c r="Y67" s="1406" t="str">
        <f>IF('01.ข้อมูลเบื้องต้น'!$I$10="","(………………………………….)",CONCATENATE("(",'01.ข้อมูลเบื้องต้น'!$I$10,")"))</f>
        <v>(นายอัศวิน  คงเพ็ชรศักดิ์)</v>
      </c>
      <c r="Z67" s="1406" t="str">
        <f>IF('01.ข้อมูลเบื้องต้น'!$I$10="","(………………………………….)",CONCATENATE("(",'01.ข้อมูลเบื้องต้น'!$I$10,")"))</f>
        <v>(นายอัศวิน  คงเพ็ชรศักดิ์)</v>
      </c>
      <c r="AA67" s="1406" t="str">
        <f>IF('01.ข้อมูลเบื้องต้น'!$I$10="","(………………………………….)",CONCATENATE("(",'01.ข้อมูลเบื้องต้น'!$I$10,")"))</f>
        <v>(นายอัศวิน  คงเพ็ชรศักดิ์)</v>
      </c>
    </row>
    <row r="68" spans="1:27" s="512" customFormat="1" ht="17.25" customHeight="1">
      <c r="A68" s="1402"/>
      <c r="B68" s="1403" t="s">
        <v>7</v>
      </c>
      <c r="C68" s="1403"/>
      <c r="D68" s="1403" t="s">
        <v>125</v>
      </c>
      <c r="E68" s="1403"/>
      <c r="F68" s="1263" t="str">
        <f>IF('01.ข้อมูลเบื้องต้น'!$I$10='01.ข้อมูลเบื้องต้น'!$I$8,"รองผู้อำนวยการสถานศึกษา","ผู้อำนวยการสถานศึกษา")</f>
        <v>ผู้อำนวยการสถานศึกษา</v>
      </c>
      <c r="G68" s="1263" t="s">
        <v>7</v>
      </c>
      <c r="H68" s="1263"/>
      <c r="I68" s="1263" t="s">
        <v>125</v>
      </c>
      <c r="J68" s="1404"/>
      <c r="K68" s="1404" t="str">
        <f>IF('01.ข้อมูลเบื้องต้น'!$I$10='01.ข้อมูลเบื้องต้น'!$I$8,"รองผู้อำนวยการสถานศึกษา","ผู้อำนวยการสถานศึกษา")</f>
        <v>ผู้อำนวยการสถานศึกษา</v>
      </c>
      <c r="L68" s="1405"/>
      <c r="M68" s="1406" t="s">
        <v>7</v>
      </c>
      <c r="N68" s="1406" t="s">
        <v>7</v>
      </c>
      <c r="O68" s="1406" t="s">
        <v>7</v>
      </c>
      <c r="P68" s="1406" t="s">
        <v>7</v>
      </c>
      <c r="Q68" s="1405"/>
      <c r="R68" s="1406" t="s">
        <v>125</v>
      </c>
      <c r="S68" s="1406" t="s">
        <v>125</v>
      </c>
      <c r="T68" s="1406" t="s">
        <v>125</v>
      </c>
      <c r="U68" s="1406" t="s">
        <v>125</v>
      </c>
      <c r="V68" s="1405"/>
      <c r="W68" s="1406" t="str">
        <f>IF('01.ข้อมูลเบื้องต้น'!$I$10='01.ข้อมูลเบื้องต้น'!$I$8,"รองผู้อำนวยการสถานศึกษา","ผู้อำนวยการสถานศึกษา")</f>
        <v>ผู้อำนวยการสถานศึกษา</v>
      </c>
      <c r="X68" s="1406" t="str">
        <f>IF('01.ข้อมูลเบื้องต้น'!$I$10='01.ข้อมูลเบื้องต้น'!$I$8,"รองผู้อำนวยการสถานศึกษา","ผู้อำนวยการสถานศึกษา")</f>
        <v>ผู้อำนวยการสถานศึกษา</v>
      </c>
      <c r="Y68" s="1406" t="str">
        <f>IF('01.ข้อมูลเบื้องต้น'!$I$10='01.ข้อมูลเบื้องต้น'!$I$8,"รองผู้อำนวยการสถานศึกษา","ผู้อำนวยการสถานศึกษา")</f>
        <v>ผู้อำนวยการสถานศึกษา</v>
      </c>
      <c r="Z68" s="1406" t="str">
        <f>IF('01.ข้อมูลเบื้องต้น'!$I$10='01.ข้อมูลเบื้องต้น'!$I$8,"รองผู้อำนวยการสถานศึกษา","ผู้อำนวยการสถานศึกษา")</f>
        <v>ผู้อำนวยการสถานศึกษา</v>
      </c>
      <c r="AA68" s="1406" t="str">
        <f>IF('01.ข้อมูลเบื้องต้น'!$I$10='01.ข้อมูลเบื้องต้น'!$I$8,"รองผู้อำนวยการสถานศึกษา","ผู้อำนวยการสถานศึกษา")</f>
        <v>ผู้อำนวยการสถานศึกษา</v>
      </c>
    </row>
    <row r="69" spans="1:27" s="512" customFormat="1" ht="16.5" customHeight="1">
      <c r="A69" s="1402"/>
      <c r="B69" s="1407"/>
      <c r="C69" s="1407"/>
      <c r="D69" s="1402"/>
      <c r="E69" s="1402"/>
      <c r="F69" s="1266"/>
      <c r="G69" s="1266"/>
      <c r="H69" s="1266"/>
      <c r="I69" s="1266"/>
      <c r="J69" s="1266"/>
      <c r="K69" s="1266"/>
      <c r="L69" s="1266"/>
      <c r="M69" s="1266"/>
      <c r="N69" s="1266"/>
      <c r="O69" s="1266"/>
      <c r="P69" s="1266"/>
      <c r="Q69" s="1266"/>
      <c r="R69" s="1266"/>
      <c r="S69" s="1266"/>
      <c r="T69" s="1266"/>
      <c r="U69" s="1266"/>
      <c r="V69" s="1266"/>
      <c r="W69" s="1266"/>
      <c r="X69" s="1266"/>
      <c r="Y69" s="1266"/>
      <c r="Z69" s="1266"/>
      <c r="AA69" s="1266"/>
    </row>
    <row r="70" spans="1:27" s="1242" customFormat="1" ht="22.95" customHeight="1">
      <c r="A70" s="1451" t="str">
        <f>CONCATENATE("ผลคะแนนพัฒนาความก้าวหน้าทางการเรียนครั้งที่ 1 ปีการศึกษา  ",'01.ข้อมูลเบื้องต้น'!K2)</f>
        <v>ผลคะแนนพัฒนาความก้าวหน้าทางการเรียนครั้งที่ 1 ปีการศึกษา  2568</v>
      </c>
      <c r="B70" s="1451"/>
      <c r="C70" s="1451"/>
      <c r="D70" s="1451"/>
      <c r="E70" s="1451"/>
      <c r="F70" s="1451"/>
      <c r="G70" s="1451" t="str">
        <f>CONCATENATE("ผลคะแนนพัฒนาความก้าวหน้าทางการเรียนครั้งที่ 1 ปีการศึกษา  ",'01.ข้อมูลเบื้องต้น'!K2)</f>
        <v>ผลคะแนนพัฒนาความก้าวหน้าทางการเรียนครั้งที่ 1 ปีการศึกษา  2568</v>
      </c>
      <c r="H70" s="1451"/>
      <c r="I70" s="1451"/>
      <c r="J70" s="1451"/>
      <c r="K70" s="1451"/>
      <c r="L70" s="1451"/>
      <c r="M70" s="1451" t="str">
        <f>CONCATENATE("ผลคะแนนพัฒนาความก้าวหน้าทางการเรียนครั้งที่ 1 ปีการศึกษา  ",'01.ข้อมูลเบื้องต้น'!K2)</f>
        <v>ผลคะแนนพัฒนาความก้าวหน้าทางการเรียนครั้งที่ 1 ปีการศึกษา  2568</v>
      </c>
      <c r="N70" s="1451"/>
      <c r="O70" s="1451"/>
      <c r="P70" s="1451"/>
      <c r="Q70" s="1451"/>
      <c r="R70" s="1451"/>
      <c r="S70" s="1451"/>
      <c r="T70" s="1451"/>
      <c r="U70" s="1451"/>
      <c r="V70" s="1451"/>
      <c r="W70" s="1451"/>
      <c r="X70" s="1451"/>
      <c r="Y70" s="1451"/>
      <c r="Z70" s="1451"/>
      <c r="AA70" s="1451"/>
    </row>
    <row r="71" spans="1:27" s="1242" customFormat="1" ht="22.95" customHeight="1">
      <c r="A71" s="1451" t="s">
        <v>218</v>
      </c>
      <c r="B71" s="1451"/>
      <c r="C71" s="1451"/>
      <c r="D71" s="1451"/>
      <c r="E71" s="1451"/>
      <c r="F71" s="1451"/>
      <c r="G71" s="1451" t="s">
        <v>218</v>
      </c>
      <c r="H71" s="1451"/>
      <c r="I71" s="1451"/>
      <c r="J71" s="1451"/>
      <c r="K71" s="1451"/>
      <c r="L71" s="1451"/>
      <c r="M71" s="1451" t="s">
        <v>218</v>
      </c>
      <c r="N71" s="1451"/>
      <c r="O71" s="1451"/>
      <c r="P71" s="1451"/>
      <c r="Q71" s="1451"/>
      <c r="R71" s="1451"/>
      <c r="S71" s="1451"/>
      <c r="T71" s="1451"/>
      <c r="U71" s="1451"/>
      <c r="V71" s="1451"/>
      <c r="W71" s="1451"/>
      <c r="X71" s="1451"/>
      <c r="Y71" s="1451"/>
      <c r="Z71" s="1451"/>
      <c r="AA71" s="1451"/>
    </row>
    <row r="72" spans="1:27" s="1242" customFormat="1" ht="22.95" customHeight="1">
      <c r="A72" s="1451" t="str">
        <f>CONCATENATE("ชั้นประถมศึกษาปีที่ 2/",'01.ข้อมูลเบื้องต้น'!$N$2)</f>
        <v>ชั้นประถมศึกษาปีที่ 2/</v>
      </c>
      <c r="B72" s="1451"/>
      <c r="C72" s="1451"/>
      <c r="D72" s="1451"/>
      <c r="E72" s="1451"/>
      <c r="F72" s="1451"/>
      <c r="G72" s="1451" t="str">
        <f>CONCATENATE("ชั้นประถมศึกษาปีที่ 2/",'01.ข้อมูลเบื้องต้น'!$N$2)</f>
        <v>ชั้นประถมศึกษาปีที่ 2/</v>
      </c>
      <c r="H72" s="1451"/>
      <c r="I72" s="1451"/>
      <c r="J72" s="1451"/>
      <c r="K72" s="1451"/>
      <c r="L72" s="1451"/>
      <c r="M72" s="1451" t="str">
        <f>CONCATENATE("ชั้นประถมศึกษาปีที่ 2/",'01.ข้อมูลเบื้องต้น'!$N$2)</f>
        <v>ชั้นประถมศึกษาปีที่ 2/</v>
      </c>
      <c r="N72" s="1451"/>
      <c r="O72" s="1451"/>
      <c r="P72" s="1451"/>
      <c r="Q72" s="1451"/>
      <c r="R72" s="1451"/>
      <c r="S72" s="1451"/>
      <c r="T72" s="1451"/>
      <c r="U72" s="1451"/>
      <c r="V72" s="1451"/>
      <c r="W72" s="1451"/>
      <c r="X72" s="1451"/>
      <c r="Y72" s="1451"/>
      <c r="Z72" s="1451"/>
      <c r="AA72" s="1451"/>
    </row>
    <row r="73" spans="1:27" ht="6" customHeight="1">
      <c r="A73" s="1275"/>
      <c r="B73" s="1275"/>
      <c r="C73" s="1275"/>
      <c r="D73" s="1275"/>
      <c r="E73" s="1275"/>
      <c r="F73" s="1275"/>
      <c r="G73" s="1275"/>
      <c r="H73" s="1275"/>
      <c r="I73" s="1275"/>
      <c r="J73" s="1275"/>
      <c r="K73" s="1275"/>
      <c r="L73" s="1275"/>
      <c r="M73" s="1275"/>
      <c r="N73" s="1275"/>
      <c r="O73" s="1275"/>
      <c r="P73" s="1275"/>
      <c r="Q73" s="1275"/>
      <c r="R73" s="1275"/>
      <c r="S73" s="1275"/>
      <c r="T73" s="1275"/>
      <c r="U73" s="1275"/>
      <c r="V73" s="1275"/>
      <c r="W73" s="1275"/>
      <c r="X73" s="1275"/>
      <c r="Y73" s="1275"/>
      <c r="Z73" s="1275"/>
      <c r="AA73" s="1275"/>
    </row>
    <row r="74" spans="1:27" ht="8.4" customHeight="1">
      <c r="A74" s="1275"/>
      <c r="B74" s="1275"/>
      <c r="C74" s="1275"/>
      <c r="D74" s="1275"/>
      <c r="E74" s="1275"/>
      <c r="F74" s="1275"/>
      <c r="G74" s="1275"/>
      <c r="H74" s="1275"/>
      <c r="I74" s="1275"/>
      <c r="J74" s="1275"/>
      <c r="K74" s="1275"/>
      <c r="L74" s="1275"/>
      <c r="M74" s="1275"/>
      <c r="N74" s="1275"/>
      <c r="O74" s="1275"/>
      <c r="P74" s="1275"/>
      <c r="Q74" s="1275"/>
      <c r="R74" s="1275"/>
      <c r="S74" s="1275"/>
      <c r="T74" s="1275"/>
      <c r="U74" s="1275"/>
      <c r="V74" s="1275"/>
      <c r="W74" s="1275"/>
      <c r="X74" s="1275"/>
      <c r="Y74" s="1275"/>
      <c r="Z74" s="1275"/>
      <c r="AA74" s="1275"/>
    </row>
    <row r="75" spans="1:27" ht="4.8" customHeight="1" thickBot="1">
      <c r="A75" s="1253"/>
      <c r="B75" s="1253"/>
      <c r="C75" s="1253"/>
      <c r="D75" s="1253"/>
      <c r="E75" s="1276"/>
      <c r="F75" s="1253"/>
      <c r="G75" s="1253"/>
      <c r="H75" s="1253"/>
      <c r="I75" s="1253"/>
      <c r="J75" s="1253"/>
      <c r="K75" s="1253"/>
      <c r="L75" s="1253"/>
      <c r="M75" s="1253"/>
      <c r="N75" s="1253"/>
      <c r="O75" s="1253"/>
      <c r="P75" s="1253"/>
      <c r="Q75" s="1253"/>
      <c r="R75" s="1253"/>
      <c r="S75" s="1253"/>
      <c r="T75" s="1253"/>
      <c r="U75" s="1253"/>
      <c r="V75" s="1253"/>
      <c r="W75" s="1253"/>
      <c r="X75" s="1253"/>
      <c r="Y75" s="1253"/>
      <c r="Z75" s="1253"/>
      <c r="AA75" s="1253"/>
    </row>
    <row r="76" spans="1:27" ht="23.4" customHeight="1">
      <c r="A76" s="1277" t="s">
        <v>0</v>
      </c>
      <c r="B76" s="1278" t="s">
        <v>1</v>
      </c>
      <c r="C76" s="1279"/>
      <c r="D76" s="1280" t="s">
        <v>451</v>
      </c>
      <c r="E76" s="1281"/>
      <c r="F76" s="1285"/>
      <c r="G76" s="1280" t="s">
        <v>545</v>
      </c>
      <c r="H76" s="1281"/>
      <c r="I76" s="1281"/>
      <c r="J76" s="1281"/>
      <c r="K76" s="1281"/>
      <c r="L76" s="1285"/>
      <c r="M76" s="1280" t="s">
        <v>354</v>
      </c>
      <c r="N76" s="1281"/>
      <c r="O76" s="1281"/>
      <c r="P76" s="1281"/>
      <c r="Q76" s="1281"/>
      <c r="R76" s="1281"/>
      <c r="S76" s="1281"/>
      <c r="T76" s="1281"/>
      <c r="U76" s="1281"/>
      <c r="V76" s="1281"/>
      <c r="W76" s="1281"/>
      <c r="X76" s="1281"/>
      <c r="Y76" s="1281"/>
      <c r="Z76" s="1281"/>
      <c r="AA76" s="1285"/>
    </row>
    <row r="77" spans="1:27" ht="2.4" hidden="1" customHeight="1">
      <c r="A77" s="1288"/>
      <c r="B77" s="1289"/>
      <c r="C77" s="1290"/>
      <c r="D77" s="1291"/>
      <c r="E77" s="1292"/>
      <c r="F77" s="1452"/>
      <c r="G77" s="1409"/>
      <c r="H77" s="1410"/>
      <c r="I77" s="1410"/>
      <c r="J77" s="1411"/>
      <c r="K77" s="1411"/>
      <c r="L77" s="1296"/>
      <c r="M77" s="1412"/>
      <c r="N77" s="1413"/>
      <c r="O77" s="1413"/>
      <c r="P77" s="1413"/>
      <c r="Q77" s="1413"/>
      <c r="R77" s="1413"/>
      <c r="S77" s="1413"/>
      <c r="T77" s="1413"/>
      <c r="U77" s="1413"/>
      <c r="V77" s="1413"/>
      <c r="W77" s="1413"/>
      <c r="X77" s="1413"/>
      <c r="Y77" s="1413"/>
      <c r="Z77" s="1413"/>
      <c r="AA77" s="1414"/>
    </row>
    <row r="78" spans="1:27" ht="118.05" customHeight="1" thickBot="1">
      <c r="A78" s="1301"/>
      <c r="B78" s="1302"/>
      <c r="C78" s="1303"/>
      <c r="D78" s="1304" t="str">
        <f>IF(ข้อมูล1!G3="","",ข้อมูล1!G3)</f>
        <v xml:space="preserve">เข้าใจความหมายของคำ ข้อความ ภาพ สัญลักษณ์ แผนภูมิ แผนภาพ แผนผัง เรื่องสั้น ๆ พร้อมทั้งสรุปสาระสำคัญ เพื่อนำไปใช้ ในชีวิต ประจำวัน และสื่อสารให้ผู้อื่นเข้าใจ ด้วยการพูดเป็นประโยคง่าย ๆ อย่างเหมาะสม </v>
      </c>
      <c r="E78" s="1304" t="str">
        <f>IF(ข้อมูล1!G4="","",ข้อมูล1!G4)</f>
        <v>เขียนประโยคที่ซับซ้อนโดยใช้คำพื้นฐานที่หลากหลาย และจัดเรียงเนื้อหาให้สื่อความหมายได้ชัดเจนและถูกต้อง เพื่อถ่ายทอดข้อมูล ความคิดและความรู้สึก</v>
      </c>
      <c r="F78" s="1453" t="str">
        <f>IF(ข้อมูล1!G5="","",ข้อมูล1!G5)</f>
        <v>ประยุกต์ใช้แนวคิดพื้นฐานทางคณิตศาสตร์เพื่อแก้ปัญหาที่ซับซ้อนด้วยความเชื่อมั่น และสื่อสารด้วยภาษาและสัญลักษณ์ทางคณิตศาสตร์อย่างสมเหตุสมผล</v>
      </c>
      <c r="G78" s="1304" t="str">
        <f>IF(ข้อมูล1!G6="","",ข้อมูล1!G6)</f>
        <v xml:space="preserve">เข้าใจแนวคิดพื้นฐานของปรากฏการณ์ทางธรรมชาติสิ่งแวดล้อม รู้จักการใช้เครื่องมือพื้นฐานและประยุกต์ใช้เทคโนโลยีในชีวิต ประจำวันตามบริบทแลสภาพแวดล้อมด้วยความรับผิดชอบ และคำนึงถึงผลกระทบ
ที่เกิดขึ้น </v>
      </c>
      <c r="H78" s="1304" t="str">
        <f>IF(ข้อมูล1!G7="","",ข้อมูล1!G7)</f>
        <v>ปฏิบัติตนในฐานะสมาชิกที่ดีของโรงเรียนและชุมชน ด้วยความรับผิดชอบ ทำงานร่วมกับผู้อื่นอย่างมีประสิทธิภาพ และมีส่วนร่วมในกิจกรรมทางวัฒนธรรมและประเพณีของชุมชน</v>
      </c>
      <c r="I78" s="1304" t="str">
        <f>IF(ข้อมูล1!G8="","",ข้อมูล1!G8)</f>
        <v xml:space="preserve">รู้ที่มาของรายรับรายจ่าย และวางแผนใช้จ่ายเงิน   ให้สอดคล้องกับสภาพเศรษฐกิจของตนเองและครอบครัว เข้าใจกระบวนการทำงานที่ทำให้เกิดรายได้ เห็นความสำคัญของการประกอบอาชีพสุจริต </v>
      </c>
      <c r="J78" s="1304" t="str">
        <f>IF(ข้อมูล1!G9="","",ข้อมูล1!G9)</f>
        <v>ดูแลรักษาสุขภาพกายโดยเลือกรับประทานอาหารและออกกำลังกาย อย่างสม่ำเสมอ ควบคุมอารมณ์ของตนเองและรับรู้อารมณ์ของผู้อื่น รู้จักหลีกเลี่ยงภาวะเสี่ยงและป้องกันอันตรายที่อาจเกิดขึ้นกับตนเอง</v>
      </c>
      <c r="K78" s="1304" t="str">
        <f>IF(ข้อมูล1!G10="","",ข้อมูล1!G10)</f>
        <v>ปฏิบัติกิจกรรมทางศิลปะ และวัฒนธรรมในท้องถิ่นอย่างเห็นคุณค่า และแสดงความชื่นชมต่องานศิลปะอย่างสร้างสรรค์</v>
      </c>
      <c r="L78" s="1305" t="s">
        <v>550</v>
      </c>
      <c r="M78" s="1306" t="str">
        <f>IF('01.ข้อมูลเบื้องต้น'!B36="","",'01.ข้อมูลเบื้องต้น'!B36)</f>
        <v/>
      </c>
      <c r="N78" s="1307" t="str">
        <f>IF('01.ข้อมูลเบื้องต้น'!B37="","",'01.ข้อมูลเบื้องต้น'!B37)</f>
        <v/>
      </c>
      <c r="O78" s="1307" t="str">
        <f>IF('01.ข้อมูลเบื้องต้น'!B38="","",'01.ข้อมูลเบื้องต้น'!B38)</f>
        <v/>
      </c>
      <c r="P78" s="1307" t="str">
        <f>IF('01.ข้อมูลเบื้องต้น'!B39="","",'01.ข้อมูลเบื้องต้น'!B39)</f>
        <v/>
      </c>
      <c r="Q78" s="1307" t="str">
        <f>IF('01.ข้อมูลเบื้องต้น'!B40="","",'01.ข้อมูลเบื้องต้น'!B40)</f>
        <v/>
      </c>
      <c r="R78" s="1307" t="str">
        <f>IF('01.ข้อมูลเบื้องต้น'!B41="","",'01.ข้อมูลเบื้องต้น'!B41)</f>
        <v/>
      </c>
      <c r="S78" s="1307" t="str">
        <f>IF('01.ข้อมูลเบื้องต้น'!B42="","",'01.ข้อมูลเบื้องต้น'!B42)</f>
        <v/>
      </c>
      <c r="T78" s="1307" t="str">
        <f>IF('01.ข้อมูลเบื้องต้น'!B43="","",'01.ข้อมูลเบื้องต้น'!B43)</f>
        <v/>
      </c>
      <c r="U78" s="1307" t="str">
        <f>IF('01.ข้อมูลเบื้องต้น'!B44="","",'01.ข้อมูลเบื้องต้น'!B44)</f>
        <v/>
      </c>
      <c r="V78" s="1307" t="str">
        <f>IF('01.ข้อมูลเบื้องต้น'!B45="","",'01.ข้อมูลเบื้องต้น'!B45)</f>
        <v/>
      </c>
      <c r="W78" s="1307" t="str">
        <f>IF('01.ข้อมูลเบื้องต้น'!B46="","",'01.ข้อมูลเบื้องต้น'!B46)</f>
        <v/>
      </c>
      <c r="X78" s="1307" t="str">
        <f>IF('01.ข้อมูลเบื้องต้น'!B47="","",'01.ข้อมูลเบื้องต้น'!B47)</f>
        <v/>
      </c>
      <c r="Y78" s="1307" t="str">
        <f>IF('01.ข้อมูลเบื้องต้น'!B48="","",'01.ข้อมูลเบื้องต้น'!B48)</f>
        <v/>
      </c>
      <c r="Z78" s="1307" t="str">
        <f>IF('01.ข้อมูลเบื้องต้น'!B49="","",'01.ข้อมูลเบื้องต้น'!B49)</f>
        <v/>
      </c>
      <c r="AA78" s="1308" t="str">
        <f>IF('01.ข้อมูลเบื้องต้น'!B50="","",'01.ข้อมูลเบื้องต้น'!B50)</f>
        <v/>
      </c>
    </row>
    <row r="79" spans="1:27" ht="16.8" customHeight="1">
      <c r="A79" s="1311">
        <v>1</v>
      </c>
      <c r="B79" s="1312" t="str">
        <f>IF('2.ชื่อนักเรียน'!C11="","",'2.ชื่อนักเรียน'!C11)</f>
        <v/>
      </c>
      <c r="C79" s="1313" t="str">
        <f>IF('2.ชื่อนักเรียน'!D11="","",'2.ชื่อนักเรียน'!D11)</f>
        <v/>
      </c>
      <c r="D79" s="1314" t="str">
        <f>IF($A$72&lt;&gt;"ชั้น"&amp;'01.ข้อมูลเบื้องต้น'!$H$2,"",IF(VLOOKUP($A79,'02.คีย์เทอม1'!$A$10:$GL$59,190,FALSE)="","",VLOOKUP($A79,'02.คีย์เทอม1'!$A$10:$GL$59,190,FALSE)))</f>
        <v/>
      </c>
      <c r="E79" s="1316" t="str">
        <f>IF($A$72&lt;&gt;"ชั้น"&amp;'01.ข้อมูลเบื้องต้น'!$H$2,"",IF(VLOOKUP($A79,'02.คีย์เทอม1'!$A$10:$GL$59,194,FALSE)="","",VLOOKUP($A79,'02.คีย์เทอม1'!$A$10:$GL$59,194,FALSE)))</f>
        <v/>
      </c>
      <c r="F79" s="1317" t="str">
        <f>IF($A$72&lt;&gt;"ชั้น"&amp;'01.ข้อมูลเบื้องต้น'!$H$2,"",IF(VLOOKUP($A79,'02.คีย์เทอม1'!$A$10:$GL$59,31,FALSE)="","",VLOOKUP($A79,'02.คีย์เทอม1'!$A$10:$GL$59,31,FALSE)))</f>
        <v/>
      </c>
      <c r="G79" s="1314" t="str">
        <f>IF($A$72&lt;&gt;"ชั้น"&amp;'01.ข้อมูลเบื้องต้น'!$H$2,"",IF(VLOOKUP($A79,'02.คีย์เทอม1'!$A$10:$GL$59,61,FALSE)="","",VLOOKUP($A79,'02.คีย์เทอม1'!$A$10:$GL$59,61,FALSE)))</f>
        <v/>
      </c>
      <c r="H79" s="1316" t="str">
        <f>IF($A$72&lt;&gt;"ชั้น"&amp;'01.ข้อมูลเบื้องต้น'!$H$2,"",IF(VLOOKUP($A79,'02.คีย์เทอม1'!$A$10:$GL$59,66,FALSE)="","",VLOOKUP($A79,'02.คีย์เทอม1'!$A$10:$GL$59,66,FALSE)))</f>
        <v/>
      </c>
      <c r="I79" s="1316" t="str">
        <f>IF($A$72&lt;&gt;"ชั้น"&amp;'01.ข้อมูลเบื้องต้น'!$H$2,"",IF(VLOOKUP($A79,'02.คีย์เทอม1'!$A$10:$GL$59,71,FALSE)="","",VLOOKUP($A79,'02.คีย์เทอม1'!$A$10:$GL$59,71,FALSE)))</f>
        <v/>
      </c>
      <c r="J79" s="1316" t="str">
        <f>IF($A$72&lt;&gt;"ชั้น"&amp;'01.ข้อมูลเบื้องต้น'!$H$2,"",IF(VLOOKUP($A79,'02.คีย์เทอม1'!$A$10:$GL$59,76,FALSE)="","",VLOOKUP($A79,'02.คีย์เทอม1'!$A$10:$GL$59,76,FALSE)))</f>
        <v/>
      </c>
      <c r="K79" s="1316" t="str">
        <f>IF($A$72&lt;&gt;"ชั้น"&amp;'01.ข้อมูลเบื้องต้น'!$H$2,"",IF(VLOOKUP($A79,'02.คีย์เทอม1'!$A$10:$GL$59,81,FALSE)="","",VLOOKUP($A79,'02.คีย์เทอม1'!$A$10:$GL$59,81,FALSE)))</f>
        <v/>
      </c>
      <c r="L79" s="1317" t="str">
        <f>IF($A$72&lt;&gt;"ชั้น"&amp;'01.ข้อมูลเบื้องต้น'!$H$2,"",IF(VLOOKUP($A79,'02.คีย์เทอม1'!$A$10:$GT$59,202,FALSE)="","",VLOOKUP($A79,'02.คีย์เทอม1'!$A$10:$GT$59,202,FALSE)))</f>
        <v/>
      </c>
      <c r="M79" s="1318" t="str">
        <f>IF($A$72&lt;&gt;"ชั้น"&amp;'01.ข้อมูลเบื้องต้น'!$H$2,"",IF(VLOOKUP($A79,'02.คีย์เทอม1'!$A$10:$GL$59,111,FALSE)="","",VLOOKUP($A79,'02.คีย์เทอม1'!$A$10:$GL$59,111,FALSE)))</f>
        <v/>
      </c>
      <c r="N79" s="1319" t="str">
        <f>IF($A$72&lt;&gt;"ชั้น"&amp;'01.ข้อมูลเบื้องต้น'!$H$2,"",IF(VLOOKUP($A79,'02.คีย์เทอม1'!$A$10:$GL$59,116,FALSE)="","",VLOOKUP($A79,'02.คีย์เทอม1'!$A$10:$GL$59,116,FALSE)))</f>
        <v/>
      </c>
      <c r="O79" s="1319" t="str">
        <f>IF($A$72&lt;&gt;"ชั้น"&amp;'01.ข้อมูลเบื้องต้น'!$H$2,"",IF(VLOOKUP($A79,'02.คีย์เทอม1'!$A$10:$GL$59,121,FALSE)="","",VLOOKUP($A79,'02.คีย์เทอม1'!$A$10:$GL$59,121,FALSE)))</f>
        <v/>
      </c>
      <c r="P79" s="1319" t="str">
        <f>IF($A$72&lt;&gt;"ชั้น"&amp;'01.ข้อมูลเบื้องต้น'!$H$2,"",IF(VLOOKUP($A79,'02.คีย์เทอม1'!$A$10:$GL$59,126,FALSE)="","",VLOOKUP($A79,'02.คีย์เทอม1'!$A$10:$GL$59,126,FALSE)))</f>
        <v/>
      </c>
      <c r="Q79" s="1319" t="str">
        <f>IF($A$72&lt;&gt;"ชั้น"&amp;'01.ข้อมูลเบื้องต้น'!$H$2,"",IF(VLOOKUP($A79,'02.คีย์เทอม1'!$A$10:$GL$59,131,FALSE)="","",VLOOKUP($A79,'02.คีย์เทอม1'!$A$10:$GL$59,131,FALSE)))</f>
        <v/>
      </c>
      <c r="R79" s="1319" t="str">
        <f>IF($A$72&lt;&gt;"ชั้น"&amp;'01.ข้อมูลเบื้องต้น'!$H$2,"",IF(VLOOKUP($A79,'02.คีย์เทอม1'!$A$10:$GL$59,136,FALSE)="","",VLOOKUP($A79,'02.คีย์เทอม1'!$A$10:$GL$59,136,FALSE)))</f>
        <v/>
      </c>
      <c r="S79" s="1319" t="str">
        <f>IF($A$72&lt;&gt;"ชั้น"&amp;'01.ข้อมูลเบื้องต้น'!$H$2,"",IF(VLOOKUP($A79,'02.คีย์เทอม1'!$A$10:$GL$59,141,FALSE)="","",VLOOKUP($A79,'02.คีย์เทอม1'!$A$10:$GL$59,141,FALSE)))</f>
        <v/>
      </c>
      <c r="T79" s="1319" t="str">
        <f>IF($A$72&lt;&gt;"ชั้น"&amp;'01.ข้อมูลเบื้องต้น'!$H$2,"",IF(VLOOKUP($A79,'02.คีย์เทอม1'!$A$10:$GL$59,146,FALSE)="","",VLOOKUP($A79,'02.คีย์เทอม1'!$A$10:$GL$59,146,FALSE)))</f>
        <v/>
      </c>
      <c r="U79" s="1319" t="str">
        <f>IF($A$72&lt;&gt;"ชั้น"&amp;'01.ข้อมูลเบื้องต้น'!$H$2,"",IF(VLOOKUP($A79,'02.คีย์เทอม1'!$A$10:$GL$59,151,FALSE)="","",VLOOKUP($A79,'02.คีย์เทอม1'!$A$10:$GL$59,151,FALSE)))</f>
        <v/>
      </c>
      <c r="V79" s="1319" t="str">
        <f>IF($A$72&lt;&gt;"ชั้น"&amp;'01.ข้อมูลเบื้องต้น'!$H$2,"",IF(VLOOKUP($A79,'02.คีย์เทอม1'!$A$10:$GL$59,156,FALSE)="","",VLOOKUP($A79,'02.คีย์เทอม1'!$A$10:$GL$59,156,FALSE)))</f>
        <v/>
      </c>
      <c r="W79" s="1319" t="str">
        <f>IF($A$72&lt;&gt;"ชั้น"&amp;'01.ข้อมูลเบื้องต้น'!$H$2,"",IF(VLOOKUP($A79,'02.คีย์เทอม1'!$A$10:$GL$59,161,FALSE)="","",VLOOKUP($A79,'02.คีย์เทอม1'!$A$10:$GL$59,161,FALSE)))</f>
        <v/>
      </c>
      <c r="X79" s="1319" t="str">
        <f>IF($A$72&lt;&gt;"ชั้น"&amp;'01.ข้อมูลเบื้องต้น'!$H$2,"",IF(VLOOKUP($A79,'02.คีย์เทอม1'!$A$10:$GL$59,166,FALSE)="","",VLOOKUP($A79,'02.คีย์เทอม1'!$A$10:$GL$59,166,FALSE)))</f>
        <v/>
      </c>
      <c r="Y79" s="1319" t="str">
        <f>IF($A$72&lt;&gt;"ชั้น"&amp;'01.ข้อมูลเบื้องต้น'!$H$2,"",IF(VLOOKUP($A79,'02.คีย์เทอม1'!$A$10:$GL$59,171,FALSE)="","",VLOOKUP($A79,'02.คีย์เทอม1'!$A$10:$GL$59,171,FALSE)))</f>
        <v/>
      </c>
      <c r="Z79" s="1319" t="str">
        <f>IF($A$72&lt;&gt;"ชั้น"&amp;'01.ข้อมูลเบื้องต้น'!$H$2,"",IF(VLOOKUP($A79,'02.คีย์เทอม1'!$A$10:$GL$59,176,FALSE)="","",VLOOKUP($A79,'02.คีย์เทอม1'!$A$10:$GL$59,176,FALSE)))</f>
        <v/>
      </c>
      <c r="AA79" s="1320" t="str">
        <f>IF($A$72&lt;&gt;"ชั้น"&amp;'01.ข้อมูลเบื้องต้น'!$H$2,"",IF(VLOOKUP($A79,'02.คีย์เทอม1'!$A$10:$GL$59,181,FALSE)="","",VLOOKUP($A79,'02.คีย์เทอม1'!$A$10:$GL$59,181,FALSE)))</f>
        <v/>
      </c>
    </row>
    <row r="80" spans="1:27" ht="16.8" customHeight="1">
      <c r="A80" s="1323">
        <v>2</v>
      </c>
      <c r="B80" s="1324" t="str">
        <f>IF('2.ชื่อนักเรียน'!C12="","",'2.ชื่อนักเรียน'!C12)</f>
        <v/>
      </c>
      <c r="C80" s="1313" t="str">
        <f>IF('2.ชื่อนักเรียน'!D12="","",'2.ชื่อนักเรียน'!D12)</f>
        <v/>
      </c>
      <c r="D80" s="1314" t="str">
        <f>IF($A$72&lt;&gt;"ชั้น"&amp;'01.ข้อมูลเบื้องต้น'!$H$2,"",IF(VLOOKUP($A80,'02.คีย์เทอม1'!$A$10:$GL$59,190,FALSE)="","",VLOOKUP($A80,'02.คีย์เทอม1'!$A$10:$GL$59,190,FALSE)))</f>
        <v/>
      </c>
      <c r="E80" s="1327" t="str">
        <f>IF($A$72&lt;&gt;"ชั้น"&amp;'01.ข้อมูลเบื้องต้น'!$H$2,"",IF(VLOOKUP($A80,'02.คีย์เทอม1'!$A$10:$GL$59,194,FALSE)="","",VLOOKUP($A80,'02.คีย์เทอม1'!$A$10:$GL$59,194,FALSE)))</f>
        <v/>
      </c>
      <c r="F80" s="1329" t="str">
        <f>IF($A$72&lt;&gt;"ชั้น"&amp;'01.ข้อมูลเบื้องต้น'!$H$2,"",IF(VLOOKUP($A80,'02.คีย์เทอม1'!$A$10:$GL$59,31,FALSE)="","",VLOOKUP($A80,'02.คีย์เทอม1'!$A$10:$GL$59,31,FALSE)))</f>
        <v/>
      </c>
      <c r="G80" s="1326" t="str">
        <f>IF($A$72&lt;&gt;"ชั้น"&amp;'01.ข้อมูลเบื้องต้น'!$H$2,"",IF(VLOOKUP($A80,'02.คีย์เทอม1'!$A$10:$GL$59,61,FALSE)="","",VLOOKUP($A80,'02.คีย์เทอม1'!$A$10:$GL$59,61,FALSE)))</f>
        <v/>
      </c>
      <c r="H80" s="1327" t="str">
        <f>IF($A$72&lt;&gt;"ชั้น"&amp;'01.ข้อมูลเบื้องต้น'!$H$2,"",IF(VLOOKUP($A80,'02.คีย์เทอม1'!$A$10:$GL$59,66,FALSE)="","",VLOOKUP($A80,'02.คีย์เทอม1'!$A$10:$GL$59,66,FALSE)))</f>
        <v/>
      </c>
      <c r="I80" s="1327" t="str">
        <f>IF($A$72&lt;&gt;"ชั้น"&amp;'01.ข้อมูลเบื้องต้น'!$H$2,"",IF(VLOOKUP($A80,'02.คีย์เทอม1'!$A$10:$GL$59,71,FALSE)="","",VLOOKUP($A80,'02.คีย์เทอม1'!$A$10:$GL$59,71,FALSE)))</f>
        <v/>
      </c>
      <c r="J80" s="1327" t="str">
        <f>IF($A$72&lt;&gt;"ชั้น"&amp;'01.ข้อมูลเบื้องต้น'!$H$2,"",IF(VLOOKUP($A80,'02.คีย์เทอม1'!$A$10:$GL$59,76,FALSE)="","",VLOOKUP($A80,'02.คีย์เทอม1'!$A$10:$GL$59,76,FALSE)))</f>
        <v/>
      </c>
      <c r="K80" s="1327" t="str">
        <f>IF($A$72&lt;&gt;"ชั้น"&amp;'01.ข้อมูลเบื้องต้น'!$H$2,"",IF(VLOOKUP($A80,'02.คีย์เทอม1'!$A$10:$GL$59,81,FALSE)="","",VLOOKUP($A80,'02.คีย์เทอม1'!$A$10:$GL$59,81,FALSE)))</f>
        <v/>
      </c>
      <c r="L80" s="1328" t="str">
        <f>IF($A$72&lt;&gt;"ชั้น"&amp;'01.ข้อมูลเบื้องต้น'!$H$2,"",IF(VLOOKUP($A80,'02.คีย์เทอม1'!$A$10:$GT$59,202,FALSE)="","",VLOOKUP($A80,'02.คีย์เทอม1'!$A$10:$GT$59,202,FALSE)))</f>
        <v/>
      </c>
      <c r="M80" s="1326" t="str">
        <f>IF($A$72&lt;&gt;"ชั้น"&amp;'01.ข้อมูลเบื้องต้น'!$H$2,"",IF(VLOOKUP($A80,'02.คีย์เทอม1'!$A$10:$GL$59,111,FALSE)="","",VLOOKUP($A80,'02.คีย์เทอม1'!$A$10:$GL$59,111,FALSE)))</f>
        <v/>
      </c>
      <c r="N80" s="1327" t="str">
        <f>IF($A$72&lt;&gt;"ชั้น"&amp;'01.ข้อมูลเบื้องต้น'!$H$2,"",IF(VLOOKUP($A80,'02.คีย์เทอม1'!$A$10:$GL$59,116,FALSE)="","",VLOOKUP($A80,'02.คีย์เทอม1'!$A$10:$GL$59,116,FALSE)))</f>
        <v/>
      </c>
      <c r="O80" s="1327" t="str">
        <f>IF($A$72&lt;&gt;"ชั้น"&amp;'01.ข้อมูลเบื้องต้น'!$H$2,"",IF(VLOOKUP($A80,'02.คีย์เทอม1'!$A$10:$GL$59,121,FALSE)="","",VLOOKUP($A80,'02.คีย์เทอม1'!$A$10:$GL$59,121,FALSE)))</f>
        <v/>
      </c>
      <c r="P80" s="1327" t="str">
        <f>IF($A$72&lt;&gt;"ชั้น"&amp;'01.ข้อมูลเบื้องต้น'!$H$2,"",IF(VLOOKUP($A80,'02.คีย์เทอม1'!$A$10:$GL$59,126,FALSE)="","",VLOOKUP($A80,'02.คีย์เทอม1'!$A$10:$GL$59,126,FALSE)))</f>
        <v/>
      </c>
      <c r="Q80" s="1327" t="str">
        <f>IF($A$72&lt;&gt;"ชั้น"&amp;'01.ข้อมูลเบื้องต้น'!$H$2,"",IF(VLOOKUP($A80,'02.คีย์เทอม1'!$A$10:$GL$59,131,FALSE)="","",VLOOKUP($A80,'02.คีย์เทอม1'!$A$10:$GL$59,131,FALSE)))</f>
        <v/>
      </c>
      <c r="R80" s="1327" t="str">
        <f>IF($A$72&lt;&gt;"ชั้น"&amp;'01.ข้อมูลเบื้องต้น'!$H$2,"",IF(VLOOKUP($A80,'02.คีย์เทอม1'!$A$10:$GL$59,136,FALSE)="","",VLOOKUP($A80,'02.คีย์เทอม1'!$A$10:$GL$59,136,FALSE)))</f>
        <v/>
      </c>
      <c r="S80" s="1327" t="str">
        <f>IF($A$72&lt;&gt;"ชั้น"&amp;'01.ข้อมูลเบื้องต้น'!$H$2,"",IF(VLOOKUP($A80,'02.คีย์เทอม1'!$A$10:$GL$59,141,FALSE)="","",VLOOKUP($A80,'02.คีย์เทอม1'!$A$10:$GL$59,141,FALSE)))</f>
        <v/>
      </c>
      <c r="T80" s="1327" t="str">
        <f>IF($A$72&lt;&gt;"ชั้น"&amp;'01.ข้อมูลเบื้องต้น'!$H$2,"",IF(VLOOKUP($A80,'02.คีย์เทอม1'!$A$10:$GL$59,146,FALSE)="","",VLOOKUP($A80,'02.คีย์เทอม1'!$A$10:$GL$59,146,FALSE)))</f>
        <v/>
      </c>
      <c r="U80" s="1327" t="str">
        <f>IF($A$72&lt;&gt;"ชั้น"&amp;'01.ข้อมูลเบื้องต้น'!$H$2,"",IF(VLOOKUP($A80,'02.คีย์เทอม1'!$A$10:$GL$59,151,FALSE)="","",VLOOKUP($A80,'02.คีย์เทอม1'!$A$10:$GL$59,151,FALSE)))</f>
        <v/>
      </c>
      <c r="V80" s="1327" t="str">
        <f>IF($A$72&lt;&gt;"ชั้น"&amp;'01.ข้อมูลเบื้องต้น'!$H$2,"",IF(VLOOKUP($A80,'02.คีย์เทอม1'!$A$10:$GL$59,156,FALSE)="","",VLOOKUP($A80,'02.คีย์เทอม1'!$A$10:$GL$59,156,FALSE)))</f>
        <v/>
      </c>
      <c r="W80" s="1327" t="str">
        <f>IF($A$72&lt;&gt;"ชั้น"&amp;'01.ข้อมูลเบื้องต้น'!$H$2,"",IF(VLOOKUP($A80,'02.คีย์เทอม1'!$A$10:$GL$59,161,FALSE)="","",VLOOKUP($A80,'02.คีย์เทอม1'!$A$10:$GL$59,161,FALSE)))</f>
        <v/>
      </c>
      <c r="X80" s="1327" t="str">
        <f>IF($A$72&lt;&gt;"ชั้น"&amp;'01.ข้อมูลเบื้องต้น'!$H$2,"",IF(VLOOKUP($A80,'02.คีย์เทอม1'!$A$10:$GL$59,166,FALSE)="","",VLOOKUP($A80,'02.คีย์เทอม1'!$A$10:$GL$59,166,FALSE)))</f>
        <v/>
      </c>
      <c r="Y80" s="1327" t="str">
        <f>IF($A$72&lt;&gt;"ชั้น"&amp;'01.ข้อมูลเบื้องต้น'!$H$2,"",IF(VLOOKUP($A80,'02.คีย์เทอม1'!$A$10:$GL$59,171,FALSE)="","",VLOOKUP($A80,'02.คีย์เทอม1'!$A$10:$GL$59,171,FALSE)))</f>
        <v/>
      </c>
      <c r="Z80" s="1327" t="str">
        <f>IF($A$72&lt;&gt;"ชั้น"&amp;'01.ข้อมูลเบื้องต้น'!$H$2,"",IF(VLOOKUP($A80,'02.คีย์เทอม1'!$A$10:$GL$59,176,FALSE)="","",VLOOKUP($A80,'02.คีย์เทอม1'!$A$10:$GL$59,176,FALSE)))</f>
        <v/>
      </c>
      <c r="AA80" s="1329" t="str">
        <f>IF($A$72&lt;&gt;"ชั้น"&amp;'01.ข้อมูลเบื้องต้น'!$H$2,"",IF(VLOOKUP($A80,'02.คีย์เทอม1'!$A$10:$GL$59,181,FALSE)="","",VLOOKUP($A80,'02.คีย์เทอม1'!$A$10:$GL$59,181,FALSE)))</f>
        <v/>
      </c>
    </row>
    <row r="81" spans="1:27" ht="16.8" customHeight="1">
      <c r="A81" s="1323">
        <v>3</v>
      </c>
      <c r="B81" s="1324" t="str">
        <f>IF('2.ชื่อนักเรียน'!C13="","",'2.ชื่อนักเรียน'!C13)</f>
        <v/>
      </c>
      <c r="C81" s="1313" t="str">
        <f>IF('2.ชื่อนักเรียน'!D13="","",'2.ชื่อนักเรียน'!D13)</f>
        <v/>
      </c>
      <c r="D81" s="1314" t="str">
        <f>IF($A$72&lt;&gt;"ชั้น"&amp;'01.ข้อมูลเบื้องต้น'!$H$2,"",IF(VLOOKUP($A81,'02.คีย์เทอม1'!$A$10:$GL$59,190,FALSE)="","",VLOOKUP($A81,'02.คีย์เทอม1'!$A$10:$GL$59,190,FALSE)))</f>
        <v/>
      </c>
      <c r="E81" s="1327" t="str">
        <f>IF($A$72&lt;&gt;"ชั้น"&amp;'01.ข้อมูลเบื้องต้น'!$H$2,"",IF(VLOOKUP($A81,'02.คีย์เทอม1'!$A$10:$GL$59,194,FALSE)="","",VLOOKUP($A81,'02.คีย์เทอม1'!$A$10:$GL$59,194,FALSE)))</f>
        <v/>
      </c>
      <c r="F81" s="1329" t="str">
        <f>IF($A$72&lt;&gt;"ชั้น"&amp;'01.ข้อมูลเบื้องต้น'!$H$2,"",IF(VLOOKUP($A81,'02.คีย์เทอม1'!$A$10:$GL$59,31,FALSE)="","",VLOOKUP($A81,'02.คีย์เทอม1'!$A$10:$GL$59,31,FALSE)))</f>
        <v/>
      </c>
      <c r="G81" s="1326" t="str">
        <f>IF($A$72&lt;&gt;"ชั้น"&amp;'01.ข้อมูลเบื้องต้น'!$H$2,"",IF(VLOOKUP($A81,'02.คีย์เทอม1'!$A$10:$GL$59,61,FALSE)="","",VLOOKUP($A81,'02.คีย์เทอม1'!$A$10:$GL$59,61,FALSE)))</f>
        <v/>
      </c>
      <c r="H81" s="1327" t="str">
        <f>IF($A$72&lt;&gt;"ชั้น"&amp;'01.ข้อมูลเบื้องต้น'!$H$2,"",IF(VLOOKUP($A81,'02.คีย์เทอม1'!$A$10:$GL$59,66,FALSE)="","",VLOOKUP($A81,'02.คีย์เทอม1'!$A$10:$GL$59,66,FALSE)))</f>
        <v/>
      </c>
      <c r="I81" s="1327" t="str">
        <f>IF($A$72&lt;&gt;"ชั้น"&amp;'01.ข้อมูลเบื้องต้น'!$H$2,"",IF(VLOOKUP($A81,'02.คีย์เทอม1'!$A$10:$GL$59,71,FALSE)="","",VLOOKUP($A81,'02.คีย์เทอม1'!$A$10:$GL$59,71,FALSE)))</f>
        <v/>
      </c>
      <c r="J81" s="1327" t="str">
        <f>IF($A$72&lt;&gt;"ชั้น"&amp;'01.ข้อมูลเบื้องต้น'!$H$2,"",IF(VLOOKUP($A81,'02.คีย์เทอม1'!$A$10:$GL$59,76,FALSE)="","",VLOOKUP($A81,'02.คีย์เทอม1'!$A$10:$GL$59,76,FALSE)))</f>
        <v/>
      </c>
      <c r="K81" s="1327" t="str">
        <f>IF($A$72&lt;&gt;"ชั้น"&amp;'01.ข้อมูลเบื้องต้น'!$H$2,"",IF(VLOOKUP($A81,'02.คีย์เทอม1'!$A$10:$GL$59,81,FALSE)="","",VLOOKUP($A81,'02.คีย์เทอม1'!$A$10:$GL$59,81,FALSE)))</f>
        <v/>
      </c>
      <c r="L81" s="1328" t="str">
        <f>IF($A$72&lt;&gt;"ชั้น"&amp;'01.ข้อมูลเบื้องต้น'!$H$2,"",IF(VLOOKUP($A81,'02.คีย์เทอม1'!$A$10:$GT$59,202,FALSE)="","",VLOOKUP($A81,'02.คีย์เทอม1'!$A$10:$GT$59,202,FALSE)))</f>
        <v/>
      </c>
      <c r="M81" s="1326" t="str">
        <f>IF($A$72&lt;&gt;"ชั้น"&amp;'01.ข้อมูลเบื้องต้น'!$H$2,"",IF(VLOOKUP($A81,'02.คีย์เทอม1'!$A$10:$GL$59,111,FALSE)="","",VLOOKUP($A81,'02.คีย์เทอม1'!$A$10:$GL$59,111,FALSE)))</f>
        <v/>
      </c>
      <c r="N81" s="1327" t="str">
        <f>IF($A$72&lt;&gt;"ชั้น"&amp;'01.ข้อมูลเบื้องต้น'!$H$2,"",IF(VLOOKUP($A81,'02.คีย์เทอม1'!$A$10:$GL$59,116,FALSE)="","",VLOOKUP($A81,'02.คีย์เทอม1'!$A$10:$GL$59,116,FALSE)))</f>
        <v/>
      </c>
      <c r="O81" s="1327" t="str">
        <f>IF($A$72&lt;&gt;"ชั้น"&amp;'01.ข้อมูลเบื้องต้น'!$H$2,"",IF(VLOOKUP($A81,'02.คีย์เทอม1'!$A$10:$GL$59,121,FALSE)="","",VLOOKUP($A81,'02.คีย์เทอม1'!$A$10:$GL$59,121,FALSE)))</f>
        <v/>
      </c>
      <c r="P81" s="1327" t="str">
        <f>IF($A$72&lt;&gt;"ชั้น"&amp;'01.ข้อมูลเบื้องต้น'!$H$2,"",IF(VLOOKUP($A81,'02.คีย์เทอม1'!$A$10:$GL$59,126,FALSE)="","",VLOOKUP($A81,'02.คีย์เทอม1'!$A$10:$GL$59,126,FALSE)))</f>
        <v/>
      </c>
      <c r="Q81" s="1327" t="str">
        <f>IF($A$72&lt;&gt;"ชั้น"&amp;'01.ข้อมูลเบื้องต้น'!$H$2,"",IF(VLOOKUP($A81,'02.คีย์เทอม1'!$A$10:$GL$59,131,FALSE)="","",VLOOKUP($A81,'02.คีย์เทอม1'!$A$10:$GL$59,131,FALSE)))</f>
        <v/>
      </c>
      <c r="R81" s="1327" t="str">
        <f>IF($A$72&lt;&gt;"ชั้น"&amp;'01.ข้อมูลเบื้องต้น'!$H$2,"",IF(VLOOKUP($A81,'02.คีย์เทอม1'!$A$10:$GL$59,136,FALSE)="","",VLOOKUP($A81,'02.คีย์เทอม1'!$A$10:$GL$59,136,FALSE)))</f>
        <v/>
      </c>
      <c r="S81" s="1327" t="str">
        <f>IF($A$72&lt;&gt;"ชั้น"&amp;'01.ข้อมูลเบื้องต้น'!$H$2,"",IF(VLOOKUP($A81,'02.คีย์เทอม1'!$A$10:$GL$59,141,FALSE)="","",VLOOKUP($A81,'02.คีย์เทอม1'!$A$10:$GL$59,141,FALSE)))</f>
        <v/>
      </c>
      <c r="T81" s="1327" t="str">
        <f>IF($A$72&lt;&gt;"ชั้น"&amp;'01.ข้อมูลเบื้องต้น'!$H$2,"",IF(VLOOKUP($A81,'02.คีย์เทอม1'!$A$10:$GL$59,146,FALSE)="","",VLOOKUP($A81,'02.คีย์เทอม1'!$A$10:$GL$59,146,FALSE)))</f>
        <v/>
      </c>
      <c r="U81" s="1327" t="str">
        <f>IF($A$72&lt;&gt;"ชั้น"&amp;'01.ข้อมูลเบื้องต้น'!$H$2,"",IF(VLOOKUP($A81,'02.คีย์เทอม1'!$A$10:$GL$59,151,FALSE)="","",VLOOKUP($A81,'02.คีย์เทอม1'!$A$10:$GL$59,151,FALSE)))</f>
        <v/>
      </c>
      <c r="V81" s="1327" t="str">
        <f>IF($A$72&lt;&gt;"ชั้น"&amp;'01.ข้อมูลเบื้องต้น'!$H$2,"",IF(VLOOKUP($A81,'02.คีย์เทอม1'!$A$10:$GL$59,156,FALSE)="","",VLOOKUP($A81,'02.คีย์เทอม1'!$A$10:$GL$59,156,FALSE)))</f>
        <v/>
      </c>
      <c r="W81" s="1327" t="str">
        <f>IF($A$72&lt;&gt;"ชั้น"&amp;'01.ข้อมูลเบื้องต้น'!$H$2,"",IF(VLOOKUP($A81,'02.คีย์เทอม1'!$A$10:$GL$59,161,FALSE)="","",VLOOKUP($A81,'02.คีย์เทอม1'!$A$10:$GL$59,161,FALSE)))</f>
        <v/>
      </c>
      <c r="X81" s="1327" t="str">
        <f>IF($A$72&lt;&gt;"ชั้น"&amp;'01.ข้อมูลเบื้องต้น'!$H$2,"",IF(VLOOKUP($A81,'02.คีย์เทอม1'!$A$10:$GL$59,166,FALSE)="","",VLOOKUP($A81,'02.คีย์เทอม1'!$A$10:$GL$59,166,FALSE)))</f>
        <v/>
      </c>
      <c r="Y81" s="1327" t="str">
        <f>IF($A$72&lt;&gt;"ชั้น"&amp;'01.ข้อมูลเบื้องต้น'!$H$2,"",IF(VLOOKUP($A81,'02.คีย์เทอม1'!$A$10:$GL$59,171,FALSE)="","",VLOOKUP($A81,'02.คีย์เทอม1'!$A$10:$GL$59,171,FALSE)))</f>
        <v/>
      </c>
      <c r="Z81" s="1327" t="str">
        <f>IF($A$72&lt;&gt;"ชั้น"&amp;'01.ข้อมูลเบื้องต้น'!$H$2,"",IF(VLOOKUP($A81,'02.คีย์เทอม1'!$A$10:$GL$59,176,FALSE)="","",VLOOKUP($A81,'02.คีย์เทอม1'!$A$10:$GL$59,176,FALSE)))</f>
        <v/>
      </c>
      <c r="AA81" s="1329" t="str">
        <f>IF($A$72&lt;&gt;"ชั้น"&amp;'01.ข้อมูลเบื้องต้น'!$H$2,"",IF(VLOOKUP($A81,'02.คีย์เทอม1'!$A$10:$GL$59,181,FALSE)="","",VLOOKUP($A81,'02.คีย์เทอม1'!$A$10:$GL$59,181,FALSE)))</f>
        <v/>
      </c>
    </row>
    <row r="82" spans="1:27" ht="16.8" customHeight="1">
      <c r="A82" s="1323">
        <v>4</v>
      </c>
      <c r="B82" s="1324" t="str">
        <f>IF('2.ชื่อนักเรียน'!C14="","",'2.ชื่อนักเรียน'!C14)</f>
        <v/>
      </c>
      <c r="C82" s="1313" t="str">
        <f>IF('2.ชื่อนักเรียน'!D14="","",'2.ชื่อนักเรียน'!D14)</f>
        <v/>
      </c>
      <c r="D82" s="1314" t="str">
        <f>IF($A$72&lt;&gt;"ชั้น"&amp;'01.ข้อมูลเบื้องต้น'!$H$2,"",IF(VLOOKUP($A82,'02.คีย์เทอม1'!$A$10:$GL$59,190,FALSE)="","",VLOOKUP($A82,'02.คีย์เทอม1'!$A$10:$GL$59,190,FALSE)))</f>
        <v/>
      </c>
      <c r="E82" s="1327" t="str">
        <f>IF($A$72&lt;&gt;"ชั้น"&amp;'01.ข้อมูลเบื้องต้น'!$H$2,"",IF(VLOOKUP($A82,'02.คีย์เทอม1'!$A$10:$GL$59,194,FALSE)="","",VLOOKUP($A82,'02.คีย์เทอม1'!$A$10:$GL$59,194,FALSE)))</f>
        <v/>
      </c>
      <c r="F82" s="1329" t="str">
        <f>IF($A$72&lt;&gt;"ชั้น"&amp;'01.ข้อมูลเบื้องต้น'!$H$2,"",IF(VLOOKUP($A82,'02.คีย์เทอม1'!$A$10:$GL$59,31,FALSE)="","",VLOOKUP($A82,'02.คีย์เทอม1'!$A$10:$GL$59,31,FALSE)))</f>
        <v/>
      </c>
      <c r="G82" s="1326" t="str">
        <f>IF($A$72&lt;&gt;"ชั้น"&amp;'01.ข้อมูลเบื้องต้น'!$H$2,"",IF(VLOOKUP($A82,'02.คีย์เทอม1'!$A$10:$GL$59,61,FALSE)="","",VLOOKUP($A82,'02.คีย์เทอม1'!$A$10:$GL$59,61,FALSE)))</f>
        <v/>
      </c>
      <c r="H82" s="1327" t="str">
        <f>IF($A$72&lt;&gt;"ชั้น"&amp;'01.ข้อมูลเบื้องต้น'!$H$2,"",IF(VLOOKUP($A82,'02.คีย์เทอม1'!$A$10:$GL$59,66,FALSE)="","",VLOOKUP($A82,'02.คีย์เทอม1'!$A$10:$GL$59,66,FALSE)))</f>
        <v/>
      </c>
      <c r="I82" s="1327" t="str">
        <f>IF($A$72&lt;&gt;"ชั้น"&amp;'01.ข้อมูลเบื้องต้น'!$H$2,"",IF(VLOOKUP($A82,'02.คีย์เทอม1'!$A$10:$GL$59,71,FALSE)="","",VLOOKUP($A82,'02.คีย์เทอม1'!$A$10:$GL$59,71,FALSE)))</f>
        <v/>
      </c>
      <c r="J82" s="1327" t="str">
        <f>IF($A$72&lt;&gt;"ชั้น"&amp;'01.ข้อมูลเบื้องต้น'!$H$2,"",IF(VLOOKUP($A82,'02.คีย์เทอม1'!$A$10:$GL$59,76,FALSE)="","",VLOOKUP($A82,'02.คีย์เทอม1'!$A$10:$GL$59,76,FALSE)))</f>
        <v/>
      </c>
      <c r="K82" s="1327" t="str">
        <f>IF($A$72&lt;&gt;"ชั้น"&amp;'01.ข้อมูลเบื้องต้น'!$H$2,"",IF(VLOOKUP($A82,'02.คีย์เทอม1'!$A$10:$GL$59,81,FALSE)="","",VLOOKUP($A82,'02.คีย์เทอม1'!$A$10:$GL$59,81,FALSE)))</f>
        <v/>
      </c>
      <c r="L82" s="1328" t="str">
        <f>IF($A$72&lt;&gt;"ชั้น"&amp;'01.ข้อมูลเบื้องต้น'!$H$2,"",IF(VLOOKUP($A82,'02.คีย์เทอม1'!$A$10:$GT$59,202,FALSE)="","",VLOOKUP($A82,'02.คีย์เทอม1'!$A$10:$GT$59,202,FALSE)))</f>
        <v/>
      </c>
      <c r="M82" s="1326" t="str">
        <f>IF($A$72&lt;&gt;"ชั้น"&amp;'01.ข้อมูลเบื้องต้น'!$H$2,"",IF(VLOOKUP($A82,'02.คีย์เทอม1'!$A$10:$GL$59,111,FALSE)="","",VLOOKUP($A82,'02.คีย์เทอม1'!$A$10:$GL$59,111,FALSE)))</f>
        <v/>
      </c>
      <c r="N82" s="1327" t="str">
        <f>IF($A$72&lt;&gt;"ชั้น"&amp;'01.ข้อมูลเบื้องต้น'!$H$2,"",IF(VLOOKUP($A82,'02.คีย์เทอม1'!$A$10:$GL$59,116,FALSE)="","",VLOOKUP($A82,'02.คีย์เทอม1'!$A$10:$GL$59,116,FALSE)))</f>
        <v/>
      </c>
      <c r="O82" s="1327" t="str">
        <f>IF($A$72&lt;&gt;"ชั้น"&amp;'01.ข้อมูลเบื้องต้น'!$H$2,"",IF(VLOOKUP($A82,'02.คีย์เทอม1'!$A$10:$GL$59,121,FALSE)="","",VLOOKUP($A82,'02.คีย์เทอม1'!$A$10:$GL$59,121,FALSE)))</f>
        <v/>
      </c>
      <c r="P82" s="1327" t="str">
        <f>IF($A$72&lt;&gt;"ชั้น"&amp;'01.ข้อมูลเบื้องต้น'!$H$2,"",IF(VLOOKUP($A82,'02.คีย์เทอม1'!$A$10:$GL$59,126,FALSE)="","",VLOOKUP($A82,'02.คีย์เทอม1'!$A$10:$GL$59,126,FALSE)))</f>
        <v/>
      </c>
      <c r="Q82" s="1327" t="str">
        <f>IF($A$72&lt;&gt;"ชั้น"&amp;'01.ข้อมูลเบื้องต้น'!$H$2,"",IF(VLOOKUP($A82,'02.คีย์เทอม1'!$A$10:$GL$59,131,FALSE)="","",VLOOKUP($A82,'02.คีย์เทอม1'!$A$10:$GL$59,131,FALSE)))</f>
        <v/>
      </c>
      <c r="R82" s="1327" t="str">
        <f>IF($A$72&lt;&gt;"ชั้น"&amp;'01.ข้อมูลเบื้องต้น'!$H$2,"",IF(VLOOKUP($A82,'02.คีย์เทอม1'!$A$10:$GL$59,136,FALSE)="","",VLOOKUP($A82,'02.คีย์เทอม1'!$A$10:$GL$59,136,FALSE)))</f>
        <v/>
      </c>
      <c r="S82" s="1327" t="str">
        <f>IF($A$72&lt;&gt;"ชั้น"&amp;'01.ข้อมูลเบื้องต้น'!$H$2,"",IF(VLOOKUP($A82,'02.คีย์เทอม1'!$A$10:$GL$59,141,FALSE)="","",VLOOKUP($A82,'02.คีย์เทอม1'!$A$10:$GL$59,141,FALSE)))</f>
        <v/>
      </c>
      <c r="T82" s="1327" t="str">
        <f>IF($A$72&lt;&gt;"ชั้น"&amp;'01.ข้อมูลเบื้องต้น'!$H$2,"",IF(VLOOKUP($A82,'02.คีย์เทอม1'!$A$10:$GL$59,146,FALSE)="","",VLOOKUP($A82,'02.คีย์เทอม1'!$A$10:$GL$59,146,FALSE)))</f>
        <v/>
      </c>
      <c r="U82" s="1327" t="str">
        <f>IF($A$72&lt;&gt;"ชั้น"&amp;'01.ข้อมูลเบื้องต้น'!$H$2,"",IF(VLOOKUP($A82,'02.คีย์เทอม1'!$A$10:$GL$59,151,FALSE)="","",VLOOKUP($A82,'02.คีย์เทอม1'!$A$10:$GL$59,151,FALSE)))</f>
        <v/>
      </c>
      <c r="V82" s="1327" t="str">
        <f>IF($A$72&lt;&gt;"ชั้น"&amp;'01.ข้อมูลเบื้องต้น'!$H$2,"",IF(VLOOKUP($A82,'02.คีย์เทอม1'!$A$10:$GL$59,156,FALSE)="","",VLOOKUP($A82,'02.คีย์เทอม1'!$A$10:$GL$59,156,FALSE)))</f>
        <v/>
      </c>
      <c r="W82" s="1327" t="str">
        <f>IF($A$72&lt;&gt;"ชั้น"&amp;'01.ข้อมูลเบื้องต้น'!$H$2,"",IF(VLOOKUP($A82,'02.คีย์เทอม1'!$A$10:$GL$59,161,FALSE)="","",VLOOKUP($A82,'02.คีย์เทอม1'!$A$10:$GL$59,161,FALSE)))</f>
        <v/>
      </c>
      <c r="X82" s="1327" t="str">
        <f>IF($A$72&lt;&gt;"ชั้น"&amp;'01.ข้อมูลเบื้องต้น'!$H$2,"",IF(VLOOKUP($A82,'02.คีย์เทอม1'!$A$10:$GL$59,166,FALSE)="","",VLOOKUP($A82,'02.คีย์เทอม1'!$A$10:$GL$59,166,FALSE)))</f>
        <v/>
      </c>
      <c r="Y82" s="1327" t="str">
        <f>IF($A$72&lt;&gt;"ชั้น"&amp;'01.ข้อมูลเบื้องต้น'!$H$2,"",IF(VLOOKUP($A82,'02.คีย์เทอม1'!$A$10:$GL$59,171,FALSE)="","",VLOOKUP($A82,'02.คีย์เทอม1'!$A$10:$GL$59,171,FALSE)))</f>
        <v/>
      </c>
      <c r="Z82" s="1327" t="str">
        <f>IF($A$72&lt;&gt;"ชั้น"&amp;'01.ข้อมูลเบื้องต้น'!$H$2,"",IF(VLOOKUP($A82,'02.คีย์เทอม1'!$A$10:$GL$59,176,FALSE)="","",VLOOKUP($A82,'02.คีย์เทอม1'!$A$10:$GL$59,176,FALSE)))</f>
        <v/>
      </c>
      <c r="AA82" s="1329" t="str">
        <f>IF($A$72&lt;&gt;"ชั้น"&amp;'01.ข้อมูลเบื้องต้น'!$H$2,"",IF(VLOOKUP($A82,'02.คีย์เทอม1'!$A$10:$GL$59,181,FALSE)="","",VLOOKUP($A82,'02.คีย์เทอม1'!$A$10:$GL$59,181,FALSE)))</f>
        <v/>
      </c>
    </row>
    <row r="83" spans="1:27" ht="16.8" customHeight="1">
      <c r="A83" s="1323">
        <v>5</v>
      </c>
      <c r="B83" s="1324" t="str">
        <f>IF('2.ชื่อนักเรียน'!C15="","",'2.ชื่อนักเรียน'!C15)</f>
        <v/>
      </c>
      <c r="C83" s="1313" t="str">
        <f>IF('2.ชื่อนักเรียน'!D15="","",'2.ชื่อนักเรียน'!D15)</f>
        <v/>
      </c>
      <c r="D83" s="1314" t="str">
        <f>IF($A$72&lt;&gt;"ชั้น"&amp;'01.ข้อมูลเบื้องต้น'!$H$2,"",IF(VLOOKUP($A83,'02.คีย์เทอม1'!$A$10:$GL$59,190,FALSE)="","",VLOOKUP($A83,'02.คีย์เทอม1'!$A$10:$GL$59,190,FALSE)))</f>
        <v/>
      </c>
      <c r="E83" s="1327" t="str">
        <f>IF($A$72&lt;&gt;"ชั้น"&amp;'01.ข้อมูลเบื้องต้น'!$H$2,"",IF(VLOOKUP($A83,'02.คีย์เทอม1'!$A$10:$GL$59,194,FALSE)="","",VLOOKUP($A83,'02.คีย์เทอม1'!$A$10:$GL$59,194,FALSE)))</f>
        <v/>
      </c>
      <c r="F83" s="1329" t="str">
        <f>IF($A$72&lt;&gt;"ชั้น"&amp;'01.ข้อมูลเบื้องต้น'!$H$2,"",IF(VLOOKUP($A83,'02.คีย์เทอม1'!$A$10:$GL$59,31,FALSE)="","",VLOOKUP($A83,'02.คีย์เทอม1'!$A$10:$GL$59,31,FALSE)))</f>
        <v/>
      </c>
      <c r="G83" s="1326" t="str">
        <f>IF($A$72&lt;&gt;"ชั้น"&amp;'01.ข้อมูลเบื้องต้น'!$H$2,"",IF(VLOOKUP($A83,'02.คีย์เทอม1'!$A$10:$GL$59,61,FALSE)="","",VLOOKUP($A83,'02.คีย์เทอม1'!$A$10:$GL$59,61,FALSE)))</f>
        <v/>
      </c>
      <c r="H83" s="1327" t="str">
        <f>IF($A$72&lt;&gt;"ชั้น"&amp;'01.ข้อมูลเบื้องต้น'!$H$2,"",IF(VLOOKUP($A83,'02.คีย์เทอม1'!$A$10:$GL$59,66,FALSE)="","",VLOOKUP($A83,'02.คีย์เทอม1'!$A$10:$GL$59,66,FALSE)))</f>
        <v/>
      </c>
      <c r="I83" s="1327" t="str">
        <f>IF($A$72&lt;&gt;"ชั้น"&amp;'01.ข้อมูลเบื้องต้น'!$H$2,"",IF(VLOOKUP($A83,'02.คีย์เทอม1'!$A$10:$GL$59,71,FALSE)="","",VLOOKUP($A83,'02.คีย์เทอม1'!$A$10:$GL$59,71,FALSE)))</f>
        <v/>
      </c>
      <c r="J83" s="1327" t="str">
        <f>IF($A$72&lt;&gt;"ชั้น"&amp;'01.ข้อมูลเบื้องต้น'!$H$2,"",IF(VLOOKUP($A83,'02.คีย์เทอม1'!$A$10:$GL$59,76,FALSE)="","",VLOOKUP($A83,'02.คีย์เทอม1'!$A$10:$GL$59,76,FALSE)))</f>
        <v/>
      </c>
      <c r="K83" s="1327" t="str">
        <f>IF($A$72&lt;&gt;"ชั้น"&amp;'01.ข้อมูลเบื้องต้น'!$H$2,"",IF(VLOOKUP($A83,'02.คีย์เทอม1'!$A$10:$GL$59,81,FALSE)="","",VLOOKUP($A83,'02.คีย์เทอม1'!$A$10:$GL$59,81,FALSE)))</f>
        <v/>
      </c>
      <c r="L83" s="1328" t="str">
        <f>IF($A$72&lt;&gt;"ชั้น"&amp;'01.ข้อมูลเบื้องต้น'!$H$2,"",IF(VLOOKUP($A83,'02.คีย์เทอม1'!$A$10:$GT$59,202,FALSE)="","",VLOOKUP($A83,'02.คีย์เทอม1'!$A$10:$GT$59,202,FALSE)))</f>
        <v/>
      </c>
      <c r="M83" s="1326" t="str">
        <f>IF($A$72&lt;&gt;"ชั้น"&amp;'01.ข้อมูลเบื้องต้น'!$H$2,"",IF(VLOOKUP($A83,'02.คีย์เทอม1'!$A$10:$GL$59,111,FALSE)="","",VLOOKUP($A83,'02.คีย์เทอม1'!$A$10:$GL$59,111,FALSE)))</f>
        <v/>
      </c>
      <c r="N83" s="1327" t="str">
        <f>IF($A$72&lt;&gt;"ชั้น"&amp;'01.ข้อมูลเบื้องต้น'!$H$2,"",IF(VLOOKUP($A83,'02.คีย์เทอม1'!$A$10:$GL$59,116,FALSE)="","",VLOOKUP($A83,'02.คีย์เทอม1'!$A$10:$GL$59,116,FALSE)))</f>
        <v/>
      </c>
      <c r="O83" s="1327" t="str">
        <f>IF($A$72&lt;&gt;"ชั้น"&amp;'01.ข้อมูลเบื้องต้น'!$H$2,"",IF(VLOOKUP($A83,'02.คีย์เทอม1'!$A$10:$GL$59,121,FALSE)="","",VLOOKUP($A83,'02.คีย์เทอม1'!$A$10:$GL$59,121,FALSE)))</f>
        <v/>
      </c>
      <c r="P83" s="1327" t="str">
        <f>IF($A$72&lt;&gt;"ชั้น"&amp;'01.ข้อมูลเบื้องต้น'!$H$2,"",IF(VLOOKUP($A83,'02.คีย์เทอม1'!$A$10:$GL$59,126,FALSE)="","",VLOOKUP($A83,'02.คีย์เทอม1'!$A$10:$GL$59,126,FALSE)))</f>
        <v/>
      </c>
      <c r="Q83" s="1327" t="str">
        <f>IF($A$72&lt;&gt;"ชั้น"&amp;'01.ข้อมูลเบื้องต้น'!$H$2,"",IF(VLOOKUP($A83,'02.คีย์เทอม1'!$A$10:$GL$59,131,FALSE)="","",VLOOKUP($A83,'02.คีย์เทอม1'!$A$10:$GL$59,131,FALSE)))</f>
        <v/>
      </c>
      <c r="R83" s="1327" t="str">
        <f>IF($A$72&lt;&gt;"ชั้น"&amp;'01.ข้อมูลเบื้องต้น'!$H$2,"",IF(VLOOKUP($A83,'02.คีย์เทอม1'!$A$10:$GL$59,136,FALSE)="","",VLOOKUP($A83,'02.คีย์เทอม1'!$A$10:$GL$59,136,FALSE)))</f>
        <v/>
      </c>
      <c r="S83" s="1327" t="str">
        <f>IF($A$72&lt;&gt;"ชั้น"&amp;'01.ข้อมูลเบื้องต้น'!$H$2,"",IF(VLOOKUP($A83,'02.คีย์เทอม1'!$A$10:$GL$59,141,FALSE)="","",VLOOKUP($A83,'02.คีย์เทอม1'!$A$10:$GL$59,141,FALSE)))</f>
        <v/>
      </c>
      <c r="T83" s="1327" t="str">
        <f>IF($A$72&lt;&gt;"ชั้น"&amp;'01.ข้อมูลเบื้องต้น'!$H$2,"",IF(VLOOKUP($A83,'02.คีย์เทอม1'!$A$10:$GL$59,146,FALSE)="","",VLOOKUP($A83,'02.คีย์เทอม1'!$A$10:$GL$59,146,FALSE)))</f>
        <v/>
      </c>
      <c r="U83" s="1327" t="str">
        <f>IF($A$72&lt;&gt;"ชั้น"&amp;'01.ข้อมูลเบื้องต้น'!$H$2,"",IF(VLOOKUP($A83,'02.คีย์เทอม1'!$A$10:$GL$59,151,FALSE)="","",VLOOKUP($A83,'02.คีย์เทอม1'!$A$10:$GL$59,151,FALSE)))</f>
        <v/>
      </c>
      <c r="V83" s="1327" t="str">
        <f>IF($A$72&lt;&gt;"ชั้น"&amp;'01.ข้อมูลเบื้องต้น'!$H$2,"",IF(VLOOKUP($A83,'02.คีย์เทอม1'!$A$10:$GL$59,156,FALSE)="","",VLOOKUP($A83,'02.คีย์เทอม1'!$A$10:$GL$59,156,FALSE)))</f>
        <v/>
      </c>
      <c r="W83" s="1327" t="str">
        <f>IF($A$72&lt;&gt;"ชั้น"&amp;'01.ข้อมูลเบื้องต้น'!$H$2,"",IF(VLOOKUP($A83,'02.คีย์เทอม1'!$A$10:$GL$59,161,FALSE)="","",VLOOKUP($A83,'02.คีย์เทอม1'!$A$10:$GL$59,161,FALSE)))</f>
        <v/>
      </c>
      <c r="X83" s="1327" t="str">
        <f>IF($A$72&lt;&gt;"ชั้น"&amp;'01.ข้อมูลเบื้องต้น'!$H$2,"",IF(VLOOKUP($A83,'02.คีย์เทอม1'!$A$10:$GL$59,166,FALSE)="","",VLOOKUP($A83,'02.คีย์เทอม1'!$A$10:$GL$59,166,FALSE)))</f>
        <v/>
      </c>
      <c r="Y83" s="1327" t="str">
        <f>IF($A$72&lt;&gt;"ชั้น"&amp;'01.ข้อมูลเบื้องต้น'!$H$2,"",IF(VLOOKUP($A83,'02.คีย์เทอม1'!$A$10:$GL$59,171,FALSE)="","",VLOOKUP($A83,'02.คีย์เทอม1'!$A$10:$GL$59,171,FALSE)))</f>
        <v/>
      </c>
      <c r="Z83" s="1327" t="str">
        <f>IF($A$72&lt;&gt;"ชั้น"&amp;'01.ข้อมูลเบื้องต้น'!$H$2,"",IF(VLOOKUP($A83,'02.คีย์เทอม1'!$A$10:$GL$59,176,FALSE)="","",VLOOKUP($A83,'02.คีย์เทอม1'!$A$10:$GL$59,176,FALSE)))</f>
        <v/>
      </c>
      <c r="AA83" s="1329" t="str">
        <f>IF($A$72&lt;&gt;"ชั้น"&amp;'01.ข้อมูลเบื้องต้น'!$H$2,"",IF(VLOOKUP($A83,'02.คีย์เทอม1'!$A$10:$GL$59,181,FALSE)="","",VLOOKUP($A83,'02.คีย์เทอม1'!$A$10:$GL$59,181,FALSE)))</f>
        <v/>
      </c>
    </row>
    <row r="84" spans="1:27" ht="16.8" customHeight="1">
      <c r="A84" s="1323">
        <v>6</v>
      </c>
      <c r="B84" s="1324" t="str">
        <f>IF('2.ชื่อนักเรียน'!C16="","",'2.ชื่อนักเรียน'!C16)</f>
        <v/>
      </c>
      <c r="C84" s="1313" t="str">
        <f>IF('2.ชื่อนักเรียน'!D16="","",'2.ชื่อนักเรียน'!D16)</f>
        <v/>
      </c>
      <c r="D84" s="1314" t="str">
        <f>IF($A$72&lt;&gt;"ชั้น"&amp;'01.ข้อมูลเบื้องต้น'!$H$2,"",IF(VLOOKUP($A84,'02.คีย์เทอม1'!$A$10:$GL$59,190,FALSE)="","",VLOOKUP($A84,'02.คีย์เทอม1'!$A$10:$GL$59,190,FALSE)))</f>
        <v/>
      </c>
      <c r="E84" s="1327" t="str">
        <f>IF($A$72&lt;&gt;"ชั้น"&amp;'01.ข้อมูลเบื้องต้น'!$H$2,"",IF(VLOOKUP($A84,'02.คีย์เทอม1'!$A$10:$GL$59,194,FALSE)="","",VLOOKUP($A84,'02.คีย์เทอม1'!$A$10:$GL$59,194,FALSE)))</f>
        <v/>
      </c>
      <c r="F84" s="1329" t="str">
        <f>IF($A$72&lt;&gt;"ชั้น"&amp;'01.ข้อมูลเบื้องต้น'!$H$2,"",IF(VLOOKUP($A84,'02.คีย์เทอม1'!$A$10:$GL$59,31,FALSE)="","",VLOOKUP($A84,'02.คีย์เทอม1'!$A$10:$GL$59,31,FALSE)))</f>
        <v/>
      </c>
      <c r="G84" s="1326" t="str">
        <f>IF($A$72&lt;&gt;"ชั้น"&amp;'01.ข้อมูลเบื้องต้น'!$H$2,"",IF(VLOOKUP($A84,'02.คีย์เทอม1'!$A$10:$GL$59,61,FALSE)="","",VLOOKUP($A84,'02.คีย์เทอม1'!$A$10:$GL$59,61,FALSE)))</f>
        <v/>
      </c>
      <c r="H84" s="1327" t="str">
        <f>IF($A$72&lt;&gt;"ชั้น"&amp;'01.ข้อมูลเบื้องต้น'!$H$2,"",IF(VLOOKUP($A84,'02.คีย์เทอม1'!$A$10:$GL$59,66,FALSE)="","",VLOOKUP($A84,'02.คีย์เทอม1'!$A$10:$GL$59,66,FALSE)))</f>
        <v/>
      </c>
      <c r="I84" s="1327" t="str">
        <f>IF($A$72&lt;&gt;"ชั้น"&amp;'01.ข้อมูลเบื้องต้น'!$H$2,"",IF(VLOOKUP($A84,'02.คีย์เทอม1'!$A$10:$GL$59,71,FALSE)="","",VLOOKUP($A84,'02.คีย์เทอม1'!$A$10:$GL$59,71,FALSE)))</f>
        <v/>
      </c>
      <c r="J84" s="1327" t="str">
        <f>IF($A$72&lt;&gt;"ชั้น"&amp;'01.ข้อมูลเบื้องต้น'!$H$2,"",IF(VLOOKUP($A84,'02.คีย์เทอม1'!$A$10:$GL$59,76,FALSE)="","",VLOOKUP($A84,'02.คีย์เทอม1'!$A$10:$GL$59,76,FALSE)))</f>
        <v/>
      </c>
      <c r="K84" s="1327" t="str">
        <f>IF($A$72&lt;&gt;"ชั้น"&amp;'01.ข้อมูลเบื้องต้น'!$H$2,"",IF(VLOOKUP($A84,'02.คีย์เทอม1'!$A$10:$GL$59,81,FALSE)="","",VLOOKUP($A84,'02.คีย์เทอม1'!$A$10:$GL$59,81,FALSE)))</f>
        <v/>
      </c>
      <c r="L84" s="1328" t="str">
        <f>IF($A$72&lt;&gt;"ชั้น"&amp;'01.ข้อมูลเบื้องต้น'!$H$2,"",IF(VLOOKUP($A84,'02.คีย์เทอม1'!$A$10:$GT$59,202,FALSE)="","",VLOOKUP($A84,'02.คีย์เทอม1'!$A$10:$GT$59,202,FALSE)))</f>
        <v/>
      </c>
      <c r="M84" s="1326" t="str">
        <f>IF($A$72&lt;&gt;"ชั้น"&amp;'01.ข้อมูลเบื้องต้น'!$H$2,"",IF(VLOOKUP($A84,'02.คีย์เทอม1'!$A$10:$GL$59,111,FALSE)="","",VLOOKUP($A84,'02.คีย์เทอม1'!$A$10:$GL$59,111,FALSE)))</f>
        <v/>
      </c>
      <c r="N84" s="1327" t="str">
        <f>IF($A$72&lt;&gt;"ชั้น"&amp;'01.ข้อมูลเบื้องต้น'!$H$2,"",IF(VLOOKUP($A84,'02.คีย์เทอม1'!$A$10:$GL$59,116,FALSE)="","",VLOOKUP($A84,'02.คีย์เทอม1'!$A$10:$GL$59,116,FALSE)))</f>
        <v/>
      </c>
      <c r="O84" s="1327" t="str">
        <f>IF($A$72&lt;&gt;"ชั้น"&amp;'01.ข้อมูลเบื้องต้น'!$H$2,"",IF(VLOOKUP($A84,'02.คีย์เทอม1'!$A$10:$GL$59,121,FALSE)="","",VLOOKUP($A84,'02.คีย์เทอม1'!$A$10:$GL$59,121,FALSE)))</f>
        <v/>
      </c>
      <c r="P84" s="1327" t="str">
        <f>IF($A$72&lt;&gt;"ชั้น"&amp;'01.ข้อมูลเบื้องต้น'!$H$2,"",IF(VLOOKUP($A84,'02.คีย์เทอม1'!$A$10:$GL$59,126,FALSE)="","",VLOOKUP($A84,'02.คีย์เทอม1'!$A$10:$GL$59,126,FALSE)))</f>
        <v/>
      </c>
      <c r="Q84" s="1327" t="str">
        <f>IF($A$72&lt;&gt;"ชั้น"&amp;'01.ข้อมูลเบื้องต้น'!$H$2,"",IF(VLOOKUP($A84,'02.คีย์เทอม1'!$A$10:$GL$59,131,FALSE)="","",VLOOKUP($A84,'02.คีย์เทอม1'!$A$10:$GL$59,131,FALSE)))</f>
        <v/>
      </c>
      <c r="R84" s="1327" t="str">
        <f>IF($A$72&lt;&gt;"ชั้น"&amp;'01.ข้อมูลเบื้องต้น'!$H$2,"",IF(VLOOKUP($A84,'02.คีย์เทอม1'!$A$10:$GL$59,136,FALSE)="","",VLOOKUP($A84,'02.คีย์เทอม1'!$A$10:$GL$59,136,FALSE)))</f>
        <v/>
      </c>
      <c r="S84" s="1327" t="str">
        <f>IF($A$72&lt;&gt;"ชั้น"&amp;'01.ข้อมูลเบื้องต้น'!$H$2,"",IF(VLOOKUP($A84,'02.คีย์เทอม1'!$A$10:$GL$59,141,FALSE)="","",VLOOKUP($A84,'02.คีย์เทอม1'!$A$10:$GL$59,141,FALSE)))</f>
        <v/>
      </c>
      <c r="T84" s="1327" t="str">
        <f>IF($A$72&lt;&gt;"ชั้น"&amp;'01.ข้อมูลเบื้องต้น'!$H$2,"",IF(VLOOKUP($A84,'02.คีย์เทอม1'!$A$10:$GL$59,146,FALSE)="","",VLOOKUP($A84,'02.คีย์เทอม1'!$A$10:$GL$59,146,FALSE)))</f>
        <v/>
      </c>
      <c r="U84" s="1327" t="str">
        <f>IF($A$72&lt;&gt;"ชั้น"&amp;'01.ข้อมูลเบื้องต้น'!$H$2,"",IF(VLOOKUP($A84,'02.คีย์เทอม1'!$A$10:$GL$59,151,FALSE)="","",VLOOKUP($A84,'02.คีย์เทอม1'!$A$10:$GL$59,151,FALSE)))</f>
        <v/>
      </c>
      <c r="V84" s="1327" t="str">
        <f>IF($A$72&lt;&gt;"ชั้น"&amp;'01.ข้อมูลเบื้องต้น'!$H$2,"",IF(VLOOKUP($A84,'02.คีย์เทอม1'!$A$10:$GL$59,156,FALSE)="","",VLOOKUP($A84,'02.คีย์เทอม1'!$A$10:$GL$59,156,FALSE)))</f>
        <v/>
      </c>
      <c r="W84" s="1327" t="str">
        <f>IF($A$72&lt;&gt;"ชั้น"&amp;'01.ข้อมูลเบื้องต้น'!$H$2,"",IF(VLOOKUP($A84,'02.คีย์เทอม1'!$A$10:$GL$59,161,FALSE)="","",VLOOKUP($A84,'02.คีย์เทอม1'!$A$10:$GL$59,161,FALSE)))</f>
        <v/>
      </c>
      <c r="X84" s="1327" t="str">
        <f>IF($A$72&lt;&gt;"ชั้น"&amp;'01.ข้อมูลเบื้องต้น'!$H$2,"",IF(VLOOKUP($A84,'02.คีย์เทอม1'!$A$10:$GL$59,166,FALSE)="","",VLOOKUP($A84,'02.คีย์เทอม1'!$A$10:$GL$59,166,FALSE)))</f>
        <v/>
      </c>
      <c r="Y84" s="1327" t="str">
        <f>IF($A$72&lt;&gt;"ชั้น"&amp;'01.ข้อมูลเบื้องต้น'!$H$2,"",IF(VLOOKUP($A84,'02.คีย์เทอม1'!$A$10:$GL$59,171,FALSE)="","",VLOOKUP($A84,'02.คีย์เทอม1'!$A$10:$GL$59,171,FALSE)))</f>
        <v/>
      </c>
      <c r="Z84" s="1327" t="str">
        <f>IF($A$72&lt;&gt;"ชั้น"&amp;'01.ข้อมูลเบื้องต้น'!$H$2,"",IF(VLOOKUP($A84,'02.คีย์เทอม1'!$A$10:$GL$59,176,FALSE)="","",VLOOKUP($A84,'02.คีย์เทอม1'!$A$10:$GL$59,176,FALSE)))</f>
        <v/>
      </c>
      <c r="AA84" s="1329" t="str">
        <f>IF($A$72&lt;&gt;"ชั้น"&amp;'01.ข้อมูลเบื้องต้น'!$H$2,"",IF(VLOOKUP($A84,'02.คีย์เทอม1'!$A$10:$GL$59,181,FALSE)="","",VLOOKUP($A84,'02.คีย์เทอม1'!$A$10:$GL$59,181,FALSE)))</f>
        <v/>
      </c>
    </row>
    <row r="85" spans="1:27" ht="16.8" customHeight="1">
      <c r="A85" s="1323">
        <v>7</v>
      </c>
      <c r="B85" s="1324" t="str">
        <f>IF('2.ชื่อนักเรียน'!C17="","",'2.ชื่อนักเรียน'!C17)</f>
        <v/>
      </c>
      <c r="C85" s="1313" t="str">
        <f>IF('2.ชื่อนักเรียน'!D17="","",'2.ชื่อนักเรียน'!D17)</f>
        <v/>
      </c>
      <c r="D85" s="1314" t="str">
        <f>IF($A$72&lt;&gt;"ชั้น"&amp;'01.ข้อมูลเบื้องต้น'!$H$2,"",IF(VLOOKUP($A85,'02.คีย์เทอม1'!$A$10:$GL$59,190,FALSE)="","",VLOOKUP($A85,'02.คีย์เทอม1'!$A$10:$GL$59,190,FALSE)))</f>
        <v/>
      </c>
      <c r="E85" s="1327" t="str">
        <f>IF($A$72&lt;&gt;"ชั้น"&amp;'01.ข้อมูลเบื้องต้น'!$H$2,"",IF(VLOOKUP($A85,'02.คีย์เทอม1'!$A$10:$GL$59,194,FALSE)="","",VLOOKUP($A85,'02.คีย์เทอม1'!$A$10:$GL$59,194,FALSE)))</f>
        <v/>
      </c>
      <c r="F85" s="1329" t="str">
        <f>IF($A$72&lt;&gt;"ชั้น"&amp;'01.ข้อมูลเบื้องต้น'!$H$2,"",IF(VLOOKUP($A85,'02.คีย์เทอม1'!$A$10:$GL$59,31,FALSE)="","",VLOOKUP($A85,'02.คีย์เทอม1'!$A$10:$GL$59,31,FALSE)))</f>
        <v/>
      </c>
      <c r="G85" s="1326" t="str">
        <f>IF($A$72&lt;&gt;"ชั้น"&amp;'01.ข้อมูลเบื้องต้น'!$H$2,"",IF(VLOOKUP($A85,'02.คีย์เทอม1'!$A$10:$GL$59,61,FALSE)="","",VLOOKUP($A85,'02.คีย์เทอม1'!$A$10:$GL$59,61,FALSE)))</f>
        <v/>
      </c>
      <c r="H85" s="1327" t="str">
        <f>IF($A$72&lt;&gt;"ชั้น"&amp;'01.ข้อมูลเบื้องต้น'!$H$2,"",IF(VLOOKUP($A85,'02.คีย์เทอม1'!$A$10:$GL$59,66,FALSE)="","",VLOOKUP($A85,'02.คีย์เทอม1'!$A$10:$GL$59,66,FALSE)))</f>
        <v/>
      </c>
      <c r="I85" s="1327" t="str">
        <f>IF($A$72&lt;&gt;"ชั้น"&amp;'01.ข้อมูลเบื้องต้น'!$H$2,"",IF(VLOOKUP($A85,'02.คีย์เทอม1'!$A$10:$GL$59,71,FALSE)="","",VLOOKUP($A85,'02.คีย์เทอม1'!$A$10:$GL$59,71,FALSE)))</f>
        <v/>
      </c>
      <c r="J85" s="1327" t="str">
        <f>IF($A$72&lt;&gt;"ชั้น"&amp;'01.ข้อมูลเบื้องต้น'!$H$2,"",IF(VLOOKUP($A85,'02.คีย์เทอม1'!$A$10:$GL$59,76,FALSE)="","",VLOOKUP($A85,'02.คีย์เทอม1'!$A$10:$GL$59,76,FALSE)))</f>
        <v/>
      </c>
      <c r="K85" s="1327" t="str">
        <f>IF($A$72&lt;&gt;"ชั้น"&amp;'01.ข้อมูลเบื้องต้น'!$H$2,"",IF(VLOOKUP($A85,'02.คีย์เทอม1'!$A$10:$GL$59,81,FALSE)="","",VLOOKUP($A85,'02.คีย์เทอม1'!$A$10:$GL$59,81,FALSE)))</f>
        <v/>
      </c>
      <c r="L85" s="1328" t="str">
        <f>IF($A$72&lt;&gt;"ชั้น"&amp;'01.ข้อมูลเบื้องต้น'!$H$2,"",IF(VLOOKUP($A85,'02.คีย์เทอม1'!$A$10:$GT$59,202,FALSE)="","",VLOOKUP($A85,'02.คีย์เทอม1'!$A$10:$GT$59,202,FALSE)))</f>
        <v/>
      </c>
      <c r="M85" s="1326" t="str">
        <f>IF($A$72&lt;&gt;"ชั้น"&amp;'01.ข้อมูลเบื้องต้น'!$H$2,"",IF(VLOOKUP($A85,'02.คีย์เทอม1'!$A$10:$GL$59,111,FALSE)="","",VLOOKUP($A85,'02.คีย์เทอม1'!$A$10:$GL$59,111,FALSE)))</f>
        <v/>
      </c>
      <c r="N85" s="1327" t="str">
        <f>IF($A$72&lt;&gt;"ชั้น"&amp;'01.ข้อมูลเบื้องต้น'!$H$2,"",IF(VLOOKUP($A85,'02.คีย์เทอม1'!$A$10:$GL$59,116,FALSE)="","",VLOOKUP($A85,'02.คีย์เทอม1'!$A$10:$GL$59,116,FALSE)))</f>
        <v/>
      </c>
      <c r="O85" s="1327" t="str">
        <f>IF($A$72&lt;&gt;"ชั้น"&amp;'01.ข้อมูลเบื้องต้น'!$H$2,"",IF(VLOOKUP($A85,'02.คีย์เทอม1'!$A$10:$GL$59,121,FALSE)="","",VLOOKUP($A85,'02.คีย์เทอม1'!$A$10:$GL$59,121,FALSE)))</f>
        <v/>
      </c>
      <c r="P85" s="1327" t="str">
        <f>IF($A$72&lt;&gt;"ชั้น"&amp;'01.ข้อมูลเบื้องต้น'!$H$2,"",IF(VLOOKUP($A85,'02.คีย์เทอม1'!$A$10:$GL$59,126,FALSE)="","",VLOOKUP($A85,'02.คีย์เทอม1'!$A$10:$GL$59,126,FALSE)))</f>
        <v/>
      </c>
      <c r="Q85" s="1327" t="str">
        <f>IF($A$72&lt;&gt;"ชั้น"&amp;'01.ข้อมูลเบื้องต้น'!$H$2,"",IF(VLOOKUP($A85,'02.คีย์เทอม1'!$A$10:$GL$59,131,FALSE)="","",VLOOKUP($A85,'02.คีย์เทอม1'!$A$10:$GL$59,131,FALSE)))</f>
        <v/>
      </c>
      <c r="R85" s="1327" t="str">
        <f>IF($A$72&lt;&gt;"ชั้น"&amp;'01.ข้อมูลเบื้องต้น'!$H$2,"",IF(VLOOKUP($A85,'02.คีย์เทอม1'!$A$10:$GL$59,136,FALSE)="","",VLOOKUP($A85,'02.คีย์เทอม1'!$A$10:$GL$59,136,FALSE)))</f>
        <v/>
      </c>
      <c r="S85" s="1327" t="str">
        <f>IF($A$72&lt;&gt;"ชั้น"&amp;'01.ข้อมูลเบื้องต้น'!$H$2,"",IF(VLOOKUP($A85,'02.คีย์เทอม1'!$A$10:$GL$59,141,FALSE)="","",VLOOKUP($A85,'02.คีย์เทอม1'!$A$10:$GL$59,141,FALSE)))</f>
        <v/>
      </c>
      <c r="T85" s="1327" t="str">
        <f>IF($A$72&lt;&gt;"ชั้น"&amp;'01.ข้อมูลเบื้องต้น'!$H$2,"",IF(VLOOKUP($A85,'02.คีย์เทอม1'!$A$10:$GL$59,146,FALSE)="","",VLOOKUP($A85,'02.คีย์เทอม1'!$A$10:$GL$59,146,FALSE)))</f>
        <v/>
      </c>
      <c r="U85" s="1327" t="str">
        <f>IF($A$72&lt;&gt;"ชั้น"&amp;'01.ข้อมูลเบื้องต้น'!$H$2,"",IF(VLOOKUP($A85,'02.คีย์เทอม1'!$A$10:$GL$59,151,FALSE)="","",VLOOKUP($A85,'02.คีย์เทอม1'!$A$10:$GL$59,151,FALSE)))</f>
        <v/>
      </c>
      <c r="V85" s="1327" t="str">
        <f>IF($A$72&lt;&gt;"ชั้น"&amp;'01.ข้อมูลเบื้องต้น'!$H$2,"",IF(VLOOKUP($A85,'02.คีย์เทอม1'!$A$10:$GL$59,156,FALSE)="","",VLOOKUP($A85,'02.คีย์เทอม1'!$A$10:$GL$59,156,FALSE)))</f>
        <v/>
      </c>
      <c r="W85" s="1327" t="str">
        <f>IF($A$72&lt;&gt;"ชั้น"&amp;'01.ข้อมูลเบื้องต้น'!$H$2,"",IF(VLOOKUP($A85,'02.คีย์เทอม1'!$A$10:$GL$59,161,FALSE)="","",VLOOKUP($A85,'02.คีย์เทอม1'!$A$10:$GL$59,161,FALSE)))</f>
        <v/>
      </c>
      <c r="X85" s="1327" t="str">
        <f>IF($A$72&lt;&gt;"ชั้น"&amp;'01.ข้อมูลเบื้องต้น'!$H$2,"",IF(VLOOKUP($A85,'02.คีย์เทอม1'!$A$10:$GL$59,166,FALSE)="","",VLOOKUP($A85,'02.คีย์เทอม1'!$A$10:$GL$59,166,FALSE)))</f>
        <v/>
      </c>
      <c r="Y85" s="1327" t="str">
        <f>IF($A$72&lt;&gt;"ชั้น"&amp;'01.ข้อมูลเบื้องต้น'!$H$2,"",IF(VLOOKUP($A85,'02.คีย์เทอม1'!$A$10:$GL$59,171,FALSE)="","",VLOOKUP($A85,'02.คีย์เทอม1'!$A$10:$GL$59,171,FALSE)))</f>
        <v/>
      </c>
      <c r="Z85" s="1327" t="str">
        <f>IF($A$72&lt;&gt;"ชั้น"&amp;'01.ข้อมูลเบื้องต้น'!$H$2,"",IF(VLOOKUP($A85,'02.คีย์เทอม1'!$A$10:$GL$59,176,FALSE)="","",VLOOKUP($A85,'02.คีย์เทอม1'!$A$10:$GL$59,176,FALSE)))</f>
        <v/>
      </c>
      <c r="AA85" s="1329" t="str">
        <f>IF($A$72&lt;&gt;"ชั้น"&amp;'01.ข้อมูลเบื้องต้น'!$H$2,"",IF(VLOOKUP($A85,'02.คีย์เทอม1'!$A$10:$GL$59,181,FALSE)="","",VLOOKUP($A85,'02.คีย์เทอม1'!$A$10:$GL$59,181,FALSE)))</f>
        <v/>
      </c>
    </row>
    <row r="86" spans="1:27" ht="16.8" customHeight="1">
      <c r="A86" s="1323">
        <v>8</v>
      </c>
      <c r="B86" s="1324" t="str">
        <f>IF('2.ชื่อนักเรียน'!C18="","",'2.ชื่อนักเรียน'!C18)</f>
        <v/>
      </c>
      <c r="C86" s="1313" t="str">
        <f>IF('2.ชื่อนักเรียน'!D18="","",'2.ชื่อนักเรียน'!D18)</f>
        <v/>
      </c>
      <c r="D86" s="1314" t="str">
        <f>IF($A$72&lt;&gt;"ชั้น"&amp;'01.ข้อมูลเบื้องต้น'!$H$2,"",IF(VLOOKUP($A86,'02.คีย์เทอม1'!$A$10:$GL$59,190,FALSE)="","",VLOOKUP($A86,'02.คีย์เทอม1'!$A$10:$GL$59,190,FALSE)))</f>
        <v/>
      </c>
      <c r="E86" s="1327" t="str">
        <f>IF($A$72&lt;&gt;"ชั้น"&amp;'01.ข้อมูลเบื้องต้น'!$H$2,"",IF(VLOOKUP($A86,'02.คีย์เทอม1'!$A$10:$GL$59,194,FALSE)="","",VLOOKUP($A86,'02.คีย์เทอม1'!$A$10:$GL$59,194,FALSE)))</f>
        <v/>
      </c>
      <c r="F86" s="1329" t="str">
        <f>IF($A$72&lt;&gt;"ชั้น"&amp;'01.ข้อมูลเบื้องต้น'!$H$2,"",IF(VLOOKUP($A86,'02.คีย์เทอม1'!$A$10:$GL$59,31,FALSE)="","",VLOOKUP($A86,'02.คีย์เทอม1'!$A$10:$GL$59,31,FALSE)))</f>
        <v/>
      </c>
      <c r="G86" s="1326" t="str">
        <f>IF($A$72&lt;&gt;"ชั้น"&amp;'01.ข้อมูลเบื้องต้น'!$H$2,"",IF(VLOOKUP($A86,'02.คีย์เทอม1'!$A$10:$GL$59,61,FALSE)="","",VLOOKUP($A86,'02.คีย์เทอม1'!$A$10:$GL$59,61,FALSE)))</f>
        <v/>
      </c>
      <c r="H86" s="1327" t="str">
        <f>IF($A$72&lt;&gt;"ชั้น"&amp;'01.ข้อมูลเบื้องต้น'!$H$2,"",IF(VLOOKUP($A86,'02.คีย์เทอม1'!$A$10:$GL$59,66,FALSE)="","",VLOOKUP($A86,'02.คีย์เทอม1'!$A$10:$GL$59,66,FALSE)))</f>
        <v/>
      </c>
      <c r="I86" s="1327" t="str">
        <f>IF($A$72&lt;&gt;"ชั้น"&amp;'01.ข้อมูลเบื้องต้น'!$H$2,"",IF(VLOOKUP($A86,'02.คีย์เทอม1'!$A$10:$GL$59,71,FALSE)="","",VLOOKUP($A86,'02.คีย์เทอม1'!$A$10:$GL$59,71,FALSE)))</f>
        <v/>
      </c>
      <c r="J86" s="1327" t="str">
        <f>IF($A$72&lt;&gt;"ชั้น"&amp;'01.ข้อมูลเบื้องต้น'!$H$2,"",IF(VLOOKUP($A86,'02.คีย์เทอม1'!$A$10:$GL$59,76,FALSE)="","",VLOOKUP($A86,'02.คีย์เทอม1'!$A$10:$GL$59,76,FALSE)))</f>
        <v/>
      </c>
      <c r="K86" s="1327" t="str">
        <f>IF($A$72&lt;&gt;"ชั้น"&amp;'01.ข้อมูลเบื้องต้น'!$H$2,"",IF(VLOOKUP($A86,'02.คีย์เทอม1'!$A$10:$GL$59,81,FALSE)="","",VLOOKUP($A86,'02.คีย์เทอม1'!$A$10:$GL$59,81,FALSE)))</f>
        <v/>
      </c>
      <c r="L86" s="1328" t="str">
        <f>IF($A$72&lt;&gt;"ชั้น"&amp;'01.ข้อมูลเบื้องต้น'!$H$2,"",IF(VLOOKUP($A86,'02.คีย์เทอม1'!$A$10:$GT$59,202,FALSE)="","",VLOOKUP($A86,'02.คีย์เทอม1'!$A$10:$GT$59,202,FALSE)))</f>
        <v/>
      </c>
      <c r="M86" s="1326" t="str">
        <f>IF($A$72&lt;&gt;"ชั้น"&amp;'01.ข้อมูลเบื้องต้น'!$H$2,"",IF(VLOOKUP($A86,'02.คีย์เทอม1'!$A$10:$GL$59,111,FALSE)="","",VLOOKUP($A86,'02.คีย์เทอม1'!$A$10:$GL$59,111,FALSE)))</f>
        <v/>
      </c>
      <c r="N86" s="1327" t="str">
        <f>IF($A$72&lt;&gt;"ชั้น"&amp;'01.ข้อมูลเบื้องต้น'!$H$2,"",IF(VLOOKUP($A86,'02.คีย์เทอม1'!$A$10:$GL$59,116,FALSE)="","",VLOOKUP($A86,'02.คีย์เทอม1'!$A$10:$GL$59,116,FALSE)))</f>
        <v/>
      </c>
      <c r="O86" s="1327" t="str">
        <f>IF($A$72&lt;&gt;"ชั้น"&amp;'01.ข้อมูลเบื้องต้น'!$H$2,"",IF(VLOOKUP($A86,'02.คีย์เทอม1'!$A$10:$GL$59,121,FALSE)="","",VLOOKUP($A86,'02.คีย์เทอม1'!$A$10:$GL$59,121,FALSE)))</f>
        <v/>
      </c>
      <c r="P86" s="1327" t="str">
        <f>IF($A$72&lt;&gt;"ชั้น"&amp;'01.ข้อมูลเบื้องต้น'!$H$2,"",IF(VLOOKUP($A86,'02.คีย์เทอม1'!$A$10:$GL$59,126,FALSE)="","",VLOOKUP($A86,'02.คีย์เทอม1'!$A$10:$GL$59,126,FALSE)))</f>
        <v/>
      </c>
      <c r="Q86" s="1327" t="str">
        <f>IF($A$72&lt;&gt;"ชั้น"&amp;'01.ข้อมูลเบื้องต้น'!$H$2,"",IF(VLOOKUP($A86,'02.คีย์เทอม1'!$A$10:$GL$59,131,FALSE)="","",VLOOKUP($A86,'02.คีย์เทอม1'!$A$10:$GL$59,131,FALSE)))</f>
        <v/>
      </c>
      <c r="R86" s="1327" t="str">
        <f>IF($A$72&lt;&gt;"ชั้น"&amp;'01.ข้อมูลเบื้องต้น'!$H$2,"",IF(VLOOKUP($A86,'02.คีย์เทอม1'!$A$10:$GL$59,136,FALSE)="","",VLOOKUP($A86,'02.คีย์เทอม1'!$A$10:$GL$59,136,FALSE)))</f>
        <v/>
      </c>
      <c r="S86" s="1327" t="str">
        <f>IF($A$72&lt;&gt;"ชั้น"&amp;'01.ข้อมูลเบื้องต้น'!$H$2,"",IF(VLOOKUP($A86,'02.คีย์เทอม1'!$A$10:$GL$59,141,FALSE)="","",VLOOKUP($A86,'02.คีย์เทอม1'!$A$10:$GL$59,141,FALSE)))</f>
        <v/>
      </c>
      <c r="T86" s="1327" t="str">
        <f>IF($A$72&lt;&gt;"ชั้น"&amp;'01.ข้อมูลเบื้องต้น'!$H$2,"",IF(VLOOKUP($A86,'02.คีย์เทอม1'!$A$10:$GL$59,146,FALSE)="","",VLOOKUP($A86,'02.คีย์เทอม1'!$A$10:$GL$59,146,FALSE)))</f>
        <v/>
      </c>
      <c r="U86" s="1327" t="str">
        <f>IF($A$72&lt;&gt;"ชั้น"&amp;'01.ข้อมูลเบื้องต้น'!$H$2,"",IF(VLOOKUP($A86,'02.คีย์เทอม1'!$A$10:$GL$59,151,FALSE)="","",VLOOKUP($A86,'02.คีย์เทอม1'!$A$10:$GL$59,151,FALSE)))</f>
        <v/>
      </c>
      <c r="V86" s="1327" t="str">
        <f>IF($A$72&lt;&gt;"ชั้น"&amp;'01.ข้อมูลเบื้องต้น'!$H$2,"",IF(VLOOKUP($A86,'02.คีย์เทอม1'!$A$10:$GL$59,156,FALSE)="","",VLOOKUP($A86,'02.คีย์เทอม1'!$A$10:$GL$59,156,FALSE)))</f>
        <v/>
      </c>
      <c r="W86" s="1327" t="str">
        <f>IF($A$72&lt;&gt;"ชั้น"&amp;'01.ข้อมูลเบื้องต้น'!$H$2,"",IF(VLOOKUP($A86,'02.คีย์เทอม1'!$A$10:$GL$59,161,FALSE)="","",VLOOKUP($A86,'02.คีย์เทอม1'!$A$10:$GL$59,161,FALSE)))</f>
        <v/>
      </c>
      <c r="X86" s="1327" t="str">
        <f>IF($A$72&lt;&gt;"ชั้น"&amp;'01.ข้อมูลเบื้องต้น'!$H$2,"",IF(VLOOKUP($A86,'02.คีย์เทอม1'!$A$10:$GL$59,166,FALSE)="","",VLOOKUP($A86,'02.คีย์เทอม1'!$A$10:$GL$59,166,FALSE)))</f>
        <v/>
      </c>
      <c r="Y86" s="1327" t="str">
        <f>IF($A$72&lt;&gt;"ชั้น"&amp;'01.ข้อมูลเบื้องต้น'!$H$2,"",IF(VLOOKUP($A86,'02.คีย์เทอม1'!$A$10:$GL$59,171,FALSE)="","",VLOOKUP($A86,'02.คีย์เทอม1'!$A$10:$GL$59,171,FALSE)))</f>
        <v/>
      </c>
      <c r="Z86" s="1327" t="str">
        <f>IF($A$72&lt;&gt;"ชั้น"&amp;'01.ข้อมูลเบื้องต้น'!$H$2,"",IF(VLOOKUP($A86,'02.คีย์เทอม1'!$A$10:$GL$59,176,FALSE)="","",VLOOKUP($A86,'02.คีย์เทอม1'!$A$10:$GL$59,176,FALSE)))</f>
        <v/>
      </c>
      <c r="AA86" s="1329" t="str">
        <f>IF($A$72&lt;&gt;"ชั้น"&amp;'01.ข้อมูลเบื้องต้น'!$H$2,"",IF(VLOOKUP($A86,'02.คีย์เทอม1'!$A$10:$GL$59,181,FALSE)="","",VLOOKUP($A86,'02.คีย์เทอม1'!$A$10:$GL$59,181,FALSE)))</f>
        <v/>
      </c>
    </row>
    <row r="87" spans="1:27" ht="16.8" customHeight="1">
      <c r="A87" s="1323">
        <v>9</v>
      </c>
      <c r="B87" s="1324" t="str">
        <f>IF('2.ชื่อนักเรียน'!C19="","",'2.ชื่อนักเรียน'!C19)</f>
        <v/>
      </c>
      <c r="C87" s="1313" t="str">
        <f>IF('2.ชื่อนักเรียน'!D19="","",'2.ชื่อนักเรียน'!D19)</f>
        <v/>
      </c>
      <c r="D87" s="1314" t="str">
        <f>IF($A$72&lt;&gt;"ชั้น"&amp;'01.ข้อมูลเบื้องต้น'!$H$2,"",IF(VLOOKUP($A87,'02.คีย์เทอม1'!$A$10:$GL$59,190,FALSE)="","",VLOOKUP($A87,'02.คีย์เทอม1'!$A$10:$GL$59,190,FALSE)))</f>
        <v/>
      </c>
      <c r="E87" s="1327" t="str">
        <f>IF($A$72&lt;&gt;"ชั้น"&amp;'01.ข้อมูลเบื้องต้น'!$H$2,"",IF(VLOOKUP($A87,'02.คีย์เทอม1'!$A$10:$GL$59,194,FALSE)="","",VLOOKUP($A87,'02.คีย์เทอม1'!$A$10:$GL$59,194,FALSE)))</f>
        <v/>
      </c>
      <c r="F87" s="1329" t="str">
        <f>IF($A$72&lt;&gt;"ชั้น"&amp;'01.ข้อมูลเบื้องต้น'!$H$2,"",IF(VLOOKUP($A87,'02.คีย์เทอม1'!$A$10:$GL$59,31,FALSE)="","",VLOOKUP($A87,'02.คีย์เทอม1'!$A$10:$GL$59,31,FALSE)))</f>
        <v/>
      </c>
      <c r="G87" s="1326" t="str">
        <f>IF($A$72&lt;&gt;"ชั้น"&amp;'01.ข้อมูลเบื้องต้น'!$H$2,"",IF(VLOOKUP($A87,'02.คีย์เทอม1'!$A$10:$GL$59,61,FALSE)="","",VLOOKUP($A87,'02.คีย์เทอม1'!$A$10:$GL$59,61,FALSE)))</f>
        <v/>
      </c>
      <c r="H87" s="1327" t="str">
        <f>IF($A$72&lt;&gt;"ชั้น"&amp;'01.ข้อมูลเบื้องต้น'!$H$2,"",IF(VLOOKUP($A87,'02.คีย์เทอม1'!$A$10:$GL$59,66,FALSE)="","",VLOOKUP($A87,'02.คีย์เทอม1'!$A$10:$GL$59,66,FALSE)))</f>
        <v/>
      </c>
      <c r="I87" s="1327" t="str">
        <f>IF($A$72&lt;&gt;"ชั้น"&amp;'01.ข้อมูลเบื้องต้น'!$H$2,"",IF(VLOOKUP($A87,'02.คีย์เทอม1'!$A$10:$GL$59,71,FALSE)="","",VLOOKUP($A87,'02.คีย์เทอม1'!$A$10:$GL$59,71,FALSE)))</f>
        <v/>
      </c>
      <c r="J87" s="1327" t="str">
        <f>IF($A$72&lt;&gt;"ชั้น"&amp;'01.ข้อมูลเบื้องต้น'!$H$2,"",IF(VLOOKUP($A87,'02.คีย์เทอม1'!$A$10:$GL$59,76,FALSE)="","",VLOOKUP($A87,'02.คีย์เทอม1'!$A$10:$GL$59,76,FALSE)))</f>
        <v/>
      </c>
      <c r="K87" s="1327" t="str">
        <f>IF($A$72&lt;&gt;"ชั้น"&amp;'01.ข้อมูลเบื้องต้น'!$H$2,"",IF(VLOOKUP($A87,'02.คีย์เทอม1'!$A$10:$GL$59,81,FALSE)="","",VLOOKUP($A87,'02.คีย์เทอม1'!$A$10:$GL$59,81,FALSE)))</f>
        <v/>
      </c>
      <c r="L87" s="1328" t="str">
        <f>IF($A$72&lt;&gt;"ชั้น"&amp;'01.ข้อมูลเบื้องต้น'!$H$2,"",IF(VLOOKUP($A87,'02.คีย์เทอม1'!$A$10:$GT$59,202,FALSE)="","",VLOOKUP($A87,'02.คีย์เทอม1'!$A$10:$GT$59,202,FALSE)))</f>
        <v/>
      </c>
      <c r="M87" s="1326" t="str">
        <f>IF($A$72&lt;&gt;"ชั้น"&amp;'01.ข้อมูลเบื้องต้น'!$H$2,"",IF(VLOOKUP($A87,'02.คีย์เทอม1'!$A$10:$GL$59,111,FALSE)="","",VLOOKUP($A87,'02.คีย์เทอม1'!$A$10:$GL$59,111,FALSE)))</f>
        <v/>
      </c>
      <c r="N87" s="1327" t="str">
        <f>IF($A$72&lt;&gt;"ชั้น"&amp;'01.ข้อมูลเบื้องต้น'!$H$2,"",IF(VLOOKUP($A87,'02.คีย์เทอม1'!$A$10:$GL$59,116,FALSE)="","",VLOOKUP($A87,'02.คีย์เทอม1'!$A$10:$GL$59,116,FALSE)))</f>
        <v/>
      </c>
      <c r="O87" s="1327" t="str">
        <f>IF($A$72&lt;&gt;"ชั้น"&amp;'01.ข้อมูลเบื้องต้น'!$H$2,"",IF(VLOOKUP($A87,'02.คีย์เทอม1'!$A$10:$GL$59,121,FALSE)="","",VLOOKUP($A87,'02.คีย์เทอม1'!$A$10:$GL$59,121,FALSE)))</f>
        <v/>
      </c>
      <c r="P87" s="1327" t="str">
        <f>IF($A$72&lt;&gt;"ชั้น"&amp;'01.ข้อมูลเบื้องต้น'!$H$2,"",IF(VLOOKUP($A87,'02.คีย์เทอม1'!$A$10:$GL$59,126,FALSE)="","",VLOOKUP($A87,'02.คีย์เทอม1'!$A$10:$GL$59,126,FALSE)))</f>
        <v/>
      </c>
      <c r="Q87" s="1327" t="str">
        <f>IF($A$72&lt;&gt;"ชั้น"&amp;'01.ข้อมูลเบื้องต้น'!$H$2,"",IF(VLOOKUP($A87,'02.คีย์เทอม1'!$A$10:$GL$59,131,FALSE)="","",VLOOKUP($A87,'02.คีย์เทอม1'!$A$10:$GL$59,131,FALSE)))</f>
        <v/>
      </c>
      <c r="R87" s="1327" t="str">
        <f>IF($A$72&lt;&gt;"ชั้น"&amp;'01.ข้อมูลเบื้องต้น'!$H$2,"",IF(VLOOKUP($A87,'02.คีย์เทอม1'!$A$10:$GL$59,136,FALSE)="","",VLOOKUP($A87,'02.คีย์เทอม1'!$A$10:$GL$59,136,FALSE)))</f>
        <v/>
      </c>
      <c r="S87" s="1327" t="str">
        <f>IF($A$72&lt;&gt;"ชั้น"&amp;'01.ข้อมูลเบื้องต้น'!$H$2,"",IF(VLOOKUP($A87,'02.คีย์เทอม1'!$A$10:$GL$59,141,FALSE)="","",VLOOKUP($A87,'02.คีย์เทอม1'!$A$10:$GL$59,141,FALSE)))</f>
        <v/>
      </c>
      <c r="T87" s="1327" t="str">
        <f>IF($A$72&lt;&gt;"ชั้น"&amp;'01.ข้อมูลเบื้องต้น'!$H$2,"",IF(VLOOKUP($A87,'02.คีย์เทอม1'!$A$10:$GL$59,146,FALSE)="","",VLOOKUP($A87,'02.คีย์เทอม1'!$A$10:$GL$59,146,FALSE)))</f>
        <v/>
      </c>
      <c r="U87" s="1327" t="str">
        <f>IF($A$72&lt;&gt;"ชั้น"&amp;'01.ข้อมูลเบื้องต้น'!$H$2,"",IF(VLOOKUP($A87,'02.คีย์เทอม1'!$A$10:$GL$59,151,FALSE)="","",VLOOKUP($A87,'02.คีย์เทอม1'!$A$10:$GL$59,151,FALSE)))</f>
        <v/>
      </c>
      <c r="V87" s="1327" t="str">
        <f>IF($A$72&lt;&gt;"ชั้น"&amp;'01.ข้อมูลเบื้องต้น'!$H$2,"",IF(VLOOKUP($A87,'02.คีย์เทอม1'!$A$10:$GL$59,156,FALSE)="","",VLOOKUP($A87,'02.คีย์เทอม1'!$A$10:$GL$59,156,FALSE)))</f>
        <v/>
      </c>
      <c r="W87" s="1327" t="str">
        <f>IF($A$72&lt;&gt;"ชั้น"&amp;'01.ข้อมูลเบื้องต้น'!$H$2,"",IF(VLOOKUP($A87,'02.คีย์เทอม1'!$A$10:$GL$59,161,FALSE)="","",VLOOKUP($A87,'02.คีย์เทอม1'!$A$10:$GL$59,161,FALSE)))</f>
        <v/>
      </c>
      <c r="X87" s="1327" t="str">
        <f>IF($A$72&lt;&gt;"ชั้น"&amp;'01.ข้อมูลเบื้องต้น'!$H$2,"",IF(VLOOKUP($A87,'02.คีย์เทอม1'!$A$10:$GL$59,166,FALSE)="","",VLOOKUP($A87,'02.คีย์เทอม1'!$A$10:$GL$59,166,FALSE)))</f>
        <v/>
      </c>
      <c r="Y87" s="1327" t="str">
        <f>IF($A$72&lt;&gt;"ชั้น"&amp;'01.ข้อมูลเบื้องต้น'!$H$2,"",IF(VLOOKUP($A87,'02.คีย์เทอม1'!$A$10:$GL$59,171,FALSE)="","",VLOOKUP($A87,'02.คีย์เทอม1'!$A$10:$GL$59,171,FALSE)))</f>
        <v/>
      </c>
      <c r="Z87" s="1327" t="str">
        <f>IF($A$72&lt;&gt;"ชั้น"&amp;'01.ข้อมูลเบื้องต้น'!$H$2,"",IF(VLOOKUP($A87,'02.คีย์เทอม1'!$A$10:$GL$59,176,FALSE)="","",VLOOKUP($A87,'02.คีย์เทอม1'!$A$10:$GL$59,176,FALSE)))</f>
        <v/>
      </c>
      <c r="AA87" s="1329" t="str">
        <f>IF($A$72&lt;&gt;"ชั้น"&amp;'01.ข้อมูลเบื้องต้น'!$H$2,"",IF(VLOOKUP($A87,'02.คีย์เทอม1'!$A$10:$GL$59,181,FALSE)="","",VLOOKUP($A87,'02.คีย์เทอม1'!$A$10:$GL$59,181,FALSE)))</f>
        <v/>
      </c>
    </row>
    <row r="88" spans="1:27" ht="16.8" customHeight="1">
      <c r="A88" s="1323">
        <v>10</v>
      </c>
      <c r="B88" s="1324" t="str">
        <f>IF('2.ชื่อนักเรียน'!C20="","",'2.ชื่อนักเรียน'!C20)</f>
        <v/>
      </c>
      <c r="C88" s="1313" t="str">
        <f>IF('2.ชื่อนักเรียน'!D20="","",'2.ชื่อนักเรียน'!D20)</f>
        <v/>
      </c>
      <c r="D88" s="1314" t="str">
        <f>IF($A$72&lt;&gt;"ชั้น"&amp;'01.ข้อมูลเบื้องต้น'!$H$2,"",IF(VLOOKUP($A88,'02.คีย์เทอม1'!$A$10:$GL$59,190,FALSE)="","",VLOOKUP($A88,'02.คีย์เทอม1'!$A$10:$GL$59,190,FALSE)))</f>
        <v/>
      </c>
      <c r="E88" s="1327" t="str">
        <f>IF($A$72&lt;&gt;"ชั้น"&amp;'01.ข้อมูลเบื้องต้น'!$H$2,"",IF(VLOOKUP($A88,'02.คีย์เทอม1'!$A$10:$GL$59,194,FALSE)="","",VLOOKUP($A88,'02.คีย์เทอม1'!$A$10:$GL$59,194,FALSE)))</f>
        <v/>
      </c>
      <c r="F88" s="1329" t="str">
        <f>IF($A$72&lt;&gt;"ชั้น"&amp;'01.ข้อมูลเบื้องต้น'!$H$2,"",IF(VLOOKUP($A88,'02.คีย์เทอม1'!$A$10:$GL$59,31,FALSE)="","",VLOOKUP($A88,'02.คีย์เทอม1'!$A$10:$GL$59,31,FALSE)))</f>
        <v/>
      </c>
      <c r="G88" s="1326" t="str">
        <f>IF($A$72&lt;&gt;"ชั้น"&amp;'01.ข้อมูลเบื้องต้น'!$H$2,"",IF(VLOOKUP($A88,'02.คีย์เทอม1'!$A$10:$GL$59,61,FALSE)="","",VLOOKUP($A88,'02.คีย์เทอม1'!$A$10:$GL$59,61,FALSE)))</f>
        <v/>
      </c>
      <c r="H88" s="1327" t="str">
        <f>IF($A$72&lt;&gt;"ชั้น"&amp;'01.ข้อมูลเบื้องต้น'!$H$2,"",IF(VLOOKUP($A88,'02.คีย์เทอม1'!$A$10:$GL$59,66,FALSE)="","",VLOOKUP($A88,'02.คีย์เทอม1'!$A$10:$GL$59,66,FALSE)))</f>
        <v/>
      </c>
      <c r="I88" s="1327" t="str">
        <f>IF($A$72&lt;&gt;"ชั้น"&amp;'01.ข้อมูลเบื้องต้น'!$H$2,"",IF(VLOOKUP($A88,'02.คีย์เทอม1'!$A$10:$GL$59,71,FALSE)="","",VLOOKUP($A88,'02.คีย์เทอม1'!$A$10:$GL$59,71,FALSE)))</f>
        <v/>
      </c>
      <c r="J88" s="1327" t="str">
        <f>IF($A$72&lt;&gt;"ชั้น"&amp;'01.ข้อมูลเบื้องต้น'!$H$2,"",IF(VLOOKUP($A88,'02.คีย์เทอม1'!$A$10:$GL$59,76,FALSE)="","",VLOOKUP($A88,'02.คีย์เทอม1'!$A$10:$GL$59,76,FALSE)))</f>
        <v/>
      </c>
      <c r="K88" s="1327" t="str">
        <f>IF($A$72&lt;&gt;"ชั้น"&amp;'01.ข้อมูลเบื้องต้น'!$H$2,"",IF(VLOOKUP($A88,'02.คีย์เทอม1'!$A$10:$GL$59,81,FALSE)="","",VLOOKUP($A88,'02.คีย์เทอม1'!$A$10:$GL$59,81,FALSE)))</f>
        <v/>
      </c>
      <c r="L88" s="1328" t="str">
        <f>IF($A$72&lt;&gt;"ชั้น"&amp;'01.ข้อมูลเบื้องต้น'!$H$2,"",IF(VLOOKUP($A88,'02.คีย์เทอม1'!$A$10:$GT$59,202,FALSE)="","",VLOOKUP($A88,'02.คีย์เทอม1'!$A$10:$GT$59,202,FALSE)))</f>
        <v/>
      </c>
      <c r="M88" s="1326" t="str">
        <f>IF($A$72&lt;&gt;"ชั้น"&amp;'01.ข้อมูลเบื้องต้น'!$H$2,"",IF(VLOOKUP($A88,'02.คีย์เทอม1'!$A$10:$GL$59,111,FALSE)="","",VLOOKUP($A88,'02.คีย์เทอม1'!$A$10:$GL$59,111,FALSE)))</f>
        <v/>
      </c>
      <c r="N88" s="1327" t="str">
        <f>IF($A$72&lt;&gt;"ชั้น"&amp;'01.ข้อมูลเบื้องต้น'!$H$2,"",IF(VLOOKUP($A88,'02.คีย์เทอม1'!$A$10:$GL$59,116,FALSE)="","",VLOOKUP($A88,'02.คีย์เทอม1'!$A$10:$GL$59,116,FALSE)))</f>
        <v/>
      </c>
      <c r="O88" s="1327" t="str">
        <f>IF($A$72&lt;&gt;"ชั้น"&amp;'01.ข้อมูลเบื้องต้น'!$H$2,"",IF(VLOOKUP($A88,'02.คีย์เทอม1'!$A$10:$GL$59,121,FALSE)="","",VLOOKUP($A88,'02.คีย์เทอม1'!$A$10:$GL$59,121,FALSE)))</f>
        <v/>
      </c>
      <c r="P88" s="1327" t="str">
        <f>IF($A$72&lt;&gt;"ชั้น"&amp;'01.ข้อมูลเบื้องต้น'!$H$2,"",IF(VLOOKUP($A88,'02.คีย์เทอม1'!$A$10:$GL$59,126,FALSE)="","",VLOOKUP($A88,'02.คีย์เทอม1'!$A$10:$GL$59,126,FALSE)))</f>
        <v/>
      </c>
      <c r="Q88" s="1327" t="str">
        <f>IF($A$72&lt;&gt;"ชั้น"&amp;'01.ข้อมูลเบื้องต้น'!$H$2,"",IF(VLOOKUP($A88,'02.คีย์เทอม1'!$A$10:$GL$59,131,FALSE)="","",VLOOKUP($A88,'02.คีย์เทอม1'!$A$10:$GL$59,131,FALSE)))</f>
        <v/>
      </c>
      <c r="R88" s="1327" t="str">
        <f>IF($A$72&lt;&gt;"ชั้น"&amp;'01.ข้อมูลเบื้องต้น'!$H$2,"",IF(VLOOKUP($A88,'02.คีย์เทอม1'!$A$10:$GL$59,136,FALSE)="","",VLOOKUP($A88,'02.คีย์เทอม1'!$A$10:$GL$59,136,FALSE)))</f>
        <v/>
      </c>
      <c r="S88" s="1327" t="str">
        <f>IF($A$72&lt;&gt;"ชั้น"&amp;'01.ข้อมูลเบื้องต้น'!$H$2,"",IF(VLOOKUP($A88,'02.คีย์เทอม1'!$A$10:$GL$59,141,FALSE)="","",VLOOKUP($A88,'02.คีย์เทอม1'!$A$10:$GL$59,141,FALSE)))</f>
        <v/>
      </c>
      <c r="T88" s="1327" t="str">
        <f>IF($A$72&lt;&gt;"ชั้น"&amp;'01.ข้อมูลเบื้องต้น'!$H$2,"",IF(VLOOKUP($A88,'02.คีย์เทอม1'!$A$10:$GL$59,146,FALSE)="","",VLOOKUP($A88,'02.คีย์เทอม1'!$A$10:$GL$59,146,FALSE)))</f>
        <v/>
      </c>
      <c r="U88" s="1327" t="str">
        <f>IF($A$72&lt;&gt;"ชั้น"&amp;'01.ข้อมูลเบื้องต้น'!$H$2,"",IF(VLOOKUP($A88,'02.คีย์เทอม1'!$A$10:$GL$59,151,FALSE)="","",VLOOKUP($A88,'02.คีย์เทอม1'!$A$10:$GL$59,151,FALSE)))</f>
        <v/>
      </c>
      <c r="V88" s="1327" t="str">
        <f>IF($A$72&lt;&gt;"ชั้น"&amp;'01.ข้อมูลเบื้องต้น'!$H$2,"",IF(VLOOKUP($A88,'02.คีย์เทอม1'!$A$10:$GL$59,156,FALSE)="","",VLOOKUP($A88,'02.คีย์เทอม1'!$A$10:$GL$59,156,FALSE)))</f>
        <v/>
      </c>
      <c r="W88" s="1327" t="str">
        <f>IF($A$72&lt;&gt;"ชั้น"&amp;'01.ข้อมูลเบื้องต้น'!$H$2,"",IF(VLOOKUP($A88,'02.คีย์เทอม1'!$A$10:$GL$59,161,FALSE)="","",VLOOKUP($A88,'02.คีย์เทอม1'!$A$10:$GL$59,161,FALSE)))</f>
        <v/>
      </c>
      <c r="X88" s="1327" t="str">
        <f>IF($A$72&lt;&gt;"ชั้น"&amp;'01.ข้อมูลเบื้องต้น'!$H$2,"",IF(VLOOKUP($A88,'02.คีย์เทอม1'!$A$10:$GL$59,166,FALSE)="","",VLOOKUP($A88,'02.คีย์เทอม1'!$A$10:$GL$59,166,FALSE)))</f>
        <v/>
      </c>
      <c r="Y88" s="1327" t="str">
        <f>IF($A$72&lt;&gt;"ชั้น"&amp;'01.ข้อมูลเบื้องต้น'!$H$2,"",IF(VLOOKUP($A88,'02.คีย์เทอม1'!$A$10:$GL$59,171,FALSE)="","",VLOOKUP($A88,'02.คีย์เทอม1'!$A$10:$GL$59,171,FALSE)))</f>
        <v/>
      </c>
      <c r="Z88" s="1327" t="str">
        <f>IF($A$72&lt;&gt;"ชั้น"&amp;'01.ข้อมูลเบื้องต้น'!$H$2,"",IF(VLOOKUP($A88,'02.คีย์เทอม1'!$A$10:$GL$59,176,FALSE)="","",VLOOKUP($A88,'02.คีย์เทอม1'!$A$10:$GL$59,176,FALSE)))</f>
        <v/>
      </c>
      <c r="AA88" s="1329" t="str">
        <f>IF($A$72&lt;&gt;"ชั้น"&amp;'01.ข้อมูลเบื้องต้น'!$H$2,"",IF(VLOOKUP($A88,'02.คีย์เทอม1'!$A$10:$GL$59,181,FALSE)="","",VLOOKUP($A88,'02.คีย์เทอม1'!$A$10:$GL$59,181,FALSE)))</f>
        <v/>
      </c>
    </row>
    <row r="89" spans="1:27" ht="16.8" customHeight="1">
      <c r="A89" s="1323">
        <v>11</v>
      </c>
      <c r="B89" s="1324" t="str">
        <f>IF('2.ชื่อนักเรียน'!C21="","",'2.ชื่อนักเรียน'!C21)</f>
        <v/>
      </c>
      <c r="C89" s="1313" t="str">
        <f>IF('2.ชื่อนักเรียน'!D21="","",'2.ชื่อนักเรียน'!D21)</f>
        <v/>
      </c>
      <c r="D89" s="1314" t="str">
        <f>IF($A$72&lt;&gt;"ชั้น"&amp;'01.ข้อมูลเบื้องต้น'!$H$2,"",IF(VLOOKUP($A89,'02.คีย์เทอม1'!$A$10:$GL$59,190,FALSE)="","",VLOOKUP($A89,'02.คีย์เทอม1'!$A$10:$GL$59,190,FALSE)))</f>
        <v/>
      </c>
      <c r="E89" s="1327" t="str">
        <f>IF($A$72&lt;&gt;"ชั้น"&amp;'01.ข้อมูลเบื้องต้น'!$H$2,"",IF(VLOOKUP($A89,'02.คีย์เทอม1'!$A$10:$GL$59,194,FALSE)="","",VLOOKUP($A89,'02.คีย์เทอม1'!$A$10:$GL$59,194,FALSE)))</f>
        <v/>
      </c>
      <c r="F89" s="1329" t="str">
        <f>IF($A$72&lt;&gt;"ชั้น"&amp;'01.ข้อมูลเบื้องต้น'!$H$2,"",IF(VLOOKUP($A89,'02.คีย์เทอม1'!$A$10:$GL$59,31,FALSE)="","",VLOOKUP($A89,'02.คีย์เทอม1'!$A$10:$GL$59,31,FALSE)))</f>
        <v/>
      </c>
      <c r="G89" s="1326" t="str">
        <f>IF($A$72&lt;&gt;"ชั้น"&amp;'01.ข้อมูลเบื้องต้น'!$H$2,"",IF(VLOOKUP($A89,'02.คีย์เทอม1'!$A$10:$GL$59,61,FALSE)="","",VLOOKUP($A89,'02.คีย์เทอม1'!$A$10:$GL$59,61,FALSE)))</f>
        <v/>
      </c>
      <c r="H89" s="1327" t="str">
        <f>IF($A$72&lt;&gt;"ชั้น"&amp;'01.ข้อมูลเบื้องต้น'!$H$2,"",IF(VLOOKUP($A89,'02.คีย์เทอม1'!$A$10:$GL$59,66,FALSE)="","",VLOOKUP($A89,'02.คีย์เทอม1'!$A$10:$GL$59,66,FALSE)))</f>
        <v/>
      </c>
      <c r="I89" s="1327" t="str">
        <f>IF($A$72&lt;&gt;"ชั้น"&amp;'01.ข้อมูลเบื้องต้น'!$H$2,"",IF(VLOOKUP($A89,'02.คีย์เทอม1'!$A$10:$GL$59,71,FALSE)="","",VLOOKUP($A89,'02.คีย์เทอม1'!$A$10:$GL$59,71,FALSE)))</f>
        <v/>
      </c>
      <c r="J89" s="1327" t="str">
        <f>IF($A$72&lt;&gt;"ชั้น"&amp;'01.ข้อมูลเบื้องต้น'!$H$2,"",IF(VLOOKUP($A89,'02.คีย์เทอม1'!$A$10:$GL$59,76,FALSE)="","",VLOOKUP($A89,'02.คีย์เทอม1'!$A$10:$GL$59,76,FALSE)))</f>
        <v/>
      </c>
      <c r="K89" s="1327" t="str">
        <f>IF($A$72&lt;&gt;"ชั้น"&amp;'01.ข้อมูลเบื้องต้น'!$H$2,"",IF(VLOOKUP($A89,'02.คีย์เทอม1'!$A$10:$GL$59,81,FALSE)="","",VLOOKUP($A89,'02.คีย์เทอม1'!$A$10:$GL$59,81,FALSE)))</f>
        <v/>
      </c>
      <c r="L89" s="1328" t="str">
        <f>IF($A$72&lt;&gt;"ชั้น"&amp;'01.ข้อมูลเบื้องต้น'!$H$2,"",IF(VLOOKUP($A89,'02.คีย์เทอม1'!$A$10:$GT$59,202,FALSE)="","",VLOOKUP($A89,'02.คีย์เทอม1'!$A$10:$GT$59,202,FALSE)))</f>
        <v/>
      </c>
      <c r="M89" s="1326" t="str">
        <f>IF($A$72&lt;&gt;"ชั้น"&amp;'01.ข้อมูลเบื้องต้น'!$H$2,"",IF(VLOOKUP($A89,'02.คีย์เทอม1'!$A$10:$GL$59,111,FALSE)="","",VLOOKUP($A89,'02.คีย์เทอม1'!$A$10:$GL$59,111,FALSE)))</f>
        <v/>
      </c>
      <c r="N89" s="1327" t="str">
        <f>IF($A$72&lt;&gt;"ชั้น"&amp;'01.ข้อมูลเบื้องต้น'!$H$2,"",IF(VLOOKUP($A89,'02.คีย์เทอม1'!$A$10:$GL$59,116,FALSE)="","",VLOOKUP($A89,'02.คีย์เทอม1'!$A$10:$GL$59,116,FALSE)))</f>
        <v/>
      </c>
      <c r="O89" s="1327" t="str">
        <f>IF($A$72&lt;&gt;"ชั้น"&amp;'01.ข้อมูลเบื้องต้น'!$H$2,"",IF(VLOOKUP($A89,'02.คีย์เทอม1'!$A$10:$GL$59,121,FALSE)="","",VLOOKUP($A89,'02.คีย์เทอม1'!$A$10:$GL$59,121,FALSE)))</f>
        <v/>
      </c>
      <c r="P89" s="1327" t="str">
        <f>IF($A$72&lt;&gt;"ชั้น"&amp;'01.ข้อมูลเบื้องต้น'!$H$2,"",IF(VLOOKUP($A89,'02.คีย์เทอม1'!$A$10:$GL$59,126,FALSE)="","",VLOOKUP($A89,'02.คีย์เทอม1'!$A$10:$GL$59,126,FALSE)))</f>
        <v/>
      </c>
      <c r="Q89" s="1327" t="str">
        <f>IF($A$72&lt;&gt;"ชั้น"&amp;'01.ข้อมูลเบื้องต้น'!$H$2,"",IF(VLOOKUP($A89,'02.คีย์เทอม1'!$A$10:$GL$59,131,FALSE)="","",VLOOKUP($A89,'02.คีย์เทอม1'!$A$10:$GL$59,131,FALSE)))</f>
        <v/>
      </c>
      <c r="R89" s="1327" t="str">
        <f>IF($A$72&lt;&gt;"ชั้น"&amp;'01.ข้อมูลเบื้องต้น'!$H$2,"",IF(VLOOKUP($A89,'02.คีย์เทอม1'!$A$10:$GL$59,136,FALSE)="","",VLOOKUP($A89,'02.คีย์เทอม1'!$A$10:$GL$59,136,FALSE)))</f>
        <v/>
      </c>
      <c r="S89" s="1327" t="str">
        <f>IF($A$72&lt;&gt;"ชั้น"&amp;'01.ข้อมูลเบื้องต้น'!$H$2,"",IF(VLOOKUP($A89,'02.คีย์เทอม1'!$A$10:$GL$59,141,FALSE)="","",VLOOKUP($A89,'02.คีย์เทอม1'!$A$10:$GL$59,141,FALSE)))</f>
        <v/>
      </c>
      <c r="T89" s="1327" t="str">
        <f>IF($A$72&lt;&gt;"ชั้น"&amp;'01.ข้อมูลเบื้องต้น'!$H$2,"",IF(VLOOKUP($A89,'02.คีย์เทอม1'!$A$10:$GL$59,146,FALSE)="","",VLOOKUP($A89,'02.คีย์เทอม1'!$A$10:$GL$59,146,FALSE)))</f>
        <v/>
      </c>
      <c r="U89" s="1327" t="str">
        <f>IF($A$72&lt;&gt;"ชั้น"&amp;'01.ข้อมูลเบื้องต้น'!$H$2,"",IF(VLOOKUP($A89,'02.คีย์เทอม1'!$A$10:$GL$59,151,FALSE)="","",VLOOKUP($A89,'02.คีย์เทอม1'!$A$10:$GL$59,151,FALSE)))</f>
        <v/>
      </c>
      <c r="V89" s="1327" t="str">
        <f>IF($A$72&lt;&gt;"ชั้น"&amp;'01.ข้อมูลเบื้องต้น'!$H$2,"",IF(VLOOKUP($A89,'02.คีย์เทอม1'!$A$10:$GL$59,156,FALSE)="","",VLOOKUP($A89,'02.คีย์เทอม1'!$A$10:$GL$59,156,FALSE)))</f>
        <v/>
      </c>
      <c r="W89" s="1327" t="str">
        <f>IF($A$72&lt;&gt;"ชั้น"&amp;'01.ข้อมูลเบื้องต้น'!$H$2,"",IF(VLOOKUP($A89,'02.คีย์เทอม1'!$A$10:$GL$59,161,FALSE)="","",VLOOKUP($A89,'02.คีย์เทอม1'!$A$10:$GL$59,161,FALSE)))</f>
        <v/>
      </c>
      <c r="X89" s="1327" t="str">
        <f>IF($A$72&lt;&gt;"ชั้น"&amp;'01.ข้อมูลเบื้องต้น'!$H$2,"",IF(VLOOKUP($A89,'02.คีย์เทอม1'!$A$10:$GL$59,166,FALSE)="","",VLOOKUP($A89,'02.คีย์เทอม1'!$A$10:$GL$59,166,FALSE)))</f>
        <v/>
      </c>
      <c r="Y89" s="1327" t="str">
        <f>IF($A$72&lt;&gt;"ชั้น"&amp;'01.ข้อมูลเบื้องต้น'!$H$2,"",IF(VLOOKUP($A89,'02.คีย์เทอม1'!$A$10:$GL$59,171,FALSE)="","",VLOOKUP($A89,'02.คีย์เทอม1'!$A$10:$GL$59,171,FALSE)))</f>
        <v/>
      </c>
      <c r="Z89" s="1327" t="str">
        <f>IF($A$72&lt;&gt;"ชั้น"&amp;'01.ข้อมูลเบื้องต้น'!$H$2,"",IF(VLOOKUP($A89,'02.คีย์เทอม1'!$A$10:$GL$59,176,FALSE)="","",VLOOKUP($A89,'02.คีย์เทอม1'!$A$10:$GL$59,176,FALSE)))</f>
        <v/>
      </c>
      <c r="AA89" s="1329" t="str">
        <f>IF($A$72&lt;&gt;"ชั้น"&amp;'01.ข้อมูลเบื้องต้น'!$H$2,"",IF(VLOOKUP($A89,'02.คีย์เทอม1'!$A$10:$GL$59,181,FALSE)="","",VLOOKUP($A89,'02.คีย์เทอม1'!$A$10:$GL$59,181,FALSE)))</f>
        <v/>
      </c>
    </row>
    <row r="90" spans="1:27" ht="16.8" customHeight="1">
      <c r="A90" s="1323">
        <v>12</v>
      </c>
      <c r="B90" s="1324" t="str">
        <f>IF('2.ชื่อนักเรียน'!C22="","",'2.ชื่อนักเรียน'!C22)</f>
        <v/>
      </c>
      <c r="C90" s="1313" t="str">
        <f>IF('2.ชื่อนักเรียน'!D22="","",'2.ชื่อนักเรียน'!D22)</f>
        <v/>
      </c>
      <c r="D90" s="1314" t="str">
        <f>IF($A$72&lt;&gt;"ชั้น"&amp;'01.ข้อมูลเบื้องต้น'!$H$2,"",IF(VLOOKUP($A90,'02.คีย์เทอม1'!$A$10:$GL$59,190,FALSE)="","",VLOOKUP($A90,'02.คีย์เทอม1'!$A$10:$GL$59,190,FALSE)))</f>
        <v/>
      </c>
      <c r="E90" s="1327" t="str">
        <f>IF($A$72&lt;&gt;"ชั้น"&amp;'01.ข้อมูลเบื้องต้น'!$H$2,"",IF(VLOOKUP($A90,'02.คีย์เทอม1'!$A$10:$GL$59,194,FALSE)="","",VLOOKUP($A90,'02.คีย์เทอม1'!$A$10:$GL$59,194,FALSE)))</f>
        <v/>
      </c>
      <c r="F90" s="1329" t="str">
        <f>IF($A$72&lt;&gt;"ชั้น"&amp;'01.ข้อมูลเบื้องต้น'!$H$2,"",IF(VLOOKUP($A90,'02.คีย์เทอม1'!$A$10:$GL$59,31,FALSE)="","",VLOOKUP($A90,'02.คีย์เทอม1'!$A$10:$GL$59,31,FALSE)))</f>
        <v/>
      </c>
      <c r="G90" s="1326" t="str">
        <f>IF($A$72&lt;&gt;"ชั้น"&amp;'01.ข้อมูลเบื้องต้น'!$H$2,"",IF(VLOOKUP($A90,'02.คีย์เทอม1'!$A$10:$GL$59,61,FALSE)="","",VLOOKUP($A90,'02.คีย์เทอม1'!$A$10:$GL$59,61,FALSE)))</f>
        <v/>
      </c>
      <c r="H90" s="1327" t="str">
        <f>IF($A$72&lt;&gt;"ชั้น"&amp;'01.ข้อมูลเบื้องต้น'!$H$2,"",IF(VLOOKUP($A90,'02.คีย์เทอม1'!$A$10:$GL$59,66,FALSE)="","",VLOOKUP($A90,'02.คีย์เทอม1'!$A$10:$GL$59,66,FALSE)))</f>
        <v/>
      </c>
      <c r="I90" s="1327" t="str">
        <f>IF($A$72&lt;&gt;"ชั้น"&amp;'01.ข้อมูลเบื้องต้น'!$H$2,"",IF(VLOOKUP($A90,'02.คีย์เทอม1'!$A$10:$GL$59,71,FALSE)="","",VLOOKUP($A90,'02.คีย์เทอม1'!$A$10:$GL$59,71,FALSE)))</f>
        <v/>
      </c>
      <c r="J90" s="1327" t="str">
        <f>IF($A$72&lt;&gt;"ชั้น"&amp;'01.ข้อมูลเบื้องต้น'!$H$2,"",IF(VLOOKUP($A90,'02.คีย์เทอม1'!$A$10:$GL$59,76,FALSE)="","",VLOOKUP($A90,'02.คีย์เทอม1'!$A$10:$GL$59,76,FALSE)))</f>
        <v/>
      </c>
      <c r="K90" s="1327" t="str">
        <f>IF($A$72&lt;&gt;"ชั้น"&amp;'01.ข้อมูลเบื้องต้น'!$H$2,"",IF(VLOOKUP($A90,'02.คีย์เทอม1'!$A$10:$GL$59,81,FALSE)="","",VLOOKUP($A90,'02.คีย์เทอม1'!$A$10:$GL$59,81,FALSE)))</f>
        <v/>
      </c>
      <c r="L90" s="1328" t="str">
        <f>IF($A$72&lt;&gt;"ชั้น"&amp;'01.ข้อมูลเบื้องต้น'!$H$2,"",IF(VLOOKUP($A90,'02.คีย์เทอม1'!$A$10:$GT$59,202,FALSE)="","",VLOOKUP($A90,'02.คีย์เทอม1'!$A$10:$GT$59,202,FALSE)))</f>
        <v/>
      </c>
      <c r="M90" s="1326" t="str">
        <f>IF($A$72&lt;&gt;"ชั้น"&amp;'01.ข้อมูลเบื้องต้น'!$H$2,"",IF(VLOOKUP($A90,'02.คีย์เทอม1'!$A$10:$GL$59,111,FALSE)="","",VLOOKUP($A90,'02.คีย์เทอม1'!$A$10:$GL$59,111,FALSE)))</f>
        <v/>
      </c>
      <c r="N90" s="1327" t="str">
        <f>IF($A$72&lt;&gt;"ชั้น"&amp;'01.ข้อมูลเบื้องต้น'!$H$2,"",IF(VLOOKUP($A90,'02.คีย์เทอม1'!$A$10:$GL$59,116,FALSE)="","",VLOOKUP($A90,'02.คีย์เทอม1'!$A$10:$GL$59,116,FALSE)))</f>
        <v/>
      </c>
      <c r="O90" s="1327" t="str">
        <f>IF($A$72&lt;&gt;"ชั้น"&amp;'01.ข้อมูลเบื้องต้น'!$H$2,"",IF(VLOOKUP($A90,'02.คีย์เทอม1'!$A$10:$GL$59,121,FALSE)="","",VLOOKUP($A90,'02.คีย์เทอม1'!$A$10:$GL$59,121,FALSE)))</f>
        <v/>
      </c>
      <c r="P90" s="1327" t="str">
        <f>IF($A$72&lt;&gt;"ชั้น"&amp;'01.ข้อมูลเบื้องต้น'!$H$2,"",IF(VLOOKUP($A90,'02.คีย์เทอม1'!$A$10:$GL$59,126,FALSE)="","",VLOOKUP($A90,'02.คีย์เทอม1'!$A$10:$GL$59,126,FALSE)))</f>
        <v/>
      </c>
      <c r="Q90" s="1327" t="str">
        <f>IF($A$72&lt;&gt;"ชั้น"&amp;'01.ข้อมูลเบื้องต้น'!$H$2,"",IF(VLOOKUP($A90,'02.คีย์เทอม1'!$A$10:$GL$59,131,FALSE)="","",VLOOKUP($A90,'02.คีย์เทอม1'!$A$10:$GL$59,131,FALSE)))</f>
        <v/>
      </c>
      <c r="R90" s="1327" t="str">
        <f>IF($A$72&lt;&gt;"ชั้น"&amp;'01.ข้อมูลเบื้องต้น'!$H$2,"",IF(VLOOKUP($A90,'02.คีย์เทอม1'!$A$10:$GL$59,136,FALSE)="","",VLOOKUP($A90,'02.คีย์เทอม1'!$A$10:$GL$59,136,FALSE)))</f>
        <v/>
      </c>
      <c r="S90" s="1327" t="str">
        <f>IF($A$72&lt;&gt;"ชั้น"&amp;'01.ข้อมูลเบื้องต้น'!$H$2,"",IF(VLOOKUP($A90,'02.คีย์เทอม1'!$A$10:$GL$59,141,FALSE)="","",VLOOKUP($A90,'02.คีย์เทอม1'!$A$10:$GL$59,141,FALSE)))</f>
        <v/>
      </c>
      <c r="T90" s="1327" t="str">
        <f>IF($A$72&lt;&gt;"ชั้น"&amp;'01.ข้อมูลเบื้องต้น'!$H$2,"",IF(VLOOKUP($A90,'02.คีย์เทอม1'!$A$10:$GL$59,146,FALSE)="","",VLOOKUP($A90,'02.คีย์เทอม1'!$A$10:$GL$59,146,FALSE)))</f>
        <v/>
      </c>
      <c r="U90" s="1327" t="str">
        <f>IF($A$72&lt;&gt;"ชั้น"&amp;'01.ข้อมูลเบื้องต้น'!$H$2,"",IF(VLOOKUP($A90,'02.คีย์เทอม1'!$A$10:$GL$59,151,FALSE)="","",VLOOKUP($A90,'02.คีย์เทอม1'!$A$10:$GL$59,151,FALSE)))</f>
        <v/>
      </c>
      <c r="V90" s="1327" t="str">
        <f>IF($A$72&lt;&gt;"ชั้น"&amp;'01.ข้อมูลเบื้องต้น'!$H$2,"",IF(VLOOKUP($A90,'02.คีย์เทอม1'!$A$10:$GL$59,156,FALSE)="","",VLOOKUP($A90,'02.คีย์เทอม1'!$A$10:$GL$59,156,FALSE)))</f>
        <v/>
      </c>
      <c r="W90" s="1327" t="str">
        <f>IF($A$72&lt;&gt;"ชั้น"&amp;'01.ข้อมูลเบื้องต้น'!$H$2,"",IF(VLOOKUP($A90,'02.คีย์เทอม1'!$A$10:$GL$59,161,FALSE)="","",VLOOKUP($A90,'02.คีย์เทอม1'!$A$10:$GL$59,161,FALSE)))</f>
        <v/>
      </c>
      <c r="X90" s="1327" t="str">
        <f>IF($A$72&lt;&gt;"ชั้น"&amp;'01.ข้อมูลเบื้องต้น'!$H$2,"",IF(VLOOKUP($A90,'02.คีย์เทอม1'!$A$10:$GL$59,166,FALSE)="","",VLOOKUP($A90,'02.คีย์เทอม1'!$A$10:$GL$59,166,FALSE)))</f>
        <v/>
      </c>
      <c r="Y90" s="1327" t="str">
        <f>IF($A$72&lt;&gt;"ชั้น"&amp;'01.ข้อมูลเบื้องต้น'!$H$2,"",IF(VLOOKUP($A90,'02.คีย์เทอม1'!$A$10:$GL$59,171,FALSE)="","",VLOOKUP($A90,'02.คีย์เทอม1'!$A$10:$GL$59,171,FALSE)))</f>
        <v/>
      </c>
      <c r="Z90" s="1327" t="str">
        <f>IF($A$72&lt;&gt;"ชั้น"&amp;'01.ข้อมูลเบื้องต้น'!$H$2,"",IF(VLOOKUP($A90,'02.คีย์เทอม1'!$A$10:$GL$59,176,FALSE)="","",VLOOKUP($A90,'02.คีย์เทอม1'!$A$10:$GL$59,176,FALSE)))</f>
        <v/>
      </c>
      <c r="AA90" s="1329" t="str">
        <f>IF($A$72&lt;&gt;"ชั้น"&amp;'01.ข้อมูลเบื้องต้น'!$H$2,"",IF(VLOOKUP($A90,'02.คีย์เทอม1'!$A$10:$GL$59,181,FALSE)="","",VLOOKUP($A90,'02.คีย์เทอม1'!$A$10:$GL$59,181,FALSE)))</f>
        <v/>
      </c>
    </row>
    <row r="91" spans="1:27" ht="16.8" customHeight="1">
      <c r="A91" s="1323">
        <v>13</v>
      </c>
      <c r="B91" s="1324" t="str">
        <f>IF('2.ชื่อนักเรียน'!C23="","",'2.ชื่อนักเรียน'!C23)</f>
        <v/>
      </c>
      <c r="C91" s="1313" t="str">
        <f>IF('2.ชื่อนักเรียน'!D23="","",'2.ชื่อนักเรียน'!D23)</f>
        <v/>
      </c>
      <c r="D91" s="1314" t="str">
        <f>IF($A$72&lt;&gt;"ชั้น"&amp;'01.ข้อมูลเบื้องต้น'!$H$2,"",IF(VLOOKUP($A91,'02.คีย์เทอม1'!$A$10:$GL$59,190,FALSE)="","",VLOOKUP($A91,'02.คีย์เทอม1'!$A$10:$GL$59,190,FALSE)))</f>
        <v/>
      </c>
      <c r="E91" s="1327" t="str">
        <f>IF($A$72&lt;&gt;"ชั้น"&amp;'01.ข้อมูลเบื้องต้น'!$H$2,"",IF(VLOOKUP($A91,'02.คีย์เทอม1'!$A$10:$GL$59,194,FALSE)="","",VLOOKUP($A91,'02.คีย์เทอม1'!$A$10:$GL$59,194,FALSE)))</f>
        <v/>
      </c>
      <c r="F91" s="1329" t="str">
        <f>IF($A$72&lt;&gt;"ชั้น"&amp;'01.ข้อมูลเบื้องต้น'!$H$2,"",IF(VLOOKUP($A91,'02.คีย์เทอม1'!$A$10:$GL$59,31,FALSE)="","",VLOOKUP($A91,'02.คีย์เทอม1'!$A$10:$GL$59,31,FALSE)))</f>
        <v/>
      </c>
      <c r="G91" s="1326" t="str">
        <f>IF($A$72&lt;&gt;"ชั้น"&amp;'01.ข้อมูลเบื้องต้น'!$H$2,"",IF(VLOOKUP($A91,'02.คีย์เทอม1'!$A$10:$GL$59,61,FALSE)="","",VLOOKUP($A91,'02.คีย์เทอม1'!$A$10:$GL$59,61,FALSE)))</f>
        <v/>
      </c>
      <c r="H91" s="1327" t="str">
        <f>IF($A$72&lt;&gt;"ชั้น"&amp;'01.ข้อมูลเบื้องต้น'!$H$2,"",IF(VLOOKUP($A91,'02.คีย์เทอม1'!$A$10:$GL$59,66,FALSE)="","",VLOOKUP($A91,'02.คีย์เทอม1'!$A$10:$GL$59,66,FALSE)))</f>
        <v/>
      </c>
      <c r="I91" s="1327" t="str">
        <f>IF($A$72&lt;&gt;"ชั้น"&amp;'01.ข้อมูลเบื้องต้น'!$H$2,"",IF(VLOOKUP($A91,'02.คีย์เทอม1'!$A$10:$GL$59,71,FALSE)="","",VLOOKUP($A91,'02.คีย์เทอม1'!$A$10:$GL$59,71,FALSE)))</f>
        <v/>
      </c>
      <c r="J91" s="1327" t="str">
        <f>IF($A$72&lt;&gt;"ชั้น"&amp;'01.ข้อมูลเบื้องต้น'!$H$2,"",IF(VLOOKUP($A91,'02.คีย์เทอม1'!$A$10:$GL$59,76,FALSE)="","",VLOOKUP($A91,'02.คีย์เทอม1'!$A$10:$GL$59,76,FALSE)))</f>
        <v/>
      </c>
      <c r="K91" s="1327" t="str">
        <f>IF($A$72&lt;&gt;"ชั้น"&amp;'01.ข้อมูลเบื้องต้น'!$H$2,"",IF(VLOOKUP($A91,'02.คีย์เทอม1'!$A$10:$GL$59,81,FALSE)="","",VLOOKUP($A91,'02.คีย์เทอม1'!$A$10:$GL$59,81,FALSE)))</f>
        <v/>
      </c>
      <c r="L91" s="1328" t="str">
        <f>IF($A$72&lt;&gt;"ชั้น"&amp;'01.ข้อมูลเบื้องต้น'!$H$2,"",IF(VLOOKUP($A91,'02.คีย์เทอม1'!$A$10:$GT$59,202,FALSE)="","",VLOOKUP($A91,'02.คีย์เทอม1'!$A$10:$GT$59,202,FALSE)))</f>
        <v/>
      </c>
      <c r="M91" s="1326" t="str">
        <f>IF($A$72&lt;&gt;"ชั้น"&amp;'01.ข้อมูลเบื้องต้น'!$H$2,"",IF(VLOOKUP($A91,'02.คีย์เทอม1'!$A$10:$GL$59,111,FALSE)="","",VLOOKUP($A91,'02.คีย์เทอม1'!$A$10:$GL$59,111,FALSE)))</f>
        <v/>
      </c>
      <c r="N91" s="1327" t="str">
        <f>IF($A$72&lt;&gt;"ชั้น"&amp;'01.ข้อมูลเบื้องต้น'!$H$2,"",IF(VLOOKUP($A91,'02.คีย์เทอม1'!$A$10:$GL$59,116,FALSE)="","",VLOOKUP($A91,'02.คีย์เทอม1'!$A$10:$GL$59,116,FALSE)))</f>
        <v/>
      </c>
      <c r="O91" s="1327" t="str">
        <f>IF($A$72&lt;&gt;"ชั้น"&amp;'01.ข้อมูลเบื้องต้น'!$H$2,"",IF(VLOOKUP($A91,'02.คีย์เทอม1'!$A$10:$GL$59,121,FALSE)="","",VLOOKUP($A91,'02.คีย์เทอม1'!$A$10:$GL$59,121,FALSE)))</f>
        <v/>
      </c>
      <c r="P91" s="1327" t="str">
        <f>IF($A$72&lt;&gt;"ชั้น"&amp;'01.ข้อมูลเบื้องต้น'!$H$2,"",IF(VLOOKUP($A91,'02.คีย์เทอม1'!$A$10:$GL$59,126,FALSE)="","",VLOOKUP($A91,'02.คีย์เทอม1'!$A$10:$GL$59,126,FALSE)))</f>
        <v/>
      </c>
      <c r="Q91" s="1327" t="str">
        <f>IF($A$72&lt;&gt;"ชั้น"&amp;'01.ข้อมูลเบื้องต้น'!$H$2,"",IF(VLOOKUP($A91,'02.คีย์เทอม1'!$A$10:$GL$59,131,FALSE)="","",VLOOKUP($A91,'02.คีย์เทอม1'!$A$10:$GL$59,131,FALSE)))</f>
        <v/>
      </c>
      <c r="R91" s="1327" t="str">
        <f>IF($A$72&lt;&gt;"ชั้น"&amp;'01.ข้อมูลเบื้องต้น'!$H$2,"",IF(VLOOKUP($A91,'02.คีย์เทอม1'!$A$10:$GL$59,136,FALSE)="","",VLOOKUP($A91,'02.คีย์เทอม1'!$A$10:$GL$59,136,FALSE)))</f>
        <v/>
      </c>
      <c r="S91" s="1327" t="str">
        <f>IF($A$72&lt;&gt;"ชั้น"&amp;'01.ข้อมูลเบื้องต้น'!$H$2,"",IF(VLOOKUP($A91,'02.คีย์เทอม1'!$A$10:$GL$59,141,FALSE)="","",VLOOKUP($A91,'02.คีย์เทอม1'!$A$10:$GL$59,141,FALSE)))</f>
        <v/>
      </c>
      <c r="T91" s="1327" t="str">
        <f>IF($A$72&lt;&gt;"ชั้น"&amp;'01.ข้อมูลเบื้องต้น'!$H$2,"",IF(VLOOKUP($A91,'02.คีย์เทอม1'!$A$10:$GL$59,146,FALSE)="","",VLOOKUP($A91,'02.คีย์เทอม1'!$A$10:$GL$59,146,FALSE)))</f>
        <v/>
      </c>
      <c r="U91" s="1327" t="str">
        <f>IF($A$72&lt;&gt;"ชั้น"&amp;'01.ข้อมูลเบื้องต้น'!$H$2,"",IF(VLOOKUP($A91,'02.คีย์เทอม1'!$A$10:$GL$59,151,FALSE)="","",VLOOKUP($A91,'02.คีย์เทอม1'!$A$10:$GL$59,151,FALSE)))</f>
        <v/>
      </c>
      <c r="V91" s="1327" t="str">
        <f>IF($A$72&lt;&gt;"ชั้น"&amp;'01.ข้อมูลเบื้องต้น'!$H$2,"",IF(VLOOKUP($A91,'02.คีย์เทอม1'!$A$10:$GL$59,156,FALSE)="","",VLOOKUP($A91,'02.คีย์เทอม1'!$A$10:$GL$59,156,FALSE)))</f>
        <v/>
      </c>
      <c r="W91" s="1327" t="str">
        <f>IF($A$72&lt;&gt;"ชั้น"&amp;'01.ข้อมูลเบื้องต้น'!$H$2,"",IF(VLOOKUP($A91,'02.คีย์เทอม1'!$A$10:$GL$59,161,FALSE)="","",VLOOKUP($A91,'02.คีย์เทอม1'!$A$10:$GL$59,161,FALSE)))</f>
        <v/>
      </c>
      <c r="X91" s="1327" t="str">
        <f>IF($A$72&lt;&gt;"ชั้น"&amp;'01.ข้อมูลเบื้องต้น'!$H$2,"",IF(VLOOKUP($A91,'02.คีย์เทอม1'!$A$10:$GL$59,166,FALSE)="","",VLOOKUP($A91,'02.คีย์เทอม1'!$A$10:$GL$59,166,FALSE)))</f>
        <v/>
      </c>
      <c r="Y91" s="1327" t="str">
        <f>IF($A$72&lt;&gt;"ชั้น"&amp;'01.ข้อมูลเบื้องต้น'!$H$2,"",IF(VLOOKUP($A91,'02.คีย์เทอม1'!$A$10:$GL$59,171,FALSE)="","",VLOOKUP($A91,'02.คีย์เทอม1'!$A$10:$GL$59,171,FALSE)))</f>
        <v/>
      </c>
      <c r="Z91" s="1327" t="str">
        <f>IF($A$72&lt;&gt;"ชั้น"&amp;'01.ข้อมูลเบื้องต้น'!$H$2,"",IF(VLOOKUP($A91,'02.คีย์เทอม1'!$A$10:$GL$59,176,FALSE)="","",VLOOKUP($A91,'02.คีย์เทอม1'!$A$10:$GL$59,176,FALSE)))</f>
        <v/>
      </c>
      <c r="AA91" s="1329" t="str">
        <f>IF($A$72&lt;&gt;"ชั้น"&amp;'01.ข้อมูลเบื้องต้น'!$H$2,"",IF(VLOOKUP($A91,'02.คีย์เทอม1'!$A$10:$GL$59,181,FALSE)="","",VLOOKUP($A91,'02.คีย์เทอม1'!$A$10:$GL$59,181,FALSE)))</f>
        <v/>
      </c>
    </row>
    <row r="92" spans="1:27" ht="16.8" customHeight="1">
      <c r="A92" s="1323">
        <v>14</v>
      </c>
      <c r="B92" s="1324" t="str">
        <f>IF('2.ชื่อนักเรียน'!C24="","",'2.ชื่อนักเรียน'!C24)</f>
        <v/>
      </c>
      <c r="C92" s="1313" t="str">
        <f>IF('2.ชื่อนักเรียน'!D24="","",'2.ชื่อนักเรียน'!D24)</f>
        <v/>
      </c>
      <c r="D92" s="1314" t="str">
        <f>IF($A$72&lt;&gt;"ชั้น"&amp;'01.ข้อมูลเบื้องต้น'!$H$2,"",IF(VLOOKUP($A92,'02.คีย์เทอม1'!$A$10:$GL$59,190,FALSE)="","",VLOOKUP($A92,'02.คีย์เทอม1'!$A$10:$GL$59,190,FALSE)))</f>
        <v/>
      </c>
      <c r="E92" s="1327" t="str">
        <f>IF($A$72&lt;&gt;"ชั้น"&amp;'01.ข้อมูลเบื้องต้น'!$H$2,"",IF(VLOOKUP($A92,'02.คีย์เทอม1'!$A$10:$GL$59,194,FALSE)="","",VLOOKUP($A92,'02.คีย์เทอม1'!$A$10:$GL$59,194,FALSE)))</f>
        <v/>
      </c>
      <c r="F92" s="1329" t="str">
        <f>IF($A$72&lt;&gt;"ชั้น"&amp;'01.ข้อมูลเบื้องต้น'!$H$2,"",IF(VLOOKUP($A92,'02.คีย์เทอม1'!$A$10:$GL$59,31,FALSE)="","",VLOOKUP($A92,'02.คีย์เทอม1'!$A$10:$GL$59,31,FALSE)))</f>
        <v/>
      </c>
      <c r="G92" s="1326" t="str">
        <f>IF($A$72&lt;&gt;"ชั้น"&amp;'01.ข้อมูลเบื้องต้น'!$H$2,"",IF(VLOOKUP($A92,'02.คีย์เทอม1'!$A$10:$GL$59,61,FALSE)="","",VLOOKUP($A92,'02.คีย์เทอม1'!$A$10:$GL$59,61,FALSE)))</f>
        <v/>
      </c>
      <c r="H92" s="1327" t="str">
        <f>IF($A$72&lt;&gt;"ชั้น"&amp;'01.ข้อมูลเบื้องต้น'!$H$2,"",IF(VLOOKUP($A92,'02.คีย์เทอม1'!$A$10:$GL$59,66,FALSE)="","",VLOOKUP($A92,'02.คีย์เทอม1'!$A$10:$GL$59,66,FALSE)))</f>
        <v/>
      </c>
      <c r="I92" s="1327" t="str">
        <f>IF($A$72&lt;&gt;"ชั้น"&amp;'01.ข้อมูลเบื้องต้น'!$H$2,"",IF(VLOOKUP($A92,'02.คีย์เทอม1'!$A$10:$GL$59,71,FALSE)="","",VLOOKUP($A92,'02.คีย์เทอม1'!$A$10:$GL$59,71,FALSE)))</f>
        <v/>
      </c>
      <c r="J92" s="1327" t="str">
        <f>IF($A$72&lt;&gt;"ชั้น"&amp;'01.ข้อมูลเบื้องต้น'!$H$2,"",IF(VLOOKUP($A92,'02.คีย์เทอม1'!$A$10:$GL$59,76,FALSE)="","",VLOOKUP($A92,'02.คีย์เทอม1'!$A$10:$GL$59,76,FALSE)))</f>
        <v/>
      </c>
      <c r="K92" s="1327" t="str">
        <f>IF($A$72&lt;&gt;"ชั้น"&amp;'01.ข้อมูลเบื้องต้น'!$H$2,"",IF(VLOOKUP($A92,'02.คีย์เทอม1'!$A$10:$GL$59,81,FALSE)="","",VLOOKUP($A92,'02.คีย์เทอม1'!$A$10:$GL$59,81,FALSE)))</f>
        <v/>
      </c>
      <c r="L92" s="1328" t="str">
        <f>IF($A$72&lt;&gt;"ชั้น"&amp;'01.ข้อมูลเบื้องต้น'!$H$2,"",IF(VLOOKUP($A92,'02.คีย์เทอม1'!$A$10:$GT$59,202,FALSE)="","",VLOOKUP($A92,'02.คีย์เทอม1'!$A$10:$GT$59,202,FALSE)))</f>
        <v/>
      </c>
      <c r="M92" s="1326" t="str">
        <f>IF($A$72&lt;&gt;"ชั้น"&amp;'01.ข้อมูลเบื้องต้น'!$H$2,"",IF(VLOOKUP($A92,'02.คีย์เทอม1'!$A$10:$GL$59,111,FALSE)="","",VLOOKUP($A92,'02.คีย์เทอม1'!$A$10:$GL$59,111,FALSE)))</f>
        <v/>
      </c>
      <c r="N92" s="1327" t="str">
        <f>IF($A$72&lt;&gt;"ชั้น"&amp;'01.ข้อมูลเบื้องต้น'!$H$2,"",IF(VLOOKUP($A92,'02.คีย์เทอม1'!$A$10:$GL$59,116,FALSE)="","",VLOOKUP($A92,'02.คีย์เทอม1'!$A$10:$GL$59,116,FALSE)))</f>
        <v/>
      </c>
      <c r="O92" s="1327" t="str">
        <f>IF($A$72&lt;&gt;"ชั้น"&amp;'01.ข้อมูลเบื้องต้น'!$H$2,"",IF(VLOOKUP($A92,'02.คีย์เทอม1'!$A$10:$GL$59,121,FALSE)="","",VLOOKUP($A92,'02.คีย์เทอม1'!$A$10:$GL$59,121,FALSE)))</f>
        <v/>
      </c>
      <c r="P92" s="1327" t="str">
        <f>IF($A$72&lt;&gt;"ชั้น"&amp;'01.ข้อมูลเบื้องต้น'!$H$2,"",IF(VLOOKUP($A92,'02.คีย์เทอม1'!$A$10:$GL$59,126,FALSE)="","",VLOOKUP($A92,'02.คีย์เทอม1'!$A$10:$GL$59,126,FALSE)))</f>
        <v/>
      </c>
      <c r="Q92" s="1327" t="str">
        <f>IF($A$72&lt;&gt;"ชั้น"&amp;'01.ข้อมูลเบื้องต้น'!$H$2,"",IF(VLOOKUP($A92,'02.คีย์เทอม1'!$A$10:$GL$59,131,FALSE)="","",VLOOKUP($A92,'02.คีย์เทอม1'!$A$10:$GL$59,131,FALSE)))</f>
        <v/>
      </c>
      <c r="R92" s="1327" t="str">
        <f>IF($A$72&lt;&gt;"ชั้น"&amp;'01.ข้อมูลเบื้องต้น'!$H$2,"",IF(VLOOKUP($A92,'02.คีย์เทอม1'!$A$10:$GL$59,136,FALSE)="","",VLOOKUP($A92,'02.คีย์เทอม1'!$A$10:$GL$59,136,FALSE)))</f>
        <v/>
      </c>
      <c r="S92" s="1327" t="str">
        <f>IF($A$72&lt;&gt;"ชั้น"&amp;'01.ข้อมูลเบื้องต้น'!$H$2,"",IF(VLOOKUP($A92,'02.คีย์เทอม1'!$A$10:$GL$59,141,FALSE)="","",VLOOKUP($A92,'02.คีย์เทอม1'!$A$10:$GL$59,141,FALSE)))</f>
        <v/>
      </c>
      <c r="T92" s="1327" t="str">
        <f>IF($A$72&lt;&gt;"ชั้น"&amp;'01.ข้อมูลเบื้องต้น'!$H$2,"",IF(VLOOKUP($A92,'02.คีย์เทอม1'!$A$10:$GL$59,146,FALSE)="","",VLOOKUP($A92,'02.คีย์เทอม1'!$A$10:$GL$59,146,FALSE)))</f>
        <v/>
      </c>
      <c r="U92" s="1327" t="str">
        <f>IF($A$72&lt;&gt;"ชั้น"&amp;'01.ข้อมูลเบื้องต้น'!$H$2,"",IF(VLOOKUP($A92,'02.คีย์เทอม1'!$A$10:$GL$59,151,FALSE)="","",VLOOKUP($A92,'02.คีย์เทอม1'!$A$10:$GL$59,151,FALSE)))</f>
        <v/>
      </c>
      <c r="V92" s="1327" t="str">
        <f>IF($A$72&lt;&gt;"ชั้น"&amp;'01.ข้อมูลเบื้องต้น'!$H$2,"",IF(VLOOKUP($A92,'02.คีย์เทอม1'!$A$10:$GL$59,156,FALSE)="","",VLOOKUP($A92,'02.คีย์เทอม1'!$A$10:$GL$59,156,FALSE)))</f>
        <v/>
      </c>
      <c r="W92" s="1327" t="str">
        <f>IF($A$72&lt;&gt;"ชั้น"&amp;'01.ข้อมูลเบื้องต้น'!$H$2,"",IF(VLOOKUP($A92,'02.คีย์เทอม1'!$A$10:$GL$59,161,FALSE)="","",VLOOKUP($A92,'02.คีย์เทอม1'!$A$10:$GL$59,161,FALSE)))</f>
        <v/>
      </c>
      <c r="X92" s="1327" t="str">
        <f>IF($A$72&lt;&gt;"ชั้น"&amp;'01.ข้อมูลเบื้องต้น'!$H$2,"",IF(VLOOKUP($A92,'02.คีย์เทอม1'!$A$10:$GL$59,166,FALSE)="","",VLOOKUP($A92,'02.คีย์เทอม1'!$A$10:$GL$59,166,FALSE)))</f>
        <v/>
      </c>
      <c r="Y92" s="1327" t="str">
        <f>IF($A$72&lt;&gt;"ชั้น"&amp;'01.ข้อมูลเบื้องต้น'!$H$2,"",IF(VLOOKUP($A92,'02.คีย์เทอม1'!$A$10:$GL$59,171,FALSE)="","",VLOOKUP($A92,'02.คีย์เทอม1'!$A$10:$GL$59,171,FALSE)))</f>
        <v/>
      </c>
      <c r="Z92" s="1327" t="str">
        <f>IF($A$72&lt;&gt;"ชั้น"&amp;'01.ข้อมูลเบื้องต้น'!$H$2,"",IF(VLOOKUP($A92,'02.คีย์เทอม1'!$A$10:$GL$59,176,FALSE)="","",VLOOKUP($A92,'02.คีย์เทอม1'!$A$10:$GL$59,176,FALSE)))</f>
        <v/>
      </c>
      <c r="AA92" s="1329" t="str">
        <f>IF($A$72&lt;&gt;"ชั้น"&amp;'01.ข้อมูลเบื้องต้น'!$H$2,"",IF(VLOOKUP($A92,'02.คีย์เทอม1'!$A$10:$GL$59,181,FALSE)="","",VLOOKUP($A92,'02.คีย์เทอม1'!$A$10:$GL$59,181,FALSE)))</f>
        <v/>
      </c>
    </row>
    <row r="93" spans="1:27" ht="16.8" customHeight="1">
      <c r="A93" s="1323">
        <v>15</v>
      </c>
      <c r="B93" s="1324" t="str">
        <f>IF('2.ชื่อนักเรียน'!C25="","",'2.ชื่อนักเรียน'!C25)</f>
        <v/>
      </c>
      <c r="C93" s="1313" t="str">
        <f>IF('2.ชื่อนักเรียน'!D25="","",'2.ชื่อนักเรียน'!D25)</f>
        <v/>
      </c>
      <c r="D93" s="1314" t="str">
        <f>IF($A$72&lt;&gt;"ชั้น"&amp;'01.ข้อมูลเบื้องต้น'!$H$2,"",IF(VLOOKUP($A93,'02.คีย์เทอม1'!$A$10:$GL$59,190,FALSE)="","",VLOOKUP($A93,'02.คีย์เทอม1'!$A$10:$GL$59,190,FALSE)))</f>
        <v/>
      </c>
      <c r="E93" s="1327" t="str">
        <f>IF($A$72&lt;&gt;"ชั้น"&amp;'01.ข้อมูลเบื้องต้น'!$H$2,"",IF(VLOOKUP($A93,'02.คีย์เทอม1'!$A$10:$GL$59,194,FALSE)="","",VLOOKUP($A93,'02.คีย์เทอม1'!$A$10:$GL$59,194,FALSE)))</f>
        <v/>
      </c>
      <c r="F93" s="1329" t="str">
        <f>IF($A$72&lt;&gt;"ชั้น"&amp;'01.ข้อมูลเบื้องต้น'!$H$2,"",IF(VLOOKUP($A93,'02.คีย์เทอม1'!$A$10:$GL$59,31,FALSE)="","",VLOOKUP($A93,'02.คีย์เทอม1'!$A$10:$GL$59,31,FALSE)))</f>
        <v/>
      </c>
      <c r="G93" s="1326" t="str">
        <f>IF($A$72&lt;&gt;"ชั้น"&amp;'01.ข้อมูลเบื้องต้น'!$H$2,"",IF(VLOOKUP($A93,'02.คีย์เทอม1'!$A$10:$GL$59,61,FALSE)="","",VLOOKUP($A93,'02.คีย์เทอม1'!$A$10:$GL$59,61,FALSE)))</f>
        <v/>
      </c>
      <c r="H93" s="1327" t="str">
        <f>IF($A$72&lt;&gt;"ชั้น"&amp;'01.ข้อมูลเบื้องต้น'!$H$2,"",IF(VLOOKUP($A93,'02.คีย์เทอม1'!$A$10:$GL$59,66,FALSE)="","",VLOOKUP($A93,'02.คีย์เทอม1'!$A$10:$GL$59,66,FALSE)))</f>
        <v/>
      </c>
      <c r="I93" s="1327" t="str">
        <f>IF($A$72&lt;&gt;"ชั้น"&amp;'01.ข้อมูลเบื้องต้น'!$H$2,"",IF(VLOOKUP($A93,'02.คีย์เทอม1'!$A$10:$GL$59,71,FALSE)="","",VLOOKUP($A93,'02.คีย์เทอม1'!$A$10:$GL$59,71,FALSE)))</f>
        <v/>
      </c>
      <c r="J93" s="1327" t="str">
        <f>IF($A$72&lt;&gt;"ชั้น"&amp;'01.ข้อมูลเบื้องต้น'!$H$2,"",IF(VLOOKUP($A93,'02.คีย์เทอม1'!$A$10:$GL$59,76,FALSE)="","",VLOOKUP($A93,'02.คีย์เทอม1'!$A$10:$GL$59,76,FALSE)))</f>
        <v/>
      </c>
      <c r="K93" s="1327" t="str">
        <f>IF($A$72&lt;&gt;"ชั้น"&amp;'01.ข้อมูลเบื้องต้น'!$H$2,"",IF(VLOOKUP($A93,'02.คีย์เทอม1'!$A$10:$GL$59,81,FALSE)="","",VLOOKUP($A93,'02.คีย์เทอม1'!$A$10:$GL$59,81,FALSE)))</f>
        <v/>
      </c>
      <c r="L93" s="1328" t="str">
        <f>IF($A$72&lt;&gt;"ชั้น"&amp;'01.ข้อมูลเบื้องต้น'!$H$2,"",IF(VLOOKUP($A93,'02.คีย์เทอม1'!$A$10:$GT$59,202,FALSE)="","",VLOOKUP($A93,'02.คีย์เทอม1'!$A$10:$GT$59,202,FALSE)))</f>
        <v/>
      </c>
      <c r="M93" s="1326" t="str">
        <f>IF($A$72&lt;&gt;"ชั้น"&amp;'01.ข้อมูลเบื้องต้น'!$H$2,"",IF(VLOOKUP($A93,'02.คีย์เทอม1'!$A$10:$GL$59,111,FALSE)="","",VLOOKUP($A93,'02.คีย์เทอม1'!$A$10:$GL$59,111,FALSE)))</f>
        <v/>
      </c>
      <c r="N93" s="1327" t="str">
        <f>IF($A$72&lt;&gt;"ชั้น"&amp;'01.ข้อมูลเบื้องต้น'!$H$2,"",IF(VLOOKUP($A93,'02.คีย์เทอม1'!$A$10:$GL$59,116,FALSE)="","",VLOOKUP($A93,'02.คีย์เทอม1'!$A$10:$GL$59,116,FALSE)))</f>
        <v/>
      </c>
      <c r="O93" s="1327" t="str">
        <f>IF($A$72&lt;&gt;"ชั้น"&amp;'01.ข้อมูลเบื้องต้น'!$H$2,"",IF(VLOOKUP($A93,'02.คีย์เทอม1'!$A$10:$GL$59,121,FALSE)="","",VLOOKUP($A93,'02.คีย์เทอม1'!$A$10:$GL$59,121,FALSE)))</f>
        <v/>
      </c>
      <c r="P93" s="1327" t="str">
        <f>IF($A$72&lt;&gt;"ชั้น"&amp;'01.ข้อมูลเบื้องต้น'!$H$2,"",IF(VLOOKUP($A93,'02.คีย์เทอม1'!$A$10:$GL$59,126,FALSE)="","",VLOOKUP($A93,'02.คีย์เทอม1'!$A$10:$GL$59,126,FALSE)))</f>
        <v/>
      </c>
      <c r="Q93" s="1327" t="str">
        <f>IF($A$72&lt;&gt;"ชั้น"&amp;'01.ข้อมูลเบื้องต้น'!$H$2,"",IF(VLOOKUP($A93,'02.คีย์เทอม1'!$A$10:$GL$59,131,FALSE)="","",VLOOKUP($A93,'02.คีย์เทอม1'!$A$10:$GL$59,131,FALSE)))</f>
        <v/>
      </c>
      <c r="R93" s="1327" t="str">
        <f>IF($A$72&lt;&gt;"ชั้น"&amp;'01.ข้อมูลเบื้องต้น'!$H$2,"",IF(VLOOKUP($A93,'02.คีย์เทอม1'!$A$10:$GL$59,136,FALSE)="","",VLOOKUP($A93,'02.คีย์เทอม1'!$A$10:$GL$59,136,FALSE)))</f>
        <v/>
      </c>
      <c r="S93" s="1327" t="str">
        <f>IF($A$72&lt;&gt;"ชั้น"&amp;'01.ข้อมูลเบื้องต้น'!$H$2,"",IF(VLOOKUP($A93,'02.คีย์เทอม1'!$A$10:$GL$59,141,FALSE)="","",VLOOKUP($A93,'02.คีย์เทอม1'!$A$10:$GL$59,141,FALSE)))</f>
        <v/>
      </c>
      <c r="T93" s="1327" t="str">
        <f>IF($A$72&lt;&gt;"ชั้น"&amp;'01.ข้อมูลเบื้องต้น'!$H$2,"",IF(VLOOKUP($A93,'02.คีย์เทอม1'!$A$10:$GL$59,146,FALSE)="","",VLOOKUP($A93,'02.คีย์เทอม1'!$A$10:$GL$59,146,FALSE)))</f>
        <v/>
      </c>
      <c r="U93" s="1327" t="str">
        <f>IF($A$72&lt;&gt;"ชั้น"&amp;'01.ข้อมูลเบื้องต้น'!$H$2,"",IF(VLOOKUP($A93,'02.คีย์เทอม1'!$A$10:$GL$59,151,FALSE)="","",VLOOKUP($A93,'02.คีย์เทอม1'!$A$10:$GL$59,151,FALSE)))</f>
        <v/>
      </c>
      <c r="V93" s="1327" t="str">
        <f>IF($A$72&lt;&gt;"ชั้น"&amp;'01.ข้อมูลเบื้องต้น'!$H$2,"",IF(VLOOKUP($A93,'02.คีย์เทอม1'!$A$10:$GL$59,156,FALSE)="","",VLOOKUP($A93,'02.คีย์เทอม1'!$A$10:$GL$59,156,FALSE)))</f>
        <v/>
      </c>
      <c r="W93" s="1327" t="str">
        <f>IF($A$72&lt;&gt;"ชั้น"&amp;'01.ข้อมูลเบื้องต้น'!$H$2,"",IF(VLOOKUP($A93,'02.คีย์เทอม1'!$A$10:$GL$59,161,FALSE)="","",VLOOKUP($A93,'02.คีย์เทอม1'!$A$10:$GL$59,161,FALSE)))</f>
        <v/>
      </c>
      <c r="X93" s="1327" t="str">
        <f>IF($A$72&lt;&gt;"ชั้น"&amp;'01.ข้อมูลเบื้องต้น'!$H$2,"",IF(VLOOKUP($A93,'02.คีย์เทอม1'!$A$10:$GL$59,166,FALSE)="","",VLOOKUP($A93,'02.คีย์เทอม1'!$A$10:$GL$59,166,FALSE)))</f>
        <v/>
      </c>
      <c r="Y93" s="1327" t="str">
        <f>IF($A$72&lt;&gt;"ชั้น"&amp;'01.ข้อมูลเบื้องต้น'!$H$2,"",IF(VLOOKUP($A93,'02.คีย์เทอม1'!$A$10:$GL$59,171,FALSE)="","",VLOOKUP($A93,'02.คีย์เทอม1'!$A$10:$GL$59,171,FALSE)))</f>
        <v/>
      </c>
      <c r="Z93" s="1327" t="str">
        <f>IF($A$72&lt;&gt;"ชั้น"&amp;'01.ข้อมูลเบื้องต้น'!$H$2,"",IF(VLOOKUP($A93,'02.คีย์เทอม1'!$A$10:$GL$59,176,FALSE)="","",VLOOKUP($A93,'02.คีย์เทอม1'!$A$10:$GL$59,176,FALSE)))</f>
        <v/>
      </c>
      <c r="AA93" s="1329" t="str">
        <f>IF($A$72&lt;&gt;"ชั้น"&amp;'01.ข้อมูลเบื้องต้น'!$H$2,"",IF(VLOOKUP($A93,'02.คีย์เทอม1'!$A$10:$GL$59,181,FALSE)="","",VLOOKUP($A93,'02.คีย์เทอม1'!$A$10:$GL$59,181,FALSE)))</f>
        <v/>
      </c>
    </row>
    <row r="94" spans="1:27" ht="16.8" customHeight="1">
      <c r="A94" s="1323">
        <v>16</v>
      </c>
      <c r="B94" s="1324" t="str">
        <f>IF('2.ชื่อนักเรียน'!C26="","",'2.ชื่อนักเรียน'!C26)</f>
        <v/>
      </c>
      <c r="C94" s="1313" t="str">
        <f>IF('2.ชื่อนักเรียน'!D26="","",'2.ชื่อนักเรียน'!D26)</f>
        <v/>
      </c>
      <c r="D94" s="1314" t="str">
        <f>IF($A$72&lt;&gt;"ชั้น"&amp;'01.ข้อมูลเบื้องต้น'!$H$2,"",IF(VLOOKUP($A94,'02.คีย์เทอม1'!$A$10:$GL$59,190,FALSE)="","",VLOOKUP($A94,'02.คีย์เทอม1'!$A$10:$GL$59,190,FALSE)))</f>
        <v/>
      </c>
      <c r="E94" s="1327" t="str">
        <f>IF($A$72&lt;&gt;"ชั้น"&amp;'01.ข้อมูลเบื้องต้น'!$H$2,"",IF(VLOOKUP($A94,'02.คีย์เทอม1'!$A$10:$GL$59,194,FALSE)="","",VLOOKUP($A94,'02.คีย์เทอม1'!$A$10:$GL$59,194,FALSE)))</f>
        <v/>
      </c>
      <c r="F94" s="1329" t="str">
        <f>IF($A$72&lt;&gt;"ชั้น"&amp;'01.ข้อมูลเบื้องต้น'!$H$2,"",IF(VLOOKUP($A94,'02.คีย์เทอม1'!$A$10:$GL$59,31,FALSE)="","",VLOOKUP($A94,'02.คีย์เทอม1'!$A$10:$GL$59,31,FALSE)))</f>
        <v/>
      </c>
      <c r="G94" s="1326" t="str">
        <f>IF($A$72&lt;&gt;"ชั้น"&amp;'01.ข้อมูลเบื้องต้น'!$H$2,"",IF(VLOOKUP($A94,'02.คีย์เทอม1'!$A$10:$GL$59,61,FALSE)="","",VLOOKUP($A94,'02.คีย์เทอม1'!$A$10:$GL$59,61,FALSE)))</f>
        <v/>
      </c>
      <c r="H94" s="1327" t="str">
        <f>IF($A$72&lt;&gt;"ชั้น"&amp;'01.ข้อมูลเบื้องต้น'!$H$2,"",IF(VLOOKUP($A94,'02.คีย์เทอม1'!$A$10:$GL$59,66,FALSE)="","",VLOOKUP($A94,'02.คีย์เทอม1'!$A$10:$GL$59,66,FALSE)))</f>
        <v/>
      </c>
      <c r="I94" s="1327" t="str">
        <f>IF($A$72&lt;&gt;"ชั้น"&amp;'01.ข้อมูลเบื้องต้น'!$H$2,"",IF(VLOOKUP($A94,'02.คีย์เทอม1'!$A$10:$GL$59,71,FALSE)="","",VLOOKUP($A94,'02.คีย์เทอม1'!$A$10:$GL$59,71,FALSE)))</f>
        <v/>
      </c>
      <c r="J94" s="1327" t="str">
        <f>IF($A$72&lt;&gt;"ชั้น"&amp;'01.ข้อมูลเบื้องต้น'!$H$2,"",IF(VLOOKUP($A94,'02.คีย์เทอม1'!$A$10:$GL$59,76,FALSE)="","",VLOOKUP($A94,'02.คีย์เทอม1'!$A$10:$GL$59,76,FALSE)))</f>
        <v/>
      </c>
      <c r="K94" s="1327" t="str">
        <f>IF($A$72&lt;&gt;"ชั้น"&amp;'01.ข้อมูลเบื้องต้น'!$H$2,"",IF(VLOOKUP($A94,'02.คีย์เทอม1'!$A$10:$GL$59,81,FALSE)="","",VLOOKUP($A94,'02.คีย์เทอม1'!$A$10:$GL$59,81,FALSE)))</f>
        <v/>
      </c>
      <c r="L94" s="1328" t="str">
        <f>IF($A$72&lt;&gt;"ชั้น"&amp;'01.ข้อมูลเบื้องต้น'!$H$2,"",IF(VLOOKUP($A94,'02.คีย์เทอม1'!$A$10:$GT$59,202,FALSE)="","",VLOOKUP($A94,'02.คีย์เทอม1'!$A$10:$GT$59,202,FALSE)))</f>
        <v/>
      </c>
      <c r="M94" s="1326" t="str">
        <f>IF($A$72&lt;&gt;"ชั้น"&amp;'01.ข้อมูลเบื้องต้น'!$H$2,"",IF(VLOOKUP($A94,'02.คีย์เทอม1'!$A$10:$GL$59,111,FALSE)="","",VLOOKUP($A94,'02.คีย์เทอม1'!$A$10:$GL$59,111,FALSE)))</f>
        <v/>
      </c>
      <c r="N94" s="1327" t="str">
        <f>IF($A$72&lt;&gt;"ชั้น"&amp;'01.ข้อมูลเบื้องต้น'!$H$2,"",IF(VLOOKUP($A94,'02.คีย์เทอม1'!$A$10:$GL$59,116,FALSE)="","",VLOOKUP($A94,'02.คีย์เทอม1'!$A$10:$GL$59,116,FALSE)))</f>
        <v/>
      </c>
      <c r="O94" s="1327" t="str">
        <f>IF($A$72&lt;&gt;"ชั้น"&amp;'01.ข้อมูลเบื้องต้น'!$H$2,"",IF(VLOOKUP($A94,'02.คีย์เทอม1'!$A$10:$GL$59,121,FALSE)="","",VLOOKUP($A94,'02.คีย์เทอม1'!$A$10:$GL$59,121,FALSE)))</f>
        <v/>
      </c>
      <c r="P94" s="1327" t="str">
        <f>IF($A$72&lt;&gt;"ชั้น"&amp;'01.ข้อมูลเบื้องต้น'!$H$2,"",IF(VLOOKUP($A94,'02.คีย์เทอม1'!$A$10:$GL$59,126,FALSE)="","",VLOOKUP($A94,'02.คีย์เทอม1'!$A$10:$GL$59,126,FALSE)))</f>
        <v/>
      </c>
      <c r="Q94" s="1327" t="str">
        <f>IF($A$72&lt;&gt;"ชั้น"&amp;'01.ข้อมูลเบื้องต้น'!$H$2,"",IF(VLOOKUP($A94,'02.คีย์เทอม1'!$A$10:$GL$59,131,FALSE)="","",VLOOKUP($A94,'02.คีย์เทอม1'!$A$10:$GL$59,131,FALSE)))</f>
        <v/>
      </c>
      <c r="R94" s="1327" t="str">
        <f>IF($A$72&lt;&gt;"ชั้น"&amp;'01.ข้อมูลเบื้องต้น'!$H$2,"",IF(VLOOKUP($A94,'02.คีย์เทอม1'!$A$10:$GL$59,136,FALSE)="","",VLOOKUP($A94,'02.คีย์เทอม1'!$A$10:$GL$59,136,FALSE)))</f>
        <v/>
      </c>
      <c r="S94" s="1327" t="str">
        <f>IF($A$72&lt;&gt;"ชั้น"&amp;'01.ข้อมูลเบื้องต้น'!$H$2,"",IF(VLOOKUP($A94,'02.คีย์เทอม1'!$A$10:$GL$59,141,FALSE)="","",VLOOKUP($A94,'02.คีย์เทอม1'!$A$10:$GL$59,141,FALSE)))</f>
        <v/>
      </c>
      <c r="T94" s="1327" t="str">
        <f>IF($A$72&lt;&gt;"ชั้น"&amp;'01.ข้อมูลเบื้องต้น'!$H$2,"",IF(VLOOKUP($A94,'02.คีย์เทอม1'!$A$10:$GL$59,146,FALSE)="","",VLOOKUP($A94,'02.คีย์เทอม1'!$A$10:$GL$59,146,FALSE)))</f>
        <v/>
      </c>
      <c r="U94" s="1327" t="str">
        <f>IF($A$72&lt;&gt;"ชั้น"&amp;'01.ข้อมูลเบื้องต้น'!$H$2,"",IF(VLOOKUP($A94,'02.คีย์เทอม1'!$A$10:$GL$59,151,FALSE)="","",VLOOKUP($A94,'02.คีย์เทอม1'!$A$10:$GL$59,151,FALSE)))</f>
        <v/>
      </c>
      <c r="V94" s="1327" t="str">
        <f>IF($A$72&lt;&gt;"ชั้น"&amp;'01.ข้อมูลเบื้องต้น'!$H$2,"",IF(VLOOKUP($A94,'02.คีย์เทอม1'!$A$10:$GL$59,156,FALSE)="","",VLOOKUP($A94,'02.คีย์เทอม1'!$A$10:$GL$59,156,FALSE)))</f>
        <v/>
      </c>
      <c r="W94" s="1327" t="str">
        <f>IF($A$72&lt;&gt;"ชั้น"&amp;'01.ข้อมูลเบื้องต้น'!$H$2,"",IF(VLOOKUP($A94,'02.คีย์เทอม1'!$A$10:$GL$59,161,FALSE)="","",VLOOKUP($A94,'02.คีย์เทอม1'!$A$10:$GL$59,161,FALSE)))</f>
        <v/>
      </c>
      <c r="X94" s="1327" t="str">
        <f>IF($A$72&lt;&gt;"ชั้น"&amp;'01.ข้อมูลเบื้องต้น'!$H$2,"",IF(VLOOKUP($A94,'02.คีย์เทอม1'!$A$10:$GL$59,166,FALSE)="","",VLOOKUP($A94,'02.คีย์เทอม1'!$A$10:$GL$59,166,FALSE)))</f>
        <v/>
      </c>
      <c r="Y94" s="1327" t="str">
        <f>IF($A$72&lt;&gt;"ชั้น"&amp;'01.ข้อมูลเบื้องต้น'!$H$2,"",IF(VLOOKUP($A94,'02.คีย์เทอม1'!$A$10:$GL$59,171,FALSE)="","",VLOOKUP($A94,'02.คีย์เทอม1'!$A$10:$GL$59,171,FALSE)))</f>
        <v/>
      </c>
      <c r="Z94" s="1327" t="str">
        <f>IF($A$72&lt;&gt;"ชั้น"&amp;'01.ข้อมูลเบื้องต้น'!$H$2,"",IF(VLOOKUP($A94,'02.คีย์เทอม1'!$A$10:$GL$59,176,FALSE)="","",VLOOKUP($A94,'02.คีย์เทอม1'!$A$10:$GL$59,176,FALSE)))</f>
        <v/>
      </c>
      <c r="AA94" s="1329" t="str">
        <f>IF($A$72&lt;&gt;"ชั้น"&amp;'01.ข้อมูลเบื้องต้น'!$H$2,"",IF(VLOOKUP($A94,'02.คีย์เทอม1'!$A$10:$GL$59,181,FALSE)="","",VLOOKUP($A94,'02.คีย์เทอม1'!$A$10:$GL$59,181,FALSE)))</f>
        <v/>
      </c>
    </row>
    <row r="95" spans="1:27" ht="16.8" customHeight="1">
      <c r="A95" s="1323">
        <v>17</v>
      </c>
      <c r="B95" s="1324" t="str">
        <f>IF('2.ชื่อนักเรียน'!C27="","",'2.ชื่อนักเรียน'!C27)</f>
        <v/>
      </c>
      <c r="C95" s="1313" t="str">
        <f>IF('2.ชื่อนักเรียน'!D27="","",'2.ชื่อนักเรียน'!D27)</f>
        <v/>
      </c>
      <c r="D95" s="1314" t="str">
        <f>IF($A$72&lt;&gt;"ชั้น"&amp;'01.ข้อมูลเบื้องต้น'!$H$2,"",IF(VLOOKUP($A95,'02.คีย์เทอม1'!$A$10:$GL$59,190,FALSE)="","",VLOOKUP($A95,'02.คีย์เทอม1'!$A$10:$GL$59,190,FALSE)))</f>
        <v/>
      </c>
      <c r="E95" s="1327" t="str">
        <f>IF($A$72&lt;&gt;"ชั้น"&amp;'01.ข้อมูลเบื้องต้น'!$H$2,"",IF(VLOOKUP($A95,'02.คีย์เทอม1'!$A$10:$GL$59,194,FALSE)="","",VLOOKUP($A95,'02.คีย์เทอม1'!$A$10:$GL$59,194,FALSE)))</f>
        <v/>
      </c>
      <c r="F95" s="1329" t="str">
        <f>IF($A$72&lt;&gt;"ชั้น"&amp;'01.ข้อมูลเบื้องต้น'!$H$2,"",IF(VLOOKUP($A95,'02.คีย์เทอม1'!$A$10:$GL$59,31,FALSE)="","",VLOOKUP($A95,'02.คีย์เทอม1'!$A$10:$GL$59,31,FALSE)))</f>
        <v/>
      </c>
      <c r="G95" s="1326" t="str">
        <f>IF($A$72&lt;&gt;"ชั้น"&amp;'01.ข้อมูลเบื้องต้น'!$H$2,"",IF(VLOOKUP($A95,'02.คีย์เทอม1'!$A$10:$GL$59,61,FALSE)="","",VLOOKUP($A95,'02.คีย์เทอม1'!$A$10:$GL$59,61,FALSE)))</f>
        <v/>
      </c>
      <c r="H95" s="1327" t="str">
        <f>IF($A$72&lt;&gt;"ชั้น"&amp;'01.ข้อมูลเบื้องต้น'!$H$2,"",IF(VLOOKUP($A95,'02.คีย์เทอม1'!$A$10:$GL$59,66,FALSE)="","",VLOOKUP($A95,'02.คีย์เทอม1'!$A$10:$GL$59,66,FALSE)))</f>
        <v/>
      </c>
      <c r="I95" s="1327" t="str">
        <f>IF($A$72&lt;&gt;"ชั้น"&amp;'01.ข้อมูลเบื้องต้น'!$H$2,"",IF(VLOOKUP($A95,'02.คีย์เทอม1'!$A$10:$GL$59,71,FALSE)="","",VLOOKUP($A95,'02.คีย์เทอม1'!$A$10:$GL$59,71,FALSE)))</f>
        <v/>
      </c>
      <c r="J95" s="1327" t="str">
        <f>IF($A$72&lt;&gt;"ชั้น"&amp;'01.ข้อมูลเบื้องต้น'!$H$2,"",IF(VLOOKUP($A95,'02.คีย์เทอม1'!$A$10:$GL$59,76,FALSE)="","",VLOOKUP($A95,'02.คีย์เทอม1'!$A$10:$GL$59,76,FALSE)))</f>
        <v/>
      </c>
      <c r="K95" s="1327" t="str">
        <f>IF($A$72&lt;&gt;"ชั้น"&amp;'01.ข้อมูลเบื้องต้น'!$H$2,"",IF(VLOOKUP($A95,'02.คีย์เทอม1'!$A$10:$GL$59,81,FALSE)="","",VLOOKUP($A95,'02.คีย์เทอม1'!$A$10:$GL$59,81,FALSE)))</f>
        <v/>
      </c>
      <c r="L95" s="1328" t="str">
        <f>IF($A$72&lt;&gt;"ชั้น"&amp;'01.ข้อมูลเบื้องต้น'!$H$2,"",IF(VLOOKUP($A95,'02.คีย์เทอม1'!$A$10:$GT$59,202,FALSE)="","",VLOOKUP($A95,'02.คีย์เทอม1'!$A$10:$GT$59,202,FALSE)))</f>
        <v/>
      </c>
      <c r="M95" s="1326" t="str">
        <f>IF($A$72&lt;&gt;"ชั้น"&amp;'01.ข้อมูลเบื้องต้น'!$H$2,"",IF(VLOOKUP($A95,'02.คีย์เทอม1'!$A$10:$GL$59,111,FALSE)="","",VLOOKUP($A95,'02.คีย์เทอม1'!$A$10:$GL$59,111,FALSE)))</f>
        <v/>
      </c>
      <c r="N95" s="1327" t="str">
        <f>IF($A$72&lt;&gt;"ชั้น"&amp;'01.ข้อมูลเบื้องต้น'!$H$2,"",IF(VLOOKUP($A95,'02.คีย์เทอม1'!$A$10:$GL$59,116,FALSE)="","",VLOOKUP($A95,'02.คีย์เทอม1'!$A$10:$GL$59,116,FALSE)))</f>
        <v/>
      </c>
      <c r="O95" s="1327" t="str">
        <f>IF($A$72&lt;&gt;"ชั้น"&amp;'01.ข้อมูลเบื้องต้น'!$H$2,"",IF(VLOOKUP($A95,'02.คีย์เทอม1'!$A$10:$GL$59,121,FALSE)="","",VLOOKUP($A95,'02.คีย์เทอม1'!$A$10:$GL$59,121,FALSE)))</f>
        <v/>
      </c>
      <c r="P95" s="1327" t="str">
        <f>IF($A$72&lt;&gt;"ชั้น"&amp;'01.ข้อมูลเบื้องต้น'!$H$2,"",IF(VLOOKUP($A95,'02.คีย์เทอม1'!$A$10:$GL$59,126,FALSE)="","",VLOOKUP($A95,'02.คีย์เทอม1'!$A$10:$GL$59,126,FALSE)))</f>
        <v/>
      </c>
      <c r="Q95" s="1327" t="str">
        <f>IF($A$72&lt;&gt;"ชั้น"&amp;'01.ข้อมูลเบื้องต้น'!$H$2,"",IF(VLOOKUP($A95,'02.คีย์เทอม1'!$A$10:$GL$59,131,FALSE)="","",VLOOKUP($A95,'02.คีย์เทอม1'!$A$10:$GL$59,131,FALSE)))</f>
        <v/>
      </c>
      <c r="R95" s="1327" t="str">
        <f>IF($A$72&lt;&gt;"ชั้น"&amp;'01.ข้อมูลเบื้องต้น'!$H$2,"",IF(VLOOKUP($A95,'02.คีย์เทอม1'!$A$10:$GL$59,136,FALSE)="","",VLOOKUP($A95,'02.คีย์เทอม1'!$A$10:$GL$59,136,FALSE)))</f>
        <v/>
      </c>
      <c r="S95" s="1327" t="str">
        <f>IF($A$72&lt;&gt;"ชั้น"&amp;'01.ข้อมูลเบื้องต้น'!$H$2,"",IF(VLOOKUP($A95,'02.คีย์เทอม1'!$A$10:$GL$59,141,FALSE)="","",VLOOKUP($A95,'02.คีย์เทอม1'!$A$10:$GL$59,141,FALSE)))</f>
        <v/>
      </c>
      <c r="T95" s="1327" t="str">
        <f>IF($A$72&lt;&gt;"ชั้น"&amp;'01.ข้อมูลเบื้องต้น'!$H$2,"",IF(VLOOKUP($A95,'02.คีย์เทอม1'!$A$10:$GL$59,146,FALSE)="","",VLOOKUP($A95,'02.คีย์เทอม1'!$A$10:$GL$59,146,FALSE)))</f>
        <v/>
      </c>
      <c r="U95" s="1327" t="str">
        <f>IF($A$72&lt;&gt;"ชั้น"&amp;'01.ข้อมูลเบื้องต้น'!$H$2,"",IF(VLOOKUP($A95,'02.คีย์เทอม1'!$A$10:$GL$59,151,FALSE)="","",VLOOKUP($A95,'02.คีย์เทอม1'!$A$10:$GL$59,151,FALSE)))</f>
        <v/>
      </c>
      <c r="V95" s="1327" t="str">
        <f>IF($A$72&lt;&gt;"ชั้น"&amp;'01.ข้อมูลเบื้องต้น'!$H$2,"",IF(VLOOKUP($A95,'02.คีย์เทอม1'!$A$10:$GL$59,156,FALSE)="","",VLOOKUP($A95,'02.คีย์เทอม1'!$A$10:$GL$59,156,FALSE)))</f>
        <v/>
      </c>
      <c r="W95" s="1327" t="str">
        <f>IF($A$72&lt;&gt;"ชั้น"&amp;'01.ข้อมูลเบื้องต้น'!$H$2,"",IF(VLOOKUP($A95,'02.คีย์เทอม1'!$A$10:$GL$59,161,FALSE)="","",VLOOKUP($A95,'02.คีย์เทอม1'!$A$10:$GL$59,161,FALSE)))</f>
        <v/>
      </c>
      <c r="X95" s="1327" t="str">
        <f>IF($A$72&lt;&gt;"ชั้น"&amp;'01.ข้อมูลเบื้องต้น'!$H$2,"",IF(VLOOKUP($A95,'02.คีย์เทอม1'!$A$10:$GL$59,166,FALSE)="","",VLOOKUP($A95,'02.คีย์เทอม1'!$A$10:$GL$59,166,FALSE)))</f>
        <v/>
      </c>
      <c r="Y95" s="1327" t="str">
        <f>IF($A$72&lt;&gt;"ชั้น"&amp;'01.ข้อมูลเบื้องต้น'!$H$2,"",IF(VLOOKUP($A95,'02.คีย์เทอม1'!$A$10:$GL$59,171,FALSE)="","",VLOOKUP($A95,'02.คีย์เทอม1'!$A$10:$GL$59,171,FALSE)))</f>
        <v/>
      </c>
      <c r="Z95" s="1327" t="str">
        <f>IF($A$72&lt;&gt;"ชั้น"&amp;'01.ข้อมูลเบื้องต้น'!$H$2,"",IF(VLOOKUP($A95,'02.คีย์เทอม1'!$A$10:$GL$59,176,FALSE)="","",VLOOKUP($A95,'02.คีย์เทอม1'!$A$10:$GL$59,176,FALSE)))</f>
        <v/>
      </c>
      <c r="AA95" s="1329" t="str">
        <f>IF($A$72&lt;&gt;"ชั้น"&amp;'01.ข้อมูลเบื้องต้น'!$H$2,"",IF(VLOOKUP($A95,'02.คีย์เทอม1'!$A$10:$GL$59,181,FALSE)="","",VLOOKUP($A95,'02.คีย์เทอม1'!$A$10:$GL$59,181,FALSE)))</f>
        <v/>
      </c>
    </row>
    <row r="96" spans="1:27" ht="16.8" customHeight="1">
      <c r="A96" s="1323">
        <v>18</v>
      </c>
      <c r="B96" s="1324" t="str">
        <f>IF('2.ชื่อนักเรียน'!C28="","",'2.ชื่อนักเรียน'!C28)</f>
        <v/>
      </c>
      <c r="C96" s="1313" t="str">
        <f>IF('2.ชื่อนักเรียน'!D28="","",'2.ชื่อนักเรียน'!D28)</f>
        <v/>
      </c>
      <c r="D96" s="1314" t="str">
        <f>IF($A$72&lt;&gt;"ชั้น"&amp;'01.ข้อมูลเบื้องต้น'!$H$2,"",IF(VLOOKUP($A96,'02.คีย์เทอม1'!$A$10:$GL$59,190,FALSE)="","",VLOOKUP($A96,'02.คีย์เทอม1'!$A$10:$GL$59,190,FALSE)))</f>
        <v/>
      </c>
      <c r="E96" s="1327" t="str">
        <f>IF($A$72&lt;&gt;"ชั้น"&amp;'01.ข้อมูลเบื้องต้น'!$H$2,"",IF(VLOOKUP($A96,'02.คีย์เทอม1'!$A$10:$GL$59,194,FALSE)="","",VLOOKUP($A96,'02.คีย์เทอม1'!$A$10:$GL$59,194,FALSE)))</f>
        <v/>
      </c>
      <c r="F96" s="1329" t="str">
        <f>IF($A$72&lt;&gt;"ชั้น"&amp;'01.ข้อมูลเบื้องต้น'!$H$2,"",IF(VLOOKUP($A96,'02.คีย์เทอม1'!$A$10:$GL$59,31,FALSE)="","",VLOOKUP($A96,'02.คีย์เทอม1'!$A$10:$GL$59,31,FALSE)))</f>
        <v/>
      </c>
      <c r="G96" s="1326" t="str">
        <f>IF($A$72&lt;&gt;"ชั้น"&amp;'01.ข้อมูลเบื้องต้น'!$H$2,"",IF(VLOOKUP($A96,'02.คีย์เทอม1'!$A$10:$GL$59,61,FALSE)="","",VLOOKUP($A96,'02.คีย์เทอม1'!$A$10:$GL$59,61,FALSE)))</f>
        <v/>
      </c>
      <c r="H96" s="1327" t="str">
        <f>IF($A$72&lt;&gt;"ชั้น"&amp;'01.ข้อมูลเบื้องต้น'!$H$2,"",IF(VLOOKUP($A96,'02.คีย์เทอม1'!$A$10:$GL$59,66,FALSE)="","",VLOOKUP($A96,'02.คีย์เทอม1'!$A$10:$GL$59,66,FALSE)))</f>
        <v/>
      </c>
      <c r="I96" s="1327" t="str">
        <f>IF($A$72&lt;&gt;"ชั้น"&amp;'01.ข้อมูลเบื้องต้น'!$H$2,"",IF(VLOOKUP($A96,'02.คีย์เทอม1'!$A$10:$GL$59,71,FALSE)="","",VLOOKUP($A96,'02.คีย์เทอม1'!$A$10:$GL$59,71,FALSE)))</f>
        <v/>
      </c>
      <c r="J96" s="1327" t="str">
        <f>IF($A$72&lt;&gt;"ชั้น"&amp;'01.ข้อมูลเบื้องต้น'!$H$2,"",IF(VLOOKUP($A96,'02.คีย์เทอม1'!$A$10:$GL$59,76,FALSE)="","",VLOOKUP($A96,'02.คีย์เทอม1'!$A$10:$GL$59,76,FALSE)))</f>
        <v/>
      </c>
      <c r="K96" s="1327" t="str">
        <f>IF($A$72&lt;&gt;"ชั้น"&amp;'01.ข้อมูลเบื้องต้น'!$H$2,"",IF(VLOOKUP($A96,'02.คีย์เทอม1'!$A$10:$GL$59,81,FALSE)="","",VLOOKUP($A96,'02.คีย์เทอม1'!$A$10:$GL$59,81,FALSE)))</f>
        <v/>
      </c>
      <c r="L96" s="1328" t="str">
        <f>IF($A$72&lt;&gt;"ชั้น"&amp;'01.ข้อมูลเบื้องต้น'!$H$2,"",IF(VLOOKUP($A96,'02.คีย์เทอม1'!$A$10:$GT$59,202,FALSE)="","",VLOOKUP($A96,'02.คีย์เทอม1'!$A$10:$GT$59,202,FALSE)))</f>
        <v/>
      </c>
      <c r="M96" s="1326" t="str">
        <f>IF($A$72&lt;&gt;"ชั้น"&amp;'01.ข้อมูลเบื้องต้น'!$H$2,"",IF(VLOOKUP($A96,'02.คีย์เทอม1'!$A$10:$GL$59,111,FALSE)="","",VLOOKUP($A96,'02.คีย์เทอม1'!$A$10:$GL$59,111,FALSE)))</f>
        <v/>
      </c>
      <c r="N96" s="1327" t="str">
        <f>IF($A$72&lt;&gt;"ชั้น"&amp;'01.ข้อมูลเบื้องต้น'!$H$2,"",IF(VLOOKUP($A96,'02.คีย์เทอม1'!$A$10:$GL$59,116,FALSE)="","",VLOOKUP($A96,'02.คีย์เทอม1'!$A$10:$GL$59,116,FALSE)))</f>
        <v/>
      </c>
      <c r="O96" s="1327" t="str">
        <f>IF($A$72&lt;&gt;"ชั้น"&amp;'01.ข้อมูลเบื้องต้น'!$H$2,"",IF(VLOOKUP($A96,'02.คีย์เทอม1'!$A$10:$GL$59,121,FALSE)="","",VLOOKUP($A96,'02.คีย์เทอม1'!$A$10:$GL$59,121,FALSE)))</f>
        <v/>
      </c>
      <c r="P96" s="1327" t="str">
        <f>IF($A$72&lt;&gt;"ชั้น"&amp;'01.ข้อมูลเบื้องต้น'!$H$2,"",IF(VLOOKUP($A96,'02.คีย์เทอม1'!$A$10:$GL$59,126,FALSE)="","",VLOOKUP($A96,'02.คีย์เทอม1'!$A$10:$GL$59,126,FALSE)))</f>
        <v/>
      </c>
      <c r="Q96" s="1327" t="str">
        <f>IF($A$72&lt;&gt;"ชั้น"&amp;'01.ข้อมูลเบื้องต้น'!$H$2,"",IF(VLOOKUP($A96,'02.คีย์เทอม1'!$A$10:$GL$59,131,FALSE)="","",VLOOKUP($A96,'02.คีย์เทอม1'!$A$10:$GL$59,131,FALSE)))</f>
        <v/>
      </c>
      <c r="R96" s="1327" t="str">
        <f>IF($A$72&lt;&gt;"ชั้น"&amp;'01.ข้อมูลเบื้องต้น'!$H$2,"",IF(VLOOKUP($A96,'02.คีย์เทอม1'!$A$10:$GL$59,136,FALSE)="","",VLOOKUP($A96,'02.คีย์เทอม1'!$A$10:$GL$59,136,FALSE)))</f>
        <v/>
      </c>
      <c r="S96" s="1327" t="str">
        <f>IF($A$72&lt;&gt;"ชั้น"&amp;'01.ข้อมูลเบื้องต้น'!$H$2,"",IF(VLOOKUP($A96,'02.คีย์เทอม1'!$A$10:$GL$59,141,FALSE)="","",VLOOKUP($A96,'02.คีย์เทอม1'!$A$10:$GL$59,141,FALSE)))</f>
        <v/>
      </c>
      <c r="T96" s="1327" t="str">
        <f>IF($A$72&lt;&gt;"ชั้น"&amp;'01.ข้อมูลเบื้องต้น'!$H$2,"",IF(VLOOKUP($A96,'02.คีย์เทอม1'!$A$10:$GL$59,146,FALSE)="","",VLOOKUP($A96,'02.คีย์เทอม1'!$A$10:$GL$59,146,FALSE)))</f>
        <v/>
      </c>
      <c r="U96" s="1327" t="str">
        <f>IF($A$72&lt;&gt;"ชั้น"&amp;'01.ข้อมูลเบื้องต้น'!$H$2,"",IF(VLOOKUP($A96,'02.คีย์เทอม1'!$A$10:$GL$59,151,FALSE)="","",VLOOKUP($A96,'02.คีย์เทอม1'!$A$10:$GL$59,151,FALSE)))</f>
        <v/>
      </c>
      <c r="V96" s="1327" t="str">
        <f>IF($A$72&lt;&gt;"ชั้น"&amp;'01.ข้อมูลเบื้องต้น'!$H$2,"",IF(VLOOKUP($A96,'02.คีย์เทอม1'!$A$10:$GL$59,156,FALSE)="","",VLOOKUP($A96,'02.คีย์เทอม1'!$A$10:$GL$59,156,FALSE)))</f>
        <v/>
      </c>
      <c r="W96" s="1327" t="str">
        <f>IF($A$72&lt;&gt;"ชั้น"&amp;'01.ข้อมูลเบื้องต้น'!$H$2,"",IF(VLOOKUP($A96,'02.คีย์เทอม1'!$A$10:$GL$59,161,FALSE)="","",VLOOKUP($A96,'02.คีย์เทอม1'!$A$10:$GL$59,161,FALSE)))</f>
        <v/>
      </c>
      <c r="X96" s="1327" t="str">
        <f>IF($A$72&lt;&gt;"ชั้น"&amp;'01.ข้อมูลเบื้องต้น'!$H$2,"",IF(VLOOKUP($A96,'02.คีย์เทอม1'!$A$10:$GL$59,166,FALSE)="","",VLOOKUP($A96,'02.คีย์เทอม1'!$A$10:$GL$59,166,FALSE)))</f>
        <v/>
      </c>
      <c r="Y96" s="1327" t="str">
        <f>IF($A$72&lt;&gt;"ชั้น"&amp;'01.ข้อมูลเบื้องต้น'!$H$2,"",IF(VLOOKUP($A96,'02.คีย์เทอม1'!$A$10:$GL$59,171,FALSE)="","",VLOOKUP($A96,'02.คีย์เทอม1'!$A$10:$GL$59,171,FALSE)))</f>
        <v/>
      </c>
      <c r="Z96" s="1327" t="str">
        <f>IF($A$72&lt;&gt;"ชั้น"&amp;'01.ข้อมูลเบื้องต้น'!$H$2,"",IF(VLOOKUP($A96,'02.คีย์เทอม1'!$A$10:$GL$59,176,FALSE)="","",VLOOKUP($A96,'02.คีย์เทอม1'!$A$10:$GL$59,176,FALSE)))</f>
        <v/>
      </c>
      <c r="AA96" s="1329" t="str">
        <f>IF($A$72&lt;&gt;"ชั้น"&amp;'01.ข้อมูลเบื้องต้น'!$H$2,"",IF(VLOOKUP($A96,'02.คีย์เทอม1'!$A$10:$GL$59,181,FALSE)="","",VLOOKUP($A96,'02.คีย์เทอม1'!$A$10:$GL$59,181,FALSE)))</f>
        <v/>
      </c>
    </row>
    <row r="97" spans="1:27" ht="16.8" customHeight="1">
      <c r="A97" s="1323">
        <v>19</v>
      </c>
      <c r="B97" s="1324" t="str">
        <f>IF('2.ชื่อนักเรียน'!C29="","",'2.ชื่อนักเรียน'!C29)</f>
        <v/>
      </c>
      <c r="C97" s="1313" t="str">
        <f>IF('2.ชื่อนักเรียน'!D29="","",'2.ชื่อนักเรียน'!D29)</f>
        <v/>
      </c>
      <c r="D97" s="1314" t="str">
        <f>IF($A$72&lt;&gt;"ชั้น"&amp;'01.ข้อมูลเบื้องต้น'!$H$2,"",IF(VLOOKUP($A97,'02.คีย์เทอม1'!$A$10:$GL$59,190,FALSE)="","",VLOOKUP($A97,'02.คีย์เทอม1'!$A$10:$GL$59,190,FALSE)))</f>
        <v/>
      </c>
      <c r="E97" s="1327" t="str">
        <f>IF($A$72&lt;&gt;"ชั้น"&amp;'01.ข้อมูลเบื้องต้น'!$H$2,"",IF(VLOOKUP($A97,'02.คีย์เทอม1'!$A$10:$GL$59,194,FALSE)="","",VLOOKUP($A97,'02.คีย์เทอม1'!$A$10:$GL$59,194,FALSE)))</f>
        <v/>
      </c>
      <c r="F97" s="1329" t="str">
        <f>IF($A$72&lt;&gt;"ชั้น"&amp;'01.ข้อมูลเบื้องต้น'!$H$2,"",IF(VLOOKUP($A97,'02.คีย์เทอม1'!$A$10:$GL$59,31,FALSE)="","",VLOOKUP($A97,'02.คีย์เทอม1'!$A$10:$GL$59,31,FALSE)))</f>
        <v/>
      </c>
      <c r="G97" s="1326" t="str">
        <f>IF($A$72&lt;&gt;"ชั้น"&amp;'01.ข้อมูลเบื้องต้น'!$H$2,"",IF(VLOOKUP($A97,'02.คีย์เทอม1'!$A$10:$GL$59,61,FALSE)="","",VLOOKUP($A97,'02.คีย์เทอม1'!$A$10:$GL$59,61,FALSE)))</f>
        <v/>
      </c>
      <c r="H97" s="1327" t="str">
        <f>IF($A$72&lt;&gt;"ชั้น"&amp;'01.ข้อมูลเบื้องต้น'!$H$2,"",IF(VLOOKUP($A97,'02.คีย์เทอม1'!$A$10:$GL$59,66,FALSE)="","",VLOOKUP($A97,'02.คีย์เทอม1'!$A$10:$GL$59,66,FALSE)))</f>
        <v/>
      </c>
      <c r="I97" s="1327" t="str">
        <f>IF($A$72&lt;&gt;"ชั้น"&amp;'01.ข้อมูลเบื้องต้น'!$H$2,"",IF(VLOOKUP($A97,'02.คีย์เทอม1'!$A$10:$GL$59,71,FALSE)="","",VLOOKUP($A97,'02.คีย์เทอม1'!$A$10:$GL$59,71,FALSE)))</f>
        <v/>
      </c>
      <c r="J97" s="1327" t="str">
        <f>IF($A$72&lt;&gt;"ชั้น"&amp;'01.ข้อมูลเบื้องต้น'!$H$2,"",IF(VLOOKUP($A97,'02.คีย์เทอม1'!$A$10:$GL$59,76,FALSE)="","",VLOOKUP($A97,'02.คีย์เทอม1'!$A$10:$GL$59,76,FALSE)))</f>
        <v/>
      </c>
      <c r="K97" s="1327" t="str">
        <f>IF($A$72&lt;&gt;"ชั้น"&amp;'01.ข้อมูลเบื้องต้น'!$H$2,"",IF(VLOOKUP($A97,'02.คีย์เทอม1'!$A$10:$GL$59,81,FALSE)="","",VLOOKUP($A97,'02.คีย์เทอม1'!$A$10:$GL$59,81,FALSE)))</f>
        <v/>
      </c>
      <c r="L97" s="1328" t="str">
        <f>IF($A$72&lt;&gt;"ชั้น"&amp;'01.ข้อมูลเบื้องต้น'!$H$2,"",IF(VLOOKUP($A97,'02.คีย์เทอม1'!$A$10:$GT$59,202,FALSE)="","",VLOOKUP($A97,'02.คีย์เทอม1'!$A$10:$GT$59,202,FALSE)))</f>
        <v/>
      </c>
      <c r="M97" s="1326" t="str">
        <f>IF($A$72&lt;&gt;"ชั้น"&amp;'01.ข้อมูลเบื้องต้น'!$H$2,"",IF(VLOOKUP($A97,'02.คีย์เทอม1'!$A$10:$GL$59,111,FALSE)="","",VLOOKUP($A97,'02.คีย์เทอม1'!$A$10:$GL$59,111,FALSE)))</f>
        <v/>
      </c>
      <c r="N97" s="1327" t="str">
        <f>IF($A$72&lt;&gt;"ชั้น"&amp;'01.ข้อมูลเบื้องต้น'!$H$2,"",IF(VLOOKUP($A97,'02.คีย์เทอม1'!$A$10:$GL$59,116,FALSE)="","",VLOOKUP($A97,'02.คีย์เทอม1'!$A$10:$GL$59,116,FALSE)))</f>
        <v/>
      </c>
      <c r="O97" s="1327" t="str">
        <f>IF($A$72&lt;&gt;"ชั้น"&amp;'01.ข้อมูลเบื้องต้น'!$H$2,"",IF(VLOOKUP($A97,'02.คีย์เทอม1'!$A$10:$GL$59,121,FALSE)="","",VLOOKUP($A97,'02.คีย์เทอม1'!$A$10:$GL$59,121,FALSE)))</f>
        <v/>
      </c>
      <c r="P97" s="1327" t="str">
        <f>IF($A$72&lt;&gt;"ชั้น"&amp;'01.ข้อมูลเบื้องต้น'!$H$2,"",IF(VLOOKUP($A97,'02.คีย์เทอม1'!$A$10:$GL$59,126,FALSE)="","",VLOOKUP($A97,'02.คีย์เทอม1'!$A$10:$GL$59,126,FALSE)))</f>
        <v/>
      </c>
      <c r="Q97" s="1327" t="str">
        <f>IF($A$72&lt;&gt;"ชั้น"&amp;'01.ข้อมูลเบื้องต้น'!$H$2,"",IF(VLOOKUP($A97,'02.คีย์เทอม1'!$A$10:$GL$59,131,FALSE)="","",VLOOKUP($A97,'02.คีย์เทอม1'!$A$10:$GL$59,131,FALSE)))</f>
        <v/>
      </c>
      <c r="R97" s="1327" t="str">
        <f>IF($A$72&lt;&gt;"ชั้น"&amp;'01.ข้อมูลเบื้องต้น'!$H$2,"",IF(VLOOKUP($A97,'02.คีย์เทอม1'!$A$10:$GL$59,136,FALSE)="","",VLOOKUP($A97,'02.คีย์เทอม1'!$A$10:$GL$59,136,FALSE)))</f>
        <v/>
      </c>
      <c r="S97" s="1327" t="str">
        <f>IF($A$72&lt;&gt;"ชั้น"&amp;'01.ข้อมูลเบื้องต้น'!$H$2,"",IF(VLOOKUP($A97,'02.คีย์เทอม1'!$A$10:$GL$59,141,FALSE)="","",VLOOKUP($A97,'02.คีย์เทอม1'!$A$10:$GL$59,141,FALSE)))</f>
        <v/>
      </c>
      <c r="T97" s="1327" t="str">
        <f>IF($A$72&lt;&gt;"ชั้น"&amp;'01.ข้อมูลเบื้องต้น'!$H$2,"",IF(VLOOKUP($A97,'02.คีย์เทอม1'!$A$10:$GL$59,146,FALSE)="","",VLOOKUP($A97,'02.คีย์เทอม1'!$A$10:$GL$59,146,FALSE)))</f>
        <v/>
      </c>
      <c r="U97" s="1327" t="str">
        <f>IF($A$72&lt;&gt;"ชั้น"&amp;'01.ข้อมูลเบื้องต้น'!$H$2,"",IF(VLOOKUP($A97,'02.คีย์เทอม1'!$A$10:$GL$59,151,FALSE)="","",VLOOKUP($A97,'02.คีย์เทอม1'!$A$10:$GL$59,151,FALSE)))</f>
        <v/>
      </c>
      <c r="V97" s="1327" t="str">
        <f>IF($A$72&lt;&gt;"ชั้น"&amp;'01.ข้อมูลเบื้องต้น'!$H$2,"",IF(VLOOKUP($A97,'02.คีย์เทอม1'!$A$10:$GL$59,156,FALSE)="","",VLOOKUP($A97,'02.คีย์เทอม1'!$A$10:$GL$59,156,FALSE)))</f>
        <v/>
      </c>
      <c r="W97" s="1327" t="str">
        <f>IF($A$72&lt;&gt;"ชั้น"&amp;'01.ข้อมูลเบื้องต้น'!$H$2,"",IF(VLOOKUP($A97,'02.คีย์เทอม1'!$A$10:$GL$59,161,FALSE)="","",VLOOKUP($A97,'02.คีย์เทอม1'!$A$10:$GL$59,161,FALSE)))</f>
        <v/>
      </c>
      <c r="X97" s="1327" t="str">
        <f>IF($A$72&lt;&gt;"ชั้น"&amp;'01.ข้อมูลเบื้องต้น'!$H$2,"",IF(VLOOKUP($A97,'02.คีย์เทอม1'!$A$10:$GL$59,166,FALSE)="","",VLOOKUP($A97,'02.คีย์เทอม1'!$A$10:$GL$59,166,FALSE)))</f>
        <v/>
      </c>
      <c r="Y97" s="1327" t="str">
        <f>IF($A$72&lt;&gt;"ชั้น"&amp;'01.ข้อมูลเบื้องต้น'!$H$2,"",IF(VLOOKUP($A97,'02.คีย์เทอม1'!$A$10:$GL$59,171,FALSE)="","",VLOOKUP($A97,'02.คีย์เทอม1'!$A$10:$GL$59,171,FALSE)))</f>
        <v/>
      </c>
      <c r="Z97" s="1327" t="str">
        <f>IF($A$72&lt;&gt;"ชั้น"&amp;'01.ข้อมูลเบื้องต้น'!$H$2,"",IF(VLOOKUP($A97,'02.คีย์เทอม1'!$A$10:$GL$59,176,FALSE)="","",VLOOKUP($A97,'02.คีย์เทอม1'!$A$10:$GL$59,176,FALSE)))</f>
        <v/>
      </c>
      <c r="AA97" s="1329" t="str">
        <f>IF($A$72&lt;&gt;"ชั้น"&amp;'01.ข้อมูลเบื้องต้น'!$H$2,"",IF(VLOOKUP($A97,'02.คีย์เทอม1'!$A$10:$GL$59,181,FALSE)="","",VLOOKUP($A97,'02.คีย์เทอม1'!$A$10:$GL$59,181,FALSE)))</f>
        <v/>
      </c>
    </row>
    <row r="98" spans="1:27" ht="16.8" customHeight="1">
      <c r="A98" s="1323">
        <v>20</v>
      </c>
      <c r="B98" s="1324" t="str">
        <f>IF('2.ชื่อนักเรียน'!C30="","",'2.ชื่อนักเรียน'!C30)</f>
        <v/>
      </c>
      <c r="C98" s="1313" t="str">
        <f>IF('2.ชื่อนักเรียน'!D30="","",'2.ชื่อนักเรียน'!D30)</f>
        <v/>
      </c>
      <c r="D98" s="1314" t="str">
        <f>IF($A$72&lt;&gt;"ชั้น"&amp;'01.ข้อมูลเบื้องต้น'!$H$2,"",IF(VLOOKUP($A98,'02.คีย์เทอม1'!$A$10:$GL$59,190,FALSE)="","",VLOOKUP($A98,'02.คีย์เทอม1'!$A$10:$GL$59,190,FALSE)))</f>
        <v/>
      </c>
      <c r="E98" s="1327" t="str">
        <f>IF($A$72&lt;&gt;"ชั้น"&amp;'01.ข้อมูลเบื้องต้น'!$H$2,"",IF(VLOOKUP($A98,'02.คีย์เทอม1'!$A$10:$GL$59,194,FALSE)="","",VLOOKUP($A98,'02.คีย์เทอม1'!$A$10:$GL$59,194,FALSE)))</f>
        <v/>
      </c>
      <c r="F98" s="1329" t="str">
        <f>IF($A$72&lt;&gt;"ชั้น"&amp;'01.ข้อมูลเบื้องต้น'!$H$2,"",IF(VLOOKUP($A98,'02.คีย์เทอม1'!$A$10:$GL$59,31,FALSE)="","",VLOOKUP($A98,'02.คีย์เทอม1'!$A$10:$GL$59,31,FALSE)))</f>
        <v/>
      </c>
      <c r="G98" s="1326" t="str">
        <f>IF($A$72&lt;&gt;"ชั้น"&amp;'01.ข้อมูลเบื้องต้น'!$H$2,"",IF(VLOOKUP($A98,'02.คีย์เทอม1'!$A$10:$GL$59,61,FALSE)="","",VLOOKUP($A98,'02.คีย์เทอม1'!$A$10:$GL$59,61,FALSE)))</f>
        <v/>
      </c>
      <c r="H98" s="1327" t="str">
        <f>IF($A$72&lt;&gt;"ชั้น"&amp;'01.ข้อมูลเบื้องต้น'!$H$2,"",IF(VLOOKUP($A98,'02.คีย์เทอม1'!$A$10:$GL$59,66,FALSE)="","",VLOOKUP($A98,'02.คีย์เทอม1'!$A$10:$GL$59,66,FALSE)))</f>
        <v/>
      </c>
      <c r="I98" s="1327" t="str">
        <f>IF($A$72&lt;&gt;"ชั้น"&amp;'01.ข้อมูลเบื้องต้น'!$H$2,"",IF(VLOOKUP($A98,'02.คีย์เทอม1'!$A$10:$GL$59,71,FALSE)="","",VLOOKUP($A98,'02.คีย์เทอม1'!$A$10:$GL$59,71,FALSE)))</f>
        <v/>
      </c>
      <c r="J98" s="1327" t="str">
        <f>IF($A$72&lt;&gt;"ชั้น"&amp;'01.ข้อมูลเบื้องต้น'!$H$2,"",IF(VLOOKUP($A98,'02.คีย์เทอม1'!$A$10:$GL$59,76,FALSE)="","",VLOOKUP($A98,'02.คีย์เทอม1'!$A$10:$GL$59,76,FALSE)))</f>
        <v/>
      </c>
      <c r="K98" s="1327" t="str">
        <f>IF($A$72&lt;&gt;"ชั้น"&amp;'01.ข้อมูลเบื้องต้น'!$H$2,"",IF(VLOOKUP($A98,'02.คีย์เทอม1'!$A$10:$GL$59,81,FALSE)="","",VLOOKUP($A98,'02.คีย์เทอม1'!$A$10:$GL$59,81,FALSE)))</f>
        <v/>
      </c>
      <c r="L98" s="1328" t="str">
        <f>IF($A$72&lt;&gt;"ชั้น"&amp;'01.ข้อมูลเบื้องต้น'!$H$2,"",IF(VLOOKUP($A98,'02.คีย์เทอม1'!$A$10:$GT$59,202,FALSE)="","",VLOOKUP($A98,'02.คีย์เทอม1'!$A$10:$GT$59,202,FALSE)))</f>
        <v/>
      </c>
      <c r="M98" s="1326" t="str">
        <f>IF($A$72&lt;&gt;"ชั้น"&amp;'01.ข้อมูลเบื้องต้น'!$H$2,"",IF(VLOOKUP($A98,'02.คีย์เทอม1'!$A$10:$GL$59,111,FALSE)="","",VLOOKUP($A98,'02.คีย์เทอม1'!$A$10:$GL$59,111,FALSE)))</f>
        <v/>
      </c>
      <c r="N98" s="1327" t="str">
        <f>IF($A$72&lt;&gt;"ชั้น"&amp;'01.ข้อมูลเบื้องต้น'!$H$2,"",IF(VLOOKUP($A98,'02.คีย์เทอม1'!$A$10:$GL$59,116,FALSE)="","",VLOOKUP($A98,'02.คีย์เทอม1'!$A$10:$GL$59,116,FALSE)))</f>
        <v/>
      </c>
      <c r="O98" s="1327" t="str">
        <f>IF($A$72&lt;&gt;"ชั้น"&amp;'01.ข้อมูลเบื้องต้น'!$H$2,"",IF(VLOOKUP($A98,'02.คีย์เทอม1'!$A$10:$GL$59,121,FALSE)="","",VLOOKUP($A98,'02.คีย์เทอม1'!$A$10:$GL$59,121,FALSE)))</f>
        <v/>
      </c>
      <c r="P98" s="1327" t="str">
        <f>IF($A$72&lt;&gt;"ชั้น"&amp;'01.ข้อมูลเบื้องต้น'!$H$2,"",IF(VLOOKUP($A98,'02.คีย์เทอม1'!$A$10:$GL$59,126,FALSE)="","",VLOOKUP($A98,'02.คีย์เทอม1'!$A$10:$GL$59,126,FALSE)))</f>
        <v/>
      </c>
      <c r="Q98" s="1327" t="str">
        <f>IF($A$72&lt;&gt;"ชั้น"&amp;'01.ข้อมูลเบื้องต้น'!$H$2,"",IF(VLOOKUP($A98,'02.คีย์เทอม1'!$A$10:$GL$59,131,FALSE)="","",VLOOKUP($A98,'02.คีย์เทอม1'!$A$10:$GL$59,131,FALSE)))</f>
        <v/>
      </c>
      <c r="R98" s="1327" t="str">
        <f>IF($A$72&lt;&gt;"ชั้น"&amp;'01.ข้อมูลเบื้องต้น'!$H$2,"",IF(VLOOKUP($A98,'02.คีย์เทอม1'!$A$10:$GL$59,136,FALSE)="","",VLOOKUP($A98,'02.คีย์เทอม1'!$A$10:$GL$59,136,FALSE)))</f>
        <v/>
      </c>
      <c r="S98" s="1327" t="str">
        <f>IF($A$72&lt;&gt;"ชั้น"&amp;'01.ข้อมูลเบื้องต้น'!$H$2,"",IF(VLOOKUP($A98,'02.คีย์เทอม1'!$A$10:$GL$59,141,FALSE)="","",VLOOKUP($A98,'02.คีย์เทอม1'!$A$10:$GL$59,141,FALSE)))</f>
        <v/>
      </c>
      <c r="T98" s="1327" t="str">
        <f>IF($A$72&lt;&gt;"ชั้น"&amp;'01.ข้อมูลเบื้องต้น'!$H$2,"",IF(VLOOKUP($A98,'02.คีย์เทอม1'!$A$10:$GL$59,146,FALSE)="","",VLOOKUP($A98,'02.คีย์เทอม1'!$A$10:$GL$59,146,FALSE)))</f>
        <v/>
      </c>
      <c r="U98" s="1327" t="str">
        <f>IF($A$72&lt;&gt;"ชั้น"&amp;'01.ข้อมูลเบื้องต้น'!$H$2,"",IF(VLOOKUP($A98,'02.คีย์เทอม1'!$A$10:$GL$59,151,FALSE)="","",VLOOKUP($A98,'02.คีย์เทอม1'!$A$10:$GL$59,151,FALSE)))</f>
        <v/>
      </c>
      <c r="V98" s="1327" t="str">
        <f>IF($A$72&lt;&gt;"ชั้น"&amp;'01.ข้อมูลเบื้องต้น'!$H$2,"",IF(VLOOKUP($A98,'02.คีย์เทอม1'!$A$10:$GL$59,156,FALSE)="","",VLOOKUP($A98,'02.คีย์เทอม1'!$A$10:$GL$59,156,FALSE)))</f>
        <v/>
      </c>
      <c r="W98" s="1327" t="str">
        <f>IF($A$72&lt;&gt;"ชั้น"&amp;'01.ข้อมูลเบื้องต้น'!$H$2,"",IF(VLOOKUP($A98,'02.คีย์เทอม1'!$A$10:$GL$59,161,FALSE)="","",VLOOKUP($A98,'02.คีย์เทอม1'!$A$10:$GL$59,161,FALSE)))</f>
        <v/>
      </c>
      <c r="X98" s="1327" t="str">
        <f>IF($A$72&lt;&gt;"ชั้น"&amp;'01.ข้อมูลเบื้องต้น'!$H$2,"",IF(VLOOKUP($A98,'02.คีย์เทอม1'!$A$10:$GL$59,166,FALSE)="","",VLOOKUP($A98,'02.คีย์เทอม1'!$A$10:$GL$59,166,FALSE)))</f>
        <v/>
      </c>
      <c r="Y98" s="1327" t="str">
        <f>IF($A$72&lt;&gt;"ชั้น"&amp;'01.ข้อมูลเบื้องต้น'!$H$2,"",IF(VLOOKUP($A98,'02.คีย์เทอม1'!$A$10:$GL$59,171,FALSE)="","",VLOOKUP($A98,'02.คีย์เทอม1'!$A$10:$GL$59,171,FALSE)))</f>
        <v/>
      </c>
      <c r="Z98" s="1327" t="str">
        <f>IF($A$72&lt;&gt;"ชั้น"&amp;'01.ข้อมูลเบื้องต้น'!$H$2,"",IF(VLOOKUP($A98,'02.คีย์เทอม1'!$A$10:$GL$59,176,FALSE)="","",VLOOKUP($A98,'02.คีย์เทอม1'!$A$10:$GL$59,176,FALSE)))</f>
        <v/>
      </c>
      <c r="AA98" s="1329" t="str">
        <f>IF($A$72&lt;&gt;"ชั้น"&amp;'01.ข้อมูลเบื้องต้น'!$H$2,"",IF(VLOOKUP($A98,'02.คีย์เทอม1'!$A$10:$GL$59,181,FALSE)="","",VLOOKUP($A98,'02.คีย์เทอม1'!$A$10:$GL$59,181,FALSE)))</f>
        <v/>
      </c>
    </row>
    <row r="99" spans="1:27" ht="16.8" customHeight="1">
      <c r="A99" s="1323">
        <v>21</v>
      </c>
      <c r="B99" s="1324" t="str">
        <f>IF('2.ชื่อนักเรียน'!C31="","",'2.ชื่อนักเรียน'!C31)</f>
        <v/>
      </c>
      <c r="C99" s="1313" t="str">
        <f>IF('2.ชื่อนักเรียน'!D31="","",'2.ชื่อนักเรียน'!D31)</f>
        <v/>
      </c>
      <c r="D99" s="1314" t="str">
        <f>IF($A$72&lt;&gt;"ชั้น"&amp;'01.ข้อมูลเบื้องต้น'!$H$2,"",IF(VLOOKUP($A99,'02.คีย์เทอม1'!$A$10:$GL$59,190,FALSE)="","",VLOOKUP($A99,'02.คีย์เทอม1'!$A$10:$GL$59,190,FALSE)))</f>
        <v/>
      </c>
      <c r="E99" s="1327" t="str">
        <f>IF($A$72&lt;&gt;"ชั้น"&amp;'01.ข้อมูลเบื้องต้น'!$H$2,"",IF(VLOOKUP($A99,'02.คีย์เทอม1'!$A$10:$GL$59,194,FALSE)="","",VLOOKUP($A99,'02.คีย์เทอม1'!$A$10:$GL$59,194,FALSE)))</f>
        <v/>
      </c>
      <c r="F99" s="1329" t="str">
        <f>IF($A$72&lt;&gt;"ชั้น"&amp;'01.ข้อมูลเบื้องต้น'!$H$2,"",IF(VLOOKUP($A99,'02.คีย์เทอม1'!$A$10:$GL$59,31,FALSE)="","",VLOOKUP($A99,'02.คีย์เทอม1'!$A$10:$GL$59,31,FALSE)))</f>
        <v/>
      </c>
      <c r="G99" s="1326" t="str">
        <f>IF($A$72&lt;&gt;"ชั้น"&amp;'01.ข้อมูลเบื้องต้น'!$H$2,"",IF(VLOOKUP($A99,'02.คีย์เทอม1'!$A$10:$GL$59,61,FALSE)="","",VLOOKUP($A99,'02.คีย์เทอม1'!$A$10:$GL$59,61,FALSE)))</f>
        <v/>
      </c>
      <c r="H99" s="1327" t="str">
        <f>IF($A$72&lt;&gt;"ชั้น"&amp;'01.ข้อมูลเบื้องต้น'!$H$2,"",IF(VLOOKUP($A99,'02.คีย์เทอม1'!$A$10:$GL$59,66,FALSE)="","",VLOOKUP($A99,'02.คีย์เทอม1'!$A$10:$GL$59,66,FALSE)))</f>
        <v/>
      </c>
      <c r="I99" s="1327" t="str">
        <f>IF($A$72&lt;&gt;"ชั้น"&amp;'01.ข้อมูลเบื้องต้น'!$H$2,"",IF(VLOOKUP($A99,'02.คีย์เทอม1'!$A$10:$GL$59,71,FALSE)="","",VLOOKUP($A99,'02.คีย์เทอม1'!$A$10:$GL$59,71,FALSE)))</f>
        <v/>
      </c>
      <c r="J99" s="1327" t="str">
        <f>IF($A$72&lt;&gt;"ชั้น"&amp;'01.ข้อมูลเบื้องต้น'!$H$2,"",IF(VLOOKUP($A99,'02.คีย์เทอม1'!$A$10:$GL$59,76,FALSE)="","",VLOOKUP($A99,'02.คีย์เทอม1'!$A$10:$GL$59,76,FALSE)))</f>
        <v/>
      </c>
      <c r="K99" s="1327" t="str">
        <f>IF($A$72&lt;&gt;"ชั้น"&amp;'01.ข้อมูลเบื้องต้น'!$H$2,"",IF(VLOOKUP($A99,'02.คีย์เทอม1'!$A$10:$GL$59,81,FALSE)="","",VLOOKUP($A99,'02.คีย์เทอม1'!$A$10:$GL$59,81,FALSE)))</f>
        <v/>
      </c>
      <c r="L99" s="1328" t="str">
        <f>IF($A$72&lt;&gt;"ชั้น"&amp;'01.ข้อมูลเบื้องต้น'!$H$2,"",IF(VLOOKUP($A99,'02.คีย์เทอม1'!$A$10:$GT$59,202,FALSE)="","",VLOOKUP($A99,'02.คีย์เทอม1'!$A$10:$GT$59,202,FALSE)))</f>
        <v/>
      </c>
      <c r="M99" s="1326" t="str">
        <f>IF($A$72&lt;&gt;"ชั้น"&amp;'01.ข้อมูลเบื้องต้น'!$H$2,"",IF(VLOOKUP($A99,'02.คีย์เทอม1'!$A$10:$GL$59,111,FALSE)="","",VLOOKUP($A99,'02.คีย์เทอม1'!$A$10:$GL$59,111,FALSE)))</f>
        <v/>
      </c>
      <c r="N99" s="1327" t="str">
        <f>IF($A$72&lt;&gt;"ชั้น"&amp;'01.ข้อมูลเบื้องต้น'!$H$2,"",IF(VLOOKUP($A99,'02.คีย์เทอม1'!$A$10:$GL$59,116,FALSE)="","",VLOOKUP($A99,'02.คีย์เทอม1'!$A$10:$GL$59,116,FALSE)))</f>
        <v/>
      </c>
      <c r="O99" s="1327" t="str">
        <f>IF($A$72&lt;&gt;"ชั้น"&amp;'01.ข้อมูลเบื้องต้น'!$H$2,"",IF(VLOOKUP($A99,'02.คีย์เทอม1'!$A$10:$GL$59,121,FALSE)="","",VLOOKUP($A99,'02.คีย์เทอม1'!$A$10:$GL$59,121,FALSE)))</f>
        <v/>
      </c>
      <c r="P99" s="1327" t="str">
        <f>IF($A$72&lt;&gt;"ชั้น"&amp;'01.ข้อมูลเบื้องต้น'!$H$2,"",IF(VLOOKUP($A99,'02.คีย์เทอม1'!$A$10:$GL$59,126,FALSE)="","",VLOOKUP($A99,'02.คีย์เทอม1'!$A$10:$GL$59,126,FALSE)))</f>
        <v/>
      </c>
      <c r="Q99" s="1327" t="str">
        <f>IF($A$72&lt;&gt;"ชั้น"&amp;'01.ข้อมูลเบื้องต้น'!$H$2,"",IF(VLOOKUP($A99,'02.คีย์เทอม1'!$A$10:$GL$59,131,FALSE)="","",VLOOKUP($A99,'02.คีย์เทอม1'!$A$10:$GL$59,131,FALSE)))</f>
        <v/>
      </c>
      <c r="R99" s="1327" t="str">
        <f>IF($A$72&lt;&gt;"ชั้น"&amp;'01.ข้อมูลเบื้องต้น'!$H$2,"",IF(VLOOKUP($A99,'02.คีย์เทอม1'!$A$10:$GL$59,136,FALSE)="","",VLOOKUP($A99,'02.คีย์เทอม1'!$A$10:$GL$59,136,FALSE)))</f>
        <v/>
      </c>
      <c r="S99" s="1327" t="str">
        <f>IF($A$72&lt;&gt;"ชั้น"&amp;'01.ข้อมูลเบื้องต้น'!$H$2,"",IF(VLOOKUP($A99,'02.คีย์เทอม1'!$A$10:$GL$59,141,FALSE)="","",VLOOKUP($A99,'02.คีย์เทอม1'!$A$10:$GL$59,141,FALSE)))</f>
        <v/>
      </c>
      <c r="T99" s="1327" t="str">
        <f>IF($A$72&lt;&gt;"ชั้น"&amp;'01.ข้อมูลเบื้องต้น'!$H$2,"",IF(VLOOKUP($A99,'02.คีย์เทอม1'!$A$10:$GL$59,146,FALSE)="","",VLOOKUP($A99,'02.คีย์เทอม1'!$A$10:$GL$59,146,FALSE)))</f>
        <v/>
      </c>
      <c r="U99" s="1327" t="str">
        <f>IF($A$72&lt;&gt;"ชั้น"&amp;'01.ข้อมูลเบื้องต้น'!$H$2,"",IF(VLOOKUP($A99,'02.คีย์เทอม1'!$A$10:$GL$59,151,FALSE)="","",VLOOKUP($A99,'02.คีย์เทอม1'!$A$10:$GL$59,151,FALSE)))</f>
        <v/>
      </c>
      <c r="V99" s="1327" t="str">
        <f>IF($A$72&lt;&gt;"ชั้น"&amp;'01.ข้อมูลเบื้องต้น'!$H$2,"",IF(VLOOKUP($A99,'02.คีย์เทอม1'!$A$10:$GL$59,156,FALSE)="","",VLOOKUP($A99,'02.คีย์เทอม1'!$A$10:$GL$59,156,FALSE)))</f>
        <v/>
      </c>
      <c r="W99" s="1327" t="str">
        <f>IF($A$72&lt;&gt;"ชั้น"&amp;'01.ข้อมูลเบื้องต้น'!$H$2,"",IF(VLOOKUP($A99,'02.คีย์เทอม1'!$A$10:$GL$59,161,FALSE)="","",VLOOKUP($A99,'02.คีย์เทอม1'!$A$10:$GL$59,161,FALSE)))</f>
        <v/>
      </c>
      <c r="X99" s="1327" t="str">
        <f>IF($A$72&lt;&gt;"ชั้น"&amp;'01.ข้อมูลเบื้องต้น'!$H$2,"",IF(VLOOKUP($A99,'02.คีย์เทอม1'!$A$10:$GL$59,166,FALSE)="","",VLOOKUP($A99,'02.คีย์เทอม1'!$A$10:$GL$59,166,FALSE)))</f>
        <v/>
      </c>
      <c r="Y99" s="1327" t="str">
        <f>IF($A$72&lt;&gt;"ชั้น"&amp;'01.ข้อมูลเบื้องต้น'!$H$2,"",IF(VLOOKUP($A99,'02.คีย์เทอม1'!$A$10:$GL$59,171,FALSE)="","",VLOOKUP($A99,'02.คีย์เทอม1'!$A$10:$GL$59,171,FALSE)))</f>
        <v/>
      </c>
      <c r="Z99" s="1327" t="str">
        <f>IF($A$72&lt;&gt;"ชั้น"&amp;'01.ข้อมูลเบื้องต้น'!$H$2,"",IF(VLOOKUP($A99,'02.คีย์เทอม1'!$A$10:$GL$59,176,FALSE)="","",VLOOKUP($A99,'02.คีย์เทอม1'!$A$10:$GL$59,176,FALSE)))</f>
        <v/>
      </c>
      <c r="AA99" s="1329" t="str">
        <f>IF($A$72&lt;&gt;"ชั้น"&amp;'01.ข้อมูลเบื้องต้น'!$H$2,"",IF(VLOOKUP($A99,'02.คีย์เทอม1'!$A$10:$GL$59,181,FALSE)="","",VLOOKUP($A99,'02.คีย์เทอม1'!$A$10:$GL$59,181,FALSE)))</f>
        <v/>
      </c>
    </row>
    <row r="100" spans="1:27" ht="16.8" customHeight="1">
      <c r="A100" s="1323">
        <v>22</v>
      </c>
      <c r="B100" s="1324" t="str">
        <f>IF('2.ชื่อนักเรียน'!C32="","",'2.ชื่อนักเรียน'!C32)</f>
        <v/>
      </c>
      <c r="C100" s="1313" t="str">
        <f>IF('2.ชื่อนักเรียน'!D32="","",'2.ชื่อนักเรียน'!D32)</f>
        <v/>
      </c>
      <c r="D100" s="1314" t="str">
        <f>IF($A$72&lt;&gt;"ชั้น"&amp;'01.ข้อมูลเบื้องต้น'!$H$2,"",IF(VLOOKUP($A100,'02.คีย์เทอม1'!$A$10:$GL$59,190,FALSE)="","",VLOOKUP($A100,'02.คีย์เทอม1'!$A$10:$GL$59,190,FALSE)))</f>
        <v/>
      </c>
      <c r="E100" s="1327" t="str">
        <f>IF($A$72&lt;&gt;"ชั้น"&amp;'01.ข้อมูลเบื้องต้น'!$H$2,"",IF(VLOOKUP($A100,'02.คีย์เทอม1'!$A$10:$GL$59,194,FALSE)="","",VLOOKUP($A100,'02.คีย์เทอม1'!$A$10:$GL$59,194,FALSE)))</f>
        <v/>
      </c>
      <c r="F100" s="1329" t="str">
        <f>IF($A$72&lt;&gt;"ชั้น"&amp;'01.ข้อมูลเบื้องต้น'!$H$2,"",IF(VLOOKUP($A100,'02.คีย์เทอม1'!$A$10:$GL$59,31,FALSE)="","",VLOOKUP($A100,'02.คีย์เทอม1'!$A$10:$GL$59,31,FALSE)))</f>
        <v/>
      </c>
      <c r="G100" s="1326" t="str">
        <f>IF($A$72&lt;&gt;"ชั้น"&amp;'01.ข้อมูลเบื้องต้น'!$H$2,"",IF(VLOOKUP($A100,'02.คีย์เทอม1'!$A$10:$GL$59,61,FALSE)="","",VLOOKUP($A100,'02.คีย์เทอม1'!$A$10:$GL$59,61,FALSE)))</f>
        <v/>
      </c>
      <c r="H100" s="1327" t="str">
        <f>IF($A$72&lt;&gt;"ชั้น"&amp;'01.ข้อมูลเบื้องต้น'!$H$2,"",IF(VLOOKUP($A100,'02.คีย์เทอม1'!$A$10:$GL$59,66,FALSE)="","",VLOOKUP($A100,'02.คีย์เทอม1'!$A$10:$GL$59,66,FALSE)))</f>
        <v/>
      </c>
      <c r="I100" s="1327" t="str">
        <f>IF($A$72&lt;&gt;"ชั้น"&amp;'01.ข้อมูลเบื้องต้น'!$H$2,"",IF(VLOOKUP($A100,'02.คีย์เทอม1'!$A$10:$GL$59,71,FALSE)="","",VLOOKUP($A100,'02.คีย์เทอม1'!$A$10:$GL$59,71,FALSE)))</f>
        <v/>
      </c>
      <c r="J100" s="1327" t="str">
        <f>IF($A$72&lt;&gt;"ชั้น"&amp;'01.ข้อมูลเบื้องต้น'!$H$2,"",IF(VLOOKUP($A100,'02.คีย์เทอม1'!$A$10:$GL$59,76,FALSE)="","",VLOOKUP($A100,'02.คีย์เทอม1'!$A$10:$GL$59,76,FALSE)))</f>
        <v/>
      </c>
      <c r="K100" s="1327" t="str">
        <f>IF($A$72&lt;&gt;"ชั้น"&amp;'01.ข้อมูลเบื้องต้น'!$H$2,"",IF(VLOOKUP($A100,'02.คีย์เทอม1'!$A$10:$GL$59,81,FALSE)="","",VLOOKUP($A100,'02.คีย์เทอม1'!$A$10:$GL$59,81,FALSE)))</f>
        <v/>
      </c>
      <c r="L100" s="1328" t="str">
        <f>IF($A$72&lt;&gt;"ชั้น"&amp;'01.ข้อมูลเบื้องต้น'!$H$2,"",IF(VLOOKUP($A100,'02.คีย์เทอม1'!$A$10:$GT$59,202,FALSE)="","",VLOOKUP($A100,'02.คีย์เทอม1'!$A$10:$GT$59,202,FALSE)))</f>
        <v/>
      </c>
      <c r="M100" s="1326" t="str">
        <f>IF($A$72&lt;&gt;"ชั้น"&amp;'01.ข้อมูลเบื้องต้น'!$H$2,"",IF(VLOOKUP($A100,'02.คีย์เทอม1'!$A$10:$GL$59,111,FALSE)="","",VLOOKUP($A100,'02.คีย์เทอม1'!$A$10:$GL$59,111,FALSE)))</f>
        <v/>
      </c>
      <c r="N100" s="1327" t="str">
        <f>IF($A$72&lt;&gt;"ชั้น"&amp;'01.ข้อมูลเบื้องต้น'!$H$2,"",IF(VLOOKUP($A100,'02.คีย์เทอม1'!$A$10:$GL$59,116,FALSE)="","",VLOOKUP($A100,'02.คีย์เทอม1'!$A$10:$GL$59,116,FALSE)))</f>
        <v/>
      </c>
      <c r="O100" s="1327" t="str">
        <f>IF($A$72&lt;&gt;"ชั้น"&amp;'01.ข้อมูลเบื้องต้น'!$H$2,"",IF(VLOOKUP($A100,'02.คีย์เทอม1'!$A$10:$GL$59,121,FALSE)="","",VLOOKUP($A100,'02.คีย์เทอม1'!$A$10:$GL$59,121,FALSE)))</f>
        <v/>
      </c>
      <c r="P100" s="1327" t="str">
        <f>IF($A$72&lt;&gt;"ชั้น"&amp;'01.ข้อมูลเบื้องต้น'!$H$2,"",IF(VLOOKUP($A100,'02.คีย์เทอม1'!$A$10:$GL$59,126,FALSE)="","",VLOOKUP($A100,'02.คีย์เทอม1'!$A$10:$GL$59,126,FALSE)))</f>
        <v/>
      </c>
      <c r="Q100" s="1327" t="str">
        <f>IF($A$72&lt;&gt;"ชั้น"&amp;'01.ข้อมูลเบื้องต้น'!$H$2,"",IF(VLOOKUP($A100,'02.คีย์เทอม1'!$A$10:$GL$59,131,FALSE)="","",VLOOKUP($A100,'02.คีย์เทอม1'!$A$10:$GL$59,131,FALSE)))</f>
        <v/>
      </c>
      <c r="R100" s="1327" t="str">
        <f>IF($A$72&lt;&gt;"ชั้น"&amp;'01.ข้อมูลเบื้องต้น'!$H$2,"",IF(VLOOKUP($A100,'02.คีย์เทอม1'!$A$10:$GL$59,136,FALSE)="","",VLOOKUP($A100,'02.คีย์เทอม1'!$A$10:$GL$59,136,FALSE)))</f>
        <v/>
      </c>
      <c r="S100" s="1327" t="str">
        <f>IF($A$72&lt;&gt;"ชั้น"&amp;'01.ข้อมูลเบื้องต้น'!$H$2,"",IF(VLOOKUP($A100,'02.คีย์เทอม1'!$A$10:$GL$59,141,FALSE)="","",VLOOKUP($A100,'02.คีย์เทอม1'!$A$10:$GL$59,141,FALSE)))</f>
        <v/>
      </c>
      <c r="T100" s="1327" t="str">
        <f>IF($A$72&lt;&gt;"ชั้น"&amp;'01.ข้อมูลเบื้องต้น'!$H$2,"",IF(VLOOKUP($A100,'02.คีย์เทอม1'!$A$10:$GL$59,146,FALSE)="","",VLOOKUP($A100,'02.คีย์เทอม1'!$A$10:$GL$59,146,FALSE)))</f>
        <v/>
      </c>
      <c r="U100" s="1327" t="str">
        <f>IF($A$72&lt;&gt;"ชั้น"&amp;'01.ข้อมูลเบื้องต้น'!$H$2,"",IF(VLOOKUP($A100,'02.คีย์เทอม1'!$A$10:$GL$59,151,FALSE)="","",VLOOKUP($A100,'02.คีย์เทอม1'!$A$10:$GL$59,151,FALSE)))</f>
        <v/>
      </c>
      <c r="V100" s="1327" t="str">
        <f>IF($A$72&lt;&gt;"ชั้น"&amp;'01.ข้อมูลเบื้องต้น'!$H$2,"",IF(VLOOKUP($A100,'02.คีย์เทอม1'!$A$10:$GL$59,156,FALSE)="","",VLOOKUP($A100,'02.คีย์เทอม1'!$A$10:$GL$59,156,FALSE)))</f>
        <v/>
      </c>
      <c r="W100" s="1327" t="str">
        <f>IF($A$72&lt;&gt;"ชั้น"&amp;'01.ข้อมูลเบื้องต้น'!$H$2,"",IF(VLOOKUP($A100,'02.คีย์เทอม1'!$A$10:$GL$59,161,FALSE)="","",VLOOKUP($A100,'02.คีย์เทอม1'!$A$10:$GL$59,161,FALSE)))</f>
        <v/>
      </c>
      <c r="X100" s="1327" t="str">
        <f>IF($A$72&lt;&gt;"ชั้น"&amp;'01.ข้อมูลเบื้องต้น'!$H$2,"",IF(VLOOKUP($A100,'02.คีย์เทอม1'!$A$10:$GL$59,166,FALSE)="","",VLOOKUP($A100,'02.คีย์เทอม1'!$A$10:$GL$59,166,FALSE)))</f>
        <v/>
      </c>
      <c r="Y100" s="1327" t="str">
        <f>IF($A$72&lt;&gt;"ชั้น"&amp;'01.ข้อมูลเบื้องต้น'!$H$2,"",IF(VLOOKUP($A100,'02.คีย์เทอม1'!$A$10:$GL$59,171,FALSE)="","",VLOOKUP($A100,'02.คีย์เทอม1'!$A$10:$GL$59,171,FALSE)))</f>
        <v/>
      </c>
      <c r="Z100" s="1327" t="str">
        <f>IF($A$72&lt;&gt;"ชั้น"&amp;'01.ข้อมูลเบื้องต้น'!$H$2,"",IF(VLOOKUP($A100,'02.คีย์เทอม1'!$A$10:$GL$59,176,FALSE)="","",VLOOKUP($A100,'02.คีย์เทอม1'!$A$10:$GL$59,176,FALSE)))</f>
        <v/>
      </c>
      <c r="AA100" s="1329" t="str">
        <f>IF($A$72&lt;&gt;"ชั้น"&amp;'01.ข้อมูลเบื้องต้น'!$H$2,"",IF(VLOOKUP($A100,'02.คีย์เทอม1'!$A$10:$GL$59,181,FALSE)="","",VLOOKUP($A100,'02.คีย์เทอม1'!$A$10:$GL$59,181,FALSE)))</f>
        <v/>
      </c>
    </row>
    <row r="101" spans="1:27" ht="16.8" customHeight="1">
      <c r="A101" s="1323">
        <v>23</v>
      </c>
      <c r="B101" s="1324" t="str">
        <f>IF('2.ชื่อนักเรียน'!C33="","",'2.ชื่อนักเรียน'!C33)</f>
        <v/>
      </c>
      <c r="C101" s="1313" t="str">
        <f>IF('2.ชื่อนักเรียน'!D33="","",'2.ชื่อนักเรียน'!D33)</f>
        <v/>
      </c>
      <c r="D101" s="1314" t="str">
        <f>IF($A$72&lt;&gt;"ชั้น"&amp;'01.ข้อมูลเบื้องต้น'!$H$2,"",IF(VLOOKUP($A101,'02.คีย์เทอม1'!$A$10:$GL$59,190,FALSE)="","",VLOOKUP($A101,'02.คีย์เทอม1'!$A$10:$GL$59,190,FALSE)))</f>
        <v/>
      </c>
      <c r="E101" s="1327" t="str">
        <f>IF($A$72&lt;&gt;"ชั้น"&amp;'01.ข้อมูลเบื้องต้น'!$H$2,"",IF(VLOOKUP($A101,'02.คีย์เทอม1'!$A$10:$GL$59,194,FALSE)="","",VLOOKUP($A101,'02.คีย์เทอม1'!$A$10:$GL$59,194,FALSE)))</f>
        <v/>
      </c>
      <c r="F101" s="1329" t="str">
        <f>IF($A$72&lt;&gt;"ชั้น"&amp;'01.ข้อมูลเบื้องต้น'!$H$2,"",IF(VLOOKUP($A101,'02.คีย์เทอม1'!$A$10:$GL$59,31,FALSE)="","",VLOOKUP($A101,'02.คีย์เทอม1'!$A$10:$GL$59,31,FALSE)))</f>
        <v/>
      </c>
      <c r="G101" s="1326" t="str">
        <f>IF($A$72&lt;&gt;"ชั้น"&amp;'01.ข้อมูลเบื้องต้น'!$H$2,"",IF(VLOOKUP($A101,'02.คีย์เทอม1'!$A$10:$GL$59,61,FALSE)="","",VLOOKUP($A101,'02.คีย์เทอม1'!$A$10:$GL$59,61,FALSE)))</f>
        <v/>
      </c>
      <c r="H101" s="1327" t="str">
        <f>IF($A$72&lt;&gt;"ชั้น"&amp;'01.ข้อมูลเบื้องต้น'!$H$2,"",IF(VLOOKUP($A101,'02.คีย์เทอม1'!$A$10:$GL$59,66,FALSE)="","",VLOOKUP($A101,'02.คีย์เทอม1'!$A$10:$GL$59,66,FALSE)))</f>
        <v/>
      </c>
      <c r="I101" s="1327" t="str">
        <f>IF($A$72&lt;&gt;"ชั้น"&amp;'01.ข้อมูลเบื้องต้น'!$H$2,"",IF(VLOOKUP($A101,'02.คีย์เทอม1'!$A$10:$GL$59,71,FALSE)="","",VLOOKUP($A101,'02.คีย์เทอม1'!$A$10:$GL$59,71,FALSE)))</f>
        <v/>
      </c>
      <c r="J101" s="1327" t="str">
        <f>IF($A$72&lt;&gt;"ชั้น"&amp;'01.ข้อมูลเบื้องต้น'!$H$2,"",IF(VLOOKUP($A101,'02.คีย์เทอม1'!$A$10:$GL$59,76,FALSE)="","",VLOOKUP($A101,'02.คีย์เทอม1'!$A$10:$GL$59,76,FALSE)))</f>
        <v/>
      </c>
      <c r="K101" s="1327" t="str">
        <f>IF($A$72&lt;&gt;"ชั้น"&amp;'01.ข้อมูลเบื้องต้น'!$H$2,"",IF(VLOOKUP($A101,'02.คีย์เทอม1'!$A$10:$GL$59,81,FALSE)="","",VLOOKUP($A101,'02.คีย์เทอม1'!$A$10:$GL$59,81,FALSE)))</f>
        <v/>
      </c>
      <c r="L101" s="1328" t="str">
        <f>IF($A$72&lt;&gt;"ชั้น"&amp;'01.ข้อมูลเบื้องต้น'!$H$2,"",IF(VLOOKUP($A101,'02.คีย์เทอม1'!$A$10:$GT$59,202,FALSE)="","",VLOOKUP($A101,'02.คีย์เทอม1'!$A$10:$GT$59,202,FALSE)))</f>
        <v/>
      </c>
      <c r="M101" s="1326" t="str">
        <f>IF($A$72&lt;&gt;"ชั้น"&amp;'01.ข้อมูลเบื้องต้น'!$H$2,"",IF(VLOOKUP($A101,'02.คีย์เทอม1'!$A$10:$GL$59,111,FALSE)="","",VLOOKUP($A101,'02.คีย์เทอม1'!$A$10:$GL$59,111,FALSE)))</f>
        <v/>
      </c>
      <c r="N101" s="1327" t="str">
        <f>IF($A$72&lt;&gt;"ชั้น"&amp;'01.ข้อมูลเบื้องต้น'!$H$2,"",IF(VLOOKUP($A101,'02.คีย์เทอม1'!$A$10:$GL$59,116,FALSE)="","",VLOOKUP($A101,'02.คีย์เทอม1'!$A$10:$GL$59,116,FALSE)))</f>
        <v/>
      </c>
      <c r="O101" s="1327" t="str">
        <f>IF($A$72&lt;&gt;"ชั้น"&amp;'01.ข้อมูลเบื้องต้น'!$H$2,"",IF(VLOOKUP($A101,'02.คีย์เทอม1'!$A$10:$GL$59,121,FALSE)="","",VLOOKUP($A101,'02.คีย์เทอม1'!$A$10:$GL$59,121,FALSE)))</f>
        <v/>
      </c>
      <c r="P101" s="1327" t="str">
        <f>IF($A$72&lt;&gt;"ชั้น"&amp;'01.ข้อมูลเบื้องต้น'!$H$2,"",IF(VLOOKUP($A101,'02.คีย์เทอม1'!$A$10:$GL$59,126,FALSE)="","",VLOOKUP($A101,'02.คีย์เทอม1'!$A$10:$GL$59,126,FALSE)))</f>
        <v/>
      </c>
      <c r="Q101" s="1327" t="str">
        <f>IF($A$72&lt;&gt;"ชั้น"&amp;'01.ข้อมูลเบื้องต้น'!$H$2,"",IF(VLOOKUP($A101,'02.คีย์เทอม1'!$A$10:$GL$59,131,FALSE)="","",VLOOKUP($A101,'02.คีย์เทอม1'!$A$10:$GL$59,131,FALSE)))</f>
        <v/>
      </c>
      <c r="R101" s="1327" t="str">
        <f>IF($A$72&lt;&gt;"ชั้น"&amp;'01.ข้อมูลเบื้องต้น'!$H$2,"",IF(VLOOKUP($A101,'02.คีย์เทอม1'!$A$10:$GL$59,136,FALSE)="","",VLOOKUP($A101,'02.คีย์เทอม1'!$A$10:$GL$59,136,FALSE)))</f>
        <v/>
      </c>
      <c r="S101" s="1327" t="str">
        <f>IF($A$72&lt;&gt;"ชั้น"&amp;'01.ข้อมูลเบื้องต้น'!$H$2,"",IF(VLOOKUP($A101,'02.คีย์เทอม1'!$A$10:$GL$59,141,FALSE)="","",VLOOKUP($A101,'02.คีย์เทอม1'!$A$10:$GL$59,141,FALSE)))</f>
        <v/>
      </c>
      <c r="T101" s="1327" t="str">
        <f>IF($A$72&lt;&gt;"ชั้น"&amp;'01.ข้อมูลเบื้องต้น'!$H$2,"",IF(VLOOKUP($A101,'02.คีย์เทอม1'!$A$10:$GL$59,146,FALSE)="","",VLOOKUP($A101,'02.คีย์เทอม1'!$A$10:$GL$59,146,FALSE)))</f>
        <v/>
      </c>
      <c r="U101" s="1327" t="str">
        <f>IF($A$72&lt;&gt;"ชั้น"&amp;'01.ข้อมูลเบื้องต้น'!$H$2,"",IF(VLOOKUP($A101,'02.คีย์เทอม1'!$A$10:$GL$59,151,FALSE)="","",VLOOKUP($A101,'02.คีย์เทอม1'!$A$10:$GL$59,151,FALSE)))</f>
        <v/>
      </c>
      <c r="V101" s="1327" t="str">
        <f>IF($A$72&lt;&gt;"ชั้น"&amp;'01.ข้อมูลเบื้องต้น'!$H$2,"",IF(VLOOKUP($A101,'02.คีย์เทอม1'!$A$10:$GL$59,156,FALSE)="","",VLOOKUP($A101,'02.คีย์เทอม1'!$A$10:$GL$59,156,FALSE)))</f>
        <v/>
      </c>
      <c r="W101" s="1327" t="str">
        <f>IF($A$72&lt;&gt;"ชั้น"&amp;'01.ข้อมูลเบื้องต้น'!$H$2,"",IF(VLOOKUP($A101,'02.คีย์เทอม1'!$A$10:$GL$59,161,FALSE)="","",VLOOKUP($A101,'02.คีย์เทอม1'!$A$10:$GL$59,161,FALSE)))</f>
        <v/>
      </c>
      <c r="X101" s="1327" t="str">
        <f>IF($A$72&lt;&gt;"ชั้น"&amp;'01.ข้อมูลเบื้องต้น'!$H$2,"",IF(VLOOKUP($A101,'02.คีย์เทอม1'!$A$10:$GL$59,166,FALSE)="","",VLOOKUP($A101,'02.คีย์เทอม1'!$A$10:$GL$59,166,FALSE)))</f>
        <v/>
      </c>
      <c r="Y101" s="1327" t="str">
        <f>IF($A$72&lt;&gt;"ชั้น"&amp;'01.ข้อมูลเบื้องต้น'!$H$2,"",IF(VLOOKUP($A101,'02.คีย์เทอม1'!$A$10:$GL$59,171,FALSE)="","",VLOOKUP($A101,'02.คีย์เทอม1'!$A$10:$GL$59,171,FALSE)))</f>
        <v/>
      </c>
      <c r="Z101" s="1327" t="str">
        <f>IF($A$72&lt;&gt;"ชั้น"&amp;'01.ข้อมูลเบื้องต้น'!$H$2,"",IF(VLOOKUP($A101,'02.คีย์เทอม1'!$A$10:$GL$59,176,FALSE)="","",VLOOKUP($A101,'02.คีย์เทอม1'!$A$10:$GL$59,176,FALSE)))</f>
        <v/>
      </c>
      <c r="AA101" s="1329" t="str">
        <f>IF($A$72&lt;&gt;"ชั้น"&amp;'01.ข้อมูลเบื้องต้น'!$H$2,"",IF(VLOOKUP($A101,'02.คีย์เทอม1'!$A$10:$GL$59,181,FALSE)="","",VLOOKUP($A101,'02.คีย์เทอม1'!$A$10:$GL$59,181,FALSE)))</f>
        <v/>
      </c>
    </row>
    <row r="102" spans="1:27" ht="16.8" customHeight="1">
      <c r="A102" s="1323">
        <v>24</v>
      </c>
      <c r="B102" s="1324" t="str">
        <f>IF('2.ชื่อนักเรียน'!C34="","",'2.ชื่อนักเรียน'!C34)</f>
        <v/>
      </c>
      <c r="C102" s="1313" t="str">
        <f>IF('2.ชื่อนักเรียน'!D34="","",'2.ชื่อนักเรียน'!D34)</f>
        <v/>
      </c>
      <c r="D102" s="1314" t="str">
        <f>IF($A$72&lt;&gt;"ชั้น"&amp;'01.ข้อมูลเบื้องต้น'!$H$2,"",IF(VLOOKUP($A102,'02.คีย์เทอม1'!$A$10:$GL$59,190,FALSE)="","",VLOOKUP($A102,'02.คีย์เทอม1'!$A$10:$GL$59,190,FALSE)))</f>
        <v/>
      </c>
      <c r="E102" s="1327" t="str">
        <f>IF($A$72&lt;&gt;"ชั้น"&amp;'01.ข้อมูลเบื้องต้น'!$H$2,"",IF(VLOOKUP($A102,'02.คีย์เทอม1'!$A$10:$GL$59,194,FALSE)="","",VLOOKUP($A102,'02.คีย์เทอม1'!$A$10:$GL$59,194,FALSE)))</f>
        <v/>
      </c>
      <c r="F102" s="1329" t="str">
        <f>IF($A$72&lt;&gt;"ชั้น"&amp;'01.ข้อมูลเบื้องต้น'!$H$2,"",IF(VLOOKUP($A102,'02.คีย์เทอม1'!$A$10:$GL$59,31,FALSE)="","",VLOOKUP($A102,'02.คีย์เทอม1'!$A$10:$GL$59,31,FALSE)))</f>
        <v/>
      </c>
      <c r="G102" s="1326" t="str">
        <f>IF($A$72&lt;&gt;"ชั้น"&amp;'01.ข้อมูลเบื้องต้น'!$H$2,"",IF(VLOOKUP($A102,'02.คีย์เทอม1'!$A$10:$GL$59,61,FALSE)="","",VLOOKUP($A102,'02.คีย์เทอม1'!$A$10:$GL$59,61,FALSE)))</f>
        <v/>
      </c>
      <c r="H102" s="1327" t="str">
        <f>IF($A$72&lt;&gt;"ชั้น"&amp;'01.ข้อมูลเบื้องต้น'!$H$2,"",IF(VLOOKUP($A102,'02.คีย์เทอม1'!$A$10:$GL$59,66,FALSE)="","",VLOOKUP($A102,'02.คีย์เทอม1'!$A$10:$GL$59,66,FALSE)))</f>
        <v/>
      </c>
      <c r="I102" s="1327" t="str">
        <f>IF($A$72&lt;&gt;"ชั้น"&amp;'01.ข้อมูลเบื้องต้น'!$H$2,"",IF(VLOOKUP($A102,'02.คีย์เทอม1'!$A$10:$GL$59,71,FALSE)="","",VLOOKUP($A102,'02.คีย์เทอม1'!$A$10:$GL$59,71,FALSE)))</f>
        <v/>
      </c>
      <c r="J102" s="1327" t="str">
        <f>IF($A$72&lt;&gt;"ชั้น"&amp;'01.ข้อมูลเบื้องต้น'!$H$2,"",IF(VLOOKUP($A102,'02.คีย์เทอม1'!$A$10:$GL$59,76,FALSE)="","",VLOOKUP($A102,'02.คีย์เทอม1'!$A$10:$GL$59,76,FALSE)))</f>
        <v/>
      </c>
      <c r="K102" s="1327" t="str">
        <f>IF($A$72&lt;&gt;"ชั้น"&amp;'01.ข้อมูลเบื้องต้น'!$H$2,"",IF(VLOOKUP($A102,'02.คีย์เทอม1'!$A$10:$GL$59,81,FALSE)="","",VLOOKUP($A102,'02.คีย์เทอม1'!$A$10:$GL$59,81,FALSE)))</f>
        <v/>
      </c>
      <c r="L102" s="1328" t="str">
        <f>IF($A$72&lt;&gt;"ชั้น"&amp;'01.ข้อมูลเบื้องต้น'!$H$2,"",IF(VLOOKUP($A102,'02.คีย์เทอม1'!$A$10:$GT$59,202,FALSE)="","",VLOOKUP($A102,'02.คีย์เทอม1'!$A$10:$GT$59,202,FALSE)))</f>
        <v/>
      </c>
      <c r="M102" s="1326" t="str">
        <f>IF($A$72&lt;&gt;"ชั้น"&amp;'01.ข้อมูลเบื้องต้น'!$H$2,"",IF(VLOOKUP($A102,'02.คีย์เทอม1'!$A$10:$GL$59,111,FALSE)="","",VLOOKUP($A102,'02.คีย์เทอม1'!$A$10:$GL$59,111,FALSE)))</f>
        <v/>
      </c>
      <c r="N102" s="1327" t="str">
        <f>IF($A$72&lt;&gt;"ชั้น"&amp;'01.ข้อมูลเบื้องต้น'!$H$2,"",IF(VLOOKUP($A102,'02.คีย์เทอม1'!$A$10:$GL$59,116,FALSE)="","",VLOOKUP($A102,'02.คีย์เทอม1'!$A$10:$GL$59,116,FALSE)))</f>
        <v/>
      </c>
      <c r="O102" s="1327" t="str">
        <f>IF($A$72&lt;&gt;"ชั้น"&amp;'01.ข้อมูลเบื้องต้น'!$H$2,"",IF(VLOOKUP($A102,'02.คีย์เทอม1'!$A$10:$GL$59,121,FALSE)="","",VLOOKUP($A102,'02.คีย์เทอม1'!$A$10:$GL$59,121,FALSE)))</f>
        <v/>
      </c>
      <c r="P102" s="1327" t="str">
        <f>IF($A$72&lt;&gt;"ชั้น"&amp;'01.ข้อมูลเบื้องต้น'!$H$2,"",IF(VLOOKUP($A102,'02.คีย์เทอม1'!$A$10:$GL$59,126,FALSE)="","",VLOOKUP($A102,'02.คีย์เทอม1'!$A$10:$GL$59,126,FALSE)))</f>
        <v/>
      </c>
      <c r="Q102" s="1327" t="str">
        <f>IF($A$72&lt;&gt;"ชั้น"&amp;'01.ข้อมูลเบื้องต้น'!$H$2,"",IF(VLOOKUP($A102,'02.คีย์เทอม1'!$A$10:$GL$59,131,FALSE)="","",VLOOKUP($A102,'02.คีย์เทอม1'!$A$10:$GL$59,131,FALSE)))</f>
        <v/>
      </c>
      <c r="R102" s="1327" t="str">
        <f>IF($A$72&lt;&gt;"ชั้น"&amp;'01.ข้อมูลเบื้องต้น'!$H$2,"",IF(VLOOKUP($A102,'02.คีย์เทอม1'!$A$10:$GL$59,136,FALSE)="","",VLOOKUP($A102,'02.คีย์เทอม1'!$A$10:$GL$59,136,FALSE)))</f>
        <v/>
      </c>
      <c r="S102" s="1327" t="str">
        <f>IF($A$72&lt;&gt;"ชั้น"&amp;'01.ข้อมูลเบื้องต้น'!$H$2,"",IF(VLOOKUP($A102,'02.คีย์เทอม1'!$A$10:$GL$59,141,FALSE)="","",VLOOKUP($A102,'02.คีย์เทอม1'!$A$10:$GL$59,141,FALSE)))</f>
        <v/>
      </c>
      <c r="T102" s="1327" t="str">
        <f>IF($A$72&lt;&gt;"ชั้น"&amp;'01.ข้อมูลเบื้องต้น'!$H$2,"",IF(VLOOKUP($A102,'02.คีย์เทอม1'!$A$10:$GL$59,146,FALSE)="","",VLOOKUP($A102,'02.คีย์เทอม1'!$A$10:$GL$59,146,FALSE)))</f>
        <v/>
      </c>
      <c r="U102" s="1327" t="str">
        <f>IF($A$72&lt;&gt;"ชั้น"&amp;'01.ข้อมูลเบื้องต้น'!$H$2,"",IF(VLOOKUP($A102,'02.คีย์เทอม1'!$A$10:$GL$59,151,FALSE)="","",VLOOKUP($A102,'02.คีย์เทอม1'!$A$10:$GL$59,151,FALSE)))</f>
        <v/>
      </c>
      <c r="V102" s="1327" t="str">
        <f>IF($A$72&lt;&gt;"ชั้น"&amp;'01.ข้อมูลเบื้องต้น'!$H$2,"",IF(VLOOKUP($A102,'02.คีย์เทอม1'!$A$10:$GL$59,156,FALSE)="","",VLOOKUP($A102,'02.คีย์เทอม1'!$A$10:$GL$59,156,FALSE)))</f>
        <v/>
      </c>
      <c r="W102" s="1327" t="str">
        <f>IF($A$72&lt;&gt;"ชั้น"&amp;'01.ข้อมูลเบื้องต้น'!$H$2,"",IF(VLOOKUP($A102,'02.คีย์เทอม1'!$A$10:$GL$59,161,FALSE)="","",VLOOKUP($A102,'02.คีย์เทอม1'!$A$10:$GL$59,161,FALSE)))</f>
        <v/>
      </c>
      <c r="X102" s="1327" t="str">
        <f>IF($A$72&lt;&gt;"ชั้น"&amp;'01.ข้อมูลเบื้องต้น'!$H$2,"",IF(VLOOKUP($A102,'02.คีย์เทอม1'!$A$10:$GL$59,166,FALSE)="","",VLOOKUP($A102,'02.คีย์เทอม1'!$A$10:$GL$59,166,FALSE)))</f>
        <v/>
      </c>
      <c r="Y102" s="1327" t="str">
        <f>IF($A$72&lt;&gt;"ชั้น"&amp;'01.ข้อมูลเบื้องต้น'!$H$2,"",IF(VLOOKUP($A102,'02.คีย์เทอม1'!$A$10:$GL$59,171,FALSE)="","",VLOOKUP($A102,'02.คีย์เทอม1'!$A$10:$GL$59,171,FALSE)))</f>
        <v/>
      </c>
      <c r="Z102" s="1327" t="str">
        <f>IF($A$72&lt;&gt;"ชั้น"&amp;'01.ข้อมูลเบื้องต้น'!$H$2,"",IF(VLOOKUP($A102,'02.คีย์เทอม1'!$A$10:$GL$59,176,FALSE)="","",VLOOKUP($A102,'02.คีย์เทอม1'!$A$10:$GL$59,176,FALSE)))</f>
        <v/>
      </c>
      <c r="AA102" s="1329" t="str">
        <f>IF($A$72&lt;&gt;"ชั้น"&amp;'01.ข้อมูลเบื้องต้น'!$H$2,"",IF(VLOOKUP($A102,'02.คีย์เทอม1'!$A$10:$GL$59,181,FALSE)="","",VLOOKUP($A102,'02.คีย์เทอม1'!$A$10:$GL$59,181,FALSE)))</f>
        <v/>
      </c>
    </row>
    <row r="103" spans="1:27" ht="16.8" customHeight="1">
      <c r="A103" s="1323">
        <v>25</v>
      </c>
      <c r="B103" s="1324" t="str">
        <f>IF('2.ชื่อนักเรียน'!C35="","",'2.ชื่อนักเรียน'!C35)</f>
        <v/>
      </c>
      <c r="C103" s="1313" t="str">
        <f>IF('2.ชื่อนักเรียน'!D35="","",'2.ชื่อนักเรียน'!D35)</f>
        <v/>
      </c>
      <c r="D103" s="1314" t="str">
        <f>IF($A$72&lt;&gt;"ชั้น"&amp;'01.ข้อมูลเบื้องต้น'!$H$2,"",IF(VLOOKUP($A103,'02.คีย์เทอม1'!$A$10:$GL$59,190,FALSE)="","",VLOOKUP($A103,'02.คีย์เทอม1'!$A$10:$GL$59,190,FALSE)))</f>
        <v/>
      </c>
      <c r="E103" s="1327" t="str">
        <f>IF($A$72&lt;&gt;"ชั้น"&amp;'01.ข้อมูลเบื้องต้น'!$H$2,"",IF(VLOOKUP($A103,'02.คีย์เทอม1'!$A$10:$GL$59,194,FALSE)="","",VLOOKUP($A103,'02.คีย์เทอม1'!$A$10:$GL$59,194,FALSE)))</f>
        <v/>
      </c>
      <c r="F103" s="1329" t="str">
        <f>IF($A$72&lt;&gt;"ชั้น"&amp;'01.ข้อมูลเบื้องต้น'!$H$2,"",IF(VLOOKUP($A103,'02.คีย์เทอม1'!$A$10:$GL$59,31,FALSE)="","",VLOOKUP($A103,'02.คีย์เทอม1'!$A$10:$GL$59,31,FALSE)))</f>
        <v/>
      </c>
      <c r="G103" s="1326" t="str">
        <f>IF($A$72&lt;&gt;"ชั้น"&amp;'01.ข้อมูลเบื้องต้น'!$H$2,"",IF(VLOOKUP($A103,'02.คีย์เทอม1'!$A$10:$GL$59,61,FALSE)="","",VLOOKUP($A103,'02.คีย์เทอม1'!$A$10:$GL$59,61,FALSE)))</f>
        <v/>
      </c>
      <c r="H103" s="1327" t="str">
        <f>IF($A$72&lt;&gt;"ชั้น"&amp;'01.ข้อมูลเบื้องต้น'!$H$2,"",IF(VLOOKUP($A103,'02.คีย์เทอม1'!$A$10:$GL$59,66,FALSE)="","",VLOOKUP($A103,'02.คีย์เทอม1'!$A$10:$GL$59,66,FALSE)))</f>
        <v/>
      </c>
      <c r="I103" s="1327" t="str">
        <f>IF($A$72&lt;&gt;"ชั้น"&amp;'01.ข้อมูลเบื้องต้น'!$H$2,"",IF(VLOOKUP($A103,'02.คีย์เทอม1'!$A$10:$GL$59,71,FALSE)="","",VLOOKUP($A103,'02.คีย์เทอม1'!$A$10:$GL$59,71,FALSE)))</f>
        <v/>
      </c>
      <c r="J103" s="1327" t="str">
        <f>IF($A$72&lt;&gt;"ชั้น"&amp;'01.ข้อมูลเบื้องต้น'!$H$2,"",IF(VLOOKUP($A103,'02.คีย์เทอม1'!$A$10:$GL$59,76,FALSE)="","",VLOOKUP($A103,'02.คีย์เทอม1'!$A$10:$GL$59,76,FALSE)))</f>
        <v/>
      </c>
      <c r="K103" s="1327" t="str">
        <f>IF($A$72&lt;&gt;"ชั้น"&amp;'01.ข้อมูลเบื้องต้น'!$H$2,"",IF(VLOOKUP($A103,'02.คีย์เทอม1'!$A$10:$GL$59,81,FALSE)="","",VLOOKUP($A103,'02.คีย์เทอม1'!$A$10:$GL$59,81,FALSE)))</f>
        <v/>
      </c>
      <c r="L103" s="1328" t="str">
        <f>IF($A$72&lt;&gt;"ชั้น"&amp;'01.ข้อมูลเบื้องต้น'!$H$2,"",IF(VLOOKUP($A103,'02.คีย์เทอม1'!$A$10:$GT$59,202,FALSE)="","",VLOOKUP($A103,'02.คีย์เทอม1'!$A$10:$GT$59,202,FALSE)))</f>
        <v/>
      </c>
      <c r="M103" s="1326" t="str">
        <f>IF($A$72&lt;&gt;"ชั้น"&amp;'01.ข้อมูลเบื้องต้น'!$H$2,"",IF(VLOOKUP($A103,'02.คีย์เทอม1'!$A$10:$GL$59,111,FALSE)="","",VLOOKUP($A103,'02.คีย์เทอม1'!$A$10:$GL$59,111,FALSE)))</f>
        <v/>
      </c>
      <c r="N103" s="1327" t="str">
        <f>IF($A$72&lt;&gt;"ชั้น"&amp;'01.ข้อมูลเบื้องต้น'!$H$2,"",IF(VLOOKUP($A103,'02.คีย์เทอม1'!$A$10:$GL$59,116,FALSE)="","",VLOOKUP($A103,'02.คีย์เทอม1'!$A$10:$GL$59,116,FALSE)))</f>
        <v/>
      </c>
      <c r="O103" s="1327" t="str">
        <f>IF($A$72&lt;&gt;"ชั้น"&amp;'01.ข้อมูลเบื้องต้น'!$H$2,"",IF(VLOOKUP($A103,'02.คีย์เทอม1'!$A$10:$GL$59,121,FALSE)="","",VLOOKUP($A103,'02.คีย์เทอม1'!$A$10:$GL$59,121,FALSE)))</f>
        <v/>
      </c>
      <c r="P103" s="1327" t="str">
        <f>IF($A$72&lt;&gt;"ชั้น"&amp;'01.ข้อมูลเบื้องต้น'!$H$2,"",IF(VLOOKUP($A103,'02.คีย์เทอม1'!$A$10:$GL$59,126,FALSE)="","",VLOOKUP($A103,'02.คีย์เทอม1'!$A$10:$GL$59,126,FALSE)))</f>
        <v/>
      </c>
      <c r="Q103" s="1327" t="str">
        <f>IF($A$72&lt;&gt;"ชั้น"&amp;'01.ข้อมูลเบื้องต้น'!$H$2,"",IF(VLOOKUP($A103,'02.คีย์เทอม1'!$A$10:$GL$59,131,FALSE)="","",VLOOKUP($A103,'02.คีย์เทอม1'!$A$10:$GL$59,131,FALSE)))</f>
        <v/>
      </c>
      <c r="R103" s="1327" t="str">
        <f>IF($A$72&lt;&gt;"ชั้น"&amp;'01.ข้อมูลเบื้องต้น'!$H$2,"",IF(VLOOKUP($A103,'02.คีย์เทอม1'!$A$10:$GL$59,136,FALSE)="","",VLOOKUP($A103,'02.คีย์เทอม1'!$A$10:$GL$59,136,FALSE)))</f>
        <v/>
      </c>
      <c r="S103" s="1327" t="str">
        <f>IF($A$72&lt;&gt;"ชั้น"&amp;'01.ข้อมูลเบื้องต้น'!$H$2,"",IF(VLOOKUP($A103,'02.คีย์เทอม1'!$A$10:$GL$59,141,FALSE)="","",VLOOKUP($A103,'02.คีย์เทอม1'!$A$10:$GL$59,141,FALSE)))</f>
        <v/>
      </c>
      <c r="T103" s="1327" t="str">
        <f>IF($A$72&lt;&gt;"ชั้น"&amp;'01.ข้อมูลเบื้องต้น'!$H$2,"",IF(VLOOKUP($A103,'02.คีย์เทอม1'!$A$10:$GL$59,146,FALSE)="","",VLOOKUP($A103,'02.คีย์เทอม1'!$A$10:$GL$59,146,FALSE)))</f>
        <v/>
      </c>
      <c r="U103" s="1327" t="str">
        <f>IF($A$72&lt;&gt;"ชั้น"&amp;'01.ข้อมูลเบื้องต้น'!$H$2,"",IF(VLOOKUP($A103,'02.คีย์เทอม1'!$A$10:$GL$59,151,FALSE)="","",VLOOKUP($A103,'02.คีย์เทอม1'!$A$10:$GL$59,151,FALSE)))</f>
        <v/>
      </c>
      <c r="V103" s="1327" t="str">
        <f>IF($A$72&lt;&gt;"ชั้น"&amp;'01.ข้อมูลเบื้องต้น'!$H$2,"",IF(VLOOKUP($A103,'02.คีย์เทอม1'!$A$10:$GL$59,156,FALSE)="","",VLOOKUP($A103,'02.คีย์เทอม1'!$A$10:$GL$59,156,FALSE)))</f>
        <v/>
      </c>
      <c r="W103" s="1327" t="str">
        <f>IF($A$72&lt;&gt;"ชั้น"&amp;'01.ข้อมูลเบื้องต้น'!$H$2,"",IF(VLOOKUP($A103,'02.คีย์เทอม1'!$A$10:$GL$59,161,FALSE)="","",VLOOKUP($A103,'02.คีย์เทอม1'!$A$10:$GL$59,161,FALSE)))</f>
        <v/>
      </c>
      <c r="X103" s="1327" t="str">
        <f>IF($A$72&lt;&gt;"ชั้น"&amp;'01.ข้อมูลเบื้องต้น'!$H$2,"",IF(VLOOKUP($A103,'02.คีย์เทอม1'!$A$10:$GL$59,166,FALSE)="","",VLOOKUP($A103,'02.คีย์เทอม1'!$A$10:$GL$59,166,FALSE)))</f>
        <v/>
      </c>
      <c r="Y103" s="1327" t="str">
        <f>IF($A$72&lt;&gt;"ชั้น"&amp;'01.ข้อมูลเบื้องต้น'!$H$2,"",IF(VLOOKUP($A103,'02.คีย์เทอม1'!$A$10:$GL$59,171,FALSE)="","",VLOOKUP($A103,'02.คีย์เทอม1'!$A$10:$GL$59,171,FALSE)))</f>
        <v/>
      </c>
      <c r="Z103" s="1327" t="str">
        <f>IF($A$72&lt;&gt;"ชั้น"&amp;'01.ข้อมูลเบื้องต้น'!$H$2,"",IF(VLOOKUP($A103,'02.คีย์เทอม1'!$A$10:$GL$59,176,FALSE)="","",VLOOKUP($A103,'02.คีย์เทอม1'!$A$10:$GL$59,176,FALSE)))</f>
        <v/>
      </c>
      <c r="AA103" s="1329" t="str">
        <f>IF($A$72&lt;&gt;"ชั้น"&amp;'01.ข้อมูลเบื้องต้น'!$H$2,"",IF(VLOOKUP($A103,'02.คีย์เทอม1'!$A$10:$GL$59,181,FALSE)="","",VLOOKUP($A103,'02.คีย์เทอม1'!$A$10:$GL$59,181,FALSE)))</f>
        <v/>
      </c>
    </row>
    <row r="104" spans="1:27" ht="16.8" customHeight="1">
      <c r="A104" s="1323">
        <v>26</v>
      </c>
      <c r="B104" s="1324" t="str">
        <f>IF('2.ชื่อนักเรียน'!C36="","",'2.ชื่อนักเรียน'!C36)</f>
        <v/>
      </c>
      <c r="C104" s="1313" t="str">
        <f>IF('2.ชื่อนักเรียน'!D36="","",'2.ชื่อนักเรียน'!D36)</f>
        <v/>
      </c>
      <c r="D104" s="1314" t="str">
        <f>IF($A$72&lt;&gt;"ชั้น"&amp;'01.ข้อมูลเบื้องต้น'!$H$2,"",IF(VLOOKUP($A104,'02.คีย์เทอม1'!$A$10:$GL$59,190,FALSE)="","",VLOOKUP($A104,'02.คีย์เทอม1'!$A$10:$GL$59,190,FALSE)))</f>
        <v/>
      </c>
      <c r="E104" s="1327" t="str">
        <f>IF($A$72&lt;&gt;"ชั้น"&amp;'01.ข้อมูลเบื้องต้น'!$H$2,"",IF(VLOOKUP($A104,'02.คีย์เทอม1'!$A$10:$GL$59,194,FALSE)="","",VLOOKUP($A104,'02.คีย์เทอม1'!$A$10:$GL$59,194,FALSE)))</f>
        <v/>
      </c>
      <c r="F104" s="1329" t="str">
        <f>IF($A$72&lt;&gt;"ชั้น"&amp;'01.ข้อมูลเบื้องต้น'!$H$2,"",IF(VLOOKUP($A104,'02.คีย์เทอม1'!$A$10:$GL$59,31,FALSE)="","",VLOOKUP($A104,'02.คีย์เทอม1'!$A$10:$GL$59,31,FALSE)))</f>
        <v/>
      </c>
      <c r="G104" s="1326" t="str">
        <f>IF($A$72&lt;&gt;"ชั้น"&amp;'01.ข้อมูลเบื้องต้น'!$H$2,"",IF(VLOOKUP($A104,'02.คีย์เทอม1'!$A$10:$GL$59,61,FALSE)="","",VLOOKUP($A104,'02.คีย์เทอม1'!$A$10:$GL$59,61,FALSE)))</f>
        <v/>
      </c>
      <c r="H104" s="1327" t="str">
        <f>IF($A$72&lt;&gt;"ชั้น"&amp;'01.ข้อมูลเบื้องต้น'!$H$2,"",IF(VLOOKUP($A104,'02.คีย์เทอม1'!$A$10:$GL$59,66,FALSE)="","",VLOOKUP($A104,'02.คีย์เทอม1'!$A$10:$GL$59,66,FALSE)))</f>
        <v/>
      </c>
      <c r="I104" s="1327" t="str">
        <f>IF($A$72&lt;&gt;"ชั้น"&amp;'01.ข้อมูลเบื้องต้น'!$H$2,"",IF(VLOOKUP($A104,'02.คีย์เทอม1'!$A$10:$GL$59,71,FALSE)="","",VLOOKUP($A104,'02.คีย์เทอม1'!$A$10:$GL$59,71,FALSE)))</f>
        <v/>
      </c>
      <c r="J104" s="1327" t="str">
        <f>IF($A$72&lt;&gt;"ชั้น"&amp;'01.ข้อมูลเบื้องต้น'!$H$2,"",IF(VLOOKUP($A104,'02.คีย์เทอม1'!$A$10:$GL$59,76,FALSE)="","",VLOOKUP($A104,'02.คีย์เทอม1'!$A$10:$GL$59,76,FALSE)))</f>
        <v/>
      </c>
      <c r="K104" s="1327" t="str">
        <f>IF($A$72&lt;&gt;"ชั้น"&amp;'01.ข้อมูลเบื้องต้น'!$H$2,"",IF(VLOOKUP($A104,'02.คีย์เทอม1'!$A$10:$GL$59,81,FALSE)="","",VLOOKUP($A104,'02.คีย์เทอม1'!$A$10:$GL$59,81,FALSE)))</f>
        <v/>
      </c>
      <c r="L104" s="1328" t="str">
        <f>IF($A$72&lt;&gt;"ชั้น"&amp;'01.ข้อมูลเบื้องต้น'!$H$2,"",IF(VLOOKUP($A104,'02.คีย์เทอม1'!$A$10:$GT$59,202,FALSE)="","",VLOOKUP($A104,'02.คีย์เทอม1'!$A$10:$GT$59,202,FALSE)))</f>
        <v/>
      </c>
      <c r="M104" s="1326" t="str">
        <f>IF($A$72&lt;&gt;"ชั้น"&amp;'01.ข้อมูลเบื้องต้น'!$H$2,"",IF(VLOOKUP($A104,'02.คีย์เทอม1'!$A$10:$GL$59,111,FALSE)="","",VLOOKUP($A104,'02.คีย์เทอม1'!$A$10:$GL$59,111,FALSE)))</f>
        <v/>
      </c>
      <c r="N104" s="1327" t="str">
        <f>IF($A$72&lt;&gt;"ชั้น"&amp;'01.ข้อมูลเบื้องต้น'!$H$2,"",IF(VLOOKUP($A104,'02.คีย์เทอม1'!$A$10:$GL$59,116,FALSE)="","",VLOOKUP($A104,'02.คีย์เทอม1'!$A$10:$GL$59,116,FALSE)))</f>
        <v/>
      </c>
      <c r="O104" s="1327" t="str">
        <f>IF($A$72&lt;&gt;"ชั้น"&amp;'01.ข้อมูลเบื้องต้น'!$H$2,"",IF(VLOOKUP($A104,'02.คีย์เทอม1'!$A$10:$GL$59,121,FALSE)="","",VLOOKUP($A104,'02.คีย์เทอม1'!$A$10:$GL$59,121,FALSE)))</f>
        <v/>
      </c>
      <c r="P104" s="1327" t="str">
        <f>IF($A$72&lt;&gt;"ชั้น"&amp;'01.ข้อมูลเบื้องต้น'!$H$2,"",IF(VLOOKUP($A104,'02.คีย์เทอม1'!$A$10:$GL$59,126,FALSE)="","",VLOOKUP($A104,'02.คีย์เทอม1'!$A$10:$GL$59,126,FALSE)))</f>
        <v/>
      </c>
      <c r="Q104" s="1327" t="str">
        <f>IF($A$72&lt;&gt;"ชั้น"&amp;'01.ข้อมูลเบื้องต้น'!$H$2,"",IF(VLOOKUP($A104,'02.คีย์เทอม1'!$A$10:$GL$59,131,FALSE)="","",VLOOKUP($A104,'02.คีย์เทอม1'!$A$10:$GL$59,131,FALSE)))</f>
        <v/>
      </c>
      <c r="R104" s="1327" t="str">
        <f>IF($A$72&lt;&gt;"ชั้น"&amp;'01.ข้อมูลเบื้องต้น'!$H$2,"",IF(VLOOKUP($A104,'02.คีย์เทอม1'!$A$10:$GL$59,136,FALSE)="","",VLOOKUP($A104,'02.คีย์เทอม1'!$A$10:$GL$59,136,FALSE)))</f>
        <v/>
      </c>
      <c r="S104" s="1327" t="str">
        <f>IF($A$72&lt;&gt;"ชั้น"&amp;'01.ข้อมูลเบื้องต้น'!$H$2,"",IF(VLOOKUP($A104,'02.คีย์เทอม1'!$A$10:$GL$59,141,FALSE)="","",VLOOKUP($A104,'02.คีย์เทอม1'!$A$10:$GL$59,141,FALSE)))</f>
        <v/>
      </c>
      <c r="T104" s="1327" t="str">
        <f>IF($A$72&lt;&gt;"ชั้น"&amp;'01.ข้อมูลเบื้องต้น'!$H$2,"",IF(VLOOKUP($A104,'02.คีย์เทอม1'!$A$10:$GL$59,146,FALSE)="","",VLOOKUP($A104,'02.คีย์เทอม1'!$A$10:$GL$59,146,FALSE)))</f>
        <v/>
      </c>
      <c r="U104" s="1327" t="str">
        <f>IF($A$72&lt;&gt;"ชั้น"&amp;'01.ข้อมูลเบื้องต้น'!$H$2,"",IF(VLOOKUP($A104,'02.คีย์เทอม1'!$A$10:$GL$59,151,FALSE)="","",VLOOKUP($A104,'02.คีย์เทอม1'!$A$10:$GL$59,151,FALSE)))</f>
        <v/>
      </c>
      <c r="V104" s="1327" t="str">
        <f>IF($A$72&lt;&gt;"ชั้น"&amp;'01.ข้อมูลเบื้องต้น'!$H$2,"",IF(VLOOKUP($A104,'02.คีย์เทอม1'!$A$10:$GL$59,156,FALSE)="","",VLOOKUP($A104,'02.คีย์เทอม1'!$A$10:$GL$59,156,FALSE)))</f>
        <v/>
      </c>
      <c r="W104" s="1327" t="str">
        <f>IF($A$72&lt;&gt;"ชั้น"&amp;'01.ข้อมูลเบื้องต้น'!$H$2,"",IF(VLOOKUP($A104,'02.คีย์เทอม1'!$A$10:$GL$59,161,FALSE)="","",VLOOKUP($A104,'02.คีย์เทอม1'!$A$10:$GL$59,161,FALSE)))</f>
        <v/>
      </c>
      <c r="X104" s="1327" t="str">
        <f>IF($A$72&lt;&gt;"ชั้น"&amp;'01.ข้อมูลเบื้องต้น'!$H$2,"",IF(VLOOKUP($A104,'02.คีย์เทอม1'!$A$10:$GL$59,166,FALSE)="","",VLOOKUP($A104,'02.คีย์เทอม1'!$A$10:$GL$59,166,FALSE)))</f>
        <v/>
      </c>
      <c r="Y104" s="1327" t="str">
        <f>IF($A$72&lt;&gt;"ชั้น"&amp;'01.ข้อมูลเบื้องต้น'!$H$2,"",IF(VLOOKUP($A104,'02.คีย์เทอม1'!$A$10:$GL$59,171,FALSE)="","",VLOOKUP($A104,'02.คีย์เทอม1'!$A$10:$GL$59,171,FALSE)))</f>
        <v/>
      </c>
      <c r="Z104" s="1327" t="str">
        <f>IF($A$72&lt;&gt;"ชั้น"&amp;'01.ข้อมูลเบื้องต้น'!$H$2,"",IF(VLOOKUP($A104,'02.คีย์เทอม1'!$A$10:$GL$59,176,FALSE)="","",VLOOKUP($A104,'02.คีย์เทอม1'!$A$10:$GL$59,176,FALSE)))</f>
        <v/>
      </c>
      <c r="AA104" s="1329" t="str">
        <f>IF($A$72&lt;&gt;"ชั้น"&amp;'01.ข้อมูลเบื้องต้น'!$H$2,"",IF(VLOOKUP($A104,'02.คีย์เทอม1'!$A$10:$GL$59,181,FALSE)="","",VLOOKUP($A104,'02.คีย์เทอม1'!$A$10:$GL$59,181,FALSE)))</f>
        <v/>
      </c>
    </row>
    <row r="105" spans="1:27" ht="16.8" customHeight="1">
      <c r="A105" s="1323">
        <v>27</v>
      </c>
      <c r="B105" s="1324" t="str">
        <f>IF('2.ชื่อนักเรียน'!C37="","",'2.ชื่อนักเรียน'!C37)</f>
        <v/>
      </c>
      <c r="C105" s="1313" t="str">
        <f>IF('2.ชื่อนักเรียน'!D37="","",'2.ชื่อนักเรียน'!D37)</f>
        <v/>
      </c>
      <c r="D105" s="1314" t="str">
        <f>IF($A$72&lt;&gt;"ชั้น"&amp;'01.ข้อมูลเบื้องต้น'!$H$2,"",IF(VLOOKUP($A105,'02.คีย์เทอม1'!$A$10:$GL$59,190,FALSE)="","",VLOOKUP($A105,'02.คีย์เทอม1'!$A$10:$GL$59,190,FALSE)))</f>
        <v/>
      </c>
      <c r="E105" s="1327" t="str">
        <f>IF($A$72&lt;&gt;"ชั้น"&amp;'01.ข้อมูลเบื้องต้น'!$H$2,"",IF(VLOOKUP($A105,'02.คีย์เทอม1'!$A$10:$GL$59,194,FALSE)="","",VLOOKUP($A105,'02.คีย์เทอม1'!$A$10:$GL$59,194,FALSE)))</f>
        <v/>
      </c>
      <c r="F105" s="1329" t="str">
        <f>IF($A$72&lt;&gt;"ชั้น"&amp;'01.ข้อมูลเบื้องต้น'!$H$2,"",IF(VLOOKUP($A105,'02.คีย์เทอม1'!$A$10:$GL$59,31,FALSE)="","",VLOOKUP($A105,'02.คีย์เทอม1'!$A$10:$GL$59,31,FALSE)))</f>
        <v/>
      </c>
      <c r="G105" s="1326" t="str">
        <f>IF($A$72&lt;&gt;"ชั้น"&amp;'01.ข้อมูลเบื้องต้น'!$H$2,"",IF(VLOOKUP($A105,'02.คีย์เทอม1'!$A$10:$GL$59,61,FALSE)="","",VLOOKUP($A105,'02.คีย์เทอม1'!$A$10:$GL$59,61,FALSE)))</f>
        <v/>
      </c>
      <c r="H105" s="1327" t="str">
        <f>IF($A$72&lt;&gt;"ชั้น"&amp;'01.ข้อมูลเบื้องต้น'!$H$2,"",IF(VLOOKUP($A105,'02.คีย์เทอม1'!$A$10:$GL$59,66,FALSE)="","",VLOOKUP($A105,'02.คีย์เทอม1'!$A$10:$GL$59,66,FALSE)))</f>
        <v/>
      </c>
      <c r="I105" s="1327" t="str">
        <f>IF($A$72&lt;&gt;"ชั้น"&amp;'01.ข้อมูลเบื้องต้น'!$H$2,"",IF(VLOOKUP($A105,'02.คีย์เทอม1'!$A$10:$GL$59,71,FALSE)="","",VLOOKUP($A105,'02.คีย์เทอม1'!$A$10:$GL$59,71,FALSE)))</f>
        <v/>
      </c>
      <c r="J105" s="1327" t="str">
        <f>IF($A$72&lt;&gt;"ชั้น"&amp;'01.ข้อมูลเบื้องต้น'!$H$2,"",IF(VLOOKUP($A105,'02.คีย์เทอม1'!$A$10:$GL$59,76,FALSE)="","",VLOOKUP($A105,'02.คีย์เทอม1'!$A$10:$GL$59,76,FALSE)))</f>
        <v/>
      </c>
      <c r="K105" s="1327" t="str">
        <f>IF($A$72&lt;&gt;"ชั้น"&amp;'01.ข้อมูลเบื้องต้น'!$H$2,"",IF(VLOOKUP($A105,'02.คีย์เทอม1'!$A$10:$GL$59,81,FALSE)="","",VLOOKUP($A105,'02.คีย์เทอม1'!$A$10:$GL$59,81,FALSE)))</f>
        <v/>
      </c>
      <c r="L105" s="1328" t="str">
        <f>IF($A$72&lt;&gt;"ชั้น"&amp;'01.ข้อมูลเบื้องต้น'!$H$2,"",IF(VLOOKUP($A105,'02.คีย์เทอม1'!$A$10:$GT$59,202,FALSE)="","",VLOOKUP($A105,'02.คีย์เทอม1'!$A$10:$GT$59,202,FALSE)))</f>
        <v/>
      </c>
      <c r="M105" s="1326" t="str">
        <f>IF($A$72&lt;&gt;"ชั้น"&amp;'01.ข้อมูลเบื้องต้น'!$H$2,"",IF(VLOOKUP($A105,'02.คีย์เทอม1'!$A$10:$GL$59,111,FALSE)="","",VLOOKUP($A105,'02.คีย์เทอม1'!$A$10:$GL$59,111,FALSE)))</f>
        <v/>
      </c>
      <c r="N105" s="1327" t="str">
        <f>IF($A$72&lt;&gt;"ชั้น"&amp;'01.ข้อมูลเบื้องต้น'!$H$2,"",IF(VLOOKUP($A105,'02.คีย์เทอม1'!$A$10:$GL$59,116,FALSE)="","",VLOOKUP($A105,'02.คีย์เทอม1'!$A$10:$GL$59,116,FALSE)))</f>
        <v/>
      </c>
      <c r="O105" s="1327" t="str">
        <f>IF($A$72&lt;&gt;"ชั้น"&amp;'01.ข้อมูลเบื้องต้น'!$H$2,"",IF(VLOOKUP($A105,'02.คีย์เทอม1'!$A$10:$GL$59,121,FALSE)="","",VLOOKUP($A105,'02.คีย์เทอม1'!$A$10:$GL$59,121,FALSE)))</f>
        <v/>
      </c>
      <c r="P105" s="1327" t="str">
        <f>IF($A$72&lt;&gt;"ชั้น"&amp;'01.ข้อมูลเบื้องต้น'!$H$2,"",IF(VLOOKUP($A105,'02.คีย์เทอม1'!$A$10:$GL$59,126,FALSE)="","",VLOOKUP($A105,'02.คีย์เทอม1'!$A$10:$GL$59,126,FALSE)))</f>
        <v/>
      </c>
      <c r="Q105" s="1327" t="str">
        <f>IF($A$72&lt;&gt;"ชั้น"&amp;'01.ข้อมูลเบื้องต้น'!$H$2,"",IF(VLOOKUP($A105,'02.คีย์เทอม1'!$A$10:$GL$59,131,FALSE)="","",VLOOKUP($A105,'02.คีย์เทอม1'!$A$10:$GL$59,131,FALSE)))</f>
        <v/>
      </c>
      <c r="R105" s="1327" t="str">
        <f>IF($A$72&lt;&gt;"ชั้น"&amp;'01.ข้อมูลเบื้องต้น'!$H$2,"",IF(VLOOKUP($A105,'02.คีย์เทอม1'!$A$10:$GL$59,136,FALSE)="","",VLOOKUP($A105,'02.คีย์เทอม1'!$A$10:$GL$59,136,FALSE)))</f>
        <v/>
      </c>
      <c r="S105" s="1327" t="str">
        <f>IF($A$72&lt;&gt;"ชั้น"&amp;'01.ข้อมูลเบื้องต้น'!$H$2,"",IF(VLOOKUP($A105,'02.คีย์เทอม1'!$A$10:$GL$59,141,FALSE)="","",VLOOKUP($A105,'02.คีย์เทอม1'!$A$10:$GL$59,141,FALSE)))</f>
        <v/>
      </c>
      <c r="T105" s="1327" t="str">
        <f>IF($A$72&lt;&gt;"ชั้น"&amp;'01.ข้อมูลเบื้องต้น'!$H$2,"",IF(VLOOKUP($A105,'02.คีย์เทอม1'!$A$10:$GL$59,146,FALSE)="","",VLOOKUP($A105,'02.คีย์เทอม1'!$A$10:$GL$59,146,FALSE)))</f>
        <v/>
      </c>
      <c r="U105" s="1327" t="str">
        <f>IF($A$72&lt;&gt;"ชั้น"&amp;'01.ข้อมูลเบื้องต้น'!$H$2,"",IF(VLOOKUP($A105,'02.คีย์เทอม1'!$A$10:$GL$59,151,FALSE)="","",VLOOKUP($A105,'02.คีย์เทอม1'!$A$10:$GL$59,151,FALSE)))</f>
        <v/>
      </c>
      <c r="V105" s="1327" t="str">
        <f>IF($A$72&lt;&gt;"ชั้น"&amp;'01.ข้อมูลเบื้องต้น'!$H$2,"",IF(VLOOKUP($A105,'02.คีย์เทอม1'!$A$10:$GL$59,156,FALSE)="","",VLOOKUP($A105,'02.คีย์เทอม1'!$A$10:$GL$59,156,FALSE)))</f>
        <v/>
      </c>
      <c r="W105" s="1327" t="str">
        <f>IF($A$72&lt;&gt;"ชั้น"&amp;'01.ข้อมูลเบื้องต้น'!$H$2,"",IF(VLOOKUP($A105,'02.คีย์เทอม1'!$A$10:$GL$59,161,FALSE)="","",VLOOKUP($A105,'02.คีย์เทอม1'!$A$10:$GL$59,161,FALSE)))</f>
        <v/>
      </c>
      <c r="X105" s="1327" t="str">
        <f>IF($A$72&lt;&gt;"ชั้น"&amp;'01.ข้อมูลเบื้องต้น'!$H$2,"",IF(VLOOKUP($A105,'02.คีย์เทอม1'!$A$10:$GL$59,166,FALSE)="","",VLOOKUP($A105,'02.คีย์เทอม1'!$A$10:$GL$59,166,FALSE)))</f>
        <v/>
      </c>
      <c r="Y105" s="1327" t="str">
        <f>IF($A$72&lt;&gt;"ชั้น"&amp;'01.ข้อมูลเบื้องต้น'!$H$2,"",IF(VLOOKUP($A105,'02.คีย์เทอม1'!$A$10:$GL$59,171,FALSE)="","",VLOOKUP($A105,'02.คีย์เทอม1'!$A$10:$GL$59,171,FALSE)))</f>
        <v/>
      </c>
      <c r="Z105" s="1327" t="str">
        <f>IF($A$72&lt;&gt;"ชั้น"&amp;'01.ข้อมูลเบื้องต้น'!$H$2,"",IF(VLOOKUP($A105,'02.คีย์เทอม1'!$A$10:$GL$59,176,FALSE)="","",VLOOKUP($A105,'02.คีย์เทอม1'!$A$10:$GL$59,176,FALSE)))</f>
        <v/>
      </c>
      <c r="AA105" s="1329" t="str">
        <f>IF($A$72&lt;&gt;"ชั้น"&amp;'01.ข้อมูลเบื้องต้น'!$H$2,"",IF(VLOOKUP($A105,'02.คีย์เทอม1'!$A$10:$GL$59,181,FALSE)="","",VLOOKUP($A105,'02.คีย์เทอม1'!$A$10:$GL$59,181,FALSE)))</f>
        <v/>
      </c>
    </row>
    <row r="106" spans="1:27" ht="16.8" customHeight="1">
      <c r="A106" s="1323">
        <v>28</v>
      </c>
      <c r="B106" s="1324" t="str">
        <f>IF('2.ชื่อนักเรียน'!C38="","",'2.ชื่อนักเรียน'!C38)</f>
        <v/>
      </c>
      <c r="C106" s="1313" t="str">
        <f>IF('2.ชื่อนักเรียน'!D38="","",'2.ชื่อนักเรียน'!D38)</f>
        <v/>
      </c>
      <c r="D106" s="1314" t="str">
        <f>IF($A$72&lt;&gt;"ชั้น"&amp;'01.ข้อมูลเบื้องต้น'!$H$2,"",IF(VLOOKUP($A106,'02.คีย์เทอม1'!$A$10:$GL$59,190,FALSE)="","",VLOOKUP($A106,'02.คีย์เทอม1'!$A$10:$GL$59,190,FALSE)))</f>
        <v/>
      </c>
      <c r="E106" s="1327" t="str">
        <f>IF($A$72&lt;&gt;"ชั้น"&amp;'01.ข้อมูลเบื้องต้น'!$H$2,"",IF(VLOOKUP($A106,'02.คีย์เทอม1'!$A$10:$GL$59,194,FALSE)="","",VLOOKUP($A106,'02.คีย์เทอม1'!$A$10:$GL$59,194,FALSE)))</f>
        <v/>
      </c>
      <c r="F106" s="1329" t="str">
        <f>IF($A$72&lt;&gt;"ชั้น"&amp;'01.ข้อมูลเบื้องต้น'!$H$2,"",IF(VLOOKUP($A106,'02.คีย์เทอม1'!$A$10:$GL$59,31,FALSE)="","",VLOOKUP($A106,'02.คีย์เทอม1'!$A$10:$GL$59,31,FALSE)))</f>
        <v/>
      </c>
      <c r="G106" s="1326" t="str">
        <f>IF($A$72&lt;&gt;"ชั้น"&amp;'01.ข้อมูลเบื้องต้น'!$H$2,"",IF(VLOOKUP($A106,'02.คีย์เทอม1'!$A$10:$GL$59,61,FALSE)="","",VLOOKUP($A106,'02.คีย์เทอม1'!$A$10:$GL$59,61,FALSE)))</f>
        <v/>
      </c>
      <c r="H106" s="1327" t="str">
        <f>IF($A$72&lt;&gt;"ชั้น"&amp;'01.ข้อมูลเบื้องต้น'!$H$2,"",IF(VLOOKUP($A106,'02.คีย์เทอม1'!$A$10:$GL$59,66,FALSE)="","",VLOOKUP($A106,'02.คีย์เทอม1'!$A$10:$GL$59,66,FALSE)))</f>
        <v/>
      </c>
      <c r="I106" s="1327" t="str">
        <f>IF($A$72&lt;&gt;"ชั้น"&amp;'01.ข้อมูลเบื้องต้น'!$H$2,"",IF(VLOOKUP($A106,'02.คีย์เทอม1'!$A$10:$GL$59,71,FALSE)="","",VLOOKUP($A106,'02.คีย์เทอม1'!$A$10:$GL$59,71,FALSE)))</f>
        <v/>
      </c>
      <c r="J106" s="1327" t="str">
        <f>IF($A$72&lt;&gt;"ชั้น"&amp;'01.ข้อมูลเบื้องต้น'!$H$2,"",IF(VLOOKUP($A106,'02.คีย์เทอม1'!$A$10:$GL$59,76,FALSE)="","",VLOOKUP($A106,'02.คีย์เทอม1'!$A$10:$GL$59,76,FALSE)))</f>
        <v/>
      </c>
      <c r="K106" s="1327" t="str">
        <f>IF($A$72&lt;&gt;"ชั้น"&amp;'01.ข้อมูลเบื้องต้น'!$H$2,"",IF(VLOOKUP($A106,'02.คีย์เทอม1'!$A$10:$GL$59,81,FALSE)="","",VLOOKUP($A106,'02.คีย์เทอม1'!$A$10:$GL$59,81,FALSE)))</f>
        <v/>
      </c>
      <c r="L106" s="1328" t="str">
        <f>IF($A$72&lt;&gt;"ชั้น"&amp;'01.ข้อมูลเบื้องต้น'!$H$2,"",IF(VLOOKUP($A106,'02.คีย์เทอม1'!$A$10:$GT$59,202,FALSE)="","",VLOOKUP($A106,'02.คีย์เทอม1'!$A$10:$GT$59,202,FALSE)))</f>
        <v/>
      </c>
      <c r="M106" s="1326" t="str">
        <f>IF($A$72&lt;&gt;"ชั้น"&amp;'01.ข้อมูลเบื้องต้น'!$H$2,"",IF(VLOOKUP($A106,'02.คีย์เทอม1'!$A$10:$GL$59,111,FALSE)="","",VLOOKUP($A106,'02.คีย์เทอม1'!$A$10:$GL$59,111,FALSE)))</f>
        <v/>
      </c>
      <c r="N106" s="1327" t="str">
        <f>IF($A$72&lt;&gt;"ชั้น"&amp;'01.ข้อมูลเบื้องต้น'!$H$2,"",IF(VLOOKUP($A106,'02.คีย์เทอม1'!$A$10:$GL$59,116,FALSE)="","",VLOOKUP($A106,'02.คีย์เทอม1'!$A$10:$GL$59,116,FALSE)))</f>
        <v/>
      </c>
      <c r="O106" s="1327" t="str">
        <f>IF($A$72&lt;&gt;"ชั้น"&amp;'01.ข้อมูลเบื้องต้น'!$H$2,"",IF(VLOOKUP($A106,'02.คีย์เทอม1'!$A$10:$GL$59,121,FALSE)="","",VLOOKUP($A106,'02.คีย์เทอม1'!$A$10:$GL$59,121,FALSE)))</f>
        <v/>
      </c>
      <c r="P106" s="1327" t="str">
        <f>IF($A$72&lt;&gt;"ชั้น"&amp;'01.ข้อมูลเบื้องต้น'!$H$2,"",IF(VLOOKUP($A106,'02.คีย์เทอม1'!$A$10:$GL$59,126,FALSE)="","",VLOOKUP($A106,'02.คีย์เทอม1'!$A$10:$GL$59,126,FALSE)))</f>
        <v/>
      </c>
      <c r="Q106" s="1327" t="str">
        <f>IF($A$72&lt;&gt;"ชั้น"&amp;'01.ข้อมูลเบื้องต้น'!$H$2,"",IF(VLOOKUP($A106,'02.คีย์เทอม1'!$A$10:$GL$59,131,FALSE)="","",VLOOKUP($A106,'02.คีย์เทอม1'!$A$10:$GL$59,131,FALSE)))</f>
        <v/>
      </c>
      <c r="R106" s="1327" t="str">
        <f>IF($A$72&lt;&gt;"ชั้น"&amp;'01.ข้อมูลเบื้องต้น'!$H$2,"",IF(VLOOKUP($A106,'02.คีย์เทอม1'!$A$10:$GL$59,136,FALSE)="","",VLOOKUP($A106,'02.คีย์เทอม1'!$A$10:$GL$59,136,FALSE)))</f>
        <v/>
      </c>
      <c r="S106" s="1327" t="str">
        <f>IF($A$72&lt;&gt;"ชั้น"&amp;'01.ข้อมูลเบื้องต้น'!$H$2,"",IF(VLOOKUP($A106,'02.คีย์เทอม1'!$A$10:$GL$59,141,FALSE)="","",VLOOKUP($A106,'02.คีย์เทอม1'!$A$10:$GL$59,141,FALSE)))</f>
        <v/>
      </c>
      <c r="T106" s="1327" t="str">
        <f>IF($A$72&lt;&gt;"ชั้น"&amp;'01.ข้อมูลเบื้องต้น'!$H$2,"",IF(VLOOKUP($A106,'02.คีย์เทอม1'!$A$10:$GL$59,146,FALSE)="","",VLOOKUP($A106,'02.คีย์เทอม1'!$A$10:$GL$59,146,FALSE)))</f>
        <v/>
      </c>
      <c r="U106" s="1327" t="str">
        <f>IF($A$72&lt;&gt;"ชั้น"&amp;'01.ข้อมูลเบื้องต้น'!$H$2,"",IF(VLOOKUP($A106,'02.คีย์เทอม1'!$A$10:$GL$59,151,FALSE)="","",VLOOKUP($A106,'02.คีย์เทอม1'!$A$10:$GL$59,151,FALSE)))</f>
        <v/>
      </c>
      <c r="V106" s="1327" t="str">
        <f>IF($A$72&lt;&gt;"ชั้น"&amp;'01.ข้อมูลเบื้องต้น'!$H$2,"",IF(VLOOKUP($A106,'02.คีย์เทอม1'!$A$10:$GL$59,156,FALSE)="","",VLOOKUP($A106,'02.คีย์เทอม1'!$A$10:$GL$59,156,FALSE)))</f>
        <v/>
      </c>
      <c r="W106" s="1327" t="str">
        <f>IF($A$72&lt;&gt;"ชั้น"&amp;'01.ข้อมูลเบื้องต้น'!$H$2,"",IF(VLOOKUP($A106,'02.คีย์เทอม1'!$A$10:$GL$59,161,FALSE)="","",VLOOKUP($A106,'02.คีย์เทอม1'!$A$10:$GL$59,161,FALSE)))</f>
        <v/>
      </c>
      <c r="X106" s="1327" t="str">
        <f>IF($A$72&lt;&gt;"ชั้น"&amp;'01.ข้อมูลเบื้องต้น'!$H$2,"",IF(VLOOKUP($A106,'02.คีย์เทอม1'!$A$10:$GL$59,166,FALSE)="","",VLOOKUP($A106,'02.คีย์เทอม1'!$A$10:$GL$59,166,FALSE)))</f>
        <v/>
      </c>
      <c r="Y106" s="1327" t="str">
        <f>IF($A$72&lt;&gt;"ชั้น"&amp;'01.ข้อมูลเบื้องต้น'!$H$2,"",IF(VLOOKUP($A106,'02.คีย์เทอม1'!$A$10:$GL$59,171,FALSE)="","",VLOOKUP($A106,'02.คีย์เทอม1'!$A$10:$GL$59,171,FALSE)))</f>
        <v/>
      </c>
      <c r="Z106" s="1327" t="str">
        <f>IF($A$72&lt;&gt;"ชั้น"&amp;'01.ข้อมูลเบื้องต้น'!$H$2,"",IF(VLOOKUP($A106,'02.คีย์เทอม1'!$A$10:$GL$59,176,FALSE)="","",VLOOKUP($A106,'02.คีย์เทอม1'!$A$10:$GL$59,176,FALSE)))</f>
        <v/>
      </c>
      <c r="AA106" s="1329" t="str">
        <f>IF($A$72&lt;&gt;"ชั้น"&amp;'01.ข้อมูลเบื้องต้น'!$H$2,"",IF(VLOOKUP($A106,'02.คีย์เทอม1'!$A$10:$GL$59,181,FALSE)="","",VLOOKUP($A106,'02.คีย์เทอม1'!$A$10:$GL$59,181,FALSE)))</f>
        <v/>
      </c>
    </row>
    <row r="107" spans="1:27" ht="16.8" customHeight="1">
      <c r="A107" s="1323">
        <v>29</v>
      </c>
      <c r="B107" s="1324" t="str">
        <f>IF('2.ชื่อนักเรียน'!C39="","",'2.ชื่อนักเรียน'!C39)</f>
        <v/>
      </c>
      <c r="C107" s="1313" t="str">
        <f>IF('2.ชื่อนักเรียน'!D39="","",'2.ชื่อนักเรียน'!D39)</f>
        <v/>
      </c>
      <c r="D107" s="1314" t="str">
        <f>IF($A$72&lt;&gt;"ชั้น"&amp;'01.ข้อมูลเบื้องต้น'!$H$2,"",IF(VLOOKUP($A107,'02.คีย์เทอม1'!$A$10:$GL$59,190,FALSE)="","",VLOOKUP($A107,'02.คีย์เทอม1'!$A$10:$GL$59,190,FALSE)))</f>
        <v/>
      </c>
      <c r="E107" s="1327" t="str">
        <f>IF($A$72&lt;&gt;"ชั้น"&amp;'01.ข้อมูลเบื้องต้น'!$H$2,"",IF(VLOOKUP($A107,'02.คีย์เทอม1'!$A$10:$GL$59,194,FALSE)="","",VLOOKUP($A107,'02.คีย์เทอม1'!$A$10:$GL$59,194,FALSE)))</f>
        <v/>
      </c>
      <c r="F107" s="1329" t="str">
        <f>IF($A$72&lt;&gt;"ชั้น"&amp;'01.ข้อมูลเบื้องต้น'!$H$2,"",IF(VLOOKUP($A107,'02.คีย์เทอม1'!$A$10:$GL$59,31,FALSE)="","",VLOOKUP($A107,'02.คีย์เทอม1'!$A$10:$GL$59,31,FALSE)))</f>
        <v/>
      </c>
      <c r="G107" s="1326" t="str">
        <f>IF($A$72&lt;&gt;"ชั้น"&amp;'01.ข้อมูลเบื้องต้น'!$H$2,"",IF(VLOOKUP($A107,'02.คีย์เทอม1'!$A$10:$GL$59,61,FALSE)="","",VLOOKUP($A107,'02.คีย์เทอม1'!$A$10:$GL$59,61,FALSE)))</f>
        <v/>
      </c>
      <c r="H107" s="1327" t="str">
        <f>IF($A$72&lt;&gt;"ชั้น"&amp;'01.ข้อมูลเบื้องต้น'!$H$2,"",IF(VLOOKUP($A107,'02.คีย์เทอม1'!$A$10:$GL$59,66,FALSE)="","",VLOOKUP($A107,'02.คีย์เทอม1'!$A$10:$GL$59,66,FALSE)))</f>
        <v/>
      </c>
      <c r="I107" s="1327" t="str">
        <f>IF($A$72&lt;&gt;"ชั้น"&amp;'01.ข้อมูลเบื้องต้น'!$H$2,"",IF(VLOOKUP($A107,'02.คีย์เทอม1'!$A$10:$GL$59,71,FALSE)="","",VLOOKUP($A107,'02.คีย์เทอม1'!$A$10:$GL$59,71,FALSE)))</f>
        <v/>
      </c>
      <c r="J107" s="1327" t="str">
        <f>IF($A$72&lt;&gt;"ชั้น"&amp;'01.ข้อมูลเบื้องต้น'!$H$2,"",IF(VLOOKUP($A107,'02.คีย์เทอม1'!$A$10:$GL$59,76,FALSE)="","",VLOOKUP($A107,'02.คีย์เทอม1'!$A$10:$GL$59,76,FALSE)))</f>
        <v/>
      </c>
      <c r="K107" s="1327" t="str">
        <f>IF($A$72&lt;&gt;"ชั้น"&amp;'01.ข้อมูลเบื้องต้น'!$H$2,"",IF(VLOOKUP($A107,'02.คีย์เทอม1'!$A$10:$GL$59,81,FALSE)="","",VLOOKUP($A107,'02.คีย์เทอม1'!$A$10:$GL$59,81,FALSE)))</f>
        <v/>
      </c>
      <c r="L107" s="1328" t="str">
        <f>IF($A$72&lt;&gt;"ชั้น"&amp;'01.ข้อมูลเบื้องต้น'!$H$2,"",IF(VLOOKUP($A107,'02.คีย์เทอม1'!$A$10:$GT$59,202,FALSE)="","",VLOOKUP($A107,'02.คีย์เทอม1'!$A$10:$GT$59,202,FALSE)))</f>
        <v/>
      </c>
      <c r="M107" s="1326" t="str">
        <f>IF($A$72&lt;&gt;"ชั้น"&amp;'01.ข้อมูลเบื้องต้น'!$H$2,"",IF(VLOOKUP($A107,'02.คีย์เทอม1'!$A$10:$GL$59,111,FALSE)="","",VLOOKUP($A107,'02.คีย์เทอม1'!$A$10:$GL$59,111,FALSE)))</f>
        <v/>
      </c>
      <c r="N107" s="1327" t="str">
        <f>IF($A$72&lt;&gt;"ชั้น"&amp;'01.ข้อมูลเบื้องต้น'!$H$2,"",IF(VLOOKUP($A107,'02.คีย์เทอม1'!$A$10:$GL$59,116,FALSE)="","",VLOOKUP($A107,'02.คีย์เทอม1'!$A$10:$GL$59,116,FALSE)))</f>
        <v/>
      </c>
      <c r="O107" s="1327" t="str">
        <f>IF($A$72&lt;&gt;"ชั้น"&amp;'01.ข้อมูลเบื้องต้น'!$H$2,"",IF(VLOOKUP($A107,'02.คีย์เทอม1'!$A$10:$GL$59,121,FALSE)="","",VLOOKUP($A107,'02.คีย์เทอม1'!$A$10:$GL$59,121,FALSE)))</f>
        <v/>
      </c>
      <c r="P107" s="1327" t="str">
        <f>IF($A$72&lt;&gt;"ชั้น"&amp;'01.ข้อมูลเบื้องต้น'!$H$2,"",IF(VLOOKUP($A107,'02.คีย์เทอม1'!$A$10:$GL$59,126,FALSE)="","",VLOOKUP($A107,'02.คีย์เทอม1'!$A$10:$GL$59,126,FALSE)))</f>
        <v/>
      </c>
      <c r="Q107" s="1327" t="str">
        <f>IF($A$72&lt;&gt;"ชั้น"&amp;'01.ข้อมูลเบื้องต้น'!$H$2,"",IF(VLOOKUP($A107,'02.คีย์เทอม1'!$A$10:$GL$59,131,FALSE)="","",VLOOKUP($A107,'02.คีย์เทอม1'!$A$10:$GL$59,131,FALSE)))</f>
        <v/>
      </c>
      <c r="R107" s="1327" t="str">
        <f>IF($A$72&lt;&gt;"ชั้น"&amp;'01.ข้อมูลเบื้องต้น'!$H$2,"",IF(VLOOKUP($A107,'02.คีย์เทอม1'!$A$10:$GL$59,136,FALSE)="","",VLOOKUP($A107,'02.คีย์เทอม1'!$A$10:$GL$59,136,FALSE)))</f>
        <v/>
      </c>
      <c r="S107" s="1327" t="str">
        <f>IF($A$72&lt;&gt;"ชั้น"&amp;'01.ข้อมูลเบื้องต้น'!$H$2,"",IF(VLOOKUP($A107,'02.คีย์เทอม1'!$A$10:$GL$59,141,FALSE)="","",VLOOKUP($A107,'02.คีย์เทอม1'!$A$10:$GL$59,141,FALSE)))</f>
        <v/>
      </c>
      <c r="T107" s="1327" t="str">
        <f>IF($A$72&lt;&gt;"ชั้น"&amp;'01.ข้อมูลเบื้องต้น'!$H$2,"",IF(VLOOKUP($A107,'02.คีย์เทอม1'!$A$10:$GL$59,146,FALSE)="","",VLOOKUP($A107,'02.คีย์เทอม1'!$A$10:$GL$59,146,FALSE)))</f>
        <v/>
      </c>
      <c r="U107" s="1327" t="str">
        <f>IF($A$72&lt;&gt;"ชั้น"&amp;'01.ข้อมูลเบื้องต้น'!$H$2,"",IF(VLOOKUP($A107,'02.คีย์เทอม1'!$A$10:$GL$59,151,FALSE)="","",VLOOKUP($A107,'02.คีย์เทอม1'!$A$10:$GL$59,151,FALSE)))</f>
        <v/>
      </c>
      <c r="V107" s="1327" t="str">
        <f>IF($A$72&lt;&gt;"ชั้น"&amp;'01.ข้อมูลเบื้องต้น'!$H$2,"",IF(VLOOKUP($A107,'02.คีย์เทอม1'!$A$10:$GL$59,156,FALSE)="","",VLOOKUP($A107,'02.คีย์เทอม1'!$A$10:$GL$59,156,FALSE)))</f>
        <v/>
      </c>
      <c r="W107" s="1327" t="str">
        <f>IF($A$72&lt;&gt;"ชั้น"&amp;'01.ข้อมูลเบื้องต้น'!$H$2,"",IF(VLOOKUP($A107,'02.คีย์เทอม1'!$A$10:$GL$59,161,FALSE)="","",VLOOKUP($A107,'02.คีย์เทอม1'!$A$10:$GL$59,161,FALSE)))</f>
        <v/>
      </c>
      <c r="X107" s="1327" t="str">
        <f>IF($A$72&lt;&gt;"ชั้น"&amp;'01.ข้อมูลเบื้องต้น'!$H$2,"",IF(VLOOKUP($A107,'02.คีย์เทอม1'!$A$10:$GL$59,166,FALSE)="","",VLOOKUP($A107,'02.คีย์เทอม1'!$A$10:$GL$59,166,FALSE)))</f>
        <v/>
      </c>
      <c r="Y107" s="1327" t="str">
        <f>IF($A$72&lt;&gt;"ชั้น"&amp;'01.ข้อมูลเบื้องต้น'!$H$2,"",IF(VLOOKUP($A107,'02.คีย์เทอม1'!$A$10:$GL$59,171,FALSE)="","",VLOOKUP($A107,'02.คีย์เทอม1'!$A$10:$GL$59,171,FALSE)))</f>
        <v/>
      </c>
      <c r="Z107" s="1327" t="str">
        <f>IF($A$72&lt;&gt;"ชั้น"&amp;'01.ข้อมูลเบื้องต้น'!$H$2,"",IF(VLOOKUP($A107,'02.คีย์เทอม1'!$A$10:$GL$59,176,FALSE)="","",VLOOKUP($A107,'02.คีย์เทอม1'!$A$10:$GL$59,176,FALSE)))</f>
        <v/>
      </c>
      <c r="AA107" s="1329" t="str">
        <f>IF($A$72&lt;&gt;"ชั้น"&amp;'01.ข้อมูลเบื้องต้น'!$H$2,"",IF(VLOOKUP($A107,'02.คีย์เทอม1'!$A$10:$GL$59,181,FALSE)="","",VLOOKUP($A107,'02.คีย์เทอม1'!$A$10:$GL$59,181,FALSE)))</f>
        <v/>
      </c>
    </row>
    <row r="108" spans="1:27" ht="16.8" customHeight="1">
      <c r="A108" s="1323">
        <v>30</v>
      </c>
      <c r="B108" s="1324" t="str">
        <f>IF('2.ชื่อนักเรียน'!C40="","",'2.ชื่อนักเรียน'!C40)</f>
        <v/>
      </c>
      <c r="C108" s="1313" t="str">
        <f>IF('2.ชื่อนักเรียน'!D40="","",'2.ชื่อนักเรียน'!D40)</f>
        <v/>
      </c>
      <c r="D108" s="1314" t="str">
        <f>IF($A$72&lt;&gt;"ชั้น"&amp;'01.ข้อมูลเบื้องต้น'!$H$2,"",IF(VLOOKUP($A108,'02.คีย์เทอม1'!$A$10:$GL$59,190,FALSE)="","",VLOOKUP($A108,'02.คีย์เทอม1'!$A$10:$GL$59,190,FALSE)))</f>
        <v/>
      </c>
      <c r="E108" s="1327" t="str">
        <f>IF($A$72&lt;&gt;"ชั้น"&amp;'01.ข้อมูลเบื้องต้น'!$H$2,"",IF(VLOOKUP($A108,'02.คีย์เทอม1'!$A$10:$GL$59,194,FALSE)="","",VLOOKUP($A108,'02.คีย์เทอม1'!$A$10:$GL$59,194,FALSE)))</f>
        <v/>
      </c>
      <c r="F108" s="1329" t="str">
        <f>IF($A$72&lt;&gt;"ชั้น"&amp;'01.ข้อมูลเบื้องต้น'!$H$2,"",IF(VLOOKUP($A108,'02.คีย์เทอม1'!$A$10:$GL$59,31,FALSE)="","",VLOOKUP($A108,'02.คีย์เทอม1'!$A$10:$GL$59,31,FALSE)))</f>
        <v/>
      </c>
      <c r="G108" s="1326" t="str">
        <f>IF($A$72&lt;&gt;"ชั้น"&amp;'01.ข้อมูลเบื้องต้น'!$H$2,"",IF(VLOOKUP($A108,'02.คีย์เทอม1'!$A$10:$GL$59,61,FALSE)="","",VLOOKUP($A108,'02.คีย์เทอม1'!$A$10:$GL$59,61,FALSE)))</f>
        <v/>
      </c>
      <c r="H108" s="1327" t="str">
        <f>IF($A$72&lt;&gt;"ชั้น"&amp;'01.ข้อมูลเบื้องต้น'!$H$2,"",IF(VLOOKUP($A108,'02.คีย์เทอม1'!$A$10:$GL$59,66,FALSE)="","",VLOOKUP($A108,'02.คีย์เทอม1'!$A$10:$GL$59,66,FALSE)))</f>
        <v/>
      </c>
      <c r="I108" s="1327" t="str">
        <f>IF($A$72&lt;&gt;"ชั้น"&amp;'01.ข้อมูลเบื้องต้น'!$H$2,"",IF(VLOOKUP($A108,'02.คีย์เทอม1'!$A$10:$GL$59,71,FALSE)="","",VLOOKUP($A108,'02.คีย์เทอม1'!$A$10:$GL$59,71,FALSE)))</f>
        <v/>
      </c>
      <c r="J108" s="1327" t="str">
        <f>IF($A$72&lt;&gt;"ชั้น"&amp;'01.ข้อมูลเบื้องต้น'!$H$2,"",IF(VLOOKUP($A108,'02.คีย์เทอม1'!$A$10:$GL$59,76,FALSE)="","",VLOOKUP($A108,'02.คีย์เทอม1'!$A$10:$GL$59,76,FALSE)))</f>
        <v/>
      </c>
      <c r="K108" s="1327" t="str">
        <f>IF($A$72&lt;&gt;"ชั้น"&amp;'01.ข้อมูลเบื้องต้น'!$H$2,"",IF(VLOOKUP($A108,'02.คีย์เทอม1'!$A$10:$GL$59,81,FALSE)="","",VLOOKUP($A108,'02.คีย์เทอม1'!$A$10:$GL$59,81,FALSE)))</f>
        <v/>
      </c>
      <c r="L108" s="1328" t="str">
        <f>IF($A$72&lt;&gt;"ชั้น"&amp;'01.ข้อมูลเบื้องต้น'!$H$2,"",IF(VLOOKUP($A108,'02.คีย์เทอม1'!$A$10:$GT$59,202,FALSE)="","",VLOOKUP($A108,'02.คีย์เทอม1'!$A$10:$GT$59,202,FALSE)))</f>
        <v/>
      </c>
      <c r="M108" s="1326" t="str">
        <f>IF($A$72&lt;&gt;"ชั้น"&amp;'01.ข้อมูลเบื้องต้น'!$H$2,"",IF(VLOOKUP($A108,'02.คีย์เทอม1'!$A$10:$GL$59,111,FALSE)="","",VLOOKUP($A108,'02.คีย์เทอม1'!$A$10:$GL$59,111,FALSE)))</f>
        <v/>
      </c>
      <c r="N108" s="1327" t="str">
        <f>IF($A$72&lt;&gt;"ชั้น"&amp;'01.ข้อมูลเบื้องต้น'!$H$2,"",IF(VLOOKUP($A108,'02.คีย์เทอม1'!$A$10:$GL$59,116,FALSE)="","",VLOOKUP($A108,'02.คีย์เทอม1'!$A$10:$GL$59,116,FALSE)))</f>
        <v/>
      </c>
      <c r="O108" s="1327" t="str">
        <f>IF($A$72&lt;&gt;"ชั้น"&amp;'01.ข้อมูลเบื้องต้น'!$H$2,"",IF(VLOOKUP($A108,'02.คีย์เทอม1'!$A$10:$GL$59,121,FALSE)="","",VLOOKUP($A108,'02.คีย์เทอม1'!$A$10:$GL$59,121,FALSE)))</f>
        <v/>
      </c>
      <c r="P108" s="1327" t="str">
        <f>IF($A$72&lt;&gt;"ชั้น"&amp;'01.ข้อมูลเบื้องต้น'!$H$2,"",IF(VLOOKUP($A108,'02.คีย์เทอม1'!$A$10:$GL$59,126,FALSE)="","",VLOOKUP($A108,'02.คีย์เทอม1'!$A$10:$GL$59,126,FALSE)))</f>
        <v/>
      </c>
      <c r="Q108" s="1327" t="str">
        <f>IF($A$72&lt;&gt;"ชั้น"&amp;'01.ข้อมูลเบื้องต้น'!$H$2,"",IF(VLOOKUP($A108,'02.คีย์เทอม1'!$A$10:$GL$59,131,FALSE)="","",VLOOKUP($A108,'02.คีย์เทอม1'!$A$10:$GL$59,131,FALSE)))</f>
        <v/>
      </c>
      <c r="R108" s="1327" t="str">
        <f>IF($A$72&lt;&gt;"ชั้น"&amp;'01.ข้อมูลเบื้องต้น'!$H$2,"",IF(VLOOKUP($A108,'02.คีย์เทอม1'!$A$10:$GL$59,136,FALSE)="","",VLOOKUP($A108,'02.คีย์เทอม1'!$A$10:$GL$59,136,FALSE)))</f>
        <v/>
      </c>
      <c r="S108" s="1327" t="str">
        <f>IF($A$72&lt;&gt;"ชั้น"&amp;'01.ข้อมูลเบื้องต้น'!$H$2,"",IF(VLOOKUP($A108,'02.คีย์เทอม1'!$A$10:$GL$59,141,FALSE)="","",VLOOKUP($A108,'02.คีย์เทอม1'!$A$10:$GL$59,141,FALSE)))</f>
        <v/>
      </c>
      <c r="T108" s="1327" t="str">
        <f>IF($A$72&lt;&gt;"ชั้น"&amp;'01.ข้อมูลเบื้องต้น'!$H$2,"",IF(VLOOKUP($A108,'02.คีย์เทอม1'!$A$10:$GL$59,146,FALSE)="","",VLOOKUP($A108,'02.คีย์เทอม1'!$A$10:$GL$59,146,FALSE)))</f>
        <v/>
      </c>
      <c r="U108" s="1327" t="str">
        <f>IF($A$72&lt;&gt;"ชั้น"&amp;'01.ข้อมูลเบื้องต้น'!$H$2,"",IF(VLOOKUP($A108,'02.คีย์เทอม1'!$A$10:$GL$59,151,FALSE)="","",VLOOKUP($A108,'02.คีย์เทอม1'!$A$10:$GL$59,151,FALSE)))</f>
        <v/>
      </c>
      <c r="V108" s="1327" t="str">
        <f>IF($A$72&lt;&gt;"ชั้น"&amp;'01.ข้อมูลเบื้องต้น'!$H$2,"",IF(VLOOKUP($A108,'02.คีย์เทอม1'!$A$10:$GL$59,156,FALSE)="","",VLOOKUP($A108,'02.คีย์เทอม1'!$A$10:$GL$59,156,FALSE)))</f>
        <v/>
      </c>
      <c r="W108" s="1327" t="str">
        <f>IF($A$72&lt;&gt;"ชั้น"&amp;'01.ข้อมูลเบื้องต้น'!$H$2,"",IF(VLOOKUP($A108,'02.คีย์เทอม1'!$A$10:$GL$59,161,FALSE)="","",VLOOKUP($A108,'02.คีย์เทอม1'!$A$10:$GL$59,161,FALSE)))</f>
        <v/>
      </c>
      <c r="X108" s="1327" t="str">
        <f>IF($A$72&lt;&gt;"ชั้น"&amp;'01.ข้อมูลเบื้องต้น'!$H$2,"",IF(VLOOKUP($A108,'02.คีย์เทอม1'!$A$10:$GL$59,166,FALSE)="","",VLOOKUP($A108,'02.คีย์เทอม1'!$A$10:$GL$59,166,FALSE)))</f>
        <v/>
      </c>
      <c r="Y108" s="1327" t="str">
        <f>IF($A$72&lt;&gt;"ชั้น"&amp;'01.ข้อมูลเบื้องต้น'!$H$2,"",IF(VLOOKUP($A108,'02.คีย์เทอม1'!$A$10:$GL$59,171,FALSE)="","",VLOOKUP($A108,'02.คีย์เทอม1'!$A$10:$GL$59,171,FALSE)))</f>
        <v/>
      </c>
      <c r="Z108" s="1327" t="str">
        <f>IF($A$72&lt;&gt;"ชั้น"&amp;'01.ข้อมูลเบื้องต้น'!$H$2,"",IF(VLOOKUP($A108,'02.คีย์เทอม1'!$A$10:$GL$59,176,FALSE)="","",VLOOKUP($A108,'02.คีย์เทอม1'!$A$10:$GL$59,176,FALSE)))</f>
        <v/>
      </c>
      <c r="AA108" s="1329" t="str">
        <f>IF($A$72&lt;&gt;"ชั้น"&amp;'01.ข้อมูลเบื้องต้น'!$H$2,"",IF(VLOOKUP($A108,'02.คีย์เทอม1'!$A$10:$GL$59,181,FALSE)="","",VLOOKUP($A108,'02.คีย์เทอม1'!$A$10:$GL$59,181,FALSE)))</f>
        <v/>
      </c>
    </row>
    <row r="109" spans="1:27" ht="16.8" customHeight="1">
      <c r="A109" s="1323">
        <v>31</v>
      </c>
      <c r="B109" s="1324" t="str">
        <f>IF('2.ชื่อนักเรียน'!C41="","",'2.ชื่อนักเรียน'!C41)</f>
        <v/>
      </c>
      <c r="C109" s="1313" t="str">
        <f>IF('2.ชื่อนักเรียน'!D41="","",'2.ชื่อนักเรียน'!D41)</f>
        <v/>
      </c>
      <c r="D109" s="1314" t="str">
        <f>IF($A$72&lt;&gt;"ชั้น"&amp;'01.ข้อมูลเบื้องต้น'!$H$2,"",IF(VLOOKUP($A109,'02.คีย์เทอม1'!$A$10:$GL$59,190,FALSE)="","",VLOOKUP($A109,'02.คีย์เทอม1'!$A$10:$GL$59,190,FALSE)))</f>
        <v/>
      </c>
      <c r="E109" s="1327" t="str">
        <f>IF($A$72&lt;&gt;"ชั้น"&amp;'01.ข้อมูลเบื้องต้น'!$H$2,"",IF(VLOOKUP($A109,'02.คีย์เทอม1'!$A$10:$GL$59,194,FALSE)="","",VLOOKUP($A109,'02.คีย์เทอม1'!$A$10:$GL$59,194,FALSE)))</f>
        <v/>
      </c>
      <c r="F109" s="1329" t="str">
        <f>IF($A$72&lt;&gt;"ชั้น"&amp;'01.ข้อมูลเบื้องต้น'!$H$2,"",IF(VLOOKUP($A109,'02.คีย์เทอม1'!$A$10:$GL$59,31,FALSE)="","",VLOOKUP($A109,'02.คีย์เทอม1'!$A$10:$GL$59,31,FALSE)))</f>
        <v/>
      </c>
      <c r="G109" s="1326" t="str">
        <f>IF($A$72&lt;&gt;"ชั้น"&amp;'01.ข้อมูลเบื้องต้น'!$H$2,"",IF(VLOOKUP($A109,'02.คีย์เทอม1'!$A$10:$GL$59,61,FALSE)="","",VLOOKUP($A109,'02.คีย์เทอม1'!$A$10:$GL$59,61,FALSE)))</f>
        <v/>
      </c>
      <c r="H109" s="1327" t="str">
        <f>IF($A$72&lt;&gt;"ชั้น"&amp;'01.ข้อมูลเบื้องต้น'!$H$2,"",IF(VLOOKUP($A109,'02.คีย์เทอม1'!$A$10:$GL$59,66,FALSE)="","",VLOOKUP($A109,'02.คีย์เทอม1'!$A$10:$GL$59,66,FALSE)))</f>
        <v/>
      </c>
      <c r="I109" s="1327" t="str">
        <f>IF($A$72&lt;&gt;"ชั้น"&amp;'01.ข้อมูลเบื้องต้น'!$H$2,"",IF(VLOOKUP($A109,'02.คีย์เทอม1'!$A$10:$GL$59,71,FALSE)="","",VLOOKUP($A109,'02.คีย์เทอม1'!$A$10:$GL$59,71,FALSE)))</f>
        <v/>
      </c>
      <c r="J109" s="1327" t="str">
        <f>IF($A$72&lt;&gt;"ชั้น"&amp;'01.ข้อมูลเบื้องต้น'!$H$2,"",IF(VLOOKUP($A109,'02.คีย์เทอม1'!$A$10:$GL$59,76,FALSE)="","",VLOOKUP($A109,'02.คีย์เทอม1'!$A$10:$GL$59,76,FALSE)))</f>
        <v/>
      </c>
      <c r="K109" s="1327" t="str">
        <f>IF($A$72&lt;&gt;"ชั้น"&amp;'01.ข้อมูลเบื้องต้น'!$H$2,"",IF(VLOOKUP($A109,'02.คีย์เทอม1'!$A$10:$GL$59,81,FALSE)="","",VLOOKUP($A109,'02.คีย์เทอม1'!$A$10:$GL$59,81,FALSE)))</f>
        <v/>
      </c>
      <c r="L109" s="1328" t="str">
        <f>IF($A$72&lt;&gt;"ชั้น"&amp;'01.ข้อมูลเบื้องต้น'!$H$2,"",IF(VLOOKUP($A109,'02.คีย์เทอม1'!$A$10:$GT$59,202,FALSE)="","",VLOOKUP($A109,'02.คีย์เทอม1'!$A$10:$GT$59,202,FALSE)))</f>
        <v/>
      </c>
      <c r="M109" s="1326" t="str">
        <f>IF($A$72&lt;&gt;"ชั้น"&amp;'01.ข้อมูลเบื้องต้น'!$H$2,"",IF(VLOOKUP($A109,'02.คีย์เทอม1'!$A$10:$GL$59,111,FALSE)="","",VLOOKUP($A109,'02.คีย์เทอม1'!$A$10:$GL$59,111,FALSE)))</f>
        <v/>
      </c>
      <c r="N109" s="1327" t="str">
        <f>IF($A$72&lt;&gt;"ชั้น"&amp;'01.ข้อมูลเบื้องต้น'!$H$2,"",IF(VLOOKUP($A109,'02.คีย์เทอม1'!$A$10:$GL$59,116,FALSE)="","",VLOOKUP($A109,'02.คีย์เทอม1'!$A$10:$GL$59,116,FALSE)))</f>
        <v/>
      </c>
      <c r="O109" s="1327" t="str">
        <f>IF($A$72&lt;&gt;"ชั้น"&amp;'01.ข้อมูลเบื้องต้น'!$H$2,"",IF(VLOOKUP($A109,'02.คีย์เทอม1'!$A$10:$GL$59,121,FALSE)="","",VLOOKUP($A109,'02.คีย์เทอม1'!$A$10:$GL$59,121,FALSE)))</f>
        <v/>
      </c>
      <c r="P109" s="1327" t="str">
        <f>IF($A$72&lt;&gt;"ชั้น"&amp;'01.ข้อมูลเบื้องต้น'!$H$2,"",IF(VLOOKUP($A109,'02.คีย์เทอม1'!$A$10:$GL$59,126,FALSE)="","",VLOOKUP($A109,'02.คีย์เทอม1'!$A$10:$GL$59,126,FALSE)))</f>
        <v/>
      </c>
      <c r="Q109" s="1327" t="str">
        <f>IF($A$72&lt;&gt;"ชั้น"&amp;'01.ข้อมูลเบื้องต้น'!$H$2,"",IF(VLOOKUP($A109,'02.คีย์เทอม1'!$A$10:$GL$59,131,FALSE)="","",VLOOKUP($A109,'02.คีย์เทอม1'!$A$10:$GL$59,131,FALSE)))</f>
        <v/>
      </c>
      <c r="R109" s="1327" t="str">
        <f>IF($A$72&lt;&gt;"ชั้น"&amp;'01.ข้อมูลเบื้องต้น'!$H$2,"",IF(VLOOKUP($A109,'02.คีย์เทอม1'!$A$10:$GL$59,136,FALSE)="","",VLOOKUP($A109,'02.คีย์เทอม1'!$A$10:$GL$59,136,FALSE)))</f>
        <v/>
      </c>
      <c r="S109" s="1327" t="str">
        <f>IF($A$72&lt;&gt;"ชั้น"&amp;'01.ข้อมูลเบื้องต้น'!$H$2,"",IF(VLOOKUP($A109,'02.คีย์เทอม1'!$A$10:$GL$59,141,FALSE)="","",VLOOKUP($A109,'02.คีย์เทอม1'!$A$10:$GL$59,141,FALSE)))</f>
        <v/>
      </c>
      <c r="T109" s="1327" t="str">
        <f>IF($A$72&lt;&gt;"ชั้น"&amp;'01.ข้อมูลเบื้องต้น'!$H$2,"",IF(VLOOKUP($A109,'02.คีย์เทอม1'!$A$10:$GL$59,146,FALSE)="","",VLOOKUP($A109,'02.คีย์เทอม1'!$A$10:$GL$59,146,FALSE)))</f>
        <v/>
      </c>
      <c r="U109" s="1327" t="str">
        <f>IF($A$72&lt;&gt;"ชั้น"&amp;'01.ข้อมูลเบื้องต้น'!$H$2,"",IF(VLOOKUP($A109,'02.คีย์เทอม1'!$A$10:$GL$59,151,FALSE)="","",VLOOKUP($A109,'02.คีย์เทอม1'!$A$10:$GL$59,151,FALSE)))</f>
        <v/>
      </c>
      <c r="V109" s="1327" t="str">
        <f>IF($A$72&lt;&gt;"ชั้น"&amp;'01.ข้อมูลเบื้องต้น'!$H$2,"",IF(VLOOKUP($A109,'02.คีย์เทอม1'!$A$10:$GL$59,156,FALSE)="","",VLOOKUP($A109,'02.คีย์เทอม1'!$A$10:$GL$59,156,FALSE)))</f>
        <v/>
      </c>
      <c r="W109" s="1327" t="str">
        <f>IF($A$72&lt;&gt;"ชั้น"&amp;'01.ข้อมูลเบื้องต้น'!$H$2,"",IF(VLOOKUP($A109,'02.คีย์เทอม1'!$A$10:$GL$59,161,FALSE)="","",VLOOKUP($A109,'02.คีย์เทอม1'!$A$10:$GL$59,161,FALSE)))</f>
        <v/>
      </c>
      <c r="X109" s="1327" t="str">
        <f>IF($A$72&lt;&gt;"ชั้น"&amp;'01.ข้อมูลเบื้องต้น'!$H$2,"",IF(VLOOKUP($A109,'02.คีย์เทอม1'!$A$10:$GL$59,166,FALSE)="","",VLOOKUP($A109,'02.คีย์เทอม1'!$A$10:$GL$59,166,FALSE)))</f>
        <v/>
      </c>
      <c r="Y109" s="1327" t="str">
        <f>IF($A$72&lt;&gt;"ชั้น"&amp;'01.ข้อมูลเบื้องต้น'!$H$2,"",IF(VLOOKUP($A109,'02.คีย์เทอม1'!$A$10:$GL$59,171,FALSE)="","",VLOOKUP($A109,'02.คีย์เทอม1'!$A$10:$GL$59,171,FALSE)))</f>
        <v/>
      </c>
      <c r="Z109" s="1327" t="str">
        <f>IF($A$72&lt;&gt;"ชั้น"&amp;'01.ข้อมูลเบื้องต้น'!$H$2,"",IF(VLOOKUP($A109,'02.คีย์เทอม1'!$A$10:$GL$59,176,FALSE)="","",VLOOKUP($A109,'02.คีย์เทอม1'!$A$10:$GL$59,176,FALSE)))</f>
        <v/>
      </c>
      <c r="AA109" s="1329" t="str">
        <f>IF($A$72&lt;&gt;"ชั้น"&amp;'01.ข้อมูลเบื้องต้น'!$H$2,"",IF(VLOOKUP($A109,'02.คีย์เทอม1'!$A$10:$GL$59,181,FALSE)="","",VLOOKUP($A109,'02.คีย์เทอม1'!$A$10:$GL$59,181,FALSE)))</f>
        <v/>
      </c>
    </row>
    <row r="110" spans="1:27" ht="16.8" customHeight="1">
      <c r="A110" s="1323">
        <v>32</v>
      </c>
      <c r="B110" s="1324" t="str">
        <f>IF('2.ชื่อนักเรียน'!C42="","",'2.ชื่อนักเรียน'!C42)</f>
        <v/>
      </c>
      <c r="C110" s="1313" t="str">
        <f>IF('2.ชื่อนักเรียน'!D42="","",'2.ชื่อนักเรียน'!D42)</f>
        <v/>
      </c>
      <c r="D110" s="1314" t="str">
        <f>IF($A$72&lt;&gt;"ชั้น"&amp;'01.ข้อมูลเบื้องต้น'!$H$2,"",IF(VLOOKUP($A110,'02.คีย์เทอม1'!$A$10:$GL$59,190,FALSE)="","",VLOOKUP($A110,'02.คีย์เทอม1'!$A$10:$GL$59,190,FALSE)))</f>
        <v/>
      </c>
      <c r="E110" s="1327" t="str">
        <f>IF($A$72&lt;&gt;"ชั้น"&amp;'01.ข้อมูลเบื้องต้น'!$H$2,"",IF(VLOOKUP($A110,'02.คีย์เทอม1'!$A$10:$GL$59,194,FALSE)="","",VLOOKUP($A110,'02.คีย์เทอม1'!$A$10:$GL$59,194,FALSE)))</f>
        <v/>
      </c>
      <c r="F110" s="1329" t="str">
        <f>IF($A$72&lt;&gt;"ชั้น"&amp;'01.ข้อมูลเบื้องต้น'!$H$2,"",IF(VLOOKUP($A110,'02.คีย์เทอม1'!$A$10:$GL$59,31,FALSE)="","",VLOOKUP($A110,'02.คีย์เทอม1'!$A$10:$GL$59,31,FALSE)))</f>
        <v/>
      </c>
      <c r="G110" s="1326" t="str">
        <f>IF($A$72&lt;&gt;"ชั้น"&amp;'01.ข้อมูลเบื้องต้น'!$H$2,"",IF(VLOOKUP($A110,'02.คีย์เทอม1'!$A$10:$GL$59,61,FALSE)="","",VLOOKUP($A110,'02.คีย์เทอม1'!$A$10:$GL$59,61,FALSE)))</f>
        <v/>
      </c>
      <c r="H110" s="1327" t="str">
        <f>IF($A$72&lt;&gt;"ชั้น"&amp;'01.ข้อมูลเบื้องต้น'!$H$2,"",IF(VLOOKUP($A110,'02.คีย์เทอม1'!$A$10:$GL$59,66,FALSE)="","",VLOOKUP($A110,'02.คีย์เทอม1'!$A$10:$GL$59,66,FALSE)))</f>
        <v/>
      </c>
      <c r="I110" s="1327" t="str">
        <f>IF($A$72&lt;&gt;"ชั้น"&amp;'01.ข้อมูลเบื้องต้น'!$H$2,"",IF(VLOOKUP($A110,'02.คีย์เทอม1'!$A$10:$GL$59,71,FALSE)="","",VLOOKUP($A110,'02.คีย์เทอม1'!$A$10:$GL$59,71,FALSE)))</f>
        <v/>
      </c>
      <c r="J110" s="1327" t="str">
        <f>IF($A$72&lt;&gt;"ชั้น"&amp;'01.ข้อมูลเบื้องต้น'!$H$2,"",IF(VLOOKUP($A110,'02.คีย์เทอม1'!$A$10:$GL$59,76,FALSE)="","",VLOOKUP($A110,'02.คีย์เทอม1'!$A$10:$GL$59,76,FALSE)))</f>
        <v/>
      </c>
      <c r="K110" s="1327" t="str">
        <f>IF($A$72&lt;&gt;"ชั้น"&amp;'01.ข้อมูลเบื้องต้น'!$H$2,"",IF(VLOOKUP($A110,'02.คีย์เทอม1'!$A$10:$GL$59,81,FALSE)="","",VLOOKUP($A110,'02.คีย์เทอม1'!$A$10:$GL$59,81,FALSE)))</f>
        <v/>
      </c>
      <c r="L110" s="1328" t="str">
        <f>IF($A$72&lt;&gt;"ชั้น"&amp;'01.ข้อมูลเบื้องต้น'!$H$2,"",IF(VLOOKUP($A110,'02.คีย์เทอม1'!$A$10:$GT$59,202,FALSE)="","",VLOOKUP($A110,'02.คีย์เทอม1'!$A$10:$GT$59,202,FALSE)))</f>
        <v/>
      </c>
      <c r="M110" s="1326" t="str">
        <f>IF($A$72&lt;&gt;"ชั้น"&amp;'01.ข้อมูลเบื้องต้น'!$H$2,"",IF(VLOOKUP($A110,'02.คีย์เทอม1'!$A$10:$GL$59,111,FALSE)="","",VLOOKUP($A110,'02.คีย์เทอม1'!$A$10:$GL$59,111,FALSE)))</f>
        <v/>
      </c>
      <c r="N110" s="1327" t="str">
        <f>IF($A$72&lt;&gt;"ชั้น"&amp;'01.ข้อมูลเบื้องต้น'!$H$2,"",IF(VLOOKUP($A110,'02.คีย์เทอม1'!$A$10:$GL$59,116,FALSE)="","",VLOOKUP($A110,'02.คีย์เทอม1'!$A$10:$GL$59,116,FALSE)))</f>
        <v/>
      </c>
      <c r="O110" s="1327" t="str">
        <f>IF($A$72&lt;&gt;"ชั้น"&amp;'01.ข้อมูลเบื้องต้น'!$H$2,"",IF(VLOOKUP($A110,'02.คีย์เทอม1'!$A$10:$GL$59,121,FALSE)="","",VLOOKUP($A110,'02.คีย์เทอม1'!$A$10:$GL$59,121,FALSE)))</f>
        <v/>
      </c>
      <c r="P110" s="1327" t="str">
        <f>IF($A$72&lt;&gt;"ชั้น"&amp;'01.ข้อมูลเบื้องต้น'!$H$2,"",IF(VLOOKUP($A110,'02.คีย์เทอม1'!$A$10:$GL$59,126,FALSE)="","",VLOOKUP($A110,'02.คีย์เทอม1'!$A$10:$GL$59,126,FALSE)))</f>
        <v/>
      </c>
      <c r="Q110" s="1327" t="str">
        <f>IF($A$72&lt;&gt;"ชั้น"&amp;'01.ข้อมูลเบื้องต้น'!$H$2,"",IF(VLOOKUP($A110,'02.คีย์เทอม1'!$A$10:$GL$59,131,FALSE)="","",VLOOKUP($A110,'02.คีย์เทอม1'!$A$10:$GL$59,131,FALSE)))</f>
        <v/>
      </c>
      <c r="R110" s="1327" t="str">
        <f>IF($A$72&lt;&gt;"ชั้น"&amp;'01.ข้อมูลเบื้องต้น'!$H$2,"",IF(VLOOKUP($A110,'02.คีย์เทอม1'!$A$10:$GL$59,136,FALSE)="","",VLOOKUP($A110,'02.คีย์เทอม1'!$A$10:$GL$59,136,FALSE)))</f>
        <v/>
      </c>
      <c r="S110" s="1327" t="str">
        <f>IF($A$72&lt;&gt;"ชั้น"&amp;'01.ข้อมูลเบื้องต้น'!$H$2,"",IF(VLOOKUP($A110,'02.คีย์เทอม1'!$A$10:$GL$59,141,FALSE)="","",VLOOKUP($A110,'02.คีย์เทอม1'!$A$10:$GL$59,141,FALSE)))</f>
        <v/>
      </c>
      <c r="T110" s="1327" t="str">
        <f>IF($A$72&lt;&gt;"ชั้น"&amp;'01.ข้อมูลเบื้องต้น'!$H$2,"",IF(VLOOKUP($A110,'02.คีย์เทอม1'!$A$10:$GL$59,146,FALSE)="","",VLOOKUP($A110,'02.คีย์เทอม1'!$A$10:$GL$59,146,FALSE)))</f>
        <v/>
      </c>
      <c r="U110" s="1327" t="str">
        <f>IF($A$72&lt;&gt;"ชั้น"&amp;'01.ข้อมูลเบื้องต้น'!$H$2,"",IF(VLOOKUP($A110,'02.คีย์เทอม1'!$A$10:$GL$59,151,FALSE)="","",VLOOKUP($A110,'02.คีย์เทอม1'!$A$10:$GL$59,151,FALSE)))</f>
        <v/>
      </c>
      <c r="V110" s="1327" t="str">
        <f>IF($A$72&lt;&gt;"ชั้น"&amp;'01.ข้อมูลเบื้องต้น'!$H$2,"",IF(VLOOKUP($A110,'02.คีย์เทอม1'!$A$10:$GL$59,156,FALSE)="","",VLOOKUP($A110,'02.คีย์เทอม1'!$A$10:$GL$59,156,FALSE)))</f>
        <v/>
      </c>
      <c r="W110" s="1327" t="str">
        <f>IF($A$72&lt;&gt;"ชั้น"&amp;'01.ข้อมูลเบื้องต้น'!$H$2,"",IF(VLOOKUP($A110,'02.คีย์เทอม1'!$A$10:$GL$59,161,FALSE)="","",VLOOKUP($A110,'02.คีย์เทอม1'!$A$10:$GL$59,161,FALSE)))</f>
        <v/>
      </c>
      <c r="X110" s="1327" t="str">
        <f>IF($A$72&lt;&gt;"ชั้น"&amp;'01.ข้อมูลเบื้องต้น'!$H$2,"",IF(VLOOKUP($A110,'02.คีย์เทอม1'!$A$10:$GL$59,166,FALSE)="","",VLOOKUP($A110,'02.คีย์เทอม1'!$A$10:$GL$59,166,FALSE)))</f>
        <v/>
      </c>
      <c r="Y110" s="1327" t="str">
        <f>IF($A$72&lt;&gt;"ชั้น"&amp;'01.ข้อมูลเบื้องต้น'!$H$2,"",IF(VLOOKUP($A110,'02.คีย์เทอม1'!$A$10:$GL$59,171,FALSE)="","",VLOOKUP($A110,'02.คีย์เทอม1'!$A$10:$GL$59,171,FALSE)))</f>
        <v/>
      </c>
      <c r="Z110" s="1327" t="str">
        <f>IF($A$72&lt;&gt;"ชั้น"&amp;'01.ข้อมูลเบื้องต้น'!$H$2,"",IF(VLOOKUP($A110,'02.คีย์เทอม1'!$A$10:$GL$59,176,FALSE)="","",VLOOKUP($A110,'02.คีย์เทอม1'!$A$10:$GL$59,176,FALSE)))</f>
        <v/>
      </c>
      <c r="AA110" s="1329" t="str">
        <f>IF($A$72&lt;&gt;"ชั้น"&amp;'01.ข้อมูลเบื้องต้น'!$H$2,"",IF(VLOOKUP($A110,'02.คีย์เทอม1'!$A$10:$GL$59,181,FALSE)="","",VLOOKUP($A110,'02.คีย์เทอม1'!$A$10:$GL$59,181,FALSE)))</f>
        <v/>
      </c>
    </row>
    <row r="111" spans="1:27" ht="16.8" customHeight="1">
      <c r="A111" s="1323">
        <v>33</v>
      </c>
      <c r="B111" s="1324" t="str">
        <f>IF('2.ชื่อนักเรียน'!C43="","",'2.ชื่อนักเรียน'!C43)</f>
        <v/>
      </c>
      <c r="C111" s="1313" t="str">
        <f>IF('2.ชื่อนักเรียน'!D43="","",'2.ชื่อนักเรียน'!D43)</f>
        <v/>
      </c>
      <c r="D111" s="1314" t="str">
        <f>IF($A$72&lt;&gt;"ชั้น"&amp;'01.ข้อมูลเบื้องต้น'!$H$2,"",IF(VLOOKUP($A111,'02.คีย์เทอม1'!$A$10:$GL$59,190,FALSE)="","",VLOOKUP($A111,'02.คีย์เทอม1'!$A$10:$GL$59,190,FALSE)))</f>
        <v/>
      </c>
      <c r="E111" s="1327" t="str">
        <f>IF($A$72&lt;&gt;"ชั้น"&amp;'01.ข้อมูลเบื้องต้น'!$H$2,"",IF(VLOOKUP($A111,'02.คีย์เทอม1'!$A$10:$GL$59,194,FALSE)="","",VLOOKUP($A111,'02.คีย์เทอม1'!$A$10:$GL$59,194,FALSE)))</f>
        <v/>
      </c>
      <c r="F111" s="1329" t="str">
        <f>IF($A$72&lt;&gt;"ชั้น"&amp;'01.ข้อมูลเบื้องต้น'!$H$2,"",IF(VLOOKUP($A111,'02.คีย์เทอม1'!$A$10:$GL$59,31,FALSE)="","",VLOOKUP($A111,'02.คีย์เทอม1'!$A$10:$GL$59,31,FALSE)))</f>
        <v/>
      </c>
      <c r="G111" s="1326" t="str">
        <f>IF($A$72&lt;&gt;"ชั้น"&amp;'01.ข้อมูลเบื้องต้น'!$H$2,"",IF(VLOOKUP($A111,'02.คีย์เทอม1'!$A$10:$GL$59,61,FALSE)="","",VLOOKUP($A111,'02.คีย์เทอม1'!$A$10:$GL$59,61,FALSE)))</f>
        <v/>
      </c>
      <c r="H111" s="1327" t="str">
        <f>IF($A$72&lt;&gt;"ชั้น"&amp;'01.ข้อมูลเบื้องต้น'!$H$2,"",IF(VLOOKUP($A111,'02.คีย์เทอม1'!$A$10:$GL$59,66,FALSE)="","",VLOOKUP($A111,'02.คีย์เทอม1'!$A$10:$GL$59,66,FALSE)))</f>
        <v/>
      </c>
      <c r="I111" s="1327" t="str">
        <f>IF($A$72&lt;&gt;"ชั้น"&amp;'01.ข้อมูลเบื้องต้น'!$H$2,"",IF(VLOOKUP($A111,'02.คีย์เทอม1'!$A$10:$GL$59,71,FALSE)="","",VLOOKUP($A111,'02.คีย์เทอม1'!$A$10:$GL$59,71,FALSE)))</f>
        <v/>
      </c>
      <c r="J111" s="1327" t="str">
        <f>IF($A$72&lt;&gt;"ชั้น"&amp;'01.ข้อมูลเบื้องต้น'!$H$2,"",IF(VLOOKUP($A111,'02.คีย์เทอม1'!$A$10:$GL$59,76,FALSE)="","",VLOOKUP($A111,'02.คีย์เทอม1'!$A$10:$GL$59,76,FALSE)))</f>
        <v/>
      </c>
      <c r="K111" s="1327" t="str">
        <f>IF($A$72&lt;&gt;"ชั้น"&amp;'01.ข้อมูลเบื้องต้น'!$H$2,"",IF(VLOOKUP($A111,'02.คีย์เทอม1'!$A$10:$GL$59,81,FALSE)="","",VLOOKUP($A111,'02.คีย์เทอม1'!$A$10:$GL$59,81,FALSE)))</f>
        <v/>
      </c>
      <c r="L111" s="1328" t="str">
        <f>IF($A$72&lt;&gt;"ชั้น"&amp;'01.ข้อมูลเบื้องต้น'!$H$2,"",IF(VLOOKUP($A111,'02.คีย์เทอม1'!$A$10:$GT$59,202,FALSE)="","",VLOOKUP($A111,'02.คีย์เทอม1'!$A$10:$GT$59,202,FALSE)))</f>
        <v/>
      </c>
      <c r="M111" s="1326" t="str">
        <f>IF($A$72&lt;&gt;"ชั้น"&amp;'01.ข้อมูลเบื้องต้น'!$H$2,"",IF(VLOOKUP($A111,'02.คีย์เทอม1'!$A$10:$GL$59,111,FALSE)="","",VLOOKUP($A111,'02.คีย์เทอม1'!$A$10:$GL$59,111,FALSE)))</f>
        <v/>
      </c>
      <c r="N111" s="1327" t="str">
        <f>IF($A$72&lt;&gt;"ชั้น"&amp;'01.ข้อมูลเบื้องต้น'!$H$2,"",IF(VLOOKUP($A111,'02.คีย์เทอม1'!$A$10:$GL$59,116,FALSE)="","",VLOOKUP($A111,'02.คีย์เทอม1'!$A$10:$GL$59,116,FALSE)))</f>
        <v/>
      </c>
      <c r="O111" s="1327" t="str">
        <f>IF($A$72&lt;&gt;"ชั้น"&amp;'01.ข้อมูลเบื้องต้น'!$H$2,"",IF(VLOOKUP($A111,'02.คีย์เทอม1'!$A$10:$GL$59,121,FALSE)="","",VLOOKUP($A111,'02.คีย์เทอม1'!$A$10:$GL$59,121,FALSE)))</f>
        <v/>
      </c>
      <c r="P111" s="1327" t="str">
        <f>IF($A$72&lt;&gt;"ชั้น"&amp;'01.ข้อมูลเบื้องต้น'!$H$2,"",IF(VLOOKUP($A111,'02.คีย์เทอม1'!$A$10:$GL$59,126,FALSE)="","",VLOOKUP($A111,'02.คีย์เทอม1'!$A$10:$GL$59,126,FALSE)))</f>
        <v/>
      </c>
      <c r="Q111" s="1327" t="str">
        <f>IF($A$72&lt;&gt;"ชั้น"&amp;'01.ข้อมูลเบื้องต้น'!$H$2,"",IF(VLOOKUP($A111,'02.คีย์เทอม1'!$A$10:$GL$59,131,FALSE)="","",VLOOKUP($A111,'02.คีย์เทอม1'!$A$10:$GL$59,131,FALSE)))</f>
        <v/>
      </c>
      <c r="R111" s="1327" t="str">
        <f>IF($A$72&lt;&gt;"ชั้น"&amp;'01.ข้อมูลเบื้องต้น'!$H$2,"",IF(VLOOKUP($A111,'02.คีย์เทอม1'!$A$10:$GL$59,136,FALSE)="","",VLOOKUP($A111,'02.คีย์เทอม1'!$A$10:$GL$59,136,FALSE)))</f>
        <v/>
      </c>
      <c r="S111" s="1327" t="str">
        <f>IF($A$72&lt;&gt;"ชั้น"&amp;'01.ข้อมูลเบื้องต้น'!$H$2,"",IF(VLOOKUP($A111,'02.คีย์เทอม1'!$A$10:$GL$59,141,FALSE)="","",VLOOKUP($A111,'02.คีย์เทอม1'!$A$10:$GL$59,141,FALSE)))</f>
        <v/>
      </c>
      <c r="T111" s="1327" t="str">
        <f>IF($A$72&lt;&gt;"ชั้น"&amp;'01.ข้อมูลเบื้องต้น'!$H$2,"",IF(VLOOKUP($A111,'02.คีย์เทอม1'!$A$10:$GL$59,146,FALSE)="","",VLOOKUP($A111,'02.คีย์เทอม1'!$A$10:$GL$59,146,FALSE)))</f>
        <v/>
      </c>
      <c r="U111" s="1327" t="str">
        <f>IF($A$72&lt;&gt;"ชั้น"&amp;'01.ข้อมูลเบื้องต้น'!$H$2,"",IF(VLOOKUP($A111,'02.คีย์เทอม1'!$A$10:$GL$59,151,FALSE)="","",VLOOKUP($A111,'02.คีย์เทอม1'!$A$10:$GL$59,151,FALSE)))</f>
        <v/>
      </c>
      <c r="V111" s="1327" t="str">
        <f>IF($A$72&lt;&gt;"ชั้น"&amp;'01.ข้อมูลเบื้องต้น'!$H$2,"",IF(VLOOKUP($A111,'02.คีย์เทอม1'!$A$10:$GL$59,156,FALSE)="","",VLOOKUP($A111,'02.คีย์เทอม1'!$A$10:$GL$59,156,FALSE)))</f>
        <v/>
      </c>
      <c r="W111" s="1327" t="str">
        <f>IF($A$72&lt;&gt;"ชั้น"&amp;'01.ข้อมูลเบื้องต้น'!$H$2,"",IF(VLOOKUP($A111,'02.คีย์เทอม1'!$A$10:$GL$59,161,FALSE)="","",VLOOKUP($A111,'02.คีย์เทอม1'!$A$10:$GL$59,161,FALSE)))</f>
        <v/>
      </c>
      <c r="X111" s="1327" t="str">
        <f>IF($A$72&lt;&gt;"ชั้น"&amp;'01.ข้อมูลเบื้องต้น'!$H$2,"",IF(VLOOKUP($A111,'02.คีย์เทอม1'!$A$10:$GL$59,166,FALSE)="","",VLOOKUP($A111,'02.คีย์เทอม1'!$A$10:$GL$59,166,FALSE)))</f>
        <v/>
      </c>
      <c r="Y111" s="1327" t="str">
        <f>IF($A$72&lt;&gt;"ชั้น"&amp;'01.ข้อมูลเบื้องต้น'!$H$2,"",IF(VLOOKUP($A111,'02.คีย์เทอม1'!$A$10:$GL$59,171,FALSE)="","",VLOOKUP($A111,'02.คีย์เทอม1'!$A$10:$GL$59,171,FALSE)))</f>
        <v/>
      </c>
      <c r="Z111" s="1327" t="str">
        <f>IF($A$72&lt;&gt;"ชั้น"&amp;'01.ข้อมูลเบื้องต้น'!$H$2,"",IF(VLOOKUP($A111,'02.คีย์เทอม1'!$A$10:$GL$59,176,FALSE)="","",VLOOKUP($A111,'02.คีย์เทอม1'!$A$10:$GL$59,176,FALSE)))</f>
        <v/>
      </c>
      <c r="AA111" s="1329" t="str">
        <f>IF($A$72&lt;&gt;"ชั้น"&amp;'01.ข้อมูลเบื้องต้น'!$H$2,"",IF(VLOOKUP($A111,'02.คีย์เทอม1'!$A$10:$GL$59,181,FALSE)="","",VLOOKUP($A111,'02.คีย์เทอม1'!$A$10:$GL$59,181,FALSE)))</f>
        <v/>
      </c>
    </row>
    <row r="112" spans="1:27" ht="16.8" customHeight="1">
      <c r="A112" s="1323">
        <v>34</v>
      </c>
      <c r="B112" s="1324" t="str">
        <f>IF('2.ชื่อนักเรียน'!C44="","",'2.ชื่อนักเรียน'!C44)</f>
        <v/>
      </c>
      <c r="C112" s="1313" t="str">
        <f>IF('2.ชื่อนักเรียน'!D44="","",'2.ชื่อนักเรียน'!D44)</f>
        <v/>
      </c>
      <c r="D112" s="1314" t="str">
        <f>IF($A$72&lt;&gt;"ชั้น"&amp;'01.ข้อมูลเบื้องต้น'!$H$2,"",IF(VLOOKUP($A112,'02.คีย์เทอม1'!$A$10:$GL$59,190,FALSE)="","",VLOOKUP($A112,'02.คีย์เทอม1'!$A$10:$GL$59,190,FALSE)))</f>
        <v/>
      </c>
      <c r="E112" s="1327" t="str">
        <f>IF($A$72&lt;&gt;"ชั้น"&amp;'01.ข้อมูลเบื้องต้น'!$H$2,"",IF(VLOOKUP($A112,'02.คีย์เทอม1'!$A$10:$GL$59,194,FALSE)="","",VLOOKUP($A112,'02.คีย์เทอม1'!$A$10:$GL$59,194,FALSE)))</f>
        <v/>
      </c>
      <c r="F112" s="1329" t="str">
        <f>IF($A$72&lt;&gt;"ชั้น"&amp;'01.ข้อมูลเบื้องต้น'!$H$2,"",IF(VLOOKUP($A112,'02.คีย์เทอม1'!$A$10:$GL$59,31,FALSE)="","",VLOOKUP($A112,'02.คีย์เทอม1'!$A$10:$GL$59,31,FALSE)))</f>
        <v/>
      </c>
      <c r="G112" s="1326" t="str">
        <f>IF($A$72&lt;&gt;"ชั้น"&amp;'01.ข้อมูลเบื้องต้น'!$H$2,"",IF(VLOOKUP($A112,'02.คีย์เทอม1'!$A$10:$GL$59,61,FALSE)="","",VLOOKUP($A112,'02.คีย์เทอม1'!$A$10:$GL$59,61,FALSE)))</f>
        <v/>
      </c>
      <c r="H112" s="1327" t="str">
        <f>IF($A$72&lt;&gt;"ชั้น"&amp;'01.ข้อมูลเบื้องต้น'!$H$2,"",IF(VLOOKUP($A112,'02.คีย์เทอม1'!$A$10:$GL$59,66,FALSE)="","",VLOOKUP($A112,'02.คีย์เทอม1'!$A$10:$GL$59,66,FALSE)))</f>
        <v/>
      </c>
      <c r="I112" s="1327" t="str">
        <f>IF($A$72&lt;&gt;"ชั้น"&amp;'01.ข้อมูลเบื้องต้น'!$H$2,"",IF(VLOOKUP($A112,'02.คีย์เทอม1'!$A$10:$GL$59,71,FALSE)="","",VLOOKUP($A112,'02.คีย์เทอม1'!$A$10:$GL$59,71,FALSE)))</f>
        <v/>
      </c>
      <c r="J112" s="1327" t="str">
        <f>IF($A$72&lt;&gt;"ชั้น"&amp;'01.ข้อมูลเบื้องต้น'!$H$2,"",IF(VLOOKUP($A112,'02.คีย์เทอม1'!$A$10:$GL$59,76,FALSE)="","",VLOOKUP($A112,'02.คีย์เทอม1'!$A$10:$GL$59,76,FALSE)))</f>
        <v/>
      </c>
      <c r="K112" s="1327" t="str">
        <f>IF($A$72&lt;&gt;"ชั้น"&amp;'01.ข้อมูลเบื้องต้น'!$H$2,"",IF(VLOOKUP($A112,'02.คีย์เทอม1'!$A$10:$GL$59,81,FALSE)="","",VLOOKUP($A112,'02.คีย์เทอม1'!$A$10:$GL$59,81,FALSE)))</f>
        <v/>
      </c>
      <c r="L112" s="1328" t="str">
        <f>IF($A$72&lt;&gt;"ชั้น"&amp;'01.ข้อมูลเบื้องต้น'!$H$2,"",IF(VLOOKUP($A112,'02.คีย์เทอม1'!$A$10:$GT$59,202,FALSE)="","",VLOOKUP($A112,'02.คีย์เทอม1'!$A$10:$GT$59,202,FALSE)))</f>
        <v/>
      </c>
      <c r="M112" s="1326" t="str">
        <f>IF($A$72&lt;&gt;"ชั้น"&amp;'01.ข้อมูลเบื้องต้น'!$H$2,"",IF(VLOOKUP($A112,'02.คีย์เทอม1'!$A$10:$GL$59,111,FALSE)="","",VLOOKUP($A112,'02.คีย์เทอม1'!$A$10:$GL$59,111,FALSE)))</f>
        <v/>
      </c>
      <c r="N112" s="1327" t="str">
        <f>IF($A$72&lt;&gt;"ชั้น"&amp;'01.ข้อมูลเบื้องต้น'!$H$2,"",IF(VLOOKUP($A112,'02.คีย์เทอม1'!$A$10:$GL$59,116,FALSE)="","",VLOOKUP($A112,'02.คีย์เทอม1'!$A$10:$GL$59,116,FALSE)))</f>
        <v/>
      </c>
      <c r="O112" s="1327" t="str">
        <f>IF($A$72&lt;&gt;"ชั้น"&amp;'01.ข้อมูลเบื้องต้น'!$H$2,"",IF(VLOOKUP($A112,'02.คีย์เทอม1'!$A$10:$GL$59,121,FALSE)="","",VLOOKUP($A112,'02.คีย์เทอม1'!$A$10:$GL$59,121,FALSE)))</f>
        <v/>
      </c>
      <c r="P112" s="1327" t="str">
        <f>IF($A$72&lt;&gt;"ชั้น"&amp;'01.ข้อมูลเบื้องต้น'!$H$2,"",IF(VLOOKUP($A112,'02.คีย์เทอม1'!$A$10:$GL$59,126,FALSE)="","",VLOOKUP($A112,'02.คีย์เทอม1'!$A$10:$GL$59,126,FALSE)))</f>
        <v/>
      </c>
      <c r="Q112" s="1327" t="str">
        <f>IF($A$72&lt;&gt;"ชั้น"&amp;'01.ข้อมูลเบื้องต้น'!$H$2,"",IF(VLOOKUP($A112,'02.คีย์เทอม1'!$A$10:$GL$59,131,FALSE)="","",VLOOKUP($A112,'02.คีย์เทอม1'!$A$10:$GL$59,131,FALSE)))</f>
        <v/>
      </c>
      <c r="R112" s="1327" t="str">
        <f>IF($A$72&lt;&gt;"ชั้น"&amp;'01.ข้อมูลเบื้องต้น'!$H$2,"",IF(VLOOKUP($A112,'02.คีย์เทอม1'!$A$10:$GL$59,136,FALSE)="","",VLOOKUP($A112,'02.คีย์เทอม1'!$A$10:$GL$59,136,FALSE)))</f>
        <v/>
      </c>
      <c r="S112" s="1327" t="str">
        <f>IF($A$72&lt;&gt;"ชั้น"&amp;'01.ข้อมูลเบื้องต้น'!$H$2,"",IF(VLOOKUP($A112,'02.คีย์เทอม1'!$A$10:$GL$59,141,FALSE)="","",VLOOKUP($A112,'02.คีย์เทอม1'!$A$10:$GL$59,141,FALSE)))</f>
        <v/>
      </c>
      <c r="T112" s="1327" t="str">
        <f>IF($A$72&lt;&gt;"ชั้น"&amp;'01.ข้อมูลเบื้องต้น'!$H$2,"",IF(VLOOKUP($A112,'02.คีย์เทอม1'!$A$10:$GL$59,146,FALSE)="","",VLOOKUP($A112,'02.คีย์เทอม1'!$A$10:$GL$59,146,FALSE)))</f>
        <v/>
      </c>
      <c r="U112" s="1327" t="str">
        <f>IF($A$72&lt;&gt;"ชั้น"&amp;'01.ข้อมูลเบื้องต้น'!$H$2,"",IF(VLOOKUP($A112,'02.คีย์เทอม1'!$A$10:$GL$59,151,FALSE)="","",VLOOKUP($A112,'02.คีย์เทอม1'!$A$10:$GL$59,151,FALSE)))</f>
        <v/>
      </c>
      <c r="V112" s="1327" t="str">
        <f>IF($A$72&lt;&gt;"ชั้น"&amp;'01.ข้อมูลเบื้องต้น'!$H$2,"",IF(VLOOKUP($A112,'02.คีย์เทอม1'!$A$10:$GL$59,156,FALSE)="","",VLOOKUP($A112,'02.คีย์เทอม1'!$A$10:$GL$59,156,FALSE)))</f>
        <v/>
      </c>
      <c r="W112" s="1327" t="str">
        <f>IF($A$72&lt;&gt;"ชั้น"&amp;'01.ข้อมูลเบื้องต้น'!$H$2,"",IF(VLOOKUP($A112,'02.คีย์เทอม1'!$A$10:$GL$59,161,FALSE)="","",VLOOKUP($A112,'02.คีย์เทอม1'!$A$10:$GL$59,161,FALSE)))</f>
        <v/>
      </c>
      <c r="X112" s="1327" t="str">
        <f>IF($A$72&lt;&gt;"ชั้น"&amp;'01.ข้อมูลเบื้องต้น'!$H$2,"",IF(VLOOKUP($A112,'02.คีย์เทอม1'!$A$10:$GL$59,166,FALSE)="","",VLOOKUP($A112,'02.คีย์เทอม1'!$A$10:$GL$59,166,FALSE)))</f>
        <v/>
      </c>
      <c r="Y112" s="1327" t="str">
        <f>IF($A$72&lt;&gt;"ชั้น"&amp;'01.ข้อมูลเบื้องต้น'!$H$2,"",IF(VLOOKUP($A112,'02.คีย์เทอม1'!$A$10:$GL$59,171,FALSE)="","",VLOOKUP($A112,'02.คีย์เทอม1'!$A$10:$GL$59,171,FALSE)))</f>
        <v/>
      </c>
      <c r="Z112" s="1327" t="str">
        <f>IF($A$72&lt;&gt;"ชั้น"&amp;'01.ข้อมูลเบื้องต้น'!$H$2,"",IF(VLOOKUP($A112,'02.คีย์เทอม1'!$A$10:$GL$59,176,FALSE)="","",VLOOKUP($A112,'02.คีย์เทอม1'!$A$10:$GL$59,176,FALSE)))</f>
        <v/>
      </c>
      <c r="AA112" s="1329" t="str">
        <f>IF($A$72&lt;&gt;"ชั้น"&amp;'01.ข้อมูลเบื้องต้น'!$H$2,"",IF(VLOOKUP($A112,'02.คีย์เทอม1'!$A$10:$GL$59,181,FALSE)="","",VLOOKUP($A112,'02.คีย์เทอม1'!$A$10:$GL$59,181,FALSE)))</f>
        <v/>
      </c>
    </row>
    <row r="113" spans="1:27" ht="16.8" customHeight="1">
      <c r="A113" s="1323">
        <v>35</v>
      </c>
      <c r="B113" s="1324" t="str">
        <f>IF('2.ชื่อนักเรียน'!C45="","",'2.ชื่อนักเรียน'!C45)</f>
        <v/>
      </c>
      <c r="C113" s="1313" t="str">
        <f>IF('2.ชื่อนักเรียน'!D45="","",'2.ชื่อนักเรียน'!D45)</f>
        <v/>
      </c>
      <c r="D113" s="1314" t="str">
        <f>IF($A$72&lt;&gt;"ชั้น"&amp;'01.ข้อมูลเบื้องต้น'!$H$2,"",IF(VLOOKUP($A113,'02.คีย์เทอม1'!$A$10:$GL$59,190,FALSE)="","",VLOOKUP($A113,'02.คีย์เทอม1'!$A$10:$GL$59,190,FALSE)))</f>
        <v/>
      </c>
      <c r="E113" s="1327" t="str">
        <f>IF($A$72&lt;&gt;"ชั้น"&amp;'01.ข้อมูลเบื้องต้น'!$H$2,"",IF(VLOOKUP($A113,'02.คีย์เทอม1'!$A$10:$GL$59,194,FALSE)="","",VLOOKUP($A113,'02.คีย์เทอม1'!$A$10:$GL$59,194,FALSE)))</f>
        <v/>
      </c>
      <c r="F113" s="1329" t="str">
        <f>IF($A$72&lt;&gt;"ชั้น"&amp;'01.ข้อมูลเบื้องต้น'!$H$2,"",IF(VLOOKUP($A113,'02.คีย์เทอม1'!$A$10:$GL$59,31,FALSE)="","",VLOOKUP($A113,'02.คีย์เทอม1'!$A$10:$GL$59,31,FALSE)))</f>
        <v/>
      </c>
      <c r="G113" s="1326" t="str">
        <f>IF($A$72&lt;&gt;"ชั้น"&amp;'01.ข้อมูลเบื้องต้น'!$H$2,"",IF(VLOOKUP($A113,'02.คีย์เทอม1'!$A$10:$GL$59,61,FALSE)="","",VLOOKUP($A113,'02.คีย์เทอม1'!$A$10:$GL$59,61,FALSE)))</f>
        <v/>
      </c>
      <c r="H113" s="1327" t="str">
        <f>IF($A$72&lt;&gt;"ชั้น"&amp;'01.ข้อมูลเบื้องต้น'!$H$2,"",IF(VLOOKUP($A113,'02.คีย์เทอม1'!$A$10:$GL$59,66,FALSE)="","",VLOOKUP($A113,'02.คีย์เทอม1'!$A$10:$GL$59,66,FALSE)))</f>
        <v/>
      </c>
      <c r="I113" s="1327" t="str">
        <f>IF($A$72&lt;&gt;"ชั้น"&amp;'01.ข้อมูลเบื้องต้น'!$H$2,"",IF(VLOOKUP($A113,'02.คีย์เทอม1'!$A$10:$GL$59,71,FALSE)="","",VLOOKUP($A113,'02.คีย์เทอม1'!$A$10:$GL$59,71,FALSE)))</f>
        <v/>
      </c>
      <c r="J113" s="1327" t="str">
        <f>IF($A$72&lt;&gt;"ชั้น"&amp;'01.ข้อมูลเบื้องต้น'!$H$2,"",IF(VLOOKUP($A113,'02.คีย์เทอม1'!$A$10:$GL$59,76,FALSE)="","",VLOOKUP($A113,'02.คีย์เทอม1'!$A$10:$GL$59,76,FALSE)))</f>
        <v/>
      </c>
      <c r="K113" s="1327" t="str">
        <f>IF($A$72&lt;&gt;"ชั้น"&amp;'01.ข้อมูลเบื้องต้น'!$H$2,"",IF(VLOOKUP($A113,'02.คีย์เทอม1'!$A$10:$GL$59,81,FALSE)="","",VLOOKUP($A113,'02.คีย์เทอม1'!$A$10:$GL$59,81,FALSE)))</f>
        <v/>
      </c>
      <c r="L113" s="1328" t="str">
        <f>IF($A$72&lt;&gt;"ชั้น"&amp;'01.ข้อมูลเบื้องต้น'!$H$2,"",IF(VLOOKUP($A113,'02.คีย์เทอม1'!$A$10:$GT$59,202,FALSE)="","",VLOOKUP($A113,'02.คีย์เทอม1'!$A$10:$GT$59,202,FALSE)))</f>
        <v/>
      </c>
      <c r="M113" s="1326" t="str">
        <f>IF($A$72&lt;&gt;"ชั้น"&amp;'01.ข้อมูลเบื้องต้น'!$H$2,"",IF(VLOOKUP($A113,'02.คีย์เทอม1'!$A$10:$GL$59,111,FALSE)="","",VLOOKUP($A113,'02.คีย์เทอม1'!$A$10:$GL$59,111,FALSE)))</f>
        <v/>
      </c>
      <c r="N113" s="1327" t="str">
        <f>IF($A$72&lt;&gt;"ชั้น"&amp;'01.ข้อมูลเบื้องต้น'!$H$2,"",IF(VLOOKUP($A113,'02.คีย์เทอม1'!$A$10:$GL$59,116,FALSE)="","",VLOOKUP($A113,'02.คีย์เทอม1'!$A$10:$GL$59,116,FALSE)))</f>
        <v/>
      </c>
      <c r="O113" s="1327" t="str">
        <f>IF($A$72&lt;&gt;"ชั้น"&amp;'01.ข้อมูลเบื้องต้น'!$H$2,"",IF(VLOOKUP($A113,'02.คีย์เทอม1'!$A$10:$GL$59,121,FALSE)="","",VLOOKUP($A113,'02.คีย์เทอม1'!$A$10:$GL$59,121,FALSE)))</f>
        <v/>
      </c>
      <c r="P113" s="1327" t="str">
        <f>IF($A$72&lt;&gt;"ชั้น"&amp;'01.ข้อมูลเบื้องต้น'!$H$2,"",IF(VLOOKUP($A113,'02.คีย์เทอม1'!$A$10:$GL$59,126,FALSE)="","",VLOOKUP($A113,'02.คีย์เทอม1'!$A$10:$GL$59,126,FALSE)))</f>
        <v/>
      </c>
      <c r="Q113" s="1327" t="str">
        <f>IF($A$72&lt;&gt;"ชั้น"&amp;'01.ข้อมูลเบื้องต้น'!$H$2,"",IF(VLOOKUP($A113,'02.คีย์เทอม1'!$A$10:$GL$59,131,FALSE)="","",VLOOKUP($A113,'02.คีย์เทอม1'!$A$10:$GL$59,131,FALSE)))</f>
        <v/>
      </c>
      <c r="R113" s="1327" t="str">
        <f>IF($A$72&lt;&gt;"ชั้น"&amp;'01.ข้อมูลเบื้องต้น'!$H$2,"",IF(VLOOKUP($A113,'02.คีย์เทอม1'!$A$10:$GL$59,136,FALSE)="","",VLOOKUP($A113,'02.คีย์เทอม1'!$A$10:$GL$59,136,FALSE)))</f>
        <v/>
      </c>
      <c r="S113" s="1327" t="str">
        <f>IF($A$72&lt;&gt;"ชั้น"&amp;'01.ข้อมูลเบื้องต้น'!$H$2,"",IF(VLOOKUP($A113,'02.คีย์เทอม1'!$A$10:$GL$59,141,FALSE)="","",VLOOKUP($A113,'02.คีย์เทอม1'!$A$10:$GL$59,141,FALSE)))</f>
        <v/>
      </c>
      <c r="T113" s="1327" t="str">
        <f>IF($A$72&lt;&gt;"ชั้น"&amp;'01.ข้อมูลเบื้องต้น'!$H$2,"",IF(VLOOKUP($A113,'02.คีย์เทอม1'!$A$10:$GL$59,146,FALSE)="","",VLOOKUP($A113,'02.คีย์เทอม1'!$A$10:$GL$59,146,FALSE)))</f>
        <v/>
      </c>
      <c r="U113" s="1327" t="str">
        <f>IF($A$72&lt;&gt;"ชั้น"&amp;'01.ข้อมูลเบื้องต้น'!$H$2,"",IF(VLOOKUP($A113,'02.คีย์เทอม1'!$A$10:$GL$59,151,FALSE)="","",VLOOKUP($A113,'02.คีย์เทอม1'!$A$10:$GL$59,151,FALSE)))</f>
        <v/>
      </c>
      <c r="V113" s="1327" t="str">
        <f>IF($A$72&lt;&gt;"ชั้น"&amp;'01.ข้อมูลเบื้องต้น'!$H$2,"",IF(VLOOKUP($A113,'02.คีย์เทอม1'!$A$10:$GL$59,156,FALSE)="","",VLOOKUP($A113,'02.คีย์เทอม1'!$A$10:$GL$59,156,FALSE)))</f>
        <v/>
      </c>
      <c r="W113" s="1327" t="str">
        <f>IF($A$72&lt;&gt;"ชั้น"&amp;'01.ข้อมูลเบื้องต้น'!$H$2,"",IF(VLOOKUP($A113,'02.คีย์เทอม1'!$A$10:$GL$59,161,FALSE)="","",VLOOKUP($A113,'02.คีย์เทอม1'!$A$10:$GL$59,161,FALSE)))</f>
        <v/>
      </c>
      <c r="X113" s="1327" t="str">
        <f>IF($A$72&lt;&gt;"ชั้น"&amp;'01.ข้อมูลเบื้องต้น'!$H$2,"",IF(VLOOKUP($A113,'02.คีย์เทอม1'!$A$10:$GL$59,166,FALSE)="","",VLOOKUP($A113,'02.คีย์เทอม1'!$A$10:$GL$59,166,FALSE)))</f>
        <v/>
      </c>
      <c r="Y113" s="1327" t="str">
        <f>IF($A$72&lt;&gt;"ชั้น"&amp;'01.ข้อมูลเบื้องต้น'!$H$2,"",IF(VLOOKUP($A113,'02.คีย์เทอม1'!$A$10:$GL$59,171,FALSE)="","",VLOOKUP($A113,'02.คีย์เทอม1'!$A$10:$GL$59,171,FALSE)))</f>
        <v/>
      </c>
      <c r="Z113" s="1327" t="str">
        <f>IF($A$72&lt;&gt;"ชั้น"&amp;'01.ข้อมูลเบื้องต้น'!$H$2,"",IF(VLOOKUP($A113,'02.คีย์เทอม1'!$A$10:$GL$59,176,FALSE)="","",VLOOKUP($A113,'02.คีย์เทอม1'!$A$10:$GL$59,176,FALSE)))</f>
        <v/>
      </c>
      <c r="AA113" s="1329" t="str">
        <f>IF($A$72&lt;&gt;"ชั้น"&amp;'01.ข้อมูลเบื้องต้น'!$H$2,"",IF(VLOOKUP($A113,'02.คีย์เทอม1'!$A$10:$GL$59,181,FALSE)="","",VLOOKUP($A113,'02.คีย์เทอม1'!$A$10:$GL$59,181,FALSE)))</f>
        <v/>
      </c>
    </row>
    <row r="114" spans="1:27" ht="16.8" customHeight="1">
      <c r="A114" s="1323">
        <v>36</v>
      </c>
      <c r="B114" s="1324" t="str">
        <f>IF('2.ชื่อนักเรียน'!C46="","",'2.ชื่อนักเรียน'!C46)</f>
        <v/>
      </c>
      <c r="C114" s="1313" t="str">
        <f>IF('2.ชื่อนักเรียน'!D46="","",'2.ชื่อนักเรียน'!D46)</f>
        <v/>
      </c>
      <c r="D114" s="1314" t="str">
        <f>IF($A$72&lt;&gt;"ชั้น"&amp;'01.ข้อมูลเบื้องต้น'!$H$2,"",IF(VLOOKUP($A114,'02.คีย์เทอม1'!$A$10:$GL$59,190,FALSE)="","",VLOOKUP($A114,'02.คีย์เทอม1'!$A$10:$GL$59,190,FALSE)))</f>
        <v/>
      </c>
      <c r="E114" s="1327" t="str">
        <f>IF($A$72&lt;&gt;"ชั้น"&amp;'01.ข้อมูลเบื้องต้น'!$H$2,"",IF(VLOOKUP($A114,'02.คีย์เทอม1'!$A$10:$GL$59,194,FALSE)="","",VLOOKUP($A114,'02.คีย์เทอม1'!$A$10:$GL$59,194,FALSE)))</f>
        <v/>
      </c>
      <c r="F114" s="1329" t="str">
        <f>IF($A$72&lt;&gt;"ชั้น"&amp;'01.ข้อมูลเบื้องต้น'!$H$2,"",IF(VLOOKUP($A114,'02.คีย์เทอม1'!$A$10:$GL$59,31,FALSE)="","",VLOOKUP($A114,'02.คีย์เทอม1'!$A$10:$GL$59,31,FALSE)))</f>
        <v/>
      </c>
      <c r="G114" s="1326" t="str">
        <f>IF($A$72&lt;&gt;"ชั้น"&amp;'01.ข้อมูลเบื้องต้น'!$H$2,"",IF(VLOOKUP($A114,'02.คีย์เทอม1'!$A$10:$GL$59,61,FALSE)="","",VLOOKUP($A114,'02.คีย์เทอม1'!$A$10:$GL$59,61,FALSE)))</f>
        <v/>
      </c>
      <c r="H114" s="1327" t="str">
        <f>IF($A$72&lt;&gt;"ชั้น"&amp;'01.ข้อมูลเบื้องต้น'!$H$2,"",IF(VLOOKUP($A114,'02.คีย์เทอม1'!$A$10:$GL$59,66,FALSE)="","",VLOOKUP($A114,'02.คีย์เทอม1'!$A$10:$GL$59,66,FALSE)))</f>
        <v/>
      </c>
      <c r="I114" s="1327" t="str">
        <f>IF($A$72&lt;&gt;"ชั้น"&amp;'01.ข้อมูลเบื้องต้น'!$H$2,"",IF(VLOOKUP($A114,'02.คีย์เทอม1'!$A$10:$GL$59,71,FALSE)="","",VLOOKUP($A114,'02.คีย์เทอม1'!$A$10:$GL$59,71,FALSE)))</f>
        <v/>
      </c>
      <c r="J114" s="1327" t="str">
        <f>IF($A$72&lt;&gt;"ชั้น"&amp;'01.ข้อมูลเบื้องต้น'!$H$2,"",IF(VLOOKUP($A114,'02.คีย์เทอม1'!$A$10:$GL$59,76,FALSE)="","",VLOOKUP($A114,'02.คีย์เทอม1'!$A$10:$GL$59,76,FALSE)))</f>
        <v/>
      </c>
      <c r="K114" s="1327" t="str">
        <f>IF($A$72&lt;&gt;"ชั้น"&amp;'01.ข้อมูลเบื้องต้น'!$H$2,"",IF(VLOOKUP($A114,'02.คีย์เทอม1'!$A$10:$GL$59,81,FALSE)="","",VLOOKUP($A114,'02.คีย์เทอม1'!$A$10:$GL$59,81,FALSE)))</f>
        <v/>
      </c>
      <c r="L114" s="1328" t="str">
        <f>IF($A$72&lt;&gt;"ชั้น"&amp;'01.ข้อมูลเบื้องต้น'!$H$2,"",IF(VLOOKUP($A114,'02.คีย์เทอม1'!$A$10:$GT$59,202,FALSE)="","",VLOOKUP($A114,'02.คีย์เทอม1'!$A$10:$GT$59,202,FALSE)))</f>
        <v/>
      </c>
      <c r="M114" s="1326" t="str">
        <f>IF($A$72&lt;&gt;"ชั้น"&amp;'01.ข้อมูลเบื้องต้น'!$H$2,"",IF(VLOOKUP($A114,'02.คีย์เทอม1'!$A$10:$GL$59,111,FALSE)="","",VLOOKUP($A114,'02.คีย์เทอม1'!$A$10:$GL$59,111,FALSE)))</f>
        <v/>
      </c>
      <c r="N114" s="1327" t="str">
        <f>IF($A$72&lt;&gt;"ชั้น"&amp;'01.ข้อมูลเบื้องต้น'!$H$2,"",IF(VLOOKUP($A114,'02.คีย์เทอม1'!$A$10:$GL$59,116,FALSE)="","",VLOOKUP($A114,'02.คีย์เทอม1'!$A$10:$GL$59,116,FALSE)))</f>
        <v/>
      </c>
      <c r="O114" s="1327" t="str">
        <f>IF($A$72&lt;&gt;"ชั้น"&amp;'01.ข้อมูลเบื้องต้น'!$H$2,"",IF(VLOOKUP($A114,'02.คีย์เทอม1'!$A$10:$GL$59,121,FALSE)="","",VLOOKUP($A114,'02.คีย์เทอม1'!$A$10:$GL$59,121,FALSE)))</f>
        <v/>
      </c>
      <c r="P114" s="1327" t="str">
        <f>IF($A$72&lt;&gt;"ชั้น"&amp;'01.ข้อมูลเบื้องต้น'!$H$2,"",IF(VLOOKUP($A114,'02.คีย์เทอม1'!$A$10:$GL$59,126,FALSE)="","",VLOOKUP($A114,'02.คีย์เทอม1'!$A$10:$GL$59,126,FALSE)))</f>
        <v/>
      </c>
      <c r="Q114" s="1327" t="str">
        <f>IF($A$72&lt;&gt;"ชั้น"&amp;'01.ข้อมูลเบื้องต้น'!$H$2,"",IF(VLOOKUP($A114,'02.คีย์เทอม1'!$A$10:$GL$59,131,FALSE)="","",VLOOKUP($A114,'02.คีย์เทอม1'!$A$10:$GL$59,131,FALSE)))</f>
        <v/>
      </c>
      <c r="R114" s="1327" t="str">
        <f>IF($A$72&lt;&gt;"ชั้น"&amp;'01.ข้อมูลเบื้องต้น'!$H$2,"",IF(VLOOKUP($A114,'02.คีย์เทอม1'!$A$10:$GL$59,136,FALSE)="","",VLOOKUP($A114,'02.คีย์เทอม1'!$A$10:$GL$59,136,FALSE)))</f>
        <v/>
      </c>
      <c r="S114" s="1327" t="str">
        <f>IF($A$72&lt;&gt;"ชั้น"&amp;'01.ข้อมูลเบื้องต้น'!$H$2,"",IF(VLOOKUP($A114,'02.คีย์เทอม1'!$A$10:$GL$59,141,FALSE)="","",VLOOKUP($A114,'02.คีย์เทอม1'!$A$10:$GL$59,141,FALSE)))</f>
        <v/>
      </c>
      <c r="T114" s="1327" t="str">
        <f>IF($A$72&lt;&gt;"ชั้น"&amp;'01.ข้อมูลเบื้องต้น'!$H$2,"",IF(VLOOKUP($A114,'02.คีย์เทอม1'!$A$10:$GL$59,146,FALSE)="","",VLOOKUP($A114,'02.คีย์เทอม1'!$A$10:$GL$59,146,FALSE)))</f>
        <v/>
      </c>
      <c r="U114" s="1327" t="str">
        <f>IF($A$72&lt;&gt;"ชั้น"&amp;'01.ข้อมูลเบื้องต้น'!$H$2,"",IF(VLOOKUP($A114,'02.คีย์เทอม1'!$A$10:$GL$59,151,FALSE)="","",VLOOKUP($A114,'02.คีย์เทอม1'!$A$10:$GL$59,151,FALSE)))</f>
        <v/>
      </c>
      <c r="V114" s="1327" t="str">
        <f>IF($A$72&lt;&gt;"ชั้น"&amp;'01.ข้อมูลเบื้องต้น'!$H$2,"",IF(VLOOKUP($A114,'02.คีย์เทอม1'!$A$10:$GL$59,156,FALSE)="","",VLOOKUP($A114,'02.คีย์เทอม1'!$A$10:$GL$59,156,FALSE)))</f>
        <v/>
      </c>
      <c r="W114" s="1327" t="str">
        <f>IF($A$72&lt;&gt;"ชั้น"&amp;'01.ข้อมูลเบื้องต้น'!$H$2,"",IF(VLOOKUP($A114,'02.คีย์เทอม1'!$A$10:$GL$59,161,FALSE)="","",VLOOKUP($A114,'02.คีย์เทอม1'!$A$10:$GL$59,161,FALSE)))</f>
        <v/>
      </c>
      <c r="X114" s="1327" t="str">
        <f>IF($A$72&lt;&gt;"ชั้น"&amp;'01.ข้อมูลเบื้องต้น'!$H$2,"",IF(VLOOKUP($A114,'02.คีย์เทอม1'!$A$10:$GL$59,166,FALSE)="","",VLOOKUP($A114,'02.คีย์เทอม1'!$A$10:$GL$59,166,FALSE)))</f>
        <v/>
      </c>
      <c r="Y114" s="1327" t="str">
        <f>IF($A$72&lt;&gt;"ชั้น"&amp;'01.ข้อมูลเบื้องต้น'!$H$2,"",IF(VLOOKUP($A114,'02.คีย์เทอม1'!$A$10:$GL$59,171,FALSE)="","",VLOOKUP($A114,'02.คีย์เทอม1'!$A$10:$GL$59,171,FALSE)))</f>
        <v/>
      </c>
      <c r="Z114" s="1327" t="str">
        <f>IF($A$72&lt;&gt;"ชั้น"&amp;'01.ข้อมูลเบื้องต้น'!$H$2,"",IF(VLOOKUP($A114,'02.คีย์เทอม1'!$A$10:$GL$59,176,FALSE)="","",VLOOKUP($A114,'02.คีย์เทอม1'!$A$10:$GL$59,176,FALSE)))</f>
        <v/>
      </c>
      <c r="AA114" s="1329" t="str">
        <f>IF($A$72&lt;&gt;"ชั้น"&amp;'01.ข้อมูลเบื้องต้น'!$H$2,"",IF(VLOOKUP($A114,'02.คีย์เทอม1'!$A$10:$GL$59,181,FALSE)="","",VLOOKUP($A114,'02.คีย์เทอม1'!$A$10:$GL$59,181,FALSE)))</f>
        <v/>
      </c>
    </row>
    <row r="115" spans="1:27" ht="16.8" customHeight="1">
      <c r="A115" s="1323">
        <v>37</v>
      </c>
      <c r="B115" s="1324" t="str">
        <f>IF('2.ชื่อนักเรียน'!C47="","",'2.ชื่อนักเรียน'!C47)</f>
        <v/>
      </c>
      <c r="C115" s="1313" t="str">
        <f>IF('2.ชื่อนักเรียน'!D47="","",'2.ชื่อนักเรียน'!D47)</f>
        <v/>
      </c>
      <c r="D115" s="1314" t="str">
        <f>IF($A$72&lt;&gt;"ชั้น"&amp;'01.ข้อมูลเบื้องต้น'!$H$2,"",IF(VLOOKUP($A115,'02.คีย์เทอม1'!$A$10:$GL$59,190,FALSE)="","",VLOOKUP($A115,'02.คีย์เทอม1'!$A$10:$GL$59,190,FALSE)))</f>
        <v/>
      </c>
      <c r="E115" s="1327" t="str">
        <f>IF($A$72&lt;&gt;"ชั้น"&amp;'01.ข้อมูลเบื้องต้น'!$H$2,"",IF(VLOOKUP($A115,'02.คีย์เทอม1'!$A$10:$GL$59,194,FALSE)="","",VLOOKUP($A115,'02.คีย์เทอม1'!$A$10:$GL$59,194,FALSE)))</f>
        <v/>
      </c>
      <c r="F115" s="1329" t="str">
        <f>IF($A$72&lt;&gt;"ชั้น"&amp;'01.ข้อมูลเบื้องต้น'!$H$2,"",IF(VLOOKUP($A115,'02.คีย์เทอม1'!$A$10:$GL$59,31,FALSE)="","",VLOOKUP($A115,'02.คีย์เทอม1'!$A$10:$GL$59,31,FALSE)))</f>
        <v/>
      </c>
      <c r="G115" s="1326" t="str">
        <f>IF($A$72&lt;&gt;"ชั้น"&amp;'01.ข้อมูลเบื้องต้น'!$H$2,"",IF(VLOOKUP($A115,'02.คีย์เทอม1'!$A$10:$GL$59,61,FALSE)="","",VLOOKUP($A115,'02.คีย์เทอม1'!$A$10:$GL$59,61,FALSE)))</f>
        <v/>
      </c>
      <c r="H115" s="1327" t="str">
        <f>IF($A$72&lt;&gt;"ชั้น"&amp;'01.ข้อมูลเบื้องต้น'!$H$2,"",IF(VLOOKUP($A115,'02.คีย์เทอม1'!$A$10:$GL$59,66,FALSE)="","",VLOOKUP($A115,'02.คีย์เทอม1'!$A$10:$GL$59,66,FALSE)))</f>
        <v/>
      </c>
      <c r="I115" s="1327" t="str">
        <f>IF($A$72&lt;&gt;"ชั้น"&amp;'01.ข้อมูลเบื้องต้น'!$H$2,"",IF(VLOOKUP($A115,'02.คีย์เทอม1'!$A$10:$GL$59,71,FALSE)="","",VLOOKUP($A115,'02.คีย์เทอม1'!$A$10:$GL$59,71,FALSE)))</f>
        <v/>
      </c>
      <c r="J115" s="1327" t="str">
        <f>IF($A$72&lt;&gt;"ชั้น"&amp;'01.ข้อมูลเบื้องต้น'!$H$2,"",IF(VLOOKUP($A115,'02.คีย์เทอม1'!$A$10:$GL$59,76,FALSE)="","",VLOOKUP($A115,'02.คีย์เทอม1'!$A$10:$GL$59,76,FALSE)))</f>
        <v/>
      </c>
      <c r="K115" s="1327" t="str">
        <f>IF($A$72&lt;&gt;"ชั้น"&amp;'01.ข้อมูลเบื้องต้น'!$H$2,"",IF(VLOOKUP($A115,'02.คีย์เทอม1'!$A$10:$GL$59,81,FALSE)="","",VLOOKUP($A115,'02.คีย์เทอม1'!$A$10:$GL$59,81,FALSE)))</f>
        <v/>
      </c>
      <c r="L115" s="1328" t="str">
        <f>IF($A$72&lt;&gt;"ชั้น"&amp;'01.ข้อมูลเบื้องต้น'!$H$2,"",IF(VLOOKUP($A115,'02.คีย์เทอม1'!$A$10:$GT$59,202,FALSE)="","",VLOOKUP($A115,'02.คีย์เทอม1'!$A$10:$GT$59,202,FALSE)))</f>
        <v/>
      </c>
      <c r="M115" s="1326" t="str">
        <f>IF($A$72&lt;&gt;"ชั้น"&amp;'01.ข้อมูลเบื้องต้น'!$H$2,"",IF(VLOOKUP($A115,'02.คีย์เทอม1'!$A$10:$GL$59,111,FALSE)="","",VLOOKUP($A115,'02.คีย์เทอม1'!$A$10:$GL$59,111,FALSE)))</f>
        <v/>
      </c>
      <c r="N115" s="1327" t="str">
        <f>IF($A$72&lt;&gt;"ชั้น"&amp;'01.ข้อมูลเบื้องต้น'!$H$2,"",IF(VLOOKUP($A115,'02.คีย์เทอม1'!$A$10:$GL$59,116,FALSE)="","",VLOOKUP($A115,'02.คีย์เทอม1'!$A$10:$GL$59,116,FALSE)))</f>
        <v/>
      </c>
      <c r="O115" s="1327" t="str">
        <f>IF($A$72&lt;&gt;"ชั้น"&amp;'01.ข้อมูลเบื้องต้น'!$H$2,"",IF(VLOOKUP($A115,'02.คีย์เทอม1'!$A$10:$GL$59,121,FALSE)="","",VLOOKUP($A115,'02.คีย์เทอม1'!$A$10:$GL$59,121,FALSE)))</f>
        <v/>
      </c>
      <c r="P115" s="1327" t="str">
        <f>IF($A$72&lt;&gt;"ชั้น"&amp;'01.ข้อมูลเบื้องต้น'!$H$2,"",IF(VLOOKUP($A115,'02.คีย์เทอม1'!$A$10:$GL$59,126,FALSE)="","",VLOOKUP($A115,'02.คีย์เทอม1'!$A$10:$GL$59,126,FALSE)))</f>
        <v/>
      </c>
      <c r="Q115" s="1327" t="str">
        <f>IF($A$72&lt;&gt;"ชั้น"&amp;'01.ข้อมูลเบื้องต้น'!$H$2,"",IF(VLOOKUP($A115,'02.คีย์เทอม1'!$A$10:$GL$59,131,FALSE)="","",VLOOKUP($A115,'02.คีย์เทอม1'!$A$10:$GL$59,131,FALSE)))</f>
        <v/>
      </c>
      <c r="R115" s="1327" t="str">
        <f>IF($A$72&lt;&gt;"ชั้น"&amp;'01.ข้อมูลเบื้องต้น'!$H$2,"",IF(VLOOKUP($A115,'02.คีย์เทอม1'!$A$10:$GL$59,136,FALSE)="","",VLOOKUP($A115,'02.คีย์เทอม1'!$A$10:$GL$59,136,FALSE)))</f>
        <v/>
      </c>
      <c r="S115" s="1327" t="str">
        <f>IF($A$72&lt;&gt;"ชั้น"&amp;'01.ข้อมูลเบื้องต้น'!$H$2,"",IF(VLOOKUP($A115,'02.คีย์เทอม1'!$A$10:$GL$59,141,FALSE)="","",VLOOKUP($A115,'02.คีย์เทอม1'!$A$10:$GL$59,141,FALSE)))</f>
        <v/>
      </c>
      <c r="T115" s="1327" t="str">
        <f>IF($A$72&lt;&gt;"ชั้น"&amp;'01.ข้อมูลเบื้องต้น'!$H$2,"",IF(VLOOKUP($A115,'02.คีย์เทอม1'!$A$10:$GL$59,146,FALSE)="","",VLOOKUP($A115,'02.คีย์เทอม1'!$A$10:$GL$59,146,FALSE)))</f>
        <v/>
      </c>
      <c r="U115" s="1327" t="str">
        <f>IF($A$72&lt;&gt;"ชั้น"&amp;'01.ข้อมูลเบื้องต้น'!$H$2,"",IF(VLOOKUP($A115,'02.คีย์เทอม1'!$A$10:$GL$59,151,FALSE)="","",VLOOKUP($A115,'02.คีย์เทอม1'!$A$10:$GL$59,151,FALSE)))</f>
        <v/>
      </c>
      <c r="V115" s="1327" t="str">
        <f>IF($A$72&lt;&gt;"ชั้น"&amp;'01.ข้อมูลเบื้องต้น'!$H$2,"",IF(VLOOKUP($A115,'02.คีย์เทอม1'!$A$10:$GL$59,156,FALSE)="","",VLOOKUP($A115,'02.คีย์เทอม1'!$A$10:$GL$59,156,FALSE)))</f>
        <v/>
      </c>
      <c r="W115" s="1327" t="str">
        <f>IF($A$72&lt;&gt;"ชั้น"&amp;'01.ข้อมูลเบื้องต้น'!$H$2,"",IF(VLOOKUP($A115,'02.คีย์เทอม1'!$A$10:$GL$59,161,FALSE)="","",VLOOKUP($A115,'02.คีย์เทอม1'!$A$10:$GL$59,161,FALSE)))</f>
        <v/>
      </c>
      <c r="X115" s="1327" t="str">
        <f>IF($A$72&lt;&gt;"ชั้น"&amp;'01.ข้อมูลเบื้องต้น'!$H$2,"",IF(VLOOKUP($A115,'02.คีย์เทอม1'!$A$10:$GL$59,166,FALSE)="","",VLOOKUP($A115,'02.คีย์เทอม1'!$A$10:$GL$59,166,FALSE)))</f>
        <v/>
      </c>
      <c r="Y115" s="1327" t="str">
        <f>IF($A$72&lt;&gt;"ชั้น"&amp;'01.ข้อมูลเบื้องต้น'!$H$2,"",IF(VLOOKUP($A115,'02.คีย์เทอม1'!$A$10:$GL$59,171,FALSE)="","",VLOOKUP($A115,'02.คีย์เทอม1'!$A$10:$GL$59,171,FALSE)))</f>
        <v/>
      </c>
      <c r="Z115" s="1327" t="str">
        <f>IF($A$72&lt;&gt;"ชั้น"&amp;'01.ข้อมูลเบื้องต้น'!$H$2,"",IF(VLOOKUP($A115,'02.คีย์เทอม1'!$A$10:$GL$59,176,FALSE)="","",VLOOKUP($A115,'02.คีย์เทอม1'!$A$10:$GL$59,176,FALSE)))</f>
        <v/>
      </c>
      <c r="AA115" s="1329" t="str">
        <f>IF($A$72&lt;&gt;"ชั้น"&amp;'01.ข้อมูลเบื้องต้น'!$H$2,"",IF(VLOOKUP($A115,'02.คีย์เทอม1'!$A$10:$GL$59,181,FALSE)="","",VLOOKUP($A115,'02.คีย์เทอม1'!$A$10:$GL$59,181,FALSE)))</f>
        <v/>
      </c>
    </row>
    <row r="116" spans="1:27" ht="16.8" customHeight="1">
      <c r="A116" s="1323">
        <v>38</v>
      </c>
      <c r="B116" s="1324" t="str">
        <f>IF('2.ชื่อนักเรียน'!C48="","",'2.ชื่อนักเรียน'!C48)</f>
        <v/>
      </c>
      <c r="C116" s="1313" t="str">
        <f>IF('2.ชื่อนักเรียน'!D48="","",'2.ชื่อนักเรียน'!D48)</f>
        <v/>
      </c>
      <c r="D116" s="1314" t="str">
        <f>IF($A$72&lt;&gt;"ชั้น"&amp;'01.ข้อมูลเบื้องต้น'!$H$2,"",IF(VLOOKUP($A116,'02.คีย์เทอม1'!$A$10:$GL$59,190,FALSE)="","",VLOOKUP($A116,'02.คีย์เทอม1'!$A$10:$GL$59,190,FALSE)))</f>
        <v/>
      </c>
      <c r="E116" s="1327" t="str">
        <f>IF($A$72&lt;&gt;"ชั้น"&amp;'01.ข้อมูลเบื้องต้น'!$H$2,"",IF(VLOOKUP($A116,'02.คีย์เทอม1'!$A$10:$GL$59,194,FALSE)="","",VLOOKUP($A116,'02.คีย์เทอม1'!$A$10:$GL$59,194,FALSE)))</f>
        <v/>
      </c>
      <c r="F116" s="1329" t="str">
        <f>IF($A$72&lt;&gt;"ชั้น"&amp;'01.ข้อมูลเบื้องต้น'!$H$2,"",IF(VLOOKUP($A116,'02.คีย์เทอม1'!$A$10:$GL$59,31,FALSE)="","",VLOOKUP($A116,'02.คีย์เทอม1'!$A$10:$GL$59,31,FALSE)))</f>
        <v/>
      </c>
      <c r="G116" s="1326" t="str">
        <f>IF($A$72&lt;&gt;"ชั้น"&amp;'01.ข้อมูลเบื้องต้น'!$H$2,"",IF(VLOOKUP($A116,'02.คีย์เทอม1'!$A$10:$GL$59,61,FALSE)="","",VLOOKUP($A116,'02.คีย์เทอม1'!$A$10:$GL$59,61,FALSE)))</f>
        <v/>
      </c>
      <c r="H116" s="1327" t="str">
        <f>IF($A$72&lt;&gt;"ชั้น"&amp;'01.ข้อมูลเบื้องต้น'!$H$2,"",IF(VLOOKUP($A116,'02.คีย์เทอม1'!$A$10:$GL$59,66,FALSE)="","",VLOOKUP($A116,'02.คีย์เทอม1'!$A$10:$GL$59,66,FALSE)))</f>
        <v/>
      </c>
      <c r="I116" s="1327" t="str">
        <f>IF($A$72&lt;&gt;"ชั้น"&amp;'01.ข้อมูลเบื้องต้น'!$H$2,"",IF(VLOOKUP($A116,'02.คีย์เทอม1'!$A$10:$GL$59,71,FALSE)="","",VLOOKUP($A116,'02.คีย์เทอม1'!$A$10:$GL$59,71,FALSE)))</f>
        <v/>
      </c>
      <c r="J116" s="1327" t="str">
        <f>IF($A$72&lt;&gt;"ชั้น"&amp;'01.ข้อมูลเบื้องต้น'!$H$2,"",IF(VLOOKUP($A116,'02.คีย์เทอม1'!$A$10:$GL$59,76,FALSE)="","",VLOOKUP($A116,'02.คีย์เทอม1'!$A$10:$GL$59,76,FALSE)))</f>
        <v/>
      </c>
      <c r="K116" s="1327" t="str">
        <f>IF($A$72&lt;&gt;"ชั้น"&amp;'01.ข้อมูลเบื้องต้น'!$H$2,"",IF(VLOOKUP($A116,'02.คีย์เทอม1'!$A$10:$GL$59,81,FALSE)="","",VLOOKUP($A116,'02.คีย์เทอม1'!$A$10:$GL$59,81,FALSE)))</f>
        <v/>
      </c>
      <c r="L116" s="1328" t="str">
        <f>IF($A$72&lt;&gt;"ชั้น"&amp;'01.ข้อมูลเบื้องต้น'!$H$2,"",IF(VLOOKUP($A116,'02.คีย์เทอม1'!$A$10:$GT$59,202,FALSE)="","",VLOOKUP($A116,'02.คีย์เทอม1'!$A$10:$GT$59,202,FALSE)))</f>
        <v/>
      </c>
      <c r="M116" s="1326" t="str">
        <f>IF($A$72&lt;&gt;"ชั้น"&amp;'01.ข้อมูลเบื้องต้น'!$H$2,"",IF(VLOOKUP($A116,'02.คีย์เทอม1'!$A$10:$GL$59,111,FALSE)="","",VLOOKUP($A116,'02.คีย์เทอม1'!$A$10:$GL$59,111,FALSE)))</f>
        <v/>
      </c>
      <c r="N116" s="1327" t="str">
        <f>IF($A$72&lt;&gt;"ชั้น"&amp;'01.ข้อมูลเบื้องต้น'!$H$2,"",IF(VLOOKUP($A116,'02.คีย์เทอม1'!$A$10:$GL$59,116,FALSE)="","",VLOOKUP($A116,'02.คีย์เทอม1'!$A$10:$GL$59,116,FALSE)))</f>
        <v/>
      </c>
      <c r="O116" s="1327" t="str">
        <f>IF($A$72&lt;&gt;"ชั้น"&amp;'01.ข้อมูลเบื้องต้น'!$H$2,"",IF(VLOOKUP($A116,'02.คีย์เทอม1'!$A$10:$GL$59,121,FALSE)="","",VLOOKUP($A116,'02.คีย์เทอม1'!$A$10:$GL$59,121,FALSE)))</f>
        <v/>
      </c>
      <c r="P116" s="1327" t="str">
        <f>IF($A$72&lt;&gt;"ชั้น"&amp;'01.ข้อมูลเบื้องต้น'!$H$2,"",IF(VLOOKUP($A116,'02.คีย์เทอม1'!$A$10:$GL$59,126,FALSE)="","",VLOOKUP($A116,'02.คีย์เทอม1'!$A$10:$GL$59,126,FALSE)))</f>
        <v/>
      </c>
      <c r="Q116" s="1327" t="str">
        <f>IF($A$72&lt;&gt;"ชั้น"&amp;'01.ข้อมูลเบื้องต้น'!$H$2,"",IF(VLOOKUP($A116,'02.คีย์เทอม1'!$A$10:$GL$59,131,FALSE)="","",VLOOKUP($A116,'02.คีย์เทอม1'!$A$10:$GL$59,131,FALSE)))</f>
        <v/>
      </c>
      <c r="R116" s="1327" t="str">
        <f>IF($A$72&lt;&gt;"ชั้น"&amp;'01.ข้อมูลเบื้องต้น'!$H$2,"",IF(VLOOKUP($A116,'02.คีย์เทอม1'!$A$10:$GL$59,136,FALSE)="","",VLOOKUP($A116,'02.คีย์เทอม1'!$A$10:$GL$59,136,FALSE)))</f>
        <v/>
      </c>
      <c r="S116" s="1327" t="str">
        <f>IF($A$72&lt;&gt;"ชั้น"&amp;'01.ข้อมูลเบื้องต้น'!$H$2,"",IF(VLOOKUP($A116,'02.คีย์เทอม1'!$A$10:$GL$59,141,FALSE)="","",VLOOKUP($A116,'02.คีย์เทอม1'!$A$10:$GL$59,141,FALSE)))</f>
        <v/>
      </c>
      <c r="T116" s="1327" t="str">
        <f>IF($A$72&lt;&gt;"ชั้น"&amp;'01.ข้อมูลเบื้องต้น'!$H$2,"",IF(VLOOKUP($A116,'02.คีย์เทอม1'!$A$10:$GL$59,146,FALSE)="","",VLOOKUP($A116,'02.คีย์เทอม1'!$A$10:$GL$59,146,FALSE)))</f>
        <v/>
      </c>
      <c r="U116" s="1327" t="str">
        <f>IF($A$72&lt;&gt;"ชั้น"&amp;'01.ข้อมูลเบื้องต้น'!$H$2,"",IF(VLOOKUP($A116,'02.คีย์เทอม1'!$A$10:$GL$59,151,FALSE)="","",VLOOKUP($A116,'02.คีย์เทอม1'!$A$10:$GL$59,151,FALSE)))</f>
        <v/>
      </c>
      <c r="V116" s="1327" t="str">
        <f>IF($A$72&lt;&gt;"ชั้น"&amp;'01.ข้อมูลเบื้องต้น'!$H$2,"",IF(VLOOKUP($A116,'02.คีย์เทอม1'!$A$10:$GL$59,156,FALSE)="","",VLOOKUP($A116,'02.คีย์เทอม1'!$A$10:$GL$59,156,FALSE)))</f>
        <v/>
      </c>
      <c r="W116" s="1327" t="str">
        <f>IF($A$72&lt;&gt;"ชั้น"&amp;'01.ข้อมูลเบื้องต้น'!$H$2,"",IF(VLOOKUP($A116,'02.คีย์เทอม1'!$A$10:$GL$59,161,FALSE)="","",VLOOKUP($A116,'02.คีย์เทอม1'!$A$10:$GL$59,161,FALSE)))</f>
        <v/>
      </c>
      <c r="X116" s="1327" t="str">
        <f>IF($A$72&lt;&gt;"ชั้น"&amp;'01.ข้อมูลเบื้องต้น'!$H$2,"",IF(VLOOKUP($A116,'02.คีย์เทอม1'!$A$10:$GL$59,166,FALSE)="","",VLOOKUP($A116,'02.คีย์เทอม1'!$A$10:$GL$59,166,FALSE)))</f>
        <v/>
      </c>
      <c r="Y116" s="1327" t="str">
        <f>IF($A$72&lt;&gt;"ชั้น"&amp;'01.ข้อมูลเบื้องต้น'!$H$2,"",IF(VLOOKUP($A116,'02.คีย์เทอม1'!$A$10:$GL$59,171,FALSE)="","",VLOOKUP($A116,'02.คีย์เทอม1'!$A$10:$GL$59,171,FALSE)))</f>
        <v/>
      </c>
      <c r="Z116" s="1327" t="str">
        <f>IF($A$72&lt;&gt;"ชั้น"&amp;'01.ข้อมูลเบื้องต้น'!$H$2,"",IF(VLOOKUP($A116,'02.คีย์เทอม1'!$A$10:$GL$59,176,FALSE)="","",VLOOKUP($A116,'02.คีย์เทอม1'!$A$10:$GL$59,176,FALSE)))</f>
        <v/>
      </c>
      <c r="AA116" s="1329" t="str">
        <f>IF($A$72&lt;&gt;"ชั้น"&amp;'01.ข้อมูลเบื้องต้น'!$H$2,"",IF(VLOOKUP($A116,'02.คีย์เทอม1'!$A$10:$GL$59,181,FALSE)="","",VLOOKUP($A116,'02.คีย์เทอม1'!$A$10:$GL$59,181,FALSE)))</f>
        <v/>
      </c>
    </row>
    <row r="117" spans="1:27" ht="16.8" customHeight="1">
      <c r="A117" s="1323">
        <v>39</v>
      </c>
      <c r="B117" s="1324" t="str">
        <f>IF('2.ชื่อนักเรียน'!C49="","",'2.ชื่อนักเรียน'!C49)</f>
        <v/>
      </c>
      <c r="C117" s="1313" t="str">
        <f>IF('2.ชื่อนักเรียน'!D49="","",'2.ชื่อนักเรียน'!D49)</f>
        <v/>
      </c>
      <c r="D117" s="1314" t="str">
        <f>IF($A$72&lt;&gt;"ชั้น"&amp;'01.ข้อมูลเบื้องต้น'!$H$2,"",IF(VLOOKUP($A117,'02.คีย์เทอม1'!$A$10:$GL$59,190,FALSE)="","",VLOOKUP($A117,'02.คีย์เทอม1'!$A$10:$GL$59,190,FALSE)))</f>
        <v/>
      </c>
      <c r="E117" s="1327" t="str">
        <f>IF($A$72&lt;&gt;"ชั้น"&amp;'01.ข้อมูลเบื้องต้น'!$H$2,"",IF(VLOOKUP($A117,'02.คีย์เทอม1'!$A$10:$GL$59,194,FALSE)="","",VLOOKUP($A117,'02.คีย์เทอม1'!$A$10:$GL$59,194,FALSE)))</f>
        <v/>
      </c>
      <c r="F117" s="1329" t="str">
        <f>IF($A$72&lt;&gt;"ชั้น"&amp;'01.ข้อมูลเบื้องต้น'!$H$2,"",IF(VLOOKUP($A117,'02.คีย์เทอม1'!$A$10:$GL$59,31,FALSE)="","",VLOOKUP($A117,'02.คีย์เทอม1'!$A$10:$GL$59,31,FALSE)))</f>
        <v/>
      </c>
      <c r="G117" s="1326" t="str">
        <f>IF($A$72&lt;&gt;"ชั้น"&amp;'01.ข้อมูลเบื้องต้น'!$H$2,"",IF(VLOOKUP($A117,'02.คีย์เทอม1'!$A$10:$GL$59,61,FALSE)="","",VLOOKUP($A117,'02.คีย์เทอม1'!$A$10:$GL$59,61,FALSE)))</f>
        <v/>
      </c>
      <c r="H117" s="1327" t="str">
        <f>IF($A$72&lt;&gt;"ชั้น"&amp;'01.ข้อมูลเบื้องต้น'!$H$2,"",IF(VLOOKUP($A117,'02.คีย์เทอม1'!$A$10:$GL$59,66,FALSE)="","",VLOOKUP($A117,'02.คีย์เทอม1'!$A$10:$GL$59,66,FALSE)))</f>
        <v/>
      </c>
      <c r="I117" s="1327" t="str">
        <f>IF($A$72&lt;&gt;"ชั้น"&amp;'01.ข้อมูลเบื้องต้น'!$H$2,"",IF(VLOOKUP($A117,'02.คีย์เทอม1'!$A$10:$GL$59,71,FALSE)="","",VLOOKUP($A117,'02.คีย์เทอม1'!$A$10:$GL$59,71,FALSE)))</f>
        <v/>
      </c>
      <c r="J117" s="1327" t="str">
        <f>IF($A$72&lt;&gt;"ชั้น"&amp;'01.ข้อมูลเบื้องต้น'!$H$2,"",IF(VLOOKUP($A117,'02.คีย์เทอม1'!$A$10:$GL$59,76,FALSE)="","",VLOOKUP($A117,'02.คีย์เทอม1'!$A$10:$GL$59,76,FALSE)))</f>
        <v/>
      </c>
      <c r="K117" s="1327" t="str">
        <f>IF($A$72&lt;&gt;"ชั้น"&amp;'01.ข้อมูลเบื้องต้น'!$H$2,"",IF(VLOOKUP($A117,'02.คีย์เทอม1'!$A$10:$GL$59,81,FALSE)="","",VLOOKUP($A117,'02.คีย์เทอม1'!$A$10:$GL$59,81,FALSE)))</f>
        <v/>
      </c>
      <c r="L117" s="1328" t="str">
        <f>IF($A$72&lt;&gt;"ชั้น"&amp;'01.ข้อมูลเบื้องต้น'!$H$2,"",IF(VLOOKUP($A117,'02.คีย์เทอม1'!$A$10:$GT$59,202,FALSE)="","",VLOOKUP($A117,'02.คีย์เทอม1'!$A$10:$GT$59,202,FALSE)))</f>
        <v/>
      </c>
      <c r="M117" s="1326" t="str">
        <f>IF($A$72&lt;&gt;"ชั้น"&amp;'01.ข้อมูลเบื้องต้น'!$H$2,"",IF(VLOOKUP($A117,'02.คีย์เทอม1'!$A$10:$GL$59,111,FALSE)="","",VLOOKUP($A117,'02.คีย์เทอม1'!$A$10:$GL$59,111,FALSE)))</f>
        <v/>
      </c>
      <c r="N117" s="1327" t="str">
        <f>IF($A$72&lt;&gt;"ชั้น"&amp;'01.ข้อมูลเบื้องต้น'!$H$2,"",IF(VLOOKUP($A117,'02.คีย์เทอม1'!$A$10:$GL$59,116,FALSE)="","",VLOOKUP($A117,'02.คีย์เทอม1'!$A$10:$GL$59,116,FALSE)))</f>
        <v/>
      </c>
      <c r="O117" s="1327" t="str">
        <f>IF($A$72&lt;&gt;"ชั้น"&amp;'01.ข้อมูลเบื้องต้น'!$H$2,"",IF(VLOOKUP($A117,'02.คีย์เทอม1'!$A$10:$GL$59,121,FALSE)="","",VLOOKUP($A117,'02.คีย์เทอม1'!$A$10:$GL$59,121,FALSE)))</f>
        <v/>
      </c>
      <c r="P117" s="1327" t="str">
        <f>IF($A$72&lt;&gt;"ชั้น"&amp;'01.ข้อมูลเบื้องต้น'!$H$2,"",IF(VLOOKUP($A117,'02.คีย์เทอม1'!$A$10:$GL$59,126,FALSE)="","",VLOOKUP($A117,'02.คีย์เทอม1'!$A$10:$GL$59,126,FALSE)))</f>
        <v/>
      </c>
      <c r="Q117" s="1327" t="str">
        <f>IF($A$72&lt;&gt;"ชั้น"&amp;'01.ข้อมูลเบื้องต้น'!$H$2,"",IF(VLOOKUP($A117,'02.คีย์เทอม1'!$A$10:$GL$59,131,FALSE)="","",VLOOKUP($A117,'02.คีย์เทอม1'!$A$10:$GL$59,131,FALSE)))</f>
        <v/>
      </c>
      <c r="R117" s="1327" t="str">
        <f>IF($A$72&lt;&gt;"ชั้น"&amp;'01.ข้อมูลเบื้องต้น'!$H$2,"",IF(VLOOKUP($A117,'02.คีย์เทอม1'!$A$10:$GL$59,136,FALSE)="","",VLOOKUP($A117,'02.คีย์เทอม1'!$A$10:$GL$59,136,FALSE)))</f>
        <v/>
      </c>
      <c r="S117" s="1327" t="str">
        <f>IF($A$72&lt;&gt;"ชั้น"&amp;'01.ข้อมูลเบื้องต้น'!$H$2,"",IF(VLOOKUP($A117,'02.คีย์เทอม1'!$A$10:$GL$59,141,FALSE)="","",VLOOKUP($A117,'02.คีย์เทอม1'!$A$10:$GL$59,141,FALSE)))</f>
        <v/>
      </c>
      <c r="T117" s="1327" t="str">
        <f>IF($A$72&lt;&gt;"ชั้น"&amp;'01.ข้อมูลเบื้องต้น'!$H$2,"",IF(VLOOKUP($A117,'02.คีย์เทอม1'!$A$10:$GL$59,146,FALSE)="","",VLOOKUP($A117,'02.คีย์เทอม1'!$A$10:$GL$59,146,FALSE)))</f>
        <v/>
      </c>
      <c r="U117" s="1327" t="str">
        <f>IF($A$72&lt;&gt;"ชั้น"&amp;'01.ข้อมูลเบื้องต้น'!$H$2,"",IF(VLOOKUP($A117,'02.คีย์เทอม1'!$A$10:$GL$59,151,FALSE)="","",VLOOKUP($A117,'02.คีย์เทอม1'!$A$10:$GL$59,151,FALSE)))</f>
        <v/>
      </c>
      <c r="V117" s="1327" t="str">
        <f>IF($A$72&lt;&gt;"ชั้น"&amp;'01.ข้อมูลเบื้องต้น'!$H$2,"",IF(VLOOKUP($A117,'02.คีย์เทอม1'!$A$10:$GL$59,156,FALSE)="","",VLOOKUP($A117,'02.คีย์เทอม1'!$A$10:$GL$59,156,FALSE)))</f>
        <v/>
      </c>
      <c r="W117" s="1327" t="str">
        <f>IF($A$72&lt;&gt;"ชั้น"&amp;'01.ข้อมูลเบื้องต้น'!$H$2,"",IF(VLOOKUP($A117,'02.คีย์เทอม1'!$A$10:$GL$59,161,FALSE)="","",VLOOKUP($A117,'02.คีย์เทอม1'!$A$10:$GL$59,161,FALSE)))</f>
        <v/>
      </c>
      <c r="X117" s="1327" t="str">
        <f>IF($A$72&lt;&gt;"ชั้น"&amp;'01.ข้อมูลเบื้องต้น'!$H$2,"",IF(VLOOKUP($A117,'02.คีย์เทอม1'!$A$10:$GL$59,166,FALSE)="","",VLOOKUP($A117,'02.คีย์เทอม1'!$A$10:$GL$59,166,FALSE)))</f>
        <v/>
      </c>
      <c r="Y117" s="1327" t="str">
        <f>IF($A$72&lt;&gt;"ชั้น"&amp;'01.ข้อมูลเบื้องต้น'!$H$2,"",IF(VLOOKUP($A117,'02.คีย์เทอม1'!$A$10:$GL$59,171,FALSE)="","",VLOOKUP($A117,'02.คีย์เทอม1'!$A$10:$GL$59,171,FALSE)))</f>
        <v/>
      </c>
      <c r="Z117" s="1327" t="str">
        <f>IF($A$72&lt;&gt;"ชั้น"&amp;'01.ข้อมูลเบื้องต้น'!$H$2,"",IF(VLOOKUP($A117,'02.คีย์เทอม1'!$A$10:$GL$59,176,FALSE)="","",VLOOKUP($A117,'02.คีย์เทอม1'!$A$10:$GL$59,176,FALSE)))</f>
        <v/>
      </c>
      <c r="AA117" s="1329" t="str">
        <f>IF($A$72&lt;&gt;"ชั้น"&amp;'01.ข้อมูลเบื้องต้น'!$H$2,"",IF(VLOOKUP($A117,'02.คีย์เทอม1'!$A$10:$GL$59,181,FALSE)="","",VLOOKUP($A117,'02.คีย์เทอม1'!$A$10:$GL$59,181,FALSE)))</f>
        <v/>
      </c>
    </row>
    <row r="118" spans="1:27" ht="16.8" customHeight="1">
      <c r="A118" s="1323">
        <v>40</v>
      </c>
      <c r="B118" s="1324" t="str">
        <f>IF('2.ชื่อนักเรียน'!C50="","",'2.ชื่อนักเรียน'!C50)</f>
        <v/>
      </c>
      <c r="C118" s="1313" t="str">
        <f>IF('2.ชื่อนักเรียน'!D50="","",'2.ชื่อนักเรียน'!D50)</f>
        <v/>
      </c>
      <c r="D118" s="1314" t="str">
        <f>IF($A$72&lt;&gt;"ชั้น"&amp;'01.ข้อมูลเบื้องต้น'!$H$2,"",IF(VLOOKUP($A118,'02.คีย์เทอม1'!$A$10:$GL$59,190,FALSE)="","",VLOOKUP($A118,'02.คีย์เทอม1'!$A$10:$GL$59,190,FALSE)))</f>
        <v/>
      </c>
      <c r="E118" s="1333" t="str">
        <f>IF($A$72&lt;&gt;"ชั้น"&amp;'01.ข้อมูลเบื้องต้น'!$H$2,"",IF(VLOOKUP($A118,'02.คีย์เทอม1'!$A$10:$GL$59,194,FALSE)="","",VLOOKUP($A118,'02.คีย์เทอม1'!$A$10:$GL$59,194,FALSE)))</f>
        <v/>
      </c>
      <c r="F118" s="1335" t="str">
        <f>IF($A$72&lt;&gt;"ชั้น"&amp;'01.ข้อมูลเบื้องต้น'!$H$2,"",IF(VLOOKUP($A118,'02.คีย์เทอม1'!$A$10:$GL$59,31,FALSE)="","",VLOOKUP($A118,'02.คีย์เทอม1'!$A$10:$GL$59,31,FALSE)))</f>
        <v/>
      </c>
      <c r="G118" s="1332" t="str">
        <f>IF($A$72&lt;&gt;"ชั้น"&amp;'01.ข้อมูลเบื้องต้น'!$H$2,"",IF(VLOOKUP($A118,'02.คีย์เทอม1'!$A$10:$GL$59,61,FALSE)="","",VLOOKUP($A118,'02.คีย์เทอม1'!$A$10:$GL$59,61,FALSE)))</f>
        <v/>
      </c>
      <c r="H118" s="1333" t="str">
        <f>IF($A$72&lt;&gt;"ชั้น"&amp;'01.ข้อมูลเบื้องต้น'!$H$2,"",IF(VLOOKUP($A118,'02.คีย์เทอม1'!$A$10:$GL$59,66,FALSE)="","",VLOOKUP($A118,'02.คีย์เทอม1'!$A$10:$GL$59,66,FALSE)))</f>
        <v/>
      </c>
      <c r="I118" s="1333" t="str">
        <f>IF($A$72&lt;&gt;"ชั้น"&amp;'01.ข้อมูลเบื้องต้น'!$H$2,"",IF(VLOOKUP($A118,'02.คีย์เทอม1'!$A$10:$GL$59,71,FALSE)="","",VLOOKUP($A118,'02.คีย์เทอม1'!$A$10:$GL$59,71,FALSE)))</f>
        <v/>
      </c>
      <c r="J118" s="1333" t="str">
        <f>IF($A$72&lt;&gt;"ชั้น"&amp;'01.ข้อมูลเบื้องต้น'!$H$2,"",IF(VLOOKUP($A118,'02.คีย์เทอม1'!$A$10:$GL$59,76,FALSE)="","",VLOOKUP($A118,'02.คีย์เทอม1'!$A$10:$GL$59,76,FALSE)))</f>
        <v/>
      </c>
      <c r="K118" s="1333" t="str">
        <f>IF($A$72&lt;&gt;"ชั้น"&amp;'01.ข้อมูลเบื้องต้น'!$H$2,"",IF(VLOOKUP($A118,'02.คีย์เทอม1'!$A$10:$GL$59,81,FALSE)="","",VLOOKUP($A118,'02.คีย์เทอม1'!$A$10:$GL$59,81,FALSE)))</f>
        <v/>
      </c>
      <c r="L118" s="1334" t="str">
        <f>IF($A$72&lt;&gt;"ชั้น"&amp;'01.ข้อมูลเบื้องต้น'!$H$2,"",IF(VLOOKUP($A118,'02.คีย์เทอม1'!$A$10:$GT$59,202,FALSE)="","",VLOOKUP($A118,'02.คีย์เทอม1'!$A$10:$GT$59,202,FALSE)))</f>
        <v/>
      </c>
      <c r="M118" s="1332" t="str">
        <f>IF($A$72&lt;&gt;"ชั้น"&amp;'01.ข้อมูลเบื้องต้น'!$H$2,"",IF(VLOOKUP($A118,'02.คีย์เทอม1'!$A$10:$GL$59,111,FALSE)="","",VLOOKUP($A118,'02.คีย์เทอม1'!$A$10:$GL$59,111,FALSE)))</f>
        <v/>
      </c>
      <c r="N118" s="1333" t="str">
        <f>IF($A$72&lt;&gt;"ชั้น"&amp;'01.ข้อมูลเบื้องต้น'!$H$2,"",IF(VLOOKUP($A118,'02.คีย์เทอม1'!$A$10:$GL$59,116,FALSE)="","",VLOOKUP($A118,'02.คีย์เทอม1'!$A$10:$GL$59,116,FALSE)))</f>
        <v/>
      </c>
      <c r="O118" s="1333" t="str">
        <f>IF($A$72&lt;&gt;"ชั้น"&amp;'01.ข้อมูลเบื้องต้น'!$H$2,"",IF(VLOOKUP($A118,'02.คีย์เทอม1'!$A$10:$GL$59,121,FALSE)="","",VLOOKUP($A118,'02.คีย์เทอม1'!$A$10:$GL$59,121,FALSE)))</f>
        <v/>
      </c>
      <c r="P118" s="1333" t="str">
        <f>IF($A$72&lt;&gt;"ชั้น"&amp;'01.ข้อมูลเบื้องต้น'!$H$2,"",IF(VLOOKUP($A118,'02.คีย์เทอม1'!$A$10:$GL$59,126,FALSE)="","",VLOOKUP($A118,'02.คีย์เทอม1'!$A$10:$GL$59,126,FALSE)))</f>
        <v/>
      </c>
      <c r="Q118" s="1333" t="str">
        <f>IF($A$72&lt;&gt;"ชั้น"&amp;'01.ข้อมูลเบื้องต้น'!$H$2,"",IF(VLOOKUP($A118,'02.คีย์เทอม1'!$A$10:$GL$59,131,FALSE)="","",VLOOKUP($A118,'02.คีย์เทอม1'!$A$10:$GL$59,131,FALSE)))</f>
        <v/>
      </c>
      <c r="R118" s="1333" t="str">
        <f>IF($A$72&lt;&gt;"ชั้น"&amp;'01.ข้อมูลเบื้องต้น'!$H$2,"",IF(VLOOKUP($A118,'02.คีย์เทอม1'!$A$10:$GL$59,136,FALSE)="","",VLOOKUP($A118,'02.คีย์เทอม1'!$A$10:$GL$59,136,FALSE)))</f>
        <v/>
      </c>
      <c r="S118" s="1333" t="str">
        <f>IF($A$72&lt;&gt;"ชั้น"&amp;'01.ข้อมูลเบื้องต้น'!$H$2,"",IF(VLOOKUP($A118,'02.คีย์เทอม1'!$A$10:$GL$59,141,FALSE)="","",VLOOKUP($A118,'02.คีย์เทอม1'!$A$10:$GL$59,141,FALSE)))</f>
        <v/>
      </c>
      <c r="T118" s="1333" t="str">
        <f>IF($A$72&lt;&gt;"ชั้น"&amp;'01.ข้อมูลเบื้องต้น'!$H$2,"",IF(VLOOKUP($A118,'02.คีย์เทอม1'!$A$10:$GL$59,146,FALSE)="","",VLOOKUP($A118,'02.คีย์เทอม1'!$A$10:$GL$59,146,FALSE)))</f>
        <v/>
      </c>
      <c r="U118" s="1333" t="str">
        <f>IF($A$72&lt;&gt;"ชั้น"&amp;'01.ข้อมูลเบื้องต้น'!$H$2,"",IF(VLOOKUP($A118,'02.คีย์เทอม1'!$A$10:$GL$59,151,FALSE)="","",VLOOKUP($A118,'02.คีย์เทอม1'!$A$10:$GL$59,151,FALSE)))</f>
        <v/>
      </c>
      <c r="V118" s="1333" t="str">
        <f>IF($A$72&lt;&gt;"ชั้น"&amp;'01.ข้อมูลเบื้องต้น'!$H$2,"",IF(VLOOKUP($A118,'02.คีย์เทอม1'!$A$10:$GL$59,156,FALSE)="","",VLOOKUP($A118,'02.คีย์เทอม1'!$A$10:$GL$59,156,FALSE)))</f>
        <v/>
      </c>
      <c r="W118" s="1333" t="str">
        <f>IF($A$72&lt;&gt;"ชั้น"&amp;'01.ข้อมูลเบื้องต้น'!$H$2,"",IF(VLOOKUP($A118,'02.คีย์เทอม1'!$A$10:$GL$59,161,FALSE)="","",VLOOKUP($A118,'02.คีย์เทอม1'!$A$10:$GL$59,161,FALSE)))</f>
        <v/>
      </c>
      <c r="X118" s="1333" t="str">
        <f>IF($A$72&lt;&gt;"ชั้น"&amp;'01.ข้อมูลเบื้องต้น'!$H$2,"",IF(VLOOKUP($A118,'02.คีย์เทอม1'!$A$10:$GL$59,166,FALSE)="","",VLOOKUP($A118,'02.คีย์เทอม1'!$A$10:$GL$59,166,FALSE)))</f>
        <v/>
      </c>
      <c r="Y118" s="1333" t="str">
        <f>IF($A$72&lt;&gt;"ชั้น"&amp;'01.ข้อมูลเบื้องต้น'!$H$2,"",IF(VLOOKUP($A118,'02.คีย์เทอม1'!$A$10:$GL$59,171,FALSE)="","",VLOOKUP($A118,'02.คีย์เทอม1'!$A$10:$GL$59,171,FALSE)))</f>
        <v/>
      </c>
      <c r="Z118" s="1333" t="str">
        <f>IF($A$72&lt;&gt;"ชั้น"&amp;'01.ข้อมูลเบื้องต้น'!$H$2,"",IF(VLOOKUP($A118,'02.คีย์เทอม1'!$A$10:$GL$59,176,FALSE)="","",VLOOKUP($A118,'02.คีย์เทอม1'!$A$10:$GL$59,176,FALSE)))</f>
        <v/>
      </c>
      <c r="AA118" s="1335" t="str">
        <f>IF($A$72&lt;&gt;"ชั้น"&amp;'01.ข้อมูลเบื้องต้น'!$H$2,"",IF(VLOOKUP($A118,'02.คีย์เทอม1'!$A$10:$GL$59,181,FALSE)="","",VLOOKUP($A118,'02.คีย์เทอม1'!$A$10:$GL$59,181,FALSE)))</f>
        <v/>
      </c>
    </row>
    <row r="119" spans="1:27" ht="16.8" customHeight="1">
      <c r="A119" s="1323">
        <v>41</v>
      </c>
      <c r="B119" s="1324" t="str">
        <f>IF('2.ชื่อนักเรียน'!C51="","",'2.ชื่อนักเรียน'!C51)</f>
        <v/>
      </c>
      <c r="C119" s="1313" t="str">
        <f>IF('2.ชื่อนักเรียน'!D51="","",'2.ชื่อนักเรียน'!D51)</f>
        <v/>
      </c>
      <c r="D119" s="1314" t="str">
        <f>IF($A$72&lt;&gt;"ชั้น"&amp;'01.ข้อมูลเบื้องต้น'!$H$2,"",IF(VLOOKUP($A119,'02.คีย์เทอม1'!$A$10:$GL$59,190,FALSE)="","",VLOOKUP($A119,'02.คีย์เทอม1'!$A$10:$GL$59,190,FALSE)))</f>
        <v/>
      </c>
      <c r="E119" s="1333" t="str">
        <f>IF($A$72&lt;&gt;"ชั้น"&amp;'01.ข้อมูลเบื้องต้น'!$H$2,"",IF(VLOOKUP($A119,'02.คีย์เทอม1'!$A$10:$GL$59,194,FALSE)="","",VLOOKUP($A119,'02.คีย์เทอม1'!$A$10:$GL$59,194,FALSE)))</f>
        <v/>
      </c>
      <c r="F119" s="1335" t="str">
        <f>IF($A$72&lt;&gt;"ชั้น"&amp;'01.ข้อมูลเบื้องต้น'!$H$2,"",IF(VLOOKUP($A119,'02.คีย์เทอม1'!$A$10:$GL$59,31,FALSE)="","",VLOOKUP($A119,'02.คีย์เทอม1'!$A$10:$GL$59,31,FALSE)))</f>
        <v/>
      </c>
      <c r="G119" s="1332" t="str">
        <f>IF($A$72&lt;&gt;"ชั้น"&amp;'01.ข้อมูลเบื้องต้น'!$H$2,"",IF(VLOOKUP($A119,'02.คีย์เทอม1'!$A$10:$GL$59,61,FALSE)="","",VLOOKUP($A119,'02.คีย์เทอม1'!$A$10:$GL$59,61,FALSE)))</f>
        <v/>
      </c>
      <c r="H119" s="1333" t="str">
        <f>IF($A$72&lt;&gt;"ชั้น"&amp;'01.ข้อมูลเบื้องต้น'!$H$2,"",IF(VLOOKUP($A119,'02.คีย์เทอม1'!$A$10:$GL$59,66,FALSE)="","",VLOOKUP($A119,'02.คีย์เทอม1'!$A$10:$GL$59,66,FALSE)))</f>
        <v/>
      </c>
      <c r="I119" s="1333" t="str">
        <f>IF($A$72&lt;&gt;"ชั้น"&amp;'01.ข้อมูลเบื้องต้น'!$H$2,"",IF(VLOOKUP($A119,'02.คีย์เทอม1'!$A$10:$GL$59,71,FALSE)="","",VLOOKUP($A119,'02.คีย์เทอม1'!$A$10:$GL$59,71,FALSE)))</f>
        <v/>
      </c>
      <c r="J119" s="1333" t="str">
        <f>IF($A$72&lt;&gt;"ชั้น"&amp;'01.ข้อมูลเบื้องต้น'!$H$2,"",IF(VLOOKUP($A119,'02.คีย์เทอม1'!$A$10:$GL$59,76,FALSE)="","",VLOOKUP($A119,'02.คีย์เทอม1'!$A$10:$GL$59,76,FALSE)))</f>
        <v/>
      </c>
      <c r="K119" s="1333" t="str">
        <f>IF($A$72&lt;&gt;"ชั้น"&amp;'01.ข้อมูลเบื้องต้น'!$H$2,"",IF(VLOOKUP($A119,'02.คีย์เทอม1'!$A$10:$GL$59,81,FALSE)="","",VLOOKUP($A119,'02.คีย์เทอม1'!$A$10:$GL$59,81,FALSE)))</f>
        <v/>
      </c>
      <c r="L119" s="1334" t="str">
        <f>IF($A$72&lt;&gt;"ชั้น"&amp;'01.ข้อมูลเบื้องต้น'!$H$2,"",IF(VLOOKUP($A119,'02.คีย์เทอม1'!$A$10:$GT$59,202,FALSE)="","",VLOOKUP($A119,'02.คีย์เทอม1'!$A$10:$GT$59,202,FALSE)))</f>
        <v/>
      </c>
      <c r="M119" s="1332" t="str">
        <f>IF($A$72&lt;&gt;"ชั้น"&amp;'01.ข้อมูลเบื้องต้น'!$H$2,"",IF(VLOOKUP($A119,'02.คีย์เทอม1'!$A$10:$GL$59,111,FALSE)="","",VLOOKUP($A119,'02.คีย์เทอม1'!$A$10:$GL$59,111,FALSE)))</f>
        <v/>
      </c>
      <c r="N119" s="1333" t="str">
        <f>IF($A$72&lt;&gt;"ชั้น"&amp;'01.ข้อมูลเบื้องต้น'!$H$2,"",IF(VLOOKUP($A119,'02.คีย์เทอม1'!$A$10:$GL$59,116,FALSE)="","",VLOOKUP($A119,'02.คีย์เทอม1'!$A$10:$GL$59,116,FALSE)))</f>
        <v/>
      </c>
      <c r="O119" s="1333" t="str">
        <f>IF($A$72&lt;&gt;"ชั้น"&amp;'01.ข้อมูลเบื้องต้น'!$H$2,"",IF(VLOOKUP($A119,'02.คีย์เทอม1'!$A$10:$GL$59,121,FALSE)="","",VLOOKUP($A119,'02.คีย์เทอม1'!$A$10:$GL$59,121,FALSE)))</f>
        <v/>
      </c>
      <c r="P119" s="1333" t="str">
        <f>IF($A$72&lt;&gt;"ชั้น"&amp;'01.ข้อมูลเบื้องต้น'!$H$2,"",IF(VLOOKUP($A119,'02.คีย์เทอม1'!$A$10:$GL$59,126,FALSE)="","",VLOOKUP($A119,'02.คีย์เทอม1'!$A$10:$GL$59,126,FALSE)))</f>
        <v/>
      </c>
      <c r="Q119" s="1333" t="str">
        <f>IF($A$72&lt;&gt;"ชั้น"&amp;'01.ข้อมูลเบื้องต้น'!$H$2,"",IF(VLOOKUP($A119,'02.คีย์เทอม1'!$A$10:$GL$59,131,FALSE)="","",VLOOKUP($A119,'02.คีย์เทอม1'!$A$10:$GL$59,131,FALSE)))</f>
        <v/>
      </c>
      <c r="R119" s="1333" t="str">
        <f>IF($A$72&lt;&gt;"ชั้น"&amp;'01.ข้อมูลเบื้องต้น'!$H$2,"",IF(VLOOKUP($A119,'02.คีย์เทอม1'!$A$10:$GL$59,136,FALSE)="","",VLOOKUP($A119,'02.คีย์เทอม1'!$A$10:$GL$59,136,FALSE)))</f>
        <v/>
      </c>
      <c r="S119" s="1333" t="str">
        <f>IF($A$72&lt;&gt;"ชั้น"&amp;'01.ข้อมูลเบื้องต้น'!$H$2,"",IF(VLOOKUP($A119,'02.คีย์เทอม1'!$A$10:$GL$59,141,FALSE)="","",VLOOKUP($A119,'02.คีย์เทอม1'!$A$10:$GL$59,141,FALSE)))</f>
        <v/>
      </c>
      <c r="T119" s="1333" t="str">
        <f>IF($A$72&lt;&gt;"ชั้น"&amp;'01.ข้อมูลเบื้องต้น'!$H$2,"",IF(VLOOKUP($A119,'02.คีย์เทอม1'!$A$10:$GL$59,146,FALSE)="","",VLOOKUP($A119,'02.คีย์เทอม1'!$A$10:$GL$59,146,FALSE)))</f>
        <v/>
      </c>
      <c r="U119" s="1333" t="str">
        <f>IF($A$72&lt;&gt;"ชั้น"&amp;'01.ข้อมูลเบื้องต้น'!$H$2,"",IF(VLOOKUP($A119,'02.คีย์เทอม1'!$A$10:$GL$59,151,FALSE)="","",VLOOKUP($A119,'02.คีย์เทอม1'!$A$10:$GL$59,151,FALSE)))</f>
        <v/>
      </c>
      <c r="V119" s="1333" t="str">
        <f>IF($A$72&lt;&gt;"ชั้น"&amp;'01.ข้อมูลเบื้องต้น'!$H$2,"",IF(VLOOKUP($A119,'02.คีย์เทอม1'!$A$10:$GL$59,156,FALSE)="","",VLOOKUP($A119,'02.คีย์เทอม1'!$A$10:$GL$59,156,FALSE)))</f>
        <v/>
      </c>
      <c r="W119" s="1333" t="str">
        <f>IF($A$72&lt;&gt;"ชั้น"&amp;'01.ข้อมูลเบื้องต้น'!$H$2,"",IF(VLOOKUP($A119,'02.คีย์เทอม1'!$A$10:$GL$59,161,FALSE)="","",VLOOKUP($A119,'02.คีย์เทอม1'!$A$10:$GL$59,161,FALSE)))</f>
        <v/>
      </c>
      <c r="X119" s="1333" t="str">
        <f>IF($A$72&lt;&gt;"ชั้น"&amp;'01.ข้อมูลเบื้องต้น'!$H$2,"",IF(VLOOKUP($A119,'02.คีย์เทอม1'!$A$10:$GL$59,166,FALSE)="","",VLOOKUP($A119,'02.คีย์เทอม1'!$A$10:$GL$59,166,FALSE)))</f>
        <v/>
      </c>
      <c r="Y119" s="1333" t="str">
        <f>IF($A$72&lt;&gt;"ชั้น"&amp;'01.ข้อมูลเบื้องต้น'!$H$2,"",IF(VLOOKUP($A119,'02.คีย์เทอม1'!$A$10:$GL$59,171,FALSE)="","",VLOOKUP($A119,'02.คีย์เทอม1'!$A$10:$GL$59,171,FALSE)))</f>
        <v/>
      </c>
      <c r="Z119" s="1333" t="str">
        <f>IF($A$72&lt;&gt;"ชั้น"&amp;'01.ข้อมูลเบื้องต้น'!$H$2,"",IF(VLOOKUP($A119,'02.คีย์เทอม1'!$A$10:$GL$59,176,FALSE)="","",VLOOKUP($A119,'02.คีย์เทอม1'!$A$10:$GL$59,176,FALSE)))</f>
        <v/>
      </c>
      <c r="AA119" s="1335" t="str">
        <f>IF($A$72&lt;&gt;"ชั้น"&amp;'01.ข้อมูลเบื้องต้น'!$H$2,"",IF(VLOOKUP($A119,'02.คีย์เทอม1'!$A$10:$GL$59,181,FALSE)="","",VLOOKUP($A119,'02.คีย์เทอม1'!$A$10:$GL$59,181,FALSE)))</f>
        <v/>
      </c>
    </row>
    <row r="120" spans="1:27" ht="16.8" customHeight="1">
      <c r="A120" s="1323">
        <v>42</v>
      </c>
      <c r="B120" s="1324" t="str">
        <f>IF('2.ชื่อนักเรียน'!C52="","",'2.ชื่อนักเรียน'!C52)</f>
        <v/>
      </c>
      <c r="C120" s="1313" t="str">
        <f>IF('2.ชื่อนักเรียน'!D52="","",'2.ชื่อนักเรียน'!D52)</f>
        <v/>
      </c>
      <c r="D120" s="1314" t="str">
        <f>IF($A$72&lt;&gt;"ชั้น"&amp;'01.ข้อมูลเบื้องต้น'!$H$2,"",IF(VLOOKUP($A120,'02.คีย์เทอม1'!$A$10:$GL$59,190,FALSE)="","",VLOOKUP($A120,'02.คีย์เทอม1'!$A$10:$GL$59,190,FALSE)))</f>
        <v/>
      </c>
      <c r="E120" s="1333" t="str">
        <f>IF($A$72&lt;&gt;"ชั้น"&amp;'01.ข้อมูลเบื้องต้น'!$H$2,"",IF(VLOOKUP($A120,'02.คีย์เทอม1'!$A$10:$GL$59,194,FALSE)="","",VLOOKUP($A120,'02.คีย์เทอม1'!$A$10:$GL$59,194,FALSE)))</f>
        <v/>
      </c>
      <c r="F120" s="1335" t="str">
        <f>IF($A$72&lt;&gt;"ชั้น"&amp;'01.ข้อมูลเบื้องต้น'!$H$2,"",IF(VLOOKUP($A120,'02.คีย์เทอม1'!$A$10:$GL$59,31,FALSE)="","",VLOOKUP($A120,'02.คีย์เทอม1'!$A$10:$GL$59,31,FALSE)))</f>
        <v/>
      </c>
      <c r="G120" s="1332" t="str">
        <f>IF($A$72&lt;&gt;"ชั้น"&amp;'01.ข้อมูลเบื้องต้น'!$H$2,"",IF(VLOOKUP($A120,'02.คีย์เทอม1'!$A$10:$GL$59,61,FALSE)="","",VLOOKUP($A120,'02.คีย์เทอม1'!$A$10:$GL$59,61,FALSE)))</f>
        <v/>
      </c>
      <c r="H120" s="1333" t="str">
        <f>IF($A$72&lt;&gt;"ชั้น"&amp;'01.ข้อมูลเบื้องต้น'!$H$2,"",IF(VLOOKUP($A120,'02.คีย์เทอม1'!$A$10:$GL$59,66,FALSE)="","",VLOOKUP($A120,'02.คีย์เทอม1'!$A$10:$GL$59,66,FALSE)))</f>
        <v/>
      </c>
      <c r="I120" s="1333" t="str">
        <f>IF($A$72&lt;&gt;"ชั้น"&amp;'01.ข้อมูลเบื้องต้น'!$H$2,"",IF(VLOOKUP($A120,'02.คีย์เทอม1'!$A$10:$GL$59,71,FALSE)="","",VLOOKUP($A120,'02.คีย์เทอม1'!$A$10:$GL$59,71,FALSE)))</f>
        <v/>
      </c>
      <c r="J120" s="1333" t="str">
        <f>IF($A$72&lt;&gt;"ชั้น"&amp;'01.ข้อมูลเบื้องต้น'!$H$2,"",IF(VLOOKUP($A120,'02.คีย์เทอม1'!$A$10:$GL$59,76,FALSE)="","",VLOOKUP($A120,'02.คีย์เทอม1'!$A$10:$GL$59,76,FALSE)))</f>
        <v/>
      </c>
      <c r="K120" s="1333" t="str">
        <f>IF($A$72&lt;&gt;"ชั้น"&amp;'01.ข้อมูลเบื้องต้น'!$H$2,"",IF(VLOOKUP($A120,'02.คีย์เทอม1'!$A$10:$GL$59,81,FALSE)="","",VLOOKUP($A120,'02.คีย์เทอม1'!$A$10:$GL$59,81,FALSE)))</f>
        <v/>
      </c>
      <c r="L120" s="1334" t="str">
        <f>IF($A$72&lt;&gt;"ชั้น"&amp;'01.ข้อมูลเบื้องต้น'!$H$2,"",IF(VLOOKUP($A120,'02.คีย์เทอม1'!$A$10:$GT$59,202,FALSE)="","",VLOOKUP($A120,'02.คีย์เทอม1'!$A$10:$GT$59,202,FALSE)))</f>
        <v/>
      </c>
      <c r="M120" s="1332" t="str">
        <f>IF($A$72&lt;&gt;"ชั้น"&amp;'01.ข้อมูลเบื้องต้น'!$H$2,"",IF(VLOOKUP($A120,'02.คีย์เทอม1'!$A$10:$GL$59,111,FALSE)="","",VLOOKUP($A120,'02.คีย์เทอม1'!$A$10:$GL$59,111,FALSE)))</f>
        <v/>
      </c>
      <c r="N120" s="1333" t="str">
        <f>IF($A$72&lt;&gt;"ชั้น"&amp;'01.ข้อมูลเบื้องต้น'!$H$2,"",IF(VLOOKUP($A120,'02.คีย์เทอม1'!$A$10:$GL$59,116,FALSE)="","",VLOOKUP($A120,'02.คีย์เทอม1'!$A$10:$GL$59,116,FALSE)))</f>
        <v/>
      </c>
      <c r="O120" s="1333" t="str">
        <f>IF($A$72&lt;&gt;"ชั้น"&amp;'01.ข้อมูลเบื้องต้น'!$H$2,"",IF(VLOOKUP($A120,'02.คีย์เทอม1'!$A$10:$GL$59,121,FALSE)="","",VLOOKUP($A120,'02.คีย์เทอม1'!$A$10:$GL$59,121,FALSE)))</f>
        <v/>
      </c>
      <c r="P120" s="1333" t="str">
        <f>IF($A$72&lt;&gt;"ชั้น"&amp;'01.ข้อมูลเบื้องต้น'!$H$2,"",IF(VLOOKUP($A120,'02.คีย์เทอม1'!$A$10:$GL$59,126,FALSE)="","",VLOOKUP($A120,'02.คีย์เทอม1'!$A$10:$GL$59,126,FALSE)))</f>
        <v/>
      </c>
      <c r="Q120" s="1333" t="str">
        <f>IF($A$72&lt;&gt;"ชั้น"&amp;'01.ข้อมูลเบื้องต้น'!$H$2,"",IF(VLOOKUP($A120,'02.คีย์เทอม1'!$A$10:$GL$59,131,FALSE)="","",VLOOKUP($A120,'02.คีย์เทอม1'!$A$10:$GL$59,131,FALSE)))</f>
        <v/>
      </c>
      <c r="R120" s="1333" t="str">
        <f>IF($A$72&lt;&gt;"ชั้น"&amp;'01.ข้อมูลเบื้องต้น'!$H$2,"",IF(VLOOKUP($A120,'02.คีย์เทอม1'!$A$10:$GL$59,136,FALSE)="","",VLOOKUP($A120,'02.คีย์เทอม1'!$A$10:$GL$59,136,FALSE)))</f>
        <v/>
      </c>
      <c r="S120" s="1333" t="str">
        <f>IF($A$72&lt;&gt;"ชั้น"&amp;'01.ข้อมูลเบื้องต้น'!$H$2,"",IF(VLOOKUP($A120,'02.คีย์เทอม1'!$A$10:$GL$59,141,FALSE)="","",VLOOKUP($A120,'02.คีย์เทอม1'!$A$10:$GL$59,141,FALSE)))</f>
        <v/>
      </c>
      <c r="T120" s="1333" t="str">
        <f>IF($A$72&lt;&gt;"ชั้น"&amp;'01.ข้อมูลเบื้องต้น'!$H$2,"",IF(VLOOKUP($A120,'02.คีย์เทอม1'!$A$10:$GL$59,146,FALSE)="","",VLOOKUP($A120,'02.คีย์เทอม1'!$A$10:$GL$59,146,FALSE)))</f>
        <v/>
      </c>
      <c r="U120" s="1333" t="str">
        <f>IF($A$72&lt;&gt;"ชั้น"&amp;'01.ข้อมูลเบื้องต้น'!$H$2,"",IF(VLOOKUP($A120,'02.คีย์เทอม1'!$A$10:$GL$59,151,FALSE)="","",VLOOKUP($A120,'02.คีย์เทอม1'!$A$10:$GL$59,151,FALSE)))</f>
        <v/>
      </c>
      <c r="V120" s="1333" t="str">
        <f>IF($A$72&lt;&gt;"ชั้น"&amp;'01.ข้อมูลเบื้องต้น'!$H$2,"",IF(VLOOKUP($A120,'02.คีย์เทอม1'!$A$10:$GL$59,156,FALSE)="","",VLOOKUP($A120,'02.คีย์เทอม1'!$A$10:$GL$59,156,FALSE)))</f>
        <v/>
      </c>
      <c r="W120" s="1333" t="str">
        <f>IF($A$72&lt;&gt;"ชั้น"&amp;'01.ข้อมูลเบื้องต้น'!$H$2,"",IF(VLOOKUP($A120,'02.คีย์เทอม1'!$A$10:$GL$59,161,FALSE)="","",VLOOKUP($A120,'02.คีย์เทอม1'!$A$10:$GL$59,161,FALSE)))</f>
        <v/>
      </c>
      <c r="X120" s="1333" t="str">
        <f>IF($A$72&lt;&gt;"ชั้น"&amp;'01.ข้อมูลเบื้องต้น'!$H$2,"",IF(VLOOKUP($A120,'02.คีย์เทอม1'!$A$10:$GL$59,166,FALSE)="","",VLOOKUP($A120,'02.คีย์เทอม1'!$A$10:$GL$59,166,FALSE)))</f>
        <v/>
      </c>
      <c r="Y120" s="1333" t="str">
        <f>IF($A$72&lt;&gt;"ชั้น"&amp;'01.ข้อมูลเบื้องต้น'!$H$2,"",IF(VLOOKUP($A120,'02.คีย์เทอม1'!$A$10:$GL$59,171,FALSE)="","",VLOOKUP($A120,'02.คีย์เทอม1'!$A$10:$GL$59,171,FALSE)))</f>
        <v/>
      </c>
      <c r="Z120" s="1333" t="str">
        <f>IF($A$72&lt;&gt;"ชั้น"&amp;'01.ข้อมูลเบื้องต้น'!$H$2,"",IF(VLOOKUP($A120,'02.คีย์เทอม1'!$A$10:$GL$59,176,FALSE)="","",VLOOKUP($A120,'02.คีย์เทอม1'!$A$10:$GL$59,176,FALSE)))</f>
        <v/>
      </c>
      <c r="AA120" s="1335" t="str">
        <f>IF($A$72&lt;&gt;"ชั้น"&amp;'01.ข้อมูลเบื้องต้น'!$H$2,"",IF(VLOOKUP($A120,'02.คีย์เทอม1'!$A$10:$GL$59,181,FALSE)="","",VLOOKUP($A120,'02.คีย์เทอม1'!$A$10:$GL$59,181,FALSE)))</f>
        <v/>
      </c>
    </row>
    <row r="121" spans="1:27" ht="16.8" customHeight="1">
      <c r="A121" s="1323">
        <v>43</v>
      </c>
      <c r="B121" s="1324" t="str">
        <f>IF('2.ชื่อนักเรียน'!C53="","",'2.ชื่อนักเรียน'!C53)</f>
        <v/>
      </c>
      <c r="C121" s="1313" t="str">
        <f>IF('2.ชื่อนักเรียน'!D53="","",'2.ชื่อนักเรียน'!D53)</f>
        <v/>
      </c>
      <c r="D121" s="1314" t="str">
        <f>IF($A$72&lt;&gt;"ชั้น"&amp;'01.ข้อมูลเบื้องต้น'!$H$2,"",IF(VLOOKUP($A121,'02.คีย์เทอม1'!$A$10:$GL$59,190,FALSE)="","",VLOOKUP($A121,'02.คีย์เทอม1'!$A$10:$GL$59,190,FALSE)))</f>
        <v/>
      </c>
      <c r="E121" s="1333" t="str">
        <f>IF($A$72&lt;&gt;"ชั้น"&amp;'01.ข้อมูลเบื้องต้น'!$H$2,"",IF(VLOOKUP($A121,'02.คีย์เทอม1'!$A$10:$GL$59,194,FALSE)="","",VLOOKUP($A121,'02.คีย์เทอม1'!$A$10:$GL$59,194,FALSE)))</f>
        <v/>
      </c>
      <c r="F121" s="1335" t="str">
        <f>IF($A$72&lt;&gt;"ชั้น"&amp;'01.ข้อมูลเบื้องต้น'!$H$2,"",IF(VLOOKUP($A121,'02.คีย์เทอม1'!$A$10:$GL$59,31,FALSE)="","",VLOOKUP($A121,'02.คีย์เทอม1'!$A$10:$GL$59,31,FALSE)))</f>
        <v/>
      </c>
      <c r="G121" s="1332" t="str">
        <f>IF($A$72&lt;&gt;"ชั้น"&amp;'01.ข้อมูลเบื้องต้น'!$H$2,"",IF(VLOOKUP($A121,'02.คีย์เทอม1'!$A$10:$GL$59,61,FALSE)="","",VLOOKUP($A121,'02.คีย์เทอม1'!$A$10:$GL$59,61,FALSE)))</f>
        <v/>
      </c>
      <c r="H121" s="1333" t="str">
        <f>IF($A$72&lt;&gt;"ชั้น"&amp;'01.ข้อมูลเบื้องต้น'!$H$2,"",IF(VLOOKUP($A121,'02.คีย์เทอม1'!$A$10:$GL$59,66,FALSE)="","",VLOOKUP($A121,'02.คีย์เทอม1'!$A$10:$GL$59,66,FALSE)))</f>
        <v/>
      </c>
      <c r="I121" s="1333" t="str">
        <f>IF($A$72&lt;&gt;"ชั้น"&amp;'01.ข้อมูลเบื้องต้น'!$H$2,"",IF(VLOOKUP($A121,'02.คีย์เทอม1'!$A$10:$GL$59,71,FALSE)="","",VLOOKUP($A121,'02.คีย์เทอม1'!$A$10:$GL$59,71,FALSE)))</f>
        <v/>
      </c>
      <c r="J121" s="1333" t="str">
        <f>IF($A$72&lt;&gt;"ชั้น"&amp;'01.ข้อมูลเบื้องต้น'!$H$2,"",IF(VLOOKUP($A121,'02.คีย์เทอม1'!$A$10:$GL$59,76,FALSE)="","",VLOOKUP($A121,'02.คีย์เทอม1'!$A$10:$GL$59,76,FALSE)))</f>
        <v/>
      </c>
      <c r="K121" s="1333" t="str">
        <f>IF($A$72&lt;&gt;"ชั้น"&amp;'01.ข้อมูลเบื้องต้น'!$H$2,"",IF(VLOOKUP($A121,'02.คีย์เทอม1'!$A$10:$GL$59,81,FALSE)="","",VLOOKUP($A121,'02.คีย์เทอม1'!$A$10:$GL$59,81,FALSE)))</f>
        <v/>
      </c>
      <c r="L121" s="1334" t="str">
        <f>IF($A$72&lt;&gt;"ชั้น"&amp;'01.ข้อมูลเบื้องต้น'!$H$2,"",IF(VLOOKUP($A121,'02.คีย์เทอม1'!$A$10:$GT$59,202,FALSE)="","",VLOOKUP($A121,'02.คีย์เทอม1'!$A$10:$GT$59,202,FALSE)))</f>
        <v/>
      </c>
      <c r="M121" s="1332" t="str">
        <f>IF($A$72&lt;&gt;"ชั้น"&amp;'01.ข้อมูลเบื้องต้น'!$H$2,"",IF(VLOOKUP($A121,'02.คีย์เทอม1'!$A$10:$GL$59,111,FALSE)="","",VLOOKUP($A121,'02.คีย์เทอม1'!$A$10:$GL$59,111,FALSE)))</f>
        <v/>
      </c>
      <c r="N121" s="1333" t="str">
        <f>IF($A$72&lt;&gt;"ชั้น"&amp;'01.ข้อมูลเบื้องต้น'!$H$2,"",IF(VLOOKUP($A121,'02.คีย์เทอม1'!$A$10:$GL$59,116,FALSE)="","",VLOOKUP($A121,'02.คีย์เทอม1'!$A$10:$GL$59,116,FALSE)))</f>
        <v/>
      </c>
      <c r="O121" s="1333" t="str">
        <f>IF($A$72&lt;&gt;"ชั้น"&amp;'01.ข้อมูลเบื้องต้น'!$H$2,"",IF(VLOOKUP($A121,'02.คีย์เทอม1'!$A$10:$GL$59,121,FALSE)="","",VLOOKUP($A121,'02.คีย์เทอม1'!$A$10:$GL$59,121,FALSE)))</f>
        <v/>
      </c>
      <c r="P121" s="1333" t="str">
        <f>IF($A$72&lt;&gt;"ชั้น"&amp;'01.ข้อมูลเบื้องต้น'!$H$2,"",IF(VLOOKUP($A121,'02.คีย์เทอม1'!$A$10:$GL$59,126,FALSE)="","",VLOOKUP($A121,'02.คีย์เทอม1'!$A$10:$GL$59,126,FALSE)))</f>
        <v/>
      </c>
      <c r="Q121" s="1333" t="str">
        <f>IF($A$72&lt;&gt;"ชั้น"&amp;'01.ข้อมูลเบื้องต้น'!$H$2,"",IF(VLOOKUP($A121,'02.คีย์เทอม1'!$A$10:$GL$59,131,FALSE)="","",VLOOKUP($A121,'02.คีย์เทอม1'!$A$10:$GL$59,131,FALSE)))</f>
        <v/>
      </c>
      <c r="R121" s="1333" t="str">
        <f>IF($A$72&lt;&gt;"ชั้น"&amp;'01.ข้อมูลเบื้องต้น'!$H$2,"",IF(VLOOKUP($A121,'02.คีย์เทอม1'!$A$10:$GL$59,136,FALSE)="","",VLOOKUP($A121,'02.คีย์เทอม1'!$A$10:$GL$59,136,FALSE)))</f>
        <v/>
      </c>
      <c r="S121" s="1333" t="str">
        <f>IF($A$72&lt;&gt;"ชั้น"&amp;'01.ข้อมูลเบื้องต้น'!$H$2,"",IF(VLOOKUP($A121,'02.คีย์เทอม1'!$A$10:$GL$59,141,FALSE)="","",VLOOKUP($A121,'02.คีย์เทอม1'!$A$10:$GL$59,141,FALSE)))</f>
        <v/>
      </c>
      <c r="T121" s="1333" t="str">
        <f>IF($A$72&lt;&gt;"ชั้น"&amp;'01.ข้อมูลเบื้องต้น'!$H$2,"",IF(VLOOKUP($A121,'02.คีย์เทอม1'!$A$10:$GL$59,146,FALSE)="","",VLOOKUP($A121,'02.คีย์เทอม1'!$A$10:$GL$59,146,FALSE)))</f>
        <v/>
      </c>
      <c r="U121" s="1333" t="str">
        <f>IF($A$72&lt;&gt;"ชั้น"&amp;'01.ข้อมูลเบื้องต้น'!$H$2,"",IF(VLOOKUP($A121,'02.คีย์เทอม1'!$A$10:$GL$59,151,FALSE)="","",VLOOKUP($A121,'02.คีย์เทอม1'!$A$10:$GL$59,151,FALSE)))</f>
        <v/>
      </c>
      <c r="V121" s="1333" t="str">
        <f>IF($A$72&lt;&gt;"ชั้น"&amp;'01.ข้อมูลเบื้องต้น'!$H$2,"",IF(VLOOKUP($A121,'02.คีย์เทอม1'!$A$10:$GL$59,156,FALSE)="","",VLOOKUP($A121,'02.คีย์เทอม1'!$A$10:$GL$59,156,FALSE)))</f>
        <v/>
      </c>
      <c r="W121" s="1333" t="str">
        <f>IF($A$72&lt;&gt;"ชั้น"&amp;'01.ข้อมูลเบื้องต้น'!$H$2,"",IF(VLOOKUP($A121,'02.คีย์เทอม1'!$A$10:$GL$59,161,FALSE)="","",VLOOKUP($A121,'02.คีย์เทอม1'!$A$10:$GL$59,161,FALSE)))</f>
        <v/>
      </c>
      <c r="X121" s="1333" t="str">
        <f>IF($A$72&lt;&gt;"ชั้น"&amp;'01.ข้อมูลเบื้องต้น'!$H$2,"",IF(VLOOKUP($A121,'02.คีย์เทอม1'!$A$10:$GL$59,166,FALSE)="","",VLOOKUP($A121,'02.คีย์เทอม1'!$A$10:$GL$59,166,FALSE)))</f>
        <v/>
      </c>
      <c r="Y121" s="1333" t="str">
        <f>IF($A$72&lt;&gt;"ชั้น"&amp;'01.ข้อมูลเบื้องต้น'!$H$2,"",IF(VLOOKUP($A121,'02.คีย์เทอม1'!$A$10:$GL$59,171,FALSE)="","",VLOOKUP($A121,'02.คีย์เทอม1'!$A$10:$GL$59,171,FALSE)))</f>
        <v/>
      </c>
      <c r="Z121" s="1333" t="str">
        <f>IF($A$72&lt;&gt;"ชั้น"&amp;'01.ข้อมูลเบื้องต้น'!$H$2,"",IF(VLOOKUP($A121,'02.คีย์เทอม1'!$A$10:$GL$59,176,FALSE)="","",VLOOKUP($A121,'02.คีย์เทอม1'!$A$10:$GL$59,176,FALSE)))</f>
        <v/>
      </c>
      <c r="AA121" s="1335" t="str">
        <f>IF($A$72&lt;&gt;"ชั้น"&amp;'01.ข้อมูลเบื้องต้น'!$H$2,"",IF(VLOOKUP($A121,'02.คีย์เทอม1'!$A$10:$GL$59,181,FALSE)="","",VLOOKUP($A121,'02.คีย์เทอม1'!$A$10:$GL$59,181,FALSE)))</f>
        <v/>
      </c>
    </row>
    <row r="122" spans="1:27" ht="16.8" customHeight="1">
      <c r="A122" s="1323">
        <v>44</v>
      </c>
      <c r="B122" s="1324" t="str">
        <f>IF('2.ชื่อนักเรียน'!C54="","",'2.ชื่อนักเรียน'!C54)</f>
        <v/>
      </c>
      <c r="C122" s="1313" t="str">
        <f>IF('2.ชื่อนักเรียน'!D54="","",'2.ชื่อนักเรียน'!D54)</f>
        <v/>
      </c>
      <c r="D122" s="1314" t="str">
        <f>IF($A$72&lt;&gt;"ชั้น"&amp;'01.ข้อมูลเบื้องต้น'!$H$2,"",IF(VLOOKUP($A122,'02.คีย์เทอม1'!$A$10:$GL$59,190,FALSE)="","",VLOOKUP($A122,'02.คีย์เทอม1'!$A$10:$GL$59,190,FALSE)))</f>
        <v/>
      </c>
      <c r="E122" s="1333" t="str">
        <f>IF($A$72&lt;&gt;"ชั้น"&amp;'01.ข้อมูลเบื้องต้น'!$H$2,"",IF(VLOOKUP($A122,'02.คีย์เทอม1'!$A$10:$GL$59,194,FALSE)="","",VLOOKUP($A122,'02.คีย์เทอม1'!$A$10:$GL$59,194,FALSE)))</f>
        <v/>
      </c>
      <c r="F122" s="1335" t="str">
        <f>IF($A$72&lt;&gt;"ชั้น"&amp;'01.ข้อมูลเบื้องต้น'!$H$2,"",IF(VLOOKUP($A122,'02.คีย์เทอม1'!$A$10:$GL$59,31,FALSE)="","",VLOOKUP($A122,'02.คีย์เทอม1'!$A$10:$GL$59,31,FALSE)))</f>
        <v/>
      </c>
      <c r="G122" s="1332" t="str">
        <f>IF($A$72&lt;&gt;"ชั้น"&amp;'01.ข้อมูลเบื้องต้น'!$H$2,"",IF(VLOOKUP($A122,'02.คีย์เทอม1'!$A$10:$GL$59,61,FALSE)="","",VLOOKUP($A122,'02.คีย์เทอม1'!$A$10:$GL$59,61,FALSE)))</f>
        <v/>
      </c>
      <c r="H122" s="1333" t="str">
        <f>IF($A$72&lt;&gt;"ชั้น"&amp;'01.ข้อมูลเบื้องต้น'!$H$2,"",IF(VLOOKUP($A122,'02.คีย์เทอม1'!$A$10:$GL$59,66,FALSE)="","",VLOOKUP($A122,'02.คีย์เทอม1'!$A$10:$GL$59,66,FALSE)))</f>
        <v/>
      </c>
      <c r="I122" s="1333" t="str">
        <f>IF($A$72&lt;&gt;"ชั้น"&amp;'01.ข้อมูลเบื้องต้น'!$H$2,"",IF(VLOOKUP($A122,'02.คีย์เทอม1'!$A$10:$GL$59,71,FALSE)="","",VLOOKUP($A122,'02.คีย์เทอม1'!$A$10:$GL$59,71,FALSE)))</f>
        <v/>
      </c>
      <c r="J122" s="1333" t="str">
        <f>IF($A$72&lt;&gt;"ชั้น"&amp;'01.ข้อมูลเบื้องต้น'!$H$2,"",IF(VLOOKUP($A122,'02.คีย์เทอม1'!$A$10:$GL$59,76,FALSE)="","",VLOOKUP($A122,'02.คีย์เทอม1'!$A$10:$GL$59,76,FALSE)))</f>
        <v/>
      </c>
      <c r="K122" s="1333" t="str">
        <f>IF($A$72&lt;&gt;"ชั้น"&amp;'01.ข้อมูลเบื้องต้น'!$H$2,"",IF(VLOOKUP($A122,'02.คีย์เทอม1'!$A$10:$GL$59,81,FALSE)="","",VLOOKUP($A122,'02.คีย์เทอม1'!$A$10:$GL$59,81,FALSE)))</f>
        <v/>
      </c>
      <c r="L122" s="1334" t="str">
        <f>IF($A$72&lt;&gt;"ชั้น"&amp;'01.ข้อมูลเบื้องต้น'!$H$2,"",IF(VLOOKUP($A122,'02.คีย์เทอม1'!$A$10:$GT$59,202,FALSE)="","",VLOOKUP($A122,'02.คีย์เทอม1'!$A$10:$GT$59,202,FALSE)))</f>
        <v/>
      </c>
      <c r="M122" s="1332" t="str">
        <f>IF($A$72&lt;&gt;"ชั้น"&amp;'01.ข้อมูลเบื้องต้น'!$H$2,"",IF(VLOOKUP($A122,'02.คีย์เทอม1'!$A$10:$GL$59,111,FALSE)="","",VLOOKUP($A122,'02.คีย์เทอม1'!$A$10:$GL$59,111,FALSE)))</f>
        <v/>
      </c>
      <c r="N122" s="1333" t="str">
        <f>IF($A$72&lt;&gt;"ชั้น"&amp;'01.ข้อมูลเบื้องต้น'!$H$2,"",IF(VLOOKUP($A122,'02.คีย์เทอม1'!$A$10:$GL$59,116,FALSE)="","",VLOOKUP($A122,'02.คีย์เทอม1'!$A$10:$GL$59,116,FALSE)))</f>
        <v/>
      </c>
      <c r="O122" s="1333" t="str">
        <f>IF($A$72&lt;&gt;"ชั้น"&amp;'01.ข้อมูลเบื้องต้น'!$H$2,"",IF(VLOOKUP($A122,'02.คีย์เทอม1'!$A$10:$GL$59,121,FALSE)="","",VLOOKUP($A122,'02.คีย์เทอม1'!$A$10:$GL$59,121,FALSE)))</f>
        <v/>
      </c>
      <c r="P122" s="1333" t="str">
        <f>IF($A$72&lt;&gt;"ชั้น"&amp;'01.ข้อมูลเบื้องต้น'!$H$2,"",IF(VLOOKUP($A122,'02.คีย์เทอม1'!$A$10:$GL$59,126,FALSE)="","",VLOOKUP($A122,'02.คีย์เทอม1'!$A$10:$GL$59,126,FALSE)))</f>
        <v/>
      </c>
      <c r="Q122" s="1333" t="str">
        <f>IF($A$72&lt;&gt;"ชั้น"&amp;'01.ข้อมูลเบื้องต้น'!$H$2,"",IF(VLOOKUP($A122,'02.คีย์เทอม1'!$A$10:$GL$59,131,FALSE)="","",VLOOKUP($A122,'02.คีย์เทอม1'!$A$10:$GL$59,131,FALSE)))</f>
        <v/>
      </c>
      <c r="R122" s="1333" t="str">
        <f>IF($A$72&lt;&gt;"ชั้น"&amp;'01.ข้อมูลเบื้องต้น'!$H$2,"",IF(VLOOKUP($A122,'02.คีย์เทอม1'!$A$10:$GL$59,136,FALSE)="","",VLOOKUP($A122,'02.คีย์เทอม1'!$A$10:$GL$59,136,FALSE)))</f>
        <v/>
      </c>
      <c r="S122" s="1333" t="str">
        <f>IF($A$72&lt;&gt;"ชั้น"&amp;'01.ข้อมูลเบื้องต้น'!$H$2,"",IF(VLOOKUP($A122,'02.คีย์เทอม1'!$A$10:$GL$59,141,FALSE)="","",VLOOKUP($A122,'02.คีย์เทอม1'!$A$10:$GL$59,141,FALSE)))</f>
        <v/>
      </c>
      <c r="T122" s="1333" t="str">
        <f>IF($A$72&lt;&gt;"ชั้น"&amp;'01.ข้อมูลเบื้องต้น'!$H$2,"",IF(VLOOKUP($A122,'02.คีย์เทอม1'!$A$10:$GL$59,146,FALSE)="","",VLOOKUP($A122,'02.คีย์เทอม1'!$A$10:$GL$59,146,FALSE)))</f>
        <v/>
      </c>
      <c r="U122" s="1333" t="str">
        <f>IF($A$72&lt;&gt;"ชั้น"&amp;'01.ข้อมูลเบื้องต้น'!$H$2,"",IF(VLOOKUP($A122,'02.คีย์เทอม1'!$A$10:$GL$59,151,FALSE)="","",VLOOKUP($A122,'02.คีย์เทอม1'!$A$10:$GL$59,151,FALSE)))</f>
        <v/>
      </c>
      <c r="V122" s="1333" t="str">
        <f>IF($A$72&lt;&gt;"ชั้น"&amp;'01.ข้อมูลเบื้องต้น'!$H$2,"",IF(VLOOKUP($A122,'02.คีย์เทอม1'!$A$10:$GL$59,156,FALSE)="","",VLOOKUP($A122,'02.คีย์เทอม1'!$A$10:$GL$59,156,FALSE)))</f>
        <v/>
      </c>
      <c r="W122" s="1333" t="str">
        <f>IF($A$72&lt;&gt;"ชั้น"&amp;'01.ข้อมูลเบื้องต้น'!$H$2,"",IF(VLOOKUP($A122,'02.คีย์เทอม1'!$A$10:$GL$59,161,FALSE)="","",VLOOKUP($A122,'02.คีย์เทอม1'!$A$10:$GL$59,161,FALSE)))</f>
        <v/>
      </c>
      <c r="X122" s="1333" t="str">
        <f>IF($A$72&lt;&gt;"ชั้น"&amp;'01.ข้อมูลเบื้องต้น'!$H$2,"",IF(VLOOKUP($A122,'02.คีย์เทอม1'!$A$10:$GL$59,166,FALSE)="","",VLOOKUP($A122,'02.คีย์เทอม1'!$A$10:$GL$59,166,FALSE)))</f>
        <v/>
      </c>
      <c r="Y122" s="1333" t="str">
        <f>IF($A$72&lt;&gt;"ชั้น"&amp;'01.ข้อมูลเบื้องต้น'!$H$2,"",IF(VLOOKUP($A122,'02.คีย์เทอม1'!$A$10:$GL$59,171,FALSE)="","",VLOOKUP($A122,'02.คีย์เทอม1'!$A$10:$GL$59,171,FALSE)))</f>
        <v/>
      </c>
      <c r="Z122" s="1333" t="str">
        <f>IF($A$72&lt;&gt;"ชั้น"&amp;'01.ข้อมูลเบื้องต้น'!$H$2,"",IF(VLOOKUP($A122,'02.คีย์เทอม1'!$A$10:$GL$59,176,FALSE)="","",VLOOKUP($A122,'02.คีย์เทอม1'!$A$10:$GL$59,176,FALSE)))</f>
        <v/>
      </c>
      <c r="AA122" s="1335" t="str">
        <f>IF($A$72&lt;&gt;"ชั้น"&amp;'01.ข้อมูลเบื้องต้น'!$H$2,"",IF(VLOOKUP($A122,'02.คีย์เทอม1'!$A$10:$GL$59,181,FALSE)="","",VLOOKUP($A122,'02.คีย์เทอม1'!$A$10:$GL$59,181,FALSE)))</f>
        <v/>
      </c>
    </row>
    <row r="123" spans="1:27" ht="16.8" customHeight="1">
      <c r="A123" s="1336">
        <v>45</v>
      </c>
      <c r="B123" s="1324" t="str">
        <f>IF('2.ชื่อนักเรียน'!C55="","",'2.ชื่อนักเรียน'!C55)</f>
        <v/>
      </c>
      <c r="C123" s="1313" t="str">
        <f>IF('2.ชื่อนักเรียน'!D55="","",'2.ชื่อนักเรียน'!D55)</f>
        <v/>
      </c>
      <c r="D123" s="1314" t="str">
        <f>IF($A$72&lt;&gt;"ชั้น"&amp;'01.ข้อมูลเบื้องต้น'!$H$2,"",IF(VLOOKUP($A123,'02.คีย์เทอม1'!$A$10:$GL$59,190,FALSE)="","",VLOOKUP($A123,'02.คีย์เทอม1'!$A$10:$GL$59,190,FALSE)))</f>
        <v/>
      </c>
      <c r="E123" s="1333" t="str">
        <f>IF($A$72&lt;&gt;"ชั้น"&amp;'01.ข้อมูลเบื้องต้น'!$H$2,"",IF(VLOOKUP($A123,'02.คีย์เทอม1'!$A$10:$GL$59,194,FALSE)="","",VLOOKUP($A123,'02.คีย์เทอม1'!$A$10:$GL$59,194,FALSE)))</f>
        <v/>
      </c>
      <c r="F123" s="1335" t="str">
        <f>IF($A$72&lt;&gt;"ชั้น"&amp;'01.ข้อมูลเบื้องต้น'!$H$2,"",IF(VLOOKUP($A123,'02.คีย์เทอม1'!$A$10:$GL$59,31,FALSE)="","",VLOOKUP($A123,'02.คีย์เทอม1'!$A$10:$GL$59,31,FALSE)))</f>
        <v/>
      </c>
      <c r="G123" s="1332" t="str">
        <f>IF($A$72&lt;&gt;"ชั้น"&amp;'01.ข้อมูลเบื้องต้น'!$H$2,"",IF(VLOOKUP($A123,'02.คีย์เทอม1'!$A$10:$GL$59,61,FALSE)="","",VLOOKUP($A123,'02.คีย์เทอม1'!$A$10:$GL$59,61,FALSE)))</f>
        <v/>
      </c>
      <c r="H123" s="1333" t="str">
        <f>IF($A$72&lt;&gt;"ชั้น"&amp;'01.ข้อมูลเบื้องต้น'!$H$2,"",IF(VLOOKUP($A123,'02.คีย์เทอม1'!$A$10:$GL$59,66,FALSE)="","",VLOOKUP($A123,'02.คีย์เทอม1'!$A$10:$GL$59,66,FALSE)))</f>
        <v/>
      </c>
      <c r="I123" s="1333" t="str">
        <f>IF($A$72&lt;&gt;"ชั้น"&amp;'01.ข้อมูลเบื้องต้น'!$H$2,"",IF(VLOOKUP($A123,'02.คีย์เทอม1'!$A$10:$GL$59,71,FALSE)="","",VLOOKUP($A123,'02.คีย์เทอม1'!$A$10:$GL$59,71,FALSE)))</f>
        <v/>
      </c>
      <c r="J123" s="1333" t="str">
        <f>IF($A$72&lt;&gt;"ชั้น"&amp;'01.ข้อมูลเบื้องต้น'!$H$2,"",IF(VLOOKUP($A123,'02.คีย์เทอม1'!$A$10:$GL$59,76,FALSE)="","",VLOOKUP($A123,'02.คีย์เทอม1'!$A$10:$GL$59,76,FALSE)))</f>
        <v/>
      </c>
      <c r="K123" s="1333" t="str">
        <f>IF($A$72&lt;&gt;"ชั้น"&amp;'01.ข้อมูลเบื้องต้น'!$H$2,"",IF(VLOOKUP($A123,'02.คีย์เทอม1'!$A$10:$GL$59,81,FALSE)="","",VLOOKUP($A123,'02.คีย์เทอม1'!$A$10:$GL$59,81,FALSE)))</f>
        <v/>
      </c>
      <c r="L123" s="1334" t="str">
        <f>IF($A$72&lt;&gt;"ชั้น"&amp;'01.ข้อมูลเบื้องต้น'!$H$2,"",IF(VLOOKUP($A123,'02.คีย์เทอม1'!$A$10:$GT$59,202,FALSE)="","",VLOOKUP($A123,'02.คีย์เทอม1'!$A$10:$GT$59,202,FALSE)))</f>
        <v/>
      </c>
      <c r="M123" s="1332" t="str">
        <f>IF($A$72&lt;&gt;"ชั้น"&amp;'01.ข้อมูลเบื้องต้น'!$H$2,"",IF(VLOOKUP($A123,'02.คีย์เทอม1'!$A$10:$GL$59,111,FALSE)="","",VLOOKUP($A123,'02.คีย์เทอม1'!$A$10:$GL$59,111,FALSE)))</f>
        <v/>
      </c>
      <c r="N123" s="1333" t="str">
        <f>IF($A$72&lt;&gt;"ชั้น"&amp;'01.ข้อมูลเบื้องต้น'!$H$2,"",IF(VLOOKUP($A123,'02.คีย์เทอม1'!$A$10:$GL$59,116,FALSE)="","",VLOOKUP($A123,'02.คีย์เทอม1'!$A$10:$GL$59,116,FALSE)))</f>
        <v/>
      </c>
      <c r="O123" s="1333" t="str">
        <f>IF($A$72&lt;&gt;"ชั้น"&amp;'01.ข้อมูลเบื้องต้น'!$H$2,"",IF(VLOOKUP($A123,'02.คีย์เทอม1'!$A$10:$GL$59,121,FALSE)="","",VLOOKUP($A123,'02.คีย์เทอม1'!$A$10:$GL$59,121,FALSE)))</f>
        <v/>
      </c>
      <c r="P123" s="1333" t="str">
        <f>IF($A$72&lt;&gt;"ชั้น"&amp;'01.ข้อมูลเบื้องต้น'!$H$2,"",IF(VLOOKUP($A123,'02.คีย์เทอม1'!$A$10:$GL$59,126,FALSE)="","",VLOOKUP($A123,'02.คีย์เทอม1'!$A$10:$GL$59,126,FALSE)))</f>
        <v/>
      </c>
      <c r="Q123" s="1333" t="str">
        <f>IF($A$72&lt;&gt;"ชั้น"&amp;'01.ข้อมูลเบื้องต้น'!$H$2,"",IF(VLOOKUP($A123,'02.คีย์เทอม1'!$A$10:$GL$59,131,FALSE)="","",VLOOKUP($A123,'02.คีย์เทอม1'!$A$10:$GL$59,131,FALSE)))</f>
        <v/>
      </c>
      <c r="R123" s="1333" t="str">
        <f>IF($A$72&lt;&gt;"ชั้น"&amp;'01.ข้อมูลเบื้องต้น'!$H$2,"",IF(VLOOKUP($A123,'02.คีย์เทอม1'!$A$10:$GL$59,136,FALSE)="","",VLOOKUP($A123,'02.คีย์เทอม1'!$A$10:$GL$59,136,FALSE)))</f>
        <v/>
      </c>
      <c r="S123" s="1333" t="str">
        <f>IF($A$72&lt;&gt;"ชั้น"&amp;'01.ข้อมูลเบื้องต้น'!$H$2,"",IF(VLOOKUP($A123,'02.คีย์เทอม1'!$A$10:$GL$59,141,FALSE)="","",VLOOKUP($A123,'02.คีย์เทอม1'!$A$10:$GL$59,141,FALSE)))</f>
        <v/>
      </c>
      <c r="T123" s="1333" t="str">
        <f>IF($A$72&lt;&gt;"ชั้น"&amp;'01.ข้อมูลเบื้องต้น'!$H$2,"",IF(VLOOKUP($A123,'02.คีย์เทอม1'!$A$10:$GL$59,146,FALSE)="","",VLOOKUP($A123,'02.คีย์เทอม1'!$A$10:$GL$59,146,FALSE)))</f>
        <v/>
      </c>
      <c r="U123" s="1333" t="str">
        <f>IF($A$72&lt;&gt;"ชั้น"&amp;'01.ข้อมูลเบื้องต้น'!$H$2,"",IF(VLOOKUP($A123,'02.คีย์เทอม1'!$A$10:$GL$59,151,FALSE)="","",VLOOKUP($A123,'02.คีย์เทอม1'!$A$10:$GL$59,151,FALSE)))</f>
        <v/>
      </c>
      <c r="V123" s="1333" t="str">
        <f>IF($A$72&lt;&gt;"ชั้น"&amp;'01.ข้อมูลเบื้องต้น'!$H$2,"",IF(VLOOKUP($A123,'02.คีย์เทอม1'!$A$10:$GL$59,156,FALSE)="","",VLOOKUP($A123,'02.คีย์เทอม1'!$A$10:$GL$59,156,FALSE)))</f>
        <v/>
      </c>
      <c r="W123" s="1333" t="str">
        <f>IF($A$72&lt;&gt;"ชั้น"&amp;'01.ข้อมูลเบื้องต้น'!$H$2,"",IF(VLOOKUP($A123,'02.คีย์เทอม1'!$A$10:$GL$59,161,FALSE)="","",VLOOKUP($A123,'02.คีย์เทอม1'!$A$10:$GL$59,161,FALSE)))</f>
        <v/>
      </c>
      <c r="X123" s="1333" t="str">
        <f>IF($A$72&lt;&gt;"ชั้น"&amp;'01.ข้อมูลเบื้องต้น'!$H$2,"",IF(VLOOKUP($A123,'02.คีย์เทอม1'!$A$10:$GL$59,166,FALSE)="","",VLOOKUP($A123,'02.คีย์เทอม1'!$A$10:$GL$59,166,FALSE)))</f>
        <v/>
      </c>
      <c r="Y123" s="1333" t="str">
        <f>IF($A$72&lt;&gt;"ชั้น"&amp;'01.ข้อมูลเบื้องต้น'!$H$2,"",IF(VLOOKUP($A123,'02.คีย์เทอม1'!$A$10:$GL$59,171,FALSE)="","",VLOOKUP($A123,'02.คีย์เทอม1'!$A$10:$GL$59,171,FALSE)))</f>
        <v/>
      </c>
      <c r="Z123" s="1333" t="str">
        <f>IF($A$72&lt;&gt;"ชั้น"&amp;'01.ข้อมูลเบื้องต้น'!$H$2,"",IF(VLOOKUP($A123,'02.คีย์เทอม1'!$A$10:$GL$59,176,FALSE)="","",VLOOKUP($A123,'02.คีย์เทอม1'!$A$10:$GL$59,176,FALSE)))</f>
        <v/>
      </c>
      <c r="AA123" s="1335" t="str">
        <f>IF($A$72&lt;&gt;"ชั้น"&amp;'01.ข้อมูลเบื้องต้น'!$H$2,"",IF(VLOOKUP($A123,'02.คีย์เทอม1'!$A$10:$GL$59,181,FALSE)="","",VLOOKUP($A123,'02.คีย์เทอม1'!$A$10:$GL$59,181,FALSE)))</f>
        <v/>
      </c>
    </row>
    <row r="124" spans="1:27" ht="16.8" customHeight="1">
      <c r="A124" s="1336">
        <v>46</v>
      </c>
      <c r="B124" s="1324" t="str">
        <f>IF('2.ชื่อนักเรียน'!C56="","",'2.ชื่อนักเรียน'!C56)</f>
        <v/>
      </c>
      <c r="C124" s="1313" t="str">
        <f>IF('2.ชื่อนักเรียน'!D56="","",'2.ชื่อนักเรียน'!D56)</f>
        <v/>
      </c>
      <c r="D124" s="1314" t="str">
        <f>IF($A$72&lt;&gt;"ชั้น"&amp;'01.ข้อมูลเบื้องต้น'!$H$2,"",IF(VLOOKUP($A124,'02.คีย์เทอม1'!$A$10:$GL$59,190,FALSE)="","",VLOOKUP($A124,'02.คีย์เทอม1'!$A$10:$GL$59,190,FALSE)))</f>
        <v/>
      </c>
      <c r="E124" s="1333" t="str">
        <f>IF($A$72&lt;&gt;"ชั้น"&amp;'01.ข้อมูลเบื้องต้น'!$H$2,"",IF(VLOOKUP($A124,'02.คีย์เทอม1'!$A$10:$GL$59,194,FALSE)="","",VLOOKUP($A124,'02.คีย์เทอม1'!$A$10:$GL$59,194,FALSE)))</f>
        <v/>
      </c>
      <c r="F124" s="1335" t="str">
        <f>IF($A$72&lt;&gt;"ชั้น"&amp;'01.ข้อมูลเบื้องต้น'!$H$2,"",IF(VLOOKUP($A124,'02.คีย์เทอม1'!$A$10:$GL$59,31,FALSE)="","",VLOOKUP($A124,'02.คีย์เทอม1'!$A$10:$GL$59,31,FALSE)))</f>
        <v/>
      </c>
      <c r="G124" s="1332" t="str">
        <f>IF($A$72&lt;&gt;"ชั้น"&amp;'01.ข้อมูลเบื้องต้น'!$H$2,"",IF(VLOOKUP($A124,'02.คีย์เทอม1'!$A$10:$GL$59,61,FALSE)="","",VLOOKUP($A124,'02.คีย์เทอม1'!$A$10:$GL$59,61,FALSE)))</f>
        <v/>
      </c>
      <c r="H124" s="1333" t="str">
        <f>IF($A$72&lt;&gt;"ชั้น"&amp;'01.ข้อมูลเบื้องต้น'!$H$2,"",IF(VLOOKUP($A124,'02.คีย์เทอม1'!$A$10:$GL$59,66,FALSE)="","",VLOOKUP($A124,'02.คีย์เทอม1'!$A$10:$GL$59,66,FALSE)))</f>
        <v/>
      </c>
      <c r="I124" s="1333" t="str">
        <f>IF($A$72&lt;&gt;"ชั้น"&amp;'01.ข้อมูลเบื้องต้น'!$H$2,"",IF(VLOOKUP($A124,'02.คีย์เทอม1'!$A$10:$GL$59,71,FALSE)="","",VLOOKUP($A124,'02.คีย์เทอม1'!$A$10:$GL$59,71,FALSE)))</f>
        <v/>
      </c>
      <c r="J124" s="1333" t="str">
        <f>IF($A$72&lt;&gt;"ชั้น"&amp;'01.ข้อมูลเบื้องต้น'!$H$2,"",IF(VLOOKUP($A124,'02.คีย์เทอม1'!$A$10:$GL$59,76,FALSE)="","",VLOOKUP($A124,'02.คีย์เทอม1'!$A$10:$GL$59,76,FALSE)))</f>
        <v/>
      </c>
      <c r="K124" s="1333" t="str">
        <f>IF($A$72&lt;&gt;"ชั้น"&amp;'01.ข้อมูลเบื้องต้น'!$H$2,"",IF(VLOOKUP($A124,'02.คีย์เทอม1'!$A$10:$GL$59,81,FALSE)="","",VLOOKUP($A124,'02.คีย์เทอม1'!$A$10:$GL$59,81,FALSE)))</f>
        <v/>
      </c>
      <c r="L124" s="1334" t="str">
        <f>IF($A$72&lt;&gt;"ชั้น"&amp;'01.ข้อมูลเบื้องต้น'!$H$2,"",IF(VLOOKUP($A124,'02.คีย์เทอม1'!$A$10:$GT$59,202,FALSE)="","",VLOOKUP($A124,'02.คีย์เทอม1'!$A$10:$GT$59,202,FALSE)))</f>
        <v/>
      </c>
      <c r="M124" s="1332" t="str">
        <f>IF($A$72&lt;&gt;"ชั้น"&amp;'01.ข้อมูลเบื้องต้น'!$H$2,"",IF(VLOOKUP($A124,'02.คีย์เทอม1'!$A$10:$GL$59,111,FALSE)="","",VLOOKUP($A124,'02.คีย์เทอม1'!$A$10:$GL$59,111,FALSE)))</f>
        <v/>
      </c>
      <c r="N124" s="1333" t="str">
        <f>IF($A$72&lt;&gt;"ชั้น"&amp;'01.ข้อมูลเบื้องต้น'!$H$2,"",IF(VLOOKUP($A124,'02.คีย์เทอม1'!$A$10:$GL$59,116,FALSE)="","",VLOOKUP($A124,'02.คีย์เทอม1'!$A$10:$GL$59,116,FALSE)))</f>
        <v/>
      </c>
      <c r="O124" s="1333" t="str">
        <f>IF($A$72&lt;&gt;"ชั้น"&amp;'01.ข้อมูลเบื้องต้น'!$H$2,"",IF(VLOOKUP($A124,'02.คีย์เทอม1'!$A$10:$GL$59,121,FALSE)="","",VLOOKUP($A124,'02.คีย์เทอม1'!$A$10:$GL$59,121,FALSE)))</f>
        <v/>
      </c>
      <c r="P124" s="1333" t="str">
        <f>IF($A$72&lt;&gt;"ชั้น"&amp;'01.ข้อมูลเบื้องต้น'!$H$2,"",IF(VLOOKUP($A124,'02.คีย์เทอม1'!$A$10:$GL$59,126,FALSE)="","",VLOOKUP($A124,'02.คีย์เทอม1'!$A$10:$GL$59,126,FALSE)))</f>
        <v/>
      </c>
      <c r="Q124" s="1333" t="str">
        <f>IF($A$72&lt;&gt;"ชั้น"&amp;'01.ข้อมูลเบื้องต้น'!$H$2,"",IF(VLOOKUP($A124,'02.คีย์เทอม1'!$A$10:$GL$59,131,FALSE)="","",VLOOKUP($A124,'02.คีย์เทอม1'!$A$10:$GL$59,131,FALSE)))</f>
        <v/>
      </c>
      <c r="R124" s="1333" t="str">
        <f>IF($A$72&lt;&gt;"ชั้น"&amp;'01.ข้อมูลเบื้องต้น'!$H$2,"",IF(VLOOKUP($A124,'02.คีย์เทอม1'!$A$10:$GL$59,136,FALSE)="","",VLOOKUP($A124,'02.คีย์เทอม1'!$A$10:$GL$59,136,FALSE)))</f>
        <v/>
      </c>
      <c r="S124" s="1333" t="str">
        <f>IF($A$72&lt;&gt;"ชั้น"&amp;'01.ข้อมูลเบื้องต้น'!$H$2,"",IF(VLOOKUP($A124,'02.คีย์เทอม1'!$A$10:$GL$59,141,FALSE)="","",VLOOKUP($A124,'02.คีย์เทอม1'!$A$10:$GL$59,141,FALSE)))</f>
        <v/>
      </c>
      <c r="T124" s="1333" t="str">
        <f>IF($A$72&lt;&gt;"ชั้น"&amp;'01.ข้อมูลเบื้องต้น'!$H$2,"",IF(VLOOKUP($A124,'02.คีย์เทอม1'!$A$10:$GL$59,146,FALSE)="","",VLOOKUP($A124,'02.คีย์เทอม1'!$A$10:$GL$59,146,FALSE)))</f>
        <v/>
      </c>
      <c r="U124" s="1333" t="str">
        <f>IF($A$72&lt;&gt;"ชั้น"&amp;'01.ข้อมูลเบื้องต้น'!$H$2,"",IF(VLOOKUP($A124,'02.คีย์เทอม1'!$A$10:$GL$59,151,FALSE)="","",VLOOKUP($A124,'02.คีย์เทอม1'!$A$10:$GL$59,151,FALSE)))</f>
        <v/>
      </c>
      <c r="V124" s="1333" t="str">
        <f>IF($A$72&lt;&gt;"ชั้น"&amp;'01.ข้อมูลเบื้องต้น'!$H$2,"",IF(VLOOKUP($A124,'02.คีย์เทอม1'!$A$10:$GL$59,156,FALSE)="","",VLOOKUP($A124,'02.คีย์เทอม1'!$A$10:$GL$59,156,FALSE)))</f>
        <v/>
      </c>
      <c r="W124" s="1333" t="str">
        <f>IF($A$72&lt;&gt;"ชั้น"&amp;'01.ข้อมูลเบื้องต้น'!$H$2,"",IF(VLOOKUP($A124,'02.คีย์เทอม1'!$A$10:$GL$59,161,FALSE)="","",VLOOKUP($A124,'02.คีย์เทอม1'!$A$10:$GL$59,161,FALSE)))</f>
        <v/>
      </c>
      <c r="X124" s="1333" t="str">
        <f>IF($A$72&lt;&gt;"ชั้น"&amp;'01.ข้อมูลเบื้องต้น'!$H$2,"",IF(VLOOKUP($A124,'02.คีย์เทอม1'!$A$10:$GL$59,166,FALSE)="","",VLOOKUP($A124,'02.คีย์เทอม1'!$A$10:$GL$59,166,FALSE)))</f>
        <v/>
      </c>
      <c r="Y124" s="1333" t="str">
        <f>IF($A$72&lt;&gt;"ชั้น"&amp;'01.ข้อมูลเบื้องต้น'!$H$2,"",IF(VLOOKUP($A124,'02.คีย์เทอม1'!$A$10:$GL$59,171,FALSE)="","",VLOOKUP($A124,'02.คีย์เทอม1'!$A$10:$GL$59,171,FALSE)))</f>
        <v/>
      </c>
      <c r="Z124" s="1333" t="str">
        <f>IF($A$72&lt;&gt;"ชั้น"&amp;'01.ข้อมูลเบื้องต้น'!$H$2,"",IF(VLOOKUP($A124,'02.คีย์เทอม1'!$A$10:$GL$59,176,FALSE)="","",VLOOKUP($A124,'02.คีย์เทอม1'!$A$10:$GL$59,176,FALSE)))</f>
        <v/>
      </c>
      <c r="AA124" s="1335" t="str">
        <f>IF($A$72&lt;&gt;"ชั้น"&amp;'01.ข้อมูลเบื้องต้น'!$H$2,"",IF(VLOOKUP($A124,'02.คีย์เทอม1'!$A$10:$GL$59,181,FALSE)="","",VLOOKUP($A124,'02.คีย์เทอม1'!$A$10:$GL$59,181,FALSE)))</f>
        <v/>
      </c>
    </row>
    <row r="125" spans="1:27" ht="16.8" customHeight="1">
      <c r="A125" s="1336">
        <v>47</v>
      </c>
      <c r="B125" s="1324" t="str">
        <f>IF('2.ชื่อนักเรียน'!C57="","",'2.ชื่อนักเรียน'!C57)</f>
        <v/>
      </c>
      <c r="C125" s="1313" t="str">
        <f>IF('2.ชื่อนักเรียน'!D57="","",'2.ชื่อนักเรียน'!D57)</f>
        <v/>
      </c>
      <c r="D125" s="1314" t="str">
        <f>IF($A$72&lt;&gt;"ชั้น"&amp;'01.ข้อมูลเบื้องต้น'!$H$2,"",IF(VLOOKUP($A125,'02.คีย์เทอม1'!$A$10:$GL$59,190,FALSE)="","",VLOOKUP($A125,'02.คีย์เทอม1'!$A$10:$GL$59,190,FALSE)))</f>
        <v/>
      </c>
      <c r="E125" s="1333" t="str">
        <f>IF($A$72&lt;&gt;"ชั้น"&amp;'01.ข้อมูลเบื้องต้น'!$H$2,"",IF(VLOOKUP($A125,'02.คีย์เทอม1'!$A$10:$GL$59,194,FALSE)="","",VLOOKUP($A125,'02.คีย์เทอม1'!$A$10:$GL$59,194,FALSE)))</f>
        <v/>
      </c>
      <c r="F125" s="1335" t="str">
        <f>IF($A$72&lt;&gt;"ชั้น"&amp;'01.ข้อมูลเบื้องต้น'!$H$2,"",IF(VLOOKUP($A125,'02.คีย์เทอม1'!$A$10:$GL$59,31,FALSE)="","",VLOOKUP($A125,'02.คีย์เทอม1'!$A$10:$GL$59,31,FALSE)))</f>
        <v/>
      </c>
      <c r="G125" s="1332" t="str">
        <f>IF($A$72&lt;&gt;"ชั้น"&amp;'01.ข้อมูลเบื้องต้น'!$H$2,"",IF(VLOOKUP($A125,'02.คีย์เทอม1'!$A$10:$GL$59,61,FALSE)="","",VLOOKUP($A125,'02.คีย์เทอม1'!$A$10:$GL$59,61,FALSE)))</f>
        <v/>
      </c>
      <c r="H125" s="1333" t="str">
        <f>IF($A$72&lt;&gt;"ชั้น"&amp;'01.ข้อมูลเบื้องต้น'!$H$2,"",IF(VLOOKUP($A125,'02.คีย์เทอม1'!$A$10:$GL$59,66,FALSE)="","",VLOOKUP($A125,'02.คีย์เทอม1'!$A$10:$GL$59,66,FALSE)))</f>
        <v/>
      </c>
      <c r="I125" s="1333" t="str">
        <f>IF($A$72&lt;&gt;"ชั้น"&amp;'01.ข้อมูลเบื้องต้น'!$H$2,"",IF(VLOOKUP($A125,'02.คีย์เทอม1'!$A$10:$GL$59,71,FALSE)="","",VLOOKUP($A125,'02.คีย์เทอม1'!$A$10:$GL$59,71,FALSE)))</f>
        <v/>
      </c>
      <c r="J125" s="1333" t="str">
        <f>IF($A$72&lt;&gt;"ชั้น"&amp;'01.ข้อมูลเบื้องต้น'!$H$2,"",IF(VLOOKUP($A125,'02.คีย์เทอม1'!$A$10:$GL$59,76,FALSE)="","",VLOOKUP($A125,'02.คีย์เทอม1'!$A$10:$GL$59,76,FALSE)))</f>
        <v/>
      </c>
      <c r="K125" s="1333" t="str">
        <f>IF($A$72&lt;&gt;"ชั้น"&amp;'01.ข้อมูลเบื้องต้น'!$H$2,"",IF(VLOOKUP($A125,'02.คีย์เทอม1'!$A$10:$GL$59,81,FALSE)="","",VLOOKUP($A125,'02.คีย์เทอม1'!$A$10:$GL$59,81,FALSE)))</f>
        <v/>
      </c>
      <c r="L125" s="1334" t="str">
        <f>IF($A$72&lt;&gt;"ชั้น"&amp;'01.ข้อมูลเบื้องต้น'!$H$2,"",IF(VLOOKUP($A125,'02.คีย์เทอม1'!$A$10:$GT$59,202,FALSE)="","",VLOOKUP($A125,'02.คีย์เทอม1'!$A$10:$GT$59,202,FALSE)))</f>
        <v/>
      </c>
      <c r="M125" s="1332" t="str">
        <f>IF($A$72&lt;&gt;"ชั้น"&amp;'01.ข้อมูลเบื้องต้น'!$H$2,"",IF(VLOOKUP($A125,'02.คีย์เทอม1'!$A$10:$GL$59,111,FALSE)="","",VLOOKUP($A125,'02.คีย์เทอม1'!$A$10:$GL$59,111,FALSE)))</f>
        <v/>
      </c>
      <c r="N125" s="1333" t="str">
        <f>IF($A$72&lt;&gt;"ชั้น"&amp;'01.ข้อมูลเบื้องต้น'!$H$2,"",IF(VLOOKUP($A125,'02.คีย์เทอม1'!$A$10:$GL$59,116,FALSE)="","",VLOOKUP($A125,'02.คีย์เทอม1'!$A$10:$GL$59,116,FALSE)))</f>
        <v/>
      </c>
      <c r="O125" s="1333" t="str">
        <f>IF($A$72&lt;&gt;"ชั้น"&amp;'01.ข้อมูลเบื้องต้น'!$H$2,"",IF(VLOOKUP($A125,'02.คีย์เทอม1'!$A$10:$GL$59,121,FALSE)="","",VLOOKUP($A125,'02.คีย์เทอม1'!$A$10:$GL$59,121,FALSE)))</f>
        <v/>
      </c>
      <c r="P125" s="1333" t="str">
        <f>IF($A$72&lt;&gt;"ชั้น"&amp;'01.ข้อมูลเบื้องต้น'!$H$2,"",IF(VLOOKUP($A125,'02.คีย์เทอม1'!$A$10:$GL$59,126,FALSE)="","",VLOOKUP($A125,'02.คีย์เทอม1'!$A$10:$GL$59,126,FALSE)))</f>
        <v/>
      </c>
      <c r="Q125" s="1333" t="str">
        <f>IF($A$72&lt;&gt;"ชั้น"&amp;'01.ข้อมูลเบื้องต้น'!$H$2,"",IF(VLOOKUP($A125,'02.คีย์เทอม1'!$A$10:$GL$59,131,FALSE)="","",VLOOKUP($A125,'02.คีย์เทอม1'!$A$10:$GL$59,131,FALSE)))</f>
        <v/>
      </c>
      <c r="R125" s="1333" t="str">
        <f>IF($A$72&lt;&gt;"ชั้น"&amp;'01.ข้อมูลเบื้องต้น'!$H$2,"",IF(VLOOKUP($A125,'02.คีย์เทอม1'!$A$10:$GL$59,136,FALSE)="","",VLOOKUP($A125,'02.คีย์เทอม1'!$A$10:$GL$59,136,FALSE)))</f>
        <v/>
      </c>
      <c r="S125" s="1333" t="str">
        <f>IF($A$72&lt;&gt;"ชั้น"&amp;'01.ข้อมูลเบื้องต้น'!$H$2,"",IF(VLOOKUP($A125,'02.คีย์เทอม1'!$A$10:$GL$59,141,FALSE)="","",VLOOKUP($A125,'02.คีย์เทอม1'!$A$10:$GL$59,141,FALSE)))</f>
        <v/>
      </c>
      <c r="T125" s="1333" t="str">
        <f>IF($A$72&lt;&gt;"ชั้น"&amp;'01.ข้อมูลเบื้องต้น'!$H$2,"",IF(VLOOKUP($A125,'02.คีย์เทอม1'!$A$10:$GL$59,146,FALSE)="","",VLOOKUP($A125,'02.คีย์เทอม1'!$A$10:$GL$59,146,FALSE)))</f>
        <v/>
      </c>
      <c r="U125" s="1333" t="str">
        <f>IF($A$72&lt;&gt;"ชั้น"&amp;'01.ข้อมูลเบื้องต้น'!$H$2,"",IF(VLOOKUP($A125,'02.คีย์เทอม1'!$A$10:$GL$59,151,FALSE)="","",VLOOKUP($A125,'02.คีย์เทอม1'!$A$10:$GL$59,151,FALSE)))</f>
        <v/>
      </c>
      <c r="V125" s="1333" t="str">
        <f>IF($A$72&lt;&gt;"ชั้น"&amp;'01.ข้อมูลเบื้องต้น'!$H$2,"",IF(VLOOKUP($A125,'02.คีย์เทอม1'!$A$10:$GL$59,156,FALSE)="","",VLOOKUP($A125,'02.คีย์เทอม1'!$A$10:$GL$59,156,FALSE)))</f>
        <v/>
      </c>
      <c r="W125" s="1333" t="str">
        <f>IF($A$72&lt;&gt;"ชั้น"&amp;'01.ข้อมูลเบื้องต้น'!$H$2,"",IF(VLOOKUP($A125,'02.คีย์เทอม1'!$A$10:$GL$59,161,FALSE)="","",VLOOKUP($A125,'02.คีย์เทอม1'!$A$10:$GL$59,161,FALSE)))</f>
        <v/>
      </c>
      <c r="X125" s="1333" t="str">
        <f>IF($A$72&lt;&gt;"ชั้น"&amp;'01.ข้อมูลเบื้องต้น'!$H$2,"",IF(VLOOKUP($A125,'02.คีย์เทอม1'!$A$10:$GL$59,166,FALSE)="","",VLOOKUP($A125,'02.คีย์เทอม1'!$A$10:$GL$59,166,FALSE)))</f>
        <v/>
      </c>
      <c r="Y125" s="1333" t="str">
        <f>IF($A$72&lt;&gt;"ชั้น"&amp;'01.ข้อมูลเบื้องต้น'!$H$2,"",IF(VLOOKUP($A125,'02.คีย์เทอม1'!$A$10:$GL$59,171,FALSE)="","",VLOOKUP($A125,'02.คีย์เทอม1'!$A$10:$GL$59,171,FALSE)))</f>
        <v/>
      </c>
      <c r="Z125" s="1333" t="str">
        <f>IF($A$72&lt;&gt;"ชั้น"&amp;'01.ข้อมูลเบื้องต้น'!$H$2,"",IF(VLOOKUP($A125,'02.คีย์เทอม1'!$A$10:$GL$59,176,FALSE)="","",VLOOKUP($A125,'02.คีย์เทอม1'!$A$10:$GL$59,176,FALSE)))</f>
        <v/>
      </c>
      <c r="AA125" s="1335" t="str">
        <f>IF($A$72&lt;&gt;"ชั้น"&amp;'01.ข้อมูลเบื้องต้น'!$H$2,"",IF(VLOOKUP($A125,'02.คีย์เทอม1'!$A$10:$GL$59,181,FALSE)="","",VLOOKUP($A125,'02.คีย์เทอม1'!$A$10:$GL$59,181,FALSE)))</f>
        <v/>
      </c>
    </row>
    <row r="126" spans="1:27" ht="16.8" customHeight="1">
      <c r="A126" s="1336">
        <v>48</v>
      </c>
      <c r="B126" s="1324" t="str">
        <f>IF('2.ชื่อนักเรียน'!C58="","",'2.ชื่อนักเรียน'!C58)</f>
        <v/>
      </c>
      <c r="C126" s="1313" t="str">
        <f>IF('2.ชื่อนักเรียน'!D58="","",'2.ชื่อนักเรียน'!D58)</f>
        <v/>
      </c>
      <c r="D126" s="1314" t="str">
        <f>IF($A$72&lt;&gt;"ชั้น"&amp;'01.ข้อมูลเบื้องต้น'!$H$2,"",IF(VLOOKUP($A126,'02.คีย์เทอม1'!$A$10:$GL$59,190,FALSE)="","",VLOOKUP($A126,'02.คีย์เทอม1'!$A$10:$GL$59,190,FALSE)))</f>
        <v/>
      </c>
      <c r="E126" s="1333" t="str">
        <f>IF($A$72&lt;&gt;"ชั้น"&amp;'01.ข้อมูลเบื้องต้น'!$H$2,"",IF(VLOOKUP($A126,'02.คีย์เทอม1'!$A$10:$GL$59,194,FALSE)="","",VLOOKUP($A126,'02.คีย์เทอม1'!$A$10:$GL$59,194,FALSE)))</f>
        <v/>
      </c>
      <c r="F126" s="1335" t="str">
        <f>IF($A$72&lt;&gt;"ชั้น"&amp;'01.ข้อมูลเบื้องต้น'!$H$2,"",IF(VLOOKUP($A126,'02.คีย์เทอม1'!$A$10:$GL$59,31,FALSE)="","",VLOOKUP($A126,'02.คีย์เทอม1'!$A$10:$GL$59,31,FALSE)))</f>
        <v/>
      </c>
      <c r="G126" s="1332" t="str">
        <f>IF($A$72&lt;&gt;"ชั้น"&amp;'01.ข้อมูลเบื้องต้น'!$H$2,"",IF(VLOOKUP($A126,'02.คีย์เทอม1'!$A$10:$GL$59,61,FALSE)="","",VLOOKUP($A126,'02.คีย์เทอม1'!$A$10:$GL$59,61,FALSE)))</f>
        <v/>
      </c>
      <c r="H126" s="1333" t="str">
        <f>IF($A$72&lt;&gt;"ชั้น"&amp;'01.ข้อมูลเบื้องต้น'!$H$2,"",IF(VLOOKUP($A126,'02.คีย์เทอม1'!$A$10:$GL$59,66,FALSE)="","",VLOOKUP($A126,'02.คีย์เทอม1'!$A$10:$GL$59,66,FALSE)))</f>
        <v/>
      </c>
      <c r="I126" s="1333" t="str">
        <f>IF($A$72&lt;&gt;"ชั้น"&amp;'01.ข้อมูลเบื้องต้น'!$H$2,"",IF(VLOOKUP($A126,'02.คีย์เทอม1'!$A$10:$GL$59,71,FALSE)="","",VLOOKUP($A126,'02.คีย์เทอม1'!$A$10:$GL$59,71,FALSE)))</f>
        <v/>
      </c>
      <c r="J126" s="1333" t="str">
        <f>IF($A$72&lt;&gt;"ชั้น"&amp;'01.ข้อมูลเบื้องต้น'!$H$2,"",IF(VLOOKUP($A126,'02.คีย์เทอม1'!$A$10:$GL$59,76,FALSE)="","",VLOOKUP($A126,'02.คีย์เทอม1'!$A$10:$GL$59,76,FALSE)))</f>
        <v/>
      </c>
      <c r="K126" s="1333" t="str">
        <f>IF($A$72&lt;&gt;"ชั้น"&amp;'01.ข้อมูลเบื้องต้น'!$H$2,"",IF(VLOOKUP($A126,'02.คีย์เทอม1'!$A$10:$GL$59,81,FALSE)="","",VLOOKUP($A126,'02.คีย์เทอม1'!$A$10:$GL$59,81,FALSE)))</f>
        <v/>
      </c>
      <c r="L126" s="1334" t="str">
        <f>IF($A$72&lt;&gt;"ชั้น"&amp;'01.ข้อมูลเบื้องต้น'!$H$2,"",IF(VLOOKUP($A126,'02.คีย์เทอม1'!$A$10:$GT$59,202,FALSE)="","",VLOOKUP($A126,'02.คีย์เทอม1'!$A$10:$GT$59,202,FALSE)))</f>
        <v/>
      </c>
      <c r="M126" s="1332" t="str">
        <f>IF($A$72&lt;&gt;"ชั้น"&amp;'01.ข้อมูลเบื้องต้น'!$H$2,"",IF(VLOOKUP($A126,'02.คีย์เทอม1'!$A$10:$GL$59,111,FALSE)="","",VLOOKUP($A126,'02.คีย์เทอม1'!$A$10:$GL$59,111,FALSE)))</f>
        <v/>
      </c>
      <c r="N126" s="1333" t="str">
        <f>IF($A$72&lt;&gt;"ชั้น"&amp;'01.ข้อมูลเบื้องต้น'!$H$2,"",IF(VLOOKUP($A126,'02.คีย์เทอม1'!$A$10:$GL$59,116,FALSE)="","",VLOOKUP($A126,'02.คีย์เทอม1'!$A$10:$GL$59,116,FALSE)))</f>
        <v/>
      </c>
      <c r="O126" s="1333" t="str">
        <f>IF($A$72&lt;&gt;"ชั้น"&amp;'01.ข้อมูลเบื้องต้น'!$H$2,"",IF(VLOOKUP($A126,'02.คีย์เทอม1'!$A$10:$GL$59,121,FALSE)="","",VLOOKUP($A126,'02.คีย์เทอม1'!$A$10:$GL$59,121,FALSE)))</f>
        <v/>
      </c>
      <c r="P126" s="1333" t="str">
        <f>IF($A$72&lt;&gt;"ชั้น"&amp;'01.ข้อมูลเบื้องต้น'!$H$2,"",IF(VLOOKUP($A126,'02.คีย์เทอม1'!$A$10:$GL$59,126,FALSE)="","",VLOOKUP($A126,'02.คีย์เทอม1'!$A$10:$GL$59,126,FALSE)))</f>
        <v/>
      </c>
      <c r="Q126" s="1333" t="str">
        <f>IF($A$72&lt;&gt;"ชั้น"&amp;'01.ข้อมูลเบื้องต้น'!$H$2,"",IF(VLOOKUP($A126,'02.คีย์เทอม1'!$A$10:$GL$59,131,FALSE)="","",VLOOKUP($A126,'02.คีย์เทอม1'!$A$10:$GL$59,131,FALSE)))</f>
        <v/>
      </c>
      <c r="R126" s="1333" t="str">
        <f>IF($A$72&lt;&gt;"ชั้น"&amp;'01.ข้อมูลเบื้องต้น'!$H$2,"",IF(VLOOKUP($A126,'02.คีย์เทอม1'!$A$10:$GL$59,136,FALSE)="","",VLOOKUP($A126,'02.คีย์เทอม1'!$A$10:$GL$59,136,FALSE)))</f>
        <v/>
      </c>
      <c r="S126" s="1333" t="str">
        <f>IF($A$72&lt;&gt;"ชั้น"&amp;'01.ข้อมูลเบื้องต้น'!$H$2,"",IF(VLOOKUP($A126,'02.คีย์เทอม1'!$A$10:$GL$59,141,FALSE)="","",VLOOKUP($A126,'02.คีย์เทอม1'!$A$10:$GL$59,141,FALSE)))</f>
        <v/>
      </c>
      <c r="T126" s="1333" t="str">
        <f>IF($A$72&lt;&gt;"ชั้น"&amp;'01.ข้อมูลเบื้องต้น'!$H$2,"",IF(VLOOKUP($A126,'02.คีย์เทอม1'!$A$10:$GL$59,146,FALSE)="","",VLOOKUP($A126,'02.คีย์เทอม1'!$A$10:$GL$59,146,FALSE)))</f>
        <v/>
      </c>
      <c r="U126" s="1333" t="str">
        <f>IF($A$72&lt;&gt;"ชั้น"&amp;'01.ข้อมูลเบื้องต้น'!$H$2,"",IF(VLOOKUP($A126,'02.คีย์เทอม1'!$A$10:$GL$59,151,FALSE)="","",VLOOKUP($A126,'02.คีย์เทอม1'!$A$10:$GL$59,151,FALSE)))</f>
        <v/>
      </c>
      <c r="V126" s="1333" t="str">
        <f>IF($A$72&lt;&gt;"ชั้น"&amp;'01.ข้อมูลเบื้องต้น'!$H$2,"",IF(VLOOKUP($A126,'02.คีย์เทอม1'!$A$10:$GL$59,156,FALSE)="","",VLOOKUP($A126,'02.คีย์เทอม1'!$A$10:$GL$59,156,FALSE)))</f>
        <v/>
      </c>
      <c r="W126" s="1333" t="str">
        <f>IF($A$72&lt;&gt;"ชั้น"&amp;'01.ข้อมูลเบื้องต้น'!$H$2,"",IF(VLOOKUP($A126,'02.คีย์เทอม1'!$A$10:$GL$59,161,FALSE)="","",VLOOKUP($A126,'02.คีย์เทอม1'!$A$10:$GL$59,161,FALSE)))</f>
        <v/>
      </c>
      <c r="X126" s="1333" t="str">
        <f>IF($A$72&lt;&gt;"ชั้น"&amp;'01.ข้อมูลเบื้องต้น'!$H$2,"",IF(VLOOKUP($A126,'02.คีย์เทอม1'!$A$10:$GL$59,166,FALSE)="","",VLOOKUP($A126,'02.คีย์เทอม1'!$A$10:$GL$59,166,FALSE)))</f>
        <v/>
      </c>
      <c r="Y126" s="1333" t="str">
        <f>IF($A$72&lt;&gt;"ชั้น"&amp;'01.ข้อมูลเบื้องต้น'!$H$2,"",IF(VLOOKUP($A126,'02.คีย์เทอม1'!$A$10:$GL$59,171,FALSE)="","",VLOOKUP($A126,'02.คีย์เทอม1'!$A$10:$GL$59,171,FALSE)))</f>
        <v/>
      </c>
      <c r="Z126" s="1333" t="str">
        <f>IF($A$72&lt;&gt;"ชั้น"&amp;'01.ข้อมูลเบื้องต้น'!$H$2,"",IF(VLOOKUP($A126,'02.คีย์เทอม1'!$A$10:$GL$59,176,FALSE)="","",VLOOKUP($A126,'02.คีย์เทอม1'!$A$10:$GL$59,176,FALSE)))</f>
        <v/>
      </c>
      <c r="AA126" s="1335" t="str">
        <f>IF($A$72&lt;&gt;"ชั้น"&amp;'01.ข้อมูลเบื้องต้น'!$H$2,"",IF(VLOOKUP($A126,'02.คีย์เทอม1'!$A$10:$GL$59,181,FALSE)="","",VLOOKUP($A126,'02.คีย์เทอม1'!$A$10:$GL$59,181,FALSE)))</f>
        <v/>
      </c>
    </row>
    <row r="127" spans="1:27" ht="16.8" customHeight="1">
      <c r="A127" s="1336">
        <v>49</v>
      </c>
      <c r="B127" s="1324" t="str">
        <f>IF('2.ชื่อนักเรียน'!C59="","",'2.ชื่อนักเรียน'!C59)</f>
        <v/>
      </c>
      <c r="C127" s="1313" t="str">
        <f>IF('2.ชื่อนักเรียน'!D59="","",'2.ชื่อนักเรียน'!D59)</f>
        <v/>
      </c>
      <c r="D127" s="1314" t="str">
        <f>IF($A$72&lt;&gt;"ชั้น"&amp;'01.ข้อมูลเบื้องต้น'!$H$2,"",IF(VLOOKUP($A127,'02.คีย์เทอม1'!$A$10:$GL$59,190,FALSE)="","",VLOOKUP($A127,'02.คีย์เทอม1'!$A$10:$GL$59,190,FALSE)))</f>
        <v/>
      </c>
      <c r="E127" s="1333" t="str">
        <f>IF($A$72&lt;&gt;"ชั้น"&amp;'01.ข้อมูลเบื้องต้น'!$H$2,"",IF(VLOOKUP($A127,'02.คีย์เทอม1'!$A$10:$GL$59,194,FALSE)="","",VLOOKUP($A127,'02.คีย์เทอม1'!$A$10:$GL$59,194,FALSE)))</f>
        <v/>
      </c>
      <c r="F127" s="1335" t="str">
        <f>IF($A$72&lt;&gt;"ชั้น"&amp;'01.ข้อมูลเบื้องต้น'!$H$2,"",IF(VLOOKUP($A127,'02.คีย์เทอม1'!$A$10:$GL$59,31,FALSE)="","",VLOOKUP($A127,'02.คีย์เทอม1'!$A$10:$GL$59,31,FALSE)))</f>
        <v/>
      </c>
      <c r="G127" s="1332" t="str">
        <f>IF($A$72&lt;&gt;"ชั้น"&amp;'01.ข้อมูลเบื้องต้น'!$H$2,"",IF(VLOOKUP($A127,'02.คีย์เทอม1'!$A$10:$GL$59,61,FALSE)="","",VLOOKUP($A127,'02.คีย์เทอม1'!$A$10:$GL$59,61,FALSE)))</f>
        <v/>
      </c>
      <c r="H127" s="1333" t="str">
        <f>IF($A$72&lt;&gt;"ชั้น"&amp;'01.ข้อมูลเบื้องต้น'!$H$2,"",IF(VLOOKUP($A127,'02.คีย์เทอม1'!$A$10:$GL$59,66,FALSE)="","",VLOOKUP($A127,'02.คีย์เทอม1'!$A$10:$GL$59,66,FALSE)))</f>
        <v/>
      </c>
      <c r="I127" s="1333" t="str">
        <f>IF($A$72&lt;&gt;"ชั้น"&amp;'01.ข้อมูลเบื้องต้น'!$H$2,"",IF(VLOOKUP($A127,'02.คีย์เทอม1'!$A$10:$GL$59,71,FALSE)="","",VLOOKUP($A127,'02.คีย์เทอม1'!$A$10:$GL$59,71,FALSE)))</f>
        <v/>
      </c>
      <c r="J127" s="1333" t="str">
        <f>IF($A$72&lt;&gt;"ชั้น"&amp;'01.ข้อมูลเบื้องต้น'!$H$2,"",IF(VLOOKUP($A127,'02.คีย์เทอม1'!$A$10:$GL$59,76,FALSE)="","",VLOOKUP($A127,'02.คีย์เทอม1'!$A$10:$GL$59,76,FALSE)))</f>
        <v/>
      </c>
      <c r="K127" s="1333" t="str">
        <f>IF($A$72&lt;&gt;"ชั้น"&amp;'01.ข้อมูลเบื้องต้น'!$H$2,"",IF(VLOOKUP($A127,'02.คีย์เทอม1'!$A$10:$GL$59,81,FALSE)="","",VLOOKUP($A127,'02.คีย์เทอม1'!$A$10:$GL$59,81,FALSE)))</f>
        <v/>
      </c>
      <c r="L127" s="1334" t="str">
        <f>IF($A$72&lt;&gt;"ชั้น"&amp;'01.ข้อมูลเบื้องต้น'!$H$2,"",IF(VLOOKUP($A127,'02.คีย์เทอม1'!$A$10:$GT$59,202,FALSE)="","",VLOOKUP($A127,'02.คีย์เทอม1'!$A$10:$GT$59,202,FALSE)))</f>
        <v/>
      </c>
      <c r="M127" s="1332" t="str">
        <f>IF($A$72&lt;&gt;"ชั้น"&amp;'01.ข้อมูลเบื้องต้น'!$H$2,"",IF(VLOOKUP($A127,'02.คีย์เทอม1'!$A$10:$GL$59,111,FALSE)="","",VLOOKUP($A127,'02.คีย์เทอม1'!$A$10:$GL$59,111,FALSE)))</f>
        <v/>
      </c>
      <c r="N127" s="1333" t="str">
        <f>IF($A$72&lt;&gt;"ชั้น"&amp;'01.ข้อมูลเบื้องต้น'!$H$2,"",IF(VLOOKUP($A127,'02.คีย์เทอม1'!$A$10:$GL$59,116,FALSE)="","",VLOOKUP($A127,'02.คีย์เทอม1'!$A$10:$GL$59,116,FALSE)))</f>
        <v/>
      </c>
      <c r="O127" s="1333" t="str">
        <f>IF($A$72&lt;&gt;"ชั้น"&amp;'01.ข้อมูลเบื้องต้น'!$H$2,"",IF(VLOOKUP($A127,'02.คีย์เทอม1'!$A$10:$GL$59,121,FALSE)="","",VLOOKUP($A127,'02.คีย์เทอม1'!$A$10:$GL$59,121,FALSE)))</f>
        <v/>
      </c>
      <c r="P127" s="1333" t="str">
        <f>IF($A$72&lt;&gt;"ชั้น"&amp;'01.ข้อมูลเบื้องต้น'!$H$2,"",IF(VLOOKUP($A127,'02.คีย์เทอม1'!$A$10:$GL$59,126,FALSE)="","",VLOOKUP($A127,'02.คีย์เทอม1'!$A$10:$GL$59,126,FALSE)))</f>
        <v/>
      </c>
      <c r="Q127" s="1333" t="str">
        <f>IF($A$72&lt;&gt;"ชั้น"&amp;'01.ข้อมูลเบื้องต้น'!$H$2,"",IF(VLOOKUP($A127,'02.คีย์เทอม1'!$A$10:$GL$59,131,FALSE)="","",VLOOKUP($A127,'02.คีย์เทอม1'!$A$10:$GL$59,131,FALSE)))</f>
        <v/>
      </c>
      <c r="R127" s="1333" t="str">
        <f>IF($A$72&lt;&gt;"ชั้น"&amp;'01.ข้อมูลเบื้องต้น'!$H$2,"",IF(VLOOKUP($A127,'02.คีย์เทอม1'!$A$10:$GL$59,136,FALSE)="","",VLOOKUP($A127,'02.คีย์เทอม1'!$A$10:$GL$59,136,FALSE)))</f>
        <v/>
      </c>
      <c r="S127" s="1333" t="str">
        <f>IF($A$72&lt;&gt;"ชั้น"&amp;'01.ข้อมูลเบื้องต้น'!$H$2,"",IF(VLOOKUP($A127,'02.คีย์เทอม1'!$A$10:$GL$59,141,FALSE)="","",VLOOKUP($A127,'02.คีย์เทอม1'!$A$10:$GL$59,141,FALSE)))</f>
        <v/>
      </c>
      <c r="T127" s="1333" t="str">
        <f>IF($A$72&lt;&gt;"ชั้น"&amp;'01.ข้อมูลเบื้องต้น'!$H$2,"",IF(VLOOKUP($A127,'02.คีย์เทอม1'!$A$10:$GL$59,146,FALSE)="","",VLOOKUP($A127,'02.คีย์เทอม1'!$A$10:$GL$59,146,FALSE)))</f>
        <v/>
      </c>
      <c r="U127" s="1333" t="str">
        <f>IF($A$72&lt;&gt;"ชั้น"&amp;'01.ข้อมูลเบื้องต้น'!$H$2,"",IF(VLOOKUP($A127,'02.คีย์เทอม1'!$A$10:$GL$59,151,FALSE)="","",VLOOKUP($A127,'02.คีย์เทอม1'!$A$10:$GL$59,151,FALSE)))</f>
        <v/>
      </c>
      <c r="V127" s="1333" t="str">
        <f>IF($A$72&lt;&gt;"ชั้น"&amp;'01.ข้อมูลเบื้องต้น'!$H$2,"",IF(VLOOKUP($A127,'02.คีย์เทอม1'!$A$10:$GL$59,156,FALSE)="","",VLOOKUP($A127,'02.คีย์เทอม1'!$A$10:$GL$59,156,FALSE)))</f>
        <v/>
      </c>
      <c r="W127" s="1333" t="str">
        <f>IF($A$72&lt;&gt;"ชั้น"&amp;'01.ข้อมูลเบื้องต้น'!$H$2,"",IF(VLOOKUP($A127,'02.คีย์เทอม1'!$A$10:$GL$59,161,FALSE)="","",VLOOKUP($A127,'02.คีย์เทอม1'!$A$10:$GL$59,161,FALSE)))</f>
        <v/>
      </c>
      <c r="X127" s="1333" t="str">
        <f>IF($A$72&lt;&gt;"ชั้น"&amp;'01.ข้อมูลเบื้องต้น'!$H$2,"",IF(VLOOKUP($A127,'02.คีย์เทอม1'!$A$10:$GL$59,166,FALSE)="","",VLOOKUP($A127,'02.คีย์เทอม1'!$A$10:$GL$59,166,FALSE)))</f>
        <v/>
      </c>
      <c r="Y127" s="1333" t="str">
        <f>IF($A$72&lt;&gt;"ชั้น"&amp;'01.ข้อมูลเบื้องต้น'!$H$2,"",IF(VLOOKUP($A127,'02.คีย์เทอม1'!$A$10:$GL$59,171,FALSE)="","",VLOOKUP($A127,'02.คีย์เทอม1'!$A$10:$GL$59,171,FALSE)))</f>
        <v/>
      </c>
      <c r="Z127" s="1333" t="str">
        <f>IF($A$72&lt;&gt;"ชั้น"&amp;'01.ข้อมูลเบื้องต้น'!$H$2,"",IF(VLOOKUP($A127,'02.คีย์เทอม1'!$A$10:$GL$59,176,FALSE)="","",VLOOKUP($A127,'02.คีย์เทอม1'!$A$10:$GL$59,176,FALSE)))</f>
        <v/>
      </c>
      <c r="AA127" s="1335" t="str">
        <f>IF($A$72&lt;&gt;"ชั้น"&amp;'01.ข้อมูลเบื้องต้น'!$H$2,"",IF(VLOOKUP($A127,'02.คีย์เทอม1'!$A$10:$GL$59,181,FALSE)="","",VLOOKUP($A127,'02.คีย์เทอม1'!$A$10:$GL$59,181,FALSE)))</f>
        <v/>
      </c>
    </row>
    <row r="128" spans="1:27" ht="16.8" customHeight="1" thickBot="1">
      <c r="A128" s="1337">
        <v>50</v>
      </c>
      <c r="B128" s="1338" t="str">
        <f>IF('2.ชื่อนักเรียน'!C60="","",'2.ชื่อนักเรียน'!C60)</f>
        <v/>
      </c>
      <c r="C128" s="1424" t="str">
        <f>IF('2.ชื่อนักเรียน'!D60="","",'2.ชื่อนักเรียน'!D60)</f>
        <v/>
      </c>
      <c r="D128" s="1340" t="str">
        <f>IF($A$72&lt;&gt;"ชั้น"&amp;'01.ข้อมูลเบื้องต้น'!$H$2,"",IF(VLOOKUP($A128,'02.คีย์เทอม1'!$A$10:$GL$59,190,FALSE)="","",VLOOKUP($A128,'02.คีย์เทอม1'!$A$10:$GL$59,190,FALSE)))</f>
        <v/>
      </c>
      <c r="E128" s="1343" t="str">
        <f>IF($A$72&lt;&gt;"ชั้น"&amp;'01.ข้อมูลเบื้องต้น'!$H$2,"",IF(VLOOKUP($A128,'02.คีย์เทอม1'!$A$10:$GL$59,194,FALSE)="","",VLOOKUP($A128,'02.คีย์เทอม1'!$A$10:$GL$59,194,FALSE)))</f>
        <v/>
      </c>
      <c r="F128" s="1346" t="str">
        <f>IF($A$72&lt;&gt;"ชั้น"&amp;'01.ข้อมูลเบื้องต้น'!$H$2,"",IF(VLOOKUP($A128,'02.คีย์เทอม1'!$A$10:$GL$59,31,FALSE)="","",VLOOKUP($A128,'02.คีย์เทอม1'!$A$10:$GL$59,31,FALSE)))</f>
        <v/>
      </c>
      <c r="G128" s="1342" t="str">
        <f>IF($A$72&lt;&gt;"ชั้น"&amp;'01.ข้อมูลเบื้องต้น'!$H$2,"",IF(VLOOKUP($A128,'02.คีย์เทอม1'!$A$10:$GL$59,61,FALSE)="","",VLOOKUP($A128,'02.คีย์เทอม1'!$A$10:$GL$59,61,FALSE)))</f>
        <v/>
      </c>
      <c r="H128" s="1343" t="str">
        <f>IF($A$72&lt;&gt;"ชั้น"&amp;'01.ข้อมูลเบื้องต้น'!$H$2,"",IF(VLOOKUP($A128,'02.คีย์เทอม1'!$A$10:$GL$59,66,FALSE)="","",VLOOKUP($A128,'02.คีย์เทอม1'!$A$10:$GL$59,66,FALSE)))</f>
        <v/>
      </c>
      <c r="I128" s="1343" t="str">
        <f>IF($A$72&lt;&gt;"ชั้น"&amp;'01.ข้อมูลเบื้องต้น'!$H$2,"",IF(VLOOKUP($A128,'02.คีย์เทอม1'!$A$10:$GL$59,71,FALSE)="","",VLOOKUP($A128,'02.คีย์เทอม1'!$A$10:$GL$59,71,FALSE)))</f>
        <v/>
      </c>
      <c r="J128" s="1343" t="str">
        <f>IF($A$72&lt;&gt;"ชั้น"&amp;'01.ข้อมูลเบื้องต้น'!$H$2,"",IF(VLOOKUP($A128,'02.คีย์เทอม1'!$A$10:$GL$59,76,FALSE)="","",VLOOKUP($A128,'02.คีย์เทอม1'!$A$10:$GL$59,76,FALSE)))</f>
        <v/>
      </c>
      <c r="K128" s="1343" t="str">
        <f>IF($A$72&lt;&gt;"ชั้น"&amp;'01.ข้อมูลเบื้องต้น'!$H$2,"",IF(VLOOKUP($A128,'02.คีย์เทอม1'!$A$10:$GL$59,81,FALSE)="","",VLOOKUP($A128,'02.คีย์เทอม1'!$A$10:$GL$59,81,FALSE)))</f>
        <v/>
      </c>
      <c r="L128" s="1345" t="str">
        <f>IF($A$72&lt;&gt;"ชั้น"&amp;'01.ข้อมูลเบื้องต้น'!$H$2,"",IF(VLOOKUP($A128,'02.คีย์เทอม1'!$A$10:$GT$59,202,FALSE)="","",VLOOKUP($A128,'02.คีย์เทอม1'!$A$10:$GT$59,202,FALSE)))</f>
        <v/>
      </c>
      <c r="M128" s="1342" t="str">
        <f>IF($A$72&lt;&gt;"ชั้น"&amp;'01.ข้อมูลเบื้องต้น'!$H$2,"",IF(VLOOKUP($A128,'02.คีย์เทอม1'!$A$10:$GL$59,111,FALSE)="","",VLOOKUP($A128,'02.คีย์เทอม1'!$A$10:$GL$59,111,FALSE)))</f>
        <v/>
      </c>
      <c r="N128" s="1343" t="str">
        <f>IF($A$72&lt;&gt;"ชั้น"&amp;'01.ข้อมูลเบื้องต้น'!$H$2,"",IF(VLOOKUP($A128,'02.คีย์เทอม1'!$A$10:$GL$59,116,FALSE)="","",VLOOKUP($A128,'02.คีย์เทอม1'!$A$10:$GL$59,116,FALSE)))</f>
        <v/>
      </c>
      <c r="O128" s="1343" t="str">
        <f>IF($A$72&lt;&gt;"ชั้น"&amp;'01.ข้อมูลเบื้องต้น'!$H$2,"",IF(VLOOKUP($A128,'02.คีย์เทอม1'!$A$10:$GL$59,121,FALSE)="","",VLOOKUP($A128,'02.คีย์เทอม1'!$A$10:$GL$59,121,FALSE)))</f>
        <v/>
      </c>
      <c r="P128" s="1343" t="str">
        <f>IF($A$72&lt;&gt;"ชั้น"&amp;'01.ข้อมูลเบื้องต้น'!$H$2,"",IF(VLOOKUP($A128,'02.คีย์เทอม1'!$A$10:$GL$59,126,FALSE)="","",VLOOKUP($A128,'02.คีย์เทอม1'!$A$10:$GL$59,126,FALSE)))</f>
        <v/>
      </c>
      <c r="Q128" s="1343" t="str">
        <f>IF($A$72&lt;&gt;"ชั้น"&amp;'01.ข้อมูลเบื้องต้น'!$H$2,"",IF(VLOOKUP($A128,'02.คีย์เทอม1'!$A$10:$GL$59,131,FALSE)="","",VLOOKUP($A128,'02.คีย์เทอม1'!$A$10:$GL$59,131,FALSE)))</f>
        <v/>
      </c>
      <c r="R128" s="1343" t="str">
        <f>IF($A$72&lt;&gt;"ชั้น"&amp;'01.ข้อมูลเบื้องต้น'!$H$2,"",IF(VLOOKUP($A128,'02.คีย์เทอม1'!$A$10:$GL$59,136,FALSE)="","",VLOOKUP($A128,'02.คีย์เทอม1'!$A$10:$GL$59,136,FALSE)))</f>
        <v/>
      </c>
      <c r="S128" s="1343" t="str">
        <f>IF($A$72&lt;&gt;"ชั้น"&amp;'01.ข้อมูลเบื้องต้น'!$H$2,"",IF(VLOOKUP($A128,'02.คีย์เทอม1'!$A$10:$GL$59,141,FALSE)="","",VLOOKUP($A128,'02.คีย์เทอม1'!$A$10:$GL$59,141,FALSE)))</f>
        <v/>
      </c>
      <c r="T128" s="1343" t="str">
        <f>IF($A$72&lt;&gt;"ชั้น"&amp;'01.ข้อมูลเบื้องต้น'!$H$2,"",IF(VLOOKUP($A128,'02.คีย์เทอม1'!$A$10:$GL$59,146,FALSE)="","",VLOOKUP($A128,'02.คีย์เทอม1'!$A$10:$GL$59,146,FALSE)))</f>
        <v/>
      </c>
      <c r="U128" s="1343" t="str">
        <f>IF($A$72&lt;&gt;"ชั้น"&amp;'01.ข้อมูลเบื้องต้น'!$H$2,"",IF(VLOOKUP($A128,'02.คีย์เทอม1'!$A$10:$GL$59,151,FALSE)="","",VLOOKUP($A128,'02.คีย์เทอม1'!$A$10:$GL$59,151,FALSE)))</f>
        <v/>
      </c>
      <c r="V128" s="1343" t="str">
        <f>IF($A$72&lt;&gt;"ชั้น"&amp;'01.ข้อมูลเบื้องต้น'!$H$2,"",IF(VLOOKUP($A128,'02.คีย์เทอม1'!$A$10:$GL$59,156,FALSE)="","",VLOOKUP($A128,'02.คีย์เทอม1'!$A$10:$GL$59,156,FALSE)))</f>
        <v/>
      </c>
      <c r="W128" s="1343" t="str">
        <f>IF($A$72&lt;&gt;"ชั้น"&amp;'01.ข้อมูลเบื้องต้น'!$H$2,"",IF(VLOOKUP($A128,'02.คีย์เทอม1'!$A$10:$GL$59,161,FALSE)="","",VLOOKUP($A128,'02.คีย์เทอม1'!$A$10:$GL$59,161,FALSE)))</f>
        <v/>
      </c>
      <c r="X128" s="1343" t="str">
        <f>IF($A$72&lt;&gt;"ชั้น"&amp;'01.ข้อมูลเบื้องต้น'!$H$2,"",IF(VLOOKUP($A128,'02.คีย์เทอม1'!$A$10:$GL$59,166,FALSE)="","",VLOOKUP($A128,'02.คีย์เทอม1'!$A$10:$GL$59,166,FALSE)))</f>
        <v/>
      </c>
      <c r="Y128" s="1343" t="str">
        <f>IF($A$72&lt;&gt;"ชั้น"&amp;'01.ข้อมูลเบื้องต้น'!$H$2,"",IF(VLOOKUP($A128,'02.คีย์เทอม1'!$A$10:$GL$59,171,FALSE)="","",VLOOKUP($A128,'02.คีย์เทอม1'!$A$10:$GL$59,171,FALSE)))</f>
        <v/>
      </c>
      <c r="Z128" s="1343" t="str">
        <f>IF($A$72&lt;&gt;"ชั้น"&amp;'01.ข้อมูลเบื้องต้น'!$H$2,"",IF(VLOOKUP($A128,'02.คีย์เทอม1'!$A$10:$GL$59,176,FALSE)="","",VLOOKUP($A128,'02.คีย์เทอม1'!$A$10:$GL$59,176,FALSE)))</f>
        <v/>
      </c>
      <c r="AA128" s="1346" t="str">
        <f>IF($A$72&lt;&gt;"ชั้น"&amp;'01.ข้อมูลเบื้องต้น'!$H$2,"",IF(VLOOKUP($A128,'02.คีย์เทอม1'!$A$10:$GL$59,181,FALSE)="","",VLOOKUP($A128,'02.คีย์เทอม1'!$A$10:$GL$59,181,FALSE)))</f>
        <v/>
      </c>
    </row>
    <row r="129" spans="1:27" ht="16.8" hidden="1" customHeight="1">
      <c r="A129" s="1454" t="s">
        <v>5</v>
      </c>
      <c r="B129" s="1455"/>
      <c r="C129" s="1456"/>
      <c r="D129" s="1431" t="str">
        <f t="shared" ref="D129:F129" si="4">IF(SUM(D79:D128)=0,"",SUM(D79:D128))</f>
        <v/>
      </c>
      <c r="E129" s="1431" t="str">
        <f t="shared" si="4"/>
        <v/>
      </c>
      <c r="F129" s="1431" t="str">
        <f t="shared" si="4"/>
        <v/>
      </c>
      <c r="G129" s="1431" t="str">
        <f t="shared" ref="G129:K129" si="5">IF(SUM(G79:G128)=0,"",SUM(G79:G128))</f>
        <v/>
      </c>
      <c r="H129" s="1431" t="str">
        <f t="shared" si="5"/>
        <v/>
      </c>
      <c r="I129" s="1431" t="str">
        <f t="shared" si="5"/>
        <v/>
      </c>
      <c r="J129" s="1431" t="str">
        <f t="shared" si="5"/>
        <v/>
      </c>
      <c r="K129" s="1431" t="str">
        <f t="shared" si="5"/>
        <v/>
      </c>
      <c r="L129" s="1432"/>
      <c r="M129" s="1367"/>
      <c r="N129" s="1368"/>
      <c r="O129" s="1368"/>
      <c r="P129" s="1368"/>
      <c r="Q129" s="1368"/>
      <c r="R129" s="1368"/>
      <c r="S129" s="1368"/>
      <c r="T129" s="1368"/>
      <c r="U129" s="1368"/>
      <c r="V129" s="1368"/>
      <c r="W129" s="1368"/>
      <c r="X129" s="1368"/>
      <c r="Y129" s="1368"/>
      <c r="Z129" s="1368"/>
      <c r="AA129" s="1369"/>
    </row>
    <row r="130" spans="1:27" ht="16.8" hidden="1" customHeight="1">
      <c r="A130" s="1457" t="s">
        <v>70</v>
      </c>
      <c r="B130" s="1458"/>
      <c r="C130" s="1459"/>
      <c r="D130" s="1373" t="str">
        <f t="shared" ref="D130:F130" si="6">IF(D129="","",MIN(D79:D128))</f>
        <v/>
      </c>
      <c r="E130" s="1373" t="str">
        <f t="shared" si="6"/>
        <v/>
      </c>
      <c r="F130" s="1373" t="str">
        <f t="shared" si="6"/>
        <v/>
      </c>
      <c r="G130" s="1373" t="str">
        <f t="shared" ref="G130:K130" si="7">IF(G129="","",MIN(G79:G128))</f>
        <v/>
      </c>
      <c r="H130" s="1373" t="str">
        <f t="shared" si="7"/>
        <v/>
      </c>
      <c r="I130" s="1373" t="str">
        <f t="shared" si="7"/>
        <v/>
      </c>
      <c r="J130" s="1373" t="str">
        <f t="shared" si="7"/>
        <v/>
      </c>
      <c r="K130" s="1373" t="str">
        <f t="shared" si="7"/>
        <v/>
      </c>
      <c r="L130" s="1374"/>
      <c r="M130" s="1376"/>
      <c r="N130" s="1377"/>
      <c r="O130" s="1377"/>
      <c r="P130" s="1377"/>
      <c r="Q130" s="1377"/>
      <c r="R130" s="1377"/>
      <c r="S130" s="1377"/>
      <c r="T130" s="1377"/>
      <c r="U130" s="1377"/>
      <c r="V130" s="1377"/>
      <c r="W130" s="1377"/>
      <c r="X130" s="1377"/>
      <c r="Y130" s="1377"/>
      <c r="Z130" s="1377"/>
      <c r="AA130" s="1378"/>
    </row>
    <row r="131" spans="1:27" ht="16.8" hidden="1" customHeight="1">
      <c r="A131" s="1457" t="s">
        <v>71</v>
      </c>
      <c r="B131" s="1458"/>
      <c r="C131" s="1459"/>
      <c r="D131" s="1373" t="str">
        <f t="shared" ref="D131:F131" si="8">IF(D129="","",MAX(D79:D128))</f>
        <v/>
      </c>
      <c r="E131" s="1373" t="str">
        <f t="shared" si="8"/>
        <v/>
      </c>
      <c r="F131" s="1373" t="str">
        <f t="shared" si="8"/>
        <v/>
      </c>
      <c r="G131" s="1373" t="str">
        <f t="shared" ref="G131:K131" si="9">IF(G129="","",MAX(G79:G128))</f>
        <v/>
      </c>
      <c r="H131" s="1373" t="str">
        <f t="shared" si="9"/>
        <v/>
      </c>
      <c r="I131" s="1373" t="str">
        <f t="shared" si="9"/>
        <v/>
      </c>
      <c r="J131" s="1373" t="str">
        <f t="shared" si="9"/>
        <v/>
      </c>
      <c r="K131" s="1373" t="str">
        <f t="shared" si="9"/>
        <v/>
      </c>
      <c r="L131" s="1374"/>
      <c r="M131" s="1376"/>
      <c r="N131" s="1377"/>
      <c r="O131" s="1377"/>
      <c r="P131" s="1377"/>
      <c r="Q131" s="1377"/>
      <c r="R131" s="1377"/>
      <c r="S131" s="1377"/>
      <c r="T131" s="1377"/>
      <c r="U131" s="1377"/>
      <c r="V131" s="1377"/>
      <c r="W131" s="1377"/>
      <c r="X131" s="1377"/>
      <c r="Y131" s="1377"/>
      <c r="Z131" s="1377"/>
      <c r="AA131" s="1378"/>
    </row>
    <row r="132" spans="1:27" ht="16.8" hidden="1" customHeight="1" thickBot="1">
      <c r="A132" s="1460" t="s">
        <v>549</v>
      </c>
      <c r="B132" s="1461"/>
      <c r="C132" s="1462"/>
      <c r="D132" s="1385" t="str">
        <f t="shared" ref="D132:F132" si="10">IF(D129="","",AVERAGE(D79:D128))</f>
        <v/>
      </c>
      <c r="E132" s="1388" t="str">
        <f t="shared" si="10"/>
        <v/>
      </c>
      <c r="F132" s="1388" t="str">
        <f t="shared" si="10"/>
        <v/>
      </c>
      <c r="G132" s="1449" t="str">
        <f t="shared" ref="G132:K132" si="11">IF(G129="","",AVERAGE(G79:G128))</f>
        <v/>
      </c>
      <c r="H132" s="1388" t="str">
        <f t="shared" si="11"/>
        <v/>
      </c>
      <c r="I132" s="1388" t="str">
        <f t="shared" si="11"/>
        <v/>
      </c>
      <c r="J132" s="1388" t="str">
        <f t="shared" si="11"/>
        <v/>
      </c>
      <c r="K132" s="1388" t="str">
        <f t="shared" si="11"/>
        <v/>
      </c>
      <c r="L132" s="1463"/>
      <c r="M132" s="1390"/>
      <c r="N132" s="1391"/>
      <c r="O132" s="1391"/>
      <c r="P132" s="1391"/>
      <c r="Q132" s="1391"/>
      <c r="R132" s="1391"/>
      <c r="S132" s="1391"/>
      <c r="T132" s="1391"/>
      <c r="U132" s="1391"/>
      <c r="V132" s="1391"/>
      <c r="W132" s="1391"/>
      <c r="X132" s="1391"/>
      <c r="Y132" s="1391"/>
      <c r="Z132" s="1391"/>
      <c r="AA132" s="1392"/>
    </row>
    <row r="133" spans="1:27" ht="16.8" hidden="1" customHeight="1" thickBot="1">
      <c r="A133" s="1395" t="s">
        <v>73</v>
      </c>
      <c r="B133" s="1396"/>
      <c r="C133" s="1397"/>
      <c r="D133" s="1398" t="str">
        <f>IF(D129="","",(D132*100)/#REF!)</f>
        <v/>
      </c>
      <c r="E133" s="1399" t="str">
        <f>IF(E129="","",(E132*100)/#REF!)</f>
        <v/>
      </c>
      <c r="F133" s="1399" t="str">
        <f>IF(F129="","",(F132*100)/#REF!)</f>
        <v/>
      </c>
      <c r="G133" s="1399" t="str">
        <f>IF(G129="","",(G132*100)/#REF!)</f>
        <v/>
      </c>
      <c r="H133" s="1399" t="str">
        <f>IF(H129="","",(H132*100)/#REF!)</f>
        <v/>
      </c>
      <c r="I133" s="1399" t="str">
        <f>IF(I129="","",(I132*100)/#REF!)</f>
        <v/>
      </c>
      <c r="J133" s="1400" t="str">
        <f>IF(J129="","",(J132*100)/#REF!)</f>
        <v/>
      </c>
      <c r="K133" s="1400" t="str">
        <f>IF(K129="","",(K132*100)/#REF!)</f>
        <v/>
      </c>
      <c r="L133" s="1401"/>
      <c r="M133" s="1401"/>
      <c r="N133" s="1401"/>
      <c r="O133" s="1401"/>
      <c r="P133" s="1401"/>
      <c r="Q133" s="1401"/>
      <c r="R133" s="1401"/>
      <c r="S133" s="1401"/>
      <c r="T133" s="1401"/>
      <c r="U133" s="1401"/>
      <c r="V133" s="1401"/>
      <c r="W133" s="1401"/>
      <c r="X133" s="1401"/>
      <c r="Y133" s="1401"/>
      <c r="Z133" s="1401"/>
      <c r="AA133" s="1401"/>
    </row>
    <row r="134" spans="1:27" ht="16.8" customHeight="1">
      <c r="A134" s="1402"/>
      <c r="B134" s="1402"/>
      <c r="C134" s="1402"/>
      <c r="D134" s="1402"/>
      <c r="E134" s="1402"/>
      <c r="F134" s="1402"/>
      <c r="G134" s="1402"/>
      <c r="H134" s="1402"/>
      <c r="I134" s="1402"/>
      <c r="J134" s="1265"/>
      <c r="K134" s="1265"/>
      <c r="L134" s="1265"/>
      <c r="M134" s="1265"/>
      <c r="N134" s="1265"/>
      <c r="O134" s="1265"/>
      <c r="P134" s="1265"/>
      <c r="Q134" s="1265"/>
      <c r="R134" s="1265"/>
      <c r="S134" s="1265"/>
      <c r="T134" s="1265"/>
      <c r="U134" s="1265"/>
      <c r="V134" s="1265"/>
      <c r="W134" s="1265"/>
      <c r="X134" s="1265"/>
      <c r="Y134" s="1265"/>
      <c r="Z134" s="1265"/>
      <c r="AA134" s="1265"/>
    </row>
    <row r="135" spans="1:27" ht="16.8" customHeight="1">
      <c r="A135" s="1402"/>
      <c r="B135" s="1403" t="s">
        <v>124</v>
      </c>
      <c r="C135" s="1403"/>
      <c r="D135" s="1403" t="s">
        <v>124</v>
      </c>
      <c r="E135" s="1403"/>
      <c r="F135" s="1263" t="s">
        <v>124</v>
      </c>
      <c r="G135" s="1263" t="s">
        <v>563</v>
      </c>
      <c r="H135" s="1263"/>
      <c r="I135" s="1263" t="s">
        <v>561</v>
      </c>
      <c r="J135" s="1404"/>
      <c r="K135" s="1404" t="s">
        <v>562</v>
      </c>
      <c r="L135" s="1405"/>
      <c r="M135" s="1406" t="s">
        <v>563</v>
      </c>
      <c r="N135" s="1406" t="s">
        <v>563</v>
      </c>
      <c r="O135" s="1406" t="s">
        <v>563</v>
      </c>
      <c r="P135" s="1406" t="s">
        <v>563</v>
      </c>
      <c r="Q135" s="1405"/>
      <c r="R135" s="1406" t="s">
        <v>561</v>
      </c>
      <c r="S135" s="1406" t="s">
        <v>561</v>
      </c>
      <c r="T135" s="1406" t="s">
        <v>561</v>
      </c>
      <c r="U135" s="1406" t="s">
        <v>561</v>
      </c>
      <c r="V135" s="1405"/>
      <c r="W135" s="1406" t="s">
        <v>562</v>
      </c>
      <c r="X135" s="1406" t="s">
        <v>562</v>
      </c>
      <c r="Y135" s="1406" t="s">
        <v>562</v>
      </c>
      <c r="Z135" s="1406" t="s">
        <v>562</v>
      </c>
      <c r="AA135" s="1406" t="s">
        <v>562</v>
      </c>
    </row>
    <row r="136" spans="1:27" ht="16.8" customHeight="1">
      <c r="A136" s="1402"/>
      <c r="B136" s="1403" t="str">
        <f>IF('01.ข้อมูลเบื้องต้น'!$I$4="","(………………………………….)",CONCATENATE("(",'01.ข้อมูลเบื้องต้น'!$I$4,")"))</f>
        <v>(………………………………….)</v>
      </c>
      <c r="C136" s="1403"/>
      <c r="D136" s="1403" t="str">
        <f>IF('01.ข้อมูลเบื้องต้น'!$I$6="","(………………………………….)",CONCATENATE("(",'01.ข้อมูลเบื้องต้น'!$I$6,")"))</f>
        <v>(นางสาวภัทรกรรณ  เสมศึกสาม)</v>
      </c>
      <c r="E136" s="1403"/>
      <c r="F136" s="1263" t="str">
        <f>IF('01.ข้อมูลเบื้องต้น'!$I$10="","(………………………………….)",CONCATENATE("(",'01.ข้อมูลเบื้องต้น'!$I$10,")"))</f>
        <v>(นายอัศวิน  คงเพ็ชรศักดิ์)</v>
      </c>
      <c r="G136" s="1263" t="str">
        <f>IF('01.ข้อมูลเบื้องต้น'!$I$4="","(………………………………….)",CONCATENATE("(",'01.ข้อมูลเบื้องต้น'!$I$4,")"))</f>
        <v>(………………………………….)</v>
      </c>
      <c r="H136" s="1263"/>
      <c r="I136" s="1263" t="str">
        <f>IF('01.ข้อมูลเบื้องต้น'!$I$6="","(………………………………….)",CONCATENATE("(",'01.ข้อมูลเบื้องต้น'!$I$6,")"))</f>
        <v>(นางสาวภัทรกรรณ  เสมศึกสาม)</v>
      </c>
      <c r="J136" s="1404"/>
      <c r="K136" s="1404" t="str">
        <f>IF('01.ข้อมูลเบื้องต้น'!$I$10="","(………………………………….)",CONCATENATE("(",'01.ข้อมูลเบื้องต้น'!$I$10,")"))</f>
        <v>(นายอัศวิน  คงเพ็ชรศักดิ์)</v>
      </c>
      <c r="L136" s="1405"/>
      <c r="M136" s="1406" t="str">
        <f>IF('01.ข้อมูลเบื้องต้น'!$I$4="","(………………………………….)",CONCATENATE("(",'01.ข้อมูลเบื้องต้น'!$I$4,")"))</f>
        <v>(………………………………….)</v>
      </c>
      <c r="N136" s="1406" t="str">
        <f>IF('01.ข้อมูลเบื้องต้น'!$I$4="","(………………………………….)",CONCATENATE("(",'01.ข้อมูลเบื้องต้น'!$I$4,")"))</f>
        <v>(………………………………….)</v>
      </c>
      <c r="O136" s="1406" t="str">
        <f>IF('01.ข้อมูลเบื้องต้น'!$I$4="","(………………………………….)",CONCATENATE("(",'01.ข้อมูลเบื้องต้น'!$I$4,")"))</f>
        <v>(………………………………….)</v>
      </c>
      <c r="P136" s="1406" t="str">
        <f>IF('01.ข้อมูลเบื้องต้น'!$I$4="","(………………………………….)",CONCATENATE("(",'01.ข้อมูลเบื้องต้น'!$I$4,")"))</f>
        <v>(………………………………….)</v>
      </c>
      <c r="Q136" s="1405"/>
      <c r="R136" s="1406" t="str">
        <f>IF('01.ข้อมูลเบื้องต้น'!$I$6="","(………………………………….)",CONCATENATE("(",'01.ข้อมูลเบื้องต้น'!$I$6,")"))</f>
        <v>(นางสาวภัทรกรรณ  เสมศึกสาม)</v>
      </c>
      <c r="S136" s="1406" t="str">
        <f>IF('01.ข้อมูลเบื้องต้น'!$I$6="","(………………………………….)",CONCATENATE("(",'01.ข้อมูลเบื้องต้น'!$I$6,")"))</f>
        <v>(นางสาวภัทรกรรณ  เสมศึกสาม)</v>
      </c>
      <c r="T136" s="1406" t="str">
        <f>IF('01.ข้อมูลเบื้องต้น'!$I$6="","(………………………………….)",CONCATENATE("(",'01.ข้อมูลเบื้องต้น'!$I$6,")"))</f>
        <v>(นางสาวภัทรกรรณ  เสมศึกสาม)</v>
      </c>
      <c r="U136" s="1406" t="str">
        <f>IF('01.ข้อมูลเบื้องต้น'!$I$6="","(………………………………….)",CONCATENATE("(",'01.ข้อมูลเบื้องต้น'!$I$6,")"))</f>
        <v>(นางสาวภัทรกรรณ  เสมศึกสาม)</v>
      </c>
      <c r="V136" s="1405"/>
      <c r="W136" s="1406" t="str">
        <f>IF('01.ข้อมูลเบื้องต้น'!$I$10="","(………………………………….)",CONCATENATE("(",'01.ข้อมูลเบื้องต้น'!$I$10,")"))</f>
        <v>(นายอัศวิน  คงเพ็ชรศักดิ์)</v>
      </c>
      <c r="X136" s="1406" t="str">
        <f>IF('01.ข้อมูลเบื้องต้น'!$I$10="","(………………………………….)",CONCATENATE("(",'01.ข้อมูลเบื้องต้น'!$I$10,")"))</f>
        <v>(นายอัศวิน  คงเพ็ชรศักดิ์)</v>
      </c>
      <c r="Y136" s="1406" t="str">
        <f>IF('01.ข้อมูลเบื้องต้น'!$I$10="","(………………………………….)",CONCATENATE("(",'01.ข้อมูลเบื้องต้น'!$I$10,")"))</f>
        <v>(นายอัศวิน  คงเพ็ชรศักดิ์)</v>
      </c>
      <c r="Z136" s="1406" t="str">
        <f>IF('01.ข้อมูลเบื้องต้น'!$I$10="","(………………………………….)",CONCATENATE("(",'01.ข้อมูลเบื้องต้น'!$I$10,")"))</f>
        <v>(นายอัศวิน  คงเพ็ชรศักดิ์)</v>
      </c>
      <c r="AA136" s="1406" t="str">
        <f>IF('01.ข้อมูลเบื้องต้น'!$I$10="","(………………………………….)",CONCATENATE("(",'01.ข้อมูลเบื้องต้น'!$I$10,")"))</f>
        <v>(นายอัศวิน  คงเพ็ชรศักดิ์)</v>
      </c>
    </row>
    <row r="137" spans="1:27" ht="16.8" customHeight="1">
      <c r="A137" s="1402"/>
      <c r="B137" s="1403" t="s">
        <v>7</v>
      </c>
      <c r="C137" s="1403"/>
      <c r="D137" s="1403" t="s">
        <v>125</v>
      </c>
      <c r="E137" s="1403"/>
      <c r="F137" s="1263" t="str">
        <f>IF('01.ข้อมูลเบื้องต้น'!$I$10='01.ข้อมูลเบื้องต้น'!$I$8,"รองผู้อำนวยการสถานศึกษา","ผู้อำนวยการสถานศึกษา")</f>
        <v>ผู้อำนวยการสถานศึกษา</v>
      </c>
      <c r="G137" s="1263" t="s">
        <v>7</v>
      </c>
      <c r="H137" s="1263"/>
      <c r="I137" s="1263" t="s">
        <v>125</v>
      </c>
      <c r="J137" s="1404"/>
      <c r="K137" s="1404" t="str">
        <f>IF('01.ข้อมูลเบื้องต้น'!$I$10='01.ข้อมูลเบื้องต้น'!$I$8,"รองผู้อำนวยการสถานศึกษา","ผู้อำนวยการสถานศึกษา")</f>
        <v>ผู้อำนวยการสถานศึกษา</v>
      </c>
      <c r="L137" s="1405"/>
      <c r="M137" s="1406" t="s">
        <v>7</v>
      </c>
      <c r="N137" s="1406" t="s">
        <v>7</v>
      </c>
      <c r="O137" s="1406" t="s">
        <v>7</v>
      </c>
      <c r="P137" s="1406" t="s">
        <v>7</v>
      </c>
      <c r="Q137" s="1405"/>
      <c r="R137" s="1406" t="s">
        <v>125</v>
      </c>
      <c r="S137" s="1406" t="s">
        <v>125</v>
      </c>
      <c r="T137" s="1406" t="s">
        <v>125</v>
      </c>
      <c r="U137" s="1406" t="s">
        <v>125</v>
      </c>
      <c r="V137" s="1405"/>
      <c r="W137" s="1406" t="str">
        <f>IF('01.ข้อมูลเบื้องต้น'!$I$10='01.ข้อมูลเบื้องต้น'!$I$8,"รองผู้อำนวยการสถานศึกษา","ผู้อำนวยการสถานศึกษา")</f>
        <v>ผู้อำนวยการสถานศึกษา</v>
      </c>
      <c r="X137" s="1406" t="str">
        <f>IF('01.ข้อมูลเบื้องต้น'!$I$10='01.ข้อมูลเบื้องต้น'!$I$8,"รองผู้อำนวยการสถานศึกษา","ผู้อำนวยการสถานศึกษา")</f>
        <v>ผู้อำนวยการสถานศึกษา</v>
      </c>
      <c r="Y137" s="1406" t="str">
        <f>IF('01.ข้อมูลเบื้องต้น'!$I$10='01.ข้อมูลเบื้องต้น'!$I$8,"รองผู้อำนวยการสถานศึกษา","ผู้อำนวยการสถานศึกษา")</f>
        <v>ผู้อำนวยการสถานศึกษา</v>
      </c>
      <c r="Z137" s="1406" t="str">
        <f>IF('01.ข้อมูลเบื้องต้น'!$I$10='01.ข้อมูลเบื้องต้น'!$I$8,"รองผู้อำนวยการสถานศึกษา","ผู้อำนวยการสถานศึกษา")</f>
        <v>ผู้อำนวยการสถานศึกษา</v>
      </c>
      <c r="AA137" s="1406" t="str">
        <f>IF('01.ข้อมูลเบื้องต้น'!$I$10='01.ข้อมูลเบื้องต้น'!$I$8,"รองผู้อำนวยการสถานศึกษา","ผู้อำนวยการสถานศึกษา")</f>
        <v>ผู้อำนวยการสถานศึกษา</v>
      </c>
    </row>
    <row r="138" spans="1:27" ht="6.6" customHeight="1">
      <c r="A138" s="1402"/>
      <c r="B138" s="1407"/>
      <c r="C138" s="1407"/>
      <c r="D138" s="1402"/>
      <c r="E138" s="1402"/>
      <c r="F138" s="1266"/>
      <c r="G138" s="1266"/>
      <c r="H138" s="1266"/>
      <c r="I138" s="1266"/>
      <c r="J138" s="1266"/>
      <c r="K138" s="1266"/>
      <c r="L138" s="1266"/>
      <c r="M138" s="1266"/>
      <c r="N138" s="1266"/>
      <c r="O138" s="1266"/>
      <c r="P138" s="1266"/>
      <c r="Q138" s="1266"/>
      <c r="R138" s="1266"/>
      <c r="S138" s="1266"/>
      <c r="T138" s="1266"/>
      <c r="U138" s="1266"/>
      <c r="V138" s="1266"/>
      <c r="W138" s="1266"/>
      <c r="X138" s="1266"/>
      <c r="Y138" s="1266"/>
      <c r="Z138" s="1266"/>
      <c r="AA138" s="1266"/>
    </row>
    <row r="139" spans="1:27">
      <c r="A139" s="1451" t="str">
        <f>CONCATENATE("ผลคะแนนพัฒนาความก้าวหน้าทางการเรียนครั้งที่ 1 ปีการศึกษา  ",'01.ข้อมูลเบื้องต้น'!K2)</f>
        <v>ผลคะแนนพัฒนาความก้าวหน้าทางการเรียนครั้งที่ 1 ปีการศึกษา  2568</v>
      </c>
      <c r="B139" s="1451"/>
      <c r="C139" s="1451"/>
      <c r="D139" s="1451"/>
      <c r="E139" s="1451"/>
      <c r="F139" s="1451"/>
      <c r="G139" s="1451" t="str">
        <f>CONCATENATE("ผลคะแนนพัฒนาความก้าวหน้าทางการเรียนครั้งที่ 1 ปีการศึกษา  ",'01.ข้อมูลเบื้องต้น'!K2)</f>
        <v>ผลคะแนนพัฒนาความก้าวหน้าทางการเรียนครั้งที่ 1 ปีการศึกษา  2568</v>
      </c>
      <c r="H139" s="1451"/>
      <c r="I139" s="1451"/>
      <c r="J139" s="1451"/>
      <c r="K139" s="1451"/>
      <c r="L139" s="1451"/>
      <c r="M139" s="1451" t="str">
        <f>CONCATENATE("ผลคะแนนพัฒนาความก้าวหน้าทางการเรียนครั้งที่ 1 ปีการศึกษา  ",'01.ข้อมูลเบื้องต้น'!K2)</f>
        <v>ผลคะแนนพัฒนาความก้าวหน้าทางการเรียนครั้งที่ 1 ปีการศึกษา  2568</v>
      </c>
      <c r="N139" s="1451"/>
      <c r="O139" s="1451"/>
      <c r="P139" s="1451"/>
      <c r="Q139" s="1451"/>
      <c r="R139" s="1451"/>
      <c r="S139" s="1451"/>
      <c r="T139" s="1451"/>
      <c r="U139" s="1451"/>
      <c r="V139" s="1451"/>
      <c r="W139" s="1451"/>
      <c r="X139" s="1451"/>
      <c r="Y139" s="1451"/>
      <c r="Z139" s="1451"/>
      <c r="AA139" s="1451"/>
    </row>
    <row r="140" spans="1:27">
      <c r="A140" s="1451" t="s">
        <v>218</v>
      </c>
      <c r="B140" s="1451"/>
      <c r="C140" s="1451"/>
      <c r="D140" s="1451"/>
      <c r="E140" s="1451"/>
      <c r="F140" s="1451"/>
      <c r="G140" s="1451" t="s">
        <v>218</v>
      </c>
      <c r="H140" s="1451"/>
      <c r="I140" s="1451"/>
      <c r="J140" s="1451"/>
      <c r="K140" s="1451"/>
      <c r="L140" s="1451"/>
      <c r="M140" s="1451" t="s">
        <v>218</v>
      </c>
      <c r="N140" s="1451"/>
      <c r="O140" s="1451"/>
      <c r="P140" s="1451"/>
      <c r="Q140" s="1451"/>
      <c r="R140" s="1451"/>
      <c r="S140" s="1451"/>
      <c r="T140" s="1451"/>
      <c r="U140" s="1451"/>
      <c r="V140" s="1451"/>
      <c r="W140" s="1451"/>
      <c r="X140" s="1451"/>
      <c r="Y140" s="1451"/>
      <c r="Z140" s="1451"/>
      <c r="AA140" s="1451"/>
    </row>
    <row r="141" spans="1:27">
      <c r="A141" s="1451" t="str">
        <f>CONCATENATE("ชั้นประถมศึกษาปีที่ 3/",'01.ข้อมูลเบื้องต้น'!$N$2)</f>
        <v>ชั้นประถมศึกษาปีที่ 3/</v>
      </c>
      <c r="B141" s="1451"/>
      <c r="C141" s="1451"/>
      <c r="D141" s="1451"/>
      <c r="E141" s="1451"/>
      <c r="F141" s="1451"/>
      <c r="G141" s="1451" t="str">
        <f>CONCATENATE("ชั้นประถมศึกษาปีที่ 3/",'01.ข้อมูลเบื้องต้น'!$N$2)</f>
        <v>ชั้นประถมศึกษาปีที่ 3/</v>
      </c>
      <c r="H141" s="1451"/>
      <c r="I141" s="1451"/>
      <c r="J141" s="1451"/>
      <c r="K141" s="1451"/>
      <c r="L141" s="1451"/>
      <c r="M141" s="1451" t="str">
        <f>CONCATENATE("ชั้นประถมศึกษาปีที่ 3/",'01.ข้อมูลเบื้องต้น'!$N$2)</f>
        <v>ชั้นประถมศึกษาปีที่ 3/</v>
      </c>
      <c r="N141" s="1451"/>
      <c r="O141" s="1451"/>
      <c r="P141" s="1451"/>
      <c r="Q141" s="1451"/>
      <c r="R141" s="1451"/>
      <c r="S141" s="1451"/>
      <c r="T141" s="1451"/>
      <c r="U141" s="1451"/>
      <c r="V141" s="1451"/>
      <c r="W141" s="1451"/>
      <c r="X141" s="1451"/>
      <c r="Y141" s="1451"/>
      <c r="Z141" s="1451"/>
      <c r="AA141" s="1451"/>
    </row>
    <row r="142" spans="1:27" ht="8.4" customHeight="1">
      <c r="A142" s="1275"/>
      <c r="B142" s="1275"/>
      <c r="C142" s="1275"/>
      <c r="D142" s="1275"/>
      <c r="E142" s="1275"/>
      <c r="F142" s="1275"/>
      <c r="G142" s="1275"/>
      <c r="H142" s="1275"/>
      <c r="I142" s="1275"/>
      <c r="J142" s="1275"/>
      <c r="K142" s="1275"/>
      <c r="L142" s="1275"/>
      <c r="M142" s="1275"/>
      <c r="N142" s="1275"/>
      <c r="O142" s="1275"/>
      <c r="P142" s="1275"/>
      <c r="Q142" s="1275"/>
      <c r="R142" s="1275"/>
      <c r="S142" s="1275"/>
      <c r="T142" s="1275"/>
      <c r="U142" s="1275"/>
      <c r="V142" s="1275"/>
      <c r="W142" s="1275"/>
      <c r="X142" s="1275"/>
      <c r="Y142" s="1275"/>
      <c r="Z142" s="1275"/>
      <c r="AA142" s="1275"/>
    </row>
    <row r="143" spans="1:27" ht="8.4" customHeight="1">
      <c r="A143" s="1275"/>
      <c r="B143" s="1275"/>
      <c r="C143" s="1275"/>
      <c r="D143" s="1275"/>
      <c r="E143" s="1275"/>
      <c r="F143" s="1275"/>
      <c r="G143" s="1275"/>
      <c r="H143" s="1275"/>
      <c r="I143" s="1275"/>
      <c r="J143" s="1275"/>
      <c r="K143" s="1275"/>
      <c r="L143" s="1275"/>
      <c r="M143" s="1275"/>
      <c r="N143" s="1275"/>
      <c r="O143" s="1275"/>
      <c r="P143" s="1275"/>
      <c r="Q143" s="1275"/>
      <c r="R143" s="1275"/>
      <c r="S143" s="1275"/>
      <c r="T143" s="1275"/>
      <c r="U143" s="1275"/>
      <c r="V143" s="1275"/>
      <c r="W143" s="1275"/>
      <c r="X143" s="1275"/>
      <c r="Y143" s="1275"/>
      <c r="Z143" s="1275"/>
      <c r="AA143" s="1275"/>
    </row>
    <row r="144" spans="1:27" ht="7.2" customHeight="1" thickBot="1">
      <c r="A144" s="1253"/>
      <c r="B144" s="1253"/>
      <c r="C144" s="1253"/>
      <c r="D144" s="1253"/>
      <c r="E144" s="1276"/>
      <c r="F144" s="1253"/>
      <c r="G144" s="1253"/>
      <c r="H144" s="1253"/>
      <c r="I144" s="1253"/>
      <c r="J144" s="1253"/>
      <c r="K144" s="1253"/>
      <c r="L144" s="1253"/>
      <c r="M144" s="1253"/>
      <c r="N144" s="1253"/>
      <c r="O144" s="1253"/>
      <c r="P144" s="1253"/>
      <c r="Q144" s="1253"/>
      <c r="R144" s="1253"/>
      <c r="S144" s="1253"/>
      <c r="T144" s="1253"/>
      <c r="U144" s="1253"/>
      <c r="V144" s="1253"/>
      <c r="W144" s="1253"/>
      <c r="X144" s="1253"/>
      <c r="Y144" s="1253"/>
      <c r="Z144" s="1253"/>
      <c r="AA144" s="1253"/>
    </row>
    <row r="145" spans="1:27">
      <c r="A145" s="1277" t="s">
        <v>0</v>
      </c>
      <c r="B145" s="1278" t="s">
        <v>1</v>
      </c>
      <c r="C145" s="1279"/>
      <c r="D145" s="1280" t="s">
        <v>451</v>
      </c>
      <c r="E145" s="1281"/>
      <c r="F145" s="1281"/>
      <c r="G145" s="1282" t="s">
        <v>545</v>
      </c>
      <c r="H145" s="1283"/>
      <c r="I145" s="1283"/>
      <c r="J145" s="1283"/>
      <c r="K145" s="1283"/>
      <c r="L145" s="1284"/>
      <c r="M145" s="1280" t="s">
        <v>354</v>
      </c>
      <c r="N145" s="1281"/>
      <c r="O145" s="1281"/>
      <c r="P145" s="1281"/>
      <c r="Q145" s="1281"/>
      <c r="R145" s="1281"/>
      <c r="S145" s="1281"/>
      <c r="T145" s="1281"/>
      <c r="U145" s="1281"/>
      <c r="V145" s="1281"/>
      <c r="W145" s="1281"/>
      <c r="X145" s="1281"/>
      <c r="Y145" s="1281"/>
      <c r="Z145" s="1281"/>
      <c r="AA145" s="1285"/>
    </row>
    <row r="146" spans="1:27" ht="1.2" customHeight="1">
      <c r="A146" s="1288"/>
      <c r="B146" s="1289"/>
      <c r="C146" s="1290"/>
      <c r="D146" s="1291"/>
      <c r="E146" s="1292"/>
      <c r="F146" s="1293"/>
      <c r="G146" s="1291"/>
      <c r="H146" s="1294"/>
      <c r="I146" s="1294"/>
      <c r="J146" s="1295"/>
      <c r="K146" s="1295"/>
      <c r="L146" s="1296"/>
      <c r="M146" s="1297"/>
      <c r="N146" s="1298"/>
      <c r="O146" s="1298"/>
      <c r="P146" s="1298"/>
      <c r="Q146" s="1298"/>
      <c r="R146" s="1298"/>
      <c r="S146" s="1298"/>
      <c r="T146" s="1298"/>
      <c r="U146" s="1298"/>
      <c r="V146" s="1298"/>
      <c r="W146" s="1298"/>
      <c r="X146" s="1298"/>
      <c r="Y146" s="1298"/>
      <c r="Z146" s="1298"/>
      <c r="AA146" s="1296"/>
    </row>
    <row r="147" spans="1:27" ht="118.05" customHeight="1" thickBot="1">
      <c r="A147" s="1301"/>
      <c r="B147" s="1302"/>
      <c r="C147" s="1303"/>
      <c r="D147" s="1304" t="str">
        <f>IF(ข้อมูล1!H3="","",ข้อมูล1!H3)</f>
        <v>เข้าใจความหมายของคำ ข้อความ ภาพ สัญลักษณ์ แผนภูมิ แผนภาพ แผนผัง เรื่องราวพร้อมทั้งสรุปสาระสำคัญ เพื่อนำไปใช้ในชีวิต ประจำวัน และสื่อสารให้ผู้อื่นเข้าใจ ด้วยวิธีการต่าง ๆ อย่างเหมาะสม มีประสิทธิภาพและรับผิดชอบ</v>
      </c>
      <c r="E147" s="1304" t="str">
        <f>IF(ข้อมูล1!H4="","",ข้อมูล1!H4)</f>
        <v>เขียนเล่าเรื่องโดยจัดเรียงเนื้อหาให้สื่อความหมายได้ชัดเจนและถูกต้อง เพื่อถ่ายทอดข้อมูล ความคิดและความรู้สึก เหมาะสมกับสถานการณ์และกาลเทศะ</v>
      </c>
      <c r="F147" s="1304" t="str">
        <f>IF(ข้อมูล1!H5="","",ข้อมูล1!H5)</f>
        <v>ประยุกต์ใช้แนวคิดพื้นฐานทางคณิตศาสตร์เพื่อแก้ปัญหาที่ไม่คุ้นเคย สถานการณ์ใหม่ ด้วยความเชื่อมั่น และสื่อสารด้วยภาษาและสัญลักษณ์ ทางคณิตศาสตร์อย่างสมเหตุสมผล</v>
      </c>
      <c r="G147" s="1445" t="str">
        <f>IF(ข้อมูล1!H6="","",ข้อมูล1!H6)</f>
        <v>เข้าใจแนวคิดพื้นฐานของปรากฏการณ์ทางธรรมชาติสิ่งแวดล้อม รู้จักการใช้เครื่องมือพื้นฐานและประยุกต์ใช้เทคโนโลยีในการแก้ปัญหาและสร้างสรรค์สิ่งใหม่อย่างเหมาะสมตามบริบทและสภาพแวดล้อม 
ด้วยความรับผิดชอบ และคำนึงถึงผลกระทบ
ที่เกิดขึ้น</v>
      </c>
      <c r="H147" s="1304" t="str">
        <f>IF(ข้อมูล1!H7="","",ข้อมูล1!H7)</f>
        <v>ปฏิบัติตนในฐานะสมาชิกที่ดีของชุมชนและสังคม ด้วยความรับผิดชอบ ทำงานร่วมกับผู้อื่นอย่างมีประสิทธิภาพ และมีส่วนร่วมในกิจกรรมทางวัฒนธรรมและประเพณีของสังคม</v>
      </c>
      <c r="I147" s="1304" t="str">
        <f>IF(ข้อมูล1!H8="","",ข้อมูล1!H8)</f>
        <v xml:space="preserve">รู้ที่มาของรายรับ รายจ่าย และวางแผนใช้จ่ายเงินอย่างเห็นคุณค่าและรู้วิธีสร้างรายได้เสริมให้ครอบครัว เข้าใจกระบวนการทำงานที่ทำให้เกิดรายได้ เห็นความสำคัญของการประกอบอาชีพสุจริต และรู้จักอาชีพที่สนใจ มีทัศนคติที่ดีต่อการทำงาน </v>
      </c>
      <c r="J147" s="1304" t="str">
        <f>IF(ข้อมูล1!H9="","",ข้อมูล1!H9)</f>
        <v xml:space="preserve">ปฏิบัติตนเป็นผู้มีสุขนิสัยที่ดี จัดการอารมณ์และความเครียด และนำพาตนเองออกจากภาวะเสี่ยงหรืออันตรายรอบด้านอย่างรู้เท่าทัน </v>
      </c>
      <c r="K147" s="1304" t="str">
        <f>IF(ข้อมูล1!H10="","",ข้อมูล1!H10)</f>
        <v>ปฏิบัติกิจกรรมทางศิลปะ และวัฒนธรรมในท้องถิ่น อย่างเห็นคุณค่าและ ถ่ายทอดเรื่องราวผ่านงานศิลปะอย่างสร้างสรรค์ด้วยความภาคภูมิใจ</v>
      </c>
      <c r="L147" s="1305" t="s">
        <v>550</v>
      </c>
      <c r="M147" s="1306" t="str">
        <f>IF('01.ข้อมูลเบื้องต้น'!B36="","",'01.ข้อมูลเบื้องต้น'!B36)</f>
        <v/>
      </c>
      <c r="N147" s="1307" t="str">
        <f>IF('01.ข้อมูลเบื้องต้น'!B37="","",'01.ข้อมูลเบื้องต้น'!B37)</f>
        <v/>
      </c>
      <c r="O147" s="1307" t="str">
        <f>IF('01.ข้อมูลเบื้องต้น'!B38="","",'01.ข้อมูลเบื้องต้น'!B38)</f>
        <v/>
      </c>
      <c r="P147" s="1307" t="str">
        <f>IF('01.ข้อมูลเบื้องต้น'!B39="","",'01.ข้อมูลเบื้องต้น'!B39)</f>
        <v/>
      </c>
      <c r="Q147" s="1307" t="str">
        <f>IF('01.ข้อมูลเบื้องต้น'!B40="","",'01.ข้อมูลเบื้องต้น'!B40)</f>
        <v/>
      </c>
      <c r="R147" s="1307" t="str">
        <f>IF('01.ข้อมูลเบื้องต้น'!B41="","",'01.ข้อมูลเบื้องต้น'!B41)</f>
        <v/>
      </c>
      <c r="S147" s="1307" t="str">
        <f>IF('01.ข้อมูลเบื้องต้น'!B42="","",'01.ข้อมูลเบื้องต้น'!B42)</f>
        <v/>
      </c>
      <c r="T147" s="1307" t="str">
        <f>IF('01.ข้อมูลเบื้องต้น'!B43="","",'01.ข้อมูลเบื้องต้น'!B43)</f>
        <v/>
      </c>
      <c r="U147" s="1307" t="str">
        <f>IF('01.ข้อมูลเบื้องต้น'!B44="","",'01.ข้อมูลเบื้องต้น'!B44)</f>
        <v/>
      </c>
      <c r="V147" s="1307" t="str">
        <f>IF('01.ข้อมูลเบื้องต้น'!B45="","",'01.ข้อมูลเบื้องต้น'!B45)</f>
        <v/>
      </c>
      <c r="W147" s="1307" t="str">
        <f>IF('01.ข้อมูลเบื้องต้น'!B46="","",'01.ข้อมูลเบื้องต้น'!B46)</f>
        <v/>
      </c>
      <c r="X147" s="1307" t="str">
        <f>IF('01.ข้อมูลเบื้องต้น'!B47="","",'01.ข้อมูลเบื้องต้น'!B47)</f>
        <v/>
      </c>
      <c r="Y147" s="1307" t="str">
        <f>IF('01.ข้อมูลเบื้องต้น'!B48="","",'01.ข้อมูลเบื้องต้น'!B48)</f>
        <v/>
      </c>
      <c r="Z147" s="1307" t="str">
        <f>IF('01.ข้อมูลเบื้องต้น'!B49="","",'01.ข้อมูลเบื้องต้น'!B49)</f>
        <v/>
      </c>
      <c r="AA147" s="1308" t="str">
        <f>IF('01.ข้อมูลเบื้องต้น'!B50="","",'01.ข้อมูลเบื้องต้น'!B50)</f>
        <v/>
      </c>
    </row>
    <row r="148" spans="1:27" ht="16.8" customHeight="1">
      <c r="A148" s="1311">
        <v>1</v>
      </c>
      <c r="B148" s="1312" t="str">
        <f>IF('2.ชื่อนักเรียน'!C11="","",'2.ชื่อนักเรียน'!C11)</f>
        <v/>
      </c>
      <c r="C148" s="1313" t="str">
        <f>IF('2.ชื่อนักเรียน'!D11="","",'2.ชื่อนักเรียน'!D11)</f>
        <v/>
      </c>
      <c r="D148" s="1314" t="str">
        <f>IF($A$141&lt;&gt;"ชั้น"&amp;'01.ข้อมูลเบื้องต้น'!$H$2,"",IF(VLOOKUP($A148,'02.คีย์เทอม1'!$A$10:$GL$59,190,FALSE)="","",VLOOKUP($A148,'02.คีย์เทอม1'!$A$10:$GL$59,190,FALSE)))</f>
        <v/>
      </c>
      <c r="E148" s="1316" t="str">
        <f>IF($A$141&lt;&gt;"ชั้น"&amp;'01.ข้อมูลเบื้องต้น'!$H$2,"",IF(VLOOKUP($A148,'02.คีย์เทอม1'!$A$10:$GL$59,194,FALSE)="","",VLOOKUP($A148,'02.คีย์เทอม1'!$A$10:$GL$59,194,FALSE)))</f>
        <v/>
      </c>
      <c r="F148" s="1464" t="str">
        <f>IF($A$141&lt;&gt;"ชั้น"&amp;'01.ข้อมูลเบื้องต้น'!$H$2,"",IF(VLOOKUP($A148,'02.คีย์เทอม1'!$A$10:$GL$59,31,FALSE)="","",VLOOKUP($A148,'02.คีย์เทอม1'!$A$10:$GL$59,31,FALSE)))</f>
        <v/>
      </c>
      <c r="G148" s="1314" t="str">
        <f>IF($A$141&lt;&gt;"ชั้น"&amp;'01.ข้อมูลเบื้องต้น'!$H$2,"",IF(VLOOKUP($A148,'02.คีย์เทอม1'!$A$10:$GL$59,61,FALSE)="","",VLOOKUP($A148,'02.คีย์เทอม1'!$A$10:$GL$59,61,FALSE)))</f>
        <v/>
      </c>
      <c r="H148" s="1316" t="str">
        <f>IF($A$141&lt;&gt;"ชั้น"&amp;'01.ข้อมูลเบื้องต้น'!$H$2,"",IF(VLOOKUP($A148,'02.คีย์เทอม1'!$A$10:$GL$59,66,FALSE)="","",VLOOKUP($A148,'02.คีย์เทอม1'!$A$10:$GL$59,66,FALSE)))</f>
        <v/>
      </c>
      <c r="I148" s="1316" t="str">
        <f>IF($A$141&lt;&gt;"ชั้น"&amp;'01.ข้อมูลเบื้องต้น'!$H$2,"",IF(VLOOKUP($A148,'02.คีย์เทอม1'!$A$10:$GL$59,71,FALSE)="","",VLOOKUP($A148,'02.คีย์เทอม1'!$A$10:$GL$59,71,FALSE)))</f>
        <v/>
      </c>
      <c r="J148" s="1316" t="str">
        <f>IF($A$141&lt;&gt;"ชั้น"&amp;'01.ข้อมูลเบื้องต้น'!$H$2,"",IF(VLOOKUP($A148,'02.คีย์เทอม1'!$A$10:$GL$59,76,FALSE)="","",VLOOKUP($A148,'02.คีย์เทอม1'!$A$10:$GL$59,76,FALSE)))</f>
        <v/>
      </c>
      <c r="K148" s="1316" t="str">
        <f>IF($A$141&lt;&gt;"ชั้น"&amp;'01.ข้อมูลเบื้องต้น'!$H$2,"",IF(VLOOKUP($A148,'02.คีย์เทอม1'!$A$10:$GL$59,81,FALSE)="","",VLOOKUP($A148,'02.คีย์เทอม1'!$A$10:$GL$59,81,FALSE)))</f>
        <v/>
      </c>
      <c r="L148" s="1317" t="str">
        <f>IF($A$141&lt;&gt;"ชั้น"&amp;'01.ข้อมูลเบื้องต้น'!$H$2,"",IF(VLOOKUP($A148,'02.คีย์เทอม1'!$A$10:$GT$59,202,FALSE)="","",VLOOKUP($A148,'02.คีย์เทอม1'!$A$10:$GT$59,202,FALSE)))</f>
        <v/>
      </c>
      <c r="M148" s="1318" t="str">
        <f>IF($A$141&lt;&gt;"ชั้น"&amp;'01.ข้อมูลเบื้องต้น'!$H$2,"",IF(VLOOKUP($A148,'02.คีย์เทอม1'!$A$10:$GL$59,111,FALSE)="","",VLOOKUP($A148,'02.คีย์เทอม1'!$A$10:$GL$59,111,FALSE)))</f>
        <v/>
      </c>
      <c r="N148" s="1319" t="str">
        <f>IF($A$141&lt;&gt;"ชั้น"&amp;'01.ข้อมูลเบื้องต้น'!$H$2,"",IF(VLOOKUP($A148,'02.คีย์เทอม1'!$A$10:$GL$59,116,FALSE)="","",VLOOKUP($A148,'02.คีย์เทอม1'!$A$10:$GL$59,116,FALSE)))</f>
        <v/>
      </c>
      <c r="O148" s="1319" t="str">
        <f>IF($A$141&lt;&gt;"ชั้น"&amp;'01.ข้อมูลเบื้องต้น'!$H$2,"",IF(VLOOKUP($A148,'02.คีย์เทอม1'!$A$10:$GL$59,121,FALSE)="","",VLOOKUP($A148,'02.คีย์เทอม1'!$A$10:$GL$59,121,FALSE)))</f>
        <v/>
      </c>
      <c r="P148" s="1319" t="str">
        <f>IF($A$141&lt;&gt;"ชั้น"&amp;'01.ข้อมูลเบื้องต้น'!$H$2,"",IF(VLOOKUP($A148,'02.คีย์เทอม1'!$A$10:$GL$59,126,FALSE)="","",VLOOKUP($A148,'02.คีย์เทอม1'!$A$10:$GL$59,126,FALSE)))</f>
        <v/>
      </c>
      <c r="Q148" s="1319" t="str">
        <f>IF($A$141&lt;&gt;"ชั้น"&amp;'01.ข้อมูลเบื้องต้น'!$H$2,"",IF(VLOOKUP($A148,'02.คีย์เทอม1'!$A$10:$GL$59,131,FALSE)="","",VLOOKUP($A148,'02.คีย์เทอม1'!$A$10:$GL$59,131,FALSE)))</f>
        <v/>
      </c>
      <c r="R148" s="1319" t="str">
        <f>IF($A$141&lt;&gt;"ชั้น"&amp;'01.ข้อมูลเบื้องต้น'!$H$2,"",IF(VLOOKUP($A148,'02.คีย์เทอม1'!$A$10:$GL$59,136,FALSE)="","",VLOOKUP($A148,'02.คีย์เทอม1'!$A$10:$GL$59,136,FALSE)))</f>
        <v/>
      </c>
      <c r="S148" s="1319" t="str">
        <f>IF($A$141&lt;&gt;"ชั้น"&amp;'01.ข้อมูลเบื้องต้น'!$H$2,"",IF(VLOOKUP($A148,'02.คีย์เทอม1'!$A$10:$GL$59,141,FALSE)="","",VLOOKUP($A148,'02.คีย์เทอม1'!$A$10:$GL$59,141,FALSE)))</f>
        <v/>
      </c>
      <c r="T148" s="1319" t="str">
        <f>IF($A$141&lt;&gt;"ชั้น"&amp;'01.ข้อมูลเบื้องต้น'!$H$2,"",IF(VLOOKUP($A148,'02.คีย์เทอม1'!$A$10:$GL$59,146,FALSE)="","",VLOOKUP($A148,'02.คีย์เทอม1'!$A$10:$GL$59,146,FALSE)))</f>
        <v/>
      </c>
      <c r="U148" s="1319" t="str">
        <f>IF($A$141&lt;&gt;"ชั้น"&amp;'01.ข้อมูลเบื้องต้น'!$H$2,"",IF(VLOOKUP($A148,'02.คีย์เทอม1'!$A$10:$GL$59,151,FALSE)="","",VLOOKUP($A148,'02.คีย์เทอม1'!$A$10:$GL$59,151,FALSE)))</f>
        <v/>
      </c>
      <c r="V148" s="1319" t="str">
        <f>IF($A$141&lt;&gt;"ชั้น"&amp;'01.ข้อมูลเบื้องต้น'!$H$2,"",IF(VLOOKUP($A148,'02.คีย์เทอม1'!$A$10:$GL$59,156,FALSE)="","",VLOOKUP($A148,'02.คีย์เทอม1'!$A$10:$GL$59,156,FALSE)))</f>
        <v/>
      </c>
      <c r="W148" s="1319" t="str">
        <f>IF($A$141&lt;&gt;"ชั้น"&amp;'01.ข้อมูลเบื้องต้น'!$H$2,"",IF(VLOOKUP($A148,'02.คีย์เทอม1'!$A$10:$GL$59,161,FALSE)="","",VLOOKUP($A148,'02.คีย์เทอม1'!$A$10:$GL$59,161,FALSE)))</f>
        <v/>
      </c>
      <c r="X148" s="1319" t="str">
        <f>IF($A$141&lt;&gt;"ชั้น"&amp;'01.ข้อมูลเบื้องต้น'!$H$2,"",IF(VLOOKUP($A148,'02.คีย์เทอม1'!$A$10:$GL$59,166,FALSE)="","",VLOOKUP($A148,'02.คีย์เทอม1'!$A$10:$GL$59,166,FALSE)))</f>
        <v/>
      </c>
      <c r="Y148" s="1319" t="str">
        <f>IF($A$141&lt;&gt;"ชั้น"&amp;'01.ข้อมูลเบื้องต้น'!$H$2,"",IF(VLOOKUP($A148,'02.คีย์เทอม1'!$A$10:$GL$59,171,FALSE)="","",VLOOKUP($A148,'02.คีย์เทอม1'!$A$10:$GL$59,171,FALSE)))</f>
        <v/>
      </c>
      <c r="Z148" s="1319" t="str">
        <f>IF($A$141&lt;&gt;"ชั้น"&amp;'01.ข้อมูลเบื้องต้น'!$H$2,"",IF(VLOOKUP($A148,'02.คีย์เทอม1'!$A$10:$GL$59,176,FALSE)="","",VLOOKUP($A148,'02.คีย์เทอม1'!$A$10:$GL$59,176,FALSE)))</f>
        <v/>
      </c>
      <c r="AA148" s="1320" t="str">
        <f>IF($A$141&lt;&gt;"ชั้น"&amp;'01.ข้อมูลเบื้องต้น'!$H$2,"",IF(VLOOKUP($A148,'02.คีย์เทอม1'!$A$10:$GL$59,181,FALSE)="","",VLOOKUP($A148,'02.คีย์เทอม1'!$A$10:$GL$59,181,FALSE)))</f>
        <v/>
      </c>
    </row>
    <row r="149" spans="1:27" ht="16.8" customHeight="1">
      <c r="A149" s="1323">
        <v>2</v>
      </c>
      <c r="B149" s="1312" t="str">
        <f>IF('2.ชื่อนักเรียน'!C12="","",'2.ชื่อนักเรียน'!C12)</f>
        <v/>
      </c>
      <c r="C149" s="1313" t="str">
        <f>IF('2.ชื่อนักเรียน'!D12="","",'2.ชื่อนักเรียน'!D12)</f>
        <v/>
      </c>
      <c r="D149" s="1314" t="str">
        <f>IF($A$141&lt;&gt;"ชั้น"&amp;'01.ข้อมูลเบื้องต้น'!$H$2,"",IF(VLOOKUP($A149,'02.คีย์เทอม1'!$A$10:$GL$59,190,FALSE)="","",VLOOKUP($A149,'02.คีย์เทอม1'!$A$10:$GL$59,190,FALSE)))</f>
        <v/>
      </c>
      <c r="E149" s="1327" t="str">
        <f>IF($A$141&lt;&gt;"ชั้น"&amp;'01.ข้อมูลเบื้องต้น'!$H$2,"",IF(VLOOKUP($A149,'02.คีย์เทอม1'!$A$10:$GL$59,194,FALSE)="","",VLOOKUP($A149,'02.คีย์เทอม1'!$A$10:$GL$59,194,FALSE)))</f>
        <v/>
      </c>
      <c r="F149" s="1420" t="str">
        <f>IF($A$141&lt;&gt;"ชั้น"&amp;'01.ข้อมูลเบื้องต้น'!$H$2,"",IF(VLOOKUP($A149,'02.คีย์เทอม1'!$A$10:$GL$59,31,FALSE)="","",VLOOKUP($A149,'02.คีย์เทอม1'!$A$10:$GL$59,31,FALSE)))</f>
        <v/>
      </c>
      <c r="G149" s="1326" t="str">
        <f>IF($A$141&lt;&gt;"ชั้น"&amp;'01.ข้อมูลเบื้องต้น'!$H$2,"",IF(VLOOKUP($A149,'02.คีย์เทอม1'!$A$10:$GL$59,61,FALSE)="","",VLOOKUP($A149,'02.คีย์เทอม1'!$A$10:$GL$59,61,FALSE)))</f>
        <v/>
      </c>
      <c r="H149" s="1327" t="str">
        <f>IF($A$141&lt;&gt;"ชั้น"&amp;'01.ข้อมูลเบื้องต้น'!$H$2,"",IF(VLOOKUP($A149,'02.คีย์เทอม1'!$A$10:$GL$59,66,FALSE)="","",VLOOKUP($A149,'02.คีย์เทอม1'!$A$10:$GL$59,66,FALSE)))</f>
        <v/>
      </c>
      <c r="I149" s="1327" t="str">
        <f>IF($A$141&lt;&gt;"ชั้น"&amp;'01.ข้อมูลเบื้องต้น'!$H$2,"",IF(VLOOKUP($A149,'02.คีย์เทอม1'!$A$10:$GL$59,71,FALSE)="","",VLOOKUP($A149,'02.คีย์เทอม1'!$A$10:$GL$59,71,FALSE)))</f>
        <v/>
      </c>
      <c r="J149" s="1327" t="str">
        <f>IF($A$141&lt;&gt;"ชั้น"&amp;'01.ข้อมูลเบื้องต้น'!$H$2,"",IF(VLOOKUP($A149,'02.คีย์เทอม1'!$A$10:$GL$59,76,FALSE)="","",VLOOKUP($A149,'02.คีย์เทอม1'!$A$10:$GL$59,76,FALSE)))</f>
        <v/>
      </c>
      <c r="K149" s="1327" t="str">
        <f>IF($A$141&lt;&gt;"ชั้น"&amp;'01.ข้อมูลเบื้องต้น'!$H$2,"",IF(VLOOKUP($A149,'02.คีย์เทอม1'!$A$10:$GL$59,81,FALSE)="","",VLOOKUP($A149,'02.คีย์เทอม1'!$A$10:$GL$59,81,FALSE)))</f>
        <v/>
      </c>
      <c r="L149" s="1328" t="str">
        <f>IF($A$141&lt;&gt;"ชั้น"&amp;'01.ข้อมูลเบื้องต้น'!$H$2,"",IF(VLOOKUP($A149,'02.คีย์เทอม1'!$A$10:$GT$59,202,FALSE)="","",VLOOKUP($A149,'02.คีย์เทอม1'!$A$10:$GT$59,202,FALSE)))</f>
        <v/>
      </c>
      <c r="M149" s="1326" t="str">
        <f>IF($A$141&lt;&gt;"ชั้น"&amp;'01.ข้อมูลเบื้องต้น'!$H$2,"",IF(VLOOKUP($A149,'02.คีย์เทอม1'!$A$10:$GL$59,111,FALSE)="","",VLOOKUP($A149,'02.คีย์เทอม1'!$A$10:$GL$59,111,FALSE)))</f>
        <v/>
      </c>
      <c r="N149" s="1327" t="str">
        <f>IF($A$141&lt;&gt;"ชั้น"&amp;'01.ข้อมูลเบื้องต้น'!$H$2,"",IF(VLOOKUP($A149,'02.คีย์เทอม1'!$A$10:$GL$59,116,FALSE)="","",VLOOKUP($A149,'02.คีย์เทอม1'!$A$10:$GL$59,116,FALSE)))</f>
        <v/>
      </c>
      <c r="O149" s="1327" t="str">
        <f>IF($A$141&lt;&gt;"ชั้น"&amp;'01.ข้อมูลเบื้องต้น'!$H$2,"",IF(VLOOKUP($A149,'02.คีย์เทอม1'!$A$10:$GL$59,121,FALSE)="","",VLOOKUP($A149,'02.คีย์เทอม1'!$A$10:$GL$59,121,FALSE)))</f>
        <v/>
      </c>
      <c r="P149" s="1327" t="str">
        <f>IF($A$141&lt;&gt;"ชั้น"&amp;'01.ข้อมูลเบื้องต้น'!$H$2,"",IF(VLOOKUP($A149,'02.คีย์เทอม1'!$A$10:$GL$59,126,FALSE)="","",VLOOKUP($A149,'02.คีย์เทอม1'!$A$10:$GL$59,126,FALSE)))</f>
        <v/>
      </c>
      <c r="Q149" s="1327" t="str">
        <f>IF($A$141&lt;&gt;"ชั้น"&amp;'01.ข้อมูลเบื้องต้น'!$H$2,"",IF(VLOOKUP($A149,'02.คีย์เทอม1'!$A$10:$GL$59,131,FALSE)="","",VLOOKUP($A149,'02.คีย์เทอม1'!$A$10:$GL$59,131,FALSE)))</f>
        <v/>
      </c>
      <c r="R149" s="1327" t="str">
        <f>IF($A$141&lt;&gt;"ชั้น"&amp;'01.ข้อมูลเบื้องต้น'!$H$2,"",IF(VLOOKUP($A149,'02.คีย์เทอม1'!$A$10:$GL$59,136,FALSE)="","",VLOOKUP($A149,'02.คีย์เทอม1'!$A$10:$GL$59,136,FALSE)))</f>
        <v/>
      </c>
      <c r="S149" s="1327" t="str">
        <f>IF($A$141&lt;&gt;"ชั้น"&amp;'01.ข้อมูลเบื้องต้น'!$H$2,"",IF(VLOOKUP($A149,'02.คีย์เทอม1'!$A$10:$GL$59,141,FALSE)="","",VLOOKUP($A149,'02.คีย์เทอม1'!$A$10:$GL$59,141,FALSE)))</f>
        <v/>
      </c>
      <c r="T149" s="1327" t="str">
        <f>IF($A$141&lt;&gt;"ชั้น"&amp;'01.ข้อมูลเบื้องต้น'!$H$2,"",IF(VLOOKUP($A149,'02.คีย์เทอม1'!$A$10:$GL$59,146,FALSE)="","",VLOOKUP($A149,'02.คีย์เทอม1'!$A$10:$GL$59,146,FALSE)))</f>
        <v/>
      </c>
      <c r="U149" s="1327" t="str">
        <f>IF($A$141&lt;&gt;"ชั้น"&amp;'01.ข้อมูลเบื้องต้น'!$H$2,"",IF(VLOOKUP($A149,'02.คีย์เทอม1'!$A$10:$GL$59,151,FALSE)="","",VLOOKUP($A149,'02.คีย์เทอม1'!$A$10:$GL$59,151,FALSE)))</f>
        <v/>
      </c>
      <c r="V149" s="1327" t="str">
        <f>IF($A$141&lt;&gt;"ชั้น"&amp;'01.ข้อมูลเบื้องต้น'!$H$2,"",IF(VLOOKUP($A149,'02.คีย์เทอม1'!$A$10:$GL$59,156,FALSE)="","",VLOOKUP($A149,'02.คีย์เทอม1'!$A$10:$GL$59,156,FALSE)))</f>
        <v/>
      </c>
      <c r="W149" s="1327" t="str">
        <f>IF($A$141&lt;&gt;"ชั้น"&amp;'01.ข้อมูลเบื้องต้น'!$H$2,"",IF(VLOOKUP($A149,'02.คีย์เทอม1'!$A$10:$GL$59,161,FALSE)="","",VLOOKUP($A149,'02.คีย์เทอม1'!$A$10:$GL$59,161,FALSE)))</f>
        <v/>
      </c>
      <c r="X149" s="1327" t="str">
        <f>IF($A$141&lt;&gt;"ชั้น"&amp;'01.ข้อมูลเบื้องต้น'!$H$2,"",IF(VLOOKUP($A149,'02.คีย์เทอม1'!$A$10:$GL$59,166,FALSE)="","",VLOOKUP($A149,'02.คีย์เทอม1'!$A$10:$GL$59,166,FALSE)))</f>
        <v/>
      </c>
      <c r="Y149" s="1327" t="str">
        <f>IF($A$141&lt;&gt;"ชั้น"&amp;'01.ข้อมูลเบื้องต้น'!$H$2,"",IF(VLOOKUP($A149,'02.คีย์เทอม1'!$A$10:$GL$59,171,FALSE)="","",VLOOKUP($A149,'02.คีย์เทอม1'!$A$10:$GL$59,171,FALSE)))</f>
        <v/>
      </c>
      <c r="Z149" s="1327" t="str">
        <f>IF($A$141&lt;&gt;"ชั้น"&amp;'01.ข้อมูลเบื้องต้น'!$H$2,"",IF(VLOOKUP($A149,'02.คีย์เทอม1'!$A$10:$GL$59,176,FALSE)="","",VLOOKUP($A149,'02.คีย์เทอม1'!$A$10:$GL$59,176,FALSE)))</f>
        <v/>
      </c>
      <c r="AA149" s="1329" t="str">
        <f>IF($A$141&lt;&gt;"ชั้น"&amp;'01.ข้อมูลเบื้องต้น'!$H$2,"",IF(VLOOKUP($A149,'02.คีย์เทอม1'!$A$10:$GL$59,181,FALSE)="","",VLOOKUP($A149,'02.คีย์เทอม1'!$A$10:$GL$59,181,FALSE)))</f>
        <v/>
      </c>
    </row>
    <row r="150" spans="1:27" ht="16.8" customHeight="1">
      <c r="A150" s="1323">
        <v>3</v>
      </c>
      <c r="B150" s="1312" t="str">
        <f>IF('2.ชื่อนักเรียน'!C13="","",'2.ชื่อนักเรียน'!C13)</f>
        <v/>
      </c>
      <c r="C150" s="1313" t="str">
        <f>IF('2.ชื่อนักเรียน'!D13="","",'2.ชื่อนักเรียน'!D13)</f>
        <v/>
      </c>
      <c r="D150" s="1314" t="str">
        <f>IF($A$141&lt;&gt;"ชั้น"&amp;'01.ข้อมูลเบื้องต้น'!$H$2,"",IF(VLOOKUP($A150,'02.คีย์เทอม1'!$A$10:$GL$59,190,FALSE)="","",VLOOKUP($A150,'02.คีย์เทอม1'!$A$10:$GL$59,190,FALSE)))</f>
        <v/>
      </c>
      <c r="E150" s="1327" t="str">
        <f>IF($A$141&lt;&gt;"ชั้น"&amp;'01.ข้อมูลเบื้องต้น'!$H$2,"",IF(VLOOKUP($A150,'02.คีย์เทอม1'!$A$10:$GL$59,194,FALSE)="","",VLOOKUP($A150,'02.คีย์เทอม1'!$A$10:$GL$59,194,FALSE)))</f>
        <v/>
      </c>
      <c r="F150" s="1420" t="str">
        <f>IF($A$141&lt;&gt;"ชั้น"&amp;'01.ข้อมูลเบื้องต้น'!$H$2,"",IF(VLOOKUP($A150,'02.คีย์เทอม1'!$A$10:$GL$59,31,FALSE)="","",VLOOKUP($A150,'02.คีย์เทอม1'!$A$10:$GL$59,31,FALSE)))</f>
        <v/>
      </c>
      <c r="G150" s="1326" t="str">
        <f>IF($A$141&lt;&gt;"ชั้น"&amp;'01.ข้อมูลเบื้องต้น'!$H$2,"",IF(VLOOKUP($A150,'02.คีย์เทอม1'!$A$10:$GL$59,61,FALSE)="","",VLOOKUP($A150,'02.คีย์เทอม1'!$A$10:$GL$59,61,FALSE)))</f>
        <v/>
      </c>
      <c r="H150" s="1327" t="str">
        <f>IF($A$141&lt;&gt;"ชั้น"&amp;'01.ข้อมูลเบื้องต้น'!$H$2,"",IF(VLOOKUP($A150,'02.คีย์เทอม1'!$A$10:$GL$59,66,FALSE)="","",VLOOKUP($A150,'02.คีย์เทอม1'!$A$10:$GL$59,66,FALSE)))</f>
        <v/>
      </c>
      <c r="I150" s="1327" t="str">
        <f>IF($A$141&lt;&gt;"ชั้น"&amp;'01.ข้อมูลเบื้องต้น'!$H$2,"",IF(VLOOKUP($A150,'02.คีย์เทอม1'!$A$10:$GL$59,71,FALSE)="","",VLOOKUP($A150,'02.คีย์เทอม1'!$A$10:$GL$59,71,FALSE)))</f>
        <v/>
      </c>
      <c r="J150" s="1327" t="str">
        <f>IF($A$141&lt;&gt;"ชั้น"&amp;'01.ข้อมูลเบื้องต้น'!$H$2,"",IF(VLOOKUP($A150,'02.คีย์เทอม1'!$A$10:$GL$59,76,FALSE)="","",VLOOKUP($A150,'02.คีย์เทอม1'!$A$10:$GL$59,76,FALSE)))</f>
        <v/>
      </c>
      <c r="K150" s="1327" t="str">
        <f>IF($A$141&lt;&gt;"ชั้น"&amp;'01.ข้อมูลเบื้องต้น'!$H$2,"",IF(VLOOKUP($A150,'02.คีย์เทอม1'!$A$10:$GL$59,81,FALSE)="","",VLOOKUP($A150,'02.คีย์เทอม1'!$A$10:$GL$59,81,FALSE)))</f>
        <v/>
      </c>
      <c r="L150" s="1328" t="str">
        <f>IF($A$141&lt;&gt;"ชั้น"&amp;'01.ข้อมูลเบื้องต้น'!$H$2,"",IF(VLOOKUP($A150,'02.คีย์เทอม1'!$A$10:$GT$59,202,FALSE)="","",VLOOKUP($A150,'02.คีย์เทอม1'!$A$10:$GT$59,202,FALSE)))</f>
        <v/>
      </c>
      <c r="M150" s="1326" t="str">
        <f>IF($A$141&lt;&gt;"ชั้น"&amp;'01.ข้อมูลเบื้องต้น'!$H$2,"",IF(VLOOKUP($A150,'02.คีย์เทอม1'!$A$10:$GL$59,111,FALSE)="","",VLOOKUP($A150,'02.คีย์เทอม1'!$A$10:$GL$59,111,FALSE)))</f>
        <v/>
      </c>
      <c r="N150" s="1327" t="str">
        <f>IF($A$141&lt;&gt;"ชั้น"&amp;'01.ข้อมูลเบื้องต้น'!$H$2,"",IF(VLOOKUP($A150,'02.คีย์เทอม1'!$A$10:$GL$59,116,FALSE)="","",VLOOKUP($A150,'02.คีย์เทอม1'!$A$10:$GL$59,116,FALSE)))</f>
        <v/>
      </c>
      <c r="O150" s="1327" t="str">
        <f>IF($A$141&lt;&gt;"ชั้น"&amp;'01.ข้อมูลเบื้องต้น'!$H$2,"",IF(VLOOKUP($A150,'02.คีย์เทอม1'!$A$10:$GL$59,121,FALSE)="","",VLOOKUP($A150,'02.คีย์เทอม1'!$A$10:$GL$59,121,FALSE)))</f>
        <v/>
      </c>
      <c r="P150" s="1327" t="str">
        <f>IF($A$141&lt;&gt;"ชั้น"&amp;'01.ข้อมูลเบื้องต้น'!$H$2,"",IF(VLOOKUP($A150,'02.คีย์เทอม1'!$A$10:$GL$59,126,FALSE)="","",VLOOKUP($A150,'02.คีย์เทอม1'!$A$10:$GL$59,126,FALSE)))</f>
        <v/>
      </c>
      <c r="Q150" s="1327" t="str">
        <f>IF($A$141&lt;&gt;"ชั้น"&amp;'01.ข้อมูลเบื้องต้น'!$H$2,"",IF(VLOOKUP($A150,'02.คีย์เทอม1'!$A$10:$GL$59,131,FALSE)="","",VLOOKUP($A150,'02.คีย์เทอม1'!$A$10:$GL$59,131,FALSE)))</f>
        <v/>
      </c>
      <c r="R150" s="1327" t="str">
        <f>IF($A$141&lt;&gt;"ชั้น"&amp;'01.ข้อมูลเบื้องต้น'!$H$2,"",IF(VLOOKUP($A150,'02.คีย์เทอม1'!$A$10:$GL$59,136,FALSE)="","",VLOOKUP($A150,'02.คีย์เทอม1'!$A$10:$GL$59,136,FALSE)))</f>
        <v/>
      </c>
      <c r="S150" s="1327" t="str">
        <f>IF($A$141&lt;&gt;"ชั้น"&amp;'01.ข้อมูลเบื้องต้น'!$H$2,"",IF(VLOOKUP($A150,'02.คีย์เทอม1'!$A$10:$GL$59,141,FALSE)="","",VLOOKUP($A150,'02.คีย์เทอม1'!$A$10:$GL$59,141,FALSE)))</f>
        <v/>
      </c>
      <c r="T150" s="1327" t="str">
        <f>IF($A$141&lt;&gt;"ชั้น"&amp;'01.ข้อมูลเบื้องต้น'!$H$2,"",IF(VLOOKUP($A150,'02.คีย์เทอม1'!$A$10:$GL$59,146,FALSE)="","",VLOOKUP($A150,'02.คีย์เทอม1'!$A$10:$GL$59,146,FALSE)))</f>
        <v/>
      </c>
      <c r="U150" s="1327" t="str">
        <f>IF($A$141&lt;&gt;"ชั้น"&amp;'01.ข้อมูลเบื้องต้น'!$H$2,"",IF(VLOOKUP($A150,'02.คีย์เทอม1'!$A$10:$GL$59,151,FALSE)="","",VLOOKUP($A150,'02.คีย์เทอม1'!$A$10:$GL$59,151,FALSE)))</f>
        <v/>
      </c>
      <c r="V150" s="1327" t="str">
        <f>IF($A$141&lt;&gt;"ชั้น"&amp;'01.ข้อมูลเบื้องต้น'!$H$2,"",IF(VLOOKUP($A150,'02.คีย์เทอม1'!$A$10:$GL$59,156,FALSE)="","",VLOOKUP($A150,'02.คีย์เทอม1'!$A$10:$GL$59,156,FALSE)))</f>
        <v/>
      </c>
      <c r="W150" s="1327" t="str">
        <f>IF($A$141&lt;&gt;"ชั้น"&amp;'01.ข้อมูลเบื้องต้น'!$H$2,"",IF(VLOOKUP($A150,'02.คีย์เทอม1'!$A$10:$GL$59,161,FALSE)="","",VLOOKUP($A150,'02.คีย์เทอม1'!$A$10:$GL$59,161,FALSE)))</f>
        <v/>
      </c>
      <c r="X150" s="1327" t="str">
        <f>IF($A$141&lt;&gt;"ชั้น"&amp;'01.ข้อมูลเบื้องต้น'!$H$2,"",IF(VLOOKUP($A150,'02.คีย์เทอม1'!$A$10:$GL$59,166,FALSE)="","",VLOOKUP($A150,'02.คีย์เทอม1'!$A$10:$GL$59,166,FALSE)))</f>
        <v/>
      </c>
      <c r="Y150" s="1327" t="str">
        <f>IF($A$141&lt;&gt;"ชั้น"&amp;'01.ข้อมูลเบื้องต้น'!$H$2,"",IF(VLOOKUP($A150,'02.คีย์เทอม1'!$A$10:$GL$59,171,FALSE)="","",VLOOKUP($A150,'02.คีย์เทอม1'!$A$10:$GL$59,171,FALSE)))</f>
        <v/>
      </c>
      <c r="Z150" s="1327" t="str">
        <f>IF($A$141&lt;&gt;"ชั้น"&amp;'01.ข้อมูลเบื้องต้น'!$H$2,"",IF(VLOOKUP($A150,'02.คีย์เทอม1'!$A$10:$GL$59,176,FALSE)="","",VLOOKUP($A150,'02.คีย์เทอม1'!$A$10:$GL$59,176,FALSE)))</f>
        <v/>
      </c>
      <c r="AA150" s="1329" t="str">
        <f>IF($A$141&lt;&gt;"ชั้น"&amp;'01.ข้อมูลเบื้องต้น'!$H$2,"",IF(VLOOKUP($A150,'02.คีย์เทอม1'!$A$10:$GL$59,181,FALSE)="","",VLOOKUP($A150,'02.คีย์เทอม1'!$A$10:$GL$59,181,FALSE)))</f>
        <v/>
      </c>
    </row>
    <row r="151" spans="1:27" ht="16.8" customHeight="1">
      <c r="A151" s="1323">
        <v>4</v>
      </c>
      <c r="B151" s="1312" t="str">
        <f>IF('2.ชื่อนักเรียน'!C14="","",'2.ชื่อนักเรียน'!C14)</f>
        <v/>
      </c>
      <c r="C151" s="1313" t="str">
        <f>IF('2.ชื่อนักเรียน'!D14="","",'2.ชื่อนักเรียน'!D14)</f>
        <v/>
      </c>
      <c r="D151" s="1314" t="str">
        <f>IF($A$141&lt;&gt;"ชั้น"&amp;'01.ข้อมูลเบื้องต้น'!$H$2,"",IF(VLOOKUP($A151,'02.คีย์เทอม1'!$A$10:$GL$59,190,FALSE)="","",VLOOKUP($A151,'02.คีย์เทอม1'!$A$10:$GL$59,190,FALSE)))</f>
        <v/>
      </c>
      <c r="E151" s="1327" t="str">
        <f>IF($A$141&lt;&gt;"ชั้น"&amp;'01.ข้อมูลเบื้องต้น'!$H$2,"",IF(VLOOKUP($A151,'02.คีย์เทอม1'!$A$10:$GL$59,194,FALSE)="","",VLOOKUP($A151,'02.คีย์เทอม1'!$A$10:$GL$59,194,FALSE)))</f>
        <v/>
      </c>
      <c r="F151" s="1420" t="str">
        <f>IF($A$141&lt;&gt;"ชั้น"&amp;'01.ข้อมูลเบื้องต้น'!$H$2,"",IF(VLOOKUP($A151,'02.คีย์เทอม1'!$A$10:$GL$59,31,FALSE)="","",VLOOKUP($A151,'02.คีย์เทอม1'!$A$10:$GL$59,31,FALSE)))</f>
        <v/>
      </c>
      <c r="G151" s="1326" t="str">
        <f>IF($A$141&lt;&gt;"ชั้น"&amp;'01.ข้อมูลเบื้องต้น'!$H$2,"",IF(VLOOKUP($A151,'02.คีย์เทอม1'!$A$10:$GL$59,61,FALSE)="","",VLOOKUP($A151,'02.คีย์เทอม1'!$A$10:$GL$59,61,FALSE)))</f>
        <v/>
      </c>
      <c r="H151" s="1327" t="str">
        <f>IF($A$141&lt;&gt;"ชั้น"&amp;'01.ข้อมูลเบื้องต้น'!$H$2,"",IF(VLOOKUP($A151,'02.คีย์เทอม1'!$A$10:$GL$59,66,FALSE)="","",VLOOKUP($A151,'02.คีย์เทอม1'!$A$10:$GL$59,66,FALSE)))</f>
        <v/>
      </c>
      <c r="I151" s="1327" t="str">
        <f>IF($A$141&lt;&gt;"ชั้น"&amp;'01.ข้อมูลเบื้องต้น'!$H$2,"",IF(VLOOKUP($A151,'02.คีย์เทอม1'!$A$10:$GL$59,71,FALSE)="","",VLOOKUP($A151,'02.คีย์เทอม1'!$A$10:$GL$59,71,FALSE)))</f>
        <v/>
      </c>
      <c r="J151" s="1327" t="str">
        <f>IF($A$141&lt;&gt;"ชั้น"&amp;'01.ข้อมูลเบื้องต้น'!$H$2,"",IF(VLOOKUP($A151,'02.คีย์เทอม1'!$A$10:$GL$59,76,FALSE)="","",VLOOKUP($A151,'02.คีย์เทอม1'!$A$10:$GL$59,76,FALSE)))</f>
        <v/>
      </c>
      <c r="K151" s="1327" t="str">
        <f>IF($A$141&lt;&gt;"ชั้น"&amp;'01.ข้อมูลเบื้องต้น'!$H$2,"",IF(VLOOKUP($A151,'02.คีย์เทอม1'!$A$10:$GL$59,81,FALSE)="","",VLOOKUP($A151,'02.คีย์เทอม1'!$A$10:$GL$59,81,FALSE)))</f>
        <v/>
      </c>
      <c r="L151" s="1328" t="str">
        <f>IF($A$141&lt;&gt;"ชั้น"&amp;'01.ข้อมูลเบื้องต้น'!$H$2,"",IF(VLOOKUP($A151,'02.คีย์เทอม1'!$A$10:$GT$59,202,FALSE)="","",VLOOKUP($A151,'02.คีย์เทอม1'!$A$10:$GT$59,202,FALSE)))</f>
        <v/>
      </c>
      <c r="M151" s="1326" t="str">
        <f>IF($A$141&lt;&gt;"ชั้น"&amp;'01.ข้อมูลเบื้องต้น'!$H$2,"",IF(VLOOKUP($A151,'02.คีย์เทอม1'!$A$10:$GL$59,111,FALSE)="","",VLOOKUP($A151,'02.คีย์เทอม1'!$A$10:$GL$59,111,FALSE)))</f>
        <v/>
      </c>
      <c r="N151" s="1327" t="str">
        <f>IF($A$141&lt;&gt;"ชั้น"&amp;'01.ข้อมูลเบื้องต้น'!$H$2,"",IF(VLOOKUP($A151,'02.คีย์เทอม1'!$A$10:$GL$59,116,FALSE)="","",VLOOKUP($A151,'02.คีย์เทอม1'!$A$10:$GL$59,116,FALSE)))</f>
        <v/>
      </c>
      <c r="O151" s="1327" t="str">
        <f>IF($A$141&lt;&gt;"ชั้น"&amp;'01.ข้อมูลเบื้องต้น'!$H$2,"",IF(VLOOKUP($A151,'02.คีย์เทอม1'!$A$10:$GL$59,121,FALSE)="","",VLOOKUP($A151,'02.คีย์เทอม1'!$A$10:$GL$59,121,FALSE)))</f>
        <v/>
      </c>
      <c r="P151" s="1327" t="str">
        <f>IF($A$141&lt;&gt;"ชั้น"&amp;'01.ข้อมูลเบื้องต้น'!$H$2,"",IF(VLOOKUP($A151,'02.คีย์เทอม1'!$A$10:$GL$59,126,FALSE)="","",VLOOKUP($A151,'02.คีย์เทอม1'!$A$10:$GL$59,126,FALSE)))</f>
        <v/>
      </c>
      <c r="Q151" s="1327" t="str">
        <f>IF($A$141&lt;&gt;"ชั้น"&amp;'01.ข้อมูลเบื้องต้น'!$H$2,"",IF(VLOOKUP($A151,'02.คีย์เทอม1'!$A$10:$GL$59,131,FALSE)="","",VLOOKUP($A151,'02.คีย์เทอม1'!$A$10:$GL$59,131,FALSE)))</f>
        <v/>
      </c>
      <c r="R151" s="1327" t="str">
        <f>IF($A$141&lt;&gt;"ชั้น"&amp;'01.ข้อมูลเบื้องต้น'!$H$2,"",IF(VLOOKUP($A151,'02.คีย์เทอม1'!$A$10:$GL$59,136,FALSE)="","",VLOOKUP($A151,'02.คีย์เทอม1'!$A$10:$GL$59,136,FALSE)))</f>
        <v/>
      </c>
      <c r="S151" s="1327" t="str">
        <f>IF($A$141&lt;&gt;"ชั้น"&amp;'01.ข้อมูลเบื้องต้น'!$H$2,"",IF(VLOOKUP($A151,'02.คีย์เทอม1'!$A$10:$GL$59,141,FALSE)="","",VLOOKUP($A151,'02.คีย์เทอม1'!$A$10:$GL$59,141,FALSE)))</f>
        <v/>
      </c>
      <c r="T151" s="1327" t="str">
        <f>IF($A$141&lt;&gt;"ชั้น"&amp;'01.ข้อมูลเบื้องต้น'!$H$2,"",IF(VLOOKUP($A151,'02.คีย์เทอม1'!$A$10:$GL$59,146,FALSE)="","",VLOOKUP($A151,'02.คีย์เทอม1'!$A$10:$GL$59,146,FALSE)))</f>
        <v/>
      </c>
      <c r="U151" s="1327" t="str">
        <f>IF($A$141&lt;&gt;"ชั้น"&amp;'01.ข้อมูลเบื้องต้น'!$H$2,"",IF(VLOOKUP($A151,'02.คีย์เทอม1'!$A$10:$GL$59,151,FALSE)="","",VLOOKUP($A151,'02.คีย์เทอม1'!$A$10:$GL$59,151,FALSE)))</f>
        <v/>
      </c>
      <c r="V151" s="1327" t="str">
        <f>IF($A$141&lt;&gt;"ชั้น"&amp;'01.ข้อมูลเบื้องต้น'!$H$2,"",IF(VLOOKUP($A151,'02.คีย์เทอม1'!$A$10:$GL$59,156,FALSE)="","",VLOOKUP($A151,'02.คีย์เทอม1'!$A$10:$GL$59,156,FALSE)))</f>
        <v/>
      </c>
      <c r="W151" s="1327" t="str">
        <f>IF($A$141&lt;&gt;"ชั้น"&amp;'01.ข้อมูลเบื้องต้น'!$H$2,"",IF(VLOOKUP($A151,'02.คีย์เทอม1'!$A$10:$GL$59,161,FALSE)="","",VLOOKUP($A151,'02.คีย์เทอม1'!$A$10:$GL$59,161,FALSE)))</f>
        <v/>
      </c>
      <c r="X151" s="1327" t="str">
        <f>IF($A$141&lt;&gt;"ชั้น"&amp;'01.ข้อมูลเบื้องต้น'!$H$2,"",IF(VLOOKUP($A151,'02.คีย์เทอม1'!$A$10:$GL$59,166,FALSE)="","",VLOOKUP($A151,'02.คีย์เทอม1'!$A$10:$GL$59,166,FALSE)))</f>
        <v/>
      </c>
      <c r="Y151" s="1327" t="str">
        <f>IF($A$141&lt;&gt;"ชั้น"&amp;'01.ข้อมูลเบื้องต้น'!$H$2,"",IF(VLOOKUP($A151,'02.คีย์เทอม1'!$A$10:$GL$59,171,FALSE)="","",VLOOKUP($A151,'02.คีย์เทอม1'!$A$10:$GL$59,171,FALSE)))</f>
        <v/>
      </c>
      <c r="Z151" s="1327" t="str">
        <f>IF($A$141&lt;&gt;"ชั้น"&amp;'01.ข้อมูลเบื้องต้น'!$H$2,"",IF(VLOOKUP($A151,'02.คีย์เทอม1'!$A$10:$GL$59,176,FALSE)="","",VLOOKUP($A151,'02.คีย์เทอม1'!$A$10:$GL$59,176,FALSE)))</f>
        <v/>
      </c>
      <c r="AA151" s="1329" t="str">
        <f>IF($A$141&lt;&gt;"ชั้น"&amp;'01.ข้อมูลเบื้องต้น'!$H$2,"",IF(VLOOKUP($A151,'02.คีย์เทอม1'!$A$10:$GL$59,181,FALSE)="","",VLOOKUP($A151,'02.คีย์เทอม1'!$A$10:$GL$59,181,FALSE)))</f>
        <v/>
      </c>
    </row>
    <row r="152" spans="1:27" ht="16.8" customHeight="1">
      <c r="A152" s="1323">
        <v>5</v>
      </c>
      <c r="B152" s="1312" t="str">
        <f>IF('2.ชื่อนักเรียน'!C15="","",'2.ชื่อนักเรียน'!C15)</f>
        <v/>
      </c>
      <c r="C152" s="1313" t="str">
        <f>IF('2.ชื่อนักเรียน'!D15="","",'2.ชื่อนักเรียน'!D15)</f>
        <v/>
      </c>
      <c r="D152" s="1314" t="str">
        <f>IF($A$141&lt;&gt;"ชั้น"&amp;'01.ข้อมูลเบื้องต้น'!$H$2,"",IF(VLOOKUP($A152,'02.คีย์เทอม1'!$A$10:$GL$59,190,FALSE)="","",VLOOKUP($A152,'02.คีย์เทอม1'!$A$10:$GL$59,190,FALSE)))</f>
        <v/>
      </c>
      <c r="E152" s="1327" t="str">
        <f>IF($A$141&lt;&gt;"ชั้น"&amp;'01.ข้อมูลเบื้องต้น'!$H$2,"",IF(VLOOKUP($A152,'02.คีย์เทอม1'!$A$10:$GL$59,194,FALSE)="","",VLOOKUP($A152,'02.คีย์เทอม1'!$A$10:$GL$59,194,FALSE)))</f>
        <v/>
      </c>
      <c r="F152" s="1420" t="str">
        <f>IF($A$141&lt;&gt;"ชั้น"&amp;'01.ข้อมูลเบื้องต้น'!$H$2,"",IF(VLOOKUP($A152,'02.คีย์เทอม1'!$A$10:$GL$59,31,FALSE)="","",VLOOKUP($A152,'02.คีย์เทอม1'!$A$10:$GL$59,31,FALSE)))</f>
        <v/>
      </c>
      <c r="G152" s="1326" t="str">
        <f>IF($A$141&lt;&gt;"ชั้น"&amp;'01.ข้อมูลเบื้องต้น'!$H$2,"",IF(VLOOKUP($A152,'02.คีย์เทอม1'!$A$10:$GL$59,61,FALSE)="","",VLOOKUP($A152,'02.คีย์เทอม1'!$A$10:$GL$59,61,FALSE)))</f>
        <v/>
      </c>
      <c r="H152" s="1327" t="str">
        <f>IF($A$141&lt;&gt;"ชั้น"&amp;'01.ข้อมูลเบื้องต้น'!$H$2,"",IF(VLOOKUP($A152,'02.คีย์เทอม1'!$A$10:$GL$59,66,FALSE)="","",VLOOKUP($A152,'02.คีย์เทอม1'!$A$10:$GL$59,66,FALSE)))</f>
        <v/>
      </c>
      <c r="I152" s="1327" t="str">
        <f>IF($A$141&lt;&gt;"ชั้น"&amp;'01.ข้อมูลเบื้องต้น'!$H$2,"",IF(VLOOKUP($A152,'02.คีย์เทอม1'!$A$10:$GL$59,71,FALSE)="","",VLOOKUP($A152,'02.คีย์เทอม1'!$A$10:$GL$59,71,FALSE)))</f>
        <v/>
      </c>
      <c r="J152" s="1327" t="str">
        <f>IF($A$141&lt;&gt;"ชั้น"&amp;'01.ข้อมูลเบื้องต้น'!$H$2,"",IF(VLOOKUP($A152,'02.คีย์เทอม1'!$A$10:$GL$59,76,FALSE)="","",VLOOKUP($A152,'02.คีย์เทอม1'!$A$10:$GL$59,76,FALSE)))</f>
        <v/>
      </c>
      <c r="K152" s="1327" t="str">
        <f>IF($A$141&lt;&gt;"ชั้น"&amp;'01.ข้อมูลเบื้องต้น'!$H$2,"",IF(VLOOKUP($A152,'02.คีย์เทอม1'!$A$10:$GL$59,81,FALSE)="","",VLOOKUP($A152,'02.คีย์เทอม1'!$A$10:$GL$59,81,FALSE)))</f>
        <v/>
      </c>
      <c r="L152" s="1328" t="str">
        <f>IF($A$141&lt;&gt;"ชั้น"&amp;'01.ข้อมูลเบื้องต้น'!$H$2,"",IF(VLOOKUP($A152,'02.คีย์เทอม1'!$A$10:$GT$59,202,FALSE)="","",VLOOKUP($A152,'02.คีย์เทอม1'!$A$10:$GT$59,202,FALSE)))</f>
        <v/>
      </c>
      <c r="M152" s="1326" t="str">
        <f>IF($A$141&lt;&gt;"ชั้น"&amp;'01.ข้อมูลเบื้องต้น'!$H$2,"",IF(VLOOKUP($A152,'02.คีย์เทอม1'!$A$10:$GL$59,111,FALSE)="","",VLOOKUP($A152,'02.คีย์เทอม1'!$A$10:$GL$59,111,FALSE)))</f>
        <v/>
      </c>
      <c r="N152" s="1327" t="str">
        <f>IF($A$141&lt;&gt;"ชั้น"&amp;'01.ข้อมูลเบื้องต้น'!$H$2,"",IF(VLOOKUP($A152,'02.คีย์เทอม1'!$A$10:$GL$59,116,FALSE)="","",VLOOKUP($A152,'02.คีย์เทอม1'!$A$10:$GL$59,116,FALSE)))</f>
        <v/>
      </c>
      <c r="O152" s="1327" t="str">
        <f>IF($A$141&lt;&gt;"ชั้น"&amp;'01.ข้อมูลเบื้องต้น'!$H$2,"",IF(VLOOKUP($A152,'02.คีย์เทอม1'!$A$10:$GL$59,121,FALSE)="","",VLOOKUP($A152,'02.คีย์เทอม1'!$A$10:$GL$59,121,FALSE)))</f>
        <v/>
      </c>
      <c r="P152" s="1327" t="str">
        <f>IF($A$141&lt;&gt;"ชั้น"&amp;'01.ข้อมูลเบื้องต้น'!$H$2,"",IF(VLOOKUP($A152,'02.คีย์เทอม1'!$A$10:$GL$59,126,FALSE)="","",VLOOKUP($A152,'02.คีย์เทอม1'!$A$10:$GL$59,126,FALSE)))</f>
        <v/>
      </c>
      <c r="Q152" s="1327" t="str">
        <f>IF($A$141&lt;&gt;"ชั้น"&amp;'01.ข้อมูลเบื้องต้น'!$H$2,"",IF(VLOOKUP($A152,'02.คีย์เทอม1'!$A$10:$GL$59,131,FALSE)="","",VLOOKUP($A152,'02.คีย์เทอม1'!$A$10:$GL$59,131,FALSE)))</f>
        <v/>
      </c>
      <c r="R152" s="1327" t="str">
        <f>IF($A$141&lt;&gt;"ชั้น"&amp;'01.ข้อมูลเบื้องต้น'!$H$2,"",IF(VLOOKUP($A152,'02.คีย์เทอม1'!$A$10:$GL$59,136,FALSE)="","",VLOOKUP($A152,'02.คีย์เทอม1'!$A$10:$GL$59,136,FALSE)))</f>
        <v/>
      </c>
      <c r="S152" s="1327" t="str">
        <f>IF($A$141&lt;&gt;"ชั้น"&amp;'01.ข้อมูลเบื้องต้น'!$H$2,"",IF(VLOOKUP($A152,'02.คีย์เทอม1'!$A$10:$GL$59,141,FALSE)="","",VLOOKUP($A152,'02.คีย์เทอม1'!$A$10:$GL$59,141,FALSE)))</f>
        <v/>
      </c>
      <c r="T152" s="1327" t="str">
        <f>IF($A$141&lt;&gt;"ชั้น"&amp;'01.ข้อมูลเบื้องต้น'!$H$2,"",IF(VLOOKUP($A152,'02.คีย์เทอม1'!$A$10:$GL$59,146,FALSE)="","",VLOOKUP($A152,'02.คีย์เทอม1'!$A$10:$GL$59,146,FALSE)))</f>
        <v/>
      </c>
      <c r="U152" s="1327" t="str">
        <f>IF($A$141&lt;&gt;"ชั้น"&amp;'01.ข้อมูลเบื้องต้น'!$H$2,"",IF(VLOOKUP($A152,'02.คีย์เทอม1'!$A$10:$GL$59,151,FALSE)="","",VLOOKUP($A152,'02.คีย์เทอม1'!$A$10:$GL$59,151,FALSE)))</f>
        <v/>
      </c>
      <c r="V152" s="1327" t="str">
        <f>IF($A$141&lt;&gt;"ชั้น"&amp;'01.ข้อมูลเบื้องต้น'!$H$2,"",IF(VLOOKUP($A152,'02.คีย์เทอม1'!$A$10:$GL$59,156,FALSE)="","",VLOOKUP($A152,'02.คีย์เทอม1'!$A$10:$GL$59,156,FALSE)))</f>
        <v/>
      </c>
      <c r="W152" s="1327" t="str">
        <f>IF($A$141&lt;&gt;"ชั้น"&amp;'01.ข้อมูลเบื้องต้น'!$H$2,"",IF(VLOOKUP($A152,'02.คีย์เทอม1'!$A$10:$GL$59,161,FALSE)="","",VLOOKUP($A152,'02.คีย์เทอม1'!$A$10:$GL$59,161,FALSE)))</f>
        <v/>
      </c>
      <c r="X152" s="1327" t="str">
        <f>IF($A$141&lt;&gt;"ชั้น"&amp;'01.ข้อมูลเบื้องต้น'!$H$2,"",IF(VLOOKUP($A152,'02.คีย์เทอม1'!$A$10:$GL$59,166,FALSE)="","",VLOOKUP($A152,'02.คีย์เทอม1'!$A$10:$GL$59,166,FALSE)))</f>
        <v/>
      </c>
      <c r="Y152" s="1327" t="str">
        <f>IF($A$141&lt;&gt;"ชั้น"&amp;'01.ข้อมูลเบื้องต้น'!$H$2,"",IF(VLOOKUP($A152,'02.คีย์เทอม1'!$A$10:$GL$59,171,FALSE)="","",VLOOKUP($A152,'02.คีย์เทอม1'!$A$10:$GL$59,171,FALSE)))</f>
        <v/>
      </c>
      <c r="Z152" s="1327" t="str">
        <f>IF($A$141&lt;&gt;"ชั้น"&amp;'01.ข้อมูลเบื้องต้น'!$H$2,"",IF(VLOOKUP($A152,'02.คีย์เทอม1'!$A$10:$GL$59,176,FALSE)="","",VLOOKUP($A152,'02.คีย์เทอม1'!$A$10:$GL$59,176,FALSE)))</f>
        <v/>
      </c>
      <c r="AA152" s="1329" t="str">
        <f>IF($A$141&lt;&gt;"ชั้น"&amp;'01.ข้อมูลเบื้องต้น'!$H$2,"",IF(VLOOKUP($A152,'02.คีย์เทอม1'!$A$10:$GL$59,181,FALSE)="","",VLOOKUP($A152,'02.คีย์เทอม1'!$A$10:$GL$59,181,FALSE)))</f>
        <v/>
      </c>
    </row>
    <row r="153" spans="1:27" ht="16.8" customHeight="1">
      <c r="A153" s="1323">
        <v>6</v>
      </c>
      <c r="B153" s="1312" t="str">
        <f>IF('2.ชื่อนักเรียน'!C16="","",'2.ชื่อนักเรียน'!C16)</f>
        <v/>
      </c>
      <c r="C153" s="1313" t="str">
        <f>IF('2.ชื่อนักเรียน'!D16="","",'2.ชื่อนักเรียน'!D16)</f>
        <v/>
      </c>
      <c r="D153" s="1314" t="str">
        <f>IF($A$141&lt;&gt;"ชั้น"&amp;'01.ข้อมูลเบื้องต้น'!$H$2,"",IF(VLOOKUP($A153,'02.คีย์เทอม1'!$A$10:$GL$59,190,FALSE)="","",VLOOKUP($A153,'02.คีย์เทอม1'!$A$10:$GL$59,190,FALSE)))</f>
        <v/>
      </c>
      <c r="E153" s="1327" t="str">
        <f>IF($A$141&lt;&gt;"ชั้น"&amp;'01.ข้อมูลเบื้องต้น'!$H$2,"",IF(VLOOKUP($A153,'02.คีย์เทอม1'!$A$10:$GL$59,194,FALSE)="","",VLOOKUP($A153,'02.คีย์เทอม1'!$A$10:$GL$59,194,FALSE)))</f>
        <v/>
      </c>
      <c r="F153" s="1420" t="str">
        <f>IF($A$141&lt;&gt;"ชั้น"&amp;'01.ข้อมูลเบื้องต้น'!$H$2,"",IF(VLOOKUP($A153,'02.คีย์เทอม1'!$A$10:$GL$59,31,FALSE)="","",VLOOKUP($A153,'02.คีย์เทอม1'!$A$10:$GL$59,31,FALSE)))</f>
        <v/>
      </c>
      <c r="G153" s="1326" t="str">
        <f>IF($A$141&lt;&gt;"ชั้น"&amp;'01.ข้อมูลเบื้องต้น'!$H$2,"",IF(VLOOKUP($A153,'02.คีย์เทอม1'!$A$10:$GL$59,61,FALSE)="","",VLOOKUP($A153,'02.คีย์เทอม1'!$A$10:$GL$59,61,FALSE)))</f>
        <v/>
      </c>
      <c r="H153" s="1327" t="str">
        <f>IF($A$141&lt;&gt;"ชั้น"&amp;'01.ข้อมูลเบื้องต้น'!$H$2,"",IF(VLOOKUP($A153,'02.คีย์เทอม1'!$A$10:$GL$59,66,FALSE)="","",VLOOKUP($A153,'02.คีย์เทอม1'!$A$10:$GL$59,66,FALSE)))</f>
        <v/>
      </c>
      <c r="I153" s="1327" t="str">
        <f>IF($A$141&lt;&gt;"ชั้น"&amp;'01.ข้อมูลเบื้องต้น'!$H$2,"",IF(VLOOKUP($A153,'02.คีย์เทอม1'!$A$10:$GL$59,71,FALSE)="","",VLOOKUP($A153,'02.คีย์เทอม1'!$A$10:$GL$59,71,FALSE)))</f>
        <v/>
      </c>
      <c r="J153" s="1327" t="str">
        <f>IF($A$141&lt;&gt;"ชั้น"&amp;'01.ข้อมูลเบื้องต้น'!$H$2,"",IF(VLOOKUP($A153,'02.คีย์เทอม1'!$A$10:$GL$59,76,FALSE)="","",VLOOKUP($A153,'02.คีย์เทอม1'!$A$10:$GL$59,76,FALSE)))</f>
        <v/>
      </c>
      <c r="K153" s="1327" t="str">
        <f>IF($A$141&lt;&gt;"ชั้น"&amp;'01.ข้อมูลเบื้องต้น'!$H$2,"",IF(VLOOKUP($A153,'02.คีย์เทอม1'!$A$10:$GL$59,81,FALSE)="","",VLOOKUP($A153,'02.คีย์เทอม1'!$A$10:$GL$59,81,FALSE)))</f>
        <v/>
      </c>
      <c r="L153" s="1328" t="str">
        <f>IF($A$141&lt;&gt;"ชั้น"&amp;'01.ข้อมูลเบื้องต้น'!$H$2,"",IF(VLOOKUP($A153,'02.คีย์เทอม1'!$A$10:$GT$59,202,FALSE)="","",VLOOKUP($A153,'02.คีย์เทอม1'!$A$10:$GT$59,202,FALSE)))</f>
        <v/>
      </c>
      <c r="M153" s="1326" t="str">
        <f>IF($A$141&lt;&gt;"ชั้น"&amp;'01.ข้อมูลเบื้องต้น'!$H$2,"",IF(VLOOKUP($A153,'02.คีย์เทอม1'!$A$10:$GL$59,111,FALSE)="","",VLOOKUP($A153,'02.คีย์เทอม1'!$A$10:$GL$59,111,FALSE)))</f>
        <v/>
      </c>
      <c r="N153" s="1327" t="str">
        <f>IF($A$141&lt;&gt;"ชั้น"&amp;'01.ข้อมูลเบื้องต้น'!$H$2,"",IF(VLOOKUP($A153,'02.คีย์เทอม1'!$A$10:$GL$59,116,FALSE)="","",VLOOKUP($A153,'02.คีย์เทอม1'!$A$10:$GL$59,116,FALSE)))</f>
        <v/>
      </c>
      <c r="O153" s="1327" t="str">
        <f>IF($A$141&lt;&gt;"ชั้น"&amp;'01.ข้อมูลเบื้องต้น'!$H$2,"",IF(VLOOKUP($A153,'02.คีย์เทอม1'!$A$10:$GL$59,121,FALSE)="","",VLOOKUP($A153,'02.คีย์เทอม1'!$A$10:$GL$59,121,FALSE)))</f>
        <v/>
      </c>
      <c r="P153" s="1327" t="str">
        <f>IF($A$141&lt;&gt;"ชั้น"&amp;'01.ข้อมูลเบื้องต้น'!$H$2,"",IF(VLOOKUP($A153,'02.คีย์เทอม1'!$A$10:$GL$59,126,FALSE)="","",VLOOKUP($A153,'02.คีย์เทอม1'!$A$10:$GL$59,126,FALSE)))</f>
        <v/>
      </c>
      <c r="Q153" s="1327" t="str">
        <f>IF($A$141&lt;&gt;"ชั้น"&amp;'01.ข้อมูลเบื้องต้น'!$H$2,"",IF(VLOOKUP($A153,'02.คีย์เทอม1'!$A$10:$GL$59,131,FALSE)="","",VLOOKUP($A153,'02.คีย์เทอม1'!$A$10:$GL$59,131,FALSE)))</f>
        <v/>
      </c>
      <c r="R153" s="1327" t="str">
        <f>IF($A$141&lt;&gt;"ชั้น"&amp;'01.ข้อมูลเบื้องต้น'!$H$2,"",IF(VLOOKUP($A153,'02.คีย์เทอม1'!$A$10:$GL$59,136,FALSE)="","",VLOOKUP($A153,'02.คีย์เทอม1'!$A$10:$GL$59,136,FALSE)))</f>
        <v/>
      </c>
      <c r="S153" s="1327" t="str">
        <f>IF($A$141&lt;&gt;"ชั้น"&amp;'01.ข้อมูลเบื้องต้น'!$H$2,"",IF(VLOOKUP($A153,'02.คีย์เทอม1'!$A$10:$GL$59,141,FALSE)="","",VLOOKUP($A153,'02.คีย์เทอม1'!$A$10:$GL$59,141,FALSE)))</f>
        <v/>
      </c>
      <c r="T153" s="1327" t="str">
        <f>IF($A$141&lt;&gt;"ชั้น"&amp;'01.ข้อมูลเบื้องต้น'!$H$2,"",IF(VLOOKUP($A153,'02.คีย์เทอม1'!$A$10:$GL$59,146,FALSE)="","",VLOOKUP($A153,'02.คีย์เทอม1'!$A$10:$GL$59,146,FALSE)))</f>
        <v/>
      </c>
      <c r="U153" s="1327" t="str">
        <f>IF($A$141&lt;&gt;"ชั้น"&amp;'01.ข้อมูลเบื้องต้น'!$H$2,"",IF(VLOOKUP($A153,'02.คีย์เทอม1'!$A$10:$GL$59,151,FALSE)="","",VLOOKUP($A153,'02.คีย์เทอม1'!$A$10:$GL$59,151,FALSE)))</f>
        <v/>
      </c>
      <c r="V153" s="1327" t="str">
        <f>IF($A$141&lt;&gt;"ชั้น"&amp;'01.ข้อมูลเบื้องต้น'!$H$2,"",IF(VLOOKUP($A153,'02.คีย์เทอม1'!$A$10:$GL$59,156,FALSE)="","",VLOOKUP($A153,'02.คีย์เทอม1'!$A$10:$GL$59,156,FALSE)))</f>
        <v/>
      </c>
      <c r="W153" s="1327" t="str">
        <f>IF($A$141&lt;&gt;"ชั้น"&amp;'01.ข้อมูลเบื้องต้น'!$H$2,"",IF(VLOOKUP($A153,'02.คีย์เทอม1'!$A$10:$GL$59,161,FALSE)="","",VLOOKUP($A153,'02.คีย์เทอม1'!$A$10:$GL$59,161,FALSE)))</f>
        <v/>
      </c>
      <c r="X153" s="1327" t="str">
        <f>IF($A$141&lt;&gt;"ชั้น"&amp;'01.ข้อมูลเบื้องต้น'!$H$2,"",IF(VLOOKUP($A153,'02.คีย์เทอม1'!$A$10:$GL$59,166,FALSE)="","",VLOOKUP($A153,'02.คีย์เทอม1'!$A$10:$GL$59,166,FALSE)))</f>
        <v/>
      </c>
      <c r="Y153" s="1327" t="str">
        <f>IF($A$141&lt;&gt;"ชั้น"&amp;'01.ข้อมูลเบื้องต้น'!$H$2,"",IF(VLOOKUP($A153,'02.คีย์เทอม1'!$A$10:$GL$59,171,FALSE)="","",VLOOKUP($A153,'02.คีย์เทอม1'!$A$10:$GL$59,171,FALSE)))</f>
        <v/>
      </c>
      <c r="Z153" s="1327" t="str">
        <f>IF($A$141&lt;&gt;"ชั้น"&amp;'01.ข้อมูลเบื้องต้น'!$H$2,"",IF(VLOOKUP($A153,'02.คีย์เทอม1'!$A$10:$GL$59,176,FALSE)="","",VLOOKUP($A153,'02.คีย์เทอม1'!$A$10:$GL$59,176,FALSE)))</f>
        <v/>
      </c>
      <c r="AA153" s="1329" t="str">
        <f>IF($A$141&lt;&gt;"ชั้น"&amp;'01.ข้อมูลเบื้องต้น'!$H$2,"",IF(VLOOKUP($A153,'02.คีย์เทอม1'!$A$10:$GL$59,181,FALSE)="","",VLOOKUP($A153,'02.คีย์เทอม1'!$A$10:$GL$59,181,FALSE)))</f>
        <v/>
      </c>
    </row>
    <row r="154" spans="1:27" ht="16.8" customHeight="1">
      <c r="A154" s="1323">
        <v>7</v>
      </c>
      <c r="B154" s="1312" t="str">
        <f>IF('2.ชื่อนักเรียน'!C17="","",'2.ชื่อนักเรียน'!C17)</f>
        <v/>
      </c>
      <c r="C154" s="1313" t="str">
        <f>IF('2.ชื่อนักเรียน'!D17="","",'2.ชื่อนักเรียน'!D17)</f>
        <v/>
      </c>
      <c r="D154" s="1314" t="str">
        <f>IF($A$141&lt;&gt;"ชั้น"&amp;'01.ข้อมูลเบื้องต้น'!$H$2,"",IF(VLOOKUP($A154,'02.คีย์เทอม1'!$A$10:$GL$59,190,FALSE)="","",VLOOKUP($A154,'02.คีย์เทอม1'!$A$10:$GL$59,190,FALSE)))</f>
        <v/>
      </c>
      <c r="E154" s="1327" t="str">
        <f>IF($A$141&lt;&gt;"ชั้น"&amp;'01.ข้อมูลเบื้องต้น'!$H$2,"",IF(VLOOKUP($A154,'02.คีย์เทอม1'!$A$10:$GL$59,194,FALSE)="","",VLOOKUP($A154,'02.คีย์เทอม1'!$A$10:$GL$59,194,FALSE)))</f>
        <v/>
      </c>
      <c r="F154" s="1420" t="str">
        <f>IF($A$141&lt;&gt;"ชั้น"&amp;'01.ข้อมูลเบื้องต้น'!$H$2,"",IF(VLOOKUP($A154,'02.คีย์เทอม1'!$A$10:$GL$59,31,FALSE)="","",VLOOKUP($A154,'02.คีย์เทอม1'!$A$10:$GL$59,31,FALSE)))</f>
        <v/>
      </c>
      <c r="G154" s="1326" t="str">
        <f>IF($A$141&lt;&gt;"ชั้น"&amp;'01.ข้อมูลเบื้องต้น'!$H$2,"",IF(VLOOKUP($A154,'02.คีย์เทอม1'!$A$10:$GL$59,61,FALSE)="","",VLOOKUP($A154,'02.คีย์เทอม1'!$A$10:$GL$59,61,FALSE)))</f>
        <v/>
      </c>
      <c r="H154" s="1327" t="str">
        <f>IF($A$141&lt;&gt;"ชั้น"&amp;'01.ข้อมูลเบื้องต้น'!$H$2,"",IF(VLOOKUP($A154,'02.คีย์เทอม1'!$A$10:$GL$59,66,FALSE)="","",VLOOKUP($A154,'02.คีย์เทอม1'!$A$10:$GL$59,66,FALSE)))</f>
        <v/>
      </c>
      <c r="I154" s="1327" t="str">
        <f>IF($A$141&lt;&gt;"ชั้น"&amp;'01.ข้อมูลเบื้องต้น'!$H$2,"",IF(VLOOKUP($A154,'02.คีย์เทอม1'!$A$10:$GL$59,71,FALSE)="","",VLOOKUP($A154,'02.คีย์เทอม1'!$A$10:$GL$59,71,FALSE)))</f>
        <v/>
      </c>
      <c r="J154" s="1327" t="str">
        <f>IF($A$141&lt;&gt;"ชั้น"&amp;'01.ข้อมูลเบื้องต้น'!$H$2,"",IF(VLOOKUP($A154,'02.คีย์เทอม1'!$A$10:$GL$59,76,FALSE)="","",VLOOKUP($A154,'02.คีย์เทอม1'!$A$10:$GL$59,76,FALSE)))</f>
        <v/>
      </c>
      <c r="K154" s="1327" t="str">
        <f>IF($A$141&lt;&gt;"ชั้น"&amp;'01.ข้อมูลเบื้องต้น'!$H$2,"",IF(VLOOKUP($A154,'02.คีย์เทอม1'!$A$10:$GL$59,81,FALSE)="","",VLOOKUP($A154,'02.คีย์เทอม1'!$A$10:$GL$59,81,FALSE)))</f>
        <v/>
      </c>
      <c r="L154" s="1328" t="str">
        <f>IF($A$141&lt;&gt;"ชั้น"&amp;'01.ข้อมูลเบื้องต้น'!$H$2,"",IF(VLOOKUP($A154,'02.คีย์เทอม1'!$A$10:$GT$59,202,FALSE)="","",VLOOKUP($A154,'02.คีย์เทอม1'!$A$10:$GT$59,202,FALSE)))</f>
        <v/>
      </c>
      <c r="M154" s="1326" t="str">
        <f>IF($A$141&lt;&gt;"ชั้น"&amp;'01.ข้อมูลเบื้องต้น'!$H$2,"",IF(VLOOKUP($A154,'02.คีย์เทอม1'!$A$10:$GL$59,111,FALSE)="","",VLOOKUP($A154,'02.คีย์เทอม1'!$A$10:$GL$59,111,FALSE)))</f>
        <v/>
      </c>
      <c r="N154" s="1327" t="str">
        <f>IF($A$141&lt;&gt;"ชั้น"&amp;'01.ข้อมูลเบื้องต้น'!$H$2,"",IF(VLOOKUP($A154,'02.คีย์เทอม1'!$A$10:$GL$59,116,FALSE)="","",VLOOKUP($A154,'02.คีย์เทอม1'!$A$10:$GL$59,116,FALSE)))</f>
        <v/>
      </c>
      <c r="O154" s="1327" t="str">
        <f>IF($A$141&lt;&gt;"ชั้น"&amp;'01.ข้อมูลเบื้องต้น'!$H$2,"",IF(VLOOKUP($A154,'02.คีย์เทอม1'!$A$10:$GL$59,121,FALSE)="","",VLOOKUP($A154,'02.คีย์เทอม1'!$A$10:$GL$59,121,FALSE)))</f>
        <v/>
      </c>
      <c r="P154" s="1327" t="str">
        <f>IF($A$141&lt;&gt;"ชั้น"&amp;'01.ข้อมูลเบื้องต้น'!$H$2,"",IF(VLOOKUP($A154,'02.คีย์เทอม1'!$A$10:$GL$59,126,FALSE)="","",VLOOKUP($A154,'02.คีย์เทอม1'!$A$10:$GL$59,126,FALSE)))</f>
        <v/>
      </c>
      <c r="Q154" s="1327" t="str">
        <f>IF($A$141&lt;&gt;"ชั้น"&amp;'01.ข้อมูลเบื้องต้น'!$H$2,"",IF(VLOOKUP($A154,'02.คีย์เทอม1'!$A$10:$GL$59,131,FALSE)="","",VLOOKUP($A154,'02.คีย์เทอม1'!$A$10:$GL$59,131,FALSE)))</f>
        <v/>
      </c>
      <c r="R154" s="1327" t="str">
        <f>IF($A$141&lt;&gt;"ชั้น"&amp;'01.ข้อมูลเบื้องต้น'!$H$2,"",IF(VLOOKUP($A154,'02.คีย์เทอม1'!$A$10:$GL$59,136,FALSE)="","",VLOOKUP($A154,'02.คีย์เทอม1'!$A$10:$GL$59,136,FALSE)))</f>
        <v/>
      </c>
      <c r="S154" s="1327" t="str">
        <f>IF($A$141&lt;&gt;"ชั้น"&amp;'01.ข้อมูลเบื้องต้น'!$H$2,"",IF(VLOOKUP($A154,'02.คีย์เทอม1'!$A$10:$GL$59,141,FALSE)="","",VLOOKUP($A154,'02.คีย์เทอม1'!$A$10:$GL$59,141,FALSE)))</f>
        <v/>
      </c>
      <c r="T154" s="1327" t="str">
        <f>IF($A$141&lt;&gt;"ชั้น"&amp;'01.ข้อมูลเบื้องต้น'!$H$2,"",IF(VLOOKUP($A154,'02.คีย์เทอม1'!$A$10:$GL$59,146,FALSE)="","",VLOOKUP($A154,'02.คีย์เทอม1'!$A$10:$GL$59,146,FALSE)))</f>
        <v/>
      </c>
      <c r="U154" s="1327" t="str">
        <f>IF($A$141&lt;&gt;"ชั้น"&amp;'01.ข้อมูลเบื้องต้น'!$H$2,"",IF(VLOOKUP($A154,'02.คีย์เทอม1'!$A$10:$GL$59,151,FALSE)="","",VLOOKUP($A154,'02.คีย์เทอม1'!$A$10:$GL$59,151,FALSE)))</f>
        <v/>
      </c>
      <c r="V154" s="1327" t="str">
        <f>IF($A$141&lt;&gt;"ชั้น"&amp;'01.ข้อมูลเบื้องต้น'!$H$2,"",IF(VLOOKUP($A154,'02.คีย์เทอม1'!$A$10:$GL$59,156,FALSE)="","",VLOOKUP($A154,'02.คีย์เทอม1'!$A$10:$GL$59,156,FALSE)))</f>
        <v/>
      </c>
      <c r="W154" s="1327" t="str">
        <f>IF($A$141&lt;&gt;"ชั้น"&amp;'01.ข้อมูลเบื้องต้น'!$H$2,"",IF(VLOOKUP($A154,'02.คีย์เทอม1'!$A$10:$GL$59,161,FALSE)="","",VLOOKUP($A154,'02.คีย์เทอม1'!$A$10:$GL$59,161,FALSE)))</f>
        <v/>
      </c>
      <c r="X154" s="1327" t="str">
        <f>IF($A$141&lt;&gt;"ชั้น"&amp;'01.ข้อมูลเบื้องต้น'!$H$2,"",IF(VLOOKUP($A154,'02.คีย์เทอม1'!$A$10:$GL$59,166,FALSE)="","",VLOOKUP($A154,'02.คีย์เทอม1'!$A$10:$GL$59,166,FALSE)))</f>
        <v/>
      </c>
      <c r="Y154" s="1327" t="str">
        <f>IF($A$141&lt;&gt;"ชั้น"&amp;'01.ข้อมูลเบื้องต้น'!$H$2,"",IF(VLOOKUP($A154,'02.คีย์เทอม1'!$A$10:$GL$59,171,FALSE)="","",VLOOKUP($A154,'02.คีย์เทอม1'!$A$10:$GL$59,171,FALSE)))</f>
        <v/>
      </c>
      <c r="Z154" s="1327" t="str">
        <f>IF($A$141&lt;&gt;"ชั้น"&amp;'01.ข้อมูลเบื้องต้น'!$H$2,"",IF(VLOOKUP($A154,'02.คีย์เทอม1'!$A$10:$GL$59,176,FALSE)="","",VLOOKUP($A154,'02.คีย์เทอม1'!$A$10:$GL$59,176,FALSE)))</f>
        <v/>
      </c>
      <c r="AA154" s="1329" t="str">
        <f>IF($A$141&lt;&gt;"ชั้น"&amp;'01.ข้อมูลเบื้องต้น'!$H$2,"",IF(VLOOKUP($A154,'02.คีย์เทอม1'!$A$10:$GL$59,181,FALSE)="","",VLOOKUP($A154,'02.คีย์เทอม1'!$A$10:$GL$59,181,FALSE)))</f>
        <v/>
      </c>
    </row>
    <row r="155" spans="1:27" ht="16.8" customHeight="1">
      <c r="A155" s="1323">
        <v>8</v>
      </c>
      <c r="B155" s="1312" t="str">
        <f>IF('2.ชื่อนักเรียน'!C18="","",'2.ชื่อนักเรียน'!C18)</f>
        <v/>
      </c>
      <c r="C155" s="1313" t="str">
        <f>IF('2.ชื่อนักเรียน'!D18="","",'2.ชื่อนักเรียน'!D18)</f>
        <v/>
      </c>
      <c r="D155" s="1314" t="str">
        <f>IF($A$141&lt;&gt;"ชั้น"&amp;'01.ข้อมูลเบื้องต้น'!$H$2,"",IF(VLOOKUP($A155,'02.คีย์เทอม1'!$A$10:$GL$59,190,FALSE)="","",VLOOKUP($A155,'02.คีย์เทอม1'!$A$10:$GL$59,190,FALSE)))</f>
        <v/>
      </c>
      <c r="E155" s="1327" t="str">
        <f>IF($A$141&lt;&gt;"ชั้น"&amp;'01.ข้อมูลเบื้องต้น'!$H$2,"",IF(VLOOKUP($A155,'02.คีย์เทอม1'!$A$10:$GL$59,194,FALSE)="","",VLOOKUP($A155,'02.คีย์เทอม1'!$A$10:$GL$59,194,FALSE)))</f>
        <v/>
      </c>
      <c r="F155" s="1420" t="str">
        <f>IF($A$141&lt;&gt;"ชั้น"&amp;'01.ข้อมูลเบื้องต้น'!$H$2,"",IF(VLOOKUP($A155,'02.คีย์เทอม1'!$A$10:$GL$59,31,FALSE)="","",VLOOKUP($A155,'02.คีย์เทอม1'!$A$10:$GL$59,31,FALSE)))</f>
        <v/>
      </c>
      <c r="G155" s="1326" t="str">
        <f>IF($A$141&lt;&gt;"ชั้น"&amp;'01.ข้อมูลเบื้องต้น'!$H$2,"",IF(VLOOKUP($A155,'02.คีย์เทอม1'!$A$10:$GL$59,61,FALSE)="","",VLOOKUP($A155,'02.คีย์เทอม1'!$A$10:$GL$59,61,FALSE)))</f>
        <v/>
      </c>
      <c r="H155" s="1327" t="str">
        <f>IF($A$141&lt;&gt;"ชั้น"&amp;'01.ข้อมูลเบื้องต้น'!$H$2,"",IF(VLOOKUP($A155,'02.คีย์เทอม1'!$A$10:$GL$59,66,FALSE)="","",VLOOKUP($A155,'02.คีย์เทอม1'!$A$10:$GL$59,66,FALSE)))</f>
        <v/>
      </c>
      <c r="I155" s="1327" t="str">
        <f>IF($A$141&lt;&gt;"ชั้น"&amp;'01.ข้อมูลเบื้องต้น'!$H$2,"",IF(VLOOKUP($A155,'02.คีย์เทอม1'!$A$10:$GL$59,71,FALSE)="","",VLOOKUP($A155,'02.คีย์เทอม1'!$A$10:$GL$59,71,FALSE)))</f>
        <v/>
      </c>
      <c r="J155" s="1327" t="str">
        <f>IF($A$141&lt;&gt;"ชั้น"&amp;'01.ข้อมูลเบื้องต้น'!$H$2,"",IF(VLOOKUP($A155,'02.คีย์เทอม1'!$A$10:$GL$59,76,FALSE)="","",VLOOKUP($A155,'02.คีย์เทอม1'!$A$10:$GL$59,76,FALSE)))</f>
        <v/>
      </c>
      <c r="K155" s="1327" t="str">
        <f>IF($A$141&lt;&gt;"ชั้น"&amp;'01.ข้อมูลเบื้องต้น'!$H$2,"",IF(VLOOKUP($A155,'02.คีย์เทอม1'!$A$10:$GL$59,81,FALSE)="","",VLOOKUP($A155,'02.คีย์เทอม1'!$A$10:$GL$59,81,FALSE)))</f>
        <v/>
      </c>
      <c r="L155" s="1328" t="str">
        <f>IF($A$141&lt;&gt;"ชั้น"&amp;'01.ข้อมูลเบื้องต้น'!$H$2,"",IF(VLOOKUP($A155,'02.คีย์เทอม1'!$A$10:$GT$59,202,FALSE)="","",VLOOKUP($A155,'02.คีย์เทอม1'!$A$10:$GT$59,202,FALSE)))</f>
        <v/>
      </c>
      <c r="M155" s="1326" t="str">
        <f>IF($A$141&lt;&gt;"ชั้น"&amp;'01.ข้อมูลเบื้องต้น'!$H$2,"",IF(VLOOKUP($A155,'02.คีย์เทอม1'!$A$10:$GL$59,111,FALSE)="","",VLOOKUP($A155,'02.คีย์เทอม1'!$A$10:$GL$59,111,FALSE)))</f>
        <v/>
      </c>
      <c r="N155" s="1327" t="str">
        <f>IF($A$141&lt;&gt;"ชั้น"&amp;'01.ข้อมูลเบื้องต้น'!$H$2,"",IF(VLOOKUP($A155,'02.คีย์เทอม1'!$A$10:$GL$59,116,FALSE)="","",VLOOKUP($A155,'02.คีย์เทอม1'!$A$10:$GL$59,116,FALSE)))</f>
        <v/>
      </c>
      <c r="O155" s="1327" t="str">
        <f>IF($A$141&lt;&gt;"ชั้น"&amp;'01.ข้อมูลเบื้องต้น'!$H$2,"",IF(VLOOKUP($A155,'02.คีย์เทอม1'!$A$10:$GL$59,121,FALSE)="","",VLOOKUP($A155,'02.คีย์เทอม1'!$A$10:$GL$59,121,FALSE)))</f>
        <v/>
      </c>
      <c r="P155" s="1327" t="str">
        <f>IF($A$141&lt;&gt;"ชั้น"&amp;'01.ข้อมูลเบื้องต้น'!$H$2,"",IF(VLOOKUP($A155,'02.คีย์เทอม1'!$A$10:$GL$59,126,FALSE)="","",VLOOKUP($A155,'02.คีย์เทอม1'!$A$10:$GL$59,126,FALSE)))</f>
        <v/>
      </c>
      <c r="Q155" s="1327" t="str">
        <f>IF($A$141&lt;&gt;"ชั้น"&amp;'01.ข้อมูลเบื้องต้น'!$H$2,"",IF(VLOOKUP($A155,'02.คีย์เทอม1'!$A$10:$GL$59,131,FALSE)="","",VLOOKUP($A155,'02.คีย์เทอม1'!$A$10:$GL$59,131,FALSE)))</f>
        <v/>
      </c>
      <c r="R155" s="1327" t="str">
        <f>IF($A$141&lt;&gt;"ชั้น"&amp;'01.ข้อมูลเบื้องต้น'!$H$2,"",IF(VLOOKUP($A155,'02.คีย์เทอม1'!$A$10:$GL$59,136,FALSE)="","",VLOOKUP($A155,'02.คีย์เทอม1'!$A$10:$GL$59,136,FALSE)))</f>
        <v/>
      </c>
      <c r="S155" s="1327" t="str">
        <f>IF($A$141&lt;&gt;"ชั้น"&amp;'01.ข้อมูลเบื้องต้น'!$H$2,"",IF(VLOOKUP($A155,'02.คีย์เทอม1'!$A$10:$GL$59,141,FALSE)="","",VLOOKUP($A155,'02.คีย์เทอม1'!$A$10:$GL$59,141,FALSE)))</f>
        <v/>
      </c>
      <c r="T155" s="1327" t="str">
        <f>IF($A$141&lt;&gt;"ชั้น"&amp;'01.ข้อมูลเบื้องต้น'!$H$2,"",IF(VLOOKUP($A155,'02.คีย์เทอม1'!$A$10:$GL$59,146,FALSE)="","",VLOOKUP($A155,'02.คีย์เทอม1'!$A$10:$GL$59,146,FALSE)))</f>
        <v/>
      </c>
      <c r="U155" s="1327" t="str">
        <f>IF($A$141&lt;&gt;"ชั้น"&amp;'01.ข้อมูลเบื้องต้น'!$H$2,"",IF(VLOOKUP($A155,'02.คีย์เทอม1'!$A$10:$GL$59,151,FALSE)="","",VLOOKUP($A155,'02.คีย์เทอม1'!$A$10:$GL$59,151,FALSE)))</f>
        <v/>
      </c>
      <c r="V155" s="1327" t="str">
        <f>IF($A$141&lt;&gt;"ชั้น"&amp;'01.ข้อมูลเบื้องต้น'!$H$2,"",IF(VLOOKUP($A155,'02.คีย์เทอม1'!$A$10:$GL$59,156,FALSE)="","",VLOOKUP($A155,'02.คีย์เทอม1'!$A$10:$GL$59,156,FALSE)))</f>
        <v/>
      </c>
      <c r="W155" s="1327" t="str">
        <f>IF($A$141&lt;&gt;"ชั้น"&amp;'01.ข้อมูลเบื้องต้น'!$H$2,"",IF(VLOOKUP($A155,'02.คีย์เทอม1'!$A$10:$GL$59,161,FALSE)="","",VLOOKUP($A155,'02.คีย์เทอม1'!$A$10:$GL$59,161,FALSE)))</f>
        <v/>
      </c>
      <c r="X155" s="1327" t="str">
        <f>IF($A$141&lt;&gt;"ชั้น"&amp;'01.ข้อมูลเบื้องต้น'!$H$2,"",IF(VLOOKUP($A155,'02.คีย์เทอม1'!$A$10:$GL$59,166,FALSE)="","",VLOOKUP($A155,'02.คีย์เทอม1'!$A$10:$GL$59,166,FALSE)))</f>
        <v/>
      </c>
      <c r="Y155" s="1327" t="str">
        <f>IF($A$141&lt;&gt;"ชั้น"&amp;'01.ข้อมูลเบื้องต้น'!$H$2,"",IF(VLOOKUP($A155,'02.คีย์เทอม1'!$A$10:$GL$59,171,FALSE)="","",VLOOKUP($A155,'02.คีย์เทอม1'!$A$10:$GL$59,171,FALSE)))</f>
        <v/>
      </c>
      <c r="Z155" s="1327" t="str">
        <f>IF($A$141&lt;&gt;"ชั้น"&amp;'01.ข้อมูลเบื้องต้น'!$H$2,"",IF(VLOOKUP($A155,'02.คีย์เทอม1'!$A$10:$GL$59,176,FALSE)="","",VLOOKUP($A155,'02.คีย์เทอม1'!$A$10:$GL$59,176,FALSE)))</f>
        <v/>
      </c>
      <c r="AA155" s="1329" t="str">
        <f>IF($A$141&lt;&gt;"ชั้น"&amp;'01.ข้อมูลเบื้องต้น'!$H$2,"",IF(VLOOKUP($A155,'02.คีย์เทอม1'!$A$10:$GL$59,181,FALSE)="","",VLOOKUP($A155,'02.คีย์เทอม1'!$A$10:$GL$59,181,FALSE)))</f>
        <v/>
      </c>
    </row>
    <row r="156" spans="1:27" ht="16.8" customHeight="1">
      <c r="A156" s="1323">
        <v>9</v>
      </c>
      <c r="B156" s="1312" t="str">
        <f>IF('2.ชื่อนักเรียน'!C19="","",'2.ชื่อนักเรียน'!C19)</f>
        <v/>
      </c>
      <c r="C156" s="1313" t="str">
        <f>IF('2.ชื่อนักเรียน'!D19="","",'2.ชื่อนักเรียน'!D19)</f>
        <v/>
      </c>
      <c r="D156" s="1314" t="str">
        <f>IF($A$141&lt;&gt;"ชั้น"&amp;'01.ข้อมูลเบื้องต้น'!$H$2,"",IF(VLOOKUP($A156,'02.คีย์เทอม1'!$A$10:$GL$59,190,FALSE)="","",VLOOKUP($A156,'02.คีย์เทอม1'!$A$10:$GL$59,190,FALSE)))</f>
        <v/>
      </c>
      <c r="E156" s="1327" t="str">
        <f>IF($A$141&lt;&gt;"ชั้น"&amp;'01.ข้อมูลเบื้องต้น'!$H$2,"",IF(VLOOKUP($A156,'02.คีย์เทอม1'!$A$10:$GL$59,194,FALSE)="","",VLOOKUP($A156,'02.คีย์เทอม1'!$A$10:$GL$59,194,FALSE)))</f>
        <v/>
      </c>
      <c r="F156" s="1420" t="str">
        <f>IF($A$141&lt;&gt;"ชั้น"&amp;'01.ข้อมูลเบื้องต้น'!$H$2,"",IF(VLOOKUP($A156,'02.คีย์เทอม1'!$A$10:$GL$59,31,FALSE)="","",VLOOKUP($A156,'02.คีย์เทอม1'!$A$10:$GL$59,31,FALSE)))</f>
        <v/>
      </c>
      <c r="G156" s="1326" t="str">
        <f>IF($A$141&lt;&gt;"ชั้น"&amp;'01.ข้อมูลเบื้องต้น'!$H$2,"",IF(VLOOKUP($A156,'02.คีย์เทอม1'!$A$10:$GL$59,61,FALSE)="","",VLOOKUP($A156,'02.คีย์เทอม1'!$A$10:$GL$59,61,FALSE)))</f>
        <v/>
      </c>
      <c r="H156" s="1327" t="str">
        <f>IF($A$141&lt;&gt;"ชั้น"&amp;'01.ข้อมูลเบื้องต้น'!$H$2,"",IF(VLOOKUP($A156,'02.คีย์เทอม1'!$A$10:$GL$59,66,FALSE)="","",VLOOKUP($A156,'02.คีย์เทอม1'!$A$10:$GL$59,66,FALSE)))</f>
        <v/>
      </c>
      <c r="I156" s="1327" t="str">
        <f>IF($A$141&lt;&gt;"ชั้น"&amp;'01.ข้อมูลเบื้องต้น'!$H$2,"",IF(VLOOKUP($A156,'02.คีย์เทอม1'!$A$10:$GL$59,71,FALSE)="","",VLOOKUP($A156,'02.คีย์เทอม1'!$A$10:$GL$59,71,FALSE)))</f>
        <v/>
      </c>
      <c r="J156" s="1327" t="str">
        <f>IF($A$141&lt;&gt;"ชั้น"&amp;'01.ข้อมูลเบื้องต้น'!$H$2,"",IF(VLOOKUP($A156,'02.คีย์เทอม1'!$A$10:$GL$59,76,FALSE)="","",VLOOKUP($A156,'02.คีย์เทอม1'!$A$10:$GL$59,76,FALSE)))</f>
        <v/>
      </c>
      <c r="K156" s="1327" t="str">
        <f>IF($A$141&lt;&gt;"ชั้น"&amp;'01.ข้อมูลเบื้องต้น'!$H$2,"",IF(VLOOKUP($A156,'02.คีย์เทอม1'!$A$10:$GL$59,81,FALSE)="","",VLOOKUP($A156,'02.คีย์เทอม1'!$A$10:$GL$59,81,FALSE)))</f>
        <v/>
      </c>
      <c r="L156" s="1328" t="str">
        <f>IF($A$141&lt;&gt;"ชั้น"&amp;'01.ข้อมูลเบื้องต้น'!$H$2,"",IF(VLOOKUP($A156,'02.คีย์เทอม1'!$A$10:$GT$59,202,FALSE)="","",VLOOKUP($A156,'02.คีย์เทอม1'!$A$10:$GT$59,202,FALSE)))</f>
        <v/>
      </c>
      <c r="M156" s="1326" t="str">
        <f>IF($A$141&lt;&gt;"ชั้น"&amp;'01.ข้อมูลเบื้องต้น'!$H$2,"",IF(VLOOKUP($A156,'02.คีย์เทอม1'!$A$10:$GL$59,111,FALSE)="","",VLOOKUP($A156,'02.คีย์เทอม1'!$A$10:$GL$59,111,FALSE)))</f>
        <v/>
      </c>
      <c r="N156" s="1327" t="str">
        <f>IF($A$141&lt;&gt;"ชั้น"&amp;'01.ข้อมูลเบื้องต้น'!$H$2,"",IF(VLOOKUP($A156,'02.คีย์เทอม1'!$A$10:$GL$59,116,FALSE)="","",VLOOKUP($A156,'02.คีย์เทอม1'!$A$10:$GL$59,116,FALSE)))</f>
        <v/>
      </c>
      <c r="O156" s="1327" t="str">
        <f>IF($A$141&lt;&gt;"ชั้น"&amp;'01.ข้อมูลเบื้องต้น'!$H$2,"",IF(VLOOKUP($A156,'02.คีย์เทอม1'!$A$10:$GL$59,121,FALSE)="","",VLOOKUP($A156,'02.คีย์เทอม1'!$A$10:$GL$59,121,FALSE)))</f>
        <v/>
      </c>
      <c r="P156" s="1327" t="str">
        <f>IF($A$141&lt;&gt;"ชั้น"&amp;'01.ข้อมูลเบื้องต้น'!$H$2,"",IF(VLOOKUP($A156,'02.คีย์เทอม1'!$A$10:$GL$59,126,FALSE)="","",VLOOKUP($A156,'02.คีย์เทอม1'!$A$10:$GL$59,126,FALSE)))</f>
        <v/>
      </c>
      <c r="Q156" s="1327" t="str">
        <f>IF($A$141&lt;&gt;"ชั้น"&amp;'01.ข้อมูลเบื้องต้น'!$H$2,"",IF(VLOOKUP($A156,'02.คีย์เทอม1'!$A$10:$GL$59,131,FALSE)="","",VLOOKUP($A156,'02.คีย์เทอม1'!$A$10:$GL$59,131,FALSE)))</f>
        <v/>
      </c>
      <c r="R156" s="1327" t="str">
        <f>IF($A$141&lt;&gt;"ชั้น"&amp;'01.ข้อมูลเบื้องต้น'!$H$2,"",IF(VLOOKUP($A156,'02.คีย์เทอม1'!$A$10:$GL$59,136,FALSE)="","",VLOOKUP($A156,'02.คีย์เทอม1'!$A$10:$GL$59,136,FALSE)))</f>
        <v/>
      </c>
      <c r="S156" s="1327" t="str">
        <f>IF($A$141&lt;&gt;"ชั้น"&amp;'01.ข้อมูลเบื้องต้น'!$H$2,"",IF(VLOOKUP($A156,'02.คีย์เทอม1'!$A$10:$GL$59,141,FALSE)="","",VLOOKUP($A156,'02.คีย์เทอม1'!$A$10:$GL$59,141,FALSE)))</f>
        <v/>
      </c>
      <c r="T156" s="1327" t="str">
        <f>IF($A$141&lt;&gt;"ชั้น"&amp;'01.ข้อมูลเบื้องต้น'!$H$2,"",IF(VLOOKUP($A156,'02.คีย์เทอม1'!$A$10:$GL$59,146,FALSE)="","",VLOOKUP($A156,'02.คีย์เทอม1'!$A$10:$GL$59,146,FALSE)))</f>
        <v/>
      </c>
      <c r="U156" s="1327" t="str">
        <f>IF($A$141&lt;&gt;"ชั้น"&amp;'01.ข้อมูลเบื้องต้น'!$H$2,"",IF(VLOOKUP($A156,'02.คีย์เทอม1'!$A$10:$GL$59,151,FALSE)="","",VLOOKUP($A156,'02.คีย์เทอม1'!$A$10:$GL$59,151,FALSE)))</f>
        <v/>
      </c>
      <c r="V156" s="1327" t="str">
        <f>IF($A$141&lt;&gt;"ชั้น"&amp;'01.ข้อมูลเบื้องต้น'!$H$2,"",IF(VLOOKUP($A156,'02.คีย์เทอม1'!$A$10:$GL$59,156,FALSE)="","",VLOOKUP($A156,'02.คีย์เทอม1'!$A$10:$GL$59,156,FALSE)))</f>
        <v/>
      </c>
      <c r="W156" s="1327" t="str">
        <f>IF($A$141&lt;&gt;"ชั้น"&amp;'01.ข้อมูลเบื้องต้น'!$H$2,"",IF(VLOOKUP($A156,'02.คีย์เทอม1'!$A$10:$GL$59,161,FALSE)="","",VLOOKUP($A156,'02.คีย์เทอม1'!$A$10:$GL$59,161,FALSE)))</f>
        <v/>
      </c>
      <c r="X156" s="1327" t="str">
        <f>IF($A$141&lt;&gt;"ชั้น"&amp;'01.ข้อมูลเบื้องต้น'!$H$2,"",IF(VLOOKUP($A156,'02.คีย์เทอม1'!$A$10:$GL$59,166,FALSE)="","",VLOOKUP($A156,'02.คีย์เทอม1'!$A$10:$GL$59,166,FALSE)))</f>
        <v/>
      </c>
      <c r="Y156" s="1327" t="str">
        <f>IF($A$141&lt;&gt;"ชั้น"&amp;'01.ข้อมูลเบื้องต้น'!$H$2,"",IF(VLOOKUP($A156,'02.คีย์เทอม1'!$A$10:$GL$59,171,FALSE)="","",VLOOKUP($A156,'02.คีย์เทอม1'!$A$10:$GL$59,171,FALSE)))</f>
        <v/>
      </c>
      <c r="Z156" s="1327" t="str">
        <f>IF($A$141&lt;&gt;"ชั้น"&amp;'01.ข้อมูลเบื้องต้น'!$H$2,"",IF(VLOOKUP($A156,'02.คีย์เทอม1'!$A$10:$GL$59,176,FALSE)="","",VLOOKUP($A156,'02.คีย์เทอม1'!$A$10:$GL$59,176,FALSE)))</f>
        <v/>
      </c>
      <c r="AA156" s="1329" t="str">
        <f>IF($A$141&lt;&gt;"ชั้น"&amp;'01.ข้อมูลเบื้องต้น'!$H$2,"",IF(VLOOKUP($A156,'02.คีย์เทอม1'!$A$10:$GL$59,181,FALSE)="","",VLOOKUP($A156,'02.คีย์เทอม1'!$A$10:$GL$59,181,FALSE)))</f>
        <v/>
      </c>
    </row>
    <row r="157" spans="1:27" ht="16.8" customHeight="1">
      <c r="A157" s="1323">
        <v>10</v>
      </c>
      <c r="B157" s="1312" t="str">
        <f>IF('2.ชื่อนักเรียน'!C20="","",'2.ชื่อนักเรียน'!C20)</f>
        <v/>
      </c>
      <c r="C157" s="1313" t="str">
        <f>IF('2.ชื่อนักเรียน'!D20="","",'2.ชื่อนักเรียน'!D20)</f>
        <v/>
      </c>
      <c r="D157" s="1314" t="str">
        <f>IF($A$141&lt;&gt;"ชั้น"&amp;'01.ข้อมูลเบื้องต้น'!$H$2,"",IF(VLOOKUP($A157,'02.คีย์เทอม1'!$A$10:$GL$59,190,FALSE)="","",VLOOKUP($A157,'02.คีย์เทอม1'!$A$10:$GL$59,190,FALSE)))</f>
        <v/>
      </c>
      <c r="E157" s="1327" t="str">
        <f>IF($A$141&lt;&gt;"ชั้น"&amp;'01.ข้อมูลเบื้องต้น'!$H$2,"",IF(VLOOKUP($A157,'02.คีย์เทอม1'!$A$10:$GL$59,194,FALSE)="","",VLOOKUP($A157,'02.คีย์เทอม1'!$A$10:$GL$59,194,FALSE)))</f>
        <v/>
      </c>
      <c r="F157" s="1420" t="str">
        <f>IF($A$141&lt;&gt;"ชั้น"&amp;'01.ข้อมูลเบื้องต้น'!$H$2,"",IF(VLOOKUP($A157,'02.คีย์เทอม1'!$A$10:$GL$59,31,FALSE)="","",VLOOKUP($A157,'02.คีย์เทอม1'!$A$10:$GL$59,31,FALSE)))</f>
        <v/>
      </c>
      <c r="G157" s="1326" t="str">
        <f>IF($A$141&lt;&gt;"ชั้น"&amp;'01.ข้อมูลเบื้องต้น'!$H$2,"",IF(VLOOKUP($A157,'02.คีย์เทอม1'!$A$10:$GL$59,61,FALSE)="","",VLOOKUP($A157,'02.คีย์เทอม1'!$A$10:$GL$59,61,FALSE)))</f>
        <v/>
      </c>
      <c r="H157" s="1327" t="str">
        <f>IF($A$141&lt;&gt;"ชั้น"&amp;'01.ข้อมูลเบื้องต้น'!$H$2,"",IF(VLOOKUP($A157,'02.คีย์เทอม1'!$A$10:$GL$59,66,FALSE)="","",VLOOKUP($A157,'02.คีย์เทอม1'!$A$10:$GL$59,66,FALSE)))</f>
        <v/>
      </c>
      <c r="I157" s="1327" t="str">
        <f>IF($A$141&lt;&gt;"ชั้น"&amp;'01.ข้อมูลเบื้องต้น'!$H$2,"",IF(VLOOKUP($A157,'02.คีย์เทอม1'!$A$10:$GL$59,71,FALSE)="","",VLOOKUP($A157,'02.คีย์เทอม1'!$A$10:$GL$59,71,FALSE)))</f>
        <v/>
      </c>
      <c r="J157" s="1327" t="str">
        <f>IF($A$141&lt;&gt;"ชั้น"&amp;'01.ข้อมูลเบื้องต้น'!$H$2,"",IF(VLOOKUP($A157,'02.คีย์เทอม1'!$A$10:$GL$59,76,FALSE)="","",VLOOKUP($A157,'02.คีย์เทอม1'!$A$10:$GL$59,76,FALSE)))</f>
        <v/>
      </c>
      <c r="K157" s="1327" t="str">
        <f>IF($A$141&lt;&gt;"ชั้น"&amp;'01.ข้อมูลเบื้องต้น'!$H$2,"",IF(VLOOKUP($A157,'02.คีย์เทอม1'!$A$10:$GL$59,81,FALSE)="","",VLOOKUP($A157,'02.คีย์เทอม1'!$A$10:$GL$59,81,FALSE)))</f>
        <v/>
      </c>
      <c r="L157" s="1328" t="str">
        <f>IF($A$141&lt;&gt;"ชั้น"&amp;'01.ข้อมูลเบื้องต้น'!$H$2,"",IF(VLOOKUP($A157,'02.คีย์เทอม1'!$A$10:$GT$59,202,FALSE)="","",VLOOKUP($A157,'02.คีย์เทอม1'!$A$10:$GT$59,202,FALSE)))</f>
        <v/>
      </c>
      <c r="M157" s="1326" t="str">
        <f>IF($A$141&lt;&gt;"ชั้น"&amp;'01.ข้อมูลเบื้องต้น'!$H$2,"",IF(VLOOKUP($A157,'02.คีย์เทอม1'!$A$10:$GL$59,111,FALSE)="","",VLOOKUP($A157,'02.คีย์เทอม1'!$A$10:$GL$59,111,FALSE)))</f>
        <v/>
      </c>
      <c r="N157" s="1327" t="str">
        <f>IF($A$141&lt;&gt;"ชั้น"&amp;'01.ข้อมูลเบื้องต้น'!$H$2,"",IF(VLOOKUP($A157,'02.คีย์เทอม1'!$A$10:$GL$59,116,FALSE)="","",VLOOKUP($A157,'02.คีย์เทอม1'!$A$10:$GL$59,116,FALSE)))</f>
        <v/>
      </c>
      <c r="O157" s="1327" t="str">
        <f>IF($A$141&lt;&gt;"ชั้น"&amp;'01.ข้อมูลเบื้องต้น'!$H$2,"",IF(VLOOKUP($A157,'02.คีย์เทอม1'!$A$10:$GL$59,121,FALSE)="","",VLOOKUP($A157,'02.คีย์เทอม1'!$A$10:$GL$59,121,FALSE)))</f>
        <v/>
      </c>
      <c r="P157" s="1327" t="str">
        <f>IF($A$141&lt;&gt;"ชั้น"&amp;'01.ข้อมูลเบื้องต้น'!$H$2,"",IF(VLOOKUP($A157,'02.คีย์เทอม1'!$A$10:$GL$59,126,FALSE)="","",VLOOKUP($A157,'02.คีย์เทอม1'!$A$10:$GL$59,126,FALSE)))</f>
        <v/>
      </c>
      <c r="Q157" s="1327" t="str">
        <f>IF($A$141&lt;&gt;"ชั้น"&amp;'01.ข้อมูลเบื้องต้น'!$H$2,"",IF(VLOOKUP($A157,'02.คีย์เทอม1'!$A$10:$GL$59,131,FALSE)="","",VLOOKUP($A157,'02.คีย์เทอม1'!$A$10:$GL$59,131,FALSE)))</f>
        <v/>
      </c>
      <c r="R157" s="1327" t="str">
        <f>IF($A$141&lt;&gt;"ชั้น"&amp;'01.ข้อมูลเบื้องต้น'!$H$2,"",IF(VLOOKUP($A157,'02.คีย์เทอม1'!$A$10:$GL$59,136,FALSE)="","",VLOOKUP($A157,'02.คีย์เทอม1'!$A$10:$GL$59,136,FALSE)))</f>
        <v/>
      </c>
      <c r="S157" s="1327" t="str">
        <f>IF($A$141&lt;&gt;"ชั้น"&amp;'01.ข้อมูลเบื้องต้น'!$H$2,"",IF(VLOOKUP($A157,'02.คีย์เทอม1'!$A$10:$GL$59,141,FALSE)="","",VLOOKUP($A157,'02.คีย์เทอม1'!$A$10:$GL$59,141,FALSE)))</f>
        <v/>
      </c>
      <c r="T157" s="1327" t="str">
        <f>IF($A$141&lt;&gt;"ชั้น"&amp;'01.ข้อมูลเบื้องต้น'!$H$2,"",IF(VLOOKUP($A157,'02.คีย์เทอม1'!$A$10:$GL$59,146,FALSE)="","",VLOOKUP($A157,'02.คีย์เทอม1'!$A$10:$GL$59,146,FALSE)))</f>
        <v/>
      </c>
      <c r="U157" s="1327" t="str">
        <f>IF($A$141&lt;&gt;"ชั้น"&amp;'01.ข้อมูลเบื้องต้น'!$H$2,"",IF(VLOOKUP($A157,'02.คีย์เทอม1'!$A$10:$GL$59,151,FALSE)="","",VLOOKUP($A157,'02.คีย์เทอม1'!$A$10:$GL$59,151,FALSE)))</f>
        <v/>
      </c>
      <c r="V157" s="1327" t="str">
        <f>IF($A$141&lt;&gt;"ชั้น"&amp;'01.ข้อมูลเบื้องต้น'!$H$2,"",IF(VLOOKUP($A157,'02.คีย์เทอม1'!$A$10:$GL$59,156,FALSE)="","",VLOOKUP($A157,'02.คีย์เทอม1'!$A$10:$GL$59,156,FALSE)))</f>
        <v/>
      </c>
      <c r="W157" s="1327" t="str">
        <f>IF($A$141&lt;&gt;"ชั้น"&amp;'01.ข้อมูลเบื้องต้น'!$H$2,"",IF(VLOOKUP($A157,'02.คีย์เทอม1'!$A$10:$GL$59,161,FALSE)="","",VLOOKUP($A157,'02.คีย์เทอม1'!$A$10:$GL$59,161,FALSE)))</f>
        <v/>
      </c>
      <c r="X157" s="1327" t="str">
        <f>IF($A$141&lt;&gt;"ชั้น"&amp;'01.ข้อมูลเบื้องต้น'!$H$2,"",IF(VLOOKUP($A157,'02.คีย์เทอม1'!$A$10:$GL$59,166,FALSE)="","",VLOOKUP($A157,'02.คีย์เทอม1'!$A$10:$GL$59,166,FALSE)))</f>
        <v/>
      </c>
      <c r="Y157" s="1327" t="str">
        <f>IF($A$141&lt;&gt;"ชั้น"&amp;'01.ข้อมูลเบื้องต้น'!$H$2,"",IF(VLOOKUP($A157,'02.คีย์เทอม1'!$A$10:$GL$59,171,FALSE)="","",VLOOKUP($A157,'02.คีย์เทอม1'!$A$10:$GL$59,171,FALSE)))</f>
        <v/>
      </c>
      <c r="Z157" s="1327" t="str">
        <f>IF($A$141&lt;&gt;"ชั้น"&amp;'01.ข้อมูลเบื้องต้น'!$H$2,"",IF(VLOOKUP($A157,'02.คีย์เทอม1'!$A$10:$GL$59,176,FALSE)="","",VLOOKUP($A157,'02.คีย์เทอม1'!$A$10:$GL$59,176,FALSE)))</f>
        <v/>
      </c>
      <c r="AA157" s="1329" t="str">
        <f>IF($A$141&lt;&gt;"ชั้น"&amp;'01.ข้อมูลเบื้องต้น'!$H$2,"",IF(VLOOKUP($A157,'02.คีย์เทอม1'!$A$10:$GL$59,181,FALSE)="","",VLOOKUP($A157,'02.คีย์เทอม1'!$A$10:$GL$59,181,FALSE)))</f>
        <v/>
      </c>
    </row>
    <row r="158" spans="1:27" ht="16.8" customHeight="1">
      <c r="A158" s="1323">
        <v>11</v>
      </c>
      <c r="B158" s="1312" t="str">
        <f>IF('2.ชื่อนักเรียน'!C21="","",'2.ชื่อนักเรียน'!C21)</f>
        <v/>
      </c>
      <c r="C158" s="1313" t="str">
        <f>IF('2.ชื่อนักเรียน'!D21="","",'2.ชื่อนักเรียน'!D21)</f>
        <v/>
      </c>
      <c r="D158" s="1314" t="str">
        <f>IF($A$141&lt;&gt;"ชั้น"&amp;'01.ข้อมูลเบื้องต้น'!$H$2,"",IF(VLOOKUP($A158,'02.คีย์เทอม1'!$A$10:$GL$59,190,FALSE)="","",VLOOKUP($A158,'02.คีย์เทอม1'!$A$10:$GL$59,190,FALSE)))</f>
        <v/>
      </c>
      <c r="E158" s="1327" t="str">
        <f>IF($A$141&lt;&gt;"ชั้น"&amp;'01.ข้อมูลเบื้องต้น'!$H$2,"",IF(VLOOKUP($A158,'02.คีย์เทอม1'!$A$10:$GL$59,194,FALSE)="","",VLOOKUP($A158,'02.คีย์เทอม1'!$A$10:$GL$59,194,FALSE)))</f>
        <v/>
      </c>
      <c r="F158" s="1420" t="str">
        <f>IF($A$141&lt;&gt;"ชั้น"&amp;'01.ข้อมูลเบื้องต้น'!$H$2,"",IF(VLOOKUP($A158,'02.คีย์เทอม1'!$A$10:$GL$59,31,FALSE)="","",VLOOKUP($A158,'02.คีย์เทอม1'!$A$10:$GL$59,31,FALSE)))</f>
        <v/>
      </c>
      <c r="G158" s="1326" t="str">
        <f>IF($A$141&lt;&gt;"ชั้น"&amp;'01.ข้อมูลเบื้องต้น'!$H$2,"",IF(VLOOKUP($A158,'02.คีย์เทอม1'!$A$10:$GL$59,61,FALSE)="","",VLOOKUP($A158,'02.คีย์เทอม1'!$A$10:$GL$59,61,FALSE)))</f>
        <v/>
      </c>
      <c r="H158" s="1327" t="str">
        <f>IF($A$141&lt;&gt;"ชั้น"&amp;'01.ข้อมูลเบื้องต้น'!$H$2,"",IF(VLOOKUP($A158,'02.คีย์เทอม1'!$A$10:$GL$59,66,FALSE)="","",VLOOKUP($A158,'02.คีย์เทอม1'!$A$10:$GL$59,66,FALSE)))</f>
        <v/>
      </c>
      <c r="I158" s="1327" t="str">
        <f>IF($A$141&lt;&gt;"ชั้น"&amp;'01.ข้อมูลเบื้องต้น'!$H$2,"",IF(VLOOKUP($A158,'02.คีย์เทอม1'!$A$10:$GL$59,71,FALSE)="","",VLOOKUP($A158,'02.คีย์เทอม1'!$A$10:$GL$59,71,FALSE)))</f>
        <v/>
      </c>
      <c r="J158" s="1327" t="str">
        <f>IF($A$141&lt;&gt;"ชั้น"&amp;'01.ข้อมูลเบื้องต้น'!$H$2,"",IF(VLOOKUP($A158,'02.คีย์เทอม1'!$A$10:$GL$59,76,FALSE)="","",VLOOKUP($A158,'02.คีย์เทอม1'!$A$10:$GL$59,76,FALSE)))</f>
        <v/>
      </c>
      <c r="K158" s="1327" t="str">
        <f>IF($A$141&lt;&gt;"ชั้น"&amp;'01.ข้อมูลเบื้องต้น'!$H$2,"",IF(VLOOKUP($A158,'02.คีย์เทอม1'!$A$10:$GL$59,81,FALSE)="","",VLOOKUP($A158,'02.คีย์เทอม1'!$A$10:$GL$59,81,FALSE)))</f>
        <v/>
      </c>
      <c r="L158" s="1328" t="str">
        <f>IF($A$141&lt;&gt;"ชั้น"&amp;'01.ข้อมูลเบื้องต้น'!$H$2,"",IF(VLOOKUP($A158,'02.คีย์เทอม1'!$A$10:$GT$59,202,FALSE)="","",VLOOKUP($A158,'02.คีย์เทอม1'!$A$10:$GT$59,202,FALSE)))</f>
        <v/>
      </c>
      <c r="M158" s="1326" t="str">
        <f>IF($A$141&lt;&gt;"ชั้น"&amp;'01.ข้อมูลเบื้องต้น'!$H$2,"",IF(VLOOKUP($A158,'02.คีย์เทอม1'!$A$10:$GL$59,111,FALSE)="","",VLOOKUP($A158,'02.คีย์เทอม1'!$A$10:$GL$59,111,FALSE)))</f>
        <v/>
      </c>
      <c r="N158" s="1327" t="str">
        <f>IF($A$141&lt;&gt;"ชั้น"&amp;'01.ข้อมูลเบื้องต้น'!$H$2,"",IF(VLOOKUP($A158,'02.คีย์เทอม1'!$A$10:$GL$59,116,FALSE)="","",VLOOKUP($A158,'02.คีย์เทอม1'!$A$10:$GL$59,116,FALSE)))</f>
        <v/>
      </c>
      <c r="O158" s="1327" t="str">
        <f>IF($A$141&lt;&gt;"ชั้น"&amp;'01.ข้อมูลเบื้องต้น'!$H$2,"",IF(VLOOKUP($A158,'02.คีย์เทอม1'!$A$10:$GL$59,121,FALSE)="","",VLOOKUP($A158,'02.คีย์เทอม1'!$A$10:$GL$59,121,FALSE)))</f>
        <v/>
      </c>
      <c r="P158" s="1327" t="str">
        <f>IF($A$141&lt;&gt;"ชั้น"&amp;'01.ข้อมูลเบื้องต้น'!$H$2,"",IF(VLOOKUP($A158,'02.คีย์เทอม1'!$A$10:$GL$59,126,FALSE)="","",VLOOKUP($A158,'02.คีย์เทอม1'!$A$10:$GL$59,126,FALSE)))</f>
        <v/>
      </c>
      <c r="Q158" s="1327" t="str">
        <f>IF($A$141&lt;&gt;"ชั้น"&amp;'01.ข้อมูลเบื้องต้น'!$H$2,"",IF(VLOOKUP($A158,'02.คีย์เทอม1'!$A$10:$GL$59,131,FALSE)="","",VLOOKUP($A158,'02.คีย์เทอม1'!$A$10:$GL$59,131,FALSE)))</f>
        <v/>
      </c>
      <c r="R158" s="1327" t="str">
        <f>IF($A$141&lt;&gt;"ชั้น"&amp;'01.ข้อมูลเบื้องต้น'!$H$2,"",IF(VLOOKUP($A158,'02.คีย์เทอม1'!$A$10:$GL$59,136,FALSE)="","",VLOOKUP($A158,'02.คีย์เทอม1'!$A$10:$GL$59,136,FALSE)))</f>
        <v/>
      </c>
      <c r="S158" s="1327" t="str">
        <f>IF($A$141&lt;&gt;"ชั้น"&amp;'01.ข้อมูลเบื้องต้น'!$H$2,"",IF(VLOOKUP($A158,'02.คีย์เทอม1'!$A$10:$GL$59,141,FALSE)="","",VLOOKUP($A158,'02.คีย์เทอม1'!$A$10:$GL$59,141,FALSE)))</f>
        <v/>
      </c>
      <c r="T158" s="1327" t="str">
        <f>IF($A$141&lt;&gt;"ชั้น"&amp;'01.ข้อมูลเบื้องต้น'!$H$2,"",IF(VLOOKUP($A158,'02.คีย์เทอม1'!$A$10:$GL$59,146,FALSE)="","",VLOOKUP($A158,'02.คีย์เทอม1'!$A$10:$GL$59,146,FALSE)))</f>
        <v/>
      </c>
      <c r="U158" s="1327" t="str">
        <f>IF($A$141&lt;&gt;"ชั้น"&amp;'01.ข้อมูลเบื้องต้น'!$H$2,"",IF(VLOOKUP($A158,'02.คีย์เทอม1'!$A$10:$GL$59,151,FALSE)="","",VLOOKUP($A158,'02.คีย์เทอม1'!$A$10:$GL$59,151,FALSE)))</f>
        <v/>
      </c>
      <c r="V158" s="1327" t="str">
        <f>IF($A$141&lt;&gt;"ชั้น"&amp;'01.ข้อมูลเบื้องต้น'!$H$2,"",IF(VLOOKUP($A158,'02.คีย์เทอม1'!$A$10:$GL$59,156,FALSE)="","",VLOOKUP($A158,'02.คีย์เทอม1'!$A$10:$GL$59,156,FALSE)))</f>
        <v/>
      </c>
      <c r="W158" s="1327" t="str">
        <f>IF($A$141&lt;&gt;"ชั้น"&amp;'01.ข้อมูลเบื้องต้น'!$H$2,"",IF(VLOOKUP($A158,'02.คีย์เทอม1'!$A$10:$GL$59,161,FALSE)="","",VLOOKUP($A158,'02.คีย์เทอม1'!$A$10:$GL$59,161,FALSE)))</f>
        <v/>
      </c>
      <c r="X158" s="1327" t="str">
        <f>IF($A$141&lt;&gt;"ชั้น"&amp;'01.ข้อมูลเบื้องต้น'!$H$2,"",IF(VLOOKUP($A158,'02.คีย์เทอม1'!$A$10:$GL$59,166,FALSE)="","",VLOOKUP($A158,'02.คีย์เทอม1'!$A$10:$GL$59,166,FALSE)))</f>
        <v/>
      </c>
      <c r="Y158" s="1327" t="str">
        <f>IF($A$141&lt;&gt;"ชั้น"&amp;'01.ข้อมูลเบื้องต้น'!$H$2,"",IF(VLOOKUP($A158,'02.คีย์เทอม1'!$A$10:$GL$59,171,FALSE)="","",VLOOKUP($A158,'02.คีย์เทอม1'!$A$10:$GL$59,171,FALSE)))</f>
        <v/>
      </c>
      <c r="Z158" s="1327" t="str">
        <f>IF($A$141&lt;&gt;"ชั้น"&amp;'01.ข้อมูลเบื้องต้น'!$H$2,"",IF(VLOOKUP($A158,'02.คีย์เทอม1'!$A$10:$GL$59,176,FALSE)="","",VLOOKUP($A158,'02.คีย์เทอม1'!$A$10:$GL$59,176,FALSE)))</f>
        <v/>
      </c>
      <c r="AA158" s="1329" t="str">
        <f>IF($A$141&lt;&gt;"ชั้น"&amp;'01.ข้อมูลเบื้องต้น'!$H$2,"",IF(VLOOKUP($A158,'02.คีย์เทอม1'!$A$10:$GL$59,181,FALSE)="","",VLOOKUP($A158,'02.คีย์เทอม1'!$A$10:$GL$59,181,FALSE)))</f>
        <v/>
      </c>
    </row>
    <row r="159" spans="1:27" ht="16.8" customHeight="1">
      <c r="A159" s="1323">
        <v>12</v>
      </c>
      <c r="B159" s="1312" t="str">
        <f>IF('2.ชื่อนักเรียน'!C22="","",'2.ชื่อนักเรียน'!C22)</f>
        <v/>
      </c>
      <c r="C159" s="1313" t="str">
        <f>IF('2.ชื่อนักเรียน'!D22="","",'2.ชื่อนักเรียน'!D22)</f>
        <v/>
      </c>
      <c r="D159" s="1314" t="str">
        <f>IF($A$141&lt;&gt;"ชั้น"&amp;'01.ข้อมูลเบื้องต้น'!$H$2,"",IF(VLOOKUP($A159,'02.คีย์เทอม1'!$A$10:$GL$59,190,FALSE)="","",VLOOKUP($A159,'02.คีย์เทอม1'!$A$10:$GL$59,190,FALSE)))</f>
        <v/>
      </c>
      <c r="E159" s="1327" t="str">
        <f>IF($A$141&lt;&gt;"ชั้น"&amp;'01.ข้อมูลเบื้องต้น'!$H$2,"",IF(VLOOKUP($A159,'02.คีย์เทอม1'!$A$10:$GL$59,194,FALSE)="","",VLOOKUP($A159,'02.คีย์เทอม1'!$A$10:$GL$59,194,FALSE)))</f>
        <v/>
      </c>
      <c r="F159" s="1420" t="str">
        <f>IF($A$141&lt;&gt;"ชั้น"&amp;'01.ข้อมูลเบื้องต้น'!$H$2,"",IF(VLOOKUP($A159,'02.คีย์เทอม1'!$A$10:$GL$59,31,FALSE)="","",VLOOKUP($A159,'02.คีย์เทอม1'!$A$10:$GL$59,31,FALSE)))</f>
        <v/>
      </c>
      <c r="G159" s="1326" t="str">
        <f>IF($A$141&lt;&gt;"ชั้น"&amp;'01.ข้อมูลเบื้องต้น'!$H$2,"",IF(VLOOKUP($A159,'02.คีย์เทอม1'!$A$10:$GL$59,61,FALSE)="","",VLOOKUP($A159,'02.คีย์เทอม1'!$A$10:$GL$59,61,FALSE)))</f>
        <v/>
      </c>
      <c r="H159" s="1327" t="str">
        <f>IF($A$141&lt;&gt;"ชั้น"&amp;'01.ข้อมูลเบื้องต้น'!$H$2,"",IF(VLOOKUP($A159,'02.คีย์เทอม1'!$A$10:$GL$59,66,FALSE)="","",VLOOKUP($A159,'02.คีย์เทอม1'!$A$10:$GL$59,66,FALSE)))</f>
        <v/>
      </c>
      <c r="I159" s="1327" t="str">
        <f>IF($A$141&lt;&gt;"ชั้น"&amp;'01.ข้อมูลเบื้องต้น'!$H$2,"",IF(VLOOKUP($A159,'02.คีย์เทอม1'!$A$10:$GL$59,71,FALSE)="","",VLOOKUP($A159,'02.คีย์เทอม1'!$A$10:$GL$59,71,FALSE)))</f>
        <v/>
      </c>
      <c r="J159" s="1327" t="str">
        <f>IF($A$141&lt;&gt;"ชั้น"&amp;'01.ข้อมูลเบื้องต้น'!$H$2,"",IF(VLOOKUP($A159,'02.คีย์เทอม1'!$A$10:$GL$59,76,FALSE)="","",VLOOKUP($A159,'02.คีย์เทอม1'!$A$10:$GL$59,76,FALSE)))</f>
        <v/>
      </c>
      <c r="K159" s="1327" t="str">
        <f>IF($A$141&lt;&gt;"ชั้น"&amp;'01.ข้อมูลเบื้องต้น'!$H$2,"",IF(VLOOKUP($A159,'02.คีย์เทอม1'!$A$10:$GL$59,81,FALSE)="","",VLOOKUP($A159,'02.คีย์เทอม1'!$A$10:$GL$59,81,FALSE)))</f>
        <v/>
      </c>
      <c r="L159" s="1328" t="str">
        <f>IF($A$141&lt;&gt;"ชั้น"&amp;'01.ข้อมูลเบื้องต้น'!$H$2,"",IF(VLOOKUP($A159,'02.คีย์เทอม1'!$A$10:$GT$59,202,FALSE)="","",VLOOKUP($A159,'02.คีย์เทอม1'!$A$10:$GT$59,202,FALSE)))</f>
        <v/>
      </c>
      <c r="M159" s="1326" t="str">
        <f>IF($A$141&lt;&gt;"ชั้น"&amp;'01.ข้อมูลเบื้องต้น'!$H$2,"",IF(VLOOKUP($A159,'02.คีย์เทอม1'!$A$10:$GL$59,111,FALSE)="","",VLOOKUP($A159,'02.คีย์เทอม1'!$A$10:$GL$59,111,FALSE)))</f>
        <v/>
      </c>
      <c r="N159" s="1327" t="str">
        <f>IF($A$141&lt;&gt;"ชั้น"&amp;'01.ข้อมูลเบื้องต้น'!$H$2,"",IF(VLOOKUP($A159,'02.คีย์เทอม1'!$A$10:$GL$59,116,FALSE)="","",VLOOKUP($A159,'02.คีย์เทอม1'!$A$10:$GL$59,116,FALSE)))</f>
        <v/>
      </c>
      <c r="O159" s="1327" t="str">
        <f>IF($A$141&lt;&gt;"ชั้น"&amp;'01.ข้อมูลเบื้องต้น'!$H$2,"",IF(VLOOKUP($A159,'02.คีย์เทอม1'!$A$10:$GL$59,121,FALSE)="","",VLOOKUP($A159,'02.คีย์เทอม1'!$A$10:$GL$59,121,FALSE)))</f>
        <v/>
      </c>
      <c r="P159" s="1327" t="str">
        <f>IF($A$141&lt;&gt;"ชั้น"&amp;'01.ข้อมูลเบื้องต้น'!$H$2,"",IF(VLOOKUP($A159,'02.คีย์เทอม1'!$A$10:$GL$59,126,FALSE)="","",VLOOKUP($A159,'02.คีย์เทอม1'!$A$10:$GL$59,126,FALSE)))</f>
        <v/>
      </c>
      <c r="Q159" s="1327" t="str">
        <f>IF($A$141&lt;&gt;"ชั้น"&amp;'01.ข้อมูลเบื้องต้น'!$H$2,"",IF(VLOOKUP($A159,'02.คีย์เทอม1'!$A$10:$GL$59,131,FALSE)="","",VLOOKUP($A159,'02.คีย์เทอม1'!$A$10:$GL$59,131,FALSE)))</f>
        <v/>
      </c>
      <c r="R159" s="1327" t="str">
        <f>IF($A$141&lt;&gt;"ชั้น"&amp;'01.ข้อมูลเบื้องต้น'!$H$2,"",IF(VLOOKUP($A159,'02.คีย์เทอม1'!$A$10:$GL$59,136,FALSE)="","",VLOOKUP($A159,'02.คีย์เทอม1'!$A$10:$GL$59,136,FALSE)))</f>
        <v/>
      </c>
      <c r="S159" s="1327" t="str">
        <f>IF($A$141&lt;&gt;"ชั้น"&amp;'01.ข้อมูลเบื้องต้น'!$H$2,"",IF(VLOOKUP($A159,'02.คีย์เทอม1'!$A$10:$GL$59,141,FALSE)="","",VLOOKUP($A159,'02.คีย์เทอม1'!$A$10:$GL$59,141,FALSE)))</f>
        <v/>
      </c>
      <c r="T159" s="1327" t="str">
        <f>IF($A$141&lt;&gt;"ชั้น"&amp;'01.ข้อมูลเบื้องต้น'!$H$2,"",IF(VLOOKUP($A159,'02.คีย์เทอม1'!$A$10:$GL$59,146,FALSE)="","",VLOOKUP($A159,'02.คีย์เทอม1'!$A$10:$GL$59,146,FALSE)))</f>
        <v/>
      </c>
      <c r="U159" s="1327" t="str">
        <f>IF($A$141&lt;&gt;"ชั้น"&amp;'01.ข้อมูลเบื้องต้น'!$H$2,"",IF(VLOOKUP($A159,'02.คีย์เทอม1'!$A$10:$GL$59,151,FALSE)="","",VLOOKUP($A159,'02.คีย์เทอม1'!$A$10:$GL$59,151,FALSE)))</f>
        <v/>
      </c>
      <c r="V159" s="1327" t="str">
        <f>IF($A$141&lt;&gt;"ชั้น"&amp;'01.ข้อมูลเบื้องต้น'!$H$2,"",IF(VLOOKUP($A159,'02.คีย์เทอม1'!$A$10:$GL$59,156,FALSE)="","",VLOOKUP($A159,'02.คีย์เทอม1'!$A$10:$GL$59,156,FALSE)))</f>
        <v/>
      </c>
      <c r="W159" s="1327" t="str">
        <f>IF($A$141&lt;&gt;"ชั้น"&amp;'01.ข้อมูลเบื้องต้น'!$H$2,"",IF(VLOOKUP($A159,'02.คีย์เทอม1'!$A$10:$GL$59,161,FALSE)="","",VLOOKUP($A159,'02.คีย์เทอม1'!$A$10:$GL$59,161,FALSE)))</f>
        <v/>
      </c>
      <c r="X159" s="1327" t="str">
        <f>IF($A$141&lt;&gt;"ชั้น"&amp;'01.ข้อมูลเบื้องต้น'!$H$2,"",IF(VLOOKUP($A159,'02.คีย์เทอม1'!$A$10:$GL$59,166,FALSE)="","",VLOOKUP($A159,'02.คีย์เทอม1'!$A$10:$GL$59,166,FALSE)))</f>
        <v/>
      </c>
      <c r="Y159" s="1327" t="str">
        <f>IF($A$141&lt;&gt;"ชั้น"&amp;'01.ข้อมูลเบื้องต้น'!$H$2,"",IF(VLOOKUP($A159,'02.คีย์เทอม1'!$A$10:$GL$59,171,FALSE)="","",VLOOKUP($A159,'02.คีย์เทอม1'!$A$10:$GL$59,171,FALSE)))</f>
        <v/>
      </c>
      <c r="Z159" s="1327" t="str">
        <f>IF($A$141&lt;&gt;"ชั้น"&amp;'01.ข้อมูลเบื้องต้น'!$H$2,"",IF(VLOOKUP($A159,'02.คีย์เทอม1'!$A$10:$GL$59,176,FALSE)="","",VLOOKUP($A159,'02.คีย์เทอม1'!$A$10:$GL$59,176,FALSE)))</f>
        <v/>
      </c>
      <c r="AA159" s="1329" t="str">
        <f>IF($A$141&lt;&gt;"ชั้น"&amp;'01.ข้อมูลเบื้องต้น'!$H$2,"",IF(VLOOKUP($A159,'02.คีย์เทอม1'!$A$10:$GL$59,181,FALSE)="","",VLOOKUP($A159,'02.คีย์เทอม1'!$A$10:$GL$59,181,FALSE)))</f>
        <v/>
      </c>
    </row>
    <row r="160" spans="1:27" ht="16.8" customHeight="1">
      <c r="A160" s="1323">
        <v>13</v>
      </c>
      <c r="B160" s="1312" t="str">
        <f>IF('2.ชื่อนักเรียน'!C23="","",'2.ชื่อนักเรียน'!C23)</f>
        <v/>
      </c>
      <c r="C160" s="1313" t="str">
        <f>IF('2.ชื่อนักเรียน'!D23="","",'2.ชื่อนักเรียน'!D23)</f>
        <v/>
      </c>
      <c r="D160" s="1314" t="str">
        <f>IF($A$141&lt;&gt;"ชั้น"&amp;'01.ข้อมูลเบื้องต้น'!$H$2,"",IF(VLOOKUP($A160,'02.คีย์เทอม1'!$A$10:$GL$59,190,FALSE)="","",VLOOKUP($A160,'02.คีย์เทอม1'!$A$10:$GL$59,190,FALSE)))</f>
        <v/>
      </c>
      <c r="E160" s="1327" t="str">
        <f>IF($A$141&lt;&gt;"ชั้น"&amp;'01.ข้อมูลเบื้องต้น'!$H$2,"",IF(VLOOKUP($A160,'02.คีย์เทอม1'!$A$10:$GL$59,194,FALSE)="","",VLOOKUP($A160,'02.คีย์เทอม1'!$A$10:$GL$59,194,FALSE)))</f>
        <v/>
      </c>
      <c r="F160" s="1420" t="str">
        <f>IF($A$141&lt;&gt;"ชั้น"&amp;'01.ข้อมูลเบื้องต้น'!$H$2,"",IF(VLOOKUP($A160,'02.คีย์เทอม1'!$A$10:$GL$59,31,FALSE)="","",VLOOKUP($A160,'02.คีย์เทอม1'!$A$10:$GL$59,31,FALSE)))</f>
        <v/>
      </c>
      <c r="G160" s="1326" t="str">
        <f>IF($A$141&lt;&gt;"ชั้น"&amp;'01.ข้อมูลเบื้องต้น'!$H$2,"",IF(VLOOKUP($A160,'02.คีย์เทอม1'!$A$10:$GL$59,61,FALSE)="","",VLOOKUP($A160,'02.คีย์เทอม1'!$A$10:$GL$59,61,FALSE)))</f>
        <v/>
      </c>
      <c r="H160" s="1327" t="str">
        <f>IF($A$141&lt;&gt;"ชั้น"&amp;'01.ข้อมูลเบื้องต้น'!$H$2,"",IF(VLOOKUP($A160,'02.คีย์เทอม1'!$A$10:$GL$59,66,FALSE)="","",VLOOKUP($A160,'02.คีย์เทอม1'!$A$10:$GL$59,66,FALSE)))</f>
        <v/>
      </c>
      <c r="I160" s="1327" t="str">
        <f>IF($A$141&lt;&gt;"ชั้น"&amp;'01.ข้อมูลเบื้องต้น'!$H$2,"",IF(VLOOKUP($A160,'02.คีย์เทอม1'!$A$10:$GL$59,71,FALSE)="","",VLOOKUP($A160,'02.คีย์เทอม1'!$A$10:$GL$59,71,FALSE)))</f>
        <v/>
      </c>
      <c r="J160" s="1327" t="str">
        <f>IF($A$141&lt;&gt;"ชั้น"&amp;'01.ข้อมูลเบื้องต้น'!$H$2,"",IF(VLOOKUP($A160,'02.คีย์เทอม1'!$A$10:$GL$59,76,FALSE)="","",VLOOKUP($A160,'02.คีย์เทอม1'!$A$10:$GL$59,76,FALSE)))</f>
        <v/>
      </c>
      <c r="K160" s="1327" t="str">
        <f>IF($A$141&lt;&gt;"ชั้น"&amp;'01.ข้อมูลเบื้องต้น'!$H$2,"",IF(VLOOKUP($A160,'02.คีย์เทอม1'!$A$10:$GL$59,81,FALSE)="","",VLOOKUP($A160,'02.คีย์เทอม1'!$A$10:$GL$59,81,FALSE)))</f>
        <v/>
      </c>
      <c r="L160" s="1328" t="str">
        <f>IF($A$141&lt;&gt;"ชั้น"&amp;'01.ข้อมูลเบื้องต้น'!$H$2,"",IF(VLOOKUP($A160,'02.คีย์เทอม1'!$A$10:$GT$59,202,FALSE)="","",VLOOKUP($A160,'02.คีย์เทอม1'!$A$10:$GT$59,202,FALSE)))</f>
        <v/>
      </c>
      <c r="M160" s="1326" t="str">
        <f>IF($A$141&lt;&gt;"ชั้น"&amp;'01.ข้อมูลเบื้องต้น'!$H$2,"",IF(VLOOKUP($A160,'02.คีย์เทอม1'!$A$10:$GL$59,111,FALSE)="","",VLOOKUP($A160,'02.คีย์เทอม1'!$A$10:$GL$59,111,FALSE)))</f>
        <v/>
      </c>
      <c r="N160" s="1327" t="str">
        <f>IF($A$141&lt;&gt;"ชั้น"&amp;'01.ข้อมูลเบื้องต้น'!$H$2,"",IF(VLOOKUP($A160,'02.คีย์เทอม1'!$A$10:$GL$59,116,FALSE)="","",VLOOKUP($A160,'02.คีย์เทอม1'!$A$10:$GL$59,116,FALSE)))</f>
        <v/>
      </c>
      <c r="O160" s="1327" t="str">
        <f>IF($A$141&lt;&gt;"ชั้น"&amp;'01.ข้อมูลเบื้องต้น'!$H$2,"",IF(VLOOKUP($A160,'02.คีย์เทอม1'!$A$10:$GL$59,121,FALSE)="","",VLOOKUP($A160,'02.คีย์เทอม1'!$A$10:$GL$59,121,FALSE)))</f>
        <v/>
      </c>
      <c r="P160" s="1327" t="str">
        <f>IF($A$141&lt;&gt;"ชั้น"&amp;'01.ข้อมูลเบื้องต้น'!$H$2,"",IF(VLOOKUP($A160,'02.คีย์เทอม1'!$A$10:$GL$59,126,FALSE)="","",VLOOKUP($A160,'02.คีย์เทอม1'!$A$10:$GL$59,126,FALSE)))</f>
        <v/>
      </c>
      <c r="Q160" s="1327" t="str">
        <f>IF($A$141&lt;&gt;"ชั้น"&amp;'01.ข้อมูลเบื้องต้น'!$H$2,"",IF(VLOOKUP($A160,'02.คีย์เทอม1'!$A$10:$GL$59,131,FALSE)="","",VLOOKUP($A160,'02.คีย์เทอม1'!$A$10:$GL$59,131,FALSE)))</f>
        <v/>
      </c>
      <c r="R160" s="1327" t="str">
        <f>IF($A$141&lt;&gt;"ชั้น"&amp;'01.ข้อมูลเบื้องต้น'!$H$2,"",IF(VLOOKUP($A160,'02.คีย์เทอม1'!$A$10:$GL$59,136,FALSE)="","",VLOOKUP($A160,'02.คีย์เทอม1'!$A$10:$GL$59,136,FALSE)))</f>
        <v/>
      </c>
      <c r="S160" s="1327" t="str">
        <f>IF($A$141&lt;&gt;"ชั้น"&amp;'01.ข้อมูลเบื้องต้น'!$H$2,"",IF(VLOOKUP($A160,'02.คีย์เทอม1'!$A$10:$GL$59,141,FALSE)="","",VLOOKUP($A160,'02.คีย์เทอม1'!$A$10:$GL$59,141,FALSE)))</f>
        <v/>
      </c>
      <c r="T160" s="1327" t="str">
        <f>IF($A$141&lt;&gt;"ชั้น"&amp;'01.ข้อมูลเบื้องต้น'!$H$2,"",IF(VLOOKUP($A160,'02.คีย์เทอม1'!$A$10:$GL$59,146,FALSE)="","",VLOOKUP($A160,'02.คีย์เทอม1'!$A$10:$GL$59,146,FALSE)))</f>
        <v/>
      </c>
      <c r="U160" s="1327" t="str">
        <f>IF($A$141&lt;&gt;"ชั้น"&amp;'01.ข้อมูลเบื้องต้น'!$H$2,"",IF(VLOOKUP($A160,'02.คีย์เทอม1'!$A$10:$GL$59,151,FALSE)="","",VLOOKUP($A160,'02.คีย์เทอม1'!$A$10:$GL$59,151,FALSE)))</f>
        <v/>
      </c>
      <c r="V160" s="1327" t="str">
        <f>IF($A$141&lt;&gt;"ชั้น"&amp;'01.ข้อมูลเบื้องต้น'!$H$2,"",IF(VLOOKUP($A160,'02.คีย์เทอม1'!$A$10:$GL$59,156,FALSE)="","",VLOOKUP($A160,'02.คีย์เทอม1'!$A$10:$GL$59,156,FALSE)))</f>
        <v/>
      </c>
      <c r="W160" s="1327" t="str">
        <f>IF($A$141&lt;&gt;"ชั้น"&amp;'01.ข้อมูลเบื้องต้น'!$H$2,"",IF(VLOOKUP($A160,'02.คีย์เทอม1'!$A$10:$GL$59,161,FALSE)="","",VLOOKUP($A160,'02.คีย์เทอม1'!$A$10:$GL$59,161,FALSE)))</f>
        <v/>
      </c>
      <c r="X160" s="1327" t="str">
        <f>IF($A$141&lt;&gt;"ชั้น"&amp;'01.ข้อมูลเบื้องต้น'!$H$2,"",IF(VLOOKUP($A160,'02.คีย์เทอม1'!$A$10:$GL$59,166,FALSE)="","",VLOOKUP($A160,'02.คีย์เทอม1'!$A$10:$GL$59,166,FALSE)))</f>
        <v/>
      </c>
      <c r="Y160" s="1327" t="str">
        <f>IF($A$141&lt;&gt;"ชั้น"&amp;'01.ข้อมูลเบื้องต้น'!$H$2,"",IF(VLOOKUP($A160,'02.คีย์เทอม1'!$A$10:$GL$59,171,FALSE)="","",VLOOKUP($A160,'02.คีย์เทอม1'!$A$10:$GL$59,171,FALSE)))</f>
        <v/>
      </c>
      <c r="Z160" s="1327" t="str">
        <f>IF($A$141&lt;&gt;"ชั้น"&amp;'01.ข้อมูลเบื้องต้น'!$H$2,"",IF(VLOOKUP($A160,'02.คีย์เทอม1'!$A$10:$GL$59,176,FALSE)="","",VLOOKUP($A160,'02.คีย์เทอม1'!$A$10:$GL$59,176,FALSE)))</f>
        <v/>
      </c>
      <c r="AA160" s="1329" t="str">
        <f>IF($A$141&lt;&gt;"ชั้น"&amp;'01.ข้อมูลเบื้องต้น'!$H$2,"",IF(VLOOKUP($A160,'02.คีย์เทอม1'!$A$10:$GL$59,181,FALSE)="","",VLOOKUP($A160,'02.คีย์เทอม1'!$A$10:$GL$59,181,FALSE)))</f>
        <v/>
      </c>
    </row>
    <row r="161" spans="1:27" ht="16.8" customHeight="1">
      <c r="A161" s="1323">
        <v>14</v>
      </c>
      <c r="B161" s="1312" t="str">
        <f>IF('2.ชื่อนักเรียน'!C24="","",'2.ชื่อนักเรียน'!C24)</f>
        <v/>
      </c>
      <c r="C161" s="1313" t="str">
        <f>IF('2.ชื่อนักเรียน'!D24="","",'2.ชื่อนักเรียน'!D24)</f>
        <v/>
      </c>
      <c r="D161" s="1314" t="str">
        <f>IF($A$141&lt;&gt;"ชั้น"&amp;'01.ข้อมูลเบื้องต้น'!$H$2,"",IF(VLOOKUP($A161,'02.คีย์เทอม1'!$A$10:$GL$59,190,FALSE)="","",VLOOKUP($A161,'02.คีย์เทอม1'!$A$10:$GL$59,190,FALSE)))</f>
        <v/>
      </c>
      <c r="E161" s="1327" t="str">
        <f>IF($A$141&lt;&gt;"ชั้น"&amp;'01.ข้อมูลเบื้องต้น'!$H$2,"",IF(VLOOKUP($A161,'02.คีย์เทอม1'!$A$10:$GL$59,194,FALSE)="","",VLOOKUP($A161,'02.คีย์เทอม1'!$A$10:$GL$59,194,FALSE)))</f>
        <v/>
      </c>
      <c r="F161" s="1420" t="str">
        <f>IF($A$141&lt;&gt;"ชั้น"&amp;'01.ข้อมูลเบื้องต้น'!$H$2,"",IF(VLOOKUP($A161,'02.คีย์เทอม1'!$A$10:$GL$59,31,FALSE)="","",VLOOKUP($A161,'02.คีย์เทอม1'!$A$10:$GL$59,31,FALSE)))</f>
        <v/>
      </c>
      <c r="G161" s="1326" t="str">
        <f>IF($A$141&lt;&gt;"ชั้น"&amp;'01.ข้อมูลเบื้องต้น'!$H$2,"",IF(VLOOKUP($A161,'02.คีย์เทอม1'!$A$10:$GL$59,61,FALSE)="","",VLOOKUP($A161,'02.คีย์เทอม1'!$A$10:$GL$59,61,FALSE)))</f>
        <v/>
      </c>
      <c r="H161" s="1327" t="str">
        <f>IF($A$141&lt;&gt;"ชั้น"&amp;'01.ข้อมูลเบื้องต้น'!$H$2,"",IF(VLOOKUP($A161,'02.คีย์เทอม1'!$A$10:$GL$59,66,FALSE)="","",VLOOKUP($A161,'02.คีย์เทอม1'!$A$10:$GL$59,66,FALSE)))</f>
        <v/>
      </c>
      <c r="I161" s="1327" t="str">
        <f>IF($A$141&lt;&gt;"ชั้น"&amp;'01.ข้อมูลเบื้องต้น'!$H$2,"",IF(VLOOKUP($A161,'02.คีย์เทอม1'!$A$10:$GL$59,71,FALSE)="","",VLOOKUP($A161,'02.คีย์เทอม1'!$A$10:$GL$59,71,FALSE)))</f>
        <v/>
      </c>
      <c r="J161" s="1327" t="str">
        <f>IF($A$141&lt;&gt;"ชั้น"&amp;'01.ข้อมูลเบื้องต้น'!$H$2,"",IF(VLOOKUP($A161,'02.คีย์เทอม1'!$A$10:$GL$59,76,FALSE)="","",VLOOKUP($A161,'02.คีย์เทอม1'!$A$10:$GL$59,76,FALSE)))</f>
        <v/>
      </c>
      <c r="K161" s="1327" t="str">
        <f>IF($A$141&lt;&gt;"ชั้น"&amp;'01.ข้อมูลเบื้องต้น'!$H$2,"",IF(VLOOKUP($A161,'02.คีย์เทอม1'!$A$10:$GL$59,81,FALSE)="","",VLOOKUP($A161,'02.คีย์เทอม1'!$A$10:$GL$59,81,FALSE)))</f>
        <v/>
      </c>
      <c r="L161" s="1328" t="str">
        <f>IF($A$141&lt;&gt;"ชั้น"&amp;'01.ข้อมูลเบื้องต้น'!$H$2,"",IF(VLOOKUP($A161,'02.คีย์เทอม1'!$A$10:$GT$59,202,FALSE)="","",VLOOKUP($A161,'02.คีย์เทอม1'!$A$10:$GT$59,202,FALSE)))</f>
        <v/>
      </c>
      <c r="M161" s="1326" t="str">
        <f>IF($A$141&lt;&gt;"ชั้น"&amp;'01.ข้อมูลเบื้องต้น'!$H$2,"",IF(VLOOKUP($A161,'02.คีย์เทอม1'!$A$10:$GL$59,111,FALSE)="","",VLOOKUP($A161,'02.คีย์เทอม1'!$A$10:$GL$59,111,FALSE)))</f>
        <v/>
      </c>
      <c r="N161" s="1327" t="str">
        <f>IF($A$141&lt;&gt;"ชั้น"&amp;'01.ข้อมูลเบื้องต้น'!$H$2,"",IF(VLOOKUP($A161,'02.คีย์เทอม1'!$A$10:$GL$59,116,FALSE)="","",VLOOKUP($A161,'02.คีย์เทอม1'!$A$10:$GL$59,116,FALSE)))</f>
        <v/>
      </c>
      <c r="O161" s="1327" t="str">
        <f>IF($A$141&lt;&gt;"ชั้น"&amp;'01.ข้อมูลเบื้องต้น'!$H$2,"",IF(VLOOKUP($A161,'02.คีย์เทอม1'!$A$10:$GL$59,121,FALSE)="","",VLOOKUP($A161,'02.คีย์เทอม1'!$A$10:$GL$59,121,FALSE)))</f>
        <v/>
      </c>
      <c r="P161" s="1327" t="str">
        <f>IF($A$141&lt;&gt;"ชั้น"&amp;'01.ข้อมูลเบื้องต้น'!$H$2,"",IF(VLOOKUP($A161,'02.คีย์เทอม1'!$A$10:$GL$59,126,FALSE)="","",VLOOKUP($A161,'02.คีย์เทอม1'!$A$10:$GL$59,126,FALSE)))</f>
        <v/>
      </c>
      <c r="Q161" s="1327" t="str">
        <f>IF($A$141&lt;&gt;"ชั้น"&amp;'01.ข้อมูลเบื้องต้น'!$H$2,"",IF(VLOOKUP($A161,'02.คีย์เทอม1'!$A$10:$GL$59,131,FALSE)="","",VLOOKUP($A161,'02.คีย์เทอม1'!$A$10:$GL$59,131,FALSE)))</f>
        <v/>
      </c>
      <c r="R161" s="1327" t="str">
        <f>IF($A$141&lt;&gt;"ชั้น"&amp;'01.ข้อมูลเบื้องต้น'!$H$2,"",IF(VLOOKUP($A161,'02.คีย์เทอม1'!$A$10:$GL$59,136,FALSE)="","",VLOOKUP($A161,'02.คีย์เทอม1'!$A$10:$GL$59,136,FALSE)))</f>
        <v/>
      </c>
      <c r="S161" s="1327" t="str">
        <f>IF($A$141&lt;&gt;"ชั้น"&amp;'01.ข้อมูลเบื้องต้น'!$H$2,"",IF(VLOOKUP($A161,'02.คีย์เทอม1'!$A$10:$GL$59,141,FALSE)="","",VLOOKUP($A161,'02.คีย์เทอม1'!$A$10:$GL$59,141,FALSE)))</f>
        <v/>
      </c>
      <c r="T161" s="1327" t="str">
        <f>IF($A$141&lt;&gt;"ชั้น"&amp;'01.ข้อมูลเบื้องต้น'!$H$2,"",IF(VLOOKUP($A161,'02.คีย์เทอม1'!$A$10:$GL$59,146,FALSE)="","",VLOOKUP($A161,'02.คีย์เทอม1'!$A$10:$GL$59,146,FALSE)))</f>
        <v/>
      </c>
      <c r="U161" s="1327" t="str">
        <f>IF($A$141&lt;&gt;"ชั้น"&amp;'01.ข้อมูลเบื้องต้น'!$H$2,"",IF(VLOOKUP($A161,'02.คีย์เทอม1'!$A$10:$GL$59,151,FALSE)="","",VLOOKUP($A161,'02.คีย์เทอม1'!$A$10:$GL$59,151,FALSE)))</f>
        <v/>
      </c>
      <c r="V161" s="1327" t="str">
        <f>IF($A$141&lt;&gt;"ชั้น"&amp;'01.ข้อมูลเบื้องต้น'!$H$2,"",IF(VLOOKUP($A161,'02.คีย์เทอม1'!$A$10:$GL$59,156,FALSE)="","",VLOOKUP($A161,'02.คีย์เทอม1'!$A$10:$GL$59,156,FALSE)))</f>
        <v/>
      </c>
      <c r="W161" s="1327" t="str">
        <f>IF($A$141&lt;&gt;"ชั้น"&amp;'01.ข้อมูลเบื้องต้น'!$H$2,"",IF(VLOOKUP($A161,'02.คีย์เทอม1'!$A$10:$GL$59,161,FALSE)="","",VLOOKUP($A161,'02.คีย์เทอม1'!$A$10:$GL$59,161,FALSE)))</f>
        <v/>
      </c>
      <c r="X161" s="1327" t="str">
        <f>IF($A$141&lt;&gt;"ชั้น"&amp;'01.ข้อมูลเบื้องต้น'!$H$2,"",IF(VLOOKUP($A161,'02.คีย์เทอม1'!$A$10:$GL$59,166,FALSE)="","",VLOOKUP($A161,'02.คีย์เทอม1'!$A$10:$GL$59,166,FALSE)))</f>
        <v/>
      </c>
      <c r="Y161" s="1327" t="str">
        <f>IF($A$141&lt;&gt;"ชั้น"&amp;'01.ข้อมูลเบื้องต้น'!$H$2,"",IF(VLOOKUP($A161,'02.คีย์เทอม1'!$A$10:$GL$59,171,FALSE)="","",VLOOKUP($A161,'02.คีย์เทอม1'!$A$10:$GL$59,171,FALSE)))</f>
        <v/>
      </c>
      <c r="Z161" s="1327" t="str">
        <f>IF($A$141&lt;&gt;"ชั้น"&amp;'01.ข้อมูลเบื้องต้น'!$H$2,"",IF(VLOOKUP($A161,'02.คีย์เทอม1'!$A$10:$GL$59,176,FALSE)="","",VLOOKUP($A161,'02.คีย์เทอม1'!$A$10:$GL$59,176,FALSE)))</f>
        <v/>
      </c>
      <c r="AA161" s="1329" t="str">
        <f>IF($A$141&lt;&gt;"ชั้น"&amp;'01.ข้อมูลเบื้องต้น'!$H$2,"",IF(VLOOKUP($A161,'02.คีย์เทอม1'!$A$10:$GL$59,181,FALSE)="","",VLOOKUP($A161,'02.คีย์เทอม1'!$A$10:$GL$59,181,FALSE)))</f>
        <v/>
      </c>
    </row>
    <row r="162" spans="1:27" ht="16.8" customHeight="1">
      <c r="A162" s="1323">
        <v>15</v>
      </c>
      <c r="B162" s="1312" t="str">
        <f>IF('2.ชื่อนักเรียน'!C25="","",'2.ชื่อนักเรียน'!C25)</f>
        <v/>
      </c>
      <c r="C162" s="1313" t="str">
        <f>IF('2.ชื่อนักเรียน'!D25="","",'2.ชื่อนักเรียน'!D25)</f>
        <v/>
      </c>
      <c r="D162" s="1314" t="str">
        <f>IF($A$141&lt;&gt;"ชั้น"&amp;'01.ข้อมูลเบื้องต้น'!$H$2,"",IF(VLOOKUP($A162,'02.คีย์เทอม1'!$A$10:$GL$59,190,FALSE)="","",VLOOKUP($A162,'02.คีย์เทอม1'!$A$10:$GL$59,190,FALSE)))</f>
        <v/>
      </c>
      <c r="E162" s="1327" t="str">
        <f>IF($A$141&lt;&gt;"ชั้น"&amp;'01.ข้อมูลเบื้องต้น'!$H$2,"",IF(VLOOKUP($A162,'02.คีย์เทอม1'!$A$10:$GL$59,194,FALSE)="","",VLOOKUP($A162,'02.คีย์เทอม1'!$A$10:$GL$59,194,FALSE)))</f>
        <v/>
      </c>
      <c r="F162" s="1420" t="str">
        <f>IF($A$141&lt;&gt;"ชั้น"&amp;'01.ข้อมูลเบื้องต้น'!$H$2,"",IF(VLOOKUP($A162,'02.คีย์เทอม1'!$A$10:$GL$59,31,FALSE)="","",VLOOKUP($A162,'02.คีย์เทอม1'!$A$10:$GL$59,31,FALSE)))</f>
        <v/>
      </c>
      <c r="G162" s="1326" t="str">
        <f>IF($A$141&lt;&gt;"ชั้น"&amp;'01.ข้อมูลเบื้องต้น'!$H$2,"",IF(VLOOKUP($A162,'02.คีย์เทอม1'!$A$10:$GL$59,61,FALSE)="","",VLOOKUP($A162,'02.คีย์เทอม1'!$A$10:$GL$59,61,FALSE)))</f>
        <v/>
      </c>
      <c r="H162" s="1327" t="str">
        <f>IF($A$141&lt;&gt;"ชั้น"&amp;'01.ข้อมูลเบื้องต้น'!$H$2,"",IF(VLOOKUP($A162,'02.คีย์เทอม1'!$A$10:$GL$59,66,FALSE)="","",VLOOKUP($A162,'02.คีย์เทอม1'!$A$10:$GL$59,66,FALSE)))</f>
        <v/>
      </c>
      <c r="I162" s="1327" t="str">
        <f>IF($A$141&lt;&gt;"ชั้น"&amp;'01.ข้อมูลเบื้องต้น'!$H$2,"",IF(VLOOKUP($A162,'02.คีย์เทอม1'!$A$10:$GL$59,71,FALSE)="","",VLOOKUP($A162,'02.คีย์เทอม1'!$A$10:$GL$59,71,FALSE)))</f>
        <v/>
      </c>
      <c r="J162" s="1327" t="str">
        <f>IF($A$141&lt;&gt;"ชั้น"&amp;'01.ข้อมูลเบื้องต้น'!$H$2,"",IF(VLOOKUP($A162,'02.คีย์เทอม1'!$A$10:$GL$59,76,FALSE)="","",VLOOKUP($A162,'02.คีย์เทอม1'!$A$10:$GL$59,76,FALSE)))</f>
        <v/>
      </c>
      <c r="K162" s="1327" t="str">
        <f>IF($A$141&lt;&gt;"ชั้น"&amp;'01.ข้อมูลเบื้องต้น'!$H$2,"",IF(VLOOKUP($A162,'02.คีย์เทอม1'!$A$10:$GL$59,81,FALSE)="","",VLOOKUP($A162,'02.คีย์เทอม1'!$A$10:$GL$59,81,FALSE)))</f>
        <v/>
      </c>
      <c r="L162" s="1328" t="str">
        <f>IF($A$141&lt;&gt;"ชั้น"&amp;'01.ข้อมูลเบื้องต้น'!$H$2,"",IF(VLOOKUP($A162,'02.คีย์เทอม1'!$A$10:$GT$59,202,FALSE)="","",VLOOKUP($A162,'02.คีย์เทอม1'!$A$10:$GT$59,202,FALSE)))</f>
        <v/>
      </c>
      <c r="M162" s="1326" t="str">
        <f>IF($A$141&lt;&gt;"ชั้น"&amp;'01.ข้อมูลเบื้องต้น'!$H$2,"",IF(VLOOKUP($A162,'02.คีย์เทอม1'!$A$10:$GL$59,111,FALSE)="","",VLOOKUP($A162,'02.คีย์เทอม1'!$A$10:$GL$59,111,FALSE)))</f>
        <v/>
      </c>
      <c r="N162" s="1327" t="str">
        <f>IF($A$141&lt;&gt;"ชั้น"&amp;'01.ข้อมูลเบื้องต้น'!$H$2,"",IF(VLOOKUP($A162,'02.คีย์เทอม1'!$A$10:$GL$59,116,FALSE)="","",VLOOKUP($A162,'02.คีย์เทอม1'!$A$10:$GL$59,116,FALSE)))</f>
        <v/>
      </c>
      <c r="O162" s="1327" t="str">
        <f>IF($A$141&lt;&gt;"ชั้น"&amp;'01.ข้อมูลเบื้องต้น'!$H$2,"",IF(VLOOKUP($A162,'02.คีย์เทอม1'!$A$10:$GL$59,121,FALSE)="","",VLOOKUP($A162,'02.คีย์เทอม1'!$A$10:$GL$59,121,FALSE)))</f>
        <v/>
      </c>
      <c r="P162" s="1327" t="str">
        <f>IF($A$141&lt;&gt;"ชั้น"&amp;'01.ข้อมูลเบื้องต้น'!$H$2,"",IF(VLOOKUP($A162,'02.คีย์เทอม1'!$A$10:$GL$59,126,FALSE)="","",VLOOKUP($A162,'02.คีย์เทอม1'!$A$10:$GL$59,126,FALSE)))</f>
        <v/>
      </c>
      <c r="Q162" s="1327" t="str">
        <f>IF($A$141&lt;&gt;"ชั้น"&amp;'01.ข้อมูลเบื้องต้น'!$H$2,"",IF(VLOOKUP($A162,'02.คีย์เทอม1'!$A$10:$GL$59,131,FALSE)="","",VLOOKUP($A162,'02.คีย์เทอม1'!$A$10:$GL$59,131,FALSE)))</f>
        <v/>
      </c>
      <c r="R162" s="1327" t="str">
        <f>IF($A$141&lt;&gt;"ชั้น"&amp;'01.ข้อมูลเบื้องต้น'!$H$2,"",IF(VLOOKUP($A162,'02.คีย์เทอม1'!$A$10:$GL$59,136,FALSE)="","",VLOOKUP($A162,'02.คีย์เทอม1'!$A$10:$GL$59,136,FALSE)))</f>
        <v/>
      </c>
      <c r="S162" s="1327" t="str">
        <f>IF($A$141&lt;&gt;"ชั้น"&amp;'01.ข้อมูลเบื้องต้น'!$H$2,"",IF(VLOOKUP($A162,'02.คีย์เทอม1'!$A$10:$GL$59,141,FALSE)="","",VLOOKUP($A162,'02.คีย์เทอม1'!$A$10:$GL$59,141,FALSE)))</f>
        <v/>
      </c>
      <c r="T162" s="1327" t="str">
        <f>IF($A$141&lt;&gt;"ชั้น"&amp;'01.ข้อมูลเบื้องต้น'!$H$2,"",IF(VLOOKUP($A162,'02.คีย์เทอม1'!$A$10:$GL$59,146,FALSE)="","",VLOOKUP($A162,'02.คีย์เทอม1'!$A$10:$GL$59,146,FALSE)))</f>
        <v/>
      </c>
      <c r="U162" s="1327" t="str">
        <f>IF($A$141&lt;&gt;"ชั้น"&amp;'01.ข้อมูลเบื้องต้น'!$H$2,"",IF(VLOOKUP($A162,'02.คีย์เทอม1'!$A$10:$GL$59,151,FALSE)="","",VLOOKUP($A162,'02.คีย์เทอม1'!$A$10:$GL$59,151,FALSE)))</f>
        <v/>
      </c>
      <c r="V162" s="1327" t="str">
        <f>IF($A$141&lt;&gt;"ชั้น"&amp;'01.ข้อมูลเบื้องต้น'!$H$2,"",IF(VLOOKUP($A162,'02.คีย์เทอม1'!$A$10:$GL$59,156,FALSE)="","",VLOOKUP($A162,'02.คีย์เทอม1'!$A$10:$GL$59,156,FALSE)))</f>
        <v/>
      </c>
      <c r="W162" s="1327" t="str">
        <f>IF($A$141&lt;&gt;"ชั้น"&amp;'01.ข้อมูลเบื้องต้น'!$H$2,"",IF(VLOOKUP($A162,'02.คีย์เทอม1'!$A$10:$GL$59,161,FALSE)="","",VLOOKUP($A162,'02.คีย์เทอม1'!$A$10:$GL$59,161,FALSE)))</f>
        <v/>
      </c>
      <c r="X162" s="1327" t="str">
        <f>IF($A$141&lt;&gt;"ชั้น"&amp;'01.ข้อมูลเบื้องต้น'!$H$2,"",IF(VLOOKUP($A162,'02.คีย์เทอม1'!$A$10:$GL$59,166,FALSE)="","",VLOOKUP($A162,'02.คีย์เทอม1'!$A$10:$GL$59,166,FALSE)))</f>
        <v/>
      </c>
      <c r="Y162" s="1327" t="str">
        <f>IF($A$141&lt;&gt;"ชั้น"&amp;'01.ข้อมูลเบื้องต้น'!$H$2,"",IF(VLOOKUP($A162,'02.คีย์เทอม1'!$A$10:$GL$59,171,FALSE)="","",VLOOKUP($A162,'02.คีย์เทอม1'!$A$10:$GL$59,171,FALSE)))</f>
        <v/>
      </c>
      <c r="Z162" s="1327" t="str">
        <f>IF($A$141&lt;&gt;"ชั้น"&amp;'01.ข้อมูลเบื้องต้น'!$H$2,"",IF(VLOOKUP($A162,'02.คีย์เทอม1'!$A$10:$GL$59,176,FALSE)="","",VLOOKUP($A162,'02.คีย์เทอม1'!$A$10:$GL$59,176,FALSE)))</f>
        <v/>
      </c>
      <c r="AA162" s="1329" t="str">
        <f>IF($A$141&lt;&gt;"ชั้น"&amp;'01.ข้อมูลเบื้องต้น'!$H$2,"",IF(VLOOKUP($A162,'02.คีย์เทอม1'!$A$10:$GL$59,181,FALSE)="","",VLOOKUP($A162,'02.คีย์เทอม1'!$A$10:$GL$59,181,FALSE)))</f>
        <v/>
      </c>
    </row>
    <row r="163" spans="1:27" ht="16.8" customHeight="1">
      <c r="A163" s="1323">
        <v>16</v>
      </c>
      <c r="B163" s="1312" t="str">
        <f>IF('2.ชื่อนักเรียน'!C26="","",'2.ชื่อนักเรียน'!C26)</f>
        <v/>
      </c>
      <c r="C163" s="1313" t="str">
        <f>IF('2.ชื่อนักเรียน'!D26="","",'2.ชื่อนักเรียน'!D26)</f>
        <v/>
      </c>
      <c r="D163" s="1314" t="str">
        <f>IF($A$141&lt;&gt;"ชั้น"&amp;'01.ข้อมูลเบื้องต้น'!$H$2,"",IF(VLOOKUP($A163,'02.คีย์เทอม1'!$A$10:$GL$59,190,FALSE)="","",VLOOKUP($A163,'02.คีย์เทอม1'!$A$10:$GL$59,190,FALSE)))</f>
        <v/>
      </c>
      <c r="E163" s="1327" t="str">
        <f>IF($A$141&lt;&gt;"ชั้น"&amp;'01.ข้อมูลเบื้องต้น'!$H$2,"",IF(VLOOKUP($A163,'02.คีย์เทอม1'!$A$10:$GL$59,194,FALSE)="","",VLOOKUP($A163,'02.คีย์เทอม1'!$A$10:$GL$59,194,FALSE)))</f>
        <v/>
      </c>
      <c r="F163" s="1420" t="str">
        <f>IF($A$141&lt;&gt;"ชั้น"&amp;'01.ข้อมูลเบื้องต้น'!$H$2,"",IF(VLOOKUP($A163,'02.คีย์เทอม1'!$A$10:$GL$59,31,FALSE)="","",VLOOKUP($A163,'02.คีย์เทอม1'!$A$10:$GL$59,31,FALSE)))</f>
        <v/>
      </c>
      <c r="G163" s="1326" t="str">
        <f>IF($A$141&lt;&gt;"ชั้น"&amp;'01.ข้อมูลเบื้องต้น'!$H$2,"",IF(VLOOKUP($A163,'02.คีย์เทอม1'!$A$10:$GL$59,61,FALSE)="","",VLOOKUP($A163,'02.คีย์เทอม1'!$A$10:$GL$59,61,FALSE)))</f>
        <v/>
      </c>
      <c r="H163" s="1327" t="str">
        <f>IF($A$141&lt;&gt;"ชั้น"&amp;'01.ข้อมูลเบื้องต้น'!$H$2,"",IF(VLOOKUP($A163,'02.คีย์เทอม1'!$A$10:$GL$59,66,FALSE)="","",VLOOKUP($A163,'02.คีย์เทอม1'!$A$10:$GL$59,66,FALSE)))</f>
        <v/>
      </c>
      <c r="I163" s="1327" t="str">
        <f>IF($A$141&lt;&gt;"ชั้น"&amp;'01.ข้อมูลเบื้องต้น'!$H$2,"",IF(VLOOKUP($A163,'02.คีย์เทอม1'!$A$10:$GL$59,71,FALSE)="","",VLOOKUP($A163,'02.คีย์เทอม1'!$A$10:$GL$59,71,FALSE)))</f>
        <v/>
      </c>
      <c r="J163" s="1327" t="str">
        <f>IF($A$141&lt;&gt;"ชั้น"&amp;'01.ข้อมูลเบื้องต้น'!$H$2,"",IF(VLOOKUP($A163,'02.คีย์เทอม1'!$A$10:$GL$59,76,FALSE)="","",VLOOKUP($A163,'02.คีย์เทอม1'!$A$10:$GL$59,76,FALSE)))</f>
        <v/>
      </c>
      <c r="K163" s="1327" t="str">
        <f>IF($A$141&lt;&gt;"ชั้น"&amp;'01.ข้อมูลเบื้องต้น'!$H$2,"",IF(VLOOKUP($A163,'02.คีย์เทอม1'!$A$10:$GL$59,81,FALSE)="","",VLOOKUP($A163,'02.คีย์เทอม1'!$A$10:$GL$59,81,FALSE)))</f>
        <v/>
      </c>
      <c r="L163" s="1328" t="str">
        <f>IF($A$141&lt;&gt;"ชั้น"&amp;'01.ข้อมูลเบื้องต้น'!$H$2,"",IF(VLOOKUP($A163,'02.คีย์เทอม1'!$A$10:$GT$59,202,FALSE)="","",VLOOKUP($A163,'02.คีย์เทอม1'!$A$10:$GT$59,202,FALSE)))</f>
        <v/>
      </c>
      <c r="M163" s="1326" t="str">
        <f>IF($A$141&lt;&gt;"ชั้น"&amp;'01.ข้อมูลเบื้องต้น'!$H$2,"",IF(VLOOKUP($A163,'02.คีย์เทอม1'!$A$10:$GL$59,111,FALSE)="","",VLOOKUP($A163,'02.คีย์เทอม1'!$A$10:$GL$59,111,FALSE)))</f>
        <v/>
      </c>
      <c r="N163" s="1327" t="str">
        <f>IF($A$141&lt;&gt;"ชั้น"&amp;'01.ข้อมูลเบื้องต้น'!$H$2,"",IF(VLOOKUP($A163,'02.คีย์เทอม1'!$A$10:$GL$59,116,FALSE)="","",VLOOKUP($A163,'02.คีย์เทอม1'!$A$10:$GL$59,116,FALSE)))</f>
        <v/>
      </c>
      <c r="O163" s="1327" t="str">
        <f>IF($A$141&lt;&gt;"ชั้น"&amp;'01.ข้อมูลเบื้องต้น'!$H$2,"",IF(VLOOKUP($A163,'02.คีย์เทอม1'!$A$10:$GL$59,121,FALSE)="","",VLOOKUP($A163,'02.คีย์เทอม1'!$A$10:$GL$59,121,FALSE)))</f>
        <v/>
      </c>
      <c r="P163" s="1327" t="str">
        <f>IF($A$141&lt;&gt;"ชั้น"&amp;'01.ข้อมูลเบื้องต้น'!$H$2,"",IF(VLOOKUP($A163,'02.คีย์เทอม1'!$A$10:$GL$59,126,FALSE)="","",VLOOKUP($A163,'02.คีย์เทอม1'!$A$10:$GL$59,126,FALSE)))</f>
        <v/>
      </c>
      <c r="Q163" s="1327" t="str">
        <f>IF($A$141&lt;&gt;"ชั้น"&amp;'01.ข้อมูลเบื้องต้น'!$H$2,"",IF(VLOOKUP($A163,'02.คีย์เทอม1'!$A$10:$GL$59,131,FALSE)="","",VLOOKUP($A163,'02.คีย์เทอม1'!$A$10:$GL$59,131,FALSE)))</f>
        <v/>
      </c>
      <c r="R163" s="1327" t="str">
        <f>IF($A$141&lt;&gt;"ชั้น"&amp;'01.ข้อมูลเบื้องต้น'!$H$2,"",IF(VLOOKUP($A163,'02.คีย์เทอม1'!$A$10:$GL$59,136,FALSE)="","",VLOOKUP($A163,'02.คีย์เทอม1'!$A$10:$GL$59,136,FALSE)))</f>
        <v/>
      </c>
      <c r="S163" s="1327" t="str">
        <f>IF($A$141&lt;&gt;"ชั้น"&amp;'01.ข้อมูลเบื้องต้น'!$H$2,"",IF(VLOOKUP($A163,'02.คีย์เทอม1'!$A$10:$GL$59,141,FALSE)="","",VLOOKUP($A163,'02.คีย์เทอม1'!$A$10:$GL$59,141,FALSE)))</f>
        <v/>
      </c>
      <c r="T163" s="1327" t="str">
        <f>IF($A$141&lt;&gt;"ชั้น"&amp;'01.ข้อมูลเบื้องต้น'!$H$2,"",IF(VLOOKUP($A163,'02.คีย์เทอม1'!$A$10:$GL$59,146,FALSE)="","",VLOOKUP($A163,'02.คีย์เทอม1'!$A$10:$GL$59,146,FALSE)))</f>
        <v/>
      </c>
      <c r="U163" s="1327" t="str">
        <f>IF($A$141&lt;&gt;"ชั้น"&amp;'01.ข้อมูลเบื้องต้น'!$H$2,"",IF(VLOOKUP($A163,'02.คีย์เทอม1'!$A$10:$GL$59,151,FALSE)="","",VLOOKUP($A163,'02.คีย์เทอม1'!$A$10:$GL$59,151,FALSE)))</f>
        <v/>
      </c>
      <c r="V163" s="1327" t="str">
        <f>IF($A$141&lt;&gt;"ชั้น"&amp;'01.ข้อมูลเบื้องต้น'!$H$2,"",IF(VLOOKUP($A163,'02.คีย์เทอม1'!$A$10:$GL$59,156,FALSE)="","",VLOOKUP($A163,'02.คีย์เทอม1'!$A$10:$GL$59,156,FALSE)))</f>
        <v/>
      </c>
      <c r="W163" s="1327" t="str">
        <f>IF($A$141&lt;&gt;"ชั้น"&amp;'01.ข้อมูลเบื้องต้น'!$H$2,"",IF(VLOOKUP($A163,'02.คีย์เทอม1'!$A$10:$GL$59,161,FALSE)="","",VLOOKUP($A163,'02.คีย์เทอม1'!$A$10:$GL$59,161,FALSE)))</f>
        <v/>
      </c>
      <c r="X163" s="1327" t="str">
        <f>IF($A$141&lt;&gt;"ชั้น"&amp;'01.ข้อมูลเบื้องต้น'!$H$2,"",IF(VLOOKUP($A163,'02.คีย์เทอม1'!$A$10:$GL$59,166,FALSE)="","",VLOOKUP($A163,'02.คีย์เทอม1'!$A$10:$GL$59,166,FALSE)))</f>
        <v/>
      </c>
      <c r="Y163" s="1327" t="str">
        <f>IF($A$141&lt;&gt;"ชั้น"&amp;'01.ข้อมูลเบื้องต้น'!$H$2,"",IF(VLOOKUP($A163,'02.คีย์เทอม1'!$A$10:$GL$59,171,FALSE)="","",VLOOKUP($A163,'02.คีย์เทอม1'!$A$10:$GL$59,171,FALSE)))</f>
        <v/>
      </c>
      <c r="Z163" s="1327" t="str">
        <f>IF($A$141&lt;&gt;"ชั้น"&amp;'01.ข้อมูลเบื้องต้น'!$H$2,"",IF(VLOOKUP($A163,'02.คีย์เทอม1'!$A$10:$GL$59,176,FALSE)="","",VLOOKUP($A163,'02.คีย์เทอม1'!$A$10:$GL$59,176,FALSE)))</f>
        <v/>
      </c>
      <c r="AA163" s="1329" t="str">
        <f>IF($A$141&lt;&gt;"ชั้น"&amp;'01.ข้อมูลเบื้องต้น'!$H$2,"",IF(VLOOKUP($A163,'02.คีย์เทอม1'!$A$10:$GL$59,181,FALSE)="","",VLOOKUP($A163,'02.คีย์เทอม1'!$A$10:$GL$59,181,FALSE)))</f>
        <v/>
      </c>
    </row>
    <row r="164" spans="1:27" ht="16.8" customHeight="1">
      <c r="A164" s="1323">
        <v>17</v>
      </c>
      <c r="B164" s="1312" t="str">
        <f>IF('2.ชื่อนักเรียน'!C27="","",'2.ชื่อนักเรียน'!C27)</f>
        <v/>
      </c>
      <c r="C164" s="1313" t="str">
        <f>IF('2.ชื่อนักเรียน'!D27="","",'2.ชื่อนักเรียน'!D27)</f>
        <v/>
      </c>
      <c r="D164" s="1314" t="str">
        <f>IF($A$141&lt;&gt;"ชั้น"&amp;'01.ข้อมูลเบื้องต้น'!$H$2,"",IF(VLOOKUP($A164,'02.คีย์เทอม1'!$A$10:$GL$59,190,FALSE)="","",VLOOKUP($A164,'02.คีย์เทอม1'!$A$10:$GL$59,190,FALSE)))</f>
        <v/>
      </c>
      <c r="E164" s="1327" t="str">
        <f>IF($A$141&lt;&gt;"ชั้น"&amp;'01.ข้อมูลเบื้องต้น'!$H$2,"",IF(VLOOKUP($A164,'02.คีย์เทอม1'!$A$10:$GL$59,194,FALSE)="","",VLOOKUP($A164,'02.คีย์เทอม1'!$A$10:$GL$59,194,FALSE)))</f>
        <v/>
      </c>
      <c r="F164" s="1420" t="str">
        <f>IF($A$141&lt;&gt;"ชั้น"&amp;'01.ข้อมูลเบื้องต้น'!$H$2,"",IF(VLOOKUP($A164,'02.คีย์เทอม1'!$A$10:$GL$59,31,FALSE)="","",VLOOKUP($A164,'02.คีย์เทอม1'!$A$10:$GL$59,31,FALSE)))</f>
        <v/>
      </c>
      <c r="G164" s="1326" t="str">
        <f>IF($A$141&lt;&gt;"ชั้น"&amp;'01.ข้อมูลเบื้องต้น'!$H$2,"",IF(VLOOKUP($A164,'02.คีย์เทอม1'!$A$10:$GL$59,61,FALSE)="","",VLOOKUP($A164,'02.คีย์เทอม1'!$A$10:$GL$59,61,FALSE)))</f>
        <v/>
      </c>
      <c r="H164" s="1327" t="str">
        <f>IF($A$141&lt;&gt;"ชั้น"&amp;'01.ข้อมูลเบื้องต้น'!$H$2,"",IF(VLOOKUP($A164,'02.คีย์เทอม1'!$A$10:$GL$59,66,FALSE)="","",VLOOKUP($A164,'02.คีย์เทอม1'!$A$10:$GL$59,66,FALSE)))</f>
        <v/>
      </c>
      <c r="I164" s="1327" t="str">
        <f>IF($A$141&lt;&gt;"ชั้น"&amp;'01.ข้อมูลเบื้องต้น'!$H$2,"",IF(VLOOKUP($A164,'02.คีย์เทอม1'!$A$10:$GL$59,71,FALSE)="","",VLOOKUP($A164,'02.คีย์เทอม1'!$A$10:$GL$59,71,FALSE)))</f>
        <v/>
      </c>
      <c r="J164" s="1327" t="str">
        <f>IF($A$141&lt;&gt;"ชั้น"&amp;'01.ข้อมูลเบื้องต้น'!$H$2,"",IF(VLOOKUP($A164,'02.คีย์เทอม1'!$A$10:$GL$59,76,FALSE)="","",VLOOKUP($A164,'02.คีย์เทอม1'!$A$10:$GL$59,76,FALSE)))</f>
        <v/>
      </c>
      <c r="K164" s="1327" t="str">
        <f>IF($A$141&lt;&gt;"ชั้น"&amp;'01.ข้อมูลเบื้องต้น'!$H$2,"",IF(VLOOKUP($A164,'02.คีย์เทอม1'!$A$10:$GL$59,81,FALSE)="","",VLOOKUP($A164,'02.คีย์เทอม1'!$A$10:$GL$59,81,FALSE)))</f>
        <v/>
      </c>
      <c r="L164" s="1328" t="str">
        <f>IF($A$141&lt;&gt;"ชั้น"&amp;'01.ข้อมูลเบื้องต้น'!$H$2,"",IF(VLOOKUP($A164,'02.คีย์เทอม1'!$A$10:$GT$59,202,FALSE)="","",VLOOKUP($A164,'02.คีย์เทอม1'!$A$10:$GT$59,202,FALSE)))</f>
        <v/>
      </c>
      <c r="M164" s="1326" t="str">
        <f>IF($A$141&lt;&gt;"ชั้น"&amp;'01.ข้อมูลเบื้องต้น'!$H$2,"",IF(VLOOKUP($A164,'02.คีย์เทอม1'!$A$10:$GL$59,111,FALSE)="","",VLOOKUP($A164,'02.คีย์เทอม1'!$A$10:$GL$59,111,FALSE)))</f>
        <v/>
      </c>
      <c r="N164" s="1327" t="str">
        <f>IF($A$141&lt;&gt;"ชั้น"&amp;'01.ข้อมูลเบื้องต้น'!$H$2,"",IF(VLOOKUP($A164,'02.คีย์เทอม1'!$A$10:$GL$59,116,FALSE)="","",VLOOKUP($A164,'02.คีย์เทอม1'!$A$10:$GL$59,116,FALSE)))</f>
        <v/>
      </c>
      <c r="O164" s="1327" t="str">
        <f>IF($A$141&lt;&gt;"ชั้น"&amp;'01.ข้อมูลเบื้องต้น'!$H$2,"",IF(VLOOKUP($A164,'02.คีย์เทอม1'!$A$10:$GL$59,121,FALSE)="","",VLOOKUP($A164,'02.คีย์เทอม1'!$A$10:$GL$59,121,FALSE)))</f>
        <v/>
      </c>
      <c r="P164" s="1327" t="str">
        <f>IF($A$141&lt;&gt;"ชั้น"&amp;'01.ข้อมูลเบื้องต้น'!$H$2,"",IF(VLOOKUP($A164,'02.คีย์เทอม1'!$A$10:$GL$59,126,FALSE)="","",VLOOKUP($A164,'02.คีย์เทอม1'!$A$10:$GL$59,126,FALSE)))</f>
        <v/>
      </c>
      <c r="Q164" s="1327" t="str">
        <f>IF($A$141&lt;&gt;"ชั้น"&amp;'01.ข้อมูลเบื้องต้น'!$H$2,"",IF(VLOOKUP($A164,'02.คีย์เทอม1'!$A$10:$GL$59,131,FALSE)="","",VLOOKUP($A164,'02.คีย์เทอม1'!$A$10:$GL$59,131,FALSE)))</f>
        <v/>
      </c>
      <c r="R164" s="1327" t="str">
        <f>IF($A$141&lt;&gt;"ชั้น"&amp;'01.ข้อมูลเบื้องต้น'!$H$2,"",IF(VLOOKUP($A164,'02.คีย์เทอม1'!$A$10:$GL$59,136,FALSE)="","",VLOOKUP($A164,'02.คีย์เทอม1'!$A$10:$GL$59,136,FALSE)))</f>
        <v/>
      </c>
      <c r="S164" s="1327" t="str">
        <f>IF($A$141&lt;&gt;"ชั้น"&amp;'01.ข้อมูลเบื้องต้น'!$H$2,"",IF(VLOOKUP($A164,'02.คีย์เทอม1'!$A$10:$GL$59,141,FALSE)="","",VLOOKUP($A164,'02.คีย์เทอม1'!$A$10:$GL$59,141,FALSE)))</f>
        <v/>
      </c>
      <c r="T164" s="1327" t="str">
        <f>IF($A$141&lt;&gt;"ชั้น"&amp;'01.ข้อมูลเบื้องต้น'!$H$2,"",IF(VLOOKUP($A164,'02.คีย์เทอม1'!$A$10:$GL$59,146,FALSE)="","",VLOOKUP($A164,'02.คีย์เทอม1'!$A$10:$GL$59,146,FALSE)))</f>
        <v/>
      </c>
      <c r="U164" s="1327" t="str">
        <f>IF($A$141&lt;&gt;"ชั้น"&amp;'01.ข้อมูลเบื้องต้น'!$H$2,"",IF(VLOOKUP($A164,'02.คีย์เทอม1'!$A$10:$GL$59,151,FALSE)="","",VLOOKUP($A164,'02.คีย์เทอม1'!$A$10:$GL$59,151,FALSE)))</f>
        <v/>
      </c>
      <c r="V164" s="1327" t="str">
        <f>IF($A$141&lt;&gt;"ชั้น"&amp;'01.ข้อมูลเบื้องต้น'!$H$2,"",IF(VLOOKUP($A164,'02.คีย์เทอม1'!$A$10:$GL$59,156,FALSE)="","",VLOOKUP($A164,'02.คีย์เทอม1'!$A$10:$GL$59,156,FALSE)))</f>
        <v/>
      </c>
      <c r="W164" s="1327" t="str">
        <f>IF($A$141&lt;&gt;"ชั้น"&amp;'01.ข้อมูลเบื้องต้น'!$H$2,"",IF(VLOOKUP($A164,'02.คีย์เทอม1'!$A$10:$GL$59,161,FALSE)="","",VLOOKUP($A164,'02.คีย์เทอม1'!$A$10:$GL$59,161,FALSE)))</f>
        <v/>
      </c>
      <c r="X164" s="1327" t="str">
        <f>IF($A$141&lt;&gt;"ชั้น"&amp;'01.ข้อมูลเบื้องต้น'!$H$2,"",IF(VLOOKUP($A164,'02.คีย์เทอม1'!$A$10:$GL$59,166,FALSE)="","",VLOOKUP($A164,'02.คีย์เทอม1'!$A$10:$GL$59,166,FALSE)))</f>
        <v/>
      </c>
      <c r="Y164" s="1327" t="str">
        <f>IF($A$141&lt;&gt;"ชั้น"&amp;'01.ข้อมูลเบื้องต้น'!$H$2,"",IF(VLOOKUP($A164,'02.คีย์เทอม1'!$A$10:$GL$59,171,FALSE)="","",VLOOKUP($A164,'02.คีย์เทอม1'!$A$10:$GL$59,171,FALSE)))</f>
        <v/>
      </c>
      <c r="Z164" s="1327" t="str">
        <f>IF($A$141&lt;&gt;"ชั้น"&amp;'01.ข้อมูลเบื้องต้น'!$H$2,"",IF(VLOOKUP($A164,'02.คีย์เทอม1'!$A$10:$GL$59,176,FALSE)="","",VLOOKUP($A164,'02.คีย์เทอม1'!$A$10:$GL$59,176,FALSE)))</f>
        <v/>
      </c>
      <c r="AA164" s="1329" t="str">
        <f>IF($A$141&lt;&gt;"ชั้น"&amp;'01.ข้อมูลเบื้องต้น'!$H$2,"",IF(VLOOKUP($A164,'02.คีย์เทอม1'!$A$10:$GL$59,181,FALSE)="","",VLOOKUP($A164,'02.คีย์เทอม1'!$A$10:$GL$59,181,FALSE)))</f>
        <v/>
      </c>
    </row>
    <row r="165" spans="1:27" ht="16.8" customHeight="1">
      <c r="A165" s="1323">
        <v>18</v>
      </c>
      <c r="B165" s="1312" t="str">
        <f>IF('2.ชื่อนักเรียน'!C28="","",'2.ชื่อนักเรียน'!C28)</f>
        <v/>
      </c>
      <c r="C165" s="1313" t="str">
        <f>IF('2.ชื่อนักเรียน'!D28="","",'2.ชื่อนักเรียน'!D28)</f>
        <v/>
      </c>
      <c r="D165" s="1314" t="str">
        <f>IF($A$141&lt;&gt;"ชั้น"&amp;'01.ข้อมูลเบื้องต้น'!$H$2,"",IF(VLOOKUP($A165,'02.คีย์เทอม1'!$A$10:$GL$59,190,FALSE)="","",VLOOKUP($A165,'02.คีย์เทอม1'!$A$10:$GL$59,190,FALSE)))</f>
        <v/>
      </c>
      <c r="E165" s="1327" t="str">
        <f>IF($A$141&lt;&gt;"ชั้น"&amp;'01.ข้อมูลเบื้องต้น'!$H$2,"",IF(VLOOKUP($A165,'02.คีย์เทอม1'!$A$10:$GL$59,194,FALSE)="","",VLOOKUP($A165,'02.คีย์เทอม1'!$A$10:$GL$59,194,FALSE)))</f>
        <v/>
      </c>
      <c r="F165" s="1420" t="str">
        <f>IF($A$141&lt;&gt;"ชั้น"&amp;'01.ข้อมูลเบื้องต้น'!$H$2,"",IF(VLOOKUP($A165,'02.คีย์เทอม1'!$A$10:$GL$59,31,FALSE)="","",VLOOKUP($A165,'02.คีย์เทอม1'!$A$10:$GL$59,31,FALSE)))</f>
        <v/>
      </c>
      <c r="G165" s="1326" t="str">
        <f>IF($A$141&lt;&gt;"ชั้น"&amp;'01.ข้อมูลเบื้องต้น'!$H$2,"",IF(VLOOKUP($A165,'02.คีย์เทอม1'!$A$10:$GL$59,61,FALSE)="","",VLOOKUP($A165,'02.คีย์เทอม1'!$A$10:$GL$59,61,FALSE)))</f>
        <v/>
      </c>
      <c r="H165" s="1327" t="str">
        <f>IF($A$141&lt;&gt;"ชั้น"&amp;'01.ข้อมูลเบื้องต้น'!$H$2,"",IF(VLOOKUP($A165,'02.คีย์เทอม1'!$A$10:$GL$59,66,FALSE)="","",VLOOKUP($A165,'02.คีย์เทอม1'!$A$10:$GL$59,66,FALSE)))</f>
        <v/>
      </c>
      <c r="I165" s="1327" t="str">
        <f>IF($A$141&lt;&gt;"ชั้น"&amp;'01.ข้อมูลเบื้องต้น'!$H$2,"",IF(VLOOKUP($A165,'02.คีย์เทอม1'!$A$10:$GL$59,71,FALSE)="","",VLOOKUP($A165,'02.คีย์เทอม1'!$A$10:$GL$59,71,FALSE)))</f>
        <v/>
      </c>
      <c r="J165" s="1327" t="str">
        <f>IF($A$141&lt;&gt;"ชั้น"&amp;'01.ข้อมูลเบื้องต้น'!$H$2,"",IF(VLOOKUP($A165,'02.คีย์เทอม1'!$A$10:$GL$59,76,FALSE)="","",VLOOKUP($A165,'02.คีย์เทอม1'!$A$10:$GL$59,76,FALSE)))</f>
        <v/>
      </c>
      <c r="K165" s="1327" t="str">
        <f>IF($A$141&lt;&gt;"ชั้น"&amp;'01.ข้อมูลเบื้องต้น'!$H$2,"",IF(VLOOKUP($A165,'02.คีย์เทอม1'!$A$10:$GL$59,81,FALSE)="","",VLOOKUP($A165,'02.คีย์เทอม1'!$A$10:$GL$59,81,FALSE)))</f>
        <v/>
      </c>
      <c r="L165" s="1328" t="str">
        <f>IF($A$141&lt;&gt;"ชั้น"&amp;'01.ข้อมูลเบื้องต้น'!$H$2,"",IF(VLOOKUP($A165,'02.คีย์เทอม1'!$A$10:$GT$59,202,FALSE)="","",VLOOKUP($A165,'02.คีย์เทอม1'!$A$10:$GT$59,202,FALSE)))</f>
        <v/>
      </c>
      <c r="M165" s="1326" t="str">
        <f>IF($A$141&lt;&gt;"ชั้น"&amp;'01.ข้อมูลเบื้องต้น'!$H$2,"",IF(VLOOKUP($A165,'02.คีย์เทอม1'!$A$10:$GL$59,111,FALSE)="","",VLOOKUP($A165,'02.คีย์เทอม1'!$A$10:$GL$59,111,FALSE)))</f>
        <v/>
      </c>
      <c r="N165" s="1327" t="str">
        <f>IF($A$141&lt;&gt;"ชั้น"&amp;'01.ข้อมูลเบื้องต้น'!$H$2,"",IF(VLOOKUP($A165,'02.คีย์เทอม1'!$A$10:$GL$59,116,FALSE)="","",VLOOKUP($A165,'02.คีย์เทอม1'!$A$10:$GL$59,116,FALSE)))</f>
        <v/>
      </c>
      <c r="O165" s="1327" t="str">
        <f>IF($A$141&lt;&gt;"ชั้น"&amp;'01.ข้อมูลเบื้องต้น'!$H$2,"",IF(VLOOKUP($A165,'02.คีย์เทอม1'!$A$10:$GL$59,121,FALSE)="","",VLOOKUP($A165,'02.คีย์เทอม1'!$A$10:$GL$59,121,FALSE)))</f>
        <v/>
      </c>
      <c r="P165" s="1327" t="str">
        <f>IF($A$141&lt;&gt;"ชั้น"&amp;'01.ข้อมูลเบื้องต้น'!$H$2,"",IF(VLOOKUP($A165,'02.คีย์เทอม1'!$A$10:$GL$59,126,FALSE)="","",VLOOKUP($A165,'02.คีย์เทอม1'!$A$10:$GL$59,126,FALSE)))</f>
        <v/>
      </c>
      <c r="Q165" s="1327" t="str">
        <f>IF($A$141&lt;&gt;"ชั้น"&amp;'01.ข้อมูลเบื้องต้น'!$H$2,"",IF(VLOOKUP($A165,'02.คีย์เทอม1'!$A$10:$GL$59,131,FALSE)="","",VLOOKUP($A165,'02.คีย์เทอม1'!$A$10:$GL$59,131,FALSE)))</f>
        <v/>
      </c>
      <c r="R165" s="1327" t="str">
        <f>IF($A$141&lt;&gt;"ชั้น"&amp;'01.ข้อมูลเบื้องต้น'!$H$2,"",IF(VLOOKUP($A165,'02.คีย์เทอม1'!$A$10:$GL$59,136,FALSE)="","",VLOOKUP($A165,'02.คีย์เทอม1'!$A$10:$GL$59,136,FALSE)))</f>
        <v/>
      </c>
      <c r="S165" s="1327" t="str">
        <f>IF($A$141&lt;&gt;"ชั้น"&amp;'01.ข้อมูลเบื้องต้น'!$H$2,"",IF(VLOOKUP($A165,'02.คีย์เทอม1'!$A$10:$GL$59,141,FALSE)="","",VLOOKUP($A165,'02.คีย์เทอม1'!$A$10:$GL$59,141,FALSE)))</f>
        <v/>
      </c>
      <c r="T165" s="1327" t="str">
        <f>IF($A$141&lt;&gt;"ชั้น"&amp;'01.ข้อมูลเบื้องต้น'!$H$2,"",IF(VLOOKUP($A165,'02.คีย์เทอม1'!$A$10:$GL$59,146,FALSE)="","",VLOOKUP($A165,'02.คีย์เทอม1'!$A$10:$GL$59,146,FALSE)))</f>
        <v/>
      </c>
      <c r="U165" s="1327" t="str">
        <f>IF($A$141&lt;&gt;"ชั้น"&amp;'01.ข้อมูลเบื้องต้น'!$H$2,"",IF(VLOOKUP($A165,'02.คีย์เทอม1'!$A$10:$GL$59,151,FALSE)="","",VLOOKUP($A165,'02.คีย์เทอม1'!$A$10:$GL$59,151,FALSE)))</f>
        <v/>
      </c>
      <c r="V165" s="1327" t="str">
        <f>IF($A$141&lt;&gt;"ชั้น"&amp;'01.ข้อมูลเบื้องต้น'!$H$2,"",IF(VLOOKUP($A165,'02.คีย์เทอม1'!$A$10:$GL$59,156,FALSE)="","",VLOOKUP($A165,'02.คีย์เทอม1'!$A$10:$GL$59,156,FALSE)))</f>
        <v/>
      </c>
      <c r="W165" s="1327" t="str">
        <f>IF($A$141&lt;&gt;"ชั้น"&amp;'01.ข้อมูลเบื้องต้น'!$H$2,"",IF(VLOOKUP($A165,'02.คีย์เทอม1'!$A$10:$GL$59,161,FALSE)="","",VLOOKUP($A165,'02.คีย์เทอม1'!$A$10:$GL$59,161,FALSE)))</f>
        <v/>
      </c>
      <c r="X165" s="1327" t="str">
        <f>IF($A$141&lt;&gt;"ชั้น"&amp;'01.ข้อมูลเบื้องต้น'!$H$2,"",IF(VLOOKUP($A165,'02.คีย์เทอม1'!$A$10:$GL$59,166,FALSE)="","",VLOOKUP($A165,'02.คีย์เทอม1'!$A$10:$GL$59,166,FALSE)))</f>
        <v/>
      </c>
      <c r="Y165" s="1327" t="str">
        <f>IF($A$141&lt;&gt;"ชั้น"&amp;'01.ข้อมูลเบื้องต้น'!$H$2,"",IF(VLOOKUP($A165,'02.คีย์เทอม1'!$A$10:$GL$59,171,FALSE)="","",VLOOKUP($A165,'02.คีย์เทอม1'!$A$10:$GL$59,171,FALSE)))</f>
        <v/>
      </c>
      <c r="Z165" s="1327" t="str">
        <f>IF($A$141&lt;&gt;"ชั้น"&amp;'01.ข้อมูลเบื้องต้น'!$H$2,"",IF(VLOOKUP($A165,'02.คีย์เทอม1'!$A$10:$GL$59,176,FALSE)="","",VLOOKUP($A165,'02.คีย์เทอม1'!$A$10:$GL$59,176,FALSE)))</f>
        <v/>
      </c>
      <c r="AA165" s="1329" t="str">
        <f>IF($A$141&lt;&gt;"ชั้น"&amp;'01.ข้อมูลเบื้องต้น'!$H$2,"",IF(VLOOKUP($A165,'02.คีย์เทอม1'!$A$10:$GL$59,181,FALSE)="","",VLOOKUP($A165,'02.คีย์เทอม1'!$A$10:$GL$59,181,FALSE)))</f>
        <v/>
      </c>
    </row>
    <row r="166" spans="1:27" ht="16.8" customHeight="1">
      <c r="A166" s="1323">
        <v>19</v>
      </c>
      <c r="B166" s="1312" t="str">
        <f>IF('2.ชื่อนักเรียน'!C29="","",'2.ชื่อนักเรียน'!C29)</f>
        <v/>
      </c>
      <c r="C166" s="1313" t="str">
        <f>IF('2.ชื่อนักเรียน'!D29="","",'2.ชื่อนักเรียน'!D29)</f>
        <v/>
      </c>
      <c r="D166" s="1314" t="str">
        <f>IF($A$141&lt;&gt;"ชั้น"&amp;'01.ข้อมูลเบื้องต้น'!$H$2,"",IF(VLOOKUP($A166,'02.คีย์เทอม1'!$A$10:$GL$59,190,FALSE)="","",VLOOKUP($A166,'02.คีย์เทอม1'!$A$10:$GL$59,190,FALSE)))</f>
        <v/>
      </c>
      <c r="E166" s="1327" t="str">
        <f>IF($A$141&lt;&gt;"ชั้น"&amp;'01.ข้อมูลเบื้องต้น'!$H$2,"",IF(VLOOKUP($A166,'02.คีย์เทอม1'!$A$10:$GL$59,194,FALSE)="","",VLOOKUP($A166,'02.คีย์เทอม1'!$A$10:$GL$59,194,FALSE)))</f>
        <v/>
      </c>
      <c r="F166" s="1420" t="str">
        <f>IF($A$141&lt;&gt;"ชั้น"&amp;'01.ข้อมูลเบื้องต้น'!$H$2,"",IF(VLOOKUP($A166,'02.คีย์เทอม1'!$A$10:$GL$59,31,FALSE)="","",VLOOKUP($A166,'02.คีย์เทอม1'!$A$10:$GL$59,31,FALSE)))</f>
        <v/>
      </c>
      <c r="G166" s="1326" t="str">
        <f>IF($A$141&lt;&gt;"ชั้น"&amp;'01.ข้อมูลเบื้องต้น'!$H$2,"",IF(VLOOKUP($A166,'02.คีย์เทอม1'!$A$10:$GL$59,61,FALSE)="","",VLOOKUP($A166,'02.คีย์เทอม1'!$A$10:$GL$59,61,FALSE)))</f>
        <v/>
      </c>
      <c r="H166" s="1327" t="str">
        <f>IF($A$141&lt;&gt;"ชั้น"&amp;'01.ข้อมูลเบื้องต้น'!$H$2,"",IF(VLOOKUP($A166,'02.คีย์เทอม1'!$A$10:$GL$59,66,FALSE)="","",VLOOKUP($A166,'02.คีย์เทอม1'!$A$10:$GL$59,66,FALSE)))</f>
        <v/>
      </c>
      <c r="I166" s="1327" t="str">
        <f>IF($A$141&lt;&gt;"ชั้น"&amp;'01.ข้อมูลเบื้องต้น'!$H$2,"",IF(VLOOKUP($A166,'02.คีย์เทอม1'!$A$10:$GL$59,71,FALSE)="","",VLOOKUP($A166,'02.คีย์เทอม1'!$A$10:$GL$59,71,FALSE)))</f>
        <v/>
      </c>
      <c r="J166" s="1327" t="str">
        <f>IF($A$141&lt;&gt;"ชั้น"&amp;'01.ข้อมูลเบื้องต้น'!$H$2,"",IF(VLOOKUP($A166,'02.คีย์เทอม1'!$A$10:$GL$59,76,FALSE)="","",VLOOKUP($A166,'02.คีย์เทอม1'!$A$10:$GL$59,76,FALSE)))</f>
        <v/>
      </c>
      <c r="K166" s="1327" t="str">
        <f>IF($A$141&lt;&gt;"ชั้น"&amp;'01.ข้อมูลเบื้องต้น'!$H$2,"",IF(VLOOKUP($A166,'02.คีย์เทอม1'!$A$10:$GL$59,81,FALSE)="","",VLOOKUP($A166,'02.คีย์เทอม1'!$A$10:$GL$59,81,FALSE)))</f>
        <v/>
      </c>
      <c r="L166" s="1328" t="str">
        <f>IF($A$141&lt;&gt;"ชั้น"&amp;'01.ข้อมูลเบื้องต้น'!$H$2,"",IF(VLOOKUP($A166,'02.คีย์เทอม1'!$A$10:$GT$59,202,FALSE)="","",VLOOKUP($A166,'02.คีย์เทอม1'!$A$10:$GT$59,202,FALSE)))</f>
        <v/>
      </c>
      <c r="M166" s="1326" t="str">
        <f>IF($A$141&lt;&gt;"ชั้น"&amp;'01.ข้อมูลเบื้องต้น'!$H$2,"",IF(VLOOKUP($A166,'02.คีย์เทอม1'!$A$10:$GL$59,111,FALSE)="","",VLOOKUP($A166,'02.คีย์เทอม1'!$A$10:$GL$59,111,FALSE)))</f>
        <v/>
      </c>
      <c r="N166" s="1327" t="str">
        <f>IF($A$141&lt;&gt;"ชั้น"&amp;'01.ข้อมูลเบื้องต้น'!$H$2,"",IF(VLOOKUP($A166,'02.คีย์เทอม1'!$A$10:$GL$59,116,FALSE)="","",VLOOKUP($A166,'02.คีย์เทอม1'!$A$10:$GL$59,116,FALSE)))</f>
        <v/>
      </c>
      <c r="O166" s="1327" t="str">
        <f>IF($A$141&lt;&gt;"ชั้น"&amp;'01.ข้อมูลเบื้องต้น'!$H$2,"",IF(VLOOKUP($A166,'02.คีย์เทอม1'!$A$10:$GL$59,121,FALSE)="","",VLOOKUP($A166,'02.คีย์เทอม1'!$A$10:$GL$59,121,FALSE)))</f>
        <v/>
      </c>
      <c r="P166" s="1327" t="str">
        <f>IF($A$141&lt;&gt;"ชั้น"&amp;'01.ข้อมูลเบื้องต้น'!$H$2,"",IF(VLOOKUP($A166,'02.คีย์เทอม1'!$A$10:$GL$59,126,FALSE)="","",VLOOKUP($A166,'02.คีย์เทอม1'!$A$10:$GL$59,126,FALSE)))</f>
        <v/>
      </c>
      <c r="Q166" s="1327" t="str">
        <f>IF($A$141&lt;&gt;"ชั้น"&amp;'01.ข้อมูลเบื้องต้น'!$H$2,"",IF(VLOOKUP($A166,'02.คีย์เทอม1'!$A$10:$GL$59,131,FALSE)="","",VLOOKUP($A166,'02.คีย์เทอม1'!$A$10:$GL$59,131,FALSE)))</f>
        <v/>
      </c>
      <c r="R166" s="1327" t="str">
        <f>IF($A$141&lt;&gt;"ชั้น"&amp;'01.ข้อมูลเบื้องต้น'!$H$2,"",IF(VLOOKUP($A166,'02.คีย์เทอม1'!$A$10:$GL$59,136,FALSE)="","",VLOOKUP($A166,'02.คีย์เทอม1'!$A$10:$GL$59,136,FALSE)))</f>
        <v/>
      </c>
      <c r="S166" s="1327" t="str">
        <f>IF($A$141&lt;&gt;"ชั้น"&amp;'01.ข้อมูลเบื้องต้น'!$H$2,"",IF(VLOOKUP($A166,'02.คีย์เทอม1'!$A$10:$GL$59,141,FALSE)="","",VLOOKUP($A166,'02.คีย์เทอม1'!$A$10:$GL$59,141,FALSE)))</f>
        <v/>
      </c>
      <c r="T166" s="1327" t="str">
        <f>IF($A$141&lt;&gt;"ชั้น"&amp;'01.ข้อมูลเบื้องต้น'!$H$2,"",IF(VLOOKUP($A166,'02.คีย์เทอม1'!$A$10:$GL$59,146,FALSE)="","",VLOOKUP($A166,'02.คีย์เทอม1'!$A$10:$GL$59,146,FALSE)))</f>
        <v/>
      </c>
      <c r="U166" s="1327" t="str">
        <f>IF($A$141&lt;&gt;"ชั้น"&amp;'01.ข้อมูลเบื้องต้น'!$H$2,"",IF(VLOOKUP($A166,'02.คีย์เทอม1'!$A$10:$GL$59,151,FALSE)="","",VLOOKUP($A166,'02.คีย์เทอม1'!$A$10:$GL$59,151,FALSE)))</f>
        <v/>
      </c>
      <c r="V166" s="1327" t="str">
        <f>IF($A$141&lt;&gt;"ชั้น"&amp;'01.ข้อมูลเบื้องต้น'!$H$2,"",IF(VLOOKUP($A166,'02.คีย์เทอม1'!$A$10:$GL$59,156,FALSE)="","",VLOOKUP($A166,'02.คีย์เทอม1'!$A$10:$GL$59,156,FALSE)))</f>
        <v/>
      </c>
      <c r="W166" s="1327" t="str">
        <f>IF($A$141&lt;&gt;"ชั้น"&amp;'01.ข้อมูลเบื้องต้น'!$H$2,"",IF(VLOOKUP($A166,'02.คีย์เทอม1'!$A$10:$GL$59,161,FALSE)="","",VLOOKUP($A166,'02.คีย์เทอม1'!$A$10:$GL$59,161,FALSE)))</f>
        <v/>
      </c>
      <c r="X166" s="1327" t="str">
        <f>IF($A$141&lt;&gt;"ชั้น"&amp;'01.ข้อมูลเบื้องต้น'!$H$2,"",IF(VLOOKUP($A166,'02.คีย์เทอม1'!$A$10:$GL$59,166,FALSE)="","",VLOOKUP($A166,'02.คีย์เทอม1'!$A$10:$GL$59,166,FALSE)))</f>
        <v/>
      </c>
      <c r="Y166" s="1327" t="str">
        <f>IF($A$141&lt;&gt;"ชั้น"&amp;'01.ข้อมูลเบื้องต้น'!$H$2,"",IF(VLOOKUP($A166,'02.คีย์เทอม1'!$A$10:$GL$59,171,FALSE)="","",VLOOKUP($A166,'02.คีย์เทอม1'!$A$10:$GL$59,171,FALSE)))</f>
        <v/>
      </c>
      <c r="Z166" s="1327" t="str">
        <f>IF($A$141&lt;&gt;"ชั้น"&amp;'01.ข้อมูลเบื้องต้น'!$H$2,"",IF(VLOOKUP($A166,'02.คีย์เทอม1'!$A$10:$GL$59,176,FALSE)="","",VLOOKUP($A166,'02.คีย์เทอม1'!$A$10:$GL$59,176,FALSE)))</f>
        <v/>
      </c>
      <c r="AA166" s="1329" t="str">
        <f>IF($A$141&lt;&gt;"ชั้น"&amp;'01.ข้อมูลเบื้องต้น'!$H$2,"",IF(VLOOKUP($A166,'02.คีย์เทอม1'!$A$10:$GL$59,181,FALSE)="","",VLOOKUP($A166,'02.คีย์เทอม1'!$A$10:$GL$59,181,FALSE)))</f>
        <v/>
      </c>
    </row>
    <row r="167" spans="1:27" ht="16.8" customHeight="1">
      <c r="A167" s="1323">
        <v>20</v>
      </c>
      <c r="B167" s="1312" t="str">
        <f>IF('2.ชื่อนักเรียน'!C30="","",'2.ชื่อนักเรียน'!C30)</f>
        <v/>
      </c>
      <c r="C167" s="1313" t="str">
        <f>IF('2.ชื่อนักเรียน'!D30="","",'2.ชื่อนักเรียน'!D30)</f>
        <v/>
      </c>
      <c r="D167" s="1314" t="str">
        <f>IF($A$141&lt;&gt;"ชั้น"&amp;'01.ข้อมูลเบื้องต้น'!$H$2,"",IF(VLOOKUP($A167,'02.คีย์เทอม1'!$A$10:$GL$59,190,FALSE)="","",VLOOKUP($A167,'02.คีย์เทอม1'!$A$10:$GL$59,190,FALSE)))</f>
        <v/>
      </c>
      <c r="E167" s="1327" t="str">
        <f>IF($A$141&lt;&gt;"ชั้น"&amp;'01.ข้อมูลเบื้องต้น'!$H$2,"",IF(VLOOKUP($A167,'02.คีย์เทอม1'!$A$10:$GL$59,194,FALSE)="","",VLOOKUP($A167,'02.คีย์เทอม1'!$A$10:$GL$59,194,FALSE)))</f>
        <v/>
      </c>
      <c r="F167" s="1420" t="str">
        <f>IF($A$141&lt;&gt;"ชั้น"&amp;'01.ข้อมูลเบื้องต้น'!$H$2,"",IF(VLOOKUP($A167,'02.คีย์เทอม1'!$A$10:$GL$59,31,FALSE)="","",VLOOKUP($A167,'02.คีย์เทอม1'!$A$10:$GL$59,31,FALSE)))</f>
        <v/>
      </c>
      <c r="G167" s="1326" t="str">
        <f>IF($A$141&lt;&gt;"ชั้น"&amp;'01.ข้อมูลเบื้องต้น'!$H$2,"",IF(VLOOKUP($A167,'02.คีย์เทอม1'!$A$10:$GL$59,61,FALSE)="","",VLOOKUP($A167,'02.คีย์เทอม1'!$A$10:$GL$59,61,FALSE)))</f>
        <v/>
      </c>
      <c r="H167" s="1327" t="str">
        <f>IF($A$141&lt;&gt;"ชั้น"&amp;'01.ข้อมูลเบื้องต้น'!$H$2,"",IF(VLOOKUP($A167,'02.คีย์เทอม1'!$A$10:$GL$59,66,FALSE)="","",VLOOKUP($A167,'02.คีย์เทอม1'!$A$10:$GL$59,66,FALSE)))</f>
        <v/>
      </c>
      <c r="I167" s="1327" t="str">
        <f>IF($A$141&lt;&gt;"ชั้น"&amp;'01.ข้อมูลเบื้องต้น'!$H$2,"",IF(VLOOKUP($A167,'02.คีย์เทอม1'!$A$10:$GL$59,71,FALSE)="","",VLOOKUP($A167,'02.คีย์เทอม1'!$A$10:$GL$59,71,FALSE)))</f>
        <v/>
      </c>
      <c r="J167" s="1327" t="str">
        <f>IF($A$141&lt;&gt;"ชั้น"&amp;'01.ข้อมูลเบื้องต้น'!$H$2,"",IF(VLOOKUP($A167,'02.คีย์เทอม1'!$A$10:$GL$59,76,FALSE)="","",VLOOKUP($A167,'02.คีย์เทอม1'!$A$10:$GL$59,76,FALSE)))</f>
        <v/>
      </c>
      <c r="K167" s="1327" t="str">
        <f>IF($A$141&lt;&gt;"ชั้น"&amp;'01.ข้อมูลเบื้องต้น'!$H$2,"",IF(VLOOKUP($A167,'02.คีย์เทอม1'!$A$10:$GL$59,81,FALSE)="","",VLOOKUP($A167,'02.คีย์เทอม1'!$A$10:$GL$59,81,FALSE)))</f>
        <v/>
      </c>
      <c r="L167" s="1328" t="str">
        <f>IF($A$141&lt;&gt;"ชั้น"&amp;'01.ข้อมูลเบื้องต้น'!$H$2,"",IF(VLOOKUP($A167,'02.คีย์เทอม1'!$A$10:$GT$59,202,FALSE)="","",VLOOKUP($A167,'02.คีย์เทอม1'!$A$10:$GT$59,202,FALSE)))</f>
        <v/>
      </c>
      <c r="M167" s="1326" t="str">
        <f>IF($A$141&lt;&gt;"ชั้น"&amp;'01.ข้อมูลเบื้องต้น'!$H$2,"",IF(VLOOKUP($A167,'02.คีย์เทอม1'!$A$10:$GL$59,111,FALSE)="","",VLOOKUP($A167,'02.คีย์เทอม1'!$A$10:$GL$59,111,FALSE)))</f>
        <v/>
      </c>
      <c r="N167" s="1327" t="str">
        <f>IF($A$141&lt;&gt;"ชั้น"&amp;'01.ข้อมูลเบื้องต้น'!$H$2,"",IF(VLOOKUP($A167,'02.คีย์เทอม1'!$A$10:$GL$59,116,FALSE)="","",VLOOKUP($A167,'02.คีย์เทอม1'!$A$10:$GL$59,116,FALSE)))</f>
        <v/>
      </c>
      <c r="O167" s="1327" t="str">
        <f>IF($A$141&lt;&gt;"ชั้น"&amp;'01.ข้อมูลเบื้องต้น'!$H$2,"",IF(VLOOKUP($A167,'02.คีย์เทอม1'!$A$10:$GL$59,121,FALSE)="","",VLOOKUP($A167,'02.คีย์เทอม1'!$A$10:$GL$59,121,FALSE)))</f>
        <v/>
      </c>
      <c r="P167" s="1327" t="str">
        <f>IF($A$141&lt;&gt;"ชั้น"&amp;'01.ข้อมูลเบื้องต้น'!$H$2,"",IF(VLOOKUP($A167,'02.คีย์เทอม1'!$A$10:$GL$59,126,FALSE)="","",VLOOKUP($A167,'02.คีย์เทอม1'!$A$10:$GL$59,126,FALSE)))</f>
        <v/>
      </c>
      <c r="Q167" s="1327" t="str">
        <f>IF($A$141&lt;&gt;"ชั้น"&amp;'01.ข้อมูลเบื้องต้น'!$H$2,"",IF(VLOOKUP($A167,'02.คีย์เทอม1'!$A$10:$GL$59,131,FALSE)="","",VLOOKUP($A167,'02.คีย์เทอม1'!$A$10:$GL$59,131,FALSE)))</f>
        <v/>
      </c>
      <c r="R167" s="1327" t="str">
        <f>IF($A$141&lt;&gt;"ชั้น"&amp;'01.ข้อมูลเบื้องต้น'!$H$2,"",IF(VLOOKUP($A167,'02.คีย์เทอม1'!$A$10:$GL$59,136,FALSE)="","",VLOOKUP($A167,'02.คีย์เทอม1'!$A$10:$GL$59,136,FALSE)))</f>
        <v/>
      </c>
      <c r="S167" s="1327" t="str">
        <f>IF($A$141&lt;&gt;"ชั้น"&amp;'01.ข้อมูลเบื้องต้น'!$H$2,"",IF(VLOOKUP($A167,'02.คีย์เทอม1'!$A$10:$GL$59,141,FALSE)="","",VLOOKUP($A167,'02.คีย์เทอม1'!$A$10:$GL$59,141,FALSE)))</f>
        <v/>
      </c>
      <c r="T167" s="1327" t="str">
        <f>IF($A$141&lt;&gt;"ชั้น"&amp;'01.ข้อมูลเบื้องต้น'!$H$2,"",IF(VLOOKUP($A167,'02.คีย์เทอม1'!$A$10:$GL$59,146,FALSE)="","",VLOOKUP($A167,'02.คีย์เทอม1'!$A$10:$GL$59,146,FALSE)))</f>
        <v/>
      </c>
      <c r="U167" s="1327" t="str">
        <f>IF($A$141&lt;&gt;"ชั้น"&amp;'01.ข้อมูลเบื้องต้น'!$H$2,"",IF(VLOOKUP($A167,'02.คีย์เทอม1'!$A$10:$GL$59,151,FALSE)="","",VLOOKUP($A167,'02.คีย์เทอม1'!$A$10:$GL$59,151,FALSE)))</f>
        <v/>
      </c>
      <c r="V167" s="1327" t="str">
        <f>IF($A$141&lt;&gt;"ชั้น"&amp;'01.ข้อมูลเบื้องต้น'!$H$2,"",IF(VLOOKUP($A167,'02.คีย์เทอม1'!$A$10:$GL$59,156,FALSE)="","",VLOOKUP($A167,'02.คีย์เทอม1'!$A$10:$GL$59,156,FALSE)))</f>
        <v/>
      </c>
      <c r="W167" s="1327" t="str">
        <f>IF($A$141&lt;&gt;"ชั้น"&amp;'01.ข้อมูลเบื้องต้น'!$H$2,"",IF(VLOOKUP($A167,'02.คีย์เทอม1'!$A$10:$GL$59,161,FALSE)="","",VLOOKUP($A167,'02.คีย์เทอม1'!$A$10:$GL$59,161,FALSE)))</f>
        <v/>
      </c>
      <c r="X167" s="1327" t="str">
        <f>IF($A$141&lt;&gt;"ชั้น"&amp;'01.ข้อมูลเบื้องต้น'!$H$2,"",IF(VLOOKUP($A167,'02.คีย์เทอม1'!$A$10:$GL$59,166,FALSE)="","",VLOOKUP($A167,'02.คีย์เทอม1'!$A$10:$GL$59,166,FALSE)))</f>
        <v/>
      </c>
      <c r="Y167" s="1327" t="str">
        <f>IF($A$141&lt;&gt;"ชั้น"&amp;'01.ข้อมูลเบื้องต้น'!$H$2,"",IF(VLOOKUP($A167,'02.คีย์เทอม1'!$A$10:$GL$59,171,FALSE)="","",VLOOKUP($A167,'02.คีย์เทอม1'!$A$10:$GL$59,171,FALSE)))</f>
        <v/>
      </c>
      <c r="Z167" s="1327" t="str">
        <f>IF($A$141&lt;&gt;"ชั้น"&amp;'01.ข้อมูลเบื้องต้น'!$H$2,"",IF(VLOOKUP($A167,'02.คีย์เทอม1'!$A$10:$GL$59,176,FALSE)="","",VLOOKUP($A167,'02.คีย์เทอม1'!$A$10:$GL$59,176,FALSE)))</f>
        <v/>
      </c>
      <c r="AA167" s="1329" t="str">
        <f>IF($A$141&lt;&gt;"ชั้น"&amp;'01.ข้อมูลเบื้องต้น'!$H$2,"",IF(VLOOKUP($A167,'02.คีย์เทอม1'!$A$10:$GL$59,181,FALSE)="","",VLOOKUP($A167,'02.คีย์เทอม1'!$A$10:$GL$59,181,FALSE)))</f>
        <v/>
      </c>
    </row>
    <row r="168" spans="1:27" ht="16.8" customHeight="1">
      <c r="A168" s="1323">
        <v>21</v>
      </c>
      <c r="B168" s="1312" t="str">
        <f>IF('2.ชื่อนักเรียน'!C31="","",'2.ชื่อนักเรียน'!C31)</f>
        <v/>
      </c>
      <c r="C168" s="1313" t="str">
        <f>IF('2.ชื่อนักเรียน'!D31="","",'2.ชื่อนักเรียน'!D31)</f>
        <v/>
      </c>
      <c r="D168" s="1314" t="str">
        <f>IF($A$141&lt;&gt;"ชั้น"&amp;'01.ข้อมูลเบื้องต้น'!$H$2,"",IF(VLOOKUP($A168,'02.คีย์เทอม1'!$A$10:$GL$59,190,FALSE)="","",VLOOKUP($A168,'02.คีย์เทอม1'!$A$10:$GL$59,190,FALSE)))</f>
        <v/>
      </c>
      <c r="E168" s="1327" t="str">
        <f>IF($A$141&lt;&gt;"ชั้น"&amp;'01.ข้อมูลเบื้องต้น'!$H$2,"",IF(VLOOKUP($A168,'02.คีย์เทอม1'!$A$10:$GL$59,194,FALSE)="","",VLOOKUP($A168,'02.คีย์เทอม1'!$A$10:$GL$59,194,FALSE)))</f>
        <v/>
      </c>
      <c r="F168" s="1420" t="str">
        <f>IF($A$141&lt;&gt;"ชั้น"&amp;'01.ข้อมูลเบื้องต้น'!$H$2,"",IF(VLOOKUP($A168,'02.คีย์เทอม1'!$A$10:$GL$59,31,FALSE)="","",VLOOKUP($A168,'02.คีย์เทอม1'!$A$10:$GL$59,31,FALSE)))</f>
        <v/>
      </c>
      <c r="G168" s="1326" t="str">
        <f>IF($A$141&lt;&gt;"ชั้น"&amp;'01.ข้อมูลเบื้องต้น'!$H$2,"",IF(VLOOKUP($A168,'02.คีย์เทอม1'!$A$10:$GL$59,61,FALSE)="","",VLOOKUP($A168,'02.คีย์เทอม1'!$A$10:$GL$59,61,FALSE)))</f>
        <v/>
      </c>
      <c r="H168" s="1327" t="str">
        <f>IF($A$141&lt;&gt;"ชั้น"&amp;'01.ข้อมูลเบื้องต้น'!$H$2,"",IF(VLOOKUP($A168,'02.คีย์เทอม1'!$A$10:$GL$59,66,FALSE)="","",VLOOKUP($A168,'02.คีย์เทอม1'!$A$10:$GL$59,66,FALSE)))</f>
        <v/>
      </c>
      <c r="I168" s="1327" t="str">
        <f>IF($A$141&lt;&gt;"ชั้น"&amp;'01.ข้อมูลเบื้องต้น'!$H$2,"",IF(VLOOKUP($A168,'02.คีย์เทอม1'!$A$10:$GL$59,71,FALSE)="","",VLOOKUP($A168,'02.คีย์เทอม1'!$A$10:$GL$59,71,FALSE)))</f>
        <v/>
      </c>
      <c r="J168" s="1327" t="str">
        <f>IF($A$141&lt;&gt;"ชั้น"&amp;'01.ข้อมูลเบื้องต้น'!$H$2,"",IF(VLOOKUP($A168,'02.คีย์เทอม1'!$A$10:$GL$59,76,FALSE)="","",VLOOKUP($A168,'02.คีย์เทอม1'!$A$10:$GL$59,76,FALSE)))</f>
        <v/>
      </c>
      <c r="K168" s="1327" t="str">
        <f>IF($A$141&lt;&gt;"ชั้น"&amp;'01.ข้อมูลเบื้องต้น'!$H$2,"",IF(VLOOKUP($A168,'02.คีย์เทอม1'!$A$10:$GL$59,81,FALSE)="","",VLOOKUP($A168,'02.คีย์เทอม1'!$A$10:$GL$59,81,FALSE)))</f>
        <v/>
      </c>
      <c r="L168" s="1328" t="str">
        <f>IF($A$141&lt;&gt;"ชั้น"&amp;'01.ข้อมูลเบื้องต้น'!$H$2,"",IF(VLOOKUP($A168,'02.คีย์เทอม1'!$A$10:$GT$59,202,FALSE)="","",VLOOKUP($A168,'02.คีย์เทอม1'!$A$10:$GT$59,202,FALSE)))</f>
        <v/>
      </c>
      <c r="M168" s="1326" t="str">
        <f>IF($A$141&lt;&gt;"ชั้น"&amp;'01.ข้อมูลเบื้องต้น'!$H$2,"",IF(VLOOKUP($A168,'02.คีย์เทอม1'!$A$10:$GL$59,111,FALSE)="","",VLOOKUP($A168,'02.คีย์เทอม1'!$A$10:$GL$59,111,FALSE)))</f>
        <v/>
      </c>
      <c r="N168" s="1327" t="str">
        <f>IF($A$141&lt;&gt;"ชั้น"&amp;'01.ข้อมูลเบื้องต้น'!$H$2,"",IF(VLOOKUP($A168,'02.คีย์เทอม1'!$A$10:$GL$59,116,FALSE)="","",VLOOKUP($A168,'02.คีย์เทอม1'!$A$10:$GL$59,116,FALSE)))</f>
        <v/>
      </c>
      <c r="O168" s="1327" t="str">
        <f>IF($A$141&lt;&gt;"ชั้น"&amp;'01.ข้อมูลเบื้องต้น'!$H$2,"",IF(VLOOKUP($A168,'02.คีย์เทอม1'!$A$10:$GL$59,121,FALSE)="","",VLOOKUP($A168,'02.คีย์เทอม1'!$A$10:$GL$59,121,FALSE)))</f>
        <v/>
      </c>
      <c r="P168" s="1327" t="str">
        <f>IF($A$141&lt;&gt;"ชั้น"&amp;'01.ข้อมูลเบื้องต้น'!$H$2,"",IF(VLOOKUP($A168,'02.คีย์เทอม1'!$A$10:$GL$59,126,FALSE)="","",VLOOKUP($A168,'02.คีย์เทอม1'!$A$10:$GL$59,126,FALSE)))</f>
        <v/>
      </c>
      <c r="Q168" s="1327" t="str">
        <f>IF($A$141&lt;&gt;"ชั้น"&amp;'01.ข้อมูลเบื้องต้น'!$H$2,"",IF(VLOOKUP($A168,'02.คีย์เทอม1'!$A$10:$GL$59,131,FALSE)="","",VLOOKUP($A168,'02.คีย์เทอม1'!$A$10:$GL$59,131,FALSE)))</f>
        <v/>
      </c>
      <c r="R168" s="1327" t="str">
        <f>IF($A$141&lt;&gt;"ชั้น"&amp;'01.ข้อมูลเบื้องต้น'!$H$2,"",IF(VLOOKUP($A168,'02.คีย์เทอม1'!$A$10:$GL$59,136,FALSE)="","",VLOOKUP($A168,'02.คีย์เทอม1'!$A$10:$GL$59,136,FALSE)))</f>
        <v/>
      </c>
      <c r="S168" s="1327" t="str">
        <f>IF($A$141&lt;&gt;"ชั้น"&amp;'01.ข้อมูลเบื้องต้น'!$H$2,"",IF(VLOOKUP($A168,'02.คีย์เทอม1'!$A$10:$GL$59,141,FALSE)="","",VLOOKUP($A168,'02.คีย์เทอม1'!$A$10:$GL$59,141,FALSE)))</f>
        <v/>
      </c>
      <c r="T168" s="1327" t="str">
        <f>IF($A$141&lt;&gt;"ชั้น"&amp;'01.ข้อมูลเบื้องต้น'!$H$2,"",IF(VLOOKUP($A168,'02.คีย์เทอม1'!$A$10:$GL$59,146,FALSE)="","",VLOOKUP($A168,'02.คีย์เทอม1'!$A$10:$GL$59,146,FALSE)))</f>
        <v/>
      </c>
      <c r="U168" s="1327" t="str">
        <f>IF($A$141&lt;&gt;"ชั้น"&amp;'01.ข้อมูลเบื้องต้น'!$H$2,"",IF(VLOOKUP($A168,'02.คีย์เทอม1'!$A$10:$GL$59,151,FALSE)="","",VLOOKUP($A168,'02.คีย์เทอม1'!$A$10:$GL$59,151,FALSE)))</f>
        <v/>
      </c>
      <c r="V168" s="1327" t="str">
        <f>IF($A$141&lt;&gt;"ชั้น"&amp;'01.ข้อมูลเบื้องต้น'!$H$2,"",IF(VLOOKUP($A168,'02.คีย์เทอม1'!$A$10:$GL$59,156,FALSE)="","",VLOOKUP($A168,'02.คีย์เทอม1'!$A$10:$GL$59,156,FALSE)))</f>
        <v/>
      </c>
      <c r="W168" s="1327" t="str">
        <f>IF($A$141&lt;&gt;"ชั้น"&amp;'01.ข้อมูลเบื้องต้น'!$H$2,"",IF(VLOOKUP($A168,'02.คีย์เทอม1'!$A$10:$GL$59,161,FALSE)="","",VLOOKUP($A168,'02.คีย์เทอม1'!$A$10:$GL$59,161,FALSE)))</f>
        <v/>
      </c>
      <c r="X168" s="1327" t="str">
        <f>IF($A$141&lt;&gt;"ชั้น"&amp;'01.ข้อมูลเบื้องต้น'!$H$2,"",IF(VLOOKUP($A168,'02.คีย์เทอม1'!$A$10:$GL$59,166,FALSE)="","",VLOOKUP($A168,'02.คีย์เทอม1'!$A$10:$GL$59,166,FALSE)))</f>
        <v/>
      </c>
      <c r="Y168" s="1327" t="str">
        <f>IF($A$141&lt;&gt;"ชั้น"&amp;'01.ข้อมูลเบื้องต้น'!$H$2,"",IF(VLOOKUP($A168,'02.คีย์เทอม1'!$A$10:$GL$59,171,FALSE)="","",VLOOKUP($A168,'02.คีย์เทอม1'!$A$10:$GL$59,171,FALSE)))</f>
        <v/>
      </c>
      <c r="Z168" s="1327" t="str">
        <f>IF($A$141&lt;&gt;"ชั้น"&amp;'01.ข้อมูลเบื้องต้น'!$H$2,"",IF(VLOOKUP($A168,'02.คีย์เทอม1'!$A$10:$GL$59,176,FALSE)="","",VLOOKUP($A168,'02.คีย์เทอม1'!$A$10:$GL$59,176,FALSE)))</f>
        <v/>
      </c>
      <c r="AA168" s="1329" t="str">
        <f>IF($A$141&lt;&gt;"ชั้น"&amp;'01.ข้อมูลเบื้องต้น'!$H$2,"",IF(VLOOKUP($A168,'02.คีย์เทอม1'!$A$10:$GL$59,181,FALSE)="","",VLOOKUP($A168,'02.คีย์เทอม1'!$A$10:$GL$59,181,FALSE)))</f>
        <v/>
      </c>
    </row>
    <row r="169" spans="1:27" ht="16.8" customHeight="1">
      <c r="A169" s="1323">
        <v>22</v>
      </c>
      <c r="B169" s="1312" t="str">
        <f>IF('2.ชื่อนักเรียน'!C32="","",'2.ชื่อนักเรียน'!C32)</f>
        <v/>
      </c>
      <c r="C169" s="1313" t="str">
        <f>IF('2.ชื่อนักเรียน'!D32="","",'2.ชื่อนักเรียน'!D32)</f>
        <v/>
      </c>
      <c r="D169" s="1314" t="str">
        <f>IF($A$141&lt;&gt;"ชั้น"&amp;'01.ข้อมูลเบื้องต้น'!$H$2,"",IF(VLOOKUP($A169,'02.คีย์เทอม1'!$A$10:$GL$59,190,FALSE)="","",VLOOKUP($A169,'02.คีย์เทอม1'!$A$10:$GL$59,190,FALSE)))</f>
        <v/>
      </c>
      <c r="E169" s="1327" t="str">
        <f>IF($A$141&lt;&gt;"ชั้น"&amp;'01.ข้อมูลเบื้องต้น'!$H$2,"",IF(VLOOKUP($A169,'02.คีย์เทอม1'!$A$10:$GL$59,194,FALSE)="","",VLOOKUP($A169,'02.คีย์เทอม1'!$A$10:$GL$59,194,FALSE)))</f>
        <v/>
      </c>
      <c r="F169" s="1420" t="str">
        <f>IF($A$141&lt;&gt;"ชั้น"&amp;'01.ข้อมูลเบื้องต้น'!$H$2,"",IF(VLOOKUP($A169,'02.คีย์เทอม1'!$A$10:$GL$59,31,FALSE)="","",VLOOKUP($A169,'02.คีย์เทอม1'!$A$10:$GL$59,31,FALSE)))</f>
        <v/>
      </c>
      <c r="G169" s="1326" t="str">
        <f>IF($A$141&lt;&gt;"ชั้น"&amp;'01.ข้อมูลเบื้องต้น'!$H$2,"",IF(VLOOKUP($A169,'02.คีย์เทอม1'!$A$10:$GL$59,61,FALSE)="","",VLOOKUP($A169,'02.คีย์เทอม1'!$A$10:$GL$59,61,FALSE)))</f>
        <v/>
      </c>
      <c r="H169" s="1327" t="str">
        <f>IF($A$141&lt;&gt;"ชั้น"&amp;'01.ข้อมูลเบื้องต้น'!$H$2,"",IF(VLOOKUP($A169,'02.คีย์เทอม1'!$A$10:$GL$59,66,FALSE)="","",VLOOKUP($A169,'02.คีย์เทอม1'!$A$10:$GL$59,66,FALSE)))</f>
        <v/>
      </c>
      <c r="I169" s="1327" t="str">
        <f>IF($A$141&lt;&gt;"ชั้น"&amp;'01.ข้อมูลเบื้องต้น'!$H$2,"",IF(VLOOKUP($A169,'02.คีย์เทอม1'!$A$10:$GL$59,71,FALSE)="","",VLOOKUP($A169,'02.คีย์เทอม1'!$A$10:$GL$59,71,FALSE)))</f>
        <v/>
      </c>
      <c r="J169" s="1327" t="str">
        <f>IF($A$141&lt;&gt;"ชั้น"&amp;'01.ข้อมูลเบื้องต้น'!$H$2,"",IF(VLOOKUP($A169,'02.คีย์เทอม1'!$A$10:$GL$59,76,FALSE)="","",VLOOKUP($A169,'02.คีย์เทอม1'!$A$10:$GL$59,76,FALSE)))</f>
        <v/>
      </c>
      <c r="K169" s="1327" t="str">
        <f>IF($A$141&lt;&gt;"ชั้น"&amp;'01.ข้อมูลเบื้องต้น'!$H$2,"",IF(VLOOKUP($A169,'02.คีย์เทอม1'!$A$10:$GL$59,81,FALSE)="","",VLOOKUP($A169,'02.คีย์เทอม1'!$A$10:$GL$59,81,FALSE)))</f>
        <v/>
      </c>
      <c r="L169" s="1328" t="str">
        <f>IF($A$141&lt;&gt;"ชั้น"&amp;'01.ข้อมูลเบื้องต้น'!$H$2,"",IF(VLOOKUP($A169,'02.คีย์เทอม1'!$A$10:$GT$59,202,FALSE)="","",VLOOKUP($A169,'02.คีย์เทอม1'!$A$10:$GT$59,202,FALSE)))</f>
        <v/>
      </c>
      <c r="M169" s="1326" t="str">
        <f>IF($A$141&lt;&gt;"ชั้น"&amp;'01.ข้อมูลเบื้องต้น'!$H$2,"",IF(VLOOKUP($A169,'02.คีย์เทอม1'!$A$10:$GL$59,111,FALSE)="","",VLOOKUP($A169,'02.คีย์เทอม1'!$A$10:$GL$59,111,FALSE)))</f>
        <v/>
      </c>
      <c r="N169" s="1327" t="str">
        <f>IF($A$141&lt;&gt;"ชั้น"&amp;'01.ข้อมูลเบื้องต้น'!$H$2,"",IF(VLOOKUP($A169,'02.คีย์เทอม1'!$A$10:$GL$59,116,FALSE)="","",VLOOKUP($A169,'02.คีย์เทอม1'!$A$10:$GL$59,116,FALSE)))</f>
        <v/>
      </c>
      <c r="O169" s="1327" t="str">
        <f>IF($A$141&lt;&gt;"ชั้น"&amp;'01.ข้อมูลเบื้องต้น'!$H$2,"",IF(VLOOKUP($A169,'02.คีย์เทอม1'!$A$10:$GL$59,121,FALSE)="","",VLOOKUP($A169,'02.คีย์เทอม1'!$A$10:$GL$59,121,FALSE)))</f>
        <v/>
      </c>
      <c r="P169" s="1327" t="str">
        <f>IF($A$141&lt;&gt;"ชั้น"&amp;'01.ข้อมูลเบื้องต้น'!$H$2,"",IF(VLOOKUP($A169,'02.คีย์เทอม1'!$A$10:$GL$59,126,FALSE)="","",VLOOKUP($A169,'02.คีย์เทอม1'!$A$10:$GL$59,126,FALSE)))</f>
        <v/>
      </c>
      <c r="Q169" s="1327" t="str">
        <f>IF($A$141&lt;&gt;"ชั้น"&amp;'01.ข้อมูลเบื้องต้น'!$H$2,"",IF(VLOOKUP($A169,'02.คีย์เทอม1'!$A$10:$GL$59,131,FALSE)="","",VLOOKUP($A169,'02.คีย์เทอม1'!$A$10:$GL$59,131,FALSE)))</f>
        <v/>
      </c>
      <c r="R169" s="1327" t="str">
        <f>IF($A$141&lt;&gt;"ชั้น"&amp;'01.ข้อมูลเบื้องต้น'!$H$2,"",IF(VLOOKUP($A169,'02.คีย์เทอม1'!$A$10:$GL$59,136,FALSE)="","",VLOOKUP($A169,'02.คีย์เทอม1'!$A$10:$GL$59,136,FALSE)))</f>
        <v/>
      </c>
      <c r="S169" s="1327" t="str">
        <f>IF($A$141&lt;&gt;"ชั้น"&amp;'01.ข้อมูลเบื้องต้น'!$H$2,"",IF(VLOOKUP($A169,'02.คีย์เทอม1'!$A$10:$GL$59,141,FALSE)="","",VLOOKUP($A169,'02.คีย์เทอม1'!$A$10:$GL$59,141,FALSE)))</f>
        <v/>
      </c>
      <c r="T169" s="1327" t="str">
        <f>IF($A$141&lt;&gt;"ชั้น"&amp;'01.ข้อมูลเบื้องต้น'!$H$2,"",IF(VLOOKUP($A169,'02.คีย์เทอม1'!$A$10:$GL$59,146,FALSE)="","",VLOOKUP($A169,'02.คีย์เทอม1'!$A$10:$GL$59,146,FALSE)))</f>
        <v/>
      </c>
      <c r="U169" s="1327" t="str">
        <f>IF($A$141&lt;&gt;"ชั้น"&amp;'01.ข้อมูลเบื้องต้น'!$H$2,"",IF(VLOOKUP($A169,'02.คีย์เทอม1'!$A$10:$GL$59,151,FALSE)="","",VLOOKUP($A169,'02.คีย์เทอม1'!$A$10:$GL$59,151,FALSE)))</f>
        <v/>
      </c>
      <c r="V169" s="1327" t="str">
        <f>IF($A$141&lt;&gt;"ชั้น"&amp;'01.ข้อมูลเบื้องต้น'!$H$2,"",IF(VLOOKUP($A169,'02.คีย์เทอม1'!$A$10:$GL$59,156,FALSE)="","",VLOOKUP($A169,'02.คีย์เทอม1'!$A$10:$GL$59,156,FALSE)))</f>
        <v/>
      </c>
      <c r="W169" s="1327" t="str">
        <f>IF($A$141&lt;&gt;"ชั้น"&amp;'01.ข้อมูลเบื้องต้น'!$H$2,"",IF(VLOOKUP($A169,'02.คีย์เทอม1'!$A$10:$GL$59,161,FALSE)="","",VLOOKUP($A169,'02.คีย์เทอม1'!$A$10:$GL$59,161,FALSE)))</f>
        <v/>
      </c>
      <c r="X169" s="1327" t="str">
        <f>IF($A$141&lt;&gt;"ชั้น"&amp;'01.ข้อมูลเบื้องต้น'!$H$2,"",IF(VLOOKUP($A169,'02.คีย์เทอม1'!$A$10:$GL$59,166,FALSE)="","",VLOOKUP($A169,'02.คีย์เทอม1'!$A$10:$GL$59,166,FALSE)))</f>
        <v/>
      </c>
      <c r="Y169" s="1327" t="str">
        <f>IF($A$141&lt;&gt;"ชั้น"&amp;'01.ข้อมูลเบื้องต้น'!$H$2,"",IF(VLOOKUP($A169,'02.คีย์เทอม1'!$A$10:$GL$59,171,FALSE)="","",VLOOKUP($A169,'02.คีย์เทอม1'!$A$10:$GL$59,171,FALSE)))</f>
        <v/>
      </c>
      <c r="Z169" s="1327" t="str">
        <f>IF($A$141&lt;&gt;"ชั้น"&amp;'01.ข้อมูลเบื้องต้น'!$H$2,"",IF(VLOOKUP($A169,'02.คีย์เทอม1'!$A$10:$GL$59,176,FALSE)="","",VLOOKUP($A169,'02.คีย์เทอม1'!$A$10:$GL$59,176,FALSE)))</f>
        <v/>
      </c>
      <c r="AA169" s="1329" t="str">
        <f>IF($A$141&lt;&gt;"ชั้น"&amp;'01.ข้อมูลเบื้องต้น'!$H$2,"",IF(VLOOKUP($A169,'02.คีย์เทอม1'!$A$10:$GL$59,181,FALSE)="","",VLOOKUP($A169,'02.คีย์เทอม1'!$A$10:$GL$59,181,FALSE)))</f>
        <v/>
      </c>
    </row>
    <row r="170" spans="1:27" ht="16.8" customHeight="1">
      <c r="A170" s="1323">
        <v>23</v>
      </c>
      <c r="B170" s="1312" t="str">
        <f>IF('2.ชื่อนักเรียน'!C33="","",'2.ชื่อนักเรียน'!C33)</f>
        <v/>
      </c>
      <c r="C170" s="1313" t="str">
        <f>IF('2.ชื่อนักเรียน'!D33="","",'2.ชื่อนักเรียน'!D33)</f>
        <v/>
      </c>
      <c r="D170" s="1314" t="str">
        <f>IF($A$141&lt;&gt;"ชั้น"&amp;'01.ข้อมูลเบื้องต้น'!$H$2,"",IF(VLOOKUP($A170,'02.คีย์เทอม1'!$A$10:$GL$59,190,FALSE)="","",VLOOKUP($A170,'02.คีย์เทอม1'!$A$10:$GL$59,190,FALSE)))</f>
        <v/>
      </c>
      <c r="E170" s="1327" t="str">
        <f>IF($A$141&lt;&gt;"ชั้น"&amp;'01.ข้อมูลเบื้องต้น'!$H$2,"",IF(VLOOKUP($A170,'02.คีย์เทอม1'!$A$10:$GL$59,194,FALSE)="","",VLOOKUP($A170,'02.คีย์เทอม1'!$A$10:$GL$59,194,FALSE)))</f>
        <v/>
      </c>
      <c r="F170" s="1420" t="str">
        <f>IF($A$141&lt;&gt;"ชั้น"&amp;'01.ข้อมูลเบื้องต้น'!$H$2,"",IF(VLOOKUP($A170,'02.คีย์เทอม1'!$A$10:$GL$59,31,FALSE)="","",VLOOKUP($A170,'02.คีย์เทอม1'!$A$10:$GL$59,31,FALSE)))</f>
        <v/>
      </c>
      <c r="G170" s="1326" t="str">
        <f>IF($A$141&lt;&gt;"ชั้น"&amp;'01.ข้อมูลเบื้องต้น'!$H$2,"",IF(VLOOKUP($A170,'02.คีย์เทอม1'!$A$10:$GL$59,61,FALSE)="","",VLOOKUP($A170,'02.คีย์เทอม1'!$A$10:$GL$59,61,FALSE)))</f>
        <v/>
      </c>
      <c r="H170" s="1327" t="str">
        <f>IF($A$141&lt;&gt;"ชั้น"&amp;'01.ข้อมูลเบื้องต้น'!$H$2,"",IF(VLOOKUP($A170,'02.คีย์เทอม1'!$A$10:$GL$59,66,FALSE)="","",VLOOKUP($A170,'02.คีย์เทอม1'!$A$10:$GL$59,66,FALSE)))</f>
        <v/>
      </c>
      <c r="I170" s="1327" t="str">
        <f>IF($A$141&lt;&gt;"ชั้น"&amp;'01.ข้อมูลเบื้องต้น'!$H$2,"",IF(VLOOKUP($A170,'02.คีย์เทอม1'!$A$10:$GL$59,71,FALSE)="","",VLOOKUP($A170,'02.คีย์เทอม1'!$A$10:$GL$59,71,FALSE)))</f>
        <v/>
      </c>
      <c r="J170" s="1327" t="str">
        <f>IF($A$141&lt;&gt;"ชั้น"&amp;'01.ข้อมูลเบื้องต้น'!$H$2,"",IF(VLOOKUP($A170,'02.คีย์เทอม1'!$A$10:$GL$59,76,FALSE)="","",VLOOKUP($A170,'02.คีย์เทอม1'!$A$10:$GL$59,76,FALSE)))</f>
        <v/>
      </c>
      <c r="K170" s="1327" t="str">
        <f>IF($A$141&lt;&gt;"ชั้น"&amp;'01.ข้อมูลเบื้องต้น'!$H$2,"",IF(VLOOKUP($A170,'02.คีย์เทอม1'!$A$10:$GL$59,81,FALSE)="","",VLOOKUP($A170,'02.คีย์เทอม1'!$A$10:$GL$59,81,FALSE)))</f>
        <v/>
      </c>
      <c r="L170" s="1328" t="str">
        <f>IF($A$141&lt;&gt;"ชั้น"&amp;'01.ข้อมูลเบื้องต้น'!$H$2,"",IF(VLOOKUP($A170,'02.คีย์เทอม1'!$A$10:$GT$59,202,FALSE)="","",VLOOKUP($A170,'02.คีย์เทอม1'!$A$10:$GT$59,202,FALSE)))</f>
        <v/>
      </c>
      <c r="M170" s="1326" t="str">
        <f>IF($A$141&lt;&gt;"ชั้น"&amp;'01.ข้อมูลเบื้องต้น'!$H$2,"",IF(VLOOKUP($A170,'02.คีย์เทอม1'!$A$10:$GL$59,111,FALSE)="","",VLOOKUP($A170,'02.คีย์เทอม1'!$A$10:$GL$59,111,FALSE)))</f>
        <v/>
      </c>
      <c r="N170" s="1327" t="str">
        <f>IF($A$141&lt;&gt;"ชั้น"&amp;'01.ข้อมูลเบื้องต้น'!$H$2,"",IF(VLOOKUP($A170,'02.คีย์เทอม1'!$A$10:$GL$59,116,FALSE)="","",VLOOKUP($A170,'02.คีย์เทอม1'!$A$10:$GL$59,116,FALSE)))</f>
        <v/>
      </c>
      <c r="O170" s="1327" t="str">
        <f>IF($A$141&lt;&gt;"ชั้น"&amp;'01.ข้อมูลเบื้องต้น'!$H$2,"",IF(VLOOKUP($A170,'02.คีย์เทอม1'!$A$10:$GL$59,121,FALSE)="","",VLOOKUP($A170,'02.คีย์เทอม1'!$A$10:$GL$59,121,FALSE)))</f>
        <v/>
      </c>
      <c r="P170" s="1327" t="str">
        <f>IF($A$141&lt;&gt;"ชั้น"&amp;'01.ข้อมูลเบื้องต้น'!$H$2,"",IF(VLOOKUP($A170,'02.คีย์เทอม1'!$A$10:$GL$59,126,FALSE)="","",VLOOKUP($A170,'02.คีย์เทอม1'!$A$10:$GL$59,126,FALSE)))</f>
        <v/>
      </c>
      <c r="Q170" s="1327" t="str">
        <f>IF($A$141&lt;&gt;"ชั้น"&amp;'01.ข้อมูลเบื้องต้น'!$H$2,"",IF(VLOOKUP($A170,'02.คีย์เทอม1'!$A$10:$GL$59,131,FALSE)="","",VLOOKUP($A170,'02.คีย์เทอม1'!$A$10:$GL$59,131,FALSE)))</f>
        <v/>
      </c>
      <c r="R170" s="1327" t="str">
        <f>IF($A$141&lt;&gt;"ชั้น"&amp;'01.ข้อมูลเบื้องต้น'!$H$2,"",IF(VLOOKUP($A170,'02.คีย์เทอม1'!$A$10:$GL$59,136,FALSE)="","",VLOOKUP($A170,'02.คีย์เทอม1'!$A$10:$GL$59,136,FALSE)))</f>
        <v/>
      </c>
      <c r="S170" s="1327" t="str">
        <f>IF($A$141&lt;&gt;"ชั้น"&amp;'01.ข้อมูลเบื้องต้น'!$H$2,"",IF(VLOOKUP($A170,'02.คีย์เทอม1'!$A$10:$GL$59,141,FALSE)="","",VLOOKUP($A170,'02.คีย์เทอม1'!$A$10:$GL$59,141,FALSE)))</f>
        <v/>
      </c>
      <c r="T170" s="1327" t="str">
        <f>IF($A$141&lt;&gt;"ชั้น"&amp;'01.ข้อมูลเบื้องต้น'!$H$2,"",IF(VLOOKUP($A170,'02.คีย์เทอม1'!$A$10:$GL$59,146,FALSE)="","",VLOOKUP($A170,'02.คีย์เทอม1'!$A$10:$GL$59,146,FALSE)))</f>
        <v/>
      </c>
      <c r="U170" s="1327" t="str">
        <f>IF($A$141&lt;&gt;"ชั้น"&amp;'01.ข้อมูลเบื้องต้น'!$H$2,"",IF(VLOOKUP($A170,'02.คีย์เทอม1'!$A$10:$GL$59,151,FALSE)="","",VLOOKUP($A170,'02.คีย์เทอม1'!$A$10:$GL$59,151,FALSE)))</f>
        <v/>
      </c>
      <c r="V170" s="1327" t="str">
        <f>IF($A$141&lt;&gt;"ชั้น"&amp;'01.ข้อมูลเบื้องต้น'!$H$2,"",IF(VLOOKUP($A170,'02.คีย์เทอม1'!$A$10:$GL$59,156,FALSE)="","",VLOOKUP($A170,'02.คีย์เทอม1'!$A$10:$GL$59,156,FALSE)))</f>
        <v/>
      </c>
      <c r="W170" s="1327" t="str">
        <f>IF($A$141&lt;&gt;"ชั้น"&amp;'01.ข้อมูลเบื้องต้น'!$H$2,"",IF(VLOOKUP($A170,'02.คีย์เทอม1'!$A$10:$GL$59,161,FALSE)="","",VLOOKUP($A170,'02.คีย์เทอม1'!$A$10:$GL$59,161,FALSE)))</f>
        <v/>
      </c>
      <c r="X170" s="1327" t="str">
        <f>IF($A$141&lt;&gt;"ชั้น"&amp;'01.ข้อมูลเบื้องต้น'!$H$2,"",IF(VLOOKUP($A170,'02.คีย์เทอม1'!$A$10:$GL$59,166,FALSE)="","",VLOOKUP($A170,'02.คีย์เทอม1'!$A$10:$GL$59,166,FALSE)))</f>
        <v/>
      </c>
      <c r="Y170" s="1327" t="str">
        <f>IF($A$141&lt;&gt;"ชั้น"&amp;'01.ข้อมูลเบื้องต้น'!$H$2,"",IF(VLOOKUP($A170,'02.คีย์เทอม1'!$A$10:$GL$59,171,FALSE)="","",VLOOKUP($A170,'02.คีย์เทอม1'!$A$10:$GL$59,171,FALSE)))</f>
        <v/>
      </c>
      <c r="Z170" s="1327" t="str">
        <f>IF($A$141&lt;&gt;"ชั้น"&amp;'01.ข้อมูลเบื้องต้น'!$H$2,"",IF(VLOOKUP($A170,'02.คีย์เทอม1'!$A$10:$GL$59,176,FALSE)="","",VLOOKUP($A170,'02.คีย์เทอม1'!$A$10:$GL$59,176,FALSE)))</f>
        <v/>
      </c>
      <c r="AA170" s="1329" t="str">
        <f>IF($A$141&lt;&gt;"ชั้น"&amp;'01.ข้อมูลเบื้องต้น'!$H$2,"",IF(VLOOKUP($A170,'02.คีย์เทอม1'!$A$10:$GL$59,181,FALSE)="","",VLOOKUP($A170,'02.คีย์เทอม1'!$A$10:$GL$59,181,FALSE)))</f>
        <v/>
      </c>
    </row>
    <row r="171" spans="1:27" ht="16.8" customHeight="1">
      <c r="A171" s="1323">
        <v>24</v>
      </c>
      <c r="B171" s="1312" t="str">
        <f>IF('2.ชื่อนักเรียน'!C34="","",'2.ชื่อนักเรียน'!C34)</f>
        <v/>
      </c>
      <c r="C171" s="1313" t="str">
        <f>IF('2.ชื่อนักเรียน'!D34="","",'2.ชื่อนักเรียน'!D34)</f>
        <v/>
      </c>
      <c r="D171" s="1314" t="str">
        <f>IF($A$141&lt;&gt;"ชั้น"&amp;'01.ข้อมูลเบื้องต้น'!$H$2,"",IF(VLOOKUP($A171,'02.คีย์เทอม1'!$A$10:$GL$59,190,FALSE)="","",VLOOKUP($A171,'02.คีย์เทอม1'!$A$10:$GL$59,190,FALSE)))</f>
        <v/>
      </c>
      <c r="E171" s="1327" t="str">
        <f>IF($A$141&lt;&gt;"ชั้น"&amp;'01.ข้อมูลเบื้องต้น'!$H$2,"",IF(VLOOKUP($A171,'02.คีย์เทอม1'!$A$10:$GL$59,194,FALSE)="","",VLOOKUP($A171,'02.คีย์เทอม1'!$A$10:$GL$59,194,FALSE)))</f>
        <v/>
      </c>
      <c r="F171" s="1420" t="str">
        <f>IF($A$141&lt;&gt;"ชั้น"&amp;'01.ข้อมูลเบื้องต้น'!$H$2,"",IF(VLOOKUP($A171,'02.คีย์เทอม1'!$A$10:$GL$59,31,FALSE)="","",VLOOKUP($A171,'02.คีย์เทอม1'!$A$10:$GL$59,31,FALSE)))</f>
        <v/>
      </c>
      <c r="G171" s="1326" t="str">
        <f>IF($A$141&lt;&gt;"ชั้น"&amp;'01.ข้อมูลเบื้องต้น'!$H$2,"",IF(VLOOKUP($A171,'02.คีย์เทอม1'!$A$10:$GL$59,61,FALSE)="","",VLOOKUP($A171,'02.คีย์เทอม1'!$A$10:$GL$59,61,FALSE)))</f>
        <v/>
      </c>
      <c r="H171" s="1327" t="str">
        <f>IF($A$141&lt;&gt;"ชั้น"&amp;'01.ข้อมูลเบื้องต้น'!$H$2,"",IF(VLOOKUP($A171,'02.คีย์เทอม1'!$A$10:$GL$59,66,FALSE)="","",VLOOKUP($A171,'02.คีย์เทอม1'!$A$10:$GL$59,66,FALSE)))</f>
        <v/>
      </c>
      <c r="I171" s="1327" t="str">
        <f>IF($A$141&lt;&gt;"ชั้น"&amp;'01.ข้อมูลเบื้องต้น'!$H$2,"",IF(VLOOKUP($A171,'02.คีย์เทอม1'!$A$10:$GL$59,71,FALSE)="","",VLOOKUP($A171,'02.คีย์เทอม1'!$A$10:$GL$59,71,FALSE)))</f>
        <v/>
      </c>
      <c r="J171" s="1327" t="str">
        <f>IF($A$141&lt;&gt;"ชั้น"&amp;'01.ข้อมูลเบื้องต้น'!$H$2,"",IF(VLOOKUP($A171,'02.คีย์เทอม1'!$A$10:$GL$59,76,FALSE)="","",VLOOKUP($A171,'02.คีย์เทอม1'!$A$10:$GL$59,76,FALSE)))</f>
        <v/>
      </c>
      <c r="K171" s="1327" t="str">
        <f>IF($A$141&lt;&gt;"ชั้น"&amp;'01.ข้อมูลเบื้องต้น'!$H$2,"",IF(VLOOKUP($A171,'02.คีย์เทอม1'!$A$10:$GL$59,81,FALSE)="","",VLOOKUP($A171,'02.คีย์เทอม1'!$A$10:$GL$59,81,FALSE)))</f>
        <v/>
      </c>
      <c r="L171" s="1328" t="str">
        <f>IF($A$141&lt;&gt;"ชั้น"&amp;'01.ข้อมูลเบื้องต้น'!$H$2,"",IF(VLOOKUP($A171,'02.คีย์เทอม1'!$A$10:$GT$59,202,FALSE)="","",VLOOKUP($A171,'02.คีย์เทอม1'!$A$10:$GT$59,202,FALSE)))</f>
        <v/>
      </c>
      <c r="M171" s="1326" t="str">
        <f>IF($A$141&lt;&gt;"ชั้น"&amp;'01.ข้อมูลเบื้องต้น'!$H$2,"",IF(VLOOKUP($A171,'02.คีย์เทอม1'!$A$10:$GL$59,111,FALSE)="","",VLOOKUP($A171,'02.คีย์เทอม1'!$A$10:$GL$59,111,FALSE)))</f>
        <v/>
      </c>
      <c r="N171" s="1327" t="str">
        <f>IF($A$141&lt;&gt;"ชั้น"&amp;'01.ข้อมูลเบื้องต้น'!$H$2,"",IF(VLOOKUP($A171,'02.คีย์เทอม1'!$A$10:$GL$59,116,FALSE)="","",VLOOKUP($A171,'02.คีย์เทอม1'!$A$10:$GL$59,116,FALSE)))</f>
        <v/>
      </c>
      <c r="O171" s="1327" t="str">
        <f>IF($A$141&lt;&gt;"ชั้น"&amp;'01.ข้อมูลเบื้องต้น'!$H$2,"",IF(VLOOKUP($A171,'02.คีย์เทอม1'!$A$10:$GL$59,121,FALSE)="","",VLOOKUP($A171,'02.คีย์เทอม1'!$A$10:$GL$59,121,FALSE)))</f>
        <v/>
      </c>
      <c r="P171" s="1327" t="str">
        <f>IF($A$141&lt;&gt;"ชั้น"&amp;'01.ข้อมูลเบื้องต้น'!$H$2,"",IF(VLOOKUP($A171,'02.คีย์เทอม1'!$A$10:$GL$59,126,FALSE)="","",VLOOKUP($A171,'02.คีย์เทอม1'!$A$10:$GL$59,126,FALSE)))</f>
        <v/>
      </c>
      <c r="Q171" s="1327" t="str">
        <f>IF($A$141&lt;&gt;"ชั้น"&amp;'01.ข้อมูลเบื้องต้น'!$H$2,"",IF(VLOOKUP($A171,'02.คีย์เทอม1'!$A$10:$GL$59,131,FALSE)="","",VLOOKUP($A171,'02.คีย์เทอม1'!$A$10:$GL$59,131,FALSE)))</f>
        <v/>
      </c>
      <c r="R171" s="1327" t="str">
        <f>IF($A$141&lt;&gt;"ชั้น"&amp;'01.ข้อมูลเบื้องต้น'!$H$2,"",IF(VLOOKUP($A171,'02.คีย์เทอม1'!$A$10:$GL$59,136,FALSE)="","",VLOOKUP($A171,'02.คีย์เทอม1'!$A$10:$GL$59,136,FALSE)))</f>
        <v/>
      </c>
      <c r="S171" s="1327" t="str">
        <f>IF($A$141&lt;&gt;"ชั้น"&amp;'01.ข้อมูลเบื้องต้น'!$H$2,"",IF(VLOOKUP($A171,'02.คีย์เทอม1'!$A$10:$GL$59,141,FALSE)="","",VLOOKUP($A171,'02.คีย์เทอม1'!$A$10:$GL$59,141,FALSE)))</f>
        <v/>
      </c>
      <c r="T171" s="1327" t="str">
        <f>IF($A$141&lt;&gt;"ชั้น"&amp;'01.ข้อมูลเบื้องต้น'!$H$2,"",IF(VLOOKUP($A171,'02.คีย์เทอม1'!$A$10:$GL$59,146,FALSE)="","",VLOOKUP($A171,'02.คีย์เทอม1'!$A$10:$GL$59,146,FALSE)))</f>
        <v/>
      </c>
      <c r="U171" s="1327" t="str">
        <f>IF($A$141&lt;&gt;"ชั้น"&amp;'01.ข้อมูลเบื้องต้น'!$H$2,"",IF(VLOOKUP($A171,'02.คีย์เทอม1'!$A$10:$GL$59,151,FALSE)="","",VLOOKUP($A171,'02.คีย์เทอม1'!$A$10:$GL$59,151,FALSE)))</f>
        <v/>
      </c>
      <c r="V171" s="1327" t="str">
        <f>IF($A$141&lt;&gt;"ชั้น"&amp;'01.ข้อมูลเบื้องต้น'!$H$2,"",IF(VLOOKUP($A171,'02.คีย์เทอม1'!$A$10:$GL$59,156,FALSE)="","",VLOOKUP($A171,'02.คีย์เทอม1'!$A$10:$GL$59,156,FALSE)))</f>
        <v/>
      </c>
      <c r="W171" s="1327" t="str">
        <f>IF($A$141&lt;&gt;"ชั้น"&amp;'01.ข้อมูลเบื้องต้น'!$H$2,"",IF(VLOOKUP($A171,'02.คีย์เทอม1'!$A$10:$GL$59,161,FALSE)="","",VLOOKUP($A171,'02.คีย์เทอม1'!$A$10:$GL$59,161,FALSE)))</f>
        <v/>
      </c>
      <c r="X171" s="1327" t="str">
        <f>IF($A$141&lt;&gt;"ชั้น"&amp;'01.ข้อมูลเบื้องต้น'!$H$2,"",IF(VLOOKUP($A171,'02.คีย์เทอม1'!$A$10:$GL$59,166,FALSE)="","",VLOOKUP($A171,'02.คีย์เทอม1'!$A$10:$GL$59,166,FALSE)))</f>
        <v/>
      </c>
      <c r="Y171" s="1327" t="str">
        <f>IF($A$141&lt;&gt;"ชั้น"&amp;'01.ข้อมูลเบื้องต้น'!$H$2,"",IF(VLOOKUP($A171,'02.คีย์เทอม1'!$A$10:$GL$59,171,FALSE)="","",VLOOKUP($A171,'02.คีย์เทอม1'!$A$10:$GL$59,171,FALSE)))</f>
        <v/>
      </c>
      <c r="Z171" s="1327" t="str">
        <f>IF($A$141&lt;&gt;"ชั้น"&amp;'01.ข้อมูลเบื้องต้น'!$H$2,"",IF(VLOOKUP($A171,'02.คีย์เทอม1'!$A$10:$GL$59,176,FALSE)="","",VLOOKUP($A171,'02.คีย์เทอม1'!$A$10:$GL$59,176,FALSE)))</f>
        <v/>
      </c>
      <c r="AA171" s="1329" t="str">
        <f>IF($A$141&lt;&gt;"ชั้น"&amp;'01.ข้อมูลเบื้องต้น'!$H$2,"",IF(VLOOKUP($A171,'02.คีย์เทอม1'!$A$10:$GL$59,181,FALSE)="","",VLOOKUP($A171,'02.คีย์เทอม1'!$A$10:$GL$59,181,FALSE)))</f>
        <v/>
      </c>
    </row>
    <row r="172" spans="1:27" ht="16.8" customHeight="1">
      <c r="A172" s="1323">
        <v>25</v>
      </c>
      <c r="B172" s="1312" t="str">
        <f>IF('2.ชื่อนักเรียน'!C35="","",'2.ชื่อนักเรียน'!C35)</f>
        <v/>
      </c>
      <c r="C172" s="1313" t="str">
        <f>IF('2.ชื่อนักเรียน'!D35="","",'2.ชื่อนักเรียน'!D35)</f>
        <v/>
      </c>
      <c r="D172" s="1314" t="str">
        <f>IF($A$141&lt;&gt;"ชั้น"&amp;'01.ข้อมูลเบื้องต้น'!$H$2,"",IF(VLOOKUP($A172,'02.คีย์เทอม1'!$A$10:$GL$59,190,FALSE)="","",VLOOKUP($A172,'02.คีย์เทอม1'!$A$10:$GL$59,190,FALSE)))</f>
        <v/>
      </c>
      <c r="E172" s="1327" t="str">
        <f>IF($A$141&lt;&gt;"ชั้น"&amp;'01.ข้อมูลเบื้องต้น'!$H$2,"",IF(VLOOKUP($A172,'02.คีย์เทอม1'!$A$10:$GL$59,194,FALSE)="","",VLOOKUP($A172,'02.คีย์เทอม1'!$A$10:$GL$59,194,FALSE)))</f>
        <v/>
      </c>
      <c r="F172" s="1420" t="str">
        <f>IF($A$141&lt;&gt;"ชั้น"&amp;'01.ข้อมูลเบื้องต้น'!$H$2,"",IF(VLOOKUP($A172,'02.คีย์เทอม1'!$A$10:$GL$59,31,FALSE)="","",VLOOKUP($A172,'02.คีย์เทอม1'!$A$10:$GL$59,31,FALSE)))</f>
        <v/>
      </c>
      <c r="G172" s="1326" t="str">
        <f>IF($A$141&lt;&gt;"ชั้น"&amp;'01.ข้อมูลเบื้องต้น'!$H$2,"",IF(VLOOKUP($A172,'02.คีย์เทอม1'!$A$10:$GL$59,61,FALSE)="","",VLOOKUP($A172,'02.คีย์เทอม1'!$A$10:$GL$59,61,FALSE)))</f>
        <v/>
      </c>
      <c r="H172" s="1327" t="str">
        <f>IF($A$141&lt;&gt;"ชั้น"&amp;'01.ข้อมูลเบื้องต้น'!$H$2,"",IF(VLOOKUP($A172,'02.คีย์เทอม1'!$A$10:$GL$59,66,FALSE)="","",VLOOKUP($A172,'02.คีย์เทอม1'!$A$10:$GL$59,66,FALSE)))</f>
        <v/>
      </c>
      <c r="I172" s="1327" t="str">
        <f>IF($A$141&lt;&gt;"ชั้น"&amp;'01.ข้อมูลเบื้องต้น'!$H$2,"",IF(VLOOKUP($A172,'02.คีย์เทอม1'!$A$10:$GL$59,71,FALSE)="","",VLOOKUP($A172,'02.คีย์เทอม1'!$A$10:$GL$59,71,FALSE)))</f>
        <v/>
      </c>
      <c r="J172" s="1327" t="str">
        <f>IF($A$141&lt;&gt;"ชั้น"&amp;'01.ข้อมูลเบื้องต้น'!$H$2,"",IF(VLOOKUP($A172,'02.คีย์เทอม1'!$A$10:$GL$59,76,FALSE)="","",VLOOKUP($A172,'02.คีย์เทอม1'!$A$10:$GL$59,76,FALSE)))</f>
        <v/>
      </c>
      <c r="K172" s="1327" t="str">
        <f>IF($A$141&lt;&gt;"ชั้น"&amp;'01.ข้อมูลเบื้องต้น'!$H$2,"",IF(VLOOKUP($A172,'02.คีย์เทอม1'!$A$10:$GL$59,81,FALSE)="","",VLOOKUP($A172,'02.คีย์เทอม1'!$A$10:$GL$59,81,FALSE)))</f>
        <v/>
      </c>
      <c r="L172" s="1328" t="str">
        <f>IF($A$141&lt;&gt;"ชั้น"&amp;'01.ข้อมูลเบื้องต้น'!$H$2,"",IF(VLOOKUP($A172,'02.คีย์เทอม1'!$A$10:$GT$59,202,FALSE)="","",VLOOKUP($A172,'02.คีย์เทอม1'!$A$10:$GT$59,202,FALSE)))</f>
        <v/>
      </c>
      <c r="M172" s="1326" t="str">
        <f>IF($A$141&lt;&gt;"ชั้น"&amp;'01.ข้อมูลเบื้องต้น'!$H$2,"",IF(VLOOKUP($A172,'02.คีย์เทอม1'!$A$10:$GL$59,111,FALSE)="","",VLOOKUP($A172,'02.คีย์เทอม1'!$A$10:$GL$59,111,FALSE)))</f>
        <v/>
      </c>
      <c r="N172" s="1327" t="str">
        <f>IF($A$141&lt;&gt;"ชั้น"&amp;'01.ข้อมูลเบื้องต้น'!$H$2,"",IF(VLOOKUP($A172,'02.คีย์เทอม1'!$A$10:$GL$59,116,FALSE)="","",VLOOKUP($A172,'02.คีย์เทอม1'!$A$10:$GL$59,116,FALSE)))</f>
        <v/>
      </c>
      <c r="O172" s="1327" t="str">
        <f>IF($A$141&lt;&gt;"ชั้น"&amp;'01.ข้อมูลเบื้องต้น'!$H$2,"",IF(VLOOKUP($A172,'02.คีย์เทอม1'!$A$10:$GL$59,121,FALSE)="","",VLOOKUP($A172,'02.คีย์เทอม1'!$A$10:$GL$59,121,FALSE)))</f>
        <v/>
      </c>
      <c r="P172" s="1327" t="str">
        <f>IF($A$141&lt;&gt;"ชั้น"&amp;'01.ข้อมูลเบื้องต้น'!$H$2,"",IF(VLOOKUP($A172,'02.คีย์เทอม1'!$A$10:$GL$59,126,FALSE)="","",VLOOKUP($A172,'02.คีย์เทอม1'!$A$10:$GL$59,126,FALSE)))</f>
        <v/>
      </c>
      <c r="Q172" s="1327" t="str">
        <f>IF($A$141&lt;&gt;"ชั้น"&amp;'01.ข้อมูลเบื้องต้น'!$H$2,"",IF(VLOOKUP($A172,'02.คีย์เทอม1'!$A$10:$GL$59,131,FALSE)="","",VLOOKUP($A172,'02.คีย์เทอม1'!$A$10:$GL$59,131,FALSE)))</f>
        <v/>
      </c>
      <c r="R172" s="1327" t="str">
        <f>IF($A$141&lt;&gt;"ชั้น"&amp;'01.ข้อมูลเบื้องต้น'!$H$2,"",IF(VLOOKUP($A172,'02.คีย์เทอม1'!$A$10:$GL$59,136,FALSE)="","",VLOOKUP($A172,'02.คีย์เทอม1'!$A$10:$GL$59,136,FALSE)))</f>
        <v/>
      </c>
      <c r="S172" s="1327" t="str">
        <f>IF($A$141&lt;&gt;"ชั้น"&amp;'01.ข้อมูลเบื้องต้น'!$H$2,"",IF(VLOOKUP($A172,'02.คีย์เทอม1'!$A$10:$GL$59,141,FALSE)="","",VLOOKUP($A172,'02.คีย์เทอม1'!$A$10:$GL$59,141,FALSE)))</f>
        <v/>
      </c>
      <c r="T172" s="1327" t="str">
        <f>IF($A$141&lt;&gt;"ชั้น"&amp;'01.ข้อมูลเบื้องต้น'!$H$2,"",IF(VLOOKUP($A172,'02.คีย์เทอม1'!$A$10:$GL$59,146,FALSE)="","",VLOOKUP($A172,'02.คีย์เทอม1'!$A$10:$GL$59,146,FALSE)))</f>
        <v/>
      </c>
      <c r="U172" s="1327" t="str">
        <f>IF($A$141&lt;&gt;"ชั้น"&amp;'01.ข้อมูลเบื้องต้น'!$H$2,"",IF(VLOOKUP($A172,'02.คีย์เทอม1'!$A$10:$GL$59,151,FALSE)="","",VLOOKUP($A172,'02.คีย์เทอม1'!$A$10:$GL$59,151,FALSE)))</f>
        <v/>
      </c>
      <c r="V172" s="1327" t="str">
        <f>IF($A$141&lt;&gt;"ชั้น"&amp;'01.ข้อมูลเบื้องต้น'!$H$2,"",IF(VLOOKUP($A172,'02.คีย์เทอม1'!$A$10:$GL$59,156,FALSE)="","",VLOOKUP($A172,'02.คีย์เทอม1'!$A$10:$GL$59,156,FALSE)))</f>
        <v/>
      </c>
      <c r="W172" s="1327" t="str">
        <f>IF($A$141&lt;&gt;"ชั้น"&amp;'01.ข้อมูลเบื้องต้น'!$H$2,"",IF(VLOOKUP($A172,'02.คีย์เทอม1'!$A$10:$GL$59,161,FALSE)="","",VLOOKUP($A172,'02.คีย์เทอม1'!$A$10:$GL$59,161,FALSE)))</f>
        <v/>
      </c>
      <c r="X172" s="1327" t="str">
        <f>IF($A$141&lt;&gt;"ชั้น"&amp;'01.ข้อมูลเบื้องต้น'!$H$2,"",IF(VLOOKUP($A172,'02.คีย์เทอม1'!$A$10:$GL$59,166,FALSE)="","",VLOOKUP($A172,'02.คีย์เทอม1'!$A$10:$GL$59,166,FALSE)))</f>
        <v/>
      </c>
      <c r="Y172" s="1327" t="str">
        <f>IF($A$141&lt;&gt;"ชั้น"&amp;'01.ข้อมูลเบื้องต้น'!$H$2,"",IF(VLOOKUP($A172,'02.คีย์เทอม1'!$A$10:$GL$59,171,FALSE)="","",VLOOKUP($A172,'02.คีย์เทอม1'!$A$10:$GL$59,171,FALSE)))</f>
        <v/>
      </c>
      <c r="Z172" s="1327" t="str">
        <f>IF($A$141&lt;&gt;"ชั้น"&amp;'01.ข้อมูลเบื้องต้น'!$H$2,"",IF(VLOOKUP($A172,'02.คีย์เทอม1'!$A$10:$GL$59,176,FALSE)="","",VLOOKUP($A172,'02.คีย์เทอม1'!$A$10:$GL$59,176,FALSE)))</f>
        <v/>
      </c>
      <c r="AA172" s="1329" t="str">
        <f>IF($A$141&lt;&gt;"ชั้น"&amp;'01.ข้อมูลเบื้องต้น'!$H$2,"",IF(VLOOKUP($A172,'02.คีย์เทอม1'!$A$10:$GL$59,181,FALSE)="","",VLOOKUP($A172,'02.คีย์เทอม1'!$A$10:$GL$59,181,FALSE)))</f>
        <v/>
      </c>
    </row>
    <row r="173" spans="1:27" ht="16.8" customHeight="1">
      <c r="A173" s="1323">
        <v>26</v>
      </c>
      <c r="B173" s="1312" t="str">
        <f>IF('2.ชื่อนักเรียน'!C36="","",'2.ชื่อนักเรียน'!C36)</f>
        <v/>
      </c>
      <c r="C173" s="1313" t="str">
        <f>IF('2.ชื่อนักเรียน'!D36="","",'2.ชื่อนักเรียน'!D36)</f>
        <v/>
      </c>
      <c r="D173" s="1314" t="str">
        <f>IF($A$141&lt;&gt;"ชั้น"&amp;'01.ข้อมูลเบื้องต้น'!$H$2,"",IF(VLOOKUP($A173,'02.คีย์เทอม1'!$A$10:$GL$59,190,FALSE)="","",VLOOKUP($A173,'02.คีย์เทอม1'!$A$10:$GL$59,190,FALSE)))</f>
        <v/>
      </c>
      <c r="E173" s="1327" t="str">
        <f>IF($A$141&lt;&gt;"ชั้น"&amp;'01.ข้อมูลเบื้องต้น'!$H$2,"",IF(VLOOKUP($A173,'02.คีย์เทอม1'!$A$10:$GL$59,194,FALSE)="","",VLOOKUP($A173,'02.คีย์เทอม1'!$A$10:$GL$59,194,FALSE)))</f>
        <v/>
      </c>
      <c r="F173" s="1420" t="str">
        <f>IF($A$141&lt;&gt;"ชั้น"&amp;'01.ข้อมูลเบื้องต้น'!$H$2,"",IF(VLOOKUP($A173,'02.คีย์เทอม1'!$A$10:$GL$59,31,FALSE)="","",VLOOKUP($A173,'02.คีย์เทอม1'!$A$10:$GL$59,31,FALSE)))</f>
        <v/>
      </c>
      <c r="G173" s="1326" t="str">
        <f>IF($A$141&lt;&gt;"ชั้น"&amp;'01.ข้อมูลเบื้องต้น'!$H$2,"",IF(VLOOKUP($A173,'02.คีย์เทอม1'!$A$10:$GL$59,61,FALSE)="","",VLOOKUP($A173,'02.คีย์เทอม1'!$A$10:$GL$59,61,FALSE)))</f>
        <v/>
      </c>
      <c r="H173" s="1327" t="str">
        <f>IF($A$141&lt;&gt;"ชั้น"&amp;'01.ข้อมูลเบื้องต้น'!$H$2,"",IF(VLOOKUP($A173,'02.คีย์เทอม1'!$A$10:$GL$59,66,FALSE)="","",VLOOKUP($A173,'02.คีย์เทอม1'!$A$10:$GL$59,66,FALSE)))</f>
        <v/>
      </c>
      <c r="I173" s="1327" t="str">
        <f>IF($A$141&lt;&gt;"ชั้น"&amp;'01.ข้อมูลเบื้องต้น'!$H$2,"",IF(VLOOKUP($A173,'02.คีย์เทอม1'!$A$10:$GL$59,71,FALSE)="","",VLOOKUP($A173,'02.คีย์เทอม1'!$A$10:$GL$59,71,FALSE)))</f>
        <v/>
      </c>
      <c r="J173" s="1327" t="str">
        <f>IF($A$141&lt;&gt;"ชั้น"&amp;'01.ข้อมูลเบื้องต้น'!$H$2,"",IF(VLOOKUP($A173,'02.คีย์เทอม1'!$A$10:$GL$59,76,FALSE)="","",VLOOKUP($A173,'02.คีย์เทอม1'!$A$10:$GL$59,76,FALSE)))</f>
        <v/>
      </c>
      <c r="K173" s="1327" t="str">
        <f>IF($A$141&lt;&gt;"ชั้น"&amp;'01.ข้อมูลเบื้องต้น'!$H$2,"",IF(VLOOKUP($A173,'02.คีย์เทอม1'!$A$10:$GL$59,81,FALSE)="","",VLOOKUP($A173,'02.คีย์เทอม1'!$A$10:$GL$59,81,FALSE)))</f>
        <v/>
      </c>
      <c r="L173" s="1328" t="str">
        <f>IF($A$141&lt;&gt;"ชั้น"&amp;'01.ข้อมูลเบื้องต้น'!$H$2,"",IF(VLOOKUP($A173,'02.คีย์เทอม1'!$A$10:$GT$59,202,FALSE)="","",VLOOKUP($A173,'02.คีย์เทอม1'!$A$10:$GT$59,202,FALSE)))</f>
        <v/>
      </c>
      <c r="M173" s="1326" t="str">
        <f>IF($A$141&lt;&gt;"ชั้น"&amp;'01.ข้อมูลเบื้องต้น'!$H$2,"",IF(VLOOKUP($A173,'02.คีย์เทอม1'!$A$10:$GL$59,111,FALSE)="","",VLOOKUP($A173,'02.คีย์เทอม1'!$A$10:$GL$59,111,FALSE)))</f>
        <v/>
      </c>
      <c r="N173" s="1327" t="str">
        <f>IF($A$141&lt;&gt;"ชั้น"&amp;'01.ข้อมูลเบื้องต้น'!$H$2,"",IF(VLOOKUP($A173,'02.คีย์เทอม1'!$A$10:$GL$59,116,FALSE)="","",VLOOKUP($A173,'02.คีย์เทอม1'!$A$10:$GL$59,116,FALSE)))</f>
        <v/>
      </c>
      <c r="O173" s="1327" t="str">
        <f>IF($A$141&lt;&gt;"ชั้น"&amp;'01.ข้อมูลเบื้องต้น'!$H$2,"",IF(VLOOKUP($A173,'02.คีย์เทอม1'!$A$10:$GL$59,121,FALSE)="","",VLOOKUP($A173,'02.คีย์เทอม1'!$A$10:$GL$59,121,FALSE)))</f>
        <v/>
      </c>
      <c r="P173" s="1327" t="str">
        <f>IF($A$141&lt;&gt;"ชั้น"&amp;'01.ข้อมูลเบื้องต้น'!$H$2,"",IF(VLOOKUP($A173,'02.คีย์เทอม1'!$A$10:$GL$59,126,FALSE)="","",VLOOKUP($A173,'02.คีย์เทอม1'!$A$10:$GL$59,126,FALSE)))</f>
        <v/>
      </c>
      <c r="Q173" s="1327" t="str">
        <f>IF($A$141&lt;&gt;"ชั้น"&amp;'01.ข้อมูลเบื้องต้น'!$H$2,"",IF(VLOOKUP($A173,'02.คีย์เทอม1'!$A$10:$GL$59,131,FALSE)="","",VLOOKUP($A173,'02.คีย์เทอม1'!$A$10:$GL$59,131,FALSE)))</f>
        <v/>
      </c>
      <c r="R173" s="1327" t="str">
        <f>IF($A$141&lt;&gt;"ชั้น"&amp;'01.ข้อมูลเบื้องต้น'!$H$2,"",IF(VLOOKUP($A173,'02.คีย์เทอม1'!$A$10:$GL$59,136,FALSE)="","",VLOOKUP($A173,'02.คีย์เทอม1'!$A$10:$GL$59,136,FALSE)))</f>
        <v/>
      </c>
      <c r="S173" s="1327" t="str">
        <f>IF($A$141&lt;&gt;"ชั้น"&amp;'01.ข้อมูลเบื้องต้น'!$H$2,"",IF(VLOOKUP($A173,'02.คีย์เทอม1'!$A$10:$GL$59,141,FALSE)="","",VLOOKUP($A173,'02.คีย์เทอม1'!$A$10:$GL$59,141,FALSE)))</f>
        <v/>
      </c>
      <c r="T173" s="1327" t="str">
        <f>IF($A$141&lt;&gt;"ชั้น"&amp;'01.ข้อมูลเบื้องต้น'!$H$2,"",IF(VLOOKUP($A173,'02.คีย์เทอม1'!$A$10:$GL$59,146,FALSE)="","",VLOOKUP($A173,'02.คีย์เทอม1'!$A$10:$GL$59,146,FALSE)))</f>
        <v/>
      </c>
      <c r="U173" s="1327" t="str">
        <f>IF($A$141&lt;&gt;"ชั้น"&amp;'01.ข้อมูลเบื้องต้น'!$H$2,"",IF(VLOOKUP($A173,'02.คีย์เทอม1'!$A$10:$GL$59,151,FALSE)="","",VLOOKUP($A173,'02.คีย์เทอม1'!$A$10:$GL$59,151,FALSE)))</f>
        <v/>
      </c>
      <c r="V173" s="1327" t="str">
        <f>IF($A$141&lt;&gt;"ชั้น"&amp;'01.ข้อมูลเบื้องต้น'!$H$2,"",IF(VLOOKUP($A173,'02.คีย์เทอม1'!$A$10:$GL$59,156,FALSE)="","",VLOOKUP($A173,'02.คีย์เทอม1'!$A$10:$GL$59,156,FALSE)))</f>
        <v/>
      </c>
      <c r="W173" s="1327" t="str">
        <f>IF($A$141&lt;&gt;"ชั้น"&amp;'01.ข้อมูลเบื้องต้น'!$H$2,"",IF(VLOOKUP($A173,'02.คีย์เทอม1'!$A$10:$GL$59,161,FALSE)="","",VLOOKUP($A173,'02.คีย์เทอม1'!$A$10:$GL$59,161,FALSE)))</f>
        <v/>
      </c>
      <c r="X173" s="1327" t="str">
        <f>IF($A$141&lt;&gt;"ชั้น"&amp;'01.ข้อมูลเบื้องต้น'!$H$2,"",IF(VLOOKUP($A173,'02.คีย์เทอม1'!$A$10:$GL$59,166,FALSE)="","",VLOOKUP($A173,'02.คีย์เทอม1'!$A$10:$GL$59,166,FALSE)))</f>
        <v/>
      </c>
      <c r="Y173" s="1327" t="str">
        <f>IF($A$141&lt;&gt;"ชั้น"&amp;'01.ข้อมูลเบื้องต้น'!$H$2,"",IF(VLOOKUP($A173,'02.คีย์เทอม1'!$A$10:$GL$59,171,FALSE)="","",VLOOKUP($A173,'02.คีย์เทอม1'!$A$10:$GL$59,171,FALSE)))</f>
        <v/>
      </c>
      <c r="Z173" s="1327" t="str">
        <f>IF($A$141&lt;&gt;"ชั้น"&amp;'01.ข้อมูลเบื้องต้น'!$H$2,"",IF(VLOOKUP($A173,'02.คีย์เทอม1'!$A$10:$GL$59,176,FALSE)="","",VLOOKUP($A173,'02.คีย์เทอม1'!$A$10:$GL$59,176,FALSE)))</f>
        <v/>
      </c>
      <c r="AA173" s="1329" t="str">
        <f>IF($A$141&lt;&gt;"ชั้น"&amp;'01.ข้อมูลเบื้องต้น'!$H$2,"",IF(VLOOKUP($A173,'02.คีย์เทอม1'!$A$10:$GL$59,181,FALSE)="","",VLOOKUP($A173,'02.คีย์เทอม1'!$A$10:$GL$59,181,FALSE)))</f>
        <v/>
      </c>
    </row>
    <row r="174" spans="1:27" ht="16.8" customHeight="1">
      <c r="A174" s="1323">
        <v>27</v>
      </c>
      <c r="B174" s="1312" t="str">
        <f>IF('2.ชื่อนักเรียน'!C37="","",'2.ชื่อนักเรียน'!C37)</f>
        <v/>
      </c>
      <c r="C174" s="1313" t="str">
        <f>IF('2.ชื่อนักเรียน'!D37="","",'2.ชื่อนักเรียน'!D37)</f>
        <v/>
      </c>
      <c r="D174" s="1314" t="str">
        <f>IF($A$141&lt;&gt;"ชั้น"&amp;'01.ข้อมูลเบื้องต้น'!$H$2,"",IF(VLOOKUP($A174,'02.คีย์เทอม1'!$A$10:$GL$59,190,FALSE)="","",VLOOKUP($A174,'02.คีย์เทอม1'!$A$10:$GL$59,190,FALSE)))</f>
        <v/>
      </c>
      <c r="E174" s="1327" t="str">
        <f>IF($A$141&lt;&gt;"ชั้น"&amp;'01.ข้อมูลเบื้องต้น'!$H$2,"",IF(VLOOKUP($A174,'02.คีย์เทอม1'!$A$10:$GL$59,194,FALSE)="","",VLOOKUP($A174,'02.คีย์เทอม1'!$A$10:$GL$59,194,FALSE)))</f>
        <v/>
      </c>
      <c r="F174" s="1420" t="str">
        <f>IF($A$141&lt;&gt;"ชั้น"&amp;'01.ข้อมูลเบื้องต้น'!$H$2,"",IF(VLOOKUP($A174,'02.คีย์เทอม1'!$A$10:$GL$59,31,FALSE)="","",VLOOKUP($A174,'02.คีย์เทอม1'!$A$10:$GL$59,31,FALSE)))</f>
        <v/>
      </c>
      <c r="G174" s="1326" t="str">
        <f>IF($A$141&lt;&gt;"ชั้น"&amp;'01.ข้อมูลเบื้องต้น'!$H$2,"",IF(VLOOKUP($A174,'02.คีย์เทอม1'!$A$10:$GL$59,61,FALSE)="","",VLOOKUP($A174,'02.คีย์เทอม1'!$A$10:$GL$59,61,FALSE)))</f>
        <v/>
      </c>
      <c r="H174" s="1327" t="str">
        <f>IF($A$141&lt;&gt;"ชั้น"&amp;'01.ข้อมูลเบื้องต้น'!$H$2,"",IF(VLOOKUP($A174,'02.คีย์เทอม1'!$A$10:$GL$59,66,FALSE)="","",VLOOKUP($A174,'02.คีย์เทอม1'!$A$10:$GL$59,66,FALSE)))</f>
        <v/>
      </c>
      <c r="I174" s="1327" t="str">
        <f>IF($A$141&lt;&gt;"ชั้น"&amp;'01.ข้อมูลเบื้องต้น'!$H$2,"",IF(VLOOKUP($A174,'02.คีย์เทอม1'!$A$10:$GL$59,71,FALSE)="","",VLOOKUP($A174,'02.คีย์เทอม1'!$A$10:$GL$59,71,FALSE)))</f>
        <v/>
      </c>
      <c r="J174" s="1327" t="str">
        <f>IF($A$141&lt;&gt;"ชั้น"&amp;'01.ข้อมูลเบื้องต้น'!$H$2,"",IF(VLOOKUP($A174,'02.คีย์เทอม1'!$A$10:$GL$59,76,FALSE)="","",VLOOKUP($A174,'02.คีย์เทอม1'!$A$10:$GL$59,76,FALSE)))</f>
        <v/>
      </c>
      <c r="K174" s="1327" t="str">
        <f>IF($A$141&lt;&gt;"ชั้น"&amp;'01.ข้อมูลเบื้องต้น'!$H$2,"",IF(VLOOKUP($A174,'02.คีย์เทอม1'!$A$10:$GL$59,81,FALSE)="","",VLOOKUP($A174,'02.คีย์เทอม1'!$A$10:$GL$59,81,FALSE)))</f>
        <v/>
      </c>
      <c r="L174" s="1328" t="str">
        <f>IF($A$141&lt;&gt;"ชั้น"&amp;'01.ข้อมูลเบื้องต้น'!$H$2,"",IF(VLOOKUP($A174,'02.คีย์เทอม1'!$A$10:$GT$59,202,FALSE)="","",VLOOKUP($A174,'02.คีย์เทอม1'!$A$10:$GT$59,202,FALSE)))</f>
        <v/>
      </c>
      <c r="M174" s="1326" t="str">
        <f>IF($A$141&lt;&gt;"ชั้น"&amp;'01.ข้อมูลเบื้องต้น'!$H$2,"",IF(VLOOKUP($A174,'02.คีย์เทอม1'!$A$10:$GL$59,111,FALSE)="","",VLOOKUP($A174,'02.คีย์เทอม1'!$A$10:$GL$59,111,FALSE)))</f>
        <v/>
      </c>
      <c r="N174" s="1327" t="str">
        <f>IF($A$141&lt;&gt;"ชั้น"&amp;'01.ข้อมูลเบื้องต้น'!$H$2,"",IF(VLOOKUP($A174,'02.คีย์เทอม1'!$A$10:$GL$59,116,FALSE)="","",VLOOKUP($A174,'02.คีย์เทอม1'!$A$10:$GL$59,116,FALSE)))</f>
        <v/>
      </c>
      <c r="O174" s="1327" t="str">
        <f>IF($A$141&lt;&gt;"ชั้น"&amp;'01.ข้อมูลเบื้องต้น'!$H$2,"",IF(VLOOKUP($A174,'02.คีย์เทอม1'!$A$10:$GL$59,121,FALSE)="","",VLOOKUP($A174,'02.คีย์เทอม1'!$A$10:$GL$59,121,FALSE)))</f>
        <v/>
      </c>
      <c r="P174" s="1327" t="str">
        <f>IF($A$141&lt;&gt;"ชั้น"&amp;'01.ข้อมูลเบื้องต้น'!$H$2,"",IF(VLOOKUP($A174,'02.คีย์เทอม1'!$A$10:$GL$59,126,FALSE)="","",VLOOKUP($A174,'02.คีย์เทอม1'!$A$10:$GL$59,126,FALSE)))</f>
        <v/>
      </c>
      <c r="Q174" s="1327" t="str">
        <f>IF($A$141&lt;&gt;"ชั้น"&amp;'01.ข้อมูลเบื้องต้น'!$H$2,"",IF(VLOOKUP($A174,'02.คีย์เทอม1'!$A$10:$GL$59,131,FALSE)="","",VLOOKUP($A174,'02.คีย์เทอม1'!$A$10:$GL$59,131,FALSE)))</f>
        <v/>
      </c>
      <c r="R174" s="1327" t="str">
        <f>IF($A$141&lt;&gt;"ชั้น"&amp;'01.ข้อมูลเบื้องต้น'!$H$2,"",IF(VLOOKUP($A174,'02.คีย์เทอม1'!$A$10:$GL$59,136,FALSE)="","",VLOOKUP($A174,'02.คีย์เทอม1'!$A$10:$GL$59,136,FALSE)))</f>
        <v/>
      </c>
      <c r="S174" s="1327" t="str">
        <f>IF($A$141&lt;&gt;"ชั้น"&amp;'01.ข้อมูลเบื้องต้น'!$H$2,"",IF(VLOOKUP($A174,'02.คีย์เทอม1'!$A$10:$GL$59,141,FALSE)="","",VLOOKUP($A174,'02.คีย์เทอม1'!$A$10:$GL$59,141,FALSE)))</f>
        <v/>
      </c>
      <c r="T174" s="1327" t="str">
        <f>IF($A$141&lt;&gt;"ชั้น"&amp;'01.ข้อมูลเบื้องต้น'!$H$2,"",IF(VLOOKUP($A174,'02.คีย์เทอม1'!$A$10:$GL$59,146,FALSE)="","",VLOOKUP($A174,'02.คีย์เทอม1'!$A$10:$GL$59,146,FALSE)))</f>
        <v/>
      </c>
      <c r="U174" s="1327" t="str">
        <f>IF($A$141&lt;&gt;"ชั้น"&amp;'01.ข้อมูลเบื้องต้น'!$H$2,"",IF(VLOOKUP($A174,'02.คีย์เทอม1'!$A$10:$GL$59,151,FALSE)="","",VLOOKUP($A174,'02.คีย์เทอม1'!$A$10:$GL$59,151,FALSE)))</f>
        <v/>
      </c>
      <c r="V174" s="1327" t="str">
        <f>IF($A$141&lt;&gt;"ชั้น"&amp;'01.ข้อมูลเบื้องต้น'!$H$2,"",IF(VLOOKUP($A174,'02.คีย์เทอม1'!$A$10:$GL$59,156,FALSE)="","",VLOOKUP($A174,'02.คีย์เทอม1'!$A$10:$GL$59,156,FALSE)))</f>
        <v/>
      </c>
      <c r="W174" s="1327" t="str">
        <f>IF($A$141&lt;&gt;"ชั้น"&amp;'01.ข้อมูลเบื้องต้น'!$H$2,"",IF(VLOOKUP($A174,'02.คีย์เทอม1'!$A$10:$GL$59,161,FALSE)="","",VLOOKUP($A174,'02.คีย์เทอม1'!$A$10:$GL$59,161,FALSE)))</f>
        <v/>
      </c>
      <c r="X174" s="1327" t="str">
        <f>IF($A$141&lt;&gt;"ชั้น"&amp;'01.ข้อมูลเบื้องต้น'!$H$2,"",IF(VLOOKUP($A174,'02.คีย์เทอม1'!$A$10:$GL$59,166,FALSE)="","",VLOOKUP($A174,'02.คีย์เทอม1'!$A$10:$GL$59,166,FALSE)))</f>
        <v/>
      </c>
      <c r="Y174" s="1327" t="str">
        <f>IF($A$141&lt;&gt;"ชั้น"&amp;'01.ข้อมูลเบื้องต้น'!$H$2,"",IF(VLOOKUP($A174,'02.คีย์เทอม1'!$A$10:$GL$59,171,FALSE)="","",VLOOKUP($A174,'02.คีย์เทอม1'!$A$10:$GL$59,171,FALSE)))</f>
        <v/>
      </c>
      <c r="Z174" s="1327" t="str">
        <f>IF($A$141&lt;&gt;"ชั้น"&amp;'01.ข้อมูลเบื้องต้น'!$H$2,"",IF(VLOOKUP($A174,'02.คีย์เทอม1'!$A$10:$GL$59,176,FALSE)="","",VLOOKUP($A174,'02.คีย์เทอม1'!$A$10:$GL$59,176,FALSE)))</f>
        <v/>
      </c>
      <c r="AA174" s="1329" t="str">
        <f>IF($A$141&lt;&gt;"ชั้น"&amp;'01.ข้อมูลเบื้องต้น'!$H$2,"",IF(VLOOKUP($A174,'02.คีย์เทอม1'!$A$10:$GL$59,181,FALSE)="","",VLOOKUP($A174,'02.คีย์เทอม1'!$A$10:$GL$59,181,FALSE)))</f>
        <v/>
      </c>
    </row>
    <row r="175" spans="1:27" ht="16.8" customHeight="1">
      <c r="A175" s="1323">
        <v>28</v>
      </c>
      <c r="B175" s="1312" t="str">
        <f>IF('2.ชื่อนักเรียน'!C38="","",'2.ชื่อนักเรียน'!C38)</f>
        <v/>
      </c>
      <c r="C175" s="1313" t="str">
        <f>IF('2.ชื่อนักเรียน'!D38="","",'2.ชื่อนักเรียน'!D38)</f>
        <v/>
      </c>
      <c r="D175" s="1314" t="str">
        <f>IF($A$141&lt;&gt;"ชั้น"&amp;'01.ข้อมูลเบื้องต้น'!$H$2,"",IF(VLOOKUP($A175,'02.คีย์เทอม1'!$A$10:$GL$59,190,FALSE)="","",VLOOKUP($A175,'02.คีย์เทอม1'!$A$10:$GL$59,190,FALSE)))</f>
        <v/>
      </c>
      <c r="E175" s="1327" t="str">
        <f>IF($A$141&lt;&gt;"ชั้น"&amp;'01.ข้อมูลเบื้องต้น'!$H$2,"",IF(VLOOKUP($A175,'02.คีย์เทอม1'!$A$10:$GL$59,194,FALSE)="","",VLOOKUP($A175,'02.คีย์เทอม1'!$A$10:$GL$59,194,FALSE)))</f>
        <v/>
      </c>
      <c r="F175" s="1420" t="str">
        <f>IF($A$141&lt;&gt;"ชั้น"&amp;'01.ข้อมูลเบื้องต้น'!$H$2,"",IF(VLOOKUP($A175,'02.คีย์เทอม1'!$A$10:$GL$59,31,FALSE)="","",VLOOKUP($A175,'02.คีย์เทอม1'!$A$10:$GL$59,31,FALSE)))</f>
        <v/>
      </c>
      <c r="G175" s="1326" t="str">
        <f>IF($A$141&lt;&gt;"ชั้น"&amp;'01.ข้อมูลเบื้องต้น'!$H$2,"",IF(VLOOKUP($A175,'02.คีย์เทอม1'!$A$10:$GL$59,61,FALSE)="","",VLOOKUP($A175,'02.คีย์เทอม1'!$A$10:$GL$59,61,FALSE)))</f>
        <v/>
      </c>
      <c r="H175" s="1327" t="str">
        <f>IF($A$141&lt;&gt;"ชั้น"&amp;'01.ข้อมูลเบื้องต้น'!$H$2,"",IF(VLOOKUP($A175,'02.คีย์เทอม1'!$A$10:$GL$59,66,FALSE)="","",VLOOKUP($A175,'02.คีย์เทอม1'!$A$10:$GL$59,66,FALSE)))</f>
        <v/>
      </c>
      <c r="I175" s="1327" t="str">
        <f>IF($A$141&lt;&gt;"ชั้น"&amp;'01.ข้อมูลเบื้องต้น'!$H$2,"",IF(VLOOKUP($A175,'02.คีย์เทอม1'!$A$10:$GL$59,71,FALSE)="","",VLOOKUP($A175,'02.คีย์เทอม1'!$A$10:$GL$59,71,FALSE)))</f>
        <v/>
      </c>
      <c r="J175" s="1327" t="str">
        <f>IF($A$141&lt;&gt;"ชั้น"&amp;'01.ข้อมูลเบื้องต้น'!$H$2,"",IF(VLOOKUP($A175,'02.คีย์เทอม1'!$A$10:$GL$59,76,FALSE)="","",VLOOKUP($A175,'02.คีย์เทอม1'!$A$10:$GL$59,76,FALSE)))</f>
        <v/>
      </c>
      <c r="K175" s="1327" t="str">
        <f>IF($A$141&lt;&gt;"ชั้น"&amp;'01.ข้อมูลเบื้องต้น'!$H$2,"",IF(VLOOKUP($A175,'02.คีย์เทอม1'!$A$10:$GL$59,81,FALSE)="","",VLOOKUP($A175,'02.คีย์เทอม1'!$A$10:$GL$59,81,FALSE)))</f>
        <v/>
      </c>
      <c r="L175" s="1328" t="str">
        <f>IF($A$141&lt;&gt;"ชั้น"&amp;'01.ข้อมูลเบื้องต้น'!$H$2,"",IF(VLOOKUP($A175,'02.คีย์เทอม1'!$A$10:$GT$59,202,FALSE)="","",VLOOKUP($A175,'02.คีย์เทอม1'!$A$10:$GT$59,202,FALSE)))</f>
        <v/>
      </c>
      <c r="M175" s="1326" t="str">
        <f>IF($A$141&lt;&gt;"ชั้น"&amp;'01.ข้อมูลเบื้องต้น'!$H$2,"",IF(VLOOKUP($A175,'02.คีย์เทอม1'!$A$10:$GL$59,111,FALSE)="","",VLOOKUP($A175,'02.คีย์เทอม1'!$A$10:$GL$59,111,FALSE)))</f>
        <v/>
      </c>
      <c r="N175" s="1327" t="str">
        <f>IF($A$141&lt;&gt;"ชั้น"&amp;'01.ข้อมูลเบื้องต้น'!$H$2,"",IF(VLOOKUP($A175,'02.คีย์เทอม1'!$A$10:$GL$59,116,FALSE)="","",VLOOKUP($A175,'02.คีย์เทอม1'!$A$10:$GL$59,116,FALSE)))</f>
        <v/>
      </c>
      <c r="O175" s="1327" t="str">
        <f>IF($A$141&lt;&gt;"ชั้น"&amp;'01.ข้อมูลเบื้องต้น'!$H$2,"",IF(VLOOKUP($A175,'02.คีย์เทอม1'!$A$10:$GL$59,121,FALSE)="","",VLOOKUP($A175,'02.คีย์เทอม1'!$A$10:$GL$59,121,FALSE)))</f>
        <v/>
      </c>
      <c r="P175" s="1327" t="str">
        <f>IF($A$141&lt;&gt;"ชั้น"&amp;'01.ข้อมูลเบื้องต้น'!$H$2,"",IF(VLOOKUP($A175,'02.คีย์เทอม1'!$A$10:$GL$59,126,FALSE)="","",VLOOKUP($A175,'02.คีย์เทอม1'!$A$10:$GL$59,126,FALSE)))</f>
        <v/>
      </c>
      <c r="Q175" s="1327" t="str">
        <f>IF($A$141&lt;&gt;"ชั้น"&amp;'01.ข้อมูลเบื้องต้น'!$H$2,"",IF(VLOOKUP($A175,'02.คีย์เทอม1'!$A$10:$GL$59,131,FALSE)="","",VLOOKUP($A175,'02.คีย์เทอม1'!$A$10:$GL$59,131,FALSE)))</f>
        <v/>
      </c>
      <c r="R175" s="1327" t="str">
        <f>IF($A$141&lt;&gt;"ชั้น"&amp;'01.ข้อมูลเบื้องต้น'!$H$2,"",IF(VLOOKUP($A175,'02.คีย์เทอม1'!$A$10:$GL$59,136,FALSE)="","",VLOOKUP($A175,'02.คีย์เทอม1'!$A$10:$GL$59,136,FALSE)))</f>
        <v/>
      </c>
      <c r="S175" s="1327" t="str">
        <f>IF($A$141&lt;&gt;"ชั้น"&amp;'01.ข้อมูลเบื้องต้น'!$H$2,"",IF(VLOOKUP($A175,'02.คีย์เทอม1'!$A$10:$GL$59,141,FALSE)="","",VLOOKUP($A175,'02.คีย์เทอม1'!$A$10:$GL$59,141,FALSE)))</f>
        <v/>
      </c>
      <c r="T175" s="1327" t="str">
        <f>IF($A$141&lt;&gt;"ชั้น"&amp;'01.ข้อมูลเบื้องต้น'!$H$2,"",IF(VLOOKUP($A175,'02.คีย์เทอม1'!$A$10:$GL$59,146,FALSE)="","",VLOOKUP($A175,'02.คีย์เทอม1'!$A$10:$GL$59,146,FALSE)))</f>
        <v/>
      </c>
      <c r="U175" s="1327" t="str">
        <f>IF($A$141&lt;&gt;"ชั้น"&amp;'01.ข้อมูลเบื้องต้น'!$H$2,"",IF(VLOOKUP($A175,'02.คีย์เทอม1'!$A$10:$GL$59,151,FALSE)="","",VLOOKUP($A175,'02.คีย์เทอม1'!$A$10:$GL$59,151,FALSE)))</f>
        <v/>
      </c>
      <c r="V175" s="1327" t="str">
        <f>IF($A$141&lt;&gt;"ชั้น"&amp;'01.ข้อมูลเบื้องต้น'!$H$2,"",IF(VLOOKUP($A175,'02.คีย์เทอม1'!$A$10:$GL$59,156,FALSE)="","",VLOOKUP($A175,'02.คีย์เทอม1'!$A$10:$GL$59,156,FALSE)))</f>
        <v/>
      </c>
      <c r="W175" s="1327" t="str">
        <f>IF($A$141&lt;&gt;"ชั้น"&amp;'01.ข้อมูลเบื้องต้น'!$H$2,"",IF(VLOOKUP($A175,'02.คีย์เทอม1'!$A$10:$GL$59,161,FALSE)="","",VLOOKUP($A175,'02.คีย์เทอม1'!$A$10:$GL$59,161,FALSE)))</f>
        <v/>
      </c>
      <c r="X175" s="1327" t="str">
        <f>IF($A$141&lt;&gt;"ชั้น"&amp;'01.ข้อมูลเบื้องต้น'!$H$2,"",IF(VLOOKUP($A175,'02.คีย์เทอม1'!$A$10:$GL$59,166,FALSE)="","",VLOOKUP($A175,'02.คีย์เทอม1'!$A$10:$GL$59,166,FALSE)))</f>
        <v/>
      </c>
      <c r="Y175" s="1327" t="str">
        <f>IF($A$141&lt;&gt;"ชั้น"&amp;'01.ข้อมูลเบื้องต้น'!$H$2,"",IF(VLOOKUP($A175,'02.คีย์เทอม1'!$A$10:$GL$59,171,FALSE)="","",VLOOKUP($A175,'02.คีย์เทอม1'!$A$10:$GL$59,171,FALSE)))</f>
        <v/>
      </c>
      <c r="Z175" s="1327" t="str">
        <f>IF($A$141&lt;&gt;"ชั้น"&amp;'01.ข้อมูลเบื้องต้น'!$H$2,"",IF(VLOOKUP($A175,'02.คีย์เทอม1'!$A$10:$GL$59,176,FALSE)="","",VLOOKUP($A175,'02.คีย์เทอม1'!$A$10:$GL$59,176,FALSE)))</f>
        <v/>
      </c>
      <c r="AA175" s="1329" t="str">
        <f>IF($A$141&lt;&gt;"ชั้น"&amp;'01.ข้อมูลเบื้องต้น'!$H$2,"",IF(VLOOKUP($A175,'02.คีย์เทอม1'!$A$10:$GL$59,181,FALSE)="","",VLOOKUP($A175,'02.คีย์เทอม1'!$A$10:$GL$59,181,FALSE)))</f>
        <v/>
      </c>
    </row>
    <row r="176" spans="1:27" ht="16.8" customHeight="1">
      <c r="A176" s="1323">
        <v>29</v>
      </c>
      <c r="B176" s="1312" t="str">
        <f>IF('2.ชื่อนักเรียน'!C39="","",'2.ชื่อนักเรียน'!C39)</f>
        <v/>
      </c>
      <c r="C176" s="1313" t="str">
        <f>IF('2.ชื่อนักเรียน'!D39="","",'2.ชื่อนักเรียน'!D39)</f>
        <v/>
      </c>
      <c r="D176" s="1314" t="str">
        <f>IF($A$141&lt;&gt;"ชั้น"&amp;'01.ข้อมูลเบื้องต้น'!$H$2,"",IF(VLOOKUP($A176,'02.คีย์เทอม1'!$A$10:$GL$59,190,FALSE)="","",VLOOKUP($A176,'02.คีย์เทอม1'!$A$10:$GL$59,190,FALSE)))</f>
        <v/>
      </c>
      <c r="E176" s="1327" t="str">
        <f>IF($A$141&lt;&gt;"ชั้น"&amp;'01.ข้อมูลเบื้องต้น'!$H$2,"",IF(VLOOKUP($A176,'02.คีย์เทอม1'!$A$10:$GL$59,194,FALSE)="","",VLOOKUP($A176,'02.คีย์เทอม1'!$A$10:$GL$59,194,FALSE)))</f>
        <v/>
      </c>
      <c r="F176" s="1420" t="str">
        <f>IF($A$141&lt;&gt;"ชั้น"&amp;'01.ข้อมูลเบื้องต้น'!$H$2,"",IF(VLOOKUP($A176,'02.คีย์เทอม1'!$A$10:$GL$59,31,FALSE)="","",VLOOKUP($A176,'02.คีย์เทอม1'!$A$10:$GL$59,31,FALSE)))</f>
        <v/>
      </c>
      <c r="G176" s="1326" t="str">
        <f>IF($A$141&lt;&gt;"ชั้น"&amp;'01.ข้อมูลเบื้องต้น'!$H$2,"",IF(VLOOKUP($A176,'02.คีย์เทอม1'!$A$10:$GL$59,61,FALSE)="","",VLOOKUP($A176,'02.คีย์เทอม1'!$A$10:$GL$59,61,FALSE)))</f>
        <v/>
      </c>
      <c r="H176" s="1327" t="str">
        <f>IF($A$141&lt;&gt;"ชั้น"&amp;'01.ข้อมูลเบื้องต้น'!$H$2,"",IF(VLOOKUP($A176,'02.คีย์เทอม1'!$A$10:$GL$59,66,FALSE)="","",VLOOKUP($A176,'02.คีย์เทอม1'!$A$10:$GL$59,66,FALSE)))</f>
        <v/>
      </c>
      <c r="I176" s="1327" t="str">
        <f>IF($A$141&lt;&gt;"ชั้น"&amp;'01.ข้อมูลเบื้องต้น'!$H$2,"",IF(VLOOKUP($A176,'02.คีย์เทอม1'!$A$10:$GL$59,71,FALSE)="","",VLOOKUP($A176,'02.คีย์เทอม1'!$A$10:$GL$59,71,FALSE)))</f>
        <v/>
      </c>
      <c r="J176" s="1327" t="str">
        <f>IF($A$141&lt;&gt;"ชั้น"&amp;'01.ข้อมูลเบื้องต้น'!$H$2,"",IF(VLOOKUP($A176,'02.คีย์เทอม1'!$A$10:$GL$59,76,FALSE)="","",VLOOKUP($A176,'02.คีย์เทอม1'!$A$10:$GL$59,76,FALSE)))</f>
        <v/>
      </c>
      <c r="K176" s="1327" t="str">
        <f>IF($A$141&lt;&gt;"ชั้น"&amp;'01.ข้อมูลเบื้องต้น'!$H$2,"",IF(VLOOKUP($A176,'02.คีย์เทอม1'!$A$10:$GL$59,81,FALSE)="","",VLOOKUP($A176,'02.คีย์เทอม1'!$A$10:$GL$59,81,FALSE)))</f>
        <v/>
      </c>
      <c r="L176" s="1328" t="str">
        <f>IF($A$141&lt;&gt;"ชั้น"&amp;'01.ข้อมูลเบื้องต้น'!$H$2,"",IF(VLOOKUP($A176,'02.คีย์เทอม1'!$A$10:$GT$59,202,FALSE)="","",VLOOKUP($A176,'02.คีย์เทอม1'!$A$10:$GT$59,202,FALSE)))</f>
        <v/>
      </c>
      <c r="M176" s="1326" t="str">
        <f>IF($A$141&lt;&gt;"ชั้น"&amp;'01.ข้อมูลเบื้องต้น'!$H$2,"",IF(VLOOKUP($A176,'02.คีย์เทอม1'!$A$10:$GL$59,111,FALSE)="","",VLOOKUP($A176,'02.คีย์เทอม1'!$A$10:$GL$59,111,FALSE)))</f>
        <v/>
      </c>
      <c r="N176" s="1327" t="str">
        <f>IF($A$141&lt;&gt;"ชั้น"&amp;'01.ข้อมูลเบื้องต้น'!$H$2,"",IF(VLOOKUP($A176,'02.คีย์เทอม1'!$A$10:$GL$59,116,FALSE)="","",VLOOKUP($A176,'02.คีย์เทอม1'!$A$10:$GL$59,116,FALSE)))</f>
        <v/>
      </c>
      <c r="O176" s="1327" t="str">
        <f>IF($A$141&lt;&gt;"ชั้น"&amp;'01.ข้อมูลเบื้องต้น'!$H$2,"",IF(VLOOKUP($A176,'02.คีย์เทอม1'!$A$10:$GL$59,121,FALSE)="","",VLOOKUP($A176,'02.คีย์เทอม1'!$A$10:$GL$59,121,FALSE)))</f>
        <v/>
      </c>
      <c r="P176" s="1327" t="str">
        <f>IF($A$141&lt;&gt;"ชั้น"&amp;'01.ข้อมูลเบื้องต้น'!$H$2,"",IF(VLOOKUP($A176,'02.คีย์เทอม1'!$A$10:$GL$59,126,FALSE)="","",VLOOKUP($A176,'02.คีย์เทอม1'!$A$10:$GL$59,126,FALSE)))</f>
        <v/>
      </c>
      <c r="Q176" s="1327" t="str">
        <f>IF($A$141&lt;&gt;"ชั้น"&amp;'01.ข้อมูลเบื้องต้น'!$H$2,"",IF(VLOOKUP($A176,'02.คีย์เทอม1'!$A$10:$GL$59,131,FALSE)="","",VLOOKUP($A176,'02.คีย์เทอม1'!$A$10:$GL$59,131,FALSE)))</f>
        <v/>
      </c>
      <c r="R176" s="1327" t="str">
        <f>IF($A$141&lt;&gt;"ชั้น"&amp;'01.ข้อมูลเบื้องต้น'!$H$2,"",IF(VLOOKUP($A176,'02.คีย์เทอม1'!$A$10:$GL$59,136,FALSE)="","",VLOOKUP($A176,'02.คีย์เทอม1'!$A$10:$GL$59,136,FALSE)))</f>
        <v/>
      </c>
      <c r="S176" s="1327" t="str">
        <f>IF($A$141&lt;&gt;"ชั้น"&amp;'01.ข้อมูลเบื้องต้น'!$H$2,"",IF(VLOOKUP($A176,'02.คีย์เทอม1'!$A$10:$GL$59,141,FALSE)="","",VLOOKUP($A176,'02.คีย์เทอม1'!$A$10:$GL$59,141,FALSE)))</f>
        <v/>
      </c>
      <c r="T176" s="1327" t="str">
        <f>IF($A$141&lt;&gt;"ชั้น"&amp;'01.ข้อมูลเบื้องต้น'!$H$2,"",IF(VLOOKUP($A176,'02.คีย์เทอม1'!$A$10:$GL$59,146,FALSE)="","",VLOOKUP($A176,'02.คีย์เทอม1'!$A$10:$GL$59,146,FALSE)))</f>
        <v/>
      </c>
      <c r="U176" s="1327" t="str">
        <f>IF($A$141&lt;&gt;"ชั้น"&amp;'01.ข้อมูลเบื้องต้น'!$H$2,"",IF(VLOOKUP($A176,'02.คีย์เทอม1'!$A$10:$GL$59,151,FALSE)="","",VLOOKUP($A176,'02.คีย์เทอม1'!$A$10:$GL$59,151,FALSE)))</f>
        <v/>
      </c>
      <c r="V176" s="1327" t="str">
        <f>IF($A$141&lt;&gt;"ชั้น"&amp;'01.ข้อมูลเบื้องต้น'!$H$2,"",IF(VLOOKUP($A176,'02.คีย์เทอม1'!$A$10:$GL$59,156,FALSE)="","",VLOOKUP($A176,'02.คีย์เทอม1'!$A$10:$GL$59,156,FALSE)))</f>
        <v/>
      </c>
      <c r="W176" s="1327" t="str">
        <f>IF($A$141&lt;&gt;"ชั้น"&amp;'01.ข้อมูลเบื้องต้น'!$H$2,"",IF(VLOOKUP($A176,'02.คีย์เทอม1'!$A$10:$GL$59,161,FALSE)="","",VLOOKUP($A176,'02.คีย์เทอม1'!$A$10:$GL$59,161,FALSE)))</f>
        <v/>
      </c>
      <c r="X176" s="1327" t="str">
        <f>IF($A$141&lt;&gt;"ชั้น"&amp;'01.ข้อมูลเบื้องต้น'!$H$2,"",IF(VLOOKUP($A176,'02.คีย์เทอม1'!$A$10:$GL$59,166,FALSE)="","",VLOOKUP($A176,'02.คีย์เทอม1'!$A$10:$GL$59,166,FALSE)))</f>
        <v/>
      </c>
      <c r="Y176" s="1327" t="str">
        <f>IF($A$141&lt;&gt;"ชั้น"&amp;'01.ข้อมูลเบื้องต้น'!$H$2,"",IF(VLOOKUP($A176,'02.คีย์เทอม1'!$A$10:$GL$59,171,FALSE)="","",VLOOKUP($A176,'02.คีย์เทอม1'!$A$10:$GL$59,171,FALSE)))</f>
        <v/>
      </c>
      <c r="Z176" s="1327" t="str">
        <f>IF($A$141&lt;&gt;"ชั้น"&amp;'01.ข้อมูลเบื้องต้น'!$H$2,"",IF(VLOOKUP($A176,'02.คีย์เทอม1'!$A$10:$GL$59,176,FALSE)="","",VLOOKUP($A176,'02.คีย์เทอม1'!$A$10:$GL$59,176,FALSE)))</f>
        <v/>
      </c>
      <c r="AA176" s="1329" t="str">
        <f>IF($A$141&lt;&gt;"ชั้น"&amp;'01.ข้อมูลเบื้องต้น'!$H$2,"",IF(VLOOKUP($A176,'02.คีย์เทอม1'!$A$10:$GL$59,181,FALSE)="","",VLOOKUP($A176,'02.คีย์เทอม1'!$A$10:$GL$59,181,FALSE)))</f>
        <v/>
      </c>
    </row>
    <row r="177" spans="1:27" ht="16.8" customHeight="1">
      <c r="A177" s="1323">
        <v>30</v>
      </c>
      <c r="B177" s="1312" t="str">
        <f>IF('2.ชื่อนักเรียน'!C40="","",'2.ชื่อนักเรียน'!C40)</f>
        <v/>
      </c>
      <c r="C177" s="1313" t="str">
        <f>IF('2.ชื่อนักเรียน'!D40="","",'2.ชื่อนักเรียน'!D40)</f>
        <v/>
      </c>
      <c r="D177" s="1314" t="str">
        <f>IF($A$141&lt;&gt;"ชั้น"&amp;'01.ข้อมูลเบื้องต้น'!$H$2,"",IF(VLOOKUP($A177,'02.คีย์เทอม1'!$A$10:$GL$59,190,FALSE)="","",VLOOKUP($A177,'02.คีย์เทอม1'!$A$10:$GL$59,190,FALSE)))</f>
        <v/>
      </c>
      <c r="E177" s="1327" t="str">
        <f>IF($A$141&lt;&gt;"ชั้น"&amp;'01.ข้อมูลเบื้องต้น'!$H$2,"",IF(VLOOKUP($A177,'02.คีย์เทอม1'!$A$10:$GL$59,194,FALSE)="","",VLOOKUP($A177,'02.คีย์เทอม1'!$A$10:$GL$59,194,FALSE)))</f>
        <v/>
      </c>
      <c r="F177" s="1420" t="str">
        <f>IF($A$141&lt;&gt;"ชั้น"&amp;'01.ข้อมูลเบื้องต้น'!$H$2,"",IF(VLOOKUP($A177,'02.คีย์เทอม1'!$A$10:$GL$59,31,FALSE)="","",VLOOKUP($A177,'02.คีย์เทอม1'!$A$10:$GL$59,31,FALSE)))</f>
        <v/>
      </c>
      <c r="G177" s="1326" t="str">
        <f>IF($A$141&lt;&gt;"ชั้น"&amp;'01.ข้อมูลเบื้องต้น'!$H$2,"",IF(VLOOKUP($A177,'02.คีย์เทอม1'!$A$10:$GL$59,61,FALSE)="","",VLOOKUP($A177,'02.คีย์เทอม1'!$A$10:$GL$59,61,FALSE)))</f>
        <v/>
      </c>
      <c r="H177" s="1327" t="str">
        <f>IF($A$141&lt;&gt;"ชั้น"&amp;'01.ข้อมูลเบื้องต้น'!$H$2,"",IF(VLOOKUP($A177,'02.คีย์เทอม1'!$A$10:$GL$59,66,FALSE)="","",VLOOKUP($A177,'02.คีย์เทอม1'!$A$10:$GL$59,66,FALSE)))</f>
        <v/>
      </c>
      <c r="I177" s="1327" t="str">
        <f>IF($A$141&lt;&gt;"ชั้น"&amp;'01.ข้อมูลเบื้องต้น'!$H$2,"",IF(VLOOKUP($A177,'02.คีย์เทอม1'!$A$10:$GL$59,71,FALSE)="","",VLOOKUP($A177,'02.คีย์เทอม1'!$A$10:$GL$59,71,FALSE)))</f>
        <v/>
      </c>
      <c r="J177" s="1327" t="str">
        <f>IF($A$141&lt;&gt;"ชั้น"&amp;'01.ข้อมูลเบื้องต้น'!$H$2,"",IF(VLOOKUP($A177,'02.คีย์เทอม1'!$A$10:$GL$59,76,FALSE)="","",VLOOKUP($A177,'02.คีย์เทอม1'!$A$10:$GL$59,76,FALSE)))</f>
        <v/>
      </c>
      <c r="K177" s="1327" t="str">
        <f>IF($A$141&lt;&gt;"ชั้น"&amp;'01.ข้อมูลเบื้องต้น'!$H$2,"",IF(VLOOKUP($A177,'02.คีย์เทอม1'!$A$10:$GL$59,81,FALSE)="","",VLOOKUP($A177,'02.คีย์เทอม1'!$A$10:$GL$59,81,FALSE)))</f>
        <v/>
      </c>
      <c r="L177" s="1328" t="str">
        <f>IF($A$141&lt;&gt;"ชั้น"&amp;'01.ข้อมูลเบื้องต้น'!$H$2,"",IF(VLOOKUP($A177,'02.คีย์เทอม1'!$A$10:$GT$59,202,FALSE)="","",VLOOKUP($A177,'02.คีย์เทอม1'!$A$10:$GT$59,202,FALSE)))</f>
        <v/>
      </c>
      <c r="M177" s="1326" t="str">
        <f>IF($A$141&lt;&gt;"ชั้น"&amp;'01.ข้อมูลเบื้องต้น'!$H$2,"",IF(VLOOKUP($A177,'02.คีย์เทอม1'!$A$10:$GL$59,111,FALSE)="","",VLOOKUP($A177,'02.คีย์เทอม1'!$A$10:$GL$59,111,FALSE)))</f>
        <v/>
      </c>
      <c r="N177" s="1327" t="str">
        <f>IF($A$141&lt;&gt;"ชั้น"&amp;'01.ข้อมูลเบื้องต้น'!$H$2,"",IF(VLOOKUP($A177,'02.คีย์เทอม1'!$A$10:$GL$59,116,FALSE)="","",VLOOKUP($A177,'02.คีย์เทอม1'!$A$10:$GL$59,116,FALSE)))</f>
        <v/>
      </c>
      <c r="O177" s="1327" t="str">
        <f>IF($A$141&lt;&gt;"ชั้น"&amp;'01.ข้อมูลเบื้องต้น'!$H$2,"",IF(VLOOKUP($A177,'02.คีย์เทอม1'!$A$10:$GL$59,121,FALSE)="","",VLOOKUP($A177,'02.คีย์เทอม1'!$A$10:$GL$59,121,FALSE)))</f>
        <v/>
      </c>
      <c r="P177" s="1327" t="str">
        <f>IF($A$141&lt;&gt;"ชั้น"&amp;'01.ข้อมูลเบื้องต้น'!$H$2,"",IF(VLOOKUP($A177,'02.คีย์เทอม1'!$A$10:$GL$59,126,FALSE)="","",VLOOKUP($A177,'02.คีย์เทอม1'!$A$10:$GL$59,126,FALSE)))</f>
        <v/>
      </c>
      <c r="Q177" s="1327" t="str">
        <f>IF($A$141&lt;&gt;"ชั้น"&amp;'01.ข้อมูลเบื้องต้น'!$H$2,"",IF(VLOOKUP($A177,'02.คีย์เทอม1'!$A$10:$GL$59,131,FALSE)="","",VLOOKUP($A177,'02.คีย์เทอม1'!$A$10:$GL$59,131,FALSE)))</f>
        <v/>
      </c>
      <c r="R177" s="1327" t="str">
        <f>IF($A$141&lt;&gt;"ชั้น"&amp;'01.ข้อมูลเบื้องต้น'!$H$2,"",IF(VLOOKUP($A177,'02.คีย์เทอม1'!$A$10:$GL$59,136,FALSE)="","",VLOOKUP($A177,'02.คีย์เทอม1'!$A$10:$GL$59,136,FALSE)))</f>
        <v/>
      </c>
      <c r="S177" s="1327" t="str">
        <f>IF($A$141&lt;&gt;"ชั้น"&amp;'01.ข้อมูลเบื้องต้น'!$H$2,"",IF(VLOOKUP($A177,'02.คีย์เทอม1'!$A$10:$GL$59,141,FALSE)="","",VLOOKUP($A177,'02.คีย์เทอม1'!$A$10:$GL$59,141,FALSE)))</f>
        <v/>
      </c>
      <c r="T177" s="1327" t="str">
        <f>IF($A$141&lt;&gt;"ชั้น"&amp;'01.ข้อมูลเบื้องต้น'!$H$2,"",IF(VLOOKUP($A177,'02.คีย์เทอม1'!$A$10:$GL$59,146,FALSE)="","",VLOOKUP($A177,'02.คีย์เทอม1'!$A$10:$GL$59,146,FALSE)))</f>
        <v/>
      </c>
      <c r="U177" s="1327" t="str">
        <f>IF($A$141&lt;&gt;"ชั้น"&amp;'01.ข้อมูลเบื้องต้น'!$H$2,"",IF(VLOOKUP($A177,'02.คีย์เทอม1'!$A$10:$GL$59,151,FALSE)="","",VLOOKUP($A177,'02.คีย์เทอม1'!$A$10:$GL$59,151,FALSE)))</f>
        <v/>
      </c>
      <c r="V177" s="1327" t="str">
        <f>IF($A$141&lt;&gt;"ชั้น"&amp;'01.ข้อมูลเบื้องต้น'!$H$2,"",IF(VLOOKUP($A177,'02.คีย์เทอม1'!$A$10:$GL$59,156,FALSE)="","",VLOOKUP($A177,'02.คีย์เทอม1'!$A$10:$GL$59,156,FALSE)))</f>
        <v/>
      </c>
      <c r="W177" s="1327" t="str">
        <f>IF($A$141&lt;&gt;"ชั้น"&amp;'01.ข้อมูลเบื้องต้น'!$H$2,"",IF(VLOOKUP($A177,'02.คีย์เทอม1'!$A$10:$GL$59,161,FALSE)="","",VLOOKUP($A177,'02.คีย์เทอม1'!$A$10:$GL$59,161,FALSE)))</f>
        <v/>
      </c>
      <c r="X177" s="1327" t="str">
        <f>IF($A$141&lt;&gt;"ชั้น"&amp;'01.ข้อมูลเบื้องต้น'!$H$2,"",IF(VLOOKUP($A177,'02.คีย์เทอม1'!$A$10:$GL$59,166,FALSE)="","",VLOOKUP($A177,'02.คีย์เทอม1'!$A$10:$GL$59,166,FALSE)))</f>
        <v/>
      </c>
      <c r="Y177" s="1327" t="str">
        <f>IF($A$141&lt;&gt;"ชั้น"&amp;'01.ข้อมูลเบื้องต้น'!$H$2,"",IF(VLOOKUP($A177,'02.คีย์เทอม1'!$A$10:$GL$59,171,FALSE)="","",VLOOKUP($A177,'02.คีย์เทอม1'!$A$10:$GL$59,171,FALSE)))</f>
        <v/>
      </c>
      <c r="Z177" s="1327" t="str">
        <f>IF($A$141&lt;&gt;"ชั้น"&amp;'01.ข้อมูลเบื้องต้น'!$H$2,"",IF(VLOOKUP($A177,'02.คีย์เทอม1'!$A$10:$GL$59,176,FALSE)="","",VLOOKUP($A177,'02.คีย์เทอม1'!$A$10:$GL$59,176,FALSE)))</f>
        <v/>
      </c>
      <c r="AA177" s="1329" t="str">
        <f>IF($A$141&lt;&gt;"ชั้น"&amp;'01.ข้อมูลเบื้องต้น'!$H$2,"",IF(VLOOKUP($A177,'02.คีย์เทอม1'!$A$10:$GL$59,181,FALSE)="","",VLOOKUP($A177,'02.คีย์เทอม1'!$A$10:$GL$59,181,FALSE)))</f>
        <v/>
      </c>
    </row>
    <row r="178" spans="1:27" ht="16.8" customHeight="1">
      <c r="A178" s="1323">
        <v>31</v>
      </c>
      <c r="B178" s="1312" t="str">
        <f>IF('2.ชื่อนักเรียน'!C41="","",'2.ชื่อนักเรียน'!C41)</f>
        <v/>
      </c>
      <c r="C178" s="1313" t="str">
        <f>IF('2.ชื่อนักเรียน'!D41="","",'2.ชื่อนักเรียน'!D41)</f>
        <v/>
      </c>
      <c r="D178" s="1314" t="str">
        <f>IF($A$141&lt;&gt;"ชั้น"&amp;'01.ข้อมูลเบื้องต้น'!$H$2,"",IF(VLOOKUP($A178,'02.คีย์เทอม1'!$A$10:$GL$59,190,FALSE)="","",VLOOKUP($A178,'02.คีย์เทอม1'!$A$10:$GL$59,190,FALSE)))</f>
        <v/>
      </c>
      <c r="E178" s="1327" t="str">
        <f>IF($A$141&lt;&gt;"ชั้น"&amp;'01.ข้อมูลเบื้องต้น'!$H$2,"",IF(VLOOKUP($A178,'02.คีย์เทอม1'!$A$10:$GL$59,194,FALSE)="","",VLOOKUP($A178,'02.คีย์เทอม1'!$A$10:$GL$59,194,FALSE)))</f>
        <v/>
      </c>
      <c r="F178" s="1420" t="str">
        <f>IF($A$141&lt;&gt;"ชั้น"&amp;'01.ข้อมูลเบื้องต้น'!$H$2,"",IF(VLOOKUP($A178,'02.คีย์เทอม1'!$A$10:$GL$59,31,FALSE)="","",VLOOKUP($A178,'02.คีย์เทอม1'!$A$10:$GL$59,31,FALSE)))</f>
        <v/>
      </c>
      <c r="G178" s="1326" t="str">
        <f>IF($A$141&lt;&gt;"ชั้น"&amp;'01.ข้อมูลเบื้องต้น'!$H$2,"",IF(VLOOKUP($A178,'02.คีย์เทอม1'!$A$10:$GL$59,61,FALSE)="","",VLOOKUP($A178,'02.คีย์เทอม1'!$A$10:$GL$59,61,FALSE)))</f>
        <v/>
      </c>
      <c r="H178" s="1327" t="str">
        <f>IF($A$141&lt;&gt;"ชั้น"&amp;'01.ข้อมูลเบื้องต้น'!$H$2,"",IF(VLOOKUP($A178,'02.คีย์เทอม1'!$A$10:$GL$59,66,FALSE)="","",VLOOKUP($A178,'02.คีย์เทอม1'!$A$10:$GL$59,66,FALSE)))</f>
        <v/>
      </c>
      <c r="I178" s="1327" t="str">
        <f>IF($A$141&lt;&gt;"ชั้น"&amp;'01.ข้อมูลเบื้องต้น'!$H$2,"",IF(VLOOKUP($A178,'02.คีย์เทอม1'!$A$10:$GL$59,71,FALSE)="","",VLOOKUP($A178,'02.คีย์เทอม1'!$A$10:$GL$59,71,FALSE)))</f>
        <v/>
      </c>
      <c r="J178" s="1327" t="str">
        <f>IF($A$141&lt;&gt;"ชั้น"&amp;'01.ข้อมูลเบื้องต้น'!$H$2,"",IF(VLOOKUP($A178,'02.คีย์เทอม1'!$A$10:$GL$59,76,FALSE)="","",VLOOKUP($A178,'02.คีย์เทอม1'!$A$10:$GL$59,76,FALSE)))</f>
        <v/>
      </c>
      <c r="K178" s="1327" t="str">
        <f>IF($A$141&lt;&gt;"ชั้น"&amp;'01.ข้อมูลเบื้องต้น'!$H$2,"",IF(VLOOKUP($A178,'02.คีย์เทอม1'!$A$10:$GL$59,81,FALSE)="","",VLOOKUP($A178,'02.คีย์เทอม1'!$A$10:$GL$59,81,FALSE)))</f>
        <v/>
      </c>
      <c r="L178" s="1328" t="str">
        <f>IF($A$141&lt;&gt;"ชั้น"&amp;'01.ข้อมูลเบื้องต้น'!$H$2,"",IF(VLOOKUP($A178,'02.คีย์เทอม1'!$A$10:$GT$59,202,FALSE)="","",VLOOKUP($A178,'02.คีย์เทอม1'!$A$10:$GT$59,202,FALSE)))</f>
        <v/>
      </c>
      <c r="M178" s="1326" t="str">
        <f>IF($A$141&lt;&gt;"ชั้น"&amp;'01.ข้อมูลเบื้องต้น'!$H$2,"",IF(VLOOKUP($A178,'02.คีย์เทอม1'!$A$10:$GL$59,111,FALSE)="","",VLOOKUP($A178,'02.คีย์เทอม1'!$A$10:$GL$59,111,FALSE)))</f>
        <v/>
      </c>
      <c r="N178" s="1327" t="str">
        <f>IF($A$141&lt;&gt;"ชั้น"&amp;'01.ข้อมูลเบื้องต้น'!$H$2,"",IF(VLOOKUP($A178,'02.คีย์เทอม1'!$A$10:$GL$59,116,FALSE)="","",VLOOKUP($A178,'02.คีย์เทอม1'!$A$10:$GL$59,116,FALSE)))</f>
        <v/>
      </c>
      <c r="O178" s="1327" t="str">
        <f>IF($A$141&lt;&gt;"ชั้น"&amp;'01.ข้อมูลเบื้องต้น'!$H$2,"",IF(VLOOKUP($A178,'02.คีย์เทอม1'!$A$10:$GL$59,121,FALSE)="","",VLOOKUP($A178,'02.คีย์เทอม1'!$A$10:$GL$59,121,FALSE)))</f>
        <v/>
      </c>
      <c r="P178" s="1327" t="str">
        <f>IF($A$141&lt;&gt;"ชั้น"&amp;'01.ข้อมูลเบื้องต้น'!$H$2,"",IF(VLOOKUP($A178,'02.คีย์เทอม1'!$A$10:$GL$59,126,FALSE)="","",VLOOKUP($A178,'02.คีย์เทอม1'!$A$10:$GL$59,126,FALSE)))</f>
        <v/>
      </c>
      <c r="Q178" s="1327" t="str">
        <f>IF($A$141&lt;&gt;"ชั้น"&amp;'01.ข้อมูลเบื้องต้น'!$H$2,"",IF(VLOOKUP($A178,'02.คีย์เทอม1'!$A$10:$GL$59,131,FALSE)="","",VLOOKUP($A178,'02.คีย์เทอม1'!$A$10:$GL$59,131,FALSE)))</f>
        <v/>
      </c>
      <c r="R178" s="1327" t="str">
        <f>IF($A$141&lt;&gt;"ชั้น"&amp;'01.ข้อมูลเบื้องต้น'!$H$2,"",IF(VLOOKUP($A178,'02.คีย์เทอม1'!$A$10:$GL$59,136,FALSE)="","",VLOOKUP($A178,'02.คีย์เทอม1'!$A$10:$GL$59,136,FALSE)))</f>
        <v/>
      </c>
      <c r="S178" s="1327" t="str">
        <f>IF($A$141&lt;&gt;"ชั้น"&amp;'01.ข้อมูลเบื้องต้น'!$H$2,"",IF(VLOOKUP($A178,'02.คีย์เทอม1'!$A$10:$GL$59,141,FALSE)="","",VLOOKUP($A178,'02.คีย์เทอม1'!$A$10:$GL$59,141,FALSE)))</f>
        <v/>
      </c>
      <c r="T178" s="1327" t="str">
        <f>IF($A$141&lt;&gt;"ชั้น"&amp;'01.ข้อมูลเบื้องต้น'!$H$2,"",IF(VLOOKUP($A178,'02.คีย์เทอม1'!$A$10:$GL$59,146,FALSE)="","",VLOOKUP($A178,'02.คีย์เทอม1'!$A$10:$GL$59,146,FALSE)))</f>
        <v/>
      </c>
      <c r="U178" s="1327" t="str">
        <f>IF($A$141&lt;&gt;"ชั้น"&amp;'01.ข้อมูลเบื้องต้น'!$H$2,"",IF(VLOOKUP($A178,'02.คีย์เทอม1'!$A$10:$GL$59,151,FALSE)="","",VLOOKUP($A178,'02.คีย์เทอม1'!$A$10:$GL$59,151,FALSE)))</f>
        <v/>
      </c>
      <c r="V178" s="1327" t="str">
        <f>IF($A$141&lt;&gt;"ชั้น"&amp;'01.ข้อมูลเบื้องต้น'!$H$2,"",IF(VLOOKUP($A178,'02.คีย์เทอม1'!$A$10:$GL$59,156,FALSE)="","",VLOOKUP($A178,'02.คีย์เทอม1'!$A$10:$GL$59,156,FALSE)))</f>
        <v/>
      </c>
      <c r="W178" s="1327" t="str">
        <f>IF($A$141&lt;&gt;"ชั้น"&amp;'01.ข้อมูลเบื้องต้น'!$H$2,"",IF(VLOOKUP($A178,'02.คีย์เทอม1'!$A$10:$GL$59,161,FALSE)="","",VLOOKUP($A178,'02.คีย์เทอม1'!$A$10:$GL$59,161,FALSE)))</f>
        <v/>
      </c>
      <c r="X178" s="1327" t="str">
        <f>IF($A$141&lt;&gt;"ชั้น"&amp;'01.ข้อมูลเบื้องต้น'!$H$2,"",IF(VLOOKUP($A178,'02.คีย์เทอม1'!$A$10:$GL$59,166,FALSE)="","",VLOOKUP($A178,'02.คีย์เทอม1'!$A$10:$GL$59,166,FALSE)))</f>
        <v/>
      </c>
      <c r="Y178" s="1327" t="str">
        <f>IF($A$141&lt;&gt;"ชั้น"&amp;'01.ข้อมูลเบื้องต้น'!$H$2,"",IF(VLOOKUP($A178,'02.คีย์เทอม1'!$A$10:$GL$59,171,FALSE)="","",VLOOKUP($A178,'02.คีย์เทอม1'!$A$10:$GL$59,171,FALSE)))</f>
        <v/>
      </c>
      <c r="Z178" s="1327" t="str">
        <f>IF($A$141&lt;&gt;"ชั้น"&amp;'01.ข้อมูลเบื้องต้น'!$H$2,"",IF(VLOOKUP($A178,'02.คีย์เทอม1'!$A$10:$GL$59,176,FALSE)="","",VLOOKUP($A178,'02.คีย์เทอม1'!$A$10:$GL$59,176,FALSE)))</f>
        <v/>
      </c>
      <c r="AA178" s="1329" t="str">
        <f>IF($A$141&lt;&gt;"ชั้น"&amp;'01.ข้อมูลเบื้องต้น'!$H$2,"",IF(VLOOKUP($A178,'02.คีย์เทอม1'!$A$10:$GL$59,181,FALSE)="","",VLOOKUP($A178,'02.คีย์เทอม1'!$A$10:$GL$59,181,FALSE)))</f>
        <v/>
      </c>
    </row>
    <row r="179" spans="1:27" ht="16.8" customHeight="1">
      <c r="A179" s="1323">
        <v>32</v>
      </c>
      <c r="B179" s="1312" t="str">
        <f>IF('2.ชื่อนักเรียน'!C42="","",'2.ชื่อนักเรียน'!C42)</f>
        <v/>
      </c>
      <c r="C179" s="1313" t="str">
        <f>IF('2.ชื่อนักเรียน'!D42="","",'2.ชื่อนักเรียน'!D42)</f>
        <v/>
      </c>
      <c r="D179" s="1314" t="str">
        <f>IF($A$141&lt;&gt;"ชั้น"&amp;'01.ข้อมูลเบื้องต้น'!$H$2,"",IF(VLOOKUP($A179,'02.คีย์เทอม1'!$A$10:$GL$59,190,FALSE)="","",VLOOKUP($A179,'02.คีย์เทอม1'!$A$10:$GL$59,190,FALSE)))</f>
        <v/>
      </c>
      <c r="E179" s="1327" t="str">
        <f>IF($A$141&lt;&gt;"ชั้น"&amp;'01.ข้อมูลเบื้องต้น'!$H$2,"",IF(VLOOKUP($A179,'02.คีย์เทอม1'!$A$10:$GL$59,194,FALSE)="","",VLOOKUP($A179,'02.คีย์เทอม1'!$A$10:$GL$59,194,FALSE)))</f>
        <v/>
      </c>
      <c r="F179" s="1420" t="str">
        <f>IF($A$141&lt;&gt;"ชั้น"&amp;'01.ข้อมูลเบื้องต้น'!$H$2,"",IF(VLOOKUP($A179,'02.คีย์เทอม1'!$A$10:$GL$59,31,FALSE)="","",VLOOKUP($A179,'02.คีย์เทอม1'!$A$10:$GL$59,31,FALSE)))</f>
        <v/>
      </c>
      <c r="G179" s="1326" t="str">
        <f>IF($A$141&lt;&gt;"ชั้น"&amp;'01.ข้อมูลเบื้องต้น'!$H$2,"",IF(VLOOKUP($A179,'02.คีย์เทอม1'!$A$10:$GL$59,61,FALSE)="","",VLOOKUP($A179,'02.คีย์เทอม1'!$A$10:$GL$59,61,FALSE)))</f>
        <v/>
      </c>
      <c r="H179" s="1327" t="str">
        <f>IF($A$141&lt;&gt;"ชั้น"&amp;'01.ข้อมูลเบื้องต้น'!$H$2,"",IF(VLOOKUP($A179,'02.คีย์เทอม1'!$A$10:$GL$59,66,FALSE)="","",VLOOKUP($A179,'02.คีย์เทอม1'!$A$10:$GL$59,66,FALSE)))</f>
        <v/>
      </c>
      <c r="I179" s="1327" t="str">
        <f>IF($A$141&lt;&gt;"ชั้น"&amp;'01.ข้อมูลเบื้องต้น'!$H$2,"",IF(VLOOKUP($A179,'02.คีย์เทอม1'!$A$10:$GL$59,71,FALSE)="","",VLOOKUP($A179,'02.คีย์เทอม1'!$A$10:$GL$59,71,FALSE)))</f>
        <v/>
      </c>
      <c r="J179" s="1327" t="str">
        <f>IF($A$141&lt;&gt;"ชั้น"&amp;'01.ข้อมูลเบื้องต้น'!$H$2,"",IF(VLOOKUP($A179,'02.คีย์เทอม1'!$A$10:$GL$59,76,FALSE)="","",VLOOKUP($A179,'02.คีย์เทอม1'!$A$10:$GL$59,76,FALSE)))</f>
        <v/>
      </c>
      <c r="K179" s="1327" t="str">
        <f>IF($A$141&lt;&gt;"ชั้น"&amp;'01.ข้อมูลเบื้องต้น'!$H$2,"",IF(VLOOKUP($A179,'02.คีย์เทอม1'!$A$10:$GL$59,81,FALSE)="","",VLOOKUP($A179,'02.คีย์เทอม1'!$A$10:$GL$59,81,FALSE)))</f>
        <v/>
      </c>
      <c r="L179" s="1328" t="str">
        <f>IF($A$141&lt;&gt;"ชั้น"&amp;'01.ข้อมูลเบื้องต้น'!$H$2,"",IF(VLOOKUP($A179,'02.คีย์เทอม1'!$A$10:$GT$59,202,FALSE)="","",VLOOKUP($A179,'02.คีย์เทอม1'!$A$10:$GT$59,202,FALSE)))</f>
        <v/>
      </c>
      <c r="M179" s="1326" t="str">
        <f>IF($A$141&lt;&gt;"ชั้น"&amp;'01.ข้อมูลเบื้องต้น'!$H$2,"",IF(VLOOKUP($A179,'02.คีย์เทอม1'!$A$10:$GL$59,111,FALSE)="","",VLOOKUP($A179,'02.คีย์เทอม1'!$A$10:$GL$59,111,FALSE)))</f>
        <v/>
      </c>
      <c r="N179" s="1327" t="str">
        <f>IF($A$141&lt;&gt;"ชั้น"&amp;'01.ข้อมูลเบื้องต้น'!$H$2,"",IF(VLOOKUP($A179,'02.คีย์เทอม1'!$A$10:$GL$59,116,FALSE)="","",VLOOKUP($A179,'02.คีย์เทอม1'!$A$10:$GL$59,116,FALSE)))</f>
        <v/>
      </c>
      <c r="O179" s="1327" t="str">
        <f>IF($A$141&lt;&gt;"ชั้น"&amp;'01.ข้อมูลเบื้องต้น'!$H$2,"",IF(VLOOKUP($A179,'02.คีย์เทอม1'!$A$10:$GL$59,121,FALSE)="","",VLOOKUP($A179,'02.คีย์เทอม1'!$A$10:$GL$59,121,FALSE)))</f>
        <v/>
      </c>
      <c r="P179" s="1327" t="str">
        <f>IF($A$141&lt;&gt;"ชั้น"&amp;'01.ข้อมูลเบื้องต้น'!$H$2,"",IF(VLOOKUP($A179,'02.คีย์เทอม1'!$A$10:$GL$59,126,FALSE)="","",VLOOKUP($A179,'02.คีย์เทอม1'!$A$10:$GL$59,126,FALSE)))</f>
        <v/>
      </c>
      <c r="Q179" s="1327" t="str">
        <f>IF($A$141&lt;&gt;"ชั้น"&amp;'01.ข้อมูลเบื้องต้น'!$H$2,"",IF(VLOOKUP($A179,'02.คีย์เทอม1'!$A$10:$GL$59,131,FALSE)="","",VLOOKUP($A179,'02.คีย์เทอม1'!$A$10:$GL$59,131,FALSE)))</f>
        <v/>
      </c>
      <c r="R179" s="1327" t="str">
        <f>IF($A$141&lt;&gt;"ชั้น"&amp;'01.ข้อมูลเบื้องต้น'!$H$2,"",IF(VLOOKUP($A179,'02.คีย์เทอม1'!$A$10:$GL$59,136,FALSE)="","",VLOOKUP($A179,'02.คีย์เทอม1'!$A$10:$GL$59,136,FALSE)))</f>
        <v/>
      </c>
      <c r="S179" s="1327" t="str">
        <f>IF($A$141&lt;&gt;"ชั้น"&amp;'01.ข้อมูลเบื้องต้น'!$H$2,"",IF(VLOOKUP($A179,'02.คีย์เทอม1'!$A$10:$GL$59,141,FALSE)="","",VLOOKUP($A179,'02.คีย์เทอม1'!$A$10:$GL$59,141,FALSE)))</f>
        <v/>
      </c>
      <c r="T179" s="1327" t="str">
        <f>IF($A$141&lt;&gt;"ชั้น"&amp;'01.ข้อมูลเบื้องต้น'!$H$2,"",IF(VLOOKUP($A179,'02.คีย์เทอม1'!$A$10:$GL$59,146,FALSE)="","",VLOOKUP($A179,'02.คีย์เทอม1'!$A$10:$GL$59,146,FALSE)))</f>
        <v/>
      </c>
      <c r="U179" s="1327" t="str">
        <f>IF($A$141&lt;&gt;"ชั้น"&amp;'01.ข้อมูลเบื้องต้น'!$H$2,"",IF(VLOOKUP($A179,'02.คีย์เทอม1'!$A$10:$GL$59,151,FALSE)="","",VLOOKUP($A179,'02.คีย์เทอม1'!$A$10:$GL$59,151,FALSE)))</f>
        <v/>
      </c>
      <c r="V179" s="1327" t="str">
        <f>IF($A$141&lt;&gt;"ชั้น"&amp;'01.ข้อมูลเบื้องต้น'!$H$2,"",IF(VLOOKUP($A179,'02.คีย์เทอม1'!$A$10:$GL$59,156,FALSE)="","",VLOOKUP($A179,'02.คีย์เทอม1'!$A$10:$GL$59,156,FALSE)))</f>
        <v/>
      </c>
      <c r="W179" s="1327" t="str">
        <f>IF($A$141&lt;&gt;"ชั้น"&amp;'01.ข้อมูลเบื้องต้น'!$H$2,"",IF(VLOOKUP($A179,'02.คีย์เทอม1'!$A$10:$GL$59,161,FALSE)="","",VLOOKUP($A179,'02.คีย์เทอม1'!$A$10:$GL$59,161,FALSE)))</f>
        <v/>
      </c>
      <c r="X179" s="1327" t="str">
        <f>IF($A$141&lt;&gt;"ชั้น"&amp;'01.ข้อมูลเบื้องต้น'!$H$2,"",IF(VLOOKUP($A179,'02.คีย์เทอม1'!$A$10:$GL$59,166,FALSE)="","",VLOOKUP($A179,'02.คีย์เทอม1'!$A$10:$GL$59,166,FALSE)))</f>
        <v/>
      </c>
      <c r="Y179" s="1327" t="str">
        <f>IF($A$141&lt;&gt;"ชั้น"&amp;'01.ข้อมูลเบื้องต้น'!$H$2,"",IF(VLOOKUP($A179,'02.คีย์เทอม1'!$A$10:$GL$59,171,FALSE)="","",VLOOKUP($A179,'02.คีย์เทอม1'!$A$10:$GL$59,171,FALSE)))</f>
        <v/>
      </c>
      <c r="Z179" s="1327" t="str">
        <f>IF($A$141&lt;&gt;"ชั้น"&amp;'01.ข้อมูลเบื้องต้น'!$H$2,"",IF(VLOOKUP($A179,'02.คีย์เทอม1'!$A$10:$GL$59,176,FALSE)="","",VLOOKUP($A179,'02.คีย์เทอม1'!$A$10:$GL$59,176,FALSE)))</f>
        <v/>
      </c>
      <c r="AA179" s="1329" t="str">
        <f>IF($A$141&lt;&gt;"ชั้น"&amp;'01.ข้อมูลเบื้องต้น'!$H$2,"",IF(VLOOKUP($A179,'02.คีย์เทอม1'!$A$10:$GL$59,181,FALSE)="","",VLOOKUP($A179,'02.คีย์เทอม1'!$A$10:$GL$59,181,FALSE)))</f>
        <v/>
      </c>
    </row>
    <row r="180" spans="1:27" ht="16.8" customHeight="1">
      <c r="A180" s="1323">
        <v>33</v>
      </c>
      <c r="B180" s="1312" t="str">
        <f>IF('2.ชื่อนักเรียน'!C43="","",'2.ชื่อนักเรียน'!C43)</f>
        <v/>
      </c>
      <c r="C180" s="1313" t="str">
        <f>IF('2.ชื่อนักเรียน'!D43="","",'2.ชื่อนักเรียน'!D43)</f>
        <v/>
      </c>
      <c r="D180" s="1314" t="str">
        <f>IF($A$141&lt;&gt;"ชั้น"&amp;'01.ข้อมูลเบื้องต้น'!$H$2,"",IF(VLOOKUP($A180,'02.คีย์เทอม1'!$A$10:$GL$59,190,FALSE)="","",VLOOKUP($A180,'02.คีย์เทอม1'!$A$10:$GL$59,190,FALSE)))</f>
        <v/>
      </c>
      <c r="E180" s="1327" t="str">
        <f>IF($A$141&lt;&gt;"ชั้น"&amp;'01.ข้อมูลเบื้องต้น'!$H$2,"",IF(VLOOKUP($A180,'02.คีย์เทอม1'!$A$10:$GL$59,194,FALSE)="","",VLOOKUP($A180,'02.คีย์เทอม1'!$A$10:$GL$59,194,FALSE)))</f>
        <v/>
      </c>
      <c r="F180" s="1420" t="str">
        <f>IF($A$141&lt;&gt;"ชั้น"&amp;'01.ข้อมูลเบื้องต้น'!$H$2,"",IF(VLOOKUP($A180,'02.คีย์เทอม1'!$A$10:$GL$59,31,FALSE)="","",VLOOKUP($A180,'02.คีย์เทอม1'!$A$10:$GL$59,31,FALSE)))</f>
        <v/>
      </c>
      <c r="G180" s="1326" t="str">
        <f>IF($A$141&lt;&gt;"ชั้น"&amp;'01.ข้อมูลเบื้องต้น'!$H$2,"",IF(VLOOKUP($A180,'02.คีย์เทอม1'!$A$10:$GL$59,61,FALSE)="","",VLOOKUP($A180,'02.คีย์เทอม1'!$A$10:$GL$59,61,FALSE)))</f>
        <v/>
      </c>
      <c r="H180" s="1327" t="str">
        <f>IF($A$141&lt;&gt;"ชั้น"&amp;'01.ข้อมูลเบื้องต้น'!$H$2,"",IF(VLOOKUP($A180,'02.คีย์เทอม1'!$A$10:$GL$59,66,FALSE)="","",VLOOKUP($A180,'02.คีย์เทอม1'!$A$10:$GL$59,66,FALSE)))</f>
        <v/>
      </c>
      <c r="I180" s="1327" t="str">
        <f>IF($A$141&lt;&gt;"ชั้น"&amp;'01.ข้อมูลเบื้องต้น'!$H$2,"",IF(VLOOKUP($A180,'02.คีย์เทอม1'!$A$10:$GL$59,71,FALSE)="","",VLOOKUP($A180,'02.คีย์เทอม1'!$A$10:$GL$59,71,FALSE)))</f>
        <v/>
      </c>
      <c r="J180" s="1327" t="str">
        <f>IF($A$141&lt;&gt;"ชั้น"&amp;'01.ข้อมูลเบื้องต้น'!$H$2,"",IF(VLOOKUP($A180,'02.คีย์เทอม1'!$A$10:$GL$59,76,FALSE)="","",VLOOKUP($A180,'02.คีย์เทอม1'!$A$10:$GL$59,76,FALSE)))</f>
        <v/>
      </c>
      <c r="K180" s="1327" t="str">
        <f>IF($A$141&lt;&gt;"ชั้น"&amp;'01.ข้อมูลเบื้องต้น'!$H$2,"",IF(VLOOKUP($A180,'02.คีย์เทอม1'!$A$10:$GL$59,81,FALSE)="","",VLOOKUP($A180,'02.คีย์เทอม1'!$A$10:$GL$59,81,FALSE)))</f>
        <v/>
      </c>
      <c r="L180" s="1328" t="str">
        <f>IF($A$141&lt;&gt;"ชั้น"&amp;'01.ข้อมูลเบื้องต้น'!$H$2,"",IF(VLOOKUP($A180,'02.คีย์เทอม1'!$A$10:$GT$59,202,FALSE)="","",VLOOKUP($A180,'02.คีย์เทอม1'!$A$10:$GT$59,202,FALSE)))</f>
        <v/>
      </c>
      <c r="M180" s="1326" t="str">
        <f>IF($A$141&lt;&gt;"ชั้น"&amp;'01.ข้อมูลเบื้องต้น'!$H$2,"",IF(VLOOKUP($A180,'02.คีย์เทอม1'!$A$10:$GL$59,111,FALSE)="","",VLOOKUP($A180,'02.คีย์เทอม1'!$A$10:$GL$59,111,FALSE)))</f>
        <v/>
      </c>
      <c r="N180" s="1327" t="str">
        <f>IF($A$141&lt;&gt;"ชั้น"&amp;'01.ข้อมูลเบื้องต้น'!$H$2,"",IF(VLOOKUP($A180,'02.คีย์เทอม1'!$A$10:$GL$59,116,FALSE)="","",VLOOKUP($A180,'02.คีย์เทอม1'!$A$10:$GL$59,116,FALSE)))</f>
        <v/>
      </c>
      <c r="O180" s="1327" t="str">
        <f>IF($A$141&lt;&gt;"ชั้น"&amp;'01.ข้อมูลเบื้องต้น'!$H$2,"",IF(VLOOKUP($A180,'02.คีย์เทอม1'!$A$10:$GL$59,121,FALSE)="","",VLOOKUP($A180,'02.คีย์เทอม1'!$A$10:$GL$59,121,FALSE)))</f>
        <v/>
      </c>
      <c r="P180" s="1327" t="str">
        <f>IF($A$141&lt;&gt;"ชั้น"&amp;'01.ข้อมูลเบื้องต้น'!$H$2,"",IF(VLOOKUP($A180,'02.คีย์เทอม1'!$A$10:$GL$59,126,FALSE)="","",VLOOKUP($A180,'02.คีย์เทอม1'!$A$10:$GL$59,126,FALSE)))</f>
        <v/>
      </c>
      <c r="Q180" s="1327" t="str">
        <f>IF($A$141&lt;&gt;"ชั้น"&amp;'01.ข้อมูลเบื้องต้น'!$H$2,"",IF(VLOOKUP($A180,'02.คีย์เทอม1'!$A$10:$GL$59,131,FALSE)="","",VLOOKUP($A180,'02.คีย์เทอม1'!$A$10:$GL$59,131,FALSE)))</f>
        <v/>
      </c>
      <c r="R180" s="1327" t="str">
        <f>IF($A$141&lt;&gt;"ชั้น"&amp;'01.ข้อมูลเบื้องต้น'!$H$2,"",IF(VLOOKUP($A180,'02.คีย์เทอม1'!$A$10:$GL$59,136,FALSE)="","",VLOOKUP($A180,'02.คีย์เทอม1'!$A$10:$GL$59,136,FALSE)))</f>
        <v/>
      </c>
      <c r="S180" s="1327" t="str">
        <f>IF($A$141&lt;&gt;"ชั้น"&amp;'01.ข้อมูลเบื้องต้น'!$H$2,"",IF(VLOOKUP($A180,'02.คีย์เทอม1'!$A$10:$GL$59,141,FALSE)="","",VLOOKUP($A180,'02.คีย์เทอม1'!$A$10:$GL$59,141,FALSE)))</f>
        <v/>
      </c>
      <c r="T180" s="1327" t="str">
        <f>IF($A$141&lt;&gt;"ชั้น"&amp;'01.ข้อมูลเบื้องต้น'!$H$2,"",IF(VLOOKUP($A180,'02.คีย์เทอม1'!$A$10:$GL$59,146,FALSE)="","",VLOOKUP($A180,'02.คีย์เทอม1'!$A$10:$GL$59,146,FALSE)))</f>
        <v/>
      </c>
      <c r="U180" s="1327" t="str">
        <f>IF($A$141&lt;&gt;"ชั้น"&amp;'01.ข้อมูลเบื้องต้น'!$H$2,"",IF(VLOOKUP($A180,'02.คีย์เทอม1'!$A$10:$GL$59,151,FALSE)="","",VLOOKUP($A180,'02.คีย์เทอม1'!$A$10:$GL$59,151,FALSE)))</f>
        <v/>
      </c>
      <c r="V180" s="1327" t="str">
        <f>IF($A$141&lt;&gt;"ชั้น"&amp;'01.ข้อมูลเบื้องต้น'!$H$2,"",IF(VLOOKUP($A180,'02.คีย์เทอม1'!$A$10:$GL$59,156,FALSE)="","",VLOOKUP($A180,'02.คีย์เทอม1'!$A$10:$GL$59,156,FALSE)))</f>
        <v/>
      </c>
      <c r="W180" s="1327" t="str">
        <f>IF($A$141&lt;&gt;"ชั้น"&amp;'01.ข้อมูลเบื้องต้น'!$H$2,"",IF(VLOOKUP($A180,'02.คีย์เทอม1'!$A$10:$GL$59,161,FALSE)="","",VLOOKUP($A180,'02.คีย์เทอม1'!$A$10:$GL$59,161,FALSE)))</f>
        <v/>
      </c>
      <c r="X180" s="1327" t="str">
        <f>IF($A$141&lt;&gt;"ชั้น"&amp;'01.ข้อมูลเบื้องต้น'!$H$2,"",IF(VLOOKUP($A180,'02.คีย์เทอม1'!$A$10:$GL$59,166,FALSE)="","",VLOOKUP($A180,'02.คีย์เทอม1'!$A$10:$GL$59,166,FALSE)))</f>
        <v/>
      </c>
      <c r="Y180" s="1327" t="str">
        <f>IF($A$141&lt;&gt;"ชั้น"&amp;'01.ข้อมูลเบื้องต้น'!$H$2,"",IF(VLOOKUP($A180,'02.คีย์เทอม1'!$A$10:$GL$59,171,FALSE)="","",VLOOKUP($A180,'02.คีย์เทอม1'!$A$10:$GL$59,171,FALSE)))</f>
        <v/>
      </c>
      <c r="Z180" s="1327" t="str">
        <f>IF($A$141&lt;&gt;"ชั้น"&amp;'01.ข้อมูลเบื้องต้น'!$H$2,"",IF(VLOOKUP($A180,'02.คีย์เทอม1'!$A$10:$GL$59,176,FALSE)="","",VLOOKUP($A180,'02.คีย์เทอม1'!$A$10:$GL$59,176,FALSE)))</f>
        <v/>
      </c>
      <c r="AA180" s="1329" t="str">
        <f>IF($A$141&lt;&gt;"ชั้น"&amp;'01.ข้อมูลเบื้องต้น'!$H$2,"",IF(VLOOKUP($A180,'02.คีย์เทอม1'!$A$10:$GL$59,181,FALSE)="","",VLOOKUP($A180,'02.คีย์เทอม1'!$A$10:$GL$59,181,FALSE)))</f>
        <v/>
      </c>
    </row>
    <row r="181" spans="1:27" ht="16.8" customHeight="1">
      <c r="A181" s="1323">
        <v>34</v>
      </c>
      <c r="B181" s="1312" t="str">
        <f>IF('2.ชื่อนักเรียน'!C44="","",'2.ชื่อนักเรียน'!C44)</f>
        <v/>
      </c>
      <c r="C181" s="1313" t="str">
        <f>IF('2.ชื่อนักเรียน'!D44="","",'2.ชื่อนักเรียน'!D44)</f>
        <v/>
      </c>
      <c r="D181" s="1314" t="str">
        <f>IF($A$141&lt;&gt;"ชั้น"&amp;'01.ข้อมูลเบื้องต้น'!$H$2,"",IF(VLOOKUP($A181,'02.คีย์เทอม1'!$A$10:$GL$59,190,FALSE)="","",VLOOKUP($A181,'02.คีย์เทอม1'!$A$10:$GL$59,190,FALSE)))</f>
        <v/>
      </c>
      <c r="E181" s="1327" t="str">
        <f>IF($A$141&lt;&gt;"ชั้น"&amp;'01.ข้อมูลเบื้องต้น'!$H$2,"",IF(VLOOKUP($A181,'02.คีย์เทอม1'!$A$10:$GL$59,194,FALSE)="","",VLOOKUP($A181,'02.คีย์เทอม1'!$A$10:$GL$59,194,FALSE)))</f>
        <v/>
      </c>
      <c r="F181" s="1420" t="str">
        <f>IF($A$141&lt;&gt;"ชั้น"&amp;'01.ข้อมูลเบื้องต้น'!$H$2,"",IF(VLOOKUP($A181,'02.คีย์เทอม1'!$A$10:$GL$59,31,FALSE)="","",VLOOKUP($A181,'02.คีย์เทอม1'!$A$10:$GL$59,31,FALSE)))</f>
        <v/>
      </c>
      <c r="G181" s="1326" t="str">
        <f>IF($A$141&lt;&gt;"ชั้น"&amp;'01.ข้อมูลเบื้องต้น'!$H$2,"",IF(VLOOKUP($A181,'02.คีย์เทอม1'!$A$10:$GL$59,61,FALSE)="","",VLOOKUP($A181,'02.คีย์เทอม1'!$A$10:$GL$59,61,FALSE)))</f>
        <v/>
      </c>
      <c r="H181" s="1327" t="str">
        <f>IF($A$141&lt;&gt;"ชั้น"&amp;'01.ข้อมูลเบื้องต้น'!$H$2,"",IF(VLOOKUP($A181,'02.คีย์เทอม1'!$A$10:$GL$59,66,FALSE)="","",VLOOKUP($A181,'02.คีย์เทอม1'!$A$10:$GL$59,66,FALSE)))</f>
        <v/>
      </c>
      <c r="I181" s="1327" t="str">
        <f>IF($A$141&lt;&gt;"ชั้น"&amp;'01.ข้อมูลเบื้องต้น'!$H$2,"",IF(VLOOKUP($A181,'02.คีย์เทอม1'!$A$10:$GL$59,71,FALSE)="","",VLOOKUP($A181,'02.คีย์เทอม1'!$A$10:$GL$59,71,FALSE)))</f>
        <v/>
      </c>
      <c r="J181" s="1327" t="str">
        <f>IF($A$141&lt;&gt;"ชั้น"&amp;'01.ข้อมูลเบื้องต้น'!$H$2,"",IF(VLOOKUP($A181,'02.คีย์เทอม1'!$A$10:$GL$59,76,FALSE)="","",VLOOKUP($A181,'02.คีย์เทอม1'!$A$10:$GL$59,76,FALSE)))</f>
        <v/>
      </c>
      <c r="K181" s="1327" t="str">
        <f>IF($A$141&lt;&gt;"ชั้น"&amp;'01.ข้อมูลเบื้องต้น'!$H$2,"",IF(VLOOKUP($A181,'02.คีย์เทอม1'!$A$10:$GL$59,81,FALSE)="","",VLOOKUP($A181,'02.คีย์เทอม1'!$A$10:$GL$59,81,FALSE)))</f>
        <v/>
      </c>
      <c r="L181" s="1328" t="str">
        <f>IF($A$141&lt;&gt;"ชั้น"&amp;'01.ข้อมูลเบื้องต้น'!$H$2,"",IF(VLOOKUP($A181,'02.คีย์เทอม1'!$A$10:$GT$59,202,FALSE)="","",VLOOKUP($A181,'02.คีย์เทอม1'!$A$10:$GT$59,202,FALSE)))</f>
        <v/>
      </c>
      <c r="M181" s="1326" t="str">
        <f>IF($A$141&lt;&gt;"ชั้น"&amp;'01.ข้อมูลเบื้องต้น'!$H$2,"",IF(VLOOKUP($A181,'02.คีย์เทอม1'!$A$10:$GL$59,111,FALSE)="","",VLOOKUP($A181,'02.คีย์เทอม1'!$A$10:$GL$59,111,FALSE)))</f>
        <v/>
      </c>
      <c r="N181" s="1327" t="str">
        <f>IF($A$141&lt;&gt;"ชั้น"&amp;'01.ข้อมูลเบื้องต้น'!$H$2,"",IF(VLOOKUP($A181,'02.คีย์เทอม1'!$A$10:$GL$59,116,FALSE)="","",VLOOKUP($A181,'02.คีย์เทอม1'!$A$10:$GL$59,116,FALSE)))</f>
        <v/>
      </c>
      <c r="O181" s="1327" t="str">
        <f>IF($A$141&lt;&gt;"ชั้น"&amp;'01.ข้อมูลเบื้องต้น'!$H$2,"",IF(VLOOKUP($A181,'02.คีย์เทอม1'!$A$10:$GL$59,121,FALSE)="","",VLOOKUP($A181,'02.คีย์เทอม1'!$A$10:$GL$59,121,FALSE)))</f>
        <v/>
      </c>
      <c r="P181" s="1327" t="str">
        <f>IF($A$141&lt;&gt;"ชั้น"&amp;'01.ข้อมูลเบื้องต้น'!$H$2,"",IF(VLOOKUP($A181,'02.คีย์เทอม1'!$A$10:$GL$59,126,FALSE)="","",VLOOKUP($A181,'02.คีย์เทอม1'!$A$10:$GL$59,126,FALSE)))</f>
        <v/>
      </c>
      <c r="Q181" s="1327" t="str">
        <f>IF($A$141&lt;&gt;"ชั้น"&amp;'01.ข้อมูลเบื้องต้น'!$H$2,"",IF(VLOOKUP($A181,'02.คีย์เทอม1'!$A$10:$GL$59,131,FALSE)="","",VLOOKUP($A181,'02.คีย์เทอม1'!$A$10:$GL$59,131,FALSE)))</f>
        <v/>
      </c>
      <c r="R181" s="1327" t="str">
        <f>IF($A$141&lt;&gt;"ชั้น"&amp;'01.ข้อมูลเบื้องต้น'!$H$2,"",IF(VLOOKUP($A181,'02.คีย์เทอม1'!$A$10:$GL$59,136,FALSE)="","",VLOOKUP($A181,'02.คีย์เทอม1'!$A$10:$GL$59,136,FALSE)))</f>
        <v/>
      </c>
      <c r="S181" s="1327" t="str">
        <f>IF($A$141&lt;&gt;"ชั้น"&amp;'01.ข้อมูลเบื้องต้น'!$H$2,"",IF(VLOOKUP($A181,'02.คีย์เทอม1'!$A$10:$GL$59,141,FALSE)="","",VLOOKUP($A181,'02.คีย์เทอม1'!$A$10:$GL$59,141,FALSE)))</f>
        <v/>
      </c>
      <c r="T181" s="1327" t="str">
        <f>IF($A$141&lt;&gt;"ชั้น"&amp;'01.ข้อมูลเบื้องต้น'!$H$2,"",IF(VLOOKUP($A181,'02.คีย์เทอม1'!$A$10:$GL$59,146,FALSE)="","",VLOOKUP($A181,'02.คีย์เทอม1'!$A$10:$GL$59,146,FALSE)))</f>
        <v/>
      </c>
      <c r="U181" s="1327" t="str">
        <f>IF($A$141&lt;&gt;"ชั้น"&amp;'01.ข้อมูลเบื้องต้น'!$H$2,"",IF(VLOOKUP($A181,'02.คีย์เทอม1'!$A$10:$GL$59,151,FALSE)="","",VLOOKUP($A181,'02.คีย์เทอม1'!$A$10:$GL$59,151,FALSE)))</f>
        <v/>
      </c>
      <c r="V181" s="1327" t="str">
        <f>IF($A$141&lt;&gt;"ชั้น"&amp;'01.ข้อมูลเบื้องต้น'!$H$2,"",IF(VLOOKUP($A181,'02.คีย์เทอม1'!$A$10:$GL$59,156,FALSE)="","",VLOOKUP($A181,'02.คีย์เทอม1'!$A$10:$GL$59,156,FALSE)))</f>
        <v/>
      </c>
      <c r="W181" s="1327" t="str">
        <f>IF($A$141&lt;&gt;"ชั้น"&amp;'01.ข้อมูลเบื้องต้น'!$H$2,"",IF(VLOOKUP($A181,'02.คีย์เทอม1'!$A$10:$GL$59,161,FALSE)="","",VLOOKUP($A181,'02.คีย์เทอม1'!$A$10:$GL$59,161,FALSE)))</f>
        <v/>
      </c>
      <c r="X181" s="1327" t="str">
        <f>IF($A$141&lt;&gt;"ชั้น"&amp;'01.ข้อมูลเบื้องต้น'!$H$2,"",IF(VLOOKUP($A181,'02.คีย์เทอม1'!$A$10:$GL$59,166,FALSE)="","",VLOOKUP($A181,'02.คีย์เทอม1'!$A$10:$GL$59,166,FALSE)))</f>
        <v/>
      </c>
      <c r="Y181" s="1327" t="str">
        <f>IF($A$141&lt;&gt;"ชั้น"&amp;'01.ข้อมูลเบื้องต้น'!$H$2,"",IF(VLOOKUP($A181,'02.คีย์เทอม1'!$A$10:$GL$59,171,FALSE)="","",VLOOKUP($A181,'02.คีย์เทอม1'!$A$10:$GL$59,171,FALSE)))</f>
        <v/>
      </c>
      <c r="Z181" s="1327" t="str">
        <f>IF($A$141&lt;&gt;"ชั้น"&amp;'01.ข้อมูลเบื้องต้น'!$H$2,"",IF(VLOOKUP($A181,'02.คีย์เทอม1'!$A$10:$GL$59,176,FALSE)="","",VLOOKUP($A181,'02.คีย์เทอม1'!$A$10:$GL$59,176,FALSE)))</f>
        <v/>
      </c>
      <c r="AA181" s="1329" t="str">
        <f>IF($A$141&lt;&gt;"ชั้น"&amp;'01.ข้อมูลเบื้องต้น'!$H$2,"",IF(VLOOKUP($A181,'02.คีย์เทอม1'!$A$10:$GL$59,181,FALSE)="","",VLOOKUP($A181,'02.คีย์เทอม1'!$A$10:$GL$59,181,FALSE)))</f>
        <v/>
      </c>
    </row>
    <row r="182" spans="1:27" ht="16.8" customHeight="1">
      <c r="A182" s="1323">
        <v>35</v>
      </c>
      <c r="B182" s="1312" t="str">
        <f>IF('2.ชื่อนักเรียน'!C45="","",'2.ชื่อนักเรียน'!C45)</f>
        <v/>
      </c>
      <c r="C182" s="1313" t="str">
        <f>IF('2.ชื่อนักเรียน'!D45="","",'2.ชื่อนักเรียน'!D45)</f>
        <v/>
      </c>
      <c r="D182" s="1314" t="str">
        <f>IF($A$141&lt;&gt;"ชั้น"&amp;'01.ข้อมูลเบื้องต้น'!$H$2,"",IF(VLOOKUP($A182,'02.คีย์เทอม1'!$A$10:$GL$59,190,FALSE)="","",VLOOKUP($A182,'02.คีย์เทอม1'!$A$10:$GL$59,190,FALSE)))</f>
        <v/>
      </c>
      <c r="E182" s="1327" t="str">
        <f>IF($A$141&lt;&gt;"ชั้น"&amp;'01.ข้อมูลเบื้องต้น'!$H$2,"",IF(VLOOKUP($A182,'02.คีย์เทอม1'!$A$10:$GL$59,194,FALSE)="","",VLOOKUP($A182,'02.คีย์เทอม1'!$A$10:$GL$59,194,FALSE)))</f>
        <v/>
      </c>
      <c r="F182" s="1420" t="str">
        <f>IF($A$141&lt;&gt;"ชั้น"&amp;'01.ข้อมูลเบื้องต้น'!$H$2,"",IF(VLOOKUP($A182,'02.คีย์เทอม1'!$A$10:$GL$59,31,FALSE)="","",VLOOKUP($A182,'02.คีย์เทอม1'!$A$10:$GL$59,31,FALSE)))</f>
        <v/>
      </c>
      <c r="G182" s="1326" t="str">
        <f>IF($A$141&lt;&gt;"ชั้น"&amp;'01.ข้อมูลเบื้องต้น'!$H$2,"",IF(VLOOKUP($A182,'02.คีย์เทอม1'!$A$10:$GL$59,61,FALSE)="","",VLOOKUP($A182,'02.คีย์เทอม1'!$A$10:$GL$59,61,FALSE)))</f>
        <v/>
      </c>
      <c r="H182" s="1327" t="str">
        <f>IF($A$141&lt;&gt;"ชั้น"&amp;'01.ข้อมูลเบื้องต้น'!$H$2,"",IF(VLOOKUP($A182,'02.คีย์เทอม1'!$A$10:$GL$59,66,FALSE)="","",VLOOKUP($A182,'02.คีย์เทอม1'!$A$10:$GL$59,66,FALSE)))</f>
        <v/>
      </c>
      <c r="I182" s="1327" t="str">
        <f>IF($A$141&lt;&gt;"ชั้น"&amp;'01.ข้อมูลเบื้องต้น'!$H$2,"",IF(VLOOKUP($A182,'02.คีย์เทอม1'!$A$10:$GL$59,71,FALSE)="","",VLOOKUP($A182,'02.คีย์เทอม1'!$A$10:$GL$59,71,FALSE)))</f>
        <v/>
      </c>
      <c r="J182" s="1327" t="str">
        <f>IF($A$141&lt;&gt;"ชั้น"&amp;'01.ข้อมูลเบื้องต้น'!$H$2,"",IF(VLOOKUP($A182,'02.คีย์เทอม1'!$A$10:$GL$59,76,FALSE)="","",VLOOKUP($A182,'02.คีย์เทอม1'!$A$10:$GL$59,76,FALSE)))</f>
        <v/>
      </c>
      <c r="K182" s="1327" t="str">
        <f>IF($A$141&lt;&gt;"ชั้น"&amp;'01.ข้อมูลเบื้องต้น'!$H$2,"",IF(VLOOKUP($A182,'02.คีย์เทอม1'!$A$10:$GL$59,81,FALSE)="","",VLOOKUP($A182,'02.คีย์เทอม1'!$A$10:$GL$59,81,FALSE)))</f>
        <v/>
      </c>
      <c r="L182" s="1328" t="str">
        <f>IF($A$141&lt;&gt;"ชั้น"&amp;'01.ข้อมูลเบื้องต้น'!$H$2,"",IF(VLOOKUP($A182,'02.คีย์เทอม1'!$A$10:$GT$59,202,FALSE)="","",VLOOKUP($A182,'02.คีย์เทอม1'!$A$10:$GT$59,202,FALSE)))</f>
        <v/>
      </c>
      <c r="M182" s="1326" t="str">
        <f>IF($A$141&lt;&gt;"ชั้น"&amp;'01.ข้อมูลเบื้องต้น'!$H$2,"",IF(VLOOKUP($A182,'02.คีย์เทอม1'!$A$10:$GL$59,111,FALSE)="","",VLOOKUP($A182,'02.คีย์เทอม1'!$A$10:$GL$59,111,FALSE)))</f>
        <v/>
      </c>
      <c r="N182" s="1327" t="str">
        <f>IF($A$141&lt;&gt;"ชั้น"&amp;'01.ข้อมูลเบื้องต้น'!$H$2,"",IF(VLOOKUP($A182,'02.คีย์เทอม1'!$A$10:$GL$59,116,FALSE)="","",VLOOKUP($A182,'02.คีย์เทอม1'!$A$10:$GL$59,116,FALSE)))</f>
        <v/>
      </c>
      <c r="O182" s="1327" t="str">
        <f>IF($A$141&lt;&gt;"ชั้น"&amp;'01.ข้อมูลเบื้องต้น'!$H$2,"",IF(VLOOKUP($A182,'02.คีย์เทอม1'!$A$10:$GL$59,121,FALSE)="","",VLOOKUP($A182,'02.คีย์เทอม1'!$A$10:$GL$59,121,FALSE)))</f>
        <v/>
      </c>
      <c r="P182" s="1327" t="str">
        <f>IF($A$141&lt;&gt;"ชั้น"&amp;'01.ข้อมูลเบื้องต้น'!$H$2,"",IF(VLOOKUP($A182,'02.คีย์เทอม1'!$A$10:$GL$59,126,FALSE)="","",VLOOKUP($A182,'02.คีย์เทอม1'!$A$10:$GL$59,126,FALSE)))</f>
        <v/>
      </c>
      <c r="Q182" s="1327" t="str">
        <f>IF($A$141&lt;&gt;"ชั้น"&amp;'01.ข้อมูลเบื้องต้น'!$H$2,"",IF(VLOOKUP($A182,'02.คีย์เทอม1'!$A$10:$GL$59,131,FALSE)="","",VLOOKUP($A182,'02.คีย์เทอม1'!$A$10:$GL$59,131,FALSE)))</f>
        <v/>
      </c>
      <c r="R182" s="1327" t="str">
        <f>IF($A$141&lt;&gt;"ชั้น"&amp;'01.ข้อมูลเบื้องต้น'!$H$2,"",IF(VLOOKUP($A182,'02.คีย์เทอม1'!$A$10:$GL$59,136,FALSE)="","",VLOOKUP($A182,'02.คีย์เทอม1'!$A$10:$GL$59,136,FALSE)))</f>
        <v/>
      </c>
      <c r="S182" s="1327" t="str">
        <f>IF($A$141&lt;&gt;"ชั้น"&amp;'01.ข้อมูลเบื้องต้น'!$H$2,"",IF(VLOOKUP($A182,'02.คีย์เทอม1'!$A$10:$GL$59,141,FALSE)="","",VLOOKUP($A182,'02.คีย์เทอม1'!$A$10:$GL$59,141,FALSE)))</f>
        <v/>
      </c>
      <c r="T182" s="1327" t="str">
        <f>IF($A$141&lt;&gt;"ชั้น"&amp;'01.ข้อมูลเบื้องต้น'!$H$2,"",IF(VLOOKUP($A182,'02.คีย์เทอม1'!$A$10:$GL$59,146,FALSE)="","",VLOOKUP($A182,'02.คีย์เทอม1'!$A$10:$GL$59,146,FALSE)))</f>
        <v/>
      </c>
      <c r="U182" s="1327" t="str">
        <f>IF($A$141&lt;&gt;"ชั้น"&amp;'01.ข้อมูลเบื้องต้น'!$H$2,"",IF(VLOOKUP($A182,'02.คีย์เทอม1'!$A$10:$GL$59,151,FALSE)="","",VLOOKUP($A182,'02.คีย์เทอม1'!$A$10:$GL$59,151,FALSE)))</f>
        <v/>
      </c>
      <c r="V182" s="1327" t="str">
        <f>IF($A$141&lt;&gt;"ชั้น"&amp;'01.ข้อมูลเบื้องต้น'!$H$2,"",IF(VLOOKUP($A182,'02.คีย์เทอม1'!$A$10:$GL$59,156,FALSE)="","",VLOOKUP($A182,'02.คีย์เทอม1'!$A$10:$GL$59,156,FALSE)))</f>
        <v/>
      </c>
      <c r="W182" s="1327" t="str">
        <f>IF($A$141&lt;&gt;"ชั้น"&amp;'01.ข้อมูลเบื้องต้น'!$H$2,"",IF(VLOOKUP($A182,'02.คีย์เทอม1'!$A$10:$GL$59,161,FALSE)="","",VLOOKUP($A182,'02.คีย์เทอม1'!$A$10:$GL$59,161,FALSE)))</f>
        <v/>
      </c>
      <c r="X182" s="1327" t="str">
        <f>IF($A$141&lt;&gt;"ชั้น"&amp;'01.ข้อมูลเบื้องต้น'!$H$2,"",IF(VLOOKUP($A182,'02.คีย์เทอม1'!$A$10:$GL$59,166,FALSE)="","",VLOOKUP($A182,'02.คีย์เทอม1'!$A$10:$GL$59,166,FALSE)))</f>
        <v/>
      </c>
      <c r="Y182" s="1327" t="str">
        <f>IF($A$141&lt;&gt;"ชั้น"&amp;'01.ข้อมูลเบื้องต้น'!$H$2,"",IF(VLOOKUP($A182,'02.คีย์เทอม1'!$A$10:$GL$59,171,FALSE)="","",VLOOKUP($A182,'02.คีย์เทอม1'!$A$10:$GL$59,171,FALSE)))</f>
        <v/>
      </c>
      <c r="Z182" s="1327" t="str">
        <f>IF($A$141&lt;&gt;"ชั้น"&amp;'01.ข้อมูลเบื้องต้น'!$H$2,"",IF(VLOOKUP($A182,'02.คีย์เทอม1'!$A$10:$GL$59,176,FALSE)="","",VLOOKUP($A182,'02.คีย์เทอม1'!$A$10:$GL$59,176,FALSE)))</f>
        <v/>
      </c>
      <c r="AA182" s="1329" t="str">
        <f>IF($A$141&lt;&gt;"ชั้น"&amp;'01.ข้อมูลเบื้องต้น'!$H$2,"",IF(VLOOKUP($A182,'02.คีย์เทอม1'!$A$10:$GL$59,181,FALSE)="","",VLOOKUP($A182,'02.คีย์เทอม1'!$A$10:$GL$59,181,FALSE)))</f>
        <v/>
      </c>
    </row>
    <row r="183" spans="1:27" ht="16.8" customHeight="1">
      <c r="A183" s="1323">
        <v>36</v>
      </c>
      <c r="B183" s="1312" t="str">
        <f>IF('2.ชื่อนักเรียน'!C46="","",'2.ชื่อนักเรียน'!C46)</f>
        <v/>
      </c>
      <c r="C183" s="1313" t="str">
        <f>IF('2.ชื่อนักเรียน'!D46="","",'2.ชื่อนักเรียน'!D46)</f>
        <v/>
      </c>
      <c r="D183" s="1314" t="str">
        <f>IF($A$141&lt;&gt;"ชั้น"&amp;'01.ข้อมูลเบื้องต้น'!$H$2,"",IF(VLOOKUP($A183,'02.คีย์เทอม1'!$A$10:$GL$59,190,FALSE)="","",VLOOKUP($A183,'02.คีย์เทอม1'!$A$10:$GL$59,190,FALSE)))</f>
        <v/>
      </c>
      <c r="E183" s="1327" t="str">
        <f>IF($A$141&lt;&gt;"ชั้น"&amp;'01.ข้อมูลเบื้องต้น'!$H$2,"",IF(VLOOKUP($A183,'02.คีย์เทอม1'!$A$10:$GL$59,194,FALSE)="","",VLOOKUP($A183,'02.คีย์เทอม1'!$A$10:$GL$59,194,FALSE)))</f>
        <v/>
      </c>
      <c r="F183" s="1420" t="str">
        <f>IF($A$141&lt;&gt;"ชั้น"&amp;'01.ข้อมูลเบื้องต้น'!$H$2,"",IF(VLOOKUP($A183,'02.คีย์เทอม1'!$A$10:$GL$59,31,FALSE)="","",VLOOKUP($A183,'02.คีย์เทอม1'!$A$10:$GL$59,31,FALSE)))</f>
        <v/>
      </c>
      <c r="G183" s="1326" t="str">
        <f>IF($A$141&lt;&gt;"ชั้น"&amp;'01.ข้อมูลเบื้องต้น'!$H$2,"",IF(VLOOKUP($A183,'02.คีย์เทอม1'!$A$10:$GL$59,61,FALSE)="","",VLOOKUP($A183,'02.คีย์เทอม1'!$A$10:$GL$59,61,FALSE)))</f>
        <v/>
      </c>
      <c r="H183" s="1327" t="str">
        <f>IF($A$141&lt;&gt;"ชั้น"&amp;'01.ข้อมูลเบื้องต้น'!$H$2,"",IF(VLOOKUP($A183,'02.คีย์เทอม1'!$A$10:$GL$59,66,FALSE)="","",VLOOKUP($A183,'02.คีย์เทอม1'!$A$10:$GL$59,66,FALSE)))</f>
        <v/>
      </c>
      <c r="I183" s="1327" t="str">
        <f>IF($A$141&lt;&gt;"ชั้น"&amp;'01.ข้อมูลเบื้องต้น'!$H$2,"",IF(VLOOKUP($A183,'02.คีย์เทอม1'!$A$10:$GL$59,71,FALSE)="","",VLOOKUP($A183,'02.คีย์เทอม1'!$A$10:$GL$59,71,FALSE)))</f>
        <v/>
      </c>
      <c r="J183" s="1327" t="str">
        <f>IF($A$141&lt;&gt;"ชั้น"&amp;'01.ข้อมูลเบื้องต้น'!$H$2,"",IF(VLOOKUP($A183,'02.คีย์เทอม1'!$A$10:$GL$59,76,FALSE)="","",VLOOKUP($A183,'02.คีย์เทอม1'!$A$10:$GL$59,76,FALSE)))</f>
        <v/>
      </c>
      <c r="K183" s="1327" t="str">
        <f>IF($A$141&lt;&gt;"ชั้น"&amp;'01.ข้อมูลเบื้องต้น'!$H$2,"",IF(VLOOKUP($A183,'02.คีย์เทอม1'!$A$10:$GL$59,81,FALSE)="","",VLOOKUP($A183,'02.คีย์เทอม1'!$A$10:$GL$59,81,FALSE)))</f>
        <v/>
      </c>
      <c r="L183" s="1328" t="str">
        <f>IF($A$141&lt;&gt;"ชั้น"&amp;'01.ข้อมูลเบื้องต้น'!$H$2,"",IF(VLOOKUP($A183,'02.คีย์เทอม1'!$A$10:$GT$59,202,FALSE)="","",VLOOKUP($A183,'02.คีย์เทอม1'!$A$10:$GT$59,202,FALSE)))</f>
        <v/>
      </c>
      <c r="M183" s="1326" t="str">
        <f>IF($A$141&lt;&gt;"ชั้น"&amp;'01.ข้อมูลเบื้องต้น'!$H$2,"",IF(VLOOKUP($A183,'02.คีย์เทอม1'!$A$10:$GL$59,111,FALSE)="","",VLOOKUP($A183,'02.คีย์เทอม1'!$A$10:$GL$59,111,FALSE)))</f>
        <v/>
      </c>
      <c r="N183" s="1327" t="str">
        <f>IF($A$141&lt;&gt;"ชั้น"&amp;'01.ข้อมูลเบื้องต้น'!$H$2,"",IF(VLOOKUP($A183,'02.คีย์เทอม1'!$A$10:$GL$59,116,FALSE)="","",VLOOKUP($A183,'02.คีย์เทอม1'!$A$10:$GL$59,116,FALSE)))</f>
        <v/>
      </c>
      <c r="O183" s="1327" t="str">
        <f>IF($A$141&lt;&gt;"ชั้น"&amp;'01.ข้อมูลเบื้องต้น'!$H$2,"",IF(VLOOKUP($A183,'02.คีย์เทอม1'!$A$10:$GL$59,121,FALSE)="","",VLOOKUP($A183,'02.คีย์เทอม1'!$A$10:$GL$59,121,FALSE)))</f>
        <v/>
      </c>
      <c r="P183" s="1327" t="str">
        <f>IF($A$141&lt;&gt;"ชั้น"&amp;'01.ข้อมูลเบื้องต้น'!$H$2,"",IF(VLOOKUP($A183,'02.คีย์เทอม1'!$A$10:$GL$59,126,FALSE)="","",VLOOKUP($A183,'02.คีย์เทอม1'!$A$10:$GL$59,126,FALSE)))</f>
        <v/>
      </c>
      <c r="Q183" s="1327" t="str">
        <f>IF($A$141&lt;&gt;"ชั้น"&amp;'01.ข้อมูลเบื้องต้น'!$H$2,"",IF(VLOOKUP($A183,'02.คีย์เทอม1'!$A$10:$GL$59,131,FALSE)="","",VLOOKUP($A183,'02.คีย์เทอม1'!$A$10:$GL$59,131,FALSE)))</f>
        <v/>
      </c>
      <c r="R183" s="1327" t="str">
        <f>IF($A$141&lt;&gt;"ชั้น"&amp;'01.ข้อมูลเบื้องต้น'!$H$2,"",IF(VLOOKUP($A183,'02.คีย์เทอม1'!$A$10:$GL$59,136,FALSE)="","",VLOOKUP($A183,'02.คีย์เทอม1'!$A$10:$GL$59,136,FALSE)))</f>
        <v/>
      </c>
      <c r="S183" s="1327" t="str">
        <f>IF($A$141&lt;&gt;"ชั้น"&amp;'01.ข้อมูลเบื้องต้น'!$H$2,"",IF(VLOOKUP($A183,'02.คีย์เทอม1'!$A$10:$GL$59,141,FALSE)="","",VLOOKUP($A183,'02.คีย์เทอม1'!$A$10:$GL$59,141,FALSE)))</f>
        <v/>
      </c>
      <c r="T183" s="1327" t="str">
        <f>IF($A$141&lt;&gt;"ชั้น"&amp;'01.ข้อมูลเบื้องต้น'!$H$2,"",IF(VLOOKUP($A183,'02.คีย์เทอม1'!$A$10:$GL$59,146,FALSE)="","",VLOOKUP($A183,'02.คีย์เทอม1'!$A$10:$GL$59,146,FALSE)))</f>
        <v/>
      </c>
      <c r="U183" s="1327" t="str">
        <f>IF($A$141&lt;&gt;"ชั้น"&amp;'01.ข้อมูลเบื้องต้น'!$H$2,"",IF(VLOOKUP($A183,'02.คีย์เทอม1'!$A$10:$GL$59,151,FALSE)="","",VLOOKUP($A183,'02.คีย์เทอม1'!$A$10:$GL$59,151,FALSE)))</f>
        <v/>
      </c>
      <c r="V183" s="1327" t="str">
        <f>IF($A$141&lt;&gt;"ชั้น"&amp;'01.ข้อมูลเบื้องต้น'!$H$2,"",IF(VLOOKUP($A183,'02.คีย์เทอม1'!$A$10:$GL$59,156,FALSE)="","",VLOOKUP($A183,'02.คีย์เทอม1'!$A$10:$GL$59,156,FALSE)))</f>
        <v/>
      </c>
      <c r="W183" s="1327" t="str">
        <f>IF($A$141&lt;&gt;"ชั้น"&amp;'01.ข้อมูลเบื้องต้น'!$H$2,"",IF(VLOOKUP($A183,'02.คีย์เทอม1'!$A$10:$GL$59,161,FALSE)="","",VLOOKUP($A183,'02.คีย์เทอม1'!$A$10:$GL$59,161,FALSE)))</f>
        <v/>
      </c>
      <c r="X183" s="1327" t="str">
        <f>IF($A$141&lt;&gt;"ชั้น"&amp;'01.ข้อมูลเบื้องต้น'!$H$2,"",IF(VLOOKUP($A183,'02.คีย์เทอม1'!$A$10:$GL$59,166,FALSE)="","",VLOOKUP($A183,'02.คีย์เทอม1'!$A$10:$GL$59,166,FALSE)))</f>
        <v/>
      </c>
      <c r="Y183" s="1327" t="str">
        <f>IF($A$141&lt;&gt;"ชั้น"&amp;'01.ข้อมูลเบื้องต้น'!$H$2,"",IF(VLOOKUP($A183,'02.คีย์เทอม1'!$A$10:$GL$59,171,FALSE)="","",VLOOKUP($A183,'02.คีย์เทอม1'!$A$10:$GL$59,171,FALSE)))</f>
        <v/>
      </c>
      <c r="Z183" s="1327" t="str">
        <f>IF($A$141&lt;&gt;"ชั้น"&amp;'01.ข้อมูลเบื้องต้น'!$H$2,"",IF(VLOOKUP($A183,'02.คีย์เทอม1'!$A$10:$GL$59,176,FALSE)="","",VLOOKUP($A183,'02.คีย์เทอม1'!$A$10:$GL$59,176,FALSE)))</f>
        <v/>
      </c>
      <c r="AA183" s="1329" t="str">
        <f>IF($A$141&lt;&gt;"ชั้น"&amp;'01.ข้อมูลเบื้องต้น'!$H$2,"",IF(VLOOKUP($A183,'02.คีย์เทอม1'!$A$10:$GL$59,181,FALSE)="","",VLOOKUP($A183,'02.คีย์เทอม1'!$A$10:$GL$59,181,FALSE)))</f>
        <v/>
      </c>
    </row>
    <row r="184" spans="1:27" ht="16.8" customHeight="1">
      <c r="A184" s="1323">
        <v>37</v>
      </c>
      <c r="B184" s="1312" t="str">
        <f>IF('2.ชื่อนักเรียน'!C47="","",'2.ชื่อนักเรียน'!C47)</f>
        <v/>
      </c>
      <c r="C184" s="1313" t="str">
        <f>IF('2.ชื่อนักเรียน'!D47="","",'2.ชื่อนักเรียน'!D47)</f>
        <v/>
      </c>
      <c r="D184" s="1314" t="str">
        <f>IF($A$141&lt;&gt;"ชั้น"&amp;'01.ข้อมูลเบื้องต้น'!$H$2,"",IF(VLOOKUP($A184,'02.คีย์เทอม1'!$A$10:$GL$59,190,FALSE)="","",VLOOKUP($A184,'02.คีย์เทอม1'!$A$10:$GL$59,190,FALSE)))</f>
        <v/>
      </c>
      <c r="E184" s="1327" t="str">
        <f>IF($A$141&lt;&gt;"ชั้น"&amp;'01.ข้อมูลเบื้องต้น'!$H$2,"",IF(VLOOKUP($A184,'02.คีย์เทอม1'!$A$10:$GL$59,194,FALSE)="","",VLOOKUP($A184,'02.คีย์เทอม1'!$A$10:$GL$59,194,FALSE)))</f>
        <v/>
      </c>
      <c r="F184" s="1420" t="str">
        <f>IF($A$141&lt;&gt;"ชั้น"&amp;'01.ข้อมูลเบื้องต้น'!$H$2,"",IF(VLOOKUP($A184,'02.คีย์เทอม1'!$A$10:$GL$59,31,FALSE)="","",VLOOKUP($A184,'02.คีย์เทอม1'!$A$10:$GL$59,31,FALSE)))</f>
        <v/>
      </c>
      <c r="G184" s="1326" t="str">
        <f>IF($A$141&lt;&gt;"ชั้น"&amp;'01.ข้อมูลเบื้องต้น'!$H$2,"",IF(VLOOKUP($A184,'02.คีย์เทอม1'!$A$10:$GL$59,61,FALSE)="","",VLOOKUP($A184,'02.คีย์เทอม1'!$A$10:$GL$59,61,FALSE)))</f>
        <v/>
      </c>
      <c r="H184" s="1327" t="str">
        <f>IF($A$141&lt;&gt;"ชั้น"&amp;'01.ข้อมูลเบื้องต้น'!$H$2,"",IF(VLOOKUP($A184,'02.คีย์เทอม1'!$A$10:$GL$59,66,FALSE)="","",VLOOKUP($A184,'02.คีย์เทอม1'!$A$10:$GL$59,66,FALSE)))</f>
        <v/>
      </c>
      <c r="I184" s="1327" t="str">
        <f>IF($A$141&lt;&gt;"ชั้น"&amp;'01.ข้อมูลเบื้องต้น'!$H$2,"",IF(VLOOKUP($A184,'02.คีย์เทอม1'!$A$10:$GL$59,71,FALSE)="","",VLOOKUP($A184,'02.คีย์เทอม1'!$A$10:$GL$59,71,FALSE)))</f>
        <v/>
      </c>
      <c r="J184" s="1327" t="str">
        <f>IF($A$141&lt;&gt;"ชั้น"&amp;'01.ข้อมูลเบื้องต้น'!$H$2,"",IF(VLOOKUP($A184,'02.คีย์เทอม1'!$A$10:$GL$59,76,FALSE)="","",VLOOKUP($A184,'02.คีย์เทอม1'!$A$10:$GL$59,76,FALSE)))</f>
        <v/>
      </c>
      <c r="K184" s="1327" t="str">
        <f>IF($A$141&lt;&gt;"ชั้น"&amp;'01.ข้อมูลเบื้องต้น'!$H$2,"",IF(VLOOKUP($A184,'02.คีย์เทอม1'!$A$10:$GL$59,81,FALSE)="","",VLOOKUP($A184,'02.คีย์เทอม1'!$A$10:$GL$59,81,FALSE)))</f>
        <v/>
      </c>
      <c r="L184" s="1328" t="str">
        <f>IF($A$141&lt;&gt;"ชั้น"&amp;'01.ข้อมูลเบื้องต้น'!$H$2,"",IF(VLOOKUP($A184,'02.คีย์เทอม1'!$A$10:$GT$59,202,FALSE)="","",VLOOKUP($A184,'02.คีย์เทอม1'!$A$10:$GT$59,202,FALSE)))</f>
        <v/>
      </c>
      <c r="M184" s="1326" t="str">
        <f>IF($A$141&lt;&gt;"ชั้น"&amp;'01.ข้อมูลเบื้องต้น'!$H$2,"",IF(VLOOKUP($A184,'02.คีย์เทอม1'!$A$10:$GL$59,111,FALSE)="","",VLOOKUP($A184,'02.คีย์เทอม1'!$A$10:$GL$59,111,FALSE)))</f>
        <v/>
      </c>
      <c r="N184" s="1327" t="str">
        <f>IF($A$141&lt;&gt;"ชั้น"&amp;'01.ข้อมูลเบื้องต้น'!$H$2,"",IF(VLOOKUP($A184,'02.คีย์เทอม1'!$A$10:$GL$59,116,FALSE)="","",VLOOKUP($A184,'02.คีย์เทอม1'!$A$10:$GL$59,116,FALSE)))</f>
        <v/>
      </c>
      <c r="O184" s="1327" t="str">
        <f>IF($A$141&lt;&gt;"ชั้น"&amp;'01.ข้อมูลเบื้องต้น'!$H$2,"",IF(VLOOKUP($A184,'02.คีย์เทอม1'!$A$10:$GL$59,121,FALSE)="","",VLOOKUP($A184,'02.คีย์เทอม1'!$A$10:$GL$59,121,FALSE)))</f>
        <v/>
      </c>
      <c r="P184" s="1327" t="str">
        <f>IF($A$141&lt;&gt;"ชั้น"&amp;'01.ข้อมูลเบื้องต้น'!$H$2,"",IF(VLOOKUP($A184,'02.คีย์เทอม1'!$A$10:$GL$59,126,FALSE)="","",VLOOKUP($A184,'02.คีย์เทอม1'!$A$10:$GL$59,126,FALSE)))</f>
        <v/>
      </c>
      <c r="Q184" s="1327" t="str">
        <f>IF($A$141&lt;&gt;"ชั้น"&amp;'01.ข้อมูลเบื้องต้น'!$H$2,"",IF(VLOOKUP($A184,'02.คีย์เทอม1'!$A$10:$GL$59,131,FALSE)="","",VLOOKUP($A184,'02.คีย์เทอม1'!$A$10:$GL$59,131,FALSE)))</f>
        <v/>
      </c>
      <c r="R184" s="1327" t="str">
        <f>IF($A$141&lt;&gt;"ชั้น"&amp;'01.ข้อมูลเบื้องต้น'!$H$2,"",IF(VLOOKUP($A184,'02.คีย์เทอม1'!$A$10:$GL$59,136,FALSE)="","",VLOOKUP($A184,'02.คีย์เทอม1'!$A$10:$GL$59,136,FALSE)))</f>
        <v/>
      </c>
      <c r="S184" s="1327" t="str">
        <f>IF($A$141&lt;&gt;"ชั้น"&amp;'01.ข้อมูลเบื้องต้น'!$H$2,"",IF(VLOOKUP($A184,'02.คีย์เทอม1'!$A$10:$GL$59,141,FALSE)="","",VLOOKUP($A184,'02.คีย์เทอม1'!$A$10:$GL$59,141,FALSE)))</f>
        <v/>
      </c>
      <c r="T184" s="1327" t="str">
        <f>IF($A$141&lt;&gt;"ชั้น"&amp;'01.ข้อมูลเบื้องต้น'!$H$2,"",IF(VLOOKUP($A184,'02.คีย์เทอม1'!$A$10:$GL$59,146,FALSE)="","",VLOOKUP($A184,'02.คีย์เทอม1'!$A$10:$GL$59,146,FALSE)))</f>
        <v/>
      </c>
      <c r="U184" s="1327" t="str">
        <f>IF($A$141&lt;&gt;"ชั้น"&amp;'01.ข้อมูลเบื้องต้น'!$H$2,"",IF(VLOOKUP($A184,'02.คีย์เทอม1'!$A$10:$GL$59,151,FALSE)="","",VLOOKUP($A184,'02.คีย์เทอม1'!$A$10:$GL$59,151,FALSE)))</f>
        <v/>
      </c>
      <c r="V184" s="1327" t="str">
        <f>IF($A$141&lt;&gt;"ชั้น"&amp;'01.ข้อมูลเบื้องต้น'!$H$2,"",IF(VLOOKUP($A184,'02.คีย์เทอม1'!$A$10:$GL$59,156,FALSE)="","",VLOOKUP($A184,'02.คีย์เทอม1'!$A$10:$GL$59,156,FALSE)))</f>
        <v/>
      </c>
      <c r="W184" s="1327" t="str">
        <f>IF($A$141&lt;&gt;"ชั้น"&amp;'01.ข้อมูลเบื้องต้น'!$H$2,"",IF(VLOOKUP($A184,'02.คีย์เทอม1'!$A$10:$GL$59,161,FALSE)="","",VLOOKUP($A184,'02.คีย์เทอม1'!$A$10:$GL$59,161,FALSE)))</f>
        <v/>
      </c>
      <c r="X184" s="1327" t="str">
        <f>IF($A$141&lt;&gt;"ชั้น"&amp;'01.ข้อมูลเบื้องต้น'!$H$2,"",IF(VLOOKUP($A184,'02.คีย์เทอม1'!$A$10:$GL$59,166,FALSE)="","",VLOOKUP($A184,'02.คีย์เทอม1'!$A$10:$GL$59,166,FALSE)))</f>
        <v/>
      </c>
      <c r="Y184" s="1327" t="str">
        <f>IF($A$141&lt;&gt;"ชั้น"&amp;'01.ข้อมูลเบื้องต้น'!$H$2,"",IF(VLOOKUP($A184,'02.คีย์เทอม1'!$A$10:$GL$59,171,FALSE)="","",VLOOKUP($A184,'02.คีย์เทอม1'!$A$10:$GL$59,171,FALSE)))</f>
        <v/>
      </c>
      <c r="Z184" s="1327" t="str">
        <f>IF($A$141&lt;&gt;"ชั้น"&amp;'01.ข้อมูลเบื้องต้น'!$H$2,"",IF(VLOOKUP($A184,'02.คีย์เทอม1'!$A$10:$GL$59,176,FALSE)="","",VLOOKUP($A184,'02.คีย์เทอม1'!$A$10:$GL$59,176,FALSE)))</f>
        <v/>
      </c>
      <c r="AA184" s="1329" t="str">
        <f>IF($A$141&lt;&gt;"ชั้น"&amp;'01.ข้อมูลเบื้องต้น'!$H$2,"",IF(VLOOKUP($A184,'02.คีย์เทอม1'!$A$10:$GL$59,181,FALSE)="","",VLOOKUP($A184,'02.คีย์เทอม1'!$A$10:$GL$59,181,FALSE)))</f>
        <v/>
      </c>
    </row>
    <row r="185" spans="1:27" ht="16.8" customHeight="1">
      <c r="A185" s="1323">
        <v>38</v>
      </c>
      <c r="B185" s="1312" t="str">
        <f>IF('2.ชื่อนักเรียน'!C48="","",'2.ชื่อนักเรียน'!C48)</f>
        <v/>
      </c>
      <c r="C185" s="1313" t="str">
        <f>IF('2.ชื่อนักเรียน'!D48="","",'2.ชื่อนักเรียน'!D48)</f>
        <v/>
      </c>
      <c r="D185" s="1314" t="str">
        <f>IF($A$141&lt;&gt;"ชั้น"&amp;'01.ข้อมูลเบื้องต้น'!$H$2,"",IF(VLOOKUP($A185,'02.คีย์เทอม1'!$A$10:$GL$59,190,FALSE)="","",VLOOKUP($A185,'02.คีย์เทอม1'!$A$10:$GL$59,190,FALSE)))</f>
        <v/>
      </c>
      <c r="E185" s="1327" t="str">
        <f>IF($A$141&lt;&gt;"ชั้น"&amp;'01.ข้อมูลเบื้องต้น'!$H$2,"",IF(VLOOKUP($A185,'02.คีย์เทอม1'!$A$10:$GL$59,194,FALSE)="","",VLOOKUP($A185,'02.คีย์เทอม1'!$A$10:$GL$59,194,FALSE)))</f>
        <v/>
      </c>
      <c r="F185" s="1420" t="str">
        <f>IF($A$141&lt;&gt;"ชั้น"&amp;'01.ข้อมูลเบื้องต้น'!$H$2,"",IF(VLOOKUP($A185,'02.คีย์เทอม1'!$A$10:$GL$59,31,FALSE)="","",VLOOKUP($A185,'02.คีย์เทอม1'!$A$10:$GL$59,31,FALSE)))</f>
        <v/>
      </c>
      <c r="G185" s="1326" t="str">
        <f>IF($A$141&lt;&gt;"ชั้น"&amp;'01.ข้อมูลเบื้องต้น'!$H$2,"",IF(VLOOKUP($A185,'02.คีย์เทอม1'!$A$10:$GL$59,61,FALSE)="","",VLOOKUP($A185,'02.คีย์เทอม1'!$A$10:$GL$59,61,FALSE)))</f>
        <v/>
      </c>
      <c r="H185" s="1327" t="str">
        <f>IF($A$141&lt;&gt;"ชั้น"&amp;'01.ข้อมูลเบื้องต้น'!$H$2,"",IF(VLOOKUP($A185,'02.คีย์เทอม1'!$A$10:$GL$59,66,FALSE)="","",VLOOKUP($A185,'02.คีย์เทอม1'!$A$10:$GL$59,66,FALSE)))</f>
        <v/>
      </c>
      <c r="I185" s="1327" t="str">
        <f>IF($A$141&lt;&gt;"ชั้น"&amp;'01.ข้อมูลเบื้องต้น'!$H$2,"",IF(VLOOKUP($A185,'02.คีย์เทอม1'!$A$10:$GL$59,71,FALSE)="","",VLOOKUP($A185,'02.คีย์เทอม1'!$A$10:$GL$59,71,FALSE)))</f>
        <v/>
      </c>
      <c r="J185" s="1327" t="str">
        <f>IF($A$141&lt;&gt;"ชั้น"&amp;'01.ข้อมูลเบื้องต้น'!$H$2,"",IF(VLOOKUP($A185,'02.คีย์เทอม1'!$A$10:$GL$59,76,FALSE)="","",VLOOKUP($A185,'02.คีย์เทอม1'!$A$10:$GL$59,76,FALSE)))</f>
        <v/>
      </c>
      <c r="K185" s="1327" t="str">
        <f>IF($A$141&lt;&gt;"ชั้น"&amp;'01.ข้อมูลเบื้องต้น'!$H$2,"",IF(VLOOKUP($A185,'02.คีย์เทอม1'!$A$10:$GL$59,81,FALSE)="","",VLOOKUP($A185,'02.คีย์เทอม1'!$A$10:$GL$59,81,FALSE)))</f>
        <v/>
      </c>
      <c r="L185" s="1328" t="str">
        <f>IF($A$141&lt;&gt;"ชั้น"&amp;'01.ข้อมูลเบื้องต้น'!$H$2,"",IF(VLOOKUP($A185,'02.คีย์เทอม1'!$A$10:$GT$59,202,FALSE)="","",VLOOKUP($A185,'02.คีย์เทอม1'!$A$10:$GT$59,202,FALSE)))</f>
        <v/>
      </c>
      <c r="M185" s="1326" t="str">
        <f>IF($A$141&lt;&gt;"ชั้น"&amp;'01.ข้อมูลเบื้องต้น'!$H$2,"",IF(VLOOKUP($A185,'02.คีย์เทอม1'!$A$10:$GL$59,111,FALSE)="","",VLOOKUP($A185,'02.คีย์เทอม1'!$A$10:$GL$59,111,FALSE)))</f>
        <v/>
      </c>
      <c r="N185" s="1327" t="str">
        <f>IF($A$141&lt;&gt;"ชั้น"&amp;'01.ข้อมูลเบื้องต้น'!$H$2,"",IF(VLOOKUP($A185,'02.คีย์เทอม1'!$A$10:$GL$59,116,FALSE)="","",VLOOKUP($A185,'02.คีย์เทอม1'!$A$10:$GL$59,116,FALSE)))</f>
        <v/>
      </c>
      <c r="O185" s="1327" t="str">
        <f>IF($A$141&lt;&gt;"ชั้น"&amp;'01.ข้อมูลเบื้องต้น'!$H$2,"",IF(VLOOKUP($A185,'02.คีย์เทอม1'!$A$10:$GL$59,121,FALSE)="","",VLOOKUP($A185,'02.คีย์เทอม1'!$A$10:$GL$59,121,FALSE)))</f>
        <v/>
      </c>
      <c r="P185" s="1327" t="str">
        <f>IF($A$141&lt;&gt;"ชั้น"&amp;'01.ข้อมูลเบื้องต้น'!$H$2,"",IF(VLOOKUP($A185,'02.คีย์เทอม1'!$A$10:$GL$59,126,FALSE)="","",VLOOKUP($A185,'02.คีย์เทอม1'!$A$10:$GL$59,126,FALSE)))</f>
        <v/>
      </c>
      <c r="Q185" s="1327" t="str">
        <f>IF($A$141&lt;&gt;"ชั้น"&amp;'01.ข้อมูลเบื้องต้น'!$H$2,"",IF(VLOOKUP($A185,'02.คีย์เทอม1'!$A$10:$GL$59,131,FALSE)="","",VLOOKUP($A185,'02.คีย์เทอม1'!$A$10:$GL$59,131,FALSE)))</f>
        <v/>
      </c>
      <c r="R185" s="1327" t="str">
        <f>IF($A$141&lt;&gt;"ชั้น"&amp;'01.ข้อมูลเบื้องต้น'!$H$2,"",IF(VLOOKUP($A185,'02.คีย์เทอม1'!$A$10:$GL$59,136,FALSE)="","",VLOOKUP($A185,'02.คีย์เทอม1'!$A$10:$GL$59,136,FALSE)))</f>
        <v/>
      </c>
      <c r="S185" s="1327" t="str">
        <f>IF($A$141&lt;&gt;"ชั้น"&amp;'01.ข้อมูลเบื้องต้น'!$H$2,"",IF(VLOOKUP($A185,'02.คีย์เทอม1'!$A$10:$GL$59,141,FALSE)="","",VLOOKUP($A185,'02.คีย์เทอม1'!$A$10:$GL$59,141,FALSE)))</f>
        <v/>
      </c>
      <c r="T185" s="1327" t="str">
        <f>IF($A$141&lt;&gt;"ชั้น"&amp;'01.ข้อมูลเบื้องต้น'!$H$2,"",IF(VLOOKUP($A185,'02.คีย์เทอม1'!$A$10:$GL$59,146,FALSE)="","",VLOOKUP($A185,'02.คีย์เทอม1'!$A$10:$GL$59,146,FALSE)))</f>
        <v/>
      </c>
      <c r="U185" s="1327" t="str">
        <f>IF($A$141&lt;&gt;"ชั้น"&amp;'01.ข้อมูลเบื้องต้น'!$H$2,"",IF(VLOOKUP($A185,'02.คีย์เทอม1'!$A$10:$GL$59,151,FALSE)="","",VLOOKUP($A185,'02.คีย์เทอม1'!$A$10:$GL$59,151,FALSE)))</f>
        <v/>
      </c>
      <c r="V185" s="1327" t="str">
        <f>IF($A$141&lt;&gt;"ชั้น"&amp;'01.ข้อมูลเบื้องต้น'!$H$2,"",IF(VLOOKUP($A185,'02.คีย์เทอม1'!$A$10:$GL$59,156,FALSE)="","",VLOOKUP($A185,'02.คีย์เทอม1'!$A$10:$GL$59,156,FALSE)))</f>
        <v/>
      </c>
      <c r="W185" s="1327" t="str">
        <f>IF($A$141&lt;&gt;"ชั้น"&amp;'01.ข้อมูลเบื้องต้น'!$H$2,"",IF(VLOOKUP($A185,'02.คีย์เทอม1'!$A$10:$GL$59,161,FALSE)="","",VLOOKUP($A185,'02.คีย์เทอม1'!$A$10:$GL$59,161,FALSE)))</f>
        <v/>
      </c>
      <c r="X185" s="1327" t="str">
        <f>IF($A$141&lt;&gt;"ชั้น"&amp;'01.ข้อมูลเบื้องต้น'!$H$2,"",IF(VLOOKUP($A185,'02.คีย์เทอม1'!$A$10:$GL$59,166,FALSE)="","",VLOOKUP($A185,'02.คีย์เทอม1'!$A$10:$GL$59,166,FALSE)))</f>
        <v/>
      </c>
      <c r="Y185" s="1327" t="str">
        <f>IF($A$141&lt;&gt;"ชั้น"&amp;'01.ข้อมูลเบื้องต้น'!$H$2,"",IF(VLOOKUP($A185,'02.คีย์เทอม1'!$A$10:$GL$59,171,FALSE)="","",VLOOKUP($A185,'02.คีย์เทอม1'!$A$10:$GL$59,171,FALSE)))</f>
        <v/>
      </c>
      <c r="Z185" s="1327" t="str">
        <f>IF($A$141&lt;&gt;"ชั้น"&amp;'01.ข้อมูลเบื้องต้น'!$H$2,"",IF(VLOOKUP($A185,'02.คีย์เทอม1'!$A$10:$GL$59,176,FALSE)="","",VLOOKUP($A185,'02.คีย์เทอม1'!$A$10:$GL$59,176,FALSE)))</f>
        <v/>
      </c>
      <c r="AA185" s="1329" t="str">
        <f>IF($A$141&lt;&gt;"ชั้น"&amp;'01.ข้อมูลเบื้องต้น'!$H$2,"",IF(VLOOKUP($A185,'02.คีย์เทอม1'!$A$10:$GL$59,181,FALSE)="","",VLOOKUP($A185,'02.คีย์เทอม1'!$A$10:$GL$59,181,FALSE)))</f>
        <v/>
      </c>
    </row>
    <row r="186" spans="1:27" ht="16.8" customHeight="1">
      <c r="A186" s="1323">
        <v>39</v>
      </c>
      <c r="B186" s="1312" t="str">
        <f>IF('2.ชื่อนักเรียน'!C49="","",'2.ชื่อนักเรียน'!C49)</f>
        <v/>
      </c>
      <c r="C186" s="1313" t="str">
        <f>IF('2.ชื่อนักเรียน'!D49="","",'2.ชื่อนักเรียน'!D49)</f>
        <v/>
      </c>
      <c r="D186" s="1314" t="str">
        <f>IF($A$141&lt;&gt;"ชั้น"&amp;'01.ข้อมูลเบื้องต้น'!$H$2,"",IF(VLOOKUP($A186,'02.คีย์เทอม1'!$A$10:$GL$59,190,FALSE)="","",VLOOKUP($A186,'02.คีย์เทอม1'!$A$10:$GL$59,190,FALSE)))</f>
        <v/>
      </c>
      <c r="E186" s="1327" t="str">
        <f>IF($A$141&lt;&gt;"ชั้น"&amp;'01.ข้อมูลเบื้องต้น'!$H$2,"",IF(VLOOKUP($A186,'02.คีย์เทอม1'!$A$10:$GL$59,194,FALSE)="","",VLOOKUP($A186,'02.คีย์เทอม1'!$A$10:$GL$59,194,FALSE)))</f>
        <v/>
      </c>
      <c r="F186" s="1420" t="str">
        <f>IF($A$141&lt;&gt;"ชั้น"&amp;'01.ข้อมูลเบื้องต้น'!$H$2,"",IF(VLOOKUP($A186,'02.คีย์เทอม1'!$A$10:$GL$59,31,FALSE)="","",VLOOKUP($A186,'02.คีย์เทอม1'!$A$10:$GL$59,31,FALSE)))</f>
        <v/>
      </c>
      <c r="G186" s="1326" t="str">
        <f>IF($A$141&lt;&gt;"ชั้น"&amp;'01.ข้อมูลเบื้องต้น'!$H$2,"",IF(VLOOKUP($A186,'02.คีย์เทอม1'!$A$10:$GL$59,61,FALSE)="","",VLOOKUP($A186,'02.คีย์เทอม1'!$A$10:$GL$59,61,FALSE)))</f>
        <v/>
      </c>
      <c r="H186" s="1327" t="str">
        <f>IF($A$141&lt;&gt;"ชั้น"&amp;'01.ข้อมูลเบื้องต้น'!$H$2,"",IF(VLOOKUP($A186,'02.คีย์เทอม1'!$A$10:$GL$59,66,FALSE)="","",VLOOKUP($A186,'02.คีย์เทอม1'!$A$10:$GL$59,66,FALSE)))</f>
        <v/>
      </c>
      <c r="I186" s="1327" t="str">
        <f>IF($A$141&lt;&gt;"ชั้น"&amp;'01.ข้อมูลเบื้องต้น'!$H$2,"",IF(VLOOKUP($A186,'02.คีย์เทอม1'!$A$10:$GL$59,71,FALSE)="","",VLOOKUP($A186,'02.คีย์เทอม1'!$A$10:$GL$59,71,FALSE)))</f>
        <v/>
      </c>
      <c r="J186" s="1327" t="str">
        <f>IF($A$141&lt;&gt;"ชั้น"&amp;'01.ข้อมูลเบื้องต้น'!$H$2,"",IF(VLOOKUP($A186,'02.คีย์เทอม1'!$A$10:$GL$59,76,FALSE)="","",VLOOKUP($A186,'02.คีย์เทอม1'!$A$10:$GL$59,76,FALSE)))</f>
        <v/>
      </c>
      <c r="K186" s="1327" t="str">
        <f>IF($A$141&lt;&gt;"ชั้น"&amp;'01.ข้อมูลเบื้องต้น'!$H$2,"",IF(VLOOKUP($A186,'02.คีย์เทอม1'!$A$10:$GL$59,81,FALSE)="","",VLOOKUP($A186,'02.คีย์เทอม1'!$A$10:$GL$59,81,FALSE)))</f>
        <v/>
      </c>
      <c r="L186" s="1328" t="str">
        <f>IF($A$141&lt;&gt;"ชั้น"&amp;'01.ข้อมูลเบื้องต้น'!$H$2,"",IF(VLOOKUP($A186,'02.คีย์เทอม1'!$A$10:$GT$59,202,FALSE)="","",VLOOKUP($A186,'02.คีย์เทอม1'!$A$10:$GT$59,202,FALSE)))</f>
        <v/>
      </c>
      <c r="M186" s="1326" t="str">
        <f>IF($A$141&lt;&gt;"ชั้น"&amp;'01.ข้อมูลเบื้องต้น'!$H$2,"",IF(VLOOKUP($A186,'02.คีย์เทอม1'!$A$10:$GL$59,111,FALSE)="","",VLOOKUP($A186,'02.คีย์เทอม1'!$A$10:$GL$59,111,FALSE)))</f>
        <v/>
      </c>
      <c r="N186" s="1327" t="str">
        <f>IF($A$141&lt;&gt;"ชั้น"&amp;'01.ข้อมูลเบื้องต้น'!$H$2,"",IF(VLOOKUP($A186,'02.คีย์เทอม1'!$A$10:$GL$59,116,FALSE)="","",VLOOKUP($A186,'02.คีย์เทอม1'!$A$10:$GL$59,116,FALSE)))</f>
        <v/>
      </c>
      <c r="O186" s="1327" t="str">
        <f>IF($A$141&lt;&gt;"ชั้น"&amp;'01.ข้อมูลเบื้องต้น'!$H$2,"",IF(VLOOKUP($A186,'02.คีย์เทอม1'!$A$10:$GL$59,121,FALSE)="","",VLOOKUP($A186,'02.คีย์เทอม1'!$A$10:$GL$59,121,FALSE)))</f>
        <v/>
      </c>
      <c r="P186" s="1327" t="str">
        <f>IF($A$141&lt;&gt;"ชั้น"&amp;'01.ข้อมูลเบื้องต้น'!$H$2,"",IF(VLOOKUP($A186,'02.คีย์เทอม1'!$A$10:$GL$59,126,FALSE)="","",VLOOKUP($A186,'02.คีย์เทอม1'!$A$10:$GL$59,126,FALSE)))</f>
        <v/>
      </c>
      <c r="Q186" s="1327" t="str">
        <f>IF($A$141&lt;&gt;"ชั้น"&amp;'01.ข้อมูลเบื้องต้น'!$H$2,"",IF(VLOOKUP($A186,'02.คีย์เทอม1'!$A$10:$GL$59,131,FALSE)="","",VLOOKUP($A186,'02.คีย์เทอม1'!$A$10:$GL$59,131,FALSE)))</f>
        <v/>
      </c>
      <c r="R186" s="1327" t="str">
        <f>IF($A$141&lt;&gt;"ชั้น"&amp;'01.ข้อมูลเบื้องต้น'!$H$2,"",IF(VLOOKUP($A186,'02.คีย์เทอม1'!$A$10:$GL$59,136,FALSE)="","",VLOOKUP($A186,'02.คีย์เทอม1'!$A$10:$GL$59,136,FALSE)))</f>
        <v/>
      </c>
      <c r="S186" s="1327" t="str">
        <f>IF($A$141&lt;&gt;"ชั้น"&amp;'01.ข้อมูลเบื้องต้น'!$H$2,"",IF(VLOOKUP($A186,'02.คีย์เทอม1'!$A$10:$GL$59,141,FALSE)="","",VLOOKUP($A186,'02.คีย์เทอม1'!$A$10:$GL$59,141,FALSE)))</f>
        <v/>
      </c>
      <c r="T186" s="1327" t="str">
        <f>IF($A$141&lt;&gt;"ชั้น"&amp;'01.ข้อมูลเบื้องต้น'!$H$2,"",IF(VLOOKUP($A186,'02.คีย์เทอม1'!$A$10:$GL$59,146,FALSE)="","",VLOOKUP($A186,'02.คีย์เทอม1'!$A$10:$GL$59,146,FALSE)))</f>
        <v/>
      </c>
      <c r="U186" s="1327" t="str">
        <f>IF($A$141&lt;&gt;"ชั้น"&amp;'01.ข้อมูลเบื้องต้น'!$H$2,"",IF(VLOOKUP($A186,'02.คีย์เทอม1'!$A$10:$GL$59,151,FALSE)="","",VLOOKUP($A186,'02.คีย์เทอม1'!$A$10:$GL$59,151,FALSE)))</f>
        <v/>
      </c>
      <c r="V186" s="1327" t="str">
        <f>IF($A$141&lt;&gt;"ชั้น"&amp;'01.ข้อมูลเบื้องต้น'!$H$2,"",IF(VLOOKUP($A186,'02.คีย์เทอม1'!$A$10:$GL$59,156,FALSE)="","",VLOOKUP($A186,'02.คีย์เทอม1'!$A$10:$GL$59,156,FALSE)))</f>
        <v/>
      </c>
      <c r="W186" s="1327" t="str">
        <f>IF($A$141&lt;&gt;"ชั้น"&amp;'01.ข้อมูลเบื้องต้น'!$H$2,"",IF(VLOOKUP($A186,'02.คีย์เทอม1'!$A$10:$GL$59,161,FALSE)="","",VLOOKUP($A186,'02.คีย์เทอม1'!$A$10:$GL$59,161,FALSE)))</f>
        <v/>
      </c>
      <c r="X186" s="1327" t="str">
        <f>IF($A$141&lt;&gt;"ชั้น"&amp;'01.ข้อมูลเบื้องต้น'!$H$2,"",IF(VLOOKUP($A186,'02.คีย์เทอม1'!$A$10:$GL$59,166,FALSE)="","",VLOOKUP($A186,'02.คีย์เทอม1'!$A$10:$GL$59,166,FALSE)))</f>
        <v/>
      </c>
      <c r="Y186" s="1327" t="str">
        <f>IF($A$141&lt;&gt;"ชั้น"&amp;'01.ข้อมูลเบื้องต้น'!$H$2,"",IF(VLOOKUP($A186,'02.คีย์เทอม1'!$A$10:$GL$59,171,FALSE)="","",VLOOKUP($A186,'02.คีย์เทอม1'!$A$10:$GL$59,171,FALSE)))</f>
        <v/>
      </c>
      <c r="Z186" s="1327" t="str">
        <f>IF($A$141&lt;&gt;"ชั้น"&amp;'01.ข้อมูลเบื้องต้น'!$H$2,"",IF(VLOOKUP($A186,'02.คีย์เทอม1'!$A$10:$GL$59,176,FALSE)="","",VLOOKUP($A186,'02.คีย์เทอม1'!$A$10:$GL$59,176,FALSE)))</f>
        <v/>
      </c>
      <c r="AA186" s="1329" t="str">
        <f>IF($A$141&lt;&gt;"ชั้น"&amp;'01.ข้อมูลเบื้องต้น'!$H$2,"",IF(VLOOKUP($A186,'02.คีย์เทอม1'!$A$10:$GL$59,181,FALSE)="","",VLOOKUP($A186,'02.คีย์เทอม1'!$A$10:$GL$59,181,FALSE)))</f>
        <v/>
      </c>
    </row>
    <row r="187" spans="1:27" ht="16.8" customHeight="1">
      <c r="A187" s="1323">
        <v>40</v>
      </c>
      <c r="B187" s="1312" t="str">
        <f>IF('2.ชื่อนักเรียน'!C50="","",'2.ชื่อนักเรียน'!C50)</f>
        <v/>
      </c>
      <c r="C187" s="1313" t="str">
        <f>IF('2.ชื่อนักเรียน'!D50="","",'2.ชื่อนักเรียน'!D50)</f>
        <v/>
      </c>
      <c r="D187" s="1314" t="str">
        <f>IF($A$141&lt;&gt;"ชั้น"&amp;'01.ข้อมูลเบื้องต้น'!$H$2,"",IF(VLOOKUP($A187,'02.คีย์เทอม1'!$A$10:$GL$59,190,FALSE)="","",VLOOKUP($A187,'02.คีย์เทอม1'!$A$10:$GL$59,190,FALSE)))</f>
        <v/>
      </c>
      <c r="E187" s="1333" t="str">
        <f>IF($A$141&lt;&gt;"ชั้น"&amp;'01.ข้อมูลเบื้องต้น'!$H$2,"",IF(VLOOKUP($A187,'02.คีย์เทอม1'!$A$10:$GL$59,194,FALSE)="","",VLOOKUP($A187,'02.คีย์เทอม1'!$A$10:$GL$59,194,FALSE)))</f>
        <v/>
      </c>
      <c r="F187" s="1423" t="str">
        <f>IF($A$141&lt;&gt;"ชั้น"&amp;'01.ข้อมูลเบื้องต้น'!$H$2,"",IF(VLOOKUP($A187,'02.คีย์เทอม1'!$A$10:$GL$59,31,FALSE)="","",VLOOKUP($A187,'02.คีย์เทอม1'!$A$10:$GL$59,31,FALSE)))</f>
        <v/>
      </c>
      <c r="G187" s="1332" t="str">
        <f>IF($A$141&lt;&gt;"ชั้น"&amp;'01.ข้อมูลเบื้องต้น'!$H$2,"",IF(VLOOKUP($A187,'02.คีย์เทอม1'!$A$10:$GL$59,61,FALSE)="","",VLOOKUP($A187,'02.คีย์เทอม1'!$A$10:$GL$59,61,FALSE)))</f>
        <v/>
      </c>
      <c r="H187" s="1333" t="str">
        <f>IF($A$141&lt;&gt;"ชั้น"&amp;'01.ข้อมูลเบื้องต้น'!$H$2,"",IF(VLOOKUP($A187,'02.คีย์เทอม1'!$A$10:$GL$59,66,FALSE)="","",VLOOKUP($A187,'02.คีย์เทอม1'!$A$10:$GL$59,66,FALSE)))</f>
        <v/>
      </c>
      <c r="I187" s="1333" t="str">
        <f>IF($A$141&lt;&gt;"ชั้น"&amp;'01.ข้อมูลเบื้องต้น'!$H$2,"",IF(VLOOKUP($A187,'02.คีย์เทอม1'!$A$10:$GL$59,71,FALSE)="","",VLOOKUP($A187,'02.คีย์เทอม1'!$A$10:$GL$59,71,FALSE)))</f>
        <v/>
      </c>
      <c r="J187" s="1333" t="str">
        <f>IF($A$141&lt;&gt;"ชั้น"&amp;'01.ข้อมูลเบื้องต้น'!$H$2,"",IF(VLOOKUP($A187,'02.คีย์เทอม1'!$A$10:$GL$59,76,FALSE)="","",VLOOKUP($A187,'02.คีย์เทอม1'!$A$10:$GL$59,76,FALSE)))</f>
        <v/>
      </c>
      <c r="K187" s="1333" t="str">
        <f>IF($A$141&lt;&gt;"ชั้น"&amp;'01.ข้อมูลเบื้องต้น'!$H$2,"",IF(VLOOKUP($A187,'02.คีย์เทอม1'!$A$10:$GL$59,81,FALSE)="","",VLOOKUP($A187,'02.คีย์เทอม1'!$A$10:$GL$59,81,FALSE)))</f>
        <v/>
      </c>
      <c r="L187" s="1334" t="str">
        <f>IF($A$141&lt;&gt;"ชั้น"&amp;'01.ข้อมูลเบื้องต้น'!$H$2,"",IF(VLOOKUP($A187,'02.คีย์เทอม1'!$A$10:$GT$59,202,FALSE)="","",VLOOKUP($A187,'02.คีย์เทอม1'!$A$10:$GT$59,202,FALSE)))</f>
        <v/>
      </c>
      <c r="M187" s="1332" t="str">
        <f>IF($A$141&lt;&gt;"ชั้น"&amp;'01.ข้อมูลเบื้องต้น'!$H$2,"",IF(VLOOKUP($A187,'02.คีย์เทอม1'!$A$10:$GL$59,111,FALSE)="","",VLOOKUP($A187,'02.คีย์เทอม1'!$A$10:$GL$59,111,FALSE)))</f>
        <v/>
      </c>
      <c r="N187" s="1333" t="str">
        <f>IF($A$141&lt;&gt;"ชั้น"&amp;'01.ข้อมูลเบื้องต้น'!$H$2,"",IF(VLOOKUP($A187,'02.คีย์เทอม1'!$A$10:$GL$59,116,FALSE)="","",VLOOKUP($A187,'02.คีย์เทอม1'!$A$10:$GL$59,116,FALSE)))</f>
        <v/>
      </c>
      <c r="O187" s="1333" t="str">
        <f>IF($A$141&lt;&gt;"ชั้น"&amp;'01.ข้อมูลเบื้องต้น'!$H$2,"",IF(VLOOKUP($A187,'02.คีย์เทอม1'!$A$10:$GL$59,121,FALSE)="","",VLOOKUP($A187,'02.คีย์เทอม1'!$A$10:$GL$59,121,FALSE)))</f>
        <v/>
      </c>
      <c r="P187" s="1333" t="str">
        <f>IF($A$141&lt;&gt;"ชั้น"&amp;'01.ข้อมูลเบื้องต้น'!$H$2,"",IF(VLOOKUP($A187,'02.คีย์เทอม1'!$A$10:$GL$59,126,FALSE)="","",VLOOKUP($A187,'02.คีย์เทอม1'!$A$10:$GL$59,126,FALSE)))</f>
        <v/>
      </c>
      <c r="Q187" s="1333" t="str">
        <f>IF($A$141&lt;&gt;"ชั้น"&amp;'01.ข้อมูลเบื้องต้น'!$H$2,"",IF(VLOOKUP($A187,'02.คีย์เทอม1'!$A$10:$GL$59,131,FALSE)="","",VLOOKUP($A187,'02.คีย์เทอม1'!$A$10:$GL$59,131,FALSE)))</f>
        <v/>
      </c>
      <c r="R187" s="1333" t="str">
        <f>IF($A$141&lt;&gt;"ชั้น"&amp;'01.ข้อมูลเบื้องต้น'!$H$2,"",IF(VLOOKUP($A187,'02.คีย์เทอม1'!$A$10:$GL$59,136,FALSE)="","",VLOOKUP($A187,'02.คีย์เทอม1'!$A$10:$GL$59,136,FALSE)))</f>
        <v/>
      </c>
      <c r="S187" s="1333" t="str">
        <f>IF($A$141&lt;&gt;"ชั้น"&amp;'01.ข้อมูลเบื้องต้น'!$H$2,"",IF(VLOOKUP($A187,'02.คีย์เทอม1'!$A$10:$GL$59,141,FALSE)="","",VLOOKUP($A187,'02.คีย์เทอม1'!$A$10:$GL$59,141,FALSE)))</f>
        <v/>
      </c>
      <c r="T187" s="1333" t="str">
        <f>IF($A$141&lt;&gt;"ชั้น"&amp;'01.ข้อมูลเบื้องต้น'!$H$2,"",IF(VLOOKUP($A187,'02.คีย์เทอม1'!$A$10:$GL$59,146,FALSE)="","",VLOOKUP($A187,'02.คีย์เทอม1'!$A$10:$GL$59,146,FALSE)))</f>
        <v/>
      </c>
      <c r="U187" s="1333" t="str">
        <f>IF($A$141&lt;&gt;"ชั้น"&amp;'01.ข้อมูลเบื้องต้น'!$H$2,"",IF(VLOOKUP($A187,'02.คีย์เทอม1'!$A$10:$GL$59,151,FALSE)="","",VLOOKUP($A187,'02.คีย์เทอม1'!$A$10:$GL$59,151,FALSE)))</f>
        <v/>
      </c>
      <c r="V187" s="1333" t="str">
        <f>IF($A$141&lt;&gt;"ชั้น"&amp;'01.ข้อมูลเบื้องต้น'!$H$2,"",IF(VLOOKUP($A187,'02.คีย์เทอม1'!$A$10:$GL$59,156,FALSE)="","",VLOOKUP($A187,'02.คีย์เทอม1'!$A$10:$GL$59,156,FALSE)))</f>
        <v/>
      </c>
      <c r="W187" s="1333" t="str">
        <f>IF($A$141&lt;&gt;"ชั้น"&amp;'01.ข้อมูลเบื้องต้น'!$H$2,"",IF(VLOOKUP($A187,'02.คีย์เทอม1'!$A$10:$GL$59,161,FALSE)="","",VLOOKUP($A187,'02.คีย์เทอม1'!$A$10:$GL$59,161,FALSE)))</f>
        <v/>
      </c>
      <c r="X187" s="1333" t="str">
        <f>IF($A$141&lt;&gt;"ชั้น"&amp;'01.ข้อมูลเบื้องต้น'!$H$2,"",IF(VLOOKUP($A187,'02.คีย์เทอม1'!$A$10:$GL$59,166,FALSE)="","",VLOOKUP($A187,'02.คีย์เทอม1'!$A$10:$GL$59,166,FALSE)))</f>
        <v/>
      </c>
      <c r="Y187" s="1333" t="str">
        <f>IF($A$141&lt;&gt;"ชั้น"&amp;'01.ข้อมูลเบื้องต้น'!$H$2,"",IF(VLOOKUP($A187,'02.คีย์เทอม1'!$A$10:$GL$59,171,FALSE)="","",VLOOKUP($A187,'02.คีย์เทอม1'!$A$10:$GL$59,171,FALSE)))</f>
        <v/>
      </c>
      <c r="Z187" s="1333" t="str">
        <f>IF($A$141&lt;&gt;"ชั้น"&amp;'01.ข้อมูลเบื้องต้น'!$H$2,"",IF(VLOOKUP($A187,'02.คีย์เทอม1'!$A$10:$GL$59,176,FALSE)="","",VLOOKUP($A187,'02.คีย์เทอม1'!$A$10:$GL$59,176,FALSE)))</f>
        <v/>
      </c>
      <c r="AA187" s="1335" t="str">
        <f>IF($A$141&lt;&gt;"ชั้น"&amp;'01.ข้อมูลเบื้องต้น'!$H$2,"",IF(VLOOKUP($A187,'02.คีย์เทอม1'!$A$10:$GL$59,181,FALSE)="","",VLOOKUP($A187,'02.คีย์เทอม1'!$A$10:$GL$59,181,FALSE)))</f>
        <v/>
      </c>
    </row>
    <row r="188" spans="1:27" ht="16.8" customHeight="1">
      <c r="A188" s="1323">
        <v>41</v>
      </c>
      <c r="B188" s="1312" t="str">
        <f>IF('2.ชื่อนักเรียน'!C51="","",'2.ชื่อนักเรียน'!C51)</f>
        <v/>
      </c>
      <c r="C188" s="1313" t="str">
        <f>IF('2.ชื่อนักเรียน'!D51="","",'2.ชื่อนักเรียน'!D51)</f>
        <v/>
      </c>
      <c r="D188" s="1314" t="str">
        <f>IF($A$141&lt;&gt;"ชั้น"&amp;'01.ข้อมูลเบื้องต้น'!$H$2,"",IF(VLOOKUP($A188,'02.คีย์เทอม1'!$A$10:$GL$59,190,FALSE)="","",VLOOKUP($A188,'02.คีย์เทอม1'!$A$10:$GL$59,190,FALSE)))</f>
        <v/>
      </c>
      <c r="E188" s="1333" t="str">
        <f>IF($A$141&lt;&gt;"ชั้น"&amp;'01.ข้อมูลเบื้องต้น'!$H$2,"",IF(VLOOKUP($A188,'02.คีย์เทอม1'!$A$10:$GL$59,194,FALSE)="","",VLOOKUP($A188,'02.คีย์เทอม1'!$A$10:$GL$59,194,FALSE)))</f>
        <v/>
      </c>
      <c r="F188" s="1423" t="str">
        <f>IF($A$141&lt;&gt;"ชั้น"&amp;'01.ข้อมูลเบื้องต้น'!$H$2,"",IF(VLOOKUP($A188,'02.คีย์เทอม1'!$A$10:$GL$59,31,FALSE)="","",VLOOKUP($A188,'02.คีย์เทอม1'!$A$10:$GL$59,31,FALSE)))</f>
        <v/>
      </c>
      <c r="G188" s="1332" t="str">
        <f>IF($A$141&lt;&gt;"ชั้น"&amp;'01.ข้อมูลเบื้องต้น'!$H$2,"",IF(VLOOKUP($A188,'02.คีย์เทอม1'!$A$10:$GL$59,61,FALSE)="","",VLOOKUP($A188,'02.คีย์เทอม1'!$A$10:$GL$59,61,FALSE)))</f>
        <v/>
      </c>
      <c r="H188" s="1333" t="str">
        <f>IF($A$141&lt;&gt;"ชั้น"&amp;'01.ข้อมูลเบื้องต้น'!$H$2,"",IF(VLOOKUP($A188,'02.คีย์เทอม1'!$A$10:$GL$59,66,FALSE)="","",VLOOKUP($A188,'02.คีย์เทอม1'!$A$10:$GL$59,66,FALSE)))</f>
        <v/>
      </c>
      <c r="I188" s="1333" t="str">
        <f>IF($A$141&lt;&gt;"ชั้น"&amp;'01.ข้อมูลเบื้องต้น'!$H$2,"",IF(VLOOKUP($A188,'02.คีย์เทอม1'!$A$10:$GL$59,71,FALSE)="","",VLOOKUP($A188,'02.คีย์เทอม1'!$A$10:$GL$59,71,FALSE)))</f>
        <v/>
      </c>
      <c r="J188" s="1333" t="str">
        <f>IF($A$141&lt;&gt;"ชั้น"&amp;'01.ข้อมูลเบื้องต้น'!$H$2,"",IF(VLOOKUP($A188,'02.คีย์เทอม1'!$A$10:$GL$59,76,FALSE)="","",VLOOKUP($A188,'02.คีย์เทอม1'!$A$10:$GL$59,76,FALSE)))</f>
        <v/>
      </c>
      <c r="K188" s="1333" t="str">
        <f>IF($A$141&lt;&gt;"ชั้น"&amp;'01.ข้อมูลเบื้องต้น'!$H$2,"",IF(VLOOKUP($A188,'02.คีย์เทอม1'!$A$10:$GL$59,81,FALSE)="","",VLOOKUP($A188,'02.คีย์เทอม1'!$A$10:$GL$59,81,FALSE)))</f>
        <v/>
      </c>
      <c r="L188" s="1334" t="str">
        <f>IF($A$141&lt;&gt;"ชั้น"&amp;'01.ข้อมูลเบื้องต้น'!$H$2,"",IF(VLOOKUP($A188,'02.คีย์เทอม1'!$A$10:$GT$59,202,FALSE)="","",VLOOKUP($A188,'02.คีย์เทอม1'!$A$10:$GT$59,202,FALSE)))</f>
        <v/>
      </c>
      <c r="M188" s="1332" t="str">
        <f>IF($A$141&lt;&gt;"ชั้น"&amp;'01.ข้อมูลเบื้องต้น'!$H$2,"",IF(VLOOKUP($A188,'02.คีย์เทอม1'!$A$10:$GL$59,111,FALSE)="","",VLOOKUP($A188,'02.คีย์เทอม1'!$A$10:$GL$59,111,FALSE)))</f>
        <v/>
      </c>
      <c r="N188" s="1333" t="str">
        <f>IF($A$141&lt;&gt;"ชั้น"&amp;'01.ข้อมูลเบื้องต้น'!$H$2,"",IF(VLOOKUP($A188,'02.คีย์เทอม1'!$A$10:$GL$59,116,FALSE)="","",VLOOKUP($A188,'02.คีย์เทอม1'!$A$10:$GL$59,116,FALSE)))</f>
        <v/>
      </c>
      <c r="O188" s="1333" t="str">
        <f>IF($A$141&lt;&gt;"ชั้น"&amp;'01.ข้อมูลเบื้องต้น'!$H$2,"",IF(VLOOKUP($A188,'02.คีย์เทอม1'!$A$10:$GL$59,121,FALSE)="","",VLOOKUP($A188,'02.คีย์เทอม1'!$A$10:$GL$59,121,FALSE)))</f>
        <v/>
      </c>
      <c r="P188" s="1333" t="str">
        <f>IF($A$141&lt;&gt;"ชั้น"&amp;'01.ข้อมูลเบื้องต้น'!$H$2,"",IF(VLOOKUP($A188,'02.คีย์เทอม1'!$A$10:$GL$59,126,FALSE)="","",VLOOKUP($A188,'02.คีย์เทอม1'!$A$10:$GL$59,126,FALSE)))</f>
        <v/>
      </c>
      <c r="Q188" s="1333" t="str">
        <f>IF($A$141&lt;&gt;"ชั้น"&amp;'01.ข้อมูลเบื้องต้น'!$H$2,"",IF(VLOOKUP($A188,'02.คีย์เทอม1'!$A$10:$GL$59,131,FALSE)="","",VLOOKUP($A188,'02.คีย์เทอม1'!$A$10:$GL$59,131,FALSE)))</f>
        <v/>
      </c>
      <c r="R188" s="1333" t="str">
        <f>IF($A$141&lt;&gt;"ชั้น"&amp;'01.ข้อมูลเบื้องต้น'!$H$2,"",IF(VLOOKUP($A188,'02.คีย์เทอม1'!$A$10:$GL$59,136,FALSE)="","",VLOOKUP($A188,'02.คีย์เทอม1'!$A$10:$GL$59,136,FALSE)))</f>
        <v/>
      </c>
      <c r="S188" s="1333" t="str">
        <f>IF($A$141&lt;&gt;"ชั้น"&amp;'01.ข้อมูลเบื้องต้น'!$H$2,"",IF(VLOOKUP($A188,'02.คีย์เทอม1'!$A$10:$GL$59,141,FALSE)="","",VLOOKUP($A188,'02.คีย์เทอม1'!$A$10:$GL$59,141,FALSE)))</f>
        <v/>
      </c>
      <c r="T188" s="1333" t="str">
        <f>IF($A$141&lt;&gt;"ชั้น"&amp;'01.ข้อมูลเบื้องต้น'!$H$2,"",IF(VLOOKUP($A188,'02.คีย์เทอม1'!$A$10:$GL$59,146,FALSE)="","",VLOOKUP($A188,'02.คีย์เทอม1'!$A$10:$GL$59,146,FALSE)))</f>
        <v/>
      </c>
      <c r="U188" s="1333" t="str">
        <f>IF($A$141&lt;&gt;"ชั้น"&amp;'01.ข้อมูลเบื้องต้น'!$H$2,"",IF(VLOOKUP($A188,'02.คีย์เทอม1'!$A$10:$GL$59,151,FALSE)="","",VLOOKUP($A188,'02.คีย์เทอม1'!$A$10:$GL$59,151,FALSE)))</f>
        <v/>
      </c>
      <c r="V188" s="1333" t="str">
        <f>IF($A$141&lt;&gt;"ชั้น"&amp;'01.ข้อมูลเบื้องต้น'!$H$2,"",IF(VLOOKUP($A188,'02.คีย์เทอม1'!$A$10:$GL$59,156,FALSE)="","",VLOOKUP($A188,'02.คีย์เทอม1'!$A$10:$GL$59,156,FALSE)))</f>
        <v/>
      </c>
      <c r="W188" s="1333" t="str">
        <f>IF($A$141&lt;&gt;"ชั้น"&amp;'01.ข้อมูลเบื้องต้น'!$H$2,"",IF(VLOOKUP($A188,'02.คีย์เทอม1'!$A$10:$GL$59,161,FALSE)="","",VLOOKUP($A188,'02.คีย์เทอม1'!$A$10:$GL$59,161,FALSE)))</f>
        <v/>
      </c>
      <c r="X188" s="1333" t="str">
        <f>IF($A$141&lt;&gt;"ชั้น"&amp;'01.ข้อมูลเบื้องต้น'!$H$2,"",IF(VLOOKUP($A188,'02.คีย์เทอม1'!$A$10:$GL$59,166,FALSE)="","",VLOOKUP($A188,'02.คีย์เทอม1'!$A$10:$GL$59,166,FALSE)))</f>
        <v/>
      </c>
      <c r="Y188" s="1333" t="str">
        <f>IF($A$141&lt;&gt;"ชั้น"&amp;'01.ข้อมูลเบื้องต้น'!$H$2,"",IF(VLOOKUP($A188,'02.คีย์เทอม1'!$A$10:$GL$59,171,FALSE)="","",VLOOKUP($A188,'02.คีย์เทอม1'!$A$10:$GL$59,171,FALSE)))</f>
        <v/>
      </c>
      <c r="Z188" s="1333" t="str">
        <f>IF($A$141&lt;&gt;"ชั้น"&amp;'01.ข้อมูลเบื้องต้น'!$H$2,"",IF(VLOOKUP($A188,'02.คีย์เทอม1'!$A$10:$GL$59,176,FALSE)="","",VLOOKUP($A188,'02.คีย์เทอม1'!$A$10:$GL$59,176,FALSE)))</f>
        <v/>
      </c>
      <c r="AA188" s="1335" t="str">
        <f>IF($A$141&lt;&gt;"ชั้น"&amp;'01.ข้อมูลเบื้องต้น'!$H$2,"",IF(VLOOKUP($A188,'02.คีย์เทอม1'!$A$10:$GL$59,181,FALSE)="","",VLOOKUP($A188,'02.คีย์เทอม1'!$A$10:$GL$59,181,FALSE)))</f>
        <v/>
      </c>
    </row>
    <row r="189" spans="1:27" ht="16.8" customHeight="1">
      <c r="A189" s="1323">
        <v>42</v>
      </c>
      <c r="B189" s="1312" t="str">
        <f>IF('2.ชื่อนักเรียน'!C52="","",'2.ชื่อนักเรียน'!C52)</f>
        <v/>
      </c>
      <c r="C189" s="1313" t="str">
        <f>IF('2.ชื่อนักเรียน'!D52="","",'2.ชื่อนักเรียน'!D52)</f>
        <v/>
      </c>
      <c r="D189" s="1314" t="str">
        <f>IF($A$141&lt;&gt;"ชั้น"&amp;'01.ข้อมูลเบื้องต้น'!$H$2,"",IF(VLOOKUP($A189,'02.คีย์เทอม1'!$A$10:$GL$59,190,FALSE)="","",VLOOKUP($A189,'02.คีย์เทอม1'!$A$10:$GL$59,190,FALSE)))</f>
        <v/>
      </c>
      <c r="E189" s="1333" t="str">
        <f>IF($A$141&lt;&gt;"ชั้น"&amp;'01.ข้อมูลเบื้องต้น'!$H$2,"",IF(VLOOKUP($A189,'02.คีย์เทอม1'!$A$10:$GL$59,194,FALSE)="","",VLOOKUP($A189,'02.คีย์เทอม1'!$A$10:$GL$59,194,FALSE)))</f>
        <v/>
      </c>
      <c r="F189" s="1423" t="str">
        <f>IF($A$141&lt;&gt;"ชั้น"&amp;'01.ข้อมูลเบื้องต้น'!$H$2,"",IF(VLOOKUP($A189,'02.คีย์เทอม1'!$A$10:$GL$59,31,FALSE)="","",VLOOKUP($A189,'02.คีย์เทอม1'!$A$10:$GL$59,31,FALSE)))</f>
        <v/>
      </c>
      <c r="G189" s="1332" t="str">
        <f>IF($A$141&lt;&gt;"ชั้น"&amp;'01.ข้อมูลเบื้องต้น'!$H$2,"",IF(VLOOKUP($A189,'02.คีย์เทอม1'!$A$10:$GL$59,61,FALSE)="","",VLOOKUP($A189,'02.คีย์เทอม1'!$A$10:$GL$59,61,FALSE)))</f>
        <v/>
      </c>
      <c r="H189" s="1333" t="str">
        <f>IF($A$141&lt;&gt;"ชั้น"&amp;'01.ข้อมูลเบื้องต้น'!$H$2,"",IF(VLOOKUP($A189,'02.คีย์เทอม1'!$A$10:$GL$59,66,FALSE)="","",VLOOKUP($A189,'02.คีย์เทอม1'!$A$10:$GL$59,66,FALSE)))</f>
        <v/>
      </c>
      <c r="I189" s="1333" t="str">
        <f>IF($A$141&lt;&gt;"ชั้น"&amp;'01.ข้อมูลเบื้องต้น'!$H$2,"",IF(VLOOKUP($A189,'02.คีย์เทอม1'!$A$10:$GL$59,71,FALSE)="","",VLOOKUP($A189,'02.คีย์เทอม1'!$A$10:$GL$59,71,FALSE)))</f>
        <v/>
      </c>
      <c r="J189" s="1333" t="str">
        <f>IF($A$141&lt;&gt;"ชั้น"&amp;'01.ข้อมูลเบื้องต้น'!$H$2,"",IF(VLOOKUP($A189,'02.คีย์เทอม1'!$A$10:$GL$59,76,FALSE)="","",VLOOKUP($A189,'02.คีย์เทอม1'!$A$10:$GL$59,76,FALSE)))</f>
        <v/>
      </c>
      <c r="K189" s="1333" t="str">
        <f>IF($A$141&lt;&gt;"ชั้น"&amp;'01.ข้อมูลเบื้องต้น'!$H$2,"",IF(VLOOKUP($A189,'02.คีย์เทอม1'!$A$10:$GL$59,81,FALSE)="","",VLOOKUP($A189,'02.คีย์เทอม1'!$A$10:$GL$59,81,FALSE)))</f>
        <v/>
      </c>
      <c r="L189" s="1334" t="str">
        <f>IF($A$141&lt;&gt;"ชั้น"&amp;'01.ข้อมูลเบื้องต้น'!$H$2,"",IF(VLOOKUP($A189,'02.คีย์เทอม1'!$A$10:$GT$59,202,FALSE)="","",VLOOKUP($A189,'02.คีย์เทอม1'!$A$10:$GT$59,202,FALSE)))</f>
        <v/>
      </c>
      <c r="M189" s="1332" t="str">
        <f>IF($A$141&lt;&gt;"ชั้น"&amp;'01.ข้อมูลเบื้องต้น'!$H$2,"",IF(VLOOKUP($A189,'02.คีย์เทอม1'!$A$10:$GL$59,111,FALSE)="","",VLOOKUP($A189,'02.คีย์เทอม1'!$A$10:$GL$59,111,FALSE)))</f>
        <v/>
      </c>
      <c r="N189" s="1333" t="str">
        <f>IF($A$141&lt;&gt;"ชั้น"&amp;'01.ข้อมูลเบื้องต้น'!$H$2,"",IF(VLOOKUP($A189,'02.คีย์เทอม1'!$A$10:$GL$59,116,FALSE)="","",VLOOKUP($A189,'02.คีย์เทอม1'!$A$10:$GL$59,116,FALSE)))</f>
        <v/>
      </c>
      <c r="O189" s="1333" t="str">
        <f>IF($A$141&lt;&gt;"ชั้น"&amp;'01.ข้อมูลเบื้องต้น'!$H$2,"",IF(VLOOKUP($A189,'02.คีย์เทอม1'!$A$10:$GL$59,121,FALSE)="","",VLOOKUP($A189,'02.คีย์เทอม1'!$A$10:$GL$59,121,FALSE)))</f>
        <v/>
      </c>
      <c r="P189" s="1333" t="str">
        <f>IF($A$141&lt;&gt;"ชั้น"&amp;'01.ข้อมูลเบื้องต้น'!$H$2,"",IF(VLOOKUP($A189,'02.คีย์เทอม1'!$A$10:$GL$59,126,FALSE)="","",VLOOKUP($A189,'02.คีย์เทอม1'!$A$10:$GL$59,126,FALSE)))</f>
        <v/>
      </c>
      <c r="Q189" s="1333" t="str">
        <f>IF($A$141&lt;&gt;"ชั้น"&amp;'01.ข้อมูลเบื้องต้น'!$H$2,"",IF(VLOOKUP($A189,'02.คีย์เทอม1'!$A$10:$GL$59,131,FALSE)="","",VLOOKUP($A189,'02.คีย์เทอม1'!$A$10:$GL$59,131,FALSE)))</f>
        <v/>
      </c>
      <c r="R189" s="1333" t="str">
        <f>IF($A$141&lt;&gt;"ชั้น"&amp;'01.ข้อมูลเบื้องต้น'!$H$2,"",IF(VLOOKUP($A189,'02.คีย์เทอม1'!$A$10:$GL$59,136,FALSE)="","",VLOOKUP($A189,'02.คีย์เทอม1'!$A$10:$GL$59,136,FALSE)))</f>
        <v/>
      </c>
      <c r="S189" s="1333" t="str">
        <f>IF($A$141&lt;&gt;"ชั้น"&amp;'01.ข้อมูลเบื้องต้น'!$H$2,"",IF(VLOOKUP($A189,'02.คีย์เทอม1'!$A$10:$GL$59,141,FALSE)="","",VLOOKUP($A189,'02.คีย์เทอม1'!$A$10:$GL$59,141,FALSE)))</f>
        <v/>
      </c>
      <c r="T189" s="1333" t="str">
        <f>IF($A$141&lt;&gt;"ชั้น"&amp;'01.ข้อมูลเบื้องต้น'!$H$2,"",IF(VLOOKUP($A189,'02.คีย์เทอม1'!$A$10:$GL$59,146,FALSE)="","",VLOOKUP($A189,'02.คีย์เทอม1'!$A$10:$GL$59,146,FALSE)))</f>
        <v/>
      </c>
      <c r="U189" s="1333" t="str">
        <f>IF($A$141&lt;&gt;"ชั้น"&amp;'01.ข้อมูลเบื้องต้น'!$H$2,"",IF(VLOOKUP($A189,'02.คีย์เทอม1'!$A$10:$GL$59,151,FALSE)="","",VLOOKUP($A189,'02.คีย์เทอม1'!$A$10:$GL$59,151,FALSE)))</f>
        <v/>
      </c>
      <c r="V189" s="1333" t="str">
        <f>IF($A$141&lt;&gt;"ชั้น"&amp;'01.ข้อมูลเบื้องต้น'!$H$2,"",IF(VLOOKUP($A189,'02.คีย์เทอม1'!$A$10:$GL$59,156,FALSE)="","",VLOOKUP($A189,'02.คีย์เทอม1'!$A$10:$GL$59,156,FALSE)))</f>
        <v/>
      </c>
      <c r="W189" s="1333" t="str">
        <f>IF($A$141&lt;&gt;"ชั้น"&amp;'01.ข้อมูลเบื้องต้น'!$H$2,"",IF(VLOOKUP($A189,'02.คีย์เทอม1'!$A$10:$GL$59,161,FALSE)="","",VLOOKUP($A189,'02.คีย์เทอม1'!$A$10:$GL$59,161,FALSE)))</f>
        <v/>
      </c>
      <c r="X189" s="1333" t="str">
        <f>IF($A$141&lt;&gt;"ชั้น"&amp;'01.ข้อมูลเบื้องต้น'!$H$2,"",IF(VLOOKUP($A189,'02.คีย์เทอม1'!$A$10:$GL$59,166,FALSE)="","",VLOOKUP($A189,'02.คีย์เทอม1'!$A$10:$GL$59,166,FALSE)))</f>
        <v/>
      </c>
      <c r="Y189" s="1333" t="str">
        <f>IF($A$141&lt;&gt;"ชั้น"&amp;'01.ข้อมูลเบื้องต้น'!$H$2,"",IF(VLOOKUP($A189,'02.คีย์เทอม1'!$A$10:$GL$59,171,FALSE)="","",VLOOKUP($A189,'02.คีย์เทอม1'!$A$10:$GL$59,171,FALSE)))</f>
        <v/>
      </c>
      <c r="Z189" s="1333" t="str">
        <f>IF($A$141&lt;&gt;"ชั้น"&amp;'01.ข้อมูลเบื้องต้น'!$H$2,"",IF(VLOOKUP($A189,'02.คีย์เทอม1'!$A$10:$GL$59,176,FALSE)="","",VLOOKUP($A189,'02.คีย์เทอม1'!$A$10:$GL$59,176,FALSE)))</f>
        <v/>
      </c>
      <c r="AA189" s="1335" t="str">
        <f>IF($A$141&lt;&gt;"ชั้น"&amp;'01.ข้อมูลเบื้องต้น'!$H$2,"",IF(VLOOKUP($A189,'02.คีย์เทอม1'!$A$10:$GL$59,181,FALSE)="","",VLOOKUP($A189,'02.คีย์เทอม1'!$A$10:$GL$59,181,FALSE)))</f>
        <v/>
      </c>
    </row>
    <row r="190" spans="1:27" ht="16.8" customHeight="1">
      <c r="A190" s="1323">
        <v>43</v>
      </c>
      <c r="B190" s="1312" t="str">
        <f>IF('2.ชื่อนักเรียน'!C53="","",'2.ชื่อนักเรียน'!C53)</f>
        <v/>
      </c>
      <c r="C190" s="1313" t="str">
        <f>IF('2.ชื่อนักเรียน'!D53="","",'2.ชื่อนักเรียน'!D53)</f>
        <v/>
      </c>
      <c r="D190" s="1314" t="str">
        <f>IF($A$141&lt;&gt;"ชั้น"&amp;'01.ข้อมูลเบื้องต้น'!$H$2,"",IF(VLOOKUP($A190,'02.คีย์เทอม1'!$A$10:$GL$59,190,FALSE)="","",VLOOKUP($A190,'02.คีย์เทอม1'!$A$10:$GL$59,190,FALSE)))</f>
        <v/>
      </c>
      <c r="E190" s="1333" t="str">
        <f>IF($A$141&lt;&gt;"ชั้น"&amp;'01.ข้อมูลเบื้องต้น'!$H$2,"",IF(VLOOKUP($A190,'02.คีย์เทอม1'!$A$10:$GL$59,194,FALSE)="","",VLOOKUP($A190,'02.คีย์เทอม1'!$A$10:$GL$59,194,FALSE)))</f>
        <v/>
      </c>
      <c r="F190" s="1423" t="str">
        <f>IF($A$141&lt;&gt;"ชั้น"&amp;'01.ข้อมูลเบื้องต้น'!$H$2,"",IF(VLOOKUP($A190,'02.คีย์เทอม1'!$A$10:$GL$59,31,FALSE)="","",VLOOKUP($A190,'02.คีย์เทอม1'!$A$10:$GL$59,31,FALSE)))</f>
        <v/>
      </c>
      <c r="G190" s="1332" t="str">
        <f>IF($A$141&lt;&gt;"ชั้น"&amp;'01.ข้อมูลเบื้องต้น'!$H$2,"",IF(VLOOKUP($A190,'02.คีย์เทอม1'!$A$10:$GL$59,61,FALSE)="","",VLOOKUP($A190,'02.คีย์เทอม1'!$A$10:$GL$59,61,FALSE)))</f>
        <v/>
      </c>
      <c r="H190" s="1333" t="str">
        <f>IF($A$141&lt;&gt;"ชั้น"&amp;'01.ข้อมูลเบื้องต้น'!$H$2,"",IF(VLOOKUP($A190,'02.คีย์เทอม1'!$A$10:$GL$59,66,FALSE)="","",VLOOKUP($A190,'02.คีย์เทอม1'!$A$10:$GL$59,66,FALSE)))</f>
        <v/>
      </c>
      <c r="I190" s="1333" t="str">
        <f>IF($A$141&lt;&gt;"ชั้น"&amp;'01.ข้อมูลเบื้องต้น'!$H$2,"",IF(VLOOKUP($A190,'02.คีย์เทอม1'!$A$10:$GL$59,71,FALSE)="","",VLOOKUP($A190,'02.คีย์เทอม1'!$A$10:$GL$59,71,FALSE)))</f>
        <v/>
      </c>
      <c r="J190" s="1333" t="str">
        <f>IF($A$141&lt;&gt;"ชั้น"&amp;'01.ข้อมูลเบื้องต้น'!$H$2,"",IF(VLOOKUP($A190,'02.คีย์เทอม1'!$A$10:$GL$59,76,FALSE)="","",VLOOKUP($A190,'02.คีย์เทอม1'!$A$10:$GL$59,76,FALSE)))</f>
        <v/>
      </c>
      <c r="K190" s="1333" t="str">
        <f>IF($A$141&lt;&gt;"ชั้น"&amp;'01.ข้อมูลเบื้องต้น'!$H$2,"",IF(VLOOKUP($A190,'02.คีย์เทอม1'!$A$10:$GL$59,81,FALSE)="","",VLOOKUP($A190,'02.คีย์เทอม1'!$A$10:$GL$59,81,FALSE)))</f>
        <v/>
      </c>
      <c r="L190" s="1334" t="str">
        <f>IF($A$141&lt;&gt;"ชั้น"&amp;'01.ข้อมูลเบื้องต้น'!$H$2,"",IF(VLOOKUP($A190,'02.คีย์เทอม1'!$A$10:$GT$59,202,FALSE)="","",VLOOKUP($A190,'02.คีย์เทอม1'!$A$10:$GT$59,202,FALSE)))</f>
        <v/>
      </c>
      <c r="M190" s="1332" t="str">
        <f>IF($A$141&lt;&gt;"ชั้น"&amp;'01.ข้อมูลเบื้องต้น'!$H$2,"",IF(VLOOKUP($A190,'02.คีย์เทอม1'!$A$10:$GL$59,111,FALSE)="","",VLOOKUP($A190,'02.คีย์เทอม1'!$A$10:$GL$59,111,FALSE)))</f>
        <v/>
      </c>
      <c r="N190" s="1333" t="str">
        <f>IF($A$141&lt;&gt;"ชั้น"&amp;'01.ข้อมูลเบื้องต้น'!$H$2,"",IF(VLOOKUP($A190,'02.คีย์เทอม1'!$A$10:$GL$59,116,FALSE)="","",VLOOKUP($A190,'02.คีย์เทอม1'!$A$10:$GL$59,116,FALSE)))</f>
        <v/>
      </c>
      <c r="O190" s="1333" t="str">
        <f>IF($A$141&lt;&gt;"ชั้น"&amp;'01.ข้อมูลเบื้องต้น'!$H$2,"",IF(VLOOKUP($A190,'02.คีย์เทอม1'!$A$10:$GL$59,121,FALSE)="","",VLOOKUP($A190,'02.คีย์เทอม1'!$A$10:$GL$59,121,FALSE)))</f>
        <v/>
      </c>
      <c r="P190" s="1333" t="str">
        <f>IF($A$141&lt;&gt;"ชั้น"&amp;'01.ข้อมูลเบื้องต้น'!$H$2,"",IF(VLOOKUP($A190,'02.คีย์เทอม1'!$A$10:$GL$59,126,FALSE)="","",VLOOKUP($A190,'02.คีย์เทอม1'!$A$10:$GL$59,126,FALSE)))</f>
        <v/>
      </c>
      <c r="Q190" s="1333" t="str">
        <f>IF($A$141&lt;&gt;"ชั้น"&amp;'01.ข้อมูลเบื้องต้น'!$H$2,"",IF(VLOOKUP($A190,'02.คีย์เทอม1'!$A$10:$GL$59,131,FALSE)="","",VLOOKUP($A190,'02.คีย์เทอม1'!$A$10:$GL$59,131,FALSE)))</f>
        <v/>
      </c>
      <c r="R190" s="1333" t="str">
        <f>IF($A$141&lt;&gt;"ชั้น"&amp;'01.ข้อมูลเบื้องต้น'!$H$2,"",IF(VLOOKUP($A190,'02.คีย์เทอม1'!$A$10:$GL$59,136,FALSE)="","",VLOOKUP($A190,'02.คีย์เทอม1'!$A$10:$GL$59,136,FALSE)))</f>
        <v/>
      </c>
      <c r="S190" s="1333" t="str">
        <f>IF($A$141&lt;&gt;"ชั้น"&amp;'01.ข้อมูลเบื้องต้น'!$H$2,"",IF(VLOOKUP($A190,'02.คีย์เทอม1'!$A$10:$GL$59,141,FALSE)="","",VLOOKUP($A190,'02.คีย์เทอม1'!$A$10:$GL$59,141,FALSE)))</f>
        <v/>
      </c>
      <c r="T190" s="1333" t="str">
        <f>IF($A$141&lt;&gt;"ชั้น"&amp;'01.ข้อมูลเบื้องต้น'!$H$2,"",IF(VLOOKUP($A190,'02.คีย์เทอม1'!$A$10:$GL$59,146,FALSE)="","",VLOOKUP($A190,'02.คีย์เทอม1'!$A$10:$GL$59,146,FALSE)))</f>
        <v/>
      </c>
      <c r="U190" s="1333" t="str">
        <f>IF($A$141&lt;&gt;"ชั้น"&amp;'01.ข้อมูลเบื้องต้น'!$H$2,"",IF(VLOOKUP($A190,'02.คีย์เทอม1'!$A$10:$GL$59,151,FALSE)="","",VLOOKUP($A190,'02.คีย์เทอม1'!$A$10:$GL$59,151,FALSE)))</f>
        <v/>
      </c>
      <c r="V190" s="1333" t="str">
        <f>IF($A$141&lt;&gt;"ชั้น"&amp;'01.ข้อมูลเบื้องต้น'!$H$2,"",IF(VLOOKUP($A190,'02.คีย์เทอม1'!$A$10:$GL$59,156,FALSE)="","",VLOOKUP($A190,'02.คีย์เทอม1'!$A$10:$GL$59,156,FALSE)))</f>
        <v/>
      </c>
      <c r="W190" s="1333" t="str">
        <f>IF($A$141&lt;&gt;"ชั้น"&amp;'01.ข้อมูลเบื้องต้น'!$H$2,"",IF(VLOOKUP($A190,'02.คีย์เทอม1'!$A$10:$GL$59,161,FALSE)="","",VLOOKUP($A190,'02.คีย์เทอม1'!$A$10:$GL$59,161,FALSE)))</f>
        <v/>
      </c>
      <c r="X190" s="1333" t="str">
        <f>IF($A$141&lt;&gt;"ชั้น"&amp;'01.ข้อมูลเบื้องต้น'!$H$2,"",IF(VLOOKUP($A190,'02.คีย์เทอม1'!$A$10:$GL$59,166,FALSE)="","",VLOOKUP($A190,'02.คีย์เทอม1'!$A$10:$GL$59,166,FALSE)))</f>
        <v/>
      </c>
      <c r="Y190" s="1333" t="str">
        <f>IF($A$141&lt;&gt;"ชั้น"&amp;'01.ข้อมูลเบื้องต้น'!$H$2,"",IF(VLOOKUP($A190,'02.คีย์เทอม1'!$A$10:$GL$59,171,FALSE)="","",VLOOKUP($A190,'02.คีย์เทอม1'!$A$10:$GL$59,171,FALSE)))</f>
        <v/>
      </c>
      <c r="Z190" s="1333" t="str">
        <f>IF($A$141&lt;&gt;"ชั้น"&amp;'01.ข้อมูลเบื้องต้น'!$H$2,"",IF(VLOOKUP($A190,'02.คีย์เทอม1'!$A$10:$GL$59,176,FALSE)="","",VLOOKUP($A190,'02.คีย์เทอม1'!$A$10:$GL$59,176,FALSE)))</f>
        <v/>
      </c>
      <c r="AA190" s="1335" t="str">
        <f>IF($A$141&lt;&gt;"ชั้น"&amp;'01.ข้อมูลเบื้องต้น'!$H$2,"",IF(VLOOKUP($A190,'02.คีย์เทอม1'!$A$10:$GL$59,181,FALSE)="","",VLOOKUP($A190,'02.คีย์เทอม1'!$A$10:$GL$59,181,FALSE)))</f>
        <v/>
      </c>
    </row>
    <row r="191" spans="1:27" ht="16.8" customHeight="1">
      <c r="A191" s="1323">
        <v>44</v>
      </c>
      <c r="B191" s="1312" t="str">
        <f>IF('2.ชื่อนักเรียน'!C54="","",'2.ชื่อนักเรียน'!C54)</f>
        <v/>
      </c>
      <c r="C191" s="1313" t="str">
        <f>IF('2.ชื่อนักเรียน'!D54="","",'2.ชื่อนักเรียน'!D54)</f>
        <v/>
      </c>
      <c r="D191" s="1314" t="str">
        <f>IF($A$141&lt;&gt;"ชั้น"&amp;'01.ข้อมูลเบื้องต้น'!$H$2,"",IF(VLOOKUP($A191,'02.คีย์เทอม1'!$A$10:$GL$59,190,FALSE)="","",VLOOKUP($A191,'02.คีย์เทอม1'!$A$10:$GL$59,190,FALSE)))</f>
        <v/>
      </c>
      <c r="E191" s="1333" t="str">
        <f>IF($A$141&lt;&gt;"ชั้น"&amp;'01.ข้อมูลเบื้องต้น'!$H$2,"",IF(VLOOKUP($A191,'02.คีย์เทอม1'!$A$10:$GL$59,194,FALSE)="","",VLOOKUP($A191,'02.คีย์เทอม1'!$A$10:$GL$59,194,FALSE)))</f>
        <v/>
      </c>
      <c r="F191" s="1423" t="str">
        <f>IF($A$141&lt;&gt;"ชั้น"&amp;'01.ข้อมูลเบื้องต้น'!$H$2,"",IF(VLOOKUP($A191,'02.คีย์เทอม1'!$A$10:$GL$59,31,FALSE)="","",VLOOKUP($A191,'02.คีย์เทอม1'!$A$10:$GL$59,31,FALSE)))</f>
        <v/>
      </c>
      <c r="G191" s="1332" t="str">
        <f>IF($A$141&lt;&gt;"ชั้น"&amp;'01.ข้อมูลเบื้องต้น'!$H$2,"",IF(VLOOKUP($A191,'02.คีย์เทอม1'!$A$10:$GL$59,61,FALSE)="","",VLOOKUP($A191,'02.คีย์เทอม1'!$A$10:$GL$59,61,FALSE)))</f>
        <v/>
      </c>
      <c r="H191" s="1333" t="str">
        <f>IF($A$141&lt;&gt;"ชั้น"&amp;'01.ข้อมูลเบื้องต้น'!$H$2,"",IF(VLOOKUP($A191,'02.คีย์เทอม1'!$A$10:$GL$59,66,FALSE)="","",VLOOKUP($A191,'02.คีย์เทอม1'!$A$10:$GL$59,66,FALSE)))</f>
        <v/>
      </c>
      <c r="I191" s="1333" t="str">
        <f>IF($A$141&lt;&gt;"ชั้น"&amp;'01.ข้อมูลเบื้องต้น'!$H$2,"",IF(VLOOKUP($A191,'02.คีย์เทอม1'!$A$10:$GL$59,71,FALSE)="","",VLOOKUP($A191,'02.คีย์เทอม1'!$A$10:$GL$59,71,FALSE)))</f>
        <v/>
      </c>
      <c r="J191" s="1333" t="str">
        <f>IF($A$141&lt;&gt;"ชั้น"&amp;'01.ข้อมูลเบื้องต้น'!$H$2,"",IF(VLOOKUP($A191,'02.คีย์เทอม1'!$A$10:$GL$59,76,FALSE)="","",VLOOKUP($A191,'02.คีย์เทอม1'!$A$10:$GL$59,76,FALSE)))</f>
        <v/>
      </c>
      <c r="K191" s="1333" t="str">
        <f>IF($A$141&lt;&gt;"ชั้น"&amp;'01.ข้อมูลเบื้องต้น'!$H$2,"",IF(VLOOKUP($A191,'02.คีย์เทอม1'!$A$10:$GL$59,81,FALSE)="","",VLOOKUP($A191,'02.คีย์เทอม1'!$A$10:$GL$59,81,FALSE)))</f>
        <v/>
      </c>
      <c r="L191" s="1334" t="str">
        <f>IF($A$141&lt;&gt;"ชั้น"&amp;'01.ข้อมูลเบื้องต้น'!$H$2,"",IF(VLOOKUP($A191,'02.คีย์เทอม1'!$A$10:$GT$59,202,FALSE)="","",VLOOKUP($A191,'02.คีย์เทอม1'!$A$10:$GT$59,202,FALSE)))</f>
        <v/>
      </c>
      <c r="M191" s="1332" t="str">
        <f>IF($A$141&lt;&gt;"ชั้น"&amp;'01.ข้อมูลเบื้องต้น'!$H$2,"",IF(VLOOKUP($A191,'02.คีย์เทอม1'!$A$10:$GL$59,111,FALSE)="","",VLOOKUP($A191,'02.คีย์เทอม1'!$A$10:$GL$59,111,FALSE)))</f>
        <v/>
      </c>
      <c r="N191" s="1333" t="str">
        <f>IF($A$141&lt;&gt;"ชั้น"&amp;'01.ข้อมูลเบื้องต้น'!$H$2,"",IF(VLOOKUP($A191,'02.คีย์เทอม1'!$A$10:$GL$59,116,FALSE)="","",VLOOKUP($A191,'02.คีย์เทอม1'!$A$10:$GL$59,116,FALSE)))</f>
        <v/>
      </c>
      <c r="O191" s="1333" t="str">
        <f>IF($A$141&lt;&gt;"ชั้น"&amp;'01.ข้อมูลเบื้องต้น'!$H$2,"",IF(VLOOKUP($A191,'02.คีย์เทอม1'!$A$10:$GL$59,121,FALSE)="","",VLOOKUP($A191,'02.คีย์เทอม1'!$A$10:$GL$59,121,FALSE)))</f>
        <v/>
      </c>
      <c r="P191" s="1333" t="str">
        <f>IF($A$141&lt;&gt;"ชั้น"&amp;'01.ข้อมูลเบื้องต้น'!$H$2,"",IF(VLOOKUP($A191,'02.คีย์เทอม1'!$A$10:$GL$59,126,FALSE)="","",VLOOKUP($A191,'02.คีย์เทอม1'!$A$10:$GL$59,126,FALSE)))</f>
        <v/>
      </c>
      <c r="Q191" s="1333" t="str">
        <f>IF($A$141&lt;&gt;"ชั้น"&amp;'01.ข้อมูลเบื้องต้น'!$H$2,"",IF(VLOOKUP($A191,'02.คีย์เทอม1'!$A$10:$GL$59,131,FALSE)="","",VLOOKUP($A191,'02.คีย์เทอม1'!$A$10:$GL$59,131,FALSE)))</f>
        <v/>
      </c>
      <c r="R191" s="1333" t="str">
        <f>IF($A$141&lt;&gt;"ชั้น"&amp;'01.ข้อมูลเบื้องต้น'!$H$2,"",IF(VLOOKUP($A191,'02.คีย์เทอม1'!$A$10:$GL$59,136,FALSE)="","",VLOOKUP($A191,'02.คีย์เทอม1'!$A$10:$GL$59,136,FALSE)))</f>
        <v/>
      </c>
      <c r="S191" s="1333" t="str">
        <f>IF($A$141&lt;&gt;"ชั้น"&amp;'01.ข้อมูลเบื้องต้น'!$H$2,"",IF(VLOOKUP($A191,'02.คีย์เทอม1'!$A$10:$GL$59,141,FALSE)="","",VLOOKUP($A191,'02.คีย์เทอม1'!$A$10:$GL$59,141,FALSE)))</f>
        <v/>
      </c>
      <c r="T191" s="1333" t="str">
        <f>IF($A$141&lt;&gt;"ชั้น"&amp;'01.ข้อมูลเบื้องต้น'!$H$2,"",IF(VLOOKUP($A191,'02.คีย์เทอม1'!$A$10:$GL$59,146,FALSE)="","",VLOOKUP($A191,'02.คีย์เทอม1'!$A$10:$GL$59,146,FALSE)))</f>
        <v/>
      </c>
      <c r="U191" s="1333" t="str">
        <f>IF($A$141&lt;&gt;"ชั้น"&amp;'01.ข้อมูลเบื้องต้น'!$H$2,"",IF(VLOOKUP($A191,'02.คีย์เทอม1'!$A$10:$GL$59,151,FALSE)="","",VLOOKUP($A191,'02.คีย์เทอม1'!$A$10:$GL$59,151,FALSE)))</f>
        <v/>
      </c>
      <c r="V191" s="1333" t="str">
        <f>IF($A$141&lt;&gt;"ชั้น"&amp;'01.ข้อมูลเบื้องต้น'!$H$2,"",IF(VLOOKUP($A191,'02.คีย์เทอม1'!$A$10:$GL$59,156,FALSE)="","",VLOOKUP($A191,'02.คีย์เทอม1'!$A$10:$GL$59,156,FALSE)))</f>
        <v/>
      </c>
      <c r="W191" s="1333" t="str">
        <f>IF($A$141&lt;&gt;"ชั้น"&amp;'01.ข้อมูลเบื้องต้น'!$H$2,"",IF(VLOOKUP($A191,'02.คีย์เทอม1'!$A$10:$GL$59,161,FALSE)="","",VLOOKUP($A191,'02.คีย์เทอม1'!$A$10:$GL$59,161,FALSE)))</f>
        <v/>
      </c>
      <c r="X191" s="1333" t="str">
        <f>IF($A$141&lt;&gt;"ชั้น"&amp;'01.ข้อมูลเบื้องต้น'!$H$2,"",IF(VLOOKUP($A191,'02.คีย์เทอม1'!$A$10:$GL$59,166,FALSE)="","",VLOOKUP($A191,'02.คีย์เทอม1'!$A$10:$GL$59,166,FALSE)))</f>
        <v/>
      </c>
      <c r="Y191" s="1333" t="str">
        <f>IF($A$141&lt;&gt;"ชั้น"&amp;'01.ข้อมูลเบื้องต้น'!$H$2,"",IF(VLOOKUP($A191,'02.คีย์เทอม1'!$A$10:$GL$59,171,FALSE)="","",VLOOKUP($A191,'02.คีย์เทอม1'!$A$10:$GL$59,171,FALSE)))</f>
        <v/>
      </c>
      <c r="Z191" s="1333" t="str">
        <f>IF($A$141&lt;&gt;"ชั้น"&amp;'01.ข้อมูลเบื้องต้น'!$H$2,"",IF(VLOOKUP($A191,'02.คีย์เทอม1'!$A$10:$GL$59,176,FALSE)="","",VLOOKUP($A191,'02.คีย์เทอม1'!$A$10:$GL$59,176,FALSE)))</f>
        <v/>
      </c>
      <c r="AA191" s="1335" t="str">
        <f>IF($A$141&lt;&gt;"ชั้น"&amp;'01.ข้อมูลเบื้องต้น'!$H$2,"",IF(VLOOKUP($A191,'02.คีย์เทอม1'!$A$10:$GL$59,181,FALSE)="","",VLOOKUP($A191,'02.คีย์เทอม1'!$A$10:$GL$59,181,FALSE)))</f>
        <v/>
      </c>
    </row>
    <row r="192" spans="1:27" ht="16.8" customHeight="1">
      <c r="A192" s="1336">
        <v>45</v>
      </c>
      <c r="B192" s="1312" t="str">
        <f>IF('2.ชื่อนักเรียน'!C55="","",'2.ชื่อนักเรียน'!C55)</f>
        <v/>
      </c>
      <c r="C192" s="1313" t="str">
        <f>IF('2.ชื่อนักเรียน'!D55="","",'2.ชื่อนักเรียน'!D55)</f>
        <v/>
      </c>
      <c r="D192" s="1314" t="str">
        <f>IF($A$141&lt;&gt;"ชั้น"&amp;'01.ข้อมูลเบื้องต้น'!$H$2,"",IF(VLOOKUP($A192,'02.คีย์เทอม1'!$A$10:$GL$59,190,FALSE)="","",VLOOKUP($A192,'02.คีย์เทอม1'!$A$10:$GL$59,190,FALSE)))</f>
        <v/>
      </c>
      <c r="E192" s="1333" t="str">
        <f>IF($A$141&lt;&gt;"ชั้น"&amp;'01.ข้อมูลเบื้องต้น'!$H$2,"",IF(VLOOKUP($A192,'02.คีย์เทอม1'!$A$10:$GL$59,194,FALSE)="","",VLOOKUP($A192,'02.คีย์เทอม1'!$A$10:$GL$59,194,FALSE)))</f>
        <v/>
      </c>
      <c r="F192" s="1423" t="str">
        <f>IF($A$141&lt;&gt;"ชั้น"&amp;'01.ข้อมูลเบื้องต้น'!$H$2,"",IF(VLOOKUP($A192,'02.คีย์เทอม1'!$A$10:$GL$59,31,FALSE)="","",VLOOKUP($A192,'02.คีย์เทอม1'!$A$10:$GL$59,31,FALSE)))</f>
        <v/>
      </c>
      <c r="G192" s="1332" t="str">
        <f>IF($A$141&lt;&gt;"ชั้น"&amp;'01.ข้อมูลเบื้องต้น'!$H$2,"",IF(VLOOKUP($A192,'02.คีย์เทอม1'!$A$10:$GL$59,61,FALSE)="","",VLOOKUP($A192,'02.คีย์เทอม1'!$A$10:$GL$59,61,FALSE)))</f>
        <v/>
      </c>
      <c r="H192" s="1333" t="str">
        <f>IF($A$141&lt;&gt;"ชั้น"&amp;'01.ข้อมูลเบื้องต้น'!$H$2,"",IF(VLOOKUP($A192,'02.คีย์เทอม1'!$A$10:$GL$59,66,FALSE)="","",VLOOKUP($A192,'02.คีย์เทอม1'!$A$10:$GL$59,66,FALSE)))</f>
        <v/>
      </c>
      <c r="I192" s="1333" t="str">
        <f>IF($A$141&lt;&gt;"ชั้น"&amp;'01.ข้อมูลเบื้องต้น'!$H$2,"",IF(VLOOKUP($A192,'02.คีย์เทอม1'!$A$10:$GL$59,71,FALSE)="","",VLOOKUP($A192,'02.คีย์เทอม1'!$A$10:$GL$59,71,FALSE)))</f>
        <v/>
      </c>
      <c r="J192" s="1333" t="str">
        <f>IF($A$141&lt;&gt;"ชั้น"&amp;'01.ข้อมูลเบื้องต้น'!$H$2,"",IF(VLOOKUP($A192,'02.คีย์เทอม1'!$A$10:$GL$59,76,FALSE)="","",VLOOKUP($A192,'02.คีย์เทอม1'!$A$10:$GL$59,76,FALSE)))</f>
        <v/>
      </c>
      <c r="K192" s="1333" t="str">
        <f>IF($A$141&lt;&gt;"ชั้น"&amp;'01.ข้อมูลเบื้องต้น'!$H$2,"",IF(VLOOKUP($A192,'02.คีย์เทอม1'!$A$10:$GL$59,81,FALSE)="","",VLOOKUP($A192,'02.คีย์เทอม1'!$A$10:$GL$59,81,FALSE)))</f>
        <v/>
      </c>
      <c r="L192" s="1334" t="str">
        <f>IF($A$141&lt;&gt;"ชั้น"&amp;'01.ข้อมูลเบื้องต้น'!$H$2,"",IF(VLOOKUP($A192,'02.คีย์เทอม1'!$A$10:$GT$59,202,FALSE)="","",VLOOKUP($A192,'02.คีย์เทอม1'!$A$10:$GT$59,202,FALSE)))</f>
        <v/>
      </c>
      <c r="M192" s="1332" t="str">
        <f>IF($A$141&lt;&gt;"ชั้น"&amp;'01.ข้อมูลเบื้องต้น'!$H$2,"",IF(VLOOKUP($A192,'02.คีย์เทอม1'!$A$10:$GL$59,111,FALSE)="","",VLOOKUP($A192,'02.คีย์เทอม1'!$A$10:$GL$59,111,FALSE)))</f>
        <v/>
      </c>
      <c r="N192" s="1333" t="str">
        <f>IF($A$141&lt;&gt;"ชั้น"&amp;'01.ข้อมูลเบื้องต้น'!$H$2,"",IF(VLOOKUP($A192,'02.คีย์เทอม1'!$A$10:$GL$59,116,FALSE)="","",VLOOKUP($A192,'02.คีย์เทอม1'!$A$10:$GL$59,116,FALSE)))</f>
        <v/>
      </c>
      <c r="O192" s="1333" t="str">
        <f>IF($A$141&lt;&gt;"ชั้น"&amp;'01.ข้อมูลเบื้องต้น'!$H$2,"",IF(VLOOKUP($A192,'02.คีย์เทอม1'!$A$10:$GL$59,121,FALSE)="","",VLOOKUP($A192,'02.คีย์เทอม1'!$A$10:$GL$59,121,FALSE)))</f>
        <v/>
      </c>
      <c r="P192" s="1333" t="str">
        <f>IF($A$141&lt;&gt;"ชั้น"&amp;'01.ข้อมูลเบื้องต้น'!$H$2,"",IF(VLOOKUP($A192,'02.คีย์เทอม1'!$A$10:$GL$59,126,FALSE)="","",VLOOKUP($A192,'02.คีย์เทอม1'!$A$10:$GL$59,126,FALSE)))</f>
        <v/>
      </c>
      <c r="Q192" s="1333" t="str">
        <f>IF($A$141&lt;&gt;"ชั้น"&amp;'01.ข้อมูลเบื้องต้น'!$H$2,"",IF(VLOOKUP($A192,'02.คีย์เทอม1'!$A$10:$GL$59,131,FALSE)="","",VLOOKUP($A192,'02.คีย์เทอม1'!$A$10:$GL$59,131,FALSE)))</f>
        <v/>
      </c>
      <c r="R192" s="1333" t="str">
        <f>IF($A$141&lt;&gt;"ชั้น"&amp;'01.ข้อมูลเบื้องต้น'!$H$2,"",IF(VLOOKUP($A192,'02.คีย์เทอม1'!$A$10:$GL$59,136,FALSE)="","",VLOOKUP($A192,'02.คีย์เทอม1'!$A$10:$GL$59,136,FALSE)))</f>
        <v/>
      </c>
      <c r="S192" s="1333" t="str">
        <f>IF($A$141&lt;&gt;"ชั้น"&amp;'01.ข้อมูลเบื้องต้น'!$H$2,"",IF(VLOOKUP($A192,'02.คีย์เทอม1'!$A$10:$GL$59,141,FALSE)="","",VLOOKUP($A192,'02.คีย์เทอม1'!$A$10:$GL$59,141,FALSE)))</f>
        <v/>
      </c>
      <c r="T192" s="1333" t="str">
        <f>IF($A$141&lt;&gt;"ชั้น"&amp;'01.ข้อมูลเบื้องต้น'!$H$2,"",IF(VLOOKUP($A192,'02.คีย์เทอม1'!$A$10:$GL$59,146,FALSE)="","",VLOOKUP($A192,'02.คีย์เทอม1'!$A$10:$GL$59,146,FALSE)))</f>
        <v/>
      </c>
      <c r="U192" s="1333" t="str">
        <f>IF($A$141&lt;&gt;"ชั้น"&amp;'01.ข้อมูลเบื้องต้น'!$H$2,"",IF(VLOOKUP($A192,'02.คีย์เทอม1'!$A$10:$GL$59,151,FALSE)="","",VLOOKUP($A192,'02.คีย์เทอม1'!$A$10:$GL$59,151,FALSE)))</f>
        <v/>
      </c>
      <c r="V192" s="1333" t="str">
        <f>IF($A$141&lt;&gt;"ชั้น"&amp;'01.ข้อมูลเบื้องต้น'!$H$2,"",IF(VLOOKUP($A192,'02.คีย์เทอม1'!$A$10:$GL$59,156,FALSE)="","",VLOOKUP($A192,'02.คีย์เทอม1'!$A$10:$GL$59,156,FALSE)))</f>
        <v/>
      </c>
      <c r="W192" s="1333" t="str">
        <f>IF($A$141&lt;&gt;"ชั้น"&amp;'01.ข้อมูลเบื้องต้น'!$H$2,"",IF(VLOOKUP($A192,'02.คีย์เทอม1'!$A$10:$GL$59,161,FALSE)="","",VLOOKUP($A192,'02.คีย์เทอม1'!$A$10:$GL$59,161,FALSE)))</f>
        <v/>
      </c>
      <c r="X192" s="1333" t="str">
        <f>IF($A$141&lt;&gt;"ชั้น"&amp;'01.ข้อมูลเบื้องต้น'!$H$2,"",IF(VLOOKUP($A192,'02.คีย์เทอม1'!$A$10:$GL$59,166,FALSE)="","",VLOOKUP($A192,'02.คีย์เทอม1'!$A$10:$GL$59,166,FALSE)))</f>
        <v/>
      </c>
      <c r="Y192" s="1333" t="str">
        <f>IF($A$141&lt;&gt;"ชั้น"&amp;'01.ข้อมูลเบื้องต้น'!$H$2,"",IF(VLOOKUP($A192,'02.คีย์เทอม1'!$A$10:$GL$59,171,FALSE)="","",VLOOKUP($A192,'02.คีย์เทอม1'!$A$10:$GL$59,171,FALSE)))</f>
        <v/>
      </c>
      <c r="Z192" s="1333" t="str">
        <f>IF($A$141&lt;&gt;"ชั้น"&amp;'01.ข้อมูลเบื้องต้น'!$H$2,"",IF(VLOOKUP($A192,'02.คีย์เทอม1'!$A$10:$GL$59,176,FALSE)="","",VLOOKUP($A192,'02.คีย์เทอม1'!$A$10:$GL$59,176,FALSE)))</f>
        <v/>
      </c>
      <c r="AA192" s="1335" t="str">
        <f>IF($A$141&lt;&gt;"ชั้น"&amp;'01.ข้อมูลเบื้องต้น'!$H$2,"",IF(VLOOKUP($A192,'02.คีย์เทอม1'!$A$10:$GL$59,181,FALSE)="","",VLOOKUP($A192,'02.คีย์เทอม1'!$A$10:$GL$59,181,FALSE)))</f>
        <v/>
      </c>
    </row>
    <row r="193" spans="1:27" ht="16.8" customHeight="1">
      <c r="A193" s="1336">
        <v>46</v>
      </c>
      <c r="B193" s="1312" t="str">
        <f>IF('2.ชื่อนักเรียน'!C56="","",'2.ชื่อนักเรียน'!C56)</f>
        <v/>
      </c>
      <c r="C193" s="1313" t="str">
        <f>IF('2.ชื่อนักเรียน'!D56="","",'2.ชื่อนักเรียน'!D56)</f>
        <v/>
      </c>
      <c r="D193" s="1314" t="str">
        <f>IF($A$141&lt;&gt;"ชั้น"&amp;'01.ข้อมูลเบื้องต้น'!$H$2,"",IF(VLOOKUP($A193,'02.คีย์เทอม1'!$A$10:$GL$59,190,FALSE)="","",VLOOKUP($A193,'02.คีย์เทอม1'!$A$10:$GL$59,190,FALSE)))</f>
        <v/>
      </c>
      <c r="E193" s="1333" t="str">
        <f>IF($A$141&lt;&gt;"ชั้น"&amp;'01.ข้อมูลเบื้องต้น'!$H$2,"",IF(VLOOKUP($A193,'02.คีย์เทอม1'!$A$10:$GL$59,194,FALSE)="","",VLOOKUP($A193,'02.คีย์เทอม1'!$A$10:$GL$59,194,FALSE)))</f>
        <v/>
      </c>
      <c r="F193" s="1423" t="str">
        <f>IF($A$141&lt;&gt;"ชั้น"&amp;'01.ข้อมูลเบื้องต้น'!$H$2,"",IF(VLOOKUP($A193,'02.คีย์เทอม1'!$A$10:$GL$59,31,FALSE)="","",VLOOKUP($A193,'02.คีย์เทอม1'!$A$10:$GL$59,31,FALSE)))</f>
        <v/>
      </c>
      <c r="G193" s="1332" t="str">
        <f>IF($A$141&lt;&gt;"ชั้น"&amp;'01.ข้อมูลเบื้องต้น'!$H$2,"",IF(VLOOKUP($A193,'02.คีย์เทอม1'!$A$10:$GL$59,61,FALSE)="","",VLOOKUP($A193,'02.คีย์เทอม1'!$A$10:$GL$59,61,FALSE)))</f>
        <v/>
      </c>
      <c r="H193" s="1333" t="str">
        <f>IF($A$141&lt;&gt;"ชั้น"&amp;'01.ข้อมูลเบื้องต้น'!$H$2,"",IF(VLOOKUP($A193,'02.คีย์เทอม1'!$A$10:$GL$59,66,FALSE)="","",VLOOKUP($A193,'02.คีย์เทอม1'!$A$10:$GL$59,66,FALSE)))</f>
        <v/>
      </c>
      <c r="I193" s="1333" t="str">
        <f>IF($A$141&lt;&gt;"ชั้น"&amp;'01.ข้อมูลเบื้องต้น'!$H$2,"",IF(VLOOKUP($A193,'02.คีย์เทอม1'!$A$10:$GL$59,71,FALSE)="","",VLOOKUP($A193,'02.คีย์เทอม1'!$A$10:$GL$59,71,FALSE)))</f>
        <v/>
      </c>
      <c r="J193" s="1333" t="str">
        <f>IF($A$141&lt;&gt;"ชั้น"&amp;'01.ข้อมูลเบื้องต้น'!$H$2,"",IF(VLOOKUP($A193,'02.คีย์เทอม1'!$A$10:$GL$59,76,FALSE)="","",VLOOKUP($A193,'02.คีย์เทอม1'!$A$10:$GL$59,76,FALSE)))</f>
        <v/>
      </c>
      <c r="K193" s="1333" t="str">
        <f>IF($A$141&lt;&gt;"ชั้น"&amp;'01.ข้อมูลเบื้องต้น'!$H$2,"",IF(VLOOKUP($A193,'02.คีย์เทอม1'!$A$10:$GL$59,81,FALSE)="","",VLOOKUP($A193,'02.คีย์เทอม1'!$A$10:$GL$59,81,FALSE)))</f>
        <v/>
      </c>
      <c r="L193" s="1334" t="str">
        <f>IF($A$141&lt;&gt;"ชั้น"&amp;'01.ข้อมูลเบื้องต้น'!$H$2,"",IF(VLOOKUP($A193,'02.คีย์เทอม1'!$A$10:$GT$59,202,FALSE)="","",VLOOKUP($A193,'02.คีย์เทอม1'!$A$10:$GT$59,202,FALSE)))</f>
        <v/>
      </c>
      <c r="M193" s="1332" t="str">
        <f>IF($A$141&lt;&gt;"ชั้น"&amp;'01.ข้อมูลเบื้องต้น'!$H$2,"",IF(VLOOKUP($A193,'02.คีย์เทอม1'!$A$10:$GL$59,111,FALSE)="","",VLOOKUP($A193,'02.คีย์เทอม1'!$A$10:$GL$59,111,FALSE)))</f>
        <v/>
      </c>
      <c r="N193" s="1333" t="str">
        <f>IF($A$141&lt;&gt;"ชั้น"&amp;'01.ข้อมูลเบื้องต้น'!$H$2,"",IF(VLOOKUP($A193,'02.คีย์เทอม1'!$A$10:$GL$59,116,FALSE)="","",VLOOKUP($A193,'02.คีย์เทอม1'!$A$10:$GL$59,116,FALSE)))</f>
        <v/>
      </c>
      <c r="O193" s="1333" t="str">
        <f>IF($A$141&lt;&gt;"ชั้น"&amp;'01.ข้อมูลเบื้องต้น'!$H$2,"",IF(VLOOKUP($A193,'02.คีย์เทอม1'!$A$10:$GL$59,121,FALSE)="","",VLOOKUP($A193,'02.คีย์เทอม1'!$A$10:$GL$59,121,FALSE)))</f>
        <v/>
      </c>
      <c r="P193" s="1333" t="str">
        <f>IF($A$141&lt;&gt;"ชั้น"&amp;'01.ข้อมูลเบื้องต้น'!$H$2,"",IF(VLOOKUP($A193,'02.คีย์เทอม1'!$A$10:$GL$59,126,FALSE)="","",VLOOKUP($A193,'02.คีย์เทอม1'!$A$10:$GL$59,126,FALSE)))</f>
        <v/>
      </c>
      <c r="Q193" s="1333" t="str">
        <f>IF($A$141&lt;&gt;"ชั้น"&amp;'01.ข้อมูลเบื้องต้น'!$H$2,"",IF(VLOOKUP($A193,'02.คีย์เทอม1'!$A$10:$GL$59,131,FALSE)="","",VLOOKUP($A193,'02.คีย์เทอม1'!$A$10:$GL$59,131,FALSE)))</f>
        <v/>
      </c>
      <c r="R193" s="1333" t="str">
        <f>IF($A$141&lt;&gt;"ชั้น"&amp;'01.ข้อมูลเบื้องต้น'!$H$2,"",IF(VLOOKUP($A193,'02.คีย์เทอม1'!$A$10:$GL$59,136,FALSE)="","",VLOOKUP($A193,'02.คีย์เทอม1'!$A$10:$GL$59,136,FALSE)))</f>
        <v/>
      </c>
      <c r="S193" s="1333" t="str">
        <f>IF($A$141&lt;&gt;"ชั้น"&amp;'01.ข้อมูลเบื้องต้น'!$H$2,"",IF(VLOOKUP($A193,'02.คีย์เทอม1'!$A$10:$GL$59,141,FALSE)="","",VLOOKUP($A193,'02.คีย์เทอม1'!$A$10:$GL$59,141,FALSE)))</f>
        <v/>
      </c>
      <c r="T193" s="1333" t="str">
        <f>IF($A$141&lt;&gt;"ชั้น"&amp;'01.ข้อมูลเบื้องต้น'!$H$2,"",IF(VLOOKUP($A193,'02.คีย์เทอม1'!$A$10:$GL$59,146,FALSE)="","",VLOOKUP($A193,'02.คีย์เทอม1'!$A$10:$GL$59,146,FALSE)))</f>
        <v/>
      </c>
      <c r="U193" s="1333" t="str">
        <f>IF($A$141&lt;&gt;"ชั้น"&amp;'01.ข้อมูลเบื้องต้น'!$H$2,"",IF(VLOOKUP($A193,'02.คีย์เทอม1'!$A$10:$GL$59,151,FALSE)="","",VLOOKUP($A193,'02.คีย์เทอม1'!$A$10:$GL$59,151,FALSE)))</f>
        <v/>
      </c>
      <c r="V193" s="1333" t="str">
        <f>IF($A$141&lt;&gt;"ชั้น"&amp;'01.ข้อมูลเบื้องต้น'!$H$2,"",IF(VLOOKUP($A193,'02.คีย์เทอม1'!$A$10:$GL$59,156,FALSE)="","",VLOOKUP($A193,'02.คีย์เทอม1'!$A$10:$GL$59,156,FALSE)))</f>
        <v/>
      </c>
      <c r="W193" s="1333" t="str">
        <f>IF($A$141&lt;&gt;"ชั้น"&amp;'01.ข้อมูลเบื้องต้น'!$H$2,"",IF(VLOOKUP($A193,'02.คีย์เทอม1'!$A$10:$GL$59,161,FALSE)="","",VLOOKUP($A193,'02.คีย์เทอม1'!$A$10:$GL$59,161,FALSE)))</f>
        <v/>
      </c>
      <c r="X193" s="1333" t="str">
        <f>IF($A$141&lt;&gt;"ชั้น"&amp;'01.ข้อมูลเบื้องต้น'!$H$2,"",IF(VLOOKUP($A193,'02.คีย์เทอม1'!$A$10:$GL$59,166,FALSE)="","",VLOOKUP($A193,'02.คีย์เทอม1'!$A$10:$GL$59,166,FALSE)))</f>
        <v/>
      </c>
      <c r="Y193" s="1333" t="str">
        <f>IF($A$141&lt;&gt;"ชั้น"&amp;'01.ข้อมูลเบื้องต้น'!$H$2,"",IF(VLOOKUP($A193,'02.คีย์เทอม1'!$A$10:$GL$59,171,FALSE)="","",VLOOKUP($A193,'02.คีย์เทอม1'!$A$10:$GL$59,171,FALSE)))</f>
        <v/>
      </c>
      <c r="Z193" s="1333" t="str">
        <f>IF($A$141&lt;&gt;"ชั้น"&amp;'01.ข้อมูลเบื้องต้น'!$H$2,"",IF(VLOOKUP($A193,'02.คีย์เทอม1'!$A$10:$GL$59,176,FALSE)="","",VLOOKUP($A193,'02.คีย์เทอม1'!$A$10:$GL$59,176,FALSE)))</f>
        <v/>
      </c>
      <c r="AA193" s="1335" t="str">
        <f>IF($A$141&lt;&gt;"ชั้น"&amp;'01.ข้อมูลเบื้องต้น'!$H$2,"",IF(VLOOKUP($A193,'02.คีย์เทอม1'!$A$10:$GL$59,181,FALSE)="","",VLOOKUP($A193,'02.คีย์เทอม1'!$A$10:$GL$59,181,FALSE)))</f>
        <v/>
      </c>
    </row>
    <row r="194" spans="1:27" ht="16.8" customHeight="1">
      <c r="A194" s="1336">
        <v>47</v>
      </c>
      <c r="B194" s="1312" t="str">
        <f>IF('2.ชื่อนักเรียน'!C57="","",'2.ชื่อนักเรียน'!C57)</f>
        <v/>
      </c>
      <c r="C194" s="1313" t="str">
        <f>IF('2.ชื่อนักเรียน'!D57="","",'2.ชื่อนักเรียน'!D57)</f>
        <v/>
      </c>
      <c r="D194" s="1314" t="str">
        <f>IF($A$141&lt;&gt;"ชั้น"&amp;'01.ข้อมูลเบื้องต้น'!$H$2,"",IF(VLOOKUP($A194,'02.คีย์เทอม1'!$A$10:$GL$59,190,FALSE)="","",VLOOKUP($A194,'02.คีย์เทอม1'!$A$10:$GL$59,190,FALSE)))</f>
        <v/>
      </c>
      <c r="E194" s="1333" t="str">
        <f>IF($A$141&lt;&gt;"ชั้น"&amp;'01.ข้อมูลเบื้องต้น'!$H$2,"",IF(VLOOKUP($A194,'02.คีย์เทอม1'!$A$10:$GL$59,194,FALSE)="","",VLOOKUP($A194,'02.คีย์เทอม1'!$A$10:$GL$59,194,FALSE)))</f>
        <v/>
      </c>
      <c r="F194" s="1423" t="str">
        <f>IF($A$141&lt;&gt;"ชั้น"&amp;'01.ข้อมูลเบื้องต้น'!$H$2,"",IF(VLOOKUP($A194,'02.คีย์เทอม1'!$A$10:$GL$59,31,FALSE)="","",VLOOKUP($A194,'02.คีย์เทอม1'!$A$10:$GL$59,31,FALSE)))</f>
        <v/>
      </c>
      <c r="G194" s="1332" t="str">
        <f>IF($A$141&lt;&gt;"ชั้น"&amp;'01.ข้อมูลเบื้องต้น'!$H$2,"",IF(VLOOKUP($A194,'02.คีย์เทอม1'!$A$10:$GL$59,61,FALSE)="","",VLOOKUP($A194,'02.คีย์เทอม1'!$A$10:$GL$59,61,FALSE)))</f>
        <v/>
      </c>
      <c r="H194" s="1333" t="str">
        <f>IF($A$141&lt;&gt;"ชั้น"&amp;'01.ข้อมูลเบื้องต้น'!$H$2,"",IF(VLOOKUP($A194,'02.คีย์เทอม1'!$A$10:$GL$59,66,FALSE)="","",VLOOKUP($A194,'02.คีย์เทอม1'!$A$10:$GL$59,66,FALSE)))</f>
        <v/>
      </c>
      <c r="I194" s="1333" t="str">
        <f>IF($A$141&lt;&gt;"ชั้น"&amp;'01.ข้อมูลเบื้องต้น'!$H$2,"",IF(VLOOKUP($A194,'02.คีย์เทอม1'!$A$10:$GL$59,71,FALSE)="","",VLOOKUP($A194,'02.คีย์เทอม1'!$A$10:$GL$59,71,FALSE)))</f>
        <v/>
      </c>
      <c r="J194" s="1333" t="str">
        <f>IF($A$141&lt;&gt;"ชั้น"&amp;'01.ข้อมูลเบื้องต้น'!$H$2,"",IF(VLOOKUP($A194,'02.คีย์เทอม1'!$A$10:$GL$59,76,FALSE)="","",VLOOKUP($A194,'02.คีย์เทอม1'!$A$10:$GL$59,76,FALSE)))</f>
        <v/>
      </c>
      <c r="K194" s="1333" t="str">
        <f>IF($A$141&lt;&gt;"ชั้น"&amp;'01.ข้อมูลเบื้องต้น'!$H$2,"",IF(VLOOKUP($A194,'02.คีย์เทอม1'!$A$10:$GL$59,81,FALSE)="","",VLOOKUP($A194,'02.คีย์เทอม1'!$A$10:$GL$59,81,FALSE)))</f>
        <v/>
      </c>
      <c r="L194" s="1334" t="str">
        <f>IF($A$141&lt;&gt;"ชั้น"&amp;'01.ข้อมูลเบื้องต้น'!$H$2,"",IF(VLOOKUP($A194,'02.คีย์เทอม1'!$A$10:$GT$59,202,FALSE)="","",VLOOKUP($A194,'02.คีย์เทอม1'!$A$10:$GT$59,202,FALSE)))</f>
        <v/>
      </c>
      <c r="M194" s="1332" t="str">
        <f>IF($A$141&lt;&gt;"ชั้น"&amp;'01.ข้อมูลเบื้องต้น'!$H$2,"",IF(VLOOKUP($A194,'02.คีย์เทอม1'!$A$10:$GL$59,111,FALSE)="","",VLOOKUP($A194,'02.คีย์เทอม1'!$A$10:$GL$59,111,FALSE)))</f>
        <v/>
      </c>
      <c r="N194" s="1333" t="str">
        <f>IF($A$141&lt;&gt;"ชั้น"&amp;'01.ข้อมูลเบื้องต้น'!$H$2,"",IF(VLOOKUP($A194,'02.คีย์เทอม1'!$A$10:$GL$59,116,FALSE)="","",VLOOKUP($A194,'02.คีย์เทอม1'!$A$10:$GL$59,116,FALSE)))</f>
        <v/>
      </c>
      <c r="O194" s="1333" t="str">
        <f>IF($A$141&lt;&gt;"ชั้น"&amp;'01.ข้อมูลเบื้องต้น'!$H$2,"",IF(VLOOKUP($A194,'02.คีย์เทอม1'!$A$10:$GL$59,121,FALSE)="","",VLOOKUP($A194,'02.คีย์เทอม1'!$A$10:$GL$59,121,FALSE)))</f>
        <v/>
      </c>
      <c r="P194" s="1333" t="str">
        <f>IF($A$141&lt;&gt;"ชั้น"&amp;'01.ข้อมูลเบื้องต้น'!$H$2,"",IF(VLOOKUP($A194,'02.คีย์เทอม1'!$A$10:$GL$59,126,FALSE)="","",VLOOKUP($A194,'02.คีย์เทอม1'!$A$10:$GL$59,126,FALSE)))</f>
        <v/>
      </c>
      <c r="Q194" s="1333" t="str">
        <f>IF($A$141&lt;&gt;"ชั้น"&amp;'01.ข้อมูลเบื้องต้น'!$H$2,"",IF(VLOOKUP($A194,'02.คีย์เทอม1'!$A$10:$GL$59,131,FALSE)="","",VLOOKUP($A194,'02.คีย์เทอม1'!$A$10:$GL$59,131,FALSE)))</f>
        <v/>
      </c>
      <c r="R194" s="1333" t="str">
        <f>IF($A$141&lt;&gt;"ชั้น"&amp;'01.ข้อมูลเบื้องต้น'!$H$2,"",IF(VLOOKUP($A194,'02.คีย์เทอม1'!$A$10:$GL$59,136,FALSE)="","",VLOOKUP($A194,'02.คีย์เทอม1'!$A$10:$GL$59,136,FALSE)))</f>
        <v/>
      </c>
      <c r="S194" s="1333" t="str">
        <f>IF($A$141&lt;&gt;"ชั้น"&amp;'01.ข้อมูลเบื้องต้น'!$H$2,"",IF(VLOOKUP($A194,'02.คีย์เทอม1'!$A$10:$GL$59,141,FALSE)="","",VLOOKUP($A194,'02.คีย์เทอม1'!$A$10:$GL$59,141,FALSE)))</f>
        <v/>
      </c>
      <c r="T194" s="1333" t="str">
        <f>IF($A$141&lt;&gt;"ชั้น"&amp;'01.ข้อมูลเบื้องต้น'!$H$2,"",IF(VLOOKUP($A194,'02.คีย์เทอม1'!$A$10:$GL$59,146,FALSE)="","",VLOOKUP($A194,'02.คีย์เทอม1'!$A$10:$GL$59,146,FALSE)))</f>
        <v/>
      </c>
      <c r="U194" s="1333" t="str">
        <f>IF($A$141&lt;&gt;"ชั้น"&amp;'01.ข้อมูลเบื้องต้น'!$H$2,"",IF(VLOOKUP($A194,'02.คีย์เทอม1'!$A$10:$GL$59,151,FALSE)="","",VLOOKUP($A194,'02.คีย์เทอม1'!$A$10:$GL$59,151,FALSE)))</f>
        <v/>
      </c>
      <c r="V194" s="1333" t="str">
        <f>IF($A$141&lt;&gt;"ชั้น"&amp;'01.ข้อมูลเบื้องต้น'!$H$2,"",IF(VLOOKUP($A194,'02.คีย์เทอม1'!$A$10:$GL$59,156,FALSE)="","",VLOOKUP($A194,'02.คีย์เทอม1'!$A$10:$GL$59,156,FALSE)))</f>
        <v/>
      </c>
      <c r="W194" s="1333" t="str">
        <f>IF($A$141&lt;&gt;"ชั้น"&amp;'01.ข้อมูลเบื้องต้น'!$H$2,"",IF(VLOOKUP($A194,'02.คีย์เทอม1'!$A$10:$GL$59,161,FALSE)="","",VLOOKUP($A194,'02.คีย์เทอม1'!$A$10:$GL$59,161,FALSE)))</f>
        <v/>
      </c>
      <c r="X194" s="1333" t="str">
        <f>IF($A$141&lt;&gt;"ชั้น"&amp;'01.ข้อมูลเบื้องต้น'!$H$2,"",IF(VLOOKUP($A194,'02.คีย์เทอม1'!$A$10:$GL$59,166,FALSE)="","",VLOOKUP($A194,'02.คีย์เทอม1'!$A$10:$GL$59,166,FALSE)))</f>
        <v/>
      </c>
      <c r="Y194" s="1333" t="str">
        <f>IF($A$141&lt;&gt;"ชั้น"&amp;'01.ข้อมูลเบื้องต้น'!$H$2,"",IF(VLOOKUP($A194,'02.คีย์เทอม1'!$A$10:$GL$59,171,FALSE)="","",VLOOKUP($A194,'02.คีย์เทอม1'!$A$10:$GL$59,171,FALSE)))</f>
        <v/>
      </c>
      <c r="Z194" s="1333" t="str">
        <f>IF($A$141&lt;&gt;"ชั้น"&amp;'01.ข้อมูลเบื้องต้น'!$H$2,"",IF(VLOOKUP($A194,'02.คีย์เทอม1'!$A$10:$GL$59,176,FALSE)="","",VLOOKUP($A194,'02.คีย์เทอม1'!$A$10:$GL$59,176,FALSE)))</f>
        <v/>
      </c>
      <c r="AA194" s="1335" t="str">
        <f>IF($A$141&lt;&gt;"ชั้น"&amp;'01.ข้อมูลเบื้องต้น'!$H$2,"",IF(VLOOKUP($A194,'02.คีย์เทอม1'!$A$10:$GL$59,181,FALSE)="","",VLOOKUP($A194,'02.คีย์เทอม1'!$A$10:$GL$59,181,FALSE)))</f>
        <v/>
      </c>
    </row>
    <row r="195" spans="1:27" ht="16.8" customHeight="1">
      <c r="A195" s="1336">
        <v>48</v>
      </c>
      <c r="B195" s="1312" t="str">
        <f>IF('2.ชื่อนักเรียน'!C58="","",'2.ชื่อนักเรียน'!C58)</f>
        <v/>
      </c>
      <c r="C195" s="1313" t="str">
        <f>IF('2.ชื่อนักเรียน'!D58="","",'2.ชื่อนักเรียน'!D58)</f>
        <v/>
      </c>
      <c r="D195" s="1314" t="str">
        <f>IF($A$141&lt;&gt;"ชั้น"&amp;'01.ข้อมูลเบื้องต้น'!$H$2,"",IF(VLOOKUP($A195,'02.คีย์เทอม1'!$A$10:$GL$59,190,FALSE)="","",VLOOKUP($A195,'02.คีย์เทอม1'!$A$10:$GL$59,190,FALSE)))</f>
        <v/>
      </c>
      <c r="E195" s="1333" t="str">
        <f>IF($A$141&lt;&gt;"ชั้น"&amp;'01.ข้อมูลเบื้องต้น'!$H$2,"",IF(VLOOKUP($A195,'02.คีย์เทอม1'!$A$10:$GL$59,194,FALSE)="","",VLOOKUP($A195,'02.คีย์เทอม1'!$A$10:$GL$59,194,FALSE)))</f>
        <v/>
      </c>
      <c r="F195" s="1423" t="str">
        <f>IF($A$141&lt;&gt;"ชั้น"&amp;'01.ข้อมูลเบื้องต้น'!$H$2,"",IF(VLOOKUP($A195,'02.คีย์เทอม1'!$A$10:$GL$59,31,FALSE)="","",VLOOKUP($A195,'02.คีย์เทอม1'!$A$10:$GL$59,31,FALSE)))</f>
        <v/>
      </c>
      <c r="G195" s="1332" t="str">
        <f>IF($A$141&lt;&gt;"ชั้น"&amp;'01.ข้อมูลเบื้องต้น'!$H$2,"",IF(VLOOKUP($A195,'02.คีย์เทอม1'!$A$10:$GL$59,61,FALSE)="","",VLOOKUP($A195,'02.คีย์เทอม1'!$A$10:$GL$59,61,FALSE)))</f>
        <v/>
      </c>
      <c r="H195" s="1333" t="str">
        <f>IF($A$141&lt;&gt;"ชั้น"&amp;'01.ข้อมูลเบื้องต้น'!$H$2,"",IF(VLOOKUP($A195,'02.คีย์เทอม1'!$A$10:$GL$59,66,FALSE)="","",VLOOKUP($A195,'02.คีย์เทอม1'!$A$10:$GL$59,66,FALSE)))</f>
        <v/>
      </c>
      <c r="I195" s="1333" t="str">
        <f>IF($A$141&lt;&gt;"ชั้น"&amp;'01.ข้อมูลเบื้องต้น'!$H$2,"",IF(VLOOKUP($A195,'02.คีย์เทอม1'!$A$10:$GL$59,71,FALSE)="","",VLOOKUP($A195,'02.คีย์เทอม1'!$A$10:$GL$59,71,FALSE)))</f>
        <v/>
      </c>
      <c r="J195" s="1333" t="str">
        <f>IF($A$141&lt;&gt;"ชั้น"&amp;'01.ข้อมูลเบื้องต้น'!$H$2,"",IF(VLOOKUP($A195,'02.คีย์เทอม1'!$A$10:$GL$59,76,FALSE)="","",VLOOKUP($A195,'02.คีย์เทอม1'!$A$10:$GL$59,76,FALSE)))</f>
        <v/>
      </c>
      <c r="K195" s="1333" t="str">
        <f>IF($A$141&lt;&gt;"ชั้น"&amp;'01.ข้อมูลเบื้องต้น'!$H$2,"",IF(VLOOKUP($A195,'02.คีย์เทอม1'!$A$10:$GL$59,81,FALSE)="","",VLOOKUP($A195,'02.คีย์เทอม1'!$A$10:$GL$59,81,FALSE)))</f>
        <v/>
      </c>
      <c r="L195" s="1334" t="str">
        <f>IF($A$141&lt;&gt;"ชั้น"&amp;'01.ข้อมูลเบื้องต้น'!$H$2,"",IF(VLOOKUP($A195,'02.คีย์เทอม1'!$A$10:$GT$59,202,FALSE)="","",VLOOKUP($A195,'02.คีย์เทอม1'!$A$10:$GT$59,202,FALSE)))</f>
        <v/>
      </c>
      <c r="M195" s="1332" t="str">
        <f>IF($A$141&lt;&gt;"ชั้น"&amp;'01.ข้อมูลเบื้องต้น'!$H$2,"",IF(VLOOKUP($A195,'02.คีย์เทอม1'!$A$10:$GL$59,111,FALSE)="","",VLOOKUP($A195,'02.คีย์เทอม1'!$A$10:$GL$59,111,FALSE)))</f>
        <v/>
      </c>
      <c r="N195" s="1333" t="str">
        <f>IF($A$141&lt;&gt;"ชั้น"&amp;'01.ข้อมูลเบื้องต้น'!$H$2,"",IF(VLOOKUP($A195,'02.คีย์เทอม1'!$A$10:$GL$59,116,FALSE)="","",VLOOKUP($A195,'02.คีย์เทอม1'!$A$10:$GL$59,116,FALSE)))</f>
        <v/>
      </c>
      <c r="O195" s="1333" t="str">
        <f>IF($A$141&lt;&gt;"ชั้น"&amp;'01.ข้อมูลเบื้องต้น'!$H$2,"",IF(VLOOKUP($A195,'02.คีย์เทอม1'!$A$10:$GL$59,121,FALSE)="","",VLOOKUP($A195,'02.คีย์เทอม1'!$A$10:$GL$59,121,FALSE)))</f>
        <v/>
      </c>
      <c r="P195" s="1333" t="str">
        <f>IF($A$141&lt;&gt;"ชั้น"&amp;'01.ข้อมูลเบื้องต้น'!$H$2,"",IF(VLOOKUP($A195,'02.คีย์เทอม1'!$A$10:$GL$59,126,FALSE)="","",VLOOKUP($A195,'02.คีย์เทอม1'!$A$10:$GL$59,126,FALSE)))</f>
        <v/>
      </c>
      <c r="Q195" s="1333" t="str">
        <f>IF($A$141&lt;&gt;"ชั้น"&amp;'01.ข้อมูลเบื้องต้น'!$H$2,"",IF(VLOOKUP($A195,'02.คีย์เทอม1'!$A$10:$GL$59,131,FALSE)="","",VLOOKUP($A195,'02.คีย์เทอม1'!$A$10:$GL$59,131,FALSE)))</f>
        <v/>
      </c>
      <c r="R195" s="1333" t="str">
        <f>IF($A$141&lt;&gt;"ชั้น"&amp;'01.ข้อมูลเบื้องต้น'!$H$2,"",IF(VLOOKUP($A195,'02.คีย์เทอม1'!$A$10:$GL$59,136,FALSE)="","",VLOOKUP($A195,'02.คีย์เทอม1'!$A$10:$GL$59,136,FALSE)))</f>
        <v/>
      </c>
      <c r="S195" s="1333" t="str">
        <f>IF($A$141&lt;&gt;"ชั้น"&amp;'01.ข้อมูลเบื้องต้น'!$H$2,"",IF(VLOOKUP($A195,'02.คีย์เทอม1'!$A$10:$GL$59,141,FALSE)="","",VLOOKUP($A195,'02.คีย์เทอม1'!$A$10:$GL$59,141,FALSE)))</f>
        <v/>
      </c>
      <c r="T195" s="1333" t="str">
        <f>IF($A$141&lt;&gt;"ชั้น"&amp;'01.ข้อมูลเบื้องต้น'!$H$2,"",IF(VLOOKUP($A195,'02.คีย์เทอม1'!$A$10:$GL$59,146,FALSE)="","",VLOOKUP($A195,'02.คีย์เทอม1'!$A$10:$GL$59,146,FALSE)))</f>
        <v/>
      </c>
      <c r="U195" s="1333" t="str">
        <f>IF($A$141&lt;&gt;"ชั้น"&amp;'01.ข้อมูลเบื้องต้น'!$H$2,"",IF(VLOOKUP($A195,'02.คีย์เทอม1'!$A$10:$GL$59,151,FALSE)="","",VLOOKUP($A195,'02.คีย์เทอม1'!$A$10:$GL$59,151,FALSE)))</f>
        <v/>
      </c>
      <c r="V195" s="1333" t="str">
        <f>IF($A$141&lt;&gt;"ชั้น"&amp;'01.ข้อมูลเบื้องต้น'!$H$2,"",IF(VLOOKUP($A195,'02.คีย์เทอม1'!$A$10:$GL$59,156,FALSE)="","",VLOOKUP($A195,'02.คีย์เทอม1'!$A$10:$GL$59,156,FALSE)))</f>
        <v/>
      </c>
      <c r="W195" s="1333" t="str">
        <f>IF($A$141&lt;&gt;"ชั้น"&amp;'01.ข้อมูลเบื้องต้น'!$H$2,"",IF(VLOOKUP($A195,'02.คีย์เทอม1'!$A$10:$GL$59,161,FALSE)="","",VLOOKUP($A195,'02.คีย์เทอม1'!$A$10:$GL$59,161,FALSE)))</f>
        <v/>
      </c>
      <c r="X195" s="1333" t="str">
        <f>IF($A$141&lt;&gt;"ชั้น"&amp;'01.ข้อมูลเบื้องต้น'!$H$2,"",IF(VLOOKUP($A195,'02.คีย์เทอม1'!$A$10:$GL$59,166,FALSE)="","",VLOOKUP($A195,'02.คีย์เทอม1'!$A$10:$GL$59,166,FALSE)))</f>
        <v/>
      </c>
      <c r="Y195" s="1333" t="str">
        <f>IF($A$141&lt;&gt;"ชั้น"&amp;'01.ข้อมูลเบื้องต้น'!$H$2,"",IF(VLOOKUP($A195,'02.คีย์เทอม1'!$A$10:$GL$59,171,FALSE)="","",VLOOKUP($A195,'02.คีย์เทอม1'!$A$10:$GL$59,171,FALSE)))</f>
        <v/>
      </c>
      <c r="Z195" s="1333" t="str">
        <f>IF($A$141&lt;&gt;"ชั้น"&amp;'01.ข้อมูลเบื้องต้น'!$H$2,"",IF(VLOOKUP($A195,'02.คีย์เทอม1'!$A$10:$GL$59,176,FALSE)="","",VLOOKUP($A195,'02.คีย์เทอม1'!$A$10:$GL$59,176,FALSE)))</f>
        <v/>
      </c>
      <c r="AA195" s="1335" t="str">
        <f>IF($A$141&lt;&gt;"ชั้น"&amp;'01.ข้อมูลเบื้องต้น'!$H$2,"",IF(VLOOKUP($A195,'02.คีย์เทอม1'!$A$10:$GL$59,181,FALSE)="","",VLOOKUP($A195,'02.คีย์เทอม1'!$A$10:$GL$59,181,FALSE)))</f>
        <v/>
      </c>
    </row>
    <row r="196" spans="1:27" ht="16.8" customHeight="1">
      <c r="A196" s="1336">
        <v>49</v>
      </c>
      <c r="B196" s="1312" t="str">
        <f>IF('2.ชื่อนักเรียน'!C59="","",'2.ชื่อนักเรียน'!C59)</f>
        <v/>
      </c>
      <c r="C196" s="1313" t="str">
        <f>IF('2.ชื่อนักเรียน'!D59="","",'2.ชื่อนักเรียน'!D59)</f>
        <v/>
      </c>
      <c r="D196" s="1314" t="str">
        <f>IF($A$141&lt;&gt;"ชั้น"&amp;'01.ข้อมูลเบื้องต้น'!$H$2,"",IF(VLOOKUP($A196,'02.คีย์เทอม1'!$A$10:$GL$59,190,FALSE)="","",VLOOKUP($A196,'02.คีย์เทอม1'!$A$10:$GL$59,190,FALSE)))</f>
        <v/>
      </c>
      <c r="E196" s="1333" t="str">
        <f>IF($A$141&lt;&gt;"ชั้น"&amp;'01.ข้อมูลเบื้องต้น'!$H$2,"",IF(VLOOKUP($A196,'02.คีย์เทอม1'!$A$10:$GL$59,194,FALSE)="","",VLOOKUP($A196,'02.คีย์เทอม1'!$A$10:$GL$59,194,FALSE)))</f>
        <v/>
      </c>
      <c r="F196" s="1423" t="str">
        <f>IF($A$141&lt;&gt;"ชั้น"&amp;'01.ข้อมูลเบื้องต้น'!$H$2,"",IF(VLOOKUP($A196,'02.คีย์เทอม1'!$A$10:$GL$59,31,FALSE)="","",VLOOKUP($A196,'02.คีย์เทอม1'!$A$10:$GL$59,31,FALSE)))</f>
        <v/>
      </c>
      <c r="G196" s="1332" t="str">
        <f>IF($A$141&lt;&gt;"ชั้น"&amp;'01.ข้อมูลเบื้องต้น'!$H$2,"",IF(VLOOKUP($A196,'02.คีย์เทอม1'!$A$10:$GL$59,61,FALSE)="","",VLOOKUP($A196,'02.คีย์เทอม1'!$A$10:$GL$59,61,FALSE)))</f>
        <v/>
      </c>
      <c r="H196" s="1333" t="str">
        <f>IF($A$141&lt;&gt;"ชั้น"&amp;'01.ข้อมูลเบื้องต้น'!$H$2,"",IF(VLOOKUP($A196,'02.คีย์เทอม1'!$A$10:$GL$59,66,FALSE)="","",VLOOKUP($A196,'02.คีย์เทอม1'!$A$10:$GL$59,66,FALSE)))</f>
        <v/>
      </c>
      <c r="I196" s="1333" t="str">
        <f>IF($A$141&lt;&gt;"ชั้น"&amp;'01.ข้อมูลเบื้องต้น'!$H$2,"",IF(VLOOKUP($A196,'02.คีย์เทอม1'!$A$10:$GL$59,71,FALSE)="","",VLOOKUP($A196,'02.คีย์เทอม1'!$A$10:$GL$59,71,FALSE)))</f>
        <v/>
      </c>
      <c r="J196" s="1333" t="str">
        <f>IF($A$141&lt;&gt;"ชั้น"&amp;'01.ข้อมูลเบื้องต้น'!$H$2,"",IF(VLOOKUP($A196,'02.คีย์เทอม1'!$A$10:$GL$59,76,FALSE)="","",VLOOKUP($A196,'02.คีย์เทอม1'!$A$10:$GL$59,76,FALSE)))</f>
        <v/>
      </c>
      <c r="K196" s="1333" t="str">
        <f>IF($A$141&lt;&gt;"ชั้น"&amp;'01.ข้อมูลเบื้องต้น'!$H$2,"",IF(VLOOKUP($A196,'02.คีย์เทอม1'!$A$10:$GL$59,81,FALSE)="","",VLOOKUP($A196,'02.คีย์เทอม1'!$A$10:$GL$59,81,FALSE)))</f>
        <v/>
      </c>
      <c r="L196" s="1334" t="str">
        <f>IF($A$141&lt;&gt;"ชั้น"&amp;'01.ข้อมูลเบื้องต้น'!$H$2,"",IF(VLOOKUP($A196,'02.คีย์เทอม1'!$A$10:$GT$59,202,FALSE)="","",VLOOKUP($A196,'02.คีย์เทอม1'!$A$10:$GT$59,202,FALSE)))</f>
        <v/>
      </c>
      <c r="M196" s="1332" t="str">
        <f>IF($A$141&lt;&gt;"ชั้น"&amp;'01.ข้อมูลเบื้องต้น'!$H$2,"",IF(VLOOKUP($A196,'02.คีย์เทอม1'!$A$10:$GL$59,111,FALSE)="","",VLOOKUP($A196,'02.คีย์เทอม1'!$A$10:$GL$59,111,FALSE)))</f>
        <v/>
      </c>
      <c r="N196" s="1333" t="str">
        <f>IF($A$141&lt;&gt;"ชั้น"&amp;'01.ข้อมูลเบื้องต้น'!$H$2,"",IF(VLOOKUP($A196,'02.คีย์เทอม1'!$A$10:$GL$59,116,FALSE)="","",VLOOKUP($A196,'02.คีย์เทอม1'!$A$10:$GL$59,116,FALSE)))</f>
        <v/>
      </c>
      <c r="O196" s="1333" t="str">
        <f>IF($A$141&lt;&gt;"ชั้น"&amp;'01.ข้อมูลเบื้องต้น'!$H$2,"",IF(VLOOKUP($A196,'02.คีย์เทอม1'!$A$10:$GL$59,121,FALSE)="","",VLOOKUP($A196,'02.คีย์เทอม1'!$A$10:$GL$59,121,FALSE)))</f>
        <v/>
      </c>
      <c r="P196" s="1333" t="str">
        <f>IF($A$141&lt;&gt;"ชั้น"&amp;'01.ข้อมูลเบื้องต้น'!$H$2,"",IF(VLOOKUP($A196,'02.คีย์เทอม1'!$A$10:$GL$59,126,FALSE)="","",VLOOKUP($A196,'02.คีย์เทอม1'!$A$10:$GL$59,126,FALSE)))</f>
        <v/>
      </c>
      <c r="Q196" s="1333" t="str">
        <f>IF($A$141&lt;&gt;"ชั้น"&amp;'01.ข้อมูลเบื้องต้น'!$H$2,"",IF(VLOOKUP($A196,'02.คีย์เทอม1'!$A$10:$GL$59,131,FALSE)="","",VLOOKUP($A196,'02.คีย์เทอม1'!$A$10:$GL$59,131,FALSE)))</f>
        <v/>
      </c>
      <c r="R196" s="1333" t="str">
        <f>IF($A$141&lt;&gt;"ชั้น"&amp;'01.ข้อมูลเบื้องต้น'!$H$2,"",IF(VLOOKUP($A196,'02.คีย์เทอม1'!$A$10:$GL$59,136,FALSE)="","",VLOOKUP($A196,'02.คีย์เทอม1'!$A$10:$GL$59,136,FALSE)))</f>
        <v/>
      </c>
      <c r="S196" s="1333" t="str">
        <f>IF($A$141&lt;&gt;"ชั้น"&amp;'01.ข้อมูลเบื้องต้น'!$H$2,"",IF(VLOOKUP($A196,'02.คีย์เทอม1'!$A$10:$GL$59,141,FALSE)="","",VLOOKUP($A196,'02.คีย์เทอม1'!$A$10:$GL$59,141,FALSE)))</f>
        <v/>
      </c>
      <c r="T196" s="1333" t="str">
        <f>IF($A$141&lt;&gt;"ชั้น"&amp;'01.ข้อมูลเบื้องต้น'!$H$2,"",IF(VLOOKUP($A196,'02.คีย์เทอม1'!$A$10:$GL$59,146,FALSE)="","",VLOOKUP($A196,'02.คีย์เทอม1'!$A$10:$GL$59,146,FALSE)))</f>
        <v/>
      </c>
      <c r="U196" s="1333" t="str">
        <f>IF($A$141&lt;&gt;"ชั้น"&amp;'01.ข้อมูลเบื้องต้น'!$H$2,"",IF(VLOOKUP($A196,'02.คีย์เทอม1'!$A$10:$GL$59,151,FALSE)="","",VLOOKUP($A196,'02.คีย์เทอม1'!$A$10:$GL$59,151,FALSE)))</f>
        <v/>
      </c>
      <c r="V196" s="1333" t="str">
        <f>IF($A$141&lt;&gt;"ชั้น"&amp;'01.ข้อมูลเบื้องต้น'!$H$2,"",IF(VLOOKUP($A196,'02.คีย์เทอม1'!$A$10:$GL$59,156,FALSE)="","",VLOOKUP($A196,'02.คีย์เทอม1'!$A$10:$GL$59,156,FALSE)))</f>
        <v/>
      </c>
      <c r="W196" s="1333" t="str">
        <f>IF($A$141&lt;&gt;"ชั้น"&amp;'01.ข้อมูลเบื้องต้น'!$H$2,"",IF(VLOOKUP($A196,'02.คีย์เทอม1'!$A$10:$GL$59,161,FALSE)="","",VLOOKUP($A196,'02.คีย์เทอม1'!$A$10:$GL$59,161,FALSE)))</f>
        <v/>
      </c>
      <c r="X196" s="1333" t="str">
        <f>IF($A$141&lt;&gt;"ชั้น"&amp;'01.ข้อมูลเบื้องต้น'!$H$2,"",IF(VLOOKUP($A196,'02.คีย์เทอม1'!$A$10:$GL$59,166,FALSE)="","",VLOOKUP($A196,'02.คีย์เทอม1'!$A$10:$GL$59,166,FALSE)))</f>
        <v/>
      </c>
      <c r="Y196" s="1333" t="str">
        <f>IF($A$141&lt;&gt;"ชั้น"&amp;'01.ข้อมูลเบื้องต้น'!$H$2,"",IF(VLOOKUP($A196,'02.คีย์เทอม1'!$A$10:$GL$59,171,FALSE)="","",VLOOKUP($A196,'02.คีย์เทอม1'!$A$10:$GL$59,171,FALSE)))</f>
        <v/>
      </c>
      <c r="Z196" s="1333" t="str">
        <f>IF($A$141&lt;&gt;"ชั้น"&amp;'01.ข้อมูลเบื้องต้น'!$H$2,"",IF(VLOOKUP($A196,'02.คีย์เทอม1'!$A$10:$GL$59,176,FALSE)="","",VLOOKUP($A196,'02.คีย์เทอม1'!$A$10:$GL$59,176,FALSE)))</f>
        <v/>
      </c>
      <c r="AA196" s="1335" t="str">
        <f>IF($A$141&lt;&gt;"ชั้น"&amp;'01.ข้อมูลเบื้องต้น'!$H$2,"",IF(VLOOKUP($A196,'02.คีย์เทอม1'!$A$10:$GL$59,181,FALSE)="","",VLOOKUP($A196,'02.คีย์เทอม1'!$A$10:$GL$59,181,FALSE)))</f>
        <v/>
      </c>
    </row>
    <row r="197" spans="1:27" ht="16.8" customHeight="1" thickBot="1">
      <c r="A197" s="1337">
        <v>50</v>
      </c>
      <c r="B197" s="1446" t="str">
        <f>IF('2.ชื่อนักเรียน'!C60="","",'2.ชื่อนักเรียน'!C60)</f>
        <v/>
      </c>
      <c r="C197" s="1424" t="str">
        <f>IF('2.ชื่อนักเรียน'!D60="","",'2.ชื่อนักเรียน'!D60)</f>
        <v/>
      </c>
      <c r="D197" s="1340" t="str">
        <f>IF($A$141&lt;&gt;"ชั้น"&amp;'01.ข้อมูลเบื้องต้น'!$H$2,"",IF(VLOOKUP($A197,'02.คีย์เทอม1'!$A$10:$GL$59,190,FALSE)="","",VLOOKUP($A197,'02.คีย์เทอม1'!$A$10:$GL$59,190,FALSE)))</f>
        <v/>
      </c>
      <c r="E197" s="1343" t="str">
        <f>IF($A$141&lt;&gt;"ชั้น"&amp;'01.ข้อมูลเบื้องต้น'!$H$2,"",IF(VLOOKUP($A197,'02.คีย์เทอม1'!$A$10:$GL$59,194,FALSE)="","",VLOOKUP($A197,'02.คีย์เทอม1'!$A$10:$GL$59,194,FALSE)))</f>
        <v/>
      </c>
      <c r="F197" s="1425" t="str">
        <f>IF($A$141&lt;&gt;"ชั้น"&amp;'01.ข้อมูลเบื้องต้น'!$H$2,"",IF(VLOOKUP($A197,'02.คีย์เทอม1'!$A$10:$GL$59,31,FALSE)="","",VLOOKUP($A197,'02.คีย์เทอม1'!$A$10:$GL$59,31,FALSE)))</f>
        <v/>
      </c>
      <c r="G197" s="1342" t="str">
        <f>IF($A$141&lt;&gt;"ชั้น"&amp;'01.ข้อมูลเบื้องต้น'!$H$2,"",IF(VLOOKUP($A197,'02.คีย์เทอม1'!$A$10:$GL$59,61,FALSE)="","",VLOOKUP($A197,'02.คีย์เทอม1'!$A$10:$GL$59,61,FALSE)))</f>
        <v/>
      </c>
      <c r="H197" s="1343" t="str">
        <f>IF($A$141&lt;&gt;"ชั้น"&amp;'01.ข้อมูลเบื้องต้น'!$H$2,"",IF(VLOOKUP($A197,'02.คีย์เทอม1'!$A$10:$GL$59,66,FALSE)="","",VLOOKUP($A197,'02.คีย์เทอม1'!$A$10:$GL$59,66,FALSE)))</f>
        <v/>
      </c>
      <c r="I197" s="1343" t="str">
        <f>IF($A$141&lt;&gt;"ชั้น"&amp;'01.ข้อมูลเบื้องต้น'!$H$2,"",IF(VLOOKUP($A197,'02.คีย์เทอม1'!$A$10:$GL$59,71,FALSE)="","",VLOOKUP($A197,'02.คีย์เทอม1'!$A$10:$GL$59,71,FALSE)))</f>
        <v/>
      </c>
      <c r="J197" s="1343" t="str">
        <f>IF($A$141&lt;&gt;"ชั้น"&amp;'01.ข้อมูลเบื้องต้น'!$H$2,"",IF(VLOOKUP($A197,'02.คีย์เทอม1'!$A$10:$GL$59,76,FALSE)="","",VLOOKUP($A197,'02.คีย์เทอม1'!$A$10:$GL$59,76,FALSE)))</f>
        <v/>
      </c>
      <c r="K197" s="1343" t="str">
        <f>IF($A$141&lt;&gt;"ชั้น"&amp;'01.ข้อมูลเบื้องต้น'!$H$2,"",IF(VLOOKUP($A197,'02.คีย์เทอม1'!$A$10:$GL$59,81,FALSE)="","",VLOOKUP($A197,'02.คีย์เทอม1'!$A$10:$GL$59,81,FALSE)))</f>
        <v/>
      </c>
      <c r="L197" s="1345" t="str">
        <f>IF($A$141&lt;&gt;"ชั้น"&amp;'01.ข้อมูลเบื้องต้น'!$H$2,"",IF(VLOOKUP($A197,'02.คีย์เทอม1'!$A$10:$GT$59,202,FALSE)="","",VLOOKUP($A197,'02.คีย์เทอม1'!$A$10:$GT$59,202,FALSE)))</f>
        <v/>
      </c>
      <c r="M197" s="1342" t="str">
        <f>IF($A$141&lt;&gt;"ชั้น"&amp;'01.ข้อมูลเบื้องต้น'!$H$2,"",IF(VLOOKUP($A197,'02.คีย์เทอม1'!$A$10:$GL$59,111,FALSE)="","",VLOOKUP($A197,'02.คีย์เทอม1'!$A$10:$GL$59,111,FALSE)))</f>
        <v/>
      </c>
      <c r="N197" s="1343" t="str">
        <f>IF($A$141&lt;&gt;"ชั้น"&amp;'01.ข้อมูลเบื้องต้น'!$H$2,"",IF(VLOOKUP($A197,'02.คีย์เทอม1'!$A$10:$GL$59,116,FALSE)="","",VLOOKUP($A197,'02.คีย์เทอม1'!$A$10:$GL$59,116,FALSE)))</f>
        <v/>
      </c>
      <c r="O197" s="1343" t="str">
        <f>IF($A$141&lt;&gt;"ชั้น"&amp;'01.ข้อมูลเบื้องต้น'!$H$2,"",IF(VLOOKUP($A197,'02.คีย์เทอม1'!$A$10:$GL$59,121,FALSE)="","",VLOOKUP($A197,'02.คีย์เทอม1'!$A$10:$GL$59,121,FALSE)))</f>
        <v/>
      </c>
      <c r="P197" s="1343" t="str">
        <f>IF($A$141&lt;&gt;"ชั้น"&amp;'01.ข้อมูลเบื้องต้น'!$H$2,"",IF(VLOOKUP($A197,'02.คีย์เทอม1'!$A$10:$GL$59,126,FALSE)="","",VLOOKUP($A197,'02.คีย์เทอม1'!$A$10:$GL$59,126,FALSE)))</f>
        <v/>
      </c>
      <c r="Q197" s="1343" t="str">
        <f>IF($A$141&lt;&gt;"ชั้น"&amp;'01.ข้อมูลเบื้องต้น'!$H$2,"",IF(VLOOKUP($A197,'02.คีย์เทอม1'!$A$10:$GL$59,131,FALSE)="","",VLOOKUP($A197,'02.คีย์เทอม1'!$A$10:$GL$59,131,FALSE)))</f>
        <v/>
      </c>
      <c r="R197" s="1343" t="str">
        <f>IF($A$141&lt;&gt;"ชั้น"&amp;'01.ข้อมูลเบื้องต้น'!$H$2,"",IF(VLOOKUP($A197,'02.คีย์เทอม1'!$A$10:$GL$59,136,FALSE)="","",VLOOKUP($A197,'02.คีย์เทอม1'!$A$10:$GL$59,136,FALSE)))</f>
        <v/>
      </c>
      <c r="S197" s="1343" t="str">
        <f>IF($A$141&lt;&gt;"ชั้น"&amp;'01.ข้อมูลเบื้องต้น'!$H$2,"",IF(VLOOKUP($A197,'02.คีย์เทอม1'!$A$10:$GL$59,141,FALSE)="","",VLOOKUP($A197,'02.คีย์เทอม1'!$A$10:$GL$59,141,FALSE)))</f>
        <v/>
      </c>
      <c r="T197" s="1343" t="str">
        <f>IF($A$141&lt;&gt;"ชั้น"&amp;'01.ข้อมูลเบื้องต้น'!$H$2,"",IF(VLOOKUP($A197,'02.คีย์เทอม1'!$A$10:$GL$59,146,FALSE)="","",VLOOKUP($A197,'02.คีย์เทอม1'!$A$10:$GL$59,146,FALSE)))</f>
        <v/>
      </c>
      <c r="U197" s="1343" t="str">
        <f>IF($A$141&lt;&gt;"ชั้น"&amp;'01.ข้อมูลเบื้องต้น'!$H$2,"",IF(VLOOKUP($A197,'02.คีย์เทอม1'!$A$10:$GL$59,151,FALSE)="","",VLOOKUP($A197,'02.คีย์เทอม1'!$A$10:$GL$59,151,FALSE)))</f>
        <v/>
      </c>
      <c r="V197" s="1343" t="str">
        <f>IF($A$141&lt;&gt;"ชั้น"&amp;'01.ข้อมูลเบื้องต้น'!$H$2,"",IF(VLOOKUP($A197,'02.คีย์เทอม1'!$A$10:$GL$59,156,FALSE)="","",VLOOKUP($A197,'02.คีย์เทอม1'!$A$10:$GL$59,156,FALSE)))</f>
        <v/>
      </c>
      <c r="W197" s="1343" t="str">
        <f>IF($A$141&lt;&gt;"ชั้น"&amp;'01.ข้อมูลเบื้องต้น'!$H$2,"",IF(VLOOKUP($A197,'02.คีย์เทอม1'!$A$10:$GL$59,161,FALSE)="","",VLOOKUP($A197,'02.คีย์เทอม1'!$A$10:$GL$59,161,FALSE)))</f>
        <v/>
      </c>
      <c r="X197" s="1343" t="str">
        <f>IF($A$141&lt;&gt;"ชั้น"&amp;'01.ข้อมูลเบื้องต้น'!$H$2,"",IF(VLOOKUP($A197,'02.คีย์เทอม1'!$A$10:$GL$59,166,FALSE)="","",VLOOKUP($A197,'02.คีย์เทอม1'!$A$10:$GL$59,166,FALSE)))</f>
        <v/>
      </c>
      <c r="Y197" s="1343" t="str">
        <f>IF($A$141&lt;&gt;"ชั้น"&amp;'01.ข้อมูลเบื้องต้น'!$H$2,"",IF(VLOOKUP($A197,'02.คีย์เทอม1'!$A$10:$GL$59,171,FALSE)="","",VLOOKUP($A197,'02.คีย์เทอม1'!$A$10:$GL$59,171,FALSE)))</f>
        <v/>
      </c>
      <c r="Z197" s="1343" t="str">
        <f>IF($A$141&lt;&gt;"ชั้น"&amp;'01.ข้อมูลเบื้องต้น'!$H$2,"",IF(VLOOKUP($A197,'02.คีย์เทอม1'!$A$10:$GL$59,176,FALSE)="","",VLOOKUP($A197,'02.คีย์เทอม1'!$A$10:$GL$59,176,FALSE)))</f>
        <v/>
      </c>
      <c r="AA197" s="1346" t="str">
        <f>IF($A$141&lt;&gt;"ชั้น"&amp;'01.ข้อมูลเบื้องต้น'!$H$2,"",IF(VLOOKUP($A197,'02.คีย์เทอม1'!$A$10:$GL$59,181,FALSE)="","",VLOOKUP($A197,'02.คีย์เทอม1'!$A$10:$GL$59,181,FALSE)))</f>
        <v/>
      </c>
    </row>
    <row r="198" spans="1:27" ht="16.8" hidden="1" customHeight="1">
      <c r="A198" s="1454" t="s">
        <v>5</v>
      </c>
      <c r="B198" s="1455"/>
      <c r="C198" s="1456"/>
      <c r="D198" s="1431" t="str">
        <f t="shared" ref="D198:F198" si="12">IF(SUM(D148:D197)=0,"",SUM(D148:D197))</f>
        <v/>
      </c>
      <c r="E198" s="1431" t="str">
        <f t="shared" si="12"/>
        <v/>
      </c>
      <c r="F198" s="1431" t="str">
        <f t="shared" si="12"/>
        <v/>
      </c>
      <c r="G198" s="1431" t="str">
        <f t="shared" ref="G198:K198" si="13">IF(SUM(G148:G197)=0,"",SUM(G148:G197))</f>
        <v/>
      </c>
      <c r="H198" s="1431" t="str">
        <f t="shared" si="13"/>
        <v/>
      </c>
      <c r="I198" s="1431" t="str">
        <f t="shared" si="13"/>
        <v/>
      </c>
      <c r="J198" s="1431" t="str">
        <f t="shared" si="13"/>
        <v/>
      </c>
      <c r="K198" s="1431" t="str">
        <f t="shared" si="13"/>
        <v/>
      </c>
      <c r="L198" s="1432"/>
      <c r="M198" s="1367"/>
      <c r="N198" s="1368"/>
      <c r="O198" s="1368"/>
      <c r="P198" s="1368"/>
      <c r="Q198" s="1368"/>
      <c r="R198" s="1368"/>
      <c r="S198" s="1368"/>
      <c r="T198" s="1368"/>
      <c r="U198" s="1368"/>
      <c r="V198" s="1368"/>
      <c r="W198" s="1368"/>
      <c r="X198" s="1368"/>
      <c r="Y198" s="1368"/>
      <c r="Z198" s="1368"/>
      <c r="AA198" s="1369"/>
    </row>
    <row r="199" spans="1:27" ht="16.8" hidden="1" customHeight="1">
      <c r="A199" s="1457" t="s">
        <v>70</v>
      </c>
      <c r="B199" s="1458"/>
      <c r="C199" s="1459"/>
      <c r="D199" s="1373" t="str">
        <f t="shared" ref="D199:F199" si="14">IF(D198="","",MIN(D148:D197))</f>
        <v/>
      </c>
      <c r="E199" s="1373" t="str">
        <f t="shared" si="14"/>
        <v/>
      </c>
      <c r="F199" s="1373" t="str">
        <f t="shared" si="14"/>
        <v/>
      </c>
      <c r="G199" s="1373" t="str">
        <f t="shared" ref="G199:K199" si="15">IF(G198="","",MIN(G148:G197))</f>
        <v/>
      </c>
      <c r="H199" s="1373" t="str">
        <f t="shared" si="15"/>
        <v/>
      </c>
      <c r="I199" s="1373" t="str">
        <f t="shared" si="15"/>
        <v/>
      </c>
      <c r="J199" s="1373" t="str">
        <f t="shared" si="15"/>
        <v/>
      </c>
      <c r="K199" s="1373" t="str">
        <f t="shared" si="15"/>
        <v/>
      </c>
      <c r="L199" s="1374"/>
      <c r="M199" s="1372"/>
      <c r="N199" s="1447"/>
      <c r="O199" s="1447"/>
      <c r="P199" s="1447"/>
      <c r="Q199" s="1447"/>
      <c r="R199" s="1447"/>
      <c r="S199" s="1447"/>
      <c r="T199" s="1447"/>
      <c r="U199" s="1447"/>
      <c r="V199" s="1447"/>
      <c r="W199" s="1447"/>
      <c r="X199" s="1447"/>
      <c r="Y199" s="1447"/>
      <c r="Z199" s="1447"/>
      <c r="AA199" s="1465"/>
    </row>
    <row r="200" spans="1:27" ht="16.8" hidden="1" customHeight="1">
      <c r="A200" s="1457" t="s">
        <v>71</v>
      </c>
      <c r="B200" s="1458"/>
      <c r="C200" s="1459"/>
      <c r="D200" s="1373" t="str">
        <f t="shared" ref="D200:F200" si="16">IF(D198="","",MAX(D148:D197))</f>
        <v/>
      </c>
      <c r="E200" s="1373" t="str">
        <f t="shared" si="16"/>
        <v/>
      </c>
      <c r="F200" s="1373" t="str">
        <f t="shared" si="16"/>
        <v/>
      </c>
      <c r="G200" s="1373" t="str">
        <f t="shared" ref="G200:K200" si="17">IF(G198="","",MAX(G148:G197))</f>
        <v/>
      </c>
      <c r="H200" s="1373" t="str">
        <f t="shared" si="17"/>
        <v/>
      </c>
      <c r="I200" s="1373" t="str">
        <f t="shared" si="17"/>
        <v/>
      </c>
      <c r="J200" s="1373" t="str">
        <f t="shared" si="17"/>
        <v/>
      </c>
      <c r="K200" s="1373" t="str">
        <f t="shared" si="17"/>
        <v/>
      </c>
      <c r="L200" s="1374"/>
      <c r="M200" s="1372"/>
      <c r="N200" s="1447"/>
      <c r="O200" s="1447"/>
      <c r="P200" s="1447"/>
      <c r="Q200" s="1447"/>
      <c r="R200" s="1447"/>
      <c r="S200" s="1447"/>
      <c r="T200" s="1447"/>
      <c r="U200" s="1447"/>
      <c r="V200" s="1447"/>
      <c r="W200" s="1447"/>
      <c r="X200" s="1447"/>
      <c r="Y200" s="1447"/>
      <c r="Z200" s="1447"/>
      <c r="AA200" s="1465"/>
    </row>
    <row r="201" spans="1:27" ht="16.8" hidden="1" customHeight="1" thickBot="1">
      <c r="A201" s="1460" t="s">
        <v>549</v>
      </c>
      <c r="B201" s="1461"/>
      <c r="C201" s="1462"/>
      <c r="D201" s="1385" t="str">
        <f t="shared" ref="D201:F201" si="18">IF(D198="","",AVERAGE(D148:D197))</f>
        <v/>
      </c>
      <c r="E201" s="1388" t="str">
        <f t="shared" si="18"/>
        <v/>
      </c>
      <c r="F201" s="1388" t="str">
        <f t="shared" si="18"/>
        <v/>
      </c>
      <c r="G201" s="1449" t="str">
        <f t="shared" ref="G201:K201" si="19">IF(G198="","",AVERAGE(G148:G197))</f>
        <v/>
      </c>
      <c r="H201" s="1388" t="str">
        <f t="shared" si="19"/>
        <v/>
      </c>
      <c r="I201" s="1388" t="str">
        <f t="shared" si="19"/>
        <v/>
      </c>
      <c r="J201" s="1388" t="str">
        <f t="shared" si="19"/>
        <v/>
      </c>
      <c r="K201" s="1388" t="str">
        <f t="shared" si="19"/>
        <v/>
      </c>
      <c r="L201" s="1463"/>
      <c r="M201" s="1387"/>
      <c r="N201" s="1388"/>
      <c r="O201" s="1388"/>
      <c r="P201" s="1388"/>
      <c r="Q201" s="1388"/>
      <c r="R201" s="1388"/>
      <c r="S201" s="1388"/>
      <c r="T201" s="1388"/>
      <c r="U201" s="1388"/>
      <c r="V201" s="1388"/>
      <c r="W201" s="1388"/>
      <c r="X201" s="1388"/>
      <c r="Y201" s="1388"/>
      <c r="Z201" s="1388"/>
      <c r="AA201" s="1466"/>
    </row>
    <row r="202" spans="1:27" ht="16.8" hidden="1" customHeight="1" thickBot="1">
      <c r="A202" s="1395" t="s">
        <v>73</v>
      </c>
      <c r="B202" s="1396"/>
      <c r="C202" s="1397"/>
      <c r="D202" s="1398" t="str">
        <f>IF(D198="","",(D201*100)/#REF!)</f>
        <v/>
      </c>
      <c r="E202" s="1399" t="str">
        <f>IF(E198="","",(E201*100)/#REF!)</f>
        <v/>
      </c>
      <c r="F202" s="1399" t="str">
        <f>IF(F198="","",(F201*100)/#REF!)</f>
        <v/>
      </c>
      <c r="G202" s="1399" t="str">
        <f>IF(G198="","",(G201*100)/#REF!)</f>
        <v/>
      </c>
      <c r="H202" s="1399" t="str">
        <f>IF(H198="","",(H201*100)/#REF!)</f>
        <v/>
      </c>
      <c r="I202" s="1399" t="str">
        <f>IF(I198="","",(I201*100)/#REF!)</f>
        <v/>
      </c>
      <c r="J202" s="1400" t="str">
        <f>IF(J198="","",(J201*100)/#REF!)</f>
        <v/>
      </c>
      <c r="K202" s="1400" t="str">
        <f>IF(K198="","",(K201*100)/#REF!)</f>
        <v/>
      </c>
      <c r="L202" s="1401"/>
      <c r="M202" s="1401"/>
      <c r="N202" s="1401"/>
      <c r="O202" s="1401"/>
      <c r="P202" s="1401"/>
      <c r="Q202" s="1401"/>
      <c r="R202" s="1401"/>
      <c r="S202" s="1401"/>
      <c r="T202" s="1401"/>
      <c r="U202" s="1401"/>
      <c r="V202" s="1401"/>
      <c r="W202" s="1401"/>
      <c r="X202" s="1401"/>
      <c r="Y202" s="1401"/>
      <c r="Z202" s="1401"/>
      <c r="AA202" s="1401"/>
    </row>
    <row r="203" spans="1:27" ht="8.4" customHeight="1">
      <c r="A203" s="1402"/>
      <c r="B203" s="1402"/>
      <c r="C203" s="1402"/>
      <c r="D203" s="1402"/>
      <c r="E203" s="1402"/>
      <c r="F203" s="1402"/>
      <c r="G203" s="1402"/>
      <c r="H203" s="1402"/>
      <c r="I203" s="1402"/>
      <c r="J203" s="1265"/>
      <c r="K203" s="1265"/>
      <c r="L203" s="1265"/>
      <c r="M203" s="1265"/>
      <c r="N203" s="1265"/>
      <c r="O203" s="1265"/>
      <c r="P203" s="1265"/>
      <c r="Q203" s="1265"/>
      <c r="R203" s="1265"/>
      <c r="S203" s="1265"/>
      <c r="T203" s="1265"/>
      <c r="U203" s="1265"/>
      <c r="V203" s="1265"/>
      <c r="W203" s="1265"/>
      <c r="X203" s="1265"/>
      <c r="Y203" s="1265"/>
      <c r="Z203" s="1265"/>
      <c r="AA203" s="1265"/>
    </row>
    <row r="204" spans="1:27" ht="16.95" customHeight="1">
      <c r="A204" s="1402"/>
      <c r="B204" s="1403" t="s">
        <v>124</v>
      </c>
      <c r="C204" s="1403"/>
      <c r="D204" s="1403" t="s">
        <v>124</v>
      </c>
      <c r="E204" s="1403"/>
      <c r="F204" s="1263" t="s">
        <v>124</v>
      </c>
      <c r="G204" s="1263" t="s">
        <v>563</v>
      </c>
      <c r="H204" s="1263"/>
      <c r="I204" s="1263" t="s">
        <v>561</v>
      </c>
      <c r="J204" s="1404"/>
      <c r="K204" s="1404" t="s">
        <v>562</v>
      </c>
      <c r="L204" s="1405"/>
      <c r="M204" s="1406" t="s">
        <v>563</v>
      </c>
      <c r="N204" s="1406" t="s">
        <v>563</v>
      </c>
      <c r="O204" s="1406" t="s">
        <v>563</v>
      </c>
      <c r="P204" s="1406" t="s">
        <v>563</v>
      </c>
      <c r="Q204" s="1405"/>
      <c r="R204" s="1406" t="s">
        <v>561</v>
      </c>
      <c r="S204" s="1406" t="s">
        <v>561</v>
      </c>
      <c r="T204" s="1406" t="s">
        <v>561</v>
      </c>
      <c r="U204" s="1406" t="s">
        <v>561</v>
      </c>
      <c r="V204" s="1405"/>
      <c r="W204" s="1406" t="s">
        <v>562</v>
      </c>
      <c r="X204" s="1406" t="s">
        <v>562</v>
      </c>
      <c r="Y204" s="1406" t="s">
        <v>562</v>
      </c>
      <c r="Z204" s="1406" t="s">
        <v>562</v>
      </c>
      <c r="AA204" s="1406" t="s">
        <v>562</v>
      </c>
    </row>
    <row r="205" spans="1:27" ht="16.95" customHeight="1">
      <c r="A205" s="1402"/>
      <c r="B205" s="1403" t="str">
        <f>IF('01.ข้อมูลเบื้องต้น'!$I$4="","(………………………………….)",CONCATENATE("(",'01.ข้อมูลเบื้องต้น'!$I$4,")"))</f>
        <v>(………………………………….)</v>
      </c>
      <c r="C205" s="1403"/>
      <c r="D205" s="1403" t="str">
        <f>IF('01.ข้อมูลเบื้องต้น'!$I$6="","(………………………………….)",CONCATENATE("(",'01.ข้อมูลเบื้องต้น'!$I$6,")"))</f>
        <v>(นางสาวภัทรกรรณ  เสมศึกสาม)</v>
      </c>
      <c r="E205" s="1403"/>
      <c r="F205" s="1263" t="str">
        <f>IF('01.ข้อมูลเบื้องต้น'!$I$10="","(………………………………….)",CONCATENATE("(",'01.ข้อมูลเบื้องต้น'!$I$10,")"))</f>
        <v>(นายอัศวิน  คงเพ็ชรศักดิ์)</v>
      </c>
      <c r="G205" s="1263" t="str">
        <f>IF('01.ข้อมูลเบื้องต้น'!$I$4="","(………………………………….)",CONCATENATE("(",'01.ข้อมูลเบื้องต้น'!$I$4,")"))</f>
        <v>(………………………………….)</v>
      </c>
      <c r="H205" s="1263"/>
      <c r="I205" s="1263" t="str">
        <f>IF('01.ข้อมูลเบื้องต้น'!$I$6="","(………………………………….)",CONCATENATE("(",'01.ข้อมูลเบื้องต้น'!$I$6,")"))</f>
        <v>(นางสาวภัทรกรรณ  เสมศึกสาม)</v>
      </c>
      <c r="J205" s="1404"/>
      <c r="K205" s="1404" t="str">
        <f>IF('01.ข้อมูลเบื้องต้น'!$I$10="","(………………………………….)",CONCATENATE("(",'01.ข้อมูลเบื้องต้น'!$I$10,")"))</f>
        <v>(นายอัศวิน  คงเพ็ชรศักดิ์)</v>
      </c>
      <c r="L205" s="1405"/>
      <c r="M205" s="1406" t="str">
        <f>IF('01.ข้อมูลเบื้องต้น'!$I$4="","(………………………………….)",CONCATENATE("(",'01.ข้อมูลเบื้องต้น'!$I$4,")"))</f>
        <v>(………………………………….)</v>
      </c>
      <c r="N205" s="1406" t="str">
        <f>IF('01.ข้อมูลเบื้องต้น'!$I$4="","(………………………………….)",CONCATENATE("(",'01.ข้อมูลเบื้องต้น'!$I$4,")"))</f>
        <v>(………………………………….)</v>
      </c>
      <c r="O205" s="1406" t="str">
        <f>IF('01.ข้อมูลเบื้องต้น'!$I$4="","(………………………………….)",CONCATENATE("(",'01.ข้อมูลเบื้องต้น'!$I$4,")"))</f>
        <v>(………………………………….)</v>
      </c>
      <c r="P205" s="1406" t="str">
        <f>IF('01.ข้อมูลเบื้องต้น'!$I$4="","(………………………………….)",CONCATENATE("(",'01.ข้อมูลเบื้องต้น'!$I$4,")"))</f>
        <v>(………………………………….)</v>
      </c>
      <c r="Q205" s="1405"/>
      <c r="R205" s="1406" t="str">
        <f>IF('01.ข้อมูลเบื้องต้น'!$I$6="","(………………………………….)",CONCATENATE("(",'01.ข้อมูลเบื้องต้น'!$I$6,")"))</f>
        <v>(นางสาวภัทรกรรณ  เสมศึกสาม)</v>
      </c>
      <c r="S205" s="1406" t="str">
        <f>IF('01.ข้อมูลเบื้องต้น'!$I$6="","(………………………………….)",CONCATENATE("(",'01.ข้อมูลเบื้องต้น'!$I$6,")"))</f>
        <v>(นางสาวภัทรกรรณ  เสมศึกสาม)</v>
      </c>
      <c r="T205" s="1406" t="str">
        <f>IF('01.ข้อมูลเบื้องต้น'!$I$6="","(………………………………….)",CONCATENATE("(",'01.ข้อมูลเบื้องต้น'!$I$6,")"))</f>
        <v>(นางสาวภัทรกรรณ  เสมศึกสาม)</v>
      </c>
      <c r="U205" s="1406" t="str">
        <f>IF('01.ข้อมูลเบื้องต้น'!$I$6="","(………………………………….)",CONCATENATE("(",'01.ข้อมูลเบื้องต้น'!$I$6,")"))</f>
        <v>(นางสาวภัทรกรรณ  เสมศึกสาม)</v>
      </c>
      <c r="V205" s="1405"/>
      <c r="W205" s="1406" t="str">
        <f>IF('01.ข้อมูลเบื้องต้น'!$I$10="","(………………………………….)",CONCATENATE("(",'01.ข้อมูลเบื้องต้น'!$I$10,")"))</f>
        <v>(นายอัศวิน  คงเพ็ชรศักดิ์)</v>
      </c>
      <c r="X205" s="1406" t="str">
        <f>IF('01.ข้อมูลเบื้องต้น'!$I$10="","(………………………………….)",CONCATENATE("(",'01.ข้อมูลเบื้องต้น'!$I$10,")"))</f>
        <v>(นายอัศวิน  คงเพ็ชรศักดิ์)</v>
      </c>
      <c r="Y205" s="1406" t="str">
        <f>IF('01.ข้อมูลเบื้องต้น'!$I$10="","(………………………………….)",CONCATENATE("(",'01.ข้อมูลเบื้องต้น'!$I$10,")"))</f>
        <v>(นายอัศวิน  คงเพ็ชรศักดิ์)</v>
      </c>
      <c r="Z205" s="1406" t="str">
        <f>IF('01.ข้อมูลเบื้องต้น'!$I$10="","(………………………………….)",CONCATENATE("(",'01.ข้อมูลเบื้องต้น'!$I$10,")"))</f>
        <v>(นายอัศวิน  คงเพ็ชรศักดิ์)</v>
      </c>
      <c r="AA205" s="1406" t="str">
        <f>IF('01.ข้อมูลเบื้องต้น'!$I$10="","(………………………………….)",CONCATENATE("(",'01.ข้อมูลเบื้องต้น'!$I$10,")"))</f>
        <v>(นายอัศวิน  คงเพ็ชรศักดิ์)</v>
      </c>
    </row>
    <row r="206" spans="1:27" ht="16.95" customHeight="1">
      <c r="A206" s="1402"/>
      <c r="B206" s="1403" t="s">
        <v>7</v>
      </c>
      <c r="C206" s="1403"/>
      <c r="D206" s="1403" t="s">
        <v>125</v>
      </c>
      <c r="E206" s="1403"/>
      <c r="F206" s="1263" t="str">
        <f>IF('01.ข้อมูลเบื้องต้น'!$I$10='01.ข้อมูลเบื้องต้น'!$I$8,"รองผู้อำนวยการสถานศึกษา","ผู้อำนวยการสถานศึกษา")</f>
        <v>ผู้อำนวยการสถานศึกษา</v>
      </c>
      <c r="G206" s="1263" t="s">
        <v>7</v>
      </c>
      <c r="H206" s="1263"/>
      <c r="I206" s="1263" t="s">
        <v>125</v>
      </c>
      <c r="J206" s="1404"/>
      <c r="K206" s="1404" t="str">
        <f>IF('01.ข้อมูลเบื้องต้น'!$I$10='01.ข้อมูลเบื้องต้น'!$I$8,"รองผู้อำนวยการสถานศึกษา","ผู้อำนวยการสถานศึกษา")</f>
        <v>ผู้อำนวยการสถานศึกษา</v>
      </c>
      <c r="L206" s="1405"/>
      <c r="M206" s="1406" t="s">
        <v>7</v>
      </c>
      <c r="N206" s="1406" t="s">
        <v>7</v>
      </c>
      <c r="O206" s="1406" t="s">
        <v>7</v>
      </c>
      <c r="P206" s="1406" t="s">
        <v>7</v>
      </c>
      <c r="Q206" s="1405"/>
      <c r="R206" s="1406" t="s">
        <v>125</v>
      </c>
      <c r="S206" s="1406" t="s">
        <v>125</v>
      </c>
      <c r="T206" s="1406" t="s">
        <v>125</v>
      </c>
      <c r="U206" s="1406" t="s">
        <v>125</v>
      </c>
      <c r="V206" s="1405"/>
      <c r="W206" s="1406" t="str">
        <f>IF('01.ข้อมูลเบื้องต้น'!$I$10='01.ข้อมูลเบื้องต้น'!$I$8,"รองผู้อำนวยการสถานศึกษา","ผู้อำนวยการสถานศึกษา")</f>
        <v>ผู้อำนวยการสถานศึกษา</v>
      </c>
      <c r="X206" s="1406" t="str">
        <f>IF('01.ข้อมูลเบื้องต้น'!$I$10='01.ข้อมูลเบื้องต้น'!$I$8,"รองผู้อำนวยการสถานศึกษา","ผู้อำนวยการสถานศึกษา")</f>
        <v>ผู้อำนวยการสถานศึกษา</v>
      </c>
      <c r="Y206" s="1406" t="str">
        <f>IF('01.ข้อมูลเบื้องต้น'!$I$10='01.ข้อมูลเบื้องต้น'!$I$8,"รองผู้อำนวยการสถานศึกษา","ผู้อำนวยการสถานศึกษา")</f>
        <v>ผู้อำนวยการสถานศึกษา</v>
      </c>
      <c r="Z206" s="1406" t="str">
        <f>IF('01.ข้อมูลเบื้องต้น'!$I$10='01.ข้อมูลเบื้องต้น'!$I$8,"รองผู้อำนวยการสถานศึกษา","ผู้อำนวยการสถานศึกษา")</f>
        <v>ผู้อำนวยการสถานศึกษา</v>
      </c>
      <c r="AA206" s="1406" t="str">
        <f>IF('01.ข้อมูลเบื้องต้น'!$I$10='01.ข้อมูลเบื้องต้น'!$I$8,"รองผู้อำนวยการสถานศึกษา","ผู้อำนวยการสถานศึกษา")</f>
        <v>ผู้อำนวยการสถานศึกษา</v>
      </c>
    </row>
    <row r="207" spans="1:27">
      <c r="A207" s="511"/>
      <c r="B207" s="502"/>
      <c r="C207" s="502"/>
      <c r="D207" s="511"/>
      <c r="E207" s="511"/>
      <c r="F207" s="512"/>
      <c r="G207" s="512"/>
      <c r="H207" s="512"/>
      <c r="I207" s="512"/>
      <c r="J207" s="512"/>
      <c r="K207" s="512"/>
      <c r="L207" s="512"/>
      <c r="M207" s="512"/>
      <c r="N207" s="512"/>
      <c r="O207" s="512"/>
      <c r="P207" s="512"/>
      <c r="Q207" s="512"/>
      <c r="R207" s="512"/>
      <c r="S207" s="512"/>
      <c r="T207" s="512"/>
      <c r="U207" s="512"/>
      <c r="V207" s="512"/>
      <c r="W207" s="512"/>
      <c r="X207" s="512"/>
      <c r="Y207" s="512"/>
      <c r="Z207" s="512"/>
      <c r="AA207" s="512"/>
    </row>
  </sheetData>
  <sheetProtection algorithmName="SHA-512" hashValue="12RDO7XwztH1uAxF8+XSlE7KkH9KsrbQruoei2aCeofrhV/MoB0V9GmBRI4xD09N/iLRilhfNICT7QrsDKO5kQ==" saltValue="V1uF00niLoXlC5+QOU1yTA==" spinCount="100000" sheet="1"/>
  <mergeCells count="104">
    <mergeCell ref="A1:F1"/>
    <mergeCell ref="A2:F2"/>
    <mergeCell ref="A3:F3"/>
    <mergeCell ref="A4:F4"/>
    <mergeCell ref="G1:L1"/>
    <mergeCell ref="G2:L2"/>
    <mergeCell ref="G3:L3"/>
    <mergeCell ref="B136:C136"/>
    <mergeCell ref="D136:E136"/>
    <mergeCell ref="A60:C60"/>
    <mergeCell ref="A61:C61"/>
    <mergeCell ref="A62:C62"/>
    <mergeCell ref="A63:C63"/>
    <mergeCell ref="A64:C64"/>
    <mergeCell ref="D67:E67"/>
    <mergeCell ref="D68:E68"/>
    <mergeCell ref="M7:AA7"/>
    <mergeCell ref="A7:A9"/>
    <mergeCell ref="B7:C9"/>
    <mergeCell ref="D7:F7"/>
    <mergeCell ref="G7:L7"/>
    <mergeCell ref="W66:AA66"/>
    <mergeCell ref="A132:C132"/>
    <mergeCell ref="A133:C133"/>
    <mergeCell ref="A129:C129"/>
    <mergeCell ref="A76:A78"/>
    <mergeCell ref="B76:C78"/>
    <mergeCell ref="D76:F76"/>
    <mergeCell ref="G76:L76"/>
    <mergeCell ref="M76:AA76"/>
    <mergeCell ref="A71:F71"/>
    <mergeCell ref="G71:L71"/>
    <mergeCell ref="M71:AA71"/>
    <mergeCell ref="A72:F72"/>
    <mergeCell ref="G72:L72"/>
    <mergeCell ref="M72:AA72"/>
    <mergeCell ref="A130:C130"/>
    <mergeCell ref="A131:C131"/>
    <mergeCell ref="G70:L70"/>
    <mergeCell ref="M70:AA70"/>
    <mergeCell ref="W67:AA67"/>
    <mergeCell ref="W68:AA68"/>
    <mergeCell ref="B137:C137"/>
    <mergeCell ref="D137:E137"/>
    <mergeCell ref="B135:C135"/>
    <mergeCell ref="D135:E135"/>
    <mergeCell ref="B206:C206"/>
    <mergeCell ref="D206:E206"/>
    <mergeCell ref="A145:A147"/>
    <mergeCell ref="B145:C147"/>
    <mergeCell ref="D145:F145"/>
    <mergeCell ref="G145:L145"/>
    <mergeCell ref="M145:AA145"/>
    <mergeCell ref="A198:C198"/>
    <mergeCell ref="A199:C199"/>
    <mergeCell ref="A200:C200"/>
    <mergeCell ref="A201:C201"/>
    <mergeCell ref="A202:C202"/>
    <mergeCell ref="B204:C204"/>
    <mergeCell ref="D204:E204"/>
    <mergeCell ref="B205:C205"/>
    <mergeCell ref="D205:E205"/>
    <mergeCell ref="R135:U135"/>
    <mergeCell ref="M204:P204"/>
    <mergeCell ref="M1:AA1"/>
    <mergeCell ref="M2:AA2"/>
    <mergeCell ref="M3:AA3"/>
    <mergeCell ref="A141:F141"/>
    <mergeCell ref="G141:L141"/>
    <mergeCell ref="M141:AA141"/>
    <mergeCell ref="A139:F139"/>
    <mergeCell ref="G139:L139"/>
    <mergeCell ref="M139:AA139"/>
    <mergeCell ref="A140:F140"/>
    <mergeCell ref="G140:L140"/>
    <mergeCell ref="M140:AA140"/>
    <mergeCell ref="B66:C66"/>
    <mergeCell ref="B67:C67"/>
    <mergeCell ref="B68:C68"/>
    <mergeCell ref="D66:E66"/>
    <mergeCell ref="A70:F70"/>
    <mergeCell ref="M66:P66"/>
    <mergeCell ref="M67:P67"/>
    <mergeCell ref="M68:P68"/>
    <mergeCell ref="R66:U66"/>
    <mergeCell ref="R67:U67"/>
    <mergeCell ref="R68:U68"/>
    <mergeCell ref="M135:P135"/>
    <mergeCell ref="R204:U204"/>
    <mergeCell ref="M77:AA77"/>
    <mergeCell ref="W204:AA204"/>
    <mergeCell ref="M205:P205"/>
    <mergeCell ref="R205:U205"/>
    <mergeCell ref="W205:AA205"/>
    <mergeCell ref="M206:P206"/>
    <mergeCell ref="R206:U206"/>
    <mergeCell ref="W206:AA206"/>
    <mergeCell ref="W135:AA135"/>
    <mergeCell ref="M136:P136"/>
    <mergeCell ref="R136:U136"/>
    <mergeCell ref="W136:AA136"/>
    <mergeCell ref="M137:P137"/>
    <mergeCell ref="R137:U137"/>
    <mergeCell ref="W137:AA137"/>
  </mergeCells>
  <printOptions horizontalCentered="1" verticalCentered="1"/>
  <pageMargins left="0.23622047244094491" right="0.23622047244094491" top="0.39370078740157483" bottom="0.39370078740157483" header="0.31496062992125984" footer="0.31496062992125984"/>
  <pageSetup paperSize="5" scale="81" fitToWidth="6" fitToHeight="0" pageOrder="overThenDown" orientation="portrait" r:id="rId1"/>
  <headerFooter alignWithMargins="0"/>
  <rowBreaks count="2" manualBreakCount="2">
    <brk id="69" max="26" man="1"/>
    <brk id="138" max="26" man="1"/>
  </rowBreaks>
  <colBreaks count="2" manualBreakCount="2">
    <brk id="6" max="205" man="1"/>
    <brk id="12" max="20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6632B9-2EA0-4320-8A8C-BBBC3B9DA97F}">
  <sheetPr>
    <tabColor rgb="FF00B050"/>
  </sheetPr>
  <dimension ref="A1:AU207"/>
  <sheetViews>
    <sheetView view="pageBreakPreview" zoomScale="40" zoomScaleNormal="100" zoomScaleSheetLayoutView="40" workbookViewId="0">
      <selection activeCell="D11" sqref="D11"/>
    </sheetView>
  </sheetViews>
  <sheetFormatPr defaultColWidth="3.5546875" defaultRowHeight="24.6"/>
  <cols>
    <col min="1" max="1" width="3.5546875" style="506" customWidth="1"/>
    <col min="2" max="2" width="13" style="506" customWidth="1"/>
    <col min="3" max="3" width="10.5546875" style="506" customWidth="1"/>
    <col min="4" max="11" width="20.77734375" style="506" customWidth="1"/>
    <col min="12" max="12" width="9.88671875" style="506" customWidth="1"/>
    <col min="13" max="27" width="5.77734375" style="506" customWidth="1"/>
    <col min="28" max="45" width="5.88671875" style="506" customWidth="1"/>
    <col min="46" max="225" width="9.33203125" style="506" customWidth="1"/>
    <col min="226" max="16384" width="3.5546875" style="506"/>
  </cols>
  <sheetData>
    <row r="1" spans="1:27" s="505" customFormat="1" ht="22.5" customHeight="1">
      <c r="A1" s="1451" t="str">
        <f>CONCATENATE("ผลคะแนนพัฒนาความก้าวหน้าทางการเรียนครั้งที่ 2 ปีการศึกษา  ",'01.ข้อมูลเบื้องต้น'!K2)</f>
        <v>ผลคะแนนพัฒนาความก้าวหน้าทางการเรียนครั้งที่ 2 ปีการศึกษา  2568</v>
      </c>
      <c r="B1" s="1451"/>
      <c r="C1" s="1451"/>
      <c r="D1" s="1451"/>
      <c r="E1" s="1451"/>
      <c r="F1" s="1451"/>
      <c r="G1" s="1451" t="str">
        <f>CONCATENATE("ผลคะแนนพัฒนาความก้าวหน้าทางการเรียนครั้งที่ 2 ปีการศึกษา  ",'01.ข้อมูลเบื้องต้น'!K2)</f>
        <v>ผลคะแนนพัฒนาความก้าวหน้าทางการเรียนครั้งที่ 2 ปีการศึกษา  2568</v>
      </c>
      <c r="H1" s="1451"/>
      <c r="I1" s="1451"/>
      <c r="J1" s="1451"/>
      <c r="K1" s="1451"/>
      <c r="L1" s="1451"/>
      <c r="M1" s="1451" t="str">
        <f>CONCATENATE("ผลคะแนนพัฒนาความก้าวหน้าทางการเรียนครั้งที่ 2 ปีการศึกษา  ",'01.ข้อมูลเบื้องต้น'!K2)</f>
        <v>ผลคะแนนพัฒนาความก้าวหน้าทางการเรียนครั้งที่ 2 ปีการศึกษา  2568</v>
      </c>
      <c r="N1" s="1451"/>
      <c r="O1" s="1451"/>
      <c r="P1" s="1451"/>
      <c r="Q1" s="1451"/>
      <c r="R1" s="1451"/>
      <c r="S1" s="1451"/>
      <c r="T1" s="1451"/>
      <c r="U1" s="1451"/>
      <c r="V1" s="1451"/>
      <c r="W1" s="1451"/>
      <c r="X1" s="1451"/>
      <c r="Y1" s="1451"/>
      <c r="Z1" s="1451"/>
      <c r="AA1" s="1451"/>
    </row>
    <row r="2" spans="1:27" s="505" customFormat="1" ht="22.5" customHeight="1">
      <c r="A2" s="1451" t="s">
        <v>218</v>
      </c>
      <c r="B2" s="1451"/>
      <c r="C2" s="1451"/>
      <c r="D2" s="1451"/>
      <c r="E2" s="1451"/>
      <c r="F2" s="1451"/>
      <c r="G2" s="1451" t="s">
        <v>218</v>
      </c>
      <c r="H2" s="1451"/>
      <c r="I2" s="1451"/>
      <c r="J2" s="1451"/>
      <c r="K2" s="1451"/>
      <c r="L2" s="1451"/>
      <c r="M2" s="1451" t="s">
        <v>218</v>
      </c>
      <c r="N2" s="1451"/>
      <c r="O2" s="1451"/>
      <c r="P2" s="1451"/>
      <c r="Q2" s="1451"/>
      <c r="R2" s="1451"/>
      <c r="S2" s="1451"/>
      <c r="T2" s="1451"/>
      <c r="U2" s="1451"/>
      <c r="V2" s="1451"/>
      <c r="W2" s="1451"/>
      <c r="X2" s="1451"/>
      <c r="Y2" s="1451"/>
      <c r="Z2" s="1451"/>
      <c r="AA2" s="1451"/>
    </row>
    <row r="3" spans="1:27" s="505" customFormat="1" ht="22.5" customHeight="1">
      <c r="A3" s="1451" t="str">
        <f>CONCATENATE("ชั้นประถมศึกษาปีที่ 1/",'01.ข้อมูลเบื้องต้น'!$N$2)</f>
        <v>ชั้นประถมศึกษาปีที่ 1/</v>
      </c>
      <c r="B3" s="1451"/>
      <c r="C3" s="1451"/>
      <c r="D3" s="1451"/>
      <c r="E3" s="1451"/>
      <c r="F3" s="1451"/>
      <c r="G3" s="1451" t="str">
        <f>CONCATENATE("ชั้นประถมศึกษาปีที่ 1/",'01.ข้อมูลเบื้องต้น'!$N$2)</f>
        <v>ชั้นประถมศึกษาปีที่ 1/</v>
      </c>
      <c r="H3" s="1451"/>
      <c r="I3" s="1451"/>
      <c r="J3" s="1451"/>
      <c r="K3" s="1451"/>
      <c r="L3" s="1451"/>
      <c r="M3" s="1451" t="str">
        <f>CONCATENATE("ชั้นประถมศึกษาปีที่ 1/",'01.ข้อมูลเบื้องต้น'!$N$2)</f>
        <v>ชั้นประถมศึกษาปีที่ 1/</v>
      </c>
      <c r="N3" s="1451"/>
      <c r="O3" s="1451"/>
      <c r="P3" s="1451"/>
      <c r="Q3" s="1451"/>
      <c r="R3" s="1451"/>
      <c r="S3" s="1451"/>
      <c r="T3" s="1451"/>
      <c r="U3" s="1451"/>
      <c r="V3" s="1451"/>
      <c r="W3" s="1451"/>
      <c r="X3" s="1451"/>
      <c r="Y3" s="1451"/>
      <c r="Z3" s="1451"/>
      <c r="AA3" s="1451"/>
    </row>
    <row r="4" spans="1:27" s="505" customFormat="1" ht="22.5" hidden="1" customHeight="1">
      <c r="A4" s="1274"/>
      <c r="B4" s="1274"/>
      <c r="C4" s="1274"/>
      <c r="D4" s="1274"/>
      <c r="E4" s="1274"/>
      <c r="F4" s="1274"/>
      <c r="G4" s="1275"/>
      <c r="H4" s="1275"/>
      <c r="I4" s="1275"/>
      <c r="J4" s="1275"/>
      <c r="K4" s="1275"/>
      <c r="L4" s="1275"/>
      <c r="M4" s="1275"/>
      <c r="N4" s="1275"/>
      <c r="O4" s="1275"/>
      <c r="P4" s="1275"/>
      <c r="Q4" s="1275"/>
      <c r="R4" s="1275"/>
      <c r="S4" s="1275"/>
      <c r="T4" s="1275"/>
      <c r="U4" s="1275"/>
      <c r="V4" s="1275"/>
      <c r="W4" s="1275"/>
      <c r="X4" s="1275"/>
      <c r="Y4" s="1275"/>
      <c r="Z4" s="1275"/>
      <c r="AA4" s="1275"/>
    </row>
    <row r="5" spans="1:27" s="505" customFormat="1" ht="22.5" hidden="1" customHeight="1" thickBot="1">
      <c r="A5" s="1275"/>
      <c r="B5" s="1275"/>
      <c r="C5" s="1275"/>
      <c r="D5" s="1275"/>
      <c r="E5" s="1275"/>
      <c r="F5" s="1275"/>
      <c r="G5" s="1275"/>
      <c r="H5" s="1275"/>
      <c r="I5" s="1275"/>
      <c r="J5" s="1275"/>
      <c r="K5" s="1275"/>
      <c r="L5" s="1275"/>
      <c r="M5" s="1275"/>
      <c r="N5" s="1275"/>
      <c r="O5" s="1275"/>
      <c r="P5" s="1275"/>
      <c r="Q5" s="1275"/>
      <c r="R5" s="1275"/>
      <c r="S5" s="1275"/>
      <c r="T5" s="1275"/>
      <c r="U5" s="1275"/>
      <c r="V5" s="1275"/>
      <c r="W5" s="1275"/>
      <c r="X5" s="1275"/>
      <c r="Y5" s="1275"/>
      <c r="Z5" s="1275"/>
      <c r="AA5" s="1275"/>
    </row>
    <row r="6" spans="1:27" ht="10.5" customHeight="1" thickBot="1">
      <c r="A6" s="1253"/>
      <c r="B6" s="1253"/>
      <c r="C6" s="1253"/>
      <c r="D6" s="1253"/>
      <c r="E6" s="1276"/>
      <c r="F6" s="1253"/>
      <c r="G6" s="1253"/>
      <c r="H6" s="1253"/>
      <c r="I6" s="1253"/>
      <c r="J6" s="1253"/>
      <c r="K6" s="1253"/>
      <c r="L6" s="1253"/>
      <c r="M6" s="1253"/>
      <c r="N6" s="1253"/>
      <c r="O6" s="1253"/>
      <c r="P6" s="1253"/>
      <c r="Q6" s="1253"/>
      <c r="R6" s="1253"/>
      <c r="S6" s="1253"/>
      <c r="T6" s="1253"/>
      <c r="U6" s="1253"/>
      <c r="V6" s="1253"/>
      <c r="W6" s="1253"/>
      <c r="X6" s="1253"/>
      <c r="Y6" s="1253"/>
      <c r="Z6" s="1253"/>
      <c r="AA6" s="1253"/>
    </row>
    <row r="7" spans="1:27" s="507" customFormat="1" ht="18" customHeight="1">
      <c r="A7" s="1277" t="s">
        <v>0</v>
      </c>
      <c r="B7" s="1278" t="s">
        <v>1</v>
      </c>
      <c r="C7" s="1279"/>
      <c r="D7" s="1280" t="s">
        <v>451</v>
      </c>
      <c r="E7" s="1281"/>
      <c r="F7" s="1285"/>
      <c r="G7" s="1282" t="s">
        <v>545</v>
      </c>
      <c r="H7" s="1283"/>
      <c r="I7" s="1283"/>
      <c r="J7" s="1283"/>
      <c r="K7" s="1283"/>
      <c r="L7" s="1284"/>
      <c r="M7" s="1280" t="s">
        <v>354</v>
      </c>
      <c r="N7" s="1281"/>
      <c r="O7" s="1281"/>
      <c r="P7" s="1281"/>
      <c r="Q7" s="1281"/>
      <c r="R7" s="1281"/>
      <c r="S7" s="1281"/>
      <c r="T7" s="1281"/>
      <c r="U7" s="1281"/>
      <c r="V7" s="1281"/>
      <c r="W7" s="1281"/>
      <c r="X7" s="1281"/>
      <c r="Y7" s="1281"/>
      <c r="Z7" s="1281"/>
      <c r="AA7" s="1285"/>
    </row>
    <row r="8" spans="1:27" ht="36" hidden="1" customHeight="1">
      <c r="A8" s="1288"/>
      <c r="B8" s="1289"/>
      <c r="C8" s="1290"/>
      <c r="D8" s="1291"/>
      <c r="E8" s="1292"/>
      <c r="F8" s="1452"/>
      <c r="G8" s="1291"/>
      <c r="H8" s="1294"/>
      <c r="I8" s="1294"/>
      <c r="J8" s="1295"/>
      <c r="K8" s="1295"/>
      <c r="L8" s="1296"/>
      <c r="M8" s="1297"/>
      <c r="N8" s="1298"/>
      <c r="O8" s="1298"/>
      <c r="P8" s="1298"/>
      <c r="Q8" s="1298"/>
      <c r="R8" s="1298"/>
      <c r="S8" s="1298"/>
      <c r="T8" s="1298"/>
      <c r="U8" s="1298"/>
      <c r="V8" s="1298"/>
      <c r="W8" s="1298"/>
      <c r="X8" s="1298"/>
      <c r="Y8" s="1298"/>
      <c r="Z8" s="1298"/>
      <c r="AA8" s="1296"/>
    </row>
    <row r="9" spans="1:27" ht="118.2" customHeight="1" thickBot="1">
      <c r="A9" s="1301"/>
      <c r="B9" s="1302"/>
      <c r="C9" s="1303"/>
      <c r="D9" s="1304" t="str">
        <f>IF(ข้อมูล1!F3="","",ข้อมูล1!F3)</f>
        <v>เข้าใจความหมายของคำ ข้อความ ภาพ สัญลักษณ์ที่พบเห็น พร้อมทั้งสรุปสาระสำคัญ เพื่อนำไปใช้ในชีวิต ประจำวัน และสื่อสารให้ผู้อื่นเข้าใจได้ ด้วยการพูดเป็นประโยคง่าย ๆ อย่างเหมาะสม</v>
      </c>
      <c r="E9" s="1304" t="str">
        <f>IF(ข้อมูล1!F4="","",ข้อมูล1!F4)</f>
        <v>เขียนประโยคง่าย ๆ ที่เกี่ยวข้องกับชีวิตประจำวันและสิ่งรอบตัว โดยใช้คำพื้นฐาน เพื่อถ่ายทอดความคิดและความรู้สึก</v>
      </c>
      <c r="F9" s="1453" t="str">
        <f>IF(ข้อมูล1!F5="","",ข้อมูล1!F5)</f>
        <v>ใช้แนวคิดพื้นฐานทางคณิตศาสตร์เพื่อแก้ปัญหาในชีวิต ประจำวันด้วย ความเชื่อมั่น และสื่อสารด้วยภาษาและสัญลักษณ์ทางคณิตศาสตร์อย่างสมเหตุสมผล</v>
      </c>
      <c r="G9" s="1304" t="str">
        <f>IF(ข้อมูล1!F6="","",ข้อมูล1!F6)</f>
        <v xml:space="preserve">เข้าใจแนวคิดพื้นฐานของปรากฏการณ์ทางธรรมชาติ สิ่งแวดล้อม และนำเทคโนโลยีไปใช้ในชีวิตประจำวันด้วยความรับผิดชอบ </v>
      </c>
      <c r="H9" s="1304" t="str">
        <f>IF(ข้อมูล1!F7="","",ข้อมูล1!F7)</f>
        <v>ปฏิบัติตนในฐานะสมาชิกที่ดีของครอบครัวและโรงเรียน ด้วยความรับผิดชอบ ทำงานร่วมกับผู้อื่นอย่างมีประสิทธิภาพ และมีส่วนร่วมในกิจกรรมทางวัฒนธรรมและประเพณีของโรงเรียน</v>
      </c>
      <c r="I9" s="1304" t="str">
        <f>IF(ข้อมูล1!F8="","",ข้อมูล1!F8)</f>
        <v>รู้ที่มาของรายรับรายจ่ายของตนเองในชีวิตประจำวันและใช้จ่ายอย่างพอเพียง มีทัศนคติที่ดีต่อการทำงานและการช่วยเหลือครอบครัว</v>
      </c>
      <c r="J9" s="1304" t="str">
        <f>IF(ข้อมูล1!F9="","",ข้อมูล1!F9)</f>
        <v>ดูแลรักษาสุขภาพกายโดยเลือกรับประทานอาหารและออกกำลังกาย อย่างเหมาะสม ควบคุมอารมณ์ของตนเองได้ และรู้จักขอความช่วยเหลือ เมื่อเกิดเหตุร้ายกับตนเองหรือผู้อื่น</v>
      </c>
      <c r="K9" s="1304" t="str">
        <f>IF(ข้อมูล1!F10="","",ข้อมูล1!F10)</f>
        <v xml:space="preserve">ปฏิบัติกิจกรรมทางศิลปะ และวัฒนธรรมท้องถิ่น ด้วยความกระตือรือร้น </v>
      </c>
      <c r="L9" s="1305" t="s">
        <v>550</v>
      </c>
      <c r="M9" s="1306" t="str">
        <f>IF('01.ข้อมูลเบื้องต้น'!B36="","",'01.ข้อมูลเบื้องต้น'!B36)</f>
        <v/>
      </c>
      <c r="N9" s="1307" t="str">
        <f>IF('01.ข้อมูลเบื้องต้น'!B37="","",'01.ข้อมูลเบื้องต้น'!B37)</f>
        <v/>
      </c>
      <c r="O9" s="1307" t="str">
        <f>IF('01.ข้อมูลเบื้องต้น'!B38="","",'01.ข้อมูลเบื้องต้น'!B38)</f>
        <v/>
      </c>
      <c r="P9" s="1307" t="str">
        <f>IF('01.ข้อมูลเบื้องต้น'!B39="","",'01.ข้อมูลเบื้องต้น'!B39)</f>
        <v/>
      </c>
      <c r="Q9" s="1307" t="str">
        <f>IF('01.ข้อมูลเบื้องต้น'!B40="","",'01.ข้อมูลเบื้องต้น'!B40)</f>
        <v/>
      </c>
      <c r="R9" s="1307" t="str">
        <f>IF('01.ข้อมูลเบื้องต้น'!B41="","",'01.ข้อมูลเบื้องต้น'!B41)</f>
        <v/>
      </c>
      <c r="S9" s="1307" t="str">
        <f>IF('01.ข้อมูลเบื้องต้น'!B42="","",'01.ข้อมูลเบื้องต้น'!B42)</f>
        <v/>
      </c>
      <c r="T9" s="1307" t="str">
        <f>IF('01.ข้อมูลเบื้องต้น'!B43="","",'01.ข้อมูลเบื้องต้น'!B43)</f>
        <v/>
      </c>
      <c r="U9" s="1307" t="str">
        <f>IF('01.ข้อมูลเบื้องต้น'!B44="","",'01.ข้อมูลเบื้องต้น'!B44)</f>
        <v/>
      </c>
      <c r="V9" s="1307" t="str">
        <f>IF('01.ข้อมูลเบื้องต้น'!B45="","",'01.ข้อมูลเบื้องต้น'!B45)</f>
        <v/>
      </c>
      <c r="W9" s="1307" t="str">
        <f>IF('01.ข้อมูลเบื้องต้น'!B46="","",'01.ข้อมูลเบื้องต้น'!B46)</f>
        <v/>
      </c>
      <c r="X9" s="1307" t="str">
        <f>IF('01.ข้อมูลเบื้องต้น'!B47="","",'01.ข้อมูลเบื้องต้น'!B47)</f>
        <v/>
      </c>
      <c r="Y9" s="1307" t="str">
        <f>IF('01.ข้อมูลเบื้องต้น'!B48="","",'01.ข้อมูลเบื้องต้น'!B48)</f>
        <v/>
      </c>
      <c r="Z9" s="1307" t="str">
        <f>IF('01.ข้อมูลเบื้องต้น'!B49="","",'01.ข้อมูลเบื้องต้น'!B49)</f>
        <v/>
      </c>
      <c r="AA9" s="1308" t="str">
        <f>IF('01.ข้อมูลเบื้องต้น'!B50="","",'01.ข้อมูลเบื้องต้น'!B50)</f>
        <v/>
      </c>
    </row>
    <row r="10" spans="1:27" s="509" customFormat="1" ht="17.25" customHeight="1">
      <c r="A10" s="1311">
        <v>1</v>
      </c>
      <c r="B10" s="1312" t="str">
        <f>IF('2.ชื่อนักเรียน'!C11="","",'2.ชื่อนักเรียน'!C11)</f>
        <v/>
      </c>
      <c r="C10" s="1313" t="str">
        <f>IF('2.ชื่อนักเรียน'!D11="","",'2.ชื่อนักเรียน'!D11)</f>
        <v/>
      </c>
      <c r="D10" s="1314" t="str">
        <f>IF($A$3&lt;&gt;"ชั้น"&amp;'01.ข้อมูลเบื้องต้น'!$H$2,"",IF(VLOOKUP($A10,'03.คีย์เทอม2'!$A$10:$GT$59,190,FALSE)="","",VLOOKUP($A10,'03.คีย์เทอม2'!$A$10:$GT$59,190,FALSE)))</f>
        <v/>
      </c>
      <c r="E10" s="1316" t="str">
        <f>IF($A$3&lt;&gt;"ชั้น"&amp;'01.ข้อมูลเบื้องต้น'!$H$2,"",IF(VLOOKUP($A10,'03.คีย์เทอม2'!$A$10:$GL$59,194,FALSE)="","",VLOOKUP($A10,'03.คีย์เทอม2'!$A$10:$GL$59,194,FALSE)))</f>
        <v/>
      </c>
      <c r="F10" s="1317" t="str">
        <f>IF($A$3&lt;&gt;"ชั้น"&amp;'01.ข้อมูลเบื้องต้น'!$H$2,"",IF(VLOOKUP($A10,'03.คีย์เทอม2'!$A$10:$GL$59,31,FALSE)="","",VLOOKUP($A10,'03.คีย์เทอม2'!$A$10:$GL$59,31,FALSE)))</f>
        <v/>
      </c>
      <c r="G10" s="1314" t="str">
        <f>IF($A$3&lt;&gt;"ชั้น"&amp;'01.ข้อมูลเบื้องต้น'!$H$2,"",IF(VLOOKUP($A10,'03.คีย์เทอม2'!$A$10:$GL$59,61,FALSE)="","",VLOOKUP($A10,'03.คีย์เทอม2'!$A$10:$GL$59,61,FALSE)))</f>
        <v/>
      </c>
      <c r="H10" s="1316" t="str">
        <f>IF($A$3&lt;&gt;"ชั้น"&amp;'01.ข้อมูลเบื้องต้น'!$H$2,"",IF(VLOOKUP($A10,'03.คีย์เทอม2'!$A$10:$GL$59,66,FALSE)="","",VLOOKUP($A10,'03.คีย์เทอม2'!$A$10:$GL$59,66,FALSE)))</f>
        <v/>
      </c>
      <c r="I10" s="1316" t="str">
        <f>IF($A$3&lt;&gt;"ชั้น"&amp;'01.ข้อมูลเบื้องต้น'!$H$2,"",IF(VLOOKUP($A10,'03.คีย์เทอม2'!$A$10:$GL$59,71,FALSE)="","",VLOOKUP($A10,'03.คีย์เทอม2'!$A$10:$GL$59,71,FALSE)))</f>
        <v/>
      </c>
      <c r="J10" s="1316" t="str">
        <f>IF($A$3&lt;&gt;"ชั้น"&amp;'01.ข้อมูลเบื้องต้น'!$H$2,"",IF(VLOOKUP($A10,'03.คีย์เทอม2'!$A$10:$GL$59,76,FALSE)="","",VLOOKUP($A10,'03.คีย์เทอม2'!$A$10:$GL$59,76,FALSE)))</f>
        <v/>
      </c>
      <c r="K10" s="1316" t="str">
        <f>IF($A$3&lt;&gt;"ชั้น"&amp;'01.ข้อมูลเบื้องต้น'!$H$2,"",IF(VLOOKUP($A10,'03.คีย์เทอม2'!$A$10:$GL$59,81,FALSE)="","",VLOOKUP($A10,'03.คีย์เทอม2'!$A$10:$GL$59,81,FALSE)))</f>
        <v/>
      </c>
      <c r="L10" s="1317" t="str">
        <f>IF($A$3&lt;&gt;"ชั้น"&amp;'01.ข้อมูลเบื้องต้น'!$H$2,"",IF(VLOOKUP($A10,'03.คีย์เทอม2'!$A$10:$GT$59,202,FALSE)="","",VLOOKUP($A10,'03.คีย์เทอม2'!$A$10:$GT$59,202,FALSE)))</f>
        <v/>
      </c>
      <c r="M10" s="1318" t="str">
        <f>IF($A$3&lt;&gt;"ชั้น"&amp;'01.ข้อมูลเบื้องต้น'!$H$2,"",IF(VLOOKUP($A10,'03.คีย์เทอม2'!$A$10:$GL$59,111,FALSE)="","",VLOOKUP($A10,'03.คีย์เทอม2'!$A$10:$GL$59,111,FALSE)))</f>
        <v/>
      </c>
      <c r="N10" s="1319" t="str">
        <f>IF($A$3&lt;&gt;"ชั้น"&amp;'01.ข้อมูลเบื้องต้น'!$H$2,"",IF(VLOOKUP($A10,'03.คีย์เทอม2'!$A$10:$GL$59,116,FALSE)="","",VLOOKUP($A10,'03.คีย์เทอม2'!$A$10:$GL$59,116,FALSE)))</f>
        <v/>
      </c>
      <c r="O10" s="1319" t="str">
        <f>IF($A$3&lt;&gt;"ชั้น"&amp;'01.ข้อมูลเบื้องต้น'!$H$2,"",IF(VLOOKUP($A10,'03.คีย์เทอม2'!$A$10:$GL$59,121,FALSE)="","",VLOOKUP($A10,'03.คีย์เทอม2'!$A$10:$GL$59,121,FALSE)))</f>
        <v/>
      </c>
      <c r="P10" s="1319" t="str">
        <f>IF($A$3&lt;&gt;"ชั้น"&amp;'01.ข้อมูลเบื้องต้น'!$H$2,"",IF(VLOOKUP($A10,'03.คีย์เทอม2'!$A$10:$GL$59,126,FALSE)="","",VLOOKUP($A10,'03.คีย์เทอม2'!$A$10:$GL$59,126,FALSE)))</f>
        <v/>
      </c>
      <c r="Q10" s="1319" t="str">
        <f>IF($A$3&lt;&gt;"ชั้น"&amp;'01.ข้อมูลเบื้องต้น'!$H$2,"",IF(VLOOKUP($A10,'03.คีย์เทอม2'!$A$10:$GL$59,131,FALSE)="","",VLOOKUP($A10,'03.คีย์เทอม2'!$A$10:$GL$59,131,FALSE)))</f>
        <v/>
      </c>
      <c r="R10" s="1319" t="str">
        <f>IF($A$3&lt;&gt;"ชั้น"&amp;'01.ข้อมูลเบื้องต้น'!$H$2,"",IF(VLOOKUP($A10,'03.คีย์เทอม2'!$A$10:$GL$59,136,FALSE)="","",VLOOKUP($A10,'03.คีย์เทอม2'!$A$10:$GL$59,136,FALSE)))</f>
        <v/>
      </c>
      <c r="S10" s="1319" t="str">
        <f>IF($A$3&lt;&gt;"ชั้น"&amp;'01.ข้อมูลเบื้องต้น'!$H$2,"",IF(VLOOKUP($A10,'03.คีย์เทอม2'!$A$10:$GL$59,141,FALSE)="","",VLOOKUP($A10,'03.คีย์เทอม2'!$A$10:$GL$59,141,FALSE)))</f>
        <v/>
      </c>
      <c r="T10" s="1319" t="str">
        <f>IF($A$3&lt;&gt;"ชั้น"&amp;'01.ข้อมูลเบื้องต้น'!$H$2,"",IF(VLOOKUP($A10,'03.คีย์เทอม2'!$A$10:$GL$59,146,FALSE)="","",VLOOKUP($A10,'03.คีย์เทอม2'!$A$10:$GL$59,146,FALSE)))</f>
        <v/>
      </c>
      <c r="U10" s="1319" t="str">
        <f>IF($A$3&lt;&gt;"ชั้น"&amp;'01.ข้อมูลเบื้องต้น'!$H$2,"",IF(VLOOKUP($A10,'03.คีย์เทอม2'!$A$10:$GL$59,151,FALSE)="","",VLOOKUP($A10,'03.คีย์เทอม2'!$A$10:$GL$59,151,FALSE)))</f>
        <v/>
      </c>
      <c r="V10" s="1319" t="str">
        <f>IF($A$3&lt;&gt;"ชั้น"&amp;'01.ข้อมูลเบื้องต้น'!$H$2,"",IF(VLOOKUP($A10,'03.คีย์เทอม2'!$A$10:$GL$59,156,FALSE)="","",VLOOKUP($A10,'03.คีย์เทอม2'!$A$10:$GL$59,156,FALSE)))</f>
        <v/>
      </c>
      <c r="W10" s="1319" t="str">
        <f>IF($A$3&lt;&gt;"ชั้น"&amp;'01.ข้อมูลเบื้องต้น'!$H$2,"",IF(VLOOKUP($A10,'03.คีย์เทอม2'!$A$10:$GL$59,161,FALSE)="","",VLOOKUP($A10,'03.คีย์เทอม2'!$A$10:$GL$59,161,FALSE)))</f>
        <v/>
      </c>
      <c r="X10" s="1319" t="str">
        <f>IF($A$3&lt;&gt;"ชั้น"&amp;'01.ข้อมูลเบื้องต้น'!$H$2,"",IF(VLOOKUP($A10,'03.คีย์เทอม2'!$A$10:$GL$59,166,FALSE)="","",VLOOKUP($A10,'03.คีย์เทอม2'!$A$10:$GL$59,166,FALSE)))</f>
        <v/>
      </c>
      <c r="Y10" s="1319" t="str">
        <f>IF($A$3&lt;&gt;"ชั้น"&amp;'01.ข้อมูลเบื้องต้น'!$H$2,"",IF(VLOOKUP($A10,'03.คีย์เทอม2'!$A$10:$GL$59,171,FALSE)="","",VLOOKUP($A10,'03.คีย์เทอม2'!$A$10:$GL$59,171,FALSE)))</f>
        <v/>
      </c>
      <c r="Z10" s="1319" t="str">
        <f>IF($A$3&lt;&gt;"ชั้น"&amp;'01.ข้อมูลเบื้องต้น'!$H$2,"",IF(VLOOKUP($A10,'03.คีย์เทอม2'!$A$10:$GL$59,176,FALSE)="","",VLOOKUP($A10,'03.คีย์เทอม2'!$A$10:$GL$59,176,FALSE)))</f>
        <v/>
      </c>
      <c r="AA10" s="1320" t="str">
        <f>IF($A$3&lt;&gt;"ชั้น"&amp;'01.ข้อมูลเบื้องต้น'!$H$2,"",IF(VLOOKUP($A10,'03.คีย์เทอม2'!$A$10:$GL$59,181,FALSE)="","",VLOOKUP($A10,'03.คีย์เทอม2'!$A$10:$GL$59,181,FALSE)))</f>
        <v/>
      </c>
    </row>
    <row r="11" spans="1:27" s="509" customFormat="1" ht="17.25" customHeight="1">
      <c r="A11" s="1323">
        <v>2</v>
      </c>
      <c r="B11" s="1324" t="str">
        <f>IF('2.ชื่อนักเรียน'!C12="","",'2.ชื่อนักเรียน'!C12)</f>
        <v/>
      </c>
      <c r="C11" s="1325" t="str">
        <f>IF('2.ชื่อนักเรียน'!D12="","",'2.ชื่อนักเรียน'!D12)</f>
        <v/>
      </c>
      <c r="D11" s="1314" t="str">
        <f>IF($A$3&lt;&gt;"ชั้น"&amp;'01.ข้อมูลเบื้องต้น'!$H$2,"",IF(VLOOKUP($A11,'03.คีย์เทอม2'!$A$10:$GT$59,190,FALSE)="","",VLOOKUP($A11,'03.คีย์เทอม2'!$A$10:$GT$59,190,FALSE)))</f>
        <v/>
      </c>
      <c r="E11" s="1327" t="str">
        <f>IF($A$3&lt;&gt;"ชั้น"&amp;'01.ข้อมูลเบื้องต้น'!$H$2,"",IF(VLOOKUP($A11,'03.คีย์เทอม2'!$A$10:$GL$59,194,FALSE)="","",VLOOKUP($A11,'03.คีย์เทอม2'!$A$10:$GL$59,194,FALSE)))</f>
        <v/>
      </c>
      <c r="F11" s="1329" t="str">
        <f>IF($A$3&lt;&gt;"ชั้น"&amp;'01.ข้อมูลเบื้องต้น'!$H$2,"",IF(VLOOKUP($A11,'03.คีย์เทอม2'!$A$10:$GL$59,31,FALSE)="","",VLOOKUP($A11,'03.คีย์เทอม2'!$A$10:$GL$59,31,FALSE)))</f>
        <v/>
      </c>
      <c r="G11" s="1326" t="str">
        <f>IF($A$3&lt;&gt;"ชั้น"&amp;'01.ข้อมูลเบื้องต้น'!$H$2,"",IF(VLOOKUP($A11,'03.คีย์เทอม2'!$A$10:$GL$59,61,FALSE)="","",VLOOKUP($A11,'03.คีย์เทอม2'!$A$10:$GL$59,61,FALSE)))</f>
        <v/>
      </c>
      <c r="H11" s="1327" t="str">
        <f>IF($A$3&lt;&gt;"ชั้น"&amp;'01.ข้อมูลเบื้องต้น'!$H$2,"",IF(VLOOKUP($A11,'03.คีย์เทอม2'!$A$10:$GL$59,66,FALSE)="","",VLOOKUP($A11,'03.คีย์เทอม2'!$A$10:$GL$59,66,FALSE)))</f>
        <v/>
      </c>
      <c r="I11" s="1316" t="str">
        <f>IF($A$3&lt;&gt;"ชั้น"&amp;'01.ข้อมูลเบื้องต้น'!$H$2,"",IF(VLOOKUP($A11,'03.คีย์เทอม2'!$A$10:$GL$59,71,FALSE)="","",VLOOKUP($A11,'03.คีย์เทอม2'!$A$10:$GL$59,71,FALSE)))</f>
        <v/>
      </c>
      <c r="J11" s="1316" t="str">
        <f>IF($A$3&lt;&gt;"ชั้น"&amp;'01.ข้อมูลเบื้องต้น'!$H$2,"",IF(VLOOKUP($A11,'03.คีย์เทอม2'!$A$10:$GL$59,76,FALSE)="","",VLOOKUP($A11,'03.คีย์เทอม2'!$A$10:$GL$59,76,FALSE)))</f>
        <v/>
      </c>
      <c r="K11" s="1316" t="str">
        <f>IF($A$3&lt;&gt;"ชั้น"&amp;'01.ข้อมูลเบื้องต้น'!$H$2,"",IF(VLOOKUP($A11,'03.คีย์เทอม2'!$A$10:$GL$59,81,FALSE)="","",VLOOKUP($A11,'03.คีย์เทอม2'!$A$10:$GL$59,81,FALSE)))</f>
        <v/>
      </c>
      <c r="L11" s="1328" t="str">
        <f>IF($A$3&lt;&gt;"ชั้น"&amp;'01.ข้อมูลเบื้องต้น'!$H$2,"",IF(VLOOKUP($A11,'03.คีย์เทอม2'!$A$10:$GT$59,202,FALSE)="","",VLOOKUP($A11,'03.คีย์เทอม2'!$A$10:$GT$59,202,FALSE)))</f>
        <v/>
      </c>
      <c r="M11" s="1326" t="str">
        <f>IF($A$3&lt;&gt;"ชั้น"&amp;'01.ข้อมูลเบื้องต้น'!$H$2,"",IF(VLOOKUP($A11,'03.คีย์เทอม2'!$A$10:$GL$59,111,FALSE)="","",VLOOKUP($A11,'03.คีย์เทอม2'!$A$10:$GL$59,111,FALSE)))</f>
        <v/>
      </c>
      <c r="N11" s="1327" t="str">
        <f>IF($A$3&lt;&gt;"ชั้น"&amp;'01.ข้อมูลเบื้องต้น'!$H$2,"",IF(VLOOKUP($A11,'03.คีย์เทอม2'!$A$10:$GL$59,116,FALSE)="","",VLOOKUP($A11,'03.คีย์เทอม2'!$A$10:$GL$59,116,FALSE)))</f>
        <v/>
      </c>
      <c r="O11" s="1327" t="str">
        <f>IF($A$3&lt;&gt;"ชั้น"&amp;'01.ข้อมูลเบื้องต้น'!$H$2,"",IF(VLOOKUP($A11,'03.คีย์เทอม2'!$A$10:$GL$59,121,FALSE)="","",VLOOKUP($A11,'03.คีย์เทอม2'!$A$10:$GL$59,121,FALSE)))</f>
        <v/>
      </c>
      <c r="P11" s="1327" t="str">
        <f>IF($A$3&lt;&gt;"ชั้น"&amp;'01.ข้อมูลเบื้องต้น'!$H$2,"",IF(VLOOKUP($A11,'03.คีย์เทอม2'!$A$10:$GL$59,126,FALSE)="","",VLOOKUP($A11,'03.คีย์เทอม2'!$A$10:$GL$59,126,FALSE)))</f>
        <v/>
      </c>
      <c r="Q11" s="1327" t="str">
        <f>IF($A$3&lt;&gt;"ชั้น"&amp;'01.ข้อมูลเบื้องต้น'!$H$2,"",IF(VLOOKUP($A11,'03.คีย์เทอม2'!$A$10:$GL$59,131,FALSE)="","",VLOOKUP($A11,'03.คีย์เทอม2'!$A$10:$GL$59,131,FALSE)))</f>
        <v/>
      </c>
      <c r="R11" s="1327" t="str">
        <f>IF($A$3&lt;&gt;"ชั้น"&amp;'01.ข้อมูลเบื้องต้น'!$H$2,"",IF(VLOOKUP($A11,'03.คีย์เทอม2'!$A$10:$GL$59,136,FALSE)="","",VLOOKUP($A11,'03.คีย์เทอม2'!$A$10:$GL$59,136,FALSE)))</f>
        <v/>
      </c>
      <c r="S11" s="1327" t="str">
        <f>IF($A$3&lt;&gt;"ชั้น"&amp;'01.ข้อมูลเบื้องต้น'!$H$2,"",IF(VLOOKUP($A11,'03.คีย์เทอม2'!$A$10:$GL$59,141,FALSE)="","",VLOOKUP($A11,'03.คีย์เทอม2'!$A$10:$GL$59,141,FALSE)))</f>
        <v/>
      </c>
      <c r="T11" s="1327" t="str">
        <f>IF($A$3&lt;&gt;"ชั้น"&amp;'01.ข้อมูลเบื้องต้น'!$H$2,"",IF(VLOOKUP($A11,'03.คีย์เทอม2'!$A$10:$GL$59,146,FALSE)="","",VLOOKUP($A11,'03.คีย์เทอม2'!$A$10:$GL$59,146,FALSE)))</f>
        <v/>
      </c>
      <c r="U11" s="1327" t="str">
        <f>IF($A$3&lt;&gt;"ชั้น"&amp;'01.ข้อมูลเบื้องต้น'!$H$2,"",IF(VLOOKUP($A11,'03.คีย์เทอม2'!$A$10:$GL$59,151,FALSE)="","",VLOOKUP($A11,'03.คีย์เทอม2'!$A$10:$GL$59,151,FALSE)))</f>
        <v/>
      </c>
      <c r="V11" s="1327" t="str">
        <f>IF($A$3&lt;&gt;"ชั้น"&amp;'01.ข้อมูลเบื้องต้น'!$H$2,"",IF(VLOOKUP($A11,'03.คีย์เทอม2'!$A$10:$GL$59,156,FALSE)="","",VLOOKUP($A11,'03.คีย์เทอม2'!$A$10:$GL$59,156,FALSE)))</f>
        <v/>
      </c>
      <c r="W11" s="1327" t="str">
        <f>IF($A$3&lt;&gt;"ชั้น"&amp;'01.ข้อมูลเบื้องต้น'!$H$2,"",IF(VLOOKUP($A11,'03.คีย์เทอม2'!$A$10:$GL$59,161,FALSE)="","",VLOOKUP($A11,'03.คีย์เทอม2'!$A$10:$GL$59,161,FALSE)))</f>
        <v/>
      </c>
      <c r="X11" s="1327" t="str">
        <f>IF($A$3&lt;&gt;"ชั้น"&amp;'01.ข้อมูลเบื้องต้น'!$H$2,"",IF(VLOOKUP($A11,'03.คีย์เทอม2'!$A$10:$GL$59,166,FALSE)="","",VLOOKUP($A11,'03.คีย์เทอม2'!$A$10:$GL$59,166,FALSE)))</f>
        <v/>
      </c>
      <c r="Y11" s="1327" t="str">
        <f>IF($A$3&lt;&gt;"ชั้น"&amp;'01.ข้อมูลเบื้องต้น'!$H$2,"",IF(VLOOKUP($A11,'03.คีย์เทอม2'!$A$10:$GL$59,171,FALSE)="","",VLOOKUP($A11,'03.คีย์เทอม2'!$A$10:$GL$59,171,FALSE)))</f>
        <v/>
      </c>
      <c r="Z11" s="1327" t="str">
        <f>IF($A$3&lt;&gt;"ชั้น"&amp;'01.ข้อมูลเบื้องต้น'!$H$2,"",IF(VLOOKUP($A11,'03.คีย์เทอม2'!$A$10:$GL$59,176,FALSE)="","",VLOOKUP($A11,'03.คีย์เทอม2'!$A$10:$GL$59,176,FALSE)))</f>
        <v/>
      </c>
      <c r="AA11" s="1329" t="str">
        <f>IF($A$3&lt;&gt;"ชั้น"&amp;'01.ข้อมูลเบื้องต้น'!$H$2,"",IF(VLOOKUP($A11,'03.คีย์เทอม2'!$A$10:$GL$59,181,FALSE)="","",VLOOKUP($A11,'03.คีย์เทอม2'!$A$10:$GL$59,181,FALSE)))</f>
        <v/>
      </c>
    </row>
    <row r="12" spans="1:27" s="509" customFormat="1" ht="17.25" customHeight="1">
      <c r="A12" s="1323">
        <v>3</v>
      </c>
      <c r="B12" s="1324" t="str">
        <f>IF('2.ชื่อนักเรียน'!C13="","",'2.ชื่อนักเรียน'!C13)</f>
        <v/>
      </c>
      <c r="C12" s="1325" t="str">
        <f>IF('2.ชื่อนักเรียน'!D13="","",'2.ชื่อนักเรียน'!D13)</f>
        <v/>
      </c>
      <c r="D12" s="1314" t="str">
        <f>IF($A$3&lt;&gt;"ชั้น"&amp;'01.ข้อมูลเบื้องต้น'!$H$2,"",IF(VLOOKUP($A12,'03.คีย์เทอม2'!$A$10:$GT$59,190,FALSE)="","",VLOOKUP($A12,'03.คีย์เทอม2'!$A$10:$GT$59,190,FALSE)))</f>
        <v/>
      </c>
      <c r="E12" s="1327" t="str">
        <f>IF($A$3&lt;&gt;"ชั้น"&amp;'01.ข้อมูลเบื้องต้น'!$H$2,"",IF(VLOOKUP($A12,'03.คีย์เทอม2'!$A$10:$GL$59,194,FALSE)="","",VLOOKUP($A12,'03.คีย์เทอม2'!$A$10:$GL$59,194,FALSE)))</f>
        <v/>
      </c>
      <c r="F12" s="1329" t="str">
        <f>IF($A$3&lt;&gt;"ชั้น"&amp;'01.ข้อมูลเบื้องต้น'!$H$2,"",IF(VLOOKUP($A12,'03.คีย์เทอม2'!$A$10:$GL$59,31,FALSE)="","",VLOOKUP($A12,'03.คีย์เทอม2'!$A$10:$GL$59,31,FALSE)))</f>
        <v/>
      </c>
      <c r="G12" s="1326" t="str">
        <f>IF($A$3&lt;&gt;"ชั้น"&amp;'01.ข้อมูลเบื้องต้น'!$H$2,"",IF(VLOOKUP($A12,'03.คีย์เทอม2'!$A$10:$GL$59,61,FALSE)="","",VLOOKUP($A12,'03.คีย์เทอม2'!$A$10:$GL$59,61,FALSE)))</f>
        <v/>
      </c>
      <c r="H12" s="1327" t="str">
        <f>IF($A$3&lt;&gt;"ชั้น"&amp;'01.ข้อมูลเบื้องต้น'!$H$2,"",IF(VLOOKUP($A12,'03.คีย์เทอม2'!$A$10:$GL$59,66,FALSE)="","",VLOOKUP($A12,'03.คีย์เทอม2'!$A$10:$GL$59,66,FALSE)))</f>
        <v/>
      </c>
      <c r="I12" s="1316" t="str">
        <f>IF($A$3&lt;&gt;"ชั้น"&amp;'01.ข้อมูลเบื้องต้น'!$H$2,"",IF(VLOOKUP($A12,'03.คีย์เทอม2'!$A$10:$GL$59,71,FALSE)="","",VLOOKUP($A12,'03.คีย์เทอม2'!$A$10:$GL$59,71,FALSE)))</f>
        <v/>
      </c>
      <c r="J12" s="1316" t="str">
        <f>IF($A$3&lt;&gt;"ชั้น"&amp;'01.ข้อมูลเบื้องต้น'!$H$2,"",IF(VLOOKUP($A12,'03.คีย์เทอม2'!$A$10:$GL$59,76,FALSE)="","",VLOOKUP($A12,'03.คีย์เทอม2'!$A$10:$GL$59,76,FALSE)))</f>
        <v/>
      </c>
      <c r="K12" s="1316" t="str">
        <f>IF($A$3&lt;&gt;"ชั้น"&amp;'01.ข้อมูลเบื้องต้น'!$H$2,"",IF(VLOOKUP($A12,'03.คีย์เทอม2'!$A$10:$GL$59,81,FALSE)="","",VLOOKUP($A12,'03.คีย์เทอม2'!$A$10:$GL$59,81,FALSE)))</f>
        <v/>
      </c>
      <c r="L12" s="1328" t="str">
        <f>IF($A$3&lt;&gt;"ชั้น"&amp;'01.ข้อมูลเบื้องต้น'!$H$2,"",IF(VLOOKUP($A12,'03.คีย์เทอม2'!$A$10:$GT$59,202,FALSE)="","",VLOOKUP($A12,'03.คีย์เทอม2'!$A$10:$GT$59,202,FALSE)))</f>
        <v/>
      </c>
      <c r="M12" s="1326" t="str">
        <f>IF($A$3&lt;&gt;"ชั้น"&amp;'01.ข้อมูลเบื้องต้น'!$H$2,"",IF(VLOOKUP($A12,'03.คีย์เทอม2'!$A$10:$GL$59,111,FALSE)="","",VLOOKUP($A12,'03.คีย์เทอม2'!$A$10:$GL$59,111,FALSE)))</f>
        <v/>
      </c>
      <c r="N12" s="1327" t="str">
        <f>IF($A$3&lt;&gt;"ชั้น"&amp;'01.ข้อมูลเบื้องต้น'!$H$2,"",IF(VLOOKUP($A12,'03.คีย์เทอม2'!$A$10:$GL$59,116,FALSE)="","",VLOOKUP($A12,'03.คีย์เทอม2'!$A$10:$GL$59,116,FALSE)))</f>
        <v/>
      </c>
      <c r="O12" s="1327" t="str">
        <f>IF($A$3&lt;&gt;"ชั้น"&amp;'01.ข้อมูลเบื้องต้น'!$H$2,"",IF(VLOOKUP($A12,'03.คีย์เทอม2'!$A$10:$GL$59,121,FALSE)="","",VLOOKUP($A12,'03.คีย์เทอม2'!$A$10:$GL$59,121,FALSE)))</f>
        <v/>
      </c>
      <c r="P12" s="1327" t="str">
        <f>IF($A$3&lt;&gt;"ชั้น"&amp;'01.ข้อมูลเบื้องต้น'!$H$2,"",IF(VLOOKUP($A12,'03.คีย์เทอม2'!$A$10:$GL$59,126,FALSE)="","",VLOOKUP($A12,'03.คีย์เทอม2'!$A$10:$GL$59,126,FALSE)))</f>
        <v/>
      </c>
      <c r="Q12" s="1327" t="str">
        <f>IF($A$3&lt;&gt;"ชั้น"&amp;'01.ข้อมูลเบื้องต้น'!$H$2,"",IF(VLOOKUP($A12,'03.คีย์เทอม2'!$A$10:$GL$59,131,FALSE)="","",VLOOKUP($A12,'03.คีย์เทอม2'!$A$10:$GL$59,131,FALSE)))</f>
        <v/>
      </c>
      <c r="R12" s="1327" t="str">
        <f>IF($A$3&lt;&gt;"ชั้น"&amp;'01.ข้อมูลเบื้องต้น'!$H$2,"",IF(VLOOKUP($A12,'03.คีย์เทอม2'!$A$10:$GL$59,136,FALSE)="","",VLOOKUP($A12,'03.คีย์เทอม2'!$A$10:$GL$59,136,FALSE)))</f>
        <v/>
      </c>
      <c r="S12" s="1327" t="str">
        <f>IF($A$3&lt;&gt;"ชั้น"&amp;'01.ข้อมูลเบื้องต้น'!$H$2,"",IF(VLOOKUP($A12,'03.คีย์เทอม2'!$A$10:$GL$59,141,FALSE)="","",VLOOKUP($A12,'03.คีย์เทอม2'!$A$10:$GL$59,141,FALSE)))</f>
        <v/>
      </c>
      <c r="T12" s="1327" t="str">
        <f>IF($A$3&lt;&gt;"ชั้น"&amp;'01.ข้อมูลเบื้องต้น'!$H$2,"",IF(VLOOKUP($A12,'03.คีย์เทอม2'!$A$10:$GL$59,146,FALSE)="","",VLOOKUP($A12,'03.คีย์เทอม2'!$A$10:$GL$59,146,FALSE)))</f>
        <v/>
      </c>
      <c r="U12" s="1327" t="str">
        <f>IF($A$3&lt;&gt;"ชั้น"&amp;'01.ข้อมูลเบื้องต้น'!$H$2,"",IF(VLOOKUP($A12,'03.คีย์เทอม2'!$A$10:$GL$59,151,FALSE)="","",VLOOKUP($A12,'03.คีย์เทอม2'!$A$10:$GL$59,151,FALSE)))</f>
        <v/>
      </c>
      <c r="V12" s="1327" t="str">
        <f>IF($A$3&lt;&gt;"ชั้น"&amp;'01.ข้อมูลเบื้องต้น'!$H$2,"",IF(VLOOKUP($A12,'03.คีย์เทอม2'!$A$10:$GL$59,156,FALSE)="","",VLOOKUP($A12,'03.คีย์เทอม2'!$A$10:$GL$59,156,FALSE)))</f>
        <v/>
      </c>
      <c r="W12" s="1327" t="str">
        <f>IF($A$3&lt;&gt;"ชั้น"&amp;'01.ข้อมูลเบื้องต้น'!$H$2,"",IF(VLOOKUP($A12,'03.คีย์เทอม2'!$A$10:$GL$59,161,FALSE)="","",VLOOKUP($A12,'03.คีย์เทอม2'!$A$10:$GL$59,161,FALSE)))</f>
        <v/>
      </c>
      <c r="X12" s="1327" t="str">
        <f>IF($A$3&lt;&gt;"ชั้น"&amp;'01.ข้อมูลเบื้องต้น'!$H$2,"",IF(VLOOKUP($A12,'03.คีย์เทอม2'!$A$10:$GL$59,166,FALSE)="","",VLOOKUP($A12,'03.คีย์เทอม2'!$A$10:$GL$59,166,FALSE)))</f>
        <v/>
      </c>
      <c r="Y12" s="1327" t="str">
        <f>IF($A$3&lt;&gt;"ชั้น"&amp;'01.ข้อมูลเบื้องต้น'!$H$2,"",IF(VLOOKUP($A12,'03.คีย์เทอม2'!$A$10:$GL$59,171,FALSE)="","",VLOOKUP($A12,'03.คีย์เทอม2'!$A$10:$GL$59,171,FALSE)))</f>
        <v/>
      </c>
      <c r="Z12" s="1327" t="str">
        <f>IF($A$3&lt;&gt;"ชั้น"&amp;'01.ข้อมูลเบื้องต้น'!$H$2,"",IF(VLOOKUP($A12,'03.คีย์เทอม2'!$A$10:$GL$59,176,FALSE)="","",VLOOKUP($A12,'03.คีย์เทอม2'!$A$10:$GL$59,176,FALSE)))</f>
        <v/>
      </c>
      <c r="AA12" s="1329" t="str">
        <f>IF($A$3&lt;&gt;"ชั้น"&amp;'01.ข้อมูลเบื้องต้น'!$H$2,"",IF(VLOOKUP($A12,'03.คีย์เทอม2'!$A$10:$GL$59,181,FALSE)="","",VLOOKUP($A12,'03.คีย์เทอม2'!$A$10:$GL$59,181,FALSE)))</f>
        <v/>
      </c>
    </row>
    <row r="13" spans="1:27" s="509" customFormat="1" ht="17.25" customHeight="1">
      <c r="A13" s="1323">
        <v>4</v>
      </c>
      <c r="B13" s="1324" t="str">
        <f>IF('2.ชื่อนักเรียน'!C14="","",'2.ชื่อนักเรียน'!C14)</f>
        <v/>
      </c>
      <c r="C13" s="1325" t="str">
        <f>IF('2.ชื่อนักเรียน'!D14="","",'2.ชื่อนักเรียน'!D14)</f>
        <v/>
      </c>
      <c r="D13" s="1314" t="str">
        <f>IF($A$3&lt;&gt;"ชั้น"&amp;'01.ข้อมูลเบื้องต้น'!$H$2,"",IF(VLOOKUP($A13,'03.คีย์เทอม2'!$A$10:$GT$59,190,FALSE)="","",VLOOKUP($A13,'03.คีย์เทอม2'!$A$10:$GT$59,190,FALSE)))</f>
        <v/>
      </c>
      <c r="E13" s="1327" t="str">
        <f>IF($A$3&lt;&gt;"ชั้น"&amp;'01.ข้อมูลเบื้องต้น'!$H$2,"",IF(VLOOKUP($A13,'03.คีย์เทอม2'!$A$10:$GL$59,194,FALSE)="","",VLOOKUP($A13,'03.คีย์เทอม2'!$A$10:$GL$59,194,FALSE)))</f>
        <v/>
      </c>
      <c r="F13" s="1329" t="str">
        <f>IF($A$3&lt;&gt;"ชั้น"&amp;'01.ข้อมูลเบื้องต้น'!$H$2,"",IF(VLOOKUP($A13,'03.คีย์เทอม2'!$A$10:$GL$59,31,FALSE)="","",VLOOKUP($A13,'03.คีย์เทอม2'!$A$10:$GL$59,31,FALSE)))</f>
        <v/>
      </c>
      <c r="G13" s="1326" t="str">
        <f>IF($A$3&lt;&gt;"ชั้น"&amp;'01.ข้อมูลเบื้องต้น'!$H$2,"",IF(VLOOKUP($A13,'03.คีย์เทอม2'!$A$10:$GL$59,61,FALSE)="","",VLOOKUP($A13,'03.คีย์เทอม2'!$A$10:$GL$59,61,FALSE)))</f>
        <v/>
      </c>
      <c r="H13" s="1327" t="str">
        <f>IF($A$3&lt;&gt;"ชั้น"&amp;'01.ข้อมูลเบื้องต้น'!$H$2,"",IF(VLOOKUP($A13,'03.คีย์เทอม2'!$A$10:$GL$59,66,FALSE)="","",VLOOKUP($A13,'03.คีย์เทอม2'!$A$10:$GL$59,66,FALSE)))</f>
        <v/>
      </c>
      <c r="I13" s="1316" t="str">
        <f>IF($A$3&lt;&gt;"ชั้น"&amp;'01.ข้อมูลเบื้องต้น'!$H$2,"",IF(VLOOKUP($A13,'03.คีย์เทอม2'!$A$10:$GL$59,71,FALSE)="","",VLOOKUP($A13,'03.คีย์เทอม2'!$A$10:$GL$59,71,FALSE)))</f>
        <v/>
      </c>
      <c r="J13" s="1316" t="str">
        <f>IF($A$3&lt;&gt;"ชั้น"&amp;'01.ข้อมูลเบื้องต้น'!$H$2,"",IF(VLOOKUP($A13,'03.คีย์เทอม2'!$A$10:$GL$59,76,FALSE)="","",VLOOKUP($A13,'03.คีย์เทอม2'!$A$10:$GL$59,76,FALSE)))</f>
        <v/>
      </c>
      <c r="K13" s="1316" t="str">
        <f>IF($A$3&lt;&gt;"ชั้น"&amp;'01.ข้อมูลเบื้องต้น'!$H$2,"",IF(VLOOKUP($A13,'03.คีย์เทอม2'!$A$10:$GL$59,81,FALSE)="","",VLOOKUP($A13,'03.คีย์เทอม2'!$A$10:$GL$59,81,FALSE)))</f>
        <v/>
      </c>
      <c r="L13" s="1328" t="str">
        <f>IF($A$3&lt;&gt;"ชั้น"&amp;'01.ข้อมูลเบื้องต้น'!$H$2,"",IF(VLOOKUP($A13,'03.คีย์เทอม2'!$A$10:$GT$59,202,FALSE)="","",VLOOKUP($A13,'03.คีย์เทอม2'!$A$10:$GT$59,202,FALSE)))</f>
        <v/>
      </c>
      <c r="M13" s="1326" t="str">
        <f>IF($A$3&lt;&gt;"ชั้น"&amp;'01.ข้อมูลเบื้องต้น'!$H$2,"",IF(VLOOKUP($A13,'03.คีย์เทอม2'!$A$10:$GL$59,111,FALSE)="","",VLOOKUP($A13,'03.คีย์เทอม2'!$A$10:$GL$59,111,FALSE)))</f>
        <v/>
      </c>
      <c r="N13" s="1327" t="str">
        <f>IF($A$3&lt;&gt;"ชั้น"&amp;'01.ข้อมูลเบื้องต้น'!$H$2,"",IF(VLOOKUP($A13,'03.คีย์เทอม2'!$A$10:$GL$59,116,FALSE)="","",VLOOKUP($A13,'03.คีย์เทอม2'!$A$10:$GL$59,116,FALSE)))</f>
        <v/>
      </c>
      <c r="O13" s="1327" t="str">
        <f>IF($A$3&lt;&gt;"ชั้น"&amp;'01.ข้อมูลเบื้องต้น'!$H$2,"",IF(VLOOKUP($A13,'03.คีย์เทอม2'!$A$10:$GL$59,121,FALSE)="","",VLOOKUP($A13,'03.คีย์เทอม2'!$A$10:$GL$59,121,FALSE)))</f>
        <v/>
      </c>
      <c r="P13" s="1327" t="str">
        <f>IF($A$3&lt;&gt;"ชั้น"&amp;'01.ข้อมูลเบื้องต้น'!$H$2,"",IF(VLOOKUP($A13,'03.คีย์เทอม2'!$A$10:$GL$59,126,FALSE)="","",VLOOKUP($A13,'03.คีย์เทอม2'!$A$10:$GL$59,126,FALSE)))</f>
        <v/>
      </c>
      <c r="Q13" s="1327" t="str">
        <f>IF($A$3&lt;&gt;"ชั้น"&amp;'01.ข้อมูลเบื้องต้น'!$H$2,"",IF(VLOOKUP($A13,'03.คีย์เทอม2'!$A$10:$GL$59,131,FALSE)="","",VLOOKUP($A13,'03.คีย์เทอม2'!$A$10:$GL$59,131,FALSE)))</f>
        <v/>
      </c>
      <c r="R13" s="1327" t="str">
        <f>IF($A$3&lt;&gt;"ชั้น"&amp;'01.ข้อมูลเบื้องต้น'!$H$2,"",IF(VLOOKUP($A13,'03.คีย์เทอม2'!$A$10:$GL$59,136,FALSE)="","",VLOOKUP($A13,'03.คีย์เทอม2'!$A$10:$GL$59,136,FALSE)))</f>
        <v/>
      </c>
      <c r="S13" s="1327" t="str">
        <f>IF($A$3&lt;&gt;"ชั้น"&amp;'01.ข้อมูลเบื้องต้น'!$H$2,"",IF(VLOOKUP($A13,'03.คีย์เทอม2'!$A$10:$GL$59,141,FALSE)="","",VLOOKUP($A13,'03.คีย์เทอม2'!$A$10:$GL$59,141,FALSE)))</f>
        <v/>
      </c>
      <c r="T13" s="1327" t="str">
        <f>IF($A$3&lt;&gt;"ชั้น"&amp;'01.ข้อมูลเบื้องต้น'!$H$2,"",IF(VLOOKUP($A13,'03.คีย์เทอม2'!$A$10:$GL$59,146,FALSE)="","",VLOOKUP($A13,'03.คีย์เทอม2'!$A$10:$GL$59,146,FALSE)))</f>
        <v/>
      </c>
      <c r="U13" s="1327" t="str">
        <f>IF($A$3&lt;&gt;"ชั้น"&amp;'01.ข้อมูลเบื้องต้น'!$H$2,"",IF(VLOOKUP($A13,'03.คีย์เทอม2'!$A$10:$GL$59,151,FALSE)="","",VLOOKUP($A13,'03.คีย์เทอม2'!$A$10:$GL$59,151,FALSE)))</f>
        <v/>
      </c>
      <c r="V13" s="1327" t="str">
        <f>IF($A$3&lt;&gt;"ชั้น"&amp;'01.ข้อมูลเบื้องต้น'!$H$2,"",IF(VLOOKUP($A13,'03.คีย์เทอม2'!$A$10:$GL$59,156,FALSE)="","",VLOOKUP($A13,'03.คีย์เทอม2'!$A$10:$GL$59,156,FALSE)))</f>
        <v/>
      </c>
      <c r="W13" s="1327" t="str">
        <f>IF($A$3&lt;&gt;"ชั้น"&amp;'01.ข้อมูลเบื้องต้น'!$H$2,"",IF(VLOOKUP($A13,'03.คีย์เทอม2'!$A$10:$GL$59,161,FALSE)="","",VLOOKUP($A13,'03.คีย์เทอม2'!$A$10:$GL$59,161,FALSE)))</f>
        <v/>
      </c>
      <c r="X13" s="1327" t="str">
        <f>IF($A$3&lt;&gt;"ชั้น"&amp;'01.ข้อมูลเบื้องต้น'!$H$2,"",IF(VLOOKUP($A13,'03.คีย์เทอม2'!$A$10:$GL$59,166,FALSE)="","",VLOOKUP($A13,'03.คีย์เทอม2'!$A$10:$GL$59,166,FALSE)))</f>
        <v/>
      </c>
      <c r="Y13" s="1327" t="str">
        <f>IF($A$3&lt;&gt;"ชั้น"&amp;'01.ข้อมูลเบื้องต้น'!$H$2,"",IF(VLOOKUP($A13,'03.คีย์เทอม2'!$A$10:$GL$59,171,FALSE)="","",VLOOKUP($A13,'03.คีย์เทอม2'!$A$10:$GL$59,171,FALSE)))</f>
        <v/>
      </c>
      <c r="Z13" s="1327" t="str">
        <f>IF($A$3&lt;&gt;"ชั้น"&amp;'01.ข้อมูลเบื้องต้น'!$H$2,"",IF(VLOOKUP($A13,'03.คีย์เทอม2'!$A$10:$GL$59,176,FALSE)="","",VLOOKUP($A13,'03.คีย์เทอม2'!$A$10:$GL$59,176,FALSE)))</f>
        <v/>
      </c>
      <c r="AA13" s="1329" t="str">
        <f>IF($A$3&lt;&gt;"ชั้น"&amp;'01.ข้อมูลเบื้องต้น'!$H$2,"",IF(VLOOKUP($A13,'03.คีย์เทอม2'!$A$10:$GL$59,181,FALSE)="","",VLOOKUP($A13,'03.คีย์เทอม2'!$A$10:$GL$59,181,FALSE)))</f>
        <v/>
      </c>
    </row>
    <row r="14" spans="1:27" s="509" customFormat="1" ht="17.25" customHeight="1">
      <c r="A14" s="1323">
        <v>5</v>
      </c>
      <c r="B14" s="1324" t="str">
        <f>IF('2.ชื่อนักเรียน'!C15="","",'2.ชื่อนักเรียน'!C15)</f>
        <v/>
      </c>
      <c r="C14" s="1325" t="str">
        <f>IF('2.ชื่อนักเรียน'!D15="","",'2.ชื่อนักเรียน'!D15)</f>
        <v/>
      </c>
      <c r="D14" s="1314" t="str">
        <f>IF($A$3&lt;&gt;"ชั้น"&amp;'01.ข้อมูลเบื้องต้น'!$H$2,"",IF(VLOOKUP($A14,'03.คีย์เทอม2'!$A$10:$GT$59,190,FALSE)="","",VLOOKUP($A14,'03.คีย์เทอม2'!$A$10:$GT$59,190,FALSE)))</f>
        <v/>
      </c>
      <c r="E14" s="1327" t="str">
        <f>IF($A$3&lt;&gt;"ชั้น"&amp;'01.ข้อมูลเบื้องต้น'!$H$2,"",IF(VLOOKUP($A14,'03.คีย์เทอม2'!$A$10:$GL$59,194,FALSE)="","",VLOOKUP($A14,'03.คีย์เทอม2'!$A$10:$GL$59,194,FALSE)))</f>
        <v/>
      </c>
      <c r="F14" s="1329" t="str">
        <f>IF($A$3&lt;&gt;"ชั้น"&amp;'01.ข้อมูลเบื้องต้น'!$H$2,"",IF(VLOOKUP($A14,'03.คีย์เทอม2'!$A$10:$GL$59,31,FALSE)="","",VLOOKUP($A14,'03.คีย์เทอม2'!$A$10:$GL$59,31,FALSE)))</f>
        <v/>
      </c>
      <c r="G14" s="1326" t="str">
        <f>IF($A$3&lt;&gt;"ชั้น"&amp;'01.ข้อมูลเบื้องต้น'!$H$2,"",IF(VLOOKUP($A14,'03.คีย์เทอม2'!$A$10:$GL$59,61,FALSE)="","",VLOOKUP($A14,'03.คีย์เทอม2'!$A$10:$GL$59,61,FALSE)))</f>
        <v/>
      </c>
      <c r="H14" s="1327" t="str">
        <f>IF($A$3&lt;&gt;"ชั้น"&amp;'01.ข้อมูลเบื้องต้น'!$H$2,"",IF(VLOOKUP($A14,'03.คีย์เทอม2'!$A$10:$GL$59,66,FALSE)="","",VLOOKUP($A14,'03.คีย์เทอม2'!$A$10:$GL$59,66,FALSE)))</f>
        <v/>
      </c>
      <c r="I14" s="1316" t="str">
        <f>IF($A$3&lt;&gt;"ชั้น"&amp;'01.ข้อมูลเบื้องต้น'!$H$2,"",IF(VLOOKUP($A14,'03.คีย์เทอม2'!$A$10:$GL$59,71,FALSE)="","",VLOOKUP($A14,'03.คีย์เทอม2'!$A$10:$GL$59,71,FALSE)))</f>
        <v/>
      </c>
      <c r="J14" s="1316" t="str">
        <f>IF($A$3&lt;&gt;"ชั้น"&amp;'01.ข้อมูลเบื้องต้น'!$H$2,"",IF(VLOOKUP($A14,'03.คีย์เทอม2'!$A$10:$GL$59,76,FALSE)="","",VLOOKUP($A14,'03.คีย์เทอม2'!$A$10:$GL$59,76,FALSE)))</f>
        <v/>
      </c>
      <c r="K14" s="1316" t="str">
        <f>IF($A$3&lt;&gt;"ชั้น"&amp;'01.ข้อมูลเบื้องต้น'!$H$2,"",IF(VLOOKUP($A14,'03.คีย์เทอม2'!$A$10:$GL$59,81,FALSE)="","",VLOOKUP($A14,'03.คีย์เทอม2'!$A$10:$GL$59,81,FALSE)))</f>
        <v/>
      </c>
      <c r="L14" s="1328" t="str">
        <f>IF($A$3&lt;&gt;"ชั้น"&amp;'01.ข้อมูลเบื้องต้น'!$H$2,"",IF(VLOOKUP($A14,'03.คีย์เทอม2'!$A$10:$GT$59,202,FALSE)="","",VLOOKUP($A14,'03.คีย์เทอม2'!$A$10:$GT$59,202,FALSE)))</f>
        <v/>
      </c>
      <c r="M14" s="1326" t="str">
        <f>IF($A$3&lt;&gt;"ชั้น"&amp;'01.ข้อมูลเบื้องต้น'!$H$2,"",IF(VLOOKUP($A14,'03.คีย์เทอม2'!$A$10:$GL$59,111,FALSE)="","",VLOOKUP($A14,'03.คีย์เทอม2'!$A$10:$GL$59,111,FALSE)))</f>
        <v/>
      </c>
      <c r="N14" s="1327" t="str">
        <f>IF($A$3&lt;&gt;"ชั้น"&amp;'01.ข้อมูลเบื้องต้น'!$H$2,"",IF(VLOOKUP($A14,'03.คีย์เทอม2'!$A$10:$GL$59,116,FALSE)="","",VLOOKUP($A14,'03.คีย์เทอม2'!$A$10:$GL$59,116,FALSE)))</f>
        <v/>
      </c>
      <c r="O14" s="1327" t="str">
        <f>IF($A$3&lt;&gt;"ชั้น"&amp;'01.ข้อมูลเบื้องต้น'!$H$2,"",IF(VLOOKUP($A14,'03.คีย์เทอม2'!$A$10:$GL$59,121,FALSE)="","",VLOOKUP($A14,'03.คีย์เทอม2'!$A$10:$GL$59,121,FALSE)))</f>
        <v/>
      </c>
      <c r="P14" s="1327" t="str">
        <f>IF($A$3&lt;&gt;"ชั้น"&amp;'01.ข้อมูลเบื้องต้น'!$H$2,"",IF(VLOOKUP($A14,'03.คีย์เทอม2'!$A$10:$GL$59,126,FALSE)="","",VLOOKUP($A14,'03.คีย์เทอม2'!$A$10:$GL$59,126,FALSE)))</f>
        <v/>
      </c>
      <c r="Q14" s="1327" t="str">
        <f>IF($A$3&lt;&gt;"ชั้น"&amp;'01.ข้อมูลเบื้องต้น'!$H$2,"",IF(VLOOKUP($A14,'03.คีย์เทอม2'!$A$10:$GL$59,131,FALSE)="","",VLOOKUP($A14,'03.คีย์เทอม2'!$A$10:$GL$59,131,FALSE)))</f>
        <v/>
      </c>
      <c r="R14" s="1327" t="str">
        <f>IF($A$3&lt;&gt;"ชั้น"&amp;'01.ข้อมูลเบื้องต้น'!$H$2,"",IF(VLOOKUP($A14,'03.คีย์เทอม2'!$A$10:$GL$59,136,FALSE)="","",VLOOKUP($A14,'03.คีย์เทอม2'!$A$10:$GL$59,136,FALSE)))</f>
        <v/>
      </c>
      <c r="S14" s="1327" t="str">
        <f>IF($A$3&lt;&gt;"ชั้น"&amp;'01.ข้อมูลเบื้องต้น'!$H$2,"",IF(VLOOKUP($A14,'03.คีย์เทอม2'!$A$10:$GL$59,141,FALSE)="","",VLOOKUP($A14,'03.คีย์เทอม2'!$A$10:$GL$59,141,FALSE)))</f>
        <v/>
      </c>
      <c r="T14" s="1327" t="str">
        <f>IF($A$3&lt;&gt;"ชั้น"&amp;'01.ข้อมูลเบื้องต้น'!$H$2,"",IF(VLOOKUP($A14,'03.คีย์เทอม2'!$A$10:$GL$59,146,FALSE)="","",VLOOKUP($A14,'03.คีย์เทอม2'!$A$10:$GL$59,146,FALSE)))</f>
        <v/>
      </c>
      <c r="U14" s="1327" t="str">
        <f>IF($A$3&lt;&gt;"ชั้น"&amp;'01.ข้อมูลเบื้องต้น'!$H$2,"",IF(VLOOKUP($A14,'03.คีย์เทอม2'!$A$10:$GL$59,151,FALSE)="","",VLOOKUP($A14,'03.คีย์เทอม2'!$A$10:$GL$59,151,FALSE)))</f>
        <v/>
      </c>
      <c r="V14" s="1327" t="str">
        <f>IF($A$3&lt;&gt;"ชั้น"&amp;'01.ข้อมูลเบื้องต้น'!$H$2,"",IF(VLOOKUP($A14,'03.คีย์เทอม2'!$A$10:$GL$59,156,FALSE)="","",VLOOKUP($A14,'03.คีย์เทอม2'!$A$10:$GL$59,156,FALSE)))</f>
        <v/>
      </c>
      <c r="W14" s="1327" t="str">
        <f>IF($A$3&lt;&gt;"ชั้น"&amp;'01.ข้อมูลเบื้องต้น'!$H$2,"",IF(VLOOKUP($A14,'03.คีย์เทอม2'!$A$10:$GL$59,161,FALSE)="","",VLOOKUP($A14,'03.คีย์เทอม2'!$A$10:$GL$59,161,FALSE)))</f>
        <v/>
      </c>
      <c r="X14" s="1327" t="str">
        <f>IF($A$3&lt;&gt;"ชั้น"&amp;'01.ข้อมูลเบื้องต้น'!$H$2,"",IF(VLOOKUP($A14,'03.คีย์เทอม2'!$A$10:$GL$59,166,FALSE)="","",VLOOKUP($A14,'03.คีย์เทอม2'!$A$10:$GL$59,166,FALSE)))</f>
        <v/>
      </c>
      <c r="Y14" s="1327" t="str">
        <f>IF($A$3&lt;&gt;"ชั้น"&amp;'01.ข้อมูลเบื้องต้น'!$H$2,"",IF(VLOOKUP($A14,'03.คีย์เทอม2'!$A$10:$GL$59,171,FALSE)="","",VLOOKUP($A14,'03.คีย์เทอม2'!$A$10:$GL$59,171,FALSE)))</f>
        <v/>
      </c>
      <c r="Z14" s="1327" t="str">
        <f>IF($A$3&lt;&gt;"ชั้น"&amp;'01.ข้อมูลเบื้องต้น'!$H$2,"",IF(VLOOKUP($A14,'03.คีย์เทอม2'!$A$10:$GL$59,176,FALSE)="","",VLOOKUP($A14,'03.คีย์เทอม2'!$A$10:$GL$59,176,FALSE)))</f>
        <v/>
      </c>
      <c r="AA14" s="1329" t="str">
        <f>IF($A$3&lt;&gt;"ชั้น"&amp;'01.ข้อมูลเบื้องต้น'!$H$2,"",IF(VLOOKUP($A14,'03.คีย์เทอม2'!$A$10:$GL$59,181,FALSE)="","",VLOOKUP($A14,'03.คีย์เทอม2'!$A$10:$GL$59,181,FALSE)))</f>
        <v/>
      </c>
    </row>
    <row r="15" spans="1:27" s="509" customFormat="1" ht="17.25" customHeight="1">
      <c r="A15" s="1323">
        <v>6</v>
      </c>
      <c r="B15" s="1324" t="str">
        <f>IF('2.ชื่อนักเรียน'!C16="","",'2.ชื่อนักเรียน'!C16)</f>
        <v/>
      </c>
      <c r="C15" s="1325" t="str">
        <f>IF('2.ชื่อนักเรียน'!D16="","",'2.ชื่อนักเรียน'!D16)</f>
        <v/>
      </c>
      <c r="D15" s="1314" t="str">
        <f>IF($A$3&lt;&gt;"ชั้น"&amp;'01.ข้อมูลเบื้องต้น'!$H$2,"",IF(VLOOKUP($A15,'03.คีย์เทอม2'!$A$10:$GT$59,190,FALSE)="","",VLOOKUP($A15,'03.คีย์เทอม2'!$A$10:$GT$59,190,FALSE)))</f>
        <v/>
      </c>
      <c r="E15" s="1327" t="str">
        <f>IF($A$3&lt;&gt;"ชั้น"&amp;'01.ข้อมูลเบื้องต้น'!$H$2,"",IF(VLOOKUP($A15,'03.คีย์เทอม2'!$A$10:$GL$59,194,FALSE)="","",VLOOKUP($A15,'03.คีย์เทอม2'!$A$10:$GL$59,194,FALSE)))</f>
        <v/>
      </c>
      <c r="F15" s="1329" t="str">
        <f>IF($A$3&lt;&gt;"ชั้น"&amp;'01.ข้อมูลเบื้องต้น'!$H$2,"",IF(VLOOKUP($A15,'03.คีย์เทอม2'!$A$10:$GL$59,31,FALSE)="","",VLOOKUP($A15,'03.คีย์เทอม2'!$A$10:$GL$59,31,FALSE)))</f>
        <v/>
      </c>
      <c r="G15" s="1326" t="str">
        <f>IF($A$3&lt;&gt;"ชั้น"&amp;'01.ข้อมูลเบื้องต้น'!$H$2,"",IF(VLOOKUP($A15,'03.คีย์เทอม2'!$A$10:$GL$59,61,FALSE)="","",VLOOKUP($A15,'03.คีย์เทอม2'!$A$10:$GL$59,61,FALSE)))</f>
        <v/>
      </c>
      <c r="H15" s="1327" t="str">
        <f>IF($A$3&lt;&gt;"ชั้น"&amp;'01.ข้อมูลเบื้องต้น'!$H$2,"",IF(VLOOKUP($A15,'03.คีย์เทอม2'!$A$10:$GL$59,66,FALSE)="","",VLOOKUP($A15,'03.คีย์เทอม2'!$A$10:$GL$59,66,FALSE)))</f>
        <v/>
      </c>
      <c r="I15" s="1316" t="str">
        <f>IF($A$3&lt;&gt;"ชั้น"&amp;'01.ข้อมูลเบื้องต้น'!$H$2,"",IF(VLOOKUP($A15,'03.คีย์เทอม2'!$A$10:$GL$59,71,FALSE)="","",VLOOKUP($A15,'03.คีย์เทอม2'!$A$10:$GL$59,71,FALSE)))</f>
        <v/>
      </c>
      <c r="J15" s="1316" t="str">
        <f>IF($A$3&lt;&gt;"ชั้น"&amp;'01.ข้อมูลเบื้องต้น'!$H$2,"",IF(VLOOKUP($A15,'03.คีย์เทอม2'!$A$10:$GL$59,76,FALSE)="","",VLOOKUP($A15,'03.คีย์เทอม2'!$A$10:$GL$59,76,FALSE)))</f>
        <v/>
      </c>
      <c r="K15" s="1316" t="str">
        <f>IF($A$3&lt;&gt;"ชั้น"&amp;'01.ข้อมูลเบื้องต้น'!$H$2,"",IF(VLOOKUP($A15,'03.คีย์เทอม2'!$A$10:$GL$59,81,FALSE)="","",VLOOKUP($A15,'03.คีย์เทอม2'!$A$10:$GL$59,81,FALSE)))</f>
        <v/>
      </c>
      <c r="L15" s="1328" t="str">
        <f>IF($A$3&lt;&gt;"ชั้น"&amp;'01.ข้อมูลเบื้องต้น'!$H$2,"",IF(VLOOKUP($A15,'03.คีย์เทอม2'!$A$10:$GT$59,202,FALSE)="","",VLOOKUP($A15,'03.คีย์เทอม2'!$A$10:$GT$59,202,FALSE)))</f>
        <v/>
      </c>
      <c r="M15" s="1326" t="str">
        <f>IF($A$3&lt;&gt;"ชั้น"&amp;'01.ข้อมูลเบื้องต้น'!$H$2,"",IF(VLOOKUP($A15,'03.คีย์เทอม2'!$A$10:$GL$59,111,FALSE)="","",VLOOKUP($A15,'03.คีย์เทอม2'!$A$10:$GL$59,111,FALSE)))</f>
        <v/>
      </c>
      <c r="N15" s="1327" t="str">
        <f>IF($A$3&lt;&gt;"ชั้น"&amp;'01.ข้อมูลเบื้องต้น'!$H$2,"",IF(VLOOKUP($A15,'03.คีย์เทอม2'!$A$10:$GL$59,116,FALSE)="","",VLOOKUP($A15,'03.คีย์เทอม2'!$A$10:$GL$59,116,FALSE)))</f>
        <v/>
      </c>
      <c r="O15" s="1327" t="str">
        <f>IF($A$3&lt;&gt;"ชั้น"&amp;'01.ข้อมูลเบื้องต้น'!$H$2,"",IF(VLOOKUP($A15,'03.คีย์เทอม2'!$A$10:$GL$59,121,FALSE)="","",VLOOKUP($A15,'03.คีย์เทอม2'!$A$10:$GL$59,121,FALSE)))</f>
        <v/>
      </c>
      <c r="P15" s="1327" t="str">
        <f>IF($A$3&lt;&gt;"ชั้น"&amp;'01.ข้อมูลเบื้องต้น'!$H$2,"",IF(VLOOKUP($A15,'03.คีย์เทอม2'!$A$10:$GL$59,126,FALSE)="","",VLOOKUP($A15,'03.คีย์เทอม2'!$A$10:$GL$59,126,FALSE)))</f>
        <v/>
      </c>
      <c r="Q15" s="1327" t="str">
        <f>IF($A$3&lt;&gt;"ชั้น"&amp;'01.ข้อมูลเบื้องต้น'!$H$2,"",IF(VLOOKUP($A15,'03.คีย์เทอม2'!$A$10:$GL$59,131,FALSE)="","",VLOOKUP($A15,'03.คีย์เทอม2'!$A$10:$GL$59,131,FALSE)))</f>
        <v/>
      </c>
      <c r="R15" s="1327" t="str">
        <f>IF($A$3&lt;&gt;"ชั้น"&amp;'01.ข้อมูลเบื้องต้น'!$H$2,"",IF(VLOOKUP($A15,'03.คีย์เทอม2'!$A$10:$GL$59,136,FALSE)="","",VLOOKUP($A15,'03.คีย์เทอม2'!$A$10:$GL$59,136,FALSE)))</f>
        <v/>
      </c>
      <c r="S15" s="1327" t="str">
        <f>IF($A$3&lt;&gt;"ชั้น"&amp;'01.ข้อมูลเบื้องต้น'!$H$2,"",IF(VLOOKUP($A15,'03.คีย์เทอม2'!$A$10:$GL$59,141,FALSE)="","",VLOOKUP($A15,'03.คีย์เทอม2'!$A$10:$GL$59,141,FALSE)))</f>
        <v/>
      </c>
      <c r="T15" s="1327" t="str">
        <f>IF($A$3&lt;&gt;"ชั้น"&amp;'01.ข้อมูลเบื้องต้น'!$H$2,"",IF(VLOOKUP($A15,'03.คีย์เทอม2'!$A$10:$GL$59,146,FALSE)="","",VLOOKUP($A15,'03.คีย์เทอม2'!$A$10:$GL$59,146,FALSE)))</f>
        <v/>
      </c>
      <c r="U15" s="1327" t="str">
        <f>IF($A$3&lt;&gt;"ชั้น"&amp;'01.ข้อมูลเบื้องต้น'!$H$2,"",IF(VLOOKUP($A15,'03.คีย์เทอม2'!$A$10:$GL$59,151,FALSE)="","",VLOOKUP($A15,'03.คีย์เทอม2'!$A$10:$GL$59,151,FALSE)))</f>
        <v/>
      </c>
      <c r="V15" s="1327" t="str">
        <f>IF($A$3&lt;&gt;"ชั้น"&amp;'01.ข้อมูลเบื้องต้น'!$H$2,"",IF(VLOOKUP($A15,'03.คีย์เทอม2'!$A$10:$GL$59,156,FALSE)="","",VLOOKUP($A15,'03.คีย์เทอม2'!$A$10:$GL$59,156,FALSE)))</f>
        <v/>
      </c>
      <c r="W15" s="1327" t="str">
        <f>IF($A$3&lt;&gt;"ชั้น"&amp;'01.ข้อมูลเบื้องต้น'!$H$2,"",IF(VLOOKUP($A15,'03.คีย์เทอม2'!$A$10:$GL$59,161,FALSE)="","",VLOOKUP($A15,'03.คีย์เทอม2'!$A$10:$GL$59,161,FALSE)))</f>
        <v/>
      </c>
      <c r="X15" s="1327" t="str">
        <f>IF($A$3&lt;&gt;"ชั้น"&amp;'01.ข้อมูลเบื้องต้น'!$H$2,"",IF(VLOOKUP($A15,'03.คีย์เทอม2'!$A$10:$GL$59,166,FALSE)="","",VLOOKUP($A15,'03.คีย์เทอม2'!$A$10:$GL$59,166,FALSE)))</f>
        <v/>
      </c>
      <c r="Y15" s="1327" t="str">
        <f>IF($A$3&lt;&gt;"ชั้น"&amp;'01.ข้อมูลเบื้องต้น'!$H$2,"",IF(VLOOKUP($A15,'03.คีย์เทอม2'!$A$10:$GL$59,171,FALSE)="","",VLOOKUP($A15,'03.คีย์เทอม2'!$A$10:$GL$59,171,FALSE)))</f>
        <v/>
      </c>
      <c r="Z15" s="1327" t="str">
        <f>IF($A$3&lt;&gt;"ชั้น"&amp;'01.ข้อมูลเบื้องต้น'!$H$2,"",IF(VLOOKUP($A15,'03.คีย์เทอม2'!$A$10:$GL$59,176,FALSE)="","",VLOOKUP($A15,'03.คีย์เทอม2'!$A$10:$GL$59,176,FALSE)))</f>
        <v/>
      </c>
      <c r="AA15" s="1329" t="str">
        <f>IF($A$3&lt;&gt;"ชั้น"&amp;'01.ข้อมูลเบื้องต้น'!$H$2,"",IF(VLOOKUP($A15,'03.คีย์เทอม2'!$A$10:$GL$59,181,FALSE)="","",VLOOKUP($A15,'03.คีย์เทอม2'!$A$10:$GL$59,181,FALSE)))</f>
        <v/>
      </c>
    </row>
    <row r="16" spans="1:27" s="509" customFormat="1" ht="17.25" customHeight="1">
      <c r="A16" s="1323">
        <v>7</v>
      </c>
      <c r="B16" s="1324" t="str">
        <f>IF('2.ชื่อนักเรียน'!C17="","",'2.ชื่อนักเรียน'!C17)</f>
        <v/>
      </c>
      <c r="C16" s="1325" t="str">
        <f>IF('2.ชื่อนักเรียน'!D17="","",'2.ชื่อนักเรียน'!D17)</f>
        <v/>
      </c>
      <c r="D16" s="1314" t="str">
        <f>IF($A$3&lt;&gt;"ชั้น"&amp;'01.ข้อมูลเบื้องต้น'!$H$2,"",IF(VLOOKUP($A16,'03.คีย์เทอม2'!$A$10:$GT$59,190,FALSE)="","",VLOOKUP($A16,'03.คีย์เทอม2'!$A$10:$GT$59,190,FALSE)))</f>
        <v/>
      </c>
      <c r="E16" s="1327" t="str">
        <f>IF($A$3&lt;&gt;"ชั้น"&amp;'01.ข้อมูลเบื้องต้น'!$H$2,"",IF(VLOOKUP($A16,'03.คีย์เทอม2'!$A$10:$GL$59,194,FALSE)="","",VLOOKUP($A16,'03.คีย์เทอม2'!$A$10:$GL$59,194,FALSE)))</f>
        <v/>
      </c>
      <c r="F16" s="1329" t="str">
        <f>IF($A$3&lt;&gt;"ชั้น"&amp;'01.ข้อมูลเบื้องต้น'!$H$2,"",IF(VLOOKUP($A16,'03.คีย์เทอม2'!$A$10:$GL$59,31,FALSE)="","",VLOOKUP($A16,'03.คีย์เทอม2'!$A$10:$GL$59,31,FALSE)))</f>
        <v/>
      </c>
      <c r="G16" s="1326" t="str">
        <f>IF($A$3&lt;&gt;"ชั้น"&amp;'01.ข้อมูลเบื้องต้น'!$H$2,"",IF(VLOOKUP($A16,'03.คีย์เทอม2'!$A$10:$GL$59,61,FALSE)="","",VLOOKUP($A16,'03.คีย์เทอม2'!$A$10:$GL$59,61,FALSE)))</f>
        <v/>
      </c>
      <c r="H16" s="1327" t="str">
        <f>IF($A$3&lt;&gt;"ชั้น"&amp;'01.ข้อมูลเบื้องต้น'!$H$2,"",IF(VLOOKUP($A16,'03.คีย์เทอม2'!$A$10:$GL$59,66,FALSE)="","",VLOOKUP($A16,'03.คีย์เทอม2'!$A$10:$GL$59,66,FALSE)))</f>
        <v/>
      </c>
      <c r="I16" s="1316" t="str">
        <f>IF($A$3&lt;&gt;"ชั้น"&amp;'01.ข้อมูลเบื้องต้น'!$H$2,"",IF(VLOOKUP($A16,'03.คีย์เทอม2'!$A$10:$GL$59,71,FALSE)="","",VLOOKUP($A16,'03.คีย์เทอม2'!$A$10:$GL$59,71,FALSE)))</f>
        <v/>
      </c>
      <c r="J16" s="1316" t="str">
        <f>IF($A$3&lt;&gt;"ชั้น"&amp;'01.ข้อมูลเบื้องต้น'!$H$2,"",IF(VLOOKUP($A16,'03.คีย์เทอม2'!$A$10:$GL$59,76,FALSE)="","",VLOOKUP($A16,'03.คีย์เทอม2'!$A$10:$GL$59,76,FALSE)))</f>
        <v/>
      </c>
      <c r="K16" s="1316" t="str">
        <f>IF($A$3&lt;&gt;"ชั้น"&amp;'01.ข้อมูลเบื้องต้น'!$H$2,"",IF(VLOOKUP($A16,'03.คีย์เทอม2'!$A$10:$GL$59,81,FALSE)="","",VLOOKUP($A16,'03.คีย์เทอม2'!$A$10:$GL$59,81,FALSE)))</f>
        <v/>
      </c>
      <c r="L16" s="1328" t="str">
        <f>IF($A$3&lt;&gt;"ชั้น"&amp;'01.ข้อมูลเบื้องต้น'!$H$2,"",IF(VLOOKUP($A16,'03.คีย์เทอม2'!$A$10:$GT$59,202,FALSE)="","",VLOOKUP($A16,'03.คีย์เทอม2'!$A$10:$GT$59,202,FALSE)))</f>
        <v/>
      </c>
      <c r="M16" s="1326" t="str">
        <f>IF($A$3&lt;&gt;"ชั้น"&amp;'01.ข้อมูลเบื้องต้น'!$H$2,"",IF(VLOOKUP($A16,'03.คีย์เทอม2'!$A$10:$GL$59,111,FALSE)="","",VLOOKUP($A16,'03.คีย์เทอม2'!$A$10:$GL$59,111,FALSE)))</f>
        <v/>
      </c>
      <c r="N16" s="1327" t="str">
        <f>IF($A$3&lt;&gt;"ชั้น"&amp;'01.ข้อมูลเบื้องต้น'!$H$2,"",IF(VLOOKUP($A16,'03.คีย์เทอม2'!$A$10:$GL$59,116,FALSE)="","",VLOOKUP($A16,'03.คีย์เทอม2'!$A$10:$GL$59,116,FALSE)))</f>
        <v/>
      </c>
      <c r="O16" s="1327" t="str">
        <f>IF($A$3&lt;&gt;"ชั้น"&amp;'01.ข้อมูลเบื้องต้น'!$H$2,"",IF(VLOOKUP($A16,'03.คีย์เทอม2'!$A$10:$GL$59,121,FALSE)="","",VLOOKUP($A16,'03.คีย์เทอม2'!$A$10:$GL$59,121,FALSE)))</f>
        <v/>
      </c>
      <c r="P16" s="1327" t="str">
        <f>IF($A$3&lt;&gt;"ชั้น"&amp;'01.ข้อมูลเบื้องต้น'!$H$2,"",IF(VLOOKUP($A16,'03.คีย์เทอม2'!$A$10:$GL$59,126,FALSE)="","",VLOOKUP($A16,'03.คีย์เทอม2'!$A$10:$GL$59,126,FALSE)))</f>
        <v/>
      </c>
      <c r="Q16" s="1327" t="str">
        <f>IF($A$3&lt;&gt;"ชั้น"&amp;'01.ข้อมูลเบื้องต้น'!$H$2,"",IF(VLOOKUP($A16,'03.คีย์เทอม2'!$A$10:$GL$59,131,FALSE)="","",VLOOKUP($A16,'03.คีย์เทอม2'!$A$10:$GL$59,131,FALSE)))</f>
        <v/>
      </c>
      <c r="R16" s="1327" t="str">
        <f>IF($A$3&lt;&gt;"ชั้น"&amp;'01.ข้อมูลเบื้องต้น'!$H$2,"",IF(VLOOKUP($A16,'03.คีย์เทอม2'!$A$10:$GL$59,136,FALSE)="","",VLOOKUP($A16,'03.คีย์เทอม2'!$A$10:$GL$59,136,FALSE)))</f>
        <v/>
      </c>
      <c r="S16" s="1327" t="str">
        <f>IF($A$3&lt;&gt;"ชั้น"&amp;'01.ข้อมูลเบื้องต้น'!$H$2,"",IF(VLOOKUP($A16,'03.คีย์เทอม2'!$A$10:$GL$59,141,FALSE)="","",VLOOKUP($A16,'03.คีย์เทอม2'!$A$10:$GL$59,141,FALSE)))</f>
        <v/>
      </c>
      <c r="T16" s="1327" t="str">
        <f>IF($A$3&lt;&gt;"ชั้น"&amp;'01.ข้อมูลเบื้องต้น'!$H$2,"",IF(VLOOKUP($A16,'03.คีย์เทอม2'!$A$10:$GL$59,146,FALSE)="","",VLOOKUP($A16,'03.คีย์เทอม2'!$A$10:$GL$59,146,FALSE)))</f>
        <v/>
      </c>
      <c r="U16" s="1327" t="str">
        <f>IF($A$3&lt;&gt;"ชั้น"&amp;'01.ข้อมูลเบื้องต้น'!$H$2,"",IF(VLOOKUP($A16,'03.คีย์เทอม2'!$A$10:$GL$59,151,FALSE)="","",VLOOKUP($A16,'03.คีย์เทอม2'!$A$10:$GL$59,151,FALSE)))</f>
        <v/>
      </c>
      <c r="V16" s="1327" t="str">
        <f>IF($A$3&lt;&gt;"ชั้น"&amp;'01.ข้อมูลเบื้องต้น'!$H$2,"",IF(VLOOKUP($A16,'03.คีย์เทอม2'!$A$10:$GL$59,156,FALSE)="","",VLOOKUP($A16,'03.คีย์เทอม2'!$A$10:$GL$59,156,FALSE)))</f>
        <v/>
      </c>
      <c r="W16" s="1327" t="str">
        <f>IF($A$3&lt;&gt;"ชั้น"&amp;'01.ข้อมูลเบื้องต้น'!$H$2,"",IF(VLOOKUP($A16,'03.คีย์เทอม2'!$A$10:$GL$59,161,FALSE)="","",VLOOKUP($A16,'03.คีย์เทอม2'!$A$10:$GL$59,161,FALSE)))</f>
        <v/>
      </c>
      <c r="X16" s="1327" t="str">
        <f>IF($A$3&lt;&gt;"ชั้น"&amp;'01.ข้อมูลเบื้องต้น'!$H$2,"",IF(VLOOKUP($A16,'03.คีย์เทอม2'!$A$10:$GL$59,166,FALSE)="","",VLOOKUP($A16,'03.คีย์เทอม2'!$A$10:$GL$59,166,FALSE)))</f>
        <v/>
      </c>
      <c r="Y16" s="1327" t="str">
        <f>IF($A$3&lt;&gt;"ชั้น"&amp;'01.ข้อมูลเบื้องต้น'!$H$2,"",IF(VLOOKUP($A16,'03.คีย์เทอม2'!$A$10:$GL$59,171,FALSE)="","",VLOOKUP($A16,'03.คีย์เทอม2'!$A$10:$GL$59,171,FALSE)))</f>
        <v/>
      </c>
      <c r="Z16" s="1327" t="str">
        <f>IF($A$3&lt;&gt;"ชั้น"&amp;'01.ข้อมูลเบื้องต้น'!$H$2,"",IF(VLOOKUP($A16,'03.คีย์เทอม2'!$A$10:$GL$59,176,FALSE)="","",VLOOKUP($A16,'03.คีย์เทอม2'!$A$10:$GL$59,176,FALSE)))</f>
        <v/>
      </c>
      <c r="AA16" s="1329" t="str">
        <f>IF($A$3&lt;&gt;"ชั้น"&amp;'01.ข้อมูลเบื้องต้น'!$H$2,"",IF(VLOOKUP($A16,'03.คีย์เทอม2'!$A$10:$GL$59,181,FALSE)="","",VLOOKUP($A16,'03.คีย์เทอม2'!$A$10:$GL$59,181,FALSE)))</f>
        <v/>
      </c>
    </row>
    <row r="17" spans="1:27" s="509" customFormat="1" ht="17.25" customHeight="1">
      <c r="A17" s="1323">
        <v>8</v>
      </c>
      <c r="B17" s="1324" t="str">
        <f>IF('2.ชื่อนักเรียน'!C18="","",'2.ชื่อนักเรียน'!C18)</f>
        <v/>
      </c>
      <c r="C17" s="1325" t="str">
        <f>IF('2.ชื่อนักเรียน'!D18="","",'2.ชื่อนักเรียน'!D18)</f>
        <v/>
      </c>
      <c r="D17" s="1314" t="str">
        <f>IF($A$3&lt;&gt;"ชั้น"&amp;'01.ข้อมูลเบื้องต้น'!$H$2,"",IF(VLOOKUP($A17,'03.คีย์เทอม2'!$A$10:$GT$59,190,FALSE)="","",VLOOKUP($A17,'03.คีย์เทอม2'!$A$10:$GT$59,190,FALSE)))</f>
        <v/>
      </c>
      <c r="E17" s="1327" t="str">
        <f>IF($A$3&lt;&gt;"ชั้น"&amp;'01.ข้อมูลเบื้องต้น'!$H$2,"",IF(VLOOKUP($A17,'03.คีย์เทอม2'!$A$10:$GL$59,194,FALSE)="","",VLOOKUP($A17,'03.คีย์เทอม2'!$A$10:$GL$59,194,FALSE)))</f>
        <v/>
      </c>
      <c r="F17" s="1329" t="str">
        <f>IF($A$3&lt;&gt;"ชั้น"&amp;'01.ข้อมูลเบื้องต้น'!$H$2,"",IF(VLOOKUP($A17,'03.คีย์เทอม2'!$A$10:$GL$59,31,FALSE)="","",VLOOKUP($A17,'03.คีย์เทอม2'!$A$10:$GL$59,31,FALSE)))</f>
        <v/>
      </c>
      <c r="G17" s="1326" t="str">
        <f>IF($A$3&lt;&gt;"ชั้น"&amp;'01.ข้อมูลเบื้องต้น'!$H$2,"",IF(VLOOKUP($A17,'03.คีย์เทอม2'!$A$10:$GL$59,61,FALSE)="","",VLOOKUP($A17,'03.คีย์เทอม2'!$A$10:$GL$59,61,FALSE)))</f>
        <v/>
      </c>
      <c r="H17" s="1327" t="str">
        <f>IF($A$3&lt;&gt;"ชั้น"&amp;'01.ข้อมูลเบื้องต้น'!$H$2,"",IF(VLOOKUP($A17,'03.คีย์เทอม2'!$A$10:$GL$59,66,FALSE)="","",VLOOKUP($A17,'03.คีย์เทอม2'!$A$10:$GL$59,66,FALSE)))</f>
        <v/>
      </c>
      <c r="I17" s="1316" t="str">
        <f>IF($A$3&lt;&gt;"ชั้น"&amp;'01.ข้อมูลเบื้องต้น'!$H$2,"",IF(VLOOKUP($A17,'03.คีย์เทอม2'!$A$10:$GL$59,71,FALSE)="","",VLOOKUP($A17,'03.คีย์เทอม2'!$A$10:$GL$59,71,FALSE)))</f>
        <v/>
      </c>
      <c r="J17" s="1316" t="str">
        <f>IF($A$3&lt;&gt;"ชั้น"&amp;'01.ข้อมูลเบื้องต้น'!$H$2,"",IF(VLOOKUP($A17,'03.คีย์เทอม2'!$A$10:$GL$59,76,FALSE)="","",VLOOKUP($A17,'03.คีย์เทอม2'!$A$10:$GL$59,76,FALSE)))</f>
        <v/>
      </c>
      <c r="K17" s="1316" t="str">
        <f>IF($A$3&lt;&gt;"ชั้น"&amp;'01.ข้อมูลเบื้องต้น'!$H$2,"",IF(VLOOKUP($A17,'03.คีย์เทอม2'!$A$10:$GL$59,81,FALSE)="","",VLOOKUP($A17,'03.คีย์เทอม2'!$A$10:$GL$59,81,FALSE)))</f>
        <v/>
      </c>
      <c r="L17" s="1328" t="str">
        <f>IF($A$3&lt;&gt;"ชั้น"&amp;'01.ข้อมูลเบื้องต้น'!$H$2,"",IF(VLOOKUP($A17,'03.คีย์เทอม2'!$A$10:$GT$59,202,FALSE)="","",VLOOKUP($A17,'03.คีย์เทอม2'!$A$10:$GT$59,202,FALSE)))</f>
        <v/>
      </c>
      <c r="M17" s="1326" t="str">
        <f>IF($A$3&lt;&gt;"ชั้น"&amp;'01.ข้อมูลเบื้องต้น'!$H$2,"",IF(VLOOKUP($A17,'03.คีย์เทอม2'!$A$10:$GL$59,111,FALSE)="","",VLOOKUP($A17,'03.คีย์เทอม2'!$A$10:$GL$59,111,FALSE)))</f>
        <v/>
      </c>
      <c r="N17" s="1327" t="str">
        <f>IF($A$3&lt;&gt;"ชั้น"&amp;'01.ข้อมูลเบื้องต้น'!$H$2,"",IF(VLOOKUP($A17,'03.คีย์เทอม2'!$A$10:$GL$59,116,FALSE)="","",VLOOKUP($A17,'03.คีย์เทอม2'!$A$10:$GL$59,116,FALSE)))</f>
        <v/>
      </c>
      <c r="O17" s="1327" t="str">
        <f>IF($A$3&lt;&gt;"ชั้น"&amp;'01.ข้อมูลเบื้องต้น'!$H$2,"",IF(VLOOKUP($A17,'03.คีย์เทอม2'!$A$10:$GL$59,121,FALSE)="","",VLOOKUP($A17,'03.คีย์เทอม2'!$A$10:$GL$59,121,FALSE)))</f>
        <v/>
      </c>
      <c r="P17" s="1327" t="str">
        <f>IF($A$3&lt;&gt;"ชั้น"&amp;'01.ข้อมูลเบื้องต้น'!$H$2,"",IF(VLOOKUP($A17,'03.คีย์เทอม2'!$A$10:$GL$59,126,FALSE)="","",VLOOKUP($A17,'03.คีย์เทอม2'!$A$10:$GL$59,126,FALSE)))</f>
        <v/>
      </c>
      <c r="Q17" s="1327" t="str">
        <f>IF($A$3&lt;&gt;"ชั้น"&amp;'01.ข้อมูลเบื้องต้น'!$H$2,"",IF(VLOOKUP($A17,'03.คีย์เทอม2'!$A$10:$GL$59,131,FALSE)="","",VLOOKUP($A17,'03.คีย์เทอม2'!$A$10:$GL$59,131,FALSE)))</f>
        <v/>
      </c>
      <c r="R17" s="1327" t="str">
        <f>IF($A$3&lt;&gt;"ชั้น"&amp;'01.ข้อมูลเบื้องต้น'!$H$2,"",IF(VLOOKUP($A17,'03.คีย์เทอม2'!$A$10:$GL$59,136,FALSE)="","",VLOOKUP($A17,'03.คีย์เทอม2'!$A$10:$GL$59,136,FALSE)))</f>
        <v/>
      </c>
      <c r="S17" s="1327" t="str">
        <f>IF($A$3&lt;&gt;"ชั้น"&amp;'01.ข้อมูลเบื้องต้น'!$H$2,"",IF(VLOOKUP($A17,'03.คีย์เทอม2'!$A$10:$GL$59,141,FALSE)="","",VLOOKUP($A17,'03.คีย์เทอม2'!$A$10:$GL$59,141,FALSE)))</f>
        <v/>
      </c>
      <c r="T17" s="1327" t="str">
        <f>IF($A$3&lt;&gt;"ชั้น"&amp;'01.ข้อมูลเบื้องต้น'!$H$2,"",IF(VLOOKUP($A17,'03.คีย์เทอม2'!$A$10:$GL$59,146,FALSE)="","",VLOOKUP($A17,'03.คีย์เทอม2'!$A$10:$GL$59,146,FALSE)))</f>
        <v/>
      </c>
      <c r="U17" s="1327" t="str">
        <f>IF($A$3&lt;&gt;"ชั้น"&amp;'01.ข้อมูลเบื้องต้น'!$H$2,"",IF(VLOOKUP($A17,'03.คีย์เทอม2'!$A$10:$GL$59,151,FALSE)="","",VLOOKUP($A17,'03.คีย์เทอม2'!$A$10:$GL$59,151,FALSE)))</f>
        <v/>
      </c>
      <c r="V17" s="1327" t="str">
        <f>IF($A$3&lt;&gt;"ชั้น"&amp;'01.ข้อมูลเบื้องต้น'!$H$2,"",IF(VLOOKUP($A17,'03.คีย์เทอม2'!$A$10:$GL$59,156,FALSE)="","",VLOOKUP($A17,'03.คีย์เทอม2'!$A$10:$GL$59,156,FALSE)))</f>
        <v/>
      </c>
      <c r="W17" s="1327" t="str">
        <f>IF($A$3&lt;&gt;"ชั้น"&amp;'01.ข้อมูลเบื้องต้น'!$H$2,"",IF(VLOOKUP($A17,'03.คีย์เทอม2'!$A$10:$GL$59,161,FALSE)="","",VLOOKUP($A17,'03.คีย์เทอม2'!$A$10:$GL$59,161,FALSE)))</f>
        <v/>
      </c>
      <c r="X17" s="1327" t="str">
        <f>IF($A$3&lt;&gt;"ชั้น"&amp;'01.ข้อมูลเบื้องต้น'!$H$2,"",IF(VLOOKUP($A17,'03.คีย์เทอม2'!$A$10:$GL$59,166,FALSE)="","",VLOOKUP($A17,'03.คีย์เทอม2'!$A$10:$GL$59,166,FALSE)))</f>
        <v/>
      </c>
      <c r="Y17" s="1327" t="str">
        <f>IF($A$3&lt;&gt;"ชั้น"&amp;'01.ข้อมูลเบื้องต้น'!$H$2,"",IF(VLOOKUP($A17,'03.คีย์เทอม2'!$A$10:$GL$59,171,FALSE)="","",VLOOKUP($A17,'03.คีย์เทอม2'!$A$10:$GL$59,171,FALSE)))</f>
        <v/>
      </c>
      <c r="Z17" s="1327" t="str">
        <f>IF($A$3&lt;&gt;"ชั้น"&amp;'01.ข้อมูลเบื้องต้น'!$H$2,"",IF(VLOOKUP($A17,'03.คีย์เทอม2'!$A$10:$GL$59,176,FALSE)="","",VLOOKUP($A17,'03.คีย์เทอม2'!$A$10:$GL$59,176,FALSE)))</f>
        <v/>
      </c>
      <c r="AA17" s="1329" t="str">
        <f>IF($A$3&lt;&gt;"ชั้น"&amp;'01.ข้อมูลเบื้องต้น'!$H$2,"",IF(VLOOKUP($A17,'03.คีย์เทอม2'!$A$10:$GL$59,181,FALSE)="","",VLOOKUP($A17,'03.คีย์เทอม2'!$A$10:$GL$59,181,FALSE)))</f>
        <v/>
      </c>
    </row>
    <row r="18" spans="1:27" s="509" customFormat="1" ht="16.8" customHeight="1">
      <c r="A18" s="1323">
        <v>9</v>
      </c>
      <c r="B18" s="1324" t="str">
        <f>IF('2.ชื่อนักเรียน'!C19="","",'2.ชื่อนักเรียน'!C19)</f>
        <v/>
      </c>
      <c r="C18" s="1325" t="str">
        <f>IF('2.ชื่อนักเรียน'!D19="","",'2.ชื่อนักเรียน'!D19)</f>
        <v/>
      </c>
      <c r="D18" s="1314" t="str">
        <f>IF($A$3&lt;&gt;"ชั้น"&amp;'01.ข้อมูลเบื้องต้น'!$H$2,"",IF(VLOOKUP($A18,'03.คีย์เทอม2'!$A$10:$GT$59,190,FALSE)="","",VLOOKUP($A18,'03.คีย์เทอม2'!$A$10:$GT$59,190,FALSE)))</f>
        <v/>
      </c>
      <c r="E18" s="1327" t="str">
        <f>IF($A$3&lt;&gt;"ชั้น"&amp;'01.ข้อมูลเบื้องต้น'!$H$2,"",IF(VLOOKUP($A18,'03.คีย์เทอม2'!$A$10:$GL$59,194,FALSE)="","",VLOOKUP($A18,'03.คีย์เทอม2'!$A$10:$GL$59,194,FALSE)))</f>
        <v/>
      </c>
      <c r="F18" s="1329" t="str">
        <f>IF($A$3&lt;&gt;"ชั้น"&amp;'01.ข้อมูลเบื้องต้น'!$H$2,"",IF(VLOOKUP($A18,'03.คีย์เทอม2'!$A$10:$GL$59,31,FALSE)="","",VLOOKUP($A18,'03.คีย์เทอม2'!$A$10:$GL$59,31,FALSE)))</f>
        <v/>
      </c>
      <c r="G18" s="1326" t="str">
        <f>IF($A$3&lt;&gt;"ชั้น"&amp;'01.ข้อมูลเบื้องต้น'!$H$2,"",IF(VLOOKUP($A18,'03.คีย์เทอม2'!$A$10:$GL$59,61,FALSE)="","",VLOOKUP($A18,'03.คีย์เทอม2'!$A$10:$GL$59,61,FALSE)))</f>
        <v/>
      </c>
      <c r="H18" s="1327" t="str">
        <f>IF($A$3&lt;&gt;"ชั้น"&amp;'01.ข้อมูลเบื้องต้น'!$H$2,"",IF(VLOOKUP($A18,'03.คีย์เทอม2'!$A$10:$GL$59,66,FALSE)="","",VLOOKUP($A18,'03.คีย์เทอม2'!$A$10:$GL$59,66,FALSE)))</f>
        <v/>
      </c>
      <c r="I18" s="1316" t="str">
        <f>IF($A$3&lt;&gt;"ชั้น"&amp;'01.ข้อมูลเบื้องต้น'!$H$2,"",IF(VLOOKUP($A18,'03.คีย์เทอม2'!$A$10:$GL$59,71,FALSE)="","",VLOOKUP($A18,'03.คีย์เทอม2'!$A$10:$GL$59,71,FALSE)))</f>
        <v/>
      </c>
      <c r="J18" s="1316" t="str">
        <f>IF($A$3&lt;&gt;"ชั้น"&amp;'01.ข้อมูลเบื้องต้น'!$H$2,"",IF(VLOOKUP($A18,'03.คีย์เทอม2'!$A$10:$GL$59,76,FALSE)="","",VLOOKUP($A18,'03.คีย์เทอม2'!$A$10:$GL$59,76,FALSE)))</f>
        <v/>
      </c>
      <c r="K18" s="1316" t="str">
        <f>IF($A$3&lt;&gt;"ชั้น"&amp;'01.ข้อมูลเบื้องต้น'!$H$2,"",IF(VLOOKUP($A18,'03.คีย์เทอม2'!$A$10:$GL$59,81,FALSE)="","",VLOOKUP($A18,'03.คีย์เทอม2'!$A$10:$GL$59,81,FALSE)))</f>
        <v/>
      </c>
      <c r="L18" s="1328" t="str">
        <f>IF($A$3&lt;&gt;"ชั้น"&amp;'01.ข้อมูลเบื้องต้น'!$H$2,"",IF(VLOOKUP($A18,'03.คีย์เทอม2'!$A$10:$GT$59,202,FALSE)="","",VLOOKUP($A18,'03.คีย์เทอม2'!$A$10:$GT$59,202,FALSE)))</f>
        <v/>
      </c>
      <c r="M18" s="1326" t="str">
        <f>IF($A$3&lt;&gt;"ชั้น"&amp;'01.ข้อมูลเบื้องต้น'!$H$2,"",IF(VLOOKUP($A18,'03.คีย์เทอม2'!$A$10:$GL$59,111,FALSE)="","",VLOOKUP($A18,'03.คีย์เทอม2'!$A$10:$GL$59,111,FALSE)))</f>
        <v/>
      </c>
      <c r="N18" s="1327" t="str">
        <f>IF($A$3&lt;&gt;"ชั้น"&amp;'01.ข้อมูลเบื้องต้น'!$H$2,"",IF(VLOOKUP($A18,'03.คีย์เทอม2'!$A$10:$GL$59,116,FALSE)="","",VLOOKUP($A18,'03.คีย์เทอม2'!$A$10:$GL$59,116,FALSE)))</f>
        <v/>
      </c>
      <c r="O18" s="1327" t="str">
        <f>IF($A$3&lt;&gt;"ชั้น"&amp;'01.ข้อมูลเบื้องต้น'!$H$2,"",IF(VLOOKUP($A18,'03.คีย์เทอม2'!$A$10:$GL$59,121,FALSE)="","",VLOOKUP($A18,'03.คีย์เทอม2'!$A$10:$GL$59,121,FALSE)))</f>
        <v/>
      </c>
      <c r="P18" s="1327" t="str">
        <f>IF($A$3&lt;&gt;"ชั้น"&amp;'01.ข้อมูลเบื้องต้น'!$H$2,"",IF(VLOOKUP($A18,'03.คีย์เทอม2'!$A$10:$GL$59,126,FALSE)="","",VLOOKUP($A18,'03.คีย์เทอม2'!$A$10:$GL$59,126,FALSE)))</f>
        <v/>
      </c>
      <c r="Q18" s="1327" t="str">
        <f>IF($A$3&lt;&gt;"ชั้น"&amp;'01.ข้อมูลเบื้องต้น'!$H$2,"",IF(VLOOKUP($A18,'03.คีย์เทอม2'!$A$10:$GL$59,131,FALSE)="","",VLOOKUP($A18,'03.คีย์เทอม2'!$A$10:$GL$59,131,FALSE)))</f>
        <v/>
      </c>
      <c r="R18" s="1327" t="str">
        <f>IF($A$3&lt;&gt;"ชั้น"&amp;'01.ข้อมูลเบื้องต้น'!$H$2,"",IF(VLOOKUP($A18,'03.คีย์เทอม2'!$A$10:$GL$59,136,FALSE)="","",VLOOKUP($A18,'03.คีย์เทอม2'!$A$10:$GL$59,136,FALSE)))</f>
        <v/>
      </c>
      <c r="S18" s="1327" t="str">
        <f>IF($A$3&lt;&gt;"ชั้น"&amp;'01.ข้อมูลเบื้องต้น'!$H$2,"",IF(VLOOKUP($A18,'03.คีย์เทอม2'!$A$10:$GL$59,141,FALSE)="","",VLOOKUP($A18,'03.คีย์เทอม2'!$A$10:$GL$59,141,FALSE)))</f>
        <v/>
      </c>
      <c r="T18" s="1327" t="str">
        <f>IF($A$3&lt;&gt;"ชั้น"&amp;'01.ข้อมูลเบื้องต้น'!$H$2,"",IF(VLOOKUP($A18,'03.คีย์เทอม2'!$A$10:$GL$59,146,FALSE)="","",VLOOKUP($A18,'03.คีย์เทอม2'!$A$10:$GL$59,146,FALSE)))</f>
        <v/>
      </c>
      <c r="U18" s="1327" t="str">
        <f>IF($A$3&lt;&gt;"ชั้น"&amp;'01.ข้อมูลเบื้องต้น'!$H$2,"",IF(VLOOKUP($A18,'03.คีย์เทอม2'!$A$10:$GL$59,151,FALSE)="","",VLOOKUP($A18,'03.คีย์เทอม2'!$A$10:$GL$59,151,FALSE)))</f>
        <v/>
      </c>
      <c r="V18" s="1327" t="str">
        <f>IF($A$3&lt;&gt;"ชั้น"&amp;'01.ข้อมูลเบื้องต้น'!$H$2,"",IF(VLOOKUP($A18,'03.คีย์เทอม2'!$A$10:$GL$59,156,FALSE)="","",VLOOKUP($A18,'03.คีย์เทอม2'!$A$10:$GL$59,156,FALSE)))</f>
        <v/>
      </c>
      <c r="W18" s="1327" t="str">
        <f>IF($A$3&lt;&gt;"ชั้น"&amp;'01.ข้อมูลเบื้องต้น'!$H$2,"",IF(VLOOKUP($A18,'03.คีย์เทอม2'!$A$10:$GL$59,161,FALSE)="","",VLOOKUP($A18,'03.คีย์เทอม2'!$A$10:$GL$59,161,FALSE)))</f>
        <v/>
      </c>
      <c r="X18" s="1327" t="str">
        <f>IF($A$3&lt;&gt;"ชั้น"&amp;'01.ข้อมูลเบื้องต้น'!$H$2,"",IF(VLOOKUP($A18,'03.คีย์เทอม2'!$A$10:$GL$59,166,FALSE)="","",VLOOKUP($A18,'03.คีย์เทอม2'!$A$10:$GL$59,166,FALSE)))</f>
        <v/>
      </c>
      <c r="Y18" s="1327" t="str">
        <f>IF($A$3&lt;&gt;"ชั้น"&amp;'01.ข้อมูลเบื้องต้น'!$H$2,"",IF(VLOOKUP($A18,'03.คีย์เทอม2'!$A$10:$GL$59,171,FALSE)="","",VLOOKUP($A18,'03.คีย์เทอม2'!$A$10:$GL$59,171,FALSE)))</f>
        <v/>
      </c>
      <c r="Z18" s="1327" t="str">
        <f>IF($A$3&lt;&gt;"ชั้น"&amp;'01.ข้อมูลเบื้องต้น'!$H$2,"",IF(VLOOKUP($A18,'03.คีย์เทอม2'!$A$10:$GL$59,176,FALSE)="","",VLOOKUP($A18,'03.คีย์เทอม2'!$A$10:$GL$59,176,FALSE)))</f>
        <v/>
      </c>
      <c r="AA18" s="1329" t="str">
        <f>IF($A$3&lt;&gt;"ชั้น"&amp;'01.ข้อมูลเบื้องต้น'!$H$2,"",IF(VLOOKUP($A18,'03.คีย์เทอม2'!$A$10:$GL$59,181,FALSE)="","",VLOOKUP($A18,'03.คีย์เทอม2'!$A$10:$GL$59,181,FALSE)))</f>
        <v/>
      </c>
    </row>
    <row r="19" spans="1:27" s="509" customFormat="1" ht="17.25" customHeight="1">
      <c r="A19" s="1323">
        <v>10</v>
      </c>
      <c r="B19" s="1324" t="str">
        <f>IF('2.ชื่อนักเรียน'!C20="","",'2.ชื่อนักเรียน'!C20)</f>
        <v/>
      </c>
      <c r="C19" s="1325" t="str">
        <f>IF('2.ชื่อนักเรียน'!D20="","",'2.ชื่อนักเรียน'!D20)</f>
        <v/>
      </c>
      <c r="D19" s="1314" t="str">
        <f>IF($A$3&lt;&gt;"ชั้น"&amp;'01.ข้อมูลเบื้องต้น'!$H$2,"",IF(VLOOKUP($A19,'03.คีย์เทอม2'!$A$10:$GT$59,190,FALSE)="","",VLOOKUP($A19,'03.คีย์เทอม2'!$A$10:$GT$59,190,FALSE)))</f>
        <v/>
      </c>
      <c r="E19" s="1327" t="str">
        <f>IF($A$3&lt;&gt;"ชั้น"&amp;'01.ข้อมูลเบื้องต้น'!$H$2,"",IF(VLOOKUP($A19,'03.คีย์เทอม2'!$A$10:$GL$59,194,FALSE)="","",VLOOKUP($A19,'03.คีย์เทอม2'!$A$10:$GL$59,194,FALSE)))</f>
        <v/>
      </c>
      <c r="F19" s="1329" t="str">
        <f>IF($A$3&lt;&gt;"ชั้น"&amp;'01.ข้อมูลเบื้องต้น'!$H$2,"",IF(VLOOKUP($A19,'03.คีย์เทอม2'!$A$10:$GL$59,31,FALSE)="","",VLOOKUP($A19,'03.คีย์เทอม2'!$A$10:$GL$59,31,FALSE)))</f>
        <v/>
      </c>
      <c r="G19" s="1326" t="str">
        <f>IF($A$3&lt;&gt;"ชั้น"&amp;'01.ข้อมูลเบื้องต้น'!$H$2,"",IF(VLOOKUP($A19,'03.คีย์เทอม2'!$A$10:$GL$59,61,FALSE)="","",VLOOKUP($A19,'03.คีย์เทอม2'!$A$10:$GL$59,61,FALSE)))</f>
        <v/>
      </c>
      <c r="H19" s="1327" t="str">
        <f>IF($A$3&lt;&gt;"ชั้น"&amp;'01.ข้อมูลเบื้องต้น'!$H$2,"",IF(VLOOKUP($A19,'03.คีย์เทอม2'!$A$10:$GL$59,66,FALSE)="","",VLOOKUP($A19,'03.คีย์เทอม2'!$A$10:$GL$59,66,FALSE)))</f>
        <v/>
      </c>
      <c r="I19" s="1316" t="str">
        <f>IF($A$3&lt;&gt;"ชั้น"&amp;'01.ข้อมูลเบื้องต้น'!$H$2,"",IF(VLOOKUP($A19,'03.คีย์เทอม2'!$A$10:$GL$59,71,FALSE)="","",VLOOKUP($A19,'03.คีย์เทอม2'!$A$10:$GL$59,71,FALSE)))</f>
        <v/>
      </c>
      <c r="J19" s="1316" t="str">
        <f>IF($A$3&lt;&gt;"ชั้น"&amp;'01.ข้อมูลเบื้องต้น'!$H$2,"",IF(VLOOKUP($A19,'03.คีย์เทอม2'!$A$10:$GL$59,76,FALSE)="","",VLOOKUP($A19,'03.คีย์เทอม2'!$A$10:$GL$59,76,FALSE)))</f>
        <v/>
      </c>
      <c r="K19" s="1316" t="str">
        <f>IF($A$3&lt;&gt;"ชั้น"&amp;'01.ข้อมูลเบื้องต้น'!$H$2,"",IF(VLOOKUP($A19,'03.คีย์เทอม2'!$A$10:$GL$59,81,FALSE)="","",VLOOKUP($A19,'03.คีย์เทอม2'!$A$10:$GL$59,81,FALSE)))</f>
        <v/>
      </c>
      <c r="L19" s="1328" t="str">
        <f>IF($A$3&lt;&gt;"ชั้น"&amp;'01.ข้อมูลเบื้องต้น'!$H$2,"",IF(VLOOKUP($A19,'03.คีย์เทอม2'!$A$10:$GT$59,202,FALSE)="","",VLOOKUP($A19,'03.คีย์เทอม2'!$A$10:$GT$59,202,FALSE)))</f>
        <v/>
      </c>
      <c r="M19" s="1326" t="str">
        <f>IF($A$3&lt;&gt;"ชั้น"&amp;'01.ข้อมูลเบื้องต้น'!$H$2,"",IF(VLOOKUP($A19,'03.คีย์เทอม2'!$A$10:$GL$59,111,FALSE)="","",VLOOKUP($A19,'03.คีย์เทอม2'!$A$10:$GL$59,111,FALSE)))</f>
        <v/>
      </c>
      <c r="N19" s="1327" t="str">
        <f>IF($A$3&lt;&gt;"ชั้น"&amp;'01.ข้อมูลเบื้องต้น'!$H$2,"",IF(VLOOKUP($A19,'03.คีย์เทอม2'!$A$10:$GL$59,116,FALSE)="","",VLOOKUP($A19,'03.คีย์เทอม2'!$A$10:$GL$59,116,FALSE)))</f>
        <v/>
      </c>
      <c r="O19" s="1327" t="str">
        <f>IF($A$3&lt;&gt;"ชั้น"&amp;'01.ข้อมูลเบื้องต้น'!$H$2,"",IF(VLOOKUP($A19,'03.คีย์เทอม2'!$A$10:$GL$59,121,FALSE)="","",VLOOKUP($A19,'03.คีย์เทอม2'!$A$10:$GL$59,121,FALSE)))</f>
        <v/>
      </c>
      <c r="P19" s="1327" t="str">
        <f>IF($A$3&lt;&gt;"ชั้น"&amp;'01.ข้อมูลเบื้องต้น'!$H$2,"",IF(VLOOKUP($A19,'03.คีย์เทอม2'!$A$10:$GL$59,126,FALSE)="","",VLOOKUP($A19,'03.คีย์เทอม2'!$A$10:$GL$59,126,FALSE)))</f>
        <v/>
      </c>
      <c r="Q19" s="1327" t="str">
        <f>IF($A$3&lt;&gt;"ชั้น"&amp;'01.ข้อมูลเบื้องต้น'!$H$2,"",IF(VLOOKUP($A19,'03.คีย์เทอม2'!$A$10:$GL$59,131,FALSE)="","",VLOOKUP($A19,'03.คีย์เทอม2'!$A$10:$GL$59,131,FALSE)))</f>
        <v/>
      </c>
      <c r="R19" s="1327" t="str">
        <f>IF($A$3&lt;&gt;"ชั้น"&amp;'01.ข้อมูลเบื้องต้น'!$H$2,"",IF(VLOOKUP($A19,'03.คีย์เทอม2'!$A$10:$GL$59,136,FALSE)="","",VLOOKUP($A19,'03.คีย์เทอม2'!$A$10:$GL$59,136,FALSE)))</f>
        <v/>
      </c>
      <c r="S19" s="1327" t="str">
        <f>IF($A$3&lt;&gt;"ชั้น"&amp;'01.ข้อมูลเบื้องต้น'!$H$2,"",IF(VLOOKUP($A19,'03.คีย์เทอม2'!$A$10:$GL$59,141,FALSE)="","",VLOOKUP($A19,'03.คีย์เทอม2'!$A$10:$GL$59,141,FALSE)))</f>
        <v/>
      </c>
      <c r="T19" s="1327" t="str">
        <f>IF($A$3&lt;&gt;"ชั้น"&amp;'01.ข้อมูลเบื้องต้น'!$H$2,"",IF(VLOOKUP($A19,'03.คีย์เทอม2'!$A$10:$GL$59,146,FALSE)="","",VLOOKUP($A19,'03.คีย์เทอม2'!$A$10:$GL$59,146,FALSE)))</f>
        <v/>
      </c>
      <c r="U19" s="1327" t="str">
        <f>IF($A$3&lt;&gt;"ชั้น"&amp;'01.ข้อมูลเบื้องต้น'!$H$2,"",IF(VLOOKUP($A19,'03.คีย์เทอม2'!$A$10:$GL$59,151,FALSE)="","",VLOOKUP($A19,'03.คีย์เทอม2'!$A$10:$GL$59,151,FALSE)))</f>
        <v/>
      </c>
      <c r="V19" s="1327" t="str">
        <f>IF($A$3&lt;&gt;"ชั้น"&amp;'01.ข้อมูลเบื้องต้น'!$H$2,"",IF(VLOOKUP($A19,'03.คีย์เทอม2'!$A$10:$GL$59,156,FALSE)="","",VLOOKUP($A19,'03.คีย์เทอม2'!$A$10:$GL$59,156,FALSE)))</f>
        <v/>
      </c>
      <c r="W19" s="1327" t="str">
        <f>IF($A$3&lt;&gt;"ชั้น"&amp;'01.ข้อมูลเบื้องต้น'!$H$2,"",IF(VLOOKUP($A19,'03.คีย์เทอม2'!$A$10:$GL$59,161,FALSE)="","",VLOOKUP($A19,'03.คีย์เทอม2'!$A$10:$GL$59,161,FALSE)))</f>
        <v/>
      </c>
      <c r="X19" s="1327" t="str">
        <f>IF($A$3&lt;&gt;"ชั้น"&amp;'01.ข้อมูลเบื้องต้น'!$H$2,"",IF(VLOOKUP($A19,'03.คีย์เทอม2'!$A$10:$GL$59,166,FALSE)="","",VLOOKUP($A19,'03.คีย์เทอม2'!$A$10:$GL$59,166,FALSE)))</f>
        <v/>
      </c>
      <c r="Y19" s="1327" t="str">
        <f>IF($A$3&lt;&gt;"ชั้น"&amp;'01.ข้อมูลเบื้องต้น'!$H$2,"",IF(VLOOKUP($A19,'03.คีย์เทอม2'!$A$10:$GL$59,171,FALSE)="","",VLOOKUP($A19,'03.คีย์เทอม2'!$A$10:$GL$59,171,FALSE)))</f>
        <v/>
      </c>
      <c r="Z19" s="1327" t="str">
        <f>IF($A$3&lt;&gt;"ชั้น"&amp;'01.ข้อมูลเบื้องต้น'!$H$2,"",IF(VLOOKUP($A19,'03.คีย์เทอม2'!$A$10:$GL$59,176,FALSE)="","",VLOOKUP($A19,'03.คีย์เทอม2'!$A$10:$GL$59,176,FALSE)))</f>
        <v/>
      </c>
      <c r="AA19" s="1329" t="str">
        <f>IF($A$3&lt;&gt;"ชั้น"&amp;'01.ข้อมูลเบื้องต้น'!$H$2,"",IF(VLOOKUP($A19,'03.คีย์เทอม2'!$A$10:$GL$59,181,FALSE)="","",VLOOKUP($A19,'03.คีย์เทอม2'!$A$10:$GL$59,181,FALSE)))</f>
        <v/>
      </c>
    </row>
    <row r="20" spans="1:27" s="509" customFormat="1" ht="17.25" customHeight="1">
      <c r="A20" s="1323">
        <v>11</v>
      </c>
      <c r="B20" s="1324" t="str">
        <f>IF('2.ชื่อนักเรียน'!C21="","",'2.ชื่อนักเรียน'!C21)</f>
        <v/>
      </c>
      <c r="C20" s="1325" t="str">
        <f>IF('2.ชื่อนักเรียน'!D21="","",'2.ชื่อนักเรียน'!D21)</f>
        <v/>
      </c>
      <c r="D20" s="1314" t="str">
        <f>IF($A$3&lt;&gt;"ชั้น"&amp;'01.ข้อมูลเบื้องต้น'!$H$2,"",IF(VLOOKUP($A20,'03.คีย์เทอม2'!$A$10:$GT$59,190,FALSE)="","",VLOOKUP($A20,'03.คีย์เทอม2'!$A$10:$GT$59,190,FALSE)))</f>
        <v/>
      </c>
      <c r="E20" s="1327" t="str">
        <f>IF($A$3&lt;&gt;"ชั้น"&amp;'01.ข้อมูลเบื้องต้น'!$H$2,"",IF(VLOOKUP($A20,'03.คีย์เทอม2'!$A$10:$GL$59,194,FALSE)="","",VLOOKUP($A20,'03.คีย์เทอม2'!$A$10:$GL$59,194,FALSE)))</f>
        <v/>
      </c>
      <c r="F20" s="1329" t="str">
        <f>IF($A$3&lt;&gt;"ชั้น"&amp;'01.ข้อมูลเบื้องต้น'!$H$2,"",IF(VLOOKUP($A20,'03.คีย์เทอม2'!$A$10:$GL$59,31,FALSE)="","",VLOOKUP($A20,'03.คีย์เทอม2'!$A$10:$GL$59,31,FALSE)))</f>
        <v/>
      </c>
      <c r="G20" s="1326" t="str">
        <f>IF($A$3&lt;&gt;"ชั้น"&amp;'01.ข้อมูลเบื้องต้น'!$H$2,"",IF(VLOOKUP($A20,'03.คีย์เทอม2'!$A$10:$GL$59,61,FALSE)="","",VLOOKUP($A20,'03.คีย์เทอม2'!$A$10:$GL$59,61,FALSE)))</f>
        <v/>
      </c>
      <c r="H20" s="1327" t="str">
        <f>IF($A$3&lt;&gt;"ชั้น"&amp;'01.ข้อมูลเบื้องต้น'!$H$2,"",IF(VLOOKUP($A20,'03.คีย์เทอม2'!$A$10:$GL$59,66,FALSE)="","",VLOOKUP($A20,'03.คีย์เทอม2'!$A$10:$GL$59,66,FALSE)))</f>
        <v/>
      </c>
      <c r="I20" s="1316" t="str">
        <f>IF($A$3&lt;&gt;"ชั้น"&amp;'01.ข้อมูลเบื้องต้น'!$H$2,"",IF(VLOOKUP($A20,'03.คีย์เทอม2'!$A$10:$GL$59,71,FALSE)="","",VLOOKUP($A20,'03.คีย์เทอม2'!$A$10:$GL$59,71,FALSE)))</f>
        <v/>
      </c>
      <c r="J20" s="1316" t="str">
        <f>IF($A$3&lt;&gt;"ชั้น"&amp;'01.ข้อมูลเบื้องต้น'!$H$2,"",IF(VLOOKUP($A20,'03.คีย์เทอม2'!$A$10:$GL$59,76,FALSE)="","",VLOOKUP($A20,'03.คีย์เทอม2'!$A$10:$GL$59,76,FALSE)))</f>
        <v/>
      </c>
      <c r="K20" s="1316" t="str">
        <f>IF($A$3&lt;&gt;"ชั้น"&amp;'01.ข้อมูลเบื้องต้น'!$H$2,"",IF(VLOOKUP($A20,'03.คีย์เทอม2'!$A$10:$GL$59,81,FALSE)="","",VLOOKUP($A20,'03.คีย์เทอม2'!$A$10:$GL$59,81,FALSE)))</f>
        <v/>
      </c>
      <c r="L20" s="1328" t="str">
        <f>IF($A$3&lt;&gt;"ชั้น"&amp;'01.ข้อมูลเบื้องต้น'!$H$2,"",IF(VLOOKUP($A20,'03.คีย์เทอม2'!$A$10:$GT$59,202,FALSE)="","",VLOOKUP($A20,'03.คีย์เทอม2'!$A$10:$GT$59,202,FALSE)))</f>
        <v/>
      </c>
      <c r="M20" s="1326" t="str">
        <f>IF($A$3&lt;&gt;"ชั้น"&amp;'01.ข้อมูลเบื้องต้น'!$H$2,"",IF(VLOOKUP($A20,'03.คีย์เทอม2'!$A$10:$GL$59,111,FALSE)="","",VLOOKUP($A20,'03.คีย์เทอม2'!$A$10:$GL$59,111,FALSE)))</f>
        <v/>
      </c>
      <c r="N20" s="1327" t="str">
        <f>IF($A$3&lt;&gt;"ชั้น"&amp;'01.ข้อมูลเบื้องต้น'!$H$2,"",IF(VLOOKUP($A20,'03.คีย์เทอม2'!$A$10:$GL$59,116,FALSE)="","",VLOOKUP($A20,'03.คีย์เทอม2'!$A$10:$GL$59,116,FALSE)))</f>
        <v/>
      </c>
      <c r="O20" s="1327" t="str">
        <f>IF($A$3&lt;&gt;"ชั้น"&amp;'01.ข้อมูลเบื้องต้น'!$H$2,"",IF(VLOOKUP($A20,'03.คีย์เทอม2'!$A$10:$GL$59,121,FALSE)="","",VLOOKUP($A20,'03.คีย์เทอม2'!$A$10:$GL$59,121,FALSE)))</f>
        <v/>
      </c>
      <c r="P20" s="1327" t="str">
        <f>IF($A$3&lt;&gt;"ชั้น"&amp;'01.ข้อมูลเบื้องต้น'!$H$2,"",IF(VLOOKUP($A20,'03.คีย์เทอม2'!$A$10:$GL$59,126,FALSE)="","",VLOOKUP($A20,'03.คีย์เทอม2'!$A$10:$GL$59,126,FALSE)))</f>
        <v/>
      </c>
      <c r="Q20" s="1327" t="str">
        <f>IF($A$3&lt;&gt;"ชั้น"&amp;'01.ข้อมูลเบื้องต้น'!$H$2,"",IF(VLOOKUP($A20,'03.คีย์เทอม2'!$A$10:$GL$59,131,FALSE)="","",VLOOKUP($A20,'03.คีย์เทอม2'!$A$10:$GL$59,131,FALSE)))</f>
        <v/>
      </c>
      <c r="R20" s="1327" t="str">
        <f>IF($A$3&lt;&gt;"ชั้น"&amp;'01.ข้อมูลเบื้องต้น'!$H$2,"",IF(VLOOKUP($A20,'03.คีย์เทอม2'!$A$10:$GL$59,136,FALSE)="","",VLOOKUP($A20,'03.คีย์เทอม2'!$A$10:$GL$59,136,FALSE)))</f>
        <v/>
      </c>
      <c r="S20" s="1327" t="str">
        <f>IF($A$3&lt;&gt;"ชั้น"&amp;'01.ข้อมูลเบื้องต้น'!$H$2,"",IF(VLOOKUP($A20,'03.คีย์เทอม2'!$A$10:$GL$59,141,FALSE)="","",VLOOKUP($A20,'03.คีย์เทอม2'!$A$10:$GL$59,141,FALSE)))</f>
        <v/>
      </c>
      <c r="T20" s="1327" t="str">
        <f>IF($A$3&lt;&gt;"ชั้น"&amp;'01.ข้อมูลเบื้องต้น'!$H$2,"",IF(VLOOKUP($A20,'03.คีย์เทอม2'!$A$10:$GL$59,146,FALSE)="","",VLOOKUP($A20,'03.คีย์เทอม2'!$A$10:$GL$59,146,FALSE)))</f>
        <v/>
      </c>
      <c r="U20" s="1327" t="str">
        <f>IF($A$3&lt;&gt;"ชั้น"&amp;'01.ข้อมูลเบื้องต้น'!$H$2,"",IF(VLOOKUP($A20,'03.คีย์เทอม2'!$A$10:$GL$59,151,FALSE)="","",VLOOKUP($A20,'03.คีย์เทอม2'!$A$10:$GL$59,151,FALSE)))</f>
        <v/>
      </c>
      <c r="V20" s="1327" t="str">
        <f>IF($A$3&lt;&gt;"ชั้น"&amp;'01.ข้อมูลเบื้องต้น'!$H$2,"",IF(VLOOKUP($A20,'03.คีย์เทอม2'!$A$10:$GL$59,156,FALSE)="","",VLOOKUP($A20,'03.คีย์เทอม2'!$A$10:$GL$59,156,FALSE)))</f>
        <v/>
      </c>
      <c r="W20" s="1327" t="str">
        <f>IF($A$3&lt;&gt;"ชั้น"&amp;'01.ข้อมูลเบื้องต้น'!$H$2,"",IF(VLOOKUP($A20,'03.คีย์เทอม2'!$A$10:$GL$59,161,FALSE)="","",VLOOKUP($A20,'03.คีย์เทอม2'!$A$10:$GL$59,161,FALSE)))</f>
        <v/>
      </c>
      <c r="X20" s="1327" t="str">
        <f>IF($A$3&lt;&gt;"ชั้น"&amp;'01.ข้อมูลเบื้องต้น'!$H$2,"",IF(VLOOKUP($A20,'03.คีย์เทอม2'!$A$10:$GL$59,166,FALSE)="","",VLOOKUP($A20,'03.คีย์เทอม2'!$A$10:$GL$59,166,FALSE)))</f>
        <v/>
      </c>
      <c r="Y20" s="1327" t="str">
        <f>IF($A$3&lt;&gt;"ชั้น"&amp;'01.ข้อมูลเบื้องต้น'!$H$2,"",IF(VLOOKUP($A20,'03.คีย์เทอม2'!$A$10:$GL$59,171,FALSE)="","",VLOOKUP($A20,'03.คีย์เทอม2'!$A$10:$GL$59,171,FALSE)))</f>
        <v/>
      </c>
      <c r="Z20" s="1327" t="str">
        <f>IF($A$3&lt;&gt;"ชั้น"&amp;'01.ข้อมูลเบื้องต้น'!$H$2,"",IF(VLOOKUP($A20,'03.คีย์เทอม2'!$A$10:$GL$59,176,FALSE)="","",VLOOKUP($A20,'03.คีย์เทอม2'!$A$10:$GL$59,176,FALSE)))</f>
        <v/>
      </c>
      <c r="AA20" s="1329" t="str">
        <f>IF($A$3&lt;&gt;"ชั้น"&amp;'01.ข้อมูลเบื้องต้น'!$H$2,"",IF(VLOOKUP($A20,'03.คีย์เทอม2'!$A$10:$GL$59,181,FALSE)="","",VLOOKUP($A20,'03.คีย์เทอม2'!$A$10:$GL$59,181,FALSE)))</f>
        <v/>
      </c>
    </row>
    <row r="21" spans="1:27" s="509" customFormat="1" ht="17.25" customHeight="1">
      <c r="A21" s="1323">
        <v>12</v>
      </c>
      <c r="B21" s="1324" t="str">
        <f>IF('2.ชื่อนักเรียน'!C22="","",'2.ชื่อนักเรียน'!C22)</f>
        <v/>
      </c>
      <c r="C21" s="1325" t="str">
        <f>IF('2.ชื่อนักเรียน'!D22="","",'2.ชื่อนักเรียน'!D22)</f>
        <v/>
      </c>
      <c r="D21" s="1314" t="str">
        <f>IF($A$3&lt;&gt;"ชั้น"&amp;'01.ข้อมูลเบื้องต้น'!$H$2,"",IF(VLOOKUP($A21,'03.คีย์เทอม2'!$A$10:$GT$59,190,FALSE)="","",VLOOKUP($A21,'03.คีย์เทอม2'!$A$10:$GT$59,190,FALSE)))</f>
        <v/>
      </c>
      <c r="E21" s="1327" t="str">
        <f>IF($A$3&lt;&gt;"ชั้น"&amp;'01.ข้อมูลเบื้องต้น'!$H$2,"",IF(VLOOKUP($A21,'03.คีย์เทอม2'!$A$10:$GL$59,194,FALSE)="","",VLOOKUP($A21,'03.คีย์เทอม2'!$A$10:$GL$59,194,FALSE)))</f>
        <v/>
      </c>
      <c r="F21" s="1329" t="str">
        <f>IF($A$3&lt;&gt;"ชั้น"&amp;'01.ข้อมูลเบื้องต้น'!$H$2,"",IF(VLOOKUP($A21,'03.คีย์เทอม2'!$A$10:$GL$59,31,FALSE)="","",VLOOKUP($A21,'03.คีย์เทอม2'!$A$10:$GL$59,31,FALSE)))</f>
        <v/>
      </c>
      <c r="G21" s="1326" t="str">
        <f>IF($A$3&lt;&gt;"ชั้น"&amp;'01.ข้อมูลเบื้องต้น'!$H$2,"",IF(VLOOKUP($A21,'03.คีย์เทอม2'!$A$10:$GL$59,61,FALSE)="","",VLOOKUP($A21,'03.คีย์เทอม2'!$A$10:$GL$59,61,FALSE)))</f>
        <v/>
      </c>
      <c r="H21" s="1327" t="str">
        <f>IF($A$3&lt;&gt;"ชั้น"&amp;'01.ข้อมูลเบื้องต้น'!$H$2,"",IF(VLOOKUP($A21,'03.คีย์เทอม2'!$A$10:$GL$59,66,FALSE)="","",VLOOKUP($A21,'03.คีย์เทอม2'!$A$10:$GL$59,66,FALSE)))</f>
        <v/>
      </c>
      <c r="I21" s="1316" t="str">
        <f>IF($A$3&lt;&gt;"ชั้น"&amp;'01.ข้อมูลเบื้องต้น'!$H$2,"",IF(VLOOKUP($A21,'03.คีย์เทอม2'!$A$10:$GL$59,71,FALSE)="","",VLOOKUP($A21,'03.คีย์เทอม2'!$A$10:$GL$59,71,FALSE)))</f>
        <v/>
      </c>
      <c r="J21" s="1316" t="str">
        <f>IF($A$3&lt;&gt;"ชั้น"&amp;'01.ข้อมูลเบื้องต้น'!$H$2,"",IF(VLOOKUP($A21,'03.คีย์เทอม2'!$A$10:$GL$59,76,FALSE)="","",VLOOKUP($A21,'03.คีย์เทอม2'!$A$10:$GL$59,76,FALSE)))</f>
        <v/>
      </c>
      <c r="K21" s="1316" t="str">
        <f>IF($A$3&lt;&gt;"ชั้น"&amp;'01.ข้อมูลเบื้องต้น'!$H$2,"",IF(VLOOKUP($A21,'03.คีย์เทอม2'!$A$10:$GL$59,81,FALSE)="","",VLOOKUP($A21,'03.คีย์เทอม2'!$A$10:$GL$59,81,FALSE)))</f>
        <v/>
      </c>
      <c r="L21" s="1328" t="str">
        <f>IF($A$3&lt;&gt;"ชั้น"&amp;'01.ข้อมูลเบื้องต้น'!$H$2,"",IF(VLOOKUP($A21,'03.คีย์เทอม2'!$A$10:$GT$59,202,FALSE)="","",VLOOKUP($A21,'03.คีย์เทอม2'!$A$10:$GT$59,202,FALSE)))</f>
        <v/>
      </c>
      <c r="M21" s="1326" t="str">
        <f>IF($A$3&lt;&gt;"ชั้น"&amp;'01.ข้อมูลเบื้องต้น'!$H$2,"",IF(VLOOKUP($A21,'03.คีย์เทอม2'!$A$10:$GL$59,111,FALSE)="","",VLOOKUP($A21,'03.คีย์เทอม2'!$A$10:$GL$59,111,FALSE)))</f>
        <v/>
      </c>
      <c r="N21" s="1327" t="str">
        <f>IF($A$3&lt;&gt;"ชั้น"&amp;'01.ข้อมูลเบื้องต้น'!$H$2,"",IF(VLOOKUP($A21,'03.คีย์เทอม2'!$A$10:$GL$59,116,FALSE)="","",VLOOKUP($A21,'03.คีย์เทอม2'!$A$10:$GL$59,116,FALSE)))</f>
        <v/>
      </c>
      <c r="O21" s="1327" t="str">
        <f>IF($A$3&lt;&gt;"ชั้น"&amp;'01.ข้อมูลเบื้องต้น'!$H$2,"",IF(VLOOKUP($A21,'03.คีย์เทอม2'!$A$10:$GL$59,121,FALSE)="","",VLOOKUP($A21,'03.คีย์เทอม2'!$A$10:$GL$59,121,FALSE)))</f>
        <v/>
      </c>
      <c r="P21" s="1327" t="str">
        <f>IF($A$3&lt;&gt;"ชั้น"&amp;'01.ข้อมูลเบื้องต้น'!$H$2,"",IF(VLOOKUP($A21,'03.คีย์เทอม2'!$A$10:$GL$59,126,FALSE)="","",VLOOKUP($A21,'03.คีย์เทอม2'!$A$10:$GL$59,126,FALSE)))</f>
        <v/>
      </c>
      <c r="Q21" s="1327" t="str">
        <f>IF($A$3&lt;&gt;"ชั้น"&amp;'01.ข้อมูลเบื้องต้น'!$H$2,"",IF(VLOOKUP($A21,'03.คีย์เทอม2'!$A$10:$GL$59,131,FALSE)="","",VLOOKUP($A21,'03.คีย์เทอม2'!$A$10:$GL$59,131,FALSE)))</f>
        <v/>
      </c>
      <c r="R21" s="1327" t="str">
        <f>IF($A$3&lt;&gt;"ชั้น"&amp;'01.ข้อมูลเบื้องต้น'!$H$2,"",IF(VLOOKUP($A21,'03.คีย์เทอม2'!$A$10:$GL$59,136,FALSE)="","",VLOOKUP($A21,'03.คีย์เทอม2'!$A$10:$GL$59,136,FALSE)))</f>
        <v/>
      </c>
      <c r="S21" s="1327" t="str">
        <f>IF($A$3&lt;&gt;"ชั้น"&amp;'01.ข้อมูลเบื้องต้น'!$H$2,"",IF(VLOOKUP($A21,'03.คีย์เทอม2'!$A$10:$GL$59,141,FALSE)="","",VLOOKUP($A21,'03.คีย์เทอม2'!$A$10:$GL$59,141,FALSE)))</f>
        <v/>
      </c>
      <c r="T21" s="1327" t="str">
        <f>IF($A$3&lt;&gt;"ชั้น"&amp;'01.ข้อมูลเบื้องต้น'!$H$2,"",IF(VLOOKUP($A21,'03.คีย์เทอม2'!$A$10:$GL$59,146,FALSE)="","",VLOOKUP($A21,'03.คีย์เทอม2'!$A$10:$GL$59,146,FALSE)))</f>
        <v/>
      </c>
      <c r="U21" s="1327" t="str">
        <f>IF($A$3&lt;&gt;"ชั้น"&amp;'01.ข้อมูลเบื้องต้น'!$H$2,"",IF(VLOOKUP($A21,'03.คีย์เทอม2'!$A$10:$GL$59,151,FALSE)="","",VLOOKUP($A21,'03.คีย์เทอม2'!$A$10:$GL$59,151,FALSE)))</f>
        <v/>
      </c>
      <c r="V21" s="1327" t="str">
        <f>IF($A$3&lt;&gt;"ชั้น"&amp;'01.ข้อมูลเบื้องต้น'!$H$2,"",IF(VLOOKUP($A21,'03.คีย์เทอม2'!$A$10:$GL$59,156,FALSE)="","",VLOOKUP($A21,'03.คีย์เทอม2'!$A$10:$GL$59,156,FALSE)))</f>
        <v/>
      </c>
      <c r="W21" s="1327" t="str">
        <f>IF($A$3&lt;&gt;"ชั้น"&amp;'01.ข้อมูลเบื้องต้น'!$H$2,"",IF(VLOOKUP($A21,'03.คีย์เทอม2'!$A$10:$GL$59,161,FALSE)="","",VLOOKUP($A21,'03.คีย์เทอม2'!$A$10:$GL$59,161,FALSE)))</f>
        <v/>
      </c>
      <c r="X21" s="1327" t="str">
        <f>IF($A$3&lt;&gt;"ชั้น"&amp;'01.ข้อมูลเบื้องต้น'!$H$2,"",IF(VLOOKUP($A21,'03.คีย์เทอม2'!$A$10:$GL$59,166,FALSE)="","",VLOOKUP($A21,'03.คีย์เทอม2'!$A$10:$GL$59,166,FALSE)))</f>
        <v/>
      </c>
      <c r="Y21" s="1327" t="str">
        <f>IF($A$3&lt;&gt;"ชั้น"&amp;'01.ข้อมูลเบื้องต้น'!$H$2,"",IF(VLOOKUP($A21,'03.คีย์เทอม2'!$A$10:$GL$59,171,FALSE)="","",VLOOKUP($A21,'03.คีย์เทอม2'!$A$10:$GL$59,171,FALSE)))</f>
        <v/>
      </c>
      <c r="Z21" s="1327" t="str">
        <f>IF($A$3&lt;&gt;"ชั้น"&amp;'01.ข้อมูลเบื้องต้น'!$H$2,"",IF(VLOOKUP($A21,'03.คีย์เทอม2'!$A$10:$GL$59,176,FALSE)="","",VLOOKUP($A21,'03.คีย์เทอม2'!$A$10:$GL$59,176,FALSE)))</f>
        <v/>
      </c>
      <c r="AA21" s="1329" t="str">
        <f>IF($A$3&lt;&gt;"ชั้น"&amp;'01.ข้อมูลเบื้องต้น'!$H$2,"",IF(VLOOKUP($A21,'03.คีย์เทอม2'!$A$10:$GL$59,181,FALSE)="","",VLOOKUP($A21,'03.คีย์เทอม2'!$A$10:$GL$59,181,FALSE)))</f>
        <v/>
      </c>
    </row>
    <row r="22" spans="1:27" s="509" customFormat="1" ht="17.25" customHeight="1">
      <c r="A22" s="1323">
        <v>13</v>
      </c>
      <c r="B22" s="1324" t="str">
        <f>IF('2.ชื่อนักเรียน'!C23="","",'2.ชื่อนักเรียน'!C23)</f>
        <v/>
      </c>
      <c r="C22" s="1325" t="str">
        <f>IF('2.ชื่อนักเรียน'!D23="","",'2.ชื่อนักเรียน'!D23)</f>
        <v/>
      </c>
      <c r="D22" s="1314" t="str">
        <f>IF($A$3&lt;&gt;"ชั้น"&amp;'01.ข้อมูลเบื้องต้น'!$H$2,"",IF(VLOOKUP($A22,'03.คีย์เทอม2'!$A$10:$GT$59,190,FALSE)="","",VLOOKUP($A22,'03.คีย์เทอม2'!$A$10:$GT$59,190,FALSE)))</f>
        <v/>
      </c>
      <c r="E22" s="1327" t="str">
        <f>IF($A$3&lt;&gt;"ชั้น"&amp;'01.ข้อมูลเบื้องต้น'!$H$2,"",IF(VLOOKUP($A22,'03.คีย์เทอม2'!$A$10:$GL$59,194,FALSE)="","",VLOOKUP($A22,'03.คีย์เทอม2'!$A$10:$GL$59,194,FALSE)))</f>
        <v/>
      </c>
      <c r="F22" s="1329" t="str">
        <f>IF($A$3&lt;&gt;"ชั้น"&amp;'01.ข้อมูลเบื้องต้น'!$H$2,"",IF(VLOOKUP($A22,'03.คีย์เทอม2'!$A$10:$GL$59,31,FALSE)="","",VLOOKUP($A22,'03.คีย์เทอม2'!$A$10:$GL$59,31,FALSE)))</f>
        <v/>
      </c>
      <c r="G22" s="1326" t="str">
        <f>IF($A$3&lt;&gt;"ชั้น"&amp;'01.ข้อมูลเบื้องต้น'!$H$2,"",IF(VLOOKUP($A22,'03.คีย์เทอม2'!$A$10:$GL$59,61,FALSE)="","",VLOOKUP($A22,'03.คีย์เทอม2'!$A$10:$GL$59,61,FALSE)))</f>
        <v/>
      </c>
      <c r="H22" s="1327" t="str">
        <f>IF($A$3&lt;&gt;"ชั้น"&amp;'01.ข้อมูลเบื้องต้น'!$H$2,"",IF(VLOOKUP($A22,'03.คีย์เทอม2'!$A$10:$GL$59,66,FALSE)="","",VLOOKUP($A22,'03.คีย์เทอม2'!$A$10:$GL$59,66,FALSE)))</f>
        <v/>
      </c>
      <c r="I22" s="1316" t="str">
        <f>IF($A$3&lt;&gt;"ชั้น"&amp;'01.ข้อมูลเบื้องต้น'!$H$2,"",IF(VLOOKUP($A22,'03.คีย์เทอม2'!$A$10:$GL$59,71,FALSE)="","",VLOOKUP($A22,'03.คีย์เทอม2'!$A$10:$GL$59,71,FALSE)))</f>
        <v/>
      </c>
      <c r="J22" s="1316" t="str">
        <f>IF($A$3&lt;&gt;"ชั้น"&amp;'01.ข้อมูลเบื้องต้น'!$H$2,"",IF(VLOOKUP($A22,'03.คีย์เทอม2'!$A$10:$GL$59,76,FALSE)="","",VLOOKUP($A22,'03.คีย์เทอม2'!$A$10:$GL$59,76,FALSE)))</f>
        <v/>
      </c>
      <c r="K22" s="1316" t="str">
        <f>IF($A$3&lt;&gt;"ชั้น"&amp;'01.ข้อมูลเบื้องต้น'!$H$2,"",IF(VLOOKUP($A22,'03.คีย์เทอม2'!$A$10:$GL$59,81,FALSE)="","",VLOOKUP($A22,'03.คีย์เทอม2'!$A$10:$GL$59,81,FALSE)))</f>
        <v/>
      </c>
      <c r="L22" s="1328" t="str">
        <f>IF($A$3&lt;&gt;"ชั้น"&amp;'01.ข้อมูลเบื้องต้น'!$H$2,"",IF(VLOOKUP($A22,'03.คีย์เทอม2'!$A$10:$GT$59,202,FALSE)="","",VLOOKUP($A22,'03.คีย์เทอม2'!$A$10:$GT$59,202,FALSE)))</f>
        <v/>
      </c>
      <c r="M22" s="1326" t="str">
        <f>IF($A$3&lt;&gt;"ชั้น"&amp;'01.ข้อมูลเบื้องต้น'!$H$2,"",IF(VLOOKUP($A22,'03.คีย์เทอม2'!$A$10:$GL$59,111,FALSE)="","",VLOOKUP($A22,'03.คีย์เทอม2'!$A$10:$GL$59,111,FALSE)))</f>
        <v/>
      </c>
      <c r="N22" s="1327" t="str">
        <f>IF($A$3&lt;&gt;"ชั้น"&amp;'01.ข้อมูลเบื้องต้น'!$H$2,"",IF(VLOOKUP($A22,'03.คีย์เทอม2'!$A$10:$GL$59,116,FALSE)="","",VLOOKUP($A22,'03.คีย์เทอม2'!$A$10:$GL$59,116,FALSE)))</f>
        <v/>
      </c>
      <c r="O22" s="1327" t="str">
        <f>IF($A$3&lt;&gt;"ชั้น"&amp;'01.ข้อมูลเบื้องต้น'!$H$2,"",IF(VLOOKUP($A22,'03.คีย์เทอม2'!$A$10:$GL$59,121,FALSE)="","",VLOOKUP($A22,'03.คีย์เทอม2'!$A$10:$GL$59,121,FALSE)))</f>
        <v/>
      </c>
      <c r="P22" s="1327" t="str">
        <f>IF($A$3&lt;&gt;"ชั้น"&amp;'01.ข้อมูลเบื้องต้น'!$H$2,"",IF(VLOOKUP($A22,'03.คีย์เทอม2'!$A$10:$GL$59,126,FALSE)="","",VLOOKUP($A22,'03.คีย์เทอม2'!$A$10:$GL$59,126,FALSE)))</f>
        <v/>
      </c>
      <c r="Q22" s="1327" t="str">
        <f>IF($A$3&lt;&gt;"ชั้น"&amp;'01.ข้อมูลเบื้องต้น'!$H$2,"",IF(VLOOKUP($A22,'03.คีย์เทอม2'!$A$10:$GL$59,131,FALSE)="","",VLOOKUP($A22,'03.คีย์เทอม2'!$A$10:$GL$59,131,FALSE)))</f>
        <v/>
      </c>
      <c r="R22" s="1327" t="str">
        <f>IF($A$3&lt;&gt;"ชั้น"&amp;'01.ข้อมูลเบื้องต้น'!$H$2,"",IF(VLOOKUP($A22,'03.คีย์เทอม2'!$A$10:$GL$59,136,FALSE)="","",VLOOKUP($A22,'03.คีย์เทอม2'!$A$10:$GL$59,136,FALSE)))</f>
        <v/>
      </c>
      <c r="S22" s="1327" t="str">
        <f>IF($A$3&lt;&gt;"ชั้น"&amp;'01.ข้อมูลเบื้องต้น'!$H$2,"",IF(VLOOKUP($A22,'03.คีย์เทอม2'!$A$10:$GL$59,141,FALSE)="","",VLOOKUP($A22,'03.คีย์เทอม2'!$A$10:$GL$59,141,FALSE)))</f>
        <v/>
      </c>
      <c r="T22" s="1327" t="str">
        <f>IF($A$3&lt;&gt;"ชั้น"&amp;'01.ข้อมูลเบื้องต้น'!$H$2,"",IF(VLOOKUP($A22,'03.คีย์เทอม2'!$A$10:$GL$59,146,FALSE)="","",VLOOKUP($A22,'03.คีย์เทอม2'!$A$10:$GL$59,146,FALSE)))</f>
        <v/>
      </c>
      <c r="U22" s="1327" t="str">
        <f>IF($A$3&lt;&gt;"ชั้น"&amp;'01.ข้อมูลเบื้องต้น'!$H$2,"",IF(VLOOKUP($A22,'03.คีย์เทอม2'!$A$10:$GL$59,151,FALSE)="","",VLOOKUP($A22,'03.คีย์เทอม2'!$A$10:$GL$59,151,FALSE)))</f>
        <v/>
      </c>
      <c r="V22" s="1327" t="str">
        <f>IF($A$3&lt;&gt;"ชั้น"&amp;'01.ข้อมูลเบื้องต้น'!$H$2,"",IF(VLOOKUP($A22,'03.คีย์เทอม2'!$A$10:$GL$59,156,FALSE)="","",VLOOKUP($A22,'03.คีย์เทอม2'!$A$10:$GL$59,156,FALSE)))</f>
        <v/>
      </c>
      <c r="W22" s="1327" t="str">
        <f>IF($A$3&lt;&gt;"ชั้น"&amp;'01.ข้อมูลเบื้องต้น'!$H$2,"",IF(VLOOKUP($A22,'03.คีย์เทอม2'!$A$10:$GL$59,161,FALSE)="","",VLOOKUP($A22,'03.คีย์เทอม2'!$A$10:$GL$59,161,FALSE)))</f>
        <v/>
      </c>
      <c r="X22" s="1327" t="str">
        <f>IF($A$3&lt;&gt;"ชั้น"&amp;'01.ข้อมูลเบื้องต้น'!$H$2,"",IF(VLOOKUP($A22,'03.คีย์เทอม2'!$A$10:$GL$59,166,FALSE)="","",VLOOKUP($A22,'03.คีย์เทอม2'!$A$10:$GL$59,166,FALSE)))</f>
        <v/>
      </c>
      <c r="Y22" s="1327" t="str">
        <f>IF($A$3&lt;&gt;"ชั้น"&amp;'01.ข้อมูลเบื้องต้น'!$H$2,"",IF(VLOOKUP($A22,'03.คีย์เทอม2'!$A$10:$GL$59,171,FALSE)="","",VLOOKUP($A22,'03.คีย์เทอม2'!$A$10:$GL$59,171,FALSE)))</f>
        <v/>
      </c>
      <c r="Z22" s="1327" t="str">
        <f>IF($A$3&lt;&gt;"ชั้น"&amp;'01.ข้อมูลเบื้องต้น'!$H$2,"",IF(VLOOKUP($A22,'03.คีย์เทอม2'!$A$10:$GL$59,176,FALSE)="","",VLOOKUP($A22,'03.คีย์เทอม2'!$A$10:$GL$59,176,FALSE)))</f>
        <v/>
      </c>
      <c r="AA22" s="1329" t="str">
        <f>IF($A$3&lt;&gt;"ชั้น"&amp;'01.ข้อมูลเบื้องต้น'!$H$2,"",IF(VLOOKUP($A22,'03.คีย์เทอม2'!$A$10:$GL$59,181,FALSE)="","",VLOOKUP($A22,'03.คีย์เทอม2'!$A$10:$GL$59,181,FALSE)))</f>
        <v/>
      </c>
    </row>
    <row r="23" spans="1:27" s="509" customFormat="1" ht="17.25" customHeight="1">
      <c r="A23" s="1323">
        <v>14</v>
      </c>
      <c r="B23" s="1324" t="str">
        <f>IF('2.ชื่อนักเรียน'!C24="","",'2.ชื่อนักเรียน'!C24)</f>
        <v/>
      </c>
      <c r="C23" s="1325" t="str">
        <f>IF('2.ชื่อนักเรียน'!D24="","",'2.ชื่อนักเรียน'!D24)</f>
        <v/>
      </c>
      <c r="D23" s="1314" t="str">
        <f>IF($A$3&lt;&gt;"ชั้น"&amp;'01.ข้อมูลเบื้องต้น'!$H$2,"",IF(VLOOKUP($A23,'03.คีย์เทอม2'!$A$10:$GT$59,190,FALSE)="","",VLOOKUP($A23,'03.คีย์เทอม2'!$A$10:$GT$59,190,FALSE)))</f>
        <v/>
      </c>
      <c r="E23" s="1327" t="str">
        <f>IF($A$3&lt;&gt;"ชั้น"&amp;'01.ข้อมูลเบื้องต้น'!$H$2,"",IF(VLOOKUP($A23,'03.คีย์เทอม2'!$A$10:$GL$59,194,FALSE)="","",VLOOKUP($A23,'03.คีย์เทอม2'!$A$10:$GL$59,194,FALSE)))</f>
        <v/>
      </c>
      <c r="F23" s="1329" t="str">
        <f>IF($A$3&lt;&gt;"ชั้น"&amp;'01.ข้อมูลเบื้องต้น'!$H$2,"",IF(VLOOKUP($A23,'03.คีย์เทอม2'!$A$10:$GL$59,31,FALSE)="","",VLOOKUP($A23,'03.คีย์เทอม2'!$A$10:$GL$59,31,FALSE)))</f>
        <v/>
      </c>
      <c r="G23" s="1326" t="str">
        <f>IF($A$3&lt;&gt;"ชั้น"&amp;'01.ข้อมูลเบื้องต้น'!$H$2,"",IF(VLOOKUP($A23,'03.คีย์เทอม2'!$A$10:$GL$59,61,FALSE)="","",VLOOKUP($A23,'03.คีย์เทอม2'!$A$10:$GL$59,61,FALSE)))</f>
        <v/>
      </c>
      <c r="H23" s="1327" t="str">
        <f>IF($A$3&lt;&gt;"ชั้น"&amp;'01.ข้อมูลเบื้องต้น'!$H$2,"",IF(VLOOKUP($A23,'03.คีย์เทอม2'!$A$10:$GL$59,66,FALSE)="","",VLOOKUP($A23,'03.คีย์เทอม2'!$A$10:$GL$59,66,FALSE)))</f>
        <v/>
      </c>
      <c r="I23" s="1316" t="str">
        <f>IF($A$3&lt;&gt;"ชั้น"&amp;'01.ข้อมูลเบื้องต้น'!$H$2,"",IF(VLOOKUP($A23,'03.คีย์เทอม2'!$A$10:$GL$59,71,FALSE)="","",VLOOKUP($A23,'03.คีย์เทอม2'!$A$10:$GL$59,71,FALSE)))</f>
        <v/>
      </c>
      <c r="J23" s="1316" t="str">
        <f>IF($A$3&lt;&gt;"ชั้น"&amp;'01.ข้อมูลเบื้องต้น'!$H$2,"",IF(VLOOKUP($A23,'03.คีย์เทอม2'!$A$10:$GL$59,76,FALSE)="","",VLOOKUP($A23,'03.คีย์เทอม2'!$A$10:$GL$59,76,FALSE)))</f>
        <v/>
      </c>
      <c r="K23" s="1316" t="str">
        <f>IF($A$3&lt;&gt;"ชั้น"&amp;'01.ข้อมูลเบื้องต้น'!$H$2,"",IF(VLOOKUP($A23,'03.คีย์เทอม2'!$A$10:$GL$59,81,FALSE)="","",VLOOKUP($A23,'03.คีย์เทอม2'!$A$10:$GL$59,81,FALSE)))</f>
        <v/>
      </c>
      <c r="L23" s="1328" t="str">
        <f>IF($A$3&lt;&gt;"ชั้น"&amp;'01.ข้อมูลเบื้องต้น'!$H$2,"",IF(VLOOKUP($A23,'03.คีย์เทอม2'!$A$10:$GT$59,202,FALSE)="","",VLOOKUP($A23,'03.คีย์เทอม2'!$A$10:$GT$59,202,FALSE)))</f>
        <v/>
      </c>
      <c r="M23" s="1326" t="str">
        <f>IF($A$3&lt;&gt;"ชั้น"&amp;'01.ข้อมูลเบื้องต้น'!$H$2,"",IF(VLOOKUP($A23,'03.คีย์เทอม2'!$A$10:$GL$59,111,FALSE)="","",VLOOKUP($A23,'03.คีย์เทอม2'!$A$10:$GL$59,111,FALSE)))</f>
        <v/>
      </c>
      <c r="N23" s="1327" t="str">
        <f>IF($A$3&lt;&gt;"ชั้น"&amp;'01.ข้อมูลเบื้องต้น'!$H$2,"",IF(VLOOKUP($A23,'03.คีย์เทอม2'!$A$10:$GL$59,116,FALSE)="","",VLOOKUP($A23,'03.คีย์เทอม2'!$A$10:$GL$59,116,FALSE)))</f>
        <v/>
      </c>
      <c r="O23" s="1327" t="str">
        <f>IF($A$3&lt;&gt;"ชั้น"&amp;'01.ข้อมูลเบื้องต้น'!$H$2,"",IF(VLOOKUP($A23,'03.คีย์เทอม2'!$A$10:$GL$59,121,FALSE)="","",VLOOKUP($A23,'03.คีย์เทอม2'!$A$10:$GL$59,121,FALSE)))</f>
        <v/>
      </c>
      <c r="P23" s="1327" t="str">
        <f>IF($A$3&lt;&gt;"ชั้น"&amp;'01.ข้อมูลเบื้องต้น'!$H$2,"",IF(VLOOKUP($A23,'03.คีย์เทอม2'!$A$10:$GL$59,126,FALSE)="","",VLOOKUP($A23,'03.คีย์เทอม2'!$A$10:$GL$59,126,FALSE)))</f>
        <v/>
      </c>
      <c r="Q23" s="1327" t="str">
        <f>IF($A$3&lt;&gt;"ชั้น"&amp;'01.ข้อมูลเบื้องต้น'!$H$2,"",IF(VLOOKUP($A23,'03.คีย์เทอม2'!$A$10:$GL$59,131,FALSE)="","",VLOOKUP($A23,'03.คีย์เทอม2'!$A$10:$GL$59,131,FALSE)))</f>
        <v/>
      </c>
      <c r="R23" s="1327" t="str">
        <f>IF($A$3&lt;&gt;"ชั้น"&amp;'01.ข้อมูลเบื้องต้น'!$H$2,"",IF(VLOOKUP($A23,'03.คีย์เทอม2'!$A$10:$GL$59,136,FALSE)="","",VLOOKUP($A23,'03.คีย์เทอม2'!$A$10:$GL$59,136,FALSE)))</f>
        <v/>
      </c>
      <c r="S23" s="1327" t="str">
        <f>IF($A$3&lt;&gt;"ชั้น"&amp;'01.ข้อมูลเบื้องต้น'!$H$2,"",IF(VLOOKUP($A23,'03.คีย์เทอม2'!$A$10:$GL$59,141,FALSE)="","",VLOOKUP($A23,'03.คีย์เทอม2'!$A$10:$GL$59,141,FALSE)))</f>
        <v/>
      </c>
      <c r="T23" s="1327" t="str">
        <f>IF($A$3&lt;&gt;"ชั้น"&amp;'01.ข้อมูลเบื้องต้น'!$H$2,"",IF(VLOOKUP($A23,'03.คีย์เทอม2'!$A$10:$GL$59,146,FALSE)="","",VLOOKUP($A23,'03.คีย์เทอม2'!$A$10:$GL$59,146,FALSE)))</f>
        <v/>
      </c>
      <c r="U23" s="1327" t="str">
        <f>IF($A$3&lt;&gt;"ชั้น"&amp;'01.ข้อมูลเบื้องต้น'!$H$2,"",IF(VLOOKUP($A23,'03.คีย์เทอม2'!$A$10:$GL$59,151,FALSE)="","",VLOOKUP($A23,'03.คีย์เทอม2'!$A$10:$GL$59,151,FALSE)))</f>
        <v/>
      </c>
      <c r="V23" s="1327" t="str">
        <f>IF($A$3&lt;&gt;"ชั้น"&amp;'01.ข้อมูลเบื้องต้น'!$H$2,"",IF(VLOOKUP($A23,'03.คีย์เทอม2'!$A$10:$GL$59,156,FALSE)="","",VLOOKUP($A23,'03.คีย์เทอม2'!$A$10:$GL$59,156,FALSE)))</f>
        <v/>
      </c>
      <c r="W23" s="1327" t="str">
        <f>IF($A$3&lt;&gt;"ชั้น"&amp;'01.ข้อมูลเบื้องต้น'!$H$2,"",IF(VLOOKUP($A23,'03.คีย์เทอม2'!$A$10:$GL$59,161,FALSE)="","",VLOOKUP($A23,'03.คีย์เทอม2'!$A$10:$GL$59,161,FALSE)))</f>
        <v/>
      </c>
      <c r="X23" s="1327" t="str">
        <f>IF($A$3&lt;&gt;"ชั้น"&amp;'01.ข้อมูลเบื้องต้น'!$H$2,"",IF(VLOOKUP($A23,'03.คีย์เทอม2'!$A$10:$GL$59,166,FALSE)="","",VLOOKUP($A23,'03.คีย์เทอม2'!$A$10:$GL$59,166,FALSE)))</f>
        <v/>
      </c>
      <c r="Y23" s="1327" t="str">
        <f>IF($A$3&lt;&gt;"ชั้น"&amp;'01.ข้อมูลเบื้องต้น'!$H$2,"",IF(VLOOKUP($A23,'03.คีย์เทอม2'!$A$10:$GL$59,171,FALSE)="","",VLOOKUP($A23,'03.คีย์เทอม2'!$A$10:$GL$59,171,FALSE)))</f>
        <v/>
      </c>
      <c r="Z23" s="1327" t="str">
        <f>IF($A$3&lt;&gt;"ชั้น"&amp;'01.ข้อมูลเบื้องต้น'!$H$2,"",IF(VLOOKUP($A23,'03.คีย์เทอม2'!$A$10:$GL$59,176,FALSE)="","",VLOOKUP($A23,'03.คีย์เทอม2'!$A$10:$GL$59,176,FALSE)))</f>
        <v/>
      </c>
      <c r="AA23" s="1329" t="str">
        <f>IF($A$3&lt;&gt;"ชั้น"&amp;'01.ข้อมูลเบื้องต้น'!$H$2,"",IF(VLOOKUP($A23,'03.คีย์เทอม2'!$A$10:$GL$59,181,FALSE)="","",VLOOKUP($A23,'03.คีย์เทอม2'!$A$10:$GL$59,181,FALSE)))</f>
        <v/>
      </c>
    </row>
    <row r="24" spans="1:27" s="509" customFormat="1" ht="17.25" customHeight="1">
      <c r="A24" s="1323">
        <v>15</v>
      </c>
      <c r="B24" s="1324" t="str">
        <f>IF('2.ชื่อนักเรียน'!C25="","",'2.ชื่อนักเรียน'!C25)</f>
        <v/>
      </c>
      <c r="C24" s="1325" t="str">
        <f>IF('2.ชื่อนักเรียน'!D25="","",'2.ชื่อนักเรียน'!D25)</f>
        <v/>
      </c>
      <c r="D24" s="1314" t="str">
        <f>IF($A$3&lt;&gt;"ชั้น"&amp;'01.ข้อมูลเบื้องต้น'!$H$2,"",IF(VLOOKUP($A24,'03.คีย์เทอม2'!$A$10:$GT$59,190,FALSE)="","",VLOOKUP($A24,'03.คีย์เทอม2'!$A$10:$GT$59,190,FALSE)))</f>
        <v/>
      </c>
      <c r="E24" s="1327" t="str">
        <f>IF($A$3&lt;&gt;"ชั้น"&amp;'01.ข้อมูลเบื้องต้น'!$H$2,"",IF(VLOOKUP($A24,'03.คีย์เทอม2'!$A$10:$GL$59,194,FALSE)="","",VLOOKUP($A24,'03.คีย์เทอม2'!$A$10:$GL$59,194,FALSE)))</f>
        <v/>
      </c>
      <c r="F24" s="1329" t="str">
        <f>IF($A$3&lt;&gt;"ชั้น"&amp;'01.ข้อมูลเบื้องต้น'!$H$2,"",IF(VLOOKUP($A24,'03.คีย์เทอม2'!$A$10:$GL$59,31,FALSE)="","",VLOOKUP($A24,'03.คีย์เทอม2'!$A$10:$GL$59,31,FALSE)))</f>
        <v/>
      </c>
      <c r="G24" s="1326" t="str">
        <f>IF($A$3&lt;&gt;"ชั้น"&amp;'01.ข้อมูลเบื้องต้น'!$H$2,"",IF(VLOOKUP($A24,'03.คีย์เทอม2'!$A$10:$GL$59,61,FALSE)="","",VLOOKUP($A24,'03.คีย์เทอม2'!$A$10:$GL$59,61,FALSE)))</f>
        <v/>
      </c>
      <c r="H24" s="1327" t="str">
        <f>IF($A$3&lt;&gt;"ชั้น"&amp;'01.ข้อมูลเบื้องต้น'!$H$2,"",IF(VLOOKUP($A24,'03.คีย์เทอม2'!$A$10:$GL$59,66,FALSE)="","",VLOOKUP($A24,'03.คีย์เทอม2'!$A$10:$GL$59,66,FALSE)))</f>
        <v/>
      </c>
      <c r="I24" s="1316" t="str">
        <f>IF($A$3&lt;&gt;"ชั้น"&amp;'01.ข้อมูลเบื้องต้น'!$H$2,"",IF(VLOOKUP($A24,'03.คีย์เทอม2'!$A$10:$GL$59,71,FALSE)="","",VLOOKUP($A24,'03.คีย์เทอม2'!$A$10:$GL$59,71,FALSE)))</f>
        <v/>
      </c>
      <c r="J24" s="1316" t="str">
        <f>IF($A$3&lt;&gt;"ชั้น"&amp;'01.ข้อมูลเบื้องต้น'!$H$2,"",IF(VLOOKUP($A24,'03.คีย์เทอม2'!$A$10:$GL$59,76,FALSE)="","",VLOOKUP($A24,'03.คีย์เทอม2'!$A$10:$GL$59,76,FALSE)))</f>
        <v/>
      </c>
      <c r="K24" s="1316" t="str">
        <f>IF($A$3&lt;&gt;"ชั้น"&amp;'01.ข้อมูลเบื้องต้น'!$H$2,"",IF(VLOOKUP($A24,'03.คีย์เทอม2'!$A$10:$GL$59,81,FALSE)="","",VLOOKUP($A24,'03.คีย์เทอม2'!$A$10:$GL$59,81,FALSE)))</f>
        <v/>
      </c>
      <c r="L24" s="1328" t="str">
        <f>IF($A$3&lt;&gt;"ชั้น"&amp;'01.ข้อมูลเบื้องต้น'!$H$2,"",IF(VLOOKUP($A24,'03.คีย์เทอม2'!$A$10:$GT$59,202,FALSE)="","",VLOOKUP($A24,'03.คีย์เทอม2'!$A$10:$GT$59,202,FALSE)))</f>
        <v/>
      </c>
      <c r="M24" s="1326" t="str">
        <f>IF($A$3&lt;&gt;"ชั้น"&amp;'01.ข้อมูลเบื้องต้น'!$H$2,"",IF(VLOOKUP($A24,'03.คีย์เทอม2'!$A$10:$GL$59,111,FALSE)="","",VLOOKUP($A24,'03.คีย์เทอม2'!$A$10:$GL$59,111,FALSE)))</f>
        <v/>
      </c>
      <c r="N24" s="1327" t="str">
        <f>IF($A$3&lt;&gt;"ชั้น"&amp;'01.ข้อมูลเบื้องต้น'!$H$2,"",IF(VLOOKUP($A24,'03.คีย์เทอม2'!$A$10:$GL$59,116,FALSE)="","",VLOOKUP($A24,'03.คีย์เทอม2'!$A$10:$GL$59,116,FALSE)))</f>
        <v/>
      </c>
      <c r="O24" s="1327" t="str">
        <f>IF($A$3&lt;&gt;"ชั้น"&amp;'01.ข้อมูลเบื้องต้น'!$H$2,"",IF(VLOOKUP($A24,'03.คีย์เทอม2'!$A$10:$GL$59,121,FALSE)="","",VLOOKUP($A24,'03.คีย์เทอม2'!$A$10:$GL$59,121,FALSE)))</f>
        <v/>
      </c>
      <c r="P24" s="1327" t="str">
        <f>IF($A$3&lt;&gt;"ชั้น"&amp;'01.ข้อมูลเบื้องต้น'!$H$2,"",IF(VLOOKUP($A24,'03.คีย์เทอม2'!$A$10:$GL$59,126,FALSE)="","",VLOOKUP($A24,'03.คีย์เทอม2'!$A$10:$GL$59,126,FALSE)))</f>
        <v/>
      </c>
      <c r="Q24" s="1327" t="str">
        <f>IF($A$3&lt;&gt;"ชั้น"&amp;'01.ข้อมูลเบื้องต้น'!$H$2,"",IF(VLOOKUP($A24,'03.คีย์เทอม2'!$A$10:$GL$59,131,FALSE)="","",VLOOKUP($A24,'03.คีย์เทอม2'!$A$10:$GL$59,131,FALSE)))</f>
        <v/>
      </c>
      <c r="R24" s="1327" t="str">
        <f>IF($A$3&lt;&gt;"ชั้น"&amp;'01.ข้อมูลเบื้องต้น'!$H$2,"",IF(VLOOKUP($A24,'03.คีย์เทอม2'!$A$10:$GL$59,136,FALSE)="","",VLOOKUP($A24,'03.คีย์เทอม2'!$A$10:$GL$59,136,FALSE)))</f>
        <v/>
      </c>
      <c r="S24" s="1327" t="str">
        <f>IF($A$3&lt;&gt;"ชั้น"&amp;'01.ข้อมูลเบื้องต้น'!$H$2,"",IF(VLOOKUP($A24,'03.คีย์เทอม2'!$A$10:$GL$59,141,FALSE)="","",VLOOKUP($A24,'03.คีย์เทอม2'!$A$10:$GL$59,141,FALSE)))</f>
        <v/>
      </c>
      <c r="T24" s="1327" t="str">
        <f>IF($A$3&lt;&gt;"ชั้น"&amp;'01.ข้อมูลเบื้องต้น'!$H$2,"",IF(VLOOKUP($A24,'03.คีย์เทอม2'!$A$10:$GL$59,146,FALSE)="","",VLOOKUP($A24,'03.คีย์เทอม2'!$A$10:$GL$59,146,FALSE)))</f>
        <v/>
      </c>
      <c r="U24" s="1327" t="str">
        <f>IF($A$3&lt;&gt;"ชั้น"&amp;'01.ข้อมูลเบื้องต้น'!$H$2,"",IF(VLOOKUP($A24,'03.คีย์เทอม2'!$A$10:$GL$59,151,FALSE)="","",VLOOKUP($A24,'03.คีย์เทอม2'!$A$10:$GL$59,151,FALSE)))</f>
        <v/>
      </c>
      <c r="V24" s="1327" t="str">
        <f>IF($A$3&lt;&gt;"ชั้น"&amp;'01.ข้อมูลเบื้องต้น'!$H$2,"",IF(VLOOKUP($A24,'03.คีย์เทอม2'!$A$10:$GL$59,156,FALSE)="","",VLOOKUP($A24,'03.คีย์เทอม2'!$A$10:$GL$59,156,FALSE)))</f>
        <v/>
      </c>
      <c r="W24" s="1327" t="str">
        <f>IF($A$3&lt;&gt;"ชั้น"&amp;'01.ข้อมูลเบื้องต้น'!$H$2,"",IF(VLOOKUP($A24,'03.คีย์เทอม2'!$A$10:$GL$59,161,FALSE)="","",VLOOKUP($A24,'03.คีย์เทอม2'!$A$10:$GL$59,161,FALSE)))</f>
        <v/>
      </c>
      <c r="X24" s="1327" t="str">
        <f>IF($A$3&lt;&gt;"ชั้น"&amp;'01.ข้อมูลเบื้องต้น'!$H$2,"",IF(VLOOKUP($A24,'03.คีย์เทอม2'!$A$10:$GL$59,166,FALSE)="","",VLOOKUP($A24,'03.คีย์เทอม2'!$A$10:$GL$59,166,FALSE)))</f>
        <v/>
      </c>
      <c r="Y24" s="1327" t="str">
        <f>IF($A$3&lt;&gt;"ชั้น"&amp;'01.ข้อมูลเบื้องต้น'!$H$2,"",IF(VLOOKUP($A24,'03.คีย์เทอม2'!$A$10:$GL$59,171,FALSE)="","",VLOOKUP($A24,'03.คีย์เทอม2'!$A$10:$GL$59,171,FALSE)))</f>
        <v/>
      </c>
      <c r="Z24" s="1327" t="str">
        <f>IF($A$3&lt;&gt;"ชั้น"&amp;'01.ข้อมูลเบื้องต้น'!$H$2,"",IF(VLOOKUP($A24,'03.คีย์เทอม2'!$A$10:$GL$59,176,FALSE)="","",VLOOKUP($A24,'03.คีย์เทอม2'!$A$10:$GL$59,176,FALSE)))</f>
        <v/>
      </c>
      <c r="AA24" s="1329" t="str">
        <f>IF($A$3&lt;&gt;"ชั้น"&amp;'01.ข้อมูลเบื้องต้น'!$H$2,"",IF(VLOOKUP($A24,'03.คีย์เทอม2'!$A$10:$GL$59,181,FALSE)="","",VLOOKUP($A24,'03.คีย์เทอม2'!$A$10:$GL$59,181,FALSE)))</f>
        <v/>
      </c>
    </row>
    <row r="25" spans="1:27" s="509" customFormat="1" ht="17.25" customHeight="1">
      <c r="A25" s="1323">
        <v>16</v>
      </c>
      <c r="B25" s="1324" t="str">
        <f>IF('2.ชื่อนักเรียน'!C26="","",'2.ชื่อนักเรียน'!C26)</f>
        <v/>
      </c>
      <c r="C25" s="1325" t="str">
        <f>IF('2.ชื่อนักเรียน'!D26="","",'2.ชื่อนักเรียน'!D26)</f>
        <v/>
      </c>
      <c r="D25" s="1314" t="str">
        <f>IF($A$3&lt;&gt;"ชั้น"&amp;'01.ข้อมูลเบื้องต้น'!$H$2,"",IF(VLOOKUP($A25,'03.คีย์เทอม2'!$A$10:$GT$59,190,FALSE)="","",VLOOKUP($A25,'03.คีย์เทอม2'!$A$10:$GT$59,190,FALSE)))</f>
        <v/>
      </c>
      <c r="E25" s="1327" t="str">
        <f>IF($A$3&lt;&gt;"ชั้น"&amp;'01.ข้อมูลเบื้องต้น'!$H$2,"",IF(VLOOKUP($A25,'03.คีย์เทอม2'!$A$10:$GL$59,194,FALSE)="","",VLOOKUP($A25,'03.คีย์เทอม2'!$A$10:$GL$59,194,FALSE)))</f>
        <v/>
      </c>
      <c r="F25" s="1329" t="str">
        <f>IF($A$3&lt;&gt;"ชั้น"&amp;'01.ข้อมูลเบื้องต้น'!$H$2,"",IF(VLOOKUP($A25,'03.คีย์เทอม2'!$A$10:$GL$59,31,FALSE)="","",VLOOKUP($A25,'03.คีย์เทอม2'!$A$10:$GL$59,31,FALSE)))</f>
        <v/>
      </c>
      <c r="G25" s="1326" t="str">
        <f>IF($A$3&lt;&gt;"ชั้น"&amp;'01.ข้อมูลเบื้องต้น'!$H$2,"",IF(VLOOKUP($A25,'03.คีย์เทอม2'!$A$10:$GL$59,61,FALSE)="","",VLOOKUP($A25,'03.คีย์เทอม2'!$A$10:$GL$59,61,FALSE)))</f>
        <v/>
      </c>
      <c r="H25" s="1327" t="str">
        <f>IF($A$3&lt;&gt;"ชั้น"&amp;'01.ข้อมูลเบื้องต้น'!$H$2,"",IF(VLOOKUP($A25,'03.คีย์เทอม2'!$A$10:$GL$59,66,FALSE)="","",VLOOKUP($A25,'03.คีย์เทอม2'!$A$10:$GL$59,66,FALSE)))</f>
        <v/>
      </c>
      <c r="I25" s="1316" t="str">
        <f>IF($A$3&lt;&gt;"ชั้น"&amp;'01.ข้อมูลเบื้องต้น'!$H$2,"",IF(VLOOKUP($A25,'03.คีย์เทอม2'!$A$10:$GL$59,71,FALSE)="","",VLOOKUP($A25,'03.คีย์เทอม2'!$A$10:$GL$59,71,FALSE)))</f>
        <v/>
      </c>
      <c r="J25" s="1316" t="str">
        <f>IF($A$3&lt;&gt;"ชั้น"&amp;'01.ข้อมูลเบื้องต้น'!$H$2,"",IF(VLOOKUP($A25,'03.คีย์เทอม2'!$A$10:$GL$59,76,FALSE)="","",VLOOKUP($A25,'03.คีย์เทอม2'!$A$10:$GL$59,76,FALSE)))</f>
        <v/>
      </c>
      <c r="K25" s="1316" t="str">
        <f>IF($A$3&lt;&gt;"ชั้น"&amp;'01.ข้อมูลเบื้องต้น'!$H$2,"",IF(VLOOKUP($A25,'03.คีย์เทอม2'!$A$10:$GL$59,81,FALSE)="","",VLOOKUP($A25,'03.คีย์เทอม2'!$A$10:$GL$59,81,FALSE)))</f>
        <v/>
      </c>
      <c r="L25" s="1328" t="str">
        <f>IF($A$3&lt;&gt;"ชั้น"&amp;'01.ข้อมูลเบื้องต้น'!$H$2,"",IF(VLOOKUP($A25,'03.คีย์เทอม2'!$A$10:$GT$59,202,FALSE)="","",VLOOKUP($A25,'03.คีย์เทอม2'!$A$10:$GT$59,202,FALSE)))</f>
        <v/>
      </c>
      <c r="M25" s="1326" t="str">
        <f>IF($A$3&lt;&gt;"ชั้น"&amp;'01.ข้อมูลเบื้องต้น'!$H$2,"",IF(VLOOKUP($A25,'03.คีย์เทอม2'!$A$10:$GL$59,111,FALSE)="","",VLOOKUP($A25,'03.คีย์เทอม2'!$A$10:$GL$59,111,FALSE)))</f>
        <v/>
      </c>
      <c r="N25" s="1327" t="str">
        <f>IF($A$3&lt;&gt;"ชั้น"&amp;'01.ข้อมูลเบื้องต้น'!$H$2,"",IF(VLOOKUP($A25,'03.คีย์เทอม2'!$A$10:$GL$59,116,FALSE)="","",VLOOKUP($A25,'03.คีย์เทอม2'!$A$10:$GL$59,116,FALSE)))</f>
        <v/>
      </c>
      <c r="O25" s="1327" t="str">
        <f>IF($A$3&lt;&gt;"ชั้น"&amp;'01.ข้อมูลเบื้องต้น'!$H$2,"",IF(VLOOKUP($A25,'03.คีย์เทอม2'!$A$10:$GL$59,121,FALSE)="","",VLOOKUP($A25,'03.คีย์เทอม2'!$A$10:$GL$59,121,FALSE)))</f>
        <v/>
      </c>
      <c r="P25" s="1327" t="str">
        <f>IF($A$3&lt;&gt;"ชั้น"&amp;'01.ข้อมูลเบื้องต้น'!$H$2,"",IF(VLOOKUP($A25,'03.คีย์เทอม2'!$A$10:$GL$59,126,FALSE)="","",VLOOKUP($A25,'03.คีย์เทอม2'!$A$10:$GL$59,126,FALSE)))</f>
        <v/>
      </c>
      <c r="Q25" s="1327" t="str">
        <f>IF($A$3&lt;&gt;"ชั้น"&amp;'01.ข้อมูลเบื้องต้น'!$H$2,"",IF(VLOOKUP($A25,'03.คีย์เทอม2'!$A$10:$GL$59,131,FALSE)="","",VLOOKUP($A25,'03.คีย์เทอม2'!$A$10:$GL$59,131,FALSE)))</f>
        <v/>
      </c>
      <c r="R25" s="1327" t="str">
        <f>IF($A$3&lt;&gt;"ชั้น"&amp;'01.ข้อมูลเบื้องต้น'!$H$2,"",IF(VLOOKUP($A25,'03.คีย์เทอม2'!$A$10:$GL$59,136,FALSE)="","",VLOOKUP($A25,'03.คีย์เทอม2'!$A$10:$GL$59,136,FALSE)))</f>
        <v/>
      </c>
      <c r="S25" s="1327" t="str">
        <f>IF($A$3&lt;&gt;"ชั้น"&amp;'01.ข้อมูลเบื้องต้น'!$H$2,"",IF(VLOOKUP($A25,'03.คีย์เทอม2'!$A$10:$GL$59,141,FALSE)="","",VLOOKUP($A25,'03.คีย์เทอม2'!$A$10:$GL$59,141,FALSE)))</f>
        <v/>
      </c>
      <c r="T25" s="1327" t="str">
        <f>IF($A$3&lt;&gt;"ชั้น"&amp;'01.ข้อมูลเบื้องต้น'!$H$2,"",IF(VLOOKUP($A25,'03.คีย์เทอม2'!$A$10:$GL$59,146,FALSE)="","",VLOOKUP($A25,'03.คีย์เทอม2'!$A$10:$GL$59,146,FALSE)))</f>
        <v/>
      </c>
      <c r="U25" s="1327" t="str">
        <f>IF($A$3&lt;&gt;"ชั้น"&amp;'01.ข้อมูลเบื้องต้น'!$H$2,"",IF(VLOOKUP($A25,'03.คีย์เทอม2'!$A$10:$GL$59,151,FALSE)="","",VLOOKUP($A25,'03.คีย์เทอม2'!$A$10:$GL$59,151,FALSE)))</f>
        <v/>
      </c>
      <c r="V25" s="1327" t="str">
        <f>IF($A$3&lt;&gt;"ชั้น"&amp;'01.ข้อมูลเบื้องต้น'!$H$2,"",IF(VLOOKUP($A25,'03.คีย์เทอม2'!$A$10:$GL$59,156,FALSE)="","",VLOOKUP($A25,'03.คีย์เทอม2'!$A$10:$GL$59,156,FALSE)))</f>
        <v/>
      </c>
      <c r="W25" s="1327" t="str">
        <f>IF($A$3&lt;&gt;"ชั้น"&amp;'01.ข้อมูลเบื้องต้น'!$H$2,"",IF(VLOOKUP($A25,'03.คีย์เทอม2'!$A$10:$GL$59,161,FALSE)="","",VLOOKUP($A25,'03.คีย์เทอม2'!$A$10:$GL$59,161,FALSE)))</f>
        <v/>
      </c>
      <c r="X25" s="1327" t="str">
        <f>IF($A$3&lt;&gt;"ชั้น"&amp;'01.ข้อมูลเบื้องต้น'!$H$2,"",IF(VLOOKUP($A25,'03.คีย์เทอม2'!$A$10:$GL$59,166,FALSE)="","",VLOOKUP($A25,'03.คีย์เทอม2'!$A$10:$GL$59,166,FALSE)))</f>
        <v/>
      </c>
      <c r="Y25" s="1327" t="str">
        <f>IF($A$3&lt;&gt;"ชั้น"&amp;'01.ข้อมูลเบื้องต้น'!$H$2,"",IF(VLOOKUP($A25,'03.คีย์เทอม2'!$A$10:$GL$59,171,FALSE)="","",VLOOKUP($A25,'03.คีย์เทอม2'!$A$10:$GL$59,171,FALSE)))</f>
        <v/>
      </c>
      <c r="Z25" s="1327" t="str">
        <f>IF($A$3&lt;&gt;"ชั้น"&amp;'01.ข้อมูลเบื้องต้น'!$H$2,"",IF(VLOOKUP($A25,'03.คีย์เทอม2'!$A$10:$GL$59,176,FALSE)="","",VLOOKUP($A25,'03.คีย์เทอม2'!$A$10:$GL$59,176,FALSE)))</f>
        <v/>
      </c>
      <c r="AA25" s="1329" t="str">
        <f>IF($A$3&lt;&gt;"ชั้น"&amp;'01.ข้อมูลเบื้องต้น'!$H$2,"",IF(VLOOKUP($A25,'03.คีย์เทอม2'!$A$10:$GL$59,181,FALSE)="","",VLOOKUP($A25,'03.คีย์เทอม2'!$A$10:$GL$59,181,FALSE)))</f>
        <v/>
      </c>
    </row>
    <row r="26" spans="1:27" s="509" customFormat="1" ht="17.25" customHeight="1">
      <c r="A26" s="1323">
        <v>17</v>
      </c>
      <c r="B26" s="1324" t="str">
        <f>IF('2.ชื่อนักเรียน'!C27="","",'2.ชื่อนักเรียน'!C27)</f>
        <v/>
      </c>
      <c r="C26" s="1325" t="str">
        <f>IF('2.ชื่อนักเรียน'!D27="","",'2.ชื่อนักเรียน'!D27)</f>
        <v/>
      </c>
      <c r="D26" s="1314" t="str">
        <f>IF($A$3&lt;&gt;"ชั้น"&amp;'01.ข้อมูลเบื้องต้น'!$H$2,"",IF(VLOOKUP($A26,'03.คีย์เทอม2'!$A$10:$GT$59,190,FALSE)="","",VLOOKUP($A26,'03.คีย์เทอม2'!$A$10:$GT$59,190,FALSE)))</f>
        <v/>
      </c>
      <c r="E26" s="1327" t="str">
        <f>IF($A$3&lt;&gt;"ชั้น"&amp;'01.ข้อมูลเบื้องต้น'!$H$2,"",IF(VLOOKUP($A26,'03.คีย์เทอม2'!$A$10:$GL$59,194,FALSE)="","",VLOOKUP($A26,'03.คีย์เทอม2'!$A$10:$GL$59,194,FALSE)))</f>
        <v/>
      </c>
      <c r="F26" s="1329" t="str">
        <f>IF($A$3&lt;&gt;"ชั้น"&amp;'01.ข้อมูลเบื้องต้น'!$H$2,"",IF(VLOOKUP($A26,'03.คีย์เทอม2'!$A$10:$GL$59,31,FALSE)="","",VLOOKUP($A26,'03.คีย์เทอม2'!$A$10:$GL$59,31,FALSE)))</f>
        <v/>
      </c>
      <c r="G26" s="1326" t="str">
        <f>IF($A$3&lt;&gt;"ชั้น"&amp;'01.ข้อมูลเบื้องต้น'!$H$2,"",IF(VLOOKUP($A26,'03.คีย์เทอม2'!$A$10:$GL$59,61,FALSE)="","",VLOOKUP($A26,'03.คีย์เทอม2'!$A$10:$GL$59,61,FALSE)))</f>
        <v/>
      </c>
      <c r="H26" s="1327" t="str">
        <f>IF($A$3&lt;&gt;"ชั้น"&amp;'01.ข้อมูลเบื้องต้น'!$H$2,"",IF(VLOOKUP($A26,'03.คีย์เทอม2'!$A$10:$GL$59,66,FALSE)="","",VLOOKUP($A26,'03.คีย์เทอม2'!$A$10:$GL$59,66,FALSE)))</f>
        <v/>
      </c>
      <c r="I26" s="1316" t="str">
        <f>IF($A$3&lt;&gt;"ชั้น"&amp;'01.ข้อมูลเบื้องต้น'!$H$2,"",IF(VLOOKUP($A26,'03.คีย์เทอม2'!$A$10:$GL$59,71,FALSE)="","",VLOOKUP($A26,'03.คีย์เทอม2'!$A$10:$GL$59,71,FALSE)))</f>
        <v/>
      </c>
      <c r="J26" s="1316" t="str">
        <f>IF($A$3&lt;&gt;"ชั้น"&amp;'01.ข้อมูลเบื้องต้น'!$H$2,"",IF(VLOOKUP($A26,'03.คีย์เทอม2'!$A$10:$GL$59,76,FALSE)="","",VLOOKUP($A26,'03.คีย์เทอม2'!$A$10:$GL$59,76,FALSE)))</f>
        <v/>
      </c>
      <c r="K26" s="1316" t="str">
        <f>IF($A$3&lt;&gt;"ชั้น"&amp;'01.ข้อมูลเบื้องต้น'!$H$2,"",IF(VLOOKUP($A26,'03.คีย์เทอม2'!$A$10:$GL$59,81,FALSE)="","",VLOOKUP($A26,'03.คีย์เทอม2'!$A$10:$GL$59,81,FALSE)))</f>
        <v/>
      </c>
      <c r="L26" s="1328" t="str">
        <f>IF($A$3&lt;&gt;"ชั้น"&amp;'01.ข้อมูลเบื้องต้น'!$H$2,"",IF(VLOOKUP($A26,'03.คีย์เทอม2'!$A$10:$GT$59,202,FALSE)="","",VLOOKUP($A26,'03.คีย์เทอม2'!$A$10:$GT$59,202,FALSE)))</f>
        <v/>
      </c>
      <c r="M26" s="1326" t="str">
        <f>IF($A$3&lt;&gt;"ชั้น"&amp;'01.ข้อมูลเบื้องต้น'!$H$2,"",IF(VLOOKUP($A26,'03.คีย์เทอม2'!$A$10:$GL$59,111,FALSE)="","",VLOOKUP($A26,'03.คีย์เทอม2'!$A$10:$GL$59,111,FALSE)))</f>
        <v/>
      </c>
      <c r="N26" s="1327" t="str">
        <f>IF($A$3&lt;&gt;"ชั้น"&amp;'01.ข้อมูลเบื้องต้น'!$H$2,"",IF(VLOOKUP($A26,'03.คีย์เทอม2'!$A$10:$GL$59,116,FALSE)="","",VLOOKUP($A26,'03.คีย์เทอม2'!$A$10:$GL$59,116,FALSE)))</f>
        <v/>
      </c>
      <c r="O26" s="1327" t="str">
        <f>IF($A$3&lt;&gt;"ชั้น"&amp;'01.ข้อมูลเบื้องต้น'!$H$2,"",IF(VLOOKUP($A26,'03.คีย์เทอม2'!$A$10:$GL$59,121,FALSE)="","",VLOOKUP($A26,'03.คีย์เทอม2'!$A$10:$GL$59,121,FALSE)))</f>
        <v/>
      </c>
      <c r="P26" s="1327" t="str">
        <f>IF($A$3&lt;&gt;"ชั้น"&amp;'01.ข้อมูลเบื้องต้น'!$H$2,"",IF(VLOOKUP($A26,'03.คีย์เทอม2'!$A$10:$GL$59,126,FALSE)="","",VLOOKUP($A26,'03.คีย์เทอม2'!$A$10:$GL$59,126,FALSE)))</f>
        <v/>
      </c>
      <c r="Q26" s="1327" t="str">
        <f>IF($A$3&lt;&gt;"ชั้น"&amp;'01.ข้อมูลเบื้องต้น'!$H$2,"",IF(VLOOKUP($A26,'03.คีย์เทอม2'!$A$10:$GL$59,131,FALSE)="","",VLOOKUP($A26,'03.คีย์เทอม2'!$A$10:$GL$59,131,FALSE)))</f>
        <v/>
      </c>
      <c r="R26" s="1327" t="str">
        <f>IF($A$3&lt;&gt;"ชั้น"&amp;'01.ข้อมูลเบื้องต้น'!$H$2,"",IF(VLOOKUP($A26,'03.คีย์เทอม2'!$A$10:$GL$59,136,FALSE)="","",VLOOKUP($A26,'03.คีย์เทอม2'!$A$10:$GL$59,136,FALSE)))</f>
        <v/>
      </c>
      <c r="S26" s="1327" t="str">
        <f>IF($A$3&lt;&gt;"ชั้น"&amp;'01.ข้อมูลเบื้องต้น'!$H$2,"",IF(VLOOKUP($A26,'03.คีย์เทอม2'!$A$10:$GL$59,141,FALSE)="","",VLOOKUP($A26,'03.คีย์เทอม2'!$A$10:$GL$59,141,FALSE)))</f>
        <v/>
      </c>
      <c r="T26" s="1327" t="str">
        <f>IF($A$3&lt;&gt;"ชั้น"&amp;'01.ข้อมูลเบื้องต้น'!$H$2,"",IF(VLOOKUP($A26,'03.คีย์เทอม2'!$A$10:$GL$59,146,FALSE)="","",VLOOKUP($A26,'03.คีย์เทอม2'!$A$10:$GL$59,146,FALSE)))</f>
        <v/>
      </c>
      <c r="U26" s="1327" t="str">
        <f>IF($A$3&lt;&gt;"ชั้น"&amp;'01.ข้อมูลเบื้องต้น'!$H$2,"",IF(VLOOKUP($A26,'03.คีย์เทอม2'!$A$10:$GL$59,151,FALSE)="","",VLOOKUP($A26,'03.คีย์เทอม2'!$A$10:$GL$59,151,FALSE)))</f>
        <v/>
      </c>
      <c r="V26" s="1327" t="str">
        <f>IF($A$3&lt;&gt;"ชั้น"&amp;'01.ข้อมูลเบื้องต้น'!$H$2,"",IF(VLOOKUP($A26,'03.คีย์เทอม2'!$A$10:$GL$59,156,FALSE)="","",VLOOKUP($A26,'03.คีย์เทอม2'!$A$10:$GL$59,156,FALSE)))</f>
        <v/>
      </c>
      <c r="W26" s="1327" t="str">
        <f>IF($A$3&lt;&gt;"ชั้น"&amp;'01.ข้อมูลเบื้องต้น'!$H$2,"",IF(VLOOKUP($A26,'03.คีย์เทอม2'!$A$10:$GL$59,161,FALSE)="","",VLOOKUP($A26,'03.คีย์เทอม2'!$A$10:$GL$59,161,FALSE)))</f>
        <v/>
      </c>
      <c r="X26" s="1327" t="str">
        <f>IF($A$3&lt;&gt;"ชั้น"&amp;'01.ข้อมูลเบื้องต้น'!$H$2,"",IF(VLOOKUP($A26,'03.คีย์เทอม2'!$A$10:$GL$59,166,FALSE)="","",VLOOKUP($A26,'03.คีย์เทอม2'!$A$10:$GL$59,166,FALSE)))</f>
        <v/>
      </c>
      <c r="Y26" s="1327" t="str">
        <f>IF($A$3&lt;&gt;"ชั้น"&amp;'01.ข้อมูลเบื้องต้น'!$H$2,"",IF(VLOOKUP($A26,'03.คีย์เทอม2'!$A$10:$GL$59,171,FALSE)="","",VLOOKUP($A26,'03.คีย์เทอม2'!$A$10:$GL$59,171,FALSE)))</f>
        <v/>
      </c>
      <c r="Z26" s="1327" t="str">
        <f>IF($A$3&lt;&gt;"ชั้น"&amp;'01.ข้อมูลเบื้องต้น'!$H$2,"",IF(VLOOKUP($A26,'03.คีย์เทอม2'!$A$10:$GL$59,176,FALSE)="","",VLOOKUP($A26,'03.คีย์เทอม2'!$A$10:$GL$59,176,FALSE)))</f>
        <v/>
      </c>
      <c r="AA26" s="1329" t="str">
        <f>IF($A$3&lt;&gt;"ชั้น"&amp;'01.ข้อมูลเบื้องต้น'!$H$2,"",IF(VLOOKUP($A26,'03.คีย์เทอม2'!$A$10:$GL$59,181,FALSE)="","",VLOOKUP($A26,'03.คีย์เทอม2'!$A$10:$GL$59,181,FALSE)))</f>
        <v/>
      </c>
    </row>
    <row r="27" spans="1:27" s="509" customFormat="1" ht="17.25" customHeight="1">
      <c r="A27" s="1323">
        <v>18</v>
      </c>
      <c r="B27" s="1324" t="str">
        <f>IF('2.ชื่อนักเรียน'!C28="","",'2.ชื่อนักเรียน'!C28)</f>
        <v/>
      </c>
      <c r="C27" s="1325" t="str">
        <f>IF('2.ชื่อนักเรียน'!D28="","",'2.ชื่อนักเรียน'!D28)</f>
        <v/>
      </c>
      <c r="D27" s="1314" t="str">
        <f>IF($A$3&lt;&gt;"ชั้น"&amp;'01.ข้อมูลเบื้องต้น'!$H$2,"",IF(VLOOKUP($A27,'03.คีย์เทอม2'!$A$10:$GT$59,190,FALSE)="","",VLOOKUP($A27,'03.คีย์เทอม2'!$A$10:$GT$59,190,FALSE)))</f>
        <v/>
      </c>
      <c r="E27" s="1327" t="str">
        <f>IF($A$3&lt;&gt;"ชั้น"&amp;'01.ข้อมูลเบื้องต้น'!$H$2,"",IF(VLOOKUP($A27,'03.คีย์เทอม2'!$A$10:$GL$59,194,FALSE)="","",VLOOKUP($A27,'03.คีย์เทอม2'!$A$10:$GL$59,194,FALSE)))</f>
        <v/>
      </c>
      <c r="F27" s="1329" t="str">
        <f>IF($A$3&lt;&gt;"ชั้น"&amp;'01.ข้อมูลเบื้องต้น'!$H$2,"",IF(VLOOKUP($A27,'03.คีย์เทอม2'!$A$10:$GL$59,31,FALSE)="","",VLOOKUP($A27,'03.คีย์เทอม2'!$A$10:$GL$59,31,FALSE)))</f>
        <v/>
      </c>
      <c r="G27" s="1326" t="str">
        <f>IF($A$3&lt;&gt;"ชั้น"&amp;'01.ข้อมูลเบื้องต้น'!$H$2,"",IF(VLOOKUP($A27,'03.คีย์เทอม2'!$A$10:$GL$59,61,FALSE)="","",VLOOKUP($A27,'03.คีย์เทอม2'!$A$10:$GL$59,61,FALSE)))</f>
        <v/>
      </c>
      <c r="H27" s="1327" t="str">
        <f>IF($A$3&lt;&gt;"ชั้น"&amp;'01.ข้อมูลเบื้องต้น'!$H$2,"",IF(VLOOKUP($A27,'03.คีย์เทอม2'!$A$10:$GL$59,66,FALSE)="","",VLOOKUP($A27,'03.คีย์เทอม2'!$A$10:$GL$59,66,FALSE)))</f>
        <v/>
      </c>
      <c r="I27" s="1316" t="str">
        <f>IF($A$3&lt;&gt;"ชั้น"&amp;'01.ข้อมูลเบื้องต้น'!$H$2,"",IF(VLOOKUP($A27,'03.คีย์เทอม2'!$A$10:$GL$59,71,FALSE)="","",VLOOKUP($A27,'03.คีย์เทอม2'!$A$10:$GL$59,71,FALSE)))</f>
        <v/>
      </c>
      <c r="J27" s="1316" t="str">
        <f>IF($A$3&lt;&gt;"ชั้น"&amp;'01.ข้อมูลเบื้องต้น'!$H$2,"",IF(VLOOKUP($A27,'03.คีย์เทอม2'!$A$10:$GL$59,76,FALSE)="","",VLOOKUP($A27,'03.คีย์เทอม2'!$A$10:$GL$59,76,FALSE)))</f>
        <v/>
      </c>
      <c r="K27" s="1316" t="str">
        <f>IF($A$3&lt;&gt;"ชั้น"&amp;'01.ข้อมูลเบื้องต้น'!$H$2,"",IF(VLOOKUP($A27,'03.คีย์เทอม2'!$A$10:$GL$59,81,FALSE)="","",VLOOKUP($A27,'03.คีย์เทอม2'!$A$10:$GL$59,81,FALSE)))</f>
        <v/>
      </c>
      <c r="L27" s="1328" t="str">
        <f>IF($A$3&lt;&gt;"ชั้น"&amp;'01.ข้อมูลเบื้องต้น'!$H$2,"",IF(VLOOKUP($A27,'03.คีย์เทอม2'!$A$10:$GT$59,202,FALSE)="","",VLOOKUP($A27,'03.คีย์เทอม2'!$A$10:$GT$59,202,FALSE)))</f>
        <v/>
      </c>
      <c r="M27" s="1326" t="str">
        <f>IF($A$3&lt;&gt;"ชั้น"&amp;'01.ข้อมูลเบื้องต้น'!$H$2,"",IF(VLOOKUP($A27,'03.คีย์เทอม2'!$A$10:$GL$59,111,FALSE)="","",VLOOKUP($A27,'03.คีย์เทอม2'!$A$10:$GL$59,111,FALSE)))</f>
        <v/>
      </c>
      <c r="N27" s="1327" t="str">
        <f>IF($A$3&lt;&gt;"ชั้น"&amp;'01.ข้อมูลเบื้องต้น'!$H$2,"",IF(VLOOKUP($A27,'03.คีย์เทอม2'!$A$10:$GL$59,116,FALSE)="","",VLOOKUP($A27,'03.คีย์เทอม2'!$A$10:$GL$59,116,FALSE)))</f>
        <v/>
      </c>
      <c r="O27" s="1327" t="str">
        <f>IF($A$3&lt;&gt;"ชั้น"&amp;'01.ข้อมูลเบื้องต้น'!$H$2,"",IF(VLOOKUP($A27,'03.คีย์เทอม2'!$A$10:$GL$59,121,FALSE)="","",VLOOKUP($A27,'03.คีย์เทอม2'!$A$10:$GL$59,121,FALSE)))</f>
        <v/>
      </c>
      <c r="P27" s="1327" t="str">
        <f>IF($A$3&lt;&gt;"ชั้น"&amp;'01.ข้อมูลเบื้องต้น'!$H$2,"",IF(VLOOKUP($A27,'03.คีย์เทอม2'!$A$10:$GL$59,126,FALSE)="","",VLOOKUP($A27,'03.คีย์เทอม2'!$A$10:$GL$59,126,FALSE)))</f>
        <v/>
      </c>
      <c r="Q27" s="1327" t="str">
        <f>IF($A$3&lt;&gt;"ชั้น"&amp;'01.ข้อมูลเบื้องต้น'!$H$2,"",IF(VLOOKUP($A27,'03.คีย์เทอม2'!$A$10:$GL$59,131,FALSE)="","",VLOOKUP($A27,'03.คีย์เทอม2'!$A$10:$GL$59,131,FALSE)))</f>
        <v/>
      </c>
      <c r="R27" s="1327" t="str">
        <f>IF($A$3&lt;&gt;"ชั้น"&amp;'01.ข้อมูลเบื้องต้น'!$H$2,"",IF(VLOOKUP($A27,'03.คีย์เทอม2'!$A$10:$GL$59,136,FALSE)="","",VLOOKUP($A27,'03.คีย์เทอม2'!$A$10:$GL$59,136,FALSE)))</f>
        <v/>
      </c>
      <c r="S27" s="1327" t="str">
        <f>IF($A$3&lt;&gt;"ชั้น"&amp;'01.ข้อมูลเบื้องต้น'!$H$2,"",IF(VLOOKUP($A27,'03.คีย์เทอม2'!$A$10:$GL$59,141,FALSE)="","",VLOOKUP($A27,'03.คีย์เทอม2'!$A$10:$GL$59,141,FALSE)))</f>
        <v/>
      </c>
      <c r="T27" s="1327" t="str">
        <f>IF($A$3&lt;&gt;"ชั้น"&amp;'01.ข้อมูลเบื้องต้น'!$H$2,"",IF(VLOOKUP($A27,'03.คีย์เทอม2'!$A$10:$GL$59,146,FALSE)="","",VLOOKUP($A27,'03.คีย์เทอม2'!$A$10:$GL$59,146,FALSE)))</f>
        <v/>
      </c>
      <c r="U27" s="1327" t="str">
        <f>IF($A$3&lt;&gt;"ชั้น"&amp;'01.ข้อมูลเบื้องต้น'!$H$2,"",IF(VLOOKUP($A27,'03.คีย์เทอม2'!$A$10:$GL$59,151,FALSE)="","",VLOOKUP($A27,'03.คีย์เทอม2'!$A$10:$GL$59,151,FALSE)))</f>
        <v/>
      </c>
      <c r="V27" s="1327" t="str">
        <f>IF($A$3&lt;&gt;"ชั้น"&amp;'01.ข้อมูลเบื้องต้น'!$H$2,"",IF(VLOOKUP($A27,'03.คีย์เทอม2'!$A$10:$GL$59,156,FALSE)="","",VLOOKUP($A27,'03.คีย์เทอม2'!$A$10:$GL$59,156,FALSE)))</f>
        <v/>
      </c>
      <c r="W27" s="1327" t="str">
        <f>IF($A$3&lt;&gt;"ชั้น"&amp;'01.ข้อมูลเบื้องต้น'!$H$2,"",IF(VLOOKUP($A27,'03.คีย์เทอม2'!$A$10:$GL$59,161,FALSE)="","",VLOOKUP($A27,'03.คีย์เทอม2'!$A$10:$GL$59,161,FALSE)))</f>
        <v/>
      </c>
      <c r="X27" s="1327" t="str">
        <f>IF($A$3&lt;&gt;"ชั้น"&amp;'01.ข้อมูลเบื้องต้น'!$H$2,"",IF(VLOOKUP($A27,'03.คีย์เทอม2'!$A$10:$GL$59,166,FALSE)="","",VLOOKUP($A27,'03.คีย์เทอม2'!$A$10:$GL$59,166,FALSE)))</f>
        <v/>
      </c>
      <c r="Y27" s="1327" t="str">
        <f>IF($A$3&lt;&gt;"ชั้น"&amp;'01.ข้อมูลเบื้องต้น'!$H$2,"",IF(VLOOKUP($A27,'03.คีย์เทอม2'!$A$10:$GL$59,171,FALSE)="","",VLOOKUP($A27,'03.คีย์เทอม2'!$A$10:$GL$59,171,FALSE)))</f>
        <v/>
      </c>
      <c r="Z27" s="1327" t="str">
        <f>IF($A$3&lt;&gt;"ชั้น"&amp;'01.ข้อมูลเบื้องต้น'!$H$2,"",IF(VLOOKUP($A27,'03.คีย์เทอม2'!$A$10:$GL$59,176,FALSE)="","",VLOOKUP($A27,'03.คีย์เทอม2'!$A$10:$GL$59,176,FALSE)))</f>
        <v/>
      </c>
      <c r="AA27" s="1329" t="str">
        <f>IF($A$3&lt;&gt;"ชั้น"&amp;'01.ข้อมูลเบื้องต้น'!$H$2,"",IF(VLOOKUP($A27,'03.คีย์เทอม2'!$A$10:$GL$59,181,FALSE)="","",VLOOKUP($A27,'03.คีย์เทอม2'!$A$10:$GL$59,181,FALSE)))</f>
        <v/>
      </c>
    </row>
    <row r="28" spans="1:27" s="509" customFormat="1" ht="17.25" customHeight="1">
      <c r="A28" s="1323">
        <v>19</v>
      </c>
      <c r="B28" s="1324" t="str">
        <f>IF('2.ชื่อนักเรียน'!C29="","",'2.ชื่อนักเรียน'!C29)</f>
        <v/>
      </c>
      <c r="C28" s="1325" t="str">
        <f>IF('2.ชื่อนักเรียน'!D29="","",'2.ชื่อนักเรียน'!D29)</f>
        <v/>
      </c>
      <c r="D28" s="1314" t="str">
        <f>IF($A$3&lt;&gt;"ชั้น"&amp;'01.ข้อมูลเบื้องต้น'!$H$2,"",IF(VLOOKUP($A28,'03.คีย์เทอม2'!$A$10:$GT$59,190,FALSE)="","",VLOOKUP($A28,'03.คีย์เทอม2'!$A$10:$GT$59,190,FALSE)))</f>
        <v/>
      </c>
      <c r="E28" s="1327" t="str">
        <f>IF($A$3&lt;&gt;"ชั้น"&amp;'01.ข้อมูลเบื้องต้น'!$H$2,"",IF(VLOOKUP($A28,'03.คีย์เทอม2'!$A$10:$GL$59,194,FALSE)="","",VLOOKUP($A28,'03.คีย์เทอม2'!$A$10:$GL$59,194,FALSE)))</f>
        <v/>
      </c>
      <c r="F28" s="1329" t="str">
        <f>IF($A$3&lt;&gt;"ชั้น"&amp;'01.ข้อมูลเบื้องต้น'!$H$2,"",IF(VLOOKUP($A28,'03.คีย์เทอม2'!$A$10:$GL$59,31,FALSE)="","",VLOOKUP($A28,'03.คีย์เทอม2'!$A$10:$GL$59,31,FALSE)))</f>
        <v/>
      </c>
      <c r="G28" s="1326" t="str">
        <f>IF($A$3&lt;&gt;"ชั้น"&amp;'01.ข้อมูลเบื้องต้น'!$H$2,"",IF(VLOOKUP($A28,'03.คีย์เทอม2'!$A$10:$GL$59,61,FALSE)="","",VLOOKUP($A28,'03.คีย์เทอม2'!$A$10:$GL$59,61,FALSE)))</f>
        <v/>
      </c>
      <c r="H28" s="1327" t="str">
        <f>IF($A$3&lt;&gt;"ชั้น"&amp;'01.ข้อมูลเบื้องต้น'!$H$2,"",IF(VLOOKUP($A28,'03.คีย์เทอม2'!$A$10:$GL$59,66,FALSE)="","",VLOOKUP($A28,'03.คีย์เทอม2'!$A$10:$GL$59,66,FALSE)))</f>
        <v/>
      </c>
      <c r="I28" s="1316" t="str">
        <f>IF($A$3&lt;&gt;"ชั้น"&amp;'01.ข้อมูลเบื้องต้น'!$H$2,"",IF(VLOOKUP($A28,'03.คีย์เทอม2'!$A$10:$GL$59,71,FALSE)="","",VLOOKUP($A28,'03.คีย์เทอม2'!$A$10:$GL$59,71,FALSE)))</f>
        <v/>
      </c>
      <c r="J28" s="1316" t="str">
        <f>IF($A$3&lt;&gt;"ชั้น"&amp;'01.ข้อมูลเบื้องต้น'!$H$2,"",IF(VLOOKUP($A28,'03.คีย์เทอม2'!$A$10:$GL$59,76,FALSE)="","",VLOOKUP($A28,'03.คีย์เทอม2'!$A$10:$GL$59,76,FALSE)))</f>
        <v/>
      </c>
      <c r="K28" s="1316" t="str">
        <f>IF($A$3&lt;&gt;"ชั้น"&amp;'01.ข้อมูลเบื้องต้น'!$H$2,"",IF(VLOOKUP($A28,'03.คีย์เทอม2'!$A$10:$GL$59,81,FALSE)="","",VLOOKUP($A28,'03.คีย์เทอม2'!$A$10:$GL$59,81,FALSE)))</f>
        <v/>
      </c>
      <c r="L28" s="1328" t="str">
        <f>IF($A$3&lt;&gt;"ชั้น"&amp;'01.ข้อมูลเบื้องต้น'!$H$2,"",IF(VLOOKUP($A28,'03.คีย์เทอม2'!$A$10:$GT$59,202,FALSE)="","",VLOOKUP($A28,'03.คีย์เทอม2'!$A$10:$GT$59,202,FALSE)))</f>
        <v/>
      </c>
      <c r="M28" s="1326" t="str">
        <f>IF($A$3&lt;&gt;"ชั้น"&amp;'01.ข้อมูลเบื้องต้น'!$H$2,"",IF(VLOOKUP($A28,'03.คีย์เทอม2'!$A$10:$GL$59,111,FALSE)="","",VLOOKUP($A28,'03.คีย์เทอม2'!$A$10:$GL$59,111,FALSE)))</f>
        <v/>
      </c>
      <c r="N28" s="1327" t="str">
        <f>IF($A$3&lt;&gt;"ชั้น"&amp;'01.ข้อมูลเบื้องต้น'!$H$2,"",IF(VLOOKUP($A28,'03.คีย์เทอม2'!$A$10:$GL$59,116,FALSE)="","",VLOOKUP($A28,'03.คีย์เทอม2'!$A$10:$GL$59,116,FALSE)))</f>
        <v/>
      </c>
      <c r="O28" s="1327" t="str">
        <f>IF($A$3&lt;&gt;"ชั้น"&amp;'01.ข้อมูลเบื้องต้น'!$H$2,"",IF(VLOOKUP($A28,'03.คีย์เทอม2'!$A$10:$GL$59,121,FALSE)="","",VLOOKUP($A28,'03.คีย์เทอม2'!$A$10:$GL$59,121,FALSE)))</f>
        <v/>
      </c>
      <c r="P28" s="1327" t="str">
        <f>IF($A$3&lt;&gt;"ชั้น"&amp;'01.ข้อมูลเบื้องต้น'!$H$2,"",IF(VLOOKUP($A28,'03.คีย์เทอม2'!$A$10:$GL$59,126,FALSE)="","",VLOOKUP($A28,'03.คีย์เทอม2'!$A$10:$GL$59,126,FALSE)))</f>
        <v/>
      </c>
      <c r="Q28" s="1327" t="str">
        <f>IF($A$3&lt;&gt;"ชั้น"&amp;'01.ข้อมูลเบื้องต้น'!$H$2,"",IF(VLOOKUP($A28,'03.คีย์เทอม2'!$A$10:$GL$59,131,FALSE)="","",VLOOKUP($A28,'03.คีย์เทอม2'!$A$10:$GL$59,131,FALSE)))</f>
        <v/>
      </c>
      <c r="R28" s="1327" t="str">
        <f>IF($A$3&lt;&gt;"ชั้น"&amp;'01.ข้อมูลเบื้องต้น'!$H$2,"",IF(VLOOKUP($A28,'03.คีย์เทอม2'!$A$10:$GL$59,136,FALSE)="","",VLOOKUP($A28,'03.คีย์เทอม2'!$A$10:$GL$59,136,FALSE)))</f>
        <v/>
      </c>
      <c r="S28" s="1327" t="str">
        <f>IF($A$3&lt;&gt;"ชั้น"&amp;'01.ข้อมูลเบื้องต้น'!$H$2,"",IF(VLOOKUP($A28,'03.คีย์เทอม2'!$A$10:$GL$59,141,FALSE)="","",VLOOKUP($A28,'03.คีย์เทอม2'!$A$10:$GL$59,141,FALSE)))</f>
        <v/>
      </c>
      <c r="T28" s="1327" t="str">
        <f>IF($A$3&lt;&gt;"ชั้น"&amp;'01.ข้อมูลเบื้องต้น'!$H$2,"",IF(VLOOKUP($A28,'03.คีย์เทอม2'!$A$10:$GL$59,146,FALSE)="","",VLOOKUP($A28,'03.คีย์เทอม2'!$A$10:$GL$59,146,FALSE)))</f>
        <v/>
      </c>
      <c r="U28" s="1327" t="str">
        <f>IF($A$3&lt;&gt;"ชั้น"&amp;'01.ข้อมูลเบื้องต้น'!$H$2,"",IF(VLOOKUP($A28,'03.คีย์เทอม2'!$A$10:$GL$59,151,FALSE)="","",VLOOKUP($A28,'03.คีย์เทอม2'!$A$10:$GL$59,151,FALSE)))</f>
        <v/>
      </c>
      <c r="V28" s="1327" t="str">
        <f>IF($A$3&lt;&gt;"ชั้น"&amp;'01.ข้อมูลเบื้องต้น'!$H$2,"",IF(VLOOKUP($A28,'03.คีย์เทอม2'!$A$10:$GL$59,156,FALSE)="","",VLOOKUP($A28,'03.คีย์เทอม2'!$A$10:$GL$59,156,FALSE)))</f>
        <v/>
      </c>
      <c r="W28" s="1327" t="str">
        <f>IF($A$3&lt;&gt;"ชั้น"&amp;'01.ข้อมูลเบื้องต้น'!$H$2,"",IF(VLOOKUP($A28,'03.คีย์เทอม2'!$A$10:$GL$59,161,FALSE)="","",VLOOKUP($A28,'03.คีย์เทอม2'!$A$10:$GL$59,161,FALSE)))</f>
        <v/>
      </c>
      <c r="X28" s="1327" t="str">
        <f>IF($A$3&lt;&gt;"ชั้น"&amp;'01.ข้อมูลเบื้องต้น'!$H$2,"",IF(VLOOKUP($A28,'03.คีย์เทอม2'!$A$10:$GL$59,166,FALSE)="","",VLOOKUP($A28,'03.คีย์เทอม2'!$A$10:$GL$59,166,FALSE)))</f>
        <v/>
      </c>
      <c r="Y28" s="1327" t="str">
        <f>IF($A$3&lt;&gt;"ชั้น"&amp;'01.ข้อมูลเบื้องต้น'!$H$2,"",IF(VLOOKUP($A28,'03.คีย์เทอม2'!$A$10:$GL$59,171,FALSE)="","",VLOOKUP($A28,'03.คีย์เทอม2'!$A$10:$GL$59,171,FALSE)))</f>
        <v/>
      </c>
      <c r="Z28" s="1327" t="str">
        <f>IF($A$3&lt;&gt;"ชั้น"&amp;'01.ข้อมูลเบื้องต้น'!$H$2,"",IF(VLOOKUP($A28,'03.คีย์เทอม2'!$A$10:$GL$59,176,FALSE)="","",VLOOKUP($A28,'03.คีย์เทอม2'!$A$10:$GL$59,176,FALSE)))</f>
        <v/>
      </c>
      <c r="AA28" s="1329" t="str">
        <f>IF($A$3&lt;&gt;"ชั้น"&amp;'01.ข้อมูลเบื้องต้น'!$H$2,"",IF(VLOOKUP($A28,'03.คีย์เทอม2'!$A$10:$GL$59,181,FALSE)="","",VLOOKUP($A28,'03.คีย์เทอม2'!$A$10:$GL$59,181,FALSE)))</f>
        <v/>
      </c>
    </row>
    <row r="29" spans="1:27" s="509" customFormat="1" ht="17.25" customHeight="1">
      <c r="A29" s="1323">
        <v>20</v>
      </c>
      <c r="B29" s="1324" t="str">
        <f>IF('2.ชื่อนักเรียน'!C30="","",'2.ชื่อนักเรียน'!C30)</f>
        <v/>
      </c>
      <c r="C29" s="1325" t="str">
        <f>IF('2.ชื่อนักเรียน'!D30="","",'2.ชื่อนักเรียน'!D30)</f>
        <v/>
      </c>
      <c r="D29" s="1314" t="str">
        <f>IF($A$3&lt;&gt;"ชั้น"&amp;'01.ข้อมูลเบื้องต้น'!$H$2,"",IF(VLOOKUP($A29,'03.คีย์เทอม2'!$A$10:$GT$59,190,FALSE)="","",VLOOKUP($A29,'03.คีย์เทอม2'!$A$10:$GT$59,190,FALSE)))</f>
        <v/>
      </c>
      <c r="E29" s="1327" t="str">
        <f>IF($A$3&lt;&gt;"ชั้น"&amp;'01.ข้อมูลเบื้องต้น'!$H$2,"",IF(VLOOKUP($A29,'03.คีย์เทอม2'!$A$10:$GL$59,194,FALSE)="","",VLOOKUP($A29,'03.คีย์เทอม2'!$A$10:$GL$59,194,FALSE)))</f>
        <v/>
      </c>
      <c r="F29" s="1329" t="str">
        <f>IF($A$3&lt;&gt;"ชั้น"&amp;'01.ข้อมูลเบื้องต้น'!$H$2,"",IF(VLOOKUP($A29,'03.คีย์เทอม2'!$A$10:$GL$59,31,FALSE)="","",VLOOKUP($A29,'03.คีย์เทอม2'!$A$10:$GL$59,31,FALSE)))</f>
        <v/>
      </c>
      <c r="G29" s="1326" t="str">
        <f>IF($A$3&lt;&gt;"ชั้น"&amp;'01.ข้อมูลเบื้องต้น'!$H$2,"",IF(VLOOKUP($A29,'03.คีย์เทอม2'!$A$10:$GL$59,61,FALSE)="","",VLOOKUP($A29,'03.คีย์เทอม2'!$A$10:$GL$59,61,FALSE)))</f>
        <v/>
      </c>
      <c r="H29" s="1327" t="str">
        <f>IF($A$3&lt;&gt;"ชั้น"&amp;'01.ข้อมูลเบื้องต้น'!$H$2,"",IF(VLOOKUP($A29,'03.คีย์เทอม2'!$A$10:$GL$59,66,FALSE)="","",VLOOKUP($A29,'03.คีย์เทอม2'!$A$10:$GL$59,66,FALSE)))</f>
        <v/>
      </c>
      <c r="I29" s="1316" t="str">
        <f>IF($A$3&lt;&gt;"ชั้น"&amp;'01.ข้อมูลเบื้องต้น'!$H$2,"",IF(VLOOKUP($A29,'03.คีย์เทอม2'!$A$10:$GL$59,71,FALSE)="","",VLOOKUP($A29,'03.คีย์เทอม2'!$A$10:$GL$59,71,FALSE)))</f>
        <v/>
      </c>
      <c r="J29" s="1316" t="str">
        <f>IF($A$3&lt;&gt;"ชั้น"&amp;'01.ข้อมูลเบื้องต้น'!$H$2,"",IF(VLOOKUP($A29,'03.คีย์เทอม2'!$A$10:$GL$59,76,FALSE)="","",VLOOKUP($A29,'03.คีย์เทอม2'!$A$10:$GL$59,76,FALSE)))</f>
        <v/>
      </c>
      <c r="K29" s="1316" t="str">
        <f>IF($A$3&lt;&gt;"ชั้น"&amp;'01.ข้อมูลเบื้องต้น'!$H$2,"",IF(VLOOKUP($A29,'03.คีย์เทอม2'!$A$10:$GL$59,81,FALSE)="","",VLOOKUP($A29,'03.คีย์เทอม2'!$A$10:$GL$59,81,FALSE)))</f>
        <v/>
      </c>
      <c r="L29" s="1328" t="str">
        <f>IF($A$3&lt;&gt;"ชั้น"&amp;'01.ข้อมูลเบื้องต้น'!$H$2,"",IF(VLOOKUP($A29,'03.คีย์เทอม2'!$A$10:$GT$59,202,FALSE)="","",VLOOKUP($A29,'03.คีย์เทอม2'!$A$10:$GT$59,202,FALSE)))</f>
        <v/>
      </c>
      <c r="M29" s="1326" t="str">
        <f>IF($A$3&lt;&gt;"ชั้น"&amp;'01.ข้อมูลเบื้องต้น'!$H$2,"",IF(VLOOKUP($A29,'03.คีย์เทอม2'!$A$10:$GL$59,111,FALSE)="","",VLOOKUP($A29,'03.คีย์เทอม2'!$A$10:$GL$59,111,FALSE)))</f>
        <v/>
      </c>
      <c r="N29" s="1327" t="str">
        <f>IF($A$3&lt;&gt;"ชั้น"&amp;'01.ข้อมูลเบื้องต้น'!$H$2,"",IF(VLOOKUP($A29,'03.คีย์เทอม2'!$A$10:$GL$59,116,FALSE)="","",VLOOKUP($A29,'03.คีย์เทอม2'!$A$10:$GL$59,116,FALSE)))</f>
        <v/>
      </c>
      <c r="O29" s="1327" t="str">
        <f>IF($A$3&lt;&gt;"ชั้น"&amp;'01.ข้อมูลเบื้องต้น'!$H$2,"",IF(VLOOKUP($A29,'03.คีย์เทอม2'!$A$10:$GL$59,121,FALSE)="","",VLOOKUP($A29,'03.คีย์เทอม2'!$A$10:$GL$59,121,FALSE)))</f>
        <v/>
      </c>
      <c r="P29" s="1327" t="str">
        <f>IF($A$3&lt;&gt;"ชั้น"&amp;'01.ข้อมูลเบื้องต้น'!$H$2,"",IF(VLOOKUP($A29,'03.คีย์เทอม2'!$A$10:$GL$59,126,FALSE)="","",VLOOKUP($A29,'03.คีย์เทอม2'!$A$10:$GL$59,126,FALSE)))</f>
        <v/>
      </c>
      <c r="Q29" s="1327" t="str">
        <f>IF($A$3&lt;&gt;"ชั้น"&amp;'01.ข้อมูลเบื้องต้น'!$H$2,"",IF(VLOOKUP($A29,'03.คีย์เทอม2'!$A$10:$GL$59,131,FALSE)="","",VLOOKUP($A29,'03.คีย์เทอม2'!$A$10:$GL$59,131,FALSE)))</f>
        <v/>
      </c>
      <c r="R29" s="1327" t="str">
        <f>IF($A$3&lt;&gt;"ชั้น"&amp;'01.ข้อมูลเบื้องต้น'!$H$2,"",IF(VLOOKUP($A29,'03.คีย์เทอม2'!$A$10:$GL$59,136,FALSE)="","",VLOOKUP($A29,'03.คีย์เทอม2'!$A$10:$GL$59,136,FALSE)))</f>
        <v/>
      </c>
      <c r="S29" s="1327" t="str">
        <f>IF($A$3&lt;&gt;"ชั้น"&amp;'01.ข้อมูลเบื้องต้น'!$H$2,"",IF(VLOOKUP($A29,'03.คีย์เทอม2'!$A$10:$GL$59,141,FALSE)="","",VLOOKUP($A29,'03.คีย์เทอม2'!$A$10:$GL$59,141,FALSE)))</f>
        <v/>
      </c>
      <c r="T29" s="1327" t="str">
        <f>IF($A$3&lt;&gt;"ชั้น"&amp;'01.ข้อมูลเบื้องต้น'!$H$2,"",IF(VLOOKUP($A29,'03.คีย์เทอม2'!$A$10:$GL$59,146,FALSE)="","",VLOOKUP($A29,'03.คีย์เทอม2'!$A$10:$GL$59,146,FALSE)))</f>
        <v/>
      </c>
      <c r="U29" s="1327" t="str">
        <f>IF($A$3&lt;&gt;"ชั้น"&amp;'01.ข้อมูลเบื้องต้น'!$H$2,"",IF(VLOOKUP($A29,'03.คีย์เทอม2'!$A$10:$GL$59,151,FALSE)="","",VLOOKUP($A29,'03.คีย์เทอม2'!$A$10:$GL$59,151,FALSE)))</f>
        <v/>
      </c>
      <c r="V29" s="1327" t="str">
        <f>IF($A$3&lt;&gt;"ชั้น"&amp;'01.ข้อมูลเบื้องต้น'!$H$2,"",IF(VLOOKUP($A29,'03.คีย์เทอม2'!$A$10:$GL$59,156,FALSE)="","",VLOOKUP($A29,'03.คีย์เทอม2'!$A$10:$GL$59,156,FALSE)))</f>
        <v/>
      </c>
      <c r="W29" s="1327" t="str">
        <f>IF($A$3&lt;&gt;"ชั้น"&amp;'01.ข้อมูลเบื้องต้น'!$H$2,"",IF(VLOOKUP($A29,'03.คีย์เทอม2'!$A$10:$GL$59,161,FALSE)="","",VLOOKUP($A29,'03.คีย์เทอม2'!$A$10:$GL$59,161,FALSE)))</f>
        <v/>
      </c>
      <c r="X29" s="1327" t="str">
        <f>IF($A$3&lt;&gt;"ชั้น"&amp;'01.ข้อมูลเบื้องต้น'!$H$2,"",IF(VLOOKUP($A29,'03.คีย์เทอม2'!$A$10:$GL$59,166,FALSE)="","",VLOOKUP($A29,'03.คีย์เทอม2'!$A$10:$GL$59,166,FALSE)))</f>
        <v/>
      </c>
      <c r="Y29" s="1327" t="str">
        <f>IF($A$3&lt;&gt;"ชั้น"&amp;'01.ข้อมูลเบื้องต้น'!$H$2,"",IF(VLOOKUP($A29,'03.คีย์เทอม2'!$A$10:$GL$59,171,FALSE)="","",VLOOKUP($A29,'03.คีย์เทอม2'!$A$10:$GL$59,171,FALSE)))</f>
        <v/>
      </c>
      <c r="Z29" s="1327" t="str">
        <f>IF($A$3&lt;&gt;"ชั้น"&amp;'01.ข้อมูลเบื้องต้น'!$H$2,"",IF(VLOOKUP($A29,'03.คีย์เทอม2'!$A$10:$GL$59,176,FALSE)="","",VLOOKUP($A29,'03.คีย์เทอม2'!$A$10:$GL$59,176,FALSE)))</f>
        <v/>
      </c>
      <c r="AA29" s="1329" t="str">
        <f>IF($A$3&lt;&gt;"ชั้น"&amp;'01.ข้อมูลเบื้องต้น'!$H$2,"",IF(VLOOKUP($A29,'03.คีย์เทอม2'!$A$10:$GL$59,181,FALSE)="","",VLOOKUP($A29,'03.คีย์เทอม2'!$A$10:$GL$59,181,FALSE)))</f>
        <v/>
      </c>
    </row>
    <row r="30" spans="1:27" s="509" customFormat="1" ht="17.25" customHeight="1">
      <c r="A30" s="1323">
        <v>21</v>
      </c>
      <c r="B30" s="1324" t="str">
        <f>IF('2.ชื่อนักเรียน'!C31="","",'2.ชื่อนักเรียน'!C31)</f>
        <v/>
      </c>
      <c r="C30" s="1325" t="str">
        <f>IF('2.ชื่อนักเรียน'!D31="","",'2.ชื่อนักเรียน'!D31)</f>
        <v/>
      </c>
      <c r="D30" s="1314" t="str">
        <f>IF($A$3&lt;&gt;"ชั้น"&amp;'01.ข้อมูลเบื้องต้น'!$H$2,"",IF(VLOOKUP($A30,'03.คีย์เทอม2'!$A$10:$GT$59,190,FALSE)="","",VLOOKUP($A30,'03.คีย์เทอม2'!$A$10:$GT$59,190,FALSE)))</f>
        <v/>
      </c>
      <c r="E30" s="1327" t="str">
        <f>IF($A$3&lt;&gt;"ชั้น"&amp;'01.ข้อมูลเบื้องต้น'!$H$2,"",IF(VLOOKUP($A30,'03.คีย์เทอม2'!$A$10:$GL$59,194,FALSE)="","",VLOOKUP($A30,'03.คีย์เทอม2'!$A$10:$GL$59,194,FALSE)))</f>
        <v/>
      </c>
      <c r="F30" s="1329" t="str">
        <f>IF($A$3&lt;&gt;"ชั้น"&amp;'01.ข้อมูลเบื้องต้น'!$H$2,"",IF(VLOOKUP($A30,'03.คีย์เทอม2'!$A$10:$GL$59,31,FALSE)="","",VLOOKUP($A30,'03.คีย์เทอม2'!$A$10:$GL$59,31,FALSE)))</f>
        <v/>
      </c>
      <c r="G30" s="1326" t="str">
        <f>IF($A$3&lt;&gt;"ชั้น"&amp;'01.ข้อมูลเบื้องต้น'!$H$2,"",IF(VLOOKUP($A30,'03.คีย์เทอม2'!$A$10:$GL$59,61,FALSE)="","",VLOOKUP($A30,'03.คีย์เทอม2'!$A$10:$GL$59,61,FALSE)))</f>
        <v/>
      </c>
      <c r="H30" s="1327" t="str">
        <f>IF($A$3&lt;&gt;"ชั้น"&amp;'01.ข้อมูลเบื้องต้น'!$H$2,"",IF(VLOOKUP($A30,'03.คีย์เทอม2'!$A$10:$GL$59,66,FALSE)="","",VLOOKUP($A30,'03.คีย์เทอม2'!$A$10:$GL$59,66,FALSE)))</f>
        <v/>
      </c>
      <c r="I30" s="1316" t="str">
        <f>IF($A$3&lt;&gt;"ชั้น"&amp;'01.ข้อมูลเบื้องต้น'!$H$2,"",IF(VLOOKUP($A30,'03.คีย์เทอม2'!$A$10:$GL$59,71,FALSE)="","",VLOOKUP($A30,'03.คีย์เทอม2'!$A$10:$GL$59,71,FALSE)))</f>
        <v/>
      </c>
      <c r="J30" s="1316" t="str">
        <f>IF($A$3&lt;&gt;"ชั้น"&amp;'01.ข้อมูลเบื้องต้น'!$H$2,"",IF(VLOOKUP($A30,'03.คีย์เทอม2'!$A$10:$GL$59,76,FALSE)="","",VLOOKUP($A30,'03.คีย์เทอม2'!$A$10:$GL$59,76,FALSE)))</f>
        <v/>
      </c>
      <c r="K30" s="1316" t="str">
        <f>IF($A$3&lt;&gt;"ชั้น"&amp;'01.ข้อมูลเบื้องต้น'!$H$2,"",IF(VLOOKUP($A30,'03.คีย์เทอม2'!$A$10:$GL$59,81,FALSE)="","",VLOOKUP($A30,'03.คีย์เทอม2'!$A$10:$GL$59,81,FALSE)))</f>
        <v/>
      </c>
      <c r="L30" s="1328" t="str">
        <f>IF($A$3&lt;&gt;"ชั้น"&amp;'01.ข้อมูลเบื้องต้น'!$H$2,"",IF(VLOOKUP($A30,'03.คีย์เทอม2'!$A$10:$GT$59,202,FALSE)="","",VLOOKUP($A30,'03.คีย์เทอม2'!$A$10:$GT$59,202,FALSE)))</f>
        <v/>
      </c>
      <c r="M30" s="1326" t="str">
        <f>IF($A$3&lt;&gt;"ชั้น"&amp;'01.ข้อมูลเบื้องต้น'!$H$2,"",IF(VLOOKUP($A30,'03.คีย์เทอม2'!$A$10:$GL$59,111,FALSE)="","",VLOOKUP($A30,'03.คีย์เทอม2'!$A$10:$GL$59,111,FALSE)))</f>
        <v/>
      </c>
      <c r="N30" s="1327" t="str">
        <f>IF($A$3&lt;&gt;"ชั้น"&amp;'01.ข้อมูลเบื้องต้น'!$H$2,"",IF(VLOOKUP($A30,'03.คีย์เทอม2'!$A$10:$GL$59,116,FALSE)="","",VLOOKUP($A30,'03.คีย์เทอม2'!$A$10:$GL$59,116,FALSE)))</f>
        <v/>
      </c>
      <c r="O30" s="1327" t="str">
        <f>IF($A$3&lt;&gt;"ชั้น"&amp;'01.ข้อมูลเบื้องต้น'!$H$2,"",IF(VLOOKUP($A30,'03.คีย์เทอม2'!$A$10:$GL$59,121,FALSE)="","",VLOOKUP($A30,'03.คีย์เทอม2'!$A$10:$GL$59,121,FALSE)))</f>
        <v/>
      </c>
      <c r="P30" s="1327" t="str">
        <f>IF($A$3&lt;&gt;"ชั้น"&amp;'01.ข้อมูลเบื้องต้น'!$H$2,"",IF(VLOOKUP($A30,'03.คีย์เทอม2'!$A$10:$GL$59,126,FALSE)="","",VLOOKUP($A30,'03.คีย์เทอม2'!$A$10:$GL$59,126,FALSE)))</f>
        <v/>
      </c>
      <c r="Q30" s="1327" t="str">
        <f>IF($A$3&lt;&gt;"ชั้น"&amp;'01.ข้อมูลเบื้องต้น'!$H$2,"",IF(VLOOKUP($A30,'03.คีย์เทอม2'!$A$10:$GL$59,131,FALSE)="","",VLOOKUP($A30,'03.คีย์เทอม2'!$A$10:$GL$59,131,FALSE)))</f>
        <v/>
      </c>
      <c r="R30" s="1327" t="str">
        <f>IF($A$3&lt;&gt;"ชั้น"&amp;'01.ข้อมูลเบื้องต้น'!$H$2,"",IF(VLOOKUP($A30,'03.คีย์เทอม2'!$A$10:$GL$59,136,FALSE)="","",VLOOKUP($A30,'03.คีย์เทอม2'!$A$10:$GL$59,136,FALSE)))</f>
        <v/>
      </c>
      <c r="S30" s="1327" t="str">
        <f>IF($A$3&lt;&gt;"ชั้น"&amp;'01.ข้อมูลเบื้องต้น'!$H$2,"",IF(VLOOKUP($A30,'03.คีย์เทอม2'!$A$10:$GL$59,141,FALSE)="","",VLOOKUP($A30,'03.คีย์เทอม2'!$A$10:$GL$59,141,FALSE)))</f>
        <v/>
      </c>
      <c r="T30" s="1327" t="str">
        <f>IF($A$3&lt;&gt;"ชั้น"&amp;'01.ข้อมูลเบื้องต้น'!$H$2,"",IF(VLOOKUP($A30,'03.คีย์เทอม2'!$A$10:$GL$59,146,FALSE)="","",VLOOKUP($A30,'03.คีย์เทอม2'!$A$10:$GL$59,146,FALSE)))</f>
        <v/>
      </c>
      <c r="U30" s="1327" t="str">
        <f>IF($A$3&lt;&gt;"ชั้น"&amp;'01.ข้อมูลเบื้องต้น'!$H$2,"",IF(VLOOKUP($A30,'03.คีย์เทอม2'!$A$10:$GL$59,151,FALSE)="","",VLOOKUP($A30,'03.คีย์เทอม2'!$A$10:$GL$59,151,FALSE)))</f>
        <v/>
      </c>
      <c r="V30" s="1327" t="str">
        <f>IF($A$3&lt;&gt;"ชั้น"&amp;'01.ข้อมูลเบื้องต้น'!$H$2,"",IF(VLOOKUP($A30,'03.คีย์เทอม2'!$A$10:$GL$59,156,FALSE)="","",VLOOKUP($A30,'03.คีย์เทอม2'!$A$10:$GL$59,156,FALSE)))</f>
        <v/>
      </c>
      <c r="W30" s="1327" t="str">
        <f>IF($A$3&lt;&gt;"ชั้น"&amp;'01.ข้อมูลเบื้องต้น'!$H$2,"",IF(VLOOKUP($A30,'03.คีย์เทอม2'!$A$10:$GL$59,161,FALSE)="","",VLOOKUP($A30,'03.คีย์เทอม2'!$A$10:$GL$59,161,FALSE)))</f>
        <v/>
      </c>
      <c r="X30" s="1327" t="str">
        <f>IF($A$3&lt;&gt;"ชั้น"&amp;'01.ข้อมูลเบื้องต้น'!$H$2,"",IF(VLOOKUP($A30,'03.คีย์เทอม2'!$A$10:$GL$59,166,FALSE)="","",VLOOKUP($A30,'03.คีย์เทอม2'!$A$10:$GL$59,166,FALSE)))</f>
        <v/>
      </c>
      <c r="Y30" s="1327" t="str">
        <f>IF($A$3&lt;&gt;"ชั้น"&amp;'01.ข้อมูลเบื้องต้น'!$H$2,"",IF(VLOOKUP($A30,'03.คีย์เทอม2'!$A$10:$GL$59,171,FALSE)="","",VLOOKUP($A30,'03.คีย์เทอม2'!$A$10:$GL$59,171,FALSE)))</f>
        <v/>
      </c>
      <c r="Z30" s="1327" t="str">
        <f>IF($A$3&lt;&gt;"ชั้น"&amp;'01.ข้อมูลเบื้องต้น'!$H$2,"",IF(VLOOKUP($A30,'03.คีย์เทอม2'!$A$10:$GL$59,176,FALSE)="","",VLOOKUP($A30,'03.คีย์เทอม2'!$A$10:$GL$59,176,FALSE)))</f>
        <v/>
      </c>
      <c r="AA30" s="1329" t="str">
        <f>IF($A$3&lt;&gt;"ชั้น"&amp;'01.ข้อมูลเบื้องต้น'!$H$2,"",IF(VLOOKUP($A30,'03.คีย์เทอม2'!$A$10:$GL$59,181,FALSE)="","",VLOOKUP($A30,'03.คีย์เทอม2'!$A$10:$GL$59,181,FALSE)))</f>
        <v/>
      </c>
    </row>
    <row r="31" spans="1:27" s="509" customFormat="1" ht="17.25" customHeight="1">
      <c r="A31" s="1323">
        <v>22</v>
      </c>
      <c r="B31" s="1324" t="str">
        <f>IF('2.ชื่อนักเรียน'!C32="","",'2.ชื่อนักเรียน'!C32)</f>
        <v/>
      </c>
      <c r="C31" s="1325" t="str">
        <f>IF('2.ชื่อนักเรียน'!D32="","",'2.ชื่อนักเรียน'!D32)</f>
        <v/>
      </c>
      <c r="D31" s="1314" t="str">
        <f>IF($A$3&lt;&gt;"ชั้น"&amp;'01.ข้อมูลเบื้องต้น'!$H$2,"",IF(VLOOKUP($A31,'03.คีย์เทอม2'!$A$10:$GT$59,190,FALSE)="","",VLOOKUP($A31,'03.คีย์เทอม2'!$A$10:$GT$59,190,FALSE)))</f>
        <v/>
      </c>
      <c r="E31" s="1327" t="str">
        <f>IF($A$3&lt;&gt;"ชั้น"&amp;'01.ข้อมูลเบื้องต้น'!$H$2,"",IF(VLOOKUP($A31,'03.คีย์เทอม2'!$A$10:$GL$59,194,FALSE)="","",VLOOKUP($A31,'03.คีย์เทอม2'!$A$10:$GL$59,194,FALSE)))</f>
        <v/>
      </c>
      <c r="F31" s="1329" t="str">
        <f>IF($A$3&lt;&gt;"ชั้น"&amp;'01.ข้อมูลเบื้องต้น'!$H$2,"",IF(VLOOKUP($A31,'03.คีย์เทอม2'!$A$10:$GL$59,31,FALSE)="","",VLOOKUP($A31,'03.คีย์เทอม2'!$A$10:$GL$59,31,FALSE)))</f>
        <v/>
      </c>
      <c r="G31" s="1326" t="str">
        <f>IF($A$3&lt;&gt;"ชั้น"&amp;'01.ข้อมูลเบื้องต้น'!$H$2,"",IF(VLOOKUP($A31,'03.คีย์เทอม2'!$A$10:$GL$59,61,FALSE)="","",VLOOKUP($A31,'03.คีย์เทอม2'!$A$10:$GL$59,61,FALSE)))</f>
        <v/>
      </c>
      <c r="H31" s="1327" t="str">
        <f>IF($A$3&lt;&gt;"ชั้น"&amp;'01.ข้อมูลเบื้องต้น'!$H$2,"",IF(VLOOKUP($A31,'03.คีย์เทอม2'!$A$10:$GL$59,66,FALSE)="","",VLOOKUP($A31,'03.คีย์เทอม2'!$A$10:$GL$59,66,FALSE)))</f>
        <v/>
      </c>
      <c r="I31" s="1316" t="str">
        <f>IF($A$3&lt;&gt;"ชั้น"&amp;'01.ข้อมูลเบื้องต้น'!$H$2,"",IF(VLOOKUP($A31,'03.คีย์เทอม2'!$A$10:$GL$59,71,FALSE)="","",VLOOKUP($A31,'03.คีย์เทอม2'!$A$10:$GL$59,71,FALSE)))</f>
        <v/>
      </c>
      <c r="J31" s="1316" t="str">
        <f>IF($A$3&lt;&gt;"ชั้น"&amp;'01.ข้อมูลเบื้องต้น'!$H$2,"",IF(VLOOKUP($A31,'03.คีย์เทอม2'!$A$10:$GL$59,76,FALSE)="","",VLOOKUP($A31,'03.คีย์เทอม2'!$A$10:$GL$59,76,FALSE)))</f>
        <v/>
      </c>
      <c r="K31" s="1316" t="str">
        <f>IF($A$3&lt;&gt;"ชั้น"&amp;'01.ข้อมูลเบื้องต้น'!$H$2,"",IF(VLOOKUP($A31,'03.คีย์เทอม2'!$A$10:$GL$59,81,FALSE)="","",VLOOKUP($A31,'03.คีย์เทอม2'!$A$10:$GL$59,81,FALSE)))</f>
        <v/>
      </c>
      <c r="L31" s="1328" t="str">
        <f>IF($A$3&lt;&gt;"ชั้น"&amp;'01.ข้อมูลเบื้องต้น'!$H$2,"",IF(VLOOKUP($A31,'03.คีย์เทอม2'!$A$10:$GT$59,202,FALSE)="","",VLOOKUP($A31,'03.คีย์เทอม2'!$A$10:$GT$59,202,FALSE)))</f>
        <v/>
      </c>
      <c r="M31" s="1326" t="str">
        <f>IF($A$3&lt;&gt;"ชั้น"&amp;'01.ข้อมูลเบื้องต้น'!$H$2,"",IF(VLOOKUP($A31,'03.คีย์เทอม2'!$A$10:$GL$59,111,FALSE)="","",VLOOKUP($A31,'03.คีย์เทอม2'!$A$10:$GL$59,111,FALSE)))</f>
        <v/>
      </c>
      <c r="N31" s="1327" t="str">
        <f>IF($A$3&lt;&gt;"ชั้น"&amp;'01.ข้อมูลเบื้องต้น'!$H$2,"",IF(VLOOKUP($A31,'03.คีย์เทอม2'!$A$10:$GL$59,116,FALSE)="","",VLOOKUP($A31,'03.คีย์เทอม2'!$A$10:$GL$59,116,FALSE)))</f>
        <v/>
      </c>
      <c r="O31" s="1327" t="str">
        <f>IF($A$3&lt;&gt;"ชั้น"&amp;'01.ข้อมูลเบื้องต้น'!$H$2,"",IF(VLOOKUP($A31,'03.คีย์เทอม2'!$A$10:$GL$59,121,FALSE)="","",VLOOKUP($A31,'03.คีย์เทอม2'!$A$10:$GL$59,121,FALSE)))</f>
        <v/>
      </c>
      <c r="P31" s="1327" t="str">
        <f>IF($A$3&lt;&gt;"ชั้น"&amp;'01.ข้อมูลเบื้องต้น'!$H$2,"",IF(VLOOKUP($A31,'03.คีย์เทอม2'!$A$10:$GL$59,126,FALSE)="","",VLOOKUP($A31,'03.คีย์เทอม2'!$A$10:$GL$59,126,FALSE)))</f>
        <v/>
      </c>
      <c r="Q31" s="1327" t="str">
        <f>IF($A$3&lt;&gt;"ชั้น"&amp;'01.ข้อมูลเบื้องต้น'!$H$2,"",IF(VLOOKUP($A31,'03.คีย์เทอม2'!$A$10:$GL$59,131,FALSE)="","",VLOOKUP($A31,'03.คีย์เทอม2'!$A$10:$GL$59,131,FALSE)))</f>
        <v/>
      </c>
      <c r="R31" s="1327" t="str">
        <f>IF($A$3&lt;&gt;"ชั้น"&amp;'01.ข้อมูลเบื้องต้น'!$H$2,"",IF(VLOOKUP($A31,'03.คีย์เทอม2'!$A$10:$GL$59,136,FALSE)="","",VLOOKUP($A31,'03.คีย์เทอม2'!$A$10:$GL$59,136,FALSE)))</f>
        <v/>
      </c>
      <c r="S31" s="1327" t="str">
        <f>IF($A$3&lt;&gt;"ชั้น"&amp;'01.ข้อมูลเบื้องต้น'!$H$2,"",IF(VLOOKUP($A31,'03.คีย์เทอม2'!$A$10:$GL$59,141,FALSE)="","",VLOOKUP($A31,'03.คีย์เทอม2'!$A$10:$GL$59,141,FALSE)))</f>
        <v/>
      </c>
      <c r="T31" s="1327" t="str">
        <f>IF($A$3&lt;&gt;"ชั้น"&amp;'01.ข้อมูลเบื้องต้น'!$H$2,"",IF(VLOOKUP($A31,'03.คีย์เทอม2'!$A$10:$GL$59,146,FALSE)="","",VLOOKUP($A31,'03.คีย์เทอม2'!$A$10:$GL$59,146,FALSE)))</f>
        <v/>
      </c>
      <c r="U31" s="1327" t="str">
        <f>IF($A$3&lt;&gt;"ชั้น"&amp;'01.ข้อมูลเบื้องต้น'!$H$2,"",IF(VLOOKUP($A31,'03.คีย์เทอม2'!$A$10:$GL$59,151,FALSE)="","",VLOOKUP($A31,'03.คีย์เทอม2'!$A$10:$GL$59,151,FALSE)))</f>
        <v/>
      </c>
      <c r="V31" s="1327" t="str">
        <f>IF($A$3&lt;&gt;"ชั้น"&amp;'01.ข้อมูลเบื้องต้น'!$H$2,"",IF(VLOOKUP($A31,'03.คีย์เทอม2'!$A$10:$GL$59,156,FALSE)="","",VLOOKUP($A31,'03.คีย์เทอม2'!$A$10:$GL$59,156,FALSE)))</f>
        <v/>
      </c>
      <c r="W31" s="1327" t="str">
        <f>IF($A$3&lt;&gt;"ชั้น"&amp;'01.ข้อมูลเบื้องต้น'!$H$2,"",IF(VLOOKUP($A31,'03.คีย์เทอม2'!$A$10:$GL$59,161,FALSE)="","",VLOOKUP($A31,'03.คีย์เทอม2'!$A$10:$GL$59,161,FALSE)))</f>
        <v/>
      </c>
      <c r="X31" s="1327" t="str">
        <f>IF($A$3&lt;&gt;"ชั้น"&amp;'01.ข้อมูลเบื้องต้น'!$H$2,"",IF(VLOOKUP($A31,'03.คีย์เทอม2'!$A$10:$GL$59,166,FALSE)="","",VLOOKUP($A31,'03.คีย์เทอม2'!$A$10:$GL$59,166,FALSE)))</f>
        <v/>
      </c>
      <c r="Y31" s="1327" t="str">
        <f>IF($A$3&lt;&gt;"ชั้น"&amp;'01.ข้อมูลเบื้องต้น'!$H$2,"",IF(VLOOKUP($A31,'03.คีย์เทอม2'!$A$10:$GL$59,171,FALSE)="","",VLOOKUP($A31,'03.คีย์เทอม2'!$A$10:$GL$59,171,FALSE)))</f>
        <v/>
      </c>
      <c r="Z31" s="1327" t="str">
        <f>IF($A$3&lt;&gt;"ชั้น"&amp;'01.ข้อมูลเบื้องต้น'!$H$2,"",IF(VLOOKUP($A31,'03.คีย์เทอม2'!$A$10:$GL$59,176,FALSE)="","",VLOOKUP($A31,'03.คีย์เทอม2'!$A$10:$GL$59,176,FALSE)))</f>
        <v/>
      </c>
      <c r="AA31" s="1329" t="str">
        <f>IF($A$3&lt;&gt;"ชั้น"&amp;'01.ข้อมูลเบื้องต้น'!$H$2,"",IF(VLOOKUP($A31,'03.คีย์เทอม2'!$A$10:$GL$59,181,FALSE)="","",VLOOKUP($A31,'03.คีย์เทอม2'!$A$10:$GL$59,181,FALSE)))</f>
        <v/>
      </c>
    </row>
    <row r="32" spans="1:27" s="509" customFormat="1" ht="17.25" customHeight="1">
      <c r="A32" s="1323">
        <v>23</v>
      </c>
      <c r="B32" s="1324" t="str">
        <f>IF('2.ชื่อนักเรียน'!C33="","",'2.ชื่อนักเรียน'!C33)</f>
        <v/>
      </c>
      <c r="C32" s="1325" t="str">
        <f>IF('2.ชื่อนักเรียน'!D33="","",'2.ชื่อนักเรียน'!D33)</f>
        <v/>
      </c>
      <c r="D32" s="1314" t="str">
        <f>IF($A$3&lt;&gt;"ชั้น"&amp;'01.ข้อมูลเบื้องต้น'!$H$2,"",IF(VLOOKUP($A32,'03.คีย์เทอม2'!$A$10:$GT$59,190,FALSE)="","",VLOOKUP($A32,'03.คีย์เทอม2'!$A$10:$GT$59,190,FALSE)))</f>
        <v/>
      </c>
      <c r="E32" s="1327" t="str">
        <f>IF($A$3&lt;&gt;"ชั้น"&amp;'01.ข้อมูลเบื้องต้น'!$H$2,"",IF(VLOOKUP($A32,'03.คีย์เทอม2'!$A$10:$GL$59,194,FALSE)="","",VLOOKUP($A32,'03.คีย์เทอม2'!$A$10:$GL$59,194,FALSE)))</f>
        <v/>
      </c>
      <c r="F32" s="1329" t="str">
        <f>IF($A$3&lt;&gt;"ชั้น"&amp;'01.ข้อมูลเบื้องต้น'!$H$2,"",IF(VLOOKUP($A32,'03.คีย์เทอม2'!$A$10:$GL$59,31,FALSE)="","",VLOOKUP($A32,'03.คีย์เทอม2'!$A$10:$GL$59,31,FALSE)))</f>
        <v/>
      </c>
      <c r="G32" s="1326" t="str">
        <f>IF($A$3&lt;&gt;"ชั้น"&amp;'01.ข้อมูลเบื้องต้น'!$H$2,"",IF(VLOOKUP($A32,'03.คีย์เทอม2'!$A$10:$GL$59,61,FALSE)="","",VLOOKUP($A32,'03.คีย์เทอม2'!$A$10:$GL$59,61,FALSE)))</f>
        <v/>
      </c>
      <c r="H32" s="1327" t="str">
        <f>IF($A$3&lt;&gt;"ชั้น"&amp;'01.ข้อมูลเบื้องต้น'!$H$2,"",IF(VLOOKUP($A32,'03.คีย์เทอม2'!$A$10:$GL$59,66,FALSE)="","",VLOOKUP($A32,'03.คีย์เทอม2'!$A$10:$GL$59,66,FALSE)))</f>
        <v/>
      </c>
      <c r="I32" s="1316" t="str">
        <f>IF($A$3&lt;&gt;"ชั้น"&amp;'01.ข้อมูลเบื้องต้น'!$H$2,"",IF(VLOOKUP($A32,'03.คีย์เทอม2'!$A$10:$GL$59,71,FALSE)="","",VLOOKUP($A32,'03.คีย์เทอม2'!$A$10:$GL$59,71,FALSE)))</f>
        <v/>
      </c>
      <c r="J32" s="1316" t="str">
        <f>IF($A$3&lt;&gt;"ชั้น"&amp;'01.ข้อมูลเบื้องต้น'!$H$2,"",IF(VLOOKUP($A32,'03.คีย์เทอม2'!$A$10:$GL$59,76,FALSE)="","",VLOOKUP($A32,'03.คีย์เทอม2'!$A$10:$GL$59,76,FALSE)))</f>
        <v/>
      </c>
      <c r="K32" s="1316" t="str">
        <f>IF($A$3&lt;&gt;"ชั้น"&amp;'01.ข้อมูลเบื้องต้น'!$H$2,"",IF(VLOOKUP($A32,'03.คีย์เทอม2'!$A$10:$GL$59,81,FALSE)="","",VLOOKUP($A32,'03.คีย์เทอม2'!$A$10:$GL$59,81,FALSE)))</f>
        <v/>
      </c>
      <c r="L32" s="1328" t="str">
        <f>IF($A$3&lt;&gt;"ชั้น"&amp;'01.ข้อมูลเบื้องต้น'!$H$2,"",IF(VLOOKUP($A32,'03.คีย์เทอม2'!$A$10:$GT$59,202,FALSE)="","",VLOOKUP($A32,'03.คีย์เทอม2'!$A$10:$GT$59,202,FALSE)))</f>
        <v/>
      </c>
      <c r="M32" s="1326" t="str">
        <f>IF($A$3&lt;&gt;"ชั้น"&amp;'01.ข้อมูลเบื้องต้น'!$H$2,"",IF(VLOOKUP($A32,'03.คีย์เทอม2'!$A$10:$GL$59,111,FALSE)="","",VLOOKUP($A32,'03.คีย์เทอม2'!$A$10:$GL$59,111,FALSE)))</f>
        <v/>
      </c>
      <c r="N32" s="1327" t="str">
        <f>IF($A$3&lt;&gt;"ชั้น"&amp;'01.ข้อมูลเบื้องต้น'!$H$2,"",IF(VLOOKUP($A32,'03.คีย์เทอม2'!$A$10:$GL$59,116,FALSE)="","",VLOOKUP($A32,'03.คีย์เทอม2'!$A$10:$GL$59,116,FALSE)))</f>
        <v/>
      </c>
      <c r="O32" s="1327" t="str">
        <f>IF($A$3&lt;&gt;"ชั้น"&amp;'01.ข้อมูลเบื้องต้น'!$H$2,"",IF(VLOOKUP($A32,'03.คีย์เทอม2'!$A$10:$GL$59,121,FALSE)="","",VLOOKUP($A32,'03.คีย์เทอม2'!$A$10:$GL$59,121,FALSE)))</f>
        <v/>
      </c>
      <c r="P32" s="1327" t="str">
        <f>IF($A$3&lt;&gt;"ชั้น"&amp;'01.ข้อมูลเบื้องต้น'!$H$2,"",IF(VLOOKUP($A32,'03.คีย์เทอม2'!$A$10:$GL$59,126,FALSE)="","",VLOOKUP($A32,'03.คีย์เทอม2'!$A$10:$GL$59,126,FALSE)))</f>
        <v/>
      </c>
      <c r="Q32" s="1327" t="str">
        <f>IF($A$3&lt;&gt;"ชั้น"&amp;'01.ข้อมูลเบื้องต้น'!$H$2,"",IF(VLOOKUP($A32,'03.คีย์เทอม2'!$A$10:$GL$59,131,FALSE)="","",VLOOKUP($A32,'03.คีย์เทอม2'!$A$10:$GL$59,131,FALSE)))</f>
        <v/>
      </c>
      <c r="R32" s="1327" t="str">
        <f>IF($A$3&lt;&gt;"ชั้น"&amp;'01.ข้อมูลเบื้องต้น'!$H$2,"",IF(VLOOKUP($A32,'03.คีย์เทอม2'!$A$10:$GL$59,136,FALSE)="","",VLOOKUP($A32,'03.คีย์เทอม2'!$A$10:$GL$59,136,FALSE)))</f>
        <v/>
      </c>
      <c r="S32" s="1327" t="str">
        <f>IF($A$3&lt;&gt;"ชั้น"&amp;'01.ข้อมูลเบื้องต้น'!$H$2,"",IF(VLOOKUP($A32,'03.คีย์เทอม2'!$A$10:$GL$59,141,FALSE)="","",VLOOKUP($A32,'03.คีย์เทอม2'!$A$10:$GL$59,141,FALSE)))</f>
        <v/>
      </c>
      <c r="T32" s="1327" t="str">
        <f>IF($A$3&lt;&gt;"ชั้น"&amp;'01.ข้อมูลเบื้องต้น'!$H$2,"",IF(VLOOKUP($A32,'03.คีย์เทอม2'!$A$10:$GL$59,146,FALSE)="","",VLOOKUP($A32,'03.คีย์เทอม2'!$A$10:$GL$59,146,FALSE)))</f>
        <v/>
      </c>
      <c r="U32" s="1327" t="str">
        <f>IF($A$3&lt;&gt;"ชั้น"&amp;'01.ข้อมูลเบื้องต้น'!$H$2,"",IF(VLOOKUP($A32,'03.คีย์เทอม2'!$A$10:$GL$59,151,FALSE)="","",VLOOKUP($A32,'03.คีย์เทอม2'!$A$10:$GL$59,151,FALSE)))</f>
        <v/>
      </c>
      <c r="V32" s="1327" t="str">
        <f>IF($A$3&lt;&gt;"ชั้น"&amp;'01.ข้อมูลเบื้องต้น'!$H$2,"",IF(VLOOKUP($A32,'03.คีย์เทอม2'!$A$10:$GL$59,156,FALSE)="","",VLOOKUP($A32,'03.คีย์เทอม2'!$A$10:$GL$59,156,FALSE)))</f>
        <v/>
      </c>
      <c r="W32" s="1327" t="str">
        <f>IF($A$3&lt;&gt;"ชั้น"&amp;'01.ข้อมูลเบื้องต้น'!$H$2,"",IF(VLOOKUP($A32,'03.คีย์เทอม2'!$A$10:$GL$59,161,FALSE)="","",VLOOKUP($A32,'03.คีย์เทอม2'!$A$10:$GL$59,161,FALSE)))</f>
        <v/>
      </c>
      <c r="X32" s="1327" t="str">
        <f>IF($A$3&lt;&gt;"ชั้น"&amp;'01.ข้อมูลเบื้องต้น'!$H$2,"",IF(VLOOKUP($A32,'03.คีย์เทอม2'!$A$10:$GL$59,166,FALSE)="","",VLOOKUP($A32,'03.คีย์เทอม2'!$A$10:$GL$59,166,FALSE)))</f>
        <v/>
      </c>
      <c r="Y32" s="1327" t="str">
        <f>IF($A$3&lt;&gt;"ชั้น"&amp;'01.ข้อมูลเบื้องต้น'!$H$2,"",IF(VLOOKUP($A32,'03.คีย์เทอม2'!$A$10:$GL$59,171,FALSE)="","",VLOOKUP($A32,'03.คีย์เทอม2'!$A$10:$GL$59,171,FALSE)))</f>
        <v/>
      </c>
      <c r="Z32" s="1327" t="str">
        <f>IF($A$3&lt;&gt;"ชั้น"&amp;'01.ข้อมูลเบื้องต้น'!$H$2,"",IF(VLOOKUP($A32,'03.คีย์เทอม2'!$A$10:$GL$59,176,FALSE)="","",VLOOKUP($A32,'03.คีย์เทอม2'!$A$10:$GL$59,176,FALSE)))</f>
        <v/>
      </c>
      <c r="AA32" s="1329" t="str">
        <f>IF($A$3&lt;&gt;"ชั้น"&amp;'01.ข้อมูลเบื้องต้น'!$H$2,"",IF(VLOOKUP($A32,'03.คีย์เทอม2'!$A$10:$GL$59,181,FALSE)="","",VLOOKUP($A32,'03.คีย์เทอม2'!$A$10:$GL$59,181,FALSE)))</f>
        <v/>
      </c>
    </row>
    <row r="33" spans="1:27" s="509" customFormat="1" ht="17.25" customHeight="1">
      <c r="A33" s="1323">
        <v>24</v>
      </c>
      <c r="B33" s="1324" t="str">
        <f>IF('2.ชื่อนักเรียน'!C34="","",'2.ชื่อนักเรียน'!C34)</f>
        <v/>
      </c>
      <c r="C33" s="1325" t="str">
        <f>IF('2.ชื่อนักเรียน'!D34="","",'2.ชื่อนักเรียน'!D34)</f>
        <v/>
      </c>
      <c r="D33" s="1314" t="str">
        <f>IF($A$3&lt;&gt;"ชั้น"&amp;'01.ข้อมูลเบื้องต้น'!$H$2,"",IF(VLOOKUP($A33,'03.คีย์เทอม2'!$A$10:$GT$59,190,FALSE)="","",VLOOKUP($A33,'03.คีย์เทอม2'!$A$10:$GT$59,190,FALSE)))</f>
        <v/>
      </c>
      <c r="E33" s="1327" t="str">
        <f>IF($A$3&lt;&gt;"ชั้น"&amp;'01.ข้อมูลเบื้องต้น'!$H$2,"",IF(VLOOKUP($A33,'03.คีย์เทอม2'!$A$10:$GL$59,194,FALSE)="","",VLOOKUP($A33,'03.คีย์เทอม2'!$A$10:$GL$59,194,FALSE)))</f>
        <v/>
      </c>
      <c r="F33" s="1329" t="str">
        <f>IF($A$3&lt;&gt;"ชั้น"&amp;'01.ข้อมูลเบื้องต้น'!$H$2,"",IF(VLOOKUP($A33,'03.คีย์เทอม2'!$A$10:$GL$59,31,FALSE)="","",VLOOKUP($A33,'03.คีย์เทอม2'!$A$10:$GL$59,31,FALSE)))</f>
        <v/>
      </c>
      <c r="G33" s="1326" t="str">
        <f>IF($A$3&lt;&gt;"ชั้น"&amp;'01.ข้อมูลเบื้องต้น'!$H$2,"",IF(VLOOKUP($A33,'03.คีย์เทอม2'!$A$10:$GL$59,61,FALSE)="","",VLOOKUP($A33,'03.คีย์เทอม2'!$A$10:$GL$59,61,FALSE)))</f>
        <v/>
      </c>
      <c r="H33" s="1327" t="str">
        <f>IF($A$3&lt;&gt;"ชั้น"&amp;'01.ข้อมูลเบื้องต้น'!$H$2,"",IF(VLOOKUP($A33,'03.คีย์เทอม2'!$A$10:$GL$59,66,FALSE)="","",VLOOKUP($A33,'03.คีย์เทอม2'!$A$10:$GL$59,66,FALSE)))</f>
        <v/>
      </c>
      <c r="I33" s="1316" t="str">
        <f>IF($A$3&lt;&gt;"ชั้น"&amp;'01.ข้อมูลเบื้องต้น'!$H$2,"",IF(VLOOKUP($A33,'03.คีย์เทอม2'!$A$10:$GL$59,71,FALSE)="","",VLOOKUP($A33,'03.คีย์เทอม2'!$A$10:$GL$59,71,FALSE)))</f>
        <v/>
      </c>
      <c r="J33" s="1316" t="str">
        <f>IF($A$3&lt;&gt;"ชั้น"&amp;'01.ข้อมูลเบื้องต้น'!$H$2,"",IF(VLOOKUP($A33,'03.คีย์เทอม2'!$A$10:$GL$59,76,FALSE)="","",VLOOKUP($A33,'03.คีย์เทอม2'!$A$10:$GL$59,76,FALSE)))</f>
        <v/>
      </c>
      <c r="K33" s="1316" t="str">
        <f>IF($A$3&lt;&gt;"ชั้น"&amp;'01.ข้อมูลเบื้องต้น'!$H$2,"",IF(VLOOKUP($A33,'03.คีย์เทอม2'!$A$10:$GL$59,81,FALSE)="","",VLOOKUP($A33,'03.คีย์เทอม2'!$A$10:$GL$59,81,FALSE)))</f>
        <v/>
      </c>
      <c r="L33" s="1328" t="str">
        <f>IF($A$3&lt;&gt;"ชั้น"&amp;'01.ข้อมูลเบื้องต้น'!$H$2,"",IF(VLOOKUP($A33,'03.คีย์เทอม2'!$A$10:$GT$59,202,FALSE)="","",VLOOKUP($A33,'03.คีย์เทอม2'!$A$10:$GT$59,202,FALSE)))</f>
        <v/>
      </c>
      <c r="M33" s="1326" t="str">
        <f>IF($A$3&lt;&gt;"ชั้น"&amp;'01.ข้อมูลเบื้องต้น'!$H$2,"",IF(VLOOKUP($A33,'03.คีย์เทอม2'!$A$10:$GL$59,111,FALSE)="","",VLOOKUP($A33,'03.คีย์เทอม2'!$A$10:$GL$59,111,FALSE)))</f>
        <v/>
      </c>
      <c r="N33" s="1327" t="str">
        <f>IF($A$3&lt;&gt;"ชั้น"&amp;'01.ข้อมูลเบื้องต้น'!$H$2,"",IF(VLOOKUP($A33,'03.คีย์เทอม2'!$A$10:$GL$59,116,FALSE)="","",VLOOKUP($A33,'03.คีย์เทอม2'!$A$10:$GL$59,116,FALSE)))</f>
        <v/>
      </c>
      <c r="O33" s="1327" t="str">
        <f>IF($A$3&lt;&gt;"ชั้น"&amp;'01.ข้อมูลเบื้องต้น'!$H$2,"",IF(VLOOKUP($A33,'03.คีย์เทอม2'!$A$10:$GL$59,121,FALSE)="","",VLOOKUP($A33,'03.คีย์เทอม2'!$A$10:$GL$59,121,FALSE)))</f>
        <v/>
      </c>
      <c r="P33" s="1327" t="str">
        <f>IF($A$3&lt;&gt;"ชั้น"&amp;'01.ข้อมูลเบื้องต้น'!$H$2,"",IF(VLOOKUP($A33,'03.คีย์เทอม2'!$A$10:$GL$59,126,FALSE)="","",VLOOKUP($A33,'03.คีย์เทอม2'!$A$10:$GL$59,126,FALSE)))</f>
        <v/>
      </c>
      <c r="Q33" s="1327" t="str">
        <f>IF($A$3&lt;&gt;"ชั้น"&amp;'01.ข้อมูลเบื้องต้น'!$H$2,"",IF(VLOOKUP($A33,'03.คีย์เทอม2'!$A$10:$GL$59,131,FALSE)="","",VLOOKUP($A33,'03.คีย์เทอม2'!$A$10:$GL$59,131,FALSE)))</f>
        <v/>
      </c>
      <c r="R33" s="1327" t="str">
        <f>IF($A$3&lt;&gt;"ชั้น"&amp;'01.ข้อมูลเบื้องต้น'!$H$2,"",IF(VLOOKUP($A33,'03.คีย์เทอม2'!$A$10:$GL$59,136,FALSE)="","",VLOOKUP($A33,'03.คีย์เทอม2'!$A$10:$GL$59,136,FALSE)))</f>
        <v/>
      </c>
      <c r="S33" s="1327" t="str">
        <f>IF($A$3&lt;&gt;"ชั้น"&amp;'01.ข้อมูลเบื้องต้น'!$H$2,"",IF(VLOOKUP($A33,'03.คีย์เทอม2'!$A$10:$GL$59,141,FALSE)="","",VLOOKUP($A33,'03.คีย์เทอม2'!$A$10:$GL$59,141,FALSE)))</f>
        <v/>
      </c>
      <c r="T33" s="1327" t="str">
        <f>IF($A$3&lt;&gt;"ชั้น"&amp;'01.ข้อมูลเบื้องต้น'!$H$2,"",IF(VLOOKUP($A33,'03.คีย์เทอม2'!$A$10:$GL$59,146,FALSE)="","",VLOOKUP($A33,'03.คีย์เทอม2'!$A$10:$GL$59,146,FALSE)))</f>
        <v/>
      </c>
      <c r="U33" s="1327" t="str">
        <f>IF($A$3&lt;&gt;"ชั้น"&amp;'01.ข้อมูลเบื้องต้น'!$H$2,"",IF(VLOOKUP($A33,'03.คีย์เทอม2'!$A$10:$GL$59,151,FALSE)="","",VLOOKUP($A33,'03.คีย์เทอม2'!$A$10:$GL$59,151,FALSE)))</f>
        <v/>
      </c>
      <c r="V33" s="1327" t="str">
        <f>IF($A$3&lt;&gt;"ชั้น"&amp;'01.ข้อมูลเบื้องต้น'!$H$2,"",IF(VLOOKUP($A33,'03.คีย์เทอม2'!$A$10:$GL$59,156,FALSE)="","",VLOOKUP($A33,'03.คีย์เทอม2'!$A$10:$GL$59,156,FALSE)))</f>
        <v/>
      </c>
      <c r="W33" s="1327" t="str">
        <f>IF($A$3&lt;&gt;"ชั้น"&amp;'01.ข้อมูลเบื้องต้น'!$H$2,"",IF(VLOOKUP($A33,'03.คีย์เทอม2'!$A$10:$GL$59,161,FALSE)="","",VLOOKUP($A33,'03.คีย์เทอม2'!$A$10:$GL$59,161,FALSE)))</f>
        <v/>
      </c>
      <c r="X33" s="1327" t="str">
        <f>IF($A$3&lt;&gt;"ชั้น"&amp;'01.ข้อมูลเบื้องต้น'!$H$2,"",IF(VLOOKUP($A33,'03.คีย์เทอม2'!$A$10:$GL$59,166,FALSE)="","",VLOOKUP($A33,'03.คีย์เทอม2'!$A$10:$GL$59,166,FALSE)))</f>
        <v/>
      </c>
      <c r="Y33" s="1327" t="str">
        <f>IF($A$3&lt;&gt;"ชั้น"&amp;'01.ข้อมูลเบื้องต้น'!$H$2,"",IF(VLOOKUP($A33,'03.คีย์เทอม2'!$A$10:$GL$59,171,FALSE)="","",VLOOKUP($A33,'03.คีย์เทอม2'!$A$10:$GL$59,171,FALSE)))</f>
        <v/>
      </c>
      <c r="Z33" s="1327" t="str">
        <f>IF($A$3&lt;&gt;"ชั้น"&amp;'01.ข้อมูลเบื้องต้น'!$H$2,"",IF(VLOOKUP($A33,'03.คีย์เทอม2'!$A$10:$GL$59,176,FALSE)="","",VLOOKUP($A33,'03.คีย์เทอม2'!$A$10:$GL$59,176,FALSE)))</f>
        <v/>
      </c>
      <c r="AA33" s="1329" t="str">
        <f>IF($A$3&lt;&gt;"ชั้น"&amp;'01.ข้อมูลเบื้องต้น'!$H$2,"",IF(VLOOKUP($A33,'03.คีย์เทอม2'!$A$10:$GL$59,181,FALSE)="","",VLOOKUP($A33,'03.คีย์เทอม2'!$A$10:$GL$59,181,FALSE)))</f>
        <v/>
      </c>
    </row>
    <row r="34" spans="1:27" s="509" customFormat="1" ht="17.25" customHeight="1">
      <c r="A34" s="1323">
        <v>25</v>
      </c>
      <c r="B34" s="1324" t="str">
        <f>IF('2.ชื่อนักเรียน'!C35="","",'2.ชื่อนักเรียน'!C35)</f>
        <v/>
      </c>
      <c r="C34" s="1325" t="str">
        <f>IF('2.ชื่อนักเรียน'!D35="","",'2.ชื่อนักเรียน'!D35)</f>
        <v/>
      </c>
      <c r="D34" s="1314" t="str">
        <f>IF($A$3&lt;&gt;"ชั้น"&amp;'01.ข้อมูลเบื้องต้น'!$H$2,"",IF(VLOOKUP($A34,'03.คีย์เทอม2'!$A$10:$GT$59,190,FALSE)="","",VLOOKUP($A34,'03.คีย์เทอม2'!$A$10:$GT$59,190,FALSE)))</f>
        <v/>
      </c>
      <c r="E34" s="1327" t="str">
        <f>IF($A$3&lt;&gt;"ชั้น"&amp;'01.ข้อมูลเบื้องต้น'!$H$2,"",IF(VLOOKUP($A34,'03.คีย์เทอม2'!$A$10:$GL$59,194,FALSE)="","",VLOOKUP($A34,'03.คีย์เทอม2'!$A$10:$GL$59,194,FALSE)))</f>
        <v/>
      </c>
      <c r="F34" s="1329" t="str">
        <f>IF($A$3&lt;&gt;"ชั้น"&amp;'01.ข้อมูลเบื้องต้น'!$H$2,"",IF(VLOOKUP($A34,'03.คีย์เทอม2'!$A$10:$GL$59,31,FALSE)="","",VLOOKUP($A34,'03.คีย์เทอม2'!$A$10:$GL$59,31,FALSE)))</f>
        <v/>
      </c>
      <c r="G34" s="1326" t="str">
        <f>IF($A$3&lt;&gt;"ชั้น"&amp;'01.ข้อมูลเบื้องต้น'!$H$2,"",IF(VLOOKUP($A34,'03.คีย์เทอม2'!$A$10:$GL$59,61,FALSE)="","",VLOOKUP($A34,'03.คีย์เทอม2'!$A$10:$GL$59,61,FALSE)))</f>
        <v/>
      </c>
      <c r="H34" s="1327" t="str">
        <f>IF($A$3&lt;&gt;"ชั้น"&amp;'01.ข้อมูลเบื้องต้น'!$H$2,"",IF(VLOOKUP($A34,'03.คีย์เทอม2'!$A$10:$GL$59,66,FALSE)="","",VLOOKUP($A34,'03.คีย์เทอม2'!$A$10:$GL$59,66,FALSE)))</f>
        <v/>
      </c>
      <c r="I34" s="1316" t="str">
        <f>IF($A$3&lt;&gt;"ชั้น"&amp;'01.ข้อมูลเบื้องต้น'!$H$2,"",IF(VLOOKUP($A34,'03.คีย์เทอม2'!$A$10:$GL$59,71,FALSE)="","",VLOOKUP($A34,'03.คีย์เทอม2'!$A$10:$GL$59,71,FALSE)))</f>
        <v/>
      </c>
      <c r="J34" s="1316" t="str">
        <f>IF($A$3&lt;&gt;"ชั้น"&amp;'01.ข้อมูลเบื้องต้น'!$H$2,"",IF(VLOOKUP($A34,'03.คีย์เทอม2'!$A$10:$GL$59,76,FALSE)="","",VLOOKUP($A34,'03.คีย์เทอม2'!$A$10:$GL$59,76,FALSE)))</f>
        <v/>
      </c>
      <c r="K34" s="1316" t="str">
        <f>IF($A$3&lt;&gt;"ชั้น"&amp;'01.ข้อมูลเบื้องต้น'!$H$2,"",IF(VLOOKUP($A34,'03.คีย์เทอม2'!$A$10:$GL$59,81,FALSE)="","",VLOOKUP($A34,'03.คีย์เทอม2'!$A$10:$GL$59,81,FALSE)))</f>
        <v/>
      </c>
      <c r="L34" s="1328" t="str">
        <f>IF($A$3&lt;&gt;"ชั้น"&amp;'01.ข้อมูลเบื้องต้น'!$H$2,"",IF(VLOOKUP($A34,'03.คีย์เทอม2'!$A$10:$GT$59,202,FALSE)="","",VLOOKUP($A34,'03.คีย์เทอม2'!$A$10:$GT$59,202,FALSE)))</f>
        <v/>
      </c>
      <c r="M34" s="1326" t="str">
        <f>IF($A$3&lt;&gt;"ชั้น"&amp;'01.ข้อมูลเบื้องต้น'!$H$2,"",IF(VLOOKUP($A34,'03.คีย์เทอม2'!$A$10:$GL$59,111,FALSE)="","",VLOOKUP($A34,'03.คีย์เทอม2'!$A$10:$GL$59,111,FALSE)))</f>
        <v/>
      </c>
      <c r="N34" s="1327" t="str">
        <f>IF($A$3&lt;&gt;"ชั้น"&amp;'01.ข้อมูลเบื้องต้น'!$H$2,"",IF(VLOOKUP($A34,'03.คีย์เทอม2'!$A$10:$GL$59,116,FALSE)="","",VLOOKUP($A34,'03.คีย์เทอม2'!$A$10:$GL$59,116,FALSE)))</f>
        <v/>
      </c>
      <c r="O34" s="1327" t="str">
        <f>IF($A$3&lt;&gt;"ชั้น"&amp;'01.ข้อมูลเบื้องต้น'!$H$2,"",IF(VLOOKUP($A34,'03.คีย์เทอม2'!$A$10:$GL$59,121,FALSE)="","",VLOOKUP($A34,'03.คีย์เทอม2'!$A$10:$GL$59,121,FALSE)))</f>
        <v/>
      </c>
      <c r="P34" s="1327" t="str">
        <f>IF($A$3&lt;&gt;"ชั้น"&amp;'01.ข้อมูลเบื้องต้น'!$H$2,"",IF(VLOOKUP($A34,'03.คีย์เทอม2'!$A$10:$GL$59,126,FALSE)="","",VLOOKUP($A34,'03.คีย์เทอม2'!$A$10:$GL$59,126,FALSE)))</f>
        <v/>
      </c>
      <c r="Q34" s="1327" t="str">
        <f>IF($A$3&lt;&gt;"ชั้น"&amp;'01.ข้อมูลเบื้องต้น'!$H$2,"",IF(VLOOKUP($A34,'03.คีย์เทอม2'!$A$10:$GL$59,131,FALSE)="","",VLOOKUP($A34,'03.คีย์เทอม2'!$A$10:$GL$59,131,FALSE)))</f>
        <v/>
      </c>
      <c r="R34" s="1327" t="str">
        <f>IF($A$3&lt;&gt;"ชั้น"&amp;'01.ข้อมูลเบื้องต้น'!$H$2,"",IF(VLOOKUP($A34,'03.คีย์เทอม2'!$A$10:$GL$59,136,FALSE)="","",VLOOKUP($A34,'03.คีย์เทอม2'!$A$10:$GL$59,136,FALSE)))</f>
        <v/>
      </c>
      <c r="S34" s="1327" t="str">
        <f>IF($A$3&lt;&gt;"ชั้น"&amp;'01.ข้อมูลเบื้องต้น'!$H$2,"",IF(VLOOKUP($A34,'03.คีย์เทอม2'!$A$10:$GL$59,141,FALSE)="","",VLOOKUP($A34,'03.คีย์เทอม2'!$A$10:$GL$59,141,FALSE)))</f>
        <v/>
      </c>
      <c r="T34" s="1327" t="str">
        <f>IF($A$3&lt;&gt;"ชั้น"&amp;'01.ข้อมูลเบื้องต้น'!$H$2,"",IF(VLOOKUP($A34,'03.คีย์เทอม2'!$A$10:$GL$59,146,FALSE)="","",VLOOKUP($A34,'03.คีย์เทอม2'!$A$10:$GL$59,146,FALSE)))</f>
        <v/>
      </c>
      <c r="U34" s="1327" t="str">
        <f>IF($A$3&lt;&gt;"ชั้น"&amp;'01.ข้อมูลเบื้องต้น'!$H$2,"",IF(VLOOKUP($A34,'03.คีย์เทอม2'!$A$10:$GL$59,151,FALSE)="","",VLOOKUP($A34,'03.คีย์เทอม2'!$A$10:$GL$59,151,FALSE)))</f>
        <v/>
      </c>
      <c r="V34" s="1327" t="str">
        <f>IF($A$3&lt;&gt;"ชั้น"&amp;'01.ข้อมูลเบื้องต้น'!$H$2,"",IF(VLOOKUP($A34,'03.คีย์เทอม2'!$A$10:$GL$59,156,FALSE)="","",VLOOKUP($A34,'03.คีย์เทอม2'!$A$10:$GL$59,156,FALSE)))</f>
        <v/>
      </c>
      <c r="W34" s="1327" t="str">
        <f>IF($A$3&lt;&gt;"ชั้น"&amp;'01.ข้อมูลเบื้องต้น'!$H$2,"",IF(VLOOKUP($A34,'03.คีย์เทอม2'!$A$10:$GL$59,161,FALSE)="","",VLOOKUP($A34,'03.คีย์เทอม2'!$A$10:$GL$59,161,FALSE)))</f>
        <v/>
      </c>
      <c r="X34" s="1327" t="str">
        <f>IF($A$3&lt;&gt;"ชั้น"&amp;'01.ข้อมูลเบื้องต้น'!$H$2,"",IF(VLOOKUP($A34,'03.คีย์เทอม2'!$A$10:$GL$59,166,FALSE)="","",VLOOKUP($A34,'03.คีย์เทอม2'!$A$10:$GL$59,166,FALSE)))</f>
        <v/>
      </c>
      <c r="Y34" s="1327" t="str">
        <f>IF($A$3&lt;&gt;"ชั้น"&amp;'01.ข้อมูลเบื้องต้น'!$H$2,"",IF(VLOOKUP($A34,'03.คีย์เทอม2'!$A$10:$GL$59,171,FALSE)="","",VLOOKUP($A34,'03.คีย์เทอม2'!$A$10:$GL$59,171,FALSE)))</f>
        <v/>
      </c>
      <c r="Z34" s="1327" t="str">
        <f>IF($A$3&lt;&gt;"ชั้น"&amp;'01.ข้อมูลเบื้องต้น'!$H$2,"",IF(VLOOKUP($A34,'03.คีย์เทอม2'!$A$10:$GL$59,176,FALSE)="","",VLOOKUP($A34,'03.คีย์เทอม2'!$A$10:$GL$59,176,FALSE)))</f>
        <v/>
      </c>
      <c r="AA34" s="1329" t="str">
        <f>IF($A$3&lt;&gt;"ชั้น"&amp;'01.ข้อมูลเบื้องต้น'!$H$2,"",IF(VLOOKUP($A34,'03.คีย์เทอม2'!$A$10:$GL$59,181,FALSE)="","",VLOOKUP($A34,'03.คีย์เทอม2'!$A$10:$GL$59,181,FALSE)))</f>
        <v/>
      </c>
    </row>
    <row r="35" spans="1:27" s="509" customFormat="1" ht="17.25" customHeight="1">
      <c r="A35" s="1323">
        <v>26</v>
      </c>
      <c r="B35" s="1324" t="str">
        <f>IF('2.ชื่อนักเรียน'!C36="","",'2.ชื่อนักเรียน'!C36)</f>
        <v/>
      </c>
      <c r="C35" s="1325" t="str">
        <f>IF('2.ชื่อนักเรียน'!D36="","",'2.ชื่อนักเรียน'!D36)</f>
        <v/>
      </c>
      <c r="D35" s="1314" t="str">
        <f>IF($A$3&lt;&gt;"ชั้น"&amp;'01.ข้อมูลเบื้องต้น'!$H$2,"",IF(VLOOKUP($A35,'03.คีย์เทอม2'!$A$10:$GT$59,190,FALSE)="","",VLOOKUP($A35,'03.คีย์เทอม2'!$A$10:$GT$59,190,FALSE)))</f>
        <v/>
      </c>
      <c r="E35" s="1327" t="str">
        <f>IF($A$3&lt;&gt;"ชั้น"&amp;'01.ข้อมูลเบื้องต้น'!$H$2,"",IF(VLOOKUP($A35,'03.คีย์เทอม2'!$A$10:$GL$59,194,FALSE)="","",VLOOKUP($A35,'03.คีย์เทอม2'!$A$10:$GL$59,194,FALSE)))</f>
        <v/>
      </c>
      <c r="F35" s="1329" t="str">
        <f>IF($A$3&lt;&gt;"ชั้น"&amp;'01.ข้อมูลเบื้องต้น'!$H$2,"",IF(VLOOKUP($A35,'03.คีย์เทอม2'!$A$10:$GL$59,31,FALSE)="","",VLOOKUP($A35,'03.คีย์เทอม2'!$A$10:$GL$59,31,FALSE)))</f>
        <v/>
      </c>
      <c r="G35" s="1326" t="str">
        <f>IF($A$3&lt;&gt;"ชั้น"&amp;'01.ข้อมูลเบื้องต้น'!$H$2,"",IF(VLOOKUP($A35,'03.คีย์เทอม2'!$A$10:$GL$59,61,FALSE)="","",VLOOKUP($A35,'03.คีย์เทอม2'!$A$10:$GL$59,61,FALSE)))</f>
        <v/>
      </c>
      <c r="H35" s="1327" t="str">
        <f>IF($A$3&lt;&gt;"ชั้น"&amp;'01.ข้อมูลเบื้องต้น'!$H$2,"",IF(VLOOKUP($A35,'03.คีย์เทอม2'!$A$10:$GL$59,66,FALSE)="","",VLOOKUP($A35,'03.คีย์เทอม2'!$A$10:$GL$59,66,FALSE)))</f>
        <v/>
      </c>
      <c r="I35" s="1316" t="str">
        <f>IF($A$3&lt;&gt;"ชั้น"&amp;'01.ข้อมูลเบื้องต้น'!$H$2,"",IF(VLOOKUP($A35,'03.คีย์เทอม2'!$A$10:$GL$59,71,FALSE)="","",VLOOKUP($A35,'03.คีย์เทอม2'!$A$10:$GL$59,71,FALSE)))</f>
        <v/>
      </c>
      <c r="J35" s="1316" t="str">
        <f>IF($A$3&lt;&gt;"ชั้น"&amp;'01.ข้อมูลเบื้องต้น'!$H$2,"",IF(VLOOKUP($A35,'03.คีย์เทอม2'!$A$10:$GL$59,76,FALSE)="","",VLOOKUP($A35,'03.คีย์เทอม2'!$A$10:$GL$59,76,FALSE)))</f>
        <v/>
      </c>
      <c r="K35" s="1316" t="str">
        <f>IF($A$3&lt;&gt;"ชั้น"&amp;'01.ข้อมูลเบื้องต้น'!$H$2,"",IF(VLOOKUP($A35,'03.คีย์เทอม2'!$A$10:$GL$59,81,FALSE)="","",VLOOKUP($A35,'03.คีย์เทอม2'!$A$10:$GL$59,81,FALSE)))</f>
        <v/>
      </c>
      <c r="L35" s="1328" t="str">
        <f>IF($A$3&lt;&gt;"ชั้น"&amp;'01.ข้อมูลเบื้องต้น'!$H$2,"",IF(VLOOKUP($A35,'03.คีย์เทอม2'!$A$10:$GT$59,202,FALSE)="","",VLOOKUP($A35,'03.คีย์เทอม2'!$A$10:$GT$59,202,FALSE)))</f>
        <v/>
      </c>
      <c r="M35" s="1326" t="str">
        <f>IF($A$3&lt;&gt;"ชั้น"&amp;'01.ข้อมูลเบื้องต้น'!$H$2,"",IF(VLOOKUP($A35,'03.คีย์เทอม2'!$A$10:$GL$59,111,FALSE)="","",VLOOKUP($A35,'03.คีย์เทอม2'!$A$10:$GL$59,111,FALSE)))</f>
        <v/>
      </c>
      <c r="N35" s="1327" t="str">
        <f>IF($A$3&lt;&gt;"ชั้น"&amp;'01.ข้อมูลเบื้องต้น'!$H$2,"",IF(VLOOKUP($A35,'03.คีย์เทอม2'!$A$10:$GL$59,116,FALSE)="","",VLOOKUP($A35,'03.คีย์เทอม2'!$A$10:$GL$59,116,FALSE)))</f>
        <v/>
      </c>
      <c r="O35" s="1327" t="str">
        <f>IF($A$3&lt;&gt;"ชั้น"&amp;'01.ข้อมูลเบื้องต้น'!$H$2,"",IF(VLOOKUP($A35,'03.คีย์เทอม2'!$A$10:$GL$59,121,FALSE)="","",VLOOKUP($A35,'03.คีย์เทอม2'!$A$10:$GL$59,121,FALSE)))</f>
        <v/>
      </c>
      <c r="P35" s="1327" t="str">
        <f>IF($A$3&lt;&gt;"ชั้น"&amp;'01.ข้อมูลเบื้องต้น'!$H$2,"",IF(VLOOKUP($A35,'03.คีย์เทอม2'!$A$10:$GL$59,126,FALSE)="","",VLOOKUP($A35,'03.คีย์เทอม2'!$A$10:$GL$59,126,FALSE)))</f>
        <v/>
      </c>
      <c r="Q35" s="1327" t="str">
        <f>IF($A$3&lt;&gt;"ชั้น"&amp;'01.ข้อมูลเบื้องต้น'!$H$2,"",IF(VLOOKUP($A35,'03.คีย์เทอม2'!$A$10:$GL$59,131,FALSE)="","",VLOOKUP($A35,'03.คีย์เทอม2'!$A$10:$GL$59,131,FALSE)))</f>
        <v/>
      </c>
      <c r="R35" s="1327" t="str">
        <f>IF($A$3&lt;&gt;"ชั้น"&amp;'01.ข้อมูลเบื้องต้น'!$H$2,"",IF(VLOOKUP($A35,'03.คีย์เทอม2'!$A$10:$GL$59,136,FALSE)="","",VLOOKUP($A35,'03.คีย์เทอม2'!$A$10:$GL$59,136,FALSE)))</f>
        <v/>
      </c>
      <c r="S35" s="1327" t="str">
        <f>IF($A$3&lt;&gt;"ชั้น"&amp;'01.ข้อมูลเบื้องต้น'!$H$2,"",IF(VLOOKUP($A35,'03.คีย์เทอม2'!$A$10:$GL$59,141,FALSE)="","",VLOOKUP($A35,'03.คีย์เทอม2'!$A$10:$GL$59,141,FALSE)))</f>
        <v/>
      </c>
      <c r="T35" s="1327" t="str">
        <f>IF($A$3&lt;&gt;"ชั้น"&amp;'01.ข้อมูลเบื้องต้น'!$H$2,"",IF(VLOOKUP($A35,'03.คีย์เทอม2'!$A$10:$GL$59,146,FALSE)="","",VLOOKUP($A35,'03.คีย์เทอม2'!$A$10:$GL$59,146,FALSE)))</f>
        <v/>
      </c>
      <c r="U35" s="1327" t="str">
        <f>IF($A$3&lt;&gt;"ชั้น"&amp;'01.ข้อมูลเบื้องต้น'!$H$2,"",IF(VLOOKUP($A35,'03.คีย์เทอม2'!$A$10:$GL$59,151,FALSE)="","",VLOOKUP($A35,'03.คีย์เทอม2'!$A$10:$GL$59,151,FALSE)))</f>
        <v/>
      </c>
      <c r="V35" s="1327" t="str">
        <f>IF($A$3&lt;&gt;"ชั้น"&amp;'01.ข้อมูลเบื้องต้น'!$H$2,"",IF(VLOOKUP($A35,'03.คีย์เทอม2'!$A$10:$GL$59,156,FALSE)="","",VLOOKUP($A35,'03.คีย์เทอม2'!$A$10:$GL$59,156,FALSE)))</f>
        <v/>
      </c>
      <c r="W35" s="1327" t="str">
        <f>IF($A$3&lt;&gt;"ชั้น"&amp;'01.ข้อมูลเบื้องต้น'!$H$2,"",IF(VLOOKUP($A35,'03.คีย์เทอม2'!$A$10:$GL$59,161,FALSE)="","",VLOOKUP($A35,'03.คีย์เทอม2'!$A$10:$GL$59,161,FALSE)))</f>
        <v/>
      </c>
      <c r="X35" s="1327" t="str">
        <f>IF($A$3&lt;&gt;"ชั้น"&amp;'01.ข้อมูลเบื้องต้น'!$H$2,"",IF(VLOOKUP($A35,'03.คีย์เทอม2'!$A$10:$GL$59,166,FALSE)="","",VLOOKUP($A35,'03.คีย์เทอม2'!$A$10:$GL$59,166,FALSE)))</f>
        <v/>
      </c>
      <c r="Y35" s="1327" t="str">
        <f>IF($A$3&lt;&gt;"ชั้น"&amp;'01.ข้อมูลเบื้องต้น'!$H$2,"",IF(VLOOKUP($A35,'03.คีย์เทอม2'!$A$10:$GL$59,171,FALSE)="","",VLOOKUP($A35,'03.คีย์เทอม2'!$A$10:$GL$59,171,FALSE)))</f>
        <v/>
      </c>
      <c r="Z35" s="1327" t="str">
        <f>IF($A$3&lt;&gt;"ชั้น"&amp;'01.ข้อมูลเบื้องต้น'!$H$2,"",IF(VLOOKUP($A35,'03.คีย์เทอม2'!$A$10:$GL$59,176,FALSE)="","",VLOOKUP($A35,'03.คีย์เทอม2'!$A$10:$GL$59,176,FALSE)))</f>
        <v/>
      </c>
      <c r="AA35" s="1329" t="str">
        <f>IF($A$3&lt;&gt;"ชั้น"&amp;'01.ข้อมูลเบื้องต้น'!$H$2,"",IF(VLOOKUP($A35,'03.คีย์เทอม2'!$A$10:$GL$59,181,FALSE)="","",VLOOKUP($A35,'03.คีย์เทอม2'!$A$10:$GL$59,181,FALSE)))</f>
        <v/>
      </c>
    </row>
    <row r="36" spans="1:27" s="509" customFormat="1" ht="17.25" customHeight="1">
      <c r="A36" s="1323">
        <v>27</v>
      </c>
      <c r="B36" s="1324" t="str">
        <f>IF('2.ชื่อนักเรียน'!C37="","",'2.ชื่อนักเรียน'!C37)</f>
        <v/>
      </c>
      <c r="C36" s="1325" t="str">
        <f>IF('2.ชื่อนักเรียน'!D37="","",'2.ชื่อนักเรียน'!D37)</f>
        <v/>
      </c>
      <c r="D36" s="1314" t="str">
        <f>IF($A$3&lt;&gt;"ชั้น"&amp;'01.ข้อมูลเบื้องต้น'!$H$2,"",IF(VLOOKUP($A36,'03.คีย์เทอม2'!$A$10:$GT$59,190,FALSE)="","",VLOOKUP($A36,'03.คีย์เทอม2'!$A$10:$GT$59,190,FALSE)))</f>
        <v/>
      </c>
      <c r="E36" s="1327" t="str">
        <f>IF($A$3&lt;&gt;"ชั้น"&amp;'01.ข้อมูลเบื้องต้น'!$H$2,"",IF(VLOOKUP($A36,'03.คีย์เทอม2'!$A$10:$GL$59,194,FALSE)="","",VLOOKUP($A36,'03.คีย์เทอม2'!$A$10:$GL$59,194,FALSE)))</f>
        <v/>
      </c>
      <c r="F36" s="1329" t="str">
        <f>IF($A$3&lt;&gt;"ชั้น"&amp;'01.ข้อมูลเบื้องต้น'!$H$2,"",IF(VLOOKUP($A36,'03.คีย์เทอม2'!$A$10:$GL$59,31,FALSE)="","",VLOOKUP($A36,'03.คีย์เทอม2'!$A$10:$GL$59,31,FALSE)))</f>
        <v/>
      </c>
      <c r="G36" s="1326" t="str">
        <f>IF($A$3&lt;&gt;"ชั้น"&amp;'01.ข้อมูลเบื้องต้น'!$H$2,"",IF(VLOOKUP($A36,'03.คีย์เทอม2'!$A$10:$GL$59,61,FALSE)="","",VLOOKUP($A36,'03.คีย์เทอม2'!$A$10:$GL$59,61,FALSE)))</f>
        <v/>
      </c>
      <c r="H36" s="1327" t="str">
        <f>IF($A$3&lt;&gt;"ชั้น"&amp;'01.ข้อมูลเบื้องต้น'!$H$2,"",IF(VLOOKUP($A36,'03.คีย์เทอม2'!$A$10:$GL$59,66,FALSE)="","",VLOOKUP($A36,'03.คีย์เทอม2'!$A$10:$GL$59,66,FALSE)))</f>
        <v/>
      </c>
      <c r="I36" s="1316" t="str">
        <f>IF($A$3&lt;&gt;"ชั้น"&amp;'01.ข้อมูลเบื้องต้น'!$H$2,"",IF(VLOOKUP($A36,'03.คีย์เทอม2'!$A$10:$GL$59,71,FALSE)="","",VLOOKUP($A36,'03.คีย์เทอม2'!$A$10:$GL$59,71,FALSE)))</f>
        <v/>
      </c>
      <c r="J36" s="1316" t="str">
        <f>IF($A$3&lt;&gt;"ชั้น"&amp;'01.ข้อมูลเบื้องต้น'!$H$2,"",IF(VLOOKUP($A36,'03.คีย์เทอม2'!$A$10:$GL$59,76,FALSE)="","",VLOOKUP($A36,'03.คีย์เทอม2'!$A$10:$GL$59,76,FALSE)))</f>
        <v/>
      </c>
      <c r="K36" s="1316" t="str">
        <f>IF($A$3&lt;&gt;"ชั้น"&amp;'01.ข้อมูลเบื้องต้น'!$H$2,"",IF(VLOOKUP($A36,'03.คีย์เทอม2'!$A$10:$GL$59,81,FALSE)="","",VLOOKUP($A36,'03.คีย์เทอม2'!$A$10:$GL$59,81,FALSE)))</f>
        <v/>
      </c>
      <c r="L36" s="1328" t="str">
        <f>IF($A$3&lt;&gt;"ชั้น"&amp;'01.ข้อมูลเบื้องต้น'!$H$2,"",IF(VLOOKUP($A36,'03.คีย์เทอม2'!$A$10:$GT$59,202,FALSE)="","",VLOOKUP($A36,'03.คีย์เทอม2'!$A$10:$GT$59,202,FALSE)))</f>
        <v/>
      </c>
      <c r="M36" s="1326" t="str">
        <f>IF($A$3&lt;&gt;"ชั้น"&amp;'01.ข้อมูลเบื้องต้น'!$H$2,"",IF(VLOOKUP($A36,'03.คีย์เทอม2'!$A$10:$GL$59,111,FALSE)="","",VLOOKUP($A36,'03.คีย์เทอม2'!$A$10:$GL$59,111,FALSE)))</f>
        <v/>
      </c>
      <c r="N36" s="1327" t="str">
        <f>IF($A$3&lt;&gt;"ชั้น"&amp;'01.ข้อมูลเบื้องต้น'!$H$2,"",IF(VLOOKUP($A36,'03.คีย์เทอม2'!$A$10:$GL$59,116,FALSE)="","",VLOOKUP($A36,'03.คีย์เทอม2'!$A$10:$GL$59,116,FALSE)))</f>
        <v/>
      </c>
      <c r="O36" s="1327" t="str">
        <f>IF($A$3&lt;&gt;"ชั้น"&amp;'01.ข้อมูลเบื้องต้น'!$H$2,"",IF(VLOOKUP($A36,'03.คีย์เทอม2'!$A$10:$GL$59,121,FALSE)="","",VLOOKUP($A36,'03.คีย์เทอม2'!$A$10:$GL$59,121,FALSE)))</f>
        <v/>
      </c>
      <c r="P36" s="1327" t="str">
        <f>IF($A$3&lt;&gt;"ชั้น"&amp;'01.ข้อมูลเบื้องต้น'!$H$2,"",IF(VLOOKUP($A36,'03.คีย์เทอม2'!$A$10:$GL$59,126,FALSE)="","",VLOOKUP($A36,'03.คีย์เทอม2'!$A$10:$GL$59,126,FALSE)))</f>
        <v/>
      </c>
      <c r="Q36" s="1327" t="str">
        <f>IF($A$3&lt;&gt;"ชั้น"&amp;'01.ข้อมูลเบื้องต้น'!$H$2,"",IF(VLOOKUP($A36,'03.คีย์เทอม2'!$A$10:$GL$59,131,FALSE)="","",VLOOKUP($A36,'03.คีย์เทอม2'!$A$10:$GL$59,131,FALSE)))</f>
        <v/>
      </c>
      <c r="R36" s="1327" t="str">
        <f>IF($A$3&lt;&gt;"ชั้น"&amp;'01.ข้อมูลเบื้องต้น'!$H$2,"",IF(VLOOKUP($A36,'03.คีย์เทอม2'!$A$10:$GL$59,136,FALSE)="","",VLOOKUP($A36,'03.คีย์เทอม2'!$A$10:$GL$59,136,FALSE)))</f>
        <v/>
      </c>
      <c r="S36" s="1327" t="str">
        <f>IF($A$3&lt;&gt;"ชั้น"&amp;'01.ข้อมูลเบื้องต้น'!$H$2,"",IF(VLOOKUP($A36,'03.คีย์เทอม2'!$A$10:$GL$59,141,FALSE)="","",VLOOKUP($A36,'03.คีย์เทอม2'!$A$10:$GL$59,141,FALSE)))</f>
        <v/>
      </c>
      <c r="T36" s="1327" t="str">
        <f>IF($A$3&lt;&gt;"ชั้น"&amp;'01.ข้อมูลเบื้องต้น'!$H$2,"",IF(VLOOKUP($A36,'03.คีย์เทอม2'!$A$10:$GL$59,146,FALSE)="","",VLOOKUP($A36,'03.คีย์เทอม2'!$A$10:$GL$59,146,FALSE)))</f>
        <v/>
      </c>
      <c r="U36" s="1327" t="str">
        <f>IF($A$3&lt;&gt;"ชั้น"&amp;'01.ข้อมูลเบื้องต้น'!$H$2,"",IF(VLOOKUP($A36,'03.คีย์เทอม2'!$A$10:$GL$59,151,FALSE)="","",VLOOKUP($A36,'03.คีย์เทอม2'!$A$10:$GL$59,151,FALSE)))</f>
        <v/>
      </c>
      <c r="V36" s="1327" t="str">
        <f>IF($A$3&lt;&gt;"ชั้น"&amp;'01.ข้อมูลเบื้องต้น'!$H$2,"",IF(VLOOKUP($A36,'03.คีย์เทอม2'!$A$10:$GL$59,156,FALSE)="","",VLOOKUP($A36,'03.คีย์เทอม2'!$A$10:$GL$59,156,FALSE)))</f>
        <v/>
      </c>
      <c r="W36" s="1327" t="str">
        <f>IF($A$3&lt;&gt;"ชั้น"&amp;'01.ข้อมูลเบื้องต้น'!$H$2,"",IF(VLOOKUP($A36,'03.คีย์เทอม2'!$A$10:$GL$59,161,FALSE)="","",VLOOKUP($A36,'03.คีย์เทอม2'!$A$10:$GL$59,161,FALSE)))</f>
        <v/>
      </c>
      <c r="X36" s="1327" t="str">
        <f>IF($A$3&lt;&gt;"ชั้น"&amp;'01.ข้อมูลเบื้องต้น'!$H$2,"",IF(VLOOKUP($A36,'03.คีย์เทอม2'!$A$10:$GL$59,166,FALSE)="","",VLOOKUP($A36,'03.คีย์เทอม2'!$A$10:$GL$59,166,FALSE)))</f>
        <v/>
      </c>
      <c r="Y36" s="1327" t="str">
        <f>IF($A$3&lt;&gt;"ชั้น"&amp;'01.ข้อมูลเบื้องต้น'!$H$2,"",IF(VLOOKUP($A36,'03.คีย์เทอม2'!$A$10:$GL$59,171,FALSE)="","",VLOOKUP($A36,'03.คีย์เทอม2'!$A$10:$GL$59,171,FALSE)))</f>
        <v/>
      </c>
      <c r="Z36" s="1327" t="str">
        <f>IF($A$3&lt;&gt;"ชั้น"&amp;'01.ข้อมูลเบื้องต้น'!$H$2,"",IF(VLOOKUP($A36,'03.คีย์เทอม2'!$A$10:$GL$59,176,FALSE)="","",VLOOKUP($A36,'03.คีย์เทอม2'!$A$10:$GL$59,176,FALSE)))</f>
        <v/>
      </c>
      <c r="AA36" s="1329" t="str">
        <f>IF($A$3&lt;&gt;"ชั้น"&amp;'01.ข้อมูลเบื้องต้น'!$H$2,"",IF(VLOOKUP($A36,'03.คีย์เทอม2'!$A$10:$GL$59,181,FALSE)="","",VLOOKUP($A36,'03.คีย์เทอม2'!$A$10:$GL$59,181,FALSE)))</f>
        <v/>
      </c>
    </row>
    <row r="37" spans="1:27" s="509" customFormat="1" ht="17.25" customHeight="1">
      <c r="A37" s="1323">
        <v>28</v>
      </c>
      <c r="B37" s="1324" t="str">
        <f>IF('2.ชื่อนักเรียน'!C38="","",'2.ชื่อนักเรียน'!C38)</f>
        <v/>
      </c>
      <c r="C37" s="1325" t="str">
        <f>IF('2.ชื่อนักเรียน'!D38="","",'2.ชื่อนักเรียน'!D38)</f>
        <v/>
      </c>
      <c r="D37" s="1314" t="str">
        <f>IF($A$3&lt;&gt;"ชั้น"&amp;'01.ข้อมูลเบื้องต้น'!$H$2,"",IF(VLOOKUP($A37,'03.คีย์เทอม2'!$A$10:$GT$59,190,FALSE)="","",VLOOKUP($A37,'03.คีย์เทอม2'!$A$10:$GT$59,190,FALSE)))</f>
        <v/>
      </c>
      <c r="E37" s="1327" t="str">
        <f>IF($A$3&lt;&gt;"ชั้น"&amp;'01.ข้อมูลเบื้องต้น'!$H$2,"",IF(VLOOKUP($A37,'03.คีย์เทอม2'!$A$10:$GL$59,194,FALSE)="","",VLOOKUP($A37,'03.คีย์เทอม2'!$A$10:$GL$59,194,FALSE)))</f>
        <v/>
      </c>
      <c r="F37" s="1329" t="str">
        <f>IF($A$3&lt;&gt;"ชั้น"&amp;'01.ข้อมูลเบื้องต้น'!$H$2,"",IF(VLOOKUP($A37,'03.คีย์เทอม2'!$A$10:$GL$59,31,FALSE)="","",VLOOKUP($A37,'03.คีย์เทอม2'!$A$10:$GL$59,31,FALSE)))</f>
        <v/>
      </c>
      <c r="G37" s="1326" t="str">
        <f>IF($A$3&lt;&gt;"ชั้น"&amp;'01.ข้อมูลเบื้องต้น'!$H$2,"",IF(VLOOKUP($A37,'03.คีย์เทอม2'!$A$10:$GL$59,61,FALSE)="","",VLOOKUP($A37,'03.คีย์เทอม2'!$A$10:$GL$59,61,FALSE)))</f>
        <v/>
      </c>
      <c r="H37" s="1327" t="str">
        <f>IF($A$3&lt;&gt;"ชั้น"&amp;'01.ข้อมูลเบื้องต้น'!$H$2,"",IF(VLOOKUP($A37,'03.คีย์เทอม2'!$A$10:$GL$59,66,FALSE)="","",VLOOKUP($A37,'03.คีย์เทอม2'!$A$10:$GL$59,66,FALSE)))</f>
        <v/>
      </c>
      <c r="I37" s="1316" t="str">
        <f>IF($A$3&lt;&gt;"ชั้น"&amp;'01.ข้อมูลเบื้องต้น'!$H$2,"",IF(VLOOKUP($A37,'03.คีย์เทอม2'!$A$10:$GL$59,71,FALSE)="","",VLOOKUP($A37,'03.คีย์เทอม2'!$A$10:$GL$59,71,FALSE)))</f>
        <v/>
      </c>
      <c r="J37" s="1316" t="str">
        <f>IF($A$3&lt;&gt;"ชั้น"&amp;'01.ข้อมูลเบื้องต้น'!$H$2,"",IF(VLOOKUP($A37,'03.คีย์เทอม2'!$A$10:$GL$59,76,FALSE)="","",VLOOKUP($A37,'03.คีย์เทอม2'!$A$10:$GL$59,76,FALSE)))</f>
        <v/>
      </c>
      <c r="K37" s="1316" t="str">
        <f>IF($A$3&lt;&gt;"ชั้น"&amp;'01.ข้อมูลเบื้องต้น'!$H$2,"",IF(VLOOKUP($A37,'03.คีย์เทอม2'!$A$10:$GL$59,81,FALSE)="","",VLOOKUP($A37,'03.คีย์เทอม2'!$A$10:$GL$59,81,FALSE)))</f>
        <v/>
      </c>
      <c r="L37" s="1328" t="str">
        <f>IF($A$3&lt;&gt;"ชั้น"&amp;'01.ข้อมูลเบื้องต้น'!$H$2,"",IF(VLOOKUP($A37,'03.คีย์เทอม2'!$A$10:$GT$59,202,FALSE)="","",VLOOKUP($A37,'03.คีย์เทอม2'!$A$10:$GT$59,202,FALSE)))</f>
        <v/>
      </c>
      <c r="M37" s="1326" t="str">
        <f>IF($A$3&lt;&gt;"ชั้น"&amp;'01.ข้อมูลเบื้องต้น'!$H$2,"",IF(VLOOKUP($A37,'03.คีย์เทอม2'!$A$10:$GL$59,111,FALSE)="","",VLOOKUP($A37,'03.คีย์เทอม2'!$A$10:$GL$59,111,FALSE)))</f>
        <v/>
      </c>
      <c r="N37" s="1327" t="str">
        <f>IF($A$3&lt;&gt;"ชั้น"&amp;'01.ข้อมูลเบื้องต้น'!$H$2,"",IF(VLOOKUP($A37,'03.คีย์เทอม2'!$A$10:$GL$59,116,FALSE)="","",VLOOKUP($A37,'03.คีย์เทอม2'!$A$10:$GL$59,116,FALSE)))</f>
        <v/>
      </c>
      <c r="O37" s="1327" t="str">
        <f>IF($A$3&lt;&gt;"ชั้น"&amp;'01.ข้อมูลเบื้องต้น'!$H$2,"",IF(VLOOKUP($A37,'03.คีย์เทอม2'!$A$10:$GL$59,121,FALSE)="","",VLOOKUP($A37,'03.คีย์เทอม2'!$A$10:$GL$59,121,FALSE)))</f>
        <v/>
      </c>
      <c r="P37" s="1327" t="str">
        <f>IF($A$3&lt;&gt;"ชั้น"&amp;'01.ข้อมูลเบื้องต้น'!$H$2,"",IF(VLOOKUP($A37,'03.คีย์เทอม2'!$A$10:$GL$59,126,FALSE)="","",VLOOKUP($A37,'03.คีย์เทอม2'!$A$10:$GL$59,126,FALSE)))</f>
        <v/>
      </c>
      <c r="Q37" s="1327" t="str">
        <f>IF($A$3&lt;&gt;"ชั้น"&amp;'01.ข้อมูลเบื้องต้น'!$H$2,"",IF(VLOOKUP($A37,'03.คีย์เทอม2'!$A$10:$GL$59,131,FALSE)="","",VLOOKUP($A37,'03.คีย์เทอม2'!$A$10:$GL$59,131,FALSE)))</f>
        <v/>
      </c>
      <c r="R37" s="1327" t="str">
        <f>IF($A$3&lt;&gt;"ชั้น"&amp;'01.ข้อมูลเบื้องต้น'!$H$2,"",IF(VLOOKUP($A37,'03.คีย์เทอม2'!$A$10:$GL$59,136,FALSE)="","",VLOOKUP($A37,'03.คีย์เทอม2'!$A$10:$GL$59,136,FALSE)))</f>
        <v/>
      </c>
      <c r="S37" s="1327" t="str">
        <f>IF($A$3&lt;&gt;"ชั้น"&amp;'01.ข้อมูลเบื้องต้น'!$H$2,"",IF(VLOOKUP($A37,'03.คีย์เทอม2'!$A$10:$GL$59,141,FALSE)="","",VLOOKUP($A37,'03.คีย์เทอม2'!$A$10:$GL$59,141,FALSE)))</f>
        <v/>
      </c>
      <c r="T37" s="1327" t="str">
        <f>IF($A$3&lt;&gt;"ชั้น"&amp;'01.ข้อมูลเบื้องต้น'!$H$2,"",IF(VLOOKUP($A37,'03.คีย์เทอม2'!$A$10:$GL$59,146,FALSE)="","",VLOOKUP($A37,'03.คีย์เทอม2'!$A$10:$GL$59,146,FALSE)))</f>
        <v/>
      </c>
      <c r="U37" s="1327" t="str">
        <f>IF($A$3&lt;&gt;"ชั้น"&amp;'01.ข้อมูลเบื้องต้น'!$H$2,"",IF(VLOOKUP($A37,'03.คีย์เทอม2'!$A$10:$GL$59,151,FALSE)="","",VLOOKUP($A37,'03.คีย์เทอม2'!$A$10:$GL$59,151,FALSE)))</f>
        <v/>
      </c>
      <c r="V37" s="1327" t="str">
        <f>IF($A$3&lt;&gt;"ชั้น"&amp;'01.ข้อมูลเบื้องต้น'!$H$2,"",IF(VLOOKUP($A37,'03.คีย์เทอม2'!$A$10:$GL$59,156,FALSE)="","",VLOOKUP($A37,'03.คีย์เทอม2'!$A$10:$GL$59,156,FALSE)))</f>
        <v/>
      </c>
      <c r="W37" s="1327" t="str">
        <f>IF($A$3&lt;&gt;"ชั้น"&amp;'01.ข้อมูลเบื้องต้น'!$H$2,"",IF(VLOOKUP($A37,'03.คีย์เทอม2'!$A$10:$GL$59,161,FALSE)="","",VLOOKUP($A37,'03.คีย์เทอม2'!$A$10:$GL$59,161,FALSE)))</f>
        <v/>
      </c>
      <c r="X37" s="1327" t="str">
        <f>IF($A$3&lt;&gt;"ชั้น"&amp;'01.ข้อมูลเบื้องต้น'!$H$2,"",IF(VLOOKUP($A37,'03.คีย์เทอม2'!$A$10:$GL$59,166,FALSE)="","",VLOOKUP($A37,'03.คีย์เทอม2'!$A$10:$GL$59,166,FALSE)))</f>
        <v/>
      </c>
      <c r="Y37" s="1327" t="str">
        <f>IF($A$3&lt;&gt;"ชั้น"&amp;'01.ข้อมูลเบื้องต้น'!$H$2,"",IF(VLOOKUP($A37,'03.คีย์เทอม2'!$A$10:$GL$59,171,FALSE)="","",VLOOKUP($A37,'03.คีย์เทอม2'!$A$10:$GL$59,171,FALSE)))</f>
        <v/>
      </c>
      <c r="Z37" s="1327" t="str">
        <f>IF($A$3&lt;&gt;"ชั้น"&amp;'01.ข้อมูลเบื้องต้น'!$H$2,"",IF(VLOOKUP($A37,'03.คีย์เทอม2'!$A$10:$GL$59,176,FALSE)="","",VLOOKUP($A37,'03.คีย์เทอม2'!$A$10:$GL$59,176,FALSE)))</f>
        <v/>
      </c>
      <c r="AA37" s="1329" t="str">
        <f>IF($A$3&lt;&gt;"ชั้น"&amp;'01.ข้อมูลเบื้องต้น'!$H$2,"",IF(VLOOKUP($A37,'03.คีย์เทอม2'!$A$10:$GL$59,181,FALSE)="","",VLOOKUP($A37,'03.คีย์เทอม2'!$A$10:$GL$59,181,FALSE)))</f>
        <v/>
      </c>
    </row>
    <row r="38" spans="1:27" s="509" customFormat="1" ht="17.25" customHeight="1">
      <c r="A38" s="1323">
        <v>29</v>
      </c>
      <c r="B38" s="1324" t="str">
        <f>IF('2.ชื่อนักเรียน'!C39="","",'2.ชื่อนักเรียน'!C39)</f>
        <v/>
      </c>
      <c r="C38" s="1325" t="str">
        <f>IF('2.ชื่อนักเรียน'!D39="","",'2.ชื่อนักเรียน'!D39)</f>
        <v/>
      </c>
      <c r="D38" s="1314" t="str">
        <f>IF($A$3&lt;&gt;"ชั้น"&amp;'01.ข้อมูลเบื้องต้น'!$H$2,"",IF(VLOOKUP($A38,'03.คีย์เทอม2'!$A$10:$GT$59,190,FALSE)="","",VLOOKUP($A38,'03.คีย์เทอม2'!$A$10:$GT$59,190,FALSE)))</f>
        <v/>
      </c>
      <c r="E38" s="1327" t="str">
        <f>IF($A$3&lt;&gt;"ชั้น"&amp;'01.ข้อมูลเบื้องต้น'!$H$2,"",IF(VLOOKUP($A38,'03.คีย์เทอม2'!$A$10:$GL$59,194,FALSE)="","",VLOOKUP($A38,'03.คีย์เทอม2'!$A$10:$GL$59,194,FALSE)))</f>
        <v/>
      </c>
      <c r="F38" s="1329" t="str">
        <f>IF($A$3&lt;&gt;"ชั้น"&amp;'01.ข้อมูลเบื้องต้น'!$H$2,"",IF(VLOOKUP($A38,'03.คีย์เทอม2'!$A$10:$GL$59,31,FALSE)="","",VLOOKUP($A38,'03.คีย์เทอม2'!$A$10:$GL$59,31,FALSE)))</f>
        <v/>
      </c>
      <c r="G38" s="1326" t="str">
        <f>IF($A$3&lt;&gt;"ชั้น"&amp;'01.ข้อมูลเบื้องต้น'!$H$2,"",IF(VLOOKUP($A38,'03.คีย์เทอม2'!$A$10:$GL$59,61,FALSE)="","",VLOOKUP($A38,'03.คีย์เทอม2'!$A$10:$GL$59,61,FALSE)))</f>
        <v/>
      </c>
      <c r="H38" s="1327" t="str">
        <f>IF($A$3&lt;&gt;"ชั้น"&amp;'01.ข้อมูลเบื้องต้น'!$H$2,"",IF(VLOOKUP($A38,'03.คีย์เทอม2'!$A$10:$GL$59,66,FALSE)="","",VLOOKUP($A38,'03.คีย์เทอม2'!$A$10:$GL$59,66,FALSE)))</f>
        <v/>
      </c>
      <c r="I38" s="1316" t="str">
        <f>IF($A$3&lt;&gt;"ชั้น"&amp;'01.ข้อมูลเบื้องต้น'!$H$2,"",IF(VLOOKUP($A38,'03.คีย์เทอม2'!$A$10:$GL$59,71,FALSE)="","",VLOOKUP($A38,'03.คีย์เทอม2'!$A$10:$GL$59,71,FALSE)))</f>
        <v/>
      </c>
      <c r="J38" s="1316" t="str">
        <f>IF($A$3&lt;&gt;"ชั้น"&amp;'01.ข้อมูลเบื้องต้น'!$H$2,"",IF(VLOOKUP($A38,'03.คีย์เทอม2'!$A$10:$GL$59,76,FALSE)="","",VLOOKUP($A38,'03.คีย์เทอม2'!$A$10:$GL$59,76,FALSE)))</f>
        <v/>
      </c>
      <c r="K38" s="1316" t="str">
        <f>IF($A$3&lt;&gt;"ชั้น"&amp;'01.ข้อมูลเบื้องต้น'!$H$2,"",IF(VLOOKUP($A38,'03.คีย์เทอม2'!$A$10:$GL$59,81,FALSE)="","",VLOOKUP($A38,'03.คีย์เทอม2'!$A$10:$GL$59,81,FALSE)))</f>
        <v/>
      </c>
      <c r="L38" s="1328" t="str">
        <f>IF($A$3&lt;&gt;"ชั้น"&amp;'01.ข้อมูลเบื้องต้น'!$H$2,"",IF(VLOOKUP($A38,'03.คีย์เทอม2'!$A$10:$GT$59,202,FALSE)="","",VLOOKUP($A38,'03.คีย์เทอม2'!$A$10:$GT$59,202,FALSE)))</f>
        <v/>
      </c>
      <c r="M38" s="1326" t="str">
        <f>IF($A$3&lt;&gt;"ชั้น"&amp;'01.ข้อมูลเบื้องต้น'!$H$2,"",IF(VLOOKUP($A38,'03.คีย์เทอม2'!$A$10:$GL$59,111,FALSE)="","",VLOOKUP($A38,'03.คีย์เทอม2'!$A$10:$GL$59,111,FALSE)))</f>
        <v/>
      </c>
      <c r="N38" s="1327" t="str">
        <f>IF($A$3&lt;&gt;"ชั้น"&amp;'01.ข้อมูลเบื้องต้น'!$H$2,"",IF(VLOOKUP($A38,'03.คีย์เทอม2'!$A$10:$GL$59,116,FALSE)="","",VLOOKUP($A38,'03.คีย์เทอม2'!$A$10:$GL$59,116,FALSE)))</f>
        <v/>
      </c>
      <c r="O38" s="1327" t="str">
        <f>IF($A$3&lt;&gt;"ชั้น"&amp;'01.ข้อมูลเบื้องต้น'!$H$2,"",IF(VLOOKUP($A38,'03.คีย์เทอม2'!$A$10:$GL$59,121,FALSE)="","",VLOOKUP($A38,'03.คีย์เทอม2'!$A$10:$GL$59,121,FALSE)))</f>
        <v/>
      </c>
      <c r="P38" s="1327" t="str">
        <f>IF($A$3&lt;&gt;"ชั้น"&amp;'01.ข้อมูลเบื้องต้น'!$H$2,"",IF(VLOOKUP($A38,'03.คีย์เทอม2'!$A$10:$GL$59,126,FALSE)="","",VLOOKUP($A38,'03.คีย์เทอม2'!$A$10:$GL$59,126,FALSE)))</f>
        <v/>
      </c>
      <c r="Q38" s="1327" t="str">
        <f>IF($A$3&lt;&gt;"ชั้น"&amp;'01.ข้อมูลเบื้องต้น'!$H$2,"",IF(VLOOKUP($A38,'03.คีย์เทอม2'!$A$10:$GL$59,131,FALSE)="","",VLOOKUP($A38,'03.คีย์เทอม2'!$A$10:$GL$59,131,FALSE)))</f>
        <v/>
      </c>
      <c r="R38" s="1327" t="str">
        <f>IF($A$3&lt;&gt;"ชั้น"&amp;'01.ข้อมูลเบื้องต้น'!$H$2,"",IF(VLOOKUP($A38,'03.คีย์เทอม2'!$A$10:$GL$59,136,FALSE)="","",VLOOKUP($A38,'03.คีย์เทอม2'!$A$10:$GL$59,136,FALSE)))</f>
        <v/>
      </c>
      <c r="S38" s="1327" t="str">
        <f>IF($A$3&lt;&gt;"ชั้น"&amp;'01.ข้อมูลเบื้องต้น'!$H$2,"",IF(VLOOKUP($A38,'03.คีย์เทอม2'!$A$10:$GL$59,141,FALSE)="","",VLOOKUP($A38,'03.คีย์เทอม2'!$A$10:$GL$59,141,FALSE)))</f>
        <v/>
      </c>
      <c r="T38" s="1327" t="str">
        <f>IF($A$3&lt;&gt;"ชั้น"&amp;'01.ข้อมูลเบื้องต้น'!$H$2,"",IF(VLOOKUP($A38,'03.คีย์เทอม2'!$A$10:$GL$59,146,FALSE)="","",VLOOKUP($A38,'03.คีย์เทอม2'!$A$10:$GL$59,146,FALSE)))</f>
        <v/>
      </c>
      <c r="U38" s="1327" t="str">
        <f>IF($A$3&lt;&gt;"ชั้น"&amp;'01.ข้อมูลเบื้องต้น'!$H$2,"",IF(VLOOKUP($A38,'03.คีย์เทอม2'!$A$10:$GL$59,151,FALSE)="","",VLOOKUP($A38,'03.คีย์เทอม2'!$A$10:$GL$59,151,FALSE)))</f>
        <v/>
      </c>
      <c r="V38" s="1327" t="str">
        <f>IF($A$3&lt;&gt;"ชั้น"&amp;'01.ข้อมูลเบื้องต้น'!$H$2,"",IF(VLOOKUP($A38,'03.คีย์เทอม2'!$A$10:$GL$59,156,FALSE)="","",VLOOKUP($A38,'03.คีย์เทอม2'!$A$10:$GL$59,156,FALSE)))</f>
        <v/>
      </c>
      <c r="W38" s="1327" t="str">
        <f>IF($A$3&lt;&gt;"ชั้น"&amp;'01.ข้อมูลเบื้องต้น'!$H$2,"",IF(VLOOKUP($A38,'03.คีย์เทอม2'!$A$10:$GL$59,161,FALSE)="","",VLOOKUP($A38,'03.คีย์เทอม2'!$A$10:$GL$59,161,FALSE)))</f>
        <v/>
      </c>
      <c r="X38" s="1327" t="str">
        <f>IF($A$3&lt;&gt;"ชั้น"&amp;'01.ข้อมูลเบื้องต้น'!$H$2,"",IF(VLOOKUP($A38,'03.คีย์เทอม2'!$A$10:$GL$59,166,FALSE)="","",VLOOKUP($A38,'03.คีย์เทอม2'!$A$10:$GL$59,166,FALSE)))</f>
        <v/>
      </c>
      <c r="Y38" s="1327" t="str">
        <f>IF($A$3&lt;&gt;"ชั้น"&amp;'01.ข้อมูลเบื้องต้น'!$H$2,"",IF(VLOOKUP($A38,'03.คีย์เทอม2'!$A$10:$GL$59,171,FALSE)="","",VLOOKUP($A38,'03.คีย์เทอม2'!$A$10:$GL$59,171,FALSE)))</f>
        <v/>
      </c>
      <c r="Z38" s="1327" t="str">
        <f>IF($A$3&lt;&gt;"ชั้น"&amp;'01.ข้อมูลเบื้องต้น'!$H$2,"",IF(VLOOKUP($A38,'03.คีย์เทอม2'!$A$10:$GL$59,176,FALSE)="","",VLOOKUP($A38,'03.คีย์เทอม2'!$A$10:$GL$59,176,FALSE)))</f>
        <v/>
      </c>
      <c r="AA38" s="1329" t="str">
        <f>IF($A$3&lt;&gt;"ชั้น"&amp;'01.ข้อมูลเบื้องต้น'!$H$2,"",IF(VLOOKUP($A38,'03.คีย์เทอม2'!$A$10:$GL$59,181,FALSE)="","",VLOOKUP($A38,'03.คีย์เทอม2'!$A$10:$GL$59,181,FALSE)))</f>
        <v/>
      </c>
    </row>
    <row r="39" spans="1:27" s="509" customFormat="1" ht="17.25" customHeight="1">
      <c r="A39" s="1323">
        <v>30</v>
      </c>
      <c r="B39" s="1324" t="str">
        <f>IF('2.ชื่อนักเรียน'!C40="","",'2.ชื่อนักเรียน'!C40)</f>
        <v/>
      </c>
      <c r="C39" s="1325" t="str">
        <f>IF('2.ชื่อนักเรียน'!D40="","",'2.ชื่อนักเรียน'!D40)</f>
        <v/>
      </c>
      <c r="D39" s="1314" t="str">
        <f>IF($A$3&lt;&gt;"ชั้น"&amp;'01.ข้อมูลเบื้องต้น'!$H$2,"",IF(VLOOKUP($A39,'03.คีย์เทอม2'!$A$10:$GT$59,190,FALSE)="","",VLOOKUP($A39,'03.คีย์เทอม2'!$A$10:$GT$59,190,FALSE)))</f>
        <v/>
      </c>
      <c r="E39" s="1327" t="str">
        <f>IF($A$3&lt;&gt;"ชั้น"&amp;'01.ข้อมูลเบื้องต้น'!$H$2,"",IF(VLOOKUP($A39,'03.คีย์เทอม2'!$A$10:$GL$59,194,FALSE)="","",VLOOKUP($A39,'03.คีย์เทอม2'!$A$10:$GL$59,194,FALSE)))</f>
        <v/>
      </c>
      <c r="F39" s="1329" t="str">
        <f>IF($A$3&lt;&gt;"ชั้น"&amp;'01.ข้อมูลเบื้องต้น'!$H$2,"",IF(VLOOKUP($A39,'03.คีย์เทอม2'!$A$10:$GL$59,31,FALSE)="","",VLOOKUP($A39,'03.คีย์เทอม2'!$A$10:$GL$59,31,FALSE)))</f>
        <v/>
      </c>
      <c r="G39" s="1326" t="str">
        <f>IF($A$3&lt;&gt;"ชั้น"&amp;'01.ข้อมูลเบื้องต้น'!$H$2,"",IF(VLOOKUP($A39,'03.คีย์เทอม2'!$A$10:$GL$59,61,FALSE)="","",VLOOKUP($A39,'03.คีย์เทอม2'!$A$10:$GL$59,61,FALSE)))</f>
        <v/>
      </c>
      <c r="H39" s="1327" t="str">
        <f>IF($A$3&lt;&gt;"ชั้น"&amp;'01.ข้อมูลเบื้องต้น'!$H$2,"",IF(VLOOKUP($A39,'03.คีย์เทอม2'!$A$10:$GL$59,66,FALSE)="","",VLOOKUP($A39,'03.คีย์เทอม2'!$A$10:$GL$59,66,FALSE)))</f>
        <v/>
      </c>
      <c r="I39" s="1316" t="str">
        <f>IF($A$3&lt;&gt;"ชั้น"&amp;'01.ข้อมูลเบื้องต้น'!$H$2,"",IF(VLOOKUP($A39,'03.คีย์เทอม2'!$A$10:$GL$59,71,FALSE)="","",VLOOKUP($A39,'03.คีย์เทอม2'!$A$10:$GL$59,71,FALSE)))</f>
        <v/>
      </c>
      <c r="J39" s="1316" t="str">
        <f>IF($A$3&lt;&gt;"ชั้น"&amp;'01.ข้อมูลเบื้องต้น'!$H$2,"",IF(VLOOKUP($A39,'03.คีย์เทอม2'!$A$10:$GL$59,76,FALSE)="","",VLOOKUP($A39,'03.คีย์เทอม2'!$A$10:$GL$59,76,FALSE)))</f>
        <v/>
      </c>
      <c r="K39" s="1316" t="str">
        <f>IF($A$3&lt;&gt;"ชั้น"&amp;'01.ข้อมูลเบื้องต้น'!$H$2,"",IF(VLOOKUP($A39,'03.คีย์เทอม2'!$A$10:$GL$59,81,FALSE)="","",VLOOKUP($A39,'03.คีย์เทอม2'!$A$10:$GL$59,81,FALSE)))</f>
        <v/>
      </c>
      <c r="L39" s="1328" t="str">
        <f>IF($A$3&lt;&gt;"ชั้น"&amp;'01.ข้อมูลเบื้องต้น'!$H$2,"",IF(VLOOKUP($A39,'03.คีย์เทอม2'!$A$10:$GT$59,202,FALSE)="","",VLOOKUP($A39,'03.คีย์เทอม2'!$A$10:$GT$59,202,FALSE)))</f>
        <v/>
      </c>
      <c r="M39" s="1326" t="str">
        <f>IF($A$3&lt;&gt;"ชั้น"&amp;'01.ข้อมูลเบื้องต้น'!$H$2,"",IF(VLOOKUP($A39,'03.คีย์เทอม2'!$A$10:$GL$59,111,FALSE)="","",VLOOKUP($A39,'03.คีย์เทอม2'!$A$10:$GL$59,111,FALSE)))</f>
        <v/>
      </c>
      <c r="N39" s="1327" t="str">
        <f>IF($A$3&lt;&gt;"ชั้น"&amp;'01.ข้อมูลเบื้องต้น'!$H$2,"",IF(VLOOKUP($A39,'03.คีย์เทอม2'!$A$10:$GL$59,116,FALSE)="","",VLOOKUP($A39,'03.คีย์เทอม2'!$A$10:$GL$59,116,FALSE)))</f>
        <v/>
      </c>
      <c r="O39" s="1327" t="str">
        <f>IF($A$3&lt;&gt;"ชั้น"&amp;'01.ข้อมูลเบื้องต้น'!$H$2,"",IF(VLOOKUP($A39,'03.คีย์เทอม2'!$A$10:$GL$59,121,FALSE)="","",VLOOKUP($A39,'03.คีย์เทอม2'!$A$10:$GL$59,121,FALSE)))</f>
        <v/>
      </c>
      <c r="P39" s="1327" t="str">
        <f>IF($A$3&lt;&gt;"ชั้น"&amp;'01.ข้อมูลเบื้องต้น'!$H$2,"",IF(VLOOKUP($A39,'03.คีย์เทอม2'!$A$10:$GL$59,126,FALSE)="","",VLOOKUP($A39,'03.คีย์เทอม2'!$A$10:$GL$59,126,FALSE)))</f>
        <v/>
      </c>
      <c r="Q39" s="1327" t="str">
        <f>IF($A$3&lt;&gt;"ชั้น"&amp;'01.ข้อมูลเบื้องต้น'!$H$2,"",IF(VLOOKUP($A39,'03.คีย์เทอม2'!$A$10:$GL$59,131,FALSE)="","",VLOOKUP($A39,'03.คีย์เทอม2'!$A$10:$GL$59,131,FALSE)))</f>
        <v/>
      </c>
      <c r="R39" s="1327" t="str">
        <f>IF($A$3&lt;&gt;"ชั้น"&amp;'01.ข้อมูลเบื้องต้น'!$H$2,"",IF(VLOOKUP($A39,'03.คีย์เทอม2'!$A$10:$GL$59,136,FALSE)="","",VLOOKUP($A39,'03.คีย์เทอม2'!$A$10:$GL$59,136,FALSE)))</f>
        <v/>
      </c>
      <c r="S39" s="1327" t="str">
        <f>IF($A$3&lt;&gt;"ชั้น"&amp;'01.ข้อมูลเบื้องต้น'!$H$2,"",IF(VLOOKUP($A39,'03.คีย์เทอม2'!$A$10:$GL$59,141,FALSE)="","",VLOOKUP($A39,'03.คีย์เทอม2'!$A$10:$GL$59,141,FALSE)))</f>
        <v/>
      </c>
      <c r="T39" s="1327" t="str">
        <f>IF($A$3&lt;&gt;"ชั้น"&amp;'01.ข้อมูลเบื้องต้น'!$H$2,"",IF(VLOOKUP($A39,'03.คีย์เทอม2'!$A$10:$GL$59,146,FALSE)="","",VLOOKUP($A39,'03.คีย์เทอม2'!$A$10:$GL$59,146,FALSE)))</f>
        <v/>
      </c>
      <c r="U39" s="1327" t="str">
        <f>IF($A$3&lt;&gt;"ชั้น"&amp;'01.ข้อมูลเบื้องต้น'!$H$2,"",IF(VLOOKUP($A39,'03.คีย์เทอม2'!$A$10:$GL$59,151,FALSE)="","",VLOOKUP($A39,'03.คีย์เทอม2'!$A$10:$GL$59,151,FALSE)))</f>
        <v/>
      </c>
      <c r="V39" s="1327" t="str">
        <f>IF($A$3&lt;&gt;"ชั้น"&amp;'01.ข้อมูลเบื้องต้น'!$H$2,"",IF(VLOOKUP($A39,'03.คีย์เทอม2'!$A$10:$GL$59,156,FALSE)="","",VLOOKUP($A39,'03.คีย์เทอม2'!$A$10:$GL$59,156,FALSE)))</f>
        <v/>
      </c>
      <c r="W39" s="1327" t="str">
        <f>IF($A$3&lt;&gt;"ชั้น"&amp;'01.ข้อมูลเบื้องต้น'!$H$2,"",IF(VLOOKUP($A39,'03.คีย์เทอม2'!$A$10:$GL$59,161,FALSE)="","",VLOOKUP($A39,'03.คีย์เทอม2'!$A$10:$GL$59,161,FALSE)))</f>
        <v/>
      </c>
      <c r="X39" s="1327" t="str">
        <f>IF($A$3&lt;&gt;"ชั้น"&amp;'01.ข้อมูลเบื้องต้น'!$H$2,"",IF(VLOOKUP($A39,'03.คีย์เทอม2'!$A$10:$GL$59,166,FALSE)="","",VLOOKUP($A39,'03.คีย์เทอม2'!$A$10:$GL$59,166,FALSE)))</f>
        <v/>
      </c>
      <c r="Y39" s="1327" t="str">
        <f>IF($A$3&lt;&gt;"ชั้น"&amp;'01.ข้อมูลเบื้องต้น'!$H$2,"",IF(VLOOKUP($A39,'03.คีย์เทอม2'!$A$10:$GL$59,171,FALSE)="","",VLOOKUP($A39,'03.คีย์เทอม2'!$A$10:$GL$59,171,FALSE)))</f>
        <v/>
      </c>
      <c r="Z39" s="1327" t="str">
        <f>IF($A$3&lt;&gt;"ชั้น"&amp;'01.ข้อมูลเบื้องต้น'!$H$2,"",IF(VLOOKUP($A39,'03.คีย์เทอม2'!$A$10:$GL$59,176,FALSE)="","",VLOOKUP($A39,'03.คีย์เทอม2'!$A$10:$GL$59,176,FALSE)))</f>
        <v/>
      </c>
      <c r="AA39" s="1329" t="str">
        <f>IF($A$3&lt;&gt;"ชั้น"&amp;'01.ข้อมูลเบื้องต้น'!$H$2,"",IF(VLOOKUP($A39,'03.คีย์เทอม2'!$A$10:$GL$59,181,FALSE)="","",VLOOKUP($A39,'03.คีย์เทอม2'!$A$10:$GL$59,181,FALSE)))</f>
        <v/>
      </c>
    </row>
    <row r="40" spans="1:27" s="509" customFormat="1" ht="17.25" customHeight="1">
      <c r="A40" s="1323">
        <v>31</v>
      </c>
      <c r="B40" s="1324" t="str">
        <f>IF('2.ชื่อนักเรียน'!C41="","",'2.ชื่อนักเรียน'!C41)</f>
        <v/>
      </c>
      <c r="C40" s="1325" t="str">
        <f>IF('2.ชื่อนักเรียน'!D41="","",'2.ชื่อนักเรียน'!D41)</f>
        <v/>
      </c>
      <c r="D40" s="1314" t="str">
        <f>IF($A$3&lt;&gt;"ชั้น"&amp;'01.ข้อมูลเบื้องต้น'!$H$2,"",IF(VLOOKUP($A40,'03.คีย์เทอม2'!$A$10:$GT$59,190,FALSE)="","",VLOOKUP($A40,'03.คีย์เทอม2'!$A$10:$GT$59,190,FALSE)))</f>
        <v/>
      </c>
      <c r="E40" s="1327" t="str">
        <f>IF($A$3&lt;&gt;"ชั้น"&amp;'01.ข้อมูลเบื้องต้น'!$H$2,"",IF(VLOOKUP($A40,'03.คีย์เทอม2'!$A$10:$GL$59,194,FALSE)="","",VLOOKUP($A40,'03.คีย์เทอม2'!$A$10:$GL$59,194,FALSE)))</f>
        <v/>
      </c>
      <c r="F40" s="1329" t="str">
        <f>IF($A$3&lt;&gt;"ชั้น"&amp;'01.ข้อมูลเบื้องต้น'!$H$2,"",IF(VLOOKUP($A40,'03.คีย์เทอม2'!$A$10:$GL$59,31,FALSE)="","",VLOOKUP($A40,'03.คีย์เทอม2'!$A$10:$GL$59,31,FALSE)))</f>
        <v/>
      </c>
      <c r="G40" s="1326" t="str">
        <f>IF($A$3&lt;&gt;"ชั้น"&amp;'01.ข้อมูลเบื้องต้น'!$H$2,"",IF(VLOOKUP($A40,'03.คีย์เทอม2'!$A$10:$GL$59,61,FALSE)="","",VLOOKUP($A40,'03.คีย์เทอม2'!$A$10:$GL$59,61,FALSE)))</f>
        <v/>
      </c>
      <c r="H40" s="1327" t="str">
        <f>IF($A$3&lt;&gt;"ชั้น"&amp;'01.ข้อมูลเบื้องต้น'!$H$2,"",IF(VLOOKUP($A40,'03.คีย์เทอม2'!$A$10:$GL$59,66,FALSE)="","",VLOOKUP($A40,'03.คีย์เทอม2'!$A$10:$GL$59,66,FALSE)))</f>
        <v/>
      </c>
      <c r="I40" s="1316" t="str">
        <f>IF($A$3&lt;&gt;"ชั้น"&amp;'01.ข้อมูลเบื้องต้น'!$H$2,"",IF(VLOOKUP($A40,'03.คีย์เทอม2'!$A$10:$GL$59,71,FALSE)="","",VLOOKUP($A40,'03.คีย์เทอม2'!$A$10:$GL$59,71,FALSE)))</f>
        <v/>
      </c>
      <c r="J40" s="1316" t="str">
        <f>IF($A$3&lt;&gt;"ชั้น"&amp;'01.ข้อมูลเบื้องต้น'!$H$2,"",IF(VLOOKUP($A40,'03.คีย์เทอม2'!$A$10:$GL$59,76,FALSE)="","",VLOOKUP($A40,'03.คีย์เทอม2'!$A$10:$GL$59,76,FALSE)))</f>
        <v/>
      </c>
      <c r="K40" s="1316" t="str">
        <f>IF($A$3&lt;&gt;"ชั้น"&amp;'01.ข้อมูลเบื้องต้น'!$H$2,"",IF(VLOOKUP($A40,'03.คีย์เทอม2'!$A$10:$GL$59,81,FALSE)="","",VLOOKUP($A40,'03.คีย์เทอม2'!$A$10:$GL$59,81,FALSE)))</f>
        <v/>
      </c>
      <c r="L40" s="1328" t="str">
        <f>IF($A$3&lt;&gt;"ชั้น"&amp;'01.ข้อมูลเบื้องต้น'!$H$2,"",IF(VLOOKUP($A40,'03.คีย์เทอม2'!$A$10:$GT$59,202,FALSE)="","",VLOOKUP($A40,'03.คีย์เทอม2'!$A$10:$GT$59,202,FALSE)))</f>
        <v/>
      </c>
      <c r="M40" s="1326" t="str">
        <f>IF($A$3&lt;&gt;"ชั้น"&amp;'01.ข้อมูลเบื้องต้น'!$H$2,"",IF(VLOOKUP($A40,'03.คีย์เทอม2'!$A$10:$GL$59,111,FALSE)="","",VLOOKUP($A40,'03.คีย์เทอม2'!$A$10:$GL$59,111,FALSE)))</f>
        <v/>
      </c>
      <c r="N40" s="1327" t="str">
        <f>IF($A$3&lt;&gt;"ชั้น"&amp;'01.ข้อมูลเบื้องต้น'!$H$2,"",IF(VLOOKUP($A40,'03.คีย์เทอม2'!$A$10:$GL$59,116,FALSE)="","",VLOOKUP($A40,'03.คีย์เทอม2'!$A$10:$GL$59,116,FALSE)))</f>
        <v/>
      </c>
      <c r="O40" s="1327" t="str">
        <f>IF($A$3&lt;&gt;"ชั้น"&amp;'01.ข้อมูลเบื้องต้น'!$H$2,"",IF(VLOOKUP($A40,'03.คีย์เทอม2'!$A$10:$GL$59,121,FALSE)="","",VLOOKUP($A40,'03.คีย์เทอม2'!$A$10:$GL$59,121,FALSE)))</f>
        <v/>
      </c>
      <c r="P40" s="1327" t="str">
        <f>IF($A$3&lt;&gt;"ชั้น"&amp;'01.ข้อมูลเบื้องต้น'!$H$2,"",IF(VLOOKUP($A40,'03.คีย์เทอม2'!$A$10:$GL$59,126,FALSE)="","",VLOOKUP($A40,'03.คีย์เทอม2'!$A$10:$GL$59,126,FALSE)))</f>
        <v/>
      </c>
      <c r="Q40" s="1327" t="str">
        <f>IF($A$3&lt;&gt;"ชั้น"&amp;'01.ข้อมูลเบื้องต้น'!$H$2,"",IF(VLOOKUP($A40,'03.คีย์เทอม2'!$A$10:$GL$59,131,FALSE)="","",VLOOKUP($A40,'03.คีย์เทอม2'!$A$10:$GL$59,131,FALSE)))</f>
        <v/>
      </c>
      <c r="R40" s="1327" t="str">
        <f>IF($A$3&lt;&gt;"ชั้น"&amp;'01.ข้อมูลเบื้องต้น'!$H$2,"",IF(VLOOKUP($A40,'03.คีย์เทอม2'!$A$10:$GL$59,136,FALSE)="","",VLOOKUP($A40,'03.คีย์เทอม2'!$A$10:$GL$59,136,FALSE)))</f>
        <v/>
      </c>
      <c r="S40" s="1327" t="str">
        <f>IF($A$3&lt;&gt;"ชั้น"&amp;'01.ข้อมูลเบื้องต้น'!$H$2,"",IF(VLOOKUP($A40,'03.คีย์เทอม2'!$A$10:$GL$59,141,FALSE)="","",VLOOKUP($A40,'03.คีย์เทอม2'!$A$10:$GL$59,141,FALSE)))</f>
        <v/>
      </c>
      <c r="T40" s="1327" t="str">
        <f>IF($A$3&lt;&gt;"ชั้น"&amp;'01.ข้อมูลเบื้องต้น'!$H$2,"",IF(VLOOKUP($A40,'03.คีย์เทอม2'!$A$10:$GL$59,146,FALSE)="","",VLOOKUP($A40,'03.คีย์เทอม2'!$A$10:$GL$59,146,FALSE)))</f>
        <v/>
      </c>
      <c r="U40" s="1327" t="str">
        <f>IF($A$3&lt;&gt;"ชั้น"&amp;'01.ข้อมูลเบื้องต้น'!$H$2,"",IF(VLOOKUP($A40,'03.คีย์เทอม2'!$A$10:$GL$59,151,FALSE)="","",VLOOKUP($A40,'03.คีย์เทอม2'!$A$10:$GL$59,151,FALSE)))</f>
        <v/>
      </c>
      <c r="V40" s="1327" t="str">
        <f>IF($A$3&lt;&gt;"ชั้น"&amp;'01.ข้อมูลเบื้องต้น'!$H$2,"",IF(VLOOKUP($A40,'03.คีย์เทอม2'!$A$10:$GL$59,156,FALSE)="","",VLOOKUP($A40,'03.คีย์เทอม2'!$A$10:$GL$59,156,FALSE)))</f>
        <v/>
      </c>
      <c r="W40" s="1327" t="str">
        <f>IF($A$3&lt;&gt;"ชั้น"&amp;'01.ข้อมูลเบื้องต้น'!$H$2,"",IF(VLOOKUP($A40,'03.คีย์เทอม2'!$A$10:$GL$59,161,FALSE)="","",VLOOKUP($A40,'03.คีย์เทอม2'!$A$10:$GL$59,161,FALSE)))</f>
        <v/>
      </c>
      <c r="X40" s="1327" t="str">
        <f>IF($A$3&lt;&gt;"ชั้น"&amp;'01.ข้อมูลเบื้องต้น'!$H$2,"",IF(VLOOKUP($A40,'03.คีย์เทอม2'!$A$10:$GL$59,166,FALSE)="","",VLOOKUP($A40,'03.คีย์เทอม2'!$A$10:$GL$59,166,FALSE)))</f>
        <v/>
      </c>
      <c r="Y40" s="1327" t="str">
        <f>IF($A$3&lt;&gt;"ชั้น"&amp;'01.ข้อมูลเบื้องต้น'!$H$2,"",IF(VLOOKUP($A40,'03.คีย์เทอม2'!$A$10:$GL$59,171,FALSE)="","",VLOOKUP($A40,'03.คีย์เทอม2'!$A$10:$GL$59,171,FALSE)))</f>
        <v/>
      </c>
      <c r="Z40" s="1327" t="str">
        <f>IF($A$3&lt;&gt;"ชั้น"&amp;'01.ข้อมูลเบื้องต้น'!$H$2,"",IF(VLOOKUP($A40,'03.คีย์เทอม2'!$A$10:$GL$59,176,FALSE)="","",VLOOKUP($A40,'03.คีย์เทอม2'!$A$10:$GL$59,176,FALSE)))</f>
        <v/>
      </c>
      <c r="AA40" s="1329" t="str">
        <f>IF($A$3&lt;&gt;"ชั้น"&amp;'01.ข้อมูลเบื้องต้น'!$H$2,"",IF(VLOOKUP($A40,'03.คีย์เทอม2'!$A$10:$GL$59,181,FALSE)="","",VLOOKUP($A40,'03.คีย์เทอม2'!$A$10:$GL$59,181,FALSE)))</f>
        <v/>
      </c>
    </row>
    <row r="41" spans="1:27" s="509" customFormat="1" ht="17.25" customHeight="1">
      <c r="A41" s="1323">
        <v>32</v>
      </c>
      <c r="B41" s="1324" t="str">
        <f>IF('2.ชื่อนักเรียน'!C42="","",'2.ชื่อนักเรียน'!C42)</f>
        <v/>
      </c>
      <c r="C41" s="1325" t="str">
        <f>IF('2.ชื่อนักเรียน'!D42="","",'2.ชื่อนักเรียน'!D42)</f>
        <v/>
      </c>
      <c r="D41" s="1314" t="str">
        <f>IF($A$3&lt;&gt;"ชั้น"&amp;'01.ข้อมูลเบื้องต้น'!$H$2,"",IF(VLOOKUP($A41,'03.คีย์เทอม2'!$A$10:$GT$59,190,FALSE)="","",VLOOKUP($A41,'03.คีย์เทอม2'!$A$10:$GT$59,190,FALSE)))</f>
        <v/>
      </c>
      <c r="E41" s="1327" t="str">
        <f>IF($A$3&lt;&gt;"ชั้น"&amp;'01.ข้อมูลเบื้องต้น'!$H$2,"",IF(VLOOKUP($A41,'03.คีย์เทอม2'!$A$10:$GL$59,194,FALSE)="","",VLOOKUP($A41,'03.คีย์เทอม2'!$A$10:$GL$59,194,FALSE)))</f>
        <v/>
      </c>
      <c r="F41" s="1329" t="str">
        <f>IF($A$3&lt;&gt;"ชั้น"&amp;'01.ข้อมูลเบื้องต้น'!$H$2,"",IF(VLOOKUP($A41,'03.คีย์เทอม2'!$A$10:$GL$59,31,FALSE)="","",VLOOKUP($A41,'03.คีย์เทอม2'!$A$10:$GL$59,31,FALSE)))</f>
        <v/>
      </c>
      <c r="G41" s="1326" t="str">
        <f>IF($A$3&lt;&gt;"ชั้น"&amp;'01.ข้อมูลเบื้องต้น'!$H$2,"",IF(VLOOKUP($A41,'03.คีย์เทอม2'!$A$10:$GL$59,61,FALSE)="","",VLOOKUP($A41,'03.คีย์เทอม2'!$A$10:$GL$59,61,FALSE)))</f>
        <v/>
      </c>
      <c r="H41" s="1327" t="str">
        <f>IF($A$3&lt;&gt;"ชั้น"&amp;'01.ข้อมูลเบื้องต้น'!$H$2,"",IF(VLOOKUP($A41,'03.คีย์เทอม2'!$A$10:$GL$59,66,FALSE)="","",VLOOKUP($A41,'03.คีย์เทอม2'!$A$10:$GL$59,66,FALSE)))</f>
        <v/>
      </c>
      <c r="I41" s="1316" t="str">
        <f>IF($A$3&lt;&gt;"ชั้น"&amp;'01.ข้อมูลเบื้องต้น'!$H$2,"",IF(VLOOKUP($A41,'03.คีย์เทอม2'!$A$10:$GL$59,71,FALSE)="","",VLOOKUP($A41,'03.คีย์เทอม2'!$A$10:$GL$59,71,FALSE)))</f>
        <v/>
      </c>
      <c r="J41" s="1316" t="str">
        <f>IF($A$3&lt;&gt;"ชั้น"&amp;'01.ข้อมูลเบื้องต้น'!$H$2,"",IF(VLOOKUP($A41,'03.คีย์เทอม2'!$A$10:$GL$59,76,FALSE)="","",VLOOKUP($A41,'03.คีย์เทอม2'!$A$10:$GL$59,76,FALSE)))</f>
        <v/>
      </c>
      <c r="K41" s="1316" t="str">
        <f>IF($A$3&lt;&gt;"ชั้น"&amp;'01.ข้อมูลเบื้องต้น'!$H$2,"",IF(VLOOKUP($A41,'03.คีย์เทอม2'!$A$10:$GL$59,81,FALSE)="","",VLOOKUP($A41,'03.คีย์เทอม2'!$A$10:$GL$59,81,FALSE)))</f>
        <v/>
      </c>
      <c r="L41" s="1328" t="str">
        <f>IF($A$3&lt;&gt;"ชั้น"&amp;'01.ข้อมูลเบื้องต้น'!$H$2,"",IF(VLOOKUP($A41,'03.คีย์เทอม2'!$A$10:$GT$59,202,FALSE)="","",VLOOKUP($A41,'03.คีย์เทอม2'!$A$10:$GT$59,202,FALSE)))</f>
        <v/>
      </c>
      <c r="M41" s="1326" t="str">
        <f>IF($A$3&lt;&gt;"ชั้น"&amp;'01.ข้อมูลเบื้องต้น'!$H$2,"",IF(VLOOKUP($A41,'03.คีย์เทอม2'!$A$10:$GL$59,111,FALSE)="","",VLOOKUP($A41,'03.คีย์เทอม2'!$A$10:$GL$59,111,FALSE)))</f>
        <v/>
      </c>
      <c r="N41" s="1327" t="str">
        <f>IF($A$3&lt;&gt;"ชั้น"&amp;'01.ข้อมูลเบื้องต้น'!$H$2,"",IF(VLOOKUP($A41,'03.คีย์เทอม2'!$A$10:$GL$59,116,FALSE)="","",VLOOKUP($A41,'03.คีย์เทอม2'!$A$10:$GL$59,116,FALSE)))</f>
        <v/>
      </c>
      <c r="O41" s="1327" t="str">
        <f>IF($A$3&lt;&gt;"ชั้น"&amp;'01.ข้อมูลเบื้องต้น'!$H$2,"",IF(VLOOKUP($A41,'03.คีย์เทอม2'!$A$10:$GL$59,121,FALSE)="","",VLOOKUP($A41,'03.คีย์เทอม2'!$A$10:$GL$59,121,FALSE)))</f>
        <v/>
      </c>
      <c r="P41" s="1327" t="str">
        <f>IF($A$3&lt;&gt;"ชั้น"&amp;'01.ข้อมูลเบื้องต้น'!$H$2,"",IF(VLOOKUP($A41,'03.คีย์เทอม2'!$A$10:$GL$59,126,FALSE)="","",VLOOKUP($A41,'03.คีย์เทอม2'!$A$10:$GL$59,126,FALSE)))</f>
        <v/>
      </c>
      <c r="Q41" s="1327" t="str">
        <f>IF($A$3&lt;&gt;"ชั้น"&amp;'01.ข้อมูลเบื้องต้น'!$H$2,"",IF(VLOOKUP($A41,'03.คีย์เทอม2'!$A$10:$GL$59,131,FALSE)="","",VLOOKUP($A41,'03.คีย์เทอม2'!$A$10:$GL$59,131,FALSE)))</f>
        <v/>
      </c>
      <c r="R41" s="1327" t="str">
        <f>IF($A$3&lt;&gt;"ชั้น"&amp;'01.ข้อมูลเบื้องต้น'!$H$2,"",IF(VLOOKUP($A41,'03.คีย์เทอม2'!$A$10:$GL$59,136,FALSE)="","",VLOOKUP($A41,'03.คีย์เทอม2'!$A$10:$GL$59,136,FALSE)))</f>
        <v/>
      </c>
      <c r="S41" s="1327" t="str">
        <f>IF($A$3&lt;&gt;"ชั้น"&amp;'01.ข้อมูลเบื้องต้น'!$H$2,"",IF(VLOOKUP($A41,'03.คีย์เทอม2'!$A$10:$GL$59,141,FALSE)="","",VLOOKUP($A41,'03.คีย์เทอม2'!$A$10:$GL$59,141,FALSE)))</f>
        <v/>
      </c>
      <c r="T41" s="1327" t="str">
        <f>IF($A$3&lt;&gt;"ชั้น"&amp;'01.ข้อมูลเบื้องต้น'!$H$2,"",IF(VLOOKUP($A41,'03.คีย์เทอม2'!$A$10:$GL$59,146,FALSE)="","",VLOOKUP($A41,'03.คีย์เทอม2'!$A$10:$GL$59,146,FALSE)))</f>
        <v/>
      </c>
      <c r="U41" s="1327" t="str">
        <f>IF($A$3&lt;&gt;"ชั้น"&amp;'01.ข้อมูลเบื้องต้น'!$H$2,"",IF(VLOOKUP($A41,'03.คีย์เทอม2'!$A$10:$GL$59,151,FALSE)="","",VLOOKUP($A41,'03.คีย์เทอม2'!$A$10:$GL$59,151,FALSE)))</f>
        <v/>
      </c>
      <c r="V41" s="1327" t="str">
        <f>IF($A$3&lt;&gt;"ชั้น"&amp;'01.ข้อมูลเบื้องต้น'!$H$2,"",IF(VLOOKUP($A41,'03.คีย์เทอม2'!$A$10:$GL$59,156,FALSE)="","",VLOOKUP($A41,'03.คีย์เทอม2'!$A$10:$GL$59,156,FALSE)))</f>
        <v/>
      </c>
      <c r="W41" s="1327" t="str">
        <f>IF($A$3&lt;&gt;"ชั้น"&amp;'01.ข้อมูลเบื้องต้น'!$H$2,"",IF(VLOOKUP($A41,'03.คีย์เทอม2'!$A$10:$GL$59,161,FALSE)="","",VLOOKUP($A41,'03.คีย์เทอม2'!$A$10:$GL$59,161,FALSE)))</f>
        <v/>
      </c>
      <c r="X41" s="1327" t="str">
        <f>IF($A$3&lt;&gt;"ชั้น"&amp;'01.ข้อมูลเบื้องต้น'!$H$2,"",IF(VLOOKUP($A41,'03.คีย์เทอม2'!$A$10:$GL$59,166,FALSE)="","",VLOOKUP($A41,'03.คีย์เทอม2'!$A$10:$GL$59,166,FALSE)))</f>
        <v/>
      </c>
      <c r="Y41" s="1327" t="str">
        <f>IF($A$3&lt;&gt;"ชั้น"&amp;'01.ข้อมูลเบื้องต้น'!$H$2,"",IF(VLOOKUP($A41,'03.คีย์เทอม2'!$A$10:$GL$59,171,FALSE)="","",VLOOKUP($A41,'03.คีย์เทอม2'!$A$10:$GL$59,171,FALSE)))</f>
        <v/>
      </c>
      <c r="Z41" s="1327" t="str">
        <f>IF($A$3&lt;&gt;"ชั้น"&amp;'01.ข้อมูลเบื้องต้น'!$H$2,"",IF(VLOOKUP($A41,'03.คีย์เทอม2'!$A$10:$GL$59,176,FALSE)="","",VLOOKUP($A41,'03.คีย์เทอม2'!$A$10:$GL$59,176,FALSE)))</f>
        <v/>
      </c>
      <c r="AA41" s="1329" t="str">
        <f>IF($A$3&lt;&gt;"ชั้น"&amp;'01.ข้อมูลเบื้องต้น'!$H$2,"",IF(VLOOKUP($A41,'03.คีย์เทอม2'!$A$10:$GL$59,181,FALSE)="","",VLOOKUP($A41,'03.คีย์เทอม2'!$A$10:$GL$59,181,FALSE)))</f>
        <v/>
      </c>
    </row>
    <row r="42" spans="1:27" s="509" customFormat="1" ht="17.25" customHeight="1">
      <c r="A42" s="1323">
        <v>33</v>
      </c>
      <c r="B42" s="1324" t="str">
        <f>IF('2.ชื่อนักเรียน'!C43="","",'2.ชื่อนักเรียน'!C43)</f>
        <v/>
      </c>
      <c r="C42" s="1325" t="str">
        <f>IF('2.ชื่อนักเรียน'!D43="","",'2.ชื่อนักเรียน'!D43)</f>
        <v/>
      </c>
      <c r="D42" s="1314" t="str">
        <f>IF($A$3&lt;&gt;"ชั้น"&amp;'01.ข้อมูลเบื้องต้น'!$H$2,"",IF(VLOOKUP($A42,'03.คีย์เทอม2'!$A$10:$GT$59,190,FALSE)="","",VLOOKUP($A42,'03.คีย์เทอม2'!$A$10:$GT$59,190,FALSE)))</f>
        <v/>
      </c>
      <c r="E42" s="1327" t="str">
        <f>IF($A$3&lt;&gt;"ชั้น"&amp;'01.ข้อมูลเบื้องต้น'!$H$2,"",IF(VLOOKUP($A42,'03.คีย์เทอม2'!$A$10:$GL$59,194,FALSE)="","",VLOOKUP($A42,'03.คีย์เทอม2'!$A$10:$GL$59,194,FALSE)))</f>
        <v/>
      </c>
      <c r="F42" s="1329" t="str">
        <f>IF($A$3&lt;&gt;"ชั้น"&amp;'01.ข้อมูลเบื้องต้น'!$H$2,"",IF(VLOOKUP($A42,'03.คีย์เทอม2'!$A$10:$GL$59,31,FALSE)="","",VLOOKUP($A42,'03.คีย์เทอม2'!$A$10:$GL$59,31,FALSE)))</f>
        <v/>
      </c>
      <c r="G42" s="1326" t="str">
        <f>IF($A$3&lt;&gt;"ชั้น"&amp;'01.ข้อมูลเบื้องต้น'!$H$2,"",IF(VLOOKUP($A42,'03.คีย์เทอม2'!$A$10:$GL$59,61,FALSE)="","",VLOOKUP($A42,'03.คีย์เทอม2'!$A$10:$GL$59,61,FALSE)))</f>
        <v/>
      </c>
      <c r="H42" s="1327" t="str">
        <f>IF($A$3&lt;&gt;"ชั้น"&amp;'01.ข้อมูลเบื้องต้น'!$H$2,"",IF(VLOOKUP($A42,'03.คีย์เทอม2'!$A$10:$GL$59,66,FALSE)="","",VLOOKUP($A42,'03.คีย์เทอม2'!$A$10:$GL$59,66,FALSE)))</f>
        <v/>
      </c>
      <c r="I42" s="1316" t="str">
        <f>IF($A$3&lt;&gt;"ชั้น"&amp;'01.ข้อมูลเบื้องต้น'!$H$2,"",IF(VLOOKUP($A42,'03.คีย์เทอม2'!$A$10:$GL$59,71,FALSE)="","",VLOOKUP($A42,'03.คีย์เทอม2'!$A$10:$GL$59,71,FALSE)))</f>
        <v/>
      </c>
      <c r="J42" s="1316" t="str">
        <f>IF($A$3&lt;&gt;"ชั้น"&amp;'01.ข้อมูลเบื้องต้น'!$H$2,"",IF(VLOOKUP($A42,'03.คีย์เทอม2'!$A$10:$GL$59,76,FALSE)="","",VLOOKUP($A42,'03.คีย์เทอม2'!$A$10:$GL$59,76,FALSE)))</f>
        <v/>
      </c>
      <c r="K42" s="1316" t="str">
        <f>IF($A$3&lt;&gt;"ชั้น"&amp;'01.ข้อมูลเบื้องต้น'!$H$2,"",IF(VLOOKUP($A42,'03.คีย์เทอม2'!$A$10:$GL$59,81,FALSE)="","",VLOOKUP($A42,'03.คีย์เทอม2'!$A$10:$GL$59,81,FALSE)))</f>
        <v/>
      </c>
      <c r="L42" s="1328" t="str">
        <f>IF($A$3&lt;&gt;"ชั้น"&amp;'01.ข้อมูลเบื้องต้น'!$H$2,"",IF(VLOOKUP($A42,'03.คีย์เทอม2'!$A$10:$GT$59,202,FALSE)="","",VLOOKUP($A42,'03.คีย์เทอม2'!$A$10:$GT$59,202,FALSE)))</f>
        <v/>
      </c>
      <c r="M42" s="1326" t="str">
        <f>IF($A$3&lt;&gt;"ชั้น"&amp;'01.ข้อมูลเบื้องต้น'!$H$2,"",IF(VLOOKUP($A42,'03.คีย์เทอม2'!$A$10:$GL$59,111,FALSE)="","",VLOOKUP($A42,'03.คีย์เทอม2'!$A$10:$GL$59,111,FALSE)))</f>
        <v/>
      </c>
      <c r="N42" s="1327" t="str">
        <f>IF($A$3&lt;&gt;"ชั้น"&amp;'01.ข้อมูลเบื้องต้น'!$H$2,"",IF(VLOOKUP($A42,'03.คีย์เทอม2'!$A$10:$GL$59,116,FALSE)="","",VLOOKUP($A42,'03.คีย์เทอม2'!$A$10:$GL$59,116,FALSE)))</f>
        <v/>
      </c>
      <c r="O42" s="1327" t="str">
        <f>IF($A$3&lt;&gt;"ชั้น"&amp;'01.ข้อมูลเบื้องต้น'!$H$2,"",IF(VLOOKUP($A42,'03.คีย์เทอม2'!$A$10:$GL$59,121,FALSE)="","",VLOOKUP($A42,'03.คีย์เทอม2'!$A$10:$GL$59,121,FALSE)))</f>
        <v/>
      </c>
      <c r="P42" s="1327" t="str">
        <f>IF($A$3&lt;&gt;"ชั้น"&amp;'01.ข้อมูลเบื้องต้น'!$H$2,"",IF(VLOOKUP($A42,'03.คีย์เทอม2'!$A$10:$GL$59,126,FALSE)="","",VLOOKUP($A42,'03.คีย์เทอม2'!$A$10:$GL$59,126,FALSE)))</f>
        <v/>
      </c>
      <c r="Q42" s="1327" t="str">
        <f>IF($A$3&lt;&gt;"ชั้น"&amp;'01.ข้อมูลเบื้องต้น'!$H$2,"",IF(VLOOKUP($A42,'03.คีย์เทอม2'!$A$10:$GL$59,131,FALSE)="","",VLOOKUP($A42,'03.คีย์เทอม2'!$A$10:$GL$59,131,FALSE)))</f>
        <v/>
      </c>
      <c r="R42" s="1327" t="str">
        <f>IF($A$3&lt;&gt;"ชั้น"&amp;'01.ข้อมูลเบื้องต้น'!$H$2,"",IF(VLOOKUP($A42,'03.คีย์เทอม2'!$A$10:$GL$59,136,FALSE)="","",VLOOKUP($A42,'03.คีย์เทอม2'!$A$10:$GL$59,136,FALSE)))</f>
        <v/>
      </c>
      <c r="S42" s="1327" t="str">
        <f>IF($A$3&lt;&gt;"ชั้น"&amp;'01.ข้อมูลเบื้องต้น'!$H$2,"",IF(VLOOKUP($A42,'03.คีย์เทอม2'!$A$10:$GL$59,141,FALSE)="","",VLOOKUP($A42,'03.คีย์เทอม2'!$A$10:$GL$59,141,FALSE)))</f>
        <v/>
      </c>
      <c r="T42" s="1327" t="str">
        <f>IF($A$3&lt;&gt;"ชั้น"&amp;'01.ข้อมูลเบื้องต้น'!$H$2,"",IF(VLOOKUP($A42,'03.คีย์เทอม2'!$A$10:$GL$59,146,FALSE)="","",VLOOKUP($A42,'03.คีย์เทอม2'!$A$10:$GL$59,146,FALSE)))</f>
        <v/>
      </c>
      <c r="U42" s="1327" t="str">
        <f>IF($A$3&lt;&gt;"ชั้น"&amp;'01.ข้อมูลเบื้องต้น'!$H$2,"",IF(VLOOKUP($A42,'03.คีย์เทอม2'!$A$10:$GL$59,151,FALSE)="","",VLOOKUP($A42,'03.คีย์เทอม2'!$A$10:$GL$59,151,FALSE)))</f>
        <v/>
      </c>
      <c r="V42" s="1327" t="str">
        <f>IF($A$3&lt;&gt;"ชั้น"&amp;'01.ข้อมูลเบื้องต้น'!$H$2,"",IF(VLOOKUP($A42,'03.คีย์เทอม2'!$A$10:$GL$59,156,FALSE)="","",VLOOKUP($A42,'03.คีย์เทอม2'!$A$10:$GL$59,156,FALSE)))</f>
        <v/>
      </c>
      <c r="W42" s="1327" t="str">
        <f>IF($A$3&lt;&gt;"ชั้น"&amp;'01.ข้อมูลเบื้องต้น'!$H$2,"",IF(VLOOKUP($A42,'03.คีย์เทอม2'!$A$10:$GL$59,161,FALSE)="","",VLOOKUP($A42,'03.คีย์เทอม2'!$A$10:$GL$59,161,FALSE)))</f>
        <v/>
      </c>
      <c r="X42" s="1327" t="str">
        <f>IF($A$3&lt;&gt;"ชั้น"&amp;'01.ข้อมูลเบื้องต้น'!$H$2,"",IF(VLOOKUP($A42,'03.คีย์เทอม2'!$A$10:$GL$59,166,FALSE)="","",VLOOKUP($A42,'03.คีย์เทอม2'!$A$10:$GL$59,166,FALSE)))</f>
        <v/>
      </c>
      <c r="Y42" s="1327" t="str">
        <f>IF($A$3&lt;&gt;"ชั้น"&amp;'01.ข้อมูลเบื้องต้น'!$H$2,"",IF(VLOOKUP($A42,'03.คีย์เทอม2'!$A$10:$GL$59,171,FALSE)="","",VLOOKUP($A42,'03.คีย์เทอม2'!$A$10:$GL$59,171,FALSE)))</f>
        <v/>
      </c>
      <c r="Z42" s="1327" t="str">
        <f>IF($A$3&lt;&gt;"ชั้น"&amp;'01.ข้อมูลเบื้องต้น'!$H$2,"",IF(VLOOKUP($A42,'03.คีย์เทอม2'!$A$10:$GL$59,176,FALSE)="","",VLOOKUP($A42,'03.คีย์เทอม2'!$A$10:$GL$59,176,FALSE)))</f>
        <v/>
      </c>
      <c r="AA42" s="1329" t="str">
        <f>IF($A$3&lt;&gt;"ชั้น"&amp;'01.ข้อมูลเบื้องต้น'!$H$2,"",IF(VLOOKUP($A42,'03.คีย์เทอม2'!$A$10:$GL$59,181,FALSE)="","",VLOOKUP($A42,'03.คีย์เทอม2'!$A$10:$GL$59,181,FALSE)))</f>
        <v/>
      </c>
    </row>
    <row r="43" spans="1:27" s="509" customFormat="1" ht="17.25" customHeight="1">
      <c r="A43" s="1323">
        <v>34</v>
      </c>
      <c r="B43" s="1324" t="str">
        <f>IF('2.ชื่อนักเรียน'!C44="","",'2.ชื่อนักเรียน'!C44)</f>
        <v/>
      </c>
      <c r="C43" s="1325" t="str">
        <f>IF('2.ชื่อนักเรียน'!D44="","",'2.ชื่อนักเรียน'!D44)</f>
        <v/>
      </c>
      <c r="D43" s="1314" t="str">
        <f>IF($A$3&lt;&gt;"ชั้น"&amp;'01.ข้อมูลเบื้องต้น'!$H$2,"",IF(VLOOKUP($A43,'03.คีย์เทอม2'!$A$10:$GT$59,190,FALSE)="","",VLOOKUP($A43,'03.คีย์เทอม2'!$A$10:$GT$59,190,FALSE)))</f>
        <v/>
      </c>
      <c r="E43" s="1327" t="str">
        <f>IF($A$3&lt;&gt;"ชั้น"&amp;'01.ข้อมูลเบื้องต้น'!$H$2,"",IF(VLOOKUP($A43,'03.คีย์เทอม2'!$A$10:$GL$59,194,FALSE)="","",VLOOKUP($A43,'03.คีย์เทอม2'!$A$10:$GL$59,194,FALSE)))</f>
        <v/>
      </c>
      <c r="F43" s="1329" t="str">
        <f>IF($A$3&lt;&gt;"ชั้น"&amp;'01.ข้อมูลเบื้องต้น'!$H$2,"",IF(VLOOKUP($A43,'03.คีย์เทอม2'!$A$10:$GL$59,31,FALSE)="","",VLOOKUP($A43,'03.คีย์เทอม2'!$A$10:$GL$59,31,FALSE)))</f>
        <v/>
      </c>
      <c r="G43" s="1326" t="str">
        <f>IF($A$3&lt;&gt;"ชั้น"&amp;'01.ข้อมูลเบื้องต้น'!$H$2,"",IF(VLOOKUP($A43,'03.คีย์เทอม2'!$A$10:$GL$59,61,FALSE)="","",VLOOKUP($A43,'03.คีย์เทอม2'!$A$10:$GL$59,61,FALSE)))</f>
        <v/>
      </c>
      <c r="H43" s="1327" t="str">
        <f>IF($A$3&lt;&gt;"ชั้น"&amp;'01.ข้อมูลเบื้องต้น'!$H$2,"",IF(VLOOKUP($A43,'03.คีย์เทอม2'!$A$10:$GL$59,66,FALSE)="","",VLOOKUP($A43,'03.คีย์เทอม2'!$A$10:$GL$59,66,FALSE)))</f>
        <v/>
      </c>
      <c r="I43" s="1316" t="str">
        <f>IF($A$3&lt;&gt;"ชั้น"&amp;'01.ข้อมูลเบื้องต้น'!$H$2,"",IF(VLOOKUP($A43,'03.คีย์เทอม2'!$A$10:$GL$59,71,FALSE)="","",VLOOKUP($A43,'03.คีย์เทอม2'!$A$10:$GL$59,71,FALSE)))</f>
        <v/>
      </c>
      <c r="J43" s="1316" t="str">
        <f>IF($A$3&lt;&gt;"ชั้น"&amp;'01.ข้อมูลเบื้องต้น'!$H$2,"",IF(VLOOKUP($A43,'03.คีย์เทอม2'!$A$10:$GL$59,76,FALSE)="","",VLOOKUP($A43,'03.คีย์เทอม2'!$A$10:$GL$59,76,FALSE)))</f>
        <v/>
      </c>
      <c r="K43" s="1316" t="str">
        <f>IF($A$3&lt;&gt;"ชั้น"&amp;'01.ข้อมูลเบื้องต้น'!$H$2,"",IF(VLOOKUP($A43,'03.คีย์เทอม2'!$A$10:$GL$59,81,FALSE)="","",VLOOKUP($A43,'03.คีย์เทอม2'!$A$10:$GL$59,81,FALSE)))</f>
        <v/>
      </c>
      <c r="L43" s="1328" t="str">
        <f>IF($A$3&lt;&gt;"ชั้น"&amp;'01.ข้อมูลเบื้องต้น'!$H$2,"",IF(VLOOKUP($A43,'03.คีย์เทอม2'!$A$10:$GT$59,202,FALSE)="","",VLOOKUP($A43,'03.คีย์เทอม2'!$A$10:$GT$59,202,FALSE)))</f>
        <v/>
      </c>
      <c r="M43" s="1326" t="str">
        <f>IF($A$3&lt;&gt;"ชั้น"&amp;'01.ข้อมูลเบื้องต้น'!$H$2,"",IF(VLOOKUP($A43,'03.คีย์เทอม2'!$A$10:$GL$59,111,FALSE)="","",VLOOKUP($A43,'03.คีย์เทอม2'!$A$10:$GL$59,111,FALSE)))</f>
        <v/>
      </c>
      <c r="N43" s="1327" t="str">
        <f>IF($A$3&lt;&gt;"ชั้น"&amp;'01.ข้อมูลเบื้องต้น'!$H$2,"",IF(VLOOKUP($A43,'03.คีย์เทอม2'!$A$10:$GL$59,116,FALSE)="","",VLOOKUP($A43,'03.คีย์เทอม2'!$A$10:$GL$59,116,FALSE)))</f>
        <v/>
      </c>
      <c r="O43" s="1327" t="str">
        <f>IF($A$3&lt;&gt;"ชั้น"&amp;'01.ข้อมูลเบื้องต้น'!$H$2,"",IF(VLOOKUP($A43,'03.คีย์เทอม2'!$A$10:$GL$59,121,FALSE)="","",VLOOKUP($A43,'03.คีย์เทอม2'!$A$10:$GL$59,121,FALSE)))</f>
        <v/>
      </c>
      <c r="P43" s="1327" t="str">
        <f>IF($A$3&lt;&gt;"ชั้น"&amp;'01.ข้อมูลเบื้องต้น'!$H$2,"",IF(VLOOKUP($A43,'03.คีย์เทอม2'!$A$10:$GL$59,126,FALSE)="","",VLOOKUP($A43,'03.คีย์เทอม2'!$A$10:$GL$59,126,FALSE)))</f>
        <v/>
      </c>
      <c r="Q43" s="1327" t="str">
        <f>IF($A$3&lt;&gt;"ชั้น"&amp;'01.ข้อมูลเบื้องต้น'!$H$2,"",IF(VLOOKUP($A43,'03.คีย์เทอม2'!$A$10:$GL$59,131,FALSE)="","",VLOOKUP($A43,'03.คีย์เทอม2'!$A$10:$GL$59,131,FALSE)))</f>
        <v/>
      </c>
      <c r="R43" s="1327" t="str">
        <f>IF($A$3&lt;&gt;"ชั้น"&amp;'01.ข้อมูลเบื้องต้น'!$H$2,"",IF(VLOOKUP($A43,'03.คีย์เทอม2'!$A$10:$GL$59,136,FALSE)="","",VLOOKUP($A43,'03.คีย์เทอม2'!$A$10:$GL$59,136,FALSE)))</f>
        <v/>
      </c>
      <c r="S43" s="1327" t="str">
        <f>IF($A$3&lt;&gt;"ชั้น"&amp;'01.ข้อมูลเบื้องต้น'!$H$2,"",IF(VLOOKUP($A43,'03.คีย์เทอม2'!$A$10:$GL$59,141,FALSE)="","",VLOOKUP($A43,'03.คีย์เทอม2'!$A$10:$GL$59,141,FALSE)))</f>
        <v/>
      </c>
      <c r="T43" s="1327" t="str">
        <f>IF($A$3&lt;&gt;"ชั้น"&amp;'01.ข้อมูลเบื้องต้น'!$H$2,"",IF(VLOOKUP($A43,'03.คีย์เทอม2'!$A$10:$GL$59,146,FALSE)="","",VLOOKUP($A43,'03.คีย์เทอม2'!$A$10:$GL$59,146,FALSE)))</f>
        <v/>
      </c>
      <c r="U43" s="1327" t="str">
        <f>IF($A$3&lt;&gt;"ชั้น"&amp;'01.ข้อมูลเบื้องต้น'!$H$2,"",IF(VLOOKUP($A43,'03.คีย์เทอม2'!$A$10:$GL$59,151,FALSE)="","",VLOOKUP($A43,'03.คีย์เทอม2'!$A$10:$GL$59,151,FALSE)))</f>
        <v/>
      </c>
      <c r="V43" s="1327" t="str">
        <f>IF($A$3&lt;&gt;"ชั้น"&amp;'01.ข้อมูลเบื้องต้น'!$H$2,"",IF(VLOOKUP($A43,'03.คีย์เทอม2'!$A$10:$GL$59,156,FALSE)="","",VLOOKUP($A43,'03.คีย์เทอม2'!$A$10:$GL$59,156,FALSE)))</f>
        <v/>
      </c>
      <c r="W43" s="1327" t="str">
        <f>IF($A$3&lt;&gt;"ชั้น"&amp;'01.ข้อมูลเบื้องต้น'!$H$2,"",IF(VLOOKUP($A43,'03.คีย์เทอม2'!$A$10:$GL$59,161,FALSE)="","",VLOOKUP($A43,'03.คีย์เทอม2'!$A$10:$GL$59,161,FALSE)))</f>
        <v/>
      </c>
      <c r="X43" s="1327" t="str">
        <f>IF($A$3&lt;&gt;"ชั้น"&amp;'01.ข้อมูลเบื้องต้น'!$H$2,"",IF(VLOOKUP($A43,'03.คีย์เทอม2'!$A$10:$GL$59,166,FALSE)="","",VLOOKUP($A43,'03.คีย์เทอม2'!$A$10:$GL$59,166,FALSE)))</f>
        <v/>
      </c>
      <c r="Y43" s="1327" t="str">
        <f>IF($A$3&lt;&gt;"ชั้น"&amp;'01.ข้อมูลเบื้องต้น'!$H$2,"",IF(VLOOKUP($A43,'03.คีย์เทอม2'!$A$10:$GL$59,171,FALSE)="","",VLOOKUP($A43,'03.คีย์เทอม2'!$A$10:$GL$59,171,FALSE)))</f>
        <v/>
      </c>
      <c r="Z43" s="1327" t="str">
        <f>IF($A$3&lt;&gt;"ชั้น"&amp;'01.ข้อมูลเบื้องต้น'!$H$2,"",IF(VLOOKUP($A43,'03.คีย์เทอม2'!$A$10:$GL$59,176,FALSE)="","",VLOOKUP($A43,'03.คีย์เทอม2'!$A$10:$GL$59,176,FALSE)))</f>
        <v/>
      </c>
      <c r="AA43" s="1329" t="str">
        <f>IF($A$3&lt;&gt;"ชั้น"&amp;'01.ข้อมูลเบื้องต้น'!$H$2,"",IF(VLOOKUP($A43,'03.คีย์เทอม2'!$A$10:$GL$59,181,FALSE)="","",VLOOKUP($A43,'03.คีย์เทอม2'!$A$10:$GL$59,181,FALSE)))</f>
        <v/>
      </c>
    </row>
    <row r="44" spans="1:27" s="509" customFormat="1" ht="17.25" customHeight="1">
      <c r="A44" s="1323">
        <v>35</v>
      </c>
      <c r="B44" s="1324" t="str">
        <f>IF('2.ชื่อนักเรียน'!C45="","",'2.ชื่อนักเรียน'!C45)</f>
        <v/>
      </c>
      <c r="C44" s="1325" t="str">
        <f>IF('2.ชื่อนักเรียน'!D45="","",'2.ชื่อนักเรียน'!D45)</f>
        <v/>
      </c>
      <c r="D44" s="1314" t="str">
        <f>IF($A$3&lt;&gt;"ชั้น"&amp;'01.ข้อมูลเบื้องต้น'!$H$2,"",IF(VLOOKUP($A44,'03.คีย์เทอม2'!$A$10:$GT$59,190,FALSE)="","",VLOOKUP($A44,'03.คีย์เทอม2'!$A$10:$GT$59,190,FALSE)))</f>
        <v/>
      </c>
      <c r="E44" s="1327" t="str">
        <f>IF($A$3&lt;&gt;"ชั้น"&amp;'01.ข้อมูลเบื้องต้น'!$H$2,"",IF(VLOOKUP($A44,'03.คีย์เทอม2'!$A$10:$GL$59,194,FALSE)="","",VLOOKUP($A44,'03.คีย์เทอม2'!$A$10:$GL$59,194,FALSE)))</f>
        <v/>
      </c>
      <c r="F44" s="1329" t="str">
        <f>IF($A$3&lt;&gt;"ชั้น"&amp;'01.ข้อมูลเบื้องต้น'!$H$2,"",IF(VLOOKUP($A44,'03.คีย์เทอม2'!$A$10:$GL$59,31,FALSE)="","",VLOOKUP($A44,'03.คีย์เทอม2'!$A$10:$GL$59,31,FALSE)))</f>
        <v/>
      </c>
      <c r="G44" s="1326" t="str">
        <f>IF($A$3&lt;&gt;"ชั้น"&amp;'01.ข้อมูลเบื้องต้น'!$H$2,"",IF(VLOOKUP($A44,'03.คีย์เทอม2'!$A$10:$GL$59,61,FALSE)="","",VLOOKUP($A44,'03.คีย์เทอม2'!$A$10:$GL$59,61,FALSE)))</f>
        <v/>
      </c>
      <c r="H44" s="1327" t="str">
        <f>IF($A$3&lt;&gt;"ชั้น"&amp;'01.ข้อมูลเบื้องต้น'!$H$2,"",IF(VLOOKUP($A44,'03.คีย์เทอม2'!$A$10:$GL$59,66,FALSE)="","",VLOOKUP($A44,'03.คีย์เทอม2'!$A$10:$GL$59,66,FALSE)))</f>
        <v/>
      </c>
      <c r="I44" s="1316" t="str">
        <f>IF($A$3&lt;&gt;"ชั้น"&amp;'01.ข้อมูลเบื้องต้น'!$H$2,"",IF(VLOOKUP($A44,'03.คีย์เทอม2'!$A$10:$GL$59,71,FALSE)="","",VLOOKUP($A44,'03.คีย์เทอม2'!$A$10:$GL$59,71,FALSE)))</f>
        <v/>
      </c>
      <c r="J44" s="1316" t="str">
        <f>IF($A$3&lt;&gt;"ชั้น"&amp;'01.ข้อมูลเบื้องต้น'!$H$2,"",IF(VLOOKUP($A44,'03.คีย์เทอม2'!$A$10:$GL$59,76,FALSE)="","",VLOOKUP($A44,'03.คีย์เทอม2'!$A$10:$GL$59,76,FALSE)))</f>
        <v/>
      </c>
      <c r="K44" s="1316" t="str">
        <f>IF($A$3&lt;&gt;"ชั้น"&amp;'01.ข้อมูลเบื้องต้น'!$H$2,"",IF(VLOOKUP($A44,'03.คีย์เทอม2'!$A$10:$GL$59,81,FALSE)="","",VLOOKUP($A44,'03.คีย์เทอม2'!$A$10:$GL$59,81,FALSE)))</f>
        <v/>
      </c>
      <c r="L44" s="1328" t="str">
        <f>IF($A$3&lt;&gt;"ชั้น"&amp;'01.ข้อมูลเบื้องต้น'!$H$2,"",IF(VLOOKUP($A44,'03.คีย์เทอม2'!$A$10:$GT$59,202,FALSE)="","",VLOOKUP($A44,'03.คีย์เทอม2'!$A$10:$GT$59,202,FALSE)))</f>
        <v/>
      </c>
      <c r="M44" s="1326" t="str">
        <f>IF($A$3&lt;&gt;"ชั้น"&amp;'01.ข้อมูลเบื้องต้น'!$H$2,"",IF(VLOOKUP($A44,'03.คีย์เทอม2'!$A$10:$GL$59,111,FALSE)="","",VLOOKUP($A44,'03.คีย์เทอม2'!$A$10:$GL$59,111,FALSE)))</f>
        <v/>
      </c>
      <c r="N44" s="1327" t="str">
        <f>IF($A$3&lt;&gt;"ชั้น"&amp;'01.ข้อมูลเบื้องต้น'!$H$2,"",IF(VLOOKUP($A44,'03.คีย์เทอม2'!$A$10:$GL$59,116,FALSE)="","",VLOOKUP($A44,'03.คีย์เทอม2'!$A$10:$GL$59,116,FALSE)))</f>
        <v/>
      </c>
      <c r="O44" s="1327" t="str">
        <f>IF($A$3&lt;&gt;"ชั้น"&amp;'01.ข้อมูลเบื้องต้น'!$H$2,"",IF(VLOOKUP($A44,'03.คีย์เทอม2'!$A$10:$GL$59,121,FALSE)="","",VLOOKUP($A44,'03.คีย์เทอม2'!$A$10:$GL$59,121,FALSE)))</f>
        <v/>
      </c>
      <c r="P44" s="1327" t="str">
        <f>IF($A$3&lt;&gt;"ชั้น"&amp;'01.ข้อมูลเบื้องต้น'!$H$2,"",IF(VLOOKUP($A44,'03.คีย์เทอม2'!$A$10:$GL$59,126,FALSE)="","",VLOOKUP($A44,'03.คีย์เทอม2'!$A$10:$GL$59,126,FALSE)))</f>
        <v/>
      </c>
      <c r="Q44" s="1327" t="str">
        <f>IF($A$3&lt;&gt;"ชั้น"&amp;'01.ข้อมูลเบื้องต้น'!$H$2,"",IF(VLOOKUP($A44,'03.คีย์เทอม2'!$A$10:$GL$59,131,FALSE)="","",VLOOKUP($A44,'03.คีย์เทอม2'!$A$10:$GL$59,131,FALSE)))</f>
        <v/>
      </c>
      <c r="R44" s="1327" t="str">
        <f>IF($A$3&lt;&gt;"ชั้น"&amp;'01.ข้อมูลเบื้องต้น'!$H$2,"",IF(VLOOKUP($A44,'03.คีย์เทอม2'!$A$10:$GL$59,136,FALSE)="","",VLOOKUP($A44,'03.คีย์เทอม2'!$A$10:$GL$59,136,FALSE)))</f>
        <v/>
      </c>
      <c r="S44" s="1327" t="str">
        <f>IF($A$3&lt;&gt;"ชั้น"&amp;'01.ข้อมูลเบื้องต้น'!$H$2,"",IF(VLOOKUP($A44,'03.คีย์เทอม2'!$A$10:$GL$59,141,FALSE)="","",VLOOKUP($A44,'03.คีย์เทอม2'!$A$10:$GL$59,141,FALSE)))</f>
        <v/>
      </c>
      <c r="T44" s="1327" t="str">
        <f>IF($A$3&lt;&gt;"ชั้น"&amp;'01.ข้อมูลเบื้องต้น'!$H$2,"",IF(VLOOKUP($A44,'03.คีย์เทอม2'!$A$10:$GL$59,146,FALSE)="","",VLOOKUP($A44,'03.คีย์เทอม2'!$A$10:$GL$59,146,FALSE)))</f>
        <v/>
      </c>
      <c r="U44" s="1327" t="str">
        <f>IF($A$3&lt;&gt;"ชั้น"&amp;'01.ข้อมูลเบื้องต้น'!$H$2,"",IF(VLOOKUP($A44,'03.คีย์เทอม2'!$A$10:$GL$59,151,FALSE)="","",VLOOKUP($A44,'03.คีย์เทอม2'!$A$10:$GL$59,151,FALSE)))</f>
        <v/>
      </c>
      <c r="V44" s="1327" t="str">
        <f>IF($A$3&lt;&gt;"ชั้น"&amp;'01.ข้อมูลเบื้องต้น'!$H$2,"",IF(VLOOKUP($A44,'03.คีย์เทอม2'!$A$10:$GL$59,156,FALSE)="","",VLOOKUP($A44,'03.คีย์เทอม2'!$A$10:$GL$59,156,FALSE)))</f>
        <v/>
      </c>
      <c r="W44" s="1327" t="str">
        <f>IF($A$3&lt;&gt;"ชั้น"&amp;'01.ข้อมูลเบื้องต้น'!$H$2,"",IF(VLOOKUP($A44,'03.คีย์เทอม2'!$A$10:$GL$59,161,FALSE)="","",VLOOKUP($A44,'03.คีย์เทอม2'!$A$10:$GL$59,161,FALSE)))</f>
        <v/>
      </c>
      <c r="X44" s="1327" t="str">
        <f>IF($A$3&lt;&gt;"ชั้น"&amp;'01.ข้อมูลเบื้องต้น'!$H$2,"",IF(VLOOKUP($A44,'03.คีย์เทอม2'!$A$10:$GL$59,166,FALSE)="","",VLOOKUP($A44,'03.คีย์เทอม2'!$A$10:$GL$59,166,FALSE)))</f>
        <v/>
      </c>
      <c r="Y44" s="1327" t="str">
        <f>IF($A$3&lt;&gt;"ชั้น"&amp;'01.ข้อมูลเบื้องต้น'!$H$2,"",IF(VLOOKUP($A44,'03.คีย์เทอม2'!$A$10:$GL$59,171,FALSE)="","",VLOOKUP($A44,'03.คีย์เทอม2'!$A$10:$GL$59,171,FALSE)))</f>
        <v/>
      </c>
      <c r="Z44" s="1327" t="str">
        <f>IF($A$3&lt;&gt;"ชั้น"&amp;'01.ข้อมูลเบื้องต้น'!$H$2,"",IF(VLOOKUP($A44,'03.คีย์เทอม2'!$A$10:$GL$59,176,FALSE)="","",VLOOKUP($A44,'03.คีย์เทอม2'!$A$10:$GL$59,176,FALSE)))</f>
        <v/>
      </c>
      <c r="AA44" s="1329" t="str">
        <f>IF($A$3&lt;&gt;"ชั้น"&amp;'01.ข้อมูลเบื้องต้น'!$H$2,"",IF(VLOOKUP($A44,'03.คีย์เทอม2'!$A$10:$GL$59,181,FALSE)="","",VLOOKUP($A44,'03.คีย์เทอม2'!$A$10:$GL$59,181,FALSE)))</f>
        <v/>
      </c>
    </row>
    <row r="45" spans="1:27" s="509" customFormat="1" ht="17.25" customHeight="1">
      <c r="A45" s="1323">
        <v>36</v>
      </c>
      <c r="B45" s="1324" t="str">
        <f>IF('2.ชื่อนักเรียน'!C46="","",'2.ชื่อนักเรียน'!C46)</f>
        <v/>
      </c>
      <c r="C45" s="1325" t="str">
        <f>IF('2.ชื่อนักเรียน'!D46="","",'2.ชื่อนักเรียน'!D46)</f>
        <v/>
      </c>
      <c r="D45" s="1314" t="str">
        <f>IF($A$3&lt;&gt;"ชั้น"&amp;'01.ข้อมูลเบื้องต้น'!$H$2,"",IF(VLOOKUP($A45,'03.คีย์เทอม2'!$A$10:$GT$59,190,FALSE)="","",VLOOKUP($A45,'03.คีย์เทอม2'!$A$10:$GT$59,190,FALSE)))</f>
        <v/>
      </c>
      <c r="E45" s="1327" t="str">
        <f>IF($A$3&lt;&gt;"ชั้น"&amp;'01.ข้อมูลเบื้องต้น'!$H$2,"",IF(VLOOKUP($A45,'03.คีย์เทอม2'!$A$10:$GL$59,194,FALSE)="","",VLOOKUP($A45,'03.คีย์เทอม2'!$A$10:$GL$59,194,FALSE)))</f>
        <v/>
      </c>
      <c r="F45" s="1329" t="str">
        <f>IF($A$3&lt;&gt;"ชั้น"&amp;'01.ข้อมูลเบื้องต้น'!$H$2,"",IF(VLOOKUP($A45,'03.คีย์เทอม2'!$A$10:$GL$59,31,FALSE)="","",VLOOKUP($A45,'03.คีย์เทอม2'!$A$10:$GL$59,31,FALSE)))</f>
        <v/>
      </c>
      <c r="G45" s="1326" t="str">
        <f>IF($A$3&lt;&gt;"ชั้น"&amp;'01.ข้อมูลเบื้องต้น'!$H$2,"",IF(VLOOKUP($A45,'03.คีย์เทอม2'!$A$10:$GL$59,61,FALSE)="","",VLOOKUP($A45,'03.คีย์เทอม2'!$A$10:$GL$59,61,FALSE)))</f>
        <v/>
      </c>
      <c r="H45" s="1327" t="str">
        <f>IF($A$3&lt;&gt;"ชั้น"&amp;'01.ข้อมูลเบื้องต้น'!$H$2,"",IF(VLOOKUP($A45,'03.คีย์เทอม2'!$A$10:$GL$59,66,FALSE)="","",VLOOKUP($A45,'03.คีย์เทอม2'!$A$10:$GL$59,66,FALSE)))</f>
        <v/>
      </c>
      <c r="I45" s="1316" t="str">
        <f>IF($A$3&lt;&gt;"ชั้น"&amp;'01.ข้อมูลเบื้องต้น'!$H$2,"",IF(VLOOKUP($A45,'03.คีย์เทอม2'!$A$10:$GL$59,71,FALSE)="","",VLOOKUP($A45,'03.คีย์เทอม2'!$A$10:$GL$59,71,FALSE)))</f>
        <v/>
      </c>
      <c r="J45" s="1316" t="str">
        <f>IF($A$3&lt;&gt;"ชั้น"&amp;'01.ข้อมูลเบื้องต้น'!$H$2,"",IF(VLOOKUP($A45,'03.คีย์เทอม2'!$A$10:$GL$59,76,FALSE)="","",VLOOKUP($A45,'03.คีย์เทอม2'!$A$10:$GL$59,76,FALSE)))</f>
        <v/>
      </c>
      <c r="K45" s="1316" t="str">
        <f>IF($A$3&lt;&gt;"ชั้น"&amp;'01.ข้อมูลเบื้องต้น'!$H$2,"",IF(VLOOKUP($A45,'03.คีย์เทอม2'!$A$10:$GL$59,81,FALSE)="","",VLOOKUP($A45,'03.คีย์เทอม2'!$A$10:$GL$59,81,FALSE)))</f>
        <v/>
      </c>
      <c r="L45" s="1328" t="str">
        <f>IF($A$3&lt;&gt;"ชั้น"&amp;'01.ข้อมูลเบื้องต้น'!$H$2,"",IF(VLOOKUP($A45,'03.คีย์เทอม2'!$A$10:$GT$59,202,FALSE)="","",VLOOKUP($A45,'03.คีย์เทอม2'!$A$10:$GT$59,202,FALSE)))</f>
        <v/>
      </c>
      <c r="M45" s="1326" t="str">
        <f>IF($A$3&lt;&gt;"ชั้น"&amp;'01.ข้อมูลเบื้องต้น'!$H$2,"",IF(VLOOKUP($A45,'03.คีย์เทอม2'!$A$10:$GL$59,111,FALSE)="","",VLOOKUP($A45,'03.คีย์เทอม2'!$A$10:$GL$59,111,FALSE)))</f>
        <v/>
      </c>
      <c r="N45" s="1327" t="str">
        <f>IF($A$3&lt;&gt;"ชั้น"&amp;'01.ข้อมูลเบื้องต้น'!$H$2,"",IF(VLOOKUP($A45,'03.คีย์เทอม2'!$A$10:$GL$59,116,FALSE)="","",VLOOKUP($A45,'03.คีย์เทอม2'!$A$10:$GL$59,116,FALSE)))</f>
        <v/>
      </c>
      <c r="O45" s="1327" t="str">
        <f>IF($A$3&lt;&gt;"ชั้น"&amp;'01.ข้อมูลเบื้องต้น'!$H$2,"",IF(VLOOKUP($A45,'03.คีย์เทอม2'!$A$10:$GL$59,121,FALSE)="","",VLOOKUP($A45,'03.คีย์เทอม2'!$A$10:$GL$59,121,FALSE)))</f>
        <v/>
      </c>
      <c r="P45" s="1327" t="str">
        <f>IF($A$3&lt;&gt;"ชั้น"&amp;'01.ข้อมูลเบื้องต้น'!$H$2,"",IF(VLOOKUP($A45,'03.คีย์เทอม2'!$A$10:$GL$59,126,FALSE)="","",VLOOKUP($A45,'03.คีย์เทอม2'!$A$10:$GL$59,126,FALSE)))</f>
        <v/>
      </c>
      <c r="Q45" s="1327" t="str">
        <f>IF($A$3&lt;&gt;"ชั้น"&amp;'01.ข้อมูลเบื้องต้น'!$H$2,"",IF(VLOOKUP($A45,'03.คีย์เทอม2'!$A$10:$GL$59,131,FALSE)="","",VLOOKUP($A45,'03.คีย์เทอม2'!$A$10:$GL$59,131,FALSE)))</f>
        <v/>
      </c>
      <c r="R45" s="1327" t="str">
        <f>IF($A$3&lt;&gt;"ชั้น"&amp;'01.ข้อมูลเบื้องต้น'!$H$2,"",IF(VLOOKUP($A45,'03.คีย์เทอม2'!$A$10:$GL$59,136,FALSE)="","",VLOOKUP($A45,'03.คีย์เทอม2'!$A$10:$GL$59,136,FALSE)))</f>
        <v/>
      </c>
      <c r="S45" s="1327" t="str">
        <f>IF($A$3&lt;&gt;"ชั้น"&amp;'01.ข้อมูลเบื้องต้น'!$H$2,"",IF(VLOOKUP($A45,'03.คีย์เทอม2'!$A$10:$GL$59,141,FALSE)="","",VLOOKUP($A45,'03.คีย์เทอม2'!$A$10:$GL$59,141,FALSE)))</f>
        <v/>
      </c>
      <c r="T45" s="1327" t="str">
        <f>IF($A$3&lt;&gt;"ชั้น"&amp;'01.ข้อมูลเบื้องต้น'!$H$2,"",IF(VLOOKUP($A45,'03.คีย์เทอม2'!$A$10:$GL$59,146,FALSE)="","",VLOOKUP($A45,'03.คีย์เทอม2'!$A$10:$GL$59,146,FALSE)))</f>
        <v/>
      </c>
      <c r="U45" s="1327" t="str">
        <f>IF($A$3&lt;&gt;"ชั้น"&amp;'01.ข้อมูลเบื้องต้น'!$H$2,"",IF(VLOOKUP($A45,'03.คีย์เทอม2'!$A$10:$GL$59,151,FALSE)="","",VLOOKUP($A45,'03.คีย์เทอม2'!$A$10:$GL$59,151,FALSE)))</f>
        <v/>
      </c>
      <c r="V45" s="1327" t="str">
        <f>IF($A$3&lt;&gt;"ชั้น"&amp;'01.ข้อมูลเบื้องต้น'!$H$2,"",IF(VLOOKUP($A45,'03.คีย์เทอม2'!$A$10:$GL$59,156,FALSE)="","",VLOOKUP($A45,'03.คีย์เทอม2'!$A$10:$GL$59,156,FALSE)))</f>
        <v/>
      </c>
      <c r="W45" s="1327" t="str">
        <f>IF($A$3&lt;&gt;"ชั้น"&amp;'01.ข้อมูลเบื้องต้น'!$H$2,"",IF(VLOOKUP($A45,'03.คีย์เทอม2'!$A$10:$GL$59,161,FALSE)="","",VLOOKUP($A45,'03.คีย์เทอม2'!$A$10:$GL$59,161,FALSE)))</f>
        <v/>
      </c>
      <c r="X45" s="1327" t="str">
        <f>IF($A$3&lt;&gt;"ชั้น"&amp;'01.ข้อมูลเบื้องต้น'!$H$2,"",IF(VLOOKUP($A45,'03.คีย์เทอม2'!$A$10:$GL$59,166,FALSE)="","",VLOOKUP($A45,'03.คีย์เทอม2'!$A$10:$GL$59,166,FALSE)))</f>
        <v/>
      </c>
      <c r="Y45" s="1327" t="str">
        <f>IF($A$3&lt;&gt;"ชั้น"&amp;'01.ข้อมูลเบื้องต้น'!$H$2,"",IF(VLOOKUP($A45,'03.คีย์เทอม2'!$A$10:$GL$59,171,FALSE)="","",VLOOKUP($A45,'03.คีย์เทอม2'!$A$10:$GL$59,171,FALSE)))</f>
        <v/>
      </c>
      <c r="Z45" s="1327" t="str">
        <f>IF($A$3&lt;&gt;"ชั้น"&amp;'01.ข้อมูลเบื้องต้น'!$H$2,"",IF(VLOOKUP($A45,'03.คีย์เทอม2'!$A$10:$GL$59,176,FALSE)="","",VLOOKUP($A45,'03.คีย์เทอม2'!$A$10:$GL$59,176,FALSE)))</f>
        <v/>
      </c>
      <c r="AA45" s="1329" t="str">
        <f>IF($A$3&lt;&gt;"ชั้น"&amp;'01.ข้อมูลเบื้องต้น'!$H$2,"",IF(VLOOKUP($A45,'03.คีย์เทอม2'!$A$10:$GL$59,181,FALSE)="","",VLOOKUP($A45,'03.คีย์เทอม2'!$A$10:$GL$59,181,FALSE)))</f>
        <v/>
      </c>
    </row>
    <row r="46" spans="1:27" s="509" customFormat="1" ht="17.25" customHeight="1">
      <c r="A46" s="1323">
        <v>37</v>
      </c>
      <c r="B46" s="1324" t="str">
        <f>IF('2.ชื่อนักเรียน'!C47="","",'2.ชื่อนักเรียน'!C47)</f>
        <v/>
      </c>
      <c r="C46" s="1325" t="str">
        <f>IF('2.ชื่อนักเรียน'!D47="","",'2.ชื่อนักเรียน'!D47)</f>
        <v/>
      </c>
      <c r="D46" s="1314" t="str">
        <f>IF($A$3&lt;&gt;"ชั้น"&amp;'01.ข้อมูลเบื้องต้น'!$H$2,"",IF(VLOOKUP($A46,'03.คีย์เทอม2'!$A$10:$GT$59,190,FALSE)="","",VLOOKUP($A46,'03.คีย์เทอม2'!$A$10:$GT$59,190,FALSE)))</f>
        <v/>
      </c>
      <c r="E46" s="1327" t="str">
        <f>IF($A$3&lt;&gt;"ชั้น"&amp;'01.ข้อมูลเบื้องต้น'!$H$2,"",IF(VLOOKUP($A46,'03.คีย์เทอม2'!$A$10:$GL$59,194,FALSE)="","",VLOOKUP($A46,'03.คีย์เทอม2'!$A$10:$GL$59,194,FALSE)))</f>
        <v/>
      </c>
      <c r="F46" s="1329" t="str">
        <f>IF($A$3&lt;&gt;"ชั้น"&amp;'01.ข้อมูลเบื้องต้น'!$H$2,"",IF(VLOOKUP($A46,'03.คีย์เทอม2'!$A$10:$GL$59,31,FALSE)="","",VLOOKUP($A46,'03.คีย์เทอม2'!$A$10:$GL$59,31,FALSE)))</f>
        <v/>
      </c>
      <c r="G46" s="1326" t="str">
        <f>IF($A$3&lt;&gt;"ชั้น"&amp;'01.ข้อมูลเบื้องต้น'!$H$2,"",IF(VLOOKUP($A46,'03.คีย์เทอม2'!$A$10:$GL$59,61,FALSE)="","",VLOOKUP($A46,'03.คีย์เทอม2'!$A$10:$GL$59,61,FALSE)))</f>
        <v/>
      </c>
      <c r="H46" s="1327" t="str">
        <f>IF($A$3&lt;&gt;"ชั้น"&amp;'01.ข้อมูลเบื้องต้น'!$H$2,"",IF(VLOOKUP($A46,'03.คีย์เทอม2'!$A$10:$GL$59,66,FALSE)="","",VLOOKUP($A46,'03.คีย์เทอม2'!$A$10:$GL$59,66,FALSE)))</f>
        <v/>
      </c>
      <c r="I46" s="1316" t="str">
        <f>IF($A$3&lt;&gt;"ชั้น"&amp;'01.ข้อมูลเบื้องต้น'!$H$2,"",IF(VLOOKUP($A46,'03.คีย์เทอม2'!$A$10:$GL$59,71,FALSE)="","",VLOOKUP($A46,'03.คีย์เทอม2'!$A$10:$GL$59,71,FALSE)))</f>
        <v/>
      </c>
      <c r="J46" s="1316" t="str">
        <f>IF($A$3&lt;&gt;"ชั้น"&amp;'01.ข้อมูลเบื้องต้น'!$H$2,"",IF(VLOOKUP($A46,'03.คีย์เทอม2'!$A$10:$GL$59,76,FALSE)="","",VLOOKUP($A46,'03.คีย์เทอม2'!$A$10:$GL$59,76,FALSE)))</f>
        <v/>
      </c>
      <c r="K46" s="1316" t="str">
        <f>IF($A$3&lt;&gt;"ชั้น"&amp;'01.ข้อมูลเบื้องต้น'!$H$2,"",IF(VLOOKUP($A46,'03.คีย์เทอม2'!$A$10:$GL$59,81,FALSE)="","",VLOOKUP($A46,'03.คีย์เทอม2'!$A$10:$GL$59,81,FALSE)))</f>
        <v/>
      </c>
      <c r="L46" s="1328" t="str">
        <f>IF($A$3&lt;&gt;"ชั้น"&amp;'01.ข้อมูลเบื้องต้น'!$H$2,"",IF(VLOOKUP($A46,'03.คีย์เทอม2'!$A$10:$GT$59,202,FALSE)="","",VLOOKUP($A46,'03.คีย์เทอม2'!$A$10:$GT$59,202,FALSE)))</f>
        <v/>
      </c>
      <c r="M46" s="1326" t="str">
        <f>IF($A$3&lt;&gt;"ชั้น"&amp;'01.ข้อมูลเบื้องต้น'!$H$2,"",IF(VLOOKUP($A46,'03.คีย์เทอม2'!$A$10:$GL$59,111,FALSE)="","",VLOOKUP($A46,'03.คีย์เทอม2'!$A$10:$GL$59,111,FALSE)))</f>
        <v/>
      </c>
      <c r="N46" s="1327" t="str">
        <f>IF($A$3&lt;&gt;"ชั้น"&amp;'01.ข้อมูลเบื้องต้น'!$H$2,"",IF(VLOOKUP($A46,'03.คีย์เทอม2'!$A$10:$GL$59,116,FALSE)="","",VLOOKUP($A46,'03.คีย์เทอม2'!$A$10:$GL$59,116,FALSE)))</f>
        <v/>
      </c>
      <c r="O46" s="1327" t="str">
        <f>IF($A$3&lt;&gt;"ชั้น"&amp;'01.ข้อมูลเบื้องต้น'!$H$2,"",IF(VLOOKUP($A46,'03.คีย์เทอม2'!$A$10:$GL$59,121,FALSE)="","",VLOOKUP($A46,'03.คีย์เทอม2'!$A$10:$GL$59,121,FALSE)))</f>
        <v/>
      </c>
      <c r="P46" s="1327" t="str">
        <f>IF($A$3&lt;&gt;"ชั้น"&amp;'01.ข้อมูลเบื้องต้น'!$H$2,"",IF(VLOOKUP($A46,'03.คีย์เทอม2'!$A$10:$GL$59,126,FALSE)="","",VLOOKUP($A46,'03.คีย์เทอม2'!$A$10:$GL$59,126,FALSE)))</f>
        <v/>
      </c>
      <c r="Q46" s="1327" t="str">
        <f>IF($A$3&lt;&gt;"ชั้น"&amp;'01.ข้อมูลเบื้องต้น'!$H$2,"",IF(VLOOKUP($A46,'03.คีย์เทอม2'!$A$10:$GL$59,131,FALSE)="","",VLOOKUP($A46,'03.คีย์เทอม2'!$A$10:$GL$59,131,FALSE)))</f>
        <v/>
      </c>
      <c r="R46" s="1327" t="str">
        <f>IF($A$3&lt;&gt;"ชั้น"&amp;'01.ข้อมูลเบื้องต้น'!$H$2,"",IF(VLOOKUP($A46,'03.คีย์เทอม2'!$A$10:$GL$59,136,FALSE)="","",VLOOKUP($A46,'03.คีย์เทอม2'!$A$10:$GL$59,136,FALSE)))</f>
        <v/>
      </c>
      <c r="S46" s="1327" t="str">
        <f>IF($A$3&lt;&gt;"ชั้น"&amp;'01.ข้อมูลเบื้องต้น'!$H$2,"",IF(VLOOKUP($A46,'03.คีย์เทอม2'!$A$10:$GL$59,141,FALSE)="","",VLOOKUP($A46,'03.คีย์เทอม2'!$A$10:$GL$59,141,FALSE)))</f>
        <v/>
      </c>
      <c r="T46" s="1327" t="str">
        <f>IF($A$3&lt;&gt;"ชั้น"&amp;'01.ข้อมูลเบื้องต้น'!$H$2,"",IF(VLOOKUP($A46,'03.คีย์เทอม2'!$A$10:$GL$59,146,FALSE)="","",VLOOKUP($A46,'03.คีย์เทอม2'!$A$10:$GL$59,146,FALSE)))</f>
        <v/>
      </c>
      <c r="U46" s="1327" t="str">
        <f>IF($A$3&lt;&gt;"ชั้น"&amp;'01.ข้อมูลเบื้องต้น'!$H$2,"",IF(VLOOKUP($A46,'03.คีย์เทอม2'!$A$10:$GL$59,151,FALSE)="","",VLOOKUP($A46,'03.คีย์เทอม2'!$A$10:$GL$59,151,FALSE)))</f>
        <v/>
      </c>
      <c r="V46" s="1327" t="str">
        <f>IF($A$3&lt;&gt;"ชั้น"&amp;'01.ข้อมูลเบื้องต้น'!$H$2,"",IF(VLOOKUP($A46,'03.คีย์เทอม2'!$A$10:$GL$59,156,FALSE)="","",VLOOKUP($A46,'03.คีย์เทอม2'!$A$10:$GL$59,156,FALSE)))</f>
        <v/>
      </c>
      <c r="W46" s="1327" t="str">
        <f>IF($A$3&lt;&gt;"ชั้น"&amp;'01.ข้อมูลเบื้องต้น'!$H$2,"",IF(VLOOKUP($A46,'03.คีย์เทอม2'!$A$10:$GL$59,161,FALSE)="","",VLOOKUP($A46,'03.คีย์เทอม2'!$A$10:$GL$59,161,FALSE)))</f>
        <v/>
      </c>
      <c r="X46" s="1327" t="str">
        <f>IF($A$3&lt;&gt;"ชั้น"&amp;'01.ข้อมูลเบื้องต้น'!$H$2,"",IF(VLOOKUP($A46,'03.คีย์เทอม2'!$A$10:$GL$59,166,FALSE)="","",VLOOKUP($A46,'03.คีย์เทอม2'!$A$10:$GL$59,166,FALSE)))</f>
        <v/>
      </c>
      <c r="Y46" s="1327" t="str">
        <f>IF($A$3&lt;&gt;"ชั้น"&amp;'01.ข้อมูลเบื้องต้น'!$H$2,"",IF(VLOOKUP($A46,'03.คีย์เทอม2'!$A$10:$GL$59,171,FALSE)="","",VLOOKUP($A46,'03.คีย์เทอม2'!$A$10:$GL$59,171,FALSE)))</f>
        <v/>
      </c>
      <c r="Z46" s="1327" t="str">
        <f>IF($A$3&lt;&gt;"ชั้น"&amp;'01.ข้อมูลเบื้องต้น'!$H$2,"",IF(VLOOKUP($A46,'03.คีย์เทอม2'!$A$10:$GL$59,176,FALSE)="","",VLOOKUP($A46,'03.คีย์เทอม2'!$A$10:$GL$59,176,FALSE)))</f>
        <v/>
      </c>
      <c r="AA46" s="1329" t="str">
        <f>IF($A$3&lt;&gt;"ชั้น"&amp;'01.ข้อมูลเบื้องต้น'!$H$2,"",IF(VLOOKUP($A46,'03.คีย์เทอม2'!$A$10:$GL$59,181,FALSE)="","",VLOOKUP($A46,'03.คีย์เทอม2'!$A$10:$GL$59,181,FALSE)))</f>
        <v/>
      </c>
    </row>
    <row r="47" spans="1:27" s="509" customFormat="1" ht="17.25" customHeight="1">
      <c r="A47" s="1323">
        <v>38</v>
      </c>
      <c r="B47" s="1324" t="str">
        <f>IF('2.ชื่อนักเรียน'!C48="","",'2.ชื่อนักเรียน'!C48)</f>
        <v/>
      </c>
      <c r="C47" s="1325" t="str">
        <f>IF('2.ชื่อนักเรียน'!D48="","",'2.ชื่อนักเรียน'!D48)</f>
        <v/>
      </c>
      <c r="D47" s="1314" t="str">
        <f>IF($A$3&lt;&gt;"ชั้น"&amp;'01.ข้อมูลเบื้องต้น'!$H$2,"",IF(VLOOKUP($A47,'03.คีย์เทอม2'!$A$10:$GT$59,190,FALSE)="","",VLOOKUP($A47,'03.คีย์เทอม2'!$A$10:$GT$59,190,FALSE)))</f>
        <v/>
      </c>
      <c r="E47" s="1327" t="str">
        <f>IF($A$3&lt;&gt;"ชั้น"&amp;'01.ข้อมูลเบื้องต้น'!$H$2,"",IF(VLOOKUP($A47,'03.คีย์เทอม2'!$A$10:$GL$59,194,FALSE)="","",VLOOKUP($A47,'03.คีย์เทอม2'!$A$10:$GL$59,194,FALSE)))</f>
        <v/>
      </c>
      <c r="F47" s="1329" t="str">
        <f>IF($A$3&lt;&gt;"ชั้น"&amp;'01.ข้อมูลเบื้องต้น'!$H$2,"",IF(VLOOKUP($A47,'03.คีย์เทอม2'!$A$10:$GL$59,31,FALSE)="","",VLOOKUP($A47,'03.คีย์เทอม2'!$A$10:$GL$59,31,FALSE)))</f>
        <v/>
      </c>
      <c r="G47" s="1326" t="str">
        <f>IF($A$3&lt;&gt;"ชั้น"&amp;'01.ข้อมูลเบื้องต้น'!$H$2,"",IF(VLOOKUP($A47,'03.คีย์เทอม2'!$A$10:$GL$59,61,FALSE)="","",VLOOKUP($A47,'03.คีย์เทอม2'!$A$10:$GL$59,61,FALSE)))</f>
        <v/>
      </c>
      <c r="H47" s="1327" t="str">
        <f>IF($A$3&lt;&gt;"ชั้น"&amp;'01.ข้อมูลเบื้องต้น'!$H$2,"",IF(VLOOKUP($A47,'03.คีย์เทอม2'!$A$10:$GL$59,66,FALSE)="","",VLOOKUP($A47,'03.คีย์เทอม2'!$A$10:$GL$59,66,FALSE)))</f>
        <v/>
      </c>
      <c r="I47" s="1316" t="str">
        <f>IF($A$3&lt;&gt;"ชั้น"&amp;'01.ข้อมูลเบื้องต้น'!$H$2,"",IF(VLOOKUP($A47,'03.คีย์เทอม2'!$A$10:$GL$59,71,FALSE)="","",VLOOKUP($A47,'03.คีย์เทอม2'!$A$10:$GL$59,71,FALSE)))</f>
        <v/>
      </c>
      <c r="J47" s="1316" t="str">
        <f>IF($A$3&lt;&gt;"ชั้น"&amp;'01.ข้อมูลเบื้องต้น'!$H$2,"",IF(VLOOKUP($A47,'03.คีย์เทอม2'!$A$10:$GL$59,76,FALSE)="","",VLOOKUP($A47,'03.คีย์เทอม2'!$A$10:$GL$59,76,FALSE)))</f>
        <v/>
      </c>
      <c r="K47" s="1316" t="str">
        <f>IF($A$3&lt;&gt;"ชั้น"&amp;'01.ข้อมูลเบื้องต้น'!$H$2,"",IF(VLOOKUP($A47,'03.คีย์เทอม2'!$A$10:$GL$59,81,FALSE)="","",VLOOKUP($A47,'03.คีย์เทอม2'!$A$10:$GL$59,81,FALSE)))</f>
        <v/>
      </c>
      <c r="L47" s="1328" t="str">
        <f>IF($A$3&lt;&gt;"ชั้น"&amp;'01.ข้อมูลเบื้องต้น'!$H$2,"",IF(VLOOKUP($A47,'03.คีย์เทอม2'!$A$10:$GT$59,202,FALSE)="","",VLOOKUP($A47,'03.คีย์เทอม2'!$A$10:$GT$59,202,FALSE)))</f>
        <v/>
      </c>
      <c r="M47" s="1326" t="str">
        <f>IF($A$3&lt;&gt;"ชั้น"&amp;'01.ข้อมูลเบื้องต้น'!$H$2,"",IF(VLOOKUP($A47,'03.คีย์เทอม2'!$A$10:$GL$59,111,FALSE)="","",VLOOKUP($A47,'03.คีย์เทอม2'!$A$10:$GL$59,111,FALSE)))</f>
        <v/>
      </c>
      <c r="N47" s="1327" t="str">
        <f>IF($A$3&lt;&gt;"ชั้น"&amp;'01.ข้อมูลเบื้องต้น'!$H$2,"",IF(VLOOKUP($A47,'03.คีย์เทอม2'!$A$10:$GL$59,116,FALSE)="","",VLOOKUP($A47,'03.คีย์เทอม2'!$A$10:$GL$59,116,FALSE)))</f>
        <v/>
      </c>
      <c r="O47" s="1327" t="str">
        <f>IF($A$3&lt;&gt;"ชั้น"&amp;'01.ข้อมูลเบื้องต้น'!$H$2,"",IF(VLOOKUP($A47,'03.คีย์เทอม2'!$A$10:$GL$59,121,FALSE)="","",VLOOKUP($A47,'03.คีย์เทอม2'!$A$10:$GL$59,121,FALSE)))</f>
        <v/>
      </c>
      <c r="P47" s="1327" t="str">
        <f>IF($A$3&lt;&gt;"ชั้น"&amp;'01.ข้อมูลเบื้องต้น'!$H$2,"",IF(VLOOKUP($A47,'03.คีย์เทอม2'!$A$10:$GL$59,126,FALSE)="","",VLOOKUP($A47,'03.คีย์เทอม2'!$A$10:$GL$59,126,FALSE)))</f>
        <v/>
      </c>
      <c r="Q47" s="1327" t="str">
        <f>IF($A$3&lt;&gt;"ชั้น"&amp;'01.ข้อมูลเบื้องต้น'!$H$2,"",IF(VLOOKUP($A47,'03.คีย์เทอม2'!$A$10:$GL$59,131,FALSE)="","",VLOOKUP($A47,'03.คีย์เทอม2'!$A$10:$GL$59,131,FALSE)))</f>
        <v/>
      </c>
      <c r="R47" s="1327" t="str">
        <f>IF($A$3&lt;&gt;"ชั้น"&amp;'01.ข้อมูลเบื้องต้น'!$H$2,"",IF(VLOOKUP($A47,'03.คีย์เทอม2'!$A$10:$GL$59,136,FALSE)="","",VLOOKUP($A47,'03.คีย์เทอม2'!$A$10:$GL$59,136,FALSE)))</f>
        <v/>
      </c>
      <c r="S47" s="1327" t="str">
        <f>IF($A$3&lt;&gt;"ชั้น"&amp;'01.ข้อมูลเบื้องต้น'!$H$2,"",IF(VLOOKUP($A47,'03.คีย์เทอม2'!$A$10:$GL$59,141,FALSE)="","",VLOOKUP($A47,'03.คีย์เทอม2'!$A$10:$GL$59,141,FALSE)))</f>
        <v/>
      </c>
      <c r="T47" s="1327" t="str">
        <f>IF($A$3&lt;&gt;"ชั้น"&amp;'01.ข้อมูลเบื้องต้น'!$H$2,"",IF(VLOOKUP($A47,'03.คีย์เทอม2'!$A$10:$GL$59,146,FALSE)="","",VLOOKUP($A47,'03.คีย์เทอม2'!$A$10:$GL$59,146,FALSE)))</f>
        <v/>
      </c>
      <c r="U47" s="1327" t="str">
        <f>IF($A$3&lt;&gt;"ชั้น"&amp;'01.ข้อมูลเบื้องต้น'!$H$2,"",IF(VLOOKUP($A47,'03.คีย์เทอม2'!$A$10:$GL$59,151,FALSE)="","",VLOOKUP($A47,'03.คีย์เทอม2'!$A$10:$GL$59,151,FALSE)))</f>
        <v/>
      </c>
      <c r="V47" s="1327" t="str">
        <f>IF($A$3&lt;&gt;"ชั้น"&amp;'01.ข้อมูลเบื้องต้น'!$H$2,"",IF(VLOOKUP($A47,'03.คีย์เทอม2'!$A$10:$GL$59,156,FALSE)="","",VLOOKUP($A47,'03.คีย์เทอม2'!$A$10:$GL$59,156,FALSE)))</f>
        <v/>
      </c>
      <c r="W47" s="1327" t="str">
        <f>IF($A$3&lt;&gt;"ชั้น"&amp;'01.ข้อมูลเบื้องต้น'!$H$2,"",IF(VLOOKUP($A47,'03.คีย์เทอม2'!$A$10:$GL$59,161,FALSE)="","",VLOOKUP($A47,'03.คีย์เทอม2'!$A$10:$GL$59,161,FALSE)))</f>
        <v/>
      </c>
      <c r="X47" s="1327" t="str">
        <f>IF($A$3&lt;&gt;"ชั้น"&amp;'01.ข้อมูลเบื้องต้น'!$H$2,"",IF(VLOOKUP($A47,'03.คีย์เทอม2'!$A$10:$GL$59,166,FALSE)="","",VLOOKUP($A47,'03.คีย์เทอม2'!$A$10:$GL$59,166,FALSE)))</f>
        <v/>
      </c>
      <c r="Y47" s="1327" t="str">
        <f>IF($A$3&lt;&gt;"ชั้น"&amp;'01.ข้อมูลเบื้องต้น'!$H$2,"",IF(VLOOKUP($A47,'03.คีย์เทอม2'!$A$10:$GL$59,171,FALSE)="","",VLOOKUP($A47,'03.คีย์เทอม2'!$A$10:$GL$59,171,FALSE)))</f>
        <v/>
      </c>
      <c r="Z47" s="1327" t="str">
        <f>IF($A$3&lt;&gt;"ชั้น"&amp;'01.ข้อมูลเบื้องต้น'!$H$2,"",IF(VLOOKUP($A47,'03.คีย์เทอม2'!$A$10:$GL$59,176,FALSE)="","",VLOOKUP($A47,'03.คีย์เทอม2'!$A$10:$GL$59,176,FALSE)))</f>
        <v/>
      </c>
      <c r="AA47" s="1329" t="str">
        <f>IF($A$3&lt;&gt;"ชั้น"&amp;'01.ข้อมูลเบื้องต้น'!$H$2,"",IF(VLOOKUP($A47,'03.คีย์เทอม2'!$A$10:$GL$59,181,FALSE)="","",VLOOKUP($A47,'03.คีย์เทอม2'!$A$10:$GL$59,181,FALSE)))</f>
        <v/>
      </c>
    </row>
    <row r="48" spans="1:27" s="509" customFormat="1" ht="17.25" customHeight="1">
      <c r="A48" s="1323">
        <v>39</v>
      </c>
      <c r="B48" s="1324" t="str">
        <f>IF('2.ชื่อนักเรียน'!C49="","",'2.ชื่อนักเรียน'!C49)</f>
        <v/>
      </c>
      <c r="C48" s="1325" t="str">
        <f>IF('2.ชื่อนักเรียน'!D49="","",'2.ชื่อนักเรียน'!D49)</f>
        <v/>
      </c>
      <c r="D48" s="1314" t="str">
        <f>IF($A$3&lt;&gt;"ชั้น"&amp;'01.ข้อมูลเบื้องต้น'!$H$2,"",IF(VLOOKUP($A48,'03.คีย์เทอม2'!$A$10:$GT$59,190,FALSE)="","",VLOOKUP($A48,'03.คีย์เทอม2'!$A$10:$GT$59,190,FALSE)))</f>
        <v/>
      </c>
      <c r="E48" s="1327" t="str">
        <f>IF($A$3&lt;&gt;"ชั้น"&amp;'01.ข้อมูลเบื้องต้น'!$H$2,"",IF(VLOOKUP($A48,'03.คีย์เทอม2'!$A$10:$GL$59,194,FALSE)="","",VLOOKUP($A48,'03.คีย์เทอม2'!$A$10:$GL$59,194,FALSE)))</f>
        <v/>
      </c>
      <c r="F48" s="1329" t="str">
        <f>IF($A$3&lt;&gt;"ชั้น"&amp;'01.ข้อมูลเบื้องต้น'!$H$2,"",IF(VLOOKUP($A48,'03.คีย์เทอม2'!$A$10:$GL$59,31,FALSE)="","",VLOOKUP($A48,'03.คีย์เทอม2'!$A$10:$GL$59,31,FALSE)))</f>
        <v/>
      </c>
      <c r="G48" s="1326" t="str">
        <f>IF($A$3&lt;&gt;"ชั้น"&amp;'01.ข้อมูลเบื้องต้น'!$H$2,"",IF(VLOOKUP($A48,'03.คีย์เทอม2'!$A$10:$GL$59,61,FALSE)="","",VLOOKUP($A48,'03.คีย์เทอม2'!$A$10:$GL$59,61,FALSE)))</f>
        <v/>
      </c>
      <c r="H48" s="1327" t="str">
        <f>IF($A$3&lt;&gt;"ชั้น"&amp;'01.ข้อมูลเบื้องต้น'!$H$2,"",IF(VLOOKUP($A48,'03.คีย์เทอม2'!$A$10:$GL$59,66,FALSE)="","",VLOOKUP($A48,'03.คีย์เทอม2'!$A$10:$GL$59,66,FALSE)))</f>
        <v/>
      </c>
      <c r="I48" s="1316" t="str">
        <f>IF($A$3&lt;&gt;"ชั้น"&amp;'01.ข้อมูลเบื้องต้น'!$H$2,"",IF(VLOOKUP($A48,'03.คีย์เทอม2'!$A$10:$GL$59,71,FALSE)="","",VLOOKUP($A48,'03.คีย์เทอม2'!$A$10:$GL$59,71,FALSE)))</f>
        <v/>
      </c>
      <c r="J48" s="1316" t="str">
        <f>IF($A$3&lt;&gt;"ชั้น"&amp;'01.ข้อมูลเบื้องต้น'!$H$2,"",IF(VLOOKUP($A48,'03.คีย์เทอม2'!$A$10:$GL$59,76,FALSE)="","",VLOOKUP($A48,'03.คีย์เทอม2'!$A$10:$GL$59,76,FALSE)))</f>
        <v/>
      </c>
      <c r="K48" s="1316" t="str">
        <f>IF($A$3&lt;&gt;"ชั้น"&amp;'01.ข้อมูลเบื้องต้น'!$H$2,"",IF(VLOOKUP($A48,'03.คีย์เทอม2'!$A$10:$GL$59,81,FALSE)="","",VLOOKUP($A48,'03.คีย์เทอม2'!$A$10:$GL$59,81,FALSE)))</f>
        <v/>
      </c>
      <c r="L48" s="1328" t="str">
        <f>IF($A$3&lt;&gt;"ชั้น"&amp;'01.ข้อมูลเบื้องต้น'!$H$2,"",IF(VLOOKUP($A48,'03.คีย์เทอม2'!$A$10:$GT$59,202,FALSE)="","",VLOOKUP($A48,'03.คีย์เทอม2'!$A$10:$GT$59,202,FALSE)))</f>
        <v/>
      </c>
      <c r="M48" s="1326" t="str">
        <f>IF($A$3&lt;&gt;"ชั้น"&amp;'01.ข้อมูลเบื้องต้น'!$H$2,"",IF(VLOOKUP($A48,'03.คีย์เทอม2'!$A$10:$GL$59,111,FALSE)="","",VLOOKUP($A48,'03.คีย์เทอม2'!$A$10:$GL$59,111,FALSE)))</f>
        <v/>
      </c>
      <c r="N48" s="1327" t="str">
        <f>IF($A$3&lt;&gt;"ชั้น"&amp;'01.ข้อมูลเบื้องต้น'!$H$2,"",IF(VLOOKUP($A48,'03.คีย์เทอม2'!$A$10:$GL$59,116,FALSE)="","",VLOOKUP($A48,'03.คีย์เทอม2'!$A$10:$GL$59,116,FALSE)))</f>
        <v/>
      </c>
      <c r="O48" s="1327" t="str">
        <f>IF($A$3&lt;&gt;"ชั้น"&amp;'01.ข้อมูลเบื้องต้น'!$H$2,"",IF(VLOOKUP($A48,'03.คีย์เทอม2'!$A$10:$GL$59,121,FALSE)="","",VLOOKUP($A48,'03.คีย์เทอม2'!$A$10:$GL$59,121,FALSE)))</f>
        <v/>
      </c>
      <c r="P48" s="1327" t="str">
        <f>IF($A$3&lt;&gt;"ชั้น"&amp;'01.ข้อมูลเบื้องต้น'!$H$2,"",IF(VLOOKUP($A48,'03.คีย์เทอม2'!$A$10:$GL$59,126,FALSE)="","",VLOOKUP($A48,'03.คีย์เทอม2'!$A$10:$GL$59,126,FALSE)))</f>
        <v/>
      </c>
      <c r="Q48" s="1327" t="str">
        <f>IF($A$3&lt;&gt;"ชั้น"&amp;'01.ข้อมูลเบื้องต้น'!$H$2,"",IF(VLOOKUP($A48,'03.คีย์เทอม2'!$A$10:$GL$59,131,FALSE)="","",VLOOKUP($A48,'03.คีย์เทอม2'!$A$10:$GL$59,131,FALSE)))</f>
        <v/>
      </c>
      <c r="R48" s="1327" t="str">
        <f>IF($A$3&lt;&gt;"ชั้น"&amp;'01.ข้อมูลเบื้องต้น'!$H$2,"",IF(VLOOKUP($A48,'03.คีย์เทอม2'!$A$10:$GL$59,136,FALSE)="","",VLOOKUP($A48,'03.คีย์เทอม2'!$A$10:$GL$59,136,FALSE)))</f>
        <v/>
      </c>
      <c r="S48" s="1327" t="str">
        <f>IF($A$3&lt;&gt;"ชั้น"&amp;'01.ข้อมูลเบื้องต้น'!$H$2,"",IF(VLOOKUP($A48,'03.คีย์เทอม2'!$A$10:$GL$59,141,FALSE)="","",VLOOKUP($A48,'03.คีย์เทอม2'!$A$10:$GL$59,141,FALSE)))</f>
        <v/>
      </c>
      <c r="T48" s="1327" t="str">
        <f>IF($A$3&lt;&gt;"ชั้น"&amp;'01.ข้อมูลเบื้องต้น'!$H$2,"",IF(VLOOKUP($A48,'03.คีย์เทอม2'!$A$10:$GL$59,146,FALSE)="","",VLOOKUP($A48,'03.คีย์เทอม2'!$A$10:$GL$59,146,FALSE)))</f>
        <v/>
      </c>
      <c r="U48" s="1327" t="str">
        <f>IF($A$3&lt;&gt;"ชั้น"&amp;'01.ข้อมูลเบื้องต้น'!$H$2,"",IF(VLOOKUP($A48,'03.คีย์เทอม2'!$A$10:$GL$59,151,FALSE)="","",VLOOKUP($A48,'03.คีย์เทอม2'!$A$10:$GL$59,151,FALSE)))</f>
        <v/>
      </c>
      <c r="V48" s="1327" t="str">
        <f>IF($A$3&lt;&gt;"ชั้น"&amp;'01.ข้อมูลเบื้องต้น'!$H$2,"",IF(VLOOKUP($A48,'03.คีย์เทอม2'!$A$10:$GL$59,156,FALSE)="","",VLOOKUP($A48,'03.คีย์เทอม2'!$A$10:$GL$59,156,FALSE)))</f>
        <v/>
      </c>
      <c r="W48" s="1327" t="str">
        <f>IF($A$3&lt;&gt;"ชั้น"&amp;'01.ข้อมูลเบื้องต้น'!$H$2,"",IF(VLOOKUP($A48,'03.คีย์เทอม2'!$A$10:$GL$59,161,FALSE)="","",VLOOKUP($A48,'03.คีย์เทอม2'!$A$10:$GL$59,161,FALSE)))</f>
        <v/>
      </c>
      <c r="X48" s="1327" t="str">
        <f>IF($A$3&lt;&gt;"ชั้น"&amp;'01.ข้อมูลเบื้องต้น'!$H$2,"",IF(VLOOKUP($A48,'03.คีย์เทอม2'!$A$10:$GL$59,166,FALSE)="","",VLOOKUP($A48,'03.คีย์เทอม2'!$A$10:$GL$59,166,FALSE)))</f>
        <v/>
      </c>
      <c r="Y48" s="1327" t="str">
        <f>IF($A$3&lt;&gt;"ชั้น"&amp;'01.ข้อมูลเบื้องต้น'!$H$2,"",IF(VLOOKUP($A48,'03.คีย์เทอม2'!$A$10:$GL$59,171,FALSE)="","",VLOOKUP($A48,'03.คีย์เทอม2'!$A$10:$GL$59,171,FALSE)))</f>
        <v/>
      </c>
      <c r="Z48" s="1327" t="str">
        <f>IF($A$3&lt;&gt;"ชั้น"&amp;'01.ข้อมูลเบื้องต้น'!$H$2,"",IF(VLOOKUP($A48,'03.คีย์เทอม2'!$A$10:$GL$59,176,FALSE)="","",VLOOKUP($A48,'03.คีย์เทอม2'!$A$10:$GL$59,176,FALSE)))</f>
        <v/>
      </c>
      <c r="AA48" s="1329" t="str">
        <f>IF($A$3&lt;&gt;"ชั้น"&amp;'01.ข้อมูลเบื้องต้น'!$H$2,"",IF(VLOOKUP($A48,'03.คีย์เทอม2'!$A$10:$GL$59,181,FALSE)="","",VLOOKUP($A48,'03.คีย์เทอม2'!$A$10:$GL$59,181,FALSE)))</f>
        <v/>
      </c>
    </row>
    <row r="49" spans="1:27" s="509" customFormat="1" ht="17.25" customHeight="1">
      <c r="A49" s="1323">
        <v>40</v>
      </c>
      <c r="B49" s="1324" t="str">
        <f>IF('2.ชื่อนักเรียน'!C50="","",'2.ชื่อนักเรียน'!C50)</f>
        <v/>
      </c>
      <c r="C49" s="1325" t="str">
        <f>IF('2.ชื่อนักเรียน'!D50="","",'2.ชื่อนักเรียน'!D50)</f>
        <v/>
      </c>
      <c r="D49" s="1314" t="str">
        <f>IF($A$3&lt;&gt;"ชั้น"&amp;'01.ข้อมูลเบื้องต้น'!$H$2,"",IF(VLOOKUP($A49,'03.คีย์เทอม2'!$A$10:$GT$59,190,FALSE)="","",VLOOKUP($A49,'03.คีย์เทอม2'!$A$10:$GT$59,190,FALSE)))</f>
        <v/>
      </c>
      <c r="E49" s="1333" t="str">
        <f>IF($A$3&lt;&gt;"ชั้น"&amp;'01.ข้อมูลเบื้องต้น'!$H$2,"",IF(VLOOKUP($A49,'03.คีย์เทอม2'!$A$10:$GL$59,194,FALSE)="","",VLOOKUP($A49,'03.คีย์เทอม2'!$A$10:$GL$59,194,FALSE)))</f>
        <v/>
      </c>
      <c r="F49" s="1335" t="str">
        <f>IF($A$3&lt;&gt;"ชั้น"&amp;'01.ข้อมูลเบื้องต้น'!$H$2,"",IF(VLOOKUP($A49,'03.คีย์เทอม2'!$A$10:$GL$59,31,FALSE)="","",VLOOKUP($A49,'03.คีย์เทอม2'!$A$10:$GL$59,31,FALSE)))</f>
        <v/>
      </c>
      <c r="G49" s="1332" t="str">
        <f>IF($A$3&lt;&gt;"ชั้น"&amp;'01.ข้อมูลเบื้องต้น'!$H$2,"",IF(VLOOKUP($A49,'03.คีย์เทอม2'!$A$10:$GL$59,61,FALSE)="","",VLOOKUP($A49,'03.คีย์เทอม2'!$A$10:$GL$59,61,FALSE)))</f>
        <v/>
      </c>
      <c r="H49" s="1333" t="str">
        <f>IF($A$3&lt;&gt;"ชั้น"&amp;'01.ข้อมูลเบื้องต้น'!$H$2,"",IF(VLOOKUP($A49,'03.คีย์เทอม2'!$A$10:$GL$59,66,FALSE)="","",VLOOKUP($A49,'03.คีย์เทอม2'!$A$10:$GL$59,66,FALSE)))</f>
        <v/>
      </c>
      <c r="I49" s="1316" t="str">
        <f>IF($A$3&lt;&gt;"ชั้น"&amp;'01.ข้อมูลเบื้องต้น'!$H$2,"",IF(VLOOKUP($A49,'03.คีย์เทอม2'!$A$10:$GL$59,71,FALSE)="","",VLOOKUP($A49,'03.คีย์เทอม2'!$A$10:$GL$59,71,FALSE)))</f>
        <v/>
      </c>
      <c r="J49" s="1316" t="str">
        <f>IF($A$3&lt;&gt;"ชั้น"&amp;'01.ข้อมูลเบื้องต้น'!$H$2,"",IF(VLOOKUP($A49,'03.คีย์เทอม2'!$A$10:$GL$59,76,FALSE)="","",VLOOKUP($A49,'03.คีย์เทอม2'!$A$10:$GL$59,76,FALSE)))</f>
        <v/>
      </c>
      <c r="K49" s="1316" t="str">
        <f>IF($A$3&lt;&gt;"ชั้น"&amp;'01.ข้อมูลเบื้องต้น'!$H$2,"",IF(VLOOKUP($A49,'03.คีย์เทอม2'!$A$10:$GL$59,81,FALSE)="","",VLOOKUP($A49,'03.คีย์เทอม2'!$A$10:$GL$59,81,FALSE)))</f>
        <v/>
      </c>
      <c r="L49" s="1334" t="str">
        <f>IF($A$3&lt;&gt;"ชั้น"&amp;'01.ข้อมูลเบื้องต้น'!$H$2,"",IF(VLOOKUP($A49,'03.คีย์เทอม2'!$A$10:$GT$59,202,FALSE)="","",VLOOKUP($A49,'03.คีย์เทอม2'!$A$10:$GT$59,202,FALSE)))</f>
        <v/>
      </c>
      <c r="M49" s="1332" t="str">
        <f>IF($A$3&lt;&gt;"ชั้น"&amp;'01.ข้อมูลเบื้องต้น'!$H$2,"",IF(VLOOKUP($A49,'03.คีย์เทอม2'!$A$10:$GL$59,111,FALSE)="","",VLOOKUP($A49,'03.คีย์เทอม2'!$A$10:$GL$59,111,FALSE)))</f>
        <v/>
      </c>
      <c r="N49" s="1333" t="str">
        <f>IF($A$3&lt;&gt;"ชั้น"&amp;'01.ข้อมูลเบื้องต้น'!$H$2,"",IF(VLOOKUP($A49,'03.คีย์เทอม2'!$A$10:$GL$59,116,FALSE)="","",VLOOKUP($A49,'03.คีย์เทอม2'!$A$10:$GL$59,116,FALSE)))</f>
        <v/>
      </c>
      <c r="O49" s="1333" t="str">
        <f>IF($A$3&lt;&gt;"ชั้น"&amp;'01.ข้อมูลเบื้องต้น'!$H$2,"",IF(VLOOKUP($A49,'03.คีย์เทอม2'!$A$10:$GL$59,121,FALSE)="","",VLOOKUP($A49,'03.คีย์เทอม2'!$A$10:$GL$59,121,FALSE)))</f>
        <v/>
      </c>
      <c r="P49" s="1333" t="str">
        <f>IF($A$3&lt;&gt;"ชั้น"&amp;'01.ข้อมูลเบื้องต้น'!$H$2,"",IF(VLOOKUP($A49,'03.คีย์เทอม2'!$A$10:$GL$59,126,FALSE)="","",VLOOKUP($A49,'03.คีย์เทอม2'!$A$10:$GL$59,126,FALSE)))</f>
        <v/>
      </c>
      <c r="Q49" s="1333" t="str">
        <f>IF($A$3&lt;&gt;"ชั้น"&amp;'01.ข้อมูลเบื้องต้น'!$H$2,"",IF(VLOOKUP($A49,'03.คีย์เทอม2'!$A$10:$GL$59,131,FALSE)="","",VLOOKUP($A49,'03.คีย์เทอม2'!$A$10:$GL$59,131,FALSE)))</f>
        <v/>
      </c>
      <c r="R49" s="1333" t="str">
        <f>IF($A$3&lt;&gt;"ชั้น"&amp;'01.ข้อมูลเบื้องต้น'!$H$2,"",IF(VLOOKUP($A49,'03.คีย์เทอม2'!$A$10:$GL$59,136,FALSE)="","",VLOOKUP($A49,'03.คีย์เทอม2'!$A$10:$GL$59,136,FALSE)))</f>
        <v/>
      </c>
      <c r="S49" s="1333" t="str">
        <f>IF($A$3&lt;&gt;"ชั้น"&amp;'01.ข้อมูลเบื้องต้น'!$H$2,"",IF(VLOOKUP($A49,'03.คีย์เทอม2'!$A$10:$GL$59,141,FALSE)="","",VLOOKUP($A49,'03.คีย์เทอม2'!$A$10:$GL$59,141,FALSE)))</f>
        <v/>
      </c>
      <c r="T49" s="1333" t="str">
        <f>IF($A$3&lt;&gt;"ชั้น"&amp;'01.ข้อมูลเบื้องต้น'!$H$2,"",IF(VLOOKUP($A49,'03.คีย์เทอม2'!$A$10:$GL$59,146,FALSE)="","",VLOOKUP($A49,'03.คีย์เทอม2'!$A$10:$GL$59,146,FALSE)))</f>
        <v/>
      </c>
      <c r="U49" s="1333" t="str">
        <f>IF($A$3&lt;&gt;"ชั้น"&amp;'01.ข้อมูลเบื้องต้น'!$H$2,"",IF(VLOOKUP($A49,'03.คีย์เทอม2'!$A$10:$GL$59,151,FALSE)="","",VLOOKUP($A49,'03.คีย์เทอม2'!$A$10:$GL$59,151,FALSE)))</f>
        <v/>
      </c>
      <c r="V49" s="1333" t="str">
        <f>IF($A$3&lt;&gt;"ชั้น"&amp;'01.ข้อมูลเบื้องต้น'!$H$2,"",IF(VLOOKUP($A49,'03.คีย์เทอม2'!$A$10:$GL$59,156,FALSE)="","",VLOOKUP($A49,'03.คีย์เทอม2'!$A$10:$GL$59,156,FALSE)))</f>
        <v/>
      </c>
      <c r="W49" s="1333" t="str">
        <f>IF($A$3&lt;&gt;"ชั้น"&amp;'01.ข้อมูลเบื้องต้น'!$H$2,"",IF(VLOOKUP($A49,'03.คีย์เทอม2'!$A$10:$GL$59,161,FALSE)="","",VLOOKUP($A49,'03.คีย์เทอม2'!$A$10:$GL$59,161,FALSE)))</f>
        <v/>
      </c>
      <c r="X49" s="1333" t="str">
        <f>IF($A$3&lt;&gt;"ชั้น"&amp;'01.ข้อมูลเบื้องต้น'!$H$2,"",IF(VLOOKUP($A49,'03.คีย์เทอม2'!$A$10:$GL$59,166,FALSE)="","",VLOOKUP($A49,'03.คีย์เทอม2'!$A$10:$GL$59,166,FALSE)))</f>
        <v/>
      </c>
      <c r="Y49" s="1333" t="str">
        <f>IF($A$3&lt;&gt;"ชั้น"&amp;'01.ข้อมูลเบื้องต้น'!$H$2,"",IF(VLOOKUP($A49,'03.คีย์เทอม2'!$A$10:$GL$59,171,FALSE)="","",VLOOKUP($A49,'03.คีย์เทอม2'!$A$10:$GL$59,171,FALSE)))</f>
        <v/>
      </c>
      <c r="Z49" s="1333" t="str">
        <f>IF($A$3&lt;&gt;"ชั้น"&amp;'01.ข้อมูลเบื้องต้น'!$H$2,"",IF(VLOOKUP($A49,'03.คีย์เทอม2'!$A$10:$GL$59,176,FALSE)="","",VLOOKUP($A49,'03.คีย์เทอม2'!$A$10:$GL$59,176,FALSE)))</f>
        <v/>
      </c>
      <c r="AA49" s="1335" t="str">
        <f>IF($A$3&lt;&gt;"ชั้น"&amp;'01.ข้อมูลเบื้องต้น'!$H$2,"",IF(VLOOKUP($A49,'03.คีย์เทอม2'!$A$10:$GL$59,181,FALSE)="","",VLOOKUP($A49,'03.คีย์เทอม2'!$A$10:$GL$59,181,FALSE)))</f>
        <v/>
      </c>
    </row>
    <row r="50" spans="1:27" s="509" customFormat="1" ht="17.25" customHeight="1">
      <c r="A50" s="1323">
        <v>41</v>
      </c>
      <c r="B50" s="1324" t="str">
        <f>IF('2.ชื่อนักเรียน'!C51="","",'2.ชื่อนักเรียน'!C51)</f>
        <v/>
      </c>
      <c r="C50" s="1325" t="str">
        <f>IF('2.ชื่อนักเรียน'!D51="","",'2.ชื่อนักเรียน'!D51)</f>
        <v/>
      </c>
      <c r="D50" s="1314" t="str">
        <f>IF($A$3&lt;&gt;"ชั้น"&amp;'01.ข้อมูลเบื้องต้น'!$H$2,"",IF(VLOOKUP($A50,'03.คีย์เทอม2'!$A$10:$GT$59,190,FALSE)="","",VLOOKUP($A50,'03.คีย์เทอม2'!$A$10:$GT$59,190,FALSE)))</f>
        <v/>
      </c>
      <c r="E50" s="1333" t="str">
        <f>IF($A$3&lt;&gt;"ชั้น"&amp;'01.ข้อมูลเบื้องต้น'!$H$2,"",IF(VLOOKUP($A50,'03.คีย์เทอม2'!$A$10:$GL$59,194,FALSE)="","",VLOOKUP($A50,'03.คีย์เทอม2'!$A$10:$GL$59,194,FALSE)))</f>
        <v/>
      </c>
      <c r="F50" s="1335" t="str">
        <f>IF($A$3&lt;&gt;"ชั้น"&amp;'01.ข้อมูลเบื้องต้น'!$H$2,"",IF(VLOOKUP($A50,'03.คีย์เทอม2'!$A$10:$GL$59,31,FALSE)="","",VLOOKUP($A50,'03.คีย์เทอม2'!$A$10:$GL$59,31,FALSE)))</f>
        <v/>
      </c>
      <c r="G50" s="1332" t="str">
        <f>IF($A$3&lt;&gt;"ชั้น"&amp;'01.ข้อมูลเบื้องต้น'!$H$2,"",IF(VLOOKUP($A50,'03.คีย์เทอม2'!$A$10:$GL$59,61,FALSE)="","",VLOOKUP($A50,'03.คีย์เทอม2'!$A$10:$GL$59,61,FALSE)))</f>
        <v/>
      </c>
      <c r="H50" s="1333" t="str">
        <f>IF($A$3&lt;&gt;"ชั้น"&amp;'01.ข้อมูลเบื้องต้น'!$H$2,"",IF(VLOOKUP($A50,'03.คีย์เทอม2'!$A$10:$GL$59,66,FALSE)="","",VLOOKUP($A50,'03.คีย์เทอม2'!$A$10:$GL$59,66,FALSE)))</f>
        <v/>
      </c>
      <c r="I50" s="1316" t="str">
        <f>IF($A$3&lt;&gt;"ชั้น"&amp;'01.ข้อมูลเบื้องต้น'!$H$2,"",IF(VLOOKUP($A50,'03.คีย์เทอม2'!$A$10:$GL$59,71,FALSE)="","",VLOOKUP($A50,'03.คีย์เทอม2'!$A$10:$GL$59,71,FALSE)))</f>
        <v/>
      </c>
      <c r="J50" s="1316" t="str">
        <f>IF($A$3&lt;&gt;"ชั้น"&amp;'01.ข้อมูลเบื้องต้น'!$H$2,"",IF(VLOOKUP($A50,'03.คีย์เทอม2'!$A$10:$GL$59,76,FALSE)="","",VLOOKUP($A50,'03.คีย์เทอม2'!$A$10:$GL$59,76,FALSE)))</f>
        <v/>
      </c>
      <c r="K50" s="1316" t="str">
        <f>IF($A$3&lt;&gt;"ชั้น"&amp;'01.ข้อมูลเบื้องต้น'!$H$2,"",IF(VLOOKUP($A50,'03.คีย์เทอม2'!$A$10:$GL$59,81,FALSE)="","",VLOOKUP($A50,'03.คีย์เทอม2'!$A$10:$GL$59,81,FALSE)))</f>
        <v/>
      </c>
      <c r="L50" s="1334" t="str">
        <f>IF($A$3&lt;&gt;"ชั้น"&amp;'01.ข้อมูลเบื้องต้น'!$H$2,"",IF(VLOOKUP($A50,'03.คีย์เทอม2'!$A$10:$GT$59,202,FALSE)="","",VLOOKUP($A50,'03.คีย์เทอม2'!$A$10:$GT$59,202,FALSE)))</f>
        <v/>
      </c>
      <c r="M50" s="1332" t="str">
        <f>IF($A$3&lt;&gt;"ชั้น"&amp;'01.ข้อมูลเบื้องต้น'!$H$2,"",IF(VLOOKUP($A50,'03.คีย์เทอม2'!$A$10:$GL$59,111,FALSE)="","",VLOOKUP($A50,'03.คีย์เทอม2'!$A$10:$GL$59,111,FALSE)))</f>
        <v/>
      </c>
      <c r="N50" s="1333" t="str">
        <f>IF($A$3&lt;&gt;"ชั้น"&amp;'01.ข้อมูลเบื้องต้น'!$H$2,"",IF(VLOOKUP($A50,'03.คีย์เทอม2'!$A$10:$GL$59,116,FALSE)="","",VLOOKUP($A50,'03.คีย์เทอม2'!$A$10:$GL$59,116,FALSE)))</f>
        <v/>
      </c>
      <c r="O50" s="1333" t="str">
        <f>IF($A$3&lt;&gt;"ชั้น"&amp;'01.ข้อมูลเบื้องต้น'!$H$2,"",IF(VLOOKUP($A50,'03.คีย์เทอม2'!$A$10:$GL$59,121,FALSE)="","",VLOOKUP($A50,'03.คีย์เทอม2'!$A$10:$GL$59,121,FALSE)))</f>
        <v/>
      </c>
      <c r="P50" s="1333" t="str">
        <f>IF($A$3&lt;&gt;"ชั้น"&amp;'01.ข้อมูลเบื้องต้น'!$H$2,"",IF(VLOOKUP($A50,'03.คีย์เทอม2'!$A$10:$GL$59,126,FALSE)="","",VLOOKUP($A50,'03.คีย์เทอม2'!$A$10:$GL$59,126,FALSE)))</f>
        <v/>
      </c>
      <c r="Q50" s="1333" t="str">
        <f>IF($A$3&lt;&gt;"ชั้น"&amp;'01.ข้อมูลเบื้องต้น'!$H$2,"",IF(VLOOKUP($A50,'03.คีย์เทอม2'!$A$10:$GL$59,131,FALSE)="","",VLOOKUP($A50,'03.คีย์เทอม2'!$A$10:$GL$59,131,FALSE)))</f>
        <v/>
      </c>
      <c r="R50" s="1333" t="str">
        <f>IF($A$3&lt;&gt;"ชั้น"&amp;'01.ข้อมูลเบื้องต้น'!$H$2,"",IF(VLOOKUP($A50,'03.คีย์เทอม2'!$A$10:$GL$59,136,FALSE)="","",VLOOKUP($A50,'03.คีย์เทอม2'!$A$10:$GL$59,136,FALSE)))</f>
        <v/>
      </c>
      <c r="S50" s="1333" t="str">
        <f>IF($A$3&lt;&gt;"ชั้น"&amp;'01.ข้อมูลเบื้องต้น'!$H$2,"",IF(VLOOKUP($A50,'03.คีย์เทอม2'!$A$10:$GL$59,141,FALSE)="","",VLOOKUP($A50,'03.คีย์เทอม2'!$A$10:$GL$59,141,FALSE)))</f>
        <v/>
      </c>
      <c r="T50" s="1333" t="str">
        <f>IF($A$3&lt;&gt;"ชั้น"&amp;'01.ข้อมูลเบื้องต้น'!$H$2,"",IF(VLOOKUP($A50,'03.คีย์เทอม2'!$A$10:$GL$59,146,FALSE)="","",VLOOKUP($A50,'03.คีย์เทอม2'!$A$10:$GL$59,146,FALSE)))</f>
        <v/>
      </c>
      <c r="U50" s="1333" t="str">
        <f>IF($A$3&lt;&gt;"ชั้น"&amp;'01.ข้อมูลเบื้องต้น'!$H$2,"",IF(VLOOKUP($A50,'03.คีย์เทอม2'!$A$10:$GL$59,151,FALSE)="","",VLOOKUP($A50,'03.คีย์เทอม2'!$A$10:$GL$59,151,FALSE)))</f>
        <v/>
      </c>
      <c r="V50" s="1333" t="str">
        <f>IF($A$3&lt;&gt;"ชั้น"&amp;'01.ข้อมูลเบื้องต้น'!$H$2,"",IF(VLOOKUP($A50,'03.คีย์เทอม2'!$A$10:$GL$59,156,FALSE)="","",VLOOKUP($A50,'03.คีย์เทอม2'!$A$10:$GL$59,156,FALSE)))</f>
        <v/>
      </c>
      <c r="W50" s="1333" t="str">
        <f>IF($A$3&lt;&gt;"ชั้น"&amp;'01.ข้อมูลเบื้องต้น'!$H$2,"",IF(VLOOKUP($A50,'03.คีย์เทอม2'!$A$10:$GL$59,161,FALSE)="","",VLOOKUP($A50,'03.คีย์เทอม2'!$A$10:$GL$59,161,FALSE)))</f>
        <v/>
      </c>
      <c r="X50" s="1333" t="str">
        <f>IF($A$3&lt;&gt;"ชั้น"&amp;'01.ข้อมูลเบื้องต้น'!$H$2,"",IF(VLOOKUP($A50,'03.คีย์เทอม2'!$A$10:$GL$59,166,FALSE)="","",VLOOKUP($A50,'03.คีย์เทอม2'!$A$10:$GL$59,166,FALSE)))</f>
        <v/>
      </c>
      <c r="Y50" s="1333" t="str">
        <f>IF($A$3&lt;&gt;"ชั้น"&amp;'01.ข้อมูลเบื้องต้น'!$H$2,"",IF(VLOOKUP($A50,'03.คีย์เทอม2'!$A$10:$GL$59,171,FALSE)="","",VLOOKUP($A50,'03.คีย์เทอม2'!$A$10:$GL$59,171,FALSE)))</f>
        <v/>
      </c>
      <c r="Z50" s="1333" t="str">
        <f>IF($A$3&lt;&gt;"ชั้น"&amp;'01.ข้อมูลเบื้องต้น'!$H$2,"",IF(VLOOKUP($A50,'03.คีย์เทอม2'!$A$10:$GL$59,176,FALSE)="","",VLOOKUP($A50,'03.คีย์เทอม2'!$A$10:$GL$59,176,FALSE)))</f>
        <v/>
      </c>
      <c r="AA50" s="1335" t="str">
        <f>IF($A$3&lt;&gt;"ชั้น"&amp;'01.ข้อมูลเบื้องต้น'!$H$2,"",IF(VLOOKUP($A50,'03.คีย์เทอม2'!$A$10:$GL$59,181,FALSE)="","",VLOOKUP($A50,'03.คีย์เทอม2'!$A$10:$GL$59,181,FALSE)))</f>
        <v/>
      </c>
    </row>
    <row r="51" spans="1:27" s="509" customFormat="1" ht="17.25" customHeight="1">
      <c r="A51" s="1323">
        <v>42</v>
      </c>
      <c r="B51" s="1324" t="str">
        <f>IF('2.ชื่อนักเรียน'!C52="","",'2.ชื่อนักเรียน'!C52)</f>
        <v/>
      </c>
      <c r="C51" s="1325" t="str">
        <f>IF('2.ชื่อนักเรียน'!D52="","",'2.ชื่อนักเรียน'!D52)</f>
        <v/>
      </c>
      <c r="D51" s="1314" t="str">
        <f>IF($A$3&lt;&gt;"ชั้น"&amp;'01.ข้อมูลเบื้องต้น'!$H$2,"",IF(VLOOKUP($A51,'03.คีย์เทอม2'!$A$10:$GT$59,190,FALSE)="","",VLOOKUP($A51,'03.คีย์เทอม2'!$A$10:$GT$59,190,FALSE)))</f>
        <v/>
      </c>
      <c r="E51" s="1333" t="str">
        <f>IF($A$3&lt;&gt;"ชั้น"&amp;'01.ข้อมูลเบื้องต้น'!$H$2,"",IF(VLOOKUP($A51,'03.คีย์เทอม2'!$A$10:$GL$59,194,FALSE)="","",VLOOKUP($A51,'03.คีย์เทอม2'!$A$10:$GL$59,194,FALSE)))</f>
        <v/>
      </c>
      <c r="F51" s="1335" t="str">
        <f>IF($A$3&lt;&gt;"ชั้น"&amp;'01.ข้อมูลเบื้องต้น'!$H$2,"",IF(VLOOKUP($A51,'03.คีย์เทอม2'!$A$10:$GL$59,31,FALSE)="","",VLOOKUP($A51,'03.คีย์เทอม2'!$A$10:$GL$59,31,FALSE)))</f>
        <v/>
      </c>
      <c r="G51" s="1332" t="str">
        <f>IF($A$3&lt;&gt;"ชั้น"&amp;'01.ข้อมูลเบื้องต้น'!$H$2,"",IF(VLOOKUP($A51,'03.คีย์เทอม2'!$A$10:$GL$59,61,FALSE)="","",VLOOKUP($A51,'03.คีย์เทอม2'!$A$10:$GL$59,61,FALSE)))</f>
        <v/>
      </c>
      <c r="H51" s="1333" t="str">
        <f>IF($A$3&lt;&gt;"ชั้น"&amp;'01.ข้อมูลเบื้องต้น'!$H$2,"",IF(VLOOKUP($A51,'03.คีย์เทอม2'!$A$10:$GL$59,66,FALSE)="","",VLOOKUP($A51,'03.คีย์เทอม2'!$A$10:$GL$59,66,FALSE)))</f>
        <v/>
      </c>
      <c r="I51" s="1316" t="str">
        <f>IF($A$3&lt;&gt;"ชั้น"&amp;'01.ข้อมูลเบื้องต้น'!$H$2,"",IF(VLOOKUP($A51,'03.คีย์เทอม2'!$A$10:$GL$59,71,FALSE)="","",VLOOKUP($A51,'03.คีย์เทอม2'!$A$10:$GL$59,71,FALSE)))</f>
        <v/>
      </c>
      <c r="J51" s="1316" t="str">
        <f>IF($A$3&lt;&gt;"ชั้น"&amp;'01.ข้อมูลเบื้องต้น'!$H$2,"",IF(VLOOKUP($A51,'03.คีย์เทอม2'!$A$10:$GL$59,76,FALSE)="","",VLOOKUP($A51,'03.คีย์เทอม2'!$A$10:$GL$59,76,FALSE)))</f>
        <v/>
      </c>
      <c r="K51" s="1316" t="str">
        <f>IF($A$3&lt;&gt;"ชั้น"&amp;'01.ข้อมูลเบื้องต้น'!$H$2,"",IF(VLOOKUP($A51,'03.คีย์เทอม2'!$A$10:$GL$59,81,FALSE)="","",VLOOKUP($A51,'03.คีย์เทอม2'!$A$10:$GL$59,81,FALSE)))</f>
        <v/>
      </c>
      <c r="L51" s="1334" t="str">
        <f>IF($A$3&lt;&gt;"ชั้น"&amp;'01.ข้อมูลเบื้องต้น'!$H$2,"",IF(VLOOKUP($A51,'03.คีย์เทอม2'!$A$10:$GT$59,202,FALSE)="","",VLOOKUP($A51,'03.คีย์เทอม2'!$A$10:$GT$59,202,FALSE)))</f>
        <v/>
      </c>
      <c r="M51" s="1332" t="str">
        <f>IF($A$3&lt;&gt;"ชั้น"&amp;'01.ข้อมูลเบื้องต้น'!$H$2,"",IF(VLOOKUP($A51,'03.คีย์เทอม2'!$A$10:$GL$59,111,FALSE)="","",VLOOKUP($A51,'03.คีย์เทอม2'!$A$10:$GL$59,111,FALSE)))</f>
        <v/>
      </c>
      <c r="N51" s="1333" t="str">
        <f>IF($A$3&lt;&gt;"ชั้น"&amp;'01.ข้อมูลเบื้องต้น'!$H$2,"",IF(VLOOKUP($A51,'03.คีย์เทอม2'!$A$10:$GL$59,116,FALSE)="","",VLOOKUP($A51,'03.คีย์เทอม2'!$A$10:$GL$59,116,FALSE)))</f>
        <v/>
      </c>
      <c r="O51" s="1333" t="str">
        <f>IF($A$3&lt;&gt;"ชั้น"&amp;'01.ข้อมูลเบื้องต้น'!$H$2,"",IF(VLOOKUP($A51,'03.คีย์เทอม2'!$A$10:$GL$59,121,FALSE)="","",VLOOKUP($A51,'03.คีย์เทอม2'!$A$10:$GL$59,121,FALSE)))</f>
        <v/>
      </c>
      <c r="P51" s="1333" t="str">
        <f>IF($A$3&lt;&gt;"ชั้น"&amp;'01.ข้อมูลเบื้องต้น'!$H$2,"",IF(VLOOKUP($A51,'03.คีย์เทอม2'!$A$10:$GL$59,126,FALSE)="","",VLOOKUP($A51,'03.คีย์เทอม2'!$A$10:$GL$59,126,FALSE)))</f>
        <v/>
      </c>
      <c r="Q51" s="1333" t="str">
        <f>IF($A$3&lt;&gt;"ชั้น"&amp;'01.ข้อมูลเบื้องต้น'!$H$2,"",IF(VLOOKUP($A51,'03.คีย์เทอม2'!$A$10:$GL$59,131,FALSE)="","",VLOOKUP($A51,'03.คีย์เทอม2'!$A$10:$GL$59,131,FALSE)))</f>
        <v/>
      </c>
      <c r="R51" s="1333" t="str">
        <f>IF($A$3&lt;&gt;"ชั้น"&amp;'01.ข้อมูลเบื้องต้น'!$H$2,"",IF(VLOOKUP($A51,'03.คีย์เทอม2'!$A$10:$GL$59,136,FALSE)="","",VLOOKUP($A51,'03.คีย์เทอม2'!$A$10:$GL$59,136,FALSE)))</f>
        <v/>
      </c>
      <c r="S51" s="1333" t="str">
        <f>IF($A$3&lt;&gt;"ชั้น"&amp;'01.ข้อมูลเบื้องต้น'!$H$2,"",IF(VLOOKUP($A51,'03.คีย์เทอม2'!$A$10:$GL$59,141,FALSE)="","",VLOOKUP($A51,'03.คีย์เทอม2'!$A$10:$GL$59,141,FALSE)))</f>
        <v/>
      </c>
      <c r="T51" s="1333" t="str">
        <f>IF($A$3&lt;&gt;"ชั้น"&amp;'01.ข้อมูลเบื้องต้น'!$H$2,"",IF(VLOOKUP($A51,'03.คีย์เทอม2'!$A$10:$GL$59,146,FALSE)="","",VLOOKUP($A51,'03.คีย์เทอม2'!$A$10:$GL$59,146,FALSE)))</f>
        <v/>
      </c>
      <c r="U51" s="1333" t="str">
        <f>IF($A$3&lt;&gt;"ชั้น"&amp;'01.ข้อมูลเบื้องต้น'!$H$2,"",IF(VLOOKUP($A51,'03.คีย์เทอม2'!$A$10:$GL$59,151,FALSE)="","",VLOOKUP($A51,'03.คีย์เทอม2'!$A$10:$GL$59,151,FALSE)))</f>
        <v/>
      </c>
      <c r="V51" s="1333" t="str">
        <f>IF($A$3&lt;&gt;"ชั้น"&amp;'01.ข้อมูลเบื้องต้น'!$H$2,"",IF(VLOOKUP($A51,'03.คีย์เทอม2'!$A$10:$GL$59,156,FALSE)="","",VLOOKUP($A51,'03.คีย์เทอม2'!$A$10:$GL$59,156,FALSE)))</f>
        <v/>
      </c>
      <c r="W51" s="1333" t="str">
        <f>IF($A$3&lt;&gt;"ชั้น"&amp;'01.ข้อมูลเบื้องต้น'!$H$2,"",IF(VLOOKUP($A51,'03.คีย์เทอม2'!$A$10:$GL$59,161,FALSE)="","",VLOOKUP($A51,'03.คีย์เทอม2'!$A$10:$GL$59,161,FALSE)))</f>
        <v/>
      </c>
      <c r="X51" s="1333" t="str">
        <f>IF($A$3&lt;&gt;"ชั้น"&amp;'01.ข้อมูลเบื้องต้น'!$H$2,"",IF(VLOOKUP($A51,'03.คีย์เทอม2'!$A$10:$GL$59,166,FALSE)="","",VLOOKUP($A51,'03.คีย์เทอม2'!$A$10:$GL$59,166,FALSE)))</f>
        <v/>
      </c>
      <c r="Y51" s="1333" t="str">
        <f>IF($A$3&lt;&gt;"ชั้น"&amp;'01.ข้อมูลเบื้องต้น'!$H$2,"",IF(VLOOKUP($A51,'03.คีย์เทอม2'!$A$10:$GL$59,171,FALSE)="","",VLOOKUP($A51,'03.คีย์เทอม2'!$A$10:$GL$59,171,FALSE)))</f>
        <v/>
      </c>
      <c r="Z51" s="1333" t="str">
        <f>IF($A$3&lt;&gt;"ชั้น"&amp;'01.ข้อมูลเบื้องต้น'!$H$2,"",IF(VLOOKUP($A51,'03.คีย์เทอม2'!$A$10:$GL$59,176,FALSE)="","",VLOOKUP($A51,'03.คีย์เทอม2'!$A$10:$GL$59,176,FALSE)))</f>
        <v/>
      </c>
      <c r="AA51" s="1335" t="str">
        <f>IF($A$3&lt;&gt;"ชั้น"&amp;'01.ข้อมูลเบื้องต้น'!$H$2,"",IF(VLOOKUP($A51,'03.คีย์เทอม2'!$A$10:$GL$59,181,FALSE)="","",VLOOKUP($A51,'03.คีย์เทอม2'!$A$10:$GL$59,181,FALSE)))</f>
        <v/>
      </c>
    </row>
    <row r="52" spans="1:27" s="509" customFormat="1" ht="17.25" customHeight="1">
      <c r="A52" s="1323">
        <v>43</v>
      </c>
      <c r="B52" s="1324" t="str">
        <f>IF('2.ชื่อนักเรียน'!C53="","",'2.ชื่อนักเรียน'!C53)</f>
        <v/>
      </c>
      <c r="C52" s="1325" t="str">
        <f>IF('2.ชื่อนักเรียน'!D53="","",'2.ชื่อนักเรียน'!D53)</f>
        <v/>
      </c>
      <c r="D52" s="1314" t="str">
        <f>IF($A$3&lt;&gt;"ชั้น"&amp;'01.ข้อมูลเบื้องต้น'!$H$2,"",IF(VLOOKUP($A52,'03.คีย์เทอม2'!$A$10:$GT$59,190,FALSE)="","",VLOOKUP($A52,'03.คีย์เทอม2'!$A$10:$GT$59,190,FALSE)))</f>
        <v/>
      </c>
      <c r="E52" s="1333" t="str">
        <f>IF($A$3&lt;&gt;"ชั้น"&amp;'01.ข้อมูลเบื้องต้น'!$H$2,"",IF(VLOOKUP($A52,'03.คีย์เทอม2'!$A$10:$GL$59,194,FALSE)="","",VLOOKUP($A52,'03.คีย์เทอม2'!$A$10:$GL$59,194,FALSE)))</f>
        <v/>
      </c>
      <c r="F52" s="1335" t="str">
        <f>IF($A$3&lt;&gt;"ชั้น"&amp;'01.ข้อมูลเบื้องต้น'!$H$2,"",IF(VLOOKUP($A52,'03.คีย์เทอม2'!$A$10:$GL$59,31,FALSE)="","",VLOOKUP($A52,'03.คีย์เทอม2'!$A$10:$GL$59,31,FALSE)))</f>
        <v/>
      </c>
      <c r="G52" s="1332" t="str">
        <f>IF($A$3&lt;&gt;"ชั้น"&amp;'01.ข้อมูลเบื้องต้น'!$H$2,"",IF(VLOOKUP($A52,'03.คีย์เทอม2'!$A$10:$GL$59,61,FALSE)="","",VLOOKUP($A52,'03.คีย์เทอม2'!$A$10:$GL$59,61,FALSE)))</f>
        <v/>
      </c>
      <c r="H52" s="1333" t="str">
        <f>IF($A$3&lt;&gt;"ชั้น"&amp;'01.ข้อมูลเบื้องต้น'!$H$2,"",IF(VLOOKUP($A52,'03.คีย์เทอม2'!$A$10:$GL$59,66,FALSE)="","",VLOOKUP($A52,'03.คีย์เทอม2'!$A$10:$GL$59,66,FALSE)))</f>
        <v/>
      </c>
      <c r="I52" s="1316" t="str">
        <f>IF($A$3&lt;&gt;"ชั้น"&amp;'01.ข้อมูลเบื้องต้น'!$H$2,"",IF(VLOOKUP($A52,'03.คีย์เทอม2'!$A$10:$GL$59,71,FALSE)="","",VLOOKUP($A52,'03.คีย์เทอม2'!$A$10:$GL$59,71,FALSE)))</f>
        <v/>
      </c>
      <c r="J52" s="1316" t="str">
        <f>IF($A$3&lt;&gt;"ชั้น"&amp;'01.ข้อมูลเบื้องต้น'!$H$2,"",IF(VLOOKUP($A52,'03.คีย์เทอม2'!$A$10:$GL$59,76,FALSE)="","",VLOOKUP($A52,'03.คีย์เทอม2'!$A$10:$GL$59,76,FALSE)))</f>
        <v/>
      </c>
      <c r="K52" s="1316" t="str">
        <f>IF($A$3&lt;&gt;"ชั้น"&amp;'01.ข้อมูลเบื้องต้น'!$H$2,"",IF(VLOOKUP($A52,'03.คีย์เทอม2'!$A$10:$GL$59,81,FALSE)="","",VLOOKUP($A52,'03.คีย์เทอม2'!$A$10:$GL$59,81,FALSE)))</f>
        <v/>
      </c>
      <c r="L52" s="1334" t="str">
        <f>IF($A$3&lt;&gt;"ชั้น"&amp;'01.ข้อมูลเบื้องต้น'!$H$2,"",IF(VLOOKUP($A52,'03.คีย์เทอม2'!$A$10:$GT$59,202,FALSE)="","",VLOOKUP($A52,'03.คีย์เทอม2'!$A$10:$GT$59,202,FALSE)))</f>
        <v/>
      </c>
      <c r="M52" s="1332" t="str">
        <f>IF($A$3&lt;&gt;"ชั้น"&amp;'01.ข้อมูลเบื้องต้น'!$H$2,"",IF(VLOOKUP($A52,'03.คีย์เทอม2'!$A$10:$GL$59,111,FALSE)="","",VLOOKUP($A52,'03.คีย์เทอม2'!$A$10:$GL$59,111,FALSE)))</f>
        <v/>
      </c>
      <c r="N52" s="1333" t="str">
        <f>IF($A$3&lt;&gt;"ชั้น"&amp;'01.ข้อมูลเบื้องต้น'!$H$2,"",IF(VLOOKUP($A52,'03.คีย์เทอม2'!$A$10:$GL$59,116,FALSE)="","",VLOOKUP($A52,'03.คีย์เทอม2'!$A$10:$GL$59,116,FALSE)))</f>
        <v/>
      </c>
      <c r="O52" s="1333" t="str">
        <f>IF($A$3&lt;&gt;"ชั้น"&amp;'01.ข้อมูลเบื้องต้น'!$H$2,"",IF(VLOOKUP($A52,'03.คีย์เทอม2'!$A$10:$GL$59,121,FALSE)="","",VLOOKUP($A52,'03.คีย์เทอม2'!$A$10:$GL$59,121,FALSE)))</f>
        <v/>
      </c>
      <c r="P52" s="1333" t="str">
        <f>IF($A$3&lt;&gt;"ชั้น"&amp;'01.ข้อมูลเบื้องต้น'!$H$2,"",IF(VLOOKUP($A52,'03.คีย์เทอม2'!$A$10:$GL$59,126,FALSE)="","",VLOOKUP($A52,'03.คีย์เทอม2'!$A$10:$GL$59,126,FALSE)))</f>
        <v/>
      </c>
      <c r="Q52" s="1333" t="str">
        <f>IF($A$3&lt;&gt;"ชั้น"&amp;'01.ข้อมูลเบื้องต้น'!$H$2,"",IF(VLOOKUP($A52,'03.คีย์เทอม2'!$A$10:$GL$59,131,FALSE)="","",VLOOKUP($A52,'03.คีย์เทอม2'!$A$10:$GL$59,131,FALSE)))</f>
        <v/>
      </c>
      <c r="R52" s="1333" t="str">
        <f>IF($A$3&lt;&gt;"ชั้น"&amp;'01.ข้อมูลเบื้องต้น'!$H$2,"",IF(VLOOKUP($A52,'03.คีย์เทอม2'!$A$10:$GL$59,136,FALSE)="","",VLOOKUP($A52,'03.คีย์เทอม2'!$A$10:$GL$59,136,FALSE)))</f>
        <v/>
      </c>
      <c r="S52" s="1333" t="str">
        <f>IF($A$3&lt;&gt;"ชั้น"&amp;'01.ข้อมูลเบื้องต้น'!$H$2,"",IF(VLOOKUP($A52,'03.คีย์เทอม2'!$A$10:$GL$59,141,FALSE)="","",VLOOKUP($A52,'03.คีย์เทอม2'!$A$10:$GL$59,141,FALSE)))</f>
        <v/>
      </c>
      <c r="T52" s="1333" t="str">
        <f>IF($A$3&lt;&gt;"ชั้น"&amp;'01.ข้อมูลเบื้องต้น'!$H$2,"",IF(VLOOKUP($A52,'03.คีย์เทอม2'!$A$10:$GL$59,146,FALSE)="","",VLOOKUP($A52,'03.คีย์เทอม2'!$A$10:$GL$59,146,FALSE)))</f>
        <v/>
      </c>
      <c r="U52" s="1333" t="str">
        <f>IF($A$3&lt;&gt;"ชั้น"&amp;'01.ข้อมูลเบื้องต้น'!$H$2,"",IF(VLOOKUP($A52,'03.คีย์เทอม2'!$A$10:$GL$59,151,FALSE)="","",VLOOKUP($A52,'03.คีย์เทอม2'!$A$10:$GL$59,151,FALSE)))</f>
        <v/>
      </c>
      <c r="V52" s="1333" t="str">
        <f>IF($A$3&lt;&gt;"ชั้น"&amp;'01.ข้อมูลเบื้องต้น'!$H$2,"",IF(VLOOKUP($A52,'03.คีย์เทอม2'!$A$10:$GL$59,156,FALSE)="","",VLOOKUP($A52,'03.คีย์เทอม2'!$A$10:$GL$59,156,FALSE)))</f>
        <v/>
      </c>
      <c r="W52" s="1333" t="str">
        <f>IF($A$3&lt;&gt;"ชั้น"&amp;'01.ข้อมูลเบื้องต้น'!$H$2,"",IF(VLOOKUP($A52,'03.คีย์เทอม2'!$A$10:$GL$59,161,FALSE)="","",VLOOKUP($A52,'03.คีย์เทอม2'!$A$10:$GL$59,161,FALSE)))</f>
        <v/>
      </c>
      <c r="X52" s="1333" t="str">
        <f>IF($A$3&lt;&gt;"ชั้น"&amp;'01.ข้อมูลเบื้องต้น'!$H$2,"",IF(VLOOKUP($A52,'03.คีย์เทอม2'!$A$10:$GL$59,166,FALSE)="","",VLOOKUP($A52,'03.คีย์เทอม2'!$A$10:$GL$59,166,FALSE)))</f>
        <v/>
      </c>
      <c r="Y52" s="1333" t="str">
        <f>IF($A$3&lt;&gt;"ชั้น"&amp;'01.ข้อมูลเบื้องต้น'!$H$2,"",IF(VLOOKUP($A52,'03.คีย์เทอม2'!$A$10:$GL$59,171,FALSE)="","",VLOOKUP($A52,'03.คีย์เทอม2'!$A$10:$GL$59,171,FALSE)))</f>
        <v/>
      </c>
      <c r="Z52" s="1333" t="str">
        <f>IF($A$3&lt;&gt;"ชั้น"&amp;'01.ข้อมูลเบื้องต้น'!$H$2,"",IF(VLOOKUP($A52,'03.คีย์เทอม2'!$A$10:$GL$59,176,FALSE)="","",VLOOKUP($A52,'03.คีย์เทอม2'!$A$10:$GL$59,176,FALSE)))</f>
        <v/>
      </c>
      <c r="AA52" s="1335" t="str">
        <f>IF($A$3&lt;&gt;"ชั้น"&amp;'01.ข้อมูลเบื้องต้น'!$H$2,"",IF(VLOOKUP($A52,'03.คีย์เทอม2'!$A$10:$GL$59,181,FALSE)="","",VLOOKUP($A52,'03.คีย์เทอม2'!$A$10:$GL$59,181,FALSE)))</f>
        <v/>
      </c>
    </row>
    <row r="53" spans="1:27" s="509" customFormat="1" ht="17.25" customHeight="1">
      <c r="A53" s="1323">
        <v>44</v>
      </c>
      <c r="B53" s="1324" t="str">
        <f>IF('2.ชื่อนักเรียน'!C54="","",'2.ชื่อนักเรียน'!C54)</f>
        <v/>
      </c>
      <c r="C53" s="1325" t="str">
        <f>IF('2.ชื่อนักเรียน'!D54="","",'2.ชื่อนักเรียน'!D54)</f>
        <v/>
      </c>
      <c r="D53" s="1314" t="str">
        <f>IF($A$3&lt;&gt;"ชั้น"&amp;'01.ข้อมูลเบื้องต้น'!$H$2,"",IF(VLOOKUP($A53,'03.คีย์เทอม2'!$A$10:$GT$59,190,FALSE)="","",VLOOKUP($A53,'03.คีย์เทอม2'!$A$10:$GT$59,190,FALSE)))</f>
        <v/>
      </c>
      <c r="E53" s="1333" t="str">
        <f>IF($A$3&lt;&gt;"ชั้น"&amp;'01.ข้อมูลเบื้องต้น'!$H$2,"",IF(VLOOKUP($A53,'03.คีย์เทอม2'!$A$10:$GL$59,194,FALSE)="","",VLOOKUP($A53,'03.คีย์เทอม2'!$A$10:$GL$59,194,FALSE)))</f>
        <v/>
      </c>
      <c r="F53" s="1335" t="str">
        <f>IF($A$3&lt;&gt;"ชั้น"&amp;'01.ข้อมูลเบื้องต้น'!$H$2,"",IF(VLOOKUP($A53,'03.คีย์เทอม2'!$A$10:$GL$59,31,FALSE)="","",VLOOKUP($A53,'03.คีย์เทอม2'!$A$10:$GL$59,31,FALSE)))</f>
        <v/>
      </c>
      <c r="G53" s="1332" t="str">
        <f>IF($A$3&lt;&gt;"ชั้น"&amp;'01.ข้อมูลเบื้องต้น'!$H$2,"",IF(VLOOKUP($A53,'03.คีย์เทอม2'!$A$10:$GL$59,61,FALSE)="","",VLOOKUP($A53,'03.คีย์เทอม2'!$A$10:$GL$59,61,FALSE)))</f>
        <v/>
      </c>
      <c r="H53" s="1333" t="str">
        <f>IF($A$3&lt;&gt;"ชั้น"&amp;'01.ข้อมูลเบื้องต้น'!$H$2,"",IF(VLOOKUP($A53,'03.คีย์เทอม2'!$A$10:$GL$59,66,FALSE)="","",VLOOKUP($A53,'03.คีย์เทอม2'!$A$10:$GL$59,66,FALSE)))</f>
        <v/>
      </c>
      <c r="I53" s="1316" t="str">
        <f>IF($A$3&lt;&gt;"ชั้น"&amp;'01.ข้อมูลเบื้องต้น'!$H$2,"",IF(VLOOKUP($A53,'03.คีย์เทอม2'!$A$10:$GL$59,71,FALSE)="","",VLOOKUP($A53,'03.คีย์เทอม2'!$A$10:$GL$59,71,FALSE)))</f>
        <v/>
      </c>
      <c r="J53" s="1316" t="str">
        <f>IF($A$3&lt;&gt;"ชั้น"&amp;'01.ข้อมูลเบื้องต้น'!$H$2,"",IF(VLOOKUP($A53,'03.คีย์เทอม2'!$A$10:$GL$59,76,FALSE)="","",VLOOKUP($A53,'03.คีย์เทอม2'!$A$10:$GL$59,76,FALSE)))</f>
        <v/>
      </c>
      <c r="K53" s="1316" t="str">
        <f>IF($A$3&lt;&gt;"ชั้น"&amp;'01.ข้อมูลเบื้องต้น'!$H$2,"",IF(VLOOKUP($A53,'03.คีย์เทอม2'!$A$10:$GL$59,81,FALSE)="","",VLOOKUP($A53,'03.คีย์เทอม2'!$A$10:$GL$59,81,FALSE)))</f>
        <v/>
      </c>
      <c r="L53" s="1334" t="str">
        <f>IF($A$3&lt;&gt;"ชั้น"&amp;'01.ข้อมูลเบื้องต้น'!$H$2,"",IF(VLOOKUP($A53,'03.คีย์เทอม2'!$A$10:$GT$59,202,FALSE)="","",VLOOKUP($A53,'03.คีย์เทอม2'!$A$10:$GT$59,202,FALSE)))</f>
        <v/>
      </c>
      <c r="M53" s="1332" t="str">
        <f>IF($A$3&lt;&gt;"ชั้น"&amp;'01.ข้อมูลเบื้องต้น'!$H$2,"",IF(VLOOKUP($A53,'03.คีย์เทอม2'!$A$10:$GL$59,111,FALSE)="","",VLOOKUP($A53,'03.คีย์เทอม2'!$A$10:$GL$59,111,FALSE)))</f>
        <v/>
      </c>
      <c r="N53" s="1333" t="str">
        <f>IF($A$3&lt;&gt;"ชั้น"&amp;'01.ข้อมูลเบื้องต้น'!$H$2,"",IF(VLOOKUP($A53,'03.คีย์เทอม2'!$A$10:$GL$59,116,FALSE)="","",VLOOKUP($A53,'03.คีย์เทอม2'!$A$10:$GL$59,116,FALSE)))</f>
        <v/>
      </c>
      <c r="O53" s="1333" t="str">
        <f>IF($A$3&lt;&gt;"ชั้น"&amp;'01.ข้อมูลเบื้องต้น'!$H$2,"",IF(VLOOKUP($A53,'03.คีย์เทอม2'!$A$10:$GL$59,121,FALSE)="","",VLOOKUP($A53,'03.คีย์เทอม2'!$A$10:$GL$59,121,FALSE)))</f>
        <v/>
      </c>
      <c r="P53" s="1333" t="str">
        <f>IF($A$3&lt;&gt;"ชั้น"&amp;'01.ข้อมูลเบื้องต้น'!$H$2,"",IF(VLOOKUP($A53,'03.คีย์เทอม2'!$A$10:$GL$59,126,FALSE)="","",VLOOKUP($A53,'03.คีย์เทอม2'!$A$10:$GL$59,126,FALSE)))</f>
        <v/>
      </c>
      <c r="Q53" s="1333" t="str">
        <f>IF($A$3&lt;&gt;"ชั้น"&amp;'01.ข้อมูลเบื้องต้น'!$H$2,"",IF(VLOOKUP($A53,'03.คีย์เทอม2'!$A$10:$GL$59,131,FALSE)="","",VLOOKUP($A53,'03.คีย์เทอม2'!$A$10:$GL$59,131,FALSE)))</f>
        <v/>
      </c>
      <c r="R53" s="1333" t="str">
        <f>IF($A$3&lt;&gt;"ชั้น"&amp;'01.ข้อมูลเบื้องต้น'!$H$2,"",IF(VLOOKUP($A53,'03.คีย์เทอม2'!$A$10:$GL$59,136,FALSE)="","",VLOOKUP($A53,'03.คีย์เทอม2'!$A$10:$GL$59,136,FALSE)))</f>
        <v/>
      </c>
      <c r="S53" s="1333" t="str">
        <f>IF($A$3&lt;&gt;"ชั้น"&amp;'01.ข้อมูลเบื้องต้น'!$H$2,"",IF(VLOOKUP($A53,'03.คีย์เทอม2'!$A$10:$GL$59,141,FALSE)="","",VLOOKUP($A53,'03.คีย์เทอม2'!$A$10:$GL$59,141,FALSE)))</f>
        <v/>
      </c>
      <c r="T53" s="1333" t="str">
        <f>IF($A$3&lt;&gt;"ชั้น"&amp;'01.ข้อมูลเบื้องต้น'!$H$2,"",IF(VLOOKUP($A53,'03.คีย์เทอม2'!$A$10:$GL$59,146,FALSE)="","",VLOOKUP($A53,'03.คีย์เทอม2'!$A$10:$GL$59,146,FALSE)))</f>
        <v/>
      </c>
      <c r="U53" s="1333" t="str">
        <f>IF($A$3&lt;&gt;"ชั้น"&amp;'01.ข้อมูลเบื้องต้น'!$H$2,"",IF(VLOOKUP($A53,'03.คีย์เทอม2'!$A$10:$GL$59,151,FALSE)="","",VLOOKUP($A53,'03.คีย์เทอม2'!$A$10:$GL$59,151,FALSE)))</f>
        <v/>
      </c>
      <c r="V53" s="1333" t="str">
        <f>IF($A$3&lt;&gt;"ชั้น"&amp;'01.ข้อมูลเบื้องต้น'!$H$2,"",IF(VLOOKUP($A53,'03.คีย์เทอม2'!$A$10:$GL$59,156,FALSE)="","",VLOOKUP($A53,'03.คีย์เทอม2'!$A$10:$GL$59,156,FALSE)))</f>
        <v/>
      </c>
      <c r="W53" s="1333" t="str">
        <f>IF($A$3&lt;&gt;"ชั้น"&amp;'01.ข้อมูลเบื้องต้น'!$H$2,"",IF(VLOOKUP($A53,'03.คีย์เทอม2'!$A$10:$GL$59,161,FALSE)="","",VLOOKUP($A53,'03.คีย์เทอม2'!$A$10:$GL$59,161,FALSE)))</f>
        <v/>
      </c>
      <c r="X53" s="1333" t="str">
        <f>IF($A$3&lt;&gt;"ชั้น"&amp;'01.ข้อมูลเบื้องต้น'!$H$2,"",IF(VLOOKUP($A53,'03.คีย์เทอม2'!$A$10:$GL$59,166,FALSE)="","",VLOOKUP($A53,'03.คีย์เทอม2'!$A$10:$GL$59,166,FALSE)))</f>
        <v/>
      </c>
      <c r="Y53" s="1333" t="str">
        <f>IF($A$3&lt;&gt;"ชั้น"&amp;'01.ข้อมูลเบื้องต้น'!$H$2,"",IF(VLOOKUP($A53,'03.คีย์เทอม2'!$A$10:$GL$59,171,FALSE)="","",VLOOKUP($A53,'03.คีย์เทอม2'!$A$10:$GL$59,171,FALSE)))</f>
        <v/>
      </c>
      <c r="Z53" s="1333" t="str">
        <f>IF($A$3&lt;&gt;"ชั้น"&amp;'01.ข้อมูลเบื้องต้น'!$H$2,"",IF(VLOOKUP($A53,'03.คีย์เทอม2'!$A$10:$GL$59,176,FALSE)="","",VLOOKUP($A53,'03.คีย์เทอม2'!$A$10:$GL$59,176,FALSE)))</f>
        <v/>
      </c>
      <c r="AA53" s="1335" t="str">
        <f>IF($A$3&lt;&gt;"ชั้น"&amp;'01.ข้อมูลเบื้องต้น'!$H$2,"",IF(VLOOKUP($A53,'03.คีย์เทอม2'!$A$10:$GL$59,181,FALSE)="","",VLOOKUP($A53,'03.คีย์เทอม2'!$A$10:$GL$59,181,FALSE)))</f>
        <v/>
      </c>
    </row>
    <row r="54" spans="1:27" s="509" customFormat="1" ht="17.25" customHeight="1">
      <c r="A54" s="1336">
        <v>45</v>
      </c>
      <c r="B54" s="1324" t="str">
        <f>IF('2.ชื่อนักเรียน'!C55="","",'2.ชื่อนักเรียน'!C55)</f>
        <v/>
      </c>
      <c r="C54" s="1325" t="str">
        <f>IF('2.ชื่อนักเรียน'!D55="","",'2.ชื่อนักเรียน'!D55)</f>
        <v/>
      </c>
      <c r="D54" s="1314" t="str">
        <f>IF($A$3&lt;&gt;"ชั้น"&amp;'01.ข้อมูลเบื้องต้น'!$H$2,"",IF(VLOOKUP($A54,'03.คีย์เทอม2'!$A$10:$GT$59,190,FALSE)="","",VLOOKUP($A54,'03.คีย์เทอม2'!$A$10:$GT$59,190,FALSE)))</f>
        <v/>
      </c>
      <c r="E54" s="1333" t="str">
        <f>IF($A$3&lt;&gt;"ชั้น"&amp;'01.ข้อมูลเบื้องต้น'!$H$2,"",IF(VLOOKUP($A54,'03.คีย์เทอม2'!$A$10:$GL$59,194,FALSE)="","",VLOOKUP($A54,'03.คีย์เทอม2'!$A$10:$GL$59,194,FALSE)))</f>
        <v/>
      </c>
      <c r="F54" s="1335" t="str">
        <f>IF($A$3&lt;&gt;"ชั้น"&amp;'01.ข้อมูลเบื้องต้น'!$H$2,"",IF(VLOOKUP($A54,'03.คีย์เทอม2'!$A$10:$GL$59,31,FALSE)="","",VLOOKUP($A54,'03.คีย์เทอม2'!$A$10:$GL$59,31,FALSE)))</f>
        <v/>
      </c>
      <c r="G54" s="1332" t="str">
        <f>IF($A$3&lt;&gt;"ชั้น"&amp;'01.ข้อมูลเบื้องต้น'!$H$2,"",IF(VLOOKUP($A54,'03.คีย์เทอม2'!$A$10:$GL$59,61,FALSE)="","",VLOOKUP($A54,'03.คีย์เทอม2'!$A$10:$GL$59,61,FALSE)))</f>
        <v/>
      </c>
      <c r="H54" s="1333" t="str">
        <f>IF($A$3&lt;&gt;"ชั้น"&amp;'01.ข้อมูลเบื้องต้น'!$H$2,"",IF(VLOOKUP($A54,'03.คีย์เทอม2'!$A$10:$GL$59,66,FALSE)="","",VLOOKUP($A54,'03.คีย์เทอม2'!$A$10:$GL$59,66,FALSE)))</f>
        <v/>
      </c>
      <c r="I54" s="1316" t="str">
        <f>IF($A$3&lt;&gt;"ชั้น"&amp;'01.ข้อมูลเบื้องต้น'!$H$2,"",IF(VLOOKUP($A54,'03.คีย์เทอม2'!$A$10:$GL$59,71,FALSE)="","",VLOOKUP($A54,'03.คีย์เทอม2'!$A$10:$GL$59,71,FALSE)))</f>
        <v/>
      </c>
      <c r="J54" s="1316" t="str">
        <f>IF($A$3&lt;&gt;"ชั้น"&amp;'01.ข้อมูลเบื้องต้น'!$H$2,"",IF(VLOOKUP($A54,'03.คีย์เทอม2'!$A$10:$GL$59,76,FALSE)="","",VLOOKUP($A54,'03.คีย์เทอม2'!$A$10:$GL$59,76,FALSE)))</f>
        <v/>
      </c>
      <c r="K54" s="1316" t="str">
        <f>IF($A$3&lt;&gt;"ชั้น"&amp;'01.ข้อมูลเบื้องต้น'!$H$2,"",IF(VLOOKUP($A54,'03.คีย์เทอม2'!$A$10:$GL$59,81,FALSE)="","",VLOOKUP($A54,'03.คีย์เทอม2'!$A$10:$GL$59,81,FALSE)))</f>
        <v/>
      </c>
      <c r="L54" s="1334" t="str">
        <f>IF($A$3&lt;&gt;"ชั้น"&amp;'01.ข้อมูลเบื้องต้น'!$H$2,"",IF(VLOOKUP($A54,'03.คีย์เทอม2'!$A$10:$GT$59,202,FALSE)="","",VLOOKUP($A54,'03.คีย์เทอม2'!$A$10:$GT$59,202,FALSE)))</f>
        <v/>
      </c>
      <c r="M54" s="1332" t="str">
        <f>IF($A$3&lt;&gt;"ชั้น"&amp;'01.ข้อมูลเบื้องต้น'!$H$2,"",IF(VLOOKUP($A54,'03.คีย์เทอม2'!$A$10:$GL$59,111,FALSE)="","",VLOOKUP($A54,'03.คีย์เทอม2'!$A$10:$GL$59,111,FALSE)))</f>
        <v/>
      </c>
      <c r="N54" s="1333" t="str">
        <f>IF($A$3&lt;&gt;"ชั้น"&amp;'01.ข้อมูลเบื้องต้น'!$H$2,"",IF(VLOOKUP($A54,'03.คีย์เทอม2'!$A$10:$GL$59,116,FALSE)="","",VLOOKUP($A54,'03.คีย์เทอม2'!$A$10:$GL$59,116,FALSE)))</f>
        <v/>
      </c>
      <c r="O54" s="1333" t="str">
        <f>IF($A$3&lt;&gt;"ชั้น"&amp;'01.ข้อมูลเบื้องต้น'!$H$2,"",IF(VLOOKUP($A54,'03.คีย์เทอม2'!$A$10:$GL$59,121,FALSE)="","",VLOOKUP($A54,'03.คีย์เทอม2'!$A$10:$GL$59,121,FALSE)))</f>
        <v/>
      </c>
      <c r="P54" s="1333" t="str">
        <f>IF($A$3&lt;&gt;"ชั้น"&amp;'01.ข้อมูลเบื้องต้น'!$H$2,"",IF(VLOOKUP($A54,'03.คีย์เทอม2'!$A$10:$GL$59,126,FALSE)="","",VLOOKUP($A54,'03.คีย์เทอม2'!$A$10:$GL$59,126,FALSE)))</f>
        <v/>
      </c>
      <c r="Q54" s="1333" t="str">
        <f>IF($A$3&lt;&gt;"ชั้น"&amp;'01.ข้อมูลเบื้องต้น'!$H$2,"",IF(VLOOKUP($A54,'03.คีย์เทอม2'!$A$10:$GL$59,131,FALSE)="","",VLOOKUP($A54,'03.คีย์เทอม2'!$A$10:$GL$59,131,FALSE)))</f>
        <v/>
      </c>
      <c r="R54" s="1333" t="str">
        <f>IF($A$3&lt;&gt;"ชั้น"&amp;'01.ข้อมูลเบื้องต้น'!$H$2,"",IF(VLOOKUP($A54,'03.คีย์เทอม2'!$A$10:$GL$59,136,FALSE)="","",VLOOKUP($A54,'03.คีย์เทอม2'!$A$10:$GL$59,136,FALSE)))</f>
        <v/>
      </c>
      <c r="S54" s="1333" t="str">
        <f>IF($A$3&lt;&gt;"ชั้น"&amp;'01.ข้อมูลเบื้องต้น'!$H$2,"",IF(VLOOKUP($A54,'03.คีย์เทอม2'!$A$10:$GL$59,141,FALSE)="","",VLOOKUP($A54,'03.คีย์เทอม2'!$A$10:$GL$59,141,FALSE)))</f>
        <v/>
      </c>
      <c r="T54" s="1333" t="str">
        <f>IF($A$3&lt;&gt;"ชั้น"&amp;'01.ข้อมูลเบื้องต้น'!$H$2,"",IF(VLOOKUP($A54,'03.คีย์เทอม2'!$A$10:$GL$59,146,FALSE)="","",VLOOKUP($A54,'03.คีย์เทอม2'!$A$10:$GL$59,146,FALSE)))</f>
        <v/>
      </c>
      <c r="U54" s="1333" t="str">
        <f>IF($A$3&lt;&gt;"ชั้น"&amp;'01.ข้อมูลเบื้องต้น'!$H$2,"",IF(VLOOKUP($A54,'03.คีย์เทอม2'!$A$10:$GL$59,151,FALSE)="","",VLOOKUP($A54,'03.คีย์เทอม2'!$A$10:$GL$59,151,FALSE)))</f>
        <v/>
      </c>
      <c r="V54" s="1333" t="str">
        <f>IF($A$3&lt;&gt;"ชั้น"&amp;'01.ข้อมูลเบื้องต้น'!$H$2,"",IF(VLOOKUP($A54,'03.คีย์เทอม2'!$A$10:$GL$59,156,FALSE)="","",VLOOKUP($A54,'03.คีย์เทอม2'!$A$10:$GL$59,156,FALSE)))</f>
        <v/>
      </c>
      <c r="W54" s="1333" t="str">
        <f>IF($A$3&lt;&gt;"ชั้น"&amp;'01.ข้อมูลเบื้องต้น'!$H$2,"",IF(VLOOKUP($A54,'03.คีย์เทอม2'!$A$10:$GL$59,161,FALSE)="","",VLOOKUP($A54,'03.คีย์เทอม2'!$A$10:$GL$59,161,FALSE)))</f>
        <v/>
      </c>
      <c r="X54" s="1333" t="str">
        <f>IF($A$3&lt;&gt;"ชั้น"&amp;'01.ข้อมูลเบื้องต้น'!$H$2,"",IF(VLOOKUP($A54,'03.คีย์เทอม2'!$A$10:$GL$59,166,FALSE)="","",VLOOKUP($A54,'03.คีย์เทอม2'!$A$10:$GL$59,166,FALSE)))</f>
        <v/>
      </c>
      <c r="Y54" s="1333" t="str">
        <f>IF($A$3&lt;&gt;"ชั้น"&amp;'01.ข้อมูลเบื้องต้น'!$H$2,"",IF(VLOOKUP($A54,'03.คีย์เทอม2'!$A$10:$GL$59,171,FALSE)="","",VLOOKUP($A54,'03.คีย์เทอม2'!$A$10:$GL$59,171,FALSE)))</f>
        <v/>
      </c>
      <c r="Z54" s="1333" t="str">
        <f>IF($A$3&lt;&gt;"ชั้น"&amp;'01.ข้อมูลเบื้องต้น'!$H$2,"",IF(VLOOKUP($A54,'03.คีย์เทอม2'!$A$10:$GL$59,176,FALSE)="","",VLOOKUP($A54,'03.คีย์เทอม2'!$A$10:$GL$59,176,FALSE)))</f>
        <v/>
      </c>
      <c r="AA54" s="1335" t="str">
        <f>IF($A$3&lt;&gt;"ชั้น"&amp;'01.ข้อมูลเบื้องต้น'!$H$2,"",IF(VLOOKUP($A54,'03.คีย์เทอม2'!$A$10:$GL$59,181,FALSE)="","",VLOOKUP($A54,'03.คีย์เทอม2'!$A$10:$GL$59,181,FALSE)))</f>
        <v/>
      </c>
    </row>
    <row r="55" spans="1:27" s="509" customFormat="1" ht="17.25" customHeight="1">
      <c r="A55" s="1336">
        <v>46</v>
      </c>
      <c r="B55" s="1324" t="str">
        <f>IF('2.ชื่อนักเรียน'!C56="","",'2.ชื่อนักเรียน'!C56)</f>
        <v/>
      </c>
      <c r="C55" s="1325" t="str">
        <f>IF('2.ชื่อนักเรียน'!D56="","",'2.ชื่อนักเรียน'!D56)</f>
        <v/>
      </c>
      <c r="D55" s="1314" t="str">
        <f>IF($A$3&lt;&gt;"ชั้น"&amp;'01.ข้อมูลเบื้องต้น'!$H$2,"",IF(VLOOKUP($A55,'03.คีย์เทอม2'!$A$10:$GT$59,190,FALSE)="","",VLOOKUP($A55,'03.คีย์เทอม2'!$A$10:$GT$59,190,FALSE)))</f>
        <v/>
      </c>
      <c r="E55" s="1333" t="str">
        <f>IF($A$3&lt;&gt;"ชั้น"&amp;'01.ข้อมูลเบื้องต้น'!$H$2,"",IF(VLOOKUP($A55,'03.คีย์เทอม2'!$A$10:$GL$59,194,FALSE)="","",VLOOKUP($A55,'03.คีย์เทอม2'!$A$10:$GL$59,194,FALSE)))</f>
        <v/>
      </c>
      <c r="F55" s="1335" t="str">
        <f>IF($A$3&lt;&gt;"ชั้น"&amp;'01.ข้อมูลเบื้องต้น'!$H$2,"",IF(VLOOKUP($A55,'03.คีย์เทอม2'!$A$10:$GL$59,31,FALSE)="","",VLOOKUP($A55,'03.คีย์เทอม2'!$A$10:$GL$59,31,FALSE)))</f>
        <v/>
      </c>
      <c r="G55" s="1332" t="str">
        <f>IF($A$3&lt;&gt;"ชั้น"&amp;'01.ข้อมูลเบื้องต้น'!$H$2,"",IF(VLOOKUP($A55,'03.คีย์เทอม2'!$A$10:$GL$59,61,FALSE)="","",VLOOKUP($A55,'03.คีย์เทอม2'!$A$10:$GL$59,61,FALSE)))</f>
        <v/>
      </c>
      <c r="H55" s="1333" t="str">
        <f>IF($A$3&lt;&gt;"ชั้น"&amp;'01.ข้อมูลเบื้องต้น'!$H$2,"",IF(VLOOKUP($A55,'03.คีย์เทอม2'!$A$10:$GL$59,66,FALSE)="","",VLOOKUP($A55,'03.คีย์เทอม2'!$A$10:$GL$59,66,FALSE)))</f>
        <v/>
      </c>
      <c r="I55" s="1316" t="str">
        <f>IF($A$3&lt;&gt;"ชั้น"&amp;'01.ข้อมูลเบื้องต้น'!$H$2,"",IF(VLOOKUP($A55,'03.คีย์เทอม2'!$A$10:$GL$59,71,FALSE)="","",VLOOKUP($A55,'03.คีย์เทอม2'!$A$10:$GL$59,71,FALSE)))</f>
        <v/>
      </c>
      <c r="J55" s="1316" t="str">
        <f>IF($A$3&lt;&gt;"ชั้น"&amp;'01.ข้อมูลเบื้องต้น'!$H$2,"",IF(VLOOKUP($A55,'03.คีย์เทอม2'!$A$10:$GL$59,76,FALSE)="","",VLOOKUP($A55,'03.คีย์เทอม2'!$A$10:$GL$59,76,FALSE)))</f>
        <v/>
      </c>
      <c r="K55" s="1316" t="str">
        <f>IF($A$3&lt;&gt;"ชั้น"&amp;'01.ข้อมูลเบื้องต้น'!$H$2,"",IF(VLOOKUP($A55,'03.คีย์เทอม2'!$A$10:$GL$59,81,FALSE)="","",VLOOKUP($A55,'03.คีย์เทอม2'!$A$10:$GL$59,81,FALSE)))</f>
        <v/>
      </c>
      <c r="L55" s="1334" t="str">
        <f>IF($A$3&lt;&gt;"ชั้น"&amp;'01.ข้อมูลเบื้องต้น'!$H$2,"",IF(VLOOKUP($A55,'03.คีย์เทอม2'!$A$10:$GT$59,202,FALSE)="","",VLOOKUP($A55,'03.คีย์เทอม2'!$A$10:$GT$59,202,FALSE)))</f>
        <v/>
      </c>
      <c r="M55" s="1332" t="str">
        <f>IF($A$3&lt;&gt;"ชั้น"&amp;'01.ข้อมูลเบื้องต้น'!$H$2,"",IF(VLOOKUP($A55,'03.คีย์เทอม2'!$A$10:$GL$59,111,FALSE)="","",VLOOKUP($A55,'03.คีย์เทอม2'!$A$10:$GL$59,111,FALSE)))</f>
        <v/>
      </c>
      <c r="N55" s="1333" t="str">
        <f>IF($A$3&lt;&gt;"ชั้น"&amp;'01.ข้อมูลเบื้องต้น'!$H$2,"",IF(VLOOKUP($A55,'03.คีย์เทอม2'!$A$10:$GL$59,116,FALSE)="","",VLOOKUP($A55,'03.คีย์เทอม2'!$A$10:$GL$59,116,FALSE)))</f>
        <v/>
      </c>
      <c r="O55" s="1333" t="str">
        <f>IF($A$3&lt;&gt;"ชั้น"&amp;'01.ข้อมูลเบื้องต้น'!$H$2,"",IF(VLOOKUP($A55,'03.คีย์เทอม2'!$A$10:$GL$59,121,FALSE)="","",VLOOKUP($A55,'03.คีย์เทอม2'!$A$10:$GL$59,121,FALSE)))</f>
        <v/>
      </c>
      <c r="P55" s="1333" t="str">
        <f>IF($A$3&lt;&gt;"ชั้น"&amp;'01.ข้อมูลเบื้องต้น'!$H$2,"",IF(VLOOKUP($A55,'03.คีย์เทอม2'!$A$10:$GL$59,126,FALSE)="","",VLOOKUP($A55,'03.คีย์เทอม2'!$A$10:$GL$59,126,FALSE)))</f>
        <v/>
      </c>
      <c r="Q55" s="1333" t="str">
        <f>IF($A$3&lt;&gt;"ชั้น"&amp;'01.ข้อมูลเบื้องต้น'!$H$2,"",IF(VLOOKUP($A55,'03.คีย์เทอม2'!$A$10:$GL$59,131,FALSE)="","",VLOOKUP($A55,'03.คีย์เทอม2'!$A$10:$GL$59,131,FALSE)))</f>
        <v/>
      </c>
      <c r="R55" s="1333" t="str">
        <f>IF($A$3&lt;&gt;"ชั้น"&amp;'01.ข้อมูลเบื้องต้น'!$H$2,"",IF(VLOOKUP($A55,'03.คีย์เทอม2'!$A$10:$GL$59,136,FALSE)="","",VLOOKUP($A55,'03.คีย์เทอม2'!$A$10:$GL$59,136,FALSE)))</f>
        <v/>
      </c>
      <c r="S55" s="1333" t="str">
        <f>IF($A$3&lt;&gt;"ชั้น"&amp;'01.ข้อมูลเบื้องต้น'!$H$2,"",IF(VLOOKUP($A55,'03.คีย์เทอม2'!$A$10:$GL$59,141,FALSE)="","",VLOOKUP($A55,'03.คีย์เทอม2'!$A$10:$GL$59,141,FALSE)))</f>
        <v/>
      </c>
      <c r="T55" s="1333" t="str">
        <f>IF($A$3&lt;&gt;"ชั้น"&amp;'01.ข้อมูลเบื้องต้น'!$H$2,"",IF(VLOOKUP($A55,'03.คีย์เทอม2'!$A$10:$GL$59,146,FALSE)="","",VLOOKUP($A55,'03.คีย์เทอม2'!$A$10:$GL$59,146,FALSE)))</f>
        <v/>
      </c>
      <c r="U55" s="1333" t="str">
        <f>IF($A$3&lt;&gt;"ชั้น"&amp;'01.ข้อมูลเบื้องต้น'!$H$2,"",IF(VLOOKUP($A55,'03.คีย์เทอม2'!$A$10:$GL$59,151,FALSE)="","",VLOOKUP($A55,'03.คีย์เทอม2'!$A$10:$GL$59,151,FALSE)))</f>
        <v/>
      </c>
      <c r="V55" s="1333" t="str">
        <f>IF($A$3&lt;&gt;"ชั้น"&amp;'01.ข้อมูลเบื้องต้น'!$H$2,"",IF(VLOOKUP($A55,'03.คีย์เทอม2'!$A$10:$GL$59,156,FALSE)="","",VLOOKUP($A55,'03.คีย์เทอม2'!$A$10:$GL$59,156,FALSE)))</f>
        <v/>
      </c>
      <c r="W55" s="1333" t="str">
        <f>IF($A$3&lt;&gt;"ชั้น"&amp;'01.ข้อมูลเบื้องต้น'!$H$2,"",IF(VLOOKUP($A55,'03.คีย์เทอม2'!$A$10:$GL$59,161,FALSE)="","",VLOOKUP($A55,'03.คีย์เทอม2'!$A$10:$GL$59,161,FALSE)))</f>
        <v/>
      </c>
      <c r="X55" s="1333" t="str">
        <f>IF($A$3&lt;&gt;"ชั้น"&amp;'01.ข้อมูลเบื้องต้น'!$H$2,"",IF(VLOOKUP($A55,'03.คีย์เทอม2'!$A$10:$GL$59,166,FALSE)="","",VLOOKUP($A55,'03.คีย์เทอม2'!$A$10:$GL$59,166,FALSE)))</f>
        <v/>
      </c>
      <c r="Y55" s="1333" t="str">
        <f>IF($A$3&lt;&gt;"ชั้น"&amp;'01.ข้อมูลเบื้องต้น'!$H$2,"",IF(VLOOKUP($A55,'03.คีย์เทอม2'!$A$10:$GL$59,171,FALSE)="","",VLOOKUP($A55,'03.คีย์เทอม2'!$A$10:$GL$59,171,FALSE)))</f>
        <v/>
      </c>
      <c r="Z55" s="1333" t="str">
        <f>IF($A$3&lt;&gt;"ชั้น"&amp;'01.ข้อมูลเบื้องต้น'!$H$2,"",IF(VLOOKUP($A55,'03.คีย์เทอม2'!$A$10:$GL$59,176,FALSE)="","",VLOOKUP($A55,'03.คีย์เทอม2'!$A$10:$GL$59,176,FALSE)))</f>
        <v/>
      </c>
      <c r="AA55" s="1335" t="str">
        <f>IF($A$3&lt;&gt;"ชั้น"&amp;'01.ข้อมูลเบื้องต้น'!$H$2,"",IF(VLOOKUP($A55,'03.คีย์เทอม2'!$A$10:$GL$59,181,FALSE)="","",VLOOKUP($A55,'03.คีย์เทอม2'!$A$10:$GL$59,181,FALSE)))</f>
        <v/>
      </c>
    </row>
    <row r="56" spans="1:27" s="509" customFormat="1" ht="17.25" customHeight="1">
      <c r="A56" s="1336">
        <v>47</v>
      </c>
      <c r="B56" s="1324" t="str">
        <f>IF('2.ชื่อนักเรียน'!C57="","",'2.ชื่อนักเรียน'!C57)</f>
        <v/>
      </c>
      <c r="C56" s="1325" t="str">
        <f>IF('2.ชื่อนักเรียน'!D57="","",'2.ชื่อนักเรียน'!D57)</f>
        <v/>
      </c>
      <c r="D56" s="1314" t="str">
        <f>IF($A$3&lt;&gt;"ชั้น"&amp;'01.ข้อมูลเบื้องต้น'!$H$2,"",IF(VLOOKUP($A56,'03.คีย์เทอม2'!$A$10:$GT$59,190,FALSE)="","",VLOOKUP($A56,'03.คีย์เทอม2'!$A$10:$GT$59,190,FALSE)))</f>
        <v/>
      </c>
      <c r="E56" s="1333" t="str">
        <f>IF($A$3&lt;&gt;"ชั้น"&amp;'01.ข้อมูลเบื้องต้น'!$H$2,"",IF(VLOOKUP($A56,'03.คีย์เทอม2'!$A$10:$GL$59,194,FALSE)="","",VLOOKUP($A56,'03.คีย์เทอม2'!$A$10:$GL$59,194,FALSE)))</f>
        <v/>
      </c>
      <c r="F56" s="1335" t="str">
        <f>IF($A$3&lt;&gt;"ชั้น"&amp;'01.ข้อมูลเบื้องต้น'!$H$2,"",IF(VLOOKUP($A56,'03.คีย์เทอม2'!$A$10:$GL$59,31,FALSE)="","",VLOOKUP($A56,'03.คีย์เทอม2'!$A$10:$GL$59,31,FALSE)))</f>
        <v/>
      </c>
      <c r="G56" s="1332" t="str">
        <f>IF($A$3&lt;&gt;"ชั้น"&amp;'01.ข้อมูลเบื้องต้น'!$H$2,"",IF(VLOOKUP($A56,'03.คีย์เทอม2'!$A$10:$GL$59,61,FALSE)="","",VLOOKUP($A56,'03.คีย์เทอม2'!$A$10:$GL$59,61,FALSE)))</f>
        <v/>
      </c>
      <c r="H56" s="1333" t="str">
        <f>IF($A$3&lt;&gt;"ชั้น"&amp;'01.ข้อมูลเบื้องต้น'!$H$2,"",IF(VLOOKUP($A56,'03.คีย์เทอม2'!$A$10:$GL$59,66,FALSE)="","",VLOOKUP($A56,'03.คีย์เทอม2'!$A$10:$GL$59,66,FALSE)))</f>
        <v/>
      </c>
      <c r="I56" s="1316" t="str">
        <f>IF($A$3&lt;&gt;"ชั้น"&amp;'01.ข้อมูลเบื้องต้น'!$H$2,"",IF(VLOOKUP($A56,'03.คีย์เทอม2'!$A$10:$GL$59,71,FALSE)="","",VLOOKUP($A56,'03.คีย์เทอม2'!$A$10:$GL$59,71,FALSE)))</f>
        <v/>
      </c>
      <c r="J56" s="1316" t="str">
        <f>IF($A$3&lt;&gt;"ชั้น"&amp;'01.ข้อมูลเบื้องต้น'!$H$2,"",IF(VLOOKUP($A56,'03.คีย์เทอม2'!$A$10:$GL$59,76,FALSE)="","",VLOOKUP($A56,'03.คีย์เทอม2'!$A$10:$GL$59,76,FALSE)))</f>
        <v/>
      </c>
      <c r="K56" s="1316" t="str">
        <f>IF($A$3&lt;&gt;"ชั้น"&amp;'01.ข้อมูลเบื้องต้น'!$H$2,"",IF(VLOOKUP($A56,'03.คีย์เทอม2'!$A$10:$GL$59,81,FALSE)="","",VLOOKUP($A56,'03.คีย์เทอม2'!$A$10:$GL$59,81,FALSE)))</f>
        <v/>
      </c>
      <c r="L56" s="1334" t="str">
        <f>IF($A$3&lt;&gt;"ชั้น"&amp;'01.ข้อมูลเบื้องต้น'!$H$2,"",IF(VLOOKUP($A56,'03.คีย์เทอม2'!$A$10:$GT$59,202,FALSE)="","",VLOOKUP($A56,'03.คีย์เทอม2'!$A$10:$GT$59,202,FALSE)))</f>
        <v/>
      </c>
      <c r="M56" s="1332" t="str">
        <f>IF($A$3&lt;&gt;"ชั้น"&amp;'01.ข้อมูลเบื้องต้น'!$H$2,"",IF(VLOOKUP($A56,'03.คีย์เทอม2'!$A$10:$GL$59,111,FALSE)="","",VLOOKUP($A56,'03.คีย์เทอม2'!$A$10:$GL$59,111,FALSE)))</f>
        <v/>
      </c>
      <c r="N56" s="1333" t="str">
        <f>IF($A$3&lt;&gt;"ชั้น"&amp;'01.ข้อมูลเบื้องต้น'!$H$2,"",IF(VLOOKUP($A56,'03.คีย์เทอม2'!$A$10:$GL$59,116,FALSE)="","",VLOOKUP($A56,'03.คีย์เทอม2'!$A$10:$GL$59,116,FALSE)))</f>
        <v/>
      </c>
      <c r="O56" s="1333" t="str">
        <f>IF($A$3&lt;&gt;"ชั้น"&amp;'01.ข้อมูลเบื้องต้น'!$H$2,"",IF(VLOOKUP($A56,'03.คีย์เทอม2'!$A$10:$GL$59,121,FALSE)="","",VLOOKUP($A56,'03.คีย์เทอม2'!$A$10:$GL$59,121,FALSE)))</f>
        <v/>
      </c>
      <c r="P56" s="1333" t="str">
        <f>IF($A$3&lt;&gt;"ชั้น"&amp;'01.ข้อมูลเบื้องต้น'!$H$2,"",IF(VLOOKUP($A56,'03.คีย์เทอม2'!$A$10:$GL$59,126,FALSE)="","",VLOOKUP($A56,'03.คีย์เทอม2'!$A$10:$GL$59,126,FALSE)))</f>
        <v/>
      </c>
      <c r="Q56" s="1333" t="str">
        <f>IF($A$3&lt;&gt;"ชั้น"&amp;'01.ข้อมูลเบื้องต้น'!$H$2,"",IF(VLOOKUP($A56,'03.คีย์เทอม2'!$A$10:$GL$59,131,FALSE)="","",VLOOKUP($A56,'03.คีย์เทอม2'!$A$10:$GL$59,131,FALSE)))</f>
        <v/>
      </c>
      <c r="R56" s="1333" t="str">
        <f>IF($A$3&lt;&gt;"ชั้น"&amp;'01.ข้อมูลเบื้องต้น'!$H$2,"",IF(VLOOKUP($A56,'03.คีย์เทอม2'!$A$10:$GL$59,136,FALSE)="","",VLOOKUP($A56,'03.คีย์เทอม2'!$A$10:$GL$59,136,FALSE)))</f>
        <v/>
      </c>
      <c r="S56" s="1333" t="str">
        <f>IF($A$3&lt;&gt;"ชั้น"&amp;'01.ข้อมูลเบื้องต้น'!$H$2,"",IF(VLOOKUP($A56,'03.คีย์เทอม2'!$A$10:$GL$59,141,FALSE)="","",VLOOKUP($A56,'03.คีย์เทอม2'!$A$10:$GL$59,141,FALSE)))</f>
        <v/>
      </c>
      <c r="T56" s="1333" t="str">
        <f>IF($A$3&lt;&gt;"ชั้น"&amp;'01.ข้อมูลเบื้องต้น'!$H$2,"",IF(VLOOKUP($A56,'03.คีย์เทอม2'!$A$10:$GL$59,146,FALSE)="","",VLOOKUP($A56,'03.คีย์เทอม2'!$A$10:$GL$59,146,FALSE)))</f>
        <v/>
      </c>
      <c r="U56" s="1333" t="str">
        <f>IF($A$3&lt;&gt;"ชั้น"&amp;'01.ข้อมูลเบื้องต้น'!$H$2,"",IF(VLOOKUP($A56,'03.คีย์เทอม2'!$A$10:$GL$59,151,FALSE)="","",VLOOKUP($A56,'03.คีย์เทอม2'!$A$10:$GL$59,151,FALSE)))</f>
        <v/>
      </c>
      <c r="V56" s="1333" t="str">
        <f>IF($A$3&lt;&gt;"ชั้น"&amp;'01.ข้อมูลเบื้องต้น'!$H$2,"",IF(VLOOKUP($A56,'03.คีย์เทอม2'!$A$10:$GL$59,156,FALSE)="","",VLOOKUP($A56,'03.คีย์เทอม2'!$A$10:$GL$59,156,FALSE)))</f>
        <v/>
      </c>
      <c r="W56" s="1333" t="str">
        <f>IF($A$3&lt;&gt;"ชั้น"&amp;'01.ข้อมูลเบื้องต้น'!$H$2,"",IF(VLOOKUP($A56,'03.คีย์เทอม2'!$A$10:$GL$59,161,FALSE)="","",VLOOKUP($A56,'03.คีย์เทอม2'!$A$10:$GL$59,161,FALSE)))</f>
        <v/>
      </c>
      <c r="X56" s="1333" t="str">
        <f>IF($A$3&lt;&gt;"ชั้น"&amp;'01.ข้อมูลเบื้องต้น'!$H$2,"",IF(VLOOKUP($A56,'03.คีย์เทอม2'!$A$10:$GL$59,166,FALSE)="","",VLOOKUP($A56,'03.คีย์เทอม2'!$A$10:$GL$59,166,FALSE)))</f>
        <v/>
      </c>
      <c r="Y56" s="1333" t="str">
        <f>IF($A$3&lt;&gt;"ชั้น"&amp;'01.ข้อมูลเบื้องต้น'!$H$2,"",IF(VLOOKUP($A56,'03.คีย์เทอม2'!$A$10:$GL$59,171,FALSE)="","",VLOOKUP($A56,'03.คีย์เทอม2'!$A$10:$GL$59,171,FALSE)))</f>
        <v/>
      </c>
      <c r="Z56" s="1333" t="str">
        <f>IF($A$3&lt;&gt;"ชั้น"&amp;'01.ข้อมูลเบื้องต้น'!$H$2,"",IF(VLOOKUP($A56,'03.คีย์เทอม2'!$A$10:$GL$59,176,FALSE)="","",VLOOKUP($A56,'03.คีย์เทอม2'!$A$10:$GL$59,176,FALSE)))</f>
        <v/>
      </c>
      <c r="AA56" s="1335" t="str">
        <f>IF($A$3&lt;&gt;"ชั้น"&amp;'01.ข้อมูลเบื้องต้น'!$H$2,"",IF(VLOOKUP($A56,'03.คีย์เทอม2'!$A$10:$GL$59,181,FALSE)="","",VLOOKUP($A56,'03.คีย์เทอม2'!$A$10:$GL$59,181,FALSE)))</f>
        <v/>
      </c>
    </row>
    <row r="57" spans="1:27" s="509" customFormat="1" ht="17.25" customHeight="1">
      <c r="A57" s="1336">
        <v>48</v>
      </c>
      <c r="B57" s="1324" t="str">
        <f>IF('2.ชื่อนักเรียน'!C58="","",'2.ชื่อนักเรียน'!C58)</f>
        <v/>
      </c>
      <c r="C57" s="1325" t="str">
        <f>IF('2.ชื่อนักเรียน'!D58="","",'2.ชื่อนักเรียน'!D58)</f>
        <v/>
      </c>
      <c r="D57" s="1314" t="str">
        <f>IF($A$3&lt;&gt;"ชั้น"&amp;'01.ข้อมูลเบื้องต้น'!$H$2,"",IF(VLOOKUP($A57,'03.คีย์เทอม2'!$A$10:$GT$59,190,FALSE)="","",VLOOKUP($A57,'03.คีย์เทอม2'!$A$10:$GT$59,190,FALSE)))</f>
        <v/>
      </c>
      <c r="E57" s="1333" t="str">
        <f>IF($A$3&lt;&gt;"ชั้น"&amp;'01.ข้อมูลเบื้องต้น'!$H$2,"",IF(VLOOKUP($A57,'03.คีย์เทอม2'!$A$10:$GL$59,194,FALSE)="","",VLOOKUP($A57,'03.คีย์เทอม2'!$A$10:$GL$59,194,FALSE)))</f>
        <v/>
      </c>
      <c r="F57" s="1335" t="str">
        <f>IF($A$3&lt;&gt;"ชั้น"&amp;'01.ข้อมูลเบื้องต้น'!$H$2,"",IF(VLOOKUP($A57,'03.คีย์เทอม2'!$A$10:$GL$59,31,FALSE)="","",VLOOKUP($A57,'03.คีย์เทอม2'!$A$10:$GL$59,31,FALSE)))</f>
        <v/>
      </c>
      <c r="G57" s="1332" t="str">
        <f>IF($A$3&lt;&gt;"ชั้น"&amp;'01.ข้อมูลเบื้องต้น'!$H$2,"",IF(VLOOKUP($A57,'03.คีย์เทอม2'!$A$10:$GL$59,61,FALSE)="","",VLOOKUP($A57,'03.คีย์เทอม2'!$A$10:$GL$59,61,FALSE)))</f>
        <v/>
      </c>
      <c r="H57" s="1333" t="str">
        <f>IF($A$3&lt;&gt;"ชั้น"&amp;'01.ข้อมูลเบื้องต้น'!$H$2,"",IF(VLOOKUP($A57,'03.คีย์เทอม2'!$A$10:$GL$59,66,FALSE)="","",VLOOKUP($A57,'03.คีย์เทอม2'!$A$10:$GL$59,66,FALSE)))</f>
        <v/>
      </c>
      <c r="I57" s="1316" t="str">
        <f>IF($A$3&lt;&gt;"ชั้น"&amp;'01.ข้อมูลเบื้องต้น'!$H$2,"",IF(VLOOKUP($A57,'03.คีย์เทอม2'!$A$10:$GL$59,71,FALSE)="","",VLOOKUP($A57,'03.คีย์เทอม2'!$A$10:$GL$59,71,FALSE)))</f>
        <v/>
      </c>
      <c r="J57" s="1316" t="str">
        <f>IF($A$3&lt;&gt;"ชั้น"&amp;'01.ข้อมูลเบื้องต้น'!$H$2,"",IF(VLOOKUP($A57,'03.คีย์เทอม2'!$A$10:$GL$59,76,FALSE)="","",VLOOKUP($A57,'03.คีย์เทอม2'!$A$10:$GL$59,76,FALSE)))</f>
        <v/>
      </c>
      <c r="K57" s="1316" t="str">
        <f>IF($A$3&lt;&gt;"ชั้น"&amp;'01.ข้อมูลเบื้องต้น'!$H$2,"",IF(VLOOKUP($A57,'03.คีย์เทอม2'!$A$10:$GL$59,81,FALSE)="","",VLOOKUP($A57,'03.คีย์เทอม2'!$A$10:$GL$59,81,FALSE)))</f>
        <v/>
      </c>
      <c r="L57" s="1334" t="str">
        <f>IF($A$3&lt;&gt;"ชั้น"&amp;'01.ข้อมูลเบื้องต้น'!$H$2,"",IF(VLOOKUP($A57,'03.คีย์เทอม2'!$A$10:$GT$59,202,FALSE)="","",VLOOKUP($A57,'03.คีย์เทอม2'!$A$10:$GT$59,202,FALSE)))</f>
        <v/>
      </c>
      <c r="M57" s="1332" t="str">
        <f>IF($A$3&lt;&gt;"ชั้น"&amp;'01.ข้อมูลเบื้องต้น'!$H$2,"",IF(VLOOKUP($A57,'03.คีย์เทอม2'!$A$10:$GL$59,111,FALSE)="","",VLOOKUP($A57,'03.คีย์เทอม2'!$A$10:$GL$59,111,FALSE)))</f>
        <v/>
      </c>
      <c r="N57" s="1333" t="str">
        <f>IF($A$3&lt;&gt;"ชั้น"&amp;'01.ข้อมูลเบื้องต้น'!$H$2,"",IF(VLOOKUP($A57,'03.คีย์เทอม2'!$A$10:$GL$59,116,FALSE)="","",VLOOKUP($A57,'03.คีย์เทอม2'!$A$10:$GL$59,116,FALSE)))</f>
        <v/>
      </c>
      <c r="O57" s="1333" t="str">
        <f>IF($A$3&lt;&gt;"ชั้น"&amp;'01.ข้อมูลเบื้องต้น'!$H$2,"",IF(VLOOKUP($A57,'03.คีย์เทอม2'!$A$10:$GL$59,121,FALSE)="","",VLOOKUP($A57,'03.คีย์เทอม2'!$A$10:$GL$59,121,FALSE)))</f>
        <v/>
      </c>
      <c r="P57" s="1333" t="str">
        <f>IF($A$3&lt;&gt;"ชั้น"&amp;'01.ข้อมูลเบื้องต้น'!$H$2,"",IF(VLOOKUP($A57,'03.คีย์เทอม2'!$A$10:$GL$59,126,FALSE)="","",VLOOKUP($A57,'03.คีย์เทอม2'!$A$10:$GL$59,126,FALSE)))</f>
        <v/>
      </c>
      <c r="Q57" s="1333" t="str">
        <f>IF($A$3&lt;&gt;"ชั้น"&amp;'01.ข้อมูลเบื้องต้น'!$H$2,"",IF(VLOOKUP($A57,'03.คีย์เทอม2'!$A$10:$GL$59,131,FALSE)="","",VLOOKUP($A57,'03.คีย์เทอม2'!$A$10:$GL$59,131,FALSE)))</f>
        <v/>
      </c>
      <c r="R57" s="1333" t="str">
        <f>IF($A$3&lt;&gt;"ชั้น"&amp;'01.ข้อมูลเบื้องต้น'!$H$2,"",IF(VLOOKUP($A57,'03.คีย์เทอม2'!$A$10:$GL$59,136,FALSE)="","",VLOOKUP($A57,'03.คีย์เทอม2'!$A$10:$GL$59,136,FALSE)))</f>
        <v/>
      </c>
      <c r="S57" s="1333" t="str">
        <f>IF($A$3&lt;&gt;"ชั้น"&amp;'01.ข้อมูลเบื้องต้น'!$H$2,"",IF(VLOOKUP($A57,'03.คีย์เทอม2'!$A$10:$GL$59,141,FALSE)="","",VLOOKUP($A57,'03.คีย์เทอม2'!$A$10:$GL$59,141,FALSE)))</f>
        <v/>
      </c>
      <c r="T57" s="1333" t="str">
        <f>IF($A$3&lt;&gt;"ชั้น"&amp;'01.ข้อมูลเบื้องต้น'!$H$2,"",IF(VLOOKUP($A57,'03.คีย์เทอม2'!$A$10:$GL$59,146,FALSE)="","",VLOOKUP($A57,'03.คีย์เทอม2'!$A$10:$GL$59,146,FALSE)))</f>
        <v/>
      </c>
      <c r="U57" s="1333" t="str">
        <f>IF($A$3&lt;&gt;"ชั้น"&amp;'01.ข้อมูลเบื้องต้น'!$H$2,"",IF(VLOOKUP($A57,'03.คีย์เทอม2'!$A$10:$GL$59,151,FALSE)="","",VLOOKUP($A57,'03.คีย์เทอม2'!$A$10:$GL$59,151,FALSE)))</f>
        <v/>
      </c>
      <c r="V57" s="1333" t="str">
        <f>IF($A$3&lt;&gt;"ชั้น"&amp;'01.ข้อมูลเบื้องต้น'!$H$2,"",IF(VLOOKUP($A57,'03.คีย์เทอม2'!$A$10:$GL$59,156,FALSE)="","",VLOOKUP($A57,'03.คีย์เทอม2'!$A$10:$GL$59,156,FALSE)))</f>
        <v/>
      </c>
      <c r="W57" s="1333" t="str">
        <f>IF($A$3&lt;&gt;"ชั้น"&amp;'01.ข้อมูลเบื้องต้น'!$H$2,"",IF(VLOOKUP($A57,'03.คีย์เทอม2'!$A$10:$GL$59,161,FALSE)="","",VLOOKUP($A57,'03.คีย์เทอม2'!$A$10:$GL$59,161,FALSE)))</f>
        <v/>
      </c>
      <c r="X57" s="1333" t="str">
        <f>IF($A$3&lt;&gt;"ชั้น"&amp;'01.ข้อมูลเบื้องต้น'!$H$2,"",IF(VLOOKUP($A57,'03.คีย์เทอม2'!$A$10:$GL$59,166,FALSE)="","",VLOOKUP($A57,'03.คีย์เทอม2'!$A$10:$GL$59,166,FALSE)))</f>
        <v/>
      </c>
      <c r="Y57" s="1333" t="str">
        <f>IF($A$3&lt;&gt;"ชั้น"&amp;'01.ข้อมูลเบื้องต้น'!$H$2,"",IF(VLOOKUP($A57,'03.คีย์เทอม2'!$A$10:$GL$59,171,FALSE)="","",VLOOKUP($A57,'03.คีย์เทอม2'!$A$10:$GL$59,171,FALSE)))</f>
        <v/>
      </c>
      <c r="Z57" s="1333" t="str">
        <f>IF($A$3&lt;&gt;"ชั้น"&amp;'01.ข้อมูลเบื้องต้น'!$H$2,"",IF(VLOOKUP($A57,'03.คีย์เทอม2'!$A$10:$GL$59,176,FALSE)="","",VLOOKUP($A57,'03.คีย์เทอม2'!$A$10:$GL$59,176,FALSE)))</f>
        <v/>
      </c>
      <c r="AA57" s="1335" t="str">
        <f>IF($A$3&lt;&gt;"ชั้น"&amp;'01.ข้อมูลเบื้องต้น'!$H$2,"",IF(VLOOKUP($A57,'03.คีย์เทอม2'!$A$10:$GL$59,181,FALSE)="","",VLOOKUP($A57,'03.คีย์เทอม2'!$A$10:$GL$59,181,FALSE)))</f>
        <v/>
      </c>
    </row>
    <row r="58" spans="1:27" s="509" customFormat="1" ht="17.25" customHeight="1">
      <c r="A58" s="1336">
        <v>49</v>
      </c>
      <c r="B58" s="1324" t="str">
        <f>IF('2.ชื่อนักเรียน'!C59="","",'2.ชื่อนักเรียน'!C59)</f>
        <v/>
      </c>
      <c r="C58" s="1325" t="str">
        <f>IF('2.ชื่อนักเรียน'!D59="","",'2.ชื่อนักเรียน'!D59)</f>
        <v/>
      </c>
      <c r="D58" s="1314" t="str">
        <f>IF($A$3&lt;&gt;"ชั้น"&amp;'01.ข้อมูลเบื้องต้น'!$H$2,"",IF(VLOOKUP($A58,'03.คีย์เทอม2'!$A$10:$GT$59,190,FALSE)="","",VLOOKUP($A58,'03.คีย์เทอม2'!$A$10:$GT$59,190,FALSE)))</f>
        <v/>
      </c>
      <c r="E58" s="1333" t="str">
        <f>IF($A$3&lt;&gt;"ชั้น"&amp;'01.ข้อมูลเบื้องต้น'!$H$2,"",IF(VLOOKUP($A58,'03.คีย์เทอม2'!$A$10:$GL$59,194,FALSE)="","",VLOOKUP($A58,'03.คีย์เทอม2'!$A$10:$GL$59,194,FALSE)))</f>
        <v/>
      </c>
      <c r="F58" s="1335" t="str">
        <f>IF($A$3&lt;&gt;"ชั้น"&amp;'01.ข้อมูลเบื้องต้น'!$H$2,"",IF(VLOOKUP($A58,'03.คีย์เทอม2'!$A$10:$GL$59,31,FALSE)="","",VLOOKUP($A58,'03.คีย์เทอม2'!$A$10:$GL$59,31,FALSE)))</f>
        <v/>
      </c>
      <c r="G58" s="1332" t="str">
        <f>IF($A$3&lt;&gt;"ชั้น"&amp;'01.ข้อมูลเบื้องต้น'!$H$2,"",IF(VLOOKUP($A58,'03.คีย์เทอม2'!$A$10:$GL$59,61,FALSE)="","",VLOOKUP($A58,'03.คีย์เทอม2'!$A$10:$GL$59,61,FALSE)))</f>
        <v/>
      </c>
      <c r="H58" s="1333" t="str">
        <f>IF($A$3&lt;&gt;"ชั้น"&amp;'01.ข้อมูลเบื้องต้น'!$H$2,"",IF(VLOOKUP($A58,'03.คีย์เทอม2'!$A$10:$GL$59,66,FALSE)="","",VLOOKUP($A58,'03.คีย์เทอม2'!$A$10:$GL$59,66,FALSE)))</f>
        <v/>
      </c>
      <c r="I58" s="1316" t="str">
        <f>IF($A$3&lt;&gt;"ชั้น"&amp;'01.ข้อมูลเบื้องต้น'!$H$2,"",IF(VLOOKUP($A58,'03.คีย์เทอม2'!$A$10:$GL$59,71,FALSE)="","",VLOOKUP($A58,'03.คีย์เทอม2'!$A$10:$GL$59,71,FALSE)))</f>
        <v/>
      </c>
      <c r="J58" s="1316" t="str">
        <f>IF($A$3&lt;&gt;"ชั้น"&amp;'01.ข้อมูลเบื้องต้น'!$H$2,"",IF(VLOOKUP($A58,'03.คีย์เทอม2'!$A$10:$GL$59,76,FALSE)="","",VLOOKUP($A58,'03.คีย์เทอม2'!$A$10:$GL$59,76,FALSE)))</f>
        <v/>
      </c>
      <c r="K58" s="1316" t="str">
        <f>IF($A$3&lt;&gt;"ชั้น"&amp;'01.ข้อมูลเบื้องต้น'!$H$2,"",IF(VLOOKUP($A58,'03.คีย์เทอม2'!$A$10:$GL$59,81,FALSE)="","",VLOOKUP($A58,'03.คีย์เทอม2'!$A$10:$GL$59,81,FALSE)))</f>
        <v/>
      </c>
      <c r="L58" s="1334" t="str">
        <f>IF($A$3&lt;&gt;"ชั้น"&amp;'01.ข้อมูลเบื้องต้น'!$H$2,"",IF(VLOOKUP($A58,'03.คีย์เทอม2'!$A$10:$GT$59,202,FALSE)="","",VLOOKUP($A58,'03.คีย์เทอม2'!$A$10:$GT$59,202,FALSE)))</f>
        <v/>
      </c>
      <c r="M58" s="1332" t="str">
        <f>IF($A$3&lt;&gt;"ชั้น"&amp;'01.ข้อมูลเบื้องต้น'!$H$2,"",IF(VLOOKUP($A58,'03.คีย์เทอม2'!$A$10:$GL$59,111,FALSE)="","",VLOOKUP($A58,'03.คีย์เทอม2'!$A$10:$GL$59,111,FALSE)))</f>
        <v/>
      </c>
      <c r="N58" s="1333" t="str">
        <f>IF($A$3&lt;&gt;"ชั้น"&amp;'01.ข้อมูลเบื้องต้น'!$H$2,"",IF(VLOOKUP($A58,'03.คีย์เทอม2'!$A$10:$GL$59,116,FALSE)="","",VLOOKUP($A58,'03.คีย์เทอม2'!$A$10:$GL$59,116,FALSE)))</f>
        <v/>
      </c>
      <c r="O58" s="1333" t="str">
        <f>IF($A$3&lt;&gt;"ชั้น"&amp;'01.ข้อมูลเบื้องต้น'!$H$2,"",IF(VLOOKUP($A58,'03.คีย์เทอม2'!$A$10:$GL$59,121,FALSE)="","",VLOOKUP($A58,'03.คีย์เทอม2'!$A$10:$GL$59,121,FALSE)))</f>
        <v/>
      </c>
      <c r="P58" s="1333" t="str">
        <f>IF($A$3&lt;&gt;"ชั้น"&amp;'01.ข้อมูลเบื้องต้น'!$H$2,"",IF(VLOOKUP($A58,'03.คีย์เทอม2'!$A$10:$GL$59,126,FALSE)="","",VLOOKUP($A58,'03.คีย์เทอม2'!$A$10:$GL$59,126,FALSE)))</f>
        <v/>
      </c>
      <c r="Q58" s="1333" t="str">
        <f>IF($A$3&lt;&gt;"ชั้น"&amp;'01.ข้อมูลเบื้องต้น'!$H$2,"",IF(VLOOKUP($A58,'03.คีย์เทอม2'!$A$10:$GL$59,131,FALSE)="","",VLOOKUP($A58,'03.คีย์เทอม2'!$A$10:$GL$59,131,FALSE)))</f>
        <v/>
      </c>
      <c r="R58" s="1333" t="str">
        <f>IF($A$3&lt;&gt;"ชั้น"&amp;'01.ข้อมูลเบื้องต้น'!$H$2,"",IF(VLOOKUP($A58,'03.คีย์เทอม2'!$A$10:$GL$59,136,FALSE)="","",VLOOKUP($A58,'03.คีย์เทอม2'!$A$10:$GL$59,136,FALSE)))</f>
        <v/>
      </c>
      <c r="S58" s="1333" t="str">
        <f>IF($A$3&lt;&gt;"ชั้น"&amp;'01.ข้อมูลเบื้องต้น'!$H$2,"",IF(VLOOKUP($A58,'03.คีย์เทอม2'!$A$10:$GL$59,141,FALSE)="","",VLOOKUP($A58,'03.คีย์เทอม2'!$A$10:$GL$59,141,FALSE)))</f>
        <v/>
      </c>
      <c r="T58" s="1333" t="str">
        <f>IF($A$3&lt;&gt;"ชั้น"&amp;'01.ข้อมูลเบื้องต้น'!$H$2,"",IF(VLOOKUP($A58,'03.คีย์เทอม2'!$A$10:$GL$59,146,FALSE)="","",VLOOKUP($A58,'03.คีย์เทอม2'!$A$10:$GL$59,146,FALSE)))</f>
        <v/>
      </c>
      <c r="U58" s="1333" t="str">
        <f>IF($A$3&lt;&gt;"ชั้น"&amp;'01.ข้อมูลเบื้องต้น'!$H$2,"",IF(VLOOKUP($A58,'03.คีย์เทอม2'!$A$10:$GL$59,151,FALSE)="","",VLOOKUP($A58,'03.คีย์เทอม2'!$A$10:$GL$59,151,FALSE)))</f>
        <v/>
      </c>
      <c r="V58" s="1333" t="str">
        <f>IF($A$3&lt;&gt;"ชั้น"&amp;'01.ข้อมูลเบื้องต้น'!$H$2,"",IF(VLOOKUP($A58,'03.คีย์เทอม2'!$A$10:$GL$59,156,FALSE)="","",VLOOKUP($A58,'03.คีย์เทอม2'!$A$10:$GL$59,156,FALSE)))</f>
        <v/>
      </c>
      <c r="W58" s="1333" t="str">
        <f>IF($A$3&lt;&gt;"ชั้น"&amp;'01.ข้อมูลเบื้องต้น'!$H$2,"",IF(VLOOKUP($A58,'03.คีย์เทอม2'!$A$10:$GL$59,161,FALSE)="","",VLOOKUP($A58,'03.คีย์เทอม2'!$A$10:$GL$59,161,FALSE)))</f>
        <v/>
      </c>
      <c r="X58" s="1333" t="str">
        <f>IF($A$3&lt;&gt;"ชั้น"&amp;'01.ข้อมูลเบื้องต้น'!$H$2,"",IF(VLOOKUP($A58,'03.คีย์เทอม2'!$A$10:$GL$59,166,FALSE)="","",VLOOKUP($A58,'03.คีย์เทอม2'!$A$10:$GL$59,166,FALSE)))</f>
        <v/>
      </c>
      <c r="Y58" s="1333" t="str">
        <f>IF($A$3&lt;&gt;"ชั้น"&amp;'01.ข้อมูลเบื้องต้น'!$H$2,"",IF(VLOOKUP($A58,'03.คีย์เทอม2'!$A$10:$GL$59,171,FALSE)="","",VLOOKUP($A58,'03.คีย์เทอม2'!$A$10:$GL$59,171,FALSE)))</f>
        <v/>
      </c>
      <c r="Z58" s="1333" t="str">
        <f>IF($A$3&lt;&gt;"ชั้น"&amp;'01.ข้อมูลเบื้องต้น'!$H$2,"",IF(VLOOKUP($A58,'03.คีย์เทอม2'!$A$10:$GL$59,176,FALSE)="","",VLOOKUP($A58,'03.คีย์เทอม2'!$A$10:$GL$59,176,FALSE)))</f>
        <v/>
      </c>
      <c r="AA58" s="1335" t="str">
        <f>IF($A$3&lt;&gt;"ชั้น"&amp;'01.ข้อมูลเบื้องต้น'!$H$2,"",IF(VLOOKUP($A58,'03.คีย์เทอม2'!$A$10:$GL$59,181,FALSE)="","",VLOOKUP($A58,'03.คีย์เทอม2'!$A$10:$GL$59,181,FALSE)))</f>
        <v/>
      </c>
    </row>
    <row r="59" spans="1:27" s="509" customFormat="1" ht="17.25" customHeight="1" thickBot="1">
      <c r="A59" s="1337">
        <v>50</v>
      </c>
      <c r="B59" s="1338" t="str">
        <f>IF('2.ชื่อนักเรียน'!C60="","",'2.ชื่อนักเรียน'!C60)</f>
        <v/>
      </c>
      <c r="C59" s="1339" t="str">
        <f>IF('2.ชื่อนักเรียน'!D60="","",'2.ชื่อนักเรียน'!D60)</f>
        <v/>
      </c>
      <c r="D59" s="1340" t="str">
        <f>IF($A$3&lt;&gt;"ชั้น"&amp;'01.ข้อมูลเบื้องต้น'!$H$2,"",IF(VLOOKUP($A59,'03.คีย์เทอม2'!$A$10:$GT$59,190,FALSE)="","",VLOOKUP($A59,'03.คีย์เทอม2'!$A$10:$GT$59,190,FALSE)))</f>
        <v/>
      </c>
      <c r="E59" s="1343" t="str">
        <f>IF($A$3&lt;&gt;"ชั้น"&amp;'01.ข้อมูลเบื้องต้น'!$H$2,"",IF(VLOOKUP($A59,'03.คีย์เทอม2'!$A$10:$GL$59,194,FALSE)="","",VLOOKUP($A59,'03.คีย์เทอม2'!$A$10:$GL$59,194,FALSE)))</f>
        <v/>
      </c>
      <c r="F59" s="1346" t="str">
        <f>IF($A$3&lt;&gt;"ชั้น"&amp;'01.ข้อมูลเบื้องต้น'!$H$2,"",IF(VLOOKUP($A59,'03.คีย์เทอม2'!$A$10:$GL$59,31,FALSE)="","",VLOOKUP($A59,'03.คีย์เทอม2'!$A$10:$GL$59,31,FALSE)))</f>
        <v/>
      </c>
      <c r="G59" s="1342" t="str">
        <f>IF($A$3&lt;&gt;"ชั้น"&amp;'01.ข้อมูลเบื้องต้น'!$H$2,"",IF(VLOOKUP($A59,'03.คีย์เทอม2'!$A$10:$GL$59,61,FALSE)="","",VLOOKUP($A59,'03.คีย์เทอม2'!$A$10:$GL$59,61,FALSE)))</f>
        <v/>
      </c>
      <c r="H59" s="1343" t="str">
        <f>IF($A$3&lt;&gt;"ชั้น"&amp;'01.ข้อมูลเบื้องต้น'!$H$2,"",IF(VLOOKUP($A59,'03.คีย์เทอม2'!$A$10:$GL$59,66,FALSE)="","",VLOOKUP($A59,'03.คีย์เทอม2'!$A$10:$GL$59,66,FALSE)))</f>
        <v/>
      </c>
      <c r="I59" s="1344" t="str">
        <f>IF($A$3&lt;&gt;"ชั้น"&amp;'01.ข้อมูลเบื้องต้น'!$H$2,"",IF(VLOOKUP($A59,'03.คีย์เทอม2'!$A$10:$GL$59,71,FALSE)="","",VLOOKUP($A59,'03.คีย์เทอม2'!$A$10:$GL$59,71,FALSE)))</f>
        <v/>
      </c>
      <c r="J59" s="1344" t="str">
        <f>IF($A$3&lt;&gt;"ชั้น"&amp;'01.ข้อมูลเบื้องต้น'!$H$2,"",IF(VLOOKUP($A59,'03.คีย์เทอม2'!$A$10:$GL$59,76,FALSE)="","",VLOOKUP($A59,'03.คีย์เทอม2'!$A$10:$GL$59,76,FALSE)))</f>
        <v/>
      </c>
      <c r="K59" s="1344" t="str">
        <f>IF($A$3&lt;&gt;"ชั้น"&amp;'01.ข้อมูลเบื้องต้น'!$H$2,"",IF(VLOOKUP($A59,'03.คีย์เทอม2'!$A$10:$GL$59,81,FALSE)="","",VLOOKUP($A59,'03.คีย์เทอม2'!$A$10:$GL$59,81,FALSE)))</f>
        <v/>
      </c>
      <c r="L59" s="1345" t="str">
        <f>IF($A$3&lt;&gt;"ชั้น"&amp;'01.ข้อมูลเบื้องต้น'!$H$2,"",IF(VLOOKUP($A59,'03.คีย์เทอม2'!$A$10:$GT$59,202,FALSE)="","",VLOOKUP($A59,'03.คีย์เทอม2'!$A$10:$GT$59,202,FALSE)))</f>
        <v/>
      </c>
      <c r="M59" s="1342" t="str">
        <f>IF($A$3&lt;&gt;"ชั้น"&amp;'01.ข้อมูลเบื้องต้น'!$H$2,"",IF(VLOOKUP($A59,'03.คีย์เทอม2'!$A$10:$GL$59,111,FALSE)="","",VLOOKUP($A59,'03.คีย์เทอม2'!$A$10:$GL$59,111,FALSE)))</f>
        <v/>
      </c>
      <c r="N59" s="1343" t="str">
        <f>IF($A$3&lt;&gt;"ชั้น"&amp;'01.ข้อมูลเบื้องต้น'!$H$2,"",IF(VLOOKUP($A59,'03.คีย์เทอม2'!$A$10:$GL$59,116,FALSE)="","",VLOOKUP($A59,'03.คีย์เทอม2'!$A$10:$GL$59,116,FALSE)))</f>
        <v/>
      </c>
      <c r="O59" s="1343" t="str">
        <f>IF($A$3&lt;&gt;"ชั้น"&amp;'01.ข้อมูลเบื้องต้น'!$H$2,"",IF(VLOOKUP($A59,'03.คีย์เทอม2'!$A$10:$GL$59,121,FALSE)="","",VLOOKUP($A59,'03.คีย์เทอม2'!$A$10:$GL$59,121,FALSE)))</f>
        <v/>
      </c>
      <c r="P59" s="1343" t="str">
        <f>IF($A$3&lt;&gt;"ชั้น"&amp;'01.ข้อมูลเบื้องต้น'!$H$2,"",IF(VLOOKUP($A59,'03.คีย์เทอม2'!$A$10:$GL$59,126,FALSE)="","",VLOOKUP($A59,'03.คีย์เทอม2'!$A$10:$GL$59,126,FALSE)))</f>
        <v/>
      </c>
      <c r="Q59" s="1343" t="str">
        <f>IF($A$3&lt;&gt;"ชั้น"&amp;'01.ข้อมูลเบื้องต้น'!$H$2,"",IF(VLOOKUP($A59,'03.คีย์เทอม2'!$A$10:$GL$59,131,FALSE)="","",VLOOKUP($A59,'03.คีย์เทอม2'!$A$10:$GL$59,131,FALSE)))</f>
        <v/>
      </c>
      <c r="R59" s="1343" t="str">
        <f>IF($A$3&lt;&gt;"ชั้น"&amp;'01.ข้อมูลเบื้องต้น'!$H$2,"",IF(VLOOKUP($A59,'03.คีย์เทอม2'!$A$10:$GL$59,136,FALSE)="","",VLOOKUP($A59,'03.คีย์เทอม2'!$A$10:$GL$59,136,FALSE)))</f>
        <v/>
      </c>
      <c r="S59" s="1343" t="str">
        <f>IF($A$3&lt;&gt;"ชั้น"&amp;'01.ข้อมูลเบื้องต้น'!$H$2,"",IF(VLOOKUP($A59,'03.คีย์เทอม2'!$A$10:$GL$59,141,FALSE)="","",VLOOKUP($A59,'03.คีย์เทอม2'!$A$10:$GL$59,141,FALSE)))</f>
        <v/>
      </c>
      <c r="T59" s="1343" t="str">
        <f>IF($A$3&lt;&gt;"ชั้น"&amp;'01.ข้อมูลเบื้องต้น'!$H$2,"",IF(VLOOKUP($A59,'03.คีย์เทอม2'!$A$10:$GL$59,146,FALSE)="","",VLOOKUP($A59,'03.คีย์เทอม2'!$A$10:$GL$59,146,FALSE)))</f>
        <v/>
      </c>
      <c r="U59" s="1343" t="str">
        <f>IF($A$3&lt;&gt;"ชั้น"&amp;'01.ข้อมูลเบื้องต้น'!$H$2,"",IF(VLOOKUP($A59,'03.คีย์เทอม2'!$A$10:$GL$59,151,FALSE)="","",VLOOKUP($A59,'03.คีย์เทอม2'!$A$10:$GL$59,151,FALSE)))</f>
        <v/>
      </c>
      <c r="V59" s="1343" t="str">
        <f>IF($A$3&lt;&gt;"ชั้น"&amp;'01.ข้อมูลเบื้องต้น'!$H$2,"",IF(VLOOKUP($A59,'03.คีย์เทอม2'!$A$10:$GL$59,156,FALSE)="","",VLOOKUP($A59,'03.คีย์เทอม2'!$A$10:$GL$59,156,FALSE)))</f>
        <v/>
      </c>
      <c r="W59" s="1343" t="str">
        <f>IF($A$3&lt;&gt;"ชั้น"&amp;'01.ข้อมูลเบื้องต้น'!$H$2,"",IF(VLOOKUP($A59,'03.คีย์เทอม2'!$A$10:$GL$59,161,FALSE)="","",VLOOKUP($A59,'03.คีย์เทอม2'!$A$10:$GL$59,161,FALSE)))</f>
        <v/>
      </c>
      <c r="X59" s="1343" t="str">
        <f>IF($A$3&lt;&gt;"ชั้น"&amp;'01.ข้อมูลเบื้องต้น'!$H$2,"",IF(VLOOKUP($A59,'03.คีย์เทอม2'!$A$10:$GL$59,166,FALSE)="","",VLOOKUP($A59,'03.คีย์เทอม2'!$A$10:$GL$59,166,FALSE)))</f>
        <v/>
      </c>
      <c r="Y59" s="1343" t="str">
        <f>IF($A$3&lt;&gt;"ชั้น"&amp;'01.ข้อมูลเบื้องต้น'!$H$2,"",IF(VLOOKUP($A59,'03.คีย์เทอม2'!$A$10:$GL$59,171,FALSE)="","",VLOOKUP($A59,'03.คีย์เทอม2'!$A$10:$GL$59,171,FALSE)))</f>
        <v/>
      </c>
      <c r="Z59" s="1343" t="str">
        <f>IF($A$3&lt;&gt;"ชั้น"&amp;'01.ข้อมูลเบื้องต้น'!$H$2,"",IF(VLOOKUP($A59,'03.คีย์เทอม2'!$A$10:$GL$59,176,FALSE)="","",VLOOKUP($A59,'03.คีย์เทอม2'!$A$10:$GL$59,176,FALSE)))</f>
        <v/>
      </c>
      <c r="AA59" s="1346" t="str">
        <f>IF($A$3&lt;&gt;"ชั้น"&amp;'01.ข้อมูลเบื้องต้น'!$H$2,"",IF(VLOOKUP($A59,'03.คีย์เทอม2'!$A$10:$GL$59,181,FALSE)="","",VLOOKUP($A59,'03.คีย์เทอม2'!$A$10:$GL$59,181,FALSE)))</f>
        <v/>
      </c>
    </row>
    <row r="60" spans="1:27" s="509" customFormat="1" ht="17.25" hidden="1" customHeight="1">
      <c r="A60" s="1454" t="s">
        <v>5</v>
      </c>
      <c r="B60" s="1455"/>
      <c r="C60" s="1456"/>
      <c r="D60" s="1431" t="str">
        <f t="shared" ref="D60:K60" si="0">IF(SUM(D10:D59)=0,"",SUM(D10:D59))</f>
        <v/>
      </c>
      <c r="E60" s="1431" t="str">
        <f t="shared" si="0"/>
        <v/>
      </c>
      <c r="F60" s="1431" t="str">
        <f t="shared" si="0"/>
        <v/>
      </c>
      <c r="G60" s="1431" t="str">
        <f t="shared" si="0"/>
        <v/>
      </c>
      <c r="H60" s="1431" t="str">
        <f t="shared" si="0"/>
        <v/>
      </c>
      <c r="I60" s="1431" t="str">
        <f t="shared" si="0"/>
        <v/>
      </c>
      <c r="J60" s="1431" t="str">
        <f t="shared" si="0"/>
        <v/>
      </c>
      <c r="K60" s="1431" t="str">
        <f t="shared" si="0"/>
        <v/>
      </c>
      <c r="L60" s="1432"/>
      <c r="M60" s="1367"/>
      <c r="N60" s="1368"/>
      <c r="O60" s="1368"/>
      <c r="P60" s="1368"/>
      <c r="Q60" s="1368"/>
      <c r="R60" s="1368"/>
      <c r="S60" s="1368"/>
      <c r="T60" s="1368"/>
      <c r="U60" s="1368"/>
      <c r="V60" s="1368"/>
      <c r="W60" s="1368"/>
      <c r="X60" s="1368"/>
      <c r="Y60" s="1368"/>
      <c r="Z60" s="1368"/>
      <c r="AA60" s="1369"/>
    </row>
    <row r="61" spans="1:27" s="509" customFormat="1" ht="17.25" hidden="1" customHeight="1">
      <c r="A61" s="1457" t="s">
        <v>70</v>
      </c>
      <c r="B61" s="1458"/>
      <c r="C61" s="1459"/>
      <c r="D61" s="1373" t="str">
        <f t="shared" ref="D61:K61" si="1">IF(D60="","",MIN(D10:D59))</f>
        <v/>
      </c>
      <c r="E61" s="1373" t="str">
        <f t="shared" si="1"/>
        <v/>
      </c>
      <c r="F61" s="1373" t="str">
        <f t="shared" si="1"/>
        <v/>
      </c>
      <c r="G61" s="1373" t="str">
        <f t="shared" si="1"/>
        <v/>
      </c>
      <c r="H61" s="1373" t="str">
        <f t="shared" si="1"/>
        <v/>
      </c>
      <c r="I61" s="1373" t="str">
        <f t="shared" si="1"/>
        <v/>
      </c>
      <c r="J61" s="1373" t="str">
        <f t="shared" si="1"/>
        <v/>
      </c>
      <c r="K61" s="1373" t="str">
        <f t="shared" si="1"/>
        <v/>
      </c>
      <c r="L61" s="1374"/>
      <c r="M61" s="1376"/>
      <c r="N61" s="1377"/>
      <c r="O61" s="1377"/>
      <c r="P61" s="1377"/>
      <c r="Q61" s="1377"/>
      <c r="R61" s="1377"/>
      <c r="S61" s="1377"/>
      <c r="T61" s="1377"/>
      <c r="U61" s="1377"/>
      <c r="V61" s="1377"/>
      <c r="W61" s="1377"/>
      <c r="X61" s="1377"/>
      <c r="Y61" s="1377"/>
      <c r="Z61" s="1377"/>
      <c r="AA61" s="1378"/>
    </row>
    <row r="62" spans="1:27" s="509" customFormat="1" ht="17.25" hidden="1" customHeight="1">
      <c r="A62" s="1457" t="s">
        <v>71</v>
      </c>
      <c r="B62" s="1458"/>
      <c r="C62" s="1459"/>
      <c r="D62" s="1373" t="str">
        <f t="shared" ref="D62:K62" si="2">IF(D60="","",MAX(D10:D59))</f>
        <v/>
      </c>
      <c r="E62" s="1373" t="str">
        <f t="shared" si="2"/>
        <v/>
      </c>
      <c r="F62" s="1373" t="str">
        <f t="shared" si="2"/>
        <v/>
      </c>
      <c r="G62" s="1373" t="str">
        <f t="shared" si="2"/>
        <v/>
      </c>
      <c r="H62" s="1373" t="str">
        <f t="shared" si="2"/>
        <v/>
      </c>
      <c r="I62" s="1373" t="str">
        <f t="shared" si="2"/>
        <v/>
      </c>
      <c r="J62" s="1373" t="str">
        <f t="shared" si="2"/>
        <v/>
      </c>
      <c r="K62" s="1373" t="str">
        <f t="shared" si="2"/>
        <v/>
      </c>
      <c r="L62" s="1374"/>
      <c r="M62" s="1376"/>
      <c r="N62" s="1377"/>
      <c r="O62" s="1377"/>
      <c r="P62" s="1377"/>
      <c r="Q62" s="1377"/>
      <c r="R62" s="1377"/>
      <c r="S62" s="1377"/>
      <c r="T62" s="1377"/>
      <c r="U62" s="1377"/>
      <c r="V62" s="1377"/>
      <c r="W62" s="1377"/>
      <c r="X62" s="1377"/>
      <c r="Y62" s="1377"/>
      <c r="Z62" s="1377"/>
      <c r="AA62" s="1378"/>
    </row>
    <row r="63" spans="1:27" s="509" customFormat="1" ht="17.25" hidden="1" customHeight="1" thickBot="1">
      <c r="A63" s="1460" t="s">
        <v>549</v>
      </c>
      <c r="B63" s="1461"/>
      <c r="C63" s="1462"/>
      <c r="D63" s="1385" t="str">
        <f t="shared" ref="D63:K63" si="3">IF(D60="","",AVERAGE(D10:D59))</f>
        <v/>
      </c>
      <c r="E63" s="1388" t="str">
        <f t="shared" si="3"/>
        <v/>
      </c>
      <c r="F63" s="1388" t="str">
        <f t="shared" si="3"/>
        <v/>
      </c>
      <c r="G63" s="1449" t="str">
        <f t="shared" si="3"/>
        <v/>
      </c>
      <c r="H63" s="1388" t="str">
        <f t="shared" si="3"/>
        <v/>
      </c>
      <c r="I63" s="1388" t="str">
        <f t="shared" si="3"/>
        <v/>
      </c>
      <c r="J63" s="1388" t="str">
        <f t="shared" si="3"/>
        <v/>
      </c>
      <c r="K63" s="1388" t="str">
        <f t="shared" si="3"/>
        <v/>
      </c>
      <c r="L63" s="1463"/>
      <c r="M63" s="1390"/>
      <c r="N63" s="1391"/>
      <c r="O63" s="1391"/>
      <c r="P63" s="1391"/>
      <c r="Q63" s="1391"/>
      <c r="R63" s="1391"/>
      <c r="S63" s="1391"/>
      <c r="T63" s="1391"/>
      <c r="U63" s="1391"/>
      <c r="V63" s="1391"/>
      <c r="W63" s="1391"/>
      <c r="X63" s="1391"/>
      <c r="Y63" s="1391"/>
      <c r="Z63" s="1391"/>
      <c r="AA63" s="1392"/>
    </row>
    <row r="64" spans="1:27" s="510" customFormat="1" ht="17.25" hidden="1" customHeight="1" thickBot="1">
      <c r="A64" s="1395" t="s">
        <v>73</v>
      </c>
      <c r="B64" s="1396"/>
      <c r="C64" s="1397"/>
      <c r="D64" s="1398" t="str">
        <f>IF(D60="","",(D63*100)/#REF!)</f>
        <v/>
      </c>
      <c r="E64" s="1399" t="str">
        <f>IF(E60="","",(E63*100)/#REF!)</f>
        <v/>
      </c>
      <c r="F64" s="1399" t="str">
        <f>IF(F60="","",(F63*100)/#REF!)</f>
        <v/>
      </c>
      <c r="G64" s="1399" t="str">
        <f>IF(G60="","",(G63*100)/#REF!)</f>
        <v/>
      </c>
      <c r="H64" s="1399" t="str">
        <f>IF(H60="","",(H63*100)/#REF!)</f>
        <v/>
      </c>
      <c r="I64" s="1399" t="str">
        <f>IF(I60="","",(I63*100)/#REF!)</f>
        <v/>
      </c>
      <c r="J64" s="1400" t="str">
        <f>IF(J60="","",(J63*100)/#REF!)</f>
        <v/>
      </c>
      <c r="K64" s="1400" t="str">
        <f>IF(K60="","",(K63*100)/#REF!)</f>
        <v/>
      </c>
      <c r="L64" s="1401"/>
      <c r="M64" s="1401"/>
      <c r="N64" s="1401"/>
      <c r="O64" s="1401"/>
      <c r="P64" s="1401"/>
      <c r="Q64" s="1401"/>
      <c r="R64" s="1401"/>
      <c r="S64" s="1401"/>
      <c r="T64" s="1401"/>
      <c r="U64" s="1401"/>
      <c r="V64" s="1401"/>
      <c r="W64" s="1401"/>
      <c r="X64" s="1401"/>
      <c r="Y64" s="1401"/>
      <c r="Z64" s="1401"/>
      <c r="AA64" s="1401"/>
    </row>
    <row r="65" spans="1:27" s="510" customFormat="1" ht="17.25" customHeight="1">
      <c r="A65" s="1402"/>
      <c r="B65" s="1402"/>
      <c r="C65" s="1402"/>
      <c r="D65" s="1402"/>
      <c r="E65" s="1402"/>
      <c r="F65" s="1402"/>
      <c r="G65" s="1402"/>
      <c r="H65" s="1402"/>
      <c r="I65" s="1402"/>
      <c r="J65" s="1265"/>
      <c r="K65" s="1265"/>
      <c r="L65" s="1265"/>
      <c r="M65" s="1265"/>
      <c r="N65" s="1265"/>
      <c r="O65" s="1265"/>
      <c r="P65" s="1265"/>
      <c r="Q65" s="1265"/>
      <c r="R65" s="1265"/>
      <c r="S65" s="1265"/>
      <c r="T65" s="1265"/>
      <c r="U65" s="1265"/>
      <c r="V65" s="1265"/>
      <c r="W65" s="1265"/>
      <c r="X65" s="1265"/>
      <c r="Y65" s="1265"/>
      <c r="Z65" s="1265"/>
      <c r="AA65" s="1265"/>
    </row>
    <row r="66" spans="1:27" s="510" customFormat="1" ht="17.25" customHeight="1">
      <c r="A66" s="1402"/>
      <c r="B66" s="1403" t="s">
        <v>124</v>
      </c>
      <c r="C66" s="1403"/>
      <c r="D66" s="1403" t="s">
        <v>124</v>
      </c>
      <c r="E66" s="1403"/>
      <c r="F66" s="1263" t="s">
        <v>124</v>
      </c>
      <c r="G66" s="1263" t="s">
        <v>563</v>
      </c>
      <c r="H66" s="1263"/>
      <c r="I66" s="1263" t="s">
        <v>561</v>
      </c>
      <c r="J66" s="1404"/>
      <c r="K66" s="1404" t="s">
        <v>562</v>
      </c>
      <c r="L66" s="1405"/>
      <c r="M66" s="1406" t="s">
        <v>563</v>
      </c>
      <c r="N66" s="1406" t="s">
        <v>563</v>
      </c>
      <c r="O66" s="1406" t="s">
        <v>563</v>
      </c>
      <c r="P66" s="1406" t="s">
        <v>563</v>
      </c>
      <c r="Q66" s="1405"/>
      <c r="R66" s="1406" t="s">
        <v>561</v>
      </c>
      <c r="S66" s="1406" t="s">
        <v>561</v>
      </c>
      <c r="T66" s="1406" t="s">
        <v>561</v>
      </c>
      <c r="U66" s="1406" t="s">
        <v>561</v>
      </c>
      <c r="V66" s="1405"/>
      <c r="W66" s="1406" t="s">
        <v>562</v>
      </c>
      <c r="X66" s="1406" t="s">
        <v>562</v>
      </c>
      <c r="Y66" s="1406" t="s">
        <v>562</v>
      </c>
      <c r="Z66" s="1406" t="s">
        <v>562</v>
      </c>
      <c r="AA66" s="1406" t="s">
        <v>562</v>
      </c>
    </row>
    <row r="67" spans="1:27" s="510" customFormat="1" ht="17.25" customHeight="1">
      <c r="A67" s="1402"/>
      <c r="B67" s="1403" t="str">
        <f>IF('01.ข้อมูลเบื้องต้น'!$I$4="","(………………………………….)",CONCATENATE("(",'01.ข้อมูลเบื้องต้น'!$I$4,")"))</f>
        <v>(………………………………….)</v>
      </c>
      <c r="C67" s="1403"/>
      <c r="D67" s="1403" t="str">
        <f>IF('01.ข้อมูลเบื้องต้น'!$I$6="","(………………………………….)",CONCATENATE("(",'01.ข้อมูลเบื้องต้น'!$I$6,")"))</f>
        <v>(นางสาวภัทรกรรณ  เสมศึกสาม)</v>
      </c>
      <c r="E67" s="1403"/>
      <c r="F67" s="1263" t="str">
        <f>IF('01.ข้อมูลเบื้องต้น'!$I$10="","(………………………………….)",CONCATENATE("(",'01.ข้อมูลเบื้องต้น'!$I$10,")"))</f>
        <v>(นายอัศวิน  คงเพ็ชรศักดิ์)</v>
      </c>
      <c r="G67" s="1263" t="str">
        <f>IF('01.ข้อมูลเบื้องต้น'!$I$4="","(………………………………….)",CONCATENATE("(",'01.ข้อมูลเบื้องต้น'!$I$4,")"))</f>
        <v>(………………………………….)</v>
      </c>
      <c r="H67" s="1263"/>
      <c r="I67" s="1263" t="str">
        <f>IF('01.ข้อมูลเบื้องต้น'!$I$6="","(………………………………….)",CONCATENATE("(",'01.ข้อมูลเบื้องต้น'!$I$6,")"))</f>
        <v>(นางสาวภัทรกรรณ  เสมศึกสาม)</v>
      </c>
      <c r="J67" s="1404"/>
      <c r="K67" s="1404" t="str">
        <f>IF('01.ข้อมูลเบื้องต้น'!$I$10="","(………………………………….)",CONCATENATE("(",'01.ข้อมูลเบื้องต้น'!$I$10,")"))</f>
        <v>(นายอัศวิน  คงเพ็ชรศักดิ์)</v>
      </c>
      <c r="L67" s="1405"/>
      <c r="M67" s="1406" t="str">
        <f>IF('01.ข้อมูลเบื้องต้น'!$I$4="","(………………………………….)",CONCATENATE("(",'01.ข้อมูลเบื้องต้น'!$I$4,")"))</f>
        <v>(………………………………….)</v>
      </c>
      <c r="N67" s="1406" t="str">
        <f>IF('01.ข้อมูลเบื้องต้น'!$I$4="","(………………………………….)",CONCATENATE("(",'01.ข้อมูลเบื้องต้น'!$I$4,")"))</f>
        <v>(………………………………….)</v>
      </c>
      <c r="O67" s="1406" t="str">
        <f>IF('01.ข้อมูลเบื้องต้น'!$I$4="","(………………………………….)",CONCATENATE("(",'01.ข้อมูลเบื้องต้น'!$I$4,")"))</f>
        <v>(………………………………….)</v>
      </c>
      <c r="P67" s="1406" t="str">
        <f>IF('01.ข้อมูลเบื้องต้น'!$I$4="","(………………………………….)",CONCATENATE("(",'01.ข้อมูลเบื้องต้น'!$I$4,")"))</f>
        <v>(………………………………….)</v>
      </c>
      <c r="Q67" s="1405"/>
      <c r="R67" s="1406" t="str">
        <f>IF('01.ข้อมูลเบื้องต้น'!$I$6="","(………………………………….)",CONCATENATE("(",'01.ข้อมูลเบื้องต้น'!$I$6,")"))</f>
        <v>(นางสาวภัทรกรรณ  เสมศึกสาม)</v>
      </c>
      <c r="S67" s="1406" t="str">
        <f>IF('01.ข้อมูลเบื้องต้น'!$I$6="","(………………………………….)",CONCATENATE("(",'01.ข้อมูลเบื้องต้น'!$I$6,")"))</f>
        <v>(นางสาวภัทรกรรณ  เสมศึกสาม)</v>
      </c>
      <c r="T67" s="1406" t="str">
        <f>IF('01.ข้อมูลเบื้องต้น'!$I$6="","(………………………………….)",CONCATENATE("(",'01.ข้อมูลเบื้องต้น'!$I$6,")"))</f>
        <v>(นางสาวภัทรกรรณ  เสมศึกสาม)</v>
      </c>
      <c r="U67" s="1406" t="str">
        <f>IF('01.ข้อมูลเบื้องต้น'!$I$6="","(………………………………….)",CONCATENATE("(",'01.ข้อมูลเบื้องต้น'!$I$6,")"))</f>
        <v>(นางสาวภัทรกรรณ  เสมศึกสาม)</v>
      </c>
      <c r="V67" s="1405"/>
      <c r="W67" s="1406" t="str">
        <f>IF('01.ข้อมูลเบื้องต้น'!$I$10="","(………………………………….)",CONCATENATE("(",'01.ข้อมูลเบื้องต้น'!$I$10,")"))</f>
        <v>(นายอัศวิน  คงเพ็ชรศักดิ์)</v>
      </c>
      <c r="X67" s="1406" t="str">
        <f>IF('01.ข้อมูลเบื้องต้น'!$I$10="","(………………………………….)",CONCATENATE("(",'01.ข้อมูลเบื้องต้น'!$I$10,")"))</f>
        <v>(นายอัศวิน  คงเพ็ชรศักดิ์)</v>
      </c>
      <c r="Y67" s="1406" t="str">
        <f>IF('01.ข้อมูลเบื้องต้น'!$I$10="","(………………………………….)",CONCATENATE("(",'01.ข้อมูลเบื้องต้น'!$I$10,")"))</f>
        <v>(นายอัศวิน  คงเพ็ชรศักดิ์)</v>
      </c>
      <c r="Z67" s="1406" t="str">
        <f>IF('01.ข้อมูลเบื้องต้น'!$I$10="","(………………………………….)",CONCATENATE("(",'01.ข้อมูลเบื้องต้น'!$I$10,")"))</f>
        <v>(นายอัศวิน  คงเพ็ชรศักดิ์)</v>
      </c>
      <c r="AA67" s="1406" t="str">
        <f>IF('01.ข้อมูลเบื้องต้น'!$I$10="","(………………………………….)",CONCATENATE("(",'01.ข้อมูลเบื้องต้น'!$I$10,")"))</f>
        <v>(นายอัศวิน  คงเพ็ชรศักดิ์)</v>
      </c>
    </row>
    <row r="68" spans="1:27" s="512" customFormat="1" ht="17.25" customHeight="1">
      <c r="A68" s="1402"/>
      <c r="B68" s="1403" t="s">
        <v>7</v>
      </c>
      <c r="C68" s="1403"/>
      <c r="D68" s="1403" t="s">
        <v>125</v>
      </c>
      <c r="E68" s="1403"/>
      <c r="F68" s="1263" t="str">
        <f>IF('01.ข้อมูลเบื้องต้น'!$I$10='01.ข้อมูลเบื้องต้น'!$I$8,"รองผู้อำนวยการสถานศึกษา","ผู้อำนวยการสถานศึกษา")</f>
        <v>ผู้อำนวยการสถานศึกษา</v>
      </c>
      <c r="G68" s="1263" t="s">
        <v>7</v>
      </c>
      <c r="H68" s="1263"/>
      <c r="I68" s="1263" t="s">
        <v>125</v>
      </c>
      <c r="J68" s="1404"/>
      <c r="K68" s="1404" t="str">
        <f>IF('01.ข้อมูลเบื้องต้น'!$I$10='01.ข้อมูลเบื้องต้น'!$I$8,"รองผู้อำนวยการสถานศึกษา","ผู้อำนวยการสถานศึกษา")</f>
        <v>ผู้อำนวยการสถานศึกษา</v>
      </c>
      <c r="L68" s="1405"/>
      <c r="M68" s="1406" t="s">
        <v>7</v>
      </c>
      <c r="N68" s="1406" t="s">
        <v>7</v>
      </c>
      <c r="O68" s="1406" t="s">
        <v>7</v>
      </c>
      <c r="P68" s="1406" t="s">
        <v>7</v>
      </c>
      <c r="Q68" s="1405"/>
      <c r="R68" s="1406" t="s">
        <v>125</v>
      </c>
      <c r="S68" s="1406" t="s">
        <v>125</v>
      </c>
      <c r="T68" s="1406" t="s">
        <v>125</v>
      </c>
      <c r="U68" s="1406" t="s">
        <v>125</v>
      </c>
      <c r="V68" s="1405"/>
      <c r="W68" s="1406" t="str">
        <f>IF('01.ข้อมูลเบื้องต้น'!$I$10='01.ข้อมูลเบื้องต้น'!$I$8,"รองผู้อำนวยการสถานศึกษา","ผู้อำนวยการสถานศึกษา")</f>
        <v>ผู้อำนวยการสถานศึกษา</v>
      </c>
      <c r="X68" s="1406" t="str">
        <f>IF('01.ข้อมูลเบื้องต้น'!$I$10='01.ข้อมูลเบื้องต้น'!$I$8,"รองผู้อำนวยการสถานศึกษา","ผู้อำนวยการสถานศึกษา")</f>
        <v>ผู้อำนวยการสถานศึกษา</v>
      </c>
      <c r="Y68" s="1406" t="str">
        <f>IF('01.ข้อมูลเบื้องต้น'!$I$10='01.ข้อมูลเบื้องต้น'!$I$8,"รองผู้อำนวยการสถานศึกษา","ผู้อำนวยการสถานศึกษา")</f>
        <v>ผู้อำนวยการสถานศึกษา</v>
      </c>
      <c r="Z68" s="1406" t="str">
        <f>IF('01.ข้อมูลเบื้องต้น'!$I$10='01.ข้อมูลเบื้องต้น'!$I$8,"รองผู้อำนวยการสถานศึกษา","ผู้อำนวยการสถานศึกษา")</f>
        <v>ผู้อำนวยการสถานศึกษา</v>
      </c>
      <c r="AA68" s="1406" t="str">
        <f>IF('01.ข้อมูลเบื้องต้น'!$I$10='01.ข้อมูลเบื้องต้น'!$I$8,"รองผู้อำนวยการสถานศึกษา","ผู้อำนวยการสถานศึกษา")</f>
        <v>ผู้อำนวยการสถานศึกษา</v>
      </c>
    </row>
    <row r="69" spans="1:27" s="512" customFormat="1" ht="16.5" customHeight="1">
      <c r="A69" s="1402"/>
      <c r="B69" s="1407"/>
      <c r="C69" s="1407"/>
      <c r="D69" s="1402"/>
      <c r="E69" s="1402"/>
      <c r="F69" s="1266"/>
      <c r="G69" s="1266"/>
      <c r="H69" s="1266"/>
      <c r="I69" s="1266"/>
      <c r="J69" s="1266"/>
      <c r="K69" s="1266"/>
      <c r="L69" s="1266"/>
      <c r="M69" s="1266"/>
      <c r="N69" s="1266"/>
      <c r="O69" s="1266"/>
      <c r="P69" s="1266"/>
      <c r="Q69" s="1266"/>
      <c r="R69" s="1266"/>
      <c r="S69" s="1266"/>
      <c r="T69" s="1266"/>
      <c r="U69" s="1266"/>
      <c r="V69" s="1266"/>
      <c r="W69" s="1266"/>
      <c r="X69" s="1266"/>
      <c r="Y69" s="1266"/>
      <c r="Z69" s="1266"/>
      <c r="AA69" s="1266"/>
    </row>
    <row r="70" spans="1:27" s="512" customFormat="1" ht="22.95" customHeight="1">
      <c r="A70" s="1451" t="str">
        <f>CONCATENATE("ผลคะแนนพัฒนาความก้าวหน้าทางการเรียนครั้งที่ 2 ปีการศึกษา  ",'01.ข้อมูลเบื้องต้น'!K2)</f>
        <v>ผลคะแนนพัฒนาความก้าวหน้าทางการเรียนครั้งที่ 2 ปีการศึกษา  2568</v>
      </c>
      <c r="B70" s="1451"/>
      <c r="C70" s="1451"/>
      <c r="D70" s="1451"/>
      <c r="E70" s="1451"/>
      <c r="F70" s="1451"/>
      <c r="G70" s="1451" t="str">
        <f>CONCATENATE("ผลคะแนนพัฒนาความก้าวหน้าทางการเรียนครั้งที่ 2 ปีการศึกษา  ",'01.ข้อมูลเบื้องต้น'!K2)</f>
        <v>ผลคะแนนพัฒนาความก้าวหน้าทางการเรียนครั้งที่ 2 ปีการศึกษา  2568</v>
      </c>
      <c r="H70" s="1451"/>
      <c r="I70" s="1451"/>
      <c r="J70" s="1451"/>
      <c r="K70" s="1451"/>
      <c r="L70" s="1451"/>
      <c r="M70" s="1451" t="str">
        <f>CONCATENATE("ผลคะแนนพัฒนาความก้าวหน้าทางการเรียนครั้งที่ 2 ปีการศึกษา  ",'01.ข้อมูลเบื้องต้น'!K2)</f>
        <v>ผลคะแนนพัฒนาความก้าวหน้าทางการเรียนครั้งที่ 2 ปีการศึกษา  2568</v>
      </c>
      <c r="N70" s="1451"/>
      <c r="O70" s="1451"/>
      <c r="P70" s="1451"/>
      <c r="Q70" s="1451"/>
      <c r="R70" s="1451"/>
      <c r="S70" s="1451"/>
      <c r="T70" s="1451"/>
      <c r="U70" s="1451"/>
      <c r="V70" s="1451"/>
      <c r="W70" s="1451"/>
      <c r="X70" s="1451"/>
      <c r="Y70" s="1451"/>
      <c r="Z70" s="1451"/>
      <c r="AA70" s="1451"/>
    </row>
    <row r="71" spans="1:27" s="512" customFormat="1" ht="22.95" customHeight="1">
      <c r="A71" s="1451" t="s">
        <v>218</v>
      </c>
      <c r="B71" s="1451"/>
      <c r="C71" s="1451"/>
      <c r="D71" s="1451"/>
      <c r="E71" s="1451"/>
      <c r="F71" s="1451"/>
      <c r="G71" s="1451" t="s">
        <v>218</v>
      </c>
      <c r="H71" s="1451"/>
      <c r="I71" s="1451"/>
      <c r="J71" s="1451"/>
      <c r="K71" s="1451"/>
      <c r="L71" s="1451"/>
      <c r="M71" s="1451" t="s">
        <v>218</v>
      </c>
      <c r="N71" s="1451"/>
      <c r="O71" s="1451"/>
      <c r="P71" s="1451"/>
      <c r="Q71" s="1451"/>
      <c r="R71" s="1451"/>
      <c r="S71" s="1451"/>
      <c r="T71" s="1451"/>
      <c r="U71" s="1451"/>
      <c r="V71" s="1451"/>
      <c r="W71" s="1451"/>
      <c r="X71" s="1451"/>
      <c r="Y71" s="1451"/>
      <c r="Z71" s="1451"/>
      <c r="AA71" s="1451"/>
    </row>
    <row r="72" spans="1:27" s="512" customFormat="1" ht="22.95" customHeight="1">
      <c r="A72" s="1451" t="str">
        <f>CONCATENATE("ชั้นประถมศึกษาปีที่ 2/",'01.ข้อมูลเบื้องต้น'!$N$2)</f>
        <v>ชั้นประถมศึกษาปีที่ 2/</v>
      </c>
      <c r="B72" s="1451"/>
      <c r="C72" s="1451"/>
      <c r="D72" s="1451"/>
      <c r="E72" s="1451"/>
      <c r="F72" s="1451"/>
      <c r="G72" s="1451" t="str">
        <f>CONCATENATE("ชั้นประถมศึกษาปีที่ 2/",'01.ข้อมูลเบื้องต้น'!$N$2)</f>
        <v>ชั้นประถมศึกษาปีที่ 2/</v>
      </c>
      <c r="H72" s="1451"/>
      <c r="I72" s="1451"/>
      <c r="J72" s="1451"/>
      <c r="K72" s="1451"/>
      <c r="L72" s="1451"/>
      <c r="M72" s="1451" t="str">
        <f>CONCATENATE("ชั้นประถมศึกษาปีที่ 2/",'01.ข้อมูลเบื้องต้น'!$N$2)</f>
        <v>ชั้นประถมศึกษาปีที่ 2/</v>
      </c>
      <c r="N72" s="1451"/>
      <c r="O72" s="1451"/>
      <c r="P72" s="1451"/>
      <c r="Q72" s="1451"/>
      <c r="R72" s="1451"/>
      <c r="S72" s="1451"/>
      <c r="T72" s="1451"/>
      <c r="U72" s="1451"/>
      <c r="V72" s="1451"/>
      <c r="W72" s="1451"/>
      <c r="X72" s="1451"/>
      <c r="Y72" s="1451"/>
      <c r="Z72" s="1451"/>
      <c r="AA72" s="1451"/>
    </row>
    <row r="73" spans="1:27" ht="6" customHeight="1">
      <c r="A73" s="1275"/>
      <c r="B73" s="1275"/>
      <c r="C73" s="1275"/>
      <c r="D73" s="1275"/>
      <c r="E73" s="1275"/>
      <c r="F73" s="1275"/>
      <c r="G73" s="1275"/>
      <c r="H73" s="1275"/>
      <c r="I73" s="1275"/>
      <c r="J73" s="1275"/>
      <c r="K73" s="1275"/>
      <c r="L73" s="1275"/>
      <c r="M73" s="1275"/>
      <c r="N73" s="1275"/>
      <c r="O73" s="1275"/>
      <c r="P73" s="1275"/>
      <c r="Q73" s="1275"/>
      <c r="R73" s="1275"/>
      <c r="S73" s="1275"/>
      <c r="T73" s="1275"/>
      <c r="U73" s="1275"/>
      <c r="V73" s="1275"/>
      <c r="W73" s="1275"/>
      <c r="X73" s="1275"/>
      <c r="Y73" s="1275"/>
      <c r="Z73" s="1275"/>
      <c r="AA73" s="1275"/>
    </row>
    <row r="74" spans="1:27" ht="8.4" customHeight="1">
      <c r="A74" s="1275"/>
      <c r="B74" s="1275"/>
      <c r="C74" s="1275"/>
      <c r="D74" s="1275"/>
      <c r="E74" s="1275"/>
      <c r="F74" s="1275"/>
      <c r="G74" s="1275"/>
      <c r="H74" s="1275"/>
      <c r="I74" s="1275"/>
      <c r="J74" s="1275"/>
      <c r="K74" s="1275"/>
      <c r="L74" s="1275"/>
      <c r="M74" s="1275"/>
      <c r="N74" s="1275"/>
      <c r="O74" s="1275"/>
      <c r="P74" s="1275"/>
      <c r="Q74" s="1275"/>
      <c r="R74" s="1275"/>
      <c r="S74" s="1275"/>
      <c r="T74" s="1275"/>
      <c r="U74" s="1275"/>
      <c r="V74" s="1275"/>
      <c r="W74" s="1275"/>
      <c r="X74" s="1275"/>
      <c r="Y74" s="1275"/>
      <c r="Z74" s="1275"/>
      <c r="AA74" s="1275"/>
    </row>
    <row r="75" spans="1:27" ht="4.8" customHeight="1" thickBot="1">
      <c r="A75" s="1253"/>
      <c r="B75" s="1253"/>
      <c r="C75" s="1253"/>
      <c r="D75" s="1253"/>
      <c r="E75" s="1276"/>
      <c r="F75" s="1253"/>
      <c r="G75" s="1253"/>
      <c r="H75" s="1253"/>
      <c r="I75" s="1253"/>
      <c r="J75" s="1253"/>
      <c r="K75" s="1253"/>
      <c r="L75" s="1253"/>
      <c r="M75" s="1253"/>
      <c r="N75" s="1253"/>
      <c r="O75" s="1253"/>
      <c r="P75" s="1253"/>
      <c r="Q75" s="1253"/>
      <c r="R75" s="1253"/>
      <c r="S75" s="1253"/>
      <c r="T75" s="1253"/>
      <c r="U75" s="1253"/>
      <c r="V75" s="1253"/>
      <c r="W75" s="1253"/>
      <c r="X75" s="1253"/>
      <c r="Y75" s="1253"/>
      <c r="Z75" s="1253"/>
      <c r="AA75" s="1253"/>
    </row>
    <row r="76" spans="1:27" ht="23.4" customHeight="1">
      <c r="A76" s="1277" t="s">
        <v>0</v>
      </c>
      <c r="B76" s="1278" t="s">
        <v>1</v>
      </c>
      <c r="C76" s="1279"/>
      <c r="D76" s="1280" t="s">
        <v>451</v>
      </c>
      <c r="E76" s="1281"/>
      <c r="F76" s="1281"/>
      <c r="G76" s="1280" t="s">
        <v>545</v>
      </c>
      <c r="H76" s="1281"/>
      <c r="I76" s="1281"/>
      <c r="J76" s="1281"/>
      <c r="K76" s="1281"/>
      <c r="L76" s="1285"/>
      <c r="M76" s="1280" t="s">
        <v>354</v>
      </c>
      <c r="N76" s="1281"/>
      <c r="O76" s="1281"/>
      <c r="P76" s="1281"/>
      <c r="Q76" s="1281"/>
      <c r="R76" s="1281"/>
      <c r="S76" s="1281"/>
      <c r="T76" s="1281"/>
      <c r="U76" s="1281"/>
      <c r="V76" s="1281"/>
      <c r="W76" s="1281"/>
      <c r="X76" s="1281"/>
      <c r="Y76" s="1281"/>
      <c r="Z76" s="1281"/>
      <c r="AA76" s="1285"/>
    </row>
    <row r="77" spans="1:27" ht="2.4" hidden="1" customHeight="1">
      <c r="A77" s="1288"/>
      <c r="B77" s="1289"/>
      <c r="C77" s="1290"/>
      <c r="D77" s="1291"/>
      <c r="E77" s="1292"/>
      <c r="F77" s="1293"/>
      <c r="G77" s="1409"/>
      <c r="H77" s="1410"/>
      <c r="I77" s="1410"/>
      <c r="J77" s="1411"/>
      <c r="K77" s="1411"/>
      <c r="L77" s="1296"/>
      <c r="M77" s="1412"/>
      <c r="N77" s="1413"/>
      <c r="O77" s="1413"/>
      <c r="P77" s="1413"/>
      <c r="Q77" s="1413"/>
      <c r="R77" s="1413"/>
      <c r="S77" s="1413"/>
      <c r="T77" s="1413"/>
      <c r="U77" s="1413"/>
      <c r="V77" s="1413"/>
      <c r="W77" s="1413"/>
      <c r="X77" s="1413"/>
      <c r="Y77" s="1413"/>
      <c r="Z77" s="1413"/>
      <c r="AA77" s="1414"/>
    </row>
    <row r="78" spans="1:27" ht="118.05" customHeight="1" thickBot="1">
      <c r="A78" s="1301"/>
      <c r="B78" s="1302"/>
      <c r="C78" s="1303"/>
      <c r="D78" s="1304" t="str">
        <f>IF(ข้อมูล1!G3="","",ข้อมูล1!G3)</f>
        <v xml:space="preserve">เข้าใจความหมายของคำ ข้อความ ภาพ สัญลักษณ์ แผนภูมิ แผนภาพ แผนผัง เรื่องสั้น ๆ พร้อมทั้งสรุปสาระสำคัญ เพื่อนำไปใช้ ในชีวิต ประจำวัน และสื่อสารให้ผู้อื่นเข้าใจ ด้วยการพูดเป็นประโยคง่าย ๆ อย่างเหมาะสม </v>
      </c>
      <c r="E78" s="1304" t="str">
        <f>IF(ข้อมูล1!G4="","",ข้อมูล1!G4)</f>
        <v>เขียนประโยคที่ซับซ้อนโดยใช้คำพื้นฐานที่หลากหลาย และจัดเรียงเนื้อหาให้สื่อความหมายได้ชัดเจนและถูกต้อง เพื่อถ่ายทอดข้อมูล ความคิดและความรู้สึก</v>
      </c>
      <c r="F78" s="1304" t="str">
        <f>IF(ข้อมูล1!G5="","",ข้อมูล1!G5)</f>
        <v>ประยุกต์ใช้แนวคิดพื้นฐานทางคณิตศาสตร์เพื่อแก้ปัญหาที่ซับซ้อนด้วยความเชื่อมั่น และสื่อสารด้วยภาษาและสัญลักษณ์ทางคณิตศาสตร์อย่างสมเหตุสมผล</v>
      </c>
      <c r="G78" s="1304" t="str">
        <f>IF(ข้อมูล1!G6="","",ข้อมูล1!G6)</f>
        <v xml:space="preserve">เข้าใจแนวคิดพื้นฐานของปรากฏการณ์ทางธรรมชาติสิ่งแวดล้อม รู้จักการใช้เครื่องมือพื้นฐานและประยุกต์ใช้เทคโนโลยีในชีวิต ประจำวันตามบริบทแลสภาพแวดล้อมด้วยความรับผิดชอบ และคำนึงถึงผลกระทบ
ที่เกิดขึ้น </v>
      </c>
      <c r="H78" s="1304" t="str">
        <f>IF(ข้อมูล1!G7="","",ข้อมูล1!G7)</f>
        <v>ปฏิบัติตนในฐานะสมาชิกที่ดีของโรงเรียนและชุมชน ด้วยความรับผิดชอบ ทำงานร่วมกับผู้อื่นอย่างมีประสิทธิภาพ และมีส่วนร่วมในกิจกรรมทางวัฒนธรรมและประเพณีของชุมชน</v>
      </c>
      <c r="I78" s="1304" t="str">
        <f>IF(ข้อมูล1!G8="","",ข้อมูล1!G8)</f>
        <v xml:space="preserve">รู้ที่มาของรายรับรายจ่าย และวางแผนใช้จ่ายเงิน   ให้สอดคล้องกับสภาพเศรษฐกิจของตนเองและครอบครัว เข้าใจกระบวนการทำงานที่ทำให้เกิดรายได้ เห็นความสำคัญของการประกอบอาชีพสุจริต </v>
      </c>
      <c r="J78" s="1304" t="str">
        <f>IF(ข้อมูล1!G9="","",ข้อมูล1!G9)</f>
        <v>ดูแลรักษาสุขภาพกายโดยเลือกรับประทานอาหารและออกกำลังกาย อย่างสม่ำเสมอ ควบคุมอารมณ์ของตนเองและรับรู้อารมณ์ของผู้อื่น รู้จักหลีกเลี่ยงภาวะเสี่ยงและป้องกันอันตรายที่อาจเกิดขึ้นกับตนเอง</v>
      </c>
      <c r="K78" s="1304" t="str">
        <f>IF(ข้อมูล1!G10="","",ข้อมูล1!G10)</f>
        <v>ปฏิบัติกิจกรรมทางศิลปะ และวัฒนธรรมในท้องถิ่นอย่างเห็นคุณค่า และแสดงความชื่นชมต่องานศิลปะอย่างสร้างสรรค์</v>
      </c>
      <c r="L78" s="1305" t="s">
        <v>550</v>
      </c>
      <c r="M78" s="1306" t="str">
        <f>IF('01.ข้อมูลเบื้องต้น'!B36="","",'01.ข้อมูลเบื้องต้น'!B36)</f>
        <v/>
      </c>
      <c r="N78" s="1307" t="str">
        <f>IF('01.ข้อมูลเบื้องต้น'!B37="","",'01.ข้อมูลเบื้องต้น'!B37)</f>
        <v/>
      </c>
      <c r="O78" s="1307" t="str">
        <f>IF('01.ข้อมูลเบื้องต้น'!B38="","",'01.ข้อมูลเบื้องต้น'!B38)</f>
        <v/>
      </c>
      <c r="P78" s="1307" t="str">
        <f>IF('01.ข้อมูลเบื้องต้น'!B39="","",'01.ข้อมูลเบื้องต้น'!B39)</f>
        <v/>
      </c>
      <c r="Q78" s="1307" t="str">
        <f>IF('01.ข้อมูลเบื้องต้น'!B40="","",'01.ข้อมูลเบื้องต้น'!B40)</f>
        <v/>
      </c>
      <c r="R78" s="1307" t="str">
        <f>IF('01.ข้อมูลเบื้องต้น'!B41="","",'01.ข้อมูลเบื้องต้น'!B41)</f>
        <v/>
      </c>
      <c r="S78" s="1307" t="str">
        <f>IF('01.ข้อมูลเบื้องต้น'!B42="","",'01.ข้อมูลเบื้องต้น'!B42)</f>
        <v/>
      </c>
      <c r="T78" s="1307" t="str">
        <f>IF('01.ข้อมูลเบื้องต้น'!B43="","",'01.ข้อมูลเบื้องต้น'!B43)</f>
        <v/>
      </c>
      <c r="U78" s="1307" t="str">
        <f>IF('01.ข้อมูลเบื้องต้น'!B44="","",'01.ข้อมูลเบื้องต้น'!B44)</f>
        <v/>
      </c>
      <c r="V78" s="1307" t="str">
        <f>IF('01.ข้อมูลเบื้องต้น'!B45="","",'01.ข้อมูลเบื้องต้น'!B45)</f>
        <v/>
      </c>
      <c r="W78" s="1307" t="str">
        <f>IF('01.ข้อมูลเบื้องต้น'!B46="","",'01.ข้อมูลเบื้องต้น'!B46)</f>
        <v/>
      </c>
      <c r="X78" s="1307" t="str">
        <f>IF('01.ข้อมูลเบื้องต้น'!B47="","",'01.ข้อมูลเบื้องต้น'!B47)</f>
        <v/>
      </c>
      <c r="Y78" s="1307" t="str">
        <f>IF('01.ข้อมูลเบื้องต้น'!B48="","",'01.ข้อมูลเบื้องต้น'!B48)</f>
        <v/>
      </c>
      <c r="Z78" s="1307" t="str">
        <f>IF('01.ข้อมูลเบื้องต้น'!B49="","",'01.ข้อมูลเบื้องต้น'!B49)</f>
        <v/>
      </c>
      <c r="AA78" s="1308" t="str">
        <f>IF('01.ข้อมูลเบื้องต้น'!B50="","",'01.ข้อมูลเบื้องต้น'!B50)</f>
        <v/>
      </c>
    </row>
    <row r="79" spans="1:27" ht="16.8" customHeight="1">
      <c r="A79" s="1311">
        <v>1</v>
      </c>
      <c r="B79" s="1312" t="str">
        <f>IF('2.ชื่อนักเรียน'!C11="","",'2.ชื่อนักเรียน'!C11)</f>
        <v/>
      </c>
      <c r="C79" s="1313" t="str">
        <f>IF('2.ชื่อนักเรียน'!D11="","",'2.ชื่อนักเรียน'!D11)</f>
        <v/>
      </c>
      <c r="D79" s="1314" t="str">
        <f>IF($A$72&lt;&gt;"ชั้น"&amp;'01.ข้อมูลเบื้องต้น'!$H$2,"",IF(VLOOKUP($A79,'03.คีย์เทอม2'!$A$10:$GT$59,190,FALSE)="","",VLOOKUP($A79,'03.คีย์เทอม2'!$A$10:$GT$59,190,FALSE)))</f>
        <v/>
      </c>
      <c r="E79" s="1316" t="str">
        <f>IF($A$72&lt;&gt;"ชั้น"&amp;'01.ข้อมูลเบื้องต้น'!$H$2,"",IF(VLOOKUP($A79,'03.คีย์เทอม2'!$A$10:$GT$64,194,FALSE)="","",VLOOKUP($A79,'03.คีย์เทอม2'!$A$10:$GT$64,194,FALSE)))</f>
        <v/>
      </c>
      <c r="F79" s="1464" t="str">
        <f>IF($A$72&lt;&gt;"ชั้น"&amp;'01.ข้อมูลเบื้องต้น'!$H$2,"",IF(VLOOKUP($A79,'03.คีย์เทอม2'!$A$10:$GT$64,31,FALSE)="","",VLOOKUP($A79,'03.คีย์เทอม2'!$A$10:$GT$64,31,FALSE)))</f>
        <v/>
      </c>
      <c r="G79" s="1314" t="str">
        <f>IF($A$72&lt;&gt;"ชั้น"&amp;'01.ข้อมูลเบื้องต้น'!$H$2,"",IF(VLOOKUP($A79,'03.คีย์เทอม2'!$A$10:$GT$64,61,FALSE)="","",VLOOKUP($A79,'03.คีย์เทอม2'!$A$10:$GT$64,61,FALSE)))</f>
        <v/>
      </c>
      <c r="H79" s="1316" t="str">
        <f>IF($A$72&lt;&gt;"ชั้น"&amp;'01.ข้อมูลเบื้องต้น'!$H$2,"",IF(VLOOKUP($A79,'03.คีย์เทอม2'!$A$10:$GL$59,66,FALSE)="","",VLOOKUP($A79,'03.คีย์เทอม2'!$A$10:$GL$59,66,FALSE)))</f>
        <v/>
      </c>
      <c r="I79" s="1316" t="str">
        <f>IF($A$72&lt;&gt;"ชั้น"&amp;'01.ข้อมูลเบื้องต้น'!$H$2,"",IF(VLOOKUP($A79,'03.คีย์เทอม2'!$A$10:$GL$59,71,FALSE)="","",VLOOKUP($A79,'03.คีย์เทอม2'!$A$10:$GL$59,71,FALSE)))</f>
        <v/>
      </c>
      <c r="J79" s="1316" t="str">
        <f>IF($A$72&lt;&gt;"ชั้น"&amp;'01.ข้อมูลเบื้องต้น'!$H$2,"",IF(VLOOKUP($A79,'03.คีย์เทอม2'!$A$10:$GL$59,76,FALSE)="","",VLOOKUP($A79,'03.คีย์เทอม2'!$A$10:$GL$59,76,FALSE)))</f>
        <v/>
      </c>
      <c r="K79" s="1316" t="str">
        <f>IF($A$72&lt;&gt;"ชั้น"&amp;'01.ข้อมูลเบื้องต้น'!$H$2,"",IF(VLOOKUP($A79,'03.คีย์เทอม2'!$A$10:$GL$59,81,FALSE)="","",VLOOKUP($A79,'03.คีย์เทอม2'!$A$10:$GL$59,81,FALSE)))</f>
        <v/>
      </c>
      <c r="L79" s="1317" t="str">
        <f>IF($A$72&lt;&gt;"ชั้น"&amp;'01.ข้อมูลเบื้องต้น'!$H$2,"",IF(VLOOKUP($A79,'03.คีย์เทอม2'!$A$10:$GT$59,202,FALSE)="","",VLOOKUP($A79,'03.คีย์เทอม2'!$A$10:$GT$59,202,FALSE)))</f>
        <v/>
      </c>
      <c r="M79" s="1318" t="str">
        <f>IF($A$72&lt;&gt;"ชั้น"&amp;'01.ข้อมูลเบื้องต้น'!$H$2,"",IF(VLOOKUP($A79,'03.คีย์เทอม2'!$A$10:$GL$59,111,FALSE)="","",VLOOKUP($A79,'03.คีย์เทอม2'!$A$10:$GL$59,111,FALSE)))</f>
        <v/>
      </c>
      <c r="N79" s="1319" t="str">
        <f>IF($A$72&lt;&gt;"ชั้น"&amp;'01.ข้อมูลเบื้องต้น'!$H$2,"",IF(VLOOKUP($A79,'03.คีย์เทอม2'!$A$10:$GL$59,116,FALSE)="","",VLOOKUP($A79,'03.คีย์เทอม2'!$A$10:$GL$59,116,FALSE)))</f>
        <v/>
      </c>
      <c r="O79" s="1319" t="str">
        <f>IF($A$72&lt;&gt;"ชั้น"&amp;'01.ข้อมูลเบื้องต้น'!$H$2,"",IF(VLOOKUP($A79,'03.คีย์เทอม2'!$A$10:$GL$59,121,FALSE)="","",VLOOKUP($A79,'03.คีย์เทอม2'!$A$10:$GL$59,121,FALSE)))</f>
        <v/>
      </c>
      <c r="P79" s="1319" t="str">
        <f>IF($A$72&lt;&gt;"ชั้น"&amp;'01.ข้อมูลเบื้องต้น'!$H$2,"",IF(VLOOKUP($A79,'03.คีย์เทอม2'!$A$10:$GL$59,126,FALSE)="","",VLOOKUP($A79,'03.คีย์เทอม2'!$A$10:$GL$59,126,FALSE)))</f>
        <v/>
      </c>
      <c r="Q79" s="1319" t="str">
        <f>IF($A$72&lt;&gt;"ชั้น"&amp;'01.ข้อมูลเบื้องต้น'!$H$2,"",IF(VLOOKUP($A79,'03.คีย์เทอม2'!$A$10:$GL$59,131,FALSE)="","",VLOOKUP($A79,'03.คีย์เทอม2'!$A$10:$GL$59,131,FALSE)))</f>
        <v/>
      </c>
      <c r="R79" s="1319" t="str">
        <f>IF($A$72&lt;&gt;"ชั้น"&amp;'01.ข้อมูลเบื้องต้น'!$H$2,"",IF(VLOOKUP($A79,'03.คีย์เทอม2'!$A$10:$GL$59,136,FALSE)="","",VLOOKUP($A79,'03.คีย์เทอม2'!$A$10:$GL$59,136,FALSE)))</f>
        <v/>
      </c>
      <c r="S79" s="1319" t="str">
        <f>IF($A$72&lt;&gt;"ชั้น"&amp;'01.ข้อมูลเบื้องต้น'!$H$2,"",IF(VLOOKUP($A79,'03.คีย์เทอม2'!$A$10:$GL$59,141,FALSE)="","",VLOOKUP($A79,'03.คีย์เทอม2'!$A$10:$GL$59,141,FALSE)))</f>
        <v/>
      </c>
      <c r="T79" s="1319" t="str">
        <f>IF($A$72&lt;&gt;"ชั้น"&amp;'01.ข้อมูลเบื้องต้น'!$H$2,"",IF(VLOOKUP($A79,'03.คีย์เทอม2'!$A$10:$GL$59,146,FALSE)="","",VLOOKUP($A79,'03.คีย์เทอม2'!$A$10:$GL$59,146,FALSE)))</f>
        <v/>
      </c>
      <c r="U79" s="1319" t="str">
        <f>IF($A$72&lt;&gt;"ชั้น"&amp;'01.ข้อมูลเบื้องต้น'!$H$2,"",IF(VLOOKUP($A79,'03.คีย์เทอม2'!$A$10:$GL$59,151,FALSE)="","",VLOOKUP($A79,'03.คีย์เทอม2'!$A$10:$GL$59,151,FALSE)))</f>
        <v/>
      </c>
      <c r="V79" s="1319" t="str">
        <f>IF($A$72&lt;&gt;"ชั้น"&amp;'01.ข้อมูลเบื้องต้น'!$H$2,"",IF(VLOOKUP($A79,'03.คีย์เทอม2'!$A$10:$GL$59,156,FALSE)="","",VLOOKUP($A79,'03.คีย์เทอม2'!$A$10:$GL$59,156,FALSE)))</f>
        <v/>
      </c>
      <c r="W79" s="1319" t="str">
        <f>IF($A$72&lt;&gt;"ชั้น"&amp;'01.ข้อมูลเบื้องต้น'!$H$2,"",IF(VLOOKUP($A79,'03.คีย์เทอม2'!$A$10:$GL$59,161,FALSE)="","",VLOOKUP($A79,'03.คีย์เทอม2'!$A$10:$GL$59,161,FALSE)))</f>
        <v/>
      </c>
      <c r="X79" s="1319" t="str">
        <f>IF($A$72&lt;&gt;"ชั้น"&amp;'01.ข้อมูลเบื้องต้น'!$H$2,"",IF(VLOOKUP($A79,'03.คีย์เทอม2'!$A$10:$GL$59,166,FALSE)="","",VLOOKUP($A79,'03.คีย์เทอม2'!$A$10:$GL$59,166,FALSE)))</f>
        <v/>
      </c>
      <c r="Y79" s="1319" t="str">
        <f>IF($A$72&lt;&gt;"ชั้น"&amp;'01.ข้อมูลเบื้องต้น'!$H$2,"",IF(VLOOKUP($A79,'03.คีย์เทอม2'!$A$10:$GL$59,171,FALSE)="","",VLOOKUP($A79,'03.คีย์เทอม2'!$A$10:$GL$59,171,FALSE)))</f>
        <v/>
      </c>
      <c r="Z79" s="1319" t="str">
        <f>IF($A$72&lt;&gt;"ชั้น"&amp;'01.ข้อมูลเบื้องต้น'!$H$2,"",IF(VLOOKUP($A79,'03.คีย์เทอม2'!$A$10:$GL$59,176,FALSE)="","",VLOOKUP($A79,'03.คีย์เทอม2'!$A$10:$GL$59,176,FALSE)))</f>
        <v/>
      </c>
      <c r="AA79" s="1320" t="str">
        <f>IF($A$72&lt;&gt;"ชั้น"&amp;'01.ข้อมูลเบื้องต้น'!$H$2,"",IF(VLOOKUP($A79,'03.คีย์เทอม2'!$A$10:$GL$59,181,FALSE)="","",VLOOKUP($A79,'03.คีย์เทอม2'!$A$10:$GL$59,181,FALSE)))</f>
        <v/>
      </c>
    </row>
    <row r="80" spans="1:27" ht="16.8" customHeight="1">
      <c r="A80" s="1323">
        <v>2</v>
      </c>
      <c r="B80" s="1324" t="str">
        <f>IF('2.ชื่อนักเรียน'!C12="","",'2.ชื่อนักเรียน'!C12)</f>
        <v/>
      </c>
      <c r="C80" s="1313" t="str">
        <f>IF('2.ชื่อนักเรียน'!D12="","",'2.ชื่อนักเรียน'!D12)</f>
        <v/>
      </c>
      <c r="D80" s="1314" t="str">
        <f>IF($A$72&lt;&gt;"ชั้น"&amp;'01.ข้อมูลเบื้องต้น'!$H$2,"",IF(VLOOKUP($A80,'03.คีย์เทอม2'!$A$10:$GT$59,190,FALSE)="","",VLOOKUP($A80,'03.คีย์เทอม2'!$A$10:$GT$59,190,FALSE)))</f>
        <v/>
      </c>
      <c r="E80" s="1327" t="str">
        <f>IF($A$72&lt;&gt;"ชั้น"&amp;'01.ข้อมูลเบื้องต้น'!$H$2,"",IF(VLOOKUP($A80,'03.คีย์เทอม2'!$A$10:$GT$64,194,FALSE)="","",VLOOKUP($A80,'03.คีย์เทอม2'!$A$10:$GT$64,194,FALSE)))</f>
        <v/>
      </c>
      <c r="F80" s="1420" t="str">
        <f>IF($A$72&lt;&gt;"ชั้น"&amp;'01.ข้อมูลเบื้องต้น'!$H$2,"",IF(VLOOKUP($A80,'03.คีย์เทอม2'!$A$10:$GT$64,31,FALSE)="","",VLOOKUP($A80,'03.คีย์เทอม2'!$A$10:$GT$64,31,FALSE)))</f>
        <v/>
      </c>
      <c r="G80" s="1326" t="str">
        <f>IF($A$72&lt;&gt;"ชั้น"&amp;'01.ข้อมูลเบื้องต้น'!$H$2,"",IF(VLOOKUP($A80,'03.คีย์เทอม2'!$A$10:$GT$64,61,FALSE)="","",VLOOKUP($A80,'03.คีย์เทอม2'!$A$10:$GT$64,61,FALSE)))</f>
        <v/>
      </c>
      <c r="H80" s="1327" t="str">
        <f>IF($A$72&lt;&gt;"ชั้น"&amp;'01.ข้อมูลเบื้องต้น'!$H$2,"",IF(VLOOKUP($A80,'03.คีย์เทอม2'!$A$10:$GL$59,66,FALSE)="","",VLOOKUP($A80,'03.คีย์เทอม2'!$A$10:$GL$59,66,FALSE)))</f>
        <v/>
      </c>
      <c r="I80" s="1327" t="str">
        <f>IF($A$72&lt;&gt;"ชั้น"&amp;'01.ข้อมูลเบื้องต้น'!$H$2,"",IF(VLOOKUP($A80,'03.คีย์เทอม2'!$A$10:$GL$59,71,FALSE)="","",VLOOKUP($A80,'03.คีย์เทอม2'!$A$10:$GL$59,71,FALSE)))</f>
        <v/>
      </c>
      <c r="J80" s="1327" t="str">
        <f>IF($A$72&lt;&gt;"ชั้น"&amp;'01.ข้อมูลเบื้องต้น'!$H$2,"",IF(VLOOKUP($A80,'03.คีย์เทอม2'!$A$10:$GL$59,76,FALSE)="","",VLOOKUP($A80,'03.คีย์เทอม2'!$A$10:$GL$59,76,FALSE)))</f>
        <v/>
      </c>
      <c r="K80" s="1327" t="str">
        <f>IF($A$72&lt;&gt;"ชั้น"&amp;'01.ข้อมูลเบื้องต้น'!$H$2,"",IF(VLOOKUP($A80,'03.คีย์เทอม2'!$A$10:$GL$59,81,FALSE)="","",VLOOKUP($A80,'03.คีย์เทอม2'!$A$10:$GL$59,81,FALSE)))</f>
        <v/>
      </c>
      <c r="L80" s="1328" t="str">
        <f>IF($A$72&lt;&gt;"ชั้น"&amp;'01.ข้อมูลเบื้องต้น'!$H$2,"",IF(VLOOKUP($A80,'03.คีย์เทอม2'!$A$10:$GT$59,202,FALSE)="","",VLOOKUP($A80,'03.คีย์เทอม2'!$A$10:$GT$59,202,FALSE)))</f>
        <v/>
      </c>
      <c r="M80" s="1326" t="str">
        <f>IF($A$72&lt;&gt;"ชั้น"&amp;'01.ข้อมูลเบื้องต้น'!$H$2,"",IF(VLOOKUP($A80,'03.คีย์เทอม2'!$A$10:$GL$59,111,FALSE)="","",VLOOKUP($A80,'03.คีย์เทอม2'!$A$10:$GL$59,111,FALSE)))</f>
        <v/>
      </c>
      <c r="N80" s="1327" t="str">
        <f>IF($A$72&lt;&gt;"ชั้น"&amp;'01.ข้อมูลเบื้องต้น'!$H$2,"",IF(VLOOKUP($A80,'03.คีย์เทอม2'!$A$10:$GL$59,116,FALSE)="","",VLOOKUP($A80,'03.คีย์เทอม2'!$A$10:$GL$59,116,FALSE)))</f>
        <v/>
      </c>
      <c r="O80" s="1327" t="str">
        <f>IF($A$72&lt;&gt;"ชั้น"&amp;'01.ข้อมูลเบื้องต้น'!$H$2,"",IF(VLOOKUP($A80,'03.คีย์เทอม2'!$A$10:$GL$59,121,FALSE)="","",VLOOKUP($A80,'03.คีย์เทอม2'!$A$10:$GL$59,121,FALSE)))</f>
        <v/>
      </c>
      <c r="P80" s="1327" t="str">
        <f>IF($A$72&lt;&gt;"ชั้น"&amp;'01.ข้อมูลเบื้องต้น'!$H$2,"",IF(VLOOKUP($A80,'03.คีย์เทอม2'!$A$10:$GL$59,126,FALSE)="","",VLOOKUP($A80,'03.คีย์เทอม2'!$A$10:$GL$59,126,FALSE)))</f>
        <v/>
      </c>
      <c r="Q80" s="1327" t="str">
        <f>IF($A$72&lt;&gt;"ชั้น"&amp;'01.ข้อมูลเบื้องต้น'!$H$2,"",IF(VLOOKUP($A80,'03.คีย์เทอม2'!$A$10:$GL$59,131,FALSE)="","",VLOOKUP($A80,'03.คีย์เทอม2'!$A$10:$GL$59,131,FALSE)))</f>
        <v/>
      </c>
      <c r="R80" s="1327" t="str">
        <f>IF($A$72&lt;&gt;"ชั้น"&amp;'01.ข้อมูลเบื้องต้น'!$H$2,"",IF(VLOOKUP($A80,'03.คีย์เทอม2'!$A$10:$GL$59,136,FALSE)="","",VLOOKUP($A80,'03.คีย์เทอม2'!$A$10:$GL$59,136,FALSE)))</f>
        <v/>
      </c>
      <c r="S80" s="1327" t="str">
        <f>IF($A$72&lt;&gt;"ชั้น"&amp;'01.ข้อมูลเบื้องต้น'!$H$2,"",IF(VLOOKUP($A80,'03.คีย์เทอม2'!$A$10:$GL$59,141,FALSE)="","",VLOOKUP($A80,'03.คีย์เทอม2'!$A$10:$GL$59,141,FALSE)))</f>
        <v/>
      </c>
      <c r="T80" s="1327" t="str">
        <f>IF($A$72&lt;&gt;"ชั้น"&amp;'01.ข้อมูลเบื้องต้น'!$H$2,"",IF(VLOOKUP($A80,'03.คีย์เทอม2'!$A$10:$GL$59,146,FALSE)="","",VLOOKUP($A80,'03.คีย์เทอม2'!$A$10:$GL$59,146,FALSE)))</f>
        <v/>
      </c>
      <c r="U80" s="1327" t="str">
        <f>IF($A$72&lt;&gt;"ชั้น"&amp;'01.ข้อมูลเบื้องต้น'!$H$2,"",IF(VLOOKUP($A80,'03.คีย์เทอม2'!$A$10:$GL$59,151,FALSE)="","",VLOOKUP($A80,'03.คีย์เทอม2'!$A$10:$GL$59,151,FALSE)))</f>
        <v/>
      </c>
      <c r="V80" s="1327" t="str">
        <f>IF($A$72&lt;&gt;"ชั้น"&amp;'01.ข้อมูลเบื้องต้น'!$H$2,"",IF(VLOOKUP($A80,'03.คีย์เทอม2'!$A$10:$GL$59,156,FALSE)="","",VLOOKUP($A80,'03.คีย์เทอม2'!$A$10:$GL$59,156,FALSE)))</f>
        <v/>
      </c>
      <c r="W80" s="1327" t="str">
        <f>IF($A$72&lt;&gt;"ชั้น"&amp;'01.ข้อมูลเบื้องต้น'!$H$2,"",IF(VLOOKUP($A80,'03.คีย์เทอม2'!$A$10:$GL$59,161,FALSE)="","",VLOOKUP($A80,'03.คีย์เทอม2'!$A$10:$GL$59,161,FALSE)))</f>
        <v/>
      </c>
      <c r="X80" s="1327" t="str">
        <f>IF($A$72&lt;&gt;"ชั้น"&amp;'01.ข้อมูลเบื้องต้น'!$H$2,"",IF(VLOOKUP($A80,'03.คีย์เทอม2'!$A$10:$GL$59,166,FALSE)="","",VLOOKUP($A80,'03.คีย์เทอม2'!$A$10:$GL$59,166,FALSE)))</f>
        <v/>
      </c>
      <c r="Y80" s="1327" t="str">
        <f>IF($A$72&lt;&gt;"ชั้น"&amp;'01.ข้อมูลเบื้องต้น'!$H$2,"",IF(VLOOKUP($A80,'03.คีย์เทอม2'!$A$10:$GL$59,171,FALSE)="","",VLOOKUP($A80,'03.คีย์เทอม2'!$A$10:$GL$59,171,FALSE)))</f>
        <v/>
      </c>
      <c r="Z80" s="1327" t="str">
        <f>IF($A$72&lt;&gt;"ชั้น"&amp;'01.ข้อมูลเบื้องต้น'!$H$2,"",IF(VLOOKUP($A80,'03.คีย์เทอม2'!$A$10:$GL$59,176,FALSE)="","",VLOOKUP($A80,'03.คีย์เทอม2'!$A$10:$GL$59,176,FALSE)))</f>
        <v/>
      </c>
      <c r="AA80" s="1329" t="str">
        <f>IF($A$72&lt;&gt;"ชั้น"&amp;'01.ข้อมูลเบื้องต้น'!$H$2,"",IF(VLOOKUP($A80,'03.คีย์เทอม2'!$A$10:$GL$59,181,FALSE)="","",VLOOKUP($A80,'03.คีย์เทอม2'!$A$10:$GL$59,181,FALSE)))</f>
        <v/>
      </c>
    </row>
    <row r="81" spans="1:27" ht="16.8" customHeight="1">
      <c r="A81" s="1323">
        <v>3</v>
      </c>
      <c r="B81" s="1324" t="str">
        <f>IF('2.ชื่อนักเรียน'!C13="","",'2.ชื่อนักเรียน'!C13)</f>
        <v/>
      </c>
      <c r="C81" s="1313" t="str">
        <f>IF('2.ชื่อนักเรียน'!D13="","",'2.ชื่อนักเรียน'!D13)</f>
        <v/>
      </c>
      <c r="D81" s="1314" t="str">
        <f>IF($A$72&lt;&gt;"ชั้น"&amp;'01.ข้อมูลเบื้องต้น'!$H$2,"",IF(VLOOKUP($A81,'03.คีย์เทอม2'!$A$10:$GT$59,190,FALSE)="","",VLOOKUP($A81,'03.คีย์เทอม2'!$A$10:$GT$59,190,FALSE)))</f>
        <v/>
      </c>
      <c r="E81" s="1327" t="str">
        <f>IF($A$72&lt;&gt;"ชั้น"&amp;'01.ข้อมูลเบื้องต้น'!$H$2,"",IF(VLOOKUP($A81,'03.คีย์เทอม2'!$A$10:$GT$64,194,FALSE)="","",VLOOKUP($A81,'03.คีย์เทอม2'!$A$10:$GT$64,194,FALSE)))</f>
        <v/>
      </c>
      <c r="F81" s="1420" t="str">
        <f>IF($A$72&lt;&gt;"ชั้น"&amp;'01.ข้อมูลเบื้องต้น'!$H$2,"",IF(VLOOKUP($A81,'03.คีย์เทอม2'!$A$10:$GT$64,31,FALSE)="","",VLOOKUP($A81,'03.คีย์เทอม2'!$A$10:$GT$64,31,FALSE)))</f>
        <v/>
      </c>
      <c r="G81" s="1326" t="str">
        <f>IF($A$72&lt;&gt;"ชั้น"&amp;'01.ข้อมูลเบื้องต้น'!$H$2,"",IF(VLOOKUP($A81,'03.คีย์เทอม2'!$A$10:$GT$64,61,FALSE)="","",VLOOKUP($A81,'03.คีย์เทอม2'!$A$10:$GT$64,61,FALSE)))</f>
        <v/>
      </c>
      <c r="H81" s="1327" t="str">
        <f>IF($A$72&lt;&gt;"ชั้น"&amp;'01.ข้อมูลเบื้องต้น'!$H$2,"",IF(VLOOKUP($A81,'03.คีย์เทอม2'!$A$10:$GL$59,66,FALSE)="","",VLOOKUP($A81,'03.คีย์เทอม2'!$A$10:$GL$59,66,FALSE)))</f>
        <v/>
      </c>
      <c r="I81" s="1327" t="str">
        <f>IF($A$72&lt;&gt;"ชั้น"&amp;'01.ข้อมูลเบื้องต้น'!$H$2,"",IF(VLOOKUP($A81,'03.คีย์เทอม2'!$A$10:$GL$59,71,FALSE)="","",VLOOKUP($A81,'03.คีย์เทอม2'!$A$10:$GL$59,71,FALSE)))</f>
        <v/>
      </c>
      <c r="J81" s="1327" t="str">
        <f>IF($A$72&lt;&gt;"ชั้น"&amp;'01.ข้อมูลเบื้องต้น'!$H$2,"",IF(VLOOKUP($A81,'03.คีย์เทอม2'!$A$10:$GL$59,76,FALSE)="","",VLOOKUP($A81,'03.คีย์เทอม2'!$A$10:$GL$59,76,FALSE)))</f>
        <v/>
      </c>
      <c r="K81" s="1327" t="str">
        <f>IF($A$72&lt;&gt;"ชั้น"&amp;'01.ข้อมูลเบื้องต้น'!$H$2,"",IF(VLOOKUP($A81,'03.คีย์เทอม2'!$A$10:$GL$59,81,FALSE)="","",VLOOKUP($A81,'03.คีย์เทอม2'!$A$10:$GL$59,81,FALSE)))</f>
        <v/>
      </c>
      <c r="L81" s="1328" t="str">
        <f>IF($A$72&lt;&gt;"ชั้น"&amp;'01.ข้อมูลเบื้องต้น'!$H$2,"",IF(VLOOKUP($A81,'03.คีย์เทอม2'!$A$10:$GT$59,202,FALSE)="","",VLOOKUP($A81,'03.คีย์เทอม2'!$A$10:$GT$59,202,FALSE)))</f>
        <v/>
      </c>
      <c r="M81" s="1326" t="str">
        <f>IF($A$72&lt;&gt;"ชั้น"&amp;'01.ข้อมูลเบื้องต้น'!$H$2,"",IF(VLOOKUP($A81,'03.คีย์เทอม2'!$A$10:$GL$59,111,FALSE)="","",VLOOKUP($A81,'03.คีย์เทอม2'!$A$10:$GL$59,111,FALSE)))</f>
        <v/>
      </c>
      <c r="N81" s="1327" t="str">
        <f>IF($A$72&lt;&gt;"ชั้น"&amp;'01.ข้อมูลเบื้องต้น'!$H$2,"",IF(VLOOKUP($A81,'03.คีย์เทอม2'!$A$10:$GL$59,116,FALSE)="","",VLOOKUP($A81,'03.คีย์เทอม2'!$A$10:$GL$59,116,FALSE)))</f>
        <v/>
      </c>
      <c r="O81" s="1327" t="str">
        <f>IF($A$72&lt;&gt;"ชั้น"&amp;'01.ข้อมูลเบื้องต้น'!$H$2,"",IF(VLOOKUP($A81,'03.คีย์เทอม2'!$A$10:$GL$59,121,FALSE)="","",VLOOKUP($A81,'03.คีย์เทอม2'!$A$10:$GL$59,121,FALSE)))</f>
        <v/>
      </c>
      <c r="P81" s="1327" t="str">
        <f>IF($A$72&lt;&gt;"ชั้น"&amp;'01.ข้อมูลเบื้องต้น'!$H$2,"",IF(VLOOKUP($A81,'03.คีย์เทอม2'!$A$10:$GL$59,126,FALSE)="","",VLOOKUP($A81,'03.คีย์เทอม2'!$A$10:$GL$59,126,FALSE)))</f>
        <v/>
      </c>
      <c r="Q81" s="1327" t="str">
        <f>IF($A$72&lt;&gt;"ชั้น"&amp;'01.ข้อมูลเบื้องต้น'!$H$2,"",IF(VLOOKUP($A81,'03.คีย์เทอม2'!$A$10:$GL$59,131,FALSE)="","",VLOOKUP($A81,'03.คีย์เทอม2'!$A$10:$GL$59,131,FALSE)))</f>
        <v/>
      </c>
      <c r="R81" s="1327" t="str">
        <f>IF($A$72&lt;&gt;"ชั้น"&amp;'01.ข้อมูลเบื้องต้น'!$H$2,"",IF(VLOOKUP($A81,'03.คีย์เทอม2'!$A$10:$GL$59,136,FALSE)="","",VLOOKUP($A81,'03.คีย์เทอม2'!$A$10:$GL$59,136,FALSE)))</f>
        <v/>
      </c>
      <c r="S81" s="1327" t="str">
        <f>IF($A$72&lt;&gt;"ชั้น"&amp;'01.ข้อมูลเบื้องต้น'!$H$2,"",IF(VLOOKUP($A81,'03.คีย์เทอม2'!$A$10:$GL$59,141,FALSE)="","",VLOOKUP($A81,'03.คีย์เทอม2'!$A$10:$GL$59,141,FALSE)))</f>
        <v/>
      </c>
      <c r="T81" s="1327" t="str">
        <f>IF($A$72&lt;&gt;"ชั้น"&amp;'01.ข้อมูลเบื้องต้น'!$H$2,"",IF(VLOOKUP($A81,'03.คีย์เทอม2'!$A$10:$GL$59,146,FALSE)="","",VLOOKUP($A81,'03.คีย์เทอม2'!$A$10:$GL$59,146,FALSE)))</f>
        <v/>
      </c>
      <c r="U81" s="1327" t="str">
        <f>IF($A$72&lt;&gt;"ชั้น"&amp;'01.ข้อมูลเบื้องต้น'!$H$2,"",IF(VLOOKUP($A81,'03.คีย์เทอม2'!$A$10:$GL$59,151,FALSE)="","",VLOOKUP($A81,'03.คีย์เทอม2'!$A$10:$GL$59,151,FALSE)))</f>
        <v/>
      </c>
      <c r="V81" s="1327" t="str">
        <f>IF($A$72&lt;&gt;"ชั้น"&amp;'01.ข้อมูลเบื้องต้น'!$H$2,"",IF(VLOOKUP($A81,'03.คีย์เทอม2'!$A$10:$GL$59,156,FALSE)="","",VLOOKUP($A81,'03.คีย์เทอม2'!$A$10:$GL$59,156,FALSE)))</f>
        <v/>
      </c>
      <c r="W81" s="1327" t="str">
        <f>IF($A$72&lt;&gt;"ชั้น"&amp;'01.ข้อมูลเบื้องต้น'!$H$2,"",IF(VLOOKUP($A81,'03.คีย์เทอม2'!$A$10:$GL$59,161,FALSE)="","",VLOOKUP($A81,'03.คีย์เทอม2'!$A$10:$GL$59,161,FALSE)))</f>
        <v/>
      </c>
      <c r="X81" s="1327" t="str">
        <f>IF($A$72&lt;&gt;"ชั้น"&amp;'01.ข้อมูลเบื้องต้น'!$H$2,"",IF(VLOOKUP($A81,'03.คีย์เทอม2'!$A$10:$GL$59,166,FALSE)="","",VLOOKUP($A81,'03.คีย์เทอม2'!$A$10:$GL$59,166,FALSE)))</f>
        <v/>
      </c>
      <c r="Y81" s="1327" t="str">
        <f>IF($A$72&lt;&gt;"ชั้น"&amp;'01.ข้อมูลเบื้องต้น'!$H$2,"",IF(VLOOKUP($A81,'03.คีย์เทอม2'!$A$10:$GL$59,171,FALSE)="","",VLOOKUP($A81,'03.คีย์เทอม2'!$A$10:$GL$59,171,FALSE)))</f>
        <v/>
      </c>
      <c r="Z81" s="1327" t="str">
        <f>IF($A$72&lt;&gt;"ชั้น"&amp;'01.ข้อมูลเบื้องต้น'!$H$2,"",IF(VLOOKUP($A81,'03.คีย์เทอม2'!$A$10:$GL$59,176,FALSE)="","",VLOOKUP($A81,'03.คีย์เทอม2'!$A$10:$GL$59,176,FALSE)))</f>
        <v/>
      </c>
      <c r="AA81" s="1329" t="str">
        <f>IF($A$72&lt;&gt;"ชั้น"&amp;'01.ข้อมูลเบื้องต้น'!$H$2,"",IF(VLOOKUP($A81,'03.คีย์เทอม2'!$A$10:$GL$59,181,FALSE)="","",VLOOKUP($A81,'03.คีย์เทอม2'!$A$10:$GL$59,181,FALSE)))</f>
        <v/>
      </c>
    </row>
    <row r="82" spans="1:27" ht="16.8" customHeight="1">
      <c r="A82" s="1323">
        <v>4</v>
      </c>
      <c r="B82" s="1324" t="str">
        <f>IF('2.ชื่อนักเรียน'!C14="","",'2.ชื่อนักเรียน'!C14)</f>
        <v/>
      </c>
      <c r="C82" s="1313" t="str">
        <f>IF('2.ชื่อนักเรียน'!D14="","",'2.ชื่อนักเรียน'!D14)</f>
        <v/>
      </c>
      <c r="D82" s="1314" t="str">
        <f>IF($A$72&lt;&gt;"ชั้น"&amp;'01.ข้อมูลเบื้องต้น'!$H$2,"",IF(VLOOKUP($A82,'03.คีย์เทอม2'!$A$10:$GT$59,190,FALSE)="","",VLOOKUP($A82,'03.คีย์เทอม2'!$A$10:$GT$59,190,FALSE)))</f>
        <v/>
      </c>
      <c r="E82" s="1327" t="str">
        <f>IF($A$72&lt;&gt;"ชั้น"&amp;'01.ข้อมูลเบื้องต้น'!$H$2,"",IF(VLOOKUP($A82,'03.คีย์เทอม2'!$A$10:$GT$64,194,FALSE)="","",VLOOKUP($A82,'03.คีย์เทอม2'!$A$10:$GT$64,194,FALSE)))</f>
        <v/>
      </c>
      <c r="F82" s="1420" t="str">
        <f>IF($A$72&lt;&gt;"ชั้น"&amp;'01.ข้อมูลเบื้องต้น'!$H$2,"",IF(VLOOKUP($A82,'03.คีย์เทอม2'!$A$10:$GT$64,31,FALSE)="","",VLOOKUP($A82,'03.คีย์เทอม2'!$A$10:$GT$64,31,FALSE)))</f>
        <v/>
      </c>
      <c r="G82" s="1326" t="str">
        <f>IF($A$72&lt;&gt;"ชั้น"&amp;'01.ข้อมูลเบื้องต้น'!$H$2,"",IF(VLOOKUP($A82,'03.คีย์เทอม2'!$A$10:$GT$64,61,FALSE)="","",VLOOKUP($A82,'03.คีย์เทอม2'!$A$10:$GT$64,61,FALSE)))</f>
        <v/>
      </c>
      <c r="H82" s="1327" t="str">
        <f>IF($A$72&lt;&gt;"ชั้น"&amp;'01.ข้อมูลเบื้องต้น'!$H$2,"",IF(VLOOKUP($A82,'03.คีย์เทอม2'!$A$10:$GL$59,66,FALSE)="","",VLOOKUP($A82,'03.คีย์เทอม2'!$A$10:$GL$59,66,FALSE)))</f>
        <v/>
      </c>
      <c r="I82" s="1327" t="str">
        <f>IF($A$72&lt;&gt;"ชั้น"&amp;'01.ข้อมูลเบื้องต้น'!$H$2,"",IF(VLOOKUP($A82,'03.คีย์เทอม2'!$A$10:$GL$59,71,FALSE)="","",VLOOKUP($A82,'03.คีย์เทอม2'!$A$10:$GL$59,71,FALSE)))</f>
        <v/>
      </c>
      <c r="J82" s="1327" t="str">
        <f>IF($A$72&lt;&gt;"ชั้น"&amp;'01.ข้อมูลเบื้องต้น'!$H$2,"",IF(VLOOKUP($A82,'03.คีย์เทอม2'!$A$10:$GL$59,76,FALSE)="","",VLOOKUP($A82,'03.คีย์เทอม2'!$A$10:$GL$59,76,FALSE)))</f>
        <v/>
      </c>
      <c r="K82" s="1327" t="str">
        <f>IF($A$72&lt;&gt;"ชั้น"&amp;'01.ข้อมูลเบื้องต้น'!$H$2,"",IF(VLOOKUP($A82,'03.คีย์เทอม2'!$A$10:$GL$59,81,FALSE)="","",VLOOKUP($A82,'03.คีย์เทอม2'!$A$10:$GL$59,81,FALSE)))</f>
        <v/>
      </c>
      <c r="L82" s="1328" t="str">
        <f>IF($A$72&lt;&gt;"ชั้น"&amp;'01.ข้อมูลเบื้องต้น'!$H$2,"",IF(VLOOKUP($A82,'03.คีย์เทอม2'!$A$10:$GT$59,202,FALSE)="","",VLOOKUP($A82,'03.คีย์เทอม2'!$A$10:$GT$59,202,FALSE)))</f>
        <v/>
      </c>
      <c r="M82" s="1326" t="str">
        <f>IF($A$72&lt;&gt;"ชั้น"&amp;'01.ข้อมูลเบื้องต้น'!$H$2,"",IF(VLOOKUP($A82,'03.คีย์เทอม2'!$A$10:$GL$59,111,FALSE)="","",VLOOKUP($A82,'03.คีย์เทอม2'!$A$10:$GL$59,111,FALSE)))</f>
        <v/>
      </c>
      <c r="N82" s="1327" t="str">
        <f>IF($A$72&lt;&gt;"ชั้น"&amp;'01.ข้อมูลเบื้องต้น'!$H$2,"",IF(VLOOKUP($A82,'03.คีย์เทอม2'!$A$10:$GL$59,116,FALSE)="","",VLOOKUP($A82,'03.คีย์เทอม2'!$A$10:$GL$59,116,FALSE)))</f>
        <v/>
      </c>
      <c r="O82" s="1327" t="str">
        <f>IF($A$72&lt;&gt;"ชั้น"&amp;'01.ข้อมูลเบื้องต้น'!$H$2,"",IF(VLOOKUP($A82,'03.คีย์เทอม2'!$A$10:$GL$59,121,FALSE)="","",VLOOKUP($A82,'03.คีย์เทอม2'!$A$10:$GL$59,121,FALSE)))</f>
        <v/>
      </c>
      <c r="P82" s="1327" t="str">
        <f>IF($A$72&lt;&gt;"ชั้น"&amp;'01.ข้อมูลเบื้องต้น'!$H$2,"",IF(VLOOKUP($A82,'03.คีย์เทอม2'!$A$10:$GL$59,126,FALSE)="","",VLOOKUP($A82,'03.คีย์เทอม2'!$A$10:$GL$59,126,FALSE)))</f>
        <v/>
      </c>
      <c r="Q82" s="1327" t="str">
        <f>IF($A$72&lt;&gt;"ชั้น"&amp;'01.ข้อมูลเบื้องต้น'!$H$2,"",IF(VLOOKUP($A82,'03.คีย์เทอม2'!$A$10:$GL$59,131,FALSE)="","",VLOOKUP($A82,'03.คีย์เทอม2'!$A$10:$GL$59,131,FALSE)))</f>
        <v/>
      </c>
      <c r="R82" s="1327" t="str">
        <f>IF($A$72&lt;&gt;"ชั้น"&amp;'01.ข้อมูลเบื้องต้น'!$H$2,"",IF(VLOOKUP($A82,'03.คีย์เทอม2'!$A$10:$GL$59,136,FALSE)="","",VLOOKUP($A82,'03.คีย์เทอม2'!$A$10:$GL$59,136,FALSE)))</f>
        <v/>
      </c>
      <c r="S82" s="1327" t="str">
        <f>IF($A$72&lt;&gt;"ชั้น"&amp;'01.ข้อมูลเบื้องต้น'!$H$2,"",IF(VLOOKUP($A82,'03.คีย์เทอม2'!$A$10:$GL$59,141,FALSE)="","",VLOOKUP($A82,'03.คีย์เทอม2'!$A$10:$GL$59,141,FALSE)))</f>
        <v/>
      </c>
      <c r="T82" s="1327" t="str">
        <f>IF($A$72&lt;&gt;"ชั้น"&amp;'01.ข้อมูลเบื้องต้น'!$H$2,"",IF(VLOOKUP($A82,'03.คีย์เทอม2'!$A$10:$GL$59,146,FALSE)="","",VLOOKUP($A82,'03.คีย์เทอม2'!$A$10:$GL$59,146,FALSE)))</f>
        <v/>
      </c>
      <c r="U82" s="1327" t="str">
        <f>IF($A$72&lt;&gt;"ชั้น"&amp;'01.ข้อมูลเบื้องต้น'!$H$2,"",IF(VLOOKUP($A82,'03.คีย์เทอม2'!$A$10:$GL$59,151,FALSE)="","",VLOOKUP($A82,'03.คีย์เทอม2'!$A$10:$GL$59,151,FALSE)))</f>
        <v/>
      </c>
      <c r="V82" s="1327" t="str">
        <f>IF($A$72&lt;&gt;"ชั้น"&amp;'01.ข้อมูลเบื้องต้น'!$H$2,"",IF(VLOOKUP($A82,'03.คีย์เทอม2'!$A$10:$GL$59,156,FALSE)="","",VLOOKUP($A82,'03.คีย์เทอม2'!$A$10:$GL$59,156,FALSE)))</f>
        <v/>
      </c>
      <c r="W82" s="1327" t="str">
        <f>IF($A$72&lt;&gt;"ชั้น"&amp;'01.ข้อมูลเบื้องต้น'!$H$2,"",IF(VLOOKUP($A82,'03.คีย์เทอม2'!$A$10:$GL$59,161,FALSE)="","",VLOOKUP($A82,'03.คีย์เทอม2'!$A$10:$GL$59,161,FALSE)))</f>
        <v/>
      </c>
      <c r="X82" s="1327" t="str">
        <f>IF($A$72&lt;&gt;"ชั้น"&amp;'01.ข้อมูลเบื้องต้น'!$H$2,"",IF(VLOOKUP($A82,'03.คีย์เทอม2'!$A$10:$GL$59,166,FALSE)="","",VLOOKUP($A82,'03.คีย์เทอม2'!$A$10:$GL$59,166,FALSE)))</f>
        <v/>
      </c>
      <c r="Y82" s="1327" t="str">
        <f>IF($A$72&lt;&gt;"ชั้น"&amp;'01.ข้อมูลเบื้องต้น'!$H$2,"",IF(VLOOKUP($A82,'03.คีย์เทอม2'!$A$10:$GL$59,171,FALSE)="","",VLOOKUP($A82,'03.คีย์เทอม2'!$A$10:$GL$59,171,FALSE)))</f>
        <v/>
      </c>
      <c r="Z82" s="1327" t="str">
        <f>IF($A$72&lt;&gt;"ชั้น"&amp;'01.ข้อมูลเบื้องต้น'!$H$2,"",IF(VLOOKUP($A82,'03.คีย์เทอม2'!$A$10:$GL$59,176,FALSE)="","",VLOOKUP($A82,'03.คีย์เทอม2'!$A$10:$GL$59,176,FALSE)))</f>
        <v/>
      </c>
      <c r="AA82" s="1329" t="str">
        <f>IF($A$72&lt;&gt;"ชั้น"&amp;'01.ข้อมูลเบื้องต้น'!$H$2,"",IF(VLOOKUP($A82,'03.คีย์เทอม2'!$A$10:$GL$59,181,FALSE)="","",VLOOKUP($A82,'03.คีย์เทอม2'!$A$10:$GL$59,181,FALSE)))</f>
        <v/>
      </c>
    </row>
    <row r="83" spans="1:27" ht="16.8" customHeight="1">
      <c r="A83" s="1323">
        <v>5</v>
      </c>
      <c r="B83" s="1324" t="str">
        <f>IF('2.ชื่อนักเรียน'!C15="","",'2.ชื่อนักเรียน'!C15)</f>
        <v/>
      </c>
      <c r="C83" s="1313" t="str">
        <f>IF('2.ชื่อนักเรียน'!D15="","",'2.ชื่อนักเรียน'!D15)</f>
        <v/>
      </c>
      <c r="D83" s="1314" t="str">
        <f>IF($A$72&lt;&gt;"ชั้น"&amp;'01.ข้อมูลเบื้องต้น'!$H$2,"",IF(VLOOKUP($A83,'03.คีย์เทอม2'!$A$10:$GT$59,190,FALSE)="","",VLOOKUP($A83,'03.คีย์เทอม2'!$A$10:$GT$59,190,FALSE)))</f>
        <v/>
      </c>
      <c r="E83" s="1327" t="str">
        <f>IF($A$72&lt;&gt;"ชั้น"&amp;'01.ข้อมูลเบื้องต้น'!$H$2,"",IF(VLOOKUP($A83,'03.คีย์เทอม2'!$A$10:$GT$64,194,FALSE)="","",VLOOKUP($A83,'03.คีย์เทอม2'!$A$10:$GT$64,194,FALSE)))</f>
        <v/>
      </c>
      <c r="F83" s="1420" t="str">
        <f>IF($A$72&lt;&gt;"ชั้น"&amp;'01.ข้อมูลเบื้องต้น'!$H$2,"",IF(VLOOKUP($A83,'03.คีย์เทอม2'!$A$10:$GT$64,31,FALSE)="","",VLOOKUP($A83,'03.คีย์เทอม2'!$A$10:$GT$64,31,FALSE)))</f>
        <v/>
      </c>
      <c r="G83" s="1326" t="str">
        <f>IF($A$72&lt;&gt;"ชั้น"&amp;'01.ข้อมูลเบื้องต้น'!$H$2,"",IF(VLOOKUP($A83,'03.คีย์เทอม2'!$A$10:$GT$64,61,FALSE)="","",VLOOKUP($A83,'03.คีย์เทอม2'!$A$10:$GT$64,61,FALSE)))</f>
        <v/>
      </c>
      <c r="H83" s="1327" t="str">
        <f>IF($A$72&lt;&gt;"ชั้น"&amp;'01.ข้อมูลเบื้องต้น'!$H$2,"",IF(VLOOKUP($A83,'03.คีย์เทอม2'!$A$10:$GL$59,66,FALSE)="","",VLOOKUP($A83,'03.คีย์เทอม2'!$A$10:$GL$59,66,FALSE)))</f>
        <v/>
      </c>
      <c r="I83" s="1327" t="str">
        <f>IF($A$72&lt;&gt;"ชั้น"&amp;'01.ข้อมูลเบื้องต้น'!$H$2,"",IF(VLOOKUP($A83,'03.คีย์เทอม2'!$A$10:$GL$59,71,FALSE)="","",VLOOKUP($A83,'03.คีย์เทอม2'!$A$10:$GL$59,71,FALSE)))</f>
        <v/>
      </c>
      <c r="J83" s="1327" t="str">
        <f>IF($A$72&lt;&gt;"ชั้น"&amp;'01.ข้อมูลเบื้องต้น'!$H$2,"",IF(VLOOKUP($A83,'03.คีย์เทอม2'!$A$10:$GL$59,76,FALSE)="","",VLOOKUP($A83,'03.คีย์เทอม2'!$A$10:$GL$59,76,FALSE)))</f>
        <v/>
      </c>
      <c r="K83" s="1327" t="str">
        <f>IF($A$72&lt;&gt;"ชั้น"&amp;'01.ข้อมูลเบื้องต้น'!$H$2,"",IF(VLOOKUP($A83,'03.คีย์เทอม2'!$A$10:$GL$59,81,FALSE)="","",VLOOKUP($A83,'03.คีย์เทอม2'!$A$10:$GL$59,81,FALSE)))</f>
        <v/>
      </c>
      <c r="L83" s="1328" t="str">
        <f>IF($A$72&lt;&gt;"ชั้น"&amp;'01.ข้อมูลเบื้องต้น'!$H$2,"",IF(VLOOKUP($A83,'03.คีย์เทอม2'!$A$10:$GT$59,202,FALSE)="","",VLOOKUP($A83,'03.คีย์เทอม2'!$A$10:$GT$59,202,FALSE)))</f>
        <v/>
      </c>
      <c r="M83" s="1326" t="str">
        <f>IF($A$72&lt;&gt;"ชั้น"&amp;'01.ข้อมูลเบื้องต้น'!$H$2,"",IF(VLOOKUP($A83,'03.คีย์เทอม2'!$A$10:$GL$59,111,FALSE)="","",VLOOKUP($A83,'03.คีย์เทอม2'!$A$10:$GL$59,111,FALSE)))</f>
        <v/>
      </c>
      <c r="N83" s="1327" t="str">
        <f>IF($A$72&lt;&gt;"ชั้น"&amp;'01.ข้อมูลเบื้องต้น'!$H$2,"",IF(VLOOKUP($A83,'03.คีย์เทอม2'!$A$10:$GL$59,116,FALSE)="","",VLOOKUP($A83,'03.คีย์เทอม2'!$A$10:$GL$59,116,FALSE)))</f>
        <v/>
      </c>
      <c r="O83" s="1327" t="str">
        <f>IF($A$72&lt;&gt;"ชั้น"&amp;'01.ข้อมูลเบื้องต้น'!$H$2,"",IF(VLOOKUP($A83,'03.คีย์เทอม2'!$A$10:$GL$59,121,FALSE)="","",VLOOKUP($A83,'03.คีย์เทอม2'!$A$10:$GL$59,121,FALSE)))</f>
        <v/>
      </c>
      <c r="P83" s="1327" t="str">
        <f>IF($A$72&lt;&gt;"ชั้น"&amp;'01.ข้อมูลเบื้องต้น'!$H$2,"",IF(VLOOKUP($A83,'03.คีย์เทอม2'!$A$10:$GL$59,126,FALSE)="","",VLOOKUP($A83,'03.คีย์เทอม2'!$A$10:$GL$59,126,FALSE)))</f>
        <v/>
      </c>
      <c r="Q83" s="1327" t="str">
        <f>IF($A$72&lt;&gt;"ชั้น"&amp;'01.ข้อมูลเบื้องต้น'!$H$2,"",IF(VLOOKUP($A83,'03.คีย์เทอม2'!$A$10:$GL$59,131,FALSE)="","",VLOOKUP($A83,'03.คีย์เทอม2'!$A$10:$GL$59,131,FALSE)))</f>
        <v/>
      </c>
      <c r="R83" s="1327" t="str">
        <f>IF($A$72&lt;&gt;"ชั้น"&amp;'01.ข้อมูลเบื้องต้น'!$H$2,"",IF(VLOOKUP($A83,'03.คีย์เทอม2'!$A$10:$GL$59,136,FALSE)="","",VLOOKUP($A83,'03.คีย์เทอม2'!$A$10:$GL$59,136,FALSE)))</f>
        <v/>
      </c>
      <c r="S83" s="1327" t="str">
        <f>IF($A$72&lt;&gt;"ชั้น"&amp;'01.ข้อมูลเบื้องต้น'!$H$2,"",IF(VLOOKUP($A83,'03.คีย์เทอม2'!$A$10:$GL$59,141,FALSE)="","",VLOOKUP($A83,'03.คีย์เทอม2'!$A$10:$GL$59,141,FALSE)))</f>
        <v/>
      </c>
      <c r="T83" s="1327" t="str">
        <f>IF($A$72&lt;&gt;"ชั้น"&amp;'01.ข้อมูลเบื้องต้น'!$H$2,"",IF(VLOOKUP($A83,'03.คีย์เทอม2'!$A$10:$GL$59,146,FALSE)="","",VLOOKUP($A83,'03.คีย์เทอม2'!$A$10:$GL$59,146,FALSE)))</f>
        <v/>
      </c>
      <c r="U83" s="1327" t="str">
        <f>IF($A$72&lt;&gt;"ชั้น"&amp;'01.ข้อมูลเบื้องต้น'!$H$2,"",IF(VLOOKUP($A83,'03.คีย์เทอม2'!$A$10:$GL$59,151,FALSE)="","",VLOOKUP($A83,'03.คีย์เทอม2'!$A$10:$GL$59,151,FALSE)))</f>
        <v/>
      </c>
      <c r="V83" s="1327" t="str">
        <f>IF($A$72&lt;&gt;"ชั้น"&amp;'01.ข้อมูลเบื้องต้น'!$H$2,"",IF(VLOOKUP($A83,'03.คีย์เทอม2'!$A$10:$GL$59,156,FALSE)="","",VLOOKUP($A83,'03.คีย์เทอม2'!$A$10:$GL$59,156,FALSE)))</f>
        <v/>
      </c>
      <c r="W83" s="1327" t="str">
        <f>IF($A$72&lt;&gt;"ชั้น"&amp;'01.ข้อมูลเบื้องต้น'!$H$2,"",IF(VLOOKUP($A83,'03.คีย์เทอม2'!$A$10:$GL$59,161,FALSE)="","",VLOOKUP($A83,'03.คีย์เทอม2'!$A$10:$GL$59,161,FALSE)))</f>
        <v/>
      </c>
      <c r="X83" s="1327" t="str">
        <f>IF($A$72&lt;&gt;"ชั้น"&amp;'01.ข้อมูลเบื้องต้น'!$H$2,"",IF(VLOOKUP($A83,'03.คีย์เทอม2'!$A$10:$GL$59,166,FALSE)="","",VLOOKUP($A83,'03.คีย์เทอม2'!$A$10:$GL$59,166,FALSE)))</f>
        <v/>
      </c>
      <c r="Y83" s="1327" t="str">
        <f>IF($A$72&lt;&gt;"ชั้น"&amp;'01.ข้อมูลเบื้องต้น'!$H$2,"",IF(VLOOKUP($A83,'03.คีย์เทอม2'!$A$10:$GL$59,171,FALSE)="","",VLOOKUP($A83,'03.คีย์เทอม2'!$A$10:$GL$59,171,FALSE)))</f>
        <v/>
      </c>
      <c r="Z83" s="1327" t="str">
        <f>IF($A$72&lt;&gt;"ชั้น"&amp;'01.ข้อมูลเบื้องต้น'!$H$2,"",IF(VLOOKUP($A83,'03.คีย์เทอม2'!$A$10:$GL$59,176,FALSE)="","",VLOOKUP($A83,'03.คีย์เทอม2'!$A$10:$GL$59,176,FALSE)))</f>
        <v/>
      </c>
      <c r="AA83" s="1329" t="str">
        <f>IF($A$72&lt;&gt;"ชั้น"&amp;'01.ข้อมูลเบื้องต้น'!$H$2,"",IF(VLOOKUP($A83,'03.คีย์เทอม2'!$A$10:$GL$59,181,FALSE)="","",VLOOKUP($A83,'03.คีย์เทอม2'!$A$10:$GL$59,181,FALSE)))</f>
        <v/>
      </c>
    </row>
    <row r="84" spans="1:27" ht="16.8" customHeight="1">
      <c r="A84" s="1323">
        <v>6</v>
      </c>
      <c r="B84" s="1324" t="str">
        <f>IF('2.ชื่อนักเรียน'!C16="","",'2.ชื่อนักเรียน'!C16)</f>
        <v/>
      </c>
      <c r="C84" s="1313" t="str">
        <f>IF('2.ชื่อนักเรียน'!D16="","",'2.ชื่อนักเรียน'!D16)</f>
        <v/>
      </c>
      <c r="D84" s="1314" t="str">
        <f>IF($A$72&lt;&gt;"ชั้น"&amp;'01.ข้อมูลเบื้องต้น'!$H$2,"",IF(VLOOKUP($A84,'03.คีย์เทอม2'!$A$10:$GT$59,190,FALSE)="","",VLOOKUP($A84,'03.คีย์เทอม2'!$A$10:$GT$59,190,FALSE)))</f>
        <v/>
      </c>
      <c r="E84" s="1327" t="str">
        <f>IF($A$72&lt;&gt;"ชั้น"&amp;'01.ข้อมูลเบื้องต้น'!$H$2,"",IF(VLOOKUP($A84,'03.คีย์เทอม2'!$A$10:$GT$64,194,FALSE)="","",VLOOKUP($A84,'03.คีย์เทอม2'!$A$10:$GT$64,194,FALSE)))</f>
        <v/>
      </c>
      <c r="F84" s="1420" t="str">
        <f>IF($A$72&lt;&gt;"ชั้น"&amp;'01.ข้อมูลเบื้องต้น'!$H$2,"",IF(VLOOKUP($A84,'03.คีย์เทอม2'!$A$10:$GT$64,31,FALSE)="","",VLOOKUP($A84,'03.คีย์เทอม2'!$A$10:$GT$64,31,FALSE)))</f>
        <v/>
      </c>
      <c r="G84" s="1326" t="str">
        <f>IF($A$72&lt;&gt;"ชั้น"&amp;'01.ข้อมูลเบื้องต้น'!$H$2,"",IF(VLOOKUP($A84,'03.คีย์เทอม2'!$A$10:$GT$64,61,FALSE)="","",VLOOKUP($A84,'03.คีย์เทอม2'!$A$10:$GT$64,61,FALSE)))</f>
        <v/>
      </c>
      <c r="H84" s="1327" t="str">
        <f>IF($A$72&lt;&gt;"ชั้น"&amp;'01.ข้อมูลเบื้องต้น'!$H$2,"",IF(VLOOKUP($A84,'03.คีย์เทอม2'!$A$10:$GL$59,66,FALSE)="","",VLOOKUP($A84,'03.คีย์เทอม2'!$A$10:$GL$59,66,FALSE)))</f>
        <v/>
      </c>
      <c r="I84" s="1327" t="str">
        <f>IF($A$72&lt;&gt;"ชั้น"&amp;'01.ข้อมูลเบื้องต้น'!$H$2,"",IF(VLOOKUP($A84,'03.คีย์เทอม2'!$A$10:$GL$59,71,FALSE)="","",VLOOKUP($A84,'03.คีย์เทอม2'!$A$10:$GL$59,71,FALSE)))</f>
        <v/>
      </c>
      <c r="J84" s="1327" t="str">
        <f>IF($A$72&lt;&gt;"ชั้น"&amp;'01.ข้อมูลเบื้องต้น'!$H$2,"",IF(VLOOKUP($A84,'03.คีย์เทอม2'!$A$10:$GL$59,76,FALSE)="","",VLOOKUP($A84,'03.คีย์เทอม2'!$A$10:$GL$59,76,FALSE)))</f>
        <v/>
      </c>
      <c r="K84" s="1327" t="str">
        <f>IF($A$72&lt;&gt;"ชั้น"&amp;'01.ข้อมูลเบื้องต้น'!$H$2,"",IF(VLOOKUP($A84,'03.คีย์เทอม2'!$A$10:$GL$59,81,FALSE)="","",VLOOKUP($A84,'03.คีย์เทอม2'!$A$10:$GL$59,81,FALSE)))</f>
        <v/>
      </c>
      <c r="L84" s="1328" t="str">
        <f>IF($A$72&lt;&gt;"ชั้น"&amp;'01.ข้อมูลเบื้องต้น'!$H$2,"",IF(VLOOKUP($A84,'03.คีย์เทอม2'!$A$10:$GT$59,202,FALSE)="","",VLOOKUP($A84,'03.คีย์เทอม2'!$A$10:$GT$59,202,FALSE)))</f>
        <v/>
      </c>
      <c r="M84" s="1326" t="str">
        <f>IF($A$72&lt;&gt;"ชั้น"&amp;'01.ข้อมูลเบื้องต้น'!$H$2,"",IF(VLOOKUP($A84,'03.คีย์เทอม2'!$A$10:$GL$59,111,FALSE)="","",VLOOKUP($A84,'03.คีย์เทอม2'!$A$10:$GL$59,111,FALSE)))</f>
        <v/>
      </c>
      <c r="N84" s="1327" t="str">
        <f>IF($A$72&lt;&gt;"ชั้น"&amp;'01.ข้อมูลเบื้องต้น'!$H$2,"",IF(VLOOKUP($A84,'03.คีย์เทอม2'!$A$10:$GL$59,116,FALSE)="","",VLOOKUP($A84,'03.คีย์เทอม2'!$A$10:$GL$59,116,FALSE)))</f>
        <v/>
      </c>
      <c r="O84" s="1327" t="str">
        <f>IF($A$72&lt;&gt;"ชั้น"&amp;'01.ข้อมูลเบื้องต้น'!$H$2,"",IF(VLOOKUP($A84,'03.คีย์เทอม2'!$A$10:$GL$59,121,FALSE)="","",VLOOKUP($A84,'03.คีย์เทอม2'!$A$10:$GL$59,121,FALSE)))</f>
        <v/>
      </c>
      <c r="P84" s="1327" t="str">
        <f>IF($A$72&lt;&gt;"ชั้น"&amp;'01.ข้อมูลเบื้องต้น'!$H$2,"",IF(VLOOKUP($A84,'03.คีย์เทอม2'!$A$10:$GL$59,126,FALSE)="","",VLOOKUP($A84,'03.คีย์เทอม2'!$A$10:$GL$59,126,FALSE)))</f>
        <v/>
      </c>
      <c r="Q84" s="1327" t="str">
        <f>IF($A$72&lt;&gt;"ชั้น"&amp;'01.ข้อมูลเบื้องต้น'!$H$2,"",IF(VLOOKUP($A84,'03.คีย์เทอม2'!$A$10:$GL$59,131,FALSE)="","",VLOOKUP($A84,'03.คีย์เทอม2'!$A$10:$GL$59,131,FALSE)))</f>
        <v/>
      </c>
      <c r="R84" s="1327" t="str">
        <f>IF($A$72&lt;&gt;"ชั้น"&amp;'01.ข้อมูลเบื้องต้น'!$H$2,"",IF(VLOOKUP($A84,'03.คีย์เทอม2'!$A$10:$GL$59,136,FALSE)="","",VLOOKUP($A84,'03.คีย์เทอม2'!$A$10:$GL$59,136,FALSE)))</f>
        <v/>
      </c>
      <c r="S84" s="1327" t="str">
        <f>IF($A$72&lt;&gt;"ชั้น"&amp;'01.ข้อมูลเบื้องต้น'!$H$2,"",IF(VLOOKUP($A84,'03.คีย์เทอม2'!$A$10:$GL$59,141,FALSE)="","",VLOOKUP($A84,'03.คีย์เทอม2'!$A$10:$GL$59,141,FALSE)))</f>
        <v/>
      </c>
      <c r="T84" s="1327" t="str">
        <f>IF($A$72&lt;&gt;"ชั้น"&amp;'01.ข้อมูลเบื้องต้น'!$H$2,"",IF(VLOOKUP($A84,'03.คีย์เทอม2'!$A$10:$GL$59,146,FALSE)="","",VLOOKUP($A84,'03.คีย์เทอม2'!$A$10:$GL$59,146,FALSE)))</f>
        <v/>
      </c>
      <c r="U84" s="1327" t="str">
        <f>IF($A$72&lt;&gt;"ชั้น"&amp;'01.ข้อมูลเบื้องต้น'!$H$2,"",IF(VLOOKUP($A84,'03.คีย์เทอม2'!$A$10:$GL$59,151,FALSE)="","",VLOOKUP($A84,'03.คีย์เทอม2'!$A$10:$GL$59,151,FALSE)))</f>
        <v/>
      </c>
      <c r="V84" s="1327" t="str">
        <f>IF($A$72&lt;&gt;"ชั้น"&amp;'01.ข้อมูลเบื้องต้น'!$H$2,"",IF(VLOOKUP($A84,'03.คีย์เทอม2'!$A$10:$GL$59,156,FALSE)="","",VLOOKUP($A84,'03.คีย์เทอม2'!$A$10:$GL$59,156,FALSE)))</f>
        <v/>
      </c>
      <c r="W84" s="1327" t="str">
        <f>IF($A$72&lt;&gt;"ชั้น"&amp;'01.ข้อมูลเบื้องต้น'!$H$2,"",IF(VLOOKUP($A84,'03.คีย์เทอม2'!$A$10:$GL$59,161,FALSE)="","",VLOOKUP($A84,'03.คีย์เทอม2'!$A$10:$GL$59,161,FALSE)))</f>
        <v/>
      </c>
      <c r="X84" s="1327" t="str">
        <f>IF($A$72&lt;&gt;"ชั้น"&amp;'01.ข้อมูลเบื้องต้น'!$H$2,"",IF(VLOOKUP($A84,'03.คีย์เทอม2'!$A$10:$GL$59,166,FALSE)="","",VLOOKUP($A84,'03.คีย์เทอม2'!$A$10:$GL$59,166,FALSE)))</f>
        <v/>
      </c>
      <c r="Y84" s="1327" t="str">
        <f>IF($A$72&lt;&gt;"ชั้น"&amp;'01.ข้อมูลเบื้องต้น'!$H$2,"",IF(VLOOKUP($A84,'03.คีย์เทอม2'!$A$10:$GL$59,171,FALSE)="","",VLOOKUP($A84,'03.คีย์เทอม2'!$A$10:$GL$59,171,FALSE)))</f>
        <v/>
      </c>
      <c r="Z84" s="1327" t="str">
        <f>IF($A$72&lt;&gt;"ชั้น"&amp;'01.ข้อมูลเบื้องต้น'!$H$2,"",IF(VLOOKUP($A84,'03.คีย์เทอม2'!$A$10:$GL$59,176,FALSE)="","",VLOOKUP($A84,'03.คีย์เทอม2'!$A$10:$GL$59,176,FALSE)))</f>
        <v/>
      </c>
      <c r="AA84" s="1329" t="str">
        <f>IF($A$72&lt;&gt;"ชั้น"&amp;'01.ข้อมูลเบื้องต้น'!$H$2,"",IF(VLOOKUP($A84,'03.คีย์เทอม2'!$A$10:$GL$59,181,FALSE)="","",VLOOKUP($A84,'03.คีย์เทอม2'!$A$10:$GL$59,181,FALSE)))</f>
        <v/>
      </c>
    </row>
    <row r="85" spans="1:27" ht="16.8" customHeight="1">
      <c r="A85" s="1323">
        <v>7</v>
      </c>
      <c r="B85" s="1324" t="str">
        <f>IF('2.ชื่อนักเรียน'!C17="","",'2.ชื่อนักเรียน'!C17)</f>
        <v/>
      </c>
      <c r="C85" s="1313" t="str">
        <f>IF('2.ชื่อนักเรียน'!D17="","",'2.ชื่อนักเรียน'!D17)</f>
        <v/>
      </c>
      <c r="D85" s="1314" t="str">
        <f>IF($A$72&lt;&gt;"ชั้น"&amp;'01.ข้อมูลเบื้องต้น'!$H$2,"",IF(VLOOKUP($A85,'03.คีย์เทอม2'!$A$10:$GT$59,190,FALSE)="","",VLOOKUP($A85,'03.คีย์เทอม2'!$A$10:$GT$59,190,FALSE)))</f>
        <v/>
      </c>
      <c r="E85" s="1327" t="str">
        <f>IF($A$72&lt;&gt;"ชั้น"&amp;'01.ข้อมูลเบื้องต้น'!$H$2,"",IF(VLOOKUP($A85,'03.คีย์เทอม2'!$A$10:$GT$64,194,FALSE)="","",VLOOKUP($A85,'03.คีย์เทอม2'!$A$10:$GT$64,194,FALSE)))</f>
        <v/>
      </c>
      <c r="F85" s="1420" t="str">
        <f>IF($A$72&lt;&gt;"ชั้น"&amp;'01.ข้อมูลเบื้องต้น'!$H$2,"",IF(VLOOKUP($A85,'03.คีย์เทอม2'!$A$10:$GT$64,31,FALSE)="","",VLOOKUP($A85,'03.คีย์เทอม2'!$A$10:$GT$64,31,FALSE)))</f>
        <v/>
      </c>
      <c r="G85" s="1326" t="str">
        <f>IF($A$72&lt;&gt;"ชั้น"&amp;'01.ข้อมูลเบื้องต้น'!$H$2,"",IF(VLOOKUP($A85,'03.คีย์เทอม2'!$A$10:$GT$64,61,FALSE)="","",VLOOKUP($A85,'03.คีย์เทอม2'!$A$10:$GT$64,61,FALSE)))</f>
        <v/>
      </c>
      <c r="H85" s="1327" t="str">
        <f>IF($A$72&lt;&gt;"ชั้น"&amp;'01.ข้อมูลเบื้องต้น'!$H$2,"",IF(VLOOKUP($A85,'03.คีย์เทอม2'!$A$10:$GL$59,66,FALSE)="","",VLOOKUP($A85,'03.คีย์เทอม2'!$A$10:$GL$59,66,FALSE)))</f>
        <v/>
      </c>
      <c r="I85" s="1327" t="str">
        <f>IF($A$72&lt;&gt;"ชั้น"&amp;'01.ข้อมูลเบื้องต้น'!$H$2,"",IF(VLOOKUP($A85,'03.คีย์เทอม2'!$A$10:$GL$59,71,FALSE)="","",VLOOKUP($A85,'03.คีย์เทอม2'!$A$10:$GL$59,71,FALSE)))</f>
        <v/>
      </c>
      <c r="J85" s="1327" t="str">
        <f>IF($A$72&lt;&gt;"ชั้น"&amp;'01.ข้อมูลเบื้องต้น'!$H$2,"",IF(VLOOKUP($A85,'03.คีย์เทอม2'!$A$10:$GL$59,76,FALSE)="","",VLOOKUP($A85,'03.คีย์เทอม2'!$A$10:$GL$59,76,FALSE)))</f>
        <v/>
      </c>
      <c r="K85" s="1327" t="str">
        <f>IF($A$72&lt;&gt;"ชั้น"&amp;'01.ข้อมูลเบื้องต้น'!$H$2,"",IF(VLOOKUP($A85,'03.คีย์เทอม2'!$A$10:$GL$59,81,FALSE)="","",VLOOKUP($A85,'03.คีย์เทอม2'!$A$10:$GL$59,81,FALSE)))</f>
        <v/>
      </c>
      <c r="L85" s="1328" t="str">
        <f>IF($A$72&lt;&gt;"ชั้น"&amp;'01.ข้อมูลเบื้องต้น'!$H$2,"",IF(VLOOKUP($A85,'03.คีย์เทอม2'!$A$10:$GT$59,202,FALSE)="","",VLOOKUP($A85,'03.คีย์เทอม2'!$A$10:$GT$59,202,FALSE)))</f>
        <v/>
      </c>
      <c r="M85" s="1326" t="str">
        <f>IF($A$72&lt;&gt;"ชั้น"&amp;'01.ข้อมูลเบื้องต้น'!$H$2,"",IF(VLOOKUP($A85,'03.คีย์เทอม2'!$A$10:$GL$59,111,FALSE)="","",VLOOKUP($A85,'03.คีย์เทอม2'!$A$10:$GL$59,111,FALSE)))</f>
        <v/>
      </c>
      <c r="N85" s="1327" t="str">
        <f>IF($A$72&lt;&gt;"ชั้น"&amp;'01.ข้อมูลเบื้องต้น'!$H$2,"",IF(VLOOKUP($A85,'03.คีย์เทอม2'!$A$10:$GL$59,116,FALSE)="","",VLOOKUP($A85,'03.คีย์เทอม2'!$A$10:$GL$59,116,FALSE)))</f>
        <v/>
      </c>
      <c r="O85" s="1327" t="str">
        <f>IF($A$72&lt;&gt;"ชั้น"&amp;'01.ข้อมูลเบื้องต้น'!$H$2,"",IF(VLOOKUP($A85,'03.คีย์เทอม2'!$A$10:$GL$59,121,FALSE)="","",VLOOKUP($A85,'03.คีย์เทอม2'!$A$10:$GL$59,121,FALSE)))</f>
        <v/>
      </c>
      <c r="P85" s="1327" t="str">
        <f>IF($A$72&lt;&gt;"ชั้น"&amp;'01.ข้อมูลเบื้องต้น'!$H$2,"",IF(VLOOKUP($A85,'03.คีย์เทอม2'!$A$10:$GL$59,126,FALSE)="","",VLOOKUP($A85,'03.คีย์เทอม2'!$A$10:$GL$59,126,FALSE)))</f>
        <v/>
      </c>
      <c r="Q85" s="1327" t="str">
        <f>IF($A$72&lt;&gt;"ชั้น"&amp;'01.ข้อมูลเบื้องต้น'!$H$2,"",IF(VLOOKUP($A85,'03.คีย์เทอม2'!$A$10:$GL$59,131,FALSE)="","",VLOOKUP($A85,'03.คีย์เทอม2'!$A$10:$GL$59,131,FALSE)))</f>
        <v/>
      </c>
      <c r="R85" s="1327" t="str">
        <f>IF($A$72&lt;&gt;"ชั้น"&amp;'01.ข้อมูลเบื้องต้น'!$H$2,"",IF(VLOOKUP($A85,'03.คีย์เทอม2'!$A$10:$GL$59,136,FALSE)="","",VLOOKUP($A85,'03.คีย์เทอม2'!$A$10:$GL$59,136,FALSE)))</f>
        <v/>
      </c>
      <c r="S85" s="1327" t="str">
        <f>IF($A$72&lt;&gt;"ชั้น"&amp;'01.ข้อมูลเบื้องต้น'!$H$2,"",IF(VLOOKUP($A85,'03.คีย์เทอม2'!$A$10:$GL$59,141,FALSE)="","",VLOOKUP($A85,'03.คีย์เทอม2'!$A$10:$GL$59,141,FALSE)))</f>
        <v/>
      </c>
      <c r="T85" s="1327" t="str">
        <f>IF($A$72&lt;&gt;"ชั้น"&amp;'01.ข้อมูลเบื้องต้น'!$H$2,"",IF(VLOOKUP($A85,'03.คีย์เทอม2'!$A$10:$GL$59,146,FALSE)="","",VLOOKUP($A85,'03.คีย์เทอม2'!$A$10:$GL$59,146,FALSE)))</f>
        <v/>
      </c>
      <c r="U85" s="1327" t="str">
        <f>IF($A$72&lt;&gt;"ชั้น"&amp;'01.ข้อมูลเบื้องต้น'!$H$2,"",IF(VLOOKUP($A85,'03.คีย์เทอม2'!$A$10:$GL$59,151,FALSE)="","",VLOOKUP($A85,'03.คีย์เทอม2'!$A$10:$GL$59,151,FALSE)))</f>
        <v/>
      </c>
      <c r="V85" s="1327" t="str">
        <f>IF($A$72&lt;&gt;"ชั้น"&amp;'01.ข้อมูลเบื้องต้น'!$H$2,"",IF(VLOOKUP($A85,'03.คีย์เทอม2'!$A$10:$GL$59,156,FALSE)="","",VLOOKUP($A85,'03.คีย์เทอม2'!$A$10:$GL$59,156,FALSE)))</f>
        <v/>
      </c>
      <c r="W85" s="1327" t="str">
        <f>IF($A$72&lt;&gt;"ชั้น"&amp;'01.ข้อมูลเบื้องต้น'!$H$2,"",IF(VLOOKUP($A85,'03.คีย์เทอม2'!$A$10:$GL$59,161,FALSE)="","",VLOOKUP($A85,'03.คีย์เทอม2'!$A$10:$GL$59,161,FALSE)))</f>
        <v/>
      </c>
      <c r="X85" s="1327" t="str">
        <f>IF($A$72&lt;&gt;"ชั้น"&amp;'01.ข้อมูลเบื้องต้น'!$H$2,"",IF(VLOOKUP($A85,'03.คีย์เทอม2'!$A$10:$GL$59,166,FALSE)="","",VLOOKUP($A85,'03.คีย์เทอม2'!$A$10:$GL$59,166,FALSE)))</f>
        <v/>
      </c>
      <c r="Y85" s="1327" t="str">
        <f>IF($A$72&lt;&gt;"ชั้น"&amp;'01.ข้อมูลเบื้องต้น'!$H$2,"",IF(VLOOKUP($A85,'03.คีย์เทอม2'!$A$10:$GL$59,171,FALSE)="","",VLOOKUP($A85,'03.คีย์เทอม2'!$A$10:$GL$59,171,FALSE)))</f>
        <v/>
      </c>
      <c r="Z85" s="1327" t="str">
        <f>IF($A$72&lt;&gt;"ชั้น"&amp;'01.ข้อมูลเบื้องต้น'!$H$2,"",IF(VLOOKUP($A85,'03.คีย์เทอม2'!$A$10:$GL$59,176,FALSE)="","",VLOOKUP($A85,'03.คีย์เทอม2'!$A$10:$GL$59,176,FALSE)))</f>
        <v/>
      </c>
      <c r="AA85" s="1329" t="str">
        <f>IF($A$72&lt;&gt;"ชั้น"&amp;'01.ข้อมูลเบื้องต้น'!$H$2,"",IF(VLOOKUP($A85,'03.คีย์เทอม2'!$A$10:$GL$59,181,FALSE)="","",VLOOKUP($A85,'03.คีย์เทอม2'!$A$10:$GL$59,181,FALSE)))</f>
        <v/>
      </c>
    </row>
    <row r="86" spans="1:27" ht="16.8" customHeight="1">
      <c r="A86" s="1323">
        <v>8</v>
      </c>
      <c r="B86" s="1324" t="str">
        <f>IF('2.ชื่อนักเรียน'!C18="","",'2.ชื่อนักเรียน'!C18)</f>
        <v/>
      </c>
      <c r="C86" s="1313" t="str">
        <f>IF('2.ชื่อนักเรียน'!D18="","",'2.ชื่อนักเรียน'!D18)</f>
        <v/>
      </c>
      <c r="D86" s="1314" t="str">
        <f>IF($A$72&lt;&gt;"ชั้น"&amp;'01.ข้อมูลเบื้องต้น'!$H$2,"",IF(VLOOKUP($A86,'03.คีย์เทอม2'!$A$10:$GT$59,190,FALSE)="","",VLOOKUP($A86,'03.คีย์เทอม2'!$A$10:$GT$59,190,FALSE)))</f>
        <v/>
      </c>
      <c r="E86" s="1327" t="str">
        <f>IF($A$72&lt;&gt;"ชั้น"&amp;'01.ข้อมูลเบื้องต้น'!$H$2,"",IF(VLOOKUP($A86,'03.คีย์เทอม2'!$A$10:$GT$64,194,FALSE)="","",VLOOKUP($A86,'03.คีย์เทอม2'!$A$10:$GT$64,194,FALSE)))</f>
        <v/>
      </c>
      <c r="F86" s="1420" t="str">
        <f>IF($A$72&lt;&gt;"ชั้น"&amp;'01.ข้อมูลเบื้องต้น'!$H$2,"",IF(VLOOKUP($A86,'03.คีย์เทอม2'!$A$10:$GT$64,31,FALSE)="","",VLOOKUP($A86,'03.คีย์เทอม2'!$A$10:$GT$64,31,FALSE)))</f>
        <v/>
      </c>
      <c r="G86" s="1326" t="str">
        <f>IF($A$72&lt;&gt;"ชั้น"&amp;'01.ข้อมูลเบื้องต้น'!$H$2,"",IF(VLOOKUP($A86,'03.คีย์เทอม2'!$A$10:$GT$64,61,FALSE)="","",VLOOKUP($A86,'03.คีย์เทอม2'!$A$10:$GT$64,61,FALSE)))</f>
        <v/>
      </c>
      <c r="H86" s="1327" t="str">
        <f>IF($A$72&lt;&gt;"ชั้น"&amp;'01.ข้อมูลเบื้องต้น'!$H$2,"",IF(VLOOKUP($A86,'03.คีย์เทอม2'!$A$10:$GL$59,66,FALSE)="","",VLOOKUP($A86,'03.คีย์เทอม2'!$A$10:$GL$59,66,FALSE)))</f>
        <v/>
      </c>
      <c r="I86" s="1327" t="str">
        <f>IF($A$72&lt;&gt;"ชั้น"&amp;'01.ข้อมูลเบื้องต้น'!$H$2,"",IF(VLOOKUP($A86,'03.คีย์เทอม2'!$A$10:$GL$59,71,FALSE)="","",VLOOKUP($A86,'03.คีย์เทอม2'!$A$10:$GL$59,71,FALSE)))</f>
        <v/>
      </c>
      <c r="J86" s="1327" t="str">
        <f>IF($A$72&lt;&gt;"ชั้น"&amp;'01.ข้อมูลเบื้องต้น'!$H$2,"",IF(VLOOKUP($A86,'03.คีย์เทอม2'!$A$10:$GL$59,76,FALSE)="","",VLOOKUP($A86,'03.คีย์เทอม2'!$A$10:$GL$59,76,FALSE)))</f>
        <v/>
      </c>
      <c r="K86" s="1327" t="str">
        <f>IF($A$72&lt;&gt;"ชั้น"&amp;'01.ข้อมูลเบื้องต้น'!$H$2,"",IF(VLOOKUP($A86,'03.คีย์เทอม2'!$A$10:$GL$59,81,FALSE)="","",VLOOKUP($A86,'03.คีย์เทอม2'!$A$10:$GL$59,81,FALSE)))</f>
        <v/>
      </c>
      <c r="L86" s="1328" t="str">
        <f>IF($A$72&lt;&gt;"ชั้น"&amp;'01.ข้อมูลเบื้องต้น'!$H$2,"",IF(VLOOKUP($A86,'03.คีย์เทอม2'!$A$10:$GT$59,202,FALSE)="","",VLOOKUP($A86,'03.คีย์เทอม2'!$A$10:$GT$59,202,FALSE)))</f>
        <v/>
      </c>
      <c r="M86" s="1326" t="str">
        <f>IF($A$72&lt;&gt;"ชั้น"&amp;'01.ข้อมูลเบื้องต้น'!$H$2,"",IF(VLOOKUP($A86,'03.คีย์เทอม2'!$A$10:$GL$59,111,FALSE)="","",VLOOKUP($A86,'03.คีย์เทอม2'!$A$10:$GL$59,111,FALSE)))</f>
        <v/>
      </c>
      <c r="N86" s="1327" t="str">
        <f>IF($A$72&lt;&gt;"ชั้น"&amp;'01.ข้อมูลเบื้องต้น'!$H$2,"",IF(VLOOKUP($A86,'03.คีย์เทอม2'!$A$10:$GL$59,116,FALSE)="","",VLOOKUP($A86,'03.คีย์เทอม2'!$A$10:$GL$59,116,FALSE)))</f>
        <v/>
      </c>
      <c r="O86" s="1327" t="str">
        <f>IF($A$72&lt;&gt;"ชั้น"&amp;'01.ข้อมูลเบื้องต้น'!$H$2,"",IF(VLOOKUP($A86,'03.คีย์เทอม2'!$A$10:$GL$59,121,FALSE)="","",VLOOKUP($A86,'03.คีย์เทอม2'!$A$10:$GL$59,121,FALSE)))</f>
        <v/>
      </c>
      <c r="P86" s="1327" t="str">
        <f>IF($A$72&lt;&gt;"ชั้น"&amp;'01.ข้อมูลเบื้องต้น'!$H$2,"",IF(VLOOKUP($A86,'03.คีย์เทอม2'!$A$10:$GL$59,126,FALSE)="","",VLOOKUP($A86,'03.คีย์เทอม2'!$A$10:$GL$59,126,FALSE)))</f>
        <v/>
      </c>
      <c r="Q86" s="1327" t="str">
        <f>IF($A$72&lt;&gt;"ชั้น"&amp;'01.ข้อมูลเบื้องต้น'!$H$2,"",IF(VLOOKUP($A86,'03.คีย์เทอม2'!$A$10:$GL$59,131,FALSE)="","",VLOOKUP($A86,'03.คีย์เทอม2'!$A$10:$GL$59,131,FALSE)))</f>
        <v/>
      </c>
      <c r="R86" s="1327" t="str">
        <f>IF($A$72&lt;&gt;"ชั้น"&amp;'01.ข้อมูลเบื้องต้น'!$H$2,"",IF(VLOOKUP($A86,'03.คีย์เทอม2'!$A$10:$GL$59,136,FALSE)="","",VLOOKUP($A86,'03.คีย์เทอม2'!$A$10:$GL$59,136,FALSE)))</f>
        <v/>
      </c>
      <c r="S86" s="1327" t="str">
        <f>IF($A$72&lt;&gt;"ชั้น"&amp;'01.ข้อมูลเบื้องต้น'!$H$2,"",IF(VLOOKUP($A86,'03.คีย์เทอม2'!$A$10:$GL$59,141,FALSE)="","",VLOOKUP($A86,'03.คีย์เทอม2'!$A$10:$GL$59,141,FALSE)))</f>
        <v/>
      </c>
      <c r="T86" s="1327" t="str">
        <f>IF($A$72&lt;&gt;"ชั้น"&amp;'01.ข้อมูลเบื้องต้น'!$H$2,"",IF(VLOOKUP($A86,'03.คีย์เทอม2'!$A$10:$GL$59,146,FALSE)="","",VLOOKUP($A86,'03.คีย์เทอม2'!$A$10:$GL$59,146,FALSE)))</f>
        <v/>
      </c>
      <c r="U86" s="1327" t="str">
        <f>IF($A$72&lt;&gt;"ชั้น"&amp;'01.ข้อมูลเบื้องต้น'!$H$2,"",IF(VLOOKUP($A86,'03.คีย์เทอม2'!$A$10:$GL$59,151,FALSE)="","",VLOOKUP($A86,'03.คีย์เทอม2'!$A$10:$GL$59,151,FALSE)))</f>
        <v/>
      </c>
      <c r="V86" s="1327" t="str">
        <f>IF($A$72&lt;&gt;"ชั้น"&amp;'01.ข้อมูลเบื้องต้น'!$H$2,"",IF(VLOOKUP($A86,'03.คีย์เทอม2'!$A$10:$GL$59,156,FALSE)="","",VLOOKUP($A86,'03.คีย์เทอม2'!$A$10:$GL$59,156,FALSE)))</f>
        <v/>
      </c>
      <c r="W86" s="1327" t="str">
        <f>IF($A$72&lt;&gt;"ชั้น"&amp;'01.ข้อมูลเบื้องต้น'!$H$2,"",IF(VLOOKUP($A86,'03.คีย์เทอม2'!$A$10:$GL$59,161,FALSE)="","",VLOOKUP($A86,'03.คีย์เทอม2'!$A$10:$GL$59,161,FALSE)))</f>
        <v/>
      </c>
      <c r="X86" s="1327" t="str">
        <f>IF($A$72&lt;&gt;"ชั้น"&amp;'01.ข้อมูลเบื้องต้น'!$H$2,"",IF(VLOOKUP($A86,'03.คีย์เทอม2'!$A$10:$GL$59,166,FALSE)="","",VLOOKUP($A86,'03.คีย์เทอม2'!$A$10:$GL$59,166,FALSE)))</f>
        <v/>
      </c>
      <c r="Y86" s="1327" t="str">
        <f>IF($A$72&lt;&gt;"ชั้น"&amp;'01.ข้อมูลเบื้องต้น'!$H$2,"",IF(VLOOKUP($A86,'03.คีย์เทอม2'!$A$10:$GL$59,171,FALSE)="","",VLOOKUP($A86,'03.คีย์เทอม2'!$A$10:$GL$59,171,FALSE)))</f>
        <v/>
      </c>
      <c r="Z86" s="1327" t="str">
        <f>IF($A$72&lt;&gt;"ชั้น"&amp;'01.ข้อมูลเบื้องต้น'!$H$2,"",IF(VLOOKUP($A86,'03.คีย์เทอม2'!$A$10:$GL$59,176,FALSE)="","",VLOOKUP($A86,'03.คีย์เทอม2'!$A$10:$GL$59,176,FALSE)))</f>
        <v/>
      </c>
      <c r="AA86" s="1329" t="str">
        <f>IF($A$72&lt;&gt;"ชั้น"&amp;'01.ข้อมูลเบื้องต้น'!$H$2,"",IF(VLOOKUP($A86,'03.คีย์เทอม2'!$A$10:$GL$59,181,FALSE)="","",VLOOKUP($A86,'03.คีย์เทอม2'!$A$10:$GL$59,181,FALSE)))</f>
        <v/>
      </c>
    </row>
    <row r="87" spans="1:27" ht="16.8" customHeight="1">
      <c r="A87" s="1323">
        <v>9</v>
      </c>
      <c r="B87" s="1324" t="str">
        <f>IF('2.ชื่อนักเรียน'!C19="","",'2.ชื่อนักเรียน'!C19)</f>
        <v/>
      </c>
      <c r="C87" s="1313" t="str">
        <f>IF('2.ชื่อนักเรียน'!D19="","",'2.ชื่อนักเรียน'!D19)</f>
        <v/>
      </c>
      <c r="D87" s="1314" t="str">
        <f>IF($A$72&lt;&gt;"ชั้น"&amp;'01.ข้อมูลเบื้องต้น'!$H$2,"",IF(VLOOKUP($A87,'03.คีย์เทอม2'!$A$10:$GT$59,190,FALSE)="","",VLOOKUP($A87,'03.คีย์เทอม2'!$A$10:$GT$59,190,FALSE)))</f>
        <v/>
      </c>
      <c r="E87" s="1327" t="str">
        <f>IF($A$72&lt;&gt;"ชั้น"&amp;'01.ข้อมูลเบื้องต้น'!$H$2,"",IF(VLOOKUP($A87,'03.คีย์เทอม2'!$A$10:$GT$64,194,FALSE)="","",VLOOKUP($A87,'03.คีย์เทอม2'!$A$10:$GT$64,194,FALSE)))</f>
        <v/>
      </c>
      <c r="F87" s="1420" t="str">
        <f>IF($A$72&lt;&gt;"ชั้น"&amp;'01.ข้อมูลเบื้องต้น'!$H$2,"",IF(VLOOKUP($A87,'03.คีย์เทอม2'!$A$10:$GT$64,31,FALSE)="","",VLOOKUP($A87,'03.คีย์เทอม2'!$A$10:$GT$64,31,FALSE)))</f>
        <v/>
      </c>
      <c r="G87" s="1326" t="str">
        <f>IF($A$72&lt;&gt;"ชั้น"&amp;'01.ข้อมูลเบื้องต้น'!$H$2,"",IF(VLOOKUP($A87,'03.คีย์เทอม2'!$A$10:$GT$64,61,FALSE)="","",VLOOKUP($A87,'03.คีย์เทอม2'!$A$10:$GT$64,61,FALSE)))</f>
        <v/>
      </c>
      <c r="H87" s="1327" t="str">
        <f>IF($A$72&lt;&gt;"ชั้น"&amp;'01.ข้อมูลเบื้องต้น'!$H$2,"",IF(VLOOKUP($A87,'03.คีย์เทอม2'!$A$10:$GL$59,66,FALSE)="","",VLOOKUP($A87,'03.คีย์เทอม2'!$A$10:$GL$59,66,FALSE)))</f>
        <v/>
      </c>
      <c r="I87" s="1327" t="str">
        <f>IF($A$72&lt;&gt;"ชั้น"&amp;'01.ข้อมูลเบื้องต้น'!$H$2,"",IF(VLOOKUP($A87,'03.คีย์เทอม2'!$A$10:$GL$59,71,FALSE)="","",VLOOKUP($A87,'03.คีย์เทอม2'!$A$10:$GL$59,71,FALSE)))</f>
        <v/>
      </c>
      <c r="J87" s="1327" t="str">
        <f>IF($A$72&lt;&gt;"ชั้น"&amp;'01.ข้อมูลเบื้องต้น'!$H$2,"",IF(VLOOKUP($A87,'03.คีย์เทอม2'!$A$10:$GL$59,76,FALSE)="","",VLOOKUP($A87,'03.คีย์เทอม2'!$A$10:$GL$59,76,FALSE)))</f>
        <v/>
      </c>
      <c r="K87" s="1327" t="str">
        <f>IF($A$72&lt;&gt;"ชั้น"&amp;'01.ข้อมูลเบื้องต้น'!$H$2,"",IF(VLOOKUP($A87,'03.คีย์เทอม2'!$A$10:$GL$59,81,FALSE)="","",VLOOKUP($A87,'03.คีย์เทอม2'!$A$10:$GL$59,81,FALSE)))</f>
        <v/>
      </c>
      <c r="L87" s="1328" t="str">
        <f>IF($A$72&lt;&gt;"ชั้น"&amp;'01.ข้อมูลเบื้องต้น'!$H$2,"",IF(VLOOKUP($A87,'03.คีย์เทอม2'!$A$10:$GT$59,202,FALSE)="","",VLOOKUP($A87,'03.คีย์เทอม2'!$A$10:$GT$59,202,FALSE)))</f>
        <v/>
      </c>
      <c r="M87" s="1326" t="str">
        <f>IF($A$72&lt;&gt;"ชั้น"&amp;'01.ข้อมูลเบื้องต้น'!$H$2,"",IF(VLOOKUP($A87,'03.คีย์เทอม2'!$A$10:$GL$59,111,FALSE)="","",VLOOKUP($A87,'03.คีย์เทอม2'!$A$10:$GL$59,111,FALSE)))</f>
        <v/>
      </c>
      <c r="N87" s="1327" t="str">
        <f>IF($A$72&lt;&gt;"ชั้น"&amp;'01.ข้อมูลเบื้องต้น'!$H$2,"",IF(VLOOKUP($A87,'03.คีย์เทอม2'!$A$10:$GL$59,116,FALSE)="","",VLOOKUP($A87,'03.คีย์เทอม2'!$A$10:$GL$59,116,FALSE)))</f>
        <v/>
      </c>
      <c r="O87" s="1327" t="str">
        <f>IF($A$72&lt;&gt;"ชั้น"&amp;'01.ข้อมูลเบื้องต้น'!$H$2,"",IF(VLOOKUP($A87,'03.คีย์เทอม2'!$A$10:$GL$59,121,FALSE)="","",VLOOKUP($A87,'03.คีย์เทอม2'!$A$10:$GL$59,121,FALSE)))</f>
        <v/>
      </c>
      <c r="P87" s="1327" t="str">
        <f>IF($A$72&lt;&gt;"ชั้น"&amp;'01.ข้อมูลเบื้องต้น'!$H$2,"",IF(VLOOKUP($A87,'03.คีย์เทอม2'!$A$10:$GL$59,126,FALSE)="","",VLOOKUP($A87,'03.คีย์เทอม2'!$A$10:$GL$59,126,FALSE)))</f>
        <v/>
      </c>
      <c r="Q87" s="1327" t="str">
        <f>IF($A$72&lt;&gt;"ชั้น"&amp;'01.ข้อมูลเบื้องต้น'!$H$2,"",IF(VLOOKUP($A87,'03.คีย์เทอม2'!$A$10:$GL$59,131,FALSE)="","",VLOOKUP($A87,'03.คีย์เทอม2'!$A$10:$GL$59,131,FALSE)))</f>
        <v/>
      </c>
      <c r="R87" s="1327" t="str">
        <f>IF($A$72&lt;&gt;"ชั้น"&amp;'01.ข้อมูลเบื้องต้น'!$H$2,"",IF(VLOOKUP($A87,'03.คีย์เทอม2'!$A$10:$GL$59,136,FALSE)="","",VLOOKUP($A87,'03.คีย์เทอม2'!$A$10:$GL$59,136,FALSE)))</f>
        <v/>
      </c>
      <c r="S87" s="1327" t="str">
        <f>IF($A$72&lt;&gt;"ชั้น"&amp;'01.ข้อมูลเบื้องต้น'!$H$2,"",IF(VLOOKUP($A87,'03.คีย์เทอม2'!$A$10:$GL$59,141,FALSE)="","",VLOOKUP($A87,'03.คีย์เทอม2'!$A$10:$GL$59,141,FALSE)))</f>
        <v/>
      </c>
      <c r="T87" s="1327" t="str">
        <f>IF($A$72&lt;&gt;"ชั้น"&amp;'01.ข้อมูลเบื้องต้น'!$H$2,"",IF(VLOOKUP($A87,'03.คีย์เทอม2'!$A$10:$GL$59,146,FALSE)="","",VLOOKUP($A87,'03.คีย์เทอม2'!$A$10:$GL$59,146,FALSE)))</f>
        <v/>
      </c>
      <c r="U87" s="1327" t="str">
        <f>IF($A$72&lt;&gt;"ชั้น"&amp;'01.ข้อมูลเบื้องต้น'!$H$2,"",IF(VLOOKUP($A87,'03.คีย์เทอม2'!$A$10:$GL$59,151,FALSE)="","",VLOOKUP($A87,'03.คีย์เทอม2'!$A$10:$GL$59,151,FALSE)))</f>
        <v/>
      </c>
      <c r="V87" s="1327" t="str">
        <f>IF($A$72&lt;&gt;"ชั้น"&amp;'01.ข้อมูลเบื้องต้น'!$H$2,"",IF(VLOOKUP($A87,'03.คีย์เทอม2'!$A$10:$GL$59,156,FALSE)="","",VLOOKUP($A87,'03.คีย์เทอม2'!$A$10:$GL$59,156,FALSE)))</f>
        <v/>
      </c>
      <c r="W87" s="1327" t="str">
        <f>IF($A$72&lt;&gt;"ชั้น"&amp;'01.ข้อมูลเบื้องต้น'!$H$2,"",IF(VLOOKUP($A87,'03.คีย์เทอม2'!$A$10:$GL$59,161,FALSE)="","",VLOOKUP($A87,'03.คีย์เทอม2'!$A$10:$GL$59,161,FALSE)))</f>
        <v/>
      </c>
      <c r="X87" s="1327" t="str">
        <f>IF($A$72&lt;&gt;"ชั้น"&amp;'01.ข้อมูลเบื้องต้น'!$H$2,"",IF(VLOOKUP($A87,'03.คีย์เทอม2'!$A$10:$GL$59,166,FALSE)="","",VLOOKUP($A87,'03.คีย์เทอม2'!$A$10:$GL$59,166,FALSE)))</f>
        <v/>
      </c>
      <c r="Y87" s="1327" t="str">
        <f>IF($A$72&lt;&gt;"ชั้น"&amp;'01.ข้อมูลเบื้องต้น'!$H$2,"",IF(VLOOKUP($A87,'03.คีย์เทอม2'!$A$10:$GL$59,171,FALSE)="","",VLOOKUP($A87,'03.คีย์เทอม2'!$A$10:$GL$59,171,FALSE)))</f>
        <v/>
      </c>
      <c r="Z87" s="1327" t="str">
        <f>IF($A$72&lt;&gt;"ชั้น"&amp;'01.ข้อมูลเบื้องต้น'!$H$2,"",IF(VLOOKUP($A87,'03.คีย์เทอม2'!$A$10:$GL$59,176,FALSE)="","",VLOOKUP($A87,'03.คีย์เทอม2'!$A$10:$GL$59,176,FALSE)))</f>
        <v/>
      </c>
      <c r="AA87" s="1329" t="str">
        <f>IF($A$72&lt;&gt;"ชั้น"&amp;'01.ข้อมูลเบื้องต้น'!$H$2,"",IF(VLOOKUP($A87,'03.คีย์เทอม2'!$A$10:$GL$59,181,FALSE)="","",VLOOKUP($A87,'03.คีย์เทอม2'!$A$10:$GL$59,181,FALSE)))</f>
        <v/>
      </c>
    </row>
    <row r="88" spans="1:27" ht="16.8" customHeight="1">
      <c r="A88" s="1323">
        <v>10</v>
      </c>
      <c r="B88" s="1324" t="str">
        <f>IF('2.ชื่อนักเรียน'!C20="","",'2.ชื่อนักเรียน'!C20)</f>
        <v/>
      </c>
      <c r="C88" s="1313" t="str">
        <f>IF('2.ชื่อนักเรียน'!D20="","",'2.ชื่อนักเรียน'!D20)</f>
        <v/>
      </c>
      <c r="D88" s="1314" t="str">
        <f>IF($A$72&lt;&gt;"ชั้น"&amp;'01.ข้อมูลเบื้องต้น'!$H$2,"",IF(VLOOKUP($A88,'03.คีย์เทอม2'!$A$10:$GT$59,190,FALSE)="","",VLOOKUP($A88,'03.คีย์เทอม2'!$A$10:$GT$59,190,FALSE)))</f>
        <v/>
      </c>
      <c r="E88" s="1327" t="str">
        <f>IF($A$72&lt;&gt;"ชั้น"&amp;'01.ข้อมูลเบื้องต้น'!$H$2,"",IF(VLOOKUP($A88,'03.คีย์เทอม2'!$A$10:$GT$64,194,FALSE)="","",VLOOKUP($A88,'03.คีย์เทอม2'!$A$10:$GT$64,194,FALSE)))</f>
        <v/>
      </c>
      <c r="F88" s="1420" t="str">
        <f>IF($A$72&lt;&gt;"ชั้น"&amp;'01.ข้อมูลเบื้องต้น'!$H$2,"",IF(VLOOKUP($A88,'03.คีย์เทอม2'!$A$10:$GT$64,31,FALSE)="","",VLOOKUP($A88,'03.คีย์เทอม2'!$A$10:$GT$64,31,FALSE)))</f>
        <v/>
      </c>
      <c r="G88" s="1326" t="str">
        <f>IF($A$72&lt;&gt;"ชั้น"&amp;'01.ข้อมูลเบื้องต้น'!$H$2,"",IF(VLOOKUP($A88,'03.คีย์เทอม2'!$A$10:$GT$64,61,FALSE)="","",VLOOKUP($A88,'03.คีย์เทอม2'!$A$10:$GT$64,61,FALSE)))</f>
        <v/>
      </c>
      <c r="H88" s="1327" t="str">
        <f>IF($A$72&lt;&gt;"ชั้น"&amp;'01.ข้อมูลเบื้องต้น'!$H$2,"",IF(VLOOKUP($A88,'03.คีย์เทอม2'!$A$10:$GL$59,66,FALSE)="","",VLOOKUP($A88,'03.คีย์เทอม2'!$A$10:$GL$59,66,FALSE)))</f>
        <v/>
      </c>
      <c r="I88" s="1327" t="str">
        <f>IF($A$72&lt;&gt;"ชั้น"&amp;'01.ข้อมูลเบื้องต้น'!$H$2,"",IF(VLOOKUP($A88,'03.คีย์เทอม2'!$A$10:$GL$59,71,FALSE)="","",VLOOKUP($A88,'03.คีย์เทอม2'!$A$10:$GL$59,71,FALSE)))</f>
        <v/>
      </c>
      <c r="J88" s="1327" t="str">
        <f>IF($A$72&lt;&gt;"ชั้น"&amp;'01.ข้อมูลเบื้องต้น'!$H$2,"",IF(VLOOKUP($A88,'03.คีย์เทอม2'!$A$10:$GL$59,76,FALSE)="","",VLOOKUP($A88,'03.คีย์เทอม2'!$A$10:$GL$59,76,FALSE)))</f>
        <v/>
      </c>
      <c r="K88" s="1327" t="str">
        <f>IF($A$72&lt;&gt;"ชั้น"&amp;'01.ข้อมูลเบื้องต้น'!$H$2,"",IF(VLOOKUP($A88,'03.คีย์เทอม2'!$A$10:$GL$59,81,FALSE)="","",VLOOKUP($A88,'03.คีย์เทอม2'!$A$10:$GL$59,81,FALSE)))</f>
        <v/>
      </c>
      <c r="L88" s="1328" t="str">
        <f>IF($A$72&lt;&gt;"ชั้น"&amp;'01.ข้อมูลเบื้องต้น'!$H$2,"",IF(VLOOKUP($A88,'03.คีย์เทอม2'!$A$10:$GT$59,202,FALSE)="","",VLOOKUP($A88,'03.คีย์เทอม2'!$A$10:$GT$59,202,FALSE)))</f>
        <v/>
      </c>
      <c r="M88" s="1326" t="str">
        <f>IF($A$72&lt;&gt;"ชั้น"&amp;'01.ข้อมูลเบื้องต้น'!$H$2,"",IF(VLOOKUP($A88,'03.คีย์เทอม2'!$A$10:$GL$59,111,FALSE)="","",VLOOKUP($A88,'03.คีย์เทอม2'!$A$10:$GL$59,111,FALSE)))</f>
        <v/>
      </c>
      <c r="N88" s="1327" t="str">
        <f>IF($A$72&lt;&gt;"ชั้น"&amp;'01.ข้อมูลเบื้องต้น'!$H$2,"",IF(VLOOKUP($A88,'03.คีย์เทอม2'!$A$10:$GL$59,116,FALSE)="","",VLOOKUP($A88,'03.คีย์เทอม2'!$A$10:$GL$59,116,FALSE)))</f>
        <v/>
      </c>
      <c r="O88" s="1327" t="str">
        <f>IF($A$72&lt;&gt;"ชั้น"&amp;'01.ข้อมูลเบื้องต้น'!$H$2,"",IF(VLOOKUP($A88,'03.คีย์เทอม2'!$A$10:$GL$59,121,FALSE)="","",VLOOKUP($A88,'03.คีย์เทอม2'!$A$10:$GL$59,121,FALSE)))</f>
        <v/>
      </c>
      <c r="P88" s="1327" t="str">
        <f>IF($A$72&lt;&gt;"ชั้น"&amp;'01.ข้อมูลเบื้องต้น'!$H$2,"",IF(VLOOKUP($A88,'03.คีย์เทอม2'!$A$10:$GL$59,126,FALSE)="","",VLOOKUP($A88,'03.คีย์เทอม2'!$A$10:$GL$59,126,FALSE)))</f>
        <v/>
      </c>
      <c r="Q88" s="1327" t="str">
        <f>IF($A$72&lt;&gt;"ชั้น"&amp;'01.ข้อมูลเบื้องต้น'!$H$2,"",IF(VLOOKUP($A88,'03.คีย์เทอม2'!$A$10:$GL$59,131,FALSE)="","",VLOOKUP($A88,'03.คีย์เทอม2'!$A$10:$GL$59,131,FALSE)))</f>
        <v/>
      </c>
      <c r="R88" s="1327" t="str">
        <f>IF($A$72&lt;&gt;"ชั้น"&amp;'01.ข้อมูลเบื้องต้น'!$H$2,"",IF(VLOOKUP($A88,'03.คีย์เทอม2'!$A$10:$GL$59,136,FALSE)="","",VLOOKUP($A88,'03.คีย์เทอม2'!$A$10:$GL$59,136,FALSE)))</f>
        <v/>
      </c>
      <c r="S88" s="1327" t="str">
        <f>IF($A$72&lt;&gt;"ชั้น"&amp;'01.ข้อมูลเบื้องต้น'!$H$2,"",IF(VLOOKUP($A88,'03.คีย์เทอม2'!$A$10:$GL$59,141,FALSE)="","",VLOOKUP($A88,'03.คีย์เทอม2'!$A$10:$GL$59,141,FALSE)))</f>
        <v/>
      </c>
      <c r="T88" s="1327" t="str">
        <f>IF($A$72&lt;&gt;"ชั้น"&amp;'01.ข้อมูลเบื้องต้น'!$H$2,"",IF(VLOOKUP($A88,'03.คีย์เทอม2'!$A$10:$GL$59,146,FALSE)="","",VLOOKUP($A88,'03.คีย์เทอม2'!$A$10:$GL$59,146,FALSE)))</f>
        <v/>
      </c>
      <c r="U88" s="1327" t="str">
        <f>IF($A$72&lt;&gt;"ชั้น"&amp;'01.ข้อมูลเบื้องต้น'!$H$2,"",IF(VLOOKUP($A88,'03.คีย์เทอม2'!$A$10:$GL$59,151,FALSE)="","",VLOOKUP($A88,'03.คีย์เทอม2'!$A$10:$GL$59,151,FALSE)))</f>
        <v/>
      </c>
      <c r="V88" s="1327" t="str">
        <f>IF($A$72&lt;&gt;"ชั้น"&amp;'01.ข้อมูลเบื้องต้น'!$H$2,"",IF(VLOOKUP($A88,'03.คีย์เทอม2'!$A$10:$GL$59,156,FALSE)="","",VLOOKUP($A88,'03.คีย์เทอม2'!$A$10:$GL$59,156,FALSE)))</f>
        <v/>
      </c>
      <c r="W88" s="1327" t="str">
        <f>IF($A$72&lt;&gt;"ชั้น"&amp;'01.ข้อมูลเบื้องต้น'!$H$2,"",IF(VLOOKUP($A88,'03.คีย์เทอม2'!$A$10:$GL$59,161,FALSE)="","",VLOOKUP($A88,'03.คีย์เทอม2'!$A$10:$GL$59,161,FALSE)))</f>
        <v/>
      </c>
      <c r="X88" s="1327" t="str">
        <f>IF($A$72&lt;&gt;"ชั้น"&amp;'01.ข้อมูลเบื้องต้น'!$H$2,"",IF(VLOOKUP($A88,'03.คีย์เทอม2'!$A$10:$GL$59,166,FALSE)="","",VLOOKUP($A88,'03.คีย์เทอม2'!$A$10:$GL$59,166,FALSE)))</f>
        <v/>
      </c>
      <c r="Y88" s="1327" t="str">
        <f>IF($A$72&lt;&gt;"ชั้น"&amp;'01.ข้อมูลเบื้องต้น'!$H$2,"",IF(VLOOKUP($A88,'03.คีย์เทอม2'!$A$10:$GL$59,171,FALSE)="","",VLOOKUP($A88,'03.คีย์เทอม2'!$A$10:$GL$59,171,FALSE)))</f>
        <v/>
      </c>
      <c r="Z88" s="1327" t="str">
        <f>IF($A$72&lt;&gt;"ชั้น"&amp;'01.ข้อมูลเบื้องต้น'!$H$2,"",IF(VLOOKUP($A88,'03.คีย์เทอม2'!$A$10:$GL$59,176,FALSE)="","",VLOOKUP($A88,'03.คีย์เทอม2'!$A$10:$GL$59,176,FALSE)))</f>
        <v/>
      </c>
      <c r="AA88" s="1329" t="str">
        <f>IF($A$72&lt;&gt;"ชั้น"&amp;'01.ข้อมูลเบื้องต้น'!$H$2,"",IF(VLOOKUP($A88,'03.คีย์เทอม2'!$A$10:$GL$59,181,FALSE)="","",VLOOKUP($A88,'03.คีย์เทอม2'!$A$10:$GL$59,181,FALSE)))</f>
        <v/>
      </c>
    </row>
    <row r="89" spans="1:27" ht="16.8" customHeight="1">
      <c r="A89" s="1323">
        <v>11</v>
      </c>
      <c r="B89" s="1324" t="str">
        <f>IF('2.ชื่อนักเรียน'!C21="","",'2.ชื่อนักเรียน'!C21)</f>
        <v/>
      </c>
      <c r="C89" s="1313" t="str">
        <f>IF('2.ชื่อนักเรียน'!D21="","",'2.ชื่อนักเรียน'!D21)</f>
        <v/>
      </c>
      <c r="D89" s="1314" t="str">
        <f>IF($A$72&lt;&gt;"ชั้น"&amp;'01.ข้อมูลเบื้องต้น'!$H$2,"",IF(VLOOKUP($A89,'03.คีย์เทอม2'!$A$10:$GT$59,190,FALSE)="","",VLOOKUP($A89,'03.คีย์เทอม2'!$A$10:$GT$59,190,FALSE)))</f>
        <v/>
      </c>
      <c r="E89" s="1327" t="str">
        <f>IF($A$72&lt;&gt;"ชั้น"&amp;'01.ข้อมูลเบื้องต้น'!$H$2,"",IF(VLOOKUP($A89,'03.คีย์เทอม2'!$A$10:$GT$64,194,FALSE)="","",VLOOKUP($A89,'03.คีย์เทอม2'!$A$10:$GT$64,194,FALSE)))</f>
        <v/>
      </c>
      <c r="F89" s="1420" t="str">
        <f>IF($A$72&lt;&gt;"ชั้น"&amp;'01.ข้อมูลเบื้องต้น'!$H$2,"",IF(VLOOKUP($A89,'03.คีย์เทอม2'!$A$10:$GT$64,31,FALSE)="","",VLOOKUP($A89,'03.คีย์เทอม2'!$A$10:$GT$64,31,FALSE)))</f>
        <v/>
      </c>
      <c r="G89" s="1326" t="str">
        <f>IF($A$72&lt;&gt;"ชั้น"&amp;'01.ข้อมูลเบื้องต้น'!$H$2,"",IF(VLOOKUP($A89,'03.คีย์เทอม2'!$A$10:$GT$64,61,FALSE)="","",VLOOKUP($A89,'03.คีย์เทอม2'!$A$10:$GT$64,61,FALSE)))</f>
        <v/>
      </c>
      <c r="H89" s="1327" t="str">
        <f>IF($A$72&lt;&gt;"ชั้น"&amp;'01.ข้อมูลเบื้องต้น'!$H$2,"",IF(VLOOKUP($A89,'03.คีย์เทอม2'!$A$10:$GL$59,66,FALSE)="","",VLOOKUP($A89,'03.คีย์เทอม2'!$A$10:$GL$59,66,FALSE)))</f>
        <v/>
      </c>
      <c r="I89" s="1327" t="str">
        <f>IF($A$72&lt;&gt;"ชั้น"&amp;'01.ข้อมูลเบื้องต้น'!$H$2,"",IF(VLOOKUP($A89,'03.คีย์เทอม2'!$A$10:$GL$59,71,FALSE)="","",VLOOKUP($A89,'03.คีย์เทอม2'!$A$10:$GL$59,71,FALSE)))</f>
        <v/>
      </c>
      <c r="J89" s="1327" t="str">
        <f>IF($A$72&lt;&gt;"ชั้น"&amp;'01.ข้อมูลเบื้องต้น'!$H$2,"",IF(VLOOKUP($A89,'03.คีย์เทอม2'!$A$10:$GL$59,76,FALSE)="","",VLOOKUP($A89,'03.คีย์เทอม2'!$A$10:$GL$59,76,FALSE)))</f>
        <v/>
      </c>
      <c r="K89" s="1327" t="str">
        <f>IF($A$72&lt;&gt;"ชั้น"&amp;'01.ข้อมูลเบื้องต้น'!$H$2,"",IF(VLOOKUP($A89,'03.คีย์เทอม2'!$A$10:$GL$59,81,FALSE)="","",VLOOKUP($A89,'03.คีย์เทอม2'!$A$10:$GL$59,81,FALSE)))</f>
        <v/>
      </c>
      <c r="L89" s="1328" t="str">
        <f>IF($A$72&lt;&gt;"ชั้น"&amp;'01.ข้อมูลเบื้องต้น'!$H$2,"",IF(VLOOKUP($A89,'03.คีย์เทอม2'!$A$10:$GT$59,202,FALSE)="","",VLOOKUP($A89,'03.คีย์เทอม2'!$A$10:$GT$59,202,FALSE)))</f>
        <v/>
      </c>
      <c r="M89" s="1326" t="str">
        <f>IF($A$72&lt;&gt;"ชั้น"&amp;'01.ข้อมูลเบื้องต้น'!$H$2,"",IF(VLOOKUP($A89,'03.คีย์เทอม2'!$A$10:$GL$59,111,FALSE)="","",VLOOKUP($A89,'03.คีย์เทอม2'!$A$10:$GL$59,111,FALSE)))</f>
        <v/>
      </c>
      <c r="N89" s="1327" t="str">
        <f>IF($A$72&lt;&gt;"ชั้น"&amp;'01.ข้อมูลเบื้องต้น'!$H$2,"",IF(VLOOKUP($A89,'03.คีย์เทอม2'!$A$10:$GL$59,116,FALSE)="","",VLOOKUP($A89,'03.คีย์เทอม2'!$A$10:$GL$59,116,FALSE)))</f>
        <v/>
      </c>
      <c r="O89" s="1327" t="str">
        <f>IF($A$72&lt;&gt;"ชั้น"&amp;'01.ข้อมูลเบื้องต้น'!$H$2,"",IF(VLOOKUP($A89,'03.คีย์เทอม2'!$A$10:$GL$59,121,FALSE)="","",VLOOKUP($A89,'03.คีย์เทอม2'!$A$10:$GL$59,121,FALSE)))</f>
        <v/>
      </c>
      <c r="P89" s="1327" t="str">
        <f>IF($A$72&lt;&gt;"ชั้น"&amp;'01.ข้อมูลเบื้องต้น'!$H$2,"",IF(VLOOKUP($A89,'03.คีย์เทอม2'!$A$10:$GL$59,126,FALSE)="","",VLOOKUP($A89,'03.คีย์เทอม2'!$A$10:$GL$59,126,FALSE)))</f>
        <v/>
      </c>
      <c r="Q89" s="1327" t="str">
        <f>IF($A$72&lt;&gt;"ชั้น"&amp;'01.ข้อมูลเบื้องต้น'!$H$2,"",IF(VLOOKUP($A89,'03.คีย์เทอม2'!$A$10:$GL$59,131,FALSE)="","",VLOOKUP($A89,'03.คีย์เทอม2'!$A$10:$GL$59,131,FALSE)))</f>
        <v/>
      </c>
      <c r="R89" s="1327" t="str">
        <f>IF($A$72&lt;&gt;"ชั้น"&amp;'01.ข้อมูลเบื้องต้น'!$H$2,"",IF(VLOOKUP($A89,'03.คีย์เทอม2'!$A$10:$GL$59,136,FALSE)="","",VLOOKUP($A89,'03.คีย์เทอม2'!$A$10:$GL$59,136,FALSE)))</f>
        <v/>
      </c>
      <c r="S89" s="1327" t="str">
        <f>IF($A$72&lt;&gt;"ชั้น"&amp;'01.ข้อมูลเบื้องต้น'!$H$2,"",IF(VLOOKUP($A89,'03.คีย์เทอม2'!$A$10:$GL$59,141,FALSE)="","",VLOOKUP($A89,'03.คีย์เทอม2'!$A$10:$GL$59,141,FALSE)))</f>
        <v/>
      </c>
      <c r="T89" s="1327" t="str">
        <f>IF($A$72&lt;&gt;"ชั้น"&amp;'01.ข้อมูลเบื้องต้น'!$H$2,"",IF(VLOOKUP($A89,'03.คีย์เทอม2'!$A$10:$GL$59,146,FALSE)="","",VLOOKUP($A89,'03.คีย์เทอม2'!$A$10:$GL$59,146,FALSE)))</f>
        <v/>
      </c>
      <c r="U89" s="1327" t="str">
        <f>IF($A$72&lt;&gt;"ชั้น"&amp;'01.ข้อมูลเบื้องต้น'!$H$2,"",IF(VLOOKUP($A89,'03.คีย์เทอม2'!$A$10:$GL$59,151,FALSE)="","",VLOOKUP($A89,'03.คีย์เทอม2'!$A$10:$GL$59,151,FALSE)))</f>
        <v/>
      </c>
      <c r="V89" s="1327" t="str">
        <f>IF($A$72&lt;&gt;"ชั้น"&amp;'01.ข้อมูลเบื้องต้น'!$H$2,"",IF(VLOOKUP($A89,'03.คีย์เทอม2'!$A$10:$GL$59,156,FALSE)="","",VLOOKUP($A89,'03.คีย์เทอม2'!$A$10:$GL$59,156,FALSE)))</f>
        <v/>
      </c>
      <c r="W89" s="1327" t="str">
        <f>IF($A$72&lt;&gt;"ชั้น"&amp;'01.ข้อมูลเบื้องต้น'!$H$2,"",IF(VLOOKUP($A89,'03.คีย์เทอม2'!$A$10:$GL$59,161,FALSE)="","",VLOOKUP($A89,'03.คีย์เทอม2'!$A$10:$GL$59,161,FALSE)))</f>
        <v/>
      </c>
      <c r="X89" s="1327" t="str">
        <f>IF($A$72&lt;&gt;"ชั้น"&amp;'01.ข้อมูลเบื้องต้น'!$H$2,"",IF(VLOOKUP($A89,'03.คีย์เทอม2'!$A$10:$GL$59,166,FALSE)="","",VLOOKUP($A89,'03.คีย์เทอม2'!$A$10:$GL$59,166,FALSE)))</f>
        <v/>
      </c>
      <c r="Y89" s="1327" t="str">
        <f>IF($A$72&lt;&gt;"ชั้น"&amp;'01.ข้อมูลเบื้องต้น'!$H$2,"",IF(VLOOKUP($A89,'03.คีย์เทอม2'!$A$10:$GL$59,171,FALSE)="","",VLOOKUP($A89,'03.คีย์เทอม2'!$A$10:$GL$59,171,FALSE)))</f>
        <v/>
      </c>
      <c r="Z89" s="1327" t="str">
        <f>IF($A$72&lt;&gt;"ชั้น"&amp;'01.ข้อมูลเบื้องต้น'!$H$2,"",IF(VLOOKUP($A89,'03.คีย์เทอม2'!$A$10:$GL$59,176,FALSE)="","",VLOOKUP($A89,'03.คีย์เทอม2'!$A$10:$GL$59,176,FALSE)))</f>
        <v/>
      </c>
      <c r="AA89" s="1329" t="str">
        <f>IF($A$72&lt;&gt;"ชั้น"&amp;'01.ข้อมูลเบื้องต้น'!$H$2,"",IF(VLOOKUP($A89,'03.คีย์เทอม2'!$A$10:$GL$59,181,FALSE)="","",VLOOKUP($A89,'03.คีย์เทอม2'!$A$10:$GL$59,181,FALSE)))</f>
        <v/>
      </c>
    </row>
    <row r="90" spans="1:27" ht="16.8" customHeight="1">
      <c r="A90" s="1323">
        <v>12</v>
      </c>
      <c r="B90" s="1324" t="str">
        <f>IF('2.ชื่อนักเรียน'!C22="","",'2.ชื่อนักเรียน'!C22)</f>
        <v/>
      </c>
      <c r="C90" s="1313" t="str">
        <f>IF('2.ชื่อนักเรียน'!D22="","",'2.ชื่อนักเรียน'!D22)</f>
        <v/>
      </c>
      <c r="D90" s="1314" t="str">
        <f>IF($A$72&lt;&gt;"ชั้น"&amp;'01.ข้อมูลเบื้องต้น'!$H$2,"",IF(VLOOKUP($A90,'03.คีย์เทอม2'!$A$10:$GT$59,190,FALSE)="","",VLOOKUP($A90,'03.คีย์เทอม2'!$A$10:$GT$59,190,FALSE)))</f>
        <v/>
      </c>
      <c r="E90" s="1327" t="str">
        <f>IF($A$72&lt;&gt;"ชั้น"&amp;'01.ข้อมูลเบื้องต้น'!$H$2,"",IF(VLOOKUP($A90,'03.คีย์เทอม2'!$A$10:$GT$64,194,FALSE)="","",VLOOKUP($A90,'03.คีย์เทอม2'!$A$10:$GT$64,194,FALSE)))</f>
        <v/>
      </c>
      <c r="F90" s="1420" t="str">
        <f>IF($A$72&lt;&gt;"ชั้น"&amp;'01.ข้อมูลเบื้องต้น'!$H$2,"",IF(VLOOKUP($A90,'03.คีย์เทอม2'!$A$10:$GT$64,31,FALSE)="","",VLOOKUP($A90,'03.คีย์เทอม2'!$A$10:$GT$64,31,FALSE)))</f>
        <v/>
      </c>
      <c r="G90" s="1326" t="str">
        <f>IF($A$72&lt;&gt;"ชั้น"&amp;'01.ข้อมูลเบื้องต้น'!$H$2,"",IF(VLOOKUP($A90,'03.คีย์เทอม2'!$A$10:$GT$64,61,FALSE)="","",VLOOKUP($A90,'03.คีย์เทอม2'!$A$10:$GT$64,61,FALSE)))</f>
        <v/>
      </c>
      <c r="H90" s="1327" t="str">
        <f>IF($A$72&lt;&gt;"ชั้น"&amp;'01.ข้อมูลเบื้องต้น'!$H$2,"",IF(VLOOKUP($A90,'03.คีย์เทอม2'!$A$10:$GL$59,66,FALSE)="","",VLOOKUP($A90,'03.คีย์เทอม2'!$A$10:$GL$59,66,FALSE)))</f>
        <v/>
      </c>
      <c r="I90" s="1327" t="str">
        <f>IF($A$72&lt;&gt;"ชั้น"&amp;'01.ข้อมูลเบื้องต้น'!$H$2,"",IF(VLOOKUP($A90,'03.คีย์เทอม2'!$A$10:$GL$59,71,FALSE)="","",VLOOKUP($A90,'03.คีย์เทอม2'!$A$10:$GL$59,71,FALSE)))</f>
        <v/>
      </c>
      <c r="J90" s="1327" t="str">
        <f>IF($A$72&lt;&gt;"ชั้น"&amp;'01.ข้อมูลเบื้องต้น'!$H$2,"",IF(VLOOKUP($A90,'03.คีย์เทอม2'!$A$10:$GL$59,76,FALSE)="","",VLOOKUP($A90,'03.คีย์เทอม2'!$A$10:$GL$59,76,FALSE)))</f>
        <v/>
      </c>
      <c r="K90" s="1327" t="str">
        <f>IF($A$72&lt;&gt;"ชั้น"&amp;'01.ข้อมูลเบื้องต้น'!$H$2,"",IF(VLOOKUP($A90,'03.คีย์เทอม2'!$A$10:$GL$59,81,FALSE)="","",VLOOKUP($A90,'03.คีย์เทอม2'!$A$10:$GL$59,81,FALSE)))</f>
        <v/>
      </c>
      <c r="L90" s="1328" t="str">
        <f>IF($A$72&lt;&gt;"ชั้น"&amp;'01.ข้อมูลเบื้องต้น'!$H$2,"",IF(VLOOKUP($A90,'03.คีย์เทอม2'!$A$10:$GT$59,202,FALSE)="","",VLOOKUP($A90,'03.คีย์เทอม2'!$A$10:$GT$59,202,FALSE)))</f>
        <v/>
      </c>
      <c r="M90" s="1326" t="str">
        <f>IF($A$72&lt;&gt;"ชั้น"&amp;'01.ข้อมูลเบื้องต้น'!$H$2,"",IF(VLOOKUP($A90,'03.คีย์เทอม2'!$A$10:$GL$59,111,FALSE)="","",VLOOKUP($A90,'03.คีย์เทอม2'!$A$10:$GL$59,111,FALSE)))</f>
        <v/>
      </c>
      <c r="N90" s="1327" t="str">
        <f>IF($A$72&lt;&gt;"ชั้น"&amp;'01.ข้อมูลเบื้องต้น'!$H$2,"",IF(VLOOKUP($A90,'03.คีย์เทอม2'!$A$10:$GL$59,116,FALSE)="","",VLOOKUP($A90,'03.คีย์เทอม2'!$A$10:$GL$59,116,FALSE)))</f>
        <v/>
      </c>
      <c r="O90" s="1327" t="str">
        <f>IF($A$72&lt;&gt;"ชั้น"&amp;'01.ข้อมูลเบื้องต้น'!$H$2,"",IF(VLOOKUP($A90,'03.คีย์เทอม2'!$A$10:$GL$59,121,FALSE)="","",VLOOKUP($A90,'03.คีย์เทอม2'!$A$10:$GL$59,121,FALSE)))</f>
        <v/>
      </c>
      <c r="P90" s="1327" t="str">
        <f>IF($A$72&lt;&gt;"ชั้น"&amp;'01.ข้อมูลเบื้องต้น'!$H$2,"",IF(VLOOKUP($A90,'03.คีย์เทอม2'!$A$10:$GL$59,126,FALSE)="","",VLOOKUP($A90,'03.คีย์เทอม2'!$A$10:$GL$59,126,FALSE)))</f>
        <v/>
      </c>
      <c r="Q90" s="1327" t="str">
        <f>IF($A$72&lt;&gt;"ชั้น"&amp;'01.ข้อมูลเบื้องต้น'!$H$2,"",IF(VLOOKUP($A90,'03.คีย์เทอม2'!$A$10:$GL$59,131,FALSE)="","",VLOOKUP($A90,'03.คีย์เทอม2'!$A$10:$GL$59,131,FALSE)))</f>
        <v/>
      </c>
      <c r="R90" s="1327" t="str">
        <f>IF($A$72&lt;&gt;"ชั้น"&amp;'01.ข้อมูลเบื้องต้น'!$H$2,"",IF(VLOOKUP($A90,'03.คีย์เทอม2'!$A$10:$GL$59,136,FALSE)="","",VLOOKUP($A90,'03.คีย์เทอม2'!$A$10:$GL$59,136,FALSE)))</f>
        <v/>
      </c>
      <c r="S90" s="1327" t="str">
        <f>IF($A$72&lt;&gt;"ชั้น"&amp;'01.ข้อมูลเบื้องต้น'!$H$2,"",IF(VLOOKUP($A90,'03.คีย์เทอม2'!$A$10:$GL$59,141,FALSE)="","",VLOOKUP($A90,'03.คีย์เทอม2'!$A$10:$GL$59,141,FALSE)))</f>
        <v/>
      </c>
      <c r="T90" s="1327" t="str">
        <f>IF($A$72&lt;&gt;"ชั้น"&amp;'01.ข้อมูลเบื้องต้น'!$H$2,"",IF(VLOOKUP($A90,'03.คีย์เทอม2'!$A$10:$GL$59,146,FALSE)="","",VLOOKUP($A90,'03.คีย์เทอม2'!$A$10:$GL$59,146,FALSE)))</f>
        <v/>
      </c>
      <c r="U90" s="1327" t="str">
        <f>IF($A$72&lt;&gt;"ชั้น"&amp;'01.ข้อมูลเบื้องต้น'!$H$2,"",IF(VLOOKUP($A90,'03.คีย์เทอม2'!$A$10:$GL$59,151,FALSE)="","",VLOOKUP($A90,'03.คีย์เทอม2'!$A$10:$GL$59,151,FALSE)))</f>
        <v/>
      </c>
      <c r="V90" s="1327" t="str">
        <f>IF($A$72&lt;&gt;"ชั้น"&amp;'01.ข้อมูลเบื้องต้น'!$H$2,"",IF(VLOOKUP($A90,'03.คีย์เทอม2'!$A$10:$GL$59,156,FALSE)="","",VLOOKUP($A90,'03.คีย์เทอม2'!$A$10:$GL$59,156,FALSE)))</f>
        <v/>
      </c>
      <c r="W90" s="1327" t="str">
        <f>IF($A$72&lt;&gt;"ชั้น"&amp;'01.ข้อมูลเบื้องต้น'!$H$2,"",IF(VLOOKUP($A90,'03.คีย์เทอม2'!$A$10:$GL$59,161,FALSE)="","",VLOOKUP($A90,'03.คีย์เทอม2'!$A$10:$GL$59,161,FALSE)))</f>
        <v/>
      </c>
      <c r="X90" s="1327" t="str">
        <f>IF($A$72&lt;&gt;"ชั้น"&amp;'01.ข้อมูลเบื้องต้น'!$H$2,"",IF(VLOOKUP($A90,'03.คีย์เทอม2'!$A$10:$GL$59,166,FALSE)="","",VLOOKUP($A90,'03.คีย์เทอม2'!$A$10:$GL$59,166,FALSE)))</f>
        <v/>
      </c>
      <c r="Y90" s="1327" t="str">
        <f>IF($A$72&lt;&gt;"ชั้น"&amp;'01.ข้อมูลเบื้องต้น'!$H$2,"",IF(VLOOKUP($A90,'03.คีย์เทอม2'!$A$10:$GL$59,171,FALSE)="","",VLOOKUP($A90,'03.คีย์เทอม2'!$A$10:$GL$59,171,FALSE)))</f>
        <v/>
      </c>
      <c r="Z90" s="1327" t="str">
        <f>IF($A$72&lt;&gt;"ชั้น"&amp;'01.ข้อมูลเบื้องต้น'!$H$2,"",IF(VLOOKUP($A90,'03.คีย์เทอม2'!$A$10:$GL$59,176,FALSE)="","",VLOOKUP($A90,'03.คีย์เทอม2'!$A$10:$GL$59,176,FALSE)))</f>
        <v/>
      </c>
      <c r="AA90" s="1329" t="str">
        <f>IF($A$72&lt;&gt;"ชั้น"&amp;'01.ข้อมูลเบื้องต้น'!$H$2,"",IF(VLOOKUP($A90,'03.คีย์เทอม2'!$A$10:$GL$59,181,FALSE)="","",VLOOKUP($A90,'03.คีย์เทอม2'!$A$10:$GL$59,181,FALSE)))</f>
        <v/>
      </c>
    </row>
    <row r="91" spans="1:27" ht="16.8" customHeight="1">
      <c r="A91" s="1323">
        <v>13</v>
      </c>
      <c r="B91" s="1324" t="str">
        <f>IF('2.ชื่อนักเรียน'!C23="","",'2.ชื่อนักเรียน'!C23)</f>
        <v/>
      </c>
      <c r="C91" s="1313" t="str">
        <f>IF('2.ชื่อนักเรียน'!D23="","",'2.ชื่อนักเรียน'!D23)</f>
        <v/>
      </c>
      <c r="D91" s="1314" t="str">
        <f>IF($A$72&lt;&gt;"ชั้น"&amp;'01.ข้อมูลเบื้องต้น'!$H$2,"",IF(VLOOKUP($A91,'03.คีย์เทอม2'!$A$10:$GT$59,190,FALSE)="","",VLOOKUP($A91,'03.คีย์เทอม2'!$A$10:$GT$59,190,FALSE)))</f>
        <v/>
      </c>
      <c r="E91" s="1327" t="str">
        <f>IF($A$72&lt;&gt;"ชั้น"&amp;'01.ข้อมูลเบื้องต้น'!$H$2,"",IF(VLOOKUP($A91,'03.คีย์เทอม2'!$A$10:$GT$64,194,FALSE)="","",VLOOKUP($A91,'03.คีย์เทอม2'!$A$10:$GT$64,194,FALSE)))</f>
        <v/>
      </c>
      <c r="F91" s="1420" t="str">
        <f>IF($A$72&lt;&gt;"ชั้น"&amp;'01.ข้อมูลเบื้องต้น'!$H$2,"",IF(VLOOKUP($A91,'03.คีย์เทอม2'!$A$10:$GT$64,31,FALSE)="","",VLOOKUP($A91,'03.คีย์เทอม2'!$A$10:$GT$64,31,FALSE)))</f>
        <v/>
      </c>
      <c r="G91" s="1326" t="str">
        <f>IF($A$72&lt;&gt;"ชั้น"&amp;'01.ข้อมูลเบื้องต้น'!$H$2,"",IF(VLOOKUP($A91,'03.คีย์เทอม2'!$A$10:$GT$64,61,FALSE)="","",VLOOKUP($A91,'03.คีย์เทอม2'!$A$10:$GT$64,61,FALSE)))</f>
        <v/>
      </c>
      <c r="H91" s="1327" t="str">
        <f>IF($A$72&lt;&gt;"ชั้น"&amp;'01.ข้อมูลเบื้องต้น'!$H$2,"",IF(VLOOKUP($A91,'03.คีย์เทอม2'!$A$10:$GL$59,66,FALSE)="","",VLOOKUP($A91,'03.คีย์เทอม2'!$A$10:$GL$59,66,FALSE)))</f>
        <v/>
      </c>
      <c r="I91" s="1327" t="str">
        <f>IF($A$72&lt;&gt;"ชั้น"&amp;'01.ข้อมูลเบื้องต้น'!$H$2,"",IF(VLOOKUP($A91,'03.คีย์เทอม2'!$A$10:$GL$59,71,FALSE)="","",VLOOKUP($A91,'03.คีย์เทอม2'!$A$10:$GL$59,71,FALSE)))</f>
        <v/>
      </c>
      <c r="J91" s="1327" t="str">
        <f>IF($A$72&lt;&gt;"ชั้น"&amp;'01.ข้อมูลเบื้องต้น'!$H$2,"",IF(VLOOKUP($A91,'03.คีย์เทอม2'!$A$10:$GL$59,76,FALSE)="","",VLOOKUP($A91,'03.คีย์เทอม2'!$A$10:$GL$59,76,FALSE)))</f>
        <v/>
      </c>
      <c r="K91" s="1327" t="str">
        <f>IF($A$72&lt;&gt;"ชั้น"&amp;'01.ข้อมูลเบื้องต้น'!$H$2,"",IF(VLOOKUP($A91,'03.คีย์เทอม2'!$A$10:$GL$59,81,FALSE)="","",VLOOKUP($A91,'03.คีย์เทอม2'!$A$10:$GL$59,81,FALSE)))</f>
        <v/>
      </c>
      <c r="L91" s="1328" t="str">
        <f>IF($A$72&lt;&gt;"ชั้น"&amp;'01.ข้อมูลเบื้องต้น'!$H$2,"",IF(VLOOKUP($A91,'03.คีย์เทอม2'!$A$10:$GT$59,202,FALSE)="","",VLOOKUP($A91,'03.คีย์เทอม2'!$A$10:$GT$59,202,FALSE)))</f>
        <v/>
      </c>
      <c r="M91" s="1326" t="str">
        <f>IF($A$72&lt;&gt;"ชั้น"&amp;'01.ข้อมูลเบื้องต้น'!$H$2,"",IF(VLOOKUP($A91,'03.คีย์เทอม2'!$A$10:$GL$59,111,FALSE)="","",VLOOKUP($A91,'03.คีย์เทอม2'!$A$10:$GL$59,111,FALSE)))</f>
        <v/>
      </c>
      <c r="N91" s="1327" t="str">
        <f>IF($A$72&lt;&gt;"ชั้น"&amp;'01.ข้อมูลเบื้องต้น'!$H$2,"",IF(VLOOKUP($A91,'03.คีย์เทอม2'!$A$10:$GL$59,116,FALSE)="","",VLOOKUP($A91,'03.คีย์เทอม2'!$A$10:$GL$59,116,FALSE)))</f>
        <v/>
      </c>
      <c r="O91" s="1327" t="str">
        <f>IF($A$72&lt;&gt;"ชั้น"&amp;'01.ข้อมูลเบื้องต้น'!$H$2,"",IF(VLOOKUP($A91,'03.คีย์เทอม2'!$A$10:$GL$59,121,FALSE)="","",VLOOKUP($A91,'03.คีย์เทอม2'!$A$10:$GL$59,121,FALSE)))</f>
        <v/>
      </c>
      <c r="P91" s="1327" t="str">
        <f>IF($A$72&lt;&gt;"ชั้น"&amp;'01.ข้อมูลเบื้องต้น'!$H$2,"",IF(VLOOKUP($A91,'03.คีย์เทอม2'!$A$10:$GL$59,126,FALSE)="","",VLOOKUP($A91,'03.คีย์เทอม2'!$A$10:$GL$59,126,FALSE)))</f>
        <v/>
      </c>
      <c r="Q91" s="1327" t="str">
        <f>IF($A$72&lt;&gt;"ชั้น"&amp;'01.ข้อมูลเบื้องต้น'!$H$2,"",IF(VLOOKUP($A91,'03.คีย์เทอม2'!$A$10:$GL$59,131,FALSE)="","",VLOOKUP($A91,'03.คีย์เทอม2'!$A$10:$GL$59,131,FALSE)))</f>
        <v/>
      </c>
      <c r="R91" s="1327" t="str">
        <f>IF($A$72&lt;&gt;"ชั้น"&amp;'01.ข้อมูลเบื้องต้น'!$H$2,"",IF(VLOOKUP($A91,'03.คีย์เทอม2'!$A$10:$GL$59,136,FALSE)="","",VLOOKUP($A91,'03.คีย์เทอม2'!$A$10:$GL$59,136,FALSE)))</f>
        <v/>
      </c>
      <c r="S91" s="1327" t="str">
        <f>IF($A$72&lt;&gt;"ชั้น"&amp;'01.ข้อมูลเบื้องต้น'!$H$2,"",IF(VLOOKUP($A91,'03.คีย์เทอม2'!$A$10:$GL$59,141,FALSE)="","",VLOOKUP($A91,'03.คีย์เทอม2'!$A$10:$GL$59,141,FALSE)))</f>
        <v/>
      </c>
      <c r="T91" s="1327" t="str">
        <f>IF($A$72&lt;&gt;"ชั้น"&amp;'01.ข้อมูลเบื้องต้น'!$H$2,"",IF(VLOOKUP($A91,'03.คีย์เทอม2'!$A$10:$GL$59,146,FALSE)="","",VLOOKUP($A91,'03.คีย์เทอม2'!$A$10:$GL$59,146,FALSE)))</f>
        <v/>
      </c>
      <c r="U91" s="1327" t="str">
        <f>IF($A$72&lt;&gt;"ชั้น"&amp;'01.ข้อมูลเบื้องต้น'!$H$2,"",IF(VLOOKUP($A91,'03.คีย์เทอม2'!$A$10:$GL$59,151,FALSE)="","",VLOOKUP($A91,'03.คีย์เทอม2'!$A$10:$GL$59,151,FALSE)))</f>
        <v/>
      </c>
      <c r="V91" s="1327" t="str">
        <f>IF($A$72&lt;&gt;"ชั้น"&amp;'01.ข้อมูลเบื้องต้น'!$H$2,"",IF(VLOOKUP($A91,'03.คีย์เทอม2'!$A$10:$GL$59,156,FALSE)="","",VLOOKUP($A91,'03.คีย์เทอม2'!$A$10:$GL$59,156,FALSE)))</f>
        <v/>
      </c>
      <c r="W91" s="1327" t="str">
        <f>IF($A$72&lt;&gt;"ชั้น"&amp;'01.ข้อมูลเบื้องต้น'!$H$2,"",IF(VLOOKUP($A91,'03.คีย์เทอม2'!$A$10:$GL$59,161,FALSE)="","",VLOOKUP($A91,'03.คีย์เทอม2'!$A$10:$GL$59,161,FALSE)))</f>
        <v/>
      </c>
      <c r="X91" s="1327" t="str">
        <f>IF($A$72&lt;&gt;"ชั้น"&amp;'01.ข้อมูลเบื้องต้น'!$H$2,"",IF(VLOOKUP($A91,'03.คีย์เทอม2'!$A$10:$GL$59,166,FALSE)="","",VLOOKUP($A91,'03.คีย์เทอม2'!$A$10:$GL$59,166,FALSE)))</f>
        <v/>
      </c>
      <c r="Y91" s="1327" t="str">
        <f>IF($A$72&lt;&gt;"ชั้น"&amp;'01.ข้อมูลเบื้องต้น'!$H$2,"",IF(VLOOKUP($A91,'03.คีย์เทอม2'!$A$10:$GL$59,171,FALSE)="","",VLOOKUP($A91,'03.คีย์เทอม2'!$A$10:$GL$59,171,FALSE)))</f>
        <v/>
      </c>
      <c r="Z91" s="1327" t="str">
        <f>IF($A$72&lt;&gt;"ชั้น"&amp;'01.ข้อมูลเบื้องต้น'!$H$2,"",IF(VLOOKUP($A91,'03.คีย์เทอม2'!$A$10:$GL$59,176,FALSE)="","",VLOOKUP($A91,'03.คีย์เทอม2'!$A$10:$GL$59,176,FALSE)))</f>
        <v/>
      </c>
      <c r="AA91" s="1329" t="str">
        <f>IF($A$72&lt;&gt;"ชั้น"&amp;'01.ข้อมูลเบื้องต้น'!$H$2,"",IF(VLOOKUP($A91,'03.คีย์เทอม2'!$A$10:$GL$59,181,FALSE)="","",VLOOKUP($A91,'03.คีย์เทอม2'!$A$10:$GL$59,181,FALSE)))</f>
        <v/>
      </c>
    </row>
    <row r="92" spans="1:27" ht="16.8" customHeight="1">
      <c r="A92" s="1323">
        <v>14</v>
      </c>
      <c r="B92" s="1324" t="str">
        <f>IF('2.ชื่อนักเรียน'!C24="","",'2.ชื่อนักเรียน'!C24)</f>
        <v/>
      </c>
      <c r="C92" s="1313" t="str">
        <f>IF('2.ชื่อนักเรียน'!D24="","",'2.ชื่อนักเรียน'!D24)</f>
        <v/>
      </c>
      <c r="D92" s="1314" t="str">
        <f>IF($A$72&lt;&gt;"ชั้น"&amp;'01.ข้อมูลเบื้องต้น'!$H$2,"",IF(VLOOKUP($A92,'03.คีย์เทอม2'!$A$10:$GT$59,190,FALSE)="","",VLOOKUP($A92,'03.คีย์เทอม2'!$A$10:$GT$59,190,FALSE)))</f>
        <v/>
      </c>
      <c r="E92" s="1327" t="str">
        <f>IF($A$72&lt;&gt;"ชั้น"&amp;'01.ข้อมูลเบื้องต้น'!$H$2,"",IF(VLOOKUP($A92,'03.คีย์เทอม2'!$A$10:$GT$64,194,FALSE)="","",VLOOKUP($A92,'03.คีย์เทอม2'!$A$10:$GT$64,194,FALSE)))</f>
        <v/>
      </c>
      <c r="F92" s="1420" t="str">
        <f>IF($A$72&lt;&gt;"ชั้น"&amp;'01.ข้อมูลเบื้องต้น'!$H$2,"",IF(VLOOKUP($A92,'03.คีย์เทอม2'!$A$10:$GT$64,31,FALSE)="","",VLOOKUP($A92,'03.คีย์เทอม2'!$A$10:$GT$64,31,FALSE)))</f>
        <v/>
      </c>
      <c r="G92" s="1326" t="str">
        <f>IF($A$72&lt;&gt;"ชั้น"&amp;'01.ข้อมูลเบื้องต้น'!$H$2,"",IF(VLOOKUP($A92,'03.คีย์เทอม2'!$A$10:$GT$64,61,FALSE)="","",VLOOKUP($A92,'03.คีย์เทอม2'!$A$10:$GT$64,61,FALSE)))</f>
        <v/>
      </c>
      <c r="H92" s="1327" t="str">
        <f>IF($A$72&lt;&gt;"ชั้น"&amp;'01.ข้อมูลเบื้องต้น'!$H$2,"",IF(VLOOKUP($A92,'03.คีย์เทอม2'!$A$10:$GL$59,66,FALSE)="","",VLOOKUP($A92,'03.คีย์เทอม2'!$A$10:$GL$59,66,FALSE)))</f>
        <v/>
      </c>
      <c r="I92" s="1327" t="str">
        <f>IF($A$72&lt;&gt;"ชั้น"&amp;'01.ข้อมูลเบื้องต้น'!$H$2,"",IF(VLOOKUP($A92,'03.คีย์เทอม2'!$A$10:$GL$59,71,FALSE)="","",VLOOKUP($A92,'03.คีย์เทอม2'!$A$10:$GL$59,71,FALSE)))</f>
        <v/>
      </c>
      <c r="J92" s="1327" t="str">
        <f>IF($A$72&lt;&gt;"ชั้น"&amp;'01.ข้อมูลเบื้องต้น'!$H$2,"",IF(VLOOKUP($A92,'03.คีย์เทอม2'!$A$10:$GL$59,76,FALSE)="","",VLOOKUP($A92,'03.คีย์เทอม2'!$A$10:$GL$59,76,FALSE)))</f>
        <v/>
      </c>
      <c r="K92" s="1327" t="str">
        <f>IF($A$72&lt;&gt;"ชั้น"&amp;'01.ข้อมูลเบื้องต้น'!$H$2,"",IF(VLOOKUP($A92,'03.คีย์เทอม2'!$A$10:$GL$59,81,FALSE)="","",VLOOKUP($A92,'03.คีย์เทอม2'!$A$10:$GL$59,81,FALSE)))</f>
        <v/>
      </c>
      <c r="L92" s="1328" t="str">
        <f>IF($A$72&lt;&gt;"ชั้น"&amp;'01.ข้อมูลเบื้องต้น'!$H$2,"",IF(VLOOKUP($A92,'03.คีย์เทอม2'!$A$10:$GT$59,202,FALSE)="","",VLOOKUP($A92,'03.คีย์เทอม2'!$A$10:$GT$59,202,FALSE)))</f>
        <v/>
      </c>
      <c r="M92" s="1326" t="str">
        <f>IF($A$72&lt;&gt;"ชั้น"&amp;'01.ข้อมูลเบื้องต้น'!$H$2,"",IF(VLOOKUP($A92,'03.คีย์เทอม2'!$A$10:$GL$59,111,FALSE)="","",VLOOKUP($A92,'03.คีย์เทอม2'!$A$10:$GL$59,111,FALSE)))</f>
        <v/>
      </c>
      <c r="N92" s="1327" t="str">
        <f>IF($A$72&lt;&gt;"ชั้น"&amp;'01.ข้อมูลเบื้องต้น'!$H$2,"",IF(VLOOKUP($A92,'03.คีย์เทอม2'!$A$10:$GL$59,116,FALSE)="","",VLOOKUP($A92,'03.คีย์เทอม2'!$A$10:$GL$59,116,FALSE)))</f>
        <v/>
      </c>
      <c r="O92" s="1327" t="str">
        <f>IF($A$72&lt;&gt;"ชั้น"&amp;'01.ข้อมูลเบื้องต้น'!$H$2,"",IF(VLOOKUP($A92,'03.คีย์เทอม2'!$A$10:$GL$59,121,FALSE)="","",VLOOKUP($A92,'03.คีย์เทอม2'!$A$10:$GL$59,121,FALSE)))</f>
        <v/>
      </c>
      <c r="P92" s="1327" t="str">
        <f>IF($A$72&lt;&gt;"ชั้น"&amp;'01.ข้อมูลเบื้องต้น'!$H$2,"",IF(VLOOKUP($A92,'03.คีย์เทอม2'!$A$10:$GL$59,126,FALSE)="","",VLOOKUP($A92,'03.คีย์เทอม2'!$A$10:$GL$59,126,FALSE)))</f>
        <v/>
      </c>
      <c r="Q92" s="1327" t="str">
        <f>IF($A$72&lt;&gt;"ชั้น"&amp;'01.ข้อมูลเบื้องต้น'!$H$2,"",IF(VLOOKUP($A92,'03.คีย์เทอม2'!$A$10:$GL$59,131,FALSE)="","",VLOOKUP($A92,'03.คีย์เทอม2'!$A$10:$GL$59,131,FALSE)))</f>
        <v/>
      </c>
      <c r="R92" s="1327" t="str">
        <f>IF($A$72&lt;&gt;"ชั้น"&amp;'01.ข้อมูลเบื้องต้น'!$H$2,"",IF(VLOOKUP($A92,'03.คีย์เทอม2'!$A$10:$GL$59,136,FALSE)="","",VLOOKUP($A92,'03.คีย์เทอม2'!$A$10:$GL$59,136,FALSE)))</f>
        <v/>
      </c>
      <c r="S92" s="1327" t="str">
        <f>IF($A$72&lt;&gt;"ชั้น"&amp;'01.ข้อมูลเบื้องต้น'!$H$2,"",IF(VLOOKUP($A92,'03.คีย์เทอม2'!$A$10:$GL$59,141,FALSE)="","",VLOOKUP($A92,'03.คีย์เทอม2'!$A$10:$GL$59,141,FALSE)))</f>
        <v/>
      </c>
      <c r="T92" s="1327" t="str">
        <f>IF($A$72&lt;&gt;"ชั้น"&amp;'01.ข้อมูลเบื้องต้น'!$H$2,"",IF(VLOOKUP($A92,'03.คีย์เทอม2'!$A$10:$GL$59,146,FALSE)="","",VLOOKUP($A92,'03.คีย์เทอม2'!$A$10:$GL$59,146,FALSE)))</f>
        <v/>
      </c>
      <c r="U92" s="1327" t="str">
        <f>IF($A$72&lt;&gt;"ชั้น"&amp;'01.ข้อมูลเบื้องต้น'!$H$2,"",IF(VLOOKUP($A92,'03.คีย์เทอม2'!$A$10:$GL$59,151,FALSE)="","",VLOOKUP($A92,'03.คีย์เทอม2'!$A$10:$GL$59,151,FALSE)))</f>
        <v/>
      </c>
      <c r="V92" s="1327" t="str">
        <f>IF($A$72&lt;&gt;"ชั้น"&amp;'01.ข้อมูลเบื้องต้น'!$H$2,"",IF(VLOOKUP($A92,'03.คีย์เทอม2'!$A$10:$GL$59,156,FALSE)="","",VLOOKUP($A92,'03.คีย์เทอม2'!$A$10:$GL$59,156,FALSE)))</f>
        <v/>
      </c>
      <c r="W92" s="1327" t="str">
        <f>IF($A$72&lt;&gt;"ชั้น"&amp;'01.ข้อมูลเบื้องต้น'!$H$2,"",IF(VLOOKUP($A92,'03.คีย์เทอม2'!$A$10:$GL$59,161,FALSE)="","",VLOOKUP($A92,'03.คีย์เทอม2'!$A$10:$GL$59,161,FALSE)))</f>
        <v/>
      </c>
      <c r="X92" s="1327" t="str">
        <f>IF($A$72&lt;&gt;"ชั้น"&amp;'01.ข้อมูลเบื้องต้น'!$H$2,"",IF(VLOOKUP($A92,'03.คีย์เทอม2'!$A$10:$GL$59,166,FALSE)="","",VLOOKUP($A92,'03.คีย์เทอม2'!$A$10:$GL$59,166,FALSE)))</f>
        <v/>
      </c>
      <c r="Y92" s="1327" t="str">
        <f>IF($A$72&lt;&gt;"ชั้น"&amp;'01.ข้อมูลเบื้องต้น'!$H$2,"",IF(VLOOKUP($A92,'03.คีย์เทอม2'!$A$10:$GL$59,171,FALSE)="","",VLOOKUP($A92,'03.คีย์เทอม2'!$A$10:$GL$59,171,FALSE)))</f>
        <v/>
      </c>
      <c r="Z92" s="1327" t="str">
        <f>IF($A$72&lt;&gt;"ชั้น"&amp;'01.ข้อมูลเบื้องต้น'!$H$2,"",IF(VLOOKUP($A92,'03.คีย์เทอม2'!$A$10:$GL$59,176,FALSE)="","",VLOOKUP($A92,'03.คีย์เทอม2'!$A$10:$GL$59,176,FALSE)))</f>
        <v/>
      </c>
      <c r="AA92" s="1329" t="str">
        <f>IF($A$72&lt;&gt;"ชั้น"&amp;'01.ข้อมูลเบื้องต้น'!$H$2,"",IF(VLOOKUP($A92,'03.คีย์เทอม2'!$A$10:$GL$59,181,FALSE)="","",VLOOKUP($A92,'03.คีย์เทอม2'!$A$10:$GL$59,181,FALSE)))</f>
        <v/>
      </c>
    </row>
    <row r="93" spans="1:27" ht="16.8" customHeight="1">
      <c r="A93" s="1323">
        <v>15</v>
      </c>
      <c r="B93" s="1324" t="str">
        <f>IF('2.ชื่อนักเรียน'!C25="","",'2.ชื่อนักเรียน'!C25)</f>
        <v/>
      </c>
      <c r="C93" s="1313" t="str">
        <f>IF('2.ชื่อนักเรียน'!D25="","",'2.ชื่อนักเรียน'!D25)</f>
        <v/>
      </c>
      <c r="D93" s="1314" t="str">
        <f>IF($A$72&lt;&gt;"ชั้น"&amp;'01.ข้อมูลเบื้องต้น'!$H$2,"",IF(VLOOKUP($A93,'03.คีย์เทอม2'!$A$10:$GT$59,190,FALSE)="","",VLOOKUP($A93,'03.คีย์เทอม2'!$A$10:$GT$59,190,FALSE)))</f>
        <v/>
      </c>
      <c r="E93" s="1327" t="str">
        <f>IF($A$72&lt;&gt;"ชั้น"&amp;'01.ข้อมูลเบื้องต้น'!$H$2,"",IF(VLOOKUP($A93,'03.คีย์เทอม2'!$A$10:$GT$64,194,FALSE)="","",VLOOKUP($A93,'03.คีย์เทอม2'!$A$10:$GT$64,194,FALSE)))</f>
        <v/>
      </c>
      <c r="F93" s="1420" t="str">
        <f>IF($A$72&lt;&gt;"ชั้น"&amp;'01.ข้อมูลเบื้องต้น'!$H$2,"",IF(VLOOKUP($A93,'03.คีย์เทอม2'!$A$10:$GT$64,31,FALSE)="","",VLOOKUP($A93,'03.คีย์เทอม2'!$A$10:$GT$64,31,FALSE)))</f>
        <v/>
      </c>
      <c r="G93" s="1326" t="str">
        <f>IF($A$72&lt;&gt;"ชั้น"&amp;'01.ข้อมูลเบื้องต้น'!$H$2,"",IF(VLOOKUP($A93,'03.คีย์เทอม2'!$A$10:$GT$64,61,FALSE)="","",VLOOKUP($A93,'03.คีย์เทอม2'!$A$10:$GT$64,61,FALSE)))</f>
        <v/>
      </c>
      <c r="H93" s="1327" t="str">
        <f>IF($A$72&lt;&gt;"ชั้น"&amp;'01.ข้อมูลเบื้องต้น'!$H$2,"",IF(VLOOKUP($A93,'03.คีย์เทอม2'!$A$10:$GL$59,66,FALSE)="","",VLOOKUP($A93,'03.คีย์เทอม2'!$A$10:$GL$59,66,FALSE)))</f>
        <v/>
      </c>
      <c r="I93" s="1327" t="str">
        <f>IF($A$72&lt;&gt;"ชั้น"&amp;'01.ข้อมูลเบื้องต้น'!$H$2,"",IF(VLOOKUP($A93,'03.คีย์เทอม2'!$A$10:$GL$59,71,FALSE)="","",VLOOKUP($A93,'03.คีย์เทอม2'!$A$10:$GL$59,71,FALSE)))</f>
        <v/>
      </c>
      <c r="J93" s="1327" t="str">
        <f>IF($A$72&lt;&gt;"ชั้น"&amp;'01.ข้อมูลเบื้องต้น'!$H$2,"",IF(VLOOKUP($A93,'03.คีย์เทอม2'!$A$10:$GL$59,76,FALSE)="","",VLOOKUP($A93,'03.คีย์เทอม2'!$A$10:$GL$59,76,FALSE)))</f>
        <v/>
      </c>
      <c r="K93" s="1327" t="str">
        <f>IF($A$72&lt;&gt;"ชั้น"&amp;'01.ข้อมูลเบื้องต้น'!$H$2,"",IF(VLOOKUP($A93,'03.คีย์เทอม2'!$A$10:$GL$59,81,FALSE)="","",VLOOKUP($A93,'03.คีย์เทอม2'!$A$10:$GL$59,81,FALSE)))</f>
        <v/>
      </c>
      <c r="L93" s="1328" t="str">
        <f>IF($A$72&lt;&gt;"ชั้น"&amp;'01.ข้อมูลเบื้องต้น'!$H$2,"",IF(VLOOKUP($A93,'03.คีย์เทอม2'!$A$10:$GT$59,202,FALSE)="","",VLOOKUP($A93,'03.คีย์เทอม2'!$A$10:$GT$59,202,FALSE)))</f>
        <v/>
      </c>
      <c r="M93" s="1326" t="str">
        <f>IF($A$72&lt;&gt;"ชั้น"&amp;'01.ข้อมูลเบื้องต้น'!$H$2,"",IF(VLOOKUP($A93,'03.คีย์เทอม2'!$A$10:$GL$59,111,FALSE)="","",VLOOKUP($A93,'03.คีย์เทอม2'!$A$10:$GL$59,111,FALSE)))</f>
        <v/>
      </c>
      <c r="N93" s="1327" t="str">
        <f>IF($A$72&lt;&gt;"ชั้น"&amp;'01.ข้อมูลเบื้องต้น'!$H$2,"",IF(VLOOKUP($A93,'03.คีย์เทอม2'!$A$10:$GL$59,116,FALSE)="","",VLOOKUP($A93,'03.คีย์เทอม2'!$A$10:$GL$59,116,FALSE)))</f>
        <v/>
      </c>
      <c r="O93" s="1327" t="str">
        <f>IF($A$72&lt;&gt;"ชั้น"&amp;'01.ข้อมูลเบื้องต้น'!$H$2,"",IF(VLOOKUP($A93,'03.คีย์เทอม2'!$A$10:$GL$59,121,FALSE)="","",VLOOKUP($A93,'03.คีย์เทอม2'!$A$10:$GL$59,121,FALSE)))</f>
        <v/>
      </c>
      <c r="P93" s="1327" t="str">
        <f>IF($A$72&lt;&gt;"ชั้น"&amp;'01.ข้อมูลเบื้องต้น'!$H$2,"",IF(VLOOKUP($A93,'03.คีย์เทอม2'!$A$10:$GL$59,126,FALSE)="","",VLOOKUP($A93,'03.คีย์เทอม2'!$A$10:$GL$59,126,FALSE)))</f>
        <v/>
      </c>
      <c r="Q93" s="1327" t="str">
        <f>IF($A$72&lt;&gt;"ชั้น"&amp;'01.ข้อมูลเบื้องต้น'!$H$2,"",IF(VLOOKUP($A93,'03.คีย์เทอม2'!$A$10:$GL$59,131,FALSE)="","",VLOOKUP($A93,'03.คีย์เทอม2'!$A$10:$GL$59,131,FALSE)))</f>
        <v/>
      </c>
      <c r="R93" s="1327" t="str">
        <f>IF($A$72&lt;&gt;"ชั้น"&amp;'01.ข้อมูลเบื้องต้น'!$H$2,"",IF(VLOOKUP($A93,'03.คีย์เทอม2'!$A$10:$GL$59,136,FALSE)="","",VLOOKUP($A93,'03.คีย์เทอม2'!$A$10:$GL$59,136,FALSE)))</f>
        <v/>
      </c>
      <c r="S93" s="1327" t="str">
        <f>IF($A$72&lt;&gt;"ชั้น"&amp;'01.ข้อมูลเบื้องต้น'!$H$2,"",IF(VLOOKUP($A93,'03.คีย์เทอม2'!$A$10:$GL$59,141,FALSE)="","",VLOOKUP($A93,'03.คีย์เทอม2'!$A$10:$GL$59,141,FALSE)))</f>
        <v/>
      </c>
      <c r="T93" s="1327" t="str">
        <f>IF($A$72&lt;&gt;"ชั้น"&amp;'01.ข้อมูลเบื้องต้น'!$H$2,"",IF(VLOOKUP($A93,'03.คีย์เทอม2'!$A$10:$GL$59,146,FALSE)="","",VLOOKUP($A93,'03.คีย์เทอม2'!$A$10:$GL$59,146,FALSE)))</f>
        <v/>
      </c>
      <c r="U93" s="1327" t="str">
        <f>IF($A$72&lt;&gt;"ชั้น"&amp;'01.ข้อมูลเบื้องต้น'!$H$2,"",IF(VLOOKUP($A93,'03.คีย์เทอม2'!$A$10:$GL$59,151,FALSE)="","",VLOOKUP($A93,'03.คีย์เทอม2'!$A$10:$GL$59,151,FALSE)))</f>
        <v/>
      </c>
      <c r="V93" s="1327" t="str">
        <f>IF($A$72&lt;&gt;"ชั้น"&amp;'01.ข้อมูลเบื้องต้น'!$H$2,"",IF(VLOOKUP($A93,'03.คีย์เทอม2'!$A$10:$GL$59,156,FALSE)="","",VLOOKUP($A93,'03.คีย์เทอม2'!$A$10:$GL$59,156,FALSE)))</f>
        <v/>
      </c>
      <c r="W93" s="1327" t="str">
        <f>IF($A$72&lt;&gt;"ชั้น"&amp;'01.ข้อมูลเบื้องต้น'!$H$2,"",IF(VLOOKUP($A93,'03.คีย์เทอม2'!$A$10:$GL$59,161,FALSE)="","",VLOOKUP($A93,'03.คีย์เทอม2'!$A$10:$GL$59,161,FALSE)))</f>
        <v/>
      </c>
      <c r="X93" s="1327" t="str">
        <f>IF($A$72&lt;&gt;"ชั้น"&amp;'01.ข้อมูลเบื้องต้น'!$H$2,"",IF(VLOOKUP($A93,'03.คีย์เทอม2'!$A$10:$GL$59,166,FALSE)="","",VLOOKUP($A93,'03.คีย์เทอม2'!$A$10:$GL$59,166,FALSE)))</f>
        <v/>
      </c>
      <c r="Y93" s="1327" t="str">
        <f>IF($A$72&lt;&gt;"ชั้น"&amp;'01.ข้อมูลเบื้องต้น'!$H$2,"",IF(VLOOKUP($A93,'03.คีย์เทอม2'!$A$10:$GL$59,171,FALSE)="","",VLOOKUP($A93,'03.คีย์เทอม2'!$A$10:$GL$59,171,FALSE)))</f>
        <v/>
      </c>
      <c r="Z93" s="1327" t="str">
        <f>IF($A$72&lt;&gt;"ชั้น"&amp;'01.ข้อมูลเบื้องต้น'!$H$2,"",IF(VLOOKUP($A93,'03.คีย์เทอม2'!$A$10:$GL$59,176,FALSE)="","",VLOOKUP($A93,'03.คีย์เทอม2'!$A$10:$GL$59,176,FALSE)))</f>
        <v/>
      </c>
      <c r="AA93" s="1329" t="str">
        <f>IF($A$72&lt;&gt;"ชั้น"&amp;'01.ข้อมูลเบื้องต้น'!$H$2,"",IF(VLOOKUP($A93,'03.คีย์เทอม2'!$A$10:$GL$59,181,FALSE)="","",VLOOKUP($A93,'03.คีย์เทอม2'!$A$10:$GL$59,181,FALSE)))</f>
        <v/>
      </c>
    </row>
    <row r="94" spans="1:27" ht="16.8" customHeight="1">
      <c r="A94" s="1323">
        <v>16</v>
      </c>
      <c r="B94" s="1324" t="str">
        <f>IF('2.ชื่อนักเรียน'!C26="","",'2.ชื่อนักเรียน'!C26)</f>
        <v/>
      </c>
      <c r="C94" s="1313" t="str">
        <f>IF('2.ชื่อนักเรียน'!D26="","",'2.ชื่อนักเรียน'!D26)</f>
        <v/>
      </c>
      <c r="D94" s="1314" t="str">
        <f>IF($A$72&lt;&gt;"ชั้น"&amp;'01.ข้อมูลเบื้องต้น'!$H$2,"",IF(VLOOKUP($A94,'03.คีย์เทอม2'!$A$10:$GT$59,190,FALSE)="","",VLOOKUP($A94,'03.คีย์เทอม2'!$A$10:$GT$59,190,FALSE)))</f>
        <v/>
      </c>
      <c r="E94" s="1327" t="str">
        <f>IF($A$72&lt;&gt;"ชั้น"&amp;'01.ข้อมูลเบื้องต้น'!$H$2,"",IF(VLOOKUP($A94,'03.คีย์เทอม2'!$A$10:$GT$64,194,FALSE)="","",VLOOKUP($A94,'03.คีย์เทอม2'!$A$10:$GT$64,194,FALSE)))</f>
        <v/>
      </c>
      <c r="F94" s="1420" t="str">
        <f>IF($A$72&lt;&gt;"ชั้น"&amp;'01.ข้อมูลเบื้องต้น'!$H$2,"",IF(VLOOKUP($A94,'03.คีย์เทอม2'!$A$10:$GT$64,31,FALSE)="","",VLOOKUP($A94,'03.คีย์เทอม2'!$A$10:$GT$64,31,FALSE)))</f>
        <v/>
      </c>
      <c r="G94" s="1326" t="str">
        <f>IF($A$72&lt;&gt;"ชั้น"&amp;'01.ข้อมูลเบื้องต้น'!$H$2,"",IF(VLOOKUP($A94,'03.คีย์เทอม2'!$A$10:$GT$64,61,FALSE)="","",VLOOKUP($A94,'03.คีย์เทอม2'!$A$10:$GT$64,61,FALSE)))</f>
        <v/>
      </c>
      <c r="H94" s="1327" t="str">
        <f>IF($A$72&lt;&gt;"ชั้น"&amp;'01.ข้อมูลเบื้องต้น'!$H$2,"",IF(VLOOKUP($A94,'03.คีย์เทอม2'!$A$10:$GL$59,66,FALSE)="","",VLOOKUP($A94,'03.คีย์เทอม2'!$A$10:$GL$59,66,FALSE)))</f>
        <v/>
      </c>
      <c r="I94" s="1327" t="str">
        <f>IF($A$72&lt;&gt;"ชั้น"&amp;'01.ข้อมูลเบื้องต้น'!$H$2,"",IF(VLOOKUP($A94,'03.คีย์เทอม2'!$A$10:$GL$59,71,FALSE)="","",VLOOKUP($A94,'03.คีย์เทอม2'!$A$10:$GL$59,71,FALSE)))</f>
        <v/>
      </c>
      <c r="J94" s="1327" t="str">
        <f>IF($A$72&lt;&gt;"ชั้น"&amp;'01.ข้อมูลเบื้องต้น'!$H$2,"",IF(VLOOKUP($A94,'03.คีย์เทอม2'!$A$10:$GL$59,76,FALSE)="","",VLOOKUP($A94,'03.คีย์เทอม2'!$A$10:$GL$59,76,FALSE)))</f>
        <v/>
      </c>
      <c r="K94" s="1327" t="str">
        <f>IF($A$72&lt;&gt;"ชั้น"&amp;'01.ข้อมูลเบื้องต้น'!$H$2,"",IF(VLOOKUP($A94,'03.คีย์เทอม2'!$A$10:$GL$59,81,FALSE)="","",VLOOKUP($A94,'03.คีย์เทอม2'!$A$10:$GL$59,81,FALSE)))</f>
        <v/>
      </c>
      <c r="L94" s="1328" t="str">
        <f>IF($A$72&lt;&gt;"ชั้น"&amp;'01.ข้อมูลเบื้องต้น'!$H$2,"",IF(VLOOKUP($A94,'03.คีย์เทอม2'!$A$10:$GT$59,202,FALSE)="","",VLOOKUP($A94,'03.คีย์เทอม2'!$A$10:$GT$59,202,FALSE)))</f>
        <v/>
      </c>
      <c r="M94" s="1326" t="str">
        <f>IF($A$72&lt;&gt;"ชั้น"&amp;'01.ข้อมูลเบื้องต้น'!$H$2,"",IF(VLOOKUP($A94,'03.คีย์เทอม2'!$A$10:$GL$59,111,FALSE)="","",VLOOKUP($A94,'03.คีย์เทอม2'!$A$10:$GL$59,111,FALSE)))</f>
        <v/>
      </c>
      <c r="N94" s="1327" t="str">
        <f>IF($A$72&lt;&gt;"ชั้น"&amp;'01.ข้อมูลเบื้องต้น'!$H$2,"",IF(VLOOKUP($A94,'03.คีย์เทอม2'!$A$10:$GL$59,116,FALSE)="","",VLOOKUP($A94,'03.คีย์เทอม2'!$A$10:$GL$59,116,FALSE)))</f>
        <v/>
      </c>
      <c r="O94" s="1327" t="str">
        <f>IF($A$72&lt;&gt;"ชั้น"&amp;'01.ข้อมูลเบื้องต้น'!$H$2,"",IF(VLOOKUP($A94,'03.คีย์เทอม2'!$A$10:$GL$59,121,FALSE)="","",VLOOKUP($A94,'03.คีย์เทอม2'!$A$10:$GL$59,121,FALSE)))</f>
        <v/>
      </c>
      <c r="P94" s="1327" t="str">
        <f>IF($A$72&lt;&gt;"ชั้น"&amp;'01.ข้อมูลเบื้องต้น'!$H$2,"",IF(VLOOKUP($A94,'03.คีย์เทอม2'!$A$10:$GL$59,126,FALSE)="","",VLOOKUP($A94,'03.คีย์เทอม2'!$A$10:$GL$59,126,FALSE)))</f>
        <v/>
      </c>
      <c r="Q94" s="1327" t="str">
        <f>IF($A$72&lt;&gt;"ชั้น"&amp;'01.ข้อมูลเบื้องต้น'!$H$2,"",IF(VLOOKUP($A94,'03.คีย์เทอม2'!$A$10:$GL$59,131,FALSE)="","",VLOOKUP($A94,'03.คีย์เทอม2'!$A$10:$GL$59,131,FALSE)))</f>
        <v/>
      </c>
      <c r="R94" s="1327" t="str">
        <f>IF($A$72&lt;&gt;"ชั้น"&amp;'01.ข้อมูลเบื้องต้น'!$H$2,"",IF(VLOOKUP($A94,'03.คีย์เทอม2'!$A$10:$GL$59,136,FALSE)="","",VLOOKUP($A94,'03.คีย์เทอม2'!$A$10:$GL$59,136,FALSE)))</f>
        <v/>
      </c>
      <c r="S94" s="1327" t="str">
        <f>IF($A$72&lt;&gt;"ชั้น"&amp;'01.ข้อมูลเบื้องต้น'!$H$2,"",IF(VLOOKUP($A94,'03.คีย์เทอม2'!$A$10:$GL$59,141,FALSE)="","",VLOOKUP($A94,'03.คีย์เทอม2'!$A$10:$GL$59,141,FALSE)))</f>
        <v/>
      </c>
      <c r="T94" s="1327" t="str">
        <f>IF($A$72&lt;&gt;"ชั้น"&amp;'01.ข้อมูลเบื้องต้น'!$H$2,"",IF(VLOOKUP($A94,'03.คีย์เทอม2'!$A$10:$GL$59,146,FALSE)="","",VLOOKUP($A94,'03.คีย์เทอม2'!$A$10:$GL$59,146,FALSE)))</f>
        <v/>
      </c>
      <c r="U94" s="1327" t="str">
        <f>IF($A$72&lt;&gt;"ชั้น"&amp;'01.ข้อมูลเบื้องต้น'!$H$2,"",IF(VLOOKUP($A94,'03.คีย์เทอม2'!$A$10:$GL$59,151,FALSE)="","",VLOOKUP($A94,'03.คีย์เทอม2'!$A$10:$GL$59,151,FALSE)))</f>
        <v/>
      </c>
      <c r="V94" s="1327" t="str">
        <f>IF($A$72&lt;&gt;"ชั้น"&amp;'01.ข้อมูลเบื้องต้น'!$H$2,"",IF(VLOOKUP($A94,'03.คีย์เทอม2'!$A$10:$GL$59,156,FALSE)="","",VLOOKUP($A94,'03.คีย์เทอม2'!$A$10:$GL$59,156,FALSE)))</f>
        <v/>
      </c>
      <c r="W94" s="1327" t="str">
        <f>IF($A$72&lt;&gt;"ชั้น"&amp;'01.ข้อมูลเบื้องต้น'!$H$2,"",IF(VLOOKUP($A94,'03.คีย์เทอม2'!$A$10:$GL$59,161,FALSE)="","",VLOOKUP($A94,'03.คีย์เทอม2'!$A$10:$GL$59,161,FALSE)))</f>
        <v/>
      </c>
      <c r="X94" s="1327" t="str">
        <f>IF($A$72&lt;&gt;"ชั้น"&amp;'01.ข้อมูลเบื้องต้น'!$H$2,"",IF(VLOOKUP($A94,'03.คีย์เทอม2'!$A$10:$GL$59,166,FALSE)="","",VLOOKUP($A94,'03.คีย์เทอม2'!$A$10:$GL$59,166,FALSE)))</f>
        <v/>
      </c>
      <c r="Y94" s="1327" t="str">
        <f>IF($A$72&lt;&gt;"ชั้น"&amp;'01.ข้อมูลเบื้องต้น'!$H$2,"",IF(VLOOKUP($A94,'03.คีย์เทอม2'!$A$10:$GL$59,171,FALSE)="","",VLOOKUP($A94,'03.คีย์เทอม2'!$A$10:$GL$59,171,FALSE)))</f>
        <v/>
      </c>
      <c r="Z94" s="1327" t="str">
        <f>IF($A$72&lt;&gt;"ชั้น"&amp;'01.ข้อมูลเบื้องต้น'!$H$2,"",IF(VLOOKUP($A94,'03.คีย์เทอม2'!$A$10:$GL$59,176,FALSE)="","",VLOOKUP($A94,'03.คีย์เทอม2'!$A$10:$GL$59,176,FALSE)))</f>
        <v/>
      </c>
      <c r="AA94" s="1329" t="str">
        <f>IF($A$72&lt;&gt;"ชั้น"&amp;'01.ข้อมูลเบื้องต้น'!$H$2,"",IF(VLOOKUP($A94,'03.คีย์เทอม2'!$A$10:$GL$59,181,FALSE)="","",VLOOKUP($A94,'03.คีย์เทอม2'!$A$10:$GL$59,181,FALSE)))</f>
        <v/>
      </c>
    </row>
    <row r="95" spans="1:27" ht="16.8" customHeight="1">
      <c r="A95" s="1323">
        <v>17</v>
      </c>
      <c r="B95" s="1324" t="str">
        <f>IF('2.ชื่อนักเรียน'!C27="","",'2.ชื่อนักเรียน'!C27)</f>
        <v/>
      </c>
      <c r="C95" s="1313" t="str">
        <f>IF('2.ชื่อนักเรียน'!D27="","",'2.ชื่อนักเรียน'!D27)</f>
        <v/>
      </c>
      <c r="D95" s="1314" t="str">
        <f>IF($A$72&lt;&gt;"ชั้น"&amp;'01.ข้อมูลเบื้องต้น'!$H$2,"",IF(VLOOKUP($A95,'03.คีย์เทอม2'!$A$10:$GT$59,190,FALSE)="","",VLOOKUP($A95,'03.คีย์เทอม2'!$A$10:$GT$59,190,FALSE)))</f>
        <v/>
      </c>
      <c r="E95" s="1327" t="str">
        <f>IF($A$72&lt;&gt;"ชั้น"&amp;'01.ข้อมูลเบื้องต้น'!$H$2,"",IF(VLOOKUP($A95,'03.คีย์เทอม2'!$A$10:$GT$64,194,FALSE)="","",VLOOKUP($A95,'03.คีย์เทอม2'!$A$10:$GT$64,194,FALSE)))</f>
        <v/>
      </c>
      <c r="F95" s="1420" t="str">
        <f>IF($A$72&lt;&gt;"ชั้น"&amp;'01.ข้อมูลเบื้องต้น'!$H$2,"",IF(VLOOKUP($A95,'03.คีย์เทอม2'!$A$10:$GT$64,31,FALSE)="","",VLOOKUP($A95,'03.คีย์เทอม2'!$A$10:$GT$64,31,FALSE)))</f>
        <v/>
      </c>
      <c r="G95" s="1326" t="str">
        <f>IF($A$72&lt;&gt;"ชั้น"&amp;'01.ข้อมูลเบื้องต้น'!$H$2,"",IF(VLOOKUP($A95,'03.คีย์เทอม2'!$A$10:$GT$64,61,FALSE)="","",VLOOKUP($A95,'03.คีย์เทอม2'!$A$10:$GT$64,61,FALSE)))</f>
        <v/>
      </c>
      <c r="H95" s="1327" t="str">
        <f>IF($A$72&lt;&gt;"ชั้น"&amp;'01.ข้อมูลเบื้องต้น'!$H$2,"",IF(VLOOKUP($A95,'03.คีย์เทอม2'!$A$10:$GL$59,66,FALSE)="","",VLOOKUP($A95,'03.คีย์เทอม2'!$A$10:$GL$59,66,FALSE)))</f>
        <v/>
      </c>
      <c r="I95" s="1327" t="str">
        <f>IF($A$72&lt;&gt;"ชั้น"&amp;'01.ข้อมูลเบื้องต้น'!$H$2,"",IF(VLOOKUP($A95,'03.คีย์เทอม2'!$A$10:$GL$59,71,FALSE)="","",VLOOKUP($A95,'03.คีย์เทอม2'!$A$10:$GL$59,71,FALSE)))</f>
        <v/>
      </c>
      <c r="J95" s="1327" t="str">
        <f>IF($A$72&lt;&gt;"ชั้น"&amp;'01.ข้อมูลเบื้องต้น'!$H$2,"",IF(VLOOKUP($A95,'03.คีย์เทอม2'!$A$10:$GL$59,76,FALSE)="","",VLOOKUP($A95,'03.คีย์เทอม2'!$A$10:$GL$59,76,FALSE)))</f>
        <v/>
      </c>
      <c r="K95" s="1327" t="str">
        <f>IF($A$72&lt;&gt;"ชั้น"&amp;'01.ข้อมูลเบื้องต้น'!$H$2,"",IF(VLOOKUP($A95,'03.คีย์เทอม2'!$A$10:$GL$59,81,FALSE)="","",VLOOKUP($A95,'03.คีย์เทอม2'!$A$10:$GL$59,81,FALSE)))</f>
        <v/>
      </c>
      <c r="L95" s="1328" t="str">
        <f>IF($A$72&lt;&gt;"ชั้น"&amp;'01.ข้อมูลเบื้องต้น'!$H$2,"",IF(VLOOKUP($A95,'03.คีย์เทอม2'!$A$10:$GT$59,202,FALSE)="","",VLOOKUP($A95,'03.คีย์เทอม2'!$A$10:$GT$59,202,FALSE)))</f>
        <v/>
      </c>
      <c r="M95" s="1326" t="str">
        <f>IF($A$72&lt;&gt;"ชั้น"&amp;'01.ข้อมูลเบื้องต้น'!$H$2,"",IF(VLOOKUP($A95,'03.คีย์เทอม2'!$A$10:$GL$59,111,FALSE)="","",VLOOKUP($A95,'03.คีย์เทอม2'!$A$10:$GL$59,111,FALSE)))</f>
        <v/>
      </c>
      <c r="N95" s="1327" t="str">
        <f>IF($A$72&lt;&gt;"ชั้น"&amp;'01.ข้อมูลเบื้องต้น'!$H$2,"",IF(VLOOKUP($A95,'03.คีย์เทอม2'!$A$10:$GL$59,116,FALSE)="","",VLOOKUP($A95,'03.คีย์เทอม2'!$A$10:$GL$59,116,FALSE)))</f>
        <v/>
      </c>
      <c r="O95" s="1327" t="str">
        <f>IF($A$72&lt;&gt;"ชั้น"&amp;'01.ข้อมูลเบื้องต้น'!$H$2,"",IF(VLOOKUP($A95,'03.คีย์เทอม2'!$A$10:$GL$59,121,FALSE)="","",VLOOKUP($A95,'03.คีย์เทอม2'!$A$10:$GL$59,121,FALSE)))</f>
        <v/>
      </c>
      <c r="P95" s="1327" t="str">
        <f>IF($A$72&lt;&gt;"ชั้น"&amp;'01.ข้อมูลเบื้องต้น'!$H$2,"",IF(VLOOKUP($A95,'03.คีย์เทอม2'!$A$10:$GL$59,126,FALSE)="","",VLOOKUP($A95,'03.คีย์เทอม2'!$A$10:$GL$59,126,FALSE)))</f>
        <v/>
      </c>
      <c r="Q95" s="1327" t="str">
        <f>IF($A$72&lt;&gt;"ชั้น"&amp;'01.ข้อมูลเบื้องต้น'!$H$2,"",IF(VLOOKUP($A95,'03.คีย์เทอม2'!$A$10:$GL$59,131,FALSE)="","",VLOOKUP($A95,'03.คีย์เทอม2'!$A$10:$GL$59,131,FALSE)))</f>
        <v/>
      </c>
      <c r="R95" s="1327" t="str">
        <f>IF($A$72&lt;&gt;"ชั้น"&amp;'01.ข้อมูลเบื้องต้น'!$H$2,"",IF(VLOOKUP($A95,'03.คีย์เทอม2'!$A$10:$GL$59,136,FALSE)="","",VLOOKUP($A95,'03.คีย์เทอม2'!$A$10:$GL$59,136,FALSE)))</f>
        <v/>
      </c>
      <c r="S95" s="1327" t="str">
        <f>IF($A$72&lt;&gt;"ชั้น"&amp;'01.ข้อมูลเบื้องต้น'!$H$2,"",IF(VLOOKUP($A95,'03.คีย์เทอม2'!$A$10:$GL$59,141,FALSE)="","",VLOOKUP($A95,'03.คีย์เทอม2'!$A$10:$GL$59,141,FALSE)))</f>
        <v/>
      </c>
      <c r="T95" s="1327" t="str">
        <f>IF($A$72&lt;&gt;"ชั้น"&amp;'01.ข้อมูลเบื้องต้น'!$H$2,"",IF(VLOOKUP($A95,'03.คีย์เทอม2'!$A$10:$GL$59,146,FALSE)="","",VLOOKUP($A95,'03.คีย์เทอม2'!$A$10:$GL$59,146,FALSE)))</f>
        <v/>
      </c>
      <c r="U95" s="1327" t="str">
        <f>IF($A$72&lt;&gt;"ชั้น"&amp;'01.ข้อมูลเบื้องต้น'!$H$2,"",IF(VLOOKUP($A95,'03.คีย์เทอม2'!$A$10:$GL$59,151,FALSE)="","",VLOOKUP($A95,'03.คีย์เทอม2'!$A$10:$GL$59,151,FALSE)))</f>
        <v/>
      </c>
      <c r="V95" s="1327" t="str">
        <f>IF($A$72&lt;&gt;"ชั้น"&amp;'01.ข้อมูลเบื้องต้น'!$H$2,"",IF(VLOOKUP($A95,'03.คีย์เทอม2'!$A$10:$GL$59,156,FALSE)="","",VLOOKUP($A95,'03.คีย์เทอม2'!$A$10:$GL$59,156,FALSE)))</f>
        <v/>
      </c>
      <c r="W95" s="1327" t="str">
        <f>IF($A$72&lt;&gt;"ชั้น"&amp;'01.ข้อมูลเบื้องต้น'!$H$2,"",IF(VLOOKUP($A95,'03.คีย์เทอม2'!$A$10:$GL$59,161,FALSE)="","",VLOOKUP($A95,'03.คีย์เทอม2'!$A$10:$GL$59,161,FALSE)))</f>
        <v/>
      </c>
      <c r="X95" s="1327" t="str">
        <f>IF($A$72&lt;&gt;"ชั้น"&amp;'01.ข้อมูลเบื้องต้น'!$H$2,"",IF(VLOOKUP($A95,'03.คีย์เทอม2'!$A$10:$GL$59,166,FALSE)="","",VLOOKUP($A95,'03.คีย์เทอม2'!$A$10:$GL$59,166,FALSE)))</f>
        <v/>
      </c>
      <c r="Y95" s="1327" t="str">
        <f>IF($A$72&lt;&gt;"ชั้น"&amp;'01.ข้อมูลเบื้องต้น'!$H$2,"",IF(VLOOKUP($A95,'03.คีย์เทอม2'!$A$10:$GL$59,171,FALSE)="","",VLOOKUP($A95,'03.คีย์เทอม2'!$A$10:$GL$59,171,FALSE)))</f>
        <v/>
      </c>
      <c r="Z95" s="1327" t="str">
        <f>IF($A$72&lt;&gt;"ชั้น"&amp;'01.ข้อมูลเบื้องต้น'!$H$2,"",IF(VLOOKUP($A95,'03.คีย์เทอม2'!$A$10:$GL$59,176,FALSE)="","",VLOOKUP($A95,'03.คีย์เทอม2'!$A$10:$GL$59,176,FALSE)))</f>
        <v/>
      </c>
      <c r="AA95" s="1329" t="str">
        <f>IF($A$72&lt;&gt;"ชั้น"&amp;'01.ข้อมูลเบื้องต้น'!$H$2,"",IF(VLOOKUP($A95,'03.คีย์เทอม2'!$A$10:$GL$59,181,FALSE)="","",VLOOKUP($A95,'03.คีย์เทอม2'!$A$10:$GL$59,181,FALSE)))</f>
        <v/>
      </c>
    </row>
    <row r="96" spans="1:27" ht="16.8" customHeight="1">
      <c r="A96" s="1323">
        <v>18</v>
      </c>
      <c r="B96" s="1324" t="str">
        <f>IF('2.ชื่อนักเรียน'!C28="","",'2.ชื่อนักเรียน'!C28)</f>
        <v/>
      </c>
      <c r="C96" s="1313" t="str">
        <f>IF('2.ชื่อนักเรียน'!D28="","",'2.ชื่อนักเรียน'!D28)</f>
        <v/>
      </c>
      <c r="D96" s="1314" t="str">
        <f>IF($A$72&lt;&gt;"ชั้น"&amp;'01.ข้อมูลเบื้องต้น'!$H$2,"",IF(VLOOKUP($A96,'03.คีย์เทอม2'!$A$10:$GT$59,190,FALSE)="","",VLOOKUP($A96,'03.คีย์เทอม2'!$A$10:$GT$59,190,FALSE)))</f>
        <v/>
      </c>
      <c r="E96" s="1327" t="str">
        <f>IF($A$72&lt;&gt;"ชั้น"&amp;'01.ข้อมูลเบื้องต้น'!$H$2,"",IF(VLOOKUP($A96,'03.คีย์เทอม2'!$A$10:$GT$64,194,FALSE)="","",VLOOKUP($A96,'03.คีย์เทอม2'!$A$10:$GT$64,194,FALSE)))</f>
        <v/>
      </c>
      <c r="F96" s="1420" t="str">
        <f>IF($A$72&lt;&gt;"ชั้น"&amp;'01.ข้อมูลเบื้องต้น'!$H$2,"",IF(VLOOKUP($A96,'03.คีย์เทอม2'!$A$10:$GT$64,31,FALSE)="","",VLOOKUP($A96,'03.คีย์เทอม2'!$A$10:$GT$64,31,FALSE)))</f>
        <v/>
      </c>
      <c r="G96" s="1326" t="str">
        <f>IF($A$72&lt;&gt;"ชั้น"&amp;'01.ข้อมูลเบื้องต้น'!$H$2,"",IF(VLOOKUP($A96,'03.คีย์เทอม2'!$A$10:$GT$64,61,FALSE)="","",VLOOKUP($A96,'03.คีย์เทอม2'!$A$10:$GT$64,61,FALSE)))</f>
        <v/>
      </c>
      <c r="H96" s="1327" t="str">
        <f>IF($A$72&lt;&gt;"ชั้น"&amp;'01.ข้อมูลเบื้องต้น'!$H$2,"",IF(VLOOKUP($A96,'03.คีย์เทอม2'!$A$10:$GL$59,66,FALSE)="","",VLOOKUP($A96,'03.คีย์เทอม2'!$A$10:$GL$59,66,FALSE)))</f>
        <v/>
      </c>
      <c r="I96" s="1327" t="str">
        <f>IF($A$72&lt;&gt;"ชั้น"&amp;'01.ข้อมูลเบื้องต้น'!$H$2,"",IF(VLOOKUP($A96,'03.คีย์เทอม2'!$A$10:$GL$59,71,FALSE)="","",VLOOKUP($A96,'03.คีย์เทอม2'!$A$10:$GL$59,71,FALSE)))</f>
        <v/>
      </c>
      <c r="J96" s="1327" t="str">
        <f>IF($A$72&lt;&gt;"ชั้น"&amp;'01.ข้อมูลเบื้องต้น'!$H$2,"",IF(VLOOKUP($A96,'03.คีย์เทอม2'!$A$10:$GL$59,76,FALSE)="","",VLOOKUP($A96,'03.คีย์เทอม2'!$A$10:$GL$59,76,FALSE)))</f>
        <v/>
      </c>
      <c r="K96" s="1327" t="str">
        <f>IF($A$72&lt;&gt;"ชั้น"&amp;'01.ข้อมูลเบื้องต้น'!$H$2,"",IF(VLOOKUP($A96,'03.คีย์เทอม2'!$A$10:$GL$59,81,FALSE)="","",VLOOKUP($A96,'03.คีย์เทอม2'!$A$10:$GL$59,81,FALSE)))</f>
        <v/>
      </c>
      <c r="L96" s="1328" t="str">
        <f>IF($A$72&lt;&gt;"ชั้น"&amp;'01.ข้อมูลเบื้องต้น'!$H$2,"",IF(VLOOKUP($A96,'03.คีย์เทอม2'!$A$10:$GT$59,202,FALSE)="","",VLOOKUP($A96,'03.คีย์เทอม2'!$A$10:$GT$59,202,FALSE)))</f>
        <v/>
      </c>
      <c r="M96" s="1326" t="str">
        <f>IF($A$72&lt;&gt;"ชั้น"&amp;'01.ข้อมูลเบื้องต้น'!$H$2,"",IF(VLOOKUP($A96,'03.คีย์เทอม2'!$A$10:$GL$59,111,FALSE)="","",VLOOKUP($A96,'03.คีย์เทอม2'!$A$10:$GL$59,111,FALSE)))</f>
        <v/>
      </c>
      <c r="N96" s="1327" t="str">
        <f>IF($A$72&lt;&gt;"ชั้น"&amp;'01.ข้อมูลเบื้องต้น'!$H$2,"",IF(VLOOKUP($A96,'03.คีย์เทอม2'!$A$10:$GL$59,116,FALSE)="","",VLOOKUP($A96,'03.คีย์เทอม2'!$A$10:$GL$59,116,FALSE)))</f>
        <v/>
      </c>
      <c r="O96" s="1327" t="str">
        <f>IF($A$72&lt;&gt;"ชั้น"&amp;'01.ข้อมูลเบื้องต้น'!$H$2,"",IF(VLOOKUP($A96,'03.คีย์เทอม2'!$A$10:$GL$59,121,FALSE)="","",VLOOKUP($A96,'03.คีย์เทอม2'!$A$10:$GL$59,121,FALSE)))</f>
        <v/>
      </c>
      <c r="P96" s="1327" t="str">
        <f>IF($A$72&lt;&gt;"ชั้น"&amp;'01.ข้อมูลเบื้องต้น'!$H$2,"",IF(VLOOKUP($A96,'03.คีย์เทอม2'!$A$10:$GL$59,126,FALSE)="","",VLOOKUP($A96,'03.คีย์เทอม2'!$A$10:$GL$59,126,FALSE)))</f>
        <v/>
      </c>
      <c r="Q96" s="1327" t="str">
        <f>IF($A$72&lt;&gt;"ชั้น"&amp;'01.ข้อมูลเบื้องต้น'!$H$2,"",IF(VLOOKUP($A96,'03.คีย์เทอม2'!$A$10:$GL$59,131,FALSE)="","",VLOOKUP($A96,'03.คีย์เทอม2'!$A$10:$GL$59,131,FALSE)))</f>
        <v/>
      </c>
      <c r="R96" s="1327" t="str">
        <f>IF($A$72&lt;&gt;"ชั้น"&amp;'01.ข้อมูลเบื้องต้น'!$H$2,"",IF(VLOOKUP($A96,'03.คีย์เทอม2'!$A$10:$GL$59,136,FALSE)="","",VLOOKUP($A96,'03.คีย์เทอม2'!$A$10:$GL$59,136,FALSE)))</f>
        <v/>
      </c>
      <c r="S96" s="1327" t="str">
        <f>IF($A$72&lt;&gt;"ชั้น"&amp;'01.ข้อมูลเบื้องต้น'!$H$2,"",IF(VLOOKUP($A96,'03.คีย์เทอม2'!$A$10:$GL$59,141,FALSE)="","",VLOOKUP($A96,'03.คีย์เทอม2'!$A$10:$GL$59,141,FALSE)))</f>
        <v/>
      </c>
      <c r="T96" s="1327" t="str">
        <f>IF($A$72&lt;&gt;"ชั้น"&amp;'01.ข้อมูลเบื้องต้น'!$H$2,"",IF(VLOOKUP($A96,'03.คีย์เทอม2'!$A$10:$GL$59,146,FALSE)="","",VLOOKUP($A96,'03.คีย์เทอม2'!$A$10:$GL$59,146,FALSE)))</f>
        <v/>
      </c>
      <c r="U96" s="1327" t="str">
        <f>IF($A$72&lt;&gt;"ชั้น"&amp;'01.ข้อมูลเบื้องต้น'!$H$2,"",IF(VLOOKUP($A96,'03.คีย์เทอม2'!$A$10:$GL$59,151,FALSE)="","",VLOOKUP($A96,'03.คีย์เทอม2'!$A$10:$GL$59,151,FALSE)))</f>
        <v/>
      </c>
      <c r="V96" s="1327" t="str">
        <f>IF($A$72&lt;&gt;"ชั้น"&amp;'01.ข้อมูลเบื้องต้น'!$H$2,"",IF(VLOOKUP($A96,'03.คีย์เทอม2'!$A$10:$GL$59,156,FALSE)="","",VLOOKUP($A96,'03.คีย์เทอม2'!$A$10:$GL$59,156,FALSE)))</f>
        <v/>
      </c>
      <c r="W96" s="1327" t="str">
        <f>IF($A$72&lt;&gt;"ชั้น"&amp;'01.ข้อมูลเบื้องต้น'!$H$2,"",IF(VLOOKUP($A96,'03.คีย์เทอม2'!$A$10:$GL$59,161,FALSE)="","",VLOOKUP($A96,'03.คีย์เทอม2'!$A$10:$GL$59,161,FALSE)))</f>
        <v/>
      </c>
      <c r="X96" s="1327" t="str">
        <f>IF($A$72&lt;&gt;"ชั้น"&amp;'01.ข้อมูลเบื้องต้น'!$H$2,"",IF(VLOOKUP($A96,'03.คีย์เทอม2'!$A$10:$GL$59,166,FALSE)="","",VLOOKUP($A96,'03.คีย์เทอม2'!$A$10:$GL$59,166,FALSE)))</f>
        <v/>
      </c>
      <c r="Y96" s="1327" t="str">
        <f>IF($A$72&lt;&gt;"ชั้น"&amp;'01.ข้อมูลเบื้องต้น'!$H$2,"",IF(VLOOKUP($A96,'03.คีย์เทอม2'!$A$10:$GL$59,171,FALSE)="","",VLOOKUP($A96,'03.คีย์เทอม2'!$A$10:$GL$59,171,FALSE)))</f>
        <v/>
      </c>
      <c r="Z96" s="1327" t="str">
        <f>IF($A$72&lt;&gt;"ชั้น"&amp;'01.ข้อมูลเบื้องต้น'!$H$2,"",IF(VLOOKUP($A96,'03.คีย์เทอม2'!$A$10:$GL$59,176,FALSE)="","",VLOOKUP($A96,'03.คีย์เทอม2'!$A$10:$GL$59,176,FALSE)))</f>
        <v/>
      </c>
      <c r="AA96" s="1329" t="str">
        <f>IF($A$72&lt;&gt;"ชั้น"&amp;'01.ข้อมูลเบื้องต้น'!$H$2,"",IF(VLOOKUP($A96,'03.คีย์เทอม2'!$A$10:$GL$59,181,FALSE)="","",VLOOKUP($A96,'03.คีย์เทอม2'!$A$10:$GL$59,181,FALSE)))</f>
        <v/>
      </c>
    </row>
    <row r="97" spans="1:27" ht="16.8" customHeight="1">
      <c r="A97" s="1323">
        <v>19</v>
      </c>
      <c r="B97" s="1324" t="str">
        <f>IF('2.ชื่อนักเรียน'!C29="","",'2.ชื่อนักเรียน'!C29)</f>
        <v/>
      </c>
      <c r="C97" s="1313" t="str">
        <f>IF('2.ชื่อนักเรียน'!D29="","",'2.ชื่อนักเรียน'!D29)</f>
        <v/>
      </c>
      <c r="D97" s="1314" t="str">
        <f>IF($A$72&lt;&gt;"ชั้น"&amp;'01.ข้อมูลเบื้องต้น'!$H$2,"",IF(VLOOKUP($A97,'03.คีย์เทอม2'!$A$10:$GT$59,190,FALSE)="","",VLOOKUP($A97,'03.คีย์เทอม2'!$A$10:$GT$59,190,FALSE)))</f>
        <v/>
      </c>
      <c r="E97" s="1327" t="str">
        <f>IF($A$72&lt;&gt;"ชั้น"&amp;'01.ข้อมูลเบื้องต้น'!$H$2,"",IF(VLOOKUP($A97,'03.คีย์เทอม2'!$A$10:$GT$64,194,FALSE)="","",VLOOKUP($A97,'03.คีย์เทอม2'!$A$10:$GT$64,194,FALSE)))</f>
        <v/>
      </c>
      <c r="F97" s="1420" t="str">
        <f>IF($A$72&lt;&gt;"ชั้น"&amp;'01.ข้อมูลเบื้องต้น'!$H$2,"",IF(VLOOKUP($A97,'03.คีย์เทอม2'!$A$10:$GT$64,31,FALSE)="","",VLOOKUP($A97,'03.คีย์เทอม2'!$A$10:$GT$64,31,FALSE)))</f>
        <v/>
      </c>
      <c r="G97" s="1326" t="str">
        <f>IF($A$72&lt;&gt;"ชั้น"&amp;'01.ข้อมูลเบื้องต้น'!$H$2,"",IF(VLOOKUP($A97,'03.คีย์เทอม2'!$A$10:$GT$64,61,FALSE)="","",VLOOKUP($A97,'03.คีย์เทอม2'!$A$10:$GT$64,61,FALSE)))</f>
        <v/>
      </c>
      <c r="H97" s="1327" t="str">
        <f>IF($A$72&lt;&gt;"ชั้น"&amp;'01.ข้อมูลเบื้องต้น'!$H$2,"",IF(VLOOKUP($A97,'03.คีย์เทอม2'!$A$10:$GL$59,66,FALSE)="","",VLOOKUP($A97,'03.คีย์เทอม2'!$A$10:$GL$59,66,FALSE)))</f>
        <v/>
      </c>
      <c r="I97" s="1327" t="str">
        <f>IF($A$72&lt;&gt;"ชั้น"&amp;'01.ข้อมูลเบื้องต้น'!$H$2,"",IF(VLOOKUP($A97,'03.คีย์เทอม2'!$A$10:$GL$59,71,FALSE)="","",VLOOKUP($A97,'03.คีย์เทอม2'!$A$10:$GL$59,71,FALSE)))</f>
        <v/>
      </c>
      <c r="J97" s="1327" t="str">
        <f>IF($A$72&lt;&gt;"ชั้น"&amp;'01.ข้อมูลเบื้องต้น'!$H$2,"",IF(VLOOKUP($A97,'03.คีย์เทอม2'!$A$10:$GL$59,76,FALSE)="","",VLOOKUP($A97,'03.คีย์เทอม2'!$A$10:$GL$59,76,FALSE)))</f>
        <v/>
      </c>
      <c r="K97" s="1327" t="str">
        <f>IF($A$72&lt;&gt;"ชั้น"&amp;'01.ข้อมูลเบื้องต้น'!$H$2,"",IF(VLOOKUP($A97,'03.คีย์เทอม2'!$A$10:$GL$59,81,FALSE)="","",VLOOKUP($A97,'03.คีย์เทอม2'!$A$10:$GL$59,81,FALSE)))</f>
        <v/>
      </c>
      <c r="L97" s="1328" t="str">
        <f>IF($A$72&lt;&gt;"ชั้น"&amp;'01.ข้อมูลเบื้องต้น'!$H$2,"",IF(VLOOKUP($A97,'03.คีย์เทอม2'!$A$10:$GT$59,202,FALSE)="","",VLOOKUP($A97,'03.คีย์เทอม2'!$A$10:$GT$59,202,FALSE)))</f>
        <v/>
      </c>
      <c r="M97" s="1326" t="str">
        <f>IF($A$72&lt;&gt;"ชั้น"&amp;'01.ข้อมูลเบื้องต้น'!$H$2,"",IF(VLOOKUP($A97,'03.คีย์เทอม2'!$A$10:$GL$59,111,FALSE)="","",VLOOKUP($A97,'03.คีย์เทอม2'!$A$10:$GL$59,111,FALSE)))</f>
        <v/>
      </c>
      <c r="N97" s="1327" t="str">
        <f>IF($A$72&lt;&gt;"ชั้น"&amp;'01.ข้อมูลเบื้องต้น'!$H$2,"",IF(VLOOKUP($A97,'03.คีย์เทอม2'!$A$10:$GL$59,116,FALSE)="","",VLOOKUP($A97,'03.คีย์เทอม2'!$A$10:$GL$59,116,FALSE)))</f>
        <v/>
      </c>
      <c r="O97" s="1327" t="str">
        <f>IF($A$72&lt;&gt;"ชั้น"&amp;'01.ข้อมูลเบื้องต้น'!$H$2,"",IF(VLOOKUP($A97,'03.คีย์เทอม2'!$A$10:$GL$59,121,FALSE)="","",VLOOKUP($A97,'03.คีย์เทอม2'!$A$10:$GL$59,121,FALSE)))</f>
        <v/>
      </c>
      <c r="P97" s="1327" t="str">
        <f>IF($A$72&lt;&gt;"ชั้น"&amp;'01.ข้อมูลเบื้องต้น'!$H$2,"",IF(VLOOKUP($A97,'03.คีย์เทอม2'!$A$10:$GL$59,126,FALSE)="","",VLOOKUP($A97,'03.คีย์เทอม2'!$A$10:$GL$59,126,FALSE)))</f>
        <v/>
      </c>
      <c r="Q97" s="1327" t="str">
        <f>IF($A$72&lt;&gt;"ชั้น"&amp;'01.ข้อมูลเบื้องต้น'!$H$2,"",IF(VLOOKUP($A97,'03.คีย์เทอม2'!$A$10:$GL$59,131,FALSE)="","",VLOOKUP($A97,'03.คีย์เทอม2'!$A$10:$GL$59,131,FALSE)))</f>
        <v/>
      </c>
      <c r="R97" s="1327" t="str">
        <f>IF($A$72&lt;&gt;"ชั้น"&amp;'01.ข้อมูลเบื้องต้น'!$H$2,"",IF(VLOOKUP($A97,'03.คีย์เทอม2'!$A$10:$GL$59,136,FALSE)="","",VLOOKUP($A97,'03.คีย์เทอม2'!$A$10:$GL$59,136,FALSE)))</f>
        <v/>
      </c>
      <c r="S97" s="1327" t="str">
        <f>IF($A$72&lt;&gt;"ชั้น"&amp;'01.ข้อมูลเบื้องต้น'!$H$2,"",IF(VLOOKUP($A97,'03.คีย์เทอม2'!$A$10:$GL$59,141,FALSE)="","",VLOOKUP($A97,'03.คีย์เทอม2'!$A$10:$GL$59,141,FALSE)))</f>
        <v/>
      </c>
      <c r="T97" s="1327" t="str">
        <f>IF($A$72&lt;&gt;"ชั้น"&amp;'01.ข้อมูลเบื้องต้น'!$H$2,"",IF(VLOOKUP($A97,'03.คีย์เทอม2'!$A$10:$GL$59,146,FALSE)="","",VLOOKUP($A97,'03.คีย์เทอม2'!$A$10:$GL$59,146,FALSE)))</f>
        <v/>
      </c>
      <c r="U97" s="1327" t="str">
        <f>IF($A$72&lt;&gt;"ชั้น"&amp;'01.ข้อมูลเบื้องต้น'!$H$2,"",IF(VLOOKUP($A97,'03.คีย์เทอม2'!$A$10:$GL$59,151,FALSE)="","",VLOOKUP($A97,'03.คีย์เทอม2'!$A$10:$GL$59,151,FALSE)))</f>
        <v/>
      </c>
      <c r="V97" s="1327" t="str">
        <f>IF($A$72&lt;&gt;"ชั้น"&amp;'01.ข้อมูลเบื้องต้น'!$H$2,"",IF(VLOOKUP($A97,'03.คีย์เทอม2'!$A$10:$GL$59,156,FALSE)="","",VLOOKUP($A97,'03.คีย์เทอม2'!$A$10:$GL$59,156,FALSE)))</f>
        <v/>
      </c>
      <c r="W97" s="1327" t="str">
        <f>IF($A$72&lt;&gt;"ชั้น"&amp;'01.ข้อมูลเบื้องต้น'!$H$2,"",IF(VLOOKUP($A97,'03.คีย์เทอม2'!$A$10:$GL$59,161,FALSE)="","",VLOOKUP($A97,'03.คีย์เทอม2'!$A$10:$GL$59,161,FALSE)))</f>
        <v/>
      </c>
      <c r="X97" s="1327" t="str">
        <f>IF($A$72&lt;&gt;"ชั้น"&amp;'01.ข้อมูลเบื้องต้น'!$H$2,"",IF(VLOOKUP($A97,'03.คีย์เทอม2'!$A$10:$GL$59,166,FALSE)="","",VLOOKUP($A97,'03.คีย์เทอม2'!$A$10:$GL$59,166,FALSE)))</f>
        <v/>
      </c>
      <c r="Y97" s="1327" t="str">
        <f>IF($A$72&lt;&gt;"ชั้น"&amp;'01.ข้อมูลเบื้องต้น'!$H$2,"",IF(VLOOKUP($A97,'03.คีย์เทอม2'!$A$10:$GL$59,171,FALSE)="","",VLOOKUP($A97,'03.คีย์เทอม2'!$A$10:$GL$59,171,FALSE)))</f>
        <v/>
      </c>
      <c r="Z97" s="1327" t="str">
        <f>IF($A$72&lt;&gt;"ชั้น"&amp;'01.ข้อมูลเบื้องต้น'!$H$2,"",IF(VLOOKUP($A97,'03.คีย์เทอม2'!$A$10:$GL$59,176,FALSE)="","",VLOOKUP($A97,'03.คีย์เทอม2'!$A$10:$GL$59,176,FALSE)))</f>
        <v/>
      </c>
      <c r="AA97" s="1329" t="str">
        <f>IF($A$72&lt;&gt;"ชั้น"&amp;'01.ข้อมูลเบื้องต้น'!$H$2,"",IF(VLOOKUP($A97,'03.คีย์เทอม2'!$A$10:$GL$59,181,FALSE)="","",VLOOKUP($A97,'03.คีย์เทอม2'!$A$10:$GL$59,181,FALSE)))</f>
        <v/>
      </c>
    </row>
    <row r="98" spans="1:27" ht="16.8" customHeight="1">
      <c r="A98" s="1323">
        <v>20</v>
      </c>
      <c r="B98" s="1324" t="str">
        <f>IF('2.ชื่อนักเรียน'!C30="","",'2.ชื่อนักเรียน'!C30)</f>
        <v/>
      </c>
      <c r="C98" s="1313" t="str">
        <f>IF('2.ชื่อนักเรียน'!D30="","",'2.ชื่อนักเรียน'!D30)</f>
        <v/>
      </c>
      <c r="D98" s="1314" t="str">
        <f>IF($A$72&lt;&gt;"ชั้น"&amp;'01.ข้อมูลเบื้องต้น'!$H$2,"",IF(VLOOKUP($A98,'03.คีย์เทอม2'!$A$10:$GT$59,190,FALSE)="","",VLOOKUP($A98,'03.คีย์เทอม2'!$A$10:$GT$59,190,FALSE)))</f>
        <v/>
      </c>
      <c r="E98" s="1327" t="str">
        <f>IF($A$72&lt;&gt;"ชั้น"&amp;'01.ข้อมูลเบื้องต้น'!$H$2,"",IF(VLOOKUP($A98,'03.คีย์เทอม2'!$A$10:$GT$64,194,FALSE)="","",VLOOKUP($A98,'03.คีย์เทอม2'!$A$10:$GT$64,194,FALSE)))</f>
        <v/>
      </c>
      <c r="F98" s="1420" t="str">
        <f>IF($A$72&lt;&gt;"ชั้น"&amp;'01.ข้อมูลเบื้องต้น'!$H$2,"",IF(VLOOKUP($A98,'03.คีย์เทอม2'!$A$10:$GT$64,31,FALSE)="","",VLOOKUP($A98,'03.คีย์เทอม2'!$A$10:$GT$64,31,FALSE)))</f>
        <v/>
      </c>
      <c r="G98" s="1326" t="str">
        <f>IF($A$72&lt;&gt;"ชั้น"&amp;'01.ข้อมูลเบื้องต้น'!$H$2,"",IF(VLOOKUP($A98,'03.คีย์เทอม2'!$A$10:$GT$64,61,FALSE)="","",VLOOKUP($A98,'03.คีย์เทอม2'!$A$10:$GT$64,61,FALSE)))</f>
        <v/>
      </c>
      <c r="H98" s="1327" t="str">
        <f>IF($A$72&lt;&gt;"ชั้น"&amp;'01.ข้อมูลเบื้องต้น'!$H$2,"",IF(VLOOKUP($A98,'03.คีย์เทอม2'!$A$10:$GL$59,66,FALSE)="","",VLOOKUP($A98,'03.คีย์เทอม2'!$A$10:$GL$59,66,FALSE)))</f>
        <v/>
      </c>
      <c r="I98" s="1327" t="str">
        <f>IF($A$72&lt;&gt;"ชั้น"&amp;'01.ข้อมูลเบื้องต้น'!$H$2,"",IF(VLOOKUP($A98,'03.คีย์เทอม2'!$A$10:$GL$59,71,FALSE)="","",VLOOKUP($A98,'03.คีย์เทอม2'!$A$10:$GL$59,71,FALSE)))</f>
        <v/>
      </c>
      <c r="J98" s="1327" t="str">
        <f>IF($A$72&lt;&gt;"ชั้น"&amp;'01.ข้อมูลเบื้องต้น'!$H$2,"",IF(VLOOKUP($A98,'03.คีย์เทอม2'!$A$10:$GL$59,76,FALSE)="","",VLOOKUP($A98,'03.คีย์เทอม2'!$A$10:$GL$59,76,FALSE)))</f>
        <v/>
      </c>
      <c r="K98" s="1327" t="str">
        <f>IF($A$72&lt;&gt;"ชั้น"&amp;'01.ข้อมูลเบื้องต้น'!$H$2,"",IF(VLOOKUP($A98,'03.คีย์เทอม2'!$A$10:$GL$59,81,FALSE)="","",VLOOKUP($A98,'03.คีย์เทอม2'!$A$10:$GL$59,81,FALSE)))</f>
        <v/>
      </c>
      <c r="L98" s="1328" t="str">
        <f>IF($A$72&lt;&gt;"ชั้น"&amp;'01.ข้อมูลเบื้องต้น'!$H$2,"",IF(VLOOKUP($A98,'03.คีย์เทอม2'!$A$10:$GT$59,202,FALSE)="","",VLOOKUP($A98,'03.คีย์เทอม2'!$A$10:$GT$59,202,FALSE)))</f>
        <v/>
      </c>
      <c r="M98" s="1326" t="str">
        <f>IF($A$72&lt;&gt;"ชั้น"&amp;'01.ข้อมูลเบื้องต้น'!$H$2,"",IF(VLOOKUP($A98,'03.คีย์เทอม2'!$A$10:$GL$59,111,FALSE)="","",VLOOKUP($A98,'03.คีย์เทอม2'!$A$10:$GL$59,111,FALSE)))</f>
        <v/>
      </c>
      <c r="N98" s="1327" t="str">
        <f>IF($A$72&lt;&gt;"ชั้น"&amp;'01.ข้อมูลเบื้องต้น'!$H$2,"",IF(VLOOKUP($A98,'03.คีย์เทอม2'!$A$10:$GL$59,116,FALSE)="","",VLOOKUP($A98,'03.คีย์เทอม2'!$A$10:$GL$59,116,FALSE)))</f>
        <v/>
      </c>
      <c r="O98" s="1327" t="str">
        <f>IF($A$72&lt;&gt;"ชั้น"&amp;'01.ข้อมูลเบื้องต้น'!$H$2,"",IF(VLOOKUP($A98,'03.คีย์เทอม2'!$A$10:$GL$59,121,FALSE)="","",VLOOKUP($A98,'03.คีย์เทอม2'!$A$10:$GL$59,121,FALSE)))</f>
        <v/>
      </c>
      <c r="P98" s="1327" t="str">
        <f>IF($A$72&lt;&gt;"ชั้น"&amp;'01.ข้อมูลเบื้องต้น'!$H$2,"",IF(VLOOKUP($A98,'03.คีย์เทอม2'!$A$10:$GL$59,126,FALSE)="","",VLOOKUP($A98,'03.คีย์เทอม2'!$A$10:$GL$59,126,FALSE)))</f>
        <v/>
      </c>
      <c r="Q98" s="1327" t="str">
        <f>IF($A$72&lt;&gt;"ชั้น"&amp;'01.ข้อมูลเบื้องต้น'!$H$2,"",IF(VLOOKUP($A98,'03.คีย์เทอม2'!$A$10:$GL$59,131,FALSE)="","",VLOOKUP($A98,'03.คีย์เทอม2'!$A$10:$GL$59,131,FALSE)))</f>
        <v/>
      </c>
      <c r="R98" s="1327" t="str">
        <f>IF($A$72&lt;&gt;"ชั้น"&amp;'01.ข้อมูลเบื้องต้น'!$H$2,"",IF(VLOOKUP($A98,'03.คีย์เทอม2'!$A$10:$GL$59,136,FALSE)="","",VLOOKUP($A98,'03.คีย์เทอม2'!$A$10:$GL$59,136,FALSE)))</f>
        <v/>
      </c>
      <c r="S98" s="1327" t="str">
        <f>IF($A$72&lt;&gt;"ชั้น"&amp;'01.ข้อมูลเบื้องต้น'!$H$2,"",IF(VLOOKUP($A98,'03.คีย์เทอม2'!$A$10:$GL$59,141,FALSE)="","",VLOOKUP($A98,'03.คีย์เทอม2'!$A$10:$GL$59,141,FALSE)))</f>
        <v/>
      </c>
      <c r="T98" s="1327" t="str">
        <f>IF($A$72&lt;&gt;"ชั้น"&amp;'01.ข้อมูลเบื้องต้น'!$H$2,"",IF(VLOOKUP($A98,'03.คีย์เทอม2'!$A$10:$GL$59,146,FALSE)="","",VLOOKUP($A98,'03.คีย์เทอม2'!$A$10:$GL$59,146,FALSE)))</f>
        <v/>
      </c>
      <c r="U98" s="1327" t="str">
        <f>IF($A$72&lt;&gt;"ชั้น"&amp;'01.ข้อมูลเบื้องต้น'!$H$2,"",IF(VLOOKUP($A98,'03.คีย์เทอม2'!$A$10:$GL$59,151,FALSE)="","",VLOOKUP($A98,'03.คีย์เทอม2'!$A$10:$GL$59,151,FALSE)))</f>
        <v/>
      </c>
      <c r="V98" s="1327" t="str">
        <f>IF($A$72&lt;&gt;"ชั้น"&amp;'01.ข้อมูลเบื้องต้น'!$H$2,"",IF(VLOOKUP($A98,'03.คีย์เทอม2'!$A$10:$GL$59,156,FALSE)="","",VLOOKUP($A98,'03.คีย์เทอม2'!$A$10:$GL$59,156,FALSE)))</f>
        <v/>
      </c>
      <c r="W98" s="1327" t="str">
        <f>IF($A$72&lt;&gt;"ชั้น"&amp;'01.ข้อมูลเบื้องต้น'!$H$2,"",IF(VLOOKUP($A98,'03.คีย์เทอม2'!$A$10:$GL$59,161,FALSE)="","",VLOOKUP($A98,'03.คีย์เทอม2'!$A$10:$GL$59,161,FALSE)))</f>
        <v/>
      </c>
      <c r="X98" s="1327" t="str">
        <f>IF($A$72&lt;&gt;"ชั้น"&amp;'01.ข้อมูลเบื้องต้น'!$H$2,"",IF(VLOOKUP($A98,'03.คีย์เทอม2'!$A$10:$GL$59,166,FALSE)="","",VLOOKUP($A98,'03.คีย์เทอม2'!$A$10:$GL$59,166,FALSE)))</f>
        <v/>
      </c>
      <c r="Y98" s="1327" t="str">
        <f>IF($A$72&lt;&gt;"ชั้น"&amp;'01.ข้อมูลเบื้องต้น'!$H$2,"",IF(VLOOKUP($A98,'03.คีย์เทอม2'!$A$10:$GL$59,171,FALSE)="","",VLOOKUP($A98,'03.คีย์เทอม2'!$A$10:$GL$59,171,FALSE)))</f>
        <v/>
      </c>
      <c r="Z98" s="1327" t="str">
        <f>IF($A$72&lt;&gt;"ชั้น"&amp;'01.ข้อมูลเบื้องต้น'!$H$2,"",IF(VLOOKUP($A98,'03.คีย์เทอม2'!$A$10:$GL$59,176,FALSE)="","",VLOOKUP($A98,'03.คีย์เทอม2'!$A$10:$GL$59,176,FALSE)))</f>
        <v/>
      </c>
      <c r="AA98" s="1329" t="str">
        <f>IF($A$72&lt;&gt;"ชั้น"&amp;'01.ข้อมูลเบื้องต้น'!$H$2,"",IF(VLOOKUP($A98,'03.คีย์เทอม2'!$A$10:$GL$59,181,FALSE)="","",VLOOKUP($A98,'03.คีย์เทอม2'!$A$10:$GL$59,181,FALSE)))</f>
        <v/>
      </c>
    </row>
    <row r="99" spans="1:27" ht="16.8" customHeight="1">
      <c r="A99" s="1323">
        <v>21</v>
      </c>
      <c r="B99" s="1324" t="str">
        <f>IF('2.ชื่อนักเรียน'!C31="","",'2.ชื่อนักเรียน'!C31)</f>
        <v/>
      </c>
      <c r="C99" s="1313" t="str">
        <f>IF('2.ชื่อนักเรียน'!D31="","",'2.ชื่อนักเรียน'!D31)</f>
        <v/>
      </c>
      <c r="D99" s="1314" t="str">
        <f>IF($A$72&lt;&gt;"ชั้น"&amp;'01.ข้อมูลเบื้องต้น'!$H$2,"",IF(VLOOKUP($A99,'03.คีย์เทอม2'!$A$10:$GT$59,190,FALSE)="","",VLOOKUP($A99,'03.คีย์เทอม2'!$A$10:$GT$59,190,FALSE)))</f>
        <v/>
      </c>
      <c r="E99" s="1327" t="str">
        <f>IF($A$72&lt;&gt;"ชั้น"&amp;'01.ข้อมูลเบื้องต้น'!$H$2,"",IF(VLOOKUP($A99,'03.คีย์เทอม2'!$A$10:$GT$64,194,FALSE)="","",VLOOKUP($A99,'03.คีย์เทอม2'!$A$10:$GT$64,194,FALSE)))</f>
        <v/>
      </c>
      <c r="F99" s="1420" t="str">
        <f>IF($A$72&lt;&gt;"ชั้น"&amp;'01.ข้อมูลเบื้องต้น'!$H$2,"",IF(VLOOKUP($A99,'03.คีย์เทอม2'!$A$10:$GT$64,31,FALSE)="","",VLOOKUP($A99,'03.คีย์เทอม2'!$A$10:$GT$64,31,FALSE)))</f>
        <v/>
      </c>
      <c r="G99" s="1326" t="str">
        <f>IF($A$72&lt;&gt;"ชั้น"&amp;'01.ข้อมูลเบื้องต้น'!$H$2,"",IF(VLOOKUP($A99,'03.คีย์เทอม2'!$A$10:$GT$64,61,FALSE)="","",VLOOKUP($A99,'03.คีย์เทอม2'!$A$10:$GT$64,61,FALSE)))</f>
        <v/>
      </c>
      <c r="H99" s="1327" t="str">
        <f>IF($A$72&lt;&gt;"ชั้น"&amp;'01.ข้อมูลเบื้องต้น'!$H$2,"",IF(VLOOKUP($A99,'03.คีย์เทอม2'!$A$10:$GL$59,66,FALSE)="","",VLOOKUP($A99,'03.คีย์เทอม2'!$A$10:$GL$59,66,FALSE)))</f>
        <v/>
      </c>
      <c r="I99" s="1327" t="str">
        <f>IF($A$72&lt;&gt;"ชั้น"&amp;'01.ข้อมูลเบื้องต้น'!$H$2,"",IF(VLOOKUP($A99,'03.คีย์เทอม2'!$A$10:$GL$59,71,FALSE)="","",VLOOKUP($A99,'03.คีย์เทอม2'!$A$10:$GL$59,71,FALSE)))</f>
        <v/>
      </c>
      <c r="J99" s="1327" t="str">
        <f>IF($A$72&lt;&gt;"ชั้น"&amp;'01.ข้อมูลเบื้องต้น'!$H$2,"",IF(VLOOKUP($A99,'03.คีย์เทอม2'!$A$10:$GL$59,76,FALSE)="","",VLOOKUP($A99,'03.คีย์เทอม2'!$A$10:$GL$59,76,FALSE)))</f>
        <v/>
      </c>
      <c r="K99" s="1327" t="str">
        <f>IF($A$72&lt;&gt;"ชั้น"&amp;'01.ข้อมูลเบื้องต้น'!$H$2,"",IF(VLOOKUP($A99,'03.คีย์เทอม2'!$A$10:$GL$59,81,FALSE)="","",VLOOKUP($A99,'03.คีย์เทอม2'!$A$10:$GL$59,81,FALSE)))</f>
        <v/>
      </c>
      <c r="L99" s="1328" t="str">
        <f>IF($A$72&lt;&gt;"ชั้น"&amp;'01.ข้อมูลเบื้องต้น'!$H$2,"",IF(VLOOKUP($A99,'03.คีย์เทอม2'!$A$10:$GT$59,202,FALSE)="","",VLOOKUP($A99,'03.คีย์เทอม2'!$A$10:$GT$59,202,FALSE)))</f>
        <v/>
      </c>
      <c r="M99" s="1326" t="str">
        <f>IF($A$72&lt;&gt;"ชั้น"&amp;'01.ข้อมูลเบื้องต้น'!$H$2,"",IF(VLOOKUP($A99,'03.คีย์เทอม2'!$A$10:$GL$59,111,FALSE)="","",VLOOKUP($A99,'03.คีย์เทอม2'!$A$10:$GL$59,111,FALSE)))</f>
        <v/>
      </c>
      <c r="N99" s="1327" t="str">
        <f>IF($A$72&lt;&gt;"ชั้น"&amp;'01.ข้อมูลเบื้องต้น'!$H$2,"",IF(VLOOKUP($A99,'03.คีย์เทอม2'!$A$10:$GL$59,116,FALSE)="","",VLOOKUP($A99,'03.คีย์เทอม2'!$A$10:$GL$59,116,FALSE)))</f>
        <v/>
      </c>
      <c r="O99" s="1327" t="str">
        <f>IF($A$72&lt;&gt;"ชั้น"&amp;'01.ข้อมูลเบื้องต้น'!$H$2,"",IF(VLOOKUP($A99,'03.คีย์เทอม2'!$A$10:$GL$59,121,FALSE)="","",VLOOKUP($A99,'03.คีย์เทอม2'!$A$10:$GL$59,121,FALSE)))</f>
        <v/>
      </c>
      <c r="P99" s="1327" t="str">
        <f>IF($A$72&lt;&gt;"ชั้น"&amp;'01.ข้อมูลเบื้องต้น'!$H$2,"",IF(VLOOKUP($A99,'03.คีย์เทอม2'!$A$10:$GL$59,126,FALSE)="","",VLOOKUP($A99,'03.คีย์เทอม2'!$A$10:$GL$59,126,FALSE)))</f>
        <v/>
      </c>
      <c r="Q99" s="1327" t="str">
        <f>IF($A$72&lt;&gt;"ชั้น"&amp;'01.ข้อมูลเบื้องต้น'!$H$2,"",IF(VLOOKUP($A99,'03.คีย์เทอม2'!$A$10:$GL$59,131,FALSE)="","",VLOOKUP($A99,'03.คีย์เทอม2'!$A$10:$GL$59,131,FALSE)))</f>
        <v/>
      </c>
      <c r="R99" s="1327" t="str">
        <f>IF($A$72&lt;&gt;"ชั้น"&amp;'01.ข้อมูลเบื้องต้น'!$H$2,"",IF(VLOOKUP($A99,'03.คีย์เทอม2'!$A$10:$GL$59,136,FALSE)="","",VLOOKUP($A99,'03.คีย์เทอม2'!$A$10:$GL$59,136,FALSE)))</f>
        <v/>
      </c>
      <c r="S99" s="1327" t="str">
        <f>IF($A$72&lt;&gt;"ชั้น"&amp;'01.ข้อมูลเบื้องต้น'!$H$2,"",IF(VLOOKUP($A99,'03.คีย์เทอม2'!$A$10:$GL$59,141,FALSE)="","",VLOOKUP($A99,'03.คีย์เทอม2'!$A$10:$GL$59,141,FALSE)))</f>
        <v/>
      </c>
      <c r="T99" s="1327" t="str">
        <f>IF($A$72&lt;&gt;"ชั้น"&amp;'01.ข้อมูลเบื้องต้น'!$H$2,"",IF(VLOOKUP($A99,'03.คีย์เทอม2'!$A$10:$GL$59,146,FALSE)="","",VLOOKUP($A99,'03.คีย์เทอม2'!$A$10:$GL$59,146,FALSE)))</f>
        <v/>
      </c>
      <c r="U99" s="1327" t="str">
        <f>IF($A$72&lt;&gt;"ชั้น"&amp;'01.ข้อมูลเบื้องต้น'!$H$2,"",IF(VLOOKUP($A99,'03.คีย์เทอม2'!$A$10:$GL$59,151,FALSE)="","",VLOOKUP($A99,'03.คีย์เทอม2'!$A$10:$GL$59,151,FALSE)))</f>
        <v/>
      </c>
      <c r="V99" s="1327" t="str">
        <f>IF($A$72&lt;&gt;"ชั้น"&amp;'01.ข้อมูลเบื้องต้น'!$H$2,"",IF(VLOOKUP($A99,'03.คีย์เทอม2'!$A$10:$GL$59,156,FALSE)="","",VLOOKUP($A99,'03.คีย์เทอม2'!$A$10:$GL$59,156,FALSE)))</f>
        <v/>
      </c>
      <c r="W99" s="1327" t="str">
        <f>IF($A$72&lt;&gt;"ชั้น"&amp;'01.ข้อมูลเบื้องต้น'!$H$2,"",IF(VLOOKUP($A99,'03.คีย์เทอม2'!$A$10:$GL$59,161,FALSE)="","",VLOOKUP($A99,'03.คีย์เทอม2'!$A$10:$GL$59,161,FALSE)))</f>
        <v/>
      </c>
      <c r="X99" s="1327" t="str">
        <f>IF($A$72&lt;&gt;"ชั้น"&amp;'01.ข้อมูลเบื้องต้น'!$H$2,"",IF(VLOOKUP($A99,'03.คีย์เทอม2'!$A$10:$GL$59,166,FALSE)="","",VLOOKUP($A99,'03.คีย์เทอม2'!$A$10:$GL$59,166,FALSE)))</f>
        <v/>
      </c>
      <c r="Y99" s="1327" t="str">
        <f>IF($A$72&lt;&gt;"ชั้น"&amp;'01.ข้อมูลเบื้องต้น'!$H$2,"",IF(VLOOKUP($A99,'03.คีย์เทอม2'!$A$10:$GL$59,171,FALSE)="","",VLOOKUP($A99,'03.คีย์เทอม2'!$A$10:$GL$59,171,FALSE)))</f>
        <v/>
      </c>
      <c r="Z99" s="1327" t="str">
        <f>IF($A$72&lt;&gt;"ชั้น"&amp;'01.ข้อมูลเบื้องต้น'!$H$2,"",IF(VLOOKUP($A99,'03.คีย์เทอม2'!$A$10:$GL$59,176,FALSE)="","",VLOOKUP($A99,'03.คีย์เทอม2'!$A$10:$GL$59,176,FALSE)))</f>
        <v/>
      </c>
      <c r="AA99" s="1329" t="str">
        <f>IF($A$72&lt;&gt;"ชั้น"&amp;'01.ข้อมูลเบื้องต้น'!$H$2,"",IF(VLOOKUP($A99,'03.คีย์เทอม2'!$A$10:$GL$59,181,FALSE)="","",VLOOKUP($A99,'03.คีย์เทอม2'!$A$10:$GL$59,181,FALSE)))</f>
        <v/>
      </c>
    </row>
    <row r="100" spans="1:27" ht="16.8" customHeight="1">
      <c r="A100" s="1323">
        <v>22</v>
      </c>
      <c r="B100" s="1324" t="str">
        <f>IF('2.ชื่อนักเรียน'!C32="","",'2.ชื่อนักเรียน'!C32)</f>
        <v/>
      </c>
      <c r="C100" s="1313" t="str">
        <f>IF('2.ชื่อนักเรียน'!D32="","",'2.ชื่อนักเรียน'!D32)</f>
        <v/>
      </c>
      <c r="D100" s="1314" t="str">
        <f>IF($A$72&lt;&gt;"ชั้น"&amp;'01.ข้อมูลเบื้องต้น'!$H$2,"",IF(VLOOKUP($A100,'03.คีย์เทอม2'!$A$10:$GT$59,190,FALSE)="","",VLOOKUP($A100,'03.คีย์เทอม2'!$A$10:$GT$59,190,FALSE)))</f>
        <v/>
      </c>
      <c r="E100" s="1327" t="str">
        <f>IF($A$72&lt;&gt;"ชั้น"&amp;'01.ข้อมูลเบื้องต้น'!$H$2,"",IF(VLOOKUP($A100,'03.คีย์เทอม2'!$A$10:$GT$64,194,FALSE)="","",VLOOKUP($A100,'03.คีย์เทอม2'!$A$10:$GT$64,194,FALSE)))</f>
        <v/>
      </c>
      <c r="F100" s="1420" t="str">
        <f>IF($A$72&lt;&gt;"ชั้น"&amp;'01.ข้อมูลเบื้องต้น'!$H$2,"",IF(VLOOKUP($A100,'03.คีย์เทอม2'!$A$10:$GT$64,31,FALSE)="","",VLOOKUP($A100,'03.คีย์เทอม2'!$A$10:$GT$64,31,FALSE)))</f>
        <v/>
      </c>
      <c r="G100" s="1326" t="str">
        <f>IF($A$72&lt;&gt;"ชั้น"&amp;'01.ข้อมูลเบื้องต้น'!$H$2,"",IF(VLOOKUP($A100,'03.คีย์เทอม2'!$A$10:$GT$64,61,FALSE)="","",VLOOKUP($A100,'03.คีย์เทอม2'!$A$10:$GT$64,61,FALSE)))</f>
        <v/>
      </c>
      <c r="H100" s="1327" t="str">
        <f>IF($A$72&lt;&gt;"ชั้น"&amp;'01.ข้อมูลเบื้องต้น'!$H$2,"",IF(VLOOKUP($A100,'03.คีย์เทอม2'!$A$10:$GL$59,66,FALSE)="","",VLOOKUP($A100,'03.คีย์เทอม2'!$A$10:$GL$59,66,FALSE)))</f>
        <v/>
      </c>
      <c r="I100" s="1327" t="str">
        <f>IF($A$72&lt;&gt;"ชั้น"&amp;'01.ข้อมูลเบื้องต้น'!$H$2,"",IF(VLOOKUP($A100,'03.คีย์เทอม2'!$A$10:$GL$59,71,FALSE)="","",VLOOKUP($A100,'03.คีย์เทอม2'!$A$10:$GL$59,71,FALSE)))</f>
        <v/>
      </c>
      <c r="J100" s="1327" t="str">
        <f>IF($A$72&lt;&gt;"ชั้น"&amp;'01.ข้อมูลเบื้องต้น'!$H$2,"",IF(VLOOKUP($A100,'03.คีย์เทอม2'!$A$10:$GL$59,76,FALSE)="","",VLOOKUP($A100,'03.คีย์เทอม2'!$A$10:$GL$59,76,FALSE)))</f>
        <v/>
      </c>
      <c r="K100" s="1327" t="str">
        <f>IF($A$72&lt;&gt;"ชั้น"&amp;'01.ข้อมูลเบื้องต้น'!$H$2,"",IF(VLOOKUP($A100,'03.คีย์เทอม2'!$A$10:$GL$59,81,FALSE)="","",VLOOKUP($A100,'03.คีย์เทอม2'!$A$10:$GL$59,81,FALSE)))</f>
        <v/>
      </c>
      <c r="L100" s="1328" t="str">
        <f>IF($A$72&lt;&gt;"ชั้น"&amp;'01.ข้อมูลเบื้องต้น'!$H$2,"",IF(VLOOKUP($A100,'03.คีย์เทอม2'!$A$10:$GT$59,202,FALSE)="","",VLOOKUP($A100,'03.คีย์เทอม2'!$A$10:$GT$59,202,FALSE)))</f>
        <v/>
      </c>
      <c r="M100" s="1326" t="str">
        <f>IF($A$72&lt;&gt;"ชั้น"&amp;'01.ข้อมูลเบื้องต้น'!$H$2,"",IF(VLOOKUP($A100,'03.คีย์เทอม2'!$A$10:$GL$59,111,FALSE)="","",VLOOKUP($A100,'03.คีย์เทอม2'!$A$10:$GL$59,111,FALSE)))</f>
        <v/>
      </c>
      <c r="N100" s="1327" t="str">
        <f>IF($A$72&lt;&gt;"ชั้น"&amp;'01.ข้อมูลเบื้องต้น'!$H$2,"",IF(VLOOKUP($A100,'03.คีย์เทอม2'!$A$10:$GL$59,116,FALSE)="","",VLOOKUP($A100,'03.คีย์เทอม2'!$A$10:$GL$59,116,FALSE)))</f>
        <v/>
      </c>
      <c r="O100" s="1327" t="str">
        <f>IF($A$72&lt;&gt;"ชั้น"&amp;'01.ข้อมูลเบื้องต้น'!$H$2,"",IF(VLOOKUP($A100,'03.คีย์เทอม2'!$A$10:$GL$59,121,FALSE)="","",VLOOKUP($A100,'03.คีย์เทอม2'!$A$10:$GL$59,121,FALSE)))</f>
        <v/>
      </c>
      <c r="P100" s="1327" t="str">
        <f>IF($A$72&lt;&gt;"ชั้น"&amp;'01.ข้อมูลเบื้องต้น'!$H$2,"",IF(VLOOKUP($A100,'03.คีย์เทอม2'!$A$10:$GL$59,126,FALSE)="","",VLOOKUP($A100,'03.คีย์เทอม2'!$A$10:$GL$59,126,FALSE)))</f>
        <v/>
      </c>
      <c r="Q100" s="1327" t="str">
        <f>IF($A$72&lt;&gt;"ชั้น"&amp;'01.ข้อมูลเบื้องต้น'!$H$2,"",IF(VLOOKUP($A100,'03.คีย์เทอม2'!$A$10:$GL$59,131,FALSE)="","",VLOOKUP($A100,'03.คีย์เทอม2'!$A$10:$GL$59,131,FALSE)))</f>
        <v/>
      </c>
      <c r="R100" s="1327" t="str">
        <f>IF($A$72&lt;&gt;"ชั้น"&amp;'01.ข้อมูลเบื้องต้น'!$H$2,"",IF(VLOOKUP($A100,'03.คีย์เทอม2'!$A$10:$GL$59,136,FALSE)="","",VLOOKUP($A100,'03.คีย์เทอม2'!$A$10:$GL$59,136,FALSE)))</f>
        <v/>
      </c>
      <c r="S100" s="1327" t="str">
        <f>IF($A$72&lt;&gt;"ชั้น"&amp;'01.ข้อมูลเบื้องต้น'!$H$2,"",IF(VLOOKUP($A100,'03.คีย์เทอม2'!$A$10:$GL$59,141,FALSE)="","",VLOOKUP($A100,'03.คีย์เทอม2'!$A$10:$GL$59,141,FALSE)))</f>
        <v/>
      </c>
      <c r="T100" s="1327" t="str">
        <f>IF($A$72&lt;&gt;"ชั้น"&amp;'01.ข้อมูลเบื้องต้น'!$H$2,"",IF(VLOOKUP($A100,'03.คีย์เทอม2'!$A$10:$GL$59,146,FALSE)="","",VLOOKUP($A100,'03.คีย์เทอม2'!$A$10:$GL$59,146,FALSE)))</f>
        <v/>
      </c>
      <c r="U100" s="1327" t="str">
        <f>IF($A$72&lt;&gt;"ชั้น"&amp;'01.ข้อมูลเบื้องต้น'!$H$2,"",IF(VLOOKUP($A100,'03.คีย์เทอม2'!$A$10:$GL$59,151,FALSE)="","",VLOOKUP($A100,'03.คีย์เทอม2'!$A$10:$GL$59,151,FALSE)))</f>
        <v/>
      </c>
      <c r="V100" s="1327" t="str">
        <f>IF($A$72&lt;&gt;"ชั้น"&amp;'01.ข้อมูลเบื้องต้น'!$H$2,"",IF(VLOOKUP($A100,'03.คีย์เทอม2'!$A$10:$GL$59,156,FALSE)="","",VLOOKUP($A100,'03.คีย์เทอม2'!$A$10:$GL$59,156,FALSE)))</f>
        <v/>
      </c>
      <c r="W100" s="1327" t="str">
        <f>IF($A$72&lt;&gt;"ชั้น"&amp;'01.ข้อมูลเบื้องต้น'!$H$2,"",IF(VLOOKUP($A100,'03.คีย์เทอม2'!$A$10:$GL$59,161,FALSE)="","",VLOOKUP($A100,'03.คีย์เทอม2'!$A$10:$GL$59,161,FALSE)))</f>
        <v/>
      </c>
      <c r="X100" s="1327" t="str">
        <f>IF($A$72&lt;&gt;"ชั้น"&amp;'01.ข้อมูลเบื้องต้น'!$H$2,"",IF(VLOOKUP($A100,'03.คีย์เทอม2'!$A$10:$GL$59,166,FALSE)="","",VLOOKUP($A100,'03.คีย์เทอม2'!$A$10:$GL$59,166,FALSE)))</f>
        <v/>
      </c>
      <c r="Y100" s="1327" t="str">
        <f>IF($A$72&lt;&gt;"ชั้น"&amp;'01.ข้อมูลเบื้องต้น'!$H$2,"",IF(VLOOKUP($A100,'03.คีย์เทอม2'!$A$10:$GL$59,171,FALSE)="","",VLOOKUP($A100,'03.คีย์เทอม2'!$A$10:$GL$59,171,FALSE)))</f>
        <v/>
      </c>
      <c r="Z100" s="1327" t="str">
        <f>IF($A$72&lt;&gt;"ชั้น"&amp;'01.ข้อมูลเบื้องต้น'!$H$2,"",IF(VLOOKUP($A100,'03.คีย์เทอม2'!$A$10:$GL$59,176,FALSE)="","",VLOOKUP($A100,'03.คีย์เทอม2'!$A$10:$GL$59,176,FALSE)))</f>
        <v/>
      </c>
      <c r="AA100" s="1329" t="str">
        <f>IF($A$72&lt;&gt;"ชั้น"&amp;'01.ข้อมูลเบื้องต้น'!$H$2,"",IF(VLOOKUP($A100,'03.คีย์เทอม2'!$A$10:$GL$59,181,FALSE)="","",VLOOKUP($A100,'03.คีย์เทอม2'!$A$10:$GL$59,181,FALSE)))</f>
        <v/>
      </c>
    </row>
    <row r="101" spans="1:27" ht="16.8" customHeight="1">
      <c r="A101" s="1323">
        <v>23</v>
      </c>
      <c r="B101" s="1324" t="str">
        <f>IF('2.ชื่อนักเรียน'!C33="","",'2.ชื่อนักเรียน'!C33)</f>
        <v/>
      </c>
      <c r="C101" s="1313" t="str">
        <f>IF('2.ชื่อนักเรียน'!D33="","",'2.ชื่อนักเรียน'!D33)</f>
        <v/>
      </c>
      <c r="D101" s="1314" t="str">
        <f>IF($A$72&lt;&gt;"ชั้น"&amp;'01.ข้อมูลเบื้องต้น'!$H$2,"",IF(VLOOKUP($A101,'03.คีย์เทอม2'!$A$10:$GT$59,190,FALSE)="","",VLOOKUP($A101,'03.คีย์เทอม2'!$A$10:$GT$59,190,FALSE)))</f>
        <v/>
      </c>
      <c r="E101" s="1327" t="str">
        <f>IF($A$72&lt;&gt;"ชั้น"&amp;'01.ข้อมูลเบื้องต้น'!$H$2,"",IF(VLOOKUP($A101,'03.คีย์เทอม2'!$A$10:$GT$64,194,FALSE)="","",VLOOKUP($A101,'03.คีย์เทอม2'!$A$10:$GT$64,194,FALSE)))</f>
        <v/>
      </c>
      <c r="F101" s="1420" t="str">
        <f>IF($A$72&lt;&gt;"ชั้น"&amp;'01.ข้อมูลเบื้องต้น'!$H$2,"",IF(VLOOKUP($A101,'03.คีย์เทอม2'!$A$10:$GT$64,31,FALSE)="","",VLOOKUP($A101,'03.คีย์เทอม2'!$A$10:$GT$64,31,FALSE)))</f>
        <v/>
      </c>
      <c r="G101" s="1326" t="str">
        <f>IF($A$72&lt;&gt;"ชั้น"&amp;'01.ข้อมูลเบื้องต้น'!$H$2,"",IF(VLOOKUP($A101,'03.คีย์เทอม2'!$A$10:$GT$64,61,FALSE)="","",VLOOKUP($A101,'03.คีย์เทอม2'!$A$10:$GT$64,61,FALSE)))</f>
        <v/>
      </c>
      <c r="H101" s="1327" t="str">
        <f>IF($A$72&lt;&gt;"ชั้น"&amp;'01.ข้อมูลเบื้องต้น'!$H$2,"",IF(VLOOKUP($A101,'03.คีย์เทอม2'!$A$10:$GL$59,66,FALSE)="","",VLOOKUP($A101,'03.คีย์เทอม2'!$A$10:$GL$59,66,FALSE)))</f>
        <v/>
      </c>
      <c r="I101" s="1327" t="str">
        <f>IF($A$72&lt;&gt;"ชั้น"&amp;'01.ข้อมูลเบื้องต้น'!$H$2,"",IF(VLOOKUP($A101,'03.คีย์เทอม2'!$A$10:$GL$59,71,FALSE)="","",VLOOKUP($A101,'03.คีย์เทอม2'!$A$10:$GL$59,71,FALSE)))</f>
        <v/>
      </c>
      <c r="J101" s="1327" t="str">
        <f>IF($A$72&lt;&gt;"ชั้น"&amp;'01.ข้อมูลเบื้องต้น'!$H$2,"",IF(VLOOKUP($A101,'03.คีย์เทอม2'!$A$10:$GL$59,76,FALSE)="","",VLOOKUP($A101,'03.คีย์เทอม2'!$A$10:$GL$59,76,FALSE)))</f>
        <v/>
      </c>
      <c r="K101" s="1327" t="str">
        <f>IF($A$72&lt;&gt;"ชั้น"&amp;'01.ข้อมูลเบื้องต้น'!$H$2,"",IF(VLOOKUP($A101,'03.คีย์เทอม2'!$A$10:$GL$59,81,FALSE)="","",VLOOKUP($A101,'03.คีย์เทอม2'!$A$10:$GL$59,81,FALSE)))</f>
        <v/>
      </c>
      <c r="L101" s="1328" t="str">
        <f>IF($A$72&lt;&gt;"ชั้น"&amp;'01.ข้อมูลเบื้องต้น'!$H$2,"",IF(VLOOKUP($A101,'03.คีย์เทอม2'!$A$10:$GT$59,202,FALSE)="","",VLOOKUP($A101,'03.คีย์เทอม2'!$A$10:$GT$59,202,FALSE)))</f>
        <v/>
      </c>
      <c r="M101" s="1326" t="str">
        <f>IF($A$72&lt;&gt;"ชั้น"&amp;'01.ข้อมูลเบื้องต้น'!$H$2,"",IF(VLOOKUP($A101,'03.คีย์เทอม2'!$A$10:$GL$59,111,FALSE)="","",VLOOKUP($A101,'03.คีย์เทอม2'!$A$10:$GL$59,111,FALSE)))</f>
        <v/>
      </c>
      <c r="N101" s="1327" t="str">
        <f>IF($A$72&lt;&gt;"ชั้น"&amp;'01.ข้อมูลเบื้องต้น'!$H$2,"",IF(VLOOKUP($A101,'03.คีย์เทอม2'!$A$10:$GL$59,116,FALSE)="","",VLOOKUP($A101,'03.คีย์เทอม2'!$A$10:$GL$59,116,FALSE)))</f>
        <v/>
      </c>
      <c r="O101" s="1327" t="str">
        <f>IF($A$72&lt;&gt;"ชั้น"&amp;'01.ข้อมูลเบื้องต้น'!$H$2,"",IF(VLOOKUP($A101,'03.คีย์เทอม2'!$A$10:$GL$59,121,FALSE)="","",VLOOKUP($A101,'03.คีย์เทอม2'!$A$10:$GL$59,121,FALSE)))</f>
        <v/>
      </c>
      <c r="P101" s="1327" t="str">
        <f>IF($A$72&lt;&gt;"ชั้น"&amp;'01.ข้อมูลเบื้องต้น'!$H$2,"",IF(VLOOKUP($A101,'03.คีย์เทอม2'!$A$10:$GL$59,126,FALSE)="","",VLOOKUP($A101,'03.คีย์เทอม2'!$A$10:$GL$59,126,FALSE)))</f>
        <v/>
      </c>
      <c r="Q101" s="1327" t="str">
        <f>IF($A$72&lt;&gt;"ชั้น"&amp;'01.ข้อมูลเบื้องต้น'!$H$2,"",IF(VLOOKUP($A101,'03.คีย์เทอม2'!$A$10:$GL$59,131,FALSE)="","",VLOOKUP($A101,'03.คีย์เทอม2'!$A$10:$GL$59,131,FALSE)))</f>
        <v/>
      </c>
      <c r="R101" s="1327" t="str">
        <f>IF($A$72&lt;&gt;"ชั้น"&amp;'01.ข้อมูลเบื้องต้น'!$H$2,"",IF(VLOOKUP($A101,'03.คีย์เทอม2'!$A$10:$GL$59,136,FALSE)="","",VLOOKUP($A101,'03.คีย์เทอม2'!$A$10:$GL$59,136,FALSE)))</f>
        <v/>
      </c>
      <c r="S101" s="1327" t="str">
        <f>IF($A$72&lt;&gt;"ชั้น"&amp;'01.ข้อมูลเบื้องต้น'!$H$2,"",IF(VLOOKUP($A101,'03.คีย์เทอม2'!$A$10:$GL$59,141,FALSE)="","",VLOOKUP($A101,'03.คีย์เทอม2'!$A$10:$GL$59,141,FALSE)))</f>
        <v/>
      </c>
      <c r="T101" s="1327" t="str">
        <f>IF($A$72&lt;&gt;"ชั้น"&amp;'01.ข้อมูลเบื้องต้น'!$H$2,"",IF(VLOOKUP($A101,'03.คีย์เทอม2'!$A$10:$GL$59,146,FALSE)="","",VLOOKUP($A101,'03.คีย์เทอม2'!$A$10:$GL$59,146,FALSE)))</f>
        <v/>
      </c>
      <c r="U101" s="1327" t="str">
        <f>IF($A$72&lt;&gt;"ชั้น"&amp;'01.ข้อมูลเบื้องต้น'!$H$2,"",IF(VLOOKUP($A101,'03.คีย์เทอม2'!$A$10:$GL$59,151,FALSE)="","",VLOOKUP($A101,'03.คีย์เทอม2'!$A$10:$GL$59,151,FALSE)))</f>
        <v/>
      </c>
      <c r="V101" s="1327" t="str">
        <f>IF($A$72&lt;&gt;"ชั้น"&amp;'01.ข้อมูลเบื้องต้น'!$H$2,"",IF(VLOOKUP($A101,'03.คีย์เทอม2'!$A$10:$GL$59,156,FALSE)="","",VLOOKUP($A101,'03.คีย์เทอม2'!$A$10:$GL$59,156,FALSE)))</f>
        <v/>
      </c>
      <c r="W101" s="1327" t="str">
        <f>IF($A$72&lt;&gt;"ชั้น"&amp;'01.ข้อมูลเบื้องต้น'!$H$2,"",IF(VLOOKUP($A101,'03.คีย์เทอม2'!$A$10:$GL$59,161,FALSE)="","",VLOOKUP($A101,'03.คีย์เทอม2'!$A$10:$GL$59,161,FALSE)))</f>
        <v/>
      </c>
      <c r="X101" s="1327" t="str">
        <f>IF($A$72&lt;&gt;"ชั้น"&amp;'01.ข้อมูลเบื้องต้น'!$H$2,"",IF(VLOOKUP($A101,'03.คีย์เทอม2'!$A$10:$GL$59,166,FALSE)="","",VLOOKUP($A101,'03.คีย์เทอม2'!$A$10:$GL$59,166,FALSE)))</f>
        <v/>
      </c>
      <c r="Y101" s="1327" t="str">
        <f>IF($A$72&lt;&gt;"ชั้น"&amp;'01.ข้อมูลเบื้องต้น'!$H$2,"",IF(VLOOKUP($A101,'03.คีย์เทอม2'!$A$10:$GL$59,171,FALSE)="","",VLOOKUP($A101,'03.คีย์เทอม2'!$A$10:$GL$59,171,FALSE)))</f>
        <v/>
      </c>
      <c r="Z101" s="1327" t="str">
        <f>IF($A$72&lt;&gt;"ชั้น"&amp;'01.ข้อมูลเบื้องต้น'!$H$2,"",IF(VLOOKUP($A101,'03.คีย์เทอม2'!$A$10:$GL$59,176,FALSE)="","",VLOOKUP($A101,'03.คีย์เทอม2'!$A$10:$GL$59,176,FALSE)))</f>
        <v/>
      </c>
      <c r="AA101" s="1329" t="str">
        <f>IF($A$72&lt;&gt;"ชั้น"&amp;'01.ข้อมูลเบื้องต้น'!$H$2,"",IF(VLOOKUP($A101,'03.คีย์เทอม2'!$A$10:$GL$59,181,FALSE)="","",VLOOKUP($A101,'03.คีย์เทอม2'!$A$10:$GL$59,181,FALSE)))</f>
        <v/>
      </c>
    </row>
    <row r="102" spans="1:27" ht="16.8" customHeight="1">
      <c r="A102" s="1323">
        <v>24</v>
      </c>
      <c r="B102" s="1324" t="str">
        <f>IF('2.ชื่อนักเรียน'!C34="","",'2.ชื่อนักเรียน'!C34)</f>
        <v/>
      </c>
      <c r="C102" s="1313" t="str">
        <f>IF('2.ชื่อนักเรียน'!D34="","",'2.ชื่อนักเรียน'!D34)</f>
        <v/>
      </c>
      <c r="D102" s="1314" t="str">
        <f>IF($A$72&lt;&gt;"ชั้น"&amp;'01.ข้อมูลเบื้องต้น'!$H$2,"",IF(VLOOKUP($A102,'03.คีย์เทอม2'!$A$10:$GT$59,190,FALSE)="","",VLOOKUP($A102,'03.คีย์เทอม2'!$A$10:$GT$59,190,FALSE)))</f>
        <v/>
      </c>
      <c r="E102" s="1327" t="str">
        <f>IF($A$72&lt;&gt;"ชั้น"&amp;'01.ข้อมูลเบื้องต้น'!$H$2,"",IF(VLOOKUP($A102,'03.คีย์เทอม2'!$A$10:$GT$64,194,FALSE)="","",VLOOKUP($A102,'03.คีย์เทอม2'!$A$10:$GT$64,194,FALSE)))</f>
        <v/>
      </c>
      <c r="F102" s="1420" t="str">
        <f>IF($A$72&lt;&gt;"ชั้น"&amp;'01.ข้อมูลเบื้องต้น'!$H$2,"",IF(VLOOKUP($A102,'03.คีย์เทอม2'!$A$10:$GT$64,31,FALSE)="","",VLOOKUP($A102,'03.คีย์เทอม2'!$A$10:$GT$64,31,FALSE)))</f>
        <v/>
      </c>
      <c r="G102" s="1326" t="str">
        <f>IF($A$72&lt;&gt;"ชั้น"&amp;'01.ข้อมูลเบื้องต้น'!$H$2,"",IF(VLOOKUP($A102,'03.คีย์เทอม2'!$A$10:$GT$64,61,FALSE)="","",VLOOKUP($A102,'03.คีย์เทอม2'!$A$10:$GT$64,61,FALSE)))</f>
        <v/>
      </c>
      <c r="H102" s="1327" t="str">
        <f>IF($A$72&lt;&gt;"ชั้น"&amp;'01.ข้อมูลเบื้องต้น'!$H$2,"",IF(VLOOKUP($A102,'03.คีย์เทอม2'!$A$10:$GL$59,66,FALSE)="","",VLOOKUP($A102,'03.คีย์เทอม2'!$A$10:$GL$59,66,FALSE)))</f>
        <v/>
      </c>
      <c r="I102" s="1327" t="str">
        <f>IF($A$72&lt;&gt;"ชั้น"&amp;'01.ข้อมูลเบื้องต้น'!$H$2,"",IF(VLOOKUP($A102,'03.คีย์เทอม2'!$A$10:$GL$59,71,FALSE)="","",VLOOKUP($A102,'03.คีย์เทอม2'!$A$10:$GL$59,71,FALSE)))</f>
        <v/>
      </c>
      <c r="J102" s="1327" t="str">
        <f>IF($A$72&lt;&gt;"ชั้น"&amp;'01.ข้อมูลเบื้องต้น'!$H$2,"",IF(VLOOKUP($A102,'03.คีย์เทอม2'!$A$10:$GL$59,76,FALSE)="","",VLOOKUP($A102,'03.คีย์เทอม2'!$A$10:$GL$59,76,FALSE)))</f>
        <v/>
      </c>
      <c r="K102" s="1327" t="str">
        <f>IF($A$72&lt;&gt;"ชั้น"&amp;'01.ข้อมูลเบื้องต้น'!$H$2,"",IF(VLOOKUP($A102,'03.คีย์เทอม2'!$A$10:$GL$59,81,FALSE)="","",VLOOKUP($A102,'03.คีย์เทอม2'!$A$10:$GL$59,81,FALSE)))</f>
        <v/>
      </c>
      <c r="L102" s="1328" t="str">
        <f>IF($A$72&lt;&gt;"ชั้น"&amp;'01.ข้อมูลเบื้องต้น'!$H$2,"",IF(VLOOKUP($A102,'03.คีย์เทอม2'!$A$10:$GT$59,202,FALSE)="","",VLOOKUP($A102,'03.คีย์เทอม2'!$A$10:$GT$59,202,FALSE)))</f>
        <v/>
      </c>
      <c r="M102" s="1326" t="str">
        <f>IF($A$72&lt;&gt;"ชั้น"&amp;'01.ข้อมูลเบื้องต้น'!$H$2,"",IF(VLOOKUP($A102,'03.คีย์เทอม2'!$A$10:$GL$59,111,FALSE)="","",VLOOKUP($A102,'03.คีย์เทอม2'!$A$10:$GL$59,111,FALSE)))</f>
        <v/>
      </c>
      <c r="N102" s="1327" t="str">
        <f>IF($A$72&lt;&gt;"ชั้น"&amp;'01.ข้อมูลเบื้องต้น'!$H$2,"",IF(VLOOKUP($A102,'03.คีย์เทอม2'!$A$10:$GL$59,116,FALSE)="","",VLOOKUP($A102,'03.คีย์เทอม2'!$A$10:$GL$59,116,FALSE)))</f>
        <v/>
      </c>
      <c r="O102" s="1327" t="str">
        <f>IF($A$72&lt;&gt;"ชั้น"&amp;'01.ข้อมูลเบื้องต้น'!$H$2,"",IF(VLOOKUP($A102,'03.คีย์เทอม2'!$A$10:$GL$59,121,FALSE)="","",VLOOKUP($A102,'03.คีย์เทอม2'!$A$10:$GL$59,121,FALSE)))</f>
        <v/>
      </c>
      <c r="P102" s="1327" t="str">
        <f>IF($A$72&lt;&gt;"ชั้น"&amp;'01.ข้อมูลเบื้องต้น'!$H$2,"",IF(VLOOKUP($A102,'03.คีย์เทอม2'!$A$10:$GL$59,126,FALSE)="","",VLOOKUP($A102,'03.คีย์เทอม2'!$A$10:$GL$59,126,FALSE)))</f>
        <v/>
      </c>
      <c r="Q102" s="1327" t="str">
        <f>IF($A$72&lt;&gt;"ชั้น"&amp;'01.ข้อมูลเบื้องต้น'!$H$2,"",IF(VLOOKUP($A102,'03.คีย์เทอม2'!$A$10:$GL$59,131,FALSE)="","",VLOOKUP($A102,'03.คีย์เทอม2'!$A$10:$GL$59,131,FALSE)))</f>
        <v/>
      </c>
      <c r="R102" s="1327" t="str">
        <f>IF($A$72&lt;&gt;"ชั้น"&amp;'01.ข้อมูลเบื้องต้น'!$H$2,"",IF(VLOOKUP($A102,'03.คีย์เทอม2'!$A$10:$GL$59,136,FALSE)="","",VLOOKUP($A102,'03.คีย์เทอม2'!$A$10:$GL$59,136,FALSE)))</f>
        <v/>
      </c>
      <c r="S102" s="1327" t="str">
        <f>IF($A$72&lt;&gt;"ชั้น"&amp;'01.ข้อมูลเบื้องต้น'!$H$2,"",IF(VLOOKUP($A102,'03.คีย์เทอม2'!$A$10:$GL$59,141,FALSE)="","",VLOOKUP($A102,'03.คีย์เทอม2'!$A$10:$GL$59,141,FALSE)))</f>
        <v/>
      </c>
      <c r="T102" s="1327" t="str">
        <f>IF($A$72&lt;&gt;"ชั้น"&amp;'01.ข้อมูลเบื้องต้น'!$H$2,"",IF(VLOOKUP($A102,'03.คีย์เทอม2'!$A$10:$GL$59,146,FALSE)="","",VLOOKUP($A102,'03.คีย์เทอม2'!$A$10:$GL$59,146,FALSE)))</f>
        <v/>
      </c>
      <c r="U102" s="1327" t="str">
        <f>IF($A$72&lt;&gt;"ชั้น"&amp;'01.ข้อมูลเบื้องต้น'!$H$2,"",IF(VLOOKUP($A102,'03.คีย์เทอม2'!$A$10:$GL$59,151,FALSE)="","",VLOOKUP($A102,'03.คีย์เทอม2'!$A$10:$GL$59,151,FALSE)))</f>
        <v/>
      </c>
      <c r="V102" s="1327" t="str">
        <f>IF($A$72&lt;&gt;"ชั้น"&amp;'01.ข้อมูลเบื้องต้น'!$H$2,"",IF(VLOOKUP($A102,'03.คีย์เทอม2'!$A$10:$GL$59,156,FALSE)="","",VLOOKUP($A102,'03.คีย์เทอม2'!$A$10:$GL$59,156,FALSE)))</f>
        <v/>
      </c>
      <c r="W102" s="1327" t="str">
        <f>IF($A$72&lt;&gt;"ชั้น"&amp;'01.ข้อมูลเบื้องต้น'!$H$2,"",IF(VLOOKUP($A102,'03.คีย์เทอม2'!$A$10:$GL$59,161,FALSE)="","",VLOOKUP($A102,'03.คีย์เทอม2'!$A$10:$GL$59,161,FALSE)))</f>
        <v/>
      </c>
      <c r="X102" s="1327" t="str">
        <f>IF($A$72&lt;&gt;"ชั้น"&amp;'01.ข้อมูลเบื้องต้น'!$H$2,"",IF(VLOOKUP($A102,'03.คีย์เทอม2'!$A$10:$GL$59,166,FALSE)="","",VLOOKUP($A102,'03.คีย์เทอม2'!$A$10:$GL$59,166,FALSE)))</f>
        <v/>
      </c>
      <c r="Y102" s="1327" t="str">
        <f>IF($A$72&lt;&gt;"ชั้น"&amp;'01.ข้อมูลเบื้องต้น'!$H$2,"",IF(VLOOKUP($A102,'03.คีย์เทอม2'!$A$10:$GL$59,171,FALSE)="","",VLOOKUP($A102,'03.คีย์เทอม2'!$A$10:$GL$59,171,FALSE)))</f>
        <v/>
      </c>
      <c r="Z102" s="1327" t="str">
        <f>IF($A$72&lt;&gt;"ชั้น"&amp;'01.ข้อมูลเบื้องต้น'!$H$2,"",IF(VLOOKUP($A102,'03.คีย์เทอม2'!$A$10:$GL$59,176,FALSE)="","",VLOOKUP($A102,'03.คีย์เทอม2'!$A$10:$GL$59,176,FALSE)))</f>
        <v/>
      </c>
      <c r="AA102" s="1329" t="str">
        <f>IF($A$72&lt;&gt;"ชั้น"&amp;'01.ข้อมูลเบื้องต้น'!$H$2,"",IF(VLOOKUP($A102,'03.คีย์เทอม2'!$A$10:$GL$59,181,FALSE)="","",VLOOKUP($A102,'03.คีย์เทอม2'!$A$10:$GL$59,181,FALSE)))</f>
        <v/>
      </c>
    </row>
    <row r="103" spans="1:27" ht="16.8" customHeight="1">
      <c r="A103" s="1323">
        <v>25</v>
      </c>
      <c r="B103" s="1324" t="str">
        <f>IF('2.ชื่อนักเรียน'!C35="","",'2.ชื่อนักเรียน'!C35)</f>
        <v/>
      </c>
      <c r="C103" s="1313" t="str">
        <f>IF('2.ชื่อนักเรียน'!D35="","",'2.ชื่อนักเรียน'!D35)</f>
        <v/>
      </c>
      <c r="D103" s="1314" t="str">
        <f>IF($A$72&lt;&gt;"ชั้น"&amp;'01.ข้อมูลเบื้องต้น'!$H$2,"",IF(VLOOKUP($A103,'03.คีย์เทอม2'!$A$10:$GT$59,190,FALSE)="","",VLOOKUP($A103,'03.คีย์เทอม2'!$A$10:$GT$59,190,FALSE)))</f>
        <v/>
      </c>
      <c r="E103" s="1327" t="str">
        <f>IF($A$72&lt;&gt;"ชั้น"&amp;'01.ข้อมูลเบื้องต้น'!$H$2,"",IF(VLOOKUP($A103,'03.คีย์เทอม2'!$A$10:$GT$64,194,FALSE)="","",VLOOKUP($A103,'03.คีย์เทอม2'!$A$10:$GT$64,194,FALSE)))</f>
        <v/>
      </c>
      <c r="F103" s="1420" t="str">
        <f>IF($A$72&lt;&gt;"ชั้น"&amp;'01.ข้อมูลเบื้องต้น'!$H$2,"",IF(VLOOKUP($A103,'03.คีย์เทอม2'!$A$10:$GT$64,31,FALSE)="","",VLOOKUP($A103,'03.คีย์เทอม2'!$A$10:$GT$64,31,FALSE)))</f>
        <v/>
      </c>
      <c r="G103" s="1326" t="str">
        <f>IF($A$72&lt;&gt;"ชั้น"&amp;'01.ข้อมูลเบื้องต้น'!$H$2,"",IF(VLOOKUP($A103,'03.คีย์เทอม2'!$A$10:$GT$64,61,FALSE)="","",VLOOKUP($A103,'03.คีย์เทอม2'!$A$10:$GT$64,61,FALSE)))</f>
        <v/>
      </c>
      <c r="H103" s="1327" t="str">
        <f>IF($A$72&lt;&gt;"ชั้น"&amp;'01.ข้อมูลเบื้องต้น'!$H$2,"",IF(VLOOKUP($A103,'03.คีย์เทอม2'!$A$10:$GL$59,66,FALSE)="","",VLOOKUP($A103,'03.คีย์เทอม2'!$A$10:$GL$59,66,FALSE)))</f>
        <v/>
      </c>
      <c r="I103" s="1327" t="str">
        <f>IF($A$72&lt;&gt;"ชั้น"&amp;'01.ข้อมูลเบื้องต้น'!$H$2,"",IF(VLOOKUP($A103,'03.คีย์เทอม2'!$A$10:$GL$59,71,FALSE)="","",VLOOKUP($A103,'03.คีย์เทอม2'!$A$10:$GL$59,71,FALSE)))</f>
        <v/>
      </c>
      <c r="J103" s="1327" t="str">
        <f>IF($A$72&lt;&gt;"ชั้น"&amp;'01.ข้อมูลเบื้องต้น'!$H$2,"",IF(VLOOKUP($A103,'03.คีย์เทอม2'!$A$10:$GL$59,76,FALSE)="","",VLOOKUP($A103,'03.คีย์เทอม2'!$A$10:$GL$59,76,FALSE)))</f>
        <v/>
      </c>
      <c r="K103" s="1327" t="str">
        <f>IF($A$72&lt;&gt;"ชั้น"&amp;'01.ข้อมูลเบื้องต้น'!$H$2,"",IF(VLOOKUP($A103,'03.คีย์เทอม2'!$A$10:$GL$59,81,FALSE)="","",VLOOKUP($A103,'03.คีย์เทอม2'!$A$10:$GL$59,81,FALSE)))</f>
        <v/>
      </c>
      <c r="L103" s="1328" t="str">
        <f>IF($A$72&lt;&gt;"ชั้น"&amp;'01.ข้อมูลเบื้องต้น'!$H$2,"",IF(VLOOKUP($A103,'03.คีย์เทอม2'!$A$10:$GT$59,202,FALSE)="","",VLOOKUP($A103,'03.คีย์เทอม2'!$A$10:$GT$59,202,FALSE)))</f>
        <v/>
      </c>
      <c r="M103" s="1326" t="str">
        <f>IF($A$72&lt;&gt;"ชั้น"&amp;'01.ข้อมูลเบื้องต้น'!$H$2,"",IF(VLOOKUP($A103,'03.คีย์เทอม2'!$A$10:$GL$59,111,FALSE)="","",VLOOKUP($A103,'03.คีย์เทอม2'!$A$10:$GL$59,111,FALSE)))</f>
        <v/>
      </c>
      <c r="N103" s="1327" t="str">
        <f>IF($A$72&lt;&gt;"ชั้น"&amp;'01.ข้อมูลเบื้องต้น'!$H$2,"",IF(VLOOKUP($A103,'03.คีย์เทอม2'!$A$10:$GL$59,116,FALSE)="","",VLOOKUP($A103,'03.คีย์เทอม2'!$A$10:$GL$59,116,FALSE)))</f>
        <v/>
      </c>
      <c r="O103" s="1327" t="str">
        <f>IF($A$72&lt;&gt;"ชั้น"&amp;'01.ข้อมูลเบื้องต้น'!$H$2,"",IF(VLOOKUP($A103,'03.คีย์เทอม2'!$A$10:$GL$59,121,FALSE)="","",VLOOKUP($A103,'03.คีย์เทอม2'!$A$10:$GL$59,121,FALSE)))</f>
        <v/>
      </c>
      <c r="P103" s="1327" t="str">
        <f>IF($A$72&lt;&gt;"ชั้น"&amp;'01.ข้อมูลเบื้องต้น'!$H$2,"",IF(VLOOKUP($A103,'03.คีย์เทอม2'!$A$10:$GL$59,126,FALSE)="","",VLOOKUP($A103,'03.คีย์เทอม2'!$A$10:$GL$59,126,FALSE)))</f>
        <v/>
      </c>
      <c r="Q103" s="1327" t="str">
        <f>IF($A$72&lt;&gt;"ชั้น"&amp;'01.ข้อมูลเบื้องต้น'!$H$2,"",IF(VLOOKUP($A103,'03.คีย์เทอม2'!$A$10:$GL$59,131,FALSE)="","",VLOOKUP($A103,'03.คีย์เทอม2'!$A$10:$GL$59,131,FALSE)))</f>
        <v/>
      </c>
      <c r="R103" s="1327" t="str">
        <f>IF($A$72&lt;&gt;"ชั้น"&amp;'01.ข้อมูลเบื้องต้น'!$H$2,"",IF(VLOOKUP($A103,'03.คีย์เทอม2'!$A$10:$GL$59,136,FALSE)="","",VLOOKUP($A103,'03.คีย์เทอม2'!$A$10:$GL$59,136,FALSE)))</f>
        <v/>
      </c>
      <c r="S103" s="1327" t="str">
        <f>IF($A$72&lt;&gt;"ชั้น"&amp;'01.ข้อมูลเบื้องต้น'!$H$2,"",IF(VLOOKUP($A103,'03.คีย์เทอม2'!$A$10:$GL$59,141,FALSE)="","",VLOOKUP($A103,'03.คีย์เทอม2'!$A$10:$GL$59,141,FALSE)))</f>
        <v/>
      </c>
      <c r="T103" s="1327" t="str">
        <f>IF($A$72&lt;&gt;"ชั้น"&amp;'01.ข้อมูลเบื้องต้น'!$H$2,"",IF(VLOOKUP($A103,'03.คีย์เทอม2'!$A$10:$GL$59,146,FALSE)="","",VLOOKUP($A103,'03.คีย์เทอม2'!$A$10:$GL$59,146,FALSE)))</f>
        <v/>
      </c>
      <c r="U103" s="1327" t="str">
        <f>IF($A$72&lt;&gt;"ชั้น"&amp;'01.ข้อมูลเบื้องต้น'!$H$2,"",IF(VLOOKUP($A103,'03.คีย์เทอม2'!$A$10:$GL$59,151,FALSE)="","",VLOOKUP($A103,'03.คีย์เทอม2'!$A$10:$GL$59,151,FALSE)))</f>
        <v/>
      </c>
      <c r="V103" s="1327" t="str">
        <f>IF($A$72&lt;&gt;"ชั้น"&amp;'01.ข้อมูลเบื้องต้น'!$H$2,"",IF(VLOOKUP($A103,'03.คีย์เทอม2'!$A$10:$GL$59,156,FALSE)="","",VLOOKUP($A103,'03.คีย์เทอม2'!$A$10:$GL$59,156,FALSE)))</f>
        <v/>
      </c>
      <c r="W103" s="1327" t="str">
        <f>IF($A$72&lt;&gt;"ชั้น"&amp;'01.ข้อมูลเบื้องต้น'!$H$2,"",IF(VLOOKUP($A103,'03.คีย์เทอม2'!$A$10:$GL$59,161,FALSE)="","",VLOOKUP($A103,'03.คีย์เทอม2'!$A$10:$GL$59,161,FALSE)))</f>
        <v/>
      </c>
      <c r="X103" s="1327" t="str">
        <f>IF($A$72&lt;&gt;"ชั้น"&amp;'01.ข้อมูลเบื้องต้น'!$H$2,"",IF(VLOOKUP($A103,'03.คีย์เทอม2'!$A$10:$GL$59,166,FALSE)="","",VLOOKUP($A103,'03.คีย์เทอม2'!$A$10:$GL$59,166,FALSE)))</f>
        <v/>
      </c>
      <c r="Y103" s="1327" t="str">
        <f>IF($A$72&lt;&gt;"ชั้น"&amp;'01.ข้อมูลเบื้องต้น'!$H$2,"",IF(VLOOKUP($A103,'03.คีย์เทอม2'!$A$10:$GL$59,171,FALSE)="","",VLOOKUP($A103,'03.คีย์เทอม2'!$A$10:$GL$59,171,FALSE)))</f>
        <v/>
      </c>
      <c r="Z103" s="1327" t="str">
        <f>IF($A$72&lt;&gt;"ชั้น"&amp;'01.ข้อมูลเบื้องต้น'!$H$2,"",IF(VLOOKUP($A103,'03.คีย์เทอม2'!$A$10:$GL$59,176,FALSE)="","",VLOOKUP($A103,'03.คีย์เทอม2'!$A$10:$GL$59,176,FALSE)))</f>
        <v/>
      </c>
      <c r="AA103" s="1329" t="str">
        <f>IF($A$72&lt;&gt;"ชั้น"&amp;'01.ข้อมูลเบื้องต้น'!$H$2,"",IF(VLOOKUP($A103,'03.คีย์เทอม2'!$A$10:$GL$59,181,FALSE)="","",VLOOKUP($A103,'03.คีย์เทอม2'!$A$10:$GL$59,181,FALSE)))</f>
        <v/>
      </c>
    </row>
    <row r="104" spans="1:27" ht="16.8" customHeight="1">
      <c r="A104" s="1323">
        <v>26</v>
      </c>
      <c r="B104" s="1324" t="str">
        <f>IF('2.ชื่อนักเรียน'!C36="","",'2.ชื่อนักเรียน'!C36)</f>
        <v/>
      </c>
      <c r="C104" s="1313" t="str">
        <f>IF('2.ชื่อนักเรียน'!D36="","",'2.ชื่อนักเรียน'!D36)</f>
        <v/>
      </c>
      <c r="D104" s="1314" t="str">
        <f>IF($A$72&lt;&gt;"ชั้น"&amp;'01.ข้อมูลเบื้องต้น'!$H$2,"",IF(VLOOKUP($A104,'03.คีย์เทอม2'!$A$10:$GT$59,190,FALSE)="","",VLOOKUP($A104,'03.คีย์เทอม2'!$A$10:$GT$59,190,FALSE)))</f>
        <v/>
      </c>
      <c r="E104" s="1327" t="str">
        <f>IF($A$72&lt;&gt;"ชั้น"&amp;'01.ข้อมูลเบื้องต้น'!$H$2,"",IF(VLOOKUP($A104,'03.คีย์เทอม2'!$A$10:$GT$64,194,FALSE)="","",VLOOKUP($A104,'03.คีย์เทอม2'!$A$10:$GT$64,194,FALSE)))</f>
        <v/>
      </c>
      <c r="F104" s="1420" t="str">
        <f>IF($A$72&lt;&gt;"ชั้น"&amp;'01.ข้อมูลเบื้องต้น'!$H$2,"",IF(VLOOKUP($A104,'03.คีย์เทอม2'!$A$10:$GT$64,31,FALSE)="","",VLOOKUP($A104,'03.คีย์เทอม2'!$A$10:$GT$64,31,FALSE)))</f>
        <v/>
      </c>
      <c r="G104" s="1326" t="str">
        <f>IF($A$72&lt;&gt;"ชั้น"&amp;'01.ข้อมูลเบื้องต้น'!$H$2,"",IF(VLOOKUP($A104,'03.คีย์เทอม2'!$A$10:$GT$64,61,FALSE)="","",VLOOKUP($A104,'03.คีย์เทอม2'!$A$10:$GT$64,61,FALSE)))</f>
        <v/>
      </c>
      <c r="H104" s="1327" t="str">
        <f>IF($A$72&lt;&gt;"ชั้น"&amp;'01.ข้อมูลเบื้องต้น'!$H$2,"",IF(VLOOKUP($A104,'03.คีย์เทอม2'!$A$10:$GL$59,66,FALSE)="","",VLOOKUP($A104,'03.คีย์เทอม2'!$A$10:$GL$59,66,FALSE)))</f>
        <v/>
      </c>
      <c r="I104" s="1327" t="str">
        <f>IF($A$72&lt;&gt;"ชั้น"&amp;'01.ข้อมูลเบื้องต้น'!$H$2,"",IF(VLOOKUP($A104,'03.คีย์เทอม2'!$A$10:$GL$59,71,FALSE)="","",VLOOKUP($A104,'03.คีย์เทอม2'!$A$10:$GL$59,71,FALSE)))</f>
        <v/>
      </c>
      <c r="J104" s="1327" t="str">
        <f>IF($A$72&lt;&gt;"ชั้น"&amp;'01.ข้อมูลเบื้องต้น'!$H$2,"",IF(VLOOKUP($A104,'03.คีย์เทอม2'!$A$10:$GL$59,76,FALSE)="","",VLOOKUP($A104,'03.คีย์เทอม2'!$A$10:$GL$59,76,FALSE)))</f>
        <v/>
      </c>
      <c r="K104" s="1327" t="str">
        <f>IF($A$72&lt;&gt;"ชั้น"&amp;'01.ข้อมูลเบื้องต้น'!$H$2,"",IF(VLOOKUP($A104,'03.คีย์เทอม2'!$A$10:$GL$59,81,FALSE)="","",VLOOKUP($A104,'03.คีย์เทอม2'!$A$10:$GL$59,81,FALSE)))</f>
        <v/>
      </c>
      <c r="L104" s="1328" t="str">
        <f>IF($A$72&lt;&gt;"ชั้น"&amp;'01.ข้อมูลเบื้องต้น'!$H$2,"",IF(VLOOKUP($A104,'03.คีย์เทอม2'!$A$10:$GT$59,202,FALSE)="","",VLOOKUP($A104,'03.คีย์เทอม2'!$A$10:$GT$59,202,FALSE)))</f>
        <v/>
      </c>
      <c r="M104" s="1326" t="str">
        <f>IF($A$72&lt;&gt;"ชั้น"&amp;'01.ข้อมูลเบื้องต้น'!$H$2,"",IF(VLOOKUP($A104,'03.คีย์เทอม2'!$A$10:$GL$59,111,FALSE)="","",VLOOKUP($A104,'03.คีย์เทอม2'!$A$10:$GL$59,111,FALSE)))</f>
        <v/>
      </c>
      <c r="N104" s="1327" t="str">
        <f>IF($A$72&lt;&gt;"ชั้น"&amp;'01.ข้อมูลเบื้องต้น'!$H$2,"",IF(VLOOKUP($A104,'03.คีย์เทอม2'!$A$10:$GL$59,116,FALSE)="","",VLOOKUP($A104,'03.คีย์เทอม2'!$A$10:$GL$59,116,FALSE)))</f>
        <v/>
      </c>
      <c r="O104" s="1327" t="str">
        <f>IF($A$72&lt;&gt;"ชั้น"&amp;'01.ข้อมูลเบื้องต้น'!$H$2,"",IF(VLOOKUP($A104,'03.คีย์เทอม2'!$A$10:$GL$59,121,FALSE)="","",VLOOKUP($A104,'03.คีย์เทอม2'!$A$10:$GL$59,121,FALSE)))</f>
        <v/>
      </c>
      <c r="P104" s="1327" t="str">
        <f>IF($A$72&lt;&gt;"ชั้น"&amp;'01.ข้อมูลเบื้องต้น'!$H$2,"",IF(VLOOKUP($A104,'03.คีย์เทอม2'!$A$10:$GL$59,126,FALSE)="","",VLOOKUP($A104,'03.คีย์เทอม2'!$A$10:$GL$59,126,FALSE)))</f>
        <v/>
      </c>
      <c r="Q104" s="1327" t="str">
        <f>IF($A$72&lt;&gt;"ชั้น"&amp;'01.ข้อมูลเบื้องต้น'!$H$2,"",IF(VLOOKUP($A104,'03.คีย์เทอม2'!$A$10:$GL$59,131,FALSE)="","",VLOOKUP($A104,'03.คีย์เทอม2'!$A$10:$GL$59,131,FALSE)))</f>
        <v/>
      </c>
      <c r="R104" s="1327" t="str">
        <f>IF($A$72&lt;&gt;"ชั้น"&amp;'01.ข้อมูลเบื้องต้น'!$H$2,"",IF(VLOOKUP($A104,'03.คีย์เทอม2'!$A$10:$GL$59,136,FALSE)="","",VLOOKUP($A104,'03.คีย์เทอม2'!$A$10:$GL$59,136,FALSE)))</f>
        <v/>
      </c>
      <c r="S104" s="1327" t="str">
        <f>IF($A$72&lt;&gt;"ชั้น"&amp;'01.ข้อมูลเบื้องต้น'!$H$2,"",IF(VLOOKUP($A104,'03.คีย์เทอม2'!$A$10:$GL$59,141,FALSE)="","",VLOOKUP($A104,'03.คีย์เทอม2'!$A$10:$GL$59,141,FALSE)))</f>
        <v/>
      </c>
      <c r="T104" s="1327" t="str">
        <f>IF($A$72&lt;&gt;"ชั้น"&amp;'01.ข้อมูลเบื้องต้น'!$H$2,"",IF(VLOOKUP($A104,'03.คีย์เทอม2'!$A$10:$GL$59,146,FALSE)="","",VLOOKUP($A104,'03.คีย์เทอม2'!$A$10:$GL$59,146,FALSE)))</f>
        <v/>
      </c>
      <c r="U104" s="1327" t="str">
        <f>IF($A$72&lt;&gt;"ชั้น"&amp;'01.ข้อมูลเบื้องต้น'!$H$2,"",IF(VLOOKUP($A104,'03.คีย์เทอม2'!$A$10:$GL$59,151,FALSE)="","",VLOOKUP($A104,'03.คีย์เทอม2'!$A$10:$GL$59,151,FALSE)))</f>
        <v/>
      </c>
      <c r="V104" s="1327" t="str">
        <f>IF($A$72&lt;&gt;"ชั้น"&amp;'01.ข้อมูลเบื้องต้น'!$H$2,"",IF(VLOOKUP($A104,'03.คีย์เทอม2'!$A$10:$GL$59,156,FALSE)="","",VLOOKUP($A104,'03.คีย์เทอม2'!$A$10:$GL$59,156,FALSE)))</f>
        <v/>
      </c>
      <c r="W104" s="1327" t="str">
        <f>IF($A$72&lt;&gt;"ชั้น"&amp;'01.ข้อมูลเบื้องต้น'!$H$2,"",IF(VLOOKUP($A104,'03.คีย์เทอม2'!$A$10:$GL$59,161,FALSE)="","",VLOOKUP($A104,'03.คีย์เทอม2'!$A$10:$GL$59,161,FALSE)))</f>
        <v/>
      </c>
      <c r="X104" s="1327" t="str">
        <f>IF($A$72&lt;&gt;"ชั้น"&amp;'01.ข้อมูลเบื้องต้น'!$H$2,"",IF(VLOOKUP($A104,'03.คีย์เทอม2'!$A$10:$GL$59,166,FALSE)="","",VLOOKUP($A104,'03.คีย์เทอม2'!$A$10:$GL$59,166,FALSE)))</f>
        <v/>
      </c>
      <c r="Y104" s="1327" t="str">
        <f>IF($A$72&lt;&gt;"ชั้น"&amp;'01.ข้อมูลเบื้องต้น'!$H$2,"",IF(VLOOKUP($A104,'03.คีย์เทอม2'!$A$10:$GL$59,171,FALSE)="","",VLOOKUP($A104,'03.คีย์เทอม2'!$A$10:$GL$59,171,FALSE)))</f>
        <v/>
      </c>
      <c r="Z104" s="1327" t="str">
        <f>IF($A$72&lt;&gt;"ชั้น"&amp;'01.ข้อมูลเบื้องต้น'!$H$2,"",IF(VLOOKUP($A104,'03.คีย์เทอม2'!$A$10:$GL$59,176,FALSE)="","",VLOOKUP($A104,'03.คีย์เทอม2'!$A$10:$GL$59,176,FALSE)))</f>
        <v/>
      </c>
      <c r="AA104" s="1329" t="str">
        <f>IF($A$72&lt;&gt;"ชั้น"&amp;'01.ข้อมูลเบื้องต้น'!$H$2,"",IF(VLOOKUP($A104,'03.คีย์เทอม2'!$A$10:$GL$59,181,FALSE)="","",VLOOKUP($A104,'03.คีย์เทอม2'!$A$10:$GL$59,181,FALSE)))</f>
        <v/>
      </c>
    </row>
    <row r="105" spans="1:27" ht="16.8" customHeight="1">
      <c r="A105" s="1323">
        <v>27</v>
      </c>
      <c r="B105" s="1324" t="str">
        <f>IF('2.ชื่อนักเรียน'!C37="","",'2.ชื่อนักเรียน'!C37)</f>
        <v/>
      </c>
      <c r="C105" s="1313" t="str">
        <f>IF('2.ชื่อนักเรียน'!D37="","",'2.ชื่อนักเรียน'!D37)</f>
        <v/>
      </c>
      <c r="D105" s="1314" t="str">
        <f>IF($A$72&lt;&gt;"ชั้น"&amp;'01.ข้อมูลเบื้องต้น'!$H$2,"",IF(VLOOKUP($A105,'03.คีย์เทอม2'!$A$10:$GT$59,190,FALSE)="","",VLOOKUP($A105,'03.คีย์เทอม2'!$A$10:$GT$59,190,FALSE)))</f>
        <v/>
      </c>
      <c r="E105" s="1327" t="str">
        <f>IF($A$72&lt;&gt;"ชั้น"&amp;'01.ข้อมูลเบื้องต้น'!$H$2,"",IF(VLOOKUP($A105,'03.คีย์เทอม2'!$A$10:$GT$64,194,FALSE)="","",VLOOKUP($A105,'03.คีย์เทอม2'!$A$10:$GT$64,194,FALSE)))</f>
        <v/>
      </c>
      <c r="F105" s="1420" t="str">
        <f>IF($A$72&lt;&gt;"ชั้น"&amp;'01.ข้อมูลเบื้องต้น'!$H$2,"",IF(VLOOKUP($A105,'03.คีย์เทอม2'!$A$10:$GT$64,31,FALSE)="","",VLOOKUP($A105,'03.คีย์เทอม2'!$A$10:$GT$64,31,FALSE)))</f>
        <v/>
      </c>
      <c r="G105" s="1326" t="str">
        <f>IF($A$72&lt;&gt;"ชั้น"&amp;'01.ข้อมูลเบื้องต้น'!$H$2,"",IF(VLOOKUP($A105,'03.คีย์เทอม2'!$A$10:$GT$64,61,FALSE)="","",VLOOKUP($A105,'03.คีย์เทอม2'!$A$10:$GT$64,61,FALSE)))</f>
        <v/>
      </c>
      <c r="H105" s="1327" t="str">
        <f>IF($A$72&lt;&gt;"ชั้น"&amp;'01.ข้อมูลเบื้องต้น'!$H$2,"",IF(VLOOKUP($A105,'03.คีย์เทอม2'!$A$10:$GL$59,66,FALSE)="","",VLOOKUP($A105,'03.คีย์เทอม2'!$A$10:$GL$59,66,FALSE)))</f>
        <v/>
      </c>
      <c r="I105" s="1327" t="str">
        <f>IF($A$72&lt;&gt;"ชั้น"&amp;'01.ข้อมูลเบื้องต้น'!$H$2,"",IF(VLOOKUP($A105,'03.คีย์เทอม2'!$A$10:$GL$59,71,FALSE)="","",VLOOKUP($A105,'03.คีย์เทอม2'!$A$10:$GL$59,71,FALSE)))</f>
        <v/>
      </c>
      <c r="J105" s="1327" t="str">
        <f>IF($A$72&lt;&gt;"ชั้น"&amp;'01.ข้อมูลเบื้องต้น'!$H$2,"",IF(VLOOKUP($A105,'03.คีย์เทอม2'!$A$10:$GL$59,76,FALSE)="","",VLOOKUP($A105,'03.คีย์เทอม2'!$A$10:$GL$59,76,FALSE)))</f>
        <v/>
      </c>
      <c r="K105" s="1327" t="str">
        <f>IF($A$72&lt;&gt;"ชั้น"&amp;'01.ข้อมูลเบื้องต้น'!$H$2,"",IF(VLOOKUP($A105,'03.คีย์เทอม2'!$A$10:$GL$59,81,FALSE)="","",VLOOKUP($A105,'03.คีย์เทอม2'!$A$10:$GL$59,81,FALSE)))</f>
        <v/>
      </c>
      <c r="L105" s="1328" t="str">
        <f>IF($A$72&lt;&gt;"ชั้น"&amp;'01.ข้อมูลเบื้องต้น'!$H$2,"",IF(VLOOKUP($A105,'03.คีย์เทอม2'!$A$10:$GT$59,202,FALSE)="","",VLOOKUP($A105,'03.คีย์เทอม2'!$A$10:$GT$59,202,FALSE)))</f>
        <v/>
      </c>
      <c r="M105" s="1326" t="str">
        <f>IF($A$72&lt;&gt;"ชั้น"&amp;'01.ข้อมูลเบื้องต้น'!$H$2,"",IF(VLOOKUP($A105,'03.คีย์เทอม2'!$A$10:$GL$59,111,FALSE)="","",VLOOKUP($A105,'03.คีย์เทอม2'!$A$10:$GL$59,111,FALSE)))</f>
        <v/>
      </c>
      <c r="N105" s="1327" t="str">
        <f>IF($A$72&lt;&gt;"ชั้น"&amp;'01.ข้อมูลเบื้องต้น'!$H$2,"",IF(VLOOKUP($A105,'03.คีย์เทอม2'!$A$10:$GL$59,116,FALSE)="","",VLOOKUP($A105,'03.คีย์เทอม2'!$A$10:$GL$59,116,FALSE)))</f>
        <v/>
      </c>
      <c r="O105" s="1327" t="str">
        <f>IF($A$72&lt;&gt;"ชั้น"&amp;'01.ข้อมูลเบื้องต้น'!$H$2,"",IF(VLOOKUP($A105,'03.คีย์เทอม2'!$A$10:$GL$59,121,FALSE)="","",VLOOKUP($A105,'03.คีย์เทอม2'!$A$10:$GL$59,121,FALSE)))</f>
        <v/>
      </c>
      <c r="P105" s="1327" t="str">
        <f>IF($A$72&lt;&gt;"ชั้น"&amp;'01.ข้อมูลเบื้องต้น'!$H$2,"",IF(VLOOKUP($A105,'03.คีย์เทอม2'!$A$10:$GL$59,126,FALSE)="","",VLOOKUP($A105,'03.คีย์เทอม2'!$A$10:$GL$59,126,FALSE)))</f>
        <v/>
      </c>
      <c r="Q105" s="1327" t="str">
        <f>IF($A$72&lt;&gt;"ชั้น"&amp;'01.ข้อมูลเบื้องต้น'!$H$2,"",IF(VLOOKUP($A105,'03.คีย์เทอม2'!$A$10:$GL$59,131,FALSE)="","",VLOOKUP($A105,'03.คีย์เทอม2'!$A$10:$GL$59,131,FALSE)))</f>
        <v/>
      </c>
      <c r="R105" s="1327" t="str">
        <f>IF($A$72&lt;&gt;"ชั้น"&amp;'01.ข้อมูลเบื้องต้น'!$H$2,"",IF(VLOOKUP($A105,'03.คีย์เทอม2'!$A$10:$GL$59,136,FALSE)="","",VLOOKUP($A105,'03.คีย์เทอม2'!$A$10:$GL$59,136,FALSE)))</f>
        <v/>
      </c>
      <c r="S105" s="1327" t="str">
        <f>IF($A$72&lt;&gt;"ชั้น"&amp;'01.ข้อมูลเบื้องต้น'!$H$2,"",IF(VLOOKUP($A105,'03.คีย์เทอม2'!$A$10:$GL$59,141,FALSE)="","",VLOOKUP($A105,'03.คีย์เทอม2'!$A$10:$GL$59,141,FALSE)))</f>
        <v/>
      </c>
      <c r="T105" s="1327" t="str">
        <f>IF($A$72&lt;&gt;"ชั้น"&amp;'01.ข้อมูลเบื้องต้น'!$H$2,"",IF(VLOOKUP($A105,'03.คีย์เทอม2'!$A$10:$GL$59,146,FALSE)="","",VLOOKUP($A105,'03.คีย์เทอม2'!$A$10:$GL$59,146,FALSE)))</f>
        <v/>
      </c>
      <c r="U105" s="1327" t="str">
        <f>IF($A$72&lt;&gt;"ชั้น"&amp;'01.ข้อมูลเบื้องต้น'!$H$2,"",IF(VLOOKUP($A105,'03.คีย์เทอม2'!$A$10:$GL$59,151,FALSE)="","",VLOOKUP($A105,'03.คีย์เทอม2'!$A$10:$GL$59,151,FALSE)))</f>
        <v/>
      </c>
      <c r="V105" s="1327" t="str">
        <f>IF($A$72&lt;&gt;"ชั้น"&amp;'01.ข้อมูลเบื้องต้น'!$H$2,"",IF(VLOOKUP($A105,'03.คีย์เทอม2'!$A$10:$GL$59,156,FALSE)="","",VLOOKUP($A105,'03.คีย์เทอม2'!$A$10:$GL$59,156,FALSE)))</f>
        <v/>
      </c>
      <c r="W105" s="1327" t="str">
        <f>IF($A$72&lt;&gt;"ชั้น"&amp;'01.ข้อมูลเบื้องต้น'!$H$2,"",IF(VLOOKUP($A105,'03.คีย์เทอม2'!$A$10:$GL$59,161,FALSE)="","",VLOOKUP($A105,'03.คีย์เทอม2'!$A$10:$GL$59,161,FALSE)))</f>
        <v/>
      </c>
      <c r="X105" s="1327" t="str">
        <f>IF($A$72&lt;&gt;"ชั้น"&amp;'01.ข้อมูลเบื้องต้น'!$H$2,"",IF(VLOOKUP($A105,'03.คีย์เทอม2'!$A$10:$GL$59,166,FALSE)="","",VLOOKUP($A105,'03.คีย์เทอม2'!$A$10:$GL$59,166,FALSE)))</f>
        <v/>
      </c>
      <c r="Y105" s="1327" t="str">
        <f>IF($A$72&lt;&gt;"ชั้น"&amp;'01.ข้อมูลเบื้องต้น'!$H$2,"",IF(VLOOKUP($A105,'03.คีย์เทอม2'!$A$10:$GL$59,171,FALSE)="","",VLOOKUP($A105,'03.คีย์เทอม2'!$A$10:$GL$59,171,FALSE)))</f>
        <v/>
      </c>
      <c r="Z105" s="1327" t="str">
        <f>IF($A$72&lt;&gt;"ชั้น"&amp;'01.ข้อมูลเบื้องต้น'!$H$2,"",IF(VLOOKUP($A105,'03.คีย์เทอม2'!$A$10:$GL$59,176,FALSE)="","",VLOOKUP($A105,'03.คีย์เทอม2'!$A$10:$GL$59,176,FALSE)))</f>
        <v/>
      </c>
      <c r="AA105" s="1329" t="str">
        <f>IF($A$72&lt;&gt;"ชั้น"&amp;'01.ข้อมูลเบื้องต้น'!$H$2,"",IF(VLOOKUP($A105,'03.คีย์เทอม2'!$A$10:$GL$59,181,FALSE)="","",VLOOKUP($A105,'03.คีย์เทอม2'!$A$10:$GL$59,181,FALSE)))</f>
        <v/>
      </c>
    </row>
    <row r="106" spans="1:27" ht="16.8" customHeight="1">
      <c r="A106" s="1323">
        <v>28</v>
      </c>
      <c r="B106" s="1324" t="str">
        <f>IF('2.ชื่อนักเรียน'!C38="","",'2.ชื่อนักเรียน'!C38)</f>
        <v/>
      </c>
      <c r="C106" s="1313" t="str">
        <f>IF('2.ชื่อนักเรียน'!D38="","",'2.ชื่อนักเรียน'!D38)</f>
        <v/>
      </c>
      <c r="D106" s="1314" t="str">
        <f>IF($A$72&lt;&gt;"ชั้น"&amp;'01.ข้อมูลเบื้องต้น'!$H$2,"",IF(VLOOKUP($A106,'03.คีย์เทอม2'!$A$10:$GT$59,190,FALSE)="","",VLOOKUP($A106,'03.คีย์เทอม2'!$A$10:$GT$59,190,FALSE)))</f>
        <v/>
      </c>
      <c r="E106" s="1327" t="str">
        <f>IF($A$72&lt;&gt;"ชั้น"&amp;'01.ข้อมูลเบื้องต้น'!$H$2,"",IF(VLOOKUP($A106,'03.คีย์เทอม2'!$A$10:$GT$64,194,FALSE)="","",VLOOKUP($A106,'03.คีย์เทอม2'!$A$10:$GT$64,194,FALSE)))</f>
        <v/>
      </c>
      <c r="F106" s="1420" t="str">
        <f>IF($A$72&lt;&gt;"ชั้น"&amp;'01.ข้อมูลเบื้องต้น'!$H$2,"",IF(VLOOKUP($A106,'03.คีย์เทอม2'!$A$10:$GT$64,31,FALSE)="","",VLOOKUP($A106,'03.คีย์เทอม2'!$A$10:$GT$64,31,FALSE)))</f>
        <v/>
      </c>
      <c r="G106" s="1326" t="str">
        <f>IF($A$72&lt;&gt;"ชั้น"&amp;'01.ข้อมูลเบื้องต้น'!$H$2,"",IF(VLOOKUP($A106,'03.คีย์เทอม2'!$A$10:$GT$64,61,FALSE)="","",VLOOKUP($A106,'03.คีย์เทอม2'!$A$10:$GT$64,61,FALSE)))</f>
        <v/>
      </c>
      <c r="H106" s="1327" t="str">
        <f>IF($A$72&lt;&gt;"ชั้น"&amp;'01.ข้อมูลเบื้องต้น'!$H$2,"",IF(VLOOKUP($A106,'03.คีย์เทอม2'!$A$10:$GL$59,66,FALSE)="","",VLOOKUP($A106,'03.คีย์เทอม2'!$A$10:$GL$59,66,FALSE)))</f>
        <v/>
      </c>
      <c r="I106" s="1327" t="str">
        <f>IF($A$72&lt;&gt;"ชั้น"&amp;'01.ข้อมูลเบื้องต้น'!$H$2,"",IF(VLOOKUP($A106,'03.คีย์เทอม2'!$A$10:$GL$59,71,FALSE)="","",VLOOKUP($A106,'03.คีย์เทอม2'!$A$10:$GL$59,71,FALSE)))</f>
        <v/>
      </c>
      <c r="J106" s="1327" t="str">
        <f>IF($A$72&lt;&gt;"ชั้น"&amp;'01.ข้อมูลเบื้องต้น'!$H$2,"",IF(VLOOKUP($A106,'03.คีย์เทอม2'!$A$10:$GL$59,76,FALSE)="","",VLOOKUP($A106,'03.คีย์เทอม2'!$A$10:$GL$59,76,FALSE)))</f>
        <v/>
      </c>
      <c r="K106" s="1327" t="str">
        <f>IF($A$72&lt;&gt;"ชั้น"&amp;'01.ข้อมูลเบื้องต้น'!$H$2,"",IF(VLOOKUP($A106,'03.คีย์เทอม2'!$A$10:$GL$59,81,FALSE)="","",VLOOKUP($A106,'03.คีย์เทอม2'!$A$10:$GL$59,81,FALSE)))</f>
        <v/>
      </c>
      <c r="L106" s="1328" t="str">
        <f>IF($A$72&lt;&gt;"ชั้น"&amp;'01.ข้อมูลเบื้องต้น'!$H$2,"",IF(VLOOKUP($A106,'03.คีย์เทอม2'!$A$10:$GT$59,202,FALSE)="","",VLOOKUP($A106,'03.คีย์เทอม2'!$A$10:$GT$59,202,FALSE)))</f>
        <v/>
      </c>
      <c r="M106" s="1326" t="str">
        <f>IF($A$72&lt;&gt;"ชั้น"&amp;'01.ข้อมูลเบื้องต้น'!$H$2,"",IF(VLOOKUP($A106,'03.คีย์เทอม2'!$A$10:$GL$59,111,FALSE)="","",VLOOKUP($A106,'03.คีย์เทอม2'!$A$10:$GL$59,111,FALSE)))</f>
        <v/>
      </c>
      <c r="N106" s="1327" t="str">
        <f>IF($A$72&lt;&gt;"ชั้น"&amp;'01.ข้อมูลเบื้องต้น'!$H$2,"",IF(VLOOKUP($A106,'03.คีย์เทอม2'!$A$10:$GL$59,116,FALSE)="","",VLOOKUP($A106,'03.คีย์เทอม2'!$A$10:$GL$59,116,FALSE)))</f>
        <v/>
      </c>
      <c r="O106" s="1327" t="str">
        <f>IF($A$72&lt;&gt;"ชั้น"&amp;'01.ข้อมูลเบื้องต้น'!$H$2,"",IF(VLOOKUP($A106,'03.คีย์เทอม2'!$A$10:$GL$59,121,FALSE)="","",VLOOKUP($A106,'03.คีย์เทอม2'!$A$10:$GL$59,121,FALSE)))</f>
        <v/>
      </c>
      <c r="P106" s="1327" t="str">
        <f>IF($A$72&lt;&gt;"ชั้น"&amp;'01.ข้อมูลเบื้องต้น'!$H$2,"",IF(VLOOKUP($A106,'03.คีย์เทอม2'!$A$10:$GL$59,126,FALSE)="","",VLOOKUP($A106,'03.คีย์เทอม2'!$A$10:$GL$59,126,FALSE)))</f>
        <v/>
      </c>
      <c r="Q106" s="1327" t="str">
        <f>IF($A$72&lt;&gt;"ชั้น"&amp;'01.ข้อมูลเบื้องต้น'!$H$2,"",IF(VLOOKUP($A106,'03.คีย์เทอม2'!$A$10:$GL$59,131,FALSE)="","",VLOOKUP($A106,'03.คีย์เทอม2'!$A$10:$GL$59,131,FALSE)))</f>
        <v/>
      </c>
      <c r="R106" s="1327" t="str">
        <f>IF($A$72&lt;&gt;"ชั้น"&amp;'01.ข้อมูลเบื้องต้น'!$H$2,"",IF(VLOOKUP($A106,'03.คีย์เทอม2'!$A$10:$GL$59,136,FALSE)="","",VLOOKUP($A106,'03.คีย์เทอม2'!$A$10:$GL$59,136,FALSE)))</f>
        <v/>
      </c>
      <c r="S106" s="1327" t="str">
        <f>IF($A$72&lt;&gt;"ชั้น"&amp;'01.ข้อมูลเบื้องต้น'!$H$2,"",IF(VLOOKUP($A106,'03.คีย์เทอม2'!$A$10:$GL$59,141,FALSE)="","",VLOOKUP($A106,'03.คีย์เทอม2'!$A$10:$GL$59,141,FALSE)))</f>
        <v/>
      </c>
      <c r="T106" s="1327" t="str">
        <f>IF($A$72&lt;&gt;"ชั้น"&amp;'01.ข้อมูลเบื้องต้น'!$H$2,"",IF(VLOOKUP($A106,'03.คีย์เทอม2'!$A$10:$GL$59,146,FALSE)="","",VLOOKUP($A106,'03.คีย์เทอม2'!$A$10:$GL$59,146,FALSE)))</f>
        <v/>
      </c>
      <c r="U106" s="1327" t="str">
        <f>IF($A$72&lt;&gt;"ชั้น"&amp;'01.ข้อมูลเบื้องต้น'!$H$2,"",IF(VLOOKUP($A106,'03.คีย์เทอม2'!$A$10:$GL$59,151,FALSE)="","",VLOOKUP($A106,'03.คีย์เทอม2'!$A$10:$GL$59,151,FALSE)))</f>
        <v/>
      </c>
      <c r="V106" s="1327" t="str">
        <f>IF($A$72&lt;&gt;"ชั้น"&amp;'01.ข้อมูลเบื้องต้น'!$H$2,"",IF(VLOOKUP($A106,'03.คีย์เทอม2'!$A$10:$GL$59,156,FALSE)="","",VLOOKUP($A106,'03.คีย์เทอม2'!$A$10:$GL$59,156,FALSE)))</f>
        <v/>
      </c>
      <c r="W106" s="1327" t="str">
        <f>IF($A$72&lt;&gt;"ชั้น"&amp;'01.ข้อมูลเบื้องต้น'!$H$2,"",IF(VLOOKUP($A106,'03.คีย์เทอม2'!$A$10:$GL$59,161,FALSE)="","",VLOOKUP($A106,'03.คีย์เทอม2'!$A$10:$GL$59,161,FALSE)))</f>
        <v/>
      </c>
      <c r="X106" s="1327" t="str">
        <f>IF($A$72&lt;&gt;"ชั้น"&amp;'01.ข้อมูลเบื้องต้น'!$H$2,"",IF(VLOOKUP($A106,'03.คีย์เทอม2'!$A$10:$GL$59,166,FALSE)="","",VLOOKUP($A106,'03.คีย์เทอม2'!$A$10:$GL$59,166,FALSE)))</f>
        <v/>
      </c>
      <c r="Y106" s="1327" t="str">
        <f>IF($A$72&lt;&gt;"ชั้น"&amp;'01.ข้อมูลเบื้องต้น'!$H$2,"",IF(VLOOKUP($A106,'03.คีย์เทอม2'!$A$10:$GL$59,171,FALSE)="","",VLOOKUP($A106,'03.คีย์เทอม2'!$A$10:$GL$59,171,FALSE)))</f>
        <v/>
      </c>
      <c r="Z106" s="1327" t="str">
        <f>IF($A$72&lt;&gt;"ชั้น"&amp;'01.ข้อมูลเบื้องต้น'!$H$2,"",IF(VLOOKUP($A106,'03.คีย์เทอม2'!$A$10:$GL$59,176,FALSE)="","",VLOOKUP($A106,'03.คีย์เทอม2'!$A$10:$GL$59,176,FALSE)))</f>
        <v/>
      </c>
      <c r="AA106" s="1329" t="str">
        <f>IF($A$72&lt;&gt;"ชั้น"&amp;'01.ข้อมูลเบื้องต้น'!$H$2,"",IF(VLOOKUP($A106,'03.คีย์เทอม2'!$A$10:$GL$59,181,FALSE)="","",VLOOKUP($A106,'03.คีย์เทอม2'!$A$10:$GL$59,181,FALSE)))</f>
        <v/>
      </c>
    </row>
    <row r="107" spans="1:27" ht="16.8" customHeight="1">
      <c r="A107" s="1323">
        <v>29</v>
      </c>
      <c r="B107" s="1324" t="str">
        <f>IF('2.ชื่อนักเรียน'!C39="","",'2.ชื่อนักเรียน'!C39)</f>
        <v/>
      </c>
      <c r="C107" s="1313" t="str">
        <f>IF('2.ชื่อนักเรียน'!D39="","",'2.ชื่อนักเรียน'!D39)</f>
        <v/>
      </c>
      <c r="D107" s="1314" t="str">
        <f>IF($A$72&lt;&gt;"ชั้น"&amp;'01.ข้อมูลเบื้องต้น'!$H$2,"",IF(VLOOKUP($A107,'03.คีย์เทอม2'!$A$10:$GT$59,190,FALSE)="","",VLOOKUP($A107,'03.คีย์เทอม2'!$A$10:$GT$59,190,FALSE)))</f>
        <v/>
      </c>
      <c r="E107" s="1327" t="str">
        <f>IF($A$72&lt;&gt;"ชั้น"&amp;'01.ข้อมูลเบื้องต้น'!$H$2,"",IF(VLOOKUP($A107,'03.คีย์เทอม2'!$A$10:$GT$64,194,FALSE)="","",VLOOKUP($A107,'03.คีย์เทอม2'!$A$10:$GT$64,194,FALSE)))</f>
        <v/>
      </c>
      <c r="F107" s="1420" t="str">
        <f>IF($A$72&lt;&gt;"ชั้น"&amp;'01.ข้อมูลเบื้องต้น'!$H$2,"",IF(VLOOKUP($A107,'03.คีย์เทอม2'!$A$10:$GT$64,31,FALSE)="","",VLOOKUP($A107,'03.คีย์เทอม2'!$A$10:$GT$64,31,FALSE)))</f>
        <v/>
      </c>
      <c r="G107" s="1326" t="str">
        <f>IF($A$72&lt;&gt;"ชั้น"&amp;'01.ข้อมูลเบื้องต้น'!$H$2,"",IF(VLOOKUP($A107,'03.คีย์เทอม2'!$A$10:$GT$64,61,FALSE)="","",VLOOKUP($A107,'03.คีย์เทอม2'!$A$10:$GT$64,61,FALSE)))</f>
        <v/>
      </c>
      <c r="H107" s="1327" t="str">
        <f>IF($A$72&lt;&gt;"ชั้น"&amp;'01.ข้อมูลเบื้องต้น'!$H$2,"",IF(VLOOKUP($A107,'03.คีย์เทอม2'!$A$10:$GL$59,66,FALSE)="","",VLOOKUP($A107,'03.คีย์เทอม2'!$A$10:$GL$59,66,FALSE)))</f>
        <v/>
      </c>
      <c r="I107" s="1327" t="str">
        <f>IF($A$72&lt;&gt;"ชั้น"&amp;'01.ข้อมูลเบื้องต้น'!$H$2,"",IF(VLOOKUP($A107,'03.คีย์เทอม2'!$A$10:$GL$59,71,FALSE)="","",VLOOKUP($A107,'03.คีย์เทอม2'!$A$10:$GL$59,71,FALSE)))</f>
        <v/>
      </c>
      <c r="J107" s="1327" t="str">
        <f>IF($A$72&lt;&gt;"ชั้น"&amp;'01.ข้อมูลเบื้องต้น'!$H$2,"",IF(VLOOKUP($A107,'03.คีย์เทอม2'!$A$10:$GL$59,76,FALSE)="","",VLOOKUP($A107,'03.คีย์เทอม2'!$A$10:$GL$59,76,FALSE)))</f>
        <v/>
      </c>
      <c r="K107" s="1327" t="str">
        <f>IF($A$72&lt;&gt;"ชั้น"&amp;'01.ข้อมูลเบื้องต้น'!$H$2,"",IF(VLOOKUP($A107,'03.คีย์เทอม2'!$A$10:$GL$59,81,FALSE)="","",VLOOKUP($A107,'03.คีย์เทอม2'!$A$10:$GL$59,81,FALSE)))</f>
        <v/>
      </c>
      <c r="L107" s="1328" t="str">
        <f>IF($A$72&lt;&gt;"ชั้น"&amp;'01.ข้อมูลเบื้องต้น'!$H$2,"",IF(VLOOKUP($A107,'03.คีย์เทอม2'!$A$10:$GT$59,202,FALSE)="","",VLOOKUP($A107,'03.คีย์เทอม2'!$A$10:$GT$59,202,FALSE)))</f>
        <v/>
      </c>
      <c r="M107" s="1326" t="str">
        <f>IF($A$72&lt;&gt;"ชั้น"&amp;'01.ข้อมูลเบื้องต้น'!$H$2,"",IF(VLOOKUP($A107,'03.คีย์เทอม2'!$A$10:$GL$59,111,FALSE)="","",VLOOKUP($A107,'03.คีย์เทอม2'!$A$10:$GL$59,111,FALSE)))</f>
        <v/>
      </c>
      <c r="N107" s="1327" t="str">
        <f>IF($A$72&lt;&gt;"ชั้น"&amp;'01.ข้อมูลเบื้องต้น'!$H$2,"",IF(VLOOKUP($A107,'03.คีย์เทอม2'!$A$10:$GL$59,116,FALSE)="","",VLOOKUP($A107,'03.คีย์เทอม2'!$A$10:$GL$59,116,FALSE)))</f>
        <v/>
      </c>
      <c r="O107" s="1327" t="str">
        <f>IF($A$72&lt;&gt;"ชั้น"&amp;'01.ข้อมูลเบื้องต้น'!$H$2,"",IF(VLOOKUP($A107,'03.คีย์เทอม2'!$A$10:$GL$59,121,FALSE)="","",VLOOKUP($A107,'03.คีย์เทอม2'!$A$10:$GL$59,121,FALSE)))</f>
        <v/>
      </c>
      <c r="P107" s="1327" t="str">
        <f>IF($A$72&lt;&gt;"ชั้น"&amp;'01.ข้อมูลเบื้องต้น'!$H$2,"",IF(VLOOKUP($A107,'03.คีย์เทอม2'!$A$10:$GL$59,126,FALSE)="","",VLOOKUP($A107,'03.คีย์เทอม2'!$A$10:$GL$59,126,FALSE)))</f>
        <v/>
      </c>
      <c r="Q107" s="1327" t="str">
        <f>IF($A$72&lt;&gt;"ชั้น"&amp;'01.ข้อมูลเบื้องต้น'!$H$2,"",IF(VLOOKUP($A107,'03.คีย์เทอม2'!$A$10:$GL$59,131,FALSE)="","",VLOOKUP($A107,'03.คีย์เทอม2'!$A$10:$GL$59,131,FALSE)))</f>
        <v/>
      </c>
      <c r="R107" s="1327" t="str">
        <f>IF($A$72&lt;&gt;"ชั้น"&amp;'01.ข้อมูลเบื้องต้น'!$H$2,"",IF(VLOOKUP($A107,'03.คีย์เทอม2'!$A$10:$GL$59,136,FALSE)="","",VLOOKUP($A107,'03.คีย์เทอม2'!$A$10:$GL$59,136,FALSE)))</f>
        <v/>
      </c>
      <c r="S107" s="1327" t="str">
        <f>IF($A$72&lt;&gt;"ชั้น"&amp;'01.ข้อมูลเบื้องต้น'!$H$2,"",IF(VLOOKUP($A107,'03.คีย์เทอม2'!$A$10:$GL$59,141,FALSE)="","",VLOOKUP($A107,'03.คีย์เทอม2'!$A$10:$GL$59,141,FALSE)))</f>
        <v/>
      </c>
      <c r="T107" s="1327" t="str">
        <f>IF($A$72&lt;&gt;"ชั้น"&amp;'01.ข้อมูลเบื้องต้น'!$H$2,"",IF(VLOOKUP($A107,'03.คีย์เทอม2'!$A$10:$GL$59,146,FALSE)="","",VLOOKUP($A107,'03.คีย์เทอม2'!$A$10:$GL$59,146,FALSE)))</f>
        <v/>
      </c>
      <c r="U107" s="1327" t="str">
        <f>IF($A$72&lt;&gt;"ชั้น"&amp;'01.ข้อมูลเบื้องต้น'!$H$2,"",IF(VLOOKUP($A107,'03.คีย์เทอม2'!$A$10:$GL$59,151,FALSE)="","",VLOOKUP($A107,'03.คีย์เทอม2'!$A$10:$GL$59,151,FALSE)))</f>
        <v/>
      </c>
      <c r="V107" s="1327" t="str">
        <f>IF($A$72&lt;&gt;"ชั้น"&amp;'01.ข้อมูลเบื้องต้น'!$H$2,"",IF(VLOOKUP($A107,'03.คีย์เทอม2'!$A$10:$GL$59,156,FALSE)="","",VLOOKUP($A107,'03.คีย์เทอม2'!$A$10:$GL$59,156,FALSE)))</f>
        <v/>
      </c>
      <c r="W107" s="1327" t="str">
        <f>IF($A$72&lt;&gt;"ชั้น"&amp;'01.ข้อมูลเบื้องต้น'!$H$2,"",IF(VLOOKUP($A107,'03.คีย์เทอม2'!$A$10:$GL$59,161,FALSE)="","",VLOOKUP($A107,'03.คีย์เทอม2'!$A$10:$GL$59,161,FALSE)))</f>
        <v/>
      </c>
      <c r="X107" s="1327" t="str">
        <f>IF($A$72&lt;&gt;"ชั้น"&amp;'01.ข้อมูลเบื้องต้น'!$H$2,"",IF(VLOOKUP($A107,'03.คีย์เทอม2'!$A$10:$GL$59,166,FALSE)="","",VLOOKUP($A107,'03.คีย์เทอม2'!$A$10:$GL$59,166,FALSE)))</f>
        <v/>
      </c>
      <c r="Y107" s="1327" t="str">
        <f>IF($A$72&lt;&gt;"ชั้น"&amp;'01.ข้อมูลเบื้องต้น'!$H$2,"",IF(VLOOKUP($A107,'03.คีย์เทอม2'!$A$10:$GL$59,171,FALSE)="","",VLOOKUP($A107,'03.คีย์เทอม2'!$A$10:$GL$59,171,FALSE)))</f>
        <v/>
      </c>
      <c r="Z107" s="1327" t="str">
        <f>IF($A$72&lt;&gt;"ชั้น"&amp;'01.ข้อมูลเบื้องต้น'!$H$2,"",IF(VLOOKUP($A107,'03.คีย์เทอม2'!$A$10:$GL$59,176,FALSE)="","",VLOOKUP($A107,'03.คีย์เทอม2'!$A$10:$GL$59,176,FALSE)))</f>
        <v/>
      </c>
      <c r="AA107" s="1329" t="str">
        <f>IF($A$72&lt;&gt;"ชั้น"&amp;'01.ข้อมูลเบื้องต้น'!$H$2,"",IF(VLOOKUP($A107,'03.คีย์เทอม2'!$A$10:$GL$59,181,FALSE)="","",VLOOKUP($A107,'03.คีย์เทอม2'!$A$10:$GL$59,181,FALSE)))</f>
        <v/>
      </c>
    </row>
    <row r="108" spans="1:27" ht="16.8" customHeight="1">
      <c r="A108" s="1323">
        <v>30</v>
      </c>
      <c r="B108" s="1324" t="str">
        <f>IF('2.ชื่อนักเรียน'!C40="","",'2.ชื่อนักเรียน'!C40)</f>
        <v/>
      </c>
      <c r="C108" s="1313" t="str">
        <f>IF('2.ชื่อนักเรียน'!D40="","",'2.ชื่อนักเรียน'!D40)</f>
        <v/>
      </c>
      <c r="D108" s="1314" t="str">
        <f>IF($A$72&lt;&gt;"ชั้น"&amp;'01.ข้อมูลเบื้องต้น'!$H$2,"",IF(VLOOKUP($A108,'03.คีย์เทอม2'!$A$10:$GT$59,190,FALSE)="","",VLOOKUP($A108,'03.คีย์เทอม2'!$A$10:$GT$59,190,FALSE)))</f>
        <v/>
      </c>
      <c r="E108" s="1327" t="str">
        <f>IF($A$72&lt;&gt;"ชั้น"&amp;'01.ข้อมูลเบื้องต้น'!$H$2,"",IF(VLOOKUP($A108,'03.คีย์เทอม2'!$A$10:$GT$64,194,FALSE)="","",VLOOKUP($A108,'03.คีย์เทอม2'!$A$10:$GT$64,194,FALSE)))</f>
        <v/>
      </c>
      <c r="F108" s="1420" t="str">
        <f>IF($A$72&lt;&gt;"ชั้น"&amp;'01.ข้อมูลเบื้องต้น'!$H$2,"",IF(VLOOKUP($A108,'03.คีย์เทอม2'!$A$10:$GT$64,31,FALSE)="","",VLOOKUP($A108,'03.คีย์เทอม2'!$A$10:$GT$64,31,FALSE)))</f>
        <v/>
      </c>
      <c r="G108" s="1326" t="str">
        <f>IF($A$72&lt;&gt;"ชั้น"&amp;'01.ข้อมูลเบื้องต้น'!$H$2,"",IF(VLOOKUP($A108,'03.คีย์เทอม2'!$A$10:$GT$64,61,FALSE)="","",VLOOKUP($A108,'03.คีย์เทอม2'!$A$10:$GT$64,61,FALSE)))</f>
        <v/>
      </c>
      <c r="H108" s="1327" t="str">
        <f>IF($A$72&lt;&gt;"ชั้น"&amp;'01.ข้อมูลเบื้องต้น'!$H$2,"",IF(VLOOKUP($A108,'03.คีย์เทอม2'!$A$10:$GL$59,66,FALSE)="","",VLOOKUP($A108,'03.คีย์เทอม2'!$A$10:$GL$59,66,FALSE)))</f>
        <v/>
      </c>
      <c r="I108" s="1327" t="str">
        <f>IF($A$72&lt;&gt;"ชั้น"&amp;'01.ข้อมูลเบื้องต้น'!$H$2,"",IF(VLOOKUP($A108,'03.คีย์เทอม2'!$A$10:$GL$59,71,FALSE)="","",VLOOKUP($A108,'03.คีย์เทอม2'!$A$10:$GL$59,71,FALSE)))</f>
        <v/>
      </c>
      <c r="J108" s="1327" t="str">
        <f>IF($A$72&lt;&gt;"ชั้น"&amp;'01.ข้อมูลเบื้องต้น'!$H$2,"",IF(VLOOKUP($A108,'03.คีย์เทอม2'!$A$10:$GL$59,76,FALSE)="","",VLOOKUP($A108,'03.คีย์เทอม2'!$A$10:$GL$59,76,FALSE)))</f>
        <v/>
      </c>
      <c r="K108" s="1327" t="str">
        <f>IF($A$72&lt;&gt;"ชั้น"&amp;'01.ข้อมูลเบื้องต้น'!$H$2,"",IF(VLOOKUP($A108,'03.คีย์เทอม2'!$A$10:$GL$59,81,FALSE)="","",VLOOKUP($A108,'03.คีย์เทอม2'!$A$10:$GL$59,81,FALSE)))</f>
        <v/>
      </c>
      <c r="L108" s="1328" t="str">
        <f>IF($A$72&lt;&gt;"ชั้น"&amp;'01.ข้อมูลเบื้องต้น'!$H$2,"",IF(VLOOKUP($A108,'03.คีย์เทอม2'!$A$10:$GT$59,202,FALSE)="","",VLOOKUP($A108,'03.คีย์เทอม2'!$A$10:$GT$59,202,FALSE)))</f>
        <v/>
      </c>
      <c r="M108" s="1326" t="str">
        <f>IF($A$72&lt;&gt;"ชั้น"&amp;'01.ข้อมูลเบื้องต้น'!$H$2,"",IF(VLOOKUP($A108,'03.คีย์เทอม2'!$A$10:$GL$59,111,FALSE)="","",VLOOKUP($A108,'03.คีย์เทอม2'!$A$10:$GL$59,111,FALSE)))</f>
        <v/>
      </c>
      <c r="N108" s="1327" t="str">
        <f>IF($A$72&lt;&gt;"ชั้น"&amp;'01.ข้อมูลเบื้องต้น'!$H$2,"",IF(VLOOKUP($A108,'03.คีย์เทอม2'!$A$10:$GL$59,116,FALSE)="","",VLOOKUP($A108,'03.คีย์เทอม2'!$A$10:$GL$59,116,FALSE)))</f>
        <v/>
      </c>
      <c r="O108" s="1327" t="str">
        <f>IF($A$72&lt;&gt;"ชั้น"&amp;'01.ข้อมูลเบื้องต้น'!$H$2,"",IF(VLOOKUP($A108,'03.คีย์เทอม2'!$A$10:$GL$59,121,FALSE)="","",VLOOKUP($A108,'03.คีย์เทอม2'!$A$10:$GL$59,121,FALSE)))</f>
        <v/>
      </c>
      <c r="P108" s="1327" t="str">
        <f>IF($A$72&lt;&gt;"ชั้น"&amp;'01.ข้อมูลเบื้องต้น'!$H$2,"",IF(VLOOKUP($A108,'03.คีย์เทอม2'!$A$10:$GL$59,126,FALSE)="","",VLOOKUP($A108,'03.คีย์เทอม2'!$A$10:$GL$59,126,FALSE)))</f>
        <v/>
      </c>
      <c r="Q108" s="1327" t="str">
        <f>IF($A$72&lt;&gt;"ชั้น"&amp;'01.ข้อมูลเบื้องต้น'!$H$2,"",IF(VLOOKUP($A108,'03.คีย์เทอม2'!$A$10:$GL$59,131,FALSE)="","",VLOOKUP($A108,'03.คีย์เทอม2'!$A$10:$GL$59,131,FALSE)))</f>
        <v/>
      </c>
      <c r="R108" s="1327" t="str">
        <f>IF($A$72&lt;&gt;"ชั้น"&amp;'01.ข้อมูลเบื้องต้น'!$H$2,"",IF(VLOOKUP($A108,'03.คีย์เทอม2'!$A$10:$GL$59,136,FALSE)="","",VLOOKUP($A108,'03.คีย์เทอม2'!$A$10:$GL$59,136,FALSE)))</f>
        <v/>
      </c>
      <c r="S108" s="1327" t="str">
        <f>IF($A$72&lt;&gt;"ชั้น"&amp;'01.ข้อมูลเบื้องต้น'!$H$2,"",IF(VLOOKUP($A108,'03.คีย์เทอม2'!$A$10:$GL$59,141,FALSE)="","",VLOOKUP($A108,'03.คีย์เทอม2'!$A$10:$GL$59,141,FALSE)))</f>
        <v/>
      </c>
      <c r="T108" s="1327" t="str">
        <f>IF($A$72&lt;&gt;"ชั้น"&amp;'01.ข้อมูลเบื้องต้น'!$H$2,"",IF(VLOOKUP($A108,'03.คีย์เทอม2'!$A$10:$GL$59,146,FALSE)="","",VLOOKUP($A108,'03.คีย์เทอม2'!$A$10:$GL$59,146,FALSE)))</f>
        <v/>
      </c>
      <c r="U108" s="1327" t="str">
        <f>IF($A$72&lt;&gt;"ชั้น"&amp;'01.ข้อมูลเบื้องต้น'!$H$2,"",IF(VLOOKUP($A108,'03.คีย์เทอม2'!$A$10:$GL$59,151,FALSE)="","",VLOOKUP($A108,'03.คีย์เทอม2'!$A$10:$GL$59,151,FALSE)))</f>
        <v/>
      </c>
      <c r="V108" s="1327" t="str">
        <f>IF($A$72&lt;&gt;"ชั้น"&amp;'01.ข้อมูลเบื้องต้น'!$H$2,"",IF(VLOOKUP($A108,'03.คีย์เทอม2'!$A$10:$GL$59,156,FALSE)="","",VLOOKUP($A108,'03.คีย์เทอม2'!$A$10:$GL$59,156,FALSE)))</f>
        <v/>
      </c>
      <c r="W108" s="1327" t="str">
        <f>IF($A$72&lt;&gt;"ชั้น"&amp;'01.ข้อมูลเบื้องต้น'!$H$2,"",IF(VLOOKUP($A108,'03.คีย์เทอม2'!$A$10:$GL$59,161,FALSE)="","",VLOOKUP($A108,'03.คีย์เทอม2'!$A$10:$GL$59,161,FALSE)))</f>
        <v/>
      </c>
      <c r="X108" s="1327" t="str">
        <f>IF($A$72&lt;&gt;"ชั้น"&amp;'01.ข้อมูลเบื้องต้น'!$H$2,"",IF(VLOOKUP($A108,'03.คีย์เทอม2'!$A$10:$GL$59,166,FALSE)="","",VLOOKUP($A108,'03.คีย์เทอม2'!$A$10:$GL$59,166,FALSE)))</f>
        <v/>
      </c>
      <c r="Y108" s="1327" t="str">
        <f>IF($A$72&lt;&gt;"ชั้น"&amp;'01.ข้อมูลเบื้องต้น'!$H$2,"",IF(VLOOKUP($A108,'03.คีย์เทอม2'!$A$10:$GL$59,171,FALSE)="","",VLOOKUP($A108,'03.คีย์เทอม2'!$A$10:$GL$59,171,FALSE)))</f>
        <v/>
      </c>
      <c r="Z108" s="1327" t="str">
        <f>IF($A$72&lt;&gt;"ชั้น"&amp;'01.ข้อมูลเบื้องต้น'!$H$2,"",IF(VLOOKUP($A108,'03.คีย์เทอม2'!$A$10:$GL$59,176,FALSE)="","",VLOOKUP($A108,'03.คีย์เทอม2'!$A$10:$GL$59,176,FALSE)))</f>
        <v/>
      </c>
      <c r="AA108" s="1329" t="str">
        <f>IF($A$72&lt;&gt;"ชั้น"&amp;'01.ข้อมูลเบื้องต้น'!$H$2,"",IF(VLOOKUP($A108,'03.คีย์เทอม2'!$A$10:$GL$59,181,FALSE)="","",VLOOKUP($A108,'03.คีย์เทอม2'!$A$10:$GL$59,181,FALSE)))</f>
        <v/>
      </c>
    </row>
    <row r="109" spans="1:27" ht="16.8" customHeight="1">
      <c r="A109" s="1323">
        <v>31</v>
      </c>
      <c r="B109" s="1324" t="str">
        <f>IF('2.ชื่อนักเรียน'!C41="","",'2.ชื่อนักเรียน'!C41)</f>
        <v/>
      </c>
      <c r="C109" s="1313" t="str">
        <f>IF('2.ชื่อนักเรียน'!D41="","",'2.ชื่อนักเรียน'!D41)</f>
        <v/>
      </c>
      <c r="D109" s="1314" t="str">
        <f>IF($A$72&lt;&gt;"ชั้น"&amp;'01.ข้อมูลเบื้องต้น'!$H$2,"",IF(VLOOKUP($A109,'03.คีย์เทอม2'!$A$10:$GT$59,190,FALSE)="","",VLOOKUP($A109,'03.คีย์เทอม2'!$A$10:$GT$59,190,FALSE)))</f>
        <v/>
      </c>
      <c r="E109" s="1327" t="str">
        <f>IF($A$72&lt;&gt;"ชั้น"&amp;'01.ข้อมูลเบื้องต้น'!$H$2,"",IF(VLOOKUP($A109,'03.คีย์เทอม2'!$A$10:$GT$64,194,FALSE)="","",VLOOKUP($A109,'03.คีย์เทอม2'!$A$10:$GT$64,194,FALSE)))</f>
        <v/>
      </c>
      <c r="F109" s="1420" t="str">
        <f>IF($A$72&lt;&gt;"ชั้น"&amp;'01.ข้อมูลเบื้องต้น'!$H$2,"",IF(VLOOKUP($A109,'03.คีย์เทอม2'!$A$10:$GT$64,31,FALSE)="","",VLOOKUP($A109,'03.คีย์เทอม2'!$A$10:$GT$64,31,FALSE)))</f>
        <v/>
      </c>
      <c r="G109" s="1326" t="str">
        <f>IF($A$72&lt;&gt;"ชั้น"&amp;'01.ข้อมูลเบื้องต้น'!$H$2,"",IF(VLOOKUP($A109,'03.คีย์เทอม2'!$A$10:$GT$64,61,FALSE)="","",VLOOKUP($A109,'03.คีย์เทอม2'!$A$10:$GT$64,61,FALSE)))</f>
        <v/>
      </c>
      <c r="H109" s="1327" t="str">
        <f>IF($A$72&lt;&gt;"ชั้น"&amp;'01.ข้อมูลเบื้องต้น'!$H$2,"",IF(VLOOKUP($A109,'03.คีย์เทอม2'!$A$10:$GL$59,66,FALSE)="","",VLOOKUP($A109,'03.คีย์เทอม2'!$A$10:$GL$59,66,FALSE)))</f>
        <v/>
      </c>
      <c r="I109" s="1327" t="str">
        <f>IF($A$72&lt;&gt;"ชั้น"&amp;'01.ข้อมูลเบื้องต้น'!$H$2,"",IF(VLOOKUP($A109,'03.คีย์เทอม2'!$A$10:$GL$59,71,FALSE)="","",VLOOKUP($A109,'03.คีย์เทอม2'!$A$10:$GL$59,71,FALSE)))</f>
        <v/>
      </c>
      <c r="J109" s="1327" t="str">
        <f>IF($A$72&lt;&gt;"ชั้น"&amp;'01.ข้อมูลเบื้องต้น'!$H$2,"",IF(VLOOKUP($A109,'03.คีย์เทอม2'!$A$10:$GL$59,76,FALSE)="","",VLOOKUP($A109,'03.คีย์เทอม2'!$A$10:$GL$59,76,FALSE)))</f>
        <v/>
      </c>
      <c r="K109" s="1327" t="str">
        <f>IF($A$72&lt;&gt;"ชั้น"&amp;'01.ข้อมูลเบื้องต้น'!$H$2,"",IF(VLOOKUP($A109,'03.คีย์เทอม2'!$A$10:$GL$59,81,FALSE)="","",VLOOKUP($A109,'03.คีย์เทอม2'!$A$10:$GL$59,81,FALSE)))</f>
        <v/>
      </c>
      <c r="L109" s="1328" t="str">
        <f>IF($A$72&lt;&gt;"ชั้น"&amp;'01.ข้อมูลเบื้องต้น'!$H$2,"",IF(VLOOKUP($A109,'03.คีย์เทอม2'!$A$10:$GT$59,202,FALSE)="","",VLOOKUP($A109,'03.คีย์เทอม2'!$A$10:$GT$59,202,FALSE)))</f>
        <v/>
      </c>
      <c r="M109" s="1326" t="str">
        <f>IF($A$72&lt;&gt;"ชั้น"&amp;'01.ข้อมูลเบื้องต้น'!$H$2,"",IF(VLOOKUP($A109,'03.คีย์เทอม2'!$A$10:$GL$59,111,FALSE)="","",VLOOKUP($A109,'03.คีย์เทอม2'!$A$10:$GL$59,111,FALSE)))</f>
        <v/>
      </c>
      <c r="N109" s="1327" t="str">
        <f>IF($A$72&lt;&gt;"ชั้น"&amp;'01.ข้อมูลเบื้องต้น'!$H$2,"",IF(VLOOKUP($A109,'03.คีย์เทอม2'!$A$10:$GL$59,116,FALSE)="","",VLOOKUP($A109,'03.คีย์เทอม2'!$A$10:$GL$59,116,FALSE)))</f>
        <v/>
      </c>
      <c r="O109" s="1327" t="str">
        <f>IF($A$72&lt;&gt;"ชั้น"&amp;'01.ข้อมูลเบื้องต้น'!$H$2,"",IF(VLOOKUP($A109,'03.คีย์เทอม2'!$A$10:$GL$59,121,FALSE)="","",VLOOKUP($A109,'03.คีย์เทอม2'!$A$10:$GL$59,121,FALSE)))</f>
        <v/>
      </c>
      <c r="P109" s="1327" t="str">
        <f>IF($A$72&lt;&gt;"ชั้น"&amp;'01.ข้อมูลเบื้องต้น'!$H$2,"",IF(VLOOKUP($A109,'03.คีย์เทอม2'!$A$10:$GL$59,126,FALSE)="","",VLOOKUP($A109,'03.คีย์เทอม2'!$A$10:$GL$59,126,FALSE)))</f>
        <v/>
      </c>
      <c r="Q109" s="1327" t="str">
        <f>IF($A$72&lt;&gt;"ชั้น"&amp;'01.ข้อมูลเบื้องต้น'!$H$2,"",IF(VLOOKUP($A109,'03.คีย์เทอม2'!$A$10:$GL$59,131,FALSE)="","",VLOOKUP($A109,'03.คีย์เทอม2'!$A$10:$GL$59,131,FALSE)))</f>
        <v/>
      </c>
      <c r="R109" s="1327" t="str">
        <f>IF($A$72&lt;&gt;"ชั้น"&amp;'01.ข้อมูลเบื้องต้น'!$H$2,"",IF(VLOOKUP($A109,'03.คีย์เทอม2'!$A$10:$GL$59,136,FALSE)="","",VLOOKUP($A109,'03.คีย์เทอม2'!$A$10:$GL$59,136,FALSE)))</f>
        <v/>
      </c>
      <c r="S109" s="1327" t="str">
        <f>IF($A$72&lt;&gt;"ชั้น"&amp;'01.ข้อมูลเบื้องต้น'!$H$2,"",IF(VLOOKUP($A109,'03.คีย์เทอม2'!$A$10:$GL$59,141,FALSE)="","",VLOOKUP($A109,'03.คีย์เทอม2'!$A$10:$GL$59,141,FALSE)))</f>
        <v/>
      </c>
      <c r="T109" s="1327" t="str">
        <f>IF($A$72&lt;&gt;"ชั้น"&amp;'01.ข้อมูลเบื้องต้น'!$H$2,"",IF(VLOOKUP($A109,'03.คีย์เทอม2'!$A$10:$GL$59,146,FALSE)="","",VLOOKUP($A109,'03.คีย์เทอม2'!$A$10:$GL$59,146,FALSE)))</f>
        <v/>
      </c>
      <c r="U109" s="1327" t="str">
        <f>IF($A$72&lt;&gt;"ชั้น"&amp;'01.ข้อมูลเบื้องต้น'!$H$2,"",IF(VLOOKUP($A109,'03.คีย์เทอม2'!$A$10:$GL$59,151,FALSE)="","",VLOOKUP($A109,'03.คีย์เทอม2'!$A$10:$GL$59,151,FALSE)))</f>
        <v/>
      </c>
      <c r="V109" s="1327" t="str">
        <f>IF($A$72&lt;&gt;"ชั้น"&amp;'01.ข้อมูลเบื้องต้น'!$H$2,"",IF(VLOOKUP($A109,'03.คีย์เทอม2'!$A$10:$GL$59,156,FALSE)="","",VLOOKUP($A109,'03.คีย์เทอม2'!$A$10:$GL$59,156,FALSE)))</f>
        <v/>
      </c>
      <c r="W109" s="1327" t="str">
        <f>IF($A$72&lt;&gt;"ชั้น"&amp;'01.ข้อมูลเบื้องต้น'!$H$2,"",IF(VLOOKUP($A109,'03.คีย์เทอม2'!$A$10:$GL$59,161,FALSE)="","",VLOOKUP($A109,'03.คีย์เทอม2'!$A$10:$GL$59,161,FALSE)))</f>
        <v/>
      </c>
      <c r="X109" s="1327" t="str">
        <f>IF($A$72&lt;&gt;"ชั้น"&amp;'01.ข้อมูลเบื้องต้น'!$H$2,"",IF(VLOOKUP($A109,'03.คีย์เทอม2'!$A$10:$GL$59,166,FALSE)="","",VLOOKUP($A109,'03.คีย์เทอม2'!$A$10:$GL$59,166,FALSE)))</f>
        <v/>
      </c>
      <c r="Y109" s="1327" t="str">
        <f>IF($A$72&lt;&gt;"ชั้น"&amp;'01.ข้อมูลเบื้องต้น'!$H$2,"",IF(VLOOKUP($A109,'03.คีย์เทอม2'!$A$10:$GL$59,171,FALSE)="","",VLOOKUP($A109,'03.คีย์เทอม2'!$A$10:$GL$59,171,FALSE)))</f>
        <v/>
      </c>
      <c r="Z109" s="1327" t="str">
        <f>IF($A$72&lt;&gt;"ชั้น"&amp;'01.ข้อมูลเบื้องต้น'!$H$2,"",IF(VLOOKUP($A109,'03.คีย์เทอม2'!$A$10:$GL$59,176,FALSE)="","",VLOOKUP($A109,'03.คีย์เทอม2'!$A$10:$GL$59,176,FALSE)))</f>
        <v/>
      </c>
      <c r="AA109" s="1329" t="str">
        <f>IF($A$72&lt;&gt;"ชั้น"&amp;'01.ข้อมูลเบื้องต้น'!$H$2,"",IF(VLOOKUP($A109,'03.คีย์เทอม2'!$A$10:$GL$59,181,FALSE)="","",VLOOKUP($A109,'03.คีย์เทอม2'!$A$10:$GL$59,181,FALSE)))</f>
        <v/>
      </c>
    </row>
    <row r="110" spans="1:27" ht="16.8" customHeight="1">
      <c r="A110" s="1323">
        <v>32</v>
      </c>
      <c r="B110" s="1324" t="str">
        <f>IF('2.ชื่อนักเรียน'!C42="","",'2.ชื่อนักเรียน'!C42)</f>
        <v/>
      </c>
      <c r="C110" s="1313" t="str">
        <f>IF('2.ชื่อนักเรียน'!D42="","",'2.ชื่อนักเรียน'!D42)</f>
        <v/>
      </c>
      <c r="D110" s="1314" t="str">
        <f>IF($A$72&lt;&gt;"ชั้น"&amp;'01.ข้อมูลเบื้องต้น'!$H$2,"",IF(VLOOKUP($A110,'03.คีย์เทอม2'!$A$10:$GT$59,190,FALSE)="","",VLOOKUP($A110,'03.คีย์เทอม2'!$A$10:$GT$59,190,FALSE)))</f>
        <v/>
      </c>
      <c r="E110" s="1327" t="str">
        <f>IF($A$72&lt;&gt;"ชั้น"&amp;'01.ข้อมูลเบื้องต้น'!$H$2,"",IF(VLOOKUP($A110,'03.คีย์เทอม2'!$A$10:$GT$64,194,FALSE)="","",VLOOKUP($A110,'03.คีย์เทอม2'!$A$10:$GT$64,194,FALSE)))</f>
        <v/>
      </c>
      <c r="F110" s="1420" t="str">
        <f>IF($A$72&lt;&gt;"ชั้น"&amp;'01.ข้อมูลเบื้องต้น'!$H$2,"",IF(VLOOKUP($A110,'03.คีย์เทอม2'!$A$10:$GT$64,31,FALSE)="","",VLOOKUP($A110,'03.คีย์เทอม2'!$A$10:$GT$64,31,FALSE)))</f>
        <v/>
      </c>
      <c r="G110" s="1326" t="str">
        <f>IF($A$72&lt;&gt;"ชั้น"&amp;'01.ข้อมูลเบื้องต้น'!$H$2,"",IF(VLOOKUP($A110,'03.คีย์เทอม2'!$A$10:$GT$64,61,FALSE)="","",VLOOKUP($A110,'03.คีย์เทอม2'!$A$10:$GT$64,61,FALSE)))</f>
        <v/>
      </c>
      <c r="H110" s="1327" t="str">
        <f>IF($A$72&lt;&gt;"ชั้น"&amp;'01.ข้อมูลเบื้องต้น'!$H$2,"",IF(VLOOKUP($A110,'03.คีย์เทอม2'!$A$10:$GL$59,66,FALSE)="","",VLOOKUP($A110,'03.คีย์เทอม2'!$A$10:$GL$59,66,FALSE)))</f>
        <v/>
      </c>
      <c r="I110" s="1327" t="str">
        <f>IF($A$72&lt;&gt;"ชั้น"&amp;'01.ข้อมูลเบื้องต้น'!$H$2,"",IF(VLOOKUP($A110,'03.คีย์เทอม2'!$A$10:$GL$59,71,FALSE)="","",VLOOKUP($A110,'03.คีย์เทอม2'!$A$10:$GL$59,71,FALSE)))</f>
        <v/>
      </c>
      <c r="J110" s="1327" t="str">
        <f>IF($A$72&lt;&gt;"ชั้น"&amp;'01.ข้อมูลเบื้องต้น'!$H$2,"",IF(VLOOKUP($A110,'03.คีย์เทอม2'!$A$10:$GL$59,76,FALSE)="","",VLOOKUP($A110,'03.คีย์เทอม2'!$A$10:$GL$59,76,FALSE)))</f>
        <v/>
      </c>
      <c r="K110" s="1327" t="str">
        <f>IF($A$72&lt;&gt;"ชั้น"&amp;'01.ข้อมูลเบื้องต้น'!$H$2,"",IF(VLOOKUP($A110,'03.คีย์เทอม2'!$A$10:$GL$59,81,FALSE)="","",VLOOKUP($A110,'03.คีย์เทอม2'!$A$10:$GL$59,81,FALSE)))</f>
        <v/>
      </c>
      <c r="L110" s="1328" t="str">
        <f>IF($A$72&lt;&gt;"ชั้น"&amp;'01.ข้อมูลเบื้องต้น'!$H$2,"",IF(VLOOKUP($A110,'03.คีย์เทอม2'!$A$10:$GT$59,202,FALSE)="","",VLOOKUP($A110,'03.คีย์เทอม2'!$A$10:$GT$59,202,FALSE)))</f>
        <v/>
      </c>
      <c r="M110" s="1326" t="str">
        <f>IF($A$72&lt;&gt;"ชั้น"&amp;'01.ข้อมูลเบื้องต้น'!$H$2,"",IF(VLOOKUP($A110,'03.คีย์เทอม2'!$A$10:$GL$59,111,FALSE)="","",VLOOKUP($A110,'03.คีย์เทอม2'!$A$10:$GL$59,111,FALSE)))</f>
        <v/>
      </c>
      <c r="N110" s="1327" t="str">
        <f>IF($A$72&lt;&gt;"ชั้น"&amp;'01.ข้อมูลเบื้องต้น'!$H$2,"",IF(VLOOKUP($A110,'03.คีย์เทอม2'!$A$10:$GL$59,116,FALSE)="","",VLOOKUP($A110,'03.คีย์เทอม2'!$A$10:$GL$59,116,FALSE)))</f>
        <v/>
      </c>
      <c r="O110" s="1327" t="str">
        <f>IF($A$72&lt;&gt;"ชั้น"&amp;'01.ข้อมูลเบื้องต้น'!$H$2,"",IF(VLOOKUP($A110,'03.คีย์เทอม2'!$A$10:$GL$59,121,FALSE)="","",VLOOKUP($A110,'03.คีย์เทอม2'!$A$10:$GL$59,121,FALSE)))</f>
        <v/>
      </c>
      <c r="P110" s="1327" t="str">
        <f>IF($A$72&lt;&gt;"ชั้น"&amp;'01.ข้อมูลเบื้องต้น'!$H$2,"",IF(VLOOKUP($A110,'03.คีย์เทอม2'!$A$10:$GL$59,126,FALSE)="","",VLOOKUP($A110,'03.คีย์เทอม2'!$A$10:$GL$59,126,FALSE)))</f>
        <v/>
      </c>
      <c r="Q110" s="1327" t="str">
        <f>IF($A$72&lt;&gt;"ชั้น"&amp;'01.ข้อมูลเบื้องต้น'!$H$2,"",IF(VLOOKUP($A110,'03.คีย์เทอม2'!$A$10:$GL$59,131,FALSE)="","",VLOOKUP($A110,'03.คีย์เทอม2'!$A$10:$GL$59,131,FALSE)))</f>
        <v/>
      </c>
      <c r="R110" s="1327" t="str">
        <f>IF($A$72&lt;&gt;"ชั้น"&amp;'01.ข้อมูลเบื้องต้น'!$H$2,"",IF(VLOOKUP($A110,'03.คีย์เทอม2'!$A$10:$GL$59,136,FALSE)="","",VLOOKUP($A110,'03.คีย์เทอม2'!$A$10:$GL$59,136,FALSE)))</f>
        <v/>
      </c>
      <c r="S110" s="1327" t="str">
        <f>IF($A$72&lt;&gt;"ชั้น"&amp;'01.ข้อมูลเบื้องต้น'!$H$2,"",IF(VLOOKUP($A110,'03.คีย์เทอม2'!$A$10:$GL$59,141,FALSE)="","",VLOOKUP($A110,'03.คีย์เทอม2'!$A$10:$GL$59,141,FALSE)))</f>
        <v/>
      </c>
      <c r="T110" s="1327" t="str">
        <f>IF($A$72&lt;&gt;"ชั้น"&amp;'01.ข้อมูลเบื้องต้น'!$H$2,"",IF(VLOOKUP($A110,'03.คีย์เทอม2'!$A$10:$GL$59,146,FALSE)="","",VLOOKUP($A110,'03.คีย์เทอม2'!$A$10:$GL$59,146,FALSE)))</f>
        <v/>
      </c>
      <c r="U110" s="1327" t="str">
        <f>IF($A$72&lt;&gt;"ชั้น"&amp;'01.ข้อมูลเบื้องต้น'!$H$2,"",IF(VLOOKUP($A110,'03.คีย์เทอม2'!$A$10:$GL$59,151,FALSE)="","",VLOOKUP($A110,'03.คีย์เทอม2'!$A$10:$GL$59,151,FALSE)))</f>
        <v/>
      </c>
      <c r="V110" s="1327" t="str">
        <f>IF($A$72&lt;&gt;"ชั้น"&amp;'01.ข้อมูลเบื้องต้น'!$H$2,"",IF(VLOOKUP($A110,'03.คีย์เทอม2'!$A$10:$GL$59,156,FALSE)="","",VLOOKUP($A110,'03.คีย์เทอม2'!$A$10:$GL$59,156,FALSE)))</f>
        <v/>
      </c>
      <c r="W110" s="1327" t="str">
        <f>IF($A$72&lt;&gt;"ชั้น"&amp;'01.ข้อมูลเบื้องต้น'!$H$2,"",IF(VLOOKUP($A110,'03.คีย์เทอม2'!$A$10:$GL$59,161,FALSE)="","",VLOOKUP($A110,'03.คีย์เทอม2'!$A$10:$GL$59,161,FALSE)))</f>
        <v/>
      </c>
      <c r="X110" s="1327" t="str">
        <f>IF($A$72&lt;&gt;"ชั้น"&amp;'01.ข้อมูลเบื้องต้น'!$H$2,"",IF(VLOOKUP($A110,'03.คีย์เทอม2'!$A$10:$GL$59,166,FALSE)="","",VLOOKUP($A110,'03.คีย์เทอม2'!$A$10:$GL$59,166,FALSE)))</f>
        <v/>
      </c>
      <c r="Y110" s="1327" t="str">
        <f>IF($A$72&lt;&gt;"ชั้น"&amp;'01.ข้อมูลเบื้องต้น'!$H$2,"",IF(VLOOKUP($A110,'03.คีย์เทอม2'!$A$10:$GL$59,171,FALSE)="","",VLOOKUP($A110,'03.คีย์เทอม2'!$A$10:$GL$59,171,FALSE)))</f>
        <v/>
      </c>
      <c r="Z110" s="1327" t="str">
        <f>IF($A$72&lt;&gt;"ชั้น"&amp;'01.ข้อมูลเบื้องต้น'!$H$2,"",IF(VLOOKUP($A110,'03.คีย์เทอม2'!$A$10:$GL$59,176,FALSE)="","",VLOOKUP($A110,'03.คีย์เทอม2'!$A$10:$GL$59,176,FALSE)))</f>
        <v/>
      </c>
      <c r="AA110" s="1329" t="str">
        <f>IF($A$72&lt;&gt;"ชั้น"&amp;'01.ข้อมูลเบื้องต้น'!$H$2,"",IF(VLOOKUP($A110,'03.คีย์เทอม2'!$A$10:$GL$59,181,FALSE)="","",VLOOKUP($A110,'03.คีย์เทอม2'!$A$10:$GL$59,181,FALSE)))</f>
        <v/>
      </c>
    </row>
    <row r="111" spans="1:27" ht="16.8" customHeight="1">
      <c r="A111" s="1323">
        <v>33</v>
      </c>
      <c r="B111" s="1324" t="str">
        <f>IF('2.ชื่อนักเรียน'!C43="","",'2.ชื่อนักเรียน'!C43)</f>
        <v/>
      </c>
      <c r="C111" s="1313" t="str">
        <f>IF('2.ชื่อนักเรียน'!D43="","",'2.ชื่อนักเรียน'!D43)</f>
        <v/>
      </c>
      <c r="D111" s="1314" t="str">
        <f>IF($A$72&lt;&gt;"ชั้น"&amp;'01.ข้อมูลเบื้องต้น'!$H$2,"",IF(VLOOKUP($A111,'03.คีย์เทอม2'!$A$10:$GT$59,190,FALSE)="","",VLOOKUP($A111,'03.คีย์เทอม2'!$A$10:$GT$59,190,FALSE)))</f>
        <v/>
      </c>
      <c r="E111" s="1327" t="str">
        <f>IF($A$72&lt;&gt;"ชั้น"&amp;'01.ข้อมูลเบื้องต้น'!$H$2,"",IF(VLOOKUP($A111,'03.คีย์เทอม2'!$A$10:$GT$64,194,FALSE)="","",VLOOKUP($A111,'03.คีย์เทอม2'!$A$10:$GT$64,194,FALSE)))</f>
        <v/>
      </c>
      <c r="F111" s="1420" t="str">
        <f>IF($A$72&lt;&gt;"ชั้น"&amp;'01.ข้อมูลเบื้องต้น'!$H$2,"",IF(VLOOKUP($A111,'03.คีย์เทอม2'!$A$10:$GT$64,31,FALSE)="","",VLOOKUP($A111,'03.คีย์เทอม2'!$A$10:$GT$64,31,FALSE)))</f>
        <v/>
      </c>
      <c r="G111" s="1326" t="str">
        <f>IF($A$72&lt;&gt;"ชั้น"&amp;'01.ข้อมูลเบื้องต้น'!$H$2,"",IF(VLOOKUP($A111,'03.คีย์เทอม2'!$A$10:$GT$64,61,FALSE)="","",VLOOKUP($A111,'03.คีย์เทอม2'!$A$10:$GT$64,61,FALSE)))</f>
        <v/>
      </c>
      <c r="H111" s="1327" t="str">
        <f>IF($A$72&lt;&gt;"ชั้น"&amp;'01.ข้อมูลเบื้องต้น'!$H$2,"",IF(VLOOKUP($A111,'03.คีย์เทอม2'!$A$10:$GL$59,66,FALSE)="","",VLOOKUP($A111,'03.คีย์เทอม2'!$A$10:$GL$59,66,FALSE)))</f>
        <v/>
      </c>
      <c r="I111" s="1327" t="str">
        <f>IF($A$72&lt;&gt;"ชั้น"&amp;'01.ข้อมูลเบื้องต้น'!$H$2,"",IF(VLOOKUP($A111,'03.คีย์เทอม2'!$A$10:$GL$59,71,FALSE)="","",VLOOKUP($A111,'03.คีย์เทอม2'!$A$10:$GL$59,71,FALSE)))</f>
        <v/>
      </c>
      <c r="J111" s="1327" t="str">
        <f>IF($A$72&lt;&gt;"ชั้น"&amp;'01.ข้อมูลเบื้องต้น'!$H$2,"",IF(VLOOKUP($A111,'03.คีย์เทอม2'!$A$10:$GL$59,76,FALSE)="","",VLOOKUP($A111,'03.คีย์เทอม2'!$A$10:$GL$59,76,FALSE)))</f>
        <v/>
      </c>
      <c r="K111" s="1327" t="str">
        <f>IF($A$72&lt;&gt;"ชั้น"&amp;'01.ข้อมูลเบื้องต้น'!$H$2,"",IF(VLOOKUP($A111,'03.คีย์เทอม2'!$A$10:$GL$59,81,FALSE)="","",VLOOKUP($A111,'03.คีย์เทอม2'!$A$10:$GL$59,81,FALSE)))</f>
        <v/>
      </c>
      <c r="L111" s="1328" t="str">
        <f>IF($A$72&lt;&gt;"ชั้น"&amp;'01.ข้อมูลเบื้องต้น'!$H$2,"",IF(VLOOKUP($A111,'03.คีย์เทอม2'!$A$10:$GT$59,202,FALSE)="","",VLOOKUP($A111,'03.คีย์เทอม2'!$A$10:$GT$59,202,FALSE)))</f>
        <v/>
      </c>
      <c r="M111" s="1326" t="str">
        <f>IF($A$72&lt;&gt;"ชั้น"&amp;'01.ข้อมูลเบื้องต้น'!$H$2,"",IF(VLOOKUP($A111,'03.คีย์เทอม2'!$A$10:$GL$59,111,FALSE)="","",VLOOKUP($A111,'03.คีย์เทอม2'!$A$10:$GL$59,111,FALSE)))</f>
        <v/>
      </c>
      <c r="N111" s="1327" t="str">
        <f>IF($A$72&lt;&gt;"ชั้น"&amp;'01.ข้อมูลเบื้องต้น'!$H$2,"",IF(VLOOKUP($A111,'03.คีย์เทอม2'!$A$10:$GL$59,116,FALSE)="","",VLOOKUP($A111,'03.คีย์เทอม2'!$A$10:$GL$59,116,FALSE)))</f>
        <v/>
      </c>
      <c r="O111" s="1327" t="str">
        <f>IF($A$72&lt;&gt;"ชั้น"&amp;'01.ข้อมูลเบื้องต้น'!$H$2,"",IF(VLOOKUP($A111,'03.คีย์เทอม2'!$A$10:$GL$59,121,FALSE)="","",VLOOKUP($A111,'03.คีย์เทอม2'!$A$10:$GL$59,121,FALSE)))</f>
        <v/>
      </c>
      <c r="P111" s="1327" t="str">
        <f>IF($A$72&lt;&gt;"ชั้น"&amp;'01.ข้อมูลเบื้องต้น'!$H$2,"",IF(VLOOKUP($A111,'03.คีย์เทอม2'!$A$10:$GL$59,126,FALSE)="","",VLOOKUP($A111,'03.คีย์เทอม2'!$A$10:$GL$59,126,FALSE)))</f>
        <v/>
      </c>
      <c r="Q111" s="1327" t="str">
        <f>IF($A$72&lt;&gt;"ชั้น"&amp;'01.ข้อมูลเบื้องต้น'!$H$2,"",IF(VLOOKUP($A111,'03.คีย์เทอม2'!$A$10:$GL$59,131,FALSE)="","",VLOOKUP($A111,'03.คีย์เทอม2'!$A$10:$GL$59,131,FALSE)))</f>
        <v/>
      </c>
      <c r="R111" s="1327" t="str">
        <f>IF($A$72&lt;&gt;"ชั้น"&amp;'01.ข้อมูลเบื้องต้น'!$H$2,"",IF(VLOOKUP($A111,'03.คีย์เทอม2'!$A$10:$GL$59,136,FALSE)="","",VLOOKUP($A111,'03.คีย์เทอม2'!$A$10:$GL$59,136,FALSE)))</f>
        <v/>
      </c>
      <c r="S111" s="1327" t="str">
        <f>IF($A$72&lt;&gt;"ชั้น"&amp;'01.ข้อมูลเบื้องต้น'!$H$2,"",IF(VLOOKUP($A111,'03.คีย์เทอม2'!$A$10:$GL$59,141,FALSE)="","",VLOOKUP($A111,'03.คีย์เทอม2'!$A$10:$GL$59,141,FALSE)))</f>
        <v/>
      </c>
      <c r="T111" s="1327" t="str">
        <f>IF($A$72&lt;&gt;"ชั้น"&amp;'01.ข้อมูลเบื้องต้น'!$H$2,"",IF(VLOOKUP($A111,'03.คีย์เทอม2'!$A$10:$GL$59,146,FALSE)="","",VLOOKUP($A111,'03.คีย์เทอม2'!$A$10:$GL$59,146,FALSE)))</f>
        <v/>
      </c>
      <c r="U111" s="1327" t="str">
        <f>IF($A$72&lt;&gt;"ชั้น"&amp;'01.ข้อมูลเบื้องต้น'!$H$2,"",IF(VLOOKUP($A111,'03.คีย์เทอม2'!$A$10:$GL$59,151,FALSE)="","",VLOOKUP($A111,'03.คีย์เทอม2'!$A$10:$GL$59,151,FALSE)))</f>
        <v/>
      </c>
      <c r="V111" s="1327" t="str">
        <f>IF($A$72&lt;&gt;"ชั้น"&amp;'01.ข้อมูลเบื้องต้น'!$H$2,"",IF(VLOOKUP($A111,'03.คีย์เทอม2'!$A$10:$GL$59,156,FALSE)="","",VLOOKUP($A111,'03.คีย์เทอม2'!$A$10:$GL$59,156,FALSE)))</f>
        <v/>
      </c>
      <c r="W111" s="1327" t="str">
        <f>IF($A$72&lt;&gt;"ชั้น"&amp;'01.ข้อมูลเบื้องต้น'!$H$2,"",IF(VLOOKUP($A111,'03.คีย์เทอม2'!$A$10:$GL$59,161,FALSE)="","",VLOOKUP($A111,'03.คีย์เทอม2'!$A$10:$GL$59,161,FALSE)))</f>
        <v/>
      </c>
      <c r="X111" s="1327" t="str">
        <f>IF($A$72&lt;&gt;"ชั้น"&amp;'01.ข้อมูลเบื้องต้น'!$H$2,"",IF(VLOOKUP($A111,'03.คีย์เทอม2'!$A$10:$GL$59,166,FALSE)="","",VLOOKUP($A111,'03.คีย์เทอม2'!$A$10:$GL$59,166,FALSE)))</f>
        <v/>
      </c>
      <c r="Y111" s="1327" t="str">
        <f>IF($A$72&lt;&gt;"ชั้น"&amp;'01.ข้อมูลเบื้องต้น'!$H$2,"",IF(VLOOKUP($A111,'03.คีย์เทอม2'!$A$10:$GL$59,171,FALSE)="","",VLOOKUP($A111,'03.คีย์เทอม2'!$A$10:$GL$59,171,FALSE)))</f>
        <v/>
      </c>
      <c r="Z111" s="1327" t="str">
        <f>IF($A$72&lt;&gt;"ชั้น"&amp;'01.ข้อมูลเบื้องต้น'!$H$2,"",IF(VLOOKUP($A111,'03.คีย์เทอม2'!$A$10:$GL$59,176,FALSE)="","",VLOOKUP($A111,'03.คีย์เทอม2'!$A$10:$GL$59,176,FALSE)))</f>
        <v/>
      </c>
      <c r="AA111" s="1329" t="str">
        <f>IF($A$72&lt;&gt;"ชั้น"&amp;'01.ข้อมูลเบื้องต้น'!$H$2,"",IF(VLOOKUP($A111,'03.คีย์เทอม2'!$A$10:$GL$59,181,FALSE)="","",VLOOKUP($A111,'03.คีย์เทอม2'!$A$10:$GL$59,181,FALSE)))</f>
        <v/>
      </c>
    </row>
    <row r="112" spans="1:27" ht="16.8" customHeight="1">
      <c r="A112" s="1323">
        <v>34</v>
      </c>
      <c r="B112" s="1324" t="str">
        <f>IF('2.ชื่อนักเรียน'!C44="","",'2.ชื่อนักเรียน'!C44)</f>
        <v/>
      </c>
      <c r="C112" s="1313" t="str">
        <f>IF('2.ชื่อนักเรียน'!D44="","",'2.ชื่อนักเรียน'!D44)</f>
        <v/>
      </c>
      <c r="D112" s="1314" t="str">
        <f>IF($A$72&lt;&gt;"ชั้น"&amp;'01.ข้อมูลเบื้องต้น'!$H$2,"",IF(VLOOKUP($A112,'03.คีย์เทอม2'!$A$10:$GT$59,190,FALSE)="","",VLOOKUP($A112,'03.คีย์เทอม2'!$A$10:$GT$59,190,FALSE)))</f>
        <v/>
      </c>
      <c r="E112" s="1327" t="str">
        <f>IF($A$72&lt;&gt;"ชั้น"&amp;'01.ข้อมูลเบื้องต้น'!$H$2,"",IF(VLOOKUP($A112,'03.คีย์เทอม2'!$A$10:$GT$64,194,FALSE)="","",VLOOKUP($A112,'03.คีย์เทอม2'!$A$10:$GT$64,194,FALSE)))</f>
        <v/>
      </c>
      <c r="F112" s="1420" t="str">
        <f>IF($A$72&lt;&gt;"ชั้น"&amp;'01.ข้อมูลเบื้องต้น'!$H$2,"",IF(VLOOKUP($A112,'03.คีย์เทอม2'!$A$10:$GT$64,31,FALSE)="","",VLOOKUP($A112,'03.คีย์เทอม2'!$A$10:$GT$64,31,FALSE)))</f>
        <v/>
      </c>
      <c r="G112" s="1326" t="str">
        <f>IF($A$72&lt;&gt;"ชั้น"&amp;'01.ข้อมูลเบื้องต้น'!$H$2,"",IF(VLOOKUP($A112,'03.คีย์เทอม2'!$A$10:$GT$64,61,FALSE)="","",VLOOKUP($A112,'03.คีย์เทอม2'!$A$10:$GT$64,61,FALSE)))</f>
        <v/>
      </c>
      <c r="H112" s="1327" t="str">
        <f>IF($A$72&lt;&gt;"ชั้น"&amp;'01.ข้อมูลเบื้องต้น'!$H$2,"",IF(VLOOKUP($A112,'03.คีย์เทอม2'!$A$10:$GL$59,66,FALSE)="","",VLOOKUP($A112,'03.คีย์เทอม2'!$A$10:$GL$59,66,FALSE)))</f>
        <v/>
      </c>
      <c r="I112" s="1327" t="str">
        <f>IF($A$72&lt;&gt;"ชั้น"&amp;'01.ข้อมูลเบื้องต้น'!$H$2,"",IF(VLOOKUP($A112,'03.คีย์เทอม2'!$A$10:$GL$59,71,FALSE)="","",VLOOKUP($A112,'03.คีย์เทอม2'!$A$10:$GL$59,71,FALSE)))</f>
        <v/>
      </c>
      <c r="J112" s="1327" t="str">
        <f>IF($A$72&lt;&gt;"ชั้น"&amp;'01.ข้อมูลเบื้องต้น'!$H$2,"",IF(VLOOKUP($A112,'03.คีย์เทอม2'!$A$10:$GL$59,76,FALSE)="","",VLOOKUP($A112,'03.คีย์เทอม2'!$A$10:$GL$59,76,FALSE)))</f>
        <v/>
      </c>
      <c r="K112" s="1327" t="str">
        <f>IF($A$72&lt;&gt;"ชั้น"&amp;'01.ข้อมูลเบื้องต้น'!$H$2,"",IF(VLOOKUP($A112,'03.คีย์เทอม2'!$A$10:$GL$59,81,FALSE)="","",VLOOKUP($A112,'03.คีย์เทอม2'!$A$10:$GL$59,81,FALSE)))</f>
        <v/>
      </c>
      <c r="L112" s="1328" t="str">
        <f>IF($A$72&lt;&gt;"ชั้น"&amp;'01.ข้อมูลเบื้องต้น'!$H$2,"",IF(VLOOKUP($A112,'03.คีย์เทอม2'!$A$10:$GT$59,202,FALSE)="","",VLOOKUP($A112,'03.คีย์เทอม2'!$A$10:$GT$59,202,FALSE)))</f>
        <v/>
      </c>
      <c r="M112" s="1326" t="str">
        <f>IF($A$72&lt;&gt;"ชั้น"&amp;'01.ข้อมูลเบื้องต้น'!$H$2,"",IF(VLOOKUP($A112,'03.คีย์เทอม2'!$A$10:$GL$59,111,FALSE)="","",VLOOKUP($A112,'03.คีย์เทอม2'!$A$10:$GL$59,111,FALSE)))</f>
        <v/>
      </c>
      <c r="N112" s="1327" t="str">
        <f>IF($A$72&lt;&gt;"ชั้น"&amp;'01.ข้อมูลเบื้องต้น'!$H$2,"",IF(VLOOKUP($A112,'03.คีย์เทอม2'!$A$10:$GL$59,116,FALSE)="","",VLOOKUP($A112,'03.คีย์เทอม2'!$A$10:$GL$59,116,FALSE)))</f>
        <v/>
      </c>
      <c r="O112" s="1327" t="str">
        <f>IF($A$72&lt;&gt;"ชั้น"&amp;'01.ข้อมูลเบื้องต้น'!$H$2,"",IF(VLOOKUP($A112,'03.คีย์เทอม2'!$A$10:$GL$59,121,FALSE)="","",VLOOKUP($A112,'03.คีย์เทอม2'!$A$10:$GL$59,121,FALSE)))</f>
        <v/>
      </c>
      <c r="P112" s="1327" t="str">
        <f>IF($A$72&lt;&gt;"ชั้น"&amp;'01.ข้อมูลเบื้องต้น'!$H$2,"",IF(VLOOKUP($A112,'03.คีย์เทอม2'!$A$10:$GL$59,126,FALSE)="","",VLOOKUP($A112,'03.คีย์เทอม2'!$A$10:$GL$59,126,FALSE)))</f>
        <v/>
      </c>
      <c r="Q112" s="1327" t="str">
        <f>IF($A$72&lt;&gt;"ชั้น"&amp;'01.ข้อมูลเบื้องต้น'!$H$2,"",IF(VLOOKUP($A112,'03.คีย์เทอม2'!$A$10:$GL$59,131,FALSE)="","",VLOOKUP($A112,'03.คีย์เทอม2'!$A$10:$GL$59,131,FALSE)))</f>
        <v/>
      </c>
      <c r="R112" s="1327" t="str">
        <f>IF($A$72&lt;&gt;"ชั้น"&amp;'01.ข้อมูลเบื้องต้น'!$H$2,"",IF(VLOOKUP($A112,'03.คีย์เทอม2'!$A$10:$GL$59,136,FALSE)="","",VLOOKUP($A112,'03.คีย์เทอม2'!$A$10:$GL$59,136,FALSE)))</f>
        <v/>
      </c>
      <c r="S112" s="1327" t="str">
        <f>IF($A$72&lt;&gt;"ชั้น"&amp;'01.ข้อมูลเบื้องต้น'!$H$2,"",IF(VLOOKUP($A112,'03.คีย์เทอม2'!$A$10:$GL$59,141,FALSE)="","",VLOOKUP($A112,'03.คีย์เทอม2'!$A$10:$GL$59,141,FALSE)))</f>
        <v/>
      </c>
      <c r="T112" s="1327" t="str">
        <f>IF($A$72&lt;&gt;"ชั้น"&amp;'01.ข้อมูลเบื้องต้น'!$H$2,"",IF(VLOOKUP($A112,'03.คีย์เทอม2'!$A$10:$GL$59,146,FALSE)="","",VLOOKUP($A112,'03.คีย์เทอม2'!$A$10:$GL$59,146,FALSE)))</f>
        <v/>
      </c>
      <c r="U112" s="1327" t="str">
        <f>IF($A$72&lt;&gt;"ชั้น"&amp;'01.ข้อมูลเบื้องต้น'!$H$2,"",IF(VLOOKUP($A112,'03.คีย์เทอม2'!$A$10:$GL$59,151,FALSE)="","",VLOOKUP($A112,'03.คีย์เทอม2'!$A$10:$GL$59,151,FALSE)))</f>
        <v/>
      </c>
      <c r="V112" s="1327" t="str">
        <f>IF($A$72&lt;&gt;"ชั้น"&amp;'01.ข้อมูลเบื้องต้น'!$H$2,"",IF(VLOOKUP($A112,'03.คีย์เทอม2'!$A$10:$GL$59,156,FALSE)="","",VLOOKUP($A112,'03.คีย์เทอม2'!$A$10:$GL$59,156,FALSE)))</f>
        <v/>
      </c>
      <c r="W112" s="1327" t="str">
        <f>IF($A$72&lt;&gt;"ชั้น"&amp;'01.ข้อมูลเบื้องต้น'!$H$2,"",IF(VLOOKUP($A112,'03.คีย์เทอม2'!$A$10:$GL$59,161,FALSE)="","",VLOOKUP($A112,'03.คีย์เทอม2'!$A$10:$GL$59,161,FALSE)))</f>
        <v/>
      </c>
      <c r="X112" s="1327" t="str">
        <f>IF($A$72&lt;&gt;"ชั้น"&amp;'01.ข้อมูลเบื้องต้น'!$H$2,"",IF(VLOOKUP($A112,'03.คีย์เทอม2'!$A$10:$GL$59,166,FALSE)="","",VLOOKUP($A112,'03.คีย์เทอม2'!$A$10:$GL$59,166,FALSE)))</f>
        <v/>
      </c>
      <c r="Y112" s="1327" t="str">
        <f>IF($A$72&lt;&gt;"ชั้น"&amp;'01.ข้อมูลเบื้องต้น'!$H$2,"",IF(VLOOKUP($A112,'03.คีย์เทอม2'!$A$10:$GL$59,171,FALSE)="","",VLOOKUP($A112,'03.คีย์เทอม2'!$A$10:$GL$59,171,FALSE)))</f>
        <v/>
      </c>
      <c r="Z112" s="1327" t="str">
        <f>IF($A$72&lt;&gt;"ชั้น"&amp;'01.ข้อมูลเบื้องต้น'!$H$2,"",IF(VLOOKUP($A112,'03.คีย์เทอม2'!$A$10:$GL$59,176,FALSE)="","",VLOOKUP($A112,'03.คีย์เทอม2'!$A$10:$GL$59,176,FALSE)))</f>
        <v/>
      </c>
      <c r="AA112" s="1329" t="str">
        <f>IF($A$72&lt;&gt;"ชั้น"&amp;'01.ข้อมูลเบื้องต้น'!$H$2,"",IF(VLOOKUP($A112,'03.คีย์เทอม2'!$A$10:$GL$59,181,FALSE)="","",VLOOKUP($A112,'03.คีย์เทอม2'!$A$10:$GL$59,181,FALSE)))</f>
        <v/>
      </c>
    </row>
    <row r="113" spans="1:27" ht="16.8" customHeight="1">
      <c r="A113" s="1323">
        <v>35</v>
      </c>
      <c r="B113" s="1324" t="str">
        <f>IF('2.ชื่อนักเรียน'!C45="","",'2.ชื่อนักเรียน'!C45)</f>
        <v/>
      </c>
      <c r="C113" s="1313" t="str">
        <f>IF('2.ชื่อนักเรียน'!D45="","",'2.ชื่อนักเรียน'!D45)</f>
        <v/>
      </c>
      <c r="D113" s="1314" t="str">
        <f>IF($A$72&lt;&gt;"ชั้น"&amp;'01.ข้อมูลเบื้องต้น'!$H$2,"",IF(VLOOKUP($A113,'03.คีย์เทอม2'!$A$10:$GT$59,190,FALSE)="","",VLOOKUP($A113,'03.คีย์เทอม2'!$A$10:$GT$59,190,FALSE)))</f>
        <v/>
      </c>
      <c r="E113" s="1327" t="str">
        <f>IF($A$72&lt;&gt;"ชั้น"&amp;'01.ข้อมูลเบื้องต้น'!$H$2,"",IF(VLOOKUP($A113,'03.คีย์เทอม2'!$A$10:$GT$64,194,FALSE)="","",VLOOKUP($A113,'03.คีย์เทอม2'!$A$10:$GT$64,194,FALSE)))</f>
        <v/>
      </c>
      <c r="F113" s="1420" t="str">
        <f>IF($A$72&lt;&gt;"ชั้น"&amp;'01.ข้อมูลเบื้องต้น'!$H$2,"",IF(VLOOKUP($A113,'03.คีย์เทอม2'!$A$10:$GT$64,31,FALSE)="","",VLOOKUP($A113,'03.คีย์เทอม2'!$A$10:$GT$64,31,FALSE)))</f>
        <v/>
      </c>
      <c r="G113" s="1326" t="str">
        <f>IF($A$72&lt;&gt;"ชั้น"&amp;'01.ข้อมูลเบื้องต้น'!$H$2,"",IF(VLOOKUP($A113,'03.คีย์เทอม2'!$A$10:$GT$64,61,FALSE)="","",VLOOKUP($A113,'03.คีย์เทอม2'!$A$10:$GT$64,61,FALSE)))</f>
        <v/>
      </c>
      <c r="H113" s="1327" t="str">
        <f>IF($A$72&lt;&gt;"ชั้น"&amp;'01.ข้อมูลเบื้องต้น'!$H$2,"",IF(VLOOKUP($A113,'03.คีย์เทอม2'!$A$10:$GL$59,66,FALSE)="","",VLOOKUP($A113,'03.คีย์เทอม2'!$A$10:$GL$59,66,FALSE)))</f>
        <v/>
      </c>
      <c r="I113" s="1327" t="str">
        <f>IF($A$72&lt;&gt;"ชั้น"&amp;'01.ข้อมูลเบื้องต้น'!$H$2,"",IF(VLOOKUP($A113,'03.คีย์เทอม2'!$A$10:$GL$59,71,FALSE)="","",VLOOKUP($A113,'03.คีย์เทอม2'!$A$10:$GL$59,71,FALSE)))</f>
        <v/>
      </c>
      <c r="J113" s="1327" t="str">
        <f>IF($A$72&lt;&gt;"ชั้น"&amp;'01.ข้อมูลเบื้องต้น'!$H$2,"",IF(VLOOKUP($A113,'03.คีย์เทอม2'!$A$10:$GL$59,76,FALSE)="","",VLOOKUP($A113,'03.คีย์เทอม2'!$A$10:$GL$59,76,FALSE)))</f>
        <v/>
      </c>
      <c r="K113" s="1327" t="str">
        <f>IF($A$72&lt;&gt;"ชั้น"&amp;'01.ข้อมูลเบื้องต้น'!$H$2,"",IF(VLOOKUP($A113,'03.คีย์เทอม2'!$A$10:$GL$59,81,FALSE)="","",VLOOKUP($A113,'03.คีย์เทอม2'!$A$10:$GL$59,81,FALSE)))</f>
        <v/>
      </c>
      <c r="L113" s="1328" t="str">
        <f>IF($A$72&lt;&gt;"ชั้น"&amp;'01.ข้อมูลเบื้องต้น'!$H$2,"",IF(VLOOKUP($A113,'03.คีย์เทอม2'!$A$10:$GT$59,202,FALSE)="","",VLOOKUP($A113,'03.คีย์เทอม2'!$A$10:$GT$59,202,FALSE)))</f>
        <v/>
      </c>
      <c r="M113" s="1326" t="str">
        <f>IF($A$72&lt;&gt;"ชั้น"&amp;'01.ข้อมูลเบื้องต้น'!$H$2,"",IF(VLOOKUP($A113,'03.คีย์เทอม2'!$A$10:$GL$59,111,FALSE)="","",VLOOKUP($A113,'03.คีย์เทอม2'!$A$10:$GL$59,111,FALSE)))</f>
        <v/>
      </c>
      <c r="N113" s="1327" t="str">
        <f>IF($A$72&lt;&gt;"ชั้น"&amp;'01.ข้อมูลเบื้องต้น'!$H$2,"",IF(VLOOKUP($A113,'03.คีย์เทอม2'!$A$10:$GL$59,116,FALSE)="","",VLOOKUP($A113,'03.คีย์เทอม2'!$A$10:$GL$59,116,FALSE)))</f>
        <v/>
      </c>
      <c r="O113" s="1327" t="str">
        <f>IF($A$72&lt;&gt;"ชั้น"&amp;'01.ข้อมูลเบื้องต้น'!$H$2,"",IF(VLOOKUP($A113,'03.คีย์เทอม2'!$A$10:$GL$59,121,FALSE)="","",VLOOKUP($A113,'03.คีย์เทอม2'!$A$10:$GL$59,121,FALSE)))</f>
        <v/>
      </c>
      <c r="P113" s="1327" t="str">
        <f>IF($A$72&lt;&gt;"ชั้น"&amp;'01.ข้อมูลเบื้องต้น'!$H$2,"",IF(VLOOKUP($A113,'03.คีย์เทอม2'!$A$10:$GL$59,126,FALSE)="","",VLOOKUP($A113,'03.คีย์เทอม2'!$A$10:$GL$59,126,FALSE)))</f>
        <v/>
      </c>
      <c r="Q113" s="1327" t="str">
        <f>IF($A$72&lt;&gt;"ชั้น"&amp;'01.ข้อมูลเบื้องต้น'!$H$2,"",IF(VLOOKUP($A113,'03.คีย์เทอม2'!$A$10:$GL$59,131,FALSE)="","",VLOOKUP($A113,'03.คีย์เทอม2'!$A$10:$GL$59,131,FALSE)))</f>
        <v/>
      </c>
      <c r="R113" s="1327" t="str">
        <f>IF($A$72&lt;&gt;"ชั้น"&amp;'01.ข้อมูลเบื้องต้น'!$H$2,"",IF(VLOOKUP($A113,'03.คีย์เทอม2'!$A$10:$GL$59,136,FALSE)="","",VLOOKUP($A113,'03.คีย์เทอม2'!$A$10:$GL$59,136,FALSE)))</f>
        <v/>
      </c>
      <c r="S113" s="1327" t="str">
        <f>IF($A$72&lt;&gt;"ชั้น"&amp;'01.ข้อมูลเบื้องต้น'!$H$2,"",IF(VLOOKUP($A113,'03.คีย์เทอม2'!$A$10:$GL$59,141,FALSE)="","",VLOOKUP($A113,'03.คีย์เทอม2'!$A$10:$GL$59,141,FALSE)))</f>
        <v/>
      </c>
      <c r="T113" s="1327" t="str">
        <f>IF($A$72&lt;&gt;"ชั้น"&amp;'01.ข้อมูลเบื้องต้น'!$H$2,"",IF(VLOOKUP($A113,'03.คีย์เทอม2'!$A$10:$GL$59,146,FALSE)="","",VLOOKUP($A113,'03.คีย์เทอม2'!$A$10:$GL$59,146,FALSE)))</f>
        <v/>
      </c>
      <c r="U113" s="1327" t="str">
        <f>IF($A$72&lt;&gt;"ชั้น"&amp;'01.ข้อมูลเบื้องต้น'!$H$2,"",IF(VLOOKUP($A113,'03.คีย์เทอม2'!$A$10:$GL$59,151,FALSE)="","",VLOOKUP($A113,'03.คีย์เทอม2'!$A$10:$GL$59,151,FALSE)))</f>
        <v/>
      </c>
      <c r="V113" s="1327" t="str">
        <f>IF($A$72&lt;&gt;"ชั้น"&amp;'01.ข้อมูลเบื้องต้น'!$H$2,"",IF(VLOOKUP($A113,'03.คีย์เทอม2'!$A$10:$GL$59,156,FALSE)="","",VLOOKUP($A113,'03.คีย์เทอม2'!$A$10:$GL$59,156,FALSE)))</f>
        <v/>
      </c>
      <c r="W113" s="1327" t="str">
        <f>IF($A$72&lt;&gt;"ชั้น"&amp;'01.ข้อมูลเบื้องต้น'!$H$2,"",IF(VLOOKUP($A113,'03.คีย์เทอม2'!$A$10:$GL$59,161,FALSE)="","",VLOOKUP($A113,'03.คีย์เทอม2'!$A$10:$GL$59,161,FALSE)))</f>
        <v/>
      </c>
      <c r="X113" s="1327" t="str">
        <f>IF($A$72&lt;&gt;"ชั้น"&amp;'01.ข้อมูลเบื้องต้น'!$H$2,"",IF(VLOOKUP($A113,'03.คีย์เทอม2'!$A$10:$GL$59,166,FALSE)="","",VLOOKUP($A113,'03.คีย์เทอม2'!$A$10:$GL$59,166,FALSE)))</f>
        <v/>
      </c>
      <c r="Y113" s="1327" t="str">
        <f>IF($A$72&lt;&gt;"ชั้น"&amp;'01.ข้อมูลเบื้องต้น'!$H$2,"",IF(VLOOKUP($A113,'03.คีย์เทอม2'!$A$10:$GL$59,171,FALSE)="","",VLOOKUP($A113,'03.คีย์เทอม2'!$A$10:$GL$59,171,FALSE)))</f>
        <v/>
      </c>
      <c r="Z113" s="1327" t="str">
        <f>IF($A$72&lt;&gt;"ชั้น"&amp;'01.ข้อมูลเบื้องต้น'!$H$2,"",IF(VLOOKUP($A113,'03.คีย์เทอม2'!$A$10:$GL$59,176,FALSE)="","",VLOOKUP($A113,'03.คีย์เทอม2'!$A$10:$GL$59,176,FALSE)))</f>
        <v/>
      </c>
      <c r="AA113" s="1329" t="str">
        <f>IF($A$72&lt;&gt;"ชั้น"&amp;'01.ข้อมูลเบื้องต้น'!$H$2,"",IF(VLOOKUP($A113,'03.คีย์เทอม2'!$A$10:$GL$59,181,FALSE)="","",VLOOKUP($A113,'03.คีย์เทอม2'!$A$10:$GL$59,181,FALSE)))</f>
        <v/>
      </c>
    </row>
    <row r="114" spans="1:27" ht="16.8" customHeight="1">
      <c r="A114" s="1323">
        <v>36</v>
      </c>
      <c r="B114" s="1324" t="str">
        <f>IF('2.ชื่อนักเรียน'!C46="","",'2.ชื่อนักเรียน'!C46)</f>
        <v/>
      </c>
      <c r="C114" s="1313" t="str">
        <f>IF('2.ชื่อนักเรียน'!D46="","",'2.ชื่อนักเรียน'!D46)</f>
        <v/>
      </c>
      <c r="D114" s="1314" t="str">
        <f>IF($A$72&lt;&gt;"ชั้น"&amp;'01.ข้อมูลเบื้องต้น'!$H$2,"",IF(VLOOKUP($A114,'03.คีย์เทอม2'!$A$10:$GT$59,190,FALSE)="","",VLOOKUP($A114,'03.คีย์เทอม2'!$A$10:$GT$59,190,FALSE)))</f>
        <v/>
      </c>
      <c r="E114" s="1327" t="str">
        <f>IF($A$72&lt;&gt;"ชั้น"&amp;'01.ข้อมูลเบื้องต้น'!$H$2,"",IF(VLOOKUP($A114,'03.คีย์เทอม2'!$A$10:$GT$64,194,FALSE)="","",VLOOKUP($A114,'03.คีย์เทอม2'!$A$10:$GT$64,194,FALSE)))</f>
        <v/>
      </c>
      <c r="F114" s="1420" t="str">
        <f>IF($A$72&lt;&gt;"ชั้น"&amp;'01.ข้อมูลเบื้องต้น'!$H$2,"",IF(VLOOKUP($A114,'03.คีย์เทอม2'!$A$10:$GT$64,31,FALSE)="","",VLOOKUP($A114,'03.คีย์เทอม2'!$A$10:$GT$64,31,FALSE)))</f>
        <v/>
      </c>
      <c r="G114" s="1326" t="str">
        <f>IF($A$72&lt;&gt;"ชั้น"&amp;'01.ข้อมูลเบื้องต้น'!$H$2,"",IF(VLOOKUP($A114,'03.คีย์เทอม2'!$A$10:$GT$64,61,FALSE)="","",VLOOKUP($A114,'03.คีย์เทอม2'!$A$10:$GT$64,61,FALSE)))</f>
        <v/>
      </c>
      <c r="H114" s="1327" t="str">
        <f>IF($A$72&lt;&gt;"ชั้น"&amp;'01.ข้อมูลเบื้องต้น'!$H$2,"",IF(VLOOKUP($A114,'03.คีย์เทอม2'!$A$10:$GL$59,66,FALSE)="","",VLOOKUP($A114,'03.คีย์เทอม2'!$A$10:$GL$59,66,FALSE)))</f>
        <v/>
      </c>
      <c r="I114" s="1327" t="str">
        <f>IF($A$72&lt;&gt;"ชั้น"&amp;'01.ข้อมูลเบื้องต้น'!$H$2,"",IF(VLOOKUP($A114,'03.คีย์เทอม2'!$A$10:$GL$59,71,FALSE)="","",VLOOKUP($A114,'03.คีย์เทอม2'!$A$10:$GL$59,71,FALSE)))</f>
        <v/>
      </c>
      <c r="J114" s="1327" t="str">
        <f>IF($A$72&lt;&gt;"ชั้น"&amp;'01.ข้อมูลเบื้องต้น'!$H$2,"",IF(VLOOKUP($A114,'03.คีย์เทอม2'!$A$10:$GL$59,76,FALSE)="","",VLOOKUP($A114,'03.คีย์เทอม2'!$A$10:$GL$59,76,FALSE)))</f>
        <v/>
      </c>
      <c r="K114" s="1327" t="str">
        <f>IF($A$72&lt;&gt;"ชั้น"&amp;'01.ข้อมูลเบื้องต้น'!$H$2,"",IF(VLOOKUP($A114,'03.คีย์เทอม2'!$A$10:$GL$59,81,FALSE)="","",VLOOKUP($A114,'03.คีย์เทอม2'!$A$10:$GL$59,81,FALSE)))</f>
        <v/>
      </c>
      <c r="L114" s="1328" t="str">
        <f>IF($A$72&lt;&gt;"ชั้น"&amp;'01.ข้อมูลเบื้องต้น'!$H$2,"",IF(VLOOKUP($A114,'03.คีย์เทอม2'!$A$10:$GT$59,202,FALSE)="","",VLOOKUP($A114,'03.คีย์เทอม2'!$A$10:$GT$59,202,FALSE)))</f>
        <v/>
      </c>
      <c r="M114" s="1326" t="str">
        <f>IF($A$72&lt;&gt;"ชั้น"&amp;'01.ข้อมูลเบื้องต้น'!$H$2,"",IF(VLOOKUP($A114,'03.คีย์เทอม2'!$A$10:$GL$59,111,FALSE)="","",VLOOKUP($A114,'03.คีย์เทอม2'!$A$10:$GL$59,111,FALSE)))</f>
        <v/>
      </c>
      <c r="N114" s="1327" t="str">
        <f>IF($A$72&lt;&gt;"ชั้น"&amp;'01.ข้อมูลเบื้องต้น'!$H$2,"",IF(VLOOKUP($A114,'03.คีย์เทอม2'!$A$10:$GL$59,116,FALSE)="","",VLOOKUP($A114,'03.คีย์เทอม2'!$A$10:$GL$59,116,FALSE)))</f>
        <v/>
      </c>
      <c r="O114" s="1327" t="str">
        <f>IF($A$72&lt;&gt;"ชั้น"&amp;'01.ข้อมูลเบื้องต้น'!$H$2,"",IF(VLOOKUP($A114,'03.คีย์เทอม2'!$A$10:$GL$59,121,FALSE)="","",VLOOKUP($A114,'03.คีย์เทอม2'!$A$10:$GL$59,121,FALSE)))</f>
        <v/>
      </c>
      <c r="P114" s="1327" t="str">
        <f>IF($A$72&lt;&gt;"ชั้น"&amp;'01.ข้อมูลเบื้องต้น'!$H$2,"",IF(VLOOKUP($A114,'03.คีย์เทอม2'!$A$10:$GL$59,126,FALSE)="","",VLOOKUP($A114,'03.คีย์เทอม2'!$A$10:$GL$59,126,FALSE)))</f>
        <v/>
      </c>
      <c r="Q114" s="1327" t="str">
        <f>IF($A$72&lt;&gt;"ชั้น"&amp;'01.ข้อมูลเบื้องต้น'!$H$2,"",IF(VLOOKUP($A114,'03.คีย์เทอม2'!$A$10:$GL$59,131,FALSE)="","",VLOOKUP($A114,'03.คีย์เทอม2'!$A$10:$GL$59,131,FALSE)))</f>
        <v/>
      </c>
      <c r="R114" s="1327" t="str">
        <f>IF($A$72&lt;&gt;"ชั้น"&amp;'01.ข้อมูลเบื้องต้น'!$H$2,"",IF(VLOOKUP($A114,'03.คีย์เทอม2'!$A$10:$GL$59,136,FALSE)="","",VLOOKUP($A114,'03.คีย์เทอม2'!$A$10:$GL$59,136,FALSE)))</f>
        <v/>
      </c>
      <c r="S114" s="1327" t="str">
        <f>IF($A$72&lt;&gt;"ชั้น"&amp;'01.ข้อมูลเบื้องต้น'!$H$2,"",IF(VLOOKUP($A114,'03.คีย์เทอม2'!$A$10:$GL$59,141,FALSE)="","",VLOOKUP($A114,'03.คีย์เทอม2'!$A$10:$GL$59,141,FALSE)))</f>
        <v/>
      </c>
      <c r="T114" s="1327" t="str">
        <f>IF($A$72&lt;&gt;"ชั้น"&amp;'01.ข้อมูลเบื้องต้น'!$H$2,"",IF(VLOOKUP($A114,'03.คีย์เทอม2'!$A$10:$GL$59,146,FALSE)="","",VLOOKUP($A114,'03.คีย์เทอม2'!$A$10:$GL$59,146,FALSE)))</f>
        <v/>
      </c>
      <c r="U114" s="1327" t="str">
        <f>IF($A$72&lt;&gt;"ชั้น"&amp;'01.ข้อมูลเบื้องต้น'!$H$2,"",IF(VLOOKUP($A114,'03.คีย์เทอม2'!$A$10:$GL$59,151,FALSE)="","",VLOOKUP($A114,'03.คีย์เทอม2'!$A$10:$GL$59,151,FALSE)))</f>
        <v/>
      </c>
      <c r="V114" s="1327" t="str">
        <f>IF($A$72&lt;&gt;"ชั้น"&amp;'01.ข้อมูลเบื้องต้น'!$H$2,"",IF(VLOOKUP($A114,'03.คีย์เทอม2'!$A$10:$GL$59,156,FALSE)="","",VLOOKUP($A114,'03.คีย์เทอม2'!$A$10:$GL$59,156,FALSE)))</f>
        <v/>
      </c>
      <c r="W114" s="1327" t="str">
        <f>IF($A$72&lt;&gt;"ชั้น"&amp;'01.ข้อมูลเบื้องต้น'!$H$2,"",IF(VLOOKUP($A114,'03.คีย์เทอม2'!$A$10:$GL$59,161,FALSE)="","",VLOOKUP($A114,'03.คีย์เทอม2'!$A$10:$GL$59,161,FALSE)))</f>
        <v/>
      </c>
      <c r="X114" s="1327" t="str">
        <f>IF($A$72&lt;&gt;"ชั้น"&amp;'01.ข้อมูลเบื้องต้น'!$H$2,"",IF(VLOOKUP($A114,'03.คีย์เทอม2'!$A$10:$GL$59,166,FALSE)="","",VLOOKUP($A114,'03.คีย์เทอม2'!$A$10:$GL$59,166,FALSE)))</f>
        <v/>
      </c>
      <c r="Y114" s="1327" t="str">
        <f>IF($A$72&lt;&gt;"ชั้น"&amp;'01.ข้อมูลเบื้องต้น'!$H$2,"",IF(VLOOKUP($A114,'03.คีย์เทอม2'!$A$10:$GL$59,171,FALSE)="","",VLOOKUP($A114,'03.คีย์เทอม2'!$A$10:$GL$59,171,FALSE)))</f>
        <v/>
      </c>
      <c r="Z114" s="1327" t="str">
        <f>IF($A$72&lt;&gt;"ชั้น"&amp;'01.ข้อมูลเบื้องต้น'!$H$2,"",IF(VLOOKUP($A114,'03.คีย์เทอม2'!$A$10:$GL$59,176,FALSE)="","",VLOOKUP($A114,'03.คีย์เทอม2'!$A$10:$GL$59,176,FALSE)))</f>
        <v/>
      </c>
      <c r="AA114" s="1329" t="str">
        <f>IF($A$72&lt;&gt;"ชั้น"&amp;'01.ข้อมูลเบื้องต้น'!$H$2,"",IF(VLOOKUP($A114,'03.คีย์เทอม2'!$A$10:$GL$59,181,FALSE)="","",VLOOKUP($A114,'03.คีย์เทอม2'!$A$10:$GL$59,181,FALSE)))</f>
        <v/>
      </c>
    </row>
    <row r="115" spans="1:27" ht="16.8" customHeight="1">
      <c r="A115" s="1323">
        <v>37</v>
      </c>
      <c r="B115" s="1324" t="str">
        <f>IF('2.ชื่อนักเรียน'!C47="","",'2.ชื่อนักเรียน'!C47)</f>
        <v/>
      </c>
      <c r="C115" s="1313" t="str">
        <f>IF('2.ชื่อนักเรียน'!D47="","",'2.ชื่อนักเรียน'!D47)</f>
        <v/>
      </c>
      <c r="D115" s="1314" t="str">
        <f>IF($A$72&lt;&gt;"ชั้น"&amp;'01.ข้อมูลเบื้องต้น'!$H$2,"",IF(VLOOKUP($A115,'03.คีย์เทอม2'!$A$10:$GT$59,190,FALSE)="","",VLOOKUP($A115,'03.คีย์เทอม2'!$A$10:$GT$59,190,FALSE)))</f>
        <v/>
      </c>
      <c r="E115" s="1327" t="str">
        <f>IF($A$72&lt;&gt;"ชั้น"&amp;'01.ข้อมูลเบื้องต้น'!$H$2,"",IF(VLOOKUP($A115,'03.คีย์เทอม2'!$A$10:$GT$64,194,FALSE)="","",VLOOKUP($A115,'03.คีย์เทอม2'!$A$10:$GT$64,194,FALSE)))</f>
        <v/>
      </c>
      <c r="F115" s="1420" t="str">
        <f>IF($A$72&lt;&gt;"ชั้น"&amp;'01.ข้อมูลเบื้องต้น'!$H$2,"",IF(VLOOKUP($A115,'03.คีย์เทอม2'!$A$10:$GT$64,31,FALSE)="","",VLOOKUP($A115,'03.คีย์เทอม2'!$A$10:$GT$64,31,FALSE)))</f>
        <v/>
      </c>
      <c r="G115" s="1326" t="str">
        <f>IF($A$72&lt;&gt;"ชั้น"&amp;'01.ข้อมูลเบื้องต้น'!$H$2,"",IF(VLOOKUP($A115,'03.คีย์เทอม2'!$A$10:$GT$64,61,FALSE)="","",VLOOKUP($A115,'03.คีย์เทอม2'!$A$10:$GT$64,61,FALSE)))</f>
        <v/>
      </c>
      <c r="H115" s="1327" t="str">
        <f>IF($A$72&lt;&gt;"ชั้น"&amp;'01.ข้อมูลเบื้องต้น'!$H$2,"",IF(VLOOKUP($A115,'03.คีย์เทอม2'!$A$10:$GL$59,66,FALSE)="","",VLOOKUP($A115,'03.คีย์เทอม2'!$A$10:$GL$59,66,FALSE)))</f>
        <v/>
      </c>
      <c r="I115" s="1327" t="str">
        <f>IF($A$72&lt;&gt;"ชั้น"&amp;'01.ข้อมูลเบื้องต้น'!$H$2,"",IF(VLOOKUP($A115,'03.คีย์เทอม2'!$A$10:$GL$59,71,FALSE)="","",VLOOKUP($A115,'03.คีย์เทอม2'!$A$10:$GL$59,71,FALSE)))</f>
        <v/>
      </c>
      <c r="J115" s="1327" t="str">
        <f>IF($A$72&lt;&gt;"ชั้น"&amp;'01.ข้อมูลเบื้องต้น'!$H$2,"",IF(VLOOKUP($A115,'03.คีย์เทอม2'!$A$10:$GL$59,76,FALSE)="","",VLOOKUP($A115,'03.คีย์เทอม2'!$A$10:$GL$59,76,FALSE)))</f>
        <v/>
      </c>
      <c r="K115" s="1327" t="str">
        <f>IF($A$72&lt;&gt;"ชั้น"&amp;'01.ข้อมูลเบื้องต้น'!$H$2,"",IF(VLOOKUP($A115,'03.คีย์เทอม2'!$A$10:$GL$59,81,FALSE)="","",VLOOKUP($A115,'03.คีย์เทอม2'!$A$10:$GL$59,81,FALSE)))</f>
        <v/>
      </c>
      <c r="L115" s="1328" t="str">
        <f>IF($A$72&lt;&gt;"ชั้น"&amp;'01.ข้อมูลเบื้องต้น'!$H$2,"",IF(VLOOKUP($A115,'03.คีย์เทอม2'!$A$10:$GT$59,202,FALSE)="","",VLOOKUP($A115,'03.คีย์เทอม2'!$A$10:$GT$59,202,FALSE)))</f>
        <v/>
      </c>
      <c r="M115" s="1326" t="str">
        <f>IF($A$72&lt;&gt;"ชั้น"&amp;'01.ข้อมูลเบื้องต้น'!$H$2,"",IF(VLOOKUP($A115,'03.คีย์เทอม2'!$A$10:$GL$59,111,FALSE)="","",VLOOKUP($A115,'03.คีย์เทอม2'!$A$10:$GL$59,111,FALSE)))</f>
        <v/>
      </c>
      <c r="N115" s="1327" t="str">
        <f>IF($A$72&lt;&gt;"ชั้น"&amp;'01.ข้อมูลเบื้องต้น'!$H$2,"",IF(VLOOKUP($A115,'03.คีย์เทอม2'!$A$10:$GL$59,116,FALSE)="","",VLOOKUP($A115,'03.คีย์เทอม2'!$A$10:$GL$59,116,FALSE)))</f>
        <v/>
      </c>
      <c r="O115" s="1327" t="str">
        <f>IF($A$72&lt;&gt;"ชั้น"&amp;'01.ข้อมูลเบื้องต้น'!$H$2,"",IF(VLOOKUP($A115,'03.คีย์เทอม2'!$A$10:$GL$59,121,FALSE)="","",VLOOKUP($A115,'03.คีย์เทอม2'!$A$10:$GL$59,121,FALSE)))</f>
        <v/>
      </c>
      <c r="P115" s="1327" t="str">
        <f>IF($A$72&lt;&gt;"ชั้น"&amp;'01.ข้อมูลเบื้องต้น'!$H$2,"",IF(VLOOKUP($A115,'03.คีย์เทอม2'!$A$10:$GL$59,126,FALSE)="","",VLOOKUP($A115,'03.คีย์เทอม2'!$A$10:$GL$59,126,FALSE)))</f>
        <v/>
      </c>
      <c r="Q115" s="1327" t="str">
        <f>IF($A$72&lt;&gt;"ชั้น"&amp;'01.ข้อมูลเบื้องต้น'!$H$2,"",IF(VLOOKUP($A115,'03.คีย์เทอม2'!$A$10:$GL$59,131,FALSE)="","",VLOOKUP($A115,'03.คีย์เทอม2'!$A$10:$GL$59,131,FALSE)))</f>
        <v/>
      </c>
      <c r="R115" s="1327" t="str">
        <f>IF($A$72&lt;&gt;"ชั้น"&amp;'01.ข้อมูลเบื้องต้น'!$H$2,"",IF(VLOOKUP($A115,'03.คีย์เทอม2'!$A$10:$GL$59,136,FALSE)="","",VLOOKUP($A115,'03.คีย์เทอม2'!$A$10:$GL$59,136,FALSE)))</f>
        <v/>
      </c>
      <c r="S115" s="1327" t="str">
        <f>IF($A$72&lt;&gt;"ชั้น"&amp;'01.ข้อมูลเบื้องต้น'!$H$2,"",IF(VLOOKUP($A115,'03.คีย์เทอม2'!$A$10:$GL$59,141,FALSE)="","",VLOOKUP($A115,'03.คีย์เทอม2'!$A$10:$GL$59,141,FALSE)))</f>
        <v/>
      </c>
      <c r="T115" s="1327" t="str">
        <f>IF($A$72&lt;&gt;"ชั้น"&amp;'01.ข้อมูลเบื้องต้น'!$H$2,"",IF(VLOOKUP($A115,'03.คีย์เทอม2'!$A$10:$GL$59,146,FALSE)="","",VLOOKUP($A115,'03.คีย์เทอม2'!$A$10:$GL$59,146,FALSE)))</f>
        <v/>
      </c>
      <c r="U115" s="1327" t="str">
        <f>IF($A$72&lt;&gt;"ชั้น"&amp;'01.ข้อมูลเบื้องต้น'!$H$2,"",IF(VLOOKUP($A115,'03.คีย์เทอม2'!$A$10:$GL$59,151,FALSE)="","",VLOOKUP($A115,'03.คีย์เทอม2'!$A$10:$GL$59,151,FALSE)))</f>
        <v/>
      </c>
      <c r="V115" s="1327" t="str">
        <f>IF($A$72&lt;&gt;"ชั้น"&amp;'01.ข้อมูลเบื้องต้น'!$H$2,"",IF(VLOOKUP($A115,'03.คีย์เทอม2'!$A$10:$GL$59,156,FALSE)="","",VLOOKUP($A115,'03.คีย์เทอม2'!$A$10:$GL$59,156,FALSE)))</f>
        <v/>
      </c>
      <c r="W115" s="1327" t="str">
        <f>IF($A$72&lt;&gt;"ชั้น"&amp;'01.ข้อมูลเบื้องต้น'!$H$2,"",IF(VLOOKUP($A115,'03.คีย์เทอม2'!$A$10:$GL$59,161,FALSE)="","",VLOOKUP($A115,'03.คีย์เทอม2'!$A$10:$GL$59,161,FALSE)))</f>
        <v/>
      </c>
      <c r="X115" s="1327" t="str">
        <f>IF($A$72&lt;&gt;"ชั้น"&amp;'01.ข้อมูลเบื้องต้น'!$H$2,"",IF(VLOOKUP($A115,'03.คีย์เทอม2'!$A$10:$GL$59,166,FALSE)="","",VLOOKUP($A115,'03.คีย์เทอม2'!$A$10:$GL$59,166,FALSE)))</f>
        <v/>
      </c>
      <c r="Y115" s="1327" t="str">
        <f>IF($A$72&lt;&gt;"ชั้น"&amp;'01.ข้อมูลเบื้องต้น'!$H$2,"",IF(VLOOKUP($A115,'03.คีย์เทอม2'!$A$10:$GL$59,171,FALSE)="","",VLOOKUP($A115,'03.คีย์เทอม2'!$A$10:$GL$59,171,FALSE)))</f>
        <v/>
      </c>
      <c r="Z115" s="1327" t="str">
        <f>IF($A$72&lt;&gt;"ชั้น"&amp;'01.ข้อมูลเบื้องต้น'!$H$2,"",IF(VLOOKUP($A115,'03.คีย์เทอม2'!$A$10:$GL$59,176,FALSE)="","",VLOOKUP($A115,'03.คีย์เทอม2'!$A$10:$GL$59,176,FALSE)))</f>
        <v/>
      </c>
      <c r="AA115" s="1329" t="str">
        <f>IF($A$72&lt;&gt;"ชั้น"&amp;'01.ข้อมูลเบื้องต้น'!$H$2,"",IF(VLOOKUP($A115,'03.คีย์เทอม2'!$A$10:$GL$59,181,FALSE)="","",VLOOKUP($A115,'03.คีย์เทอม2'!$A$10:$GL$59,181,FALSE)))</f>
        <v/>
      </c>
    </row>
    <row r="116" spans="1:27" ht="16.8" customHeight="1">
      <c r="A116" s="1323">
        <v>38</v>
      </c>
      <c r="B116" s="1324" t="str">
        <f>IF('2.ชื่อนักเรียน'!C48="","",'2.ชื่อนักเรียน'!C48)</f>
        <v/>
      </c>
      <c r="C116" s="1313" t="str">
        <f>IF('2.ชื่อนักเรียน'!D48="","",'2.ชื่อนักเรียน'!D48)</f>
        <v/>
      </c>
      <c r="D116" s="1314" t="str">
        <f>IF($A$72&lt;&gt;"ชั้น"&amp;'01.ข้อมูลเบื้องต้น'!$H$2,"",IF(VLOOKUP($A116,'03.คีย์เทอม2'!$A$10:$GT$59,190,FALSE)="","",VLOOKUP($A116,'03.คีย์เทอม2'!$A$10:$GT$59,190,FALSE)))</f>
        <v/>
      </c>
      <c r="E116" s="1327" t="str">
        <f>IF($A$72&lt;&gt;"ชั้น"&amp;'01.ข้อมูลเบื้องต้น'!$H$2,"",IF(VLOOKUP($A116,'03.คีย์เทอม2'!$A$10:$GT$64,194,FALSE)="","",VLOOKUP($A116,'03.คีย์เทอม2'!$A$10:$GT$64,194,FALSE)))</f>
        <v/>
      </c>
      <c r="F116" s="1420" t="str">
        <f>IF($A$72&lt;&gt;"ชั้น"&amp;'01.ข้อมูลเบื้องต้น'!$H$2,"",IF(VLOOKUP($A116,'03.คีย์เทอม2'!$A$10:$GT$64,31,FALSE)="","",VLOOKUP($A116,'03.คีย์เทอม2'!$A$10:$GT$64,31,FALSE)))</f>
        <v/>
      </c>
      <c r="G116" s="1326" t="str">
        <f>IF($A$72&lt;&gt;"ชั้น"&amp;'01.ข้อมูลเบื้องต้น'!$H$2,"",IF(VLOOKUP($A116,'03.คีย์เทอม2'!$A$10:$GT$64,61,FALSE)="","",VLOOKUP($A116,'03.คีย์เทอม2'!$A$10:$GT$64,61,FALSE)))</f>
        <v/>
      </c>
      <c r="H116" s="1327" t="str">
        <f>IF($A$72&lt;&gt;"ชั้น"&amp;'01.ข้อมูลเบื้องต้น'!$H$2,"",IF(VLOOKUP($A116,'03.คีย์เทอม2'!$A$10:$GL$59,66,FALSE)="","",VLOOKUP($A116,'03.คีย์เทอม2'!$A$10:$GL$59,66,FALSE)))</f>
        <v/>
      </c>
      <c r="I116" s="1327" t="str">
        <f>IF($A$72&lt;&gt;"ชั้น"&amp;'01.ข้อมูลเบื้องต้น'!$H$2,"",IF(VLOOKUP($A116,'03.คีย์เทอม2'!$A$10:$GL$59,71,FALSE)="","",VLOOKUP($A116,'03.คีย์เทอม2'!$A$10:$GL$59,71,FALSE)))</f>
        <v/>
      </c>
      <c r="J116" s="1327" t="str">
        <f>IF($A$72&lt;&gt;"ชั้น"&amp;'01.ข้อมูลเบื้องต้น'!$H$2,"",IF(VLOOKUP($A116,'03.คีย์เทอม2'!$A$10:$GL$59,76,FALSE)="","",VLOOKUP($A116,'03.คีย์เทอม2'!$A$10:$GL$59,76,FALSE)))</f>
        <v/>
      </c>
      <c r="K116" s="1327" t="str">
        <f>IF($A$72&lt;&gt;"ชั้น"&amp;'01.ข้อมูลเบื้องต้น'!$H$2,"",IF(VLOOKUP($A116,'03.คีย์เทอม2'!$A$10:$GL$59,81,FALSE)="","",VLOOKUP($A116,'03.คีย์เทอม2'!$A$10:$GL$59,81,FALSE)))</f>
        <v/>
      </c>
      <c r="L116" s="1328" t="str">
        <f>IF($A$72&lt;&gt;"ชั้น"&amp;'01.ข้อมูลเบื้องต้น'!$H$2,"",IF(VLOOKUP($A116,'03.คีย์เทอม2'!$A$10:$GT$59,202,FALSE)="","",VLOOKUP($A116,'03.คีย์เทอม2'!$A$10:$GT$59,202,FALSE)))</f>
        <v/>
      </c>
      <c r="M116" s="1326" t="str">
        <f>IF($A$72&lt;&gt;"ชั้น"&amp;'01.ข้อมูลเบื้องต้น'!$H$2,"",IF(VLOOKUP($A116,'03.คีย์เทอม2'!$A$10:$GL$59,111,FALSE)="","",VLOOKUP($A116,'03.คีย์เทอม2'!$A$10:$GL$59,111,FALSE)))</f>
        <v/>
      </c>
      <c r="N116" s="1327" t="str">
        <f>IF($A$72&lt;&gt;"ชั้น"&amp;'01.ข้อมูลเบื้องต้น'!$H$2,"",IF(VLOOKUP($A116,'03.คีย์เทอม2'!$A$10:$GL$59,116,FALSE)="","",VLOOKUP($A116,'03.คีย์เทอม2'!$A$10:$GL$59,116,FALSE)))</f>
        <v/>
      </c>
      <c r="O116" s="1327" t="str">
        <f>IF($A$72&lt;&gt;"ชั้น"&amp;'01.ข้อมูลเบื้องต้น'!$H$2,"",IF(VLOOKUP($A116,'03.คีย์เทอม2'!$A$10:$GL$59,121,FALSE)="","",VLOOKUP($A116,'03.คีย์เทอม2'!$A$10:$GL$59,121,FALSE)))</f>
        <v/>
      </c>
      <c r="P116" s="1327" t="str">
        <f>IF($A$72&lt;&gt;"ชั้น"&amp;'01.ข้อมูลเบื้องต้น'!$H$2,"",IF(VLOOKUP($A116,'03.คีย์เทอม2'!$A$10:$GL$59,126,FALSE)="","",VLOOKUP($A116,'03.คีย์เทอม2'!$A$10:$GL$59,126,FALSE)))</f>
        <v/>
      </c>
      <c r="Q116" s="1327" t="str">
        <f>IF($A$72&lt;&gt;"ชั้น"&amp;'01.ข้อมูลเบื้องต้น'!$H$2,"",IF(VLOOKUP($A116,'03.คีย์เทอม2'!$A$10:$GL$59,131,FALSE)="","",VLOOKUP($A116,'03.คีย์เทอม2'!$A$10:$GL$59,131,FALSE)))</f>
        <v/>
      </c>
      <c r="R116" s="1327" t="str">
        <f>IF($A$72&lt;&gt;"ชั้น"&amp;'01.ข้อมูลเบื้องต้น'!$H$2,"",IF(VLOOKUP($A116,'03.คีย์เทอม2'!$A$10:$GL$59,136,FALSE)="","",VLOOKUP($A116,'03.คีย์เทอม2'!$A$10:$GL$59,136,FALSE)))</f>
        <v/>
      </c>
      <c r="S116" s="1327" t="str">
        <f>IF($A$72&lt;&gt;"ชั้น"&amp;'01.ข้อมูลเบื้องต้น'!$H$2,"",IF(VLOOKUP($A116,'03.คีย์เทอม2'!$A$10:$GL$59,141,FALSE)="","",VLOOKUP($A116,'03.คีย์เทอม2'!$A$10:$GL$59,141,FALSE)))</f>
        <v/>
      </c>
      <c r="T116" s="1327" t="str">
        <f>IF($A$72&lt;&gt;"ชั้น"&amp;'01.ข้อมูลเบื้องต้น'!$H$2,"",IF(VLOOKUP($A116,'03.คีย์เทอม2'!$A$10:$GL$59,146,FALSE)="","",VLOOKUP($A116,'03.คีย์เทอม2'!$A$10:$GL$59,146,FALSE)))</f>
        <v/>
      </c>
      <c r="U116" s="1327" t="str">
        <f>IF($A$72&lt;&gt;"ชั้น"&amp;'01.ข้อมูลเบื้องต้น'!$H$2,"",IF(VLOOKUP($A116,'03.คีย์เทอม2'!$A$10:$GL$59,151,FALSE)="","",VLOOKUP($A116,'03.คีย์เทอม2'!$A$10:$GL$59,151,FALSE)))</f>
        <v/>
      </c>
      <c r="V116" s="1327" t="str">
        <f>IF($A$72&lt;&gt;"ชั้น"&amp;'01.ข้อมูลเบื้องต้น'!$H$2,"",IF(VLOOKUP($A116,'03.คีย์เทอม2'!$A$10:$GL$59,156,FALSE)="","",VLOOKUP($A116,'03.คีย์เทอม2'!$A$10:$GL$59,156,FALSE)))</f>
        <v/>
      </c>
      <c r="W116" s="1327" t="str">
        <f>IF($A$72&lt;&gt;"ชั้น"&amp;'01.ข้อมูลเบื้องต้น'!$H$2,"",IF(VLOOKUP($A116,'03.คีย์เทอม2'!$A$10:$GL$59,161,FALSE)="","",VLOOKUP($A116,'03.คีย์เทอม2'!$A$10:$GL$59,161,FALSE)))</f>
        <v/>
      </c>
      <c r="X116" s="1327" t="str">
        <f>IF($A$72&lt;&gt;"ชั้น"&amp;'01.ข้อมูลเบื้องต้น'!$H$2,"",IF(VLOOKUP($A116,'03.คีย์เทอม2'!$A$10:$GL$59,166,FALSE)="","",VLOOKUP($A116,'03.คีย์เทอม2'!$A$10:$GL$59,166,FALSE)))</f>
        <v/>
      </c>
      <c r="Y116" s="1327" t="str">
        <f>IF($A$72&lt;&gt;"ชั้น"&amp;'01.ข้อมูลเบื้องต้น'!$H$2,"",IF(VLOOKUP($A116,'03.คีย์เทอม2'!$A$10:$GL$59,171,FALSE)="","",VLOOKUP($A116,'03.คีย์เทอม2'!$A$10:$GL$59,171,FALSE)))</f>
        <v/>
      </c>
      <c r="Z116" s="1327" t="str">
        <f>IF($A$72&lt;&gt;"ชั้น"&amp;'01.ข้อมูลเบื้องต้น'!$H$2,"",IF(VLOOKUP($A116,'03.คีย์เทอม2'!$A$10:$GL$59,176,FALSE)="","",VLOOKUP($A116,'03.คีย์เทอม2'!$A$10:$GL$59,176,FALSE)))</f>
        <v/>
      </c>
      <c r="AA116" s="1329" t="str">
        <f>IF($A$72&lt;&gt;"ชั้น"&amp;'01.ข้อมูลเบื้องต้น'!$H$2,"",IF(VLOOKUP($A116,'03.คีย์เทอม2'!$A$10:$GL$59,181,FALSE)="","",VLOOKUP($A116,'03.คีย์เทอม2'!$A$10:$GL$59,181,FALSE)))</f>
        <v/>
      </c>
    </row>
    <row r="117" spans="1:27" ht="16.8" customHeight="1">
      <c r="A117" s="1323">
        <v>39</v>
      </c>
      <c r="B117" s="1324" t="str">
        <f>IF('2.ชื่อนักเรียน'!C49="","",'2.ชื่อนักเรียน'!C49)</f>
        <v/>
      </c>
      <c r="C117" s="1313" t="str">
        <f>IF('2.ชื่อนักเรียน'!D49="","",'2.ชื่อนักเรียน'!D49)</f>
        <v/>
      </c>
      <c r="D117" s="1314" t="str">
        <f>IF($A$72&lt;&gt;"ชั้น"&amp;'01.ข้อมูลเบื้องต้น'!$H$2,"",IF(VLOOKUP($A117,'03.คีย์เทอม2'!$A$10:$GT$59,190,FALSE)="","",VLOOKUP($A117,'03.คีย์เทอม2'!$A$10:$GT$59,190,FALSE)))</f>
        <v/>
      </c>
      <c r="E117" s="1327" t="str">
        <f>IF($A$72&lt;&gt;"ชั้น"&amp;'01.ข้อมูลเบื้องต้น'!$H$2,"",IF(VLOOKUP($A117,'03.คีย์เทอม2'!$A$10:$GT$64,194,FALSE)="","",VLOOKUP($A117,'03.คีย์เทอม2'!$A$10:$GT$64,194,FALSE)))</f>
        <v/>
      </c>
      <c r="F117" s="1420" t="str">
        <f>IF($A$72&lt;&gt;"ชั้น"&amp;'01.ข้อมูลเบื้องต้น'!$H$2,"",IF(VLOOKUP($A117,'03.คีย์เทอม2'!$A$10:$GT$64,31,FALSE)="","",VLOOKUP($A117,'03.คีย์เทอม2'!$A$10:$GT$64,31,FALSE)))</f>
        <v/>
      </c>
      <c r="G117" s="1326" t="str">
        <f>IF($A$72&lt;&gt;"ชั้น"&amp;'01.ข้อมูลเบื้องต้น'!$H$2,"",IF(VLOOKUP($A117,'03.คีย์เทอม2'!$A$10:$GT$64,61,FALSE)="","",VLOOKUP($A117,'03.คีย์เทอม2'!$A$10:$GT$64,61,FALSE)))</f>
        <v/>
      </c>
      <c r="H117" s="1327" t="str">
        <f>IF($A$72&lt;&gt;"ชั้น"&amp;'01.ข้อมูลเบื้องต้น'!$H$2,"",IF(VLOOKUP($A117,'03.คีย์เทอม2'!$A$10:$GL$59,66,FALSE)="","",VLOOKUP($A117,'03.คีย์เทอม2'!$A$10:$GL$59,66,FALSE)))</f>
        <v/>
      </c>
      <c r="I117" s="1327" t="str">
        <f>IF($A$72&lt;&gt;"ชั้น"&amp;'01.ข้อมูลเบื้องต้น'!$H$2,"",IF(VLOOKUP($A117,'03.คีย์เทอม2'!$A$10:$GL$59,71,FALSE)="","",VLOOKUP($A117,'03.คีย์เทอม2'!$A$10:$GL$59,71,FALSE)))</f>
        <v/>
      </c>
      <c r="J117" s="1327" t="str">
        <f>IF($A$72&lt;&gt;"ชั้น"&amp;'01.ข้อมูลเบื้องต้น'!$H$2,"",IF(VLOOKUP($A117,'03.คีย์เทอม2'!$A$10:$GL$59,76,FALSE)="","",VLOOKUP($A117,'03.คีย์เทอม2'!$A$10:$GL$59,76,FALSE)))</f>
        <v/>
      </c>
      <c r="K117" s="1327" t="str">
        <f>IF($A$72&lt;&gt;"ชั้น"&amp;'01.ข้อมูลเบื้องต้น'!$H$2,"",IF(VLOOKUP($A117,'03.คีย์เทอม2'!$A$10:$GL$59,81,FALSE)="","",VLOOKUP($A117,'03.คีย์เทอม2'!$A$10:$GL$59,81,FALSE)))</f>
        <v/>
      </c>
      <c r="L117" s="1328" t="str">
        <f>IF($A$72&lt;&gt;"ชั้น"&amp;'01.ข้อมูลเบื้องต้น'!$H$2,"",IF(VLOOKUP($A117,'03.คีย์เทอม2'!$A$10:$GT$59,202,FALSE)="","",VLOOKUP($A117,'03.คีย์เทอม2'!$A$10:$GT$59,202,FALSE)))</f>
        <v/>
      </c>
      <c r="M117" s="1326" t="str">
        <f>IF($A$72&lt;&gt;"ชั้น"&amp;'01.ข้อมูลเบื้องต้น'!$H$2,"",IF(VLOOKUP($A117,'03.คีย์เทอม2'!$A$10:$GL$59,111,FALSE)="","",VLOOKUP($A117,'03.คีย์เทอม2'!$A$10:$GL$59,111,FALSE)))</f>
        <v/>
      </c>
      <c r="N117" s="1327" t="str">
        <f>IF($A$72&lt;&gt;"ชั้น"&amp;'01.ข้อมูลเบื้องต้น'!$H$2,"",IF(VLOOKUP($A117,'03.คีย์เทอม2'!$A$10:$GL$59,116,FALSE)="","",VLOOKUP($A117,'03.คีย์เทอม2'!$A$10:$GL$59,116,FALSE)))</f>
        <v/>
      </c>
      <c r="O117" s="1327" t="str">
        <f>IF($A$72&lt;&gt;"ชั้น"&amp;'01.ข้อมูลเบื้องต้น'!$H$2,"",IF(VLOOKUP($A117,'03.คีย์เทอม2'!$A$10:$GL$59,121,FALSE)="","",VLOOKUP($A117,'03.คีย์เทอม2'!$A$10:$GL$59,121,FALSE)))</f>
        <v/>
      </c>
      <c r="P117" s="1327" t="str">
        <f>IF($A$72&lt;&gt;"ชั้น"&amp;'01.ข้อมูลเบื้องต้น'!$H$2,"",IF(VLOOKUP($A117,'03.คีย์เทอม2'!$A$10:$GL$59,126,FALSE)="","",VLOOKUP($A117,'03.คีย์เทอม2'!$A$10:$GL$59,126,FALSE)))</f>
        <v/>
      </c>
      <c r="Q117" s="1327" t="str">
        <f>IF($A$72&lt;&gt;"ชั้น"&amp;'01.ข้อมูลเบื้องต้น'!$H$2,"",IF(VLOOKUP($A117,'03.คีย์เทอม2'!$A$10:$GL$59,131,FALSE)="","",VLOOKUP($A117,'03.คีย์เทอม2'!$A$10:$GL$59,131,FALSE)))</f>
        <v/>
      </c>
      <c r="R117" s="1327" t="str">
        <f>IF($A$72&lt;&gt;"ชั้น"&amp;'01.ข้อมูลเบื้องต้น'!$H$2,"",IF(VLOOKUP($A117,'03.คีย์เทอม2'!$A$10:$GL$59,136,FALSE)="","",VLOOKUP($A117,'03.คีย์เทอม2'!$A$10:$GL$59,136,FALSE)))</f>
        <v/>
      </c>
      <c r="S117" s="1327" t="str">
        <f>IF($A$72&lt;&gt;"ชั้น"&amp;'01.ข้อมูลเบื้องต้น'!$H$2,"",IF(VLOOKUP($A117,'03.คีย์เทอม2'!$A$10:$GL$59,141,FALSE)="","",VLOOKUP($A117,'03.คีย์เทอม2'!$A$10:$GL$59,141,FALSE)))</f>
        <v/>
      </c>
      <c r="T117" s="1327" t="str">
        <f>IF($A$72&lt;&gt;"ชั้น"&amp;'01.ข้อมูลเบื้องต้น'!$H$2,"",IF(VLOOKUP($A117,'03.คีย์เทอม2'!$A$10:$GL$59,146,FALSE)="","",VLOOKUP($A117,'03.คีย์เทอม2'!$A$10:$GL$59,146,FALSE)))</f>
        <v/>
      </c>
      <c r="U117" s="1327" t="str">
        <f>IF($A$72&lt;&gt;"ชั้น"&amp;'01.ข้อมูลเบื้องต้น'!$H$2,"",IF(VLOOKUP($A117,'03.คีย์เทอม2'!$A$10:$GL$59,151,FALSE)="","",VLOOKUP($A117,'03.คีย์เทอม2'!$A$10:$GL$59,151,FALSE)))</f>
        <v/>
      </c>
      <c r="V117" s="1327" t="str">
        <f>IF($A$72&lt;&gt;"ชั้น"&amp;'01.ข้อมูลเบื้องต้น'!$H$2,"",IF(VLOOKUP($A117,'03.คีย์เทอม2'!$A$10:$GL$59,156,FALSE)="","",VLOOKUP($A117,'03.คีย์เทอม2'!$A$10:$GL$59,156,FALSE)))</f>
        <v/>
      </c>
      <c r="W117" s="1327" t="str">
        <f>IF($A$72&lt;&gt;"ชั้น"&amp;'01.ข้อมูลเบื้องต้น'!$H$2,"",IF(VLOOKUP($A117,'03.คีย์เทอม2'!$A$10:$GL$59,161,FALSE)="","",VLOOKUP($A117,'03.คีย์เทอม2'!$A$10:$GL$59,161,FALSE)))</f>
        <v/>
      </c>
      <c r="X117" s="1327" t="str">
        <f>IF($A$72&lt;&gt;"ชั้น"&amp;'01.ข้อมูลเบื้องต้น'!$H$2,"",IF(VLOOKUP($A117,'03.คีย์เทอม2'!$A$10:$GL$59,166,FALSE)="","",VLOOKUP($A117,'03.คีย์เทอม2'!$A$10:$GL$59,166,FALSE)))</f>
        <v/>
      </c>
      <c r="Y117" s="1327" t="str">
        <f>IF($A$72&lt;&gt;"ชั้น"&amp;'01.ข้อมูลเบื้องต้น'!$H$2,"",IF(VLOOKUP($A117,'03.คีย์เทอม2'!$A$10:$GL$59,171,FALSE)="","",VLOOKUP($A117,'03.คีย์เทอม2'!$A$10:$GL$59,171,FALSE)))</f>
        <v/>
      </c>
      <c r="Z117" s="1327" t="str">
        <f>IF($A$72&lt;&gt;"ชั้น"&amp;'01.ข้อมูลเบื้องต้น'!$H$2,"",IF(VLOOKUP($A117,'03.คีย์เทอม2'!$A$10:$GL$59,176,FALSE)="","",VLOOKUP($A117,'03.คีย์เทอม2'!$A$10:$GL$59,176,FALSE)))</f>
        <v/>
      </c>
      <c r="AA117" s="1329" t="str">
        <f>IF($A$72&lt;&gt;"ชั้น"&amp;'01.ข้อมูลเบื้องต้น'!$H$2,"",IF(VLOOKUP($A117,'03.คีย์เทอม2'!$A$10:$GL$59,181,FALSE)="","",VLOOKUP($A117,'03.คีย์เทอม2'!$A$10:$GL$59,181,FALSE)))</f>
        <v/>
      </c>
    </row>
    <row r="118" spans="1:27" ht="16.8" customHeight="1">
      <c r="A118" s="1323">
        <v>40</v>
      </c>
      <c r="B118" s="1324" t="str">
        <f>IF('2.ชื่อนักเรียน'!C50="","",'2.ชื่อนักเรียน'!C50)</f>
        <v/>
      </c>
      <c r="C118" s="1313" t="str">
        <f>IF('2.ชื่อนักเรียน'!D50="","",'2.ชื่อนักเรียน'!D50)</f>
        <v/>
      </c>
      <c r="D118" s="1314" t="str">
        <f>IF($A$72&lt;&gt;"ชั้น"&amp;'01.ข้อมูลเบื้องต้น'!$H$2,"",IF(VLOOKUP($A118,'03.คีย์เทอม2'!$A$10:$GT$59,190,FALSE)="","",VLOOKUP($A118,'03.คีย์เทอม2'!$A$10:$GT$59,190,FALSE)))</f>
        <v/>
      </c>
      <c r="E118" s="1333" t="str">
        <f>IF($A$72&lt;&gt;"ชั้น"&amp;'01.ข้อมูลเบื้องต้น'!$H$2,"",IF(VLOOKUP($A118,'03.คีย์เทอม2'!$A$10:$GT$64,194,FALSE)="","",VLOOKUP($A118,'03.คีย์เทอม2'!$A$10:$GT$64,194,FALSE)))</f>
        <v/>
      </c>
      <c r="F118" s="1423" t="str">
        <f>IF($A$72&lt;&gt;"ชั้น"&amp;'01.ข้อมูลเบื้องต้น'!$H$2,"",IF(VLOOKUP($A118,'03.คีย์เทอม2'!$A$10:$GT$64,31,FALSE)="","",VLOOKUP($A118,'03.คีย์เทอม2'!$A$10:$GT$64,31,FALSE)))</f>
        <v/>
      </c>
      <c r="G118" s="1332" t="str">
        <f>IF($A$72&lt;&gt;"ชั้น"&amp;'01.ข้อมูลเบื้องต้น'!$H$2,"",IF(VLOOKUP($A118,'03.คีย์เทอม2'!$A$10:$GT$64,61,FALSE)="","",VLOOKUP($A118,'03.คีย์เทอม2'!$A$10:$GT$64,61,FALSE)))</f>
        <v/>
      </c>
      <c r="H118" s="1333" t="str">
        <f>IF($A$72&lt;&gt;"ชั้น"&amp;'01.ข้อมูลเบื้องต้น'!$H$2,"",IF(VLOOKUP($A118,'03.คีย์เทอม2'!$A$10:$GL$59,66,FALSE)="","",VLOOKUP($A118,'03.คีย์เทอม2'!$A$10:$GL$59,66,FALSE)))</f>
        <v/>
      </c>
      <c r="I118" s="1333" t="str">
        <f>IF($A$72&lt;&gt;"ชั้น"&amp;'01.ข้อมูลเบื้องต้น'!$H$2,"",IF(VLOOKUP($A118,'03.คีย์เทอม2'!$A$10:$GL$59,71,FALSE)="","",VLOOKUP($A118,'03.คีย์เทอม2'!$A$10:$GL$59,71,FALSE)))</f>
        <v/>
      </c>
      <c r="J118" s="1333" t="str">
        <f>IF($A$72&lt;&gt;"ชั้น"&amp;'01.ข้อมูลเบื้องต้น'!$H$2,"",IF(VLOOKUP($A118,'03.คีย์เทอม2'!$A$10:$GL$59,76,FALSE)="","",VLOOKUP($A118,'03.คีย์เทอม2'!$A$10:$GL$59,76,FALSE)))</f>
        <v/>
      </c>
      <c r="K118" s="1333" t="str">
        <f>IF($A$72&lt;&gt;"ชั้น"&amp;'01.ข้อมูลเบื้องต้น'!$H$2,"",IF(VLOOKUP($A118,'03.คีย์เทอม2'!$A$10:$GL$59,81,FALSE)="","",VLOOKUP($A118,'03.คีย์เทอม2'!$A$10:$GL$59,81,FALSE)))</f>
        <v/>
      </c>
      <c r="L118" s="1334" t="str">
        <f>IF($A$72&lt;&gt;"ชั้น"&amp;'01.ข้อมูลเบื้องต้น'!$H$2,"",IF(VLOOKUP($A118,'03.คีย์เทอม2'!$A$10:$GT$59,202,FALSE)="","",VLOOKUP($A118,'03.คีย์เทอม2'!$A$10:$GT$59,202,FALSE)))</f>
        <v/>
      </c>
      <c r="M118" s="1332" t="str">
        <f>IF($A$72&lt;&gt;"ชั้น"&amp;'01.ข้อมูลเบื้องต้น'!$H$2,"",IF(VLOOKUP($A118,'03.คีย์เทอม2'!$A$10:$GL$59,111,FALSE)="","",VLOOKUP($A118,'03.คีย์เทอม2'!$A$10:$GL$59,111,FALSE)))</f>
        <v/>
      </c>
      <c r="N118" s="1333" t="str">
        <f>IF($A$72&lt;&gt;"ชั้น"&amp;'01.ข้อมูลเบื้องต้น'!$H$2,"",IF(VLOOKUP($A118,'03.คีย์เทอม2'!$A$10:$GL$59,116,FALSE)="","",VLOOKUP($A118,'03.คีย์เทอม2'!$A$10:$GL$59,116,FALSE)))</f>
        <v/>
      </c>
      <c r="O118" s="1333" t="str">
        <f>IF($A$72&lt;&gt;"ชั้น"&amp;'01.ข้อมูลเบื้องต้น'!$H$2,"",IF(VLOOKUP($A118,'03.คีย์เทอม2'!$A$10:$GL$59,121,FALSE)="","",VLOOKUP($A118,'03.คีย์เทอม2'!$A$10:$GL$59,121,FALSE)))</f>
        <v/>
      </c>
      <c r="P118" s="1333" t="str">
        <f>IF($A$72&lt;&gt;"ชั้น"&amp;'01.ข้อมูลเบื้องต้น'!$H$2,"",IF(VLOOKUP($A118,'03.คีย์เทอม2'!$A$10:$GL$59,126,FALSE)="","",VLOOKUP($A118,'03.คีย์เทอม2'!$A$10:$GL$59,126,FALSE)))</f>
        <v/>
      </c>
      <c r="Q118" s="1333" t="str">
        <f>IF($A$72&lt;&gt;"ชั้น"&amp;'01.ข้อมูลเบื้องต้น'!$H$2,"",IF(VLOOKUP($A118,'03.คีย์เทอม2'!$A$10:$GL$59,131,FALSE)="","",VLOOKUP($A118,'03.คีย์เทอม2'!$A$10:$GL$59,131,FALSE)))</f>
        <v/>
      </c>
      <c r="R118" s="1333" t="str">
        <f>IF($A$72&lt;&gt;"ชั้น"&amp;'01.ข้อมูลเบื้องต้น'!$H$2,"",IF(VLOOKUP($A118,'03.คีย์เทอม2'!$A$10:$GL$59,136,FALSE)="","",VLOOKUP($A118,'03.คีย์เทอม2'!$A$10:$GL$59,136,FALSE)))</f>
        <v/>
      </c>
      <c r="S118" s="1333" t="str">
        <f>IF($A$72&lt;&gt;"ชั้น"&amp;'01.ข้อมูลเบื้องต้น'!$H$2,"",IF(VLOOKUP($A118,'03.คีย์เทอม2'!$A$10:$GL$59,141,FALSE)="","",VLOOKUP($A118,'03.คีย์เทอม2'!$A$10:$GL$59,141,FALSE)))</f>
        <v/>
      </c>
      <c r="T118" s="1333" t="str">
        <f>IF($A$72&lt;&gt;"ชั้น"&amp;'01.ข้อมูลเบื้องต้น'!$H$2,"",IF(VLOOKUP($A118,'03.คีย์เทอม2'!$A$10:$GL$59,146,FALSE)="","",VLOOKUP($A118,'03.คีย์เทอม2'!$A$10:$GL$59,146,FALSE)))</f>
        <v/>
      </c>
      <c r="U118" s="1333" t="str">
        <f>IF($A$72&lt;&gt;"ชั้น"&amp;'01.ข้อมูลเบื้องต้น'!$H$2,"",IF(VLOOKUP($A118,'03.คีย์เทอม2'!$A$10:$GL$59,151,FALSE)="","",VLOOKUP($A118,'03.คีย์เทอม2'!$A$10:$GL$59,151,FALSE)))</f>
        <v/>
      </c>
      <c r="V118" s="1333" t="str">
        <f>IF($A$72&lt;&gt;"ชั้น"&amp;'01.ข้อมูลเบื้องต้น'!$H$2,"",IF(VLOOKUP($A118,'03.คีย์เทอม2'!$A$10:$GL$59,156,FALSE)="","",VLOOKUP($A118,'03.คีย์เทอม2'!$A$10:$GL$59,156,FALSE)))</f>
        <v/>
      </c>
      <c r="W118" s="1333" t="str">
        <f>IF($A$72&lt;&gt;"ชั้น"&amp;'01.ข้อมูลเบื้องต้น'!$H$2,"",IF(VLOOKUP($A118,'03.คีย์เทอม2'!$A$10:$GL$59,161,FALSE)="","",VLOOKUP($A118,'03.คีย์เทอม2'!$A$10:$GL$59,161,FALSE)))</f>
        <v/>
      </c>
      <c r="X118" s="1333" t="str">
        <f>IF($A$72&lt;&gt;"ชั้น"&amp;'01.ข้อมูลเบื้องต้น'!$H$2,"",IF(VLOOKUP($A118,'03.คีย์เทอม2'!$A$10:$GL$59,166,FALSE)="","",VLOOKUP($A118,'03.คีย์เทอม2'!$A$10:$GL$59,166,FALSE)))</f>
        <v/>
      </c>
      <c r="Y118" s="1333" t="str">
        <f>IF($A$72&lt;&gt;"ชั้น"&amp;'01.ข้อมูลเบื้องต้น'!$H$2,"",IF(VLOOKUP($A118,'03.คีย์เทอม2'!$A$10:$GL$59,171,FALSE)="","",VLOOKUP($A118,'03.คีย์เทอม2'!$A$10:$GL$59,171,FALSE)))</f>
        <v/>
      </c>
      <c r="Z118" s="1333" t="str">
        <f>IF($A$72&lt;&gt;"ชั้น"&amp;'01.ข้อมูลเบื้องต้น'!$H$2,"",IF(VLOOKUP($A118,'03.คีย์เทอม2'!$A$10:$GL$59,176,FALSE)="","",VLOOKUP($A118,'03.คีย์เทอม2'!$A$10:$GL$59,176,FALSE)))</f>
        <v/>
      </c>
      <c r="AA118" s="1335" t="str">
        <f>IF($A$72&lt;&gt;"ชั้น"&amp;'01.ข้อมูลเบื้องต้น'!$H$2,"",IF(VLOOKUP($A118,'03.คีย์เทอม2'!$A$10:$GL$59,181,FALSE)="","",VLOOKUP($A118,'03.คีย์เทอม2'!$A$10:$GL$59,181,FALSE)))</f>
        <v/>
      </c>
    </row>
    <row r="119" spans="1:27" ht="16.8" customHeight="1">
      <c r="A119" s="1323">
        <v>41</v>
      </c>
      <c r="B119" s="1324" t="str">
        <f>IF('2.ชื่อนักเรียน'!C51="","",'2.ชื่อนักเรียน'!C51)</f>
        <v/>
      </c>
      <c r="C119" s="1313" t="str">
        <f>IF('2.ชื่อนักเรียน'!D51="","",'2.ชื่อนักเรียน'!D51)</f>
        <v/>
      </c>
      <c r="D119" s="1314" t="str">
        <f>IF($A$72&lt;&gt;"ชั้น"&amp;'01.ข้อมูลเบื้องต้น'!$H$2,"",IF(VLOOKUP($A119,'03.คีย์เทอม2'!$A$10:$GT$59,190,FALSE)="","",VLOOKUP($A119,'03.คีย์เทอม2'!$A$10:$GT$59,190,FALSE)))</f>
        <v/>
      </c>
      <c r="E119" s="1333" t="str">
        <f>IF($A$72&lt;&gt;"ชั้น"&amp;'01.ข้อมูลเบื้องต้น'!$H$2,"",IF(VLOOKUP($A119,'03.คีย์เทอม2'!$A$10:$GT$64,194,FALSE)="","",VLOOKUP($A119,'03.คีย์เทอม2'!$A$10:$GT$64,194,FALSE)))</f>
        <v/>
      </c>
      <c r="F119" s="1423" t="str">
        <f>IF($A$72&lt;&gt;"ชั้น"&amp;'01.ข้อมูลเบื้องต้น'!$H$2,"",IF(VLOOKUP($A119,'03.คีย์เทอม2'!$A$10:$GT$64,31,FALSE)="","",VLOOKUP($A119,'03.คีย์เทอม2'!$A$10:$GT$64,31,FALSE)))</f>
        <v/>
      </c>
      <c r="G119" s="1332" t="str">
        <f>IF($A$72&lt;&gt;"ชั้น"&amp;'01.ข้อมูลเบื้องต้น'!$H$2,"",IF(VLOOKUP($A119,'03.คีย์เทอม2'!$A$10:$GT$64,61,FALSE)="","",VLOOKUP($A119,'03.คีย์เทอม2'!$A$10:$GT$64,61,FALSE)))</f>
        <v/>
      </c>
      <c r="H119" s="1333" t="str">
        <f>IF($A$72&lt;&gt;"ชั้น"&amp;'01.ข้อมูลเบื้องต้น'!$H$2,"",IF(VLOOKUP($A119,'03.คีย์เทอม2'!$A$10:$GL$59,66,FALSE)="","",VLOOKUP($A119,'03.คีย์เทอม2'!$A$10:$GL$59,66,FALSE)))</f>
        <v/>
      </c>
      <c r="I119" s="1333" t="str">
        <f>IF($A$72&lt;&gt;"ชั้น"&amp;'01.ข้อมูลเบื้องต้น'!$H$2,"",IF(VLOOKUP($A119,'03.คีย์เทอม2'!$A$10:$GL$59,71,FALSE)="","",VLOOKUP($A119,'03.คีย์เทอม2'!$A$10:$GL$59,71,FALSE)))</f>
        <v/>
      </c>
      <c r="J119" s="1333" t="str">
        <f>IF($A$72&lt;&gt;"ชั้น"&amp;'01.ข้อมูลเบื้องต้น'!$H$2,"",IF(VLOOKUP($A119,'03.คีย์เทอม2'!$A$10:$GL$59,76,FALSE)="","",VLOOKUP($A119,'03.คีย์เทอม2'!$A$10:$GL$59,76,FALSE)))</f>
        <v/>
      </c>
      <c r="K119" s="1333" t="str">
        <f>IF($A$72&lt;&gt;"ชั้น"&amp;'01.ข้อมูลเบื้องต้น'!$H$2,"",IF(VLOOKUP($A119,'03.คีย์เทอม2'!$A$10:$GL$59,81,FALSE)="","",VLOOKUP($A119,'03.คีย์เทอม2'!$A$10:$GL$59,81,FALSE)))</f>
        <v/>
      </c>
      <c r="L119" s="1334" t="str">
        <f>IF($A$72&lt;&gt;"ชั้น"&amp;'01.ข้อมูลเบื้องต้น'!$H$2,"",IF(VLOOKUP($A119,'03.คีย์เทอม2'!$A$10:$GT$59,202,FALSE)="","",VLOOKUP($A119,'03.คีย์เทอม2'!$A$10:$GT$59,202,FALSE)))</f>
        <v/>
      </c>
      <c r="M119" s="1332" t="str">
        <f>IF($A$72&lt;&gt;"ชั้น"&amp;'01.ข้อมูลเบื้องต้น'!$H$2,"",IF(VLOOKUP($A119,'03.คีย์เทอม2'!$A$10:$GL$59,111,FALSE)="","",VLOOKUP($A119,'03.คีย์เทอม2'!$A$10:$GL$59,111,FALSE)))</f>
        <v/>
      </c>
      <c r="N119" s="1333" t="str">
        <f>IF($A$72&lt;&gt;"ชั้น"&amp;'01.ข้อมูลเบื้องต้น'!$H$2,"",IF(VLOOKUP($A119,'03.คีย์เทอม2'!$A$10:$GL$59,116,FALSE)="","",VLOOKUP($A119,'03.คีย์เทอม2'!$A$10:$GL$59,116,FALSE)))</f>
        <v/>
      </c>
      <c r="O119" s="1333" t="str">
        <f>IF($A$72&lt;&gt;"ชั้น"&amp;'01.ข้อมูลเบื้องต้น'!$H$2,"",IF(VLOOKUP($A119,'03.คีย์เทอม2'!$A$10:$GL$59,121,FALSE)="","",VLOOKUP($A119,'03.คีย์เทอม2'!$A$10:$GL$59,121,FALSE)))</f>
        <v/>
      </c>
      <c r="P119" s="1333" t="str">
        <f>IF($A$72&lt;&gt;"ชั้น"&amp;'01.ข้อมูลเบื้องต้น'!$H$2,"",IF(VLOOKUP($A119,'03.คีย์เทอม2'!$A$10:$GL$59,126,FALSE)="","",VLOOKUP($A119,'03.คีย์เทอม2'!$A$10:$GL$59,126,FALSE)))</f>
        <v/>
      </c>
      <c r="Q119" s="1333" t="str">
        <f>IF($A$72&lt;&gt;"ชั้น"&amp;'01.ข้อมูลเบื้องต้น'!$H$2,"",IF(VLOOKUP($A119,'03.คีย์เทอม2'!$A$10:$GL$59,131,FALSE)="","",VLOOKUP($A119,'03.คีย์เทอม2'!$A$10:$GL$59,131,FALSE)))</f>
        <v/>
      </c>
      <c r="R119" s="1333" t="str">
        <f>IF($A$72&lt;&gt;"ชั้น"&amp;'01.ข้อมูลเบื้องต้น'!$H$2,"",IF(VLOOKUP($A119,'03.คีย์เทอม2'!$A$10:$GL$59,136,FALSE)="","",VLOOKUP($A119,'03.คีย์เทอม2'!$A$10:$GL$59,136,FALSE)))</f>
        <v/>
      </c>
      <c r="S119" s="1333" t="str">
        <f>IF($A$72&lt;&gt;"ชั้น"&amp;'01.ข้อมูลเบื้องต้น'!$H$2,"",IF(VLOOKUP($A119,'03.คีย์เทอม2'!$A$10:$GL$59,141,FALSE)="","",VLOOKUP($A119,'03.คีย์เทอม2'!$A$10:$GL$59,141,FALSE)))</f>
        <v/>
      </c>
      <c r="T119" s="1333" t="str">
        <f>IF($A$72&lt;&gt;"ชั้น"&amp;'01.ข้อมูลเบื้องต้น'!$H$2,"",IF(VLOOKUP($A119,'03.คีย์เทอม2'!$A$10:$GL$59,146,FALSE)="","",VLOOKUP($A119,'03.คีย์เทอม2'!$A$10:$GL$59,146,FALSE)))</f>
        <v/>
      </c>
      <c r="U119" s="1333" t="str">
        <f>IF($A$72&lt;&gt;"ชั้น"&amp;'01.ข้อมูลเบื้องต้น'!$H$2,"",IF(VLOOKUP($A119,'03.คีย์เทอม2'!$A$10:$GL$59,151,FALSE)="","",VLOOKUP($A119,'03.คีย์เทอม2'!$A$10:$GL$59,151,FALSE)))</f>
        <v/>
      </c>
      <c r="V119" s="1333" t="str">
        <f>IF($A$72&lt;&gt;"ชั้น"&amp;'01.ข้อมูลเบื้องต้น'!$H$2,"",IF(VLOOKUP($A119,'03.คีย์เทอม2'!$A$10:$GL$59,156,FALSE)="","",VLOOKUP($A119,'03.คีย์เทอม2'!$A$10:$GL$59,156,FALSE)))</f>
        <v/>
      </c>
      <c r="W119" s="1333" t="str">
        <f>IF($A$72&lt;&gt;"ชั้น"&amp;'01.ข้อมูลเบื้องต้น'!$H$2,"",IF(VLOOKUP($A119,'03.คีย์เทอม2'!$A$10:$GL$59,161,FALSE)="","",VLOOKUP($A119,'03.คีย์เทอม2'!$A$10:$GL$59,161,FALSE)))</f>
        <v/>
      </c>
      <c r="X119" s="1333" t="str">
        <f>IF($A$72&lt;&gt;"ชั้น"&amp;'01.ข้อมูลเบื้องต้น'!$H$2,"",IF(VLOOKUP($A119,'03.คีย์เทอม2'!$A$10:$GL$59,166,FALSE)="","",VLOOKUP($A119,'03.คีย์เทอม2'!$A$10:$GL$59,166,FALSE)))</f>
        <v/>
      </c>
      <c r="Y119" s="1333" t="str">
        <f>IF($A$72&lt;&gt;"ชั้น"&amp;'01.ข้อมูลเบื้องต้น'!$H$2,"",IF(VLOOKUP($A119,'03.คีย์เทอม2'!$A$10:$GL$59,171,FALSE)="","",VLOOKUP($A119,'03.คีย์เทอม2'!$A$10:$GL$59,171,FALSE)))</f>
        <v/>
      </c>
      <c r="Z119" s="1333" t="str">
        <f>IF($A$72&lt;&gt;"ชั้น"&amp;'01.ข้อมูลเบื้องต้น'!$H$2,"",IF(VLOOKUP($A119,'03.คีย์เทอม2'!$A$10:$GL$59,176,FALSE)="","",VLOOKUP($A119,'03.คีย์เทอม2'!$A$10:$GL$59,176,FALSE)))</f>
        <v/>
      </c>
      <c r="AA119" s="1335" t="str">
        <f>IF($A$72&lt;&gt;"ชั้น"&amp;'01.ข้อมูลเบื้องต้น'!$H$2,"",IF(VLOOKUP($A119,'03.คีย์เทอม2'!$A$10:$GL$59,181,FALSE)="","",VLOOKUP($A119,'03.คีย์เทอม2'!$A$10:$GL$59,181,FALSE)))</f>
        <v/>
      </c>
    </row>
    <row r="120" spans="1:27" ht="16.8" customHeight="1">
      <c r="A120" s="1323">
        <v>42</v>
      </c>
      <c r="B120" s="1324" t="str">
        <f>IF('2.ชื่อนักเรียน'!C52="","",'2.ชื่อนักเรียน'!C52)</f>
        <v/>
      </c>
      <c r="C120" s="1313" t="str">
        <f>IF('2.ชื่อนักเรียน'!D52="","",'2.ชื่อนักเรียน'!D52)</f>
        <v/>
      </c>
      <c r="D120" s="1314" t="str">
        <f>IF($A$72&lt;&gt;"ชั้น"&amp;'01.ข้อมูลเบื้องต้น'!$H$2,"",IF(VLOOKUP($A120,'03.คีย์เทอม2'!$A$10:$GT$59,190,FALSE)="","",VLOOKUP($A120,'03.คีย์เทอม2'!$A$10:$GT$59,190,FALSE)))</f>
        <v/>
      </c>
      <c r="E120" s="1333" t="str">
        <f>IF($A$72&lt;&gt;"ชั้น"&amp;'01.ข้อมูลเบื้องต้น'!$H$2,"",IF(VLOOKUP($A120,'03.คีย์เทอม2'!$A$10:$GT$64,194,FALSE)="","",VLOOKUP($A120,'03.คีย์เทอม2'!$A$10:$GT$64,194,FALSE)))</f>
        <v/>
      </c>
      <c r="F120" s="1423" t="str">
        <f>IF($A$72&lt;&gt;"ชั้น"&amp;'01.ข้อมูลเบื้องต้น'!$H$2,"",IF(VLOOKUP($A120,'03.คีย์เทอม2'!$A$10:$GT$64,31,FALSE)="","",VLOOKUP($A120,'03.คีย์เทอม2'!$A$10:$GT$64,31,FALSE)))</f>
        <v/>
      </c>
      <c r="G120" s="1332" t="str">
        <f>IF($A$72&lt;&gt;"ชั้น"&amp;'01.ข้อมูลเบื้องต้น'!$H$2,"",IF(VLOOKUP($A120,'03.คีย์เทอม2'!$A$10:$GT$64,61,FALSE)="","",VLOOKUP($A120,'03.คีย์เทอม2'!$A$10:$GT$64,61,FALSE)))</f>
        <v/>
      </c>
      <c r="H120" s="1333" t="str">
        <f>IF($A$72&lt;&gt;"ชั้น"&amp;'01.ข้อมูลเบื้องต้น'!$H$2,"",IF(VLOOKUP($A120,'03.คีย์เทอม2'!$A$10:$GL$59,66,FALSE)="","",VLOOKUP($A120,'03.คีย์เทอม2'!$A$10:$GL$59,66,FALSE)))</f>
        <v/>
      </c>
      <c r="I120" s="1333" t="str">
        <f>IF($A$72&lt;&gt;"ชั้น"&amp;'01.ข้อมูลเบื้องต้น'!$H$2,"",IF(VLOOKUP($A120,'03.คีย์เทอม2'!$A$10:$GL$59,71,FALSE)="","",VLOOKUP($A120,'03.คีย์เทอม2'!$A$10:$GL$59,71,FALSE)))</f>
        <v/>
      </c>
      <c r="J120" s="1333" t="str">
        <f>IF($A$72&lt;&gt;"ชั้น"&amp;'01.ข้อมูลเบื้องต้น'!$H$2,"",IF(VLOOKUP($A120,'03.คีย์เทอม2'!$A$10:$GL$59,76,FALSE)="","",VLOOKUP($A120,'03.คีย์เทอม2'!$A$10:$GL$59,76,FALSE)))</f>
        <v/>
      </c>
      <c r="K120" s="1333" t="str">
        <f>IF($A$72&lt;&gt;"ชั้น"&amp;'01.ข้อมูลเบื้องต้น'!$H$2,"",IF(VLOOKUP($A120,'03.คีย์เทอม2'!$A$10:$GL$59,81,FALSE)="","",VLOOKUP($A120,'03.คีย์เทอม2'!$A$10:$GL$59,81,FALSE)))</f>
        <v/>
      </c>
      <c r="L120" s="1334" t="str">
        <f>IF($A$72&lt;&gt;"ชั้น"&amp;'01.ข้อมูลเบื้องต้น'!$H$2,"",IF(VLOOKUP($A120,'03.คีย์เทอม2'!$A$10:$GT$59,202,FALSE)="","",VLOOKUP($A120,'03.คีย์เทอม2'!$A$10:$GT$59,202,FALSE)))</f>
        <v/>
      </c>
      <c r="M120" s="1332" t="str">
        <f>IF($A$72&lt;&gt;"ชั้น"&amp;'01.ข้อมูลเบื้องต้น'!$H$2,"",IF(VLOOKUP($A120,'03.คีย์เทอม2'!$A$10:$GL$59,111,FALSE)="","",VLOOKUP($A120,'03.คีย์เทอม2'!$A$10:$GL$59,111,FALSE)))</f>
        <v/>
      </c>
      <c r="N120" s="1333" t="str">
        <f>IF($A$72&lt;&gt;"ชั้น"&amp;'01.ข้อมูลเบื้องต้น'!$H$2,"",IF(VLOOKUP($A120,'03.คีย์เทอม2'!$A$10:$GL$59,116,FALSE)="","",VLOOKUP($A120,'03.คีย์เทอม2'!$A$10:$GL$59,116,FALSE)))</f>
        <v/>
      </c>
      <c r="O120" s="1333" t="str">
        <f>IF($A$72&lt;&gt;"ชั้น"&amp;'01.ข้อมูลเบื้องต้น'!$H$2,"",IF(VLOOKUP($A120,'03.คีย์เทอม2'!$A$10:$GL$59,121,FALSE)="","",VLOOKUP($A120,'03.คีย์เทอม2'!$A$10:$GL$59,121,FALSE)))</f>
        <v/>
      </c>
      <c r="P120" s="1333" t="str">
        <f>IF($A$72&lt;&gt;"ชั้น"&amp;'01.ข้อมูลเบื้องต้น'!$H$2,"",IF(VLOOKUP($A120,'03.คีย์เทอม2'!$A$10:$GL$59,126,FALSE)="","",VLOOKUP($A120,'03.คีย์เทอม2'!$A$10:$GL$59,126,FALSE)))</f>
        <v/>
      </c>
      <c r="Q120" s="1333" t="str">
        <f>IF($A$72&lt;&gt;"ชั้น"&amp;'01.ข้อมูลเบื้องต้น'!$H$2,"",IF(VLOOKUP($A120,'03.คีย์เทอม2'!$A$10:$GL$59,131,FALSE)="","",VLOOKUP($A120,'03.คีย์เทอม2'!$A$10:$GL$59,131,FALSE)))</f>
        <v/>
      </c>
      <c r="R120" s="1333" t="str">
        <f>IF($A$72&lt;&gt;"ชั้น"&amp;'01.ข้อมูลเบื้องต้น'!$H$2,"",IF(VLOOKUP($A120,'03.คีย์เทอม2'!$A$10:$GL$59,136,FALSE)="","",VLOOKUP($A120,'03.คีย์เทอม2'!$A$10:$GL$59,136,FALSE)))</f>
        <v/>
      </c>
      <c r="S120" s="1333" t="str">
        <f>IF($A$72&lt;&gt;"ชั้น"&amp;'01.ข้อมูลเบื้องต้น'!$H$2,"",IF(VLOOKUP($A120,'03.คีย์เทอม2'!$A$10:$GL$59,141,FALSE)="","",VLOOKUP($A120,'03.คีย์เทอม2'!$A$10:$GL$59,141,FALSE)))</f>
        <v/>
      </c>
      <c r="T120" s="1333" t="str">
        <f>IF($A$72&lt;&gt;"ชั้น"&amp;'01.ข้อมูลเบื้องต้น'!$H$2,"",IF(VLOOKUP($A120,'03.คีย์เทอม2'!$A$10:$GL$59,146,FALSE)="","",VLOOKUP($A120,'03.คีย์เทอม2'!$A$10:$GL$59,146,FALSE)))</f>
        <v/>
      </c>
      <c r="U120" s="1333" t="str">
        <f>IF($A$72&lt;&gt;"ชั้น"&amp;'01.ข้อมูลเบื้องต้น'!$H$2,"",IF(VLOOKUP($A120,'03.คีย์เทอม2'!$A$10:$GL$59,151,FALSE)="","",VLOOKUP($A120,'03.คีย์เทอม2'!$A$10:$GL$59,151,FALSE)))</f>
        <v/>
      </c>
      <c r="V120" s="1333" t="str">
        <f>IF($A$72&lt;&gt;"ชั้น"&amp;'01.ข้อมูลเบื้องต้น'!$H$2,"",IF(VLOOKUP($A120,'03.คีย์เทอม2'!$A$10:$GL$59,156,FALSE)="","",VLOOKUP($A120,'03.คีย์เทอม2'!$A$10:$GL$59,156,FALSE)))</f>
        <v/>
      </c>
      <c r="W120" s="1333" t="str">
        <f>IF($A$72&lt;&gt;"ชั้น"&amp;'01.ข้อมูลเบื้องต้น'!$H$2,"",IF(VLOOKUP($A120,'03.คีย์เทอม2'!$A$10:$GL$59,161,FALSE)="","",VLOOKUP($A120,'03.คีย์เทอม2'!$A$10:$GL$59,161,FALSE)))</f>
        <v/>
      </c>
      <c r="X120" s="1333" t="str">
        <f>IF($A$72&lt;&gt;"ชั้น"&amp;'01.ข้อมูลเบื้องต้น'!$H$2,"",IF(VLOOKUP($A120,'03.คีย์เทอม2'!$A$10:$GL$59,166,FALSE)="","",VLOOKUP($A120,'03.คีย์เทอม2'!$A$10:$GL$59,166,FALSE)))</f>
        <v/>
      </c>
      <c r="Y120" s="1333" t="str">
        <f>IF($A$72&lt;&gt;"ชั้น"&amp;'01.ข้อมูลเบื้องต้น'!$H$2,"",IF(VLOOKUP($A120,'03.คีย์เทอม2'!$A$10:$GL$59,171,FALSE)="","",VLOOKUP($A120,'03.คีย์เทอม2'!$A$10:$GL$59,171,FALSE)))</f>
        <v/>
      </c>
      <c r="Z120" s="1333" t="str">
        <f>IF($A$72&lt;&gt;"ชั้น"&amp;'01.ข้อมูลเบื้องต้น'!$H$2,"",IF(VLOOKUP($A120,'03.คีย์เทอม2'!$A$10:$GL$59,176,FALSE)="","",VLOOKUP($A120,'03.คีย์เทอม2'!$A$10:$GL$59,176,FALSE)))</f>
        <v/>
      </c>
      <c r="AA120" s="1335" t="str">
        <f>IF($A$72&lt;&gt;"ชั้น"&amp;'01.ข้อมูลเบื้องต้น'!$H$2,"",IF(VLOOKUP($A120,'03.คีย์เทอม2'!$A$10:$GL$59,181,FALSE)="","",VLOOKUP($A120,'03.คีย์เทอม2'!$A$10:$GL$59,181,FALSE)))</f>
        <v/>
      </c>
    </row>
    <row r="121" spans="1:27" ht="16.8" customHeight="1">
      <c r="A121" s="1323">
        <v>43</v>
      </c>
      <c r="B121" s="1324" t="str">
        <f>IF('2.ชื่อนักเรียน'!C53="","",'2.ชื่อนักเรียน'!C53)</f>
        <v/>
      </c>
      <c r="C121" s="1313" t="str">
        <f>IF('2.ชื่อนักเรียน'!D53="","",'2.ชื่อนักเรียน'!D53)</f>
        <v/>
      </c>
      <c r="D121" s="1314" t="str">
        <f>IF($A$72&lt;&gt;"ชั้น"&amp;'01.ข้อมูลเบื้องต้น'!$H$2,"",IF(VLOOKUP($A121,'03.คีย์เทอม2'!$A$10:$GT$59,190,FALSE)="","",VLOOKUP($A121,'03.คีย์เทอม2'!$A$10:$GT$59,190,FALSE)))</f>
        <v/>
      </c>
      <c r="E121" s="1333" t="str">
        <f>IF($A$72&lt;&gt;"ชั้น"&amp;'01.ข้อมูลเบื้องต้น'!$H$2,"",IF(VLOOKUP($A121,'03.คีย์เทอม2'!$A$10:$GT$64,194,FALSE)="","",VLOOKUP($A121,'03.คีย์เทอม2'!$A$10:$GT$64,194,FALSE)))</f>
        <v/>
      </c>
      <c r="F121" s="1423" t="str">
        <f>IF($A$72&lt;&gt;"ชั้น"&amp;'01.ข้อมูลเบื้องต้น'!$H$2,"",IF(VLOOKUP($A121,'03.คีย์เทอม2'!$A$10:$GT$64,31,FALSE)="","",VLOOKUP($A121,'03.คีย์เทอม2'!$A$10:$GT$64,31,FALSE)))</f>
        <v/>
      </c>
      <c r="G121" s="1332" t="str">
        <f>IF($A$72&lt;&gt;"ชั้น"&amp;'01.ข้อมูลเบื้องต้น'!$H$2,"",IF(VLOOKUP($A121,'03.คีย์เทอม2'!$A$10:$GT$64,61,FALSE)="","",VLOOKUP($A121,'03.คีย์เทอม2'!$A$10:$GT$64,61,FALSE)))</f>
        <v/>
      </c>
      <c r="H121" s="1333" t="str">
        <f>IF($A$72&lt;&gt;"ชั้น"&amp;'01.ข้อมูลเบื้องต้น'!$H$2,"",IF(VLOOKUP($A121,'03.คีย์เทอม2'!$A$10:$GL$59,66,FALSE)="","",VLOOKUP($A121,'03.คีย์เทอม2'!$A$10:$GL$59,66,FALSE)))</f>
        <v/>
      </c>
      <c r="I121" s="1333" t="str">
        <f>IF($A$72&lt;&gt;"ชั้น"&amp;'01.ข้อมูลเบื้องต้น'!$H$2,"",IF(VLOOKUP($A121,'03.คีย์เทอม2'!$A$10:$GL$59,71,FALSE)="","",VLOOKUP($A121,'03.คีย์เทอม2'!$A$10:$GL$59,71,FALSE)))</f>
        <v/>
      </c>
      <c r="J121" s="1333" t="str">
        <f>IF($A$72&lt;&gt;"ชั้น"&amp;'01.ข้อมูลเบื้องต้น'!$H$2,"",IF(VLOOKUP($A121,'03.คีย์เทอม2'!$A$10:$GL$59,76,FALSE)="","",VLOOKUP($A121,'03.คีย์เทอม2'!$A$10:$GL$59,76,FALSE)))</f>
        <v/>
      </c>
      <c r="K121" s="1333" t="str">
        <f>IF($A$72&lt;&gt;"ชั้น"&amp;'01.ข้อมูลเบื้องต้น'!$H$2,"",IF(VLOOKUP($A121,'03.คีย์เทอม2'!$A$10:$GL$59,81,FALSE)="","",VLOOKUP($A121,'03.คีย์เทอม2'!$A$10:$GL$59,81,FALSE)))</f>
        <v/>
      </c>
      <c r="L121" s="1334" t="str">
        <f>IF($A$72&lt;&gt;"ชั้น"&amp;'01.ข้อมูลเบื้องต้น'!$H$2,"",IF(VLOOKUP($A121,'03.คีย์เทอม2'!$A$10:$GT$59,202,FALSE)="","",VLOOKUP($A121,'03.คีย์เทอม2'!$A$10:$GT$59,202,FALSE)))</f>
        <v/>
      </c>
      <c r="M121" s="1332" t="str">
        <f>IF($A$72&lt;&gt;"ชั้น"&amp;'01.ข้อมูลเบื้องต้น'!$H$2,"",IF(VLOOKUP($A121,'03.คีย์เทอม2'!$A$10:$GL$59,111,FALSE)="","",VLOOKUP($A121,'03.คีย์เทอม2'!$A$10:$GL$59,111,FALSE)))</f>
        <v/>
      </c>
      <c r="N121" s="1333" t="str">
        <f>IF($A$72&lt;&gt;"ชั้น"&amp;'01.ข้อมูลเบื้องต้น'!$H$2,"",IF(VLOOKUP($A121,'03.คีย์เทอม2'!$A$10:$GL$59,116,FALSE)="","",VLOOKUP($A121,'03.คีย์เทอม2'!$A$10:$GL$59,116,FALSE)))</f>
        <v/>
      </c>
      <c r="O121" s="1333" t="str">
        <f>IF($A$72&lt;&gt;"ชั้น"&amp;'01.ข้อมูลเบื้องต้น'!$H$2,"",IF(VLOOKUP($A121,'03.คีย์เทอม2'!$A$10:$GL$59,121,FALSE)="","",VLOOKUP($A121,'03.คีย์เทอม2'!$A$10:$GL$59,121,FALSE)))</f>
        <v/>
      </c>
      <c r="P121" s="1333" t="str">
        <f>IF($A$72&lt;&gt;"ชั้น"&amp;'01.ข้อมูลเบื้องต้น'!$H$2,"",IF(VLOOKUP($A121,'03.คีย์เทอม2'!$A$10:$GL$59,126,FALSE)="","",VLOOKUP($A121,'03.คีย์เทอม2'!$A$10:$GL$59,126,FALSE)))</f>
        <v/>
      </c>
      <c r="Q121" s="1333" t="str">
        <f>IF($A$72&lt;&gt;"ชั้น"&amp;'01.ข้อมูลเบื้องต้น'!$H$2,"",IF(VLOOKUP($A121,'03.คีย์เทอม2'!$A$10:$GL$59,131,FALSE)="","",VLOOKUP($A121,'03.คีย์เทอม2'!$A$10:$GL$59,131,FALSE)))</f>
        <v/>
      </c>
      <c r="R121" s="1333" t="str">
        <f>IF($A$72&lt;&gt;"ชั้น"&amp;'01.ข้อมูลเบื้องต้น'!$H$2,"",IF(VLOOKUP($A121,'03.คีย์เทอม2'!$A$10:$GL$59,136,FALSE)="","",VLOOKUP($A121,'03.คีย์เทอม2'!$A$10:$GL$59,136,FALSE)))</f>
        <v/>
      </c>
      <c r="S121" s="1333" t="str">
        <f>IF($A$72&lt;&gt;"ชั้น"&amp;'01.ข้อมูลเบื้องต้น'!$H$2,"",IF(VLOOKUP($A121,'03.คีย์เทอม2'!$A$10:$GL$59,141,FALSE)="","",VLOOKUP($A121,'03.คีย์เทอม2'!$A$10:$GL$59,141,FALSE)))</f>
        <v/>
      </c>
      <c r="T121" s="1333" t="str">
        <f>IF($A$72&lt;&gt;"ชั้น"&amp;'01.ข้อมูลเบื้องต้น'!$H$2,"",IF(VLOOKUP($A121,'03.คีย์เทอม2'!$A$10:$GL$59,146,FALSE)="","",VLOOKUP($A121,'03.คีย์เทอม2'!$A$10:$GL$59,146,FALSE)))</f>
        <v/>
      </c>
      <c r="U121" s="1333" t="str">
        <f>IF($A$72&lt;&gt;"ชั้น"&amp;'01.ข้อมูลเบื้องต้น'!$H$2,"",IF(VLOOKUP($A121,'03.คีย์เทอม2'!$A$10:$GL$59,151,FALSE)="","",VLOOKUP($A121,'03.คีย์เทอม2'!$A$10:$GL$59,151,FALSE)))</f>
        <v/>
      </c>
      <c r="V121" s="1333" t="str">
        <f>IF($A$72&lt;&gt;"ชั้น"&amp;'01.ข้อมูลเบื้องต้น'!$H$2,"",IF(VLOOKUP($A121,'03.คีย์เทอม2'!$A$10:$GL$59,156,FALSE)="","",VLOOKUP($A121,'03.คีย์เทอม2'!$A$10:$GL$59,156,FALSE)))</f>
        <v/>
      </c>
      <c r="W121" s="1333" t="str">
        <f>IF($A$72&lt;&gt;"ชั้น"&amp;'01.ข้อมูลเบื้องต้น'!$H$2,"",IF(VLOOKUP($A121,'03.คีย์เทอม2'!$A$10:$GL$59,161,FALSE)="","",VLOOKUP($A121,'03.คีย์เทอม2'!$A$10:$GL$59,161,FALSE)))</f>
        <v/>
      </c>
      <c r="X121" s="1333" t="str">
        <f>IF($A$72&lt;&gt;"ชั้น"&amp;'01.ข้อมูลเบื้องต้น'!$H$2,"",IF(VLOOKUP($A121,'03.คีย์เทอม2'!$A$10:$GL$59,166,FALSE)="","",VLOOKUP($A121,'03.คีย์เทอม2'!$A$10:$GL$59,166,FALSE)))</f>
        <v/>
      </c>
      <c r="Y121" s="1333" t="str">
        <f>IF($A$72&lt;&gt;"ชั้น"&amp;'01.ข้อมูลเบื้องต้น'!$H$2,"",IF(VLOOKUP($A121,'03.คีย์เทอม2'!$A$10:$GL$59,171,FALSE)="","",VLOOKUP($A121,'03.คีย์เทอม2'!$A$10:$GL$59,171,FALSE)))</f>
        <v/>
      </c>
      <c r="Z121" s="1333" t="str">
        <f>IF($A$72&lt;&gt;"ชั้น"&amp;'01.ข้อมูลเบื้องต้น'!$H$2,"",IF(VLOOKUP($A121,'03.คีย์เทอม2'!$A$10:$GL$59,176,FALSE)="","",VLOOKUP($A121,'03.คีย์เทอม2'!$A$10:$GL$59,176,FALSE)))</f>
        <v/>
      </c>
      <c r="AA121" s="1335" t="str">
        <f>IF($A$72&lt;&gt;"ชั้น"&amp;'01.ข้อมูลเบื้องต้น'!$H$2,"",IF(VLOOKUP($A121,'03.คีย์เทอม2'!$A$10:$GL$59,181,FALSE)="","",VLOOKUP($A121,'03.คีย์เทอม2'!$A$10:$GL$59,181,FALSE)))</f>
        <v/>
      </c>
    </row>
    <row r="122" spans="1:27" ht="16.8" customHeight="1">
      <c r="A122" s="1323">
        <v>44</v>
      </c>
      <c r="B122" s="1324" t="str">
        <f>IF('2.ชื่อนักเรียน'!C54="","",'2.ชื่อนักเรียน'!C54)</f>
        <v/>
      </c>
      <c r="C122" s="1313" t="str">
        <f>IF('2.ชื่อนักเรียน'!D54="","",'2.ชื่อนักเรียน'!D54)</f>
        <v/>
      </c>
      <c r="D122" s="1314" t="str">
        <f>IF($A$72&lt;&gt;"ชั้น"&amp;'01.ข้อมูลเบื้องต้น'!$H$2,"",IF(VLOOKUP($A122,'03.คีย์เทอม2'!$A$10:$GT$59,190,FALSE)="","",VLOOKUP($A122,'03.คีย์เทอม2'!$A$10:$GT$59,190,FALSE)))</f>
        <v/>
      </c>
      <c r="E122" s="1333" t="str">
        <f>IF($A$72&lt;&gt;"ชั้น"&amp;'01.ข้อมูลเบื้องต้น'!$H$2,"",IF(VLOOKUP($A122,'03.คีย์เทอม2'!$A$10:$GT$64,194,FALSE)="","",VLOOKUP($A122,'03.คีย์เทอม2'!$A$10:$GT$64,194,FALSE)))</f>
        <v/>
      </c>
      <c r="F122" s="1423" t="str">
        <f>IF($A$72&lt;&gt;"ชั้น"&amp;'01.ข้อมูลเบื้องต้น'!$H$2,"",IF(VLOOKUP($A122,'03.คีย์เทอม2'!$A$10:$GT$64,31,FALSE)="","",VLOOKUP($A122,'03.คีย์เทอม2'!$A$10:$GT$64,31,FALSE)))</f>
        <v/>
      </c>
      <c r="G122" s="1332" t="str">
        <f>IF($A$72&lt;&gt;"ชั้น"&amp;'01.ข้อมูลเบื้องต้น'!$H$2,"",IF(VLOOKUP($A122,'03.คีย์เทอม2'!$A$10:$GT$64,61,FALSE)="","",VLOOKUP($A122,'03.คีย์เทอม2'!$A$10:$GT$64,61,FALSE)))</f>
        <v/>
      </c>
      <c r="H122" s="1333" t="str">
        <f>IF($A$72&lt;&gt;"ชั้น"&amp;'01.ข้อมูลเบื้องต้น'!$H$2,"",IF(VLOOKUP($A122,'03.คีย์เทอม2'!$A$10:$GL$59,66,FALSE)="","",VLOOKUP($A122,'03.คีย์เทอม2'!$A$10:$GL$59,66,FALSE)))</f>
        <v/>
      </c>
      <c r="I122" s="1333" t="str">
        <f>IF($A$72&lt;&gt;"ชั้น"&amp;'01.ข้อมูลเบื้องต้น'!$H$2,"",IF(VLOOKUP($A122,'03.คีย์เทอม2'!$A$10:$GL$59,71,FALSE)="","",VLOOKUP($A122,'03.คีย์เทอม2'!$A$10:$GL$59,71,FALSE)))</f>
        <v/>
      </c>
      <c r="J122" s="1333" t="str">
        <f>IF($A$72&lt;&gt;"ชั้น"&amp;'01.ข้อมูลเบื้องต้น'!$H$2,"",IF(VLOOKUP($A122,'03.คีย์เทอม2'!$A$10:$GL$59,76,FALSE)="","",VLOOKUP($A122,'03.คีย์เทอม2'!$A$10:$GL$59,76,FALSE)))</f>
        <v/>
      </c>
      <c r="K122" s="1333" t="str">
        <f>IF($A$72&lt;&gt;"ชั้น"&amp;'01.ข้อมูลเบื้องต้น'!$H$2,"",IF(VLOOKUP($A122,'03.คีย์เทอม2'!$A$10:$GL$59,81,FALSE)="","",VLOOKUP($A122,'03.คีย์เทอม2'!$A$10:$GL$59,81,FALSE)))</f>
        <v/>
      </c>
      <c r="L122" s="1334" t="str">
        <f>IF($A$72&lt;&gt;"ชั้น"&amp;'01.ข้อมูลเบื้องต้น'!$H$2,"",IF(VLOOKUP($A122,'03.คีย์เทอม2'!$A$10:$GT$59,202,FALSE)="","",VLOOKUP($A122,'03.คีย์เทอม2'!$A$10:$GT$59,202,FALSE)))</f>
        <v/>
      </c>
      <c r="M122" s="1332" t="str">
        <f>IF($A$72&lt;&gt;"ชั้น"&amp;'01.ข้อมูลเบื้องต้น'!$H$2,"",IF(VLOOKUP($A122,'03.คีย์เทอม2'!$A$10:$GL$59,111,FALSE)="","",VLOOKUP($A122,'03.คีย์เทอม2'!$A$10:$GL$59,111,FALSE)))</f>
        <v/>
      </c>
      <c r="N122" s="1333" t="str">
        <f>IF($A$72&lt;&gt;"ชั้น"&amp;'01.ข้อมูลเบื้องต้น'!$H$2,"",IF(VLOOKUP($A122,'03.คีย์เทอม2'!$A$10:$GL$59,116,FALSE)="","",VLOOKUP($A122,'03.คีย์เทอม2'!$A$10:$GL$59,116,FALSE)))</f>
        <v/>
      </c>
      <c r="O122" s="1333" t="str">
        <f>IF($A$72&lt;&gt;"ชั้น"&amp;'01.ข้อมูลเบื้องต้น'!$H$2,"",IF(VLOOKUP($A122,'03.คีย์เทอม2'!$A$10:$GL$59,121,FALSE)="","",VLOOKUP($A122,'03.คีย์เทอม2'!$A$10:$GL$59,121,FALSE)))</f>
        <v/>
      </c>
      <c r="P122" s="1333" t="str">
        <f>IF($A$72&lt;&gt;"ชั้น"&amp;'01.ข้อมูลเบื้องต้น'!$H$2,"",IF(VLOOKUP($A122,'03.คีย์เทอม2'!$A$10:$GL$59,126,FALSE)="","",VLOOKUP($A122,'03.คีย์เทอม2'!$A$10:$GL$59,126,FALSE)))</f>
        <v/>
      </c>
      <c r="Q122" s="1333" t="str">
        <f>IF($A$72&lt;&gt;"ชั้น"&amp;'01.ข้อมูลเบื้องต้น'!$H$2,"",IF(VLOOKUP($A122,'03.คีย์เทอม2'!$A$10:$GL$59,131,FALSE)="","",VLOOKUP($A122,'03.คีย์เทอม2'!$A$10:$GL$59,131,FALSE)))</f>
        <v/>
      </c>
      <c r="R122" s="1333" t="str">
        <f>IF($A$72&lt;&gt;"ชั้น"&amp;'01.ข้อมูลเบื้องต้น'!$H$2,"",IF(VLOOKUP($A122,'03.คีย์เทอม2'!$A$10:$GL$59,136,FALSE)="","",VLOOKUP($A122,'03.คีย์เทอม2'!$A$10:$GL$59,136,FALSE)))</f>
        <v/>
      </c>
      <c r="S122" s="1333" t="str">
        <f>IF($A$72&lt;&gt;"ชั้น"&amp;'01.ข้อมูลเบื้องต้น'!$H$2,"",IF(VLOOKUP($A122,'03.คีย์เทอม2'!$A$10:$GL$59,141,FALSE)="","",VLOOKUP($A122,'03.คีย์เทอม2'!$A$10:$GL$59,141,FALSE)))</f>
        <v/>
      </c>
      <c r="T122" s="1333" t="str">
        <f>IF($A$72&lt;&gt;"ชั้น"&amp;'01.ข้อมูลเบื้องต้น'!$H$2,"",IF(VLOOKUP($A122,'03.คีย์เทอม2'!$A$10:$GL$59,146,FALSE)="","",VLOOKUP($A122,'03.คีย์เทอม2'!$A$10:$GL$59,146,FALSE)))</f>
        <v/>
      </c>
      <c r="U122" s="1333" t="str">
        <f>IF($A$72&lt;&gt;"ชั้น"&amp;'01.ข้อมูลเบื้องต้น'!$H$2,"",IF(VLOOKUP($A122,'03.คีย์เทอม2'!$A$10:$GL$59,151,FALSE)="","",VLOOKUP($A122,'03.คีย์เทอม2'!$A$10:$GL$59,151,FALSE)))</f>
        <v/>
      </c>
      <c r="V122" s="1333" t="str">
        <f>IF($A$72&lt;&gt;"ชั้น"&amp;'01.ข้อมูลเบื้องต้น'!$H$2,"",IF(VLOOKUP($A122,'03.คีย์เทอม2'!$A$10:$GL$59,156,FALSE)="","",VLOOKUP($A122,'03.คีย์เทอม2'!$A$10:$GL$59,156,FALSE)))</f>
        <v/>
      </c>
      <c r="W122" s="1333" t="str">
        <f>IF($A$72&lt;&gt;"ชั้น"&amp;'01.ข้อมูลเบื้องต้น'!$H$2,"",IF(VLOOKUP($A122,'03.คีย์เทอม2'!$A$10:$GL$59,161,FALSE)="","",VLOOKUP($A122,'03.คีย์เทอม2'!$A$10:$GL$59,161,FALSE)))</f>
        <v/>
      </c>
      <c r="X122" s="1333" t="str">
        <f>IF($A$72&lt;&gt;"ชั้น"&amp;'01.ข้อมูลเบื้องต้น'!$H$2,"",IF(VLOOKUP($A122,'03.คีย์เทอม2'!$A$10:$GL$59,166,FALSE)="","",VLOOKUP($A122,'03.คีย์เทอม2'!$A$10:$GL$59,166,FALSE)))</f>
        <v/>
      </c>
      <c r="Y122" s="1333" t="str">
        <f>IF($A$72&lt;&gt;"ชั้น"&amp;'01.ข้อมูลเบื้องต้น'!$H$2,"",IF(VLOOKUP($A122,'03.คีย์เทอม2'!$A$10:$GL$59,171,FALSE)="","",VLOOKUP($A122,'03.คีย์เทอม2'!$A$10:$GL$59,171,FALSE)))</f>
        <v/>
      </c>
      <c r="Z122" s="1333" t="str">
        <f>IF($A$72&lt;&gt;"ชั้น"&amp;'01.ข้อมูลเบื้องต้น'!$H$2,"",IF(VLOOKUP($A122,'03.คีย์เทอม2'!$A$10:$GL$59,176,FALSE)="","",VLOOKUP($A122,'03.คีย์เทอม2'!$A$10:$GL$59,176,FALSE)))</f>
        <v/>
      </c>
      <c r="AA122" s="1335" t="str">
        <f>IF($A$72&lt;&gt;"ชั้น"&amp;'01.ข้อมูลเบื้องต้น'!$H$2,"",IF(VLOOKUP($A122,'03.คีย์เทอม2'!$A$10:$GL$59,181,FALSE)="","",VLOOKUP($A122,'03.คีย์เทอม2'!$A$10:$GL$59,181,FALSE)))</f>
        <v/>
      </c>
    </row>
    <row r="123" spans="1:27" ht="16.8" customHeight="1">
      <c r="A123" s="1336">
        <v>45</v>
      </c>
      <c r="B123" s="1324" t="str">
        <f>IF('2.ชื่อนักเรียน'!C55="","",'2.ชื่อนักเรียน'!C55)</f>
        <v/>
      </c>
      <c r="C123" s="1313" t="str">
        <f>IF('2.ชื่อนักเรียน'!D55="","",'2.ชื่อนักเรียน'!D55)</f>
        <v/>
      </c>
      <c r="D123" s="1314" t="str">
        <f>IF($A$72&lt;&gt;"ชั้น"&amp;'01.ข้อมูลเบื้องต้น'!$H$2,"",IF(VLOOKUP($A123,'03.คีย์เทอม2'!$A$10:$GT$59,190,FALSE)="","",VLOOKUP($A123,'03.คีย์เทอม2'!$A$10:$GT$59,190,FALSE)))</f>
        <v/>
      </c>
      <c r="E123" s="1333" t="str">
        <f>IF($A$72&lt;&gt;"ชั้น"&amp;'01.ข้อมูลเบื้องต้น'!$H$2,"",IF(VLOOKUP($A123,'03.คีย์เทอม2'!$A$10:$GT$64,194,FALSE)="","",VLOOKUP($A123,'03.คีย์เทอม2'!$A$10:$GT$64,194,FALSE)))</f>
        <v/>
      </c>
      <c r="F123" s="1423" t="str">
        <f>IF($A$72&lt;&gt;"ชั้น"&amp;'01.ข้อมูลเบื้องต้น'!$H$2,"",IF(VLOOKUP($A123,'03.คีย์เทอม2'!$A$10:$GT$64,31,FALSE)="","",VLOOKUP($A123,'03.คีย์เทอม2'!$A$10:$GT$64,31,FALSE)))</f>
        <v/>
      </c>
      <c r="G123" s="1332" t="str">
        <f>IF($A$72&lt;&gt;"ชั้น"&amp;'01.ข้อมูลเบื้องต้น'!$H$2,"",IF(VLOOKUP($A123,'03.คีย์เทอม2'!$A$10:$GT$64,61,FALSE)="","",VLOOKUP($A123,'03.คีย์เทอม2'!$A$10:$GT$64,61,FALSE)))</f>
        <v/>
      </c>
      <c r="H123" s="1333" t="str">
        <f>IF($A$72&lt;&gt;"ชั้น"&amp;'01.ข้อมูลเบื้องต้น'!$H$2,"",IF(VLOOKUP($A123,'03.คีย์เทอม2'!$A$10:$GL$59,66,FALSE)="","",VLOOKUP($A123,'03.คีย์เทอม2'!$A$10:$GL$59,66,FALSE)))</f>
        <v/>
      </c>
      <c r="I123" s="1333" t="str">
        <f>IF($A$72&lt;&gt;"ชั้น"&amp;'01.ข้อมูลเบื้องต้น'!$H$2,"",IF(VLOOKUP($A123,'03.คีย์เทอม2'!$A$10:$GL$59,71,FALSE)="","",VLOOKUP($A123,'03.คีย์เทอม2'!$A$10:$GL$59,71,FALSE)))</f>
        <v/>
      </c>
      <c r="J123" s="1333" t="str">
        <f>IF($A$72&lt;&gt;"ชั้น"&amp;'01.ข้อมูลเบื้องต้น'!$H$2,"",IF(VLOOKUP($A123,'03.คีย์เทอม2'!$A$10:$GL$59,76,FALSE)="","",VLOOKUP($A123,'03.คีย์เทอม2'!$A$10:$GL$59,76,FALSE)))</f>
        <v/>
      </c>
      <c r="K123" s="1333" t="str">
        <f>IF($A$72&lt;&gt;"ชั้น"&amp;'01.ข้อมูลเบื้องต้น'!$H$2,"",IF(VLOOKUP($A123,'03.คีย์เทอม2'!$A$10:$GL$59,81,FALSE)="","",VLOOKUP($A123,'03.คีย์เทอม2'!$A$10:$GL$59,81,FALSE)))</f>
        <v/>
      </c>
      <c r="L123" s="1334" t="str">
        <f>IF($A$72&lt;&gt;"ชั้น"&amp;'01.ข้อมูลเบื้องต้น'!$H$2,"",IF(VLOOKUP($A123,'03.คีย์เทอม2'!$A$10:$GT$59,202,FALSE)="","",VLOOKUP($A123,'03.คีย์เทอม2'!$A$10:$GT$59,202,FALSE)))</f>
        <v/>
      </c>
      <c r="M123" s="1332" t="str">
        <f>IF($A$72&lt;&gt;"ชั้น"&amp;'01.ข้อมูลเบื้องต้น'!$H$2,"",IF(VLOOKUP($A123,'03.คีย์เทอม2'!$A$10:$GL$59,111,FALSE)="","",VLOOKUP($A123,'03.คีย์เทอม2'!$A$10:$GL$59,111,FALSE)))</f>
        <v/>
      </c>
      <c r="N123" s="1333" t="str">
        <f>IF($A$72&lt;&gt;"ชั้น"&amp;'01.ข้อมูลเบื้องต้น'!$H$2,"",IF(VLOOKUP($A123,'03.คีย์เทอม2'!$A$10:$GL$59,116,FALSE)="","",VLOOKUP($A123,'03.คีย์เทอม2'!$A$10:$GL$59,116,FALSE)))</f>
        <v/>
      </c>
      <c r="O123" s="1333" t="str">
        <f>IF($A$72&lt;&gt;"ชั้น"&amp;'01.ข้อมูลเบื้องต้น'!$H$2,"",IF(VLOOKUP($A123,'03.คีย์เทอม2'!$A$10:$GL$59,121,FALSE)="","",VLOOKUP($A123,'03.คีย์เทอม2'!$A$10:$GL$59,121,FALSE)))</f>
        <v/>
      </c>
      <c r="P123" s="1333" t="str">
        <f>IF($A$72&lt;&gt;"ชั้น"&amp;'01.ข้อมูลเบื้องต้น'!$H$2,"",IF(VLOOKUP($A123,'03.คีย์เทอม2'!$A$10:$GL$59,126,FALSE)="","",VLOOKUP($A123,'03.คีย์เทอม2'!$A$10:$GL$59,126,FALSE)))</f>
        <v/>
      </c>
      <c r="Q123" s="1333" t="str">
        <f>IF($A$72&lt;&gt;"ชั้น"&amp;'01.ข้อมูลเบื้องต้น'!$H$2,"",IF(VLOOKUP($A123,'03.คีย์เทอม2'!$A$10:$GL$59,131,FALSE)="","",VLOOKUP($A123,'03.คีย์เทอม2'!$A$10:$GL$59,131,FALSE)))</f>
        <v/>
      </c>
      <c r="R123" s="1333" t="str">
        <f>IF($A$72&lt;&gt;"ชั้น"&amp;'01.ข้อมูลเบื้องต้น'!$H$2,"",IF(VLOOKUP($A123,'03.คีย์เทอม2'!$A$10:$GL$59,136,FALSE)="","",VLOOKUP($A123,'03.คีย์เทอม2'!$A$10:$GL$59,136,FALSE)))</f>
        <v/>
      </c>
      <c r="S123" s="1333" t="str">
        <f>IF($A$72&lt;&gt;"ชั้น"&amp;'01.ข้อมูลเบื้องต้น'!$H$2,"",IF(VLOOKUP($A123,'03.คีย์เทอม2'!$A$10:$GL$59,141,FALSE)="","",VLOOKUP($A123,'03.คีย์เทอม2'!$A$10:$GL$59,141,FALSE)))</f>
        <v/>
      </c>
      <c r="T123" s="1333" t="str">
        <f>IF($A$72&lt;&gt;"ชั้น"&amp;'01.ข้อมูลเบื้องต้น'!$H$2,"",IF(VLOOKUP($A123,'03.คีย์เทอม2'!$A$10:$GL$59,146,FALSE)="","",VLOOKUP($A123,'03.คีย์เทอม2'!$A$10:$GL$59,146,FALSE)))</f>
        <v/>
      </c>
      <c r="U123" s="1333" t="str">
        <f>IF($A$72&lt;&gt;"ชั้น"&amp;'01.ข้อมูลเบื้องต้น'!$H$2,"",IF(VLOOKUP($A123,'03.คีย์เทอม2'!$A$10:$GL$59,151,FALSE)="","",VLOOKUP($A123,'03.คีย์เทอม2'!$A$10:$GL$59,151,FALSE)))</f>
        <v/>
      </c>
      <c r="V123" s="1333" t="str">
        <f>IF($A$72&lt;&gt;"ชั้น"&amp;'01.ข้อมูลเบื้องต้น'!$H$2,"",IF(VLOOKUP($A123,'03.คีย์เทอม2'!$A$10:$GL$59,156,FALSE)="","",VLOOKUP($A123,'03.คีย์เทอม2'!$A$10:$GL$59,156,FALSE)))</f>
        <v/>
      </c>
      <c r="W123" s="1333" t="str">
        <f>IF($A$72&lt;&gt;"ชั้น"&amp;'01.ข้อมูลเบื้องต้น'!$H$2,"",IF(VLOOKUP($A123,'03.คีย์เทอม2'!$A$10:$GL$59,161,FALSE)="","",VLOOKUP($A123,'03.คีย์เทอม2'!$A$10:$GL$59,161,FALSE)))</f>
        <v/>
      </c>
      <c r="X123" s="1333" t="str">
        <f>IF($A$72&lt;&gt;"ชั้น"&amp;'01.ข้อมูลเบื้องต้น'!$H$2,"",IF(VLOOKUP($A123,'03.คีย์เทอม2'!$A$10:$GL$59,166,FALSE)="","",VLOOKUP($A123,'03.คีย์เทอม2'!$A$10:$GL$59,166,FALSE)))</f>
        <v/>
      </c>
      <c r="Y123" s="1333" t="str">
        <f>IF($A$72&lt;&gt;"ชั้น"&amp;'01.ข้อมูลเบื้องต้น'!$H$2,"",IF(VLOOKUP($A123,'03.คีย์เทอม2'!$A$10:$GL$59,171,FALSE)="","",VLOOKUP($A123,'03.คีย์เทอม2'!$A$10:$GL$59,171,FALSE)))</f>
        <v/>
      </c>
      <c r="Z123" s="1333" t="str">
        <f>IF($A$72&lt;&gt;"ชั้น"&amp;'01.ข้อมูลเบื้องต้น'!$H$2,"",IF(VLOOKUP($A123,'03.คีย์เทอม2'!$A$10:$GL$59,176,FALSE)="","",VLOOKUP($A123,'03.คีย์เทอม2'!$A$10:$GL$59,176,FALSE)))</f>
        <v/>
      </c>
      <c r="AA123" s="1335" t="str">
        <f>IF($A$72&lt;&gt;"ชั้น"&amp;'01.ข้อมูลเบื้องต้น'!$H$2,"",IF(VLOOKUP($A123,'03.คีย์เทอม2'!$A$10:$GL$59,181,FALSE)="","",VLOOKUP($A123,'03.คีย์เทอม2'!$A$10:$GL$59,181,FALSE)))</f>
        <v/>
      </c>
    </row>
    <row r="124" spans="1:27" ht="16.8" customHeight="1">
      <c r="A124" s="1336">
        <v>46</v>
      </c>
      <c r="B124" s="1324" t="str">
        <f>IF('2.ชื่อนักเรียน'!C56="","",'2.ชื่อนักเรียน'!C56)</f>
        <v/>
      </c>
      <c r="C124" s="1313" t="str">
        <f>IF('2.ชื่อนักเรียน'!D56="","",'2.ชื่อนักเรียน'!D56)</f>
        <v/>
      </c>
      <c r="D124" s="1314" t="str">
        <f>IF($A$72&lt;&gt;"ชั้น"&amp;'01.ข้อมูลเบื้องต้น'!$H$2,"",IF(VLOOKUP($A124,'03.คีย์เทอม2'!$A$10:$GT$59,190,FALSE)="","",VLOOKUP($A124,'03.คีย์เทอม2'!$A$10:$GT$59,190,FALSE)))</f>
        <v/>
      </c>
      <c r="E124" s="1333" t="str">
        <f>IF($A$72&lt;&gt;"ชั้น"&amp;'01.ข้อมูลเบื้องต้น'!$H$2,"",IF(VLOOKUP($A124,'03.คีย์เทอม2'!$A$10:$GT$64,194,FALSE)="","",VLOOKUP($A124,'03.คีย์เทอม2'!$A$10:$GT$64,194,FALSE)))</f>
        <v/>
      </c>
      <c r="F124" s="1423" t="str">
        <f>IF($A$72&lt;&gt;"ชั้น"&amp;'01.ข้อมูลเบื้องต้น'!$H$2,"",IF(VLOOKUP($A124,'03.คีย์เทอม2'!$A$10:$GT$64,31,FALSE)="","",VLOOKUP($A124,'03.คีย์เทอม2'!$A$10:$GT$64,31,FALSE)))</f>
        <v/>
      </c>
      <c r="G124" s="1332" t="str">
        <f>IF($A$72&lt;&gt;"ชั้น"&amp;'01.ข้อมูลเบื้องต้น'!$H$2,"",IF(VLOOKUP($A124,'03.คีย์เทอม2'!$A$10:$GT$64,61,FALSE)="","",VLOOKUP($A124,'03.คีย์เทอม2'!$A$10:$GT$64,61,FALSE)))</f>
        <v/>
      </c>
      <c r="H124" s="1333" t="str">
        <f>IF($A$72&lt;&gt;"ชั้น"&amp;'01.ข้อมูลเบื้องต้น'!$H$2,"",IF(VLOOKUP($A124,'03.คีย์เทอม2'!$A$10:$GL$59,66,FALSE)="","",VLOOKUP($A124,'03.คีย์เทอม2'!$A$10:$GL$59,66,FALSE)))</f>
        <v/>
      </c>
      <c r="I124" s="1333" t="str">
        <f>IF($A$72&lt;&gt;"ชั้น"&amp;'01.ข้อมูลเบื้องต้น'!$H$2,"",IF(VLOOKUP($A124,'03.คีย์เทอม2'!$A$10:$GL$59,71,FALSE)="","",VLOOKUP($A124,'03.คีย์เทอม2'!$A$10:$GL$59,71,FALSE)))</f>
        <v/>
      </c>
      <c r="J124" s="1333" t="str">
        <f>IF($A$72&lt;&gt;"ชั้น"&amp;'01.ข้อมูลเบื้องต้น'!$H$2,"",IF(VLOOKUP($A124,'03.คีย์เทอม2'!$A$10:$GL$59,76,FALSE)="","",VLOOKUP($A124,'03.คีย์เทอม2'!$A$10:$GL$59,76,FALSE)))</f>
        <v/>
      </c>
      <c r="K124" s="1333" t="str">
        <f>IF($A$72&lt;&gt;"ชั้น"&amp;'01.ข้อมูลเบื้องต้น'!$H$2,"",IF(VLOOKUP($A124,'03.คีย์เทอม2'!$A$10:$GL$59,81,FALSE)="","",VLOOKUP($A124,'03.คีย์เทอม2'!$A$10:$GL$59,81,FALSE)))</f>
        <v/>
      </c>
      <c r="L124" s="1334" t="str">
        <f>IF($A$72&lt;&gt;"ชั้น"&amp;'01.ข้อมูลเบื้องต้น'!$H$2,"",IF(VLOOKUP($A124,'03.คีย์เทอม2'!$A$10:$GT$59,202,FALSE)="","",VLOOKUP($A124,'03.คีย์เทอม2'!$A$10:$GT$59,202,FALSE)))</f>
        <v/>
      </c>
      <c r="M124" s="1332" t="str">
        <f>IF($A$72&lt;&gt;"ชั้น"&amp;'01.ข้อมูลเบื้องต้น'!$H$2,"",IF(VLOOKUP($A124,'03.คีย์เทอม2'!$A$10:$GL$59,111,FALSE)="","",VLOOKUP($A124,'03.คีย์เทอม2'!$A$10:$GL$59,111,FALSE)))</f>
        <v/>
      </c>
      <c r="N124" s="1333" t="str">
        <f>IF($A$72&lt;&gt;"ชั้น"&amp;'01.ข้อมูลเบื้องต้น'!$H$2,"",IF(VLOOKUP($A124,'03.คีย์เทอม2'!$A$10:$GL$59,116,FALSE)="","",VLOOKUP($A124,'03.คีย์เทอม2'!$A$10:$GL$59,116,FALSE)))</f>
        <v/>
      </c>
      <c r="O124" s="1333" t="str">
        <f>IF($A$72&lt;&gt;"ชั้น"&amp;'01.ข้อมูลเบื้องต้น'!$H$2,"",IF(VLOOKUP($A124,'03.คีย์เทอม2'!$A$10:$GL$59,121,FALSE)="","",VLOOKUP($A124,'03.คีย์เทอม2'!$A$10:$GL$59,121,FALSE)))</f>
        <v/>
      </c>
      <c r="P124" s="1333" t="str">
        <f>IF($A$72&lt;&gt;"ชั้น"&amp;'01.ข้อมูลเบื้องต้น'!$H$2,"",IF(VLOOKUP($A124,'03.คีย์เทอม2'!$A$10:$GL$59,126,FALSE)="","",VLOOKUP($A124,'03.คีย์เทอม2'!$A$10:$GL$59,126,FALSE)))</f>
        <v/>
      </c>
      <c r="Q124" s="1333" t="str">
        <f>IF($A$72&lt;&gt;"ชั้น"&amp;'01.ข้อมูลเบื้องต้น'!$H$2,"",IF(VLOOKUP($A124,'03.คีย์เทอม2'!$A$10:$GL$59,131,FALSE)="","",VLOOKUP($A124,'03.คีย์เทอม2'!$A$10:$GL$59,131,FALSE)))</f>
        <v/>
      </c>
      <c r="R124" s="1333" t="str">
        <f>IF($A$72&lt;&gt;"ชั้น"&amp;'01.ข้อมูลเบื้องต้น'!$H$2,"",IF(VLOOKUP($A124,'03.คีย์เทอม2'!$A$10:$GL$59,136,FALSE)="","",VLOOKUP($A124,'03.คีย์เทอม2'!$A$10:$GL$59,136,FALSE)))</f>
        <v/>
      </c>
      <c r="S124" s="1333" t="str">
        <f>IF($A$72&lt;&gt;"ชั้น"&amp;'01.ข้อมูลเบื้องต้น'!$H$2,"",IF(VLOOKUP($A124,'03.คีย์เทอม2'!$A$10:$GL$59,141,FALSE)="","",VLOOKUP($A124,'03.คีย์เทอม2'!$A$10:$GL$59,141,FALSE)))</f>
        <v/>
      </c>
      <c r="T124" s="1333" t="str">
        <f>IF($A$72&lt;&gt;"ชั้น"&amp;'01.ข้อมูลเบื้องต้น'!$H$2,"",IF(VLOOKUP($A124,'03.คีย์เทอม2'!$A$10:$GL$59,146,FALSE)="","",VLOOKUP($A124,'03.คีย์เทอม2'!$A$10:$GL$59,146,FALSE)))</f>
        <v/>
      </c>
      <c r="U124" s="1333" t="str">
        <f>IF($A$72&lt;&gt;"ชั้น"&amp;'01.ข้อมูลเบื้องต้น'!$H$2,"",IF(VLOOKUP($A124,'03.คีย์เทอม2'!$A$10:$GL$59,151,FALSE)="","",VLOOKUP($A124,'03.คีย์เทอม2'!$A$10:$GL$59,151,FALSE)))</f>
        <v/>
      </c>
      <c r="V124" s="1333" t="str">
        <f>IF($A$72&lt;&gt;"ชั้น"&amp;'01.ข้อมูลเบื้องต้น'!$H$2,"",IF(VLOOKUP($A124,'03.คีย์เทอม2'!$A$10:$GL$59,156,FALSE)="","",VLOOKUP($A124,'03.คีย์เทอม2'!$A$10:$GL$59,156,FALSE)))</f>
        <v/>
      </c>
      <c r="W124" s="1333" t="str">
        <f>IF($A$72&lt;&gt;"ชั้น"&amp;'01.ข้อมูลเบื้องต้น'!$H$2,"",IF(VLOOKUP($A124,'03.คีย์เทอม2'!$A$10:$GL$59,161,FALSE)="","",VLOOKUP($A124,'03.คีย์เทอม2'!$A$10:$GL$59,161,FALSE)))</f>
        <v/>
      </c>
      <c r="X124" s="1333" t="str">
        <f>IF($A$72&lt;&gt;"ชั้น"&amp;'01.ข้อมูลเบื้องต้น'!$H$2,"",IF(VLOOKUP($A124,'03.คีย์เทอม2'!$A$10:$GL$59,166,FALSE)="","",VLOOKUP($A124,'03.คีย์เทอม2'!$A$10:$GL$59,166,FALSE)))</f>
        <v/>
      </c>
      <c r="Y124" s="1333" t="str">
        <f>IF($A$72&lt;&gt;"ชั้น"&amp;'01.ข้อมูลเบื้องต้น'!$H$2,"",IF(VLOOKUP($A124,'03.คีย์เทอม2'!$A$10:$GL$59,171,FALSE)="","",VLOOKUP($A124,'03.คีย์เทอม2'!$A$10:$GL$59,171,FALSE)))</f>
        <v/>
      </c>
      <c r="Z124" s="1333" t="str">
        <f>IF($A$72&lt;&gt;"ชั้น"&amp;'01.ข้อมูลเบื้องต้น'!$H$2,"",IF(VLOOKUP($A124,'03.คีย์เทอม2'!$A$10:$GL$59,176,FALSE)="","",VLOOKUP($A124,'03.คีย์เทอม2'!$A$10:$GL$59,176,FALSE)))</f>
        <v/>
      </c>
      <c r="AA124" s="1335" t="str">
        <f>IF($A$72&lt;&gt;"ชั้น"&amp;'01.ข้อมูลเบื้องต้น'!$H$2,"",IF(VLOOKUP($A124,'03.คีย์เทอม2'!$A$10:$GL$59,181,FALSE)="","",VLOOKUP($A124,'03.คีย์เทอม2'!$A$10:$GL$59,181,FALSE)))</f>
        <v/>
      </c>
    </row>
    <row r="125" spans="1:27" ht="16.8" customHeight="1">
      <c r="A125" s="1336">
        <v>47</v>
      </c>
      <c r="B125" s="1324" t="str">
        <f>IF('2.ชื่อนักเรียน'!C57="","",'2.ชื่อนักเรียน'!C57)</f>
        <v/>
      </c>
      <c r="C125" s="1313" t="str">
        <f>IF('2.ชื่อนักเรียน'!D57="","",'2.ชื่อนักเรียน'!D57)</f>
        <v/>
      </c>
      <c r="D125" s="1314" t="str">
        <f>IF($A$72&lt;&gt;"ชั้น"&amp;'01.ข้อมูลเบื้องต้น'!$H$2,"",IF(VLOOKUP($A125,'03.คีย์เทอม2'!$A$10:$GT$59,190,FALSE)="","",VLOOKUP($A125,'03.คีย์เทอม2'!$A$10:$GT$59,190,FALSE)))</f>
        <v/>
      </c>
      <c r="E125" s="1333" t="str">
        <f>IF($A$72&lt;&gt;"ชั้น"&amp;'01.ข้อมูลเบื้องต้น'!$H$2,"",IF(VLOOKUP($A125,'03.คีย์เทอม2'!$A$10:$GT$64,194,FALSE)="","",VLOOKUP($A125,'03.คีย์เทอม2'!$A$10:$GT$64,194,FALSE)))</f>
        <v/>
      </c>
      <c r="F125" s="1423" t="str">
        <f>IF($A$72&lt;&gt;"ชั้น"&amp;'01.ข้อมูลเบื้องต้น'!$H$2,"",IF(VLOOKUP($A125,'03.คีย์เทอม2'!$A$10:$GT$64,31,FALSE)="","",VLOOKUP($A125,'03.คีย์เทอม2'!$A$10:$GT$64,31,FALSE)))</f>
        <v/>
      </c>
      <c r="G125" s="1332" t="str">
        <f>IF($A$72&lt;&gt;"ชั้น"&amp;'01.ข้อมูลเบื้องต้น'!$H$2,"",IF(VLOOKUP($A125,'03.คีย์เทอม2'!$A$10:$GT$64,61,FALSE)="","",VLOOKUP($A125,'03.คีย์เทอม2'!$A$10:$GT$64,61,FALSE)))</f>
        <v/>
      </c>
      <c r="H125" s="1333" t="str">
        <f>IF($A$72&lt;&gt;"ชั้น"&amp;'01.ข้อมูลเบื้องต้น'!$H$2,"",IF(VLOOKUP($A125,'03.คีย์เทอม2'!$A$10:$GL$59,66,FALSE)="","",VLOOKUP($A125,'03.คีย์เทอม2'!$A$10:$GL$59,66,FALSE)))</f>
        <v/>
      </c>
      <c r="I125" s="1333" t="str">
        <f>IF($A$72&lt;&gt;"ชั้น"&amp;'01.ข้อมูลเบื้องต้น'!$H$2,"",IF(VLOOKUP($A125,'03.คีย์เทอม2'!$A$10:$GL$59,71,FALSE)="","",VLOOKUP($A125,'03.คีย์เทอม2'!$A$10:$GL$59,71,FALSE)))</f>
        <v/>
      </c>
      <c r="J125" s="1333" t="str">
        <f>IF($A$72&lt;&gt;"ชั้น"&amp;'01.ข้อมูลเบื้องต้น'!$H$2,"",IF(VLOOKUP($A125,'03.คีย์เทอม2'!$A$10:$GL$59,76,FALSE)="","",VLOOKUP($A125,'03.คีย์เทอม2'!$A$10:$GL$59,76,FALSE)))</f>
        <v/>
      </c>
      <c r="K125" s="1333" t="str">
        <f>IF($A$72&lt;&gt;"ชั้น"&amp;'01.ข้อมูลเบื้องต้น'!$H$2,"",IF(VLOOKUP($A125,'03.คีย์เทอม2'!$A$10:$GL$59,81,FALSE)="","",VLOOKUP($A125,'03.คีย์เทอม2'!$A$10:$GL$59,81,FALSE)))</f>
        <v/>
      </c>
      <c r="L125" s="1334" t="str">
        <f>IF($A$72&lt;&gt;"ชั้น"&amp;'01.ข้อมูลเบื้องต้น'!$H$2,"",IF(VLOOKUP($A125,'03.คีย์เทอม2'!$A$10:$GT$59,202,FALSE)="","",VLOOKUP($A125,'03.คีย์เทอม2'!$A$10:$GT$59,202,FALSE)))</f>
        <v/>
      </c>
      <c r="M125" s="1332" t="str">
        <f>IF($A$72&lt;&gt;"ชั้น"&amp;'01.ข้อมูลเบื้องต้น'!$H$2,"",IF(VLOOKUP($A125,'03.คีย์เทอม2'!$A$10:$GL$59,111,FALSE)="","",VLOOKUP($A125,'03.คีย์เทอม2'!$A$10:$GL$59,111,FALSE)))</f>
        <v/>
      </c>
      <c r="N125" s="1333" t="str">
        <f>IF($A$72&lt;&gt;"ชั้น"&amp;'01.ข้อมูลเบื้องต้น'!$H$2,"",IF(VLOOKUP($A125,'03.คีย์เทอม2'!$A$10:$GL$59,116,FALSE)="","",VLOOKUP($A125,'03.คีย์เทอม2'!$A$10:$GL$59,116,FALSE)))</f>
        <v/>
      </c>
      <c r="O125" s="1333" t="str">
        <f>IF($A$72&lt;&gt;"ชั้น"&amp;'01.ข้อมูลเบื้องต้น'!$H$2,"",IF(VLOOKUP($A125,'03.คีย์เทอม2'!$A$10:$GL$59,121,FALSE)="","",VLOOKUP($A125,'03.คีย์เทอม2'!$A$10:$GL$59,121,FALSE)))</f>
        <v/>
      </c>
      <c r="P125" s="1333" t="str">
        <f>IF($A$72&lt;&gt;"ชั้น"&amp;'01.ข้อมูลเบื้องต้น'!$H$2,"",IF(VLOOKUP($A125,'03.คีย์เทอม2'!$A$10:$GL$59,126,FALSE)="","",VLOOKUP($A125,'03.คีย์เทอม2'!$A$10:$GL$59,126,FALSE)))</f>
        <v/>
      </c>
      <c r="Q125" s="1333" t="str">
        <f>IF($A$72&lt;&gt;"ชั้น"&amp;'01.ข้อมูลเบื้องต้น'!$H$2,"",IF(VLOOKUP($A125,'03.คีย์เทอม2'!$A$10:$GL$59,131,FALSE)="","",VLOOKUP($A125,'03.คีย์เทอม2'!$A$10:$GL$59,131,FALSE)))</f>
        <v/>
      </c>
      <c r="R125" s="1333" t="str">
        <f>IF($A$72&lt;&gt;"ชั้น"&amp;'01.ข้อมูลเบื้องต้น'!$H$2,"",IF(VLOOKUP($A125,'03.คีย์เทอม2'!$A$10:$GL$59,136,FALSE)="","",VLOOKUP($A125,'03.คีย์เทอม2'!$A$10:$GL$59,136,FALSE)))</f>
        <v/>
      </c>
      <c r="S125" s="1333" t="str">
        <f>IF($A$72&lt;&gt;"ชั้น"&amp;'01.ข้อมูลเบื้องต้น'!$H$2,"",IF(VLOOKUP($A125,'03.คีย์เทอม2'!$A$10:$GL$59,141,FALSE)="","",VLOOKUP($A125,'03.คีย์เทอม2'!$A$10:$GL$59,141,FALSE)))</f>
        <v/>
      </c>
      <c r="T125" s="1333" t="str">
        <f>IF($A$72&lt;&gt;"ชั้น"&amp;'01.ข้อมูลเบื้องต้น'!$H$2,"",IF(VLOOKUP($A125,'03.คีย์เทอม2'!$A$10:$GL$59,146,FALSE)="","",VLOOKUP($A125,'03.คีย์เทอม2'!$A$10:$GL$59,146,FALSE)))</f>
        <v/>
      </c>
      <c r="U125" s="1333" t="str">
        <f>IF($A$72&lt;&gt;"ชั้น"&amp;'01.ข้อมูลเบื้องต้น'!$H$2,"",IF(VLOOKUP($A125,'03.คีย์เทอม2'!$A$10:$GL$59,151,FALSE)="","",VLOOKUP($A125,'03.คีย์เทอม2'!$A$10:$GL$59,151,FALSE)))</f>
        <v/>
      </c>
      <c r="V125" s="1333" t="str">
        <f>IF($A$72&lt;&gt;"ชั้น"&amp;'01.ข้อมูลเบื้องต้น'!$H$2,"",IF(VLOOKUP($A125,'03.คีย์เทอม2'!$A$10:$GL$59,156,FALSE)="","",VLOOKUP($A125,'03.คีย์เทอม2'!$A$10:$GL$59,156,FALSE)))</f>
        <v/>
      </c>
      <c r="W125" s="1333" t="str">
        <f>IF($A$72&lt;&gt;"ชั้น"&amp;'01.ข้อมูลเบื้องต้น'!$H$2,"",IF(VLOOKUP($A125,'03.คีย์เทอม2'!$A$10:$GL$59,161,FALSE)="","",VLOOKUP($A125,'03.คีย์เทอม2'!$A$10:$GL$59,161,FALSE)))</f>
        <v/>
      </c>
      <c r="X125" s="1333" t="str">
        <f>IF($A$72&lt;&gt;"ชั้น"&amp;'01.ข้อมูลเบื้องต้น'!$H$2,"",IF(VLOOKUP($A125,'03.คีย์เทอม2'!$A$10:$GL$59,166,FALSE)="","",VLOOKUP($A125,'03.คีย์เทอม2'!$A$10:$GL$59,166,FALSE)))</f>
        <v/>
      </c>
      <c r="Y125" s="1333" t="str">
        <f>IF($A$72&lt;&gt;"ชั้น"&amp;'01.ข้อมูลเบื้องต้น'!$H$2,"",IF(VLOOKUP($A125,'03.คีย์เทอม2'!$A$10:$GL$59,171,FALSE)="","",VLOOKUP($A125,'03.คีย์เทอม2'!$A$10:$GL$59,171,FALSE)))</f>
        <v/>
      </c>
      <c r="Z125" s="1333" t="str">
        <f>IF($A$72&lt;&gt;"ชั้น"&amp;'01.ข้อมูลเบื้องต้น'!$H$2,"",IF(VLOOKUP($A125,'03.คีย์เทอม2'!$A$10:$GL$59,176,FALSE)="","",VLOOKUP($A125,'03.คีย์เทอม2'!$A$10:$GL$59,176,FALSE)))</f>
        <v/>
      </c>
      <c r="AA125" s="1335" t="str">
        <f>IF($A$72&lt;&gt;"ชั้น"&amp;'01.ข้อมูลเบื้องต้น'!$H$2,"",IF(VLOOKUP($A125,'03.คีย์เทอม2'!$A$10:$GL$59,181,FALSE)="","",VLOOKUP($A125,'03.คีย์เทอม2'!$A$10:$GL$59,181,FALSE)))</f>
        <v/>
      </c>
    </row>
    <row r="126" spans="1:27" ht="16.8" customHeight="1">
      <c r="A126" s="1336">
        <v>48</v>
      </c>
      <c r="B126" s="1324" t="str">
        <f>IF('2.ชื่อนักเรียน'!C58="","",'2.ชื่อนักเรียน'!C58)</f>
        <v/>
      </c>
      <c r="C126" s="1313" t="str">
        <f>IF('2.ชื่อนักเรียน'!D58="","",'2.ชื่อนักเรียน'!D58)</f>
        <v/>
      </c>
      <c r="D126" s="1314" t="str">
        <f>IF($A$72&lt;&gt;"ชั้น"&amp;'01.ข้อมูลเบื้องต้น'!$H$2,"",IF(VLOOKUP($A126,'03.คีย์เทอม2'!$A$10:$GT$59,190,FALSE)="","",VLOOKUP($A126,'03.คีย์เทอม2'!$A$10:$GT$59,190,FALSE)))</f>
        <v/>
      </c>
      <c r="E126" s="1333" t="str">
        <f>IF($A$72&lt;&gt;"ชั้น"&amp;'01.ข้อมูลเบื้องต้น'!$H$2,"",IF(VLOOKUP($A126,'03.คีย์เทอม2'!$A$10:$GT$64,194,FALSE)="","",VLOOKUP($A126,'03.คีย์เทอม2'!$A$10:$GT$64,194,FALSE)))</f>
        <v/>
      </c>
      <c r="F126" s="1423" t="str">
        <f>IF($A$72&lt;&gt;"ชั้น"&amp;'01.ข้อมูลเบื้องต้น'!$H$2,"",IF(VLOOKUP($A126,'03.คีย์เทอม2'!$A$10:$GT$64,31,FALSE)="","",VLOOKUP($A126,'03.คีย์เทอม2'!$A$10:$GT$64,31,FALSE)))</f>
        <v/>
      </c>
      <c r="G126" s="1332" t="str">
        <f>IF($A$72&lt;&gt;"ชั้น"&amp;'01.ข้อมูลเบื้องต้น'!$H$2,"",IF(VLOOKUP($A126,'03.คีย์เทอม2'!$A$10:$GT$64,61,FALSE)="","",VLOOKUP($A126,'03.คีย์เทอม2'!$A$10:$GT$64,61,FALSE)))</f>
        <v/>
      </c>
      <c r="H126" s="1333" t="str">
        <f>IF($A$72&lt;&gt;"ชั้น"&amp;'01.ข้อมูลเบื้องต้น'!$H$2,"",IF(VLOOKUP($A126,'03.คีย์เทอม2'!$A$10:$GL$59,66,FALSE)="","",VLOOKUP($A126,'03.คีย์เทอม2'!$A$10:$GL$59,66,FALSE)))</f>
        <v/>
      </c>
      <c r="I126" s="1333" t="str">
        <f>IF($A$72&lt;&gt;"ชั้น"&amp;'01.ข้อมูลเบื้องต้น'!$H$2,"",IF(VLOOKUP($A126,'03.คีย์เทอม2'!$A$10:$GL$59,71,FALSE)="","",VLOOKUP($A126,'03.คีย์เทอม2'!$A$10:$GL$59,71,FALSE)))</f>
        <v/>
      </c>
      <c r="J126" s="1333" t="str">
        <f>IF($A$72&lt;&gt;"ชั้น"&amp;'01.ข้อมูลเบื้องต้น'!$H$2,"",IF(VLOOKUP($A126,'03.คีย์เทอม2'!$A$10:$GL$59,76,FALSE)="","",VLOOKUP($A126,'03.คีย์เทอม2'!$A$10:$GL$59,76,FALSE)))</f>
        <v/>
      </c>
      <c r="K126" s="1333" t="str">
        <f>IF($A$72&lt;&gt;"ชั้น"&amp;'01.ข้อมูลเบื้องต้น'!$H$2,"",IF(VLOOKUP($A126,'03.คีย์เทอม2'!$A$10:$GL$59,81,FALSE)="","",VLOOKUP($A126,'03.คีย์เทอม2'!$A$10:$GL$59,81,FALSE)))</f>
        <v/>
      </c>
      <c r="L126" s="1334" t="str">
        <f>IF($A$72&lt;&gt;"ชั้น"&amp;'01.ข้อมูลเบื้องต้น'!$H$2,"",IF(VLOOKUP($A126,'03.คีย์เทอม2'!$A$10:$GT$59,202,FALSE)="","",VLOOKUP($A126,'03.คีย์เทอม2'!$A$10:$GT$59,202,FALSE)))</f>
        <v/>
      </c>
      <c r="M126" s="1332" t="str">
        <f>IF($A$72&lt;&gt;"ชั้น"&amp;'01.ข้อมูลเบื้องต้น'!$H$2,"",IF(VLOOKUP($A126,'03.คีย์เทอม2'!$A$10:$GL$59,111,FALSE)="","",VLOOKUP($A126,'03.คีย์เทอม2'!$A$10:$GL$59,111,FALSE)))</f>
        <v/>
      </c>
      <c r="N126" s="1333" t="str">
        <f>IF($A$72&lt;&gt;"ชั้น"&amp;'01.ข้อมูลเบื้องต้น'!$H$2,"",IF(VLOOKUP($A126,'03.คีย์เทอม2'!$A$10:$GL$59,116,FALSE)="","",VLOOKUP($A126,'03.คีย์เทอม2'!$A$10:$GL$59,116,FALSE)))</f>
        <v/>
      </c>
      <c r="O126" s="1333" t="str">
        <f>IF($A$72&lt;&gt;"ชั้น"&amp;'01.ข้อมูลเบื้องต้น'!$H$2,"",IF(VLOOKUP($A126,'03.คีย์เทอม2'!$A$10:$GL$59,121,FALSE)="","",VLOOKUP($A126,'03.คีย์เทอม2'!$A$10:$GL$59,121,FALSE)))</f>
        <v/>
      </c>
      <c r="P126" s="1333" t="str">
        <f>IF($A$72&lt;&gt;"ชั้น"&amp;'01.ข้อมูลเบื้องต้น'!$H$2,"",IF(VLOOKUP($A126,'03.คีย์เทอม2'!$A$10:$GL$59,126,FALSE)="","",VLOOKUP($A126,'03.คีย์เทอม2'!$A$10:$GL$59,126,FALSE)))</f>
        <v/>
      </c>
      <c r="Q126" s="1333" t="str">
        <f>IF($A$72&lt;&gt;"ชั้น"&amp;'01.ข้อมูลเบื้องต้น'!$H$2,"",IF(VLOOKUP($A126,'03.คีย์เทอม2'!$A$10:$GL$59,131,FALSE)="","",VLOOKUP($A126,'03.คีย์เทอม2'!$A$10:$GL$59,131,FALSE)))</f>
        <v/>
      </c>
      <c r="R126" s="1333" t="str">
        <f>IF($A$72&lt;&gt;"ชั้น"&amp;'01.ข้อมูลเบื้องต้น'!$H$2,"",IF(VLOOKUP($A126,'03.คีย์เทอม2'!$A$10:$GL$59,136,FALSE)="","",VLOOKUP($A126,'03.คีย์เทอม2'!$A$10:$GL$59,136,FALSE)))</f>
        <v/>
      </c>
      <c r="S126" s="1333" t="str">
        <f>IF($A$72&lt;&gt;"ชั้น"&amp;'01.ข้อมูลเบื้องต้น'!$H$2,"",IF(VLOOKUP($A126,'03.คีย์เทอม2'!$A$10:$GL$59,141,FALSE)="","",VLOOKUP($A126,'03.คีย์เทอม2'!$A$10:$GL$59,141,FALSE)))</f>
        <v/>
      </c>
      <c r="T126" s="1333" t="str">
        <f>IF($A$72&lt;&gt;"ชั้น"&amp;'01.ข้อมูลเบื้องต้น'!$H$2,"",IF(VLOOKUP($A126,'03.คีย์เทอม2'!$A$10:$GL$59,146,FALSE)="","",VLOOKUP($A126,'03.คีย์เทอม2'!$A$10:$GL$59,146,FALSE)))</f>
        <v/>
      </c>
      <c r="U126" s="1333" t="str">
        <f>IF($A$72&lt;&gt;"ชั้น"&amp;'01.ข้อมูลเบื้องต้น'!$H$2,"",IF(VLOOKUP($A126,'03.คีย์เทอม2'!$A$10:$GL$59,151,FALSE)="","",VLOOKUP($A126,'03.คีย์เทอม2'!$A$10:$GL$59,151,FALSE)))</f>
        <v/>
      </c>
      <c r="V126" s="1333" t="str">
        <f>IF($A$72&lt;&gt;"ชั้น"&amp;'01.ข้อมูลเบื้องต้น'!$H$2,"",IF(VLOOKUP($A126,'03.คีย์เทอม2'!$A$10:$GL$59,156,FALSE)="","",VLOOKUP($A126,'03.คีย์เทอม2'!$A$10:$GL$59,156,FALSE)))</f>
        <v/>
      </c>
      <c r="W126" s="1333" t="str">
        <f>IF($A$72&lt;&gt;"ชั้น"&amp;'01.ข้อมูลเบื้องต้น'!$H$2,"",IF(VLOOKUP($A126,'03.คีย์เทอม2'!$A$10:$GL$59,161,FALSE)="","",VLOOKUP($A126,'03.คีย์เทอม2'!$A$10:$GL$59,161,FALSE)))</f>
        <v/>
      </c>
      <c r="X126" s="1333" t="str">
        <f>IF($A$72&lt;&gt;"ชั้น"&amp;'01.ข้อมูลเบื้องต้น'!$H$2,"",IF(VLOOKUP($A126,'03.คีย์เทอม2'!$A$10:$GL$59,166,FALSE)="","",VLOOKUP($A126,'03.คีย์เทอม2'!$A$10:$GL$59,166,FALSE)))</f>
        <v/>
      </c>
      <c r="Y126" s="1333" t="str">
        <f>IF($A$72&lt;&gt;"ชั้น"&amp;'01.ข้อมูลเบื้องต้น'!$H$2,"",IF(VLOOKUP($A126,'03.คีย์เทอม2'!$A$10:$GL$59,171,FALSE)="","",VLOOKUP($A126,'03.คีย์เทอม2'!$A$10:$GL$59,171,FALSE)))</f>
        <v/>
      </c>
      <c r="Z126" s="1333" t="str">
        <f>IF($A$72&lt;&gt;"ชั้น"&amp;'01.ข้อมูลเบื้องต้น'!$H$2,"",IF(VLOOKUP($A126,'03.คีย์เทอม2'!$A$10:$GL$59,176,FALSE)="","",VLOOKUP($A126,'03.คีย์เทอม2'!$A$10:$GL$59,176,FALSE)))</f>
        <v/>
      </c>
      <c r="AA126" s="1335" t="str">
        <f>IF($A$72&lt;&gt;"ชั้น"&amp;'01.ข้อมูลเบื้องต้น'!$H$2,"",IF(VLOOKUP($A126,'03.คีย์เทอม2'!$A$10:$GL$59,181,FALSE)="","",VLOOKUP($A126,'03.คีย์เทอม2'!$A$10:$GL$59,181,FALSE)))</f>
        <v/>
      </c>
    </row>
    <row r="127" spans="1:27" ht="16.8" customHeight="1">
      <c r="A127" s="1336">
        <v>49</v>
      </c>
      <c r="B127" s="1324" t="str">
        <f>IF('2.ชื่อนักเรียน'!C59="","",'2.ชื่อนักเรียน'!C59)</f>
        <v/>
      </c>
      <c r="C127" s="1313" t="str">
        <f>IF('2.ชื่อนักเรียน'!D59="","",'2.ชื่อนักเรียน'!D59)</f>
        <v/>
      </c>
      <c r="D127" s="1314" t="str">
        <f>IF($A$72&lt;&gt;"ชั้น"&amp;'01.ข้อมูลเบื้องต้น'!$H$2,"",IF(VLOOKUP($A127,'03.คีย์เทอม2'!$A$10:$GT$59,190,FALSE)="","",VLOOKUP($A127,'03.คีย์เทอม2'!$A$10:$GT$59,190,FALSE)))</f>
        <v/>
      </c>
      <c r="E127" s="1333" t="str">
        <f>IF($A$72&lt;&gt;"ชั้น"&amp;'01.ข้อมูลเบื้องต้น'!$H$2,"",IF(VLOOKUP($A127,'03.คีย์เทอม2'!$A$10:$GT$64,194,FALSE)="","",VLOOKUP($A127,'03.คีย์เทอม2'!$A$10:$GT$64,194,FALSE)))</f>
        <v/>
      </c>
      <c r="F127" s="1423" t="str">
        <f>IF($A$72&lt;&gt;"ชั้น"&amp;'01.ข้อมูลเบื้องต้น'!$H$2,"",IF(VLOOKUP($A127,'03.คีย์เทอม2'!$A$10:$GT$64,31,FALSE)="","",VLOOKUP($A127,'03.คีย์เทอม2'!$A$10:$GT$64,31,FALSE)))</f>
        <v/>
      </c>
      <c r="G127" s="1332" t="str">
        <f>IF($A$72&lt;&gt;"ชั้น"&amp;'01.ข้อมูลเบื้องต้น'!$H$2,"",IF(VLOOKUP($A127,'03.คีย์เทอม2'!$A$10:$GT$64,61,FALSE)="","",VLOOKUP($A127,'03.คีย์เทอม2'!$A$10:$GT$64,61,FALSE)))</f>
        <v/>
      </c>
      <c r="H127" s="1333" t="str">
        <f>IF($A$72&lt;&gt;"ชั้น"&amp;'01.ข้อมูลเบื้องต้น'!$H$2,"",IF(VLOOKUP($A127,'03.คีย์เทอม2'!$A$10:$GL$59,66,FALSE)="","",VLOOKUP($A127,'03.คีย์เทอม2'!$A$10:$GL$59,66,FALSE)))</f>
        <v/>
      </c>
      <c r="I127" s="1333" t="str">
        <f>IF($A$72&lt;&gt;"ชั้น"&amp;'01.ข้อมูลเบื้องต้น'!$H$2,"",IF(VLOOKUP($A127,'03.คีย์เทอม2'!$A$10:$GL$59,71,FALSE)="","",VLOOKUP($A127,'03.คีย์เทอม2'!$A$10:$GL$59,71,FALSE)))</f>
        <v/>
      </c>
      <c r="J127" s="1333" t="str">
        <f>IF($A$72&lt;&gt;"ชั้น"&amp;'01.ข้อมูลเบื้องต้น'!$H$2,"",IF(VLOOKUP($A127,'03.คีย์เทอม2'!$A$10:$GL$59,76,FALSE)="","",VLOOKUP($A127,'03.คีย์เทอม2'!$A$10:$GL$59,76,FALSE)))</f>
        <v/>
      </c>
      <c r="K127" s="1333" t="str">
        <f>IF($A$72&lt;&gt;"ชั้น"&amp;'01.ข้อมูลเบื้องต้น'!$H$2,"",IF(VLOOKUP($A127,'03.คีย์เทอม2'!$A$10:$GL$59,81,FALSE)="","",VLOOKUP($A127,'03.คีย์เทอม2'!$A$10:$GL$59,81,FALSE)))</f>
        <v/>
      </c>
      <c r="L127" s="1334" t="str">
        <f>IF($A$72&lt;&gt;"ชั้น"&amp;'01.ข้อมูลเบื้องต้น'!$H$2,"",IF(VLOOKUP($A127,'03.คีย์เทอม2'!$A$10:$GT$59,202,FALSE)="","",VLOOKUP($A127,'03.คีย์เทอม2'!$A$10:$GT$59,202,FALSE)))</f>
        <v/>
      </c>
      <c r="M127" s="1332" t="str">
        <f>IF($A$72&lt;&gt;"ชั้น"&amp;'01.ข้อมูลเบื้องต้น'!$H$2,"",IF(VLOOKUP($A127,'03.คีย์เทอม2'!$A$10:$GL$59,111,FALSE)="","",VLOOKUP($A127,'03.คีย์เทอม2'!$A$10:$GL$59,111,FALSE)))</f>
        <v/>
      </c>
      <c r="N127" s="1333" t="str">
        <f>IF($A$72&lt;&gt;"ชั้น"&amp;'01.ข้อมูลเบื้องต้น'!$H$2,"",IF(VLOOKUP($A127,'03.คีย์เทอม2'!$A$10:$GL$59,116,FALSE)="","",VLOOKUP($A127,'03.คีย์เทอม2'!$A$10:$GL$59,116,FALSE)))</f>
        <v/>
      </c>
      <c r="O127" s="1333" t="str">
        <f>IF($A$72&lt;&gt;"ชั้น"&amp;'01.ข้อมูลเบื้องต้น'!$H$2,"",IF(VLOOKUP($A127,'03.คีย์เทอม2'!$A$10:$GL$59,121,FALSE)="","",VLOOKUP($A127,'03.คีย์เทอม2'!$A$10:$GL$59,121,FALSE)))</f>
        <v/>
      </c>
      <c r="P127" s="1333" t="str">
        <f>IF($A$72&lt;&gt;"ชั้น"&amp;'01.ข้อมูลเบื้องต้น'!$H$2,"",IF(VLOOKUP($A127,'03.คีย์เทอม2'!$A$10:$GL$59,126,FALSE)="","",VLOOKUP($A127,'03.คีย์เทอม2'!$A$10:$GL$59,126,FALSE)))</f>
        <v/>
      </c>
      <c r="Q127" s="1333" t="str">
        <f>IF($A$72&lt;&gt;"ชั้น"&amp;'01.ข้อมูลเบื้องต้น'!$H$2,"",IF(VLOOKUP($A127,'03.คีย์เทอม2'!$A$10:$GL$59,131,FALSE)="","",VLOOKUP($A127,'03.คีย์เทอม2'!$A$10:$GL$59,131,FALSE)))</f>
        <v/>
      </c>
      <c r="R127" s="1333" t="str">
        <f>IF($A$72&lt;&gt;"ชั้น"&amp;'01.ข้อมูลเบื้องต้น'!$H$2,"",IF(VLOOKUP($A127,'03.คีย์เทอม2'!$A$10:$GL$59,136,FALSE)="","",VLOOKUP($A127,'03.คีย์เทอม2'!$A$10:$GL$59,136,FALSE)))</f>
        <v/>
      </c>
      <c r="S127" s="1333" t="str">
        <f>IF($A$72&lt;&gt;"ชั้น"&amp;'01.ข้อมูลเบื้องต้น'!$H$2,"",IF(VLOOKUP($A127,'03.คีย์เทอม2'!$A$10:$GL$59,141,FALSE)="","",VLOOKUP($A127,'03.คีย์เทอม2'!$A$10:$GL$59,141,FALSE)))</f>
        <v/>
      </c>
      <c r="T127" s="1333" t="str">
        <f>IF($A$72&lt;&gt;"ชั้น"&amp;'01.ข้อมูลเบื้องต้น'!$H$2,"",IF(VLOOKUP($A127,'03.คีย์เทอม2'!$A$10:$GL$59,146,FALSE)="","",VLOOKUP($A127,'03.คีย์เทอม2'!$A$10:$GL$59,146,FALSE)))</f>
        <v/>
      </c>
      <c r="U127" s="1333" t="str">
        <f>IF($A$72&lt;&gt;"ชั้น"&amp;'01.ข้อมูลเบื้องต้น'!$H$2,"",IF(VLOOKUP($A127,'03.คีย์เทอม2'!$A$10:$GL$59,151,FALSE)="","",VLOOKUP($A127,'03.คีย์เทอม2'!$A$10:$GL$59,151,FALSE)))</f>
        <v/>
      </c>
      <c r="V127" s="1333" t="str">
        <f>IF($A$72&lt;&gt;"ชั้น"&amp;'01.ข้อมูลเบื้องต้น'!$H$2,"",IF(VLOOKUP($A127,'03.คีย์เทอม2'!$A$10:$GL$59,156,FALSE)="","",VLOOKUP($A127,'03.คีย์เทอม2'!$A$10:$GL$59,156,FALSE)))</f>
        <v/>
      </c>
      <c r="W127" s="1333" t="str">
        <f>IF($A$72&lt;&gt;"ชั้น"&amp;'01.ข้อมูลเบื้องต้น'!$H$2,"",IF(VLOOKUP($A127,'03.คีย์เทอม2'!$A$10:$GL$59,161,FALSE)="","",VLOOKUP($A127,'03.คีย์เทอม2'!$A$10:$GL$59,161,FALSE)))</f>
        <v/>
      </c>
      <c r="X127" s="1333" t="str">
        <f>IF($A$72&lt;&gt;"ชั้น"&amp;'01.ข้อมูลเบื้องต้น'!$H$2,"",IF(VLOOKUP($A127,'03.คีย์เทอม2'!$A$10:$GL$59,166,FALSE)="","",VLOOKUP($A127,'03.คีย์เทอม2'!$A$10:$GL$59,166,FALSE)))</f>
        <v/>
      </c>
      <c r="Y127" s="1333" t="str">
        <f>IF($A$72&lt;&gt;"ชั้น"&amp;'01.ข้อมูลเบื้องต้น'!$H$2,"",IF(VLOOKUP($A127,'03.คีย์เทอม2'!$A$10:$GL$59,171,FALSE)="","",VLOOKUP($A127,'03.คีย์เทอม2'!$A$10:$GL$59,171,FALSE)))</f>
        <v/>
      </c>
      <c r="Z127" s="1333" t="str">
        <f>IF($A$72&lt;&gt;"ชั้น"&amp;'01.ข้อมูลเบื้องต้น'!$H$2,"",IF(VLOOKUP($A127,'03.คีย์เทอม2'!$A$10:$GL$59,176,FALSE)="","",VLOOKUP($A127,'03.คีย์เทอม2'!$A$10:$GL$59,176,FALSE)))</f>
        <v/>
      </c>
      <c r="AA127" s="1335" t="str">
        <f>IF($A$72&lt;&gt;"ชั้น"&amp;'01.ข้อมูลเบื้องต้น'!$H$2,"",IF(VLOOKUP($A127,'03.คีย์เทอม2'!$A$10:$GL$59,181,FALSE)="","",VLOOKUP($A127,'03.คีย์เทอม2'!$A$10:$GL$59,181,FALSE)))</f>
        <v/>
      </c>
    </row>
    <row r="128" spans="1:27" ht="16.8" customHeight="1" thickBot="1">
      <c r="A128" s="1337">
        <v>50</v>
      </c>
      <c r="B128" s="1338" t="str">
        <f>IF('2.ชื่อนักเรียน'!C60="","",'2.ชื่อนักเรียน'!C60)</f>
        <v/>
      </c>
      <c r="C128" s="1424" t="str">
        <f>IF('2.ชื่อนักเรียน'!D60="","",'2.ชื่อนักเรียน'!D60)</f>
        <v/>
      </c>
      <c r="D128" s="1340" t="str">
        <f>IF($A$72&lt;&gt;"ชั้น"&amp;'01.ข้อมูลเบื้องต้น'!$H$2,"",IF(VLOOKUP($A128,'03.คีย์เทอม2'!$A$10:$GT$59,190,FALSE)="","",VLOOKUP($A128,'03.คีย์เทอม2'!$A$10:$GT$59,190,FALSE)))</f>
        <v/>
      </c>
      <c r="E128" s="1343" t="str">
        <f>IF($A$72&lt;&gt;"ชั้น"&amp;'01.ข้อมูลเบื้องต้น'!$H$2,"",IF(VLOOKUP($A128,'03.คีย์เทอม2'!$A$10:$GT$64,194,FALSE)="","",VLOOKUP($A128,'03.คีย์เทอม2'!$A$10:$GT$64,194,FALSE)))</f>
        <v/>
      </c>
      <c r="F128" s="1425" t="str">
        <f>IF($A$72&lt;&gt;"ชั้น"&amp;'01.ข้อมูลเบื้องต้น'!$H$2,"",IF(VLOOKUP($A128,'03.คีย์เทอม2'!$A$10:$GT$64,31,FALSE)="","",VLOOKUP($A128,'03.คีย์เทอม2'!$A$10:$GT$64,31,FALSE)))</f>
        <v/>
      </c>
      <c r="G128" s="1342" t="str">
        <f>IF($A$72&lt;&gt;"ชั้น"&amp;'01.ข้อมูลเบื้องต้น'!$H$2,"",IF(VLOOKUP($A128,'03.คีย์เทอม2'!$A$10:$GT$64,61,FALSE)="","",VLOOKUP($A128,'03.คีย์เทอม2'!$A$10:$GT$64,61,FALSE)))</f>
        <v/>
      </c>
      <c r="H128" s="1343" t="str">
        <f>IF($A$72&lt;&gt;"ชั้น"&amp;'01.ข้อมูลเบื้องต้น'!$H$2,"",IF(VLOOKUP($A128,'03.คีย์เทอม2'!$A$10:$GL$59,66,FALSE)="","",VLOOKUP($A128,'03.คีย์เทอม2'!$A$10:$GL$59,66,FALSE)))</f>
        <v/>
      </c>
      <c r="I128" s="1343" t="str">
        <f>IF($A$72&lt;&gt;"ชั้น"&amp;'01.ข้อมูลเบื้องต้น'!$H$2,"",IF(VLOOKUP($A128,'03.คีย์เทอม2'!$A$10:$GL$59,71,FALSE)="","",VLOOKUP($A128,'03.คีย์เทอม2'!$A$10:$GL$59,71,FALSE)))</f>
        <v/>
      </c>
      <c r="J128" s="1343" t="str">
        <f>IF($A$72&lt;&gt;"ชั้น"&amp;'01.ข้อมูลเบื้องต้น'!$H$2,"",IF(VLOOKUP($A128,'03.คีย์เทอม2'!$A$10:$GL$59,76,FALSE)="","",VLOOKUP($A128,'03.คีย์เทอม2'!$A$10:$GL$59,76,FALSE)))</f>
        <v/>
      </c>
      <c r="K128" s="1343" t="str">
        <f>IF($A$72&lt;&gt;"ชั้น"&amp;'01.ข้อมูลเบื้องต้น'!$H$2,"",IF(VLOOKUP($A128,'03.คีย์เทอม2'!$A$10:$GL$59,81,FALSE)="","",VLOOKUP($A128,'03.คีย์เทอม2'!$A$10:$GL$59,81,FALSE)))</f>
        <v/>
      </c>
      <c r="L128" s="1345" t="str">
        <f>IF($A$72&lt;&gt;"ชั้น"&amp;'01.ข้อมูลเบื้องต้น'!$H$2,"",IF(VLOOKUP($A128,'03.คีย์เทอม2'!$A$10:$GT$59,202,FALSE)="","",VLOOKUP($A128,'03.คีย์เทอม2'!$A$10:$GT$59,202,FALSE)))</f>
        <v/>
      </c>
      <c r="M128" s="1342" t="str">
        <f>IF($A$72&lt;&gt;"ชั้น"&amp;'01.ข้อมูลเบื้องต้น'!$H$2,"",IF(VLOOKUP($A128,'03.คีย์เทอม2'!$A$10:$GL$59,111,FALSE)="","",VLOOKUP($A128,'03.คีย์เทอม2'!$A$10:$GL$59,111,FALSE)))</f>
        <v/>
      </c>
      <c r="N128" s="1343" t="str">
        <f>IF($A$72&lt;&gt;"ชั้น"&amp;'01.ข้อมูลเบื้องต้น'!$H$2,"",IF(VLOOKUP($A128,'03.คีย์เทอม2'!$A$10:$GL$59,116,FALSE)="","",VLOOKUP($A128,'03.คีย์เทอม2'!$A$10:$GL$59,116,FALSE)))</f>
        <v/>
      </c>
      <c r="O128" s="1343" t="str">
        <f>IF($A$72&lt;&gt;"ชั้น"&amp;'01.ข้อมูลเบื้องต้น'!$H$2,"",IF(VLOOKUP($A128,'03.คีย์เทอม2'!$A$10:$GL$59,121,FALSE)="","",VLOOKUP($A128,'03.คีย์เทอม2'!$A$10:$GL$59,121,FALSE)))</f>
        <v/>
      </c>
      <c r="P128" s="1343" t="str">
        <f>IF($A$72&lt;&gt;"ชั้น"&amp;'01.ข้อมูลเบื้องต้น'!$H$2,"",IF(VLOOKUP($A128,'03.คีย์เทอม2'!$A$10:$GL$59,126,FALSE)="","",VLOOKUP($A128,'03.คีย์เทอม2'!$A$10:$GL$59,126,FALSE)))</f>
        <v/>
      </c>
      <c r="Q128" s="1343" t="str">
        <f>IF($A$72&lt;&gt;"ชั้น"&amp;'01.ข้อมูลเบื้องต้น'!$H$2,"",IF(VLOOKUP($A128,'03.คีย์เทอม2'!$A$10:$GL$59,131,FALSE)="","",VLOOKUP($A128,'03.คีย์เทอม2'!$A$10:$GL$59,131,FALSE)))</f>
        <v/>
      </c>
      <c r="R128" s="1343" t="str">
        <f>IF($A$72&lt;&gt;"ชั้น"&amp;'01.ข้อมูลเบื้องต้น'!$H$2,"",IF(VLOOKUP($A128,'03.คีย์เทอม2'!$A$10:$GL$59,136,FALSE)="","",VLOOKUP($A128,'03.คีย์เทอม2'!$A$10:$GL$59,136,FALSE)))</f>
        <v/>
      </c>
      <c r="S128" s="1343" t="str">
        <f>IF($A$72&lt;&gt;"ชั้น"&amp;'01.ข้อมูลเบื้องต้น'!$H$2,"",IF(VLOOKUP($A128,'03.คีย์เทอม2'!$A$10:$GL$59,141,FALSE)="","",VLOOKUP($A128,'03.คีย์เทอม2'!$A$10:$GL$59,141,FALSE)))</f>
        <v/>
      </c>
      <c r="T128" s="1343" t="str">
        <f>IF($A$72&lt;&gt;"ชั้น"&amp;'01.ข้อมูลเบื้องต้น'!$H$2,"",IF(VLOOKUP($A128,'03.คีย์เทอม2'!$A$10:$GL$59,146,FALSE)="","",VLOOKUP($A128,'03.คีย์เทอม2'!$A$10:$GL$59,146,FALSE)))</f>
        <v/>
      </c>
      <c r="U128" s="1343" t="str">
        <f>IF($A$72&lt;&gt;"ชั้น"&amp;'01.ข้อมูลเบื้องต้น'!$H$2,"",IF(VLOOKUP($A128,'03.คีย์เทอม2'!$A$10:$GL$59,151,FALSE)="","",VLOOKUP($A128,'03.คีย์เทอม2'!$A$10:$GL$59,151,FALSE)))</f>
        <v/>
      </c>
      <c r="V128" s="1343" t="str">
        <f>IF($A$72&lt;&gt;"ชั้น"&amp;'01.ข้อมูลเบื้องต้น'!$H$2,"",IF(VLOOKUP($A128,'03.คีย์เทอม2'!$A$10:$GL$59,156,FALSE)="","",VLOOKUP($A128,'03.คีย์เทอม2'!$A$10:$GL$59,156,FALSE)))</f>
        <v/>
      </c>
      <c r="W128" s="1343" t="str">
        <f>IF($A$72&lt;&gt;"ชั้น"&amp;'01.ข้อมูลเบื้องต้น'!$H$2,"",IF(VLOOKUP($A128,'03.คีย์เทอม2'!$A$10:$GL$59,161,FALSE)="","",VLOOKUP($A128,'03.คีย์เทอม2'!$A$10:$GL$59,161,FALSE)))</f>
        <v/>
      </c>
      <c r="X128" s="1343" t="str">
        <f>IF($A$72&lt;&gt;"ชั้น"&amp;'01.ข้อมูลเบื้องต้น'!$H$2,"",IF(VLOOKUP($A128,'03.คีย์เทอม2'!$A$10:$GL$59,166,FALSE)="","",VLOOKUP($A128,'03.คีย์เทอม2'!$A$10:$GL$59,166,FALSE)))</f>
        <v/>
      </c>
      <c r="Y128" s="1343" t="str">
        <f>IF($A$72&lt;&gt;"ชั้น"&amp;'01.ข้อมูลเบื้องต้น'!$H$2,"",IF(VLOOKUP($A128,'03.คีย์เทอม2'!$A$10:$GL$59,171,FALSE)="","",VLOOKUP($A128,'03.คีย์เทอม2'!$A$10:$GL$59,171,FALSE)))</f>
        <v/>
      </c>
      <c r="Z128" s="1343" t="str">
        <f>IF($A$72&lt;&gt;"ชั้น"&amp;'01.ข้อมูลเบื้องต้น'!$H$2,"",IF(VLOOKUP($A128,'03.คีย์เทอม2'!$A$10:$GL$59,176,FALSE)="","",VLOOKUP($A128,'03.คีย์เทอม2'!$A$10:$GL$59,176,FALSE)))</f>
        <v/>
      </c>
      <c r="AA128" s="1346" t="str">
        <f>IF($A$72&lt;&gt;"ชั้น"&amp;'01.ข้อมูลเบื้องต้น'!$H$2,"",IF(VLOOKUP($A128,'03.คีย์เทอม2'!$A$10:$GL$59,181,FALSE)="","",VLOOKUP($A128,'03.คีย์เทอม2'!$A$10:$GL$59,181,FALSE)))</f>
        <v/>
      </c>
    </row>
    <row r="129" spans="1:27" ht="16.8" hidden="1" customHeight="1">
      <c r="A129" s="1454" t="s">
        <v>5</v>
      </c>
      <c r="B129" s="1455"/>
      <c r="C129" s="1456"/>
      <c r="D129" s="1431" t="str">
        <f t="shared" ref="D129:F129" si="4">IF(SUM(D79:D128)=0,"",SUM(D79:D128))</f>
        <v/>
      </c>
      <c r="E129" s="1431" t="str">
        <f t="shared" si="4"/>
        <v/>
      </c>
      <c r="F129" s="1431" t="str">
        <f t="shared" si="4"/>
        <v/>
      </c>
      <c r="G129" s="1431" t="str">
        <f t="shared" ref="G129:K129" si="5">IF(SUM(G79:G128)=0,"",SUM(G79:G128))</f>
        <v/>
      </c>
      <c r="H129" s="1431" t="str">
        <f t="shared" si="5"/>
        <v/>
      </c>
      <c r="I129" s="1431" t="str">
        <f t="shared" si="5"/>
        <v/>
      </c>
      <c r="J129" s="1431" t="str">
        <f t="shared" si="5"/>
        <v/>
      </c>
      <c r="K129" s="1431" t="str">
        <f t="shared" si="5"/>
        <v/>
      </c>
      <c r="L129" s="1432"/>
      <c r="M129" s="1367"/>
      <c r="N129" s="1368"/>
      <c r="O129" s="1368"/>
      <c r="P129" s="1368"/>
      <c r="Q129" s="1368"/>
      <c r="R129" s="1368"/>
      <c r="S129" s="1368"/>
      <c r="T129" s="1368"/>
      <c r="U129" s="1368"/>
      <c r="V129" s="1368"/>
      <c r="W129" s="1368"/>
      <c r="X129" s="1368"/>
      <c r="Y129" s="1368"/>
      <c r="Z129" s="1368"/>
      <c r="AA129" s="1369"/>
    </row>
    <row r="130" spans="1:27" ht="16.8" hidden="1" customHeight="1">
      <c r="A130" s="1457" t="s">
        <v>70</v>
      </c>
      <c r="B130" s="1458"/>
      <c r="C130" s="1459"/>
      <c r="D130" s="1373" t="str">
        <f t="shared" ref="D130:K130" si="6">IF(D129="","",MIN(D79:D128))</f>
        <v/>
      </c>
      <c r="E130" s="1373" t="str">
        <f t="shared" si="6"/>
        <v/>
      </c>
      <c r="F130" s="1373" t="str">
        <f t="shared" si="6"/>
        <v/>
      </c>
      <c r="G130" s="1373" t="str">
        <f t="shared" si="6"/>
        <v/>
      </c>
      <c r="H130" s="1373" t="str">
        <f t="shared" si="6"/>
        <v/>
      </c>
      <c r="I130" s="1373" t="str">
        <f t="shared" si="6"/>
        <v/>
      </c>
      <c r="J130" s="1373" t="str">
        <f t="shared" si="6"/>
        <v/>
      </c>
      <c r="K130" s="1373" t="str">
        <f t="shared" si="6"/>
        <v/>
      </c>
      <c r="L130" s="1374"/>
      <c r="M130" s="1376"/>
      <c r="N130" s="1377"/>
      <c r="O130" s="1377"/>
      <c r="P130" s="1377"/>
      <c r="Q130" s="1377"/>
      <c r="R130" s="1377"/>
      <c r="S130" s="1377"/>
      <c r="T130" s="1377"/>
      <c r="U130" s="1377"/>
      <c r="V130" s="1377"/>
      <c r="W130" s="1377"/>
      <c r="X130" s="1377"/>
      <c r="Y130" s="1377"/>
      <c r="Z130" s="1377"/>
      <c r="AA130" s="1378"/>
    </row>
    <row r="131" spans="1:27" ht="16.8" hidden="1" customHeight="1">
      <c r="A131" s="1457" t="s">
        <v>71</v>
      </c>
      <c r="B131" s="1458"/>
      <c r="C131" s="1459"/>
      <c r="D131" s="1373" t="str">
        <f t="shared" ref="D131:K131" si="7">IF(D129="","",MAX(D79:D128))</f>
        <v/>
      </c>
      <c r="E131" s="1373" t="str">
        <f t="shared" si="7"/>
        <v/>
      </c>
      <c r="F131" s="1373" t="str">
        <f t="shared" si="7"/>
        <v/>
      </c>
      <c r="G131" s="1373" t="str">
        <f t="shared" si="7"/>
        <v/>
      </c>
      <c r="H131" s="1373" t="str">
        <f t="shared" si="7"/>
        <v/>
      </c>
      <c r="I131" s="1373" t="str">
        <f t="shared" si="7"/>
        <v/>
      </c>
      <c r="J131" s="1373" t="str">
        <f t="shared" si="7"/>
        <v/>
      </c>
      <c r="K131" s="1373" t="str">
        <f t="shared" si="7"/>
        <v/>
      </c>
      <c r="L131" s="1374"/>
      <c r="M131" s="1376"/>
      <c r="N131" s="1377"/>
      <c r="O131" s="1377"/>
      <c r="P131" s="1377"/>
      <c r="Q131" s="1377"/>
      <c r="R131" s="1377"/>
      <c r="S131" s="1377"/>
      <c r="T131" s="1377"/>
      <c r="U131" s="1377"/>
      <c r="V131" s="1377"/>
      <c r="W131" s="1377"/>
      <c r="X131" s="1377"/>
      <c r="Y131" s="1377"/>
      <c r="Z131" s="1377"/>
      <c r="AA131" s="1378"/>
    </row>
    <row r="132" spans="1:27" ht="16.8" hidden="1" customHeight="1" thickBot="1">
      <c r="A132" s="1460" t="s">
        <v>549</v>
      </c>
      <c r="B132" s="1461"/>
      <c r="C132" s="1462"/>
      <c r="D132" s="1385" t="str">
        <f t="shared" ref="D132:K132" si="8">IF(D129="","",AVERAGE(D79:D128))</f>
        <v/>
      </c>
      <c r="E132" s="1388" t="str">
        <f t="shared" si="8"/>
        <v/>
      </c>
      <c r="F132" s="1388" t="str">
        <f t="shared" si="8"/>
        <v/>
      </c>
      <c r="G132" s="1449" t="str">
        <f t="shared" si="8"/>
        <v/>
      </c>
      <c r="H132" s="1388" t="str">
        <f t="shared" si="8"/>
        <v/>
      </c>
      <c r="I132" s="1388" t="str">
        <f t="shared" si="8"/>
        <v/>
      </c>
      <c r="J132" s="1388" t="str">
        <f t="shared" si="8"/>
        <v/>
      </c>
      <c r="K132" s="1388" t="str">
        <f t="shared" si="8"/>
        <v/>
      </c>
      <c r="L132" s="1463"/>
      <c r="M132" s="1390"/>
      <c r="N132" s="1391"/>
      <c r="O132" s="1391"/>
      <c r="P132" s="1391"/>
      <c r="Q132" s="1391"/>
      <c r="R132" s="1391"/>
      <c r="S132" s="1391"/>
      <c r="T132" s="1391"/>
      <c r="U132" s="1391"/>
      <c r="V132" s="1391"/>
      <c r="W132" s="1391"/>
      <c r="X132" s="1391"/>
      <c r="Y132" s="1391"/>
      <c r="Z132" s="1391"/>
      <c r="AA132" s="1392"/>
    </row>
    <row r="133" spans="1:27" ht="16.8" hidden="1" customHeight="1" thickBot="1">
      <c r="A133" s="1395" t="s">
        <v>73</v>
      </c>
      <c r="B133" s="1396"/>
      <c r="C133" s="1397"/>
      <c r="D133" s="1398" t="str">
        <f>IF(D129="","",(D132*100)/#REF!)</f>
        <v/>
      </c>
      <c r="E133" s="1399" t="str">
        <f>IF(E129="","",(E132*100)/#REF!)</f>
        <v/>
      </c>
      <c r="F133" s="1399" t="str">
        <f>IF(F129="","",(F132*100)/#REF!)</f>
        <v/>
      </c>
      <c r="G133" s="1399" t="str">
        <f>IF(G129="","",(G132*100)/#REF!)</f>
        <v/>
      </c>
      <c r="H133" s="1399" t="str">
        <f>IF(H129="","",(H132*100)/#REF!)</f>
        <v/>
      </c>
      <c r="I133" s="1399" t="str">
        <f>IF(I129="","",(I132*100)/#REF!)</f>
        <v/>
      </c>
      <c r="J133" s="1400" t="str">
        <f>IF(J129="","",(J132*100)/#REF!)</f>
        <v/>
      </c>
      <c r="K133" s="1400" t="str">
        <f>IF(K129="","",(K132*100)/#REF!)</f>
        <v/>
      </c>
      <c r="L133" s="1401"/>
      <c r="M133" s="1401"/>
      <c r="N133" s="1401"/>
      <c r="O133" s="1401"/>
      <c r="P133" s="1401"/>
      <c r="Q133" s="1401"/>
      <c r="R133" s="1401"/>
      <c r="S133" s="1401"/>
      <c r="T133" s="1401"/>
      <c r="U133" s="1401"/>
      <c r="V133" s="1401"/>
      <c r="W133" s="1401"/>
      <c r="X133" s="1401"/>
      <c r="Y133" s="1401"/>
      <c r="Z133" s="1401"/>
      <c r="AA133" s="1401"/>
    </row>
    <row r="134" spans="1:27" ht="16.8" customHeight="1">
      <c r="A134" s="1402"/>
      <c r="B134" s="1402"/>
      <c r="C134" s="1402"/>
      <c r="D134" s="1402"/>
      <c r="E134" s="1402"/>
      <c r="F134" s="1402"/>
      <c r="G134" s="1402"/>
      <c r="H134" s="1402"/>
      <c r="I134" s="1402"/>
      <c r="J134" s="1265"/>
      <c r="K134" s="1265"/>
      <c r="L134" s="1265"/>
      <c r="M134" s="1265"/>
      <c r="N134" s="1265"/>
      <c r="O134" s="1265"/>
      <c r="P134" s="1265"/>
      <c r="Q134" s="1265"/>
      <c r="R134" s="1265"/>
      <c r="S134" s="1265"/>
      <c r="T134" s="1265"/>
      <c r="U134" s="1265"/>
      <c r="V134" s="1265"/>
      <c r="W134" s="1265"/>
      <c r="X134" s="1265"/>
      <c r="Y134" s="1265"/>
      <c r="Z134" s="1265"/>
      <c r="AA134" s="1265"/>
    </row>
    <row r="135" spans="1:27" ht="16.8" customHeight="1">
      <c r="A135" s="1402"/>
      <c r="B135" s="1403" t="s">
        <v>124</v>
      </c>
      <c r="C135" s="1403"/>
      <c r="D135" s="1403" t="s">
        <v>124</v>
      </c>
      <c r="E135" s="1403"/>
      <c r="F135" s="1263" t="s">
        <v>124</v>
      </c>
      <c r="G135" s="1263" t="s">
        <v>563</v>
      </c>
      <c r="H135" s="1263"/>
      <c r="I135" s="1263" t="s">
        <v>561</v>
      </c>
      <c r="J135" s="1404"/>
      <c r="K135" s="1404" t="s">
        <v>562</v>
      </c>
      <c r="L135" s="1405"/>
      <c r="M135" s="1406" t="s">
        <v>563</v>
      </c>
      <c r="N135" s="1406" t="s">
        <v>563</v>
      </c>
      <c r="O135" s="1406" t="s">
        <v>563</v>
      </c>
      <c r="P135" s="1406" t="s">
        <v>563</v>
      </c>
      <c r="Q135" s="1405"/>
      <c r="R135" s="1406" t="s">
        <v>561</v>
      </c>
      <c r="S135" s="1406" t="s">
        <v>561</v>
      </c>
      <c r="T135" s="1406" t="s">
        <v>561</v>
      </c>
      <c r="U135" s="1406" t="s">
        <v>561</v>
      </c>
      <c r="V135" s="1405"/>
      <c r="W135" s="1406" t="s">
        <v>562</v>
      </c>
      <c r="X135" s="1406" t="s">
        <v>562</v>
      </c>
      <c r="Y135" s="1406" t="s">
        <v>562</v>
      </c>
      <c r="Z135" s="1406" t="s">
        <v>562</v>
      </c>
      <c r="AA135" s="1406" t="s">
        <v>562</v>
      </c>
    </row>
    <row r="136" spans="1:27" ht="16.8" customHeight="1">
      <c r="A136" s="1402"/>
      <c r="B136" s="1403" t="str">
        <f>IF('01.ข้อมูลเบื้องต้น'!$I$4="","(………………………………….)",CONCATENATE("(",'01.ข้อมูลเบื้องต้น'!$I$4,")"))</f>
        <v>(………………………………….)</v>
      </c>
      <c r="C136" s="1403"/>
      <c r="D136" s="1403" t="str">
        <f>IF('01.ข้อมูลเบื้องต้น'!$I$6="","(………………………………….)",CONCATENATE("(",'01.ข้อมูลเบื้องต้น'!$I$6,")"))</f>
        <v>(นางสาวภัทรกรรณ  เสมศึกสาม)</v>
      </c>
      <c r="E136" s="1403"/>
      <c r="F136" s="1263" t="str">
        <f>IF('01.ข้อมูลเบื้องต้น'!$I$10="","(………………………………….)",CONCATENATE("(",'01.ข้อมูลเบื้องต้น'!$I$10,")"))</f>
        <v>(นายอัศวิน  คงเพ็ชรศักดิ์)</v>
      </c>
      <c r="G136" s="1263" t="str">
        <f>IF('01.ข้อมูลเบื้องต้น'!$I$4="","(………………………………….)",CONCATENATE("(",'01.ข้อมูลเบื้องต้น'!$I$4,")"))</f>
        <v>(………………………………….)</v>
      </c>
      <c r="H136" s="1263"/>
      <c r="I136" s="1263" t="str">
        <f>IF('01.ข้อมูลเบื้องต้น'!$I$6="","(………………………………….)",CONCATENATE("(",'01.ข้อมูลเบื้องต้น'!$I$6,")"))</f>
        <v>(นางสาวภัทรกรรณ  เสมศึกสาม)</v>
      </c>
      <c r="J136" s="1404"/>
      <c r="K136" s="1404" t="str">
        <f>IF('01.ข้อมูลเบื้องต้น'!$I$10="","(………………………………….)",CONCATENATE("(",'01.ข้อมูลเบื้องต้น'!$I$10,")"))</f>
        <v>(นายอัศวิน  คงเพ็ชรศักดิ์)</v>
      </c>
      <c r="L136" s="1405"/>
      <c r="M136" s="1406" t="str">
        <f>IF('01.ข้อมูลเบื้องต้น'!$I$4="","(………………………………….)",CONCATENATE("(",'01.ข้อมูลเบื้องต้น'!$I$4,")"))</f>
        <v>(………………………………….)</v>
      </c>
      <c r="N136" s="1406" t="str">
        <f>IF('01.ข้อมูลเบื้องต้น'!$I$4="","(………………………………….)",CONCATENATE("(",'01.ข้อมูลเบื้องต้น'!$I$4,")"))</f>
        <v>(………………………………….)</v>
      </c>
      <c r="O136" s="1406" t="str">
        <f>IF('01.ข้อมูลเบื้องต้น'!$I$4="","(………………………………….)",CONCATENATE("(",'01.ข้อมูลเบื้องต้น'!$I$4,")"))</f>
        <v>(………………………………….)</v>
      </c>
      <c r="P136" s="1406" t="str">
        <f>IF('01.ข้อมูลเบื้องต้น'!$I$4="","(………………………………….)",CONCATENATE("(",'01.ข้อมูลเบื้องต้น'!$I$4,")"))</f>
        <v>(………………………………….)</v>
      </c>
      <c r="Q136" s="1405"/>
      <c r="R136" s="1406" t="str">
        <f>IF('01.ข้อมูลเบื้องต้น'!$I$6="","(………………………………….)",CONCATENATE("(",'01.ข้อมูลเบื้องต้น'!$I$6,")"))</f>
        <v>(นางสาวภัทรกรรณ  เสมศึกสาม)</v>
      </c>
      <c r="S136" s="1406" t="str">
        <f>IF('01.ข้อมูลเบื้องต้น'!$I$6="","(………………………………….)",CONCATENATE("(",'01.ข้อมูลเบื้องต้น'!$I$6,")"))</f>
        <v>(นางสาวภัทรกรรณ  เสมศึกสาม)</v>
      </c>
      <c r="T136" s="1406" t="str">
        <f>IF('01.ข้อมูลเบื้องต้น'!$I$6="","(………………………………….)",CONCATENATE("(",'01.ข้อมูลเบื้องต้น'!$I$6,")"))</f>
        <v>(นางสาวภัทรกรรณ  เสมศึกสาม)</v>
      </c>
      <c r="U136" s="1406" t="str">
        <f>IF('01.ข้อมูลเบื้องต้น'!$I$6="","(………………………………….)",CONCATENATE("(",'01.ข้อมูลเบื้องต้น'!$I$6,")"))</f>
        <v>(นางสาวภัทรกรรณ  เสมศึกสาม)</v>
      </c>
      <c r="V136" s="1405"/>
      <c r="W136" s="1406" t="str">
        <f>IF('01.ข้อมูลเบื้องต้น'!$I$10="","(………………………………….)",CONCATENATE("(",'01.ข้อมูลเบื้องต้น'!$I$10,")"))</f>
        <v>(นายอัศวิน  คงเพ็ชรศักดิ์)</v>
      </c>
      <c r="X136" s="1406" t="str">
        <f>IF('01.ข้อมูลเบื้องต้น'!$I$10="","(………………………………….)",CONCATENATE("(",'01.ข้อมูลเบื้องต้น'!$I$10,")"))</f>
        <v>(นายอัศวิน  คงเพ็ชรศักดิ์)</v>
      </c>
      <c r="Y136" s="1406" t="str">
        <f>IF('01.ข้อมูลเบื้องต้น'!$I$10="","(………………………………….)",CONCATENATE("(",'01.ข้อมูลเบื้องต้น'!$I$10,")"))</f>
        <v>(นายอัศวิน  คงเพ็ชรศักดิ์)</v>
      </c>
      <c r="Z136" s="1406" t="str">
        <f>IF('01.ข้อมูลเบื้องต้น'!$I$10="","(………………………………….)",CONCATENATE("(",'01.ข้อมูลเบื้องต้น'!$I$10,")"))</f>
        <v>(นายอัศวิน  คงเพ็ชรศักดิ์)</v>
      </c>
      <c r="AA136" s="1406" t="str">
        <f>IF('01.ข้อมูลเบื้องต้น'!$I$10="","(………………………………….)",CONCATENATE("(",'01.ข้อมูลเบื้องต้น'!$I$10,")"))</f>
        <v>(นายอัศวิน  คงเพ็ชรศักดิ์)</v>
      </c>
    </row>
    <row r="137" spans="1:27" ht="16.8" customHeight="1">
      <c r="A137" s="1402"/>
      <c r="B137" s="1403" t="s">
        <v>7</v>
      </c>
      <c r="C137" s="1403"/>
      <c r="D137" s="1403" t="s">
        <v>125</v>
      </c>
      <c r="E137" s="1403"/>
      <c r="F137" s="1263" t="str">
        <f>IF('01.ข้อมูลเบื้องต้น'!$I$10='01.ข้อมูลเบื้องต้น'!$I$8,"รองผู้อำนวยการสถานศึกษา","ผู้อำนวยการสถานศึกษา")</f>
        <v>ผู้อำนวยการสถานศึกษา</v>
      </c>
      <c r="G137" s="1263" t="s">
        <v>7</v>
      </c>
      <c r="H137" s="1263"/>
      <c r="I137" s="1263" t="s">
        <v>125</v>
      </c>
      <c r="J137" s="1404"/>
      <c r="K137" s="1404" t="str">
        <f>IF('01.ข้อมูลเบื้องต้น'!$I$10='01.ข้อมูลเบื้องต้น'!$I$8,"รองผู้อำนวยการสถานศึกษา","ผู้อำนวยการสถานศึกษา")</f>
        <v>ผู้อำนวยการสถานศึกษา</v>
      </c>
      <c r="L137" s="1405"/>
      <c r="M137" s="1406" t="s">
        <v>7</v>
      </c>
      <c r="N137" s="1406" t="s">
        <v>7</v>
      </c>
      <c r="O137" s="1406" t="s">
        <v>7</v>
      </c>
      <c r="P137" s="1406" t="s">
        <v>7</v>
      </c>
      <c r="Q137" s="1405"/>
      <c r="R137" s="1406" t="s">
        <v>125</v>
      </c>
      <c r="S137" s="1406" t="s">
        <v>125</v>
      </c>
      <c r="T137" s="1406" t="s">
        <v>125</v>
      </c>
      <c r="U137" s="1406" t="s">
        <v>125</v>
      </c>
      <c r="V137" s="1405"/>
      <c r="W137" s="1406" t="str">
        <f>IF('01.ข้อมูลเบื้องต้น'!$I$10='01.ข้อมูลเบื้องต้น'!$I$8,"รองผู้อำนวยการสถานศึกษา","ผู้อำนวยการสถานศึกษา")</f>
        <v>ผู้อำนวยการสถานศึกษา</v>
      </c>
      <c r="X137" s="1406" t="str">
        <f>IF('01.ข้อมูลเบื้องต้น'!$I$10='01.ข้อมูลเบื้องต้น'!$I$8,"รองผู้อำนวยการสถานศึกษา","ผู้อำนวยการสถานศึกษา")</f>
        <v>ผู้อำนวยการสถานศึกษา</v>
      </c>
      <c r="Y137" s="1406" t="str">
        <f>IF('01.ข้อมูลเบื้องต้น'!$I$10='01.ข้อมูลเบื้องต้น'!$I$8,"รองผู้อำนวยการสถานศึกษา","ผู้อำนวยการสถานศึกษา")</f>
        <v>ผู้อำนวยการสถานศึกษา</v>
      </c>
      <c r="Z137" s="1406" t="str">
        <f>IF('01.ข้อมูลเบื้องต้น'!$I$10='01.ข้อมูลเบื้องต้น'!$I$8,"รองผู้อำนวยการสถานศึกษา","ผู้อำนวยการสถานศึกษา")</f>
        <v>ผู้อำนวยการสถานศึกษา</v>
      </c>
      <c r="AA137" s="1406" t="str">
        <f>IF('01.ข้อมูลเบื้องต้น'!$I$10='01.ข้อมูลเบื้องต้น'!$I$8,"รองผู้อำนวยการสถานศึกษา","ผู้อำนวยการสถานศึกษา")</f>
        <v>ผู้อำนวยการสถานศึกษา</v>
      </c>
    </row>
    <row r="138" spans="1:27" ht="6.6" customHeight="1">
      <c r="A138" s="1402"/>
      <c r="B138" s="1407"/>
      <c r="C138" s="1407"/>
      <c r="D138" s="1402"/>
      <c r="E138" s="1402"/>
      <c r="F138" s="1266"/>
      <c r="G138" s="1266"/>
      <c r="H138" s="1266"/>
      <c r="I138" s="1266"/>
      <c r="J138" s="1266"/>
      <c r="K138" s="1266"/>
      <c r="L138" s="1266"/>
      <c r="M138" s="1266"/>
      <c r="N138" s="1266"/>
      <c r="O138" s="1266"/>
      <c r="P138" s="1266"/>
      <c r="Q138" s="1266"/>
      <c r="R138" s="1266"/>
      <c r="S138" s="1266"/>
      <c r="T138" s="1266"/>
      <c r="U138" s="1266"/>
      <c r="V138" s="1266"/>
      <c r="W138" s="1266"/>
      <c r="X138" s="1266"/>
      <c r="Y138" s="1266"/>
      <c r="Z138" s="1266"/>
      <c r="AA138" s="1266"/>
    </row>
    <row r="139" spans="1:27">
      <c r="A139" s="1451" t="str">
        <f>CONCATENATE("ผลคะแนนพัฒนาความก้าวหน้าทางการเรียนครั้งที่ 2 ปีการศึกษา  ",'01.ข้อมูลเบื้องต้น'!K2)</f>
        <v>ผลคะแนนพัฒนาความก้าวหน้าทางการเรียนครั้งที่ 2 ปีการศึกษา  2568</v>
      </c>
      <c r="B139" s="1451"/>
      <c r="C139" s="1451"/>
      <c r="D139" s="1451"/>
      <c r="E139" s="1451"/>
      <c r="F139" s="1451"/>
      <c r="G139" s="1451" t="str">
        <f>CONCATENATE("ผลคะแนนพัฒนาความก้าวหน้าทางการเรียนครั้งที่ 2 ปีการศึกษา  ",'01.ข้อมูลเบื้องต้น'!K2)</f>
        <v>ผลคะแนนพัฒนาความก้าวหน้าทางการเรียนครั้งที่ 2 ปีการศึกษา  2568</v>
      </c>
      <c r="H139" s="1451"/>
      <c r="I139" s="1451"/>
      <c r="J139" s="1451"/>
      <c r="K139" s="1451"/>
      <c r="L139" s="1451"/>
      <c r="M139" s="1451" t="str">
        <f>CONCATENATE("ผลคะแนนพัฒนาความก้าวหน้าทางการเรียนครั้งที่ 2 ปีการศึกษา  ",'01.ข้อมูลเบื้องต้น'!K2)</f>
        <v>ผลคะแนนพัฒนาความก้าวหน้าทางการเรียนครั้งที่ 2 ปีการศึกษา  2568</v>
      </c>
      <c r="N139" s="1451"/>
      <c r="O139" s="1451"/>
      <c r="P139" s="1451"/>
      <c r="Q139" s="1451"/>
      <c r="R139" s="1451"/>
      <c r="S139" s="1451"/>
      <c r="T139" s="1451"/>
      <c r="U139" s="1451"/>
      <c r="V139" s="1451"/>
      <c r="W139" s="1451"/>
      <c r="X139" s="1451"/>
      <c r="Y139" s="1451"/>
      <c r="Z139" s="1451"/>
      <c r="AA139" s="1451"/>
    </row>
    <row r="140" spans="1:27">
      <c r="A140" s="1451" t="s">
        <v>218</v>
      </c>
      <c r="B140" s="1451"/>
      <c r="C140" s="1451"/>
      <c r="D140" s="1451"/>
      <c r="E140" s="1451"/>
      <c r="F140" s="1451"/>
      <c r="G140" s="1451" t="s">
        <v>218</v>
      </c>
      <c r="H140" s="1451"/>
      <c r="I140" s="1451"/>
      <c r="J140" s="1451"/>
      <c r="K140" s="1451"/>
      <c r="L140" s="1451"/>
      <c r="M140" s="1451" t="s">
        <v>218</v>
      </c>
      <c r="N140" s="1451"/>
      <c r="O140" s="1451"/>
      <c r="P140" s="1451"/>
      <c r="Q140" s="1451"/>
      <c r="R140" s="1451"/>
      <c r="S140" s="1451"/>
      <c r="T140" s="1451"/>
      <c r="U140" s="1451"/>
      <c r="V140" s="1451"/>
      <c r="W140" s="1451"/>
      <c r="X140" s="1451"/>
      <c r="Y140" s="1451"/>
      <c r="Z140" s="1451"/>
      <c r="AA140" s="1451"/>
    </row>
    <row r="141" spans="1:27">
      <c r="A141" s="1451" t="str">
        <f>CONCATENATE("ชั้นประถมศึกษาปีที่ 3/",'01.ข้อมูลเบื้องต้น'!$N$2)</f>
        <v>ชั้นประถมศึกษาปีที่ 3/</v>
      </c>
      <c r="B141" s="1451"/>
      <c r="C141" s="1451"/>
      <c r="D141" s="1451"/>
      <c r="E141" s="1451"/>
      <c r="F141" s="1451"/>
      <c r="G141" s="1451" t="str">
        <f>CONCATENATE("ชั้นประถมศึกษาปีที่ 3/",'01.ข้อมูลเบื้องต้น'!$N$2)</f>
        <v>ชั้นประถมศึกษาปีที่ 3/</v>
      </c>
      <c r="H141" s="1451"/>
      <c r="I141" s="1451"/>
      <c r="J141" s="1451"/>
      <c r="K141" s="1451"/>
      <c r="L141" s="1451"/>
      <c r="M141" s="1451" t="str">
        <f>CONCATENATE("ชั้นประถมศึกษาปีที่ 3/",'01.ข้อมูลเบื้องต้น'!$N$2)</f>
        <v>ชั้นประถมศึกษาปีที่ 3/</v>
      </c>
      <c r="N141" s="1451"/>
      <c r="O141" s="1451"/>
      <c r="P141" s="1451"/>
      <c r="Q141" s="1451"/>
      <c r="R141" s="1451"/>
      <c r="S141" s="1451"/>
      <c r="T141" s="1451"/>
      <c r="U141" s="1451"/>
      <c r="V141" s="1451"/>
      <c r="W141" s="1451"/>
      <c r="X141" s="1451"/>
      <c r="Y141" s="1451"/>
      <c r="Z141" s="1451"/>
      <c r="AA141" s="1451"/>
    </row>
    <row r="142" spans="1:27" ht="8.4" customHeight="1">
      <c r="A142" s="1275"/>
      <c r="B142" s="1275"/>
      <c r="C142" s="1275"/>
      <c r="D142" s="1275"/>
      <c r="E142" s="1275"/>
      <c r="F142" s="1275"/>
      <c r="G142" s="1275"/>
      <c r="H142" s="1275"/>
      <c r="I142" s="1275"/>
      <c r="J142" s="1275"/>
      <c r="K142" s="1275"/>
      <c r="L142" s="1275"/>
      <c r="M142" s="1275"/>
      <c r="N142" s="1275"/>
      <c r="O142" s="1275"/>
      <c r="P142" s="1275"/>
      <c r="Q142" s="1275"/>
      <c r="R142" s="1275"/>
      <c r="S142" s="1275"/>
      <c r="T142" s="1275"/>
      <c r="U142" s="1275"/>
      <c r="V142" s="1275"/>
      <c r="W142" s="1275"/>
      <c r="X142" s="1275"/>
      <c r="Y142" s="1275"/>
      <c r="Z142" s="1275"/>
      <c r="AA142" s="1275"/>
    </row>
    <row r="143" spans="1:27" ht="8.4" customHeight="1">
      <c r="A143" s="1275"/>
      <c r="B143" s="1275"/>
      <c r="C143" s="1275"/>
      <c r="D143" s="1275"/>
      <c r="E143" s="1275"/>
      <c r="F143" s="1275"/>
      <c r="G143" s="1275"/>
      <c r="H143" s="1275"/>
      <c r="I143" s="1275"/>
      <c r="J143" s="1275"/>
      <c r="K143" s="1275"/>
      <c r="L143" s="1275"/>
      <c r="M143" s="1275"/>
      <c r="N143" s="1275"/>
      <c r="O143" s="1275"/>
      <c r="P143" s="1275"/>
      <c r="Q143" s="1275"/>
      <c r="R143" s="1275"/>
      <c r="S143" s="1275"/>
      <c r="T143" s="1275"/>
      <c r="U143" s="1275"/>
      <c r="V143" s="1275"/>
      <c r="W143" s="1275"/>
      <c r="X143" s="1275"/>
      <c r="Y143" s="1275"/>
      <c r="Z143" s="1275"/>
      <c r="AA143" s="1275"/>
    </row>
    <row r="144" spans="1:27" ht="7.2" customHeight="1" thickBot="1">
      <c r="A144" s="1253"/>
      <c r="B144" s="1253"/>
      <c r="C144" s="1253"/>
      <c r="D144" s="1253"/>
      <c r="E144" s="1276"/>
      <c r="F144" s="1253"/>
      <c r="G144" s="1253"/>
      <c r="H144" s="1253"/>
      <c r="I144" s="1253"/>
      <c r="J144" s="1253"/>
      <c r="K144" s="1253"/>
      <c r="L144" s="1253"/>
      <c r="M144" s="1253"/>
      <c r="N144" s="1253"/>
      <c r="O144" s="1253"/>
      <c r="P144" s="1253"/>
      <c r="Q144" s="1253"/>
      <c r="R144" s="1253"/>
      <c r="S144" s="1253"/>
      <c r="T144" s="1253"/>
      <c r="U144" s="1253"/>
      <c r="V144" s="1253"/>
      <c r="W144" s="1253"/>
      <c r="X144" s="1253"/>
      <c r="Y144" s="1253"/>
      <c r="Z144" s="1253"/>
      <c r="AA144" s="1253"/>
    </row>
    <row r="145" spans="1:47">
      <c r="A145" s="1277" t="s">
        <v>0</v>
      </c>
      <c r="B145" s="1278" t="s">
        <v>1</v>
      </c>
      <c r="C145" s="1279"/>
      <c r="D145" s="1280" t="s">
        <v>451</v>
      </c>
      <c r="E145" s="1281"/>
      <c r="F145" s="1281"/>
      <c r="G145" s="1282" t="s">
        <v>545</v>
      </c>
      <c r="H145" s="1283"/>
      <c r="I145" s="1283"/>
      <c r="J145" s="1283"/>
      <c r="K145" s="1283"/>
      <c r="L145" s="1284"/>
      <c r="M145" s="1280" t="s">
        <v>354</v>
      </c>
      <c r="N145" s="1281"/>
      <c r="O145" s="1281"/>
      <c r="P145" s="1281"/>
      <c r="Q145" s="1281"/>
      <c r="R145" s="1281"/>
      <c r="S145" s="1281"/>
      <c r="T145" s="1281"/>
      <c r="U145" s="1281"/>
      <c r="V145" s="1281"/>
      <c r="W145" s="1281"/>
      <c r="X145" s="1281"/>
      <c r="Y145" s="1281"/>
      <c r="Z145" s="1281"/>
      <c r="AA145" s="1285"/>
    </row>
    <row r="146" spans="1:47" ht="1.2" customHeight="1">
      <c r="A146" s="1288"/>
      <c r="B146" s="1289"/>
      <c r="C146" s="1290"/>
      <c r="D146" s="1291"/>
      <c r="E146" s="1292"/>
      <c r="F146" s="1293"/>
      <c r="G146" s="1291"/>
      <c r="H146" s="1294"/>
      <c r="I146" s="1294"/>
      <c r="J146" s="1295"/>
      <c r="K146" s="1295"/>
      <c r="L146" s="1296"/>
      <c r="M146" s="1297"/>
      <c r="N146" s="1298"/>
      <c r="O146" s="1298"/>
      <c r="P146" s="1298"/>
      <c r="Q146" s="1298"/>
      <c r="R146" s="1298"/>
      <c r="S146" s="1298"/>
      <c r="T146" s="1298"/>
      <c r="U146" s="1298"/>
      <c r="V146" s="1298"/>
      <c r="W146" s="1298"/>
      <c r="X146" s="1298"/>
      <c r="Y146" s="1298"/>
      <c r="Z146" s="1298"/>
      <c r="AA146" s="1296"/>
    </row>
    <row r="147" spans="1:47" ht="118.05" customHeight="1" thickBot="1">
      <c r="A147" s="1301"/>
      <c r="B147" s="1302"/>
      <c r="C147" s="1303"/>
      <c r="D147" s="1304" t="str">
        <f>IF(ข้อมูล1!H3="","",ข้อมูล1!H3)</f>
        <v>เข้าใจความหมายของคำ ข้อความ ภาพ สัญลักษณ์ แผนภูมิ แผนภาพ แผนผัง เรื่องราวพร้อมทั้งสรุปสาระสำคัญ เพื่อนำไปใช้ในชีวิต ประจำวัน และสื่อสารให้ผู้อื่นเข้าใจ ด้วยวิธีการต่าง ๆ อย่างเหมาะสม มีประสิทธิภาพและรับผิดชอบ</v>
      </c>
      <c r="E147" s="1304" t="str">
        <f>IF(ข้อมูล1!H4="","",ข้อมูล1!H4)</f>
        <v>เขียนเล่าเรื่องโดยจัดเรียงเนื้อหาให้สื่อความหมายได้ชัดเจนและถูกต้อง เพื่อถ่ายทอดข้อมูล ความคิดและความรู้สึก เหมาะสมกับสถานการณ์และกาลเทศะ</v>
      </c>
      <c r="F147" s="1304" t="str">
        <f>IF(ข้อมูล1!H5="","",ข้อมูล1!H5)</f>
        <v>ประยุกต์ใช้แนวคิดพื้นฐานทางคณิตศาสตร์เพื่อแก้ปัญหาที่ไม่คุ้นเคย สถานการณ์ใหม่ ด้วยความเชื่อมั่น และสื่อสารด้วยภาษาและสัญลักษณ์ ทางคณิตศาสตร์อย่างสมเหตุสมผล</v>
      </c>
      <c r="G147" s="1445" t="str">
        <f>IF(ข้อมูล1!H6="","",ข้อมูล1!H6)</f>
        <v>เข้าใจแนวคิดพื้นฐานของปรากฏการณ์ทางธรรมชาติสิ่งแวดล้อม รู้จักการใช้เครื่องมือพื้นฐานและประยุกต์ใช้เทคโนโลยีในการแก้ปัญหาและสร้างสรรค์สิ่งใหม่อย่างเหมาะสมตามบริบทและสภาพแวดล้อม 
ด้วยความรับผิดชอบ และคำนึงถึงผลกระทบ
ที่เกิดขึ้น</v>
      </c>
      <c r="H147" s="1304" t="str">
        <f>IF(ข้อมูล1!H7="","",ข้อมูล1!H7)</f>
        <v>ปฏิบัติตนในฐานะสมาชิกที่ดีของชุมชนและสังคม ด้วยความรับผิดชอบ ทำงานร่วมกับผู้อื่นอย่างมีประสิทธิภาพ และมีส่วนร่วมในกิจกรรมทางวัฒนธรรมและประเพณีของสังคม</v>
      </c>
      <c r="I147" s="1304" t="str">
        <f>IF(ข้อมูล1!H8="","",ข้อมูล1!H8)</f>
        <v xml:space="preserve">รู้ที่มาของรายรับ รายจ่าย และวางแผนใช้จ่ายเงินอย่างเห็นคุณค่าและรู้วิธีสร้างรายได้เสริมให้ครอบครัว เข้าใจกระบวนการทำงานที่ทำให้เกิดรายได้ เห็นความสำคัญของการประกอบอาชีพสุจริต และรู้จักอาชีพที่สนใจ มีทัศนคติที่ดีต่อการทำงาน </v>
      </c>
      <c r="J147" s="1304" t="str">
        <f>IF(ข้อมูล1!H9="","",ข้อมูล1!H9)</f>
        <v xml:space="preserve">ปฏิบัติตนเป็นผู้มีสุขนิสัยที่ดี จัดการอารมณ์และความเครียด และนำพาตนเองออกจากภาวะเสี่ยงหรืออันตรายรอบด้านอย่างรู้เท่าทัน </v>
      </c>
      <c r="K147" s="1304" t="str">
        <f>IF(ข้อมูล1!H10="","",ข้อมูล1!H10)</f>
        <v>ปฏิบัติกิจกรรมทางศิลปะ และวัฒนธรรมในท้องถิ่น อย่างเห็นคุณค่าและ ถ่ายทอดเรื่องราวผ่านงานศิลปะอย่างสร้างสรรค์ด้วยความภาคภูมิใจ</v>
      </c>
      <c r="L147" s="1305" t="s">
        <v>550</v>
      </c>
      <c r="M147" s="1306" t="str">
        <f>IF('01.ข้อมูลเบื้องต้น'!B36="","",'01.ข้อมูลเบื้องต้น'!B36)</f>
        <v/>
      </c>
      <c r="N147" s="1307" t="str">
        <f>IF('01.ข้อมูลเบื้องต้น'!B37="","",'01.ข้อมูลเบื้องต้น'!B37)</f>
        <v/>
      </c>
      <c r="O147" s="1307" t="str">
        <f>IF('01.ข้อมูลเบื้องต้น'!B38="","",'01.ข้อมูลเบื้องต้น'!B38)</f>
        <v/>
      </c>
      <c r="P147" s="1307" t="str">
        <f>IF('01.ข้อมูลเบื้องต้น'!B39="","",'01.ข้อมูลเบื้องต้น'!B39)</f>
        <v/>
      </c>
      <c r="Q147" s="1307" t="str">
        <f>IF('01.ข้อมูลเบื้องต้น'!B40="","",'01.ข้อมูลเบื้องต้น'!B40)</f>
        <v/>
      </c>
      <c r="R147" s="1307" t="str">
        <f>IF('01.ข้อมูลเบื้องต้น'!B41="","",'01.ข้อมูลเบื้องต้น'!B41)</f>
        <v/>
      </c>
      <c r="S147" s="1307" t="str">
        <f>IF('01.ข้อมูลเบื้องต้น'!B42="","",'01.ข้อมูลเบื้องต้น'!B42)</f>
        <v/>
      </c>
      <c r="T147" s="1307" t="str">
        <f>IF('01.ข้อมูลเบื้องต้น'!B43="","",'01.ข้อมูลเบื้องต้น'!B43)</f>
        <v/>
      </c>
      <c r="U147" s="1307" t="str">
        <f>IF('01.ข้อมูลเบื้องต้น'!B44="","",'01.ข้อมูลเบื้องต้น'!B44)</f>
        <v/>
      </c>
      <c r="V147" s="1307" t="str">
        <f>IF('01.ข้อมูลเบื้องต้น'!B45="","",'01.ข้อมูลเบื้องต้น'!B45)</f>
        <v/>
      </c>
      <c r="W147" s="1307" t="str">
        <f>IF('01.ข้อมูลเบื้องต้น'!B46="","",'01.ข้อมูลเบื้องต้น'!B46)</f>
        <v/>
      </c>
      <c r="X147" s="1307" t="str">
        <f>IF('01.ข้อมูลเบื้องต้น'!B47="","",'01.ข้อมูลเบื้องต้น'!B47)</f>
        <v/>
      </c>
      <c r="Y147" s="1307" t="str">
        <f>IF('01.ข้อมูลเบื้องต้น'!B48="","",'01.ข้อมูลเบื้องต้น'!B48)</f>
        <v/>
      </c>
      <c r="Z147" s="1307" t="str">
        <f>IF('01.ข้อมูลเบื้องต้น'!B49="","",'01.ข้อมูลเบื้องต้น'!B49)</f>
        <v/>
      </c>
      <c r="AA147" s="1308" t="str">
        <f>IF('01.ข้อมูลเบื้องต้น'!B50="","",'01.ข้อมูลเบื้องต้น'!B50)</f>
        <v/>
      </c>
    </row>
    <row r="148" spans="1:47" ht="16.8" customHeight="1">
      <c r="A148" s="1311">
        <v>1</v>
      </c>
      <c r="B148" s="1312" t="str">
        <f>IF('2.ชื่อนักเรียน'!C11="","",'2.ชื่อนักเรียน'!C11)</f>
        <v/>
      </c>
      <c r="C148" s="1313" t="str">
        <f>IF('2.ชื่อนักเรียน'!D11="","",'2.ชื่อนักเรียน'!D11)</f>
        <v/>
      </c>
      <c r="D148" s="1314" t="str">
        <f>IF($A$141&lt;&gt;"ชั้น"&amp;'01.ข้อมูลเบื้องต้น'!$H$2,"",IF(VLOOKUP($A148,'03.คีย์เทอม2'!$A$10:$GL$59,190,FALSE)="","",VLOOKUP($A148,'03.คีย์เทอม2'!$A$10:$GL$59,190,FALSE)))</f>
        <v/>
      </c>
      <c r="E148" s="1316" t="str">
        <f>IF($A$141&lt;&gt;"ชั้น"&amp;'01.ข้อมูลเบื้องต้น'!$H$2,"",IF(VLOOKUP($A148,'03.คีย์เทอม2'!$A$10:$GL$59,194,FALSE)="","",VLOOKUP($A148,'03.คีย์เทอม2'!$A$10:$GL$59,194,FALSE)))</f>
        <v/>
      </c>
      <c r="F148" s="1464" t="str">
        <f>IF($A$141&lt;&gt;"ชั้น"&amp;'01.ข้อมูลเบื้องต้น'!$H$2,"",IF(VLOOKUP($A148,'03.คีย์เทอม2'!$A$10:$GL$59,31,FALSE)="","",VLOOKUP($A148,'03.คีย์เทอม2'!$A$10:$GL$59,31,FALSE)))</f>
        <v/>
      </c>
      <c r="G148" s="1314" t="str">
        <f>IF($A$141&lt;&gt;"ชั้น"&amp;'01.ข้อมูลเบื้องต้น'!$H$2,"",IF(VLOOKUP($A148,'03.คีย์เทอม2'!$A$10:$GL$59,61,FALSE)="","",VLOOKUP($A148,'03.คีย์เทอม2'!$A$10:$GL$59,61,FALSE)))</f>
        <v/>
      </c>
      <c r="H148" s="1316" t="str">
        <f>IF($A$141&lt;&gt;"ชั้น"&amp;'01.ข้อมูลเบื้องต้น'!$H$2,"",IF(VLOOKUP($A148,'03.คีย์เทอม2'!$A$10:$GL$59,66,FALSE)="","",VLOOKUP($A148,'03.คีย์เทอม2'!$A$10:$GL$59,66,FALSE)))</f>
        <v/>
      </c>
      <c r="I148" s="1316" t="str">
        <f>IF($A$141&lt;&gt;"ชั้น"&amp;'01.ข้อมูลเบื้องต้น'!$H$2,"",IF(VLOOKUP($A148,'03.คีย์เทอม2'!$A$10:$GL$59,71,FALSE)="","",VLOOKUP($A148,'03.คีย์เทอม2'!$A$10:$GL$59,71,FALSE)))</f>
        <v/>
      </c>
      <c r="J148" s="1316" t="str">
        <f>IF($A$141&lt;&gt;"ชั้น"&amp;'01.ข้อมูลเบื้องต้น'!$H$2,"",IF(VLOOKUP($A148,'03.คีย์เทอม2'!$A$10:$GL$59,76,FALSE)="","",VLOOKUP($A148,'03.คีย์เทอม2'!$A$10:$GL$59,76,FALSE)))</f>
        <v/>
      </c>
      <c r="K148" s="1316" t="str">
        <f>IF($A$141&lt;&gt;"ชั้น"&amp;'01.ข้อมูลเบื้องต้น'!$H$2,"",IF(VLOOKUP($A148,'03.คีย์เทอม2'!$A$10:$GL$59,81,FALSE)="","",VLOOKUP($A148,'03.คีย์เทอม2'!$A$10:$GL$59,81,FALSE)))</f>
        <v/>
      </c>
      <c r="L148" s="1317" t="str">
        <f>IF($A$141&lt;&gt;"ชั้น"&amp;'01.ข้อมูลเบื้องต้น'!$H$2,"",IF(VLOOKUP($A148,'03.คีย์เทอม2'!$A$10:$GT$59,202,FALSE)="","",VLOOKUP($A148,'03.คีย์เทอม2'!$A$10:$GT$59,202,FALSE)))</f>
        <v/>
      </c>
      <c r="M148" s="1318" t="str">
        <f>IF($A$141&lt;&gt;"ชั้น"&amp;'01.ข้อมูลเบื้องต้น'!$H$2,"",IF(VLOOKUP($A148,'03.คีย์เทอม2'!$A$10:$GL$59,111,FALSE)="","",VLOOKUP($A148,'03.คีย์เทอม2'!$A$10:$GL$59,111,FALSE)))</f>
        <v/>
      </c>
      <c r="N148" s="1319" t="str">
        <f>IF($A$141&lt;&gt;"ชั้น"&amp;'01.ข้อมูลเบื้องต้น'!$H$2,"",IF(VLOOKUP($A148,'03.คีย์เทอม2'!$A$10:$GL$59,116,FALSE)="","",VLOOKUP($A148,'03.คีย์เทอม2'!$A$10:$GL$59,116,FALSE)))</f>
        <v/>
      </c>
      <c r="O148" s="1319" t="str">
        <f>IF($A$141&lt;&gt;"ชั้น"&amp;'01.ข้อมูลเบื้องต้น'!$H$2,"",IF(VLOOKUP($A148,'03.คีย์เทอม2'!$A$10:$GL$59,121,FALSE)="","",VLOOKUP($A148,'03.คีย์เทอม2'!$A$10:$GL$59,121,FALSE)))</f>
        <v/>
      </c>
      <c r="P148" s="1319" t="str">
        <f>IF($A$141&lt;&gt;"ชั้น"&amp;'01.ข้อมูลเบื้องต้น'!$H$2,"",IF(VLOOKUP($A148,'03.คีย์เทอม2'!$A$10:$GL$59,126,FALSE)="","",VLOOKUP($A148,'03.คีย์เทอม2'!$A$10:$GL$59,126,FALSE)))</f>
        <v/>
      </c>
      <c r="Q148" s="1319" t="str">
        <f>IF($A$141&lt;&gt;"ชั้น"&amp;'01.ข้อมูลเบื้องต้น'!$H$2,"",IF(VLOOKUP($A148,'03.คีย์เทอม2'!$A$10:$GL$59,131,FALSE)="","",VLOOKUP($A148,'03.คีย์เทอม2'!$A$10:$GL$59,131,FALSE)))</f>
        <v/>
      </c>
      <c r="R148" s="1319" t="str">
        <f>IF($A$141&lt;&gt;"ชั้น"&amp;'01.ข้อมูลเบื้องต้น'!$H$2,"",IF(VLOOKUP($A148,'03.คีย์เทอม2'!$A$10:$GL$59,136,FALSE)="","",VLOOKUP($A148,'03.คีย์เทอม2'!$A$10:$GL$59,136,FALSE)))</f>
        <v/>
      </c>
      <c r="S148" s="1319" t="str">
        <f>IF($A$141&lt;&gt;"ชั้น"&amp;'01.ข้อมูลเบื้องต้น'!$H$2,"",IF(VLOOKUP($A148,'03.คีย์เทอม2'!$A$10:$GL$59,141,FALSE)="","",VLOOKUP($A148,'03.คีย์เทอม2'!$A$10:$GL$59,141,FALSE)))</f>
        <v/>
      </c>
      <c r="T148" s="1319" t="str">
        <f>IF($A$141&lt;&gt;"ชั้น"&amp;'01.ข้อมูลเบื้องต้น'!$H$2,"",IF(VLOOKUP($A148,'03.คีย์เทอม2'!$A$10:$GL$59,146,FALSE)="","",VLOOKUP($A148,'03.คีย์เทอม2'!$A$10:$GL$59,146,FALSE)))</f>
        <v/>
      </c>
      <c r="U148" s="1319" t="str">
        <f>IF($A$141&lt;&gt;"ชั้น"&amp;'01.ข้อมูลเบื้องต้น'!$H$2,"",IF(VLOOKUP($A148,'03.คีย์เทอม2'!$A$10:$GL$59,151,FALSE)="","",VLOOKUP($A148,'03.คีย์เทอม2'!$A$10:$GL$59,151,FALSE)))</f>
        <v/>
      </c>
      <c r="V148" s="1319" t="str">
        <f>IF($A$141&lt;&gt;"ชั้น"&amp;'01.ข้อมูลเบื้องต้น'!$H$2,"",IF(VLOOKUP($A148,'03.คีย์เทอม2'!$A$10:$GL$59,156,FALSE)="","",VLOOKUP($A148,'03.คีย์เทอม2'!$A$10:$GL$59,156,FALSE)))</f>
        <v/>
      </c>
      <c r="W148" s="1319" t="str">
        <f>IF($A$141&lt;&gt;"ชั้น"&amp;'01.ข้อมูลเบื้องต้น'!$H$2,"",IF(VLOOKUP($A148,'03.คีย์เทอม2'!$A$10:$GL$59,161,FALSE)="","",VLOOKUP($A148,'03.คีย์เทอม2'!$A$10:$GL$59,161,FALSE)))</f>
        <v/>
      </c>
      <c r="X148" s="1319" t="str">
        <f>IF($A$141&lt;&gt;"ชั้น"&amp;'01.ข้อมูลเบื้องต้น'!$H$2,"",IF(VLOOKUP($A148,'03.คีย์เทอม2'!$A$10:$GL$59,166,FALSE)="","",VLOOKUP($A148,'03.คีย์เทอม2'!$A$10:$GL$59,166,FALSE)))</f>
        <v/>
      </c>
      <c r="Y148" s="1319" t="str">
        <f>IF($A$141&lt;&gt;"ชั้น"&amp;'01.ข้อมูลเบื้องต้น'!$H$2,"",IF(VLOOKUP($A148,'03.คีย์เทอม2'!$A$10:$GL$59,171,FALSE)="","",VLOOKUP($A148,'03.คีย์เทอม2'!$A$10:$GL$59,171,FALSE)))</f>
        <v/>
      </c>
      <c r="Z148" s="1319" t="str">
        <f>IF($A$141&lt;&gt;"ชั้น"&amp;'01.ข้อมูลเบื้องต้น'!$H$2,"",IF(VLOOKUP($A148,'03.คีย์เทอม2'!$A$10:$GL$59,176,FALSE)="","",VLOOKUP($A148,'03.คีย์เทอม2'!$A$10:$GL$59,176,FALSE)))</f>
        <v/>
      </c>
      <c r="AA148" s="1320" t="str">
        <f>IF($A$141&lt;&gt;"ชั้น"&amp;'01.ข้อมูลเบื้องต้น'!$H$2,"",IF(VLOOKUP($A148,'03.คีย์เทอม2'!$A$10:$GL$59,181,FALSE)="","",VLOOKUP($A148,'03.คีย์เทอม2'!$A$10:$GL$59,181,FALSE)))</f>
        <v/>
      </c>
      <c r="AU148" s="506" t="str">
        <f>IF(VLOOKUP($A148,'03.คีย์เทอม2'!$A$10:$GT$59,196,FALSE)="","",VLOOKUP($A148,'03.คีย์เทอม2'!$A$10:$GT$59,196,FALSE))</f>
        <v/>
      </c>
    </row>
    <row r="149" spans="1:47" ht="16.8" customHeight="1">
      <c r="A149" s="1323">
        <v>2</v>
      </c>
      <c r="B149" s="1312" t="str">
        <f>IF('2.ชื่อนักเรียน'!C12="","",'2.ชื่อนักเรียน'!C12)</f>
        <v/>
      </c>
      <c r="C149" s="1313" t="str">
        <f>IF('2.ชื่อนักเรียน'!D12="","",'2.ชื่อนักเรียน'!D12)</f>
        <v/>
      </c>
      <c r="D149" s="1314" t="str">
        <f>IF($A$141&lt;&gt;"ชั้น"&amp;'01.ข้อมูลเบื้องต้น'!$H$2,"",IF(VLOOKUP($A149,'03.คีย์เทอม2'!$A$10:$GL$59,190,FALSE)="","",VLOOKUP($A149,'03.คีย์เทอม2'!$A$10:$GL$59,190,FALSE)))</f>
        <v/>
      </c>
      <c r="E149" s="1327" t="str">
        <f>IF($A$141&lt;&gt;"ชั้น"&amp;'01.ข้อมูลเบื้องต้น'!$H$2,"",IF(VLOOKUP($A149,'03.คีย์เทอม2'!$A$10:$GL$59,194,FALSE)="","",VLOOKUP($A149,'03.คีย์เทอม2'!$A$10:$GL$59,194,FALSE)))</f>
        <v/>
      </c>
      <c r="F149" s="1420" t="str">
        <f>IF($A$141&lt;&gt;"ชั้น"&amp;'01.ข้อมูลเบื้องต้น'!$H$2,"",IF(VLOOKUP($A149,'03.คีย์เทอม2'!$A$10:$GL$59,31,FALSE)="","",VLOOKUP($A149,'03.คีย์เทอม2'!$A$10:$GL$59,31,FALSE)))</f>
        <v/>
      </c>
      <c r="G149" s="1326" t="str">
        <f>IF($A$141&lt;&gt;"ชั้น"&amp;'01.ข้อมูลเบื้องต้น'!$H$2,"",IF(VLOOKUP($A149,'03.คีย์เทอม2'!$A$10:$GL$59,61,FALSE)="","",VLOOKUP($A149,'03.คีย์เทอม2'!$A$10:$GL$59,61,FALSE)))</f>
        <v/>
      </c>
      <c r="H149" s="1327" t="str">
        <f>IF($A$141&lt;&gt;"ชั้น"&amp;'01.ข้อมูลเบื้องต้น'!$H$2,"",IF(VLOOKUP($A149,'03.คีย์เทอม2'!$A$10:$GL$59,66,FALSE)="","",VLOOKUP($A149,'03.คีย์เทอม2'!$A$10:$GL$59,66,FALSE)))</f>
        <v/>
      </c>
      <c r="I149" s="1327" t="str">
        <f>IF($A$141&lt;&gt;"ชั้น"&amp;'01.ข้อมูลเบื้องต้น'!$H$2,"",IF(VLOOKUP($A149,'03.คีย์เทอม2'!$A$10:$GL$59,71,FALSE)="","",VLOOKUP($A149,'03.คีย์เทอม2'!$A$10:$GL$59,71,FALSE)))</f>
        <v/>
      </c>
      <c r="J149" s="1327" t="str">
        <f>IF($A$141&lt;&gt;"ชั้น"&amp;'01.ข้อมูลเบื้องต้น'!$H$2,"",IF(VLOOKUP($A149,'03.คีย์เทอม2'!$A$10:$GL$59,76,FALSE)="","",VLOOKUP($A149,'03.คีย์เทอม2'!$A$10:$GL$59,76,FALSE)))</f>
        <v/>
      </c>
      <c r="K149" s="1327" t="str">
        <f>IF($A$141&lt;&gt;"ชั้น"&amp;'01.ข้อมูลเบื้องต้น'!$H$2,"",IF(VLOOKUP($A149,'03.คีย์เทอม2'!$A$10:$GL$59,81,FALSE)="","",VLOOKUP($A149,'03.คีย์เทอม2'!$A$10:$GL$59,81,FALSE)))</f>
        <v/>
      </c>
      <c r="L149" s="1328" t="str">
        <f>IF($A$141&lt;&gt;"ชั้น"&amp;'01.ข้อมูลเบื้องต้น'!$H$2,"",IF(VLOOKUP($A149,'03.คีย์เทอม2'!$A$10:$GT$59,202,FALSE)="","",VLOOKUP($A149,'03.คีย์เทอม2'!$A$10:$GT$59,202,FALSE)))</f>
        <v/>
      </c>
      <c r="M149" s="1326" t="str">
        <f>IF($A$141&lt;&gt;"ชั้น"&amp;'01.ข้อมูลเบื้องต้น'!$H$2,"",IF(VLOOKUP($A149,'03.คีย์เทอม2'!$A$10:$GL$59,111,FALSE)="","",VLOOKUP($A149,'03.คีย์เทอม2'!$A$10:$GL$59,111,FALSE)))</f>
        <v/>
      </c>
      <c r="N149" s="1327" t="str">
        <f>IF($A$141&lt;&gt;"ชั้น"&amp;'01.ข้อมูลเบื้องต้น'!$H$2,"",IF(VLOOKUP($A149,'03.คีย์เทอม2'!$A$10:$GL$59,116,FALSE)="","",VLOOKUP($A149,'03.คีย์เทอม2'!$A$10:$GL$59,116,FALSE)))</f>
        <v/>
      </c>
      <c r="O149" s="1327" t="str">
        <f>IF($A$141&lt;&gt;"ชั้น"&amp;'01.ข้อมูลเบื้องต้น'!$H$2,"",IF(VLOOKUP($A149,'03.คีย์เทอม2'!$A$10:$GL$59,121,FALSE)="","",VLOOKUP($A149,'03.คีย์เทอม2'!$A$10:$GL$59,121,FALSE)))</f>
        <v/>
      </c>
      <c r="P149" s="1327" t="str">
        <f>IF($A$141&lt;&gt;"ชั้น"&amp;'01.ข้อมูลเบื้องต้น'!$H$2,"",IF(VLOOKUP($A149,'03.คีย์เทอม2'!$A$10:$GL$59,126,FALSE)="","",VLOOKUP($A149,'03.คีย์เทอม2'!$A$10:$GL$59,126,FALSE)))</f>
        <v/>
      </c>
      <c r="Q149" s="1327" t="str">
        <f>IF($A$141&lt;&gt;"ชั้น"&amp;'01.ข้อมูลเบื้องต้น'!$H$2,"",IF(VLOOKUP($A149,'03.คีย์เทอม2'!$A$10:$GL$59,131,FALSE)="","",VLOOKUP($A149,'03.คีย์เทอม2'!$A$10:$GL$59,131,FALSE)))</f>
        <v/>
      </c>
      <c r="R149" s="1327" t="str">
        <f>IF($A$141&lt;&gt;"ชั้น"&amp;'01.ข้อมูลเบื้องต้น'!$H$2,"",IF(VLOOKUP($A149,'03.คีย์เทอม2'!$A$10:$GL$59,136,FALSE)="","",VLOOKUP($A149,'03.คีย์เทอม2'!$A$10:$GL$59,136,FALSE)))</f>
        <v/>
      </c>
      <c r="S149" s="1327" t="str">
        <f>IF($A$141&lt;&gt;"ชั้น"&amp;'01.ข้อมูลเบื้องต้น'!$H$2,"",IF(VLOOKUP($A149,'03.คีย์เทอม2'!$A$10:$GL$59,141,FALSE)="","",VLOOKUP($A149,'03.คีย์เทอม2'!$A$10:$GL$59,141,FALSE)))</f>
        <v/>
      </c>
      <c r="T149" s="1327" t="str">
        <f>IF($A$141&lt;&gt;"ชั้น"&amp;'01.ข้อมูลเบื้องต้น'!$H$2,"",IF(VLOOKUP($A149,'03.คีย์เทอม2'!$A$10:$GL$59,146,FALSE)="","",VLOOKUP($A149,'03.คีย์เทอม2'!$A$10:$GL$59,146,FALSE)))</f>
        <v/>
      </c>
      <c r="U149" s="1327" t="str">
        <f>IF($A$141&lt;&gt;"ชั้น"&amp;'01.ข้อมูลเบื้องต้น'!$H$2,"",IF(VLOOKUP($A149,'03.คีย์เทอม2'!$A$10:$GL$59,151,FALSE)="","",VLOOKUP($A149,'03.คีย์เทอม2'!$A$10:$GL$59,151,FALSE)))</f>
        <v/>
      </c>
      <c r="V149" s="1327" t="str">
        <f>IF($A$141&lt;&gt;"ชั้น"&amp;'01.ข้อมูลเบื้องต้น'!$H$2,"",IF(VLOOKUP($A149,'03.คีย์เทอม2'!$A$10:$GL$59,156,FALSE)="","",VLOOKUP($A149,'03.คีย์เทอม2'!$A$10:$GL$59,156,FALSE)))</f>
        <v/>
      </c>
      <c r="W149" s="1327" t="str">
        <f>IF($A$141&lt;&gt;"ชั้น"&amp;'01.ข้อมูลเบื้องต้น'!$H$2,"",IF(VLOOKUP($A149,'03.คีย์เทอม2'!$A$10:$GL$59,161,FALSE)="","",VLOOKUP($A149,'03.คีย์เทอม2'!$A$10:$GL$59,161,FALSE)))</f>
        <v/>
      </c>
      <c r="X149" s="1327" t="str">
        <f>IF($A$141&lt;&gt;"ชั้น"&amp;'01.ข้อมูลเบื้องต้น'!$H$2,"",IF(VLOOKUP($A149,'03.คีย์เทอม2'!$A$10:$GL$59,166,FALSE)="","",VLOOKUP($A149,'03.คีย์เทอม2'!$A$10:$GL$59,166,FALSE)))</f>
        <v/>
      </c>
      <c r="Y149" s="1327" t="str">
        <f>IF($A$141&lt;&gt;"ชั้น"&amp;'01.ข้อมูลเบื้องต้น'!$H$2,"",IF(VLOOKUP($A149,'03.คีย์เทอม2'!$A$10:$GL$59,171,FALSE)="","",VLOOKUP($A149,'03.คีย์เทอม2'!$A$10:$GL$59,171,FALSE)))</f>
        <v/>
      </c>
      <c r="Z149" s="1327" t="str">
        <f>IF($A$141&lt;&gt;"ชั้น"&amp;'01.ข้อมูลเบื้องต้น'!$H$2,"",IF(VLOOKUP($A149,'03.คีย์เทอม2'!$A$10:$GL$59,176,FALSE)="","",VLOOKUP($A149,'03.คีย์เทอม2'!$A$10:$GL$59,176,FALSE)))</f>
        <v/>
      </c>
      <c r="AA149" s="1329" t="str">
        <f>IF($A$141&lt;&gt;"ชั้น"&amp;'01.ข้อมูลเบื้องต้น'!$H$2,"",IF(VLOOKUP($A149,'03.คีย์เทอม2'!$A$10:$GL$59,181,FALSE)="","",VLOOKUP($A149,'03.คีย์เทอม2'!$A$10:$GL$59,181,FALSE)))</f>
        <v/>
      </c>
    </row>
    <row r="150" spans="1:47" ht="16.8" customHeight="1">
      <c r="A150" s="1323">
        <v>3</v>
      </c>
      <c r="B150" s="1312" t="str">
        <f>IF('2.ชื่อนักเรียน'!C13="","",'2.ชื่อนักเรียน'!C13)</f>
        <v/>
      </c>
      <c r="C150" s="1313" t="str">
        <f>IF('2.ชื่อนักเรียน'!D13="","",'2.ชื่อนักเรียน'!D13)</f>
        <v/>
      </c>
      <c r="D150" s="1314" t="str">
        <f>IF($A$141&lt;&gt;"ชั้น"&amp;'01.ข้อมูลเบื้องต้น'!$H$2,"",IF(VLOOKUP($A150,'03.คีย์เทอม2'!$A$10:$GL$59,190,FALSE)="","",VLOOKUP($A150,'03.คีย์เทอม2'!$A$10:$GL$59,190,FALSE)))</f>
        <v/>
      </c>
      <c r="E150" s="1327" t="str">
        <f>IF($A$141&lt;&gt;"ชั้น"&amp;'01.ข้อมูลเบื้องต้น'!$H$2,"",IF(VLOOKUP($A150,'03.คีย์เทอม2'!$A$10:$GL$59,194,FALSE)="","",VLOOKUP($A150,'03.คีย์เทอม2'!$A$10:$GL$59,194,FALSE)))</f>
        <v/>
      </c>
      <c r="F150" s="1420" t="str">
        <f>IF($A$141&lt;&gt;"ชั้น"&amp;'01.ข้อมูลเบื้องต้น'!$H$2,"",IF(VLOOKUP($A150,'03.คีย์เทอม2'!$A$10:$GL$59,31,FALSE)="","",VLOOKUP($A150,'03.คีย์เทอม2'!$A$10:$GL$59,31,FALSE)))</f>
        <v/>
      </c>
      <c r="G150" s="1326" t="str">
        <f>IF($A$141&lt;&gt;"ชั้น"&amp;'01.ข้อมูลเบื้องต้น'!$H$2,"",IF(VLOOKUP($A150,'03.คีย์เทอม2'!$A$10:$GL$59,61,FALSE)="","",VLOOKUP($A150,'03.คีย์เทอม2'!$A$10:$GL$59,61,FALSE)))</f>
        <v/>
      </c>
      <c r="H150" s="1327" t="str">
        <f>IF($A$141&lt;&gt;"ชั้น"&amp;'01.ข้อมูลเบื้องต้น'!$H$2,"",IF(VLOOKUP($A150,'03.คีย์เทอม2'!$A$10:$GL$59,66,FALSE)="","",VLOOKUP($A150,'03.คีย์เทอม2'!$A$10:$GL$59,66,FALSE)))</f>
        <v/>
      </c>
      <c r="I150" s="1327" t="str">
        <f>IF($A$141&lt;&gt;"ชั้น"&amp;'01.ข้อมูลเบื้องต้น'!$H$2,"",IF(VLOOKUP($A150,'03.คีย์เทอม2'!$A$10:$GL$59,71,FALSE)="","",VLOOKUP($A150,'03.คีย์เทอม2'!$A$10:$GL$59,71,FALSE)))</f>
        <v/>
      </c>
      <c r="J150" s="1327" t="str">
        <f>IF($A$141&lt;&gt;"ชั้น"&amp;'01.ข้อมูลเบื้องต้น'!$H$2,"",IF(VLOOKUP($A150,'03.คีย์เทอม2'!$A$10:$GL$59,76,FALSE)="","",VLOOKUP($A150,'03.คีย์เทอม2'!$A$10:$GL$59,76,FALSE)))</f>
        <v/>
      </c>
      <c r="K150" s="1327" t="str">
        <f>IF($A$141&lt;&gt;"ชั้น"&amp;'01.ข้อมูลเบื้องต้น'!$H$2,"",IF(VLOOKUP($A150,'03.คีย์เทอม2'!$A$10:$GL$59,81,FALSE)="","",VLOOKUP($A150,'03.คีย์เทอม2'!$A$10:$GL$59,81,FALSE)))</f>
        <v/>
      </c>
      <c r="L150" s="1328" t="str">
        <f>IF($A$141&lt;&gt;"ชั้น"&amp;'01.ข้อมูลเบื้องต้น'!$H$2,"",IF(VLOOKUP($A150,'03.คีย์เทอม2'!$A$10:$GT$59,202,FALSE)="","",VLOOKUP($A150,'03.คีย์เทอม2'!$A$10:$GT$59,202,FALSE)))</f>
        <v/>
      </c>
      <c r="M150" s="1326" t="str">
        <f>IF($A$141&lt;&gt;"ชั้น"&amp;'01.ข้อมูลเบื้องต้น'!$H$2,"",IF(VLOOKUP($A150,'03.คีย์เทอม2'!$A$10:$GL$59,111,FALSE)="","",VLOOKUP($A150,'03.คีย์เทอม2'!$A$10:$GL$59,111,FALSE)))</f>
        <v/>
      </c>
      <c r="N150" s="1327" t="str">
        <f>IF($A$141&lt;&gt;"ชั้น"&amp;'01.ข้อมูลเบื้องต้น'!$H$2,"",IF(VLOOKUP($A150,'03.คีย์เทอม2'!$A$10:$GL$59,116,FALSE)="","",VLOOKUP($A150,'03.คีย์เทอม2'!$A$10:$GL$59,116,FALSE)))</f>
        <v/>
      </c>
      <c r="O150" s="1327" t="str">
        <f>IF($A$141&lt;&gt;"ชั้น"&amp;'01.ข้อมูลเบื้องต้น'!$H$2,"",IF(VLOOKUP($A150,'03.คีย์เทอม2'!$A$10:$GL$59,121,FALSE)="","",VLOOKUP($A150,'03.คีย์เทอม2'!$A$10:$GL$59,121,FALSE)))</f>
        <v/>
      </c>
      <c r="P150" s="1327" t="str">
        <f>IF($A$141&lt;&gt;"ชั้น"&amp;'01.ข้อมูลเบื้องต้น'!$H$2,"",IF(VLOOKUP($A150,'03.คีย์เทอม2'!$A$10:$GL$59,126,FALSE)="","",VLOOKUP($A150,'03.คีย์เทอม2'!$A$10:$GL$59,126,FALSE)))</f>
        <v/>
      </c>
      <c r="Q150" s="1327" t="str">
        <f>IF($A$141&lt;&gt;"ชั้น"&amp;'01.ข้อมูลเบื้องต้น'!$H$2,"",IF(VLOOKUP($A150,'03.คีย์เทอม2'!$A$10:$GL$59,131,FALSE)="","",VLOOKUP($A150,'03.คีย์เทอม2'!$A$10:$GL$59,131,FALSE)))</f>
        <v/>
      </c>
      <c r="R150" s="1327" t="str">
        <f>IF($A$141&lt;&gt;"ชั้น"&amp;'01.ข้อมูลเบื้องต้น'!$H$2,"",IF(VLOOKUP($A150,'03.คีย์เทอม2'!$A$10:$GL$59,136,FALSE)="","",VLOOKUP($A150,'03.คีย์เทอม2'!$A$10:$GL$59,136,FALSE)))</f>
        <v/>
      </c>
      <c r="S150" s="1327" t="str">
        <f>IF($A$141&lt;&gt;"ชั้น"&amp;'01.ข้อมูลเบื้องต้น'!$H$2,"",IF(VLOOKUP($A150,'03.คีย์เทอม2'!$A$10:$GL$59,141,FALSE)="","",VLOOKUP($A150,'03.คีย์เทอม2'!$A$10:$GL$59,141,FALSE)))</f>
        <v/>
      </c>
      <c r="T150" s="1327" t="str">
        <f>IF($A$141&lt;&gt;"ชั้น"&amp;'01.ข้อมูลเบื้องต้น'!$H$2,"",IF(VLOOKUP($A150,'03.คีย์เทอม2'!$A$10:$GL$59,146,FALSE)="","",VLOOKUP($A150,'03.คีย์เทอม2'!$A$10:$GL$59,146,FALSE)))</f>
        <v/>
      </c>
      <c r="U150" s="1327" t="str">
        <f>IF($A$141&lt;&gt;"ชั้น"&amp;'01.ข้อมูลเบื้องต้น'!$H$2,"",IF(VLOOKUP($A150,'03.คีย์เทอม2'!$A$10:$GL$59,151,FALSE)="","",VLOOKUP($A150,'03.คีย์เทอม2'!$A$10:$GL$59,151,FALSE)))</f>
        <v/>
      </c>
      <c r="V150" s="1327" t="str">
        <f>IF($A$141&lt;&gt;"ชั้น"&amp;'01.ข้อมูลเบื้องต้น'!$H$2,"",IF(VLOOKUP($A150,'03.คีย์เทอม2'!$A$10:$GL$59,156,FALSE)="","",VLOOKUP($A150,'03.คีย์เทอม2'!$A$10:$GL$59,156,FALSE)))</f>
        <v/>
      </c>
      <c r="W150" s="1327" t="str">
        <f>IF($A$141&lt;&gt;"ชั้น"&amp;'01.ข้อมูลเบื้องต้น'!$H$2,"",IF(VLOOKUP($A150,'03.คีย์เทอม2'!$A$10:$GL$59,161,FALSE)="","",VLOOKUP($A150,'03.คีย์เทอม2'!$A$10:$GL$59,161,FALSE)))</f>
        <v/>
      </c>
      <c r="X150" s="1327" t="str">
        <f>IF($A$141&lt;&gt;"ชั้น"&amp;'01.ข้อมูลเบื้องต้น'!$H$2,"",IF(VLOOKUP($A150,'03.คีย์เทอม2'!$A$10:$GL$59,166,FALSE)="","",VLOOKUP($A150,'03.คีย์เทอม2'!$A$10:$GL$59,166,FALSE)))</f>
        <v/>
      </c>
      <c r="Y150" s="1327" t="str">
        <f>IF($A$141&lt;&gt;"ชั้น"&amp;'01.ข้อมูลเบื้องต้น'!$H$2,"",IF(VLOOKUP($A150,'03.คีย์เทอม2'!$A$10:$GL$59,171,FALSE)="","",VLOOKUP($A150,'03.คีย์เทอม2'!$A$10:$GL$59,171,FALSE)))</f>
        <v/>
      </c>
      <c r="Z150" s="1327" t="str">
        <f>IF($A$141&lt;&gt;"ชั้น"&amp;'01.ข้อมูลเบื้องต้น'!$H$2,"",IF(VLOOKUP($A150,'03.คีย์เทอม2'!$A$10:$GL$59,176,FALSE)="","",VLOOKUP($A150,'03.คีย์เทอม2'!$A$10:$GL$59,176,FALSE)))</f>
        <v/>
      </c>
      <c r="AA150" s="1329" t="str">
        <f>IF($A$141&lt;&gt;"ชั้น"&amp;'01.ข้อมูลเบื้องต้น'!$H$2,"",IF(VLOOKUP($A150,'03.คีย์เทอม2'!$A$10:$GL$59,181,FALSE)="","",VLOOKUP($A150,'03.คีย์เทอม2'!$A$10:$GL$59,181,FALSE)))</f>
        <v/>
      </c>
    </row>
    <row r="151" spans="1:47" ht="16.8" customHeight="1">
      <c r="A151" s="1323">
        <v>4</v>
      </c>
      <c r="B151" s="1312" t="str">
        <f>IF('2.ชื่อนักเรียน'!C14="","",'2.ชื่อนักเรียน'!C14)</f>
        <v/>
      </c>
      <c r="C151" s="1313" t="str">
        <f>IF('2.ชื่อนักเรียน'!D14="","",'2.ชื่อนักเรียน'!D14)</f>
        <v/>
      </c>
      <c r="D151" s="1314" t="str">
        <f>IF($A$141&lt;&gt;"ชั้น"&amp;'01.ข้อมูลเบื้องต้น'!$H$2,"",IF(VLOOKUP($A151,'03.คีย์เทอม2'!$A$10:$GL$59,190,FALSE)="","",VLOOKUP($A151,'03.คีย์เทอม2'!$A$10:$GL$59,190,FALSE)))</f>
        <v/>
      </c>
      <c r="E151" s="1327" t="str">
        <f>IF($A$141&lt;&gt;"ชั้น"&amp;'01.ข้อมูลเบื้องต้น'!$H$2,"",IF(VLOOKUP($A151,'03.คีย์เทอม2'!$A$10:$GL$59,194,FALSE)="","",VLOOKUP($A151,'03.คีย์เทอม2'!$A$10:$GL$59,194,FALSE)))</f>
        <v/>
      </c>
      <c r="F151" s="1420" t="str">
        <f>IF($A$141&lt;&gt;"ชั้น"&amp;'01.ข้อมูลเบื้องต้น'!$H$2,"",IF(VLOOKUP($A151,'03.คีย์เทอม2'!$A$10:$GL$59,31,FALSE)="","",VLOOKUP($A151,'03.คีย์เทอม2'!$A$10:$GL$59,31,FALSE)))</f>
        <v/>
      </c>
      <c r="G151" s="1326" t="str">
        <f>IF($A$141&lt;&gt;"ชั้น"&amp;'01.ข้อมูลเบื้องต้น'!$H$2,"",IF(VLOOKUP($A151,'03.คีย์เทอม2'!$A$10:$GL$59,61,FALSE)="","",VLOOKUP($A151,'03.คีย์เทอม2'!$A$10:$GL$59,61,FALSE)))</f>
        <v/>
      </c>
      <c r="H151" s="1327" t="str">
        <f>IF($A$141&lt;&gt;"ชั้น"&amp;'01.ข้อมูลเบื้องต้น'!$H$2,"",IF(VLOOKUP($A151,'03.คีย์เทอม2'!$A$10:$GL$59,66,FALSE)="","",VLOOKUP($A151,'03.คีย์เทอม2'!$A$10:$GL$59,66,FALSE)))</f>
        <v/>
      </c>
      <c r="I151" s="1327" t="str">
        <f>IF($A$141&lt;&gt;"ชั้น"&amp;'01.ข้อมูลเบื้องต้น'!$H$2,"",IF(VLOOKUP($A151,'03.คีย์เทอม2'!$A$10:$GL$59,71,FALSE)="","",VLOOKUP($A151,'03.คีย์เทอม2'!$A$10:$GL$59,71,FALSE)))</f>
        <v/>
      </c>
      <c r="J151" s="1327" t="str">
        <f>IF($A$141&lt;&gt;"ชั้น"&amp;'01.ข้อมูลเบื้องต้น'!$H$2,"",IF(VLOOKUP($A151,'03.คีย์เทอม2'!$A$10:$GL$59,76,FALSE)="","",VLOOKUP($A151,'03.คีย์เทอม2'!$A$10:$GL$59,76,FALSE)))</f>
        <v/>
      </c>
      <c r="K151" s="1327" t="str">
        <f>IF($A$141&lt;&gt;"ชั้น"&amp;'01.ข้อมูลเบื้องต้น'!$H$2,"",IF(VLOOKUP($A151,'03.คีย์เทอม2'!$A$10:$GL$59,81,FALSE)="","",VLOOKUP($A151,'03.คีย์เทอม2'!$A$10:$GL$59,81,FALSE)))</f>
        <v/>
      </c>
      <c r="L151" s="1328" t="str">
        <f>IF($A$141&lt;&gt;"ชั้น"&amp;'01.ข้อมูลเบื้องต้น'!$H$2,"",IF(VLOOKUP($A151,'03.คีย์เทอม2'!$A$10:$GT$59,202,FALSE)="","",VLOOKUP($A151,'03.คีย์เทอม2'!$A$10:$GT$59,202,FALSE)))</f>
        <v/>
      </c>
      <c r="M151" s="1326" t="str">
        <f>IF($A$141&lt;&gt;"ชั้น"&amp;'01.ข้อมูลเบื้องต้น'!$H$2,"",IF(VLOOKUP($A151,'03.คีย์เทอม2'!$A$10:$GL$59,111,FALSE)="","",VLOOKUP($A151,'03.คีย์เทอม2'!$A$10:$GL$59,111,FALSE)))</f>
        <v/>
      </c>
      <c r="N151" s="1327" t="str">
        <f>IF($A$141&lt;&gt;"ชั้น"&amp;'01.ข้อมูลเบื้องต้น'!$H$2,"",IF(VLOOKUP($A151,'03.คีย์เทอม2'!$A$10:$GL$59,116,FALSE)="","",VLOOKUP($A151,'03.คีย์เทอม2'!$A$10:$GL$59,116,FALSE)))</f>
        <v/>
      </c>
      <c r="O151" s="1327" t="str">
        <f>IF($A$141&lt;&gt;"ชั้น"&amp;'01.ข้อมูลเบื้องต้น'!$H$2,"",IF(VLOOKUP($A151,'03.คีย์เทอม2'!$A$10:$GL$59,121,FALSE)="","",VLOOKUP($A151,'03.คีย์เทอม2'!$A$10:$GL$59,121,FALSE)))</f>
        <v/>
      </c>
      <c r="P151" s="1327" t="str">
        <f>IF($A$141&lt;&gt;"ชั้น"&amp;'01.ข้อมูลเบื้องต้น'!$H$2,"",IF(VLOOKUP($A151,'03.คีย์เทอม2'!$A$10:$GL$59,126,FALSE)="","",VLOOKUP($A151,'03.คีย์เทอม2'!$A$10:$GL$59,126,FALSE)))</f>
        <v/>
      </c>
      <c r="Q151" s="1327" t="str">
        <f>IF($A$141&lt;&gt;"ชั้น"&amp;'01.ข้อมูลเบื้องต้น'!$H$2,"",IF(VLOOKUP($A151,'03.คีย์เทอม2'!$A$10:$GL$59,131,FALSE)="","",VLOOKUP($A151,'03.คีย์เทอม2'!$A$10:$GL$59,131,FALSE)))</f>
        <v/>
      </c>
      <c r="R151" s="1327" t="str">
        <f>IF($A$141&lt;&gt;"ชั้น"&amp;'01.ข้อมูลเบื้องต้น'!$H$2,"",IF(VLOOKUP($A151,'03.คีย์เทอม2'!$A$10:$GL$59,136,FALSE)="","",VLOOKUP($A151,'03.คีย์เทอม2'!$A$10:$GL$59,136,FALSE)))</f>
        <v/>
      </c>
      <c r="S151" s="1327" t="str">
        <f>IF($A$141&lt;&gt;"ชั้น"&amp;'01.ข้อมูลเบื้องต้น'!$H$2,"",IF(VLOOKUP($A151,'03.คีย์เทอม2'!$A$10:$GL$59,141,FALSE)="","",VLOOKUP($A151,'03.คีย์เทอม2'!$A$10:$GL$59,141,FALSE)))</f>
        <v/>
      </c>
      <c r="T151" s="1327" t="str">
        <f>IF($A$141&lt;&gt;"ชั้น"&amp;'01.ข้อมูลเบื้องต้น'!$H$2,"",IF(VLOOKUP($A151,'03.คีย์เทอม2'!$A$10:$GL$59,146,FALSE)="","",VLOOKUP($A151,'03.คีย์เทอม2'!$A$10:$GL$59,146,FALSE)))</f>
        <v/>
      </c>
      <c r="U151" s="1327" t="str">
        <f>IF($A$141&lt;&gt;"ชั้น"&amp;'01.ข้อมูลเบื้องต้น'!$H$2,"",IF(VLOOKUP($A151,'03.คีย์เทอม2'!$A$10:$GL$59,151,FALSE)="","",VLOOKUP($A151,'03.คีย์เทอม2'!$A$10:$GL$59,151,FALSE)))</f>
        <v/>
      </c>
      <c r="V151" s="1327" t="str">
        <f>IF($A$141&lt;&gt;"ชั้น"&amp;'01.ข้อมูลเบื้องต้น'!$H$2,"",IF(VLOOKUP($A151,'03.คีย์เทอม2'!$A$10:$GL$59,156,FALSE)="","",VLOOKUP($A151,'03.คีย์เทอม2'!$A$10:$GL$59,156,FALSE)))</f>
        <v/>
      </c>
      <c r="W151" s="1327" t="str">
        <f>IF($A$141&lt;&gt;"ชั้น"&amp;'01.ข้อมูลเบื้องต้น'!$H$2,"",IF(VLOOKUP($A151,'03.คีย์เทอม2'!$A$10:$GL$59,161,FALSE)="","",VLOOKUP($A151,'03.คีย์เทอม2'!$A$10:$GL$59,161,FALSE)))</f>
        <v/>
      </c>
      <c r="X151" s="1327" t="str">
        <f>IF($A$141&lt;&gt;"ชั้น"&amp;'01.ข้อมูลเบื้องต้น'!$H$2,"",IF(VLOOKUP($A151,'03.คีย์เทอม2'!$A$10:$GL$59,166,FALSE)="","",VLOOKUP($A151,'03.คีย์เทอม2'!$A$10:$GL$59,166,FALSE)))</f>
        <v/>
      </c>
      <c r="Y151" s="1327" t="str">
        <f>IF($A$141&lt;&gt;"ชั้น"&amp;'01.ข้อมูลเบื้องต้น'!$H$2,"",IF(VLOOKUP($A151,'03.คีย์เทอม2'!$A$10:$GL$59,171,FALSE)="","",VLOOKUP($A151,'03.คีย์เทอม2'!$A$10:$GL$59,171,FALSE)))</f>
        <v/>
      </c>
      <c r="Z151" s="1327" t="str">
        <f>IF($A$141&lt;&gt;"ชั้น"&amp;'01.ข้อมูลเบื้องต้น'!$H$2,"",IF(VLOOKUP($A151,'03.คีย์เทอม2'!$A$10:$GL$59,176,FALSE)="","",VLOOKUP($A151,'03.คีย์เทอม2'!$A$10:$GL$59,176,FALSE)))</f>
        <v/>
      </c>
      <c r="AA151" s="1329" t="str">
        <f>IF($A$141&lt;&gt;"ชั้น"&amp;'01.ข้อมูลเบื้องต้น'!$H$2,"",IF(VLOOKUP($A151,'03.คีย์เทอม2'!$A$10:$GL$59,181,FALSE)="","",VLOOKUP($A151,'03.คีย์เทอม2'!$A$10:$GL$59,181,FALSE)))</f>
        <v/>
      </c>
    </row>
    <row r="152" spans="1:47" ht="16.8" customHeight="1">
      <c r="A152" s="1323">
        <v>5</v>
      </c>
      <c r="B152" s="1312" t="str">
        <f>IF('2.ชื่อนักเรียน'!C15="","",'2.ชื่อนักเรียน'!C15)</f>
        <v/>
      </c>
      <c r="C152" s="1313" t="str">
        <f>IF('2.ชื่อนักเรียน'!D15="","",'2.ชื่อนักเรียน'!D15)</f>
        <v/>
      </c>
      <c r="D152" s="1314" t="str">
        <f>IF($A$141&lt;&gt;"ชั้น"&amp;'01.ข้อมูลเบื้องต้น'!$H$2,"",IF(VLOOKUP($A152,'03.คีย์เทอม2'!$A$10:$GL$59,190,FALSE)="","",VLOOKUP($A152,'03.คีย์เทอม2'!$A$10:$GL$59,190,FALSE)))</f>
        <v/>
      </c>
      <c r="E152" s="1327" t="str">
        <f>IF($A$141&lt;&gt;"ชั้น"&amp;'01.ข้อมูลเบื้องต้น'!$H$2,"",IF(VLOOKUP($A152,'03.คีย์เทอม2'!$A$10:$GL$59,194,FALSE)="","",VLOOKUP($A152,'03.คีย์เทอม2'!$A$10:$GL$59,194,FALSE)))</f>
        <v/>
      </c>
      <c r="F152" s="1420" t="str">
        <f>IF($A$141&lt;&gt;"ชั้น"&amp;'01.ข้อมูลเบื้องต้น'!$H$2,"",IF(VLOOKUP($A152,'03.คีย์เทอม2'!$A$10:$GL$59,31,FALSE)="","",VLOOKUP($A152,'03.คีย์เทอม2'!$A$10:$GL$59,31,FALSE)))</f>
        <v/>
      </c>
      <c r="G152" s="1326" t="str">
        <f>IF($A$141&lt;&gt;"ชั้น"&amp;'01.ข้อมูลเบื้องต้น'!$H$2,"",IF(VLOOKUP($A152,'03.คีย์เทอม2'!$A$10:$GL$59,61,FALSE)="","",VLOOKUP($A152,'03.คีย์เทอม2'!$A$10:$GL$59,61,FALSE)))</f>
        <v/>
      </c>
      <c r="H152" s="1327" t="str">
        <f>IF($A$141&lt;&gt;"ชั้น"&amp;'01.ข้อมูลเบื้องต้น'!$H$2,"",IF(VLOOKUP($A152,'03.คีย์เทอม2'!$A$10:$GL$59,66,FALSE)="","",VLOOKUP($A152,'03.คีย์เทอม2'!$A$10:$GL$59,66,FALSE)))</f>
        <v/>
      </c>
      <c r="I152" s="1327" t="str">
        <f>IF($A$141&lt;&gt;"ชั้น"&amp;'01.ข้อมูลเบื้องต้น'!$H$2,"",IF(VLOOKUP($A152,'03.คีย์เทอม2'!$A$10:$GL$59,71,FALSE)="","",VLOOKUP($A152,'03.คีย์เทอม2'!$A$10:$GL$59,71,FALSE)))</f>
        <v/>
      </c>
      <c r="J152" s="1327" t="str">
        <f>IF($A$141&lt;&gt;"ชั้น"&amp;'01.ข้อมูลเบื้องต้น'!$H$2,"",IF(VLOOKUP($A152,'03.คีย์เทอม2'!$A$10:$GL$59,76,FALSE)="","",VLOOKUP($A152,'03.คีย์เทอม2'!$A$10:$GL$59,76,FALSE)))</f>
        <v/>
      </c>
      <c r="K152" s="1327" t="str">
        <f>IF($A$141&lt;&gt;"ชั้น"&amp;'01.ข้อมูลเบื้องต้น'!$H$2,"",IF(VLOOKUP($A152,'03.คีย์เทอม2'!$A$10:$GL$59,81,FALSE)="","",VLOOKUP($A152,'03.คีย์เทอม2'!$A$10:$GL$59,81,FALSE)))</f>
        <v/>
      </c>
      <c r="L152" s="1328" t="str">
        <f>IF($A$141&lt;&gt;"ชั้น"&amp;'01.ข้อมูลเบื้องต้น'!$H$2,"",IF(VLOOKUP($A152,'03.คีย์เทอม2'!$A$10:$GT$59,202,FALSE)="","",VLOOKUP($A152,'03.คีย์เทอม2'!$A$10:$GT$59,202,FALSE)))</f>
        <v/>
      </c>
      <c r="M152" s="1326" t="str">
        <f>IF($A$141&lt;&gt;"ชั้น"&amp;'01.ข้อมูลเบื้องต้น'!$H$2,"",IF(VLOOKUP($A152,'03.คีย์เทอม2'!$A$10:$GL$59,111,FALSE)="","",VLOOKUP($A152,'03.คีย์เทอม2'!$A$10:$GL$59,111,FALSE)))</f>
        <v/>
      </c>
      <c r="N152" s="1327" t="str">
        <f>IF($A$141&lt;&gt;"ชั้น"&amp;'01.ข้อมูลเบื้องต้น'!$H$2,"",IF(VLOOKUP($A152,'03.คีย์เทอม2'!$A$10:$GL$59,116,FALSE)="","",VLOOKUP($A152,'03.คีย์เทอม2'!$A$10:$GL$59,116,FALSE)))</f>
        <v/>
      </c>
      <c r="O152" s="1327" t="str">
        <f>IF($A$141&lt;&gt;"ชั้น"&amp;'01.ข้อมูลเบื้องต้น'!$H$2,"",IF(VLOOKUP($A152,'03.คีย์เทอม2'!$A$10:$GL$59,121,FALSE)="","",VLOOKUP($A152,'03.คีย์เทอม2'!$A$10:$GL$59,121,FALSE)))</f>
        <v/>
      </c>
      <c r="P152" s="1327" t="str">
        <f>IF($A$141&lt;&gt;"ชั้น"&amp;'01.ข้อมูลเบื้องต้น'!$H$2,"",IF(VLOOKUP($A152,'03.คีย์เทอม2'!$A$10:$GL$59,126,FALSE)="","",VLOOKUP($A152,'03.คีย์เทอม2'!$A$10:$GL$59,126,FALSE)))</f>
        <v/>
      </c>
      <c r="Q152" s="1327" t="str">
        <f>IF($A$141&lt;&gt;"ชั้น"&amp;'01.ข้อมูลเบื้องต้น'!$H$2,"",IF(VLOOKUP($A152,'03.คีย์เทอม2'!$A$10:$GL$59,131,FALSE)="","",VLOOKUP($A152,'03.คีย์เทอม2'!$A$10:$GL$59,131,FALSE)))</f>
        <v/>
      </c>
      <c r="R152" s="1327" t="str">
        <f>IF($A$141&lt;&gt;"ชั้น"&amp;'01.ข้อมูลเบื้องต้น'!$H$2,"",IF(VLOOKUP($A152,'03.คีย์เทอม2'!$A$10:$GL$59,136,FALSE)="","",VLOOKUP($A152,'03.คีย์เทอม2'!$A$10:$GL$59,136,FALSE)))</f>
        <v/>
      </c>
      <c r="S152" s="1327" t="str">
        <f>IF($A$141&lt;&gt;"ชั้น"&amp;'01.ข้อมูลเบื้องต้น'!$H$2,"",IF(VLOOKUP($A152,'03.คีย์เทอม2'!$A$10:$GL$59,141,FALSE)="","",VLOOKUP($A152,'03.คีย์เทอม2'!$A$10:$GL$59,141,FALSE)))</f>
        <v/>
      </c>
      <c r="T152" s="1327" t="str">
        <f>IF($A$141&lt;&gt;"ชั้น"&amp;'01.ข้อมูลเบื้องต้น'!$H$2,"",IF(VLOOKUP($A152,'03.คีย์เทอม2'!$A$10:$GL$59,146,FALSE)="","",VLOOKUP($A152,'03.คีย์เทอม2'!$A$10:$GL$59,146,FALSE)))</f>
        <v/>
      </c>
      <c r="U152" s="1327" t="str">
        <f>IF($A$141&lt;&gt;"ชั้น"&amp;'01.ข้อมูลเบื้องต้น'!$H$2,"",IF(VLOOKUP($A152,'03.คีย์เทอม2'!$A$10:$GL$59,151,FALSE)="","",VLOOKUP($A152,'03.คีย์เทอม2'!$A$10:$GL$59,151,FALSE)))</f>
        <v/>
      </c>
      <c r="V152" s="1327" t="str">
        <f>IF($A$141&lt;&gt;"ชั้น"&amp;'01.ข้อมูลเบื้องต้น'!$H$2,"",IF(VLOOKUP($A152,'03.คีย์เทอม2'!$A$10:$GL$59,156,FALSE)="","",VLOOKUP($A152,'03.คีย์เทอม2'!$A$10:$GL$59,156,FALSE)))</f>
        <v/>
      </c>
      <c r="W152" s="1327" t="str">
        <f>IF($A$141&lt;&gt;"ชั้น"&amp;'01.ข้อมูลเบื้องต้น'!$H$2,"",IF(VLOOKUP($A152,'03.คีย์เทอม2'!$A$10:$GL$59,161,FALSE)="","",VLOOKUP($A152,'03.คีย์เทอม2'!$A$10:$GL$59,161,FALSE)))</f>
        <v/>
      </c>
      <c r="X152" s="1327" t="str">
        <f>IF($A$141&lt;&gt;"ชั้น"&amp;'01.ข้อมูลเบื้องต้น'!$H$2,"",IF(VLOOKUP($A152,'03.คีย์เทอม2'!$A$10:$GL$59,166,FALSE)="","",VLOOKUP($A152,'03.คีย์เทอม2'!$A$10:$GL$59,166,FALSE)))</f>
        <v/>
      </c>
      <c r="Y152" s="1327" t="str">
        <f>IF($A$141&lt;&gt;"ชั้น"&amp;'01.ข้อมูลเบื้องต้น'!$H$2,"",IF(VLOOKUP($A152,'03.คีย์เทอม2'!$A$10:$GL$59,171,FALSE)="","",VLOOKUP($A152,'03.คีย์เทอม2'!$A$10:$GL$59,171,FALSE)))</f>
        <v/>
      </c>
      <c r="Z152" s="1327" t="str">
        <f>IF($A$141&lt;&gt;"ชั้น"&amp;'01.ข้อมูลเบื้องต้น'!$H$2,"",IF(VLOOKUP($A152,'03.คีย์เทอม2'!$A$10:$GL$59,176,FALSE)="","",VLOOKUP($A152,'03.คีย์เทอม2'!$A$10:$GL$59,176,FALSE)))</f>
        <v/>
      </c>
      <c r="AA152" s="1329" t="str">
        <f>IF($A$141&lt;&gt;"ชั้น"&amp;'01.ข้อมูลเบื้องต้น'!$H$2,"",IF(VLOOKUP($A152,'03.คีย์เทอม2'!$A$10:$GL$59,181,FALSE)="","",VLOOKUP($A152,'03.คีย์เทอม2'!$A$10:$GL$59,181,FALSE)))</f>
        <v/>
      </c>
    </row>
    <row r="153" spans="1:47" ht="16.8" customHeight="1">
      <c r="A153" s="1323">
        <v>6</v>
      </c>
      <c r="B153" s="1312" t="str">
        <f>IF('2.ชื่อนักเรียน'!C16="","",'2.ชื่อนักเรียน'!C16)</f>
        <v/>
      </c>
      <c r="C153" s="1313" t="str">
        <f>IF('2.ชื่อนักเรียน'!D16="","",'2.ชื่อนักเรียน'!D16)</f>
        <v/>
      </c>
      <c r="D153" s="1314" t="str">
        <f>IF($A$141&lt;&gt;"ชั้น"&amp;'01.ข้อมูลเบื้องต้น'!$H$2,"",IF(VLOOKUP($A153,'03.คีย์เทอม2'!$A$10:$GL$59,190,FALSE)="","",VLOOKUP($A153,'03.คีย์เทอม2'!$A$10:$GL$59,190,FALSE)))</f>
        <v/>
      </c>
      <c r="E153" s="1327" t="str">
        <f>IF($A$141&lt;&gt;"ชั้น"&amp;'01.ข้อมูลเบื้องต้น'!$H$2,"",IF(VLOOKUP($A153,'03.คีย์เทอม2'!$A$10:$GL$59,194,FALSE)="","",VLOOKUP($A153,'03.คีย์เทอม2'!$A$10:$GL$59,194,FALSE)))</f>
        <v/>
      </c>
      <c r="F153" s="1420" t="str">
        <f>IF($A$141&lt;&gt;"ชั้น"&amp;'01.ข้อมูลเบื้องต้น'!$H$2,"",IF(VLOOKUP($A153,'03.คีย์เทอม2'!$A$10:$GL$59,31,FALSE)="","",VLOOKUP($A153,'03.คีย์เทอม2'!$A$10:$GL$59,31,FALSE)))</f>
        <v/>
      </c>
      <c r="G153" s="1326" t="str">
        <f>IF($A$141&lt;&gt;"ชั้น"&amp;'01.ข้อมูลเบื้องต้น'!$H$2,"",IF(VLOOKUP($A153,'03.คีย์เทอม2'!$A$10:$GL$59,61,FALSE)="","",VLOOKUP($A153,'03.คีย์เทอม2'!$A$10:$GL$59,61,FALSE)))</f>
        <v/>
      </c>
      <c r="H153" s="1327" t="str">
        <f>IF($A$141&lt;&gt;"ชั้น"&amp;'01.ข้อมูลเบื้องต้น'!$H$2,"",IF(VLOOKUP($A153,'03.คีย์เทอม2'!$A$10:$GL$59,66,FALSE)="","",VLOOKUP($A153,'03.คีย์เทอม2'!$A$10:$GL$59,66,FALSE)))</f>
        <v/>
      </c>
      <c r="I153" s="1327" t="str">
        <f>IF($A$141&lt;&gt;"ชั้น"&amp;'01.ข้อมูลเบื้องต้น'!$H$2,"",IF(VLOOKUP($A153,'03.คีย์เทอม2'!$A$10:$GL$59,71,FALSE)="","",VLOOKUP($A153,'03.คีย์เทอม2'!$A$10:$GL$59,71,FALSE)))</f>
        <v/>
      </c>
      <c r="J153" s="1327" t="str">
        <f>IF($A$141&lt;&gt;"ชั้น"&amp;'01.ข้อมูลเบื้องต้น'!$H$2,"",IF(VLOOKUP($A153,'03.คีย์เทอม2'!$A$10:$GL$59,76,FALSE)="","",VLOOKUP($A153,'03.คีย์เทอม2'!$A$10:$GL$59,76,FALSE)))</f>
        <v/>
      </c>
      <c r="K153" s="1327" t="str">
        <f>IF($A$141&lt;&gt;"ชั้น"&amp;'01.ข้อมูลเบื้องต้น'!$H$2,"",IF(VLOOKUP($A153,'03.คีย์เทอม2'!$A$10:$GL$59,81,FALSE)="","",VLOOKUP($A153,'03.คีย์เทอม2'!$A$10:$GL$59,81,FALSE)))</f>
        <v/>
      </c>
      <c r="L153" s="1328" t="str">
        <f>IF($A$141&lt;&gt;"ชั้น"&amp;'01.ข้อมูลเบื้องต้น'!$H$2,"",IF(VLOOKUP($A153,'03.คีย์เทอม2'!$A$10:$GT$59,202,FALSE)="","",VLOOKUP($A153,'03.คีย์เทอม2'!$A$10:$GT$59,202,FALSE)))</f>
        <v/>
      </c>
      <c r="M153" s="1326" t="str">
        <f>IF($A$141&lt;&gt;"ชั้น"&amp;'01.ข้อมูลเบื้องต้น'!$H$2,"",IF(VLOOKUP($A153,'03.คีย์เทอม2'!$A$10:$GL$59,111,FALSE)="","",VLOOKUP($A153,'03.คีย์เทอม2'!$A$10:$GL$59,111,FALSE)))</f>
        <v/>
      </c>
      <c r="N153" s="1327" t="str">
        <f>IF($A$141&lt;&gt;"ชั้น"&amp;'01.ข้อมูลเบื้องต้น'!$H$2,"",IF(VLOOKUP($A153,'03.คีย์เทอม2'!$A$10:$GL$59,116,FALSE)="","",VLOOKUP($A153,'03.คีย์เทอม2'!$A$10:$GL$59,116,FALSE)))</f>
        <v/>
      </c>
      <c r="O153" s="1327" t="str">
        <f>IF($A$141&lt;&gt;"ชั้น"&amp;'01.ข้อมูลเบื้องต้น'!$H$2,"",IF(VLOOKUP($A153,'03.คีย์เทอม2'!$A$10:$GL$59,121,FALSE)="","",VLOOKUP($A153,'03.คีย์เทอม2'!$A$10:$GL$59,121,FALSE)))</f>
        <v/>
      </c>
      <c r="P153" s="1327" t="str">
        <f>IF($A$141&lt;&gt;"ชั้น"&amp;'01.ข้อมูลเบื้องต้น'!$H$2,"",IF(VLOOKUP($A153,'03.คีย์เทอม2'!$A$10:$GL$59,126,FALSE)="","",VLOOKUP($A153,'03.คีย์เทอม2'!$A$10:$GL$59,126,FALSE)))</f>
        <v/>
      </c>
      <c r="Q153" s="1327" t="str">
        <f>IF($A$141&lt;&gt;"ชั้น"&amp;'01.ข้อมูลเบื้องต้น'!$H$2,"",IF(VLOOKUP($A153,'03.คีย์เทอม2'!$A$10:$GL$59,131,FALSE)="","",VLOOKUP($A153,'03.คีย์เทอม2'!$A$10:$GL$59,131,FALSE)))</f>
        <v/>
      </c>
      <c r="R153" s="1327" t="str">
        <f>IF($A$141&lt;&gt;"ชั้น"&amp;'01.ข้อมูลเบื้องต้น'!$H$2,"",IF(VLOOKUP($A153,'03.คีย์เทอม2'!$A$10:$GL$59,136,FALSE)="","",VLOOKUP($A153,'03.คีย์เทอม2'!$A$10:$GL$59,136,FALSE)))</f>
        <v/>
      </c>
      <c r="S153" s="1327" t="str">
        <f>IF($A$141&lt;&gt;"ชั้น"&amp;'01.ข้อมูลเบื้องต้น'!$H$2,"",IF(VLOOKUP($A153,'03.คีย์เทอม2'!$A$10:$GL$59,141,FALSE)="","",VLOOKUP($A153,'03.คีย์เทอม2'!$A$10:$GL$59,141,FALSE)))</f>
        <v/>
      </c>
      <c r="T153" s="1327" t="str">
        <f>IF($A$141&lt;&gt;"ชั้น"&amp;'01.ข้อมูลเบื้องต้น'!$H$2,"",IF(VLOOKUP($A153,'03.คีย์เทอม2'!$A$10:$GL$59,146,FALSE)="","",VLOOKUP($A153,'03.คีย์เทอม2'!$A$10:$GL$59,146,FALSE)))</f>
        <v/>
      </c>
      <c r="U153" s="1327" t="str">
        <f>IF($A$141&lt;&gt;"ชั้น"&amp;'01.ข้อมูลเบื้องต้น'!$H$2,"",IF(VLOOKUP($A153,'03.คีย์เทอม2'!$A$10:$GL$59,151,FALSE)="","",VLOOKUP($A153,'03.คีย์เทอม2'!$A$10:$GL$59,151,FALSE)))</f>
        <v/>
      </c>
      <c r="V153" s="1327" t="str">
        <f>IF($A$141&lt;&gt;"ชั้น"&amp;'01.ข้อมูลเบื้องต้น'!$H$2,"",IF(VLOOKUP($A153,'03.คีย์เทอม2'!$A$10:$GL$59,156,FALSE)="","",VLOOKUP($A153,'03.คีย์เทอม2'!$A$10:$GL$59,156,FALSE)))</f>
        <v/>
      </c>
      <c r="W153" s="1327" t="str">
        <f>IF($A$141&lt;&gt;"ชั้น"&amp;'01.ข้อมูลเบื้องต้น'!$H$2,"",IF(VLOOKUP($A153,'03.คีย์เทอม2'!$A$10:$GL$59,161,FALSE)="","",VLOOKUP($A153,'03.คีย์เทอม2'!$A$10:$GL$59,161,FALSE)))</f>
        <v/>
      </c>
      <c r="X153" s="1327" t="str">
        <f>IF($A$141&lt;&gt;"ชั้น"&amp;'01.ข้อมูลเบื้องต้น'!$H$2,"",IF(VLOOKUP($A153,'03.คีย์เทอม2'!$A$10:$GL$59,166,FALSE)="","",VLOOKUP($A153,'03.คีย์เทอม2'!$A$10:$GL$59,166,FALSE)))</f>
        <v/>
      </c>
      <c r="Y153" s="1327" t="str">
        <f>IF($A$141&lt;&gt;"ชั้น"&amp;'01.ข้อมูลเบื้องต้น'!$H$2,"",IF(VLOOKUP($A153,'03.คีย์เทอม2'!$A$10:$GL$59,171,FALSE)="","",VLOOKUP($A153,'03.คีย์เทอม2'!$A$10:$GL$59,171,FALSE)))</f>
        <v/>
      </c>
      <c r="Z153" s="1327" t="str">
        <f>IF($A$141&lt;&gt;"ชั้น"&amp;'01.ข้อมูลเบื้องต้น'!$H$2,"",IF(VLOOKUP($A153,'03.คีย์เทอม2'!$A$10:$GL$59,176,FALSE)="","",VLOOKUP($A153,'03.คีย์เทอม2'!$A$10:$GL$59,176,FALSE)))</f>
        <v/>
      </c>
      <c r="AA153" s="1329" t="str">
        <f>IF($A$141&lt;&gt;"ชั้น"&amp;'01.ข้อมูลเบื้องต้น'!$H$2,"",IF(VLOOKUP($A153,'03.คีย์เทอม2'!$A$10:$GL$59,181,FALSE)="","",VLOOKUP($A153,'03.คีย์เทอม2'!$A$10:$GL$59,181,FALSE)))</f>
        <v/>
      </c>
    </row>
    <row r="154" spans="1:47" ht="16.8" customHeight="1">
      <c r="A154" s="1323">
        <v>7</v>
      </c>
      <c r="B154" s="1312" t="str">
        <f>IF('2.ชื่อนักเรียน'!C17="","",'2.ชื่อนักเรียน'!C17)</f>
        <v/>
      </c>
      <c r="C154" s="1313" t="str">
        <f>IF('2.ชื่อนักเรียน'!D17="","",'2.ชื่อนักเรียน'!D17)</f>
        <v/>
      </c>
      <c r="D154" s="1314" t="str">
        <f>IF($A$141&lt;&gt;"ชั้น"&amp;'01.ข้อมูลเบื้องต้น'!$H$2,"",IF(VLOOKUP($A154,'03.คีย์เทอม2'!$A$10:$GL$59,190,FALSE)="","",VLOOKUP($A154,'03.คีย์เทอม2'!$A$10:$GL$59,190,FALSE)))</f>
        <v/>
      </c>
      <c r="E154" s="1327" t="str">
        <f>IF($A$141&lt;&gt;"ชั้น"&amp;'01.ข้อมูลเบื้องต้น'!$H$2,"",IF(VLOOKUP($A154,'03.คีย์เทอม2'!$A$10:$GL$59,194,FALSE)="","",VLOOKUP($A154,'03.คีย์เทอม2'!$A$10:$GL$59,194,FALSE)))</f>
        <v/>
      </c>
      <c r="F154" s="1420" t="str">
        <f>IF($A$141&lt;&gt;"ชั้น"&amp;'01.ข้อมูลเบื้องต้น'!$H$2,"",IF(VLOOKUP($A154,'03.คีย์เทอม2'!$A$10:$GL$59,31,FALSE)="","",VLOOKUP($A154,'03.คีย์เทอม2'!$A$10:$GL$59,31,FALSE)))</f>
        <v/>
      </c>
      <c r="G154" s="1326" t="str">
        <f>IF($A$141&lt;&gt;"ชั้น"&amp;'01.ข้อมูลเบื้องต้น'!$H$2,"",IF(VLOOKUP($A154,'03.คีย์เทอม2'!$A$10:$GL$59,61,FALSE)="","",VLOOKUP($A154,'03.คีย์เทอม2'!$A$10:$GL$59,61,FALSE)))</f>
        <v/>
      </c>
      <c r="H154" s="1327" t="str">
        <f>IF($A$141&lt;&gt;"ชั้น"&amp;'01.ข้อมูลเบื้องต้น'!$H$2,"",IF(VLOOKUP($A154,'03.คีย์เทอม2'!$A$10:$GL$59,66,FALSE)="","",VLOOKUP($A154,'03.คีย์เทอม2'!$A$10:$GL$59,66,FALSE)))</f>
        <v/>
      </c>
      <c r="I154" s="1327" t="str">
        <f>IF($A$141&lt;&gt;"ชั้น"&amp;'01.ข้อมูลเบื้องต้น'!$H$2,"",IF(VLOOKUP($A154,'03.คีย์เทอม2'!$A$10:$GL$59,71,FALSE)="","",VLOOKUP($A154,'03.คีย์เทอม2'!$A$10:$GL$59,71,FALSE)))</f>
        <v/>
      </c>
      <c r="J154" s="1327" t="str">
        <f>IF($A$141&lt;&gt;"ชั้น"&amp;'01.ข้อมูลเบื้องต้น'!$H$2,"",IF(VLOOKUP($A154,'03.คีย์เทอม2'!$A$10:$GL$59,76,FALSE)="","",VLOOKUP($A154,'03.คีย์เทอม2'!$A$10:$GL$59,76,FALSE)))</f>
        <v/>
      </c>
      <c r="K154" s="1327" t="str">
        <f>IF($A$141&lt;&gt;"ชั้น"&amp;'01.ข้อมูลเบื้องต้น'!$H$2,"",IF(VLOOKUP($A154,'03.คีย์เทอม2'!$A$10:$GL$59,81,FALSE)="","",VLOOKUP($A154,'03.คีย์เทอม2'!$A$10:$GL$59,81,FALSE)))</f>
        <v/>
      </c>
      <c r="L154" s="1328" t="str">
        <f>IF($A$141&lt;&gt;"ชั้น"&amp;'01.ข้อมูลเบื้องต้น'!$H$2,"",IF(VLOOKUP($A154,'03.คีย์เทอม2'!$A$10:$GT$59,202,FALSE)="","",VLOOKUP($A154,'03.คีย์เทอม2'!$A$10:$GT$59,202,FALSE)))</f>
        <v/>
      </c>
      <c r="M154" s="1326" t="str">
        <f>IF($A$141&lt;&gt;"ชั้น"&amp;'01.ข้อมูลเบื้องต้น'!$H$2,"",IF(VLOOKUP($A154,'03.คีย์เทอม2'!$A$10:$GL$59,111,FALSE)="","",VLOOKUP($A154,'03.คีย์เทอม2'!$A$10:$GL$59,111,FALSE)))</f>
        <v/>
      </c>
      <c r="N154" s="1327" t="str">
        <f>IF($A$141&lt;&gt;"ชั้น"&amp;'01.ข้อมูลเบื้องต้น'!$H$2,"",IF(VLOOKUP($A154,'03.คีย์เทอม2'!$A$10:$GL$59,116,FALSE)="","",VLOOKUP($A154,'03.คีย์เทอม2'!$A$10:$GL$59,116,FALSE)))</f>
        <v/>
      </c>
      <c r="O154" s="1327" t="str">
        <f>IF($A$141&lt;&gt;"ชั้น"&amp;'01.ข้อมูลเบื้องต้น'!$H$2,"",IF(VLOOKUP($A154,'03.คีย์เทอม2'!$A$10:$GL$59,121,FALSE)="","",VLOOKUP($A154,'03.คีย์เทอม2'!$A$10:$GL$59,121,FALSE)))</f>
        <v/>
      </c>
      <c r="P154" s="1327" t="str">
        <f>IF($A$141&lt;&gt;"ชั้น"&amp;'01.ข้อมูลเบื้องต้น'!$H$2,"",IF(VLOOKUP($A154,'03.คีย์เทอม2'!$A$10:$GL$59,126,FALSE)="","",VLOOKUP($A154,'03.คีย์เทอม2'!$A$10:$GL$59,126,FALSE)))</f>
        <v/>
      </c>
      <c r="Q154" s="1327" t="str">
        <f>IF($A$141&lt;&gt;"ชั้น"&amp;'01.ข้อมูลเบื้องต้น'!$H$2,"",IF(VLOOKUP($A154,'03.คีย์เทอม2'!$A$10:$GL$59,131,FALSE)="","",VLOOKUP($A154,'03.คีย์เทอม2'!$A$10:$GL$59,131,FALSE)))</f>
        <v/>
      </c>
      <c r="R154" s="1327" t="str">
        <f>IF($A$141&lt;&gt;"ชั้น"&amp;'01.ข้อมูลเบื้องต้น'!$H$2,"",IF(VLOOKUP($A154,'03.คีย์เทอม2'!$A$10:$GL$59,136,FALSE)="","",VLOOKUP($A154,'03.คีย์เทอม2'!$A$10:$GL$59,136,FALSE)))</f>
        <v/>
      </c>
      <c r="S154" s="1327" t="str">
        <f>IF($A$141&lt;&gt;"ชั้น"&amp;'01.ข้อมูลเบื้องต้น'!$H$2,"",IF(VLOOKUP($A154,'03.คีย์เทอม2'!$A$10:$GL$59,141,FALSE)="","",VLOOKUP($A154,'03.คีย์เทอม2'!$A$10:$GL$59,141,FALSE)))</f>
        <v/>
      </c>
      <c r="T154" s="1327" t="str">
        <f>IF($A$141&lt;&gt;"ชั้น"&amp;'01.ข้อมูลเบื้องต้น'!$H$2,"",IF(VLOOKUP($A154,'03.คีย์เทอม2'!$A$10:$GL$59,146,FALSE)="","",VLOOKUP($A154,'03.คีย์เทอม2'!$A$10:$GL$59,146,FALSE)))</f>
        <v/>
      </c>
      <c r="U154" s="1327" t="str">
        <f>IF($A$141&lt;&gt;"ชั้น"&amp;'01.ข้อมูลเบื้องต้น'!$H$2,"",IF(VLOOKUP($A154,'03.คีย์เทอม2'!$A$10:$GL$59,151,FALSE)="","",VLOOKUP($A154,'03.คีย์เทอม2'!$A$10:$GL$59,151,FALSE)))</f>
        <v/>
      </c>
      <c r="V154" s="1327" t="str">
        <f>IF($A$141&lt;&gt;"ชั้น"&amp;'01.ข้อมูลเบื้องต้น'!$H$2,"",IF(VLOOKUP($A154,'03.คีย์เทอม2'!$A$10:$GL$59,156,FALSE)="","",VLOOKUP($A154,'03.คีย์เทอม2'!$A$10:$GL$59,156,FALSE)))</f>
        <v/>
      </c>
      <c r="W154" s="1327" t="str">
        <f>IF($A$141&lt;&gt;"ชั้น"&amp;'01.ข้อมูลเบื้องต้น'!$H$2,"",IF(VLOOKUP($A154,'03.คีย์เทอม2'!$A$10:$GL$59,161,FALSE)="","",VLOOKUP($A154,'03.คีย์เทอม2'!$A$10:$GL$59,161,FALSE)))</f>
        <v/>
      </c>
      <c r="X154" s="1327" t="str">
        <f>IF($A$141&lt;&gt;"ชั้น"&amp;'01.ข้อมูลเบื้องต้น'!$H$2,"",IF(VLOOKUP($A154,'03.คีย์เทอม2'!$A$10:$GL$59,166,FALSE)="","",VLOOKUP($A154,'03.คีย์เทอม2'!$A$10:$GL$59,166,FALSE)))</f>
        <v/>
      </c>
      <c r="Y154" s="1327" t="str">
        <f>IF($A$141&lt;&gt;"ชั้น"&amp;'01.ข้อมูลเบื้องต้น'!$H$2,"",IF(VLOOKUP($A154,'03.คีย์เทอม2'!$A$10:$GL$59,171,FALSE)="","",VLOOKUP($A154,'03.คีย์เทอม2'!$A$10:$GL$59,171,FALSE)))</f>
        <v/>
      </c>
      <c r="Z154" s="1327" t="str">
        <f>IF($A$141&lt;&gt;"ชั้น"&amp;'01.ข้อมูลเบื้องต้น'!$H$2,"",IF(VLOOKUP($A154,'03.คีย์เทอม2'!$A$10:$GL$59,176,FALSE)="","",VLOOKUP($A154,'03.คีย์เทอม2'!$A$10:$GL$59,176,FALSE)))</f>
        <v/>
      </c>
      <c r="AA154" s="1329" t="str">
        <f>IF($A$141&lt;&gt;"ชั้น"&amp;'01.ข้อมูลเบื้องต้น'!$H$2,"",IF(VLOOKUP($A154,'03.คีย์เทอม2'!$A$10:$GL$59,181,FALSE)="","",VLOOKUP($A154,'03.คีย์เทอม2'!$A$10:$GL$59,181,FALSE)))</f>
        <v/>
      </c>
    </row>
    <row r="155" spans="1:47" ht="16.8" customHeight="1">
      <c r="A155" s="1323">
        <v>8</v>
      </c>
      <c r="B155" s="1312" t="str">
        <f>IF('2.ชื่อนักเรียน'!C18="","",'2.ชื่อนักเรียน'!C18)</f>
        <v/>
      </c>
      <c r="C155" s="1313" t="str">
        <f>IF('2.ชื่อนักเรียน'!D18="","",'2.ชื่อนักเรียน'!D18)</f>
        <v/>
      </c>
      <c r="D155" s="1314" t="str">
        <f>IF($A$141&lt;&gt;"ชั้น"&amp;'01.ข้อมูลเบื้องต้น'!$H$2,"",IF(VLOOKUP($A155,'03.คีย์เทอม2'!$A$10:$GL$59,190,FALSE)="","",VLOOKUP($A155,'03.คีย์เทอม2'!$A$10:$GL$59,190,FALSE)))</f>
        <v/>
      </c>
      <c r="E155" s="1327" t="str">
        <f>IF($A$141&lt;&gt;"ชั้น"&amp;'01.ข้อมูลเบื้องต้น'!$H$2,"",IF(VLOOKUP($A155,'03.คีย์เทอม2'!$A$10:$GL$59,194,FALSE)="","",VLOOKUP($A155,'03.คีย์เทอม2'!$A$10:$GL$59,194,FALSE)))</f>
        <v/>
      </c>
      <c r="F155" s="1420" t="str">
        <f>IF($A$141&lt;&gt;"ชั้น"&amp;'01.ข้อมูลเบื้องต้น'!$H$2,"",IF(VLOOKUP($A155,'03.คีย์เทอม2'!$A$10:$GL$59,31,FALSE)="","",VLOOKUP($A155,'03.คีย์เทอม2'!$A$10:$GL$59,31,FALSE)))</f>
        <v/>
      </c>
      <c r="G155" s="1326" t="str">
        <f>IF($A$141&lt;&gt;"ชั้น"&amp;'01.ข้อมูลเบื้องต้น'!$H$2,"",IF(VLOOKUP($A155,'03.คีย์เทอม2'!$A$10:$GL$59,61,FALSE)="","",VLOOKUP($A155,'03.คีย์เทอม2'!$A$10:$GL$59,61,FALSE)))</f>
        <v/>
      </c>
      <c r="H155" s="1327" t="str">
        <f>IF($A$141&lt;&gt;"ชั้น"&amp;'01.ข้อมูลเบื้องต้น'!$H$2,"",IF(VLOOKUP($A155,'03.คีย์เทอม2'!$A$10:$GL$59,66,FALSE)="","",VLOOKUP($A155,'03.คีย์เทอม2'!$A$10:$GL$59,66,FALSE)))</f>
        <v/>
      </c>
      <c r="I155" s="1327" t="str">
        <f>IF($A$141&lt;&gt;"ชั้น"&amp;'01.ข้อมูลเบื้องต้น'!$H$2,"",IF(VLOOKUP($A155,'03.คีย์เทอม2'!$A$10:$GL$59,71,FALSE)="","",VLOOKUP($A155,'03.คีย์เทอม2'!$A$10:$GL$59,71,FALSE)))</f>
        <v/>
      </c>
      <c r="J155" s="1327" t="str">
        <f>IF($A$141&lt;&gt;"ชั้น"&amp;'01.ข้อมูลเบื้องต้น'!$H$2,"",IF(VLOOKUP($A155,'03.คีย์เทอม2'!$A$10:$GL$59,76,FALSE)="","",VLOOKUP($A155,'03.คีย์เทอม2'!$A$10:$GL$59,76,FALSE)))</f>
        <v/>
      </c>
      <c r="K155" s="1327" t="str">
        <f>IF($A$141&lt;&gt;"ชั้น"&amp;'01.ข้อมูลเบื้องต้น'!$H$2,"",IF(VLOOKUP($A155,'03.คีย์เทอม2'!$A$10:$GL$59,81,FALSE)="","",VLOOKUP($A155,'03.คีย์เทอม2'!$A$10:$GL$59,81,FALSE)))</f>
        <v/>
      </c>
      <c r="L155" s="1328" t="str">
        <f>IF($A$141&lt;&gt;"ชั้น"&amp;'01.ข้อมูลเบื้องต้น'!$H$2,"",IF(VLOOKUP($A155,'03.คีย์เทอม2'!$A$10:$GT$59,202,FALSE)="","",VLOOKUP($A155,'03.คีย์เทอม2'!$A$10:$GT$59,202,FALSE)))</f>
        <v/>
      </c>
      <c r="M155" s="1326" t="str">
        <f>IF($A$141&lt;&gt;"ชั้น"&amp;'01.ข้อมูลเบื้องต้น'!$H$2,"",IF(VLOOKUP($A155,'03.คีย์เทอม2'!$A$10:$GL$59,111,FALSE)="","",VLOOKUP($A155,'03.คีย์เทอม2'!$A$10:$GL$59,111,FALSE)))</f>
        <v/>
      </c>
      <c r="N155" s="1327" t="str">
        <f>IF($A$141&lt;&gt;"ชั้น"&amp;'01.ข้อมูลเบื้องต้น'!$H$2,"",IF(VLOOKUP($A155,'03.คีย์เทอม2'!$A$10:$GL$59,116,FALSE)="","",VLOOKUP($A155,'03.คีย์เทอม2'!$A$10:$GL$59,116,FALSE)))</f>
        <v/>
      </c>
      <c r="O155" s="1327" t="str">
        <f>IF($A$141&lt;&gt;"ชั้น"&amp;'01.ข้อมูลเบื้องต้น'!$H$2,"",IF(VLOOKUP($A155,'03.คีย์เทอม2'!$A$10:$GL$59,121,FALSE)="","",VLOOKUP($A155,'03.คีย์เทอม2'!$A$10:$GL$59,121,FALSE)))</f>
        <v/>
      </c>
      <c r="P155" s="1327" t="str">
        <f>IF($A$141&lt;&gt;"ชั้น"&amp;'01.ข้อมูลเบื้องต้น'!$H$2,"",IF(VLOOKUP($A155,'03.คีย์เทอม2'!$A$10:$GL$59,126,FALSE)="","",VLOOKUP($A155,'03.คีย์เทอม2'!$A$10:$GL$59,126,FALSE)))</f>
        <v/>
      </c>
      <c r="Q155" s="1327" t="str">
        <f>IF($A$141&lt;&gt;"ชั้น"&amp;'01.ข้อมูลเบื้องต้น'!$H$2,"",IF(VLOOKUP($A155,'03.คีย์เทอม2'!$A$10:$GL$59,131,FALSE)="","",VLOOKUP($A155,'03.คีย์เทอม2'!$A$10:$GL$59,131,FALSE)))</f>
        <v/>
      </c>
      <c r="R155" s="1327" t="str">
        <f>IF($A$141&lt;&gt;"ชั้น"&amp;'01.ข้อมูลเบื้องต้น'!$H$2,"",IF(VLOOKUP($A155,'03.คีย์เทอม2'!$A$10:$GL$59,136,FALSE)="","",VLOOKUP($A155,'03.คีย์เทอม2'!$A$10:$GL$59,136,FALSE)))</f>
        <v/>
      </c>
      <c r="S155" s="1327" t="str">
        <f>IF($A$141&lt;&gt;"ชั้น"&amp;'01.ข้อมูลเบื้องต้น'!$H$2,"",IF(VLOOKUP($A155,'03.คีย์เทอม2'!$A$10:$GL$59,141,FALSE)="","",VLOOKUP($A155,'03.คีย์เทอม2'!$A$10:$GL$59,141,FALSE)))</f>
        <v/>
      </c>
      <c r="T155" s="1327" t="str">
        <f>IF($A$141&lt;&gt;"ชั้น"&amp;'01.ข้อมูลเบื้องต้น'!$H$2,"",IF(VLOOKUP($A155,'03.คีย์เทอม2'!$A$10:$GL$59,146,FALSE)="","",VLOOKUP($A155,'03.คีย์เทอม2'!$A$10:$GL$59,146,FALSE)))</f>
        <v/>
      </c>
      <c r="U155" s="1327" t="str">
        <f>IF($A$141&lt;&gt;"ชั้น"&amp;'01.ข้อมูลเบื้องต้น'!$H$2,"",IF(VLOOKUP($A155,'03.คีย์เทอม2'!$A$10:$GL$59,151,FALSE)="","",VLOOKUP($A155,'03.คีย์เทอม2'!$A$10:$GL$59,151,FALSE)))</f>
        <v/>
      </c>
      <c r="V155" s="1327" t="str">
        <f>IF($A$141&lt;&gt;"ชั้น"&amp;'01.ข้อมูลเบื้องต้น'!$H$2,"",IF(VLOOKUP($A155,'03.คีย์เทอม2'!$A$10:$GL$59,156,FALSE)="","",VLOOKUP($A155,'03.คีย์เทอม2'!$A$10:$GL$59,156,FALSE)))</f>
        <v/>
      </c>
      <c r="W155" s="1327" t="str">
        <f>IF($A$141&lt;&gt;"ชั้น"&amp;'01.ข้อมูลเบื้องต้น'!$H$2,"",IF(VLOOKUP($A155,'03.คีย์เทอม2'!$A$10:$GL$59,161,FALSE)="","",VLOOKUP($A155,'03.คีย์เทอม2'!$A$10:$GL$59,161,FALSE)))</f>
        <v/>
      </c>
      <c r="X155" s="1327" t="str">
        <f>IF($A$141&lt;&gt;"ชั้น"&amp;'01.ข้อมูลเบื้องต้น'!$H$2,"",IF(VLOOKUP($A155,'03.คีย์เทอม2'!$A$10:$GL$59,166,FALSE)="","",VLOOKUP($A155,'03.คีย์เทอม2'!$A$10:$GL$59,166,FALSE)))</f>
        <v/>
      </c>
      <c r="Y155" s="1327" t="str">
        <f>IF($A$141&lt;&gt;"ชั้น"&amp;'01.ข้อมูลเบื้องต้น'!$H$2,"",IF(VLOOKUP($A155,'03.คีย์เทอม2'!$A$10:$GL$59,171,FALSE)="","",VLOOKUP($A155,'03.คีย์เทอม2'!$A$10:$GL$59,171,FALSE)))</f>
        <v/>
      </c>
      <c r="Z155" s="1327" t="str">
        <f>IF($A$141&lt;&gt;"ชั้น"&amp;'01.ข้อมูลเบื้องต้น'!$H$2,"",IF(VLOOKUP($A155,'03.คีย์เทอม2'!$A$10:$GL$59,176,FALSE)="","",VLOOKUP($A155,'03.คีย์เทอม2'!$A$10:$GL$59,176,FALSE)))</f>
        <v/>
      </c>
      <c r="AA155" s="1329" t="str">
        <f>IF($A$141&lt;&gt;"ชั้น"&amp;'01.ข้อมูลเบื้องต้น'!$H$2,"",IF(VLOOKUP($A155,'03.คีย์เทอม2'!$A$10:$GL$59,181,FALSE)="","",VLOOKUP($A155,'03.คีย์เทอม2'!$A$10:$GL$59,181,FALSE)))</f>
        <v/>
      </c>
    </row>
    <row r="156" spans="1:47" ht="16.8" customHeight="1">
      <c r="A156" s="1323">
        <v>9</v>
      </c>
      <c r="B156" s="1312" t="str">
        <f>IF('2.ชื่อนักเรียน'!C19="","",'2.ชื่อนักเรียน'!C19)</f>
        <v/>
      </c>
      <c r="C156" s="1313" t="str">
        <f>IF('2.ชื่อนักเรียน'!D19="","",'2.ชื่อนักเรียน'!D19)</f>
        <v/>
      </c>
      <c r="D156" s="1314" t="str">
        <f>IF($A$141&lt;&gt;"ชั้น"&amp;'01.ข้อมูลเบื้องต้น'!$H$2,"",IF(VLOOKUP($A156,'03.คีย์เทอม2'!$A$10:$GL$59,190,FALSE)="","",VLOOKUP($A156,'03.คีย์เทอม2'!$A$10:$GL$59,190,FALSE)))</f>
        <v/>
      </c>
      <c r="E156" s="1327" t="str">
        <f>IF($A$141&lt;&gt;"ชั้น"&amp;'01.ข้อมูลเบื้องต้น'!$H$2,"",IF(VLOOKUP($A156,'03.คีย์เทอม2'!$A$10:$GL$59,194,FALSE)="","",VLOOKUP($A156,'03.คีย์เทอม2'!$A$10:$GL$59,194,FALSE)))</f>
        <v/>
      </c>
      <c r="F156" s="1420" t="str">
        <f>IF($A$141&lt;&gt;"ชั้น"&amp;'01.ข้อมูลเบื้องต้น'!$H$2,"",IF(VLOOKUP($A156,'03.คีย์เทอม2'!$A$10:$GL$59,31,FALSE)="","",VLOOKUP($A156,'03.คีย์เทอม2'!$A$10:$GL$59,31,FALSE)))</f>
        <v/>
      </c>
      <c r="G156" s="1326" t="str">
        <f>IF($A$141&lt;&gt;"ชั้น"&amp;'01.ข้อมูลเบื้องต้น'!$H$2,"",IF(VLOOKUP($A156,'03.คีย์เทอม2'!$A$10:$GL$59,61,FALSE)="","",VLOOKUP($A156,'03.คีย์เทอม2'!$A$10:$GL$59,61,FALSE)))</f>
        <v/>
      </c>
      <c r="H156" s="1327" t="str">
        <f>IF($A$141&lt;&gt;"ชั้น"&amp;'01.ข้อมูลเบื้องต้น'!$H$2,"",IF(VLOOKUP($A156,'03.คีย์เทอม2'!$A$10:$GL$59,66,FALSE)="","",VLOOKUP($A156,'03.คีย์เทอม2'!$A$10:$GL$59,66,FALSE)))</f>
        <v/>
      </c>
      <c r="I156" s="1327" t="str">
        <f>IF($A$141&lt;&gt;"ชั้น"&amp;'01.ข้อมูลเบื้องต้น'!$H$2,"",IF(VLOOKUP($A156,'03.คีย์เทอม2'!$A$10:$GL$59,71,FALSE)="","",VLOOKUP($A156,'03.คีย์เทอม2'!$A$10:$GL$59,71,FALSE)))</f>
        <v/>
      </c>
      <c r="J156" s="1327" t="str">
        <f>IF($A$141&lt;&gt;"ชั้น"&amp;'01.ข้อมูลเบื้องต้น'!$H$2,"",IF(VLOOKUP($A156,'03.คีย์เทอม2'!$A$10:$GL$59,76,FALSE)="","",VLOOKUP($A156,'03.คีย์เทอม2'!$A$10:$GL$59,76,FALSE)))</f>
        <v/>
      </c>
      <c r="K156" s="1327" t="str">
        <f>IF($A$141&lt;&gt;"ชั้น"&amp;'01.ข้อมูลเบื้องต้น'!$H$2,"",IF(VLOOKUP($A156,'03.คีย์เทอม2'!$A$10:$GL$59,81,FALSE)="","",VLOOKUP($A156,'03.คีย์เทอม2'!$A$10:$GL$59,81,FALSE)))</f>
        <v/>
      </c>
      <c r="L156" s="1328" t="str">
        <f>IF($A$141&lt;&gt;"ชั้น"&amp;'01.ข้อมูลเบื้องต้น'!$H$2,"",IF(VLOOKUP($A156,'03.คีย์เทอม2'!$A$10:$GT$59,202,FALSE)="","",VLOOKUP($A156,'03.คีย์เทอม2'!$A$10:$GT$59,202,FALSE)))</f>
        <v/>
      </c>
      <c r="M156" s="1326" t="str">
        <f>IF($A$141&lt;&gt;"ชั้น"&amp;'01.ข้อมูลเบื้องต้น'!$H$2,"",IF(VLOOKUP($A156,'03.คีย์เทอม2'!$A$10:$GL$59,111,FALSE)="","",VLOOKUP($A156,'03.คีย์เทอม2'!$A$10:$GL$59,111,FALSE)))</f>
        <v/>
      </c>
      <c r="N156" s="1327" t="str">
        <f>IF($A$141&lt;&gt;"ชั้น"&amp;'01.ข้อมูลเบื้องต้น'!$H$2,"",IF(VLOOKUP($A156,'03.คีย์เทอม2'!$A$10:$GL$59,116,FALSE)="","",VLOOKUP($A156,'03.คีย์เทอม2'!$A$10:$GL$59,116,FALSE)))</f>
        <v/>
      </c>
      <c r="O156" s="1327" t="str">
        <f>IF($A$141&lt;&gt;"ชั้น"&amp;'01.ข้อมูลเบื้องต้น'!$H$2,"",IF(VLOOKUP($A156,'03.คีย์เทอม2'!$A$10:$GL$59,121,FALSE)="","",VLOOKUP($A156,'03.คีย์เทอม2'!$A$10:$GL$59,121,FALSE)))</f>
        <v/>
      </c>
      <c r="P156" s="1327" t="str">
        <f>IF($A$141&lt;&gt;"ชั้น"&amp;'01.ข้อมูลเบื้องต้น'!$H$2,"",IF(VLOOKUP($A156,'03.คีย์เทอม2'!$A$10:$GL$59,126,FALSE)="","",VLOOKUP($A156,'03.คีย์เทอม2'!$A$10:$GL$59,126,FALSE)))</f>
        <v/>
      </c>
      <c r="Q156" s="1327" t="str">
        <f>IF($A$141&lt;&gt;"ชั้น"&amp;'01.ข้อมูลเบื้องต้น'!$H$2,"",IF(VLOOKUP($A156,'03.คีย์เทอม2'!$A$10:$GL$59,131,FALSE)="","",VLOOKUP($A156,'03.คีย์เทอม2'!$A$10:$GL$59,131,FALSE)))</f>
        <v/>
      </c>
      <c r="R156" s="1327" t="str">
        <f>IF($A$141&lt;&gt;"ชั้น"&amp;'01.ข้อมูลเบื้องต้น'!$H$2,"",IF(VLOOKUP($A156,'03.คีย์เทอม2'!$A$10:$GL$59,136,FALSE)="","",VLOOKUP($A156,'03.คีย์เทอม2'!$A$10:$GL$59,136,FALSE)))</f>
        <v/>
      </c>
      <c r="S156" s="1327" t="str">
        <f>IF($A$141&lt;&gt;"ชั้น"&amp;'01.ข้อมูลเบื้องต้น'!$H$2,"",IF(VLOOKUP($A156,'03.คีย์เทอม2'!$A$10:$GL$59,141,FALSE)="","",VLOOKUP($A156,'03.คีย์เทอม2'!$A$10:$GL$59,141,FALSE)))</f>
        <v/>
      </c>
      <c r="T156" s="1327" t="str">
        <f>IF($A$141&lt;&gt;"ชั้น"&amp;'01.ข้อมูลเบื้องต้น'!$H$2,"",IF(VLOOKUP($A156,'03.คีย์เทอม2'!$A$10:$GL$59,146,FALSE)="","",VLOOKUP($A156,'03.คีย์เทอม2'!$A$10:$GL$59,146,FALSE)))</f>
        <v/>
      </c>
      <c r="U156" s="1327" t="str">
        <f>IF($A$141&lt;&gt;"ชั้น"&amp;'01.ข้อมูลเบื้องต้น'!$H$2,"",IF(VLOOKUP($A156,'03.คีย์เทอม2'!$A$10:$GL$59,151,FALSE)="","",VLOOKUP($A156,'03.คีย์เทอม2'!$A$10:$GL$59,151,FALSE)))</f>
        <v/>
      </c>
      <c r="V156" s="1327" t="str">
        <f>IF($A$141&lt;&gt;"ชั้น"&amp;'01.ข้อมูลเบื้องต้น'!$H$2,"",IF(VLOOKUP($A156,'03.คีย์เทอม2'!$A$10:$GL$59,156,FALSE)="","",VLOOKUP($A156,'03.คีย์เทอม2'!$A$10:$GL$59,156,FALSE)))</f>
        <v/>
      </c>
      <c r="W156" s="1327" t="str">
        <f>IF($A$141&lt;&gt;"ชั้น"&amp;'01.ข้อมูลเบื้องต้น'!$H$2,"",IF(VLOOKUP($A156,'03.คีย์เทอม2'!$A$10:$GL$59,161,FALSE)="","",VLOOKUP($A156,'03.คีย์เทอม2'!$A$10:$GL$59,161,FALSE)))</f>
        <v/>
      </c>
      <c r="X156" s="1327" t="str">
        <f>IF($A$141&lt;&gt;"ชั้น"&amp;'01.ข้อมูลเบื้องต้น'!$H$2,"",IF(VLOOKUP($A156,'03.คีย์เทอม2'!$A$10:$GL$59,166,FALSE)="","",VLOOKUP($A156,'03.คีย์เทอม2'!$A$10:$GL$59,166,FALSE)))</f>
        <v/>
      </c>
      <c r="Y156" s="1327" t="str">
        <f>IF($A$141&lt;&gt;"ชั้น"&amp;'01.ข้อมูลเบื้องต้น'!$H$2,"",IF(VLOOKUP($A156,'03.คีย์เทอม2'!$A$10:$GL$59,171,FALSE)="","",VLOOKUP($A156,'03.คีย์เทอม2'!$A$10:$GL$59,171,FALSE)))</f>
        <v/>
      </c>
      <c r="Z156" s="1327" t="str">
        <f>IF($A$141&lt;&gt;"ชั้น"&amp;'01.ข้อมูลเบื้องต้น'!$H$2,"",IF(VLOOKUP($A156,'03.คีย์เทอม2'!$A$10:$GL$59,176,FALSE)="","",VLOOKUP($A156,'03.คีย์เทอม2'!$A$10:$GL$59,176,FALSE)))</f>
        <v/>
      </c>
      <c r="AA156" s="1329" t="str">
        <f>IF($A$141&lt;&gt;"ชั้น"&amp;'01.ข้อมูลเบื้องต้น'!$H$2,"",IF(VLOOKUP($A156,'03.คีย์เทอม2'!$A$10:$GL$59,181,FALSE)="","",VLOOKUP($A156,'03.คีย์เทอม2'!$A$10:$GL$59,181,FALSE)))</f>
        <v/>
      </c>
    </row>
    <row r="157" spans="1:47" ht="16.8" customHeight="1">
      <c r="A157" s="1323">
        <v>10</v>
      </c>
      <c r="B157" s="1312" t="str">
        <f>IF('2.ชื่อนักเรียน'!C20="","",'2.ชื่อนักเรียน'!C20)</f>
        <v/>
      </c>
      <c r="C157" s="1313" t="str">
        <f>IF('2.ชื่อนักเรียน'!D20="","",'2.ชื่อนักเรียน'!D20)</f>
        <v/>
      </c>
      <c r="D157" s="1314" t="str">
        <f>IF($A$141&lt;&gt;"ชั้น"&amp;'01.ข้อมูลเบื้องต้น'!$H$2,"",IF(VLOOKUP($A157,'03.คีย์เทอม2'!$A$10:$GL$59,190,FALSE)="","",VLOOKUP($A157,'03.คีย์เทอม2'!$A$10:$GL$59,190,FALSE)))</f>
        <v/>
      </c>
      <c r="E157" s="1327" t="str">
        <f>IF($A$141&lt;&gt;"ชั้น"&amp;'01.ข้อมูลเบื้องต้น'!$H$2,"",IF(VLOOKUP($A157,'03.คีย์เทอม2'!$A$10:$GL$59,194,FALSE)="","",VLOOKUP($A157,'03.คีย์เทอม2'!$A$10:$GL$59,194,FALSE)))</f>
        <v/>
      </c>
      <c r="F157" s="1420" t="str">
        <f>IF($A$141&lt;&gt;"ชั้น"&amp;'01.ข้อมูลเบื้องต้น'!$H$2,"",IF(VLOOKUP($A157,'03.คีย์เทอม2'!$A$10:$GL$59,31,FALSE)="","",VLOOKUP($A157,'03.คีย์เทอม2'!$A$10:$GL$59,31,FALSE)))</f>
        <v/>
      </c>
      <c r="G157" s="1326" t="str">
        <f>IF($A$141&lt;&gt;"ชั้น"&amp;'01.ข้อมูลเบื้องต้น'!$H$2,"",IF(VLOOKUP($A157,'03.คีย์เทอม2'!$A$10:$GL$59,61,FALSE)="","",VLOOKUP($A157,'03.คีย์เทอม2'!$A$10:$GL$59,61,FALSE)))</f>
        <v/>
      </c>
      <c r="H157" s="1327" t="str">
        <f>IF($A$141&lt;&gt;"ชั้น"&amp;'01.ข้อมูลเบื้องต้น'!$H$2,"",IF(VLOOKUP($A157,'03.คีย์เทอม2'!$A$10:$GL$59,66,FALSE)="","",VLOOKUP($A157,'03.คีย์เทอม2'!$A$10:$GL$59,66,FALSE)))</f>
        <v/>
      </c>
      <c r="I157" s="1327" t="str">
        <f>IF($A$141&lt;&gt;"ชั้น"&amp;'01.ข้อมูลเบื้องต้น'!$H$2,"",IF(VLOOKUP($A157,'03.คีย์เทอม2'!$A$10:$GL$59,71,FALSE)="","",VLOOKUP($A157,'03.คีย์เทอม2'!$A$10:$GL$59,71,FALSE)))</f>
        <v/>
      </c>
      <c r="J157" s="1327" t="str">
        <f>IF($A$141&lt;&gt;"ชั้น"&amp;'01.ข้อมูลเบื้องต้น'!$H$2,"",IF(VLOOKUP($A157,'03.คีย์เทอม2'!$A$10:$GL$59,76,FALSE)="","",VLOOKUP($A157,'03.คีย์เทอม2'!$A$10:$GL$59,76,FALSE)))</f>
        <v/>
      </c>
      <c r="K157" s="1327" t="str">
        <f>IF($A$141&lt;&gt;"ชั้น"&amp;'01.ข้อมูลเบื้องต้น'!$H$2,"",IF(VLOOKUP($A157,'03.คีย์เทอม2'!$A$10:$GL$59,81,FALSE)="","",VLOOKUP($A157,'03.คีย์เทอม2'!$A$10:$GL$59,81,FALSE)))</f>
        <v/>
      </c>
      <c r="L157" s="1328" t="str">
        <f>IF($A$141&lt;&gt;"ชั้น"&amp;'01.ข้อมูลเบื้องต้น'!$H$2,"",IF(VLOOKUP($A157,'03.คีย์เทอม2'!$A$10:$GT$59,202,FALSE)="","",VLOOKUP($A157,'03.คีย์เทอม2'!$A$10:$GT$59,202,FALSE)))</f>
        <v/>
      </c>
      <c r="M157" s="1326" t="str">
        <f>IF($A$141&lt;&gt;"ชั้น"&amp;'01.ข้อมูลเบื้องต้น'!$H$2,"",IF(VLOOKUP($A157,'03.คีย์เทอม2'!$A$10:$GL$59,111,FALSE)="","",VLOOKUP($A157,'03.คีย์เทอม2'!$A$10:$GL$59,111,FALSE)))</f>
        <v/>
      </c>
      <c r="N157" s="1327" t="str">
        <f>IF($A$141&lt;&gt;"ชั้น"&amp;'01.ข้อมูลเบื้องต้น'!$H$2,"",IF(VLOOKUP($A157,'03.คีย์เทอม2'!$A$10:$GL$59,116,FALSE)="","",VLOOKUP($A157,'03.คีย์เทอม2'!$A$10:$GL$59,116,FALSE)))</f>
        <v/>
      </c>
      <c r="O157" s="1327" t="str">
        <f>IF($A$141&lt;&gt;"ชั้น"&amp;'01.ข้อมูลเบื้องต้น'!$H$2,"",IF(VLOOKUP($A157,'03.คีย์เทอม2'!$A$10:$GL$59,121,FALSE)="","",VLOOKUP($A157,'03.คีย์เทอม2'!$A$10:$GL$59,121,FALSE)))</f>
        <v/>
      </c>
      <c r="P157" s="1327" t="str">
        <f>IF($A$141&lt;&gt;"ชั้น"&amp;'01.ข้อมูลเบื้องต้น'!$H$2,"",IF(VLOOKUP($A157,'03.คีย์เทอม2'!$A$10:$GL$59,126,FALSE)="","",VLOOKUP($A157,'03.คีย์เทอม2'!$A$10:$GL$59,126,FALSE)))</f>
        <v/>
      </c>
      <c r="Q157" s="1327" t="str">
        <f>IF($A$141&lt;&gt;"ชั้น"&amp;'01.ข้อมูลเบื้องต้น'!$H$2,"",IF(VLOOKUP($A157,'03.คีย์เทอม2'!$A$10:$GL$59,131,FALSE)="","",VLOOKUP($A157,'03.คีย์เทอม2'!$A$10:$GL$59,131,FALSE)))</f>
        <v/>
      </c>
      <c r="R157" s="1327" t="str">
        <f>IF($A$141&lt;&gt;"ชั้น"&amp;'01.ข้อมูลเบื้องต้น'!$H$2,"",IF(VLOOKUP($A157,'03.คีย์เทอม2'!$A$10:$GL$59,136,FALSE)="","",VLOOKUP($A157,'03.คีย์เทอม2'!$A$10:$GL$59,136,FALSE)))</f>
        <v/>
      </c>
      <c r="S157" s="1327" t="str">
        <f>IF($A$141&lt;&gt;"ชั้น"&amp;'01.ข้อมูลเบื้องต้น'!$H$2,"",IF(VLOOKUP($A157,'03.คีย์เทอม2'!$A$10:$GL$59,141,FALSE)="","",VLOOKUP($A157,'03.คีย์เทอม2'!$A$10:$GL$59,141,FALSE)))</f>
        <v/>
      </c>
      <c r="T157" s="1327" t="str">
        <f>IF($A$141&lt;&gt;"ชั้น"&amp;'01.ข้อมูลเบื้องต้น'!$H$2,"",IF(VLOOKUP($A157,'03.คีย์เทอม2'!$A$10:$GL$59,146,FALSE)="","",VLOOKUP($A157,'03.คีย์เทอม2'!$A$10:$GL$59,146,FALSE)))</f>
        <v/>
      </c>
      <c r="U157" s="1327" t="str">
        <f>IF($A$141&lt;&gt;"ชั้น"&amp;'01.ข้อมูลเบื้องต้น'!$H$2,"",IF(VLOOKUP($A157,'03.คีย์เทอม2'!$A$10:$GL$59,151,FALSE)="","",VLOOKUP($A157,'03.คีย์เทอม2'!$A$10:$GL$59,151,FALSE)))</f>
        <v/>
      </c>
      <c r="V157" s="1327" t="str">
        <f>IF($A$141&lt;&gt;"ชั้น"&amp;'01.ข้อมูลเบื้องต้น'!$H$2,"",IF(VLOOKUP($A157,'03.คีย์เทอม2'!$A$10:$GL$59,156,FALSE)="","",VLOOKUP($A157,'03.คีย์เทอม2'!$A$10:$GL$59,156,FALSE)))</f>
        <v/>
      </c>
      <c r="W157" s="1327" t="str">
        <f>IF($A$141&lt;&gt;"ชั้น"&amp;'01.ข้อมูลเบื้องต้น'!$H$2,"",IF(VLOOKUP($A157,'03.คีย์เทอม2'!$A$10:$GL$59,161,FALSE)="","",VLOOKUP($A157,'03.คีย์เทอม2'!$A$10:$GL$59,161,FALSE)))</f>
        <v/>
      </c>
      <c r="X157" s="1327" t="str">
        <f>IF($A$141&lt;&gt;"ชั้น"&amp;'01.ข้อมูลเบื้องต้น'!$H$2,"",IF(VLOOKUP($A157,'03.คีย์เทอม2'!$A$10:$GL$59,166,FALSE)="","",VLOOKUP($A157,'03.คีย์เทอม2'!$A$10:$GL$59,166,FALSE)))</f>
        <v/>
      </c>
      <c r="Y157" s="1327" t="str">
        <f>IF($A$141&lt;&gt;"ชั้น"&amp;'01.ข้อมูลเบื้องต้น'!$H$2,"",IF(VLOOKUP($A157,'03.คีย์เทอม2'!$A$10:$GL$59,171,FALSE)="","",VLOOKUP($A157,'03.คีย์เทอม2'!$A$10:$GL$59,171,FALSE)))</f>
        <v/>
      </c>
      <c r="Z157" s="1327" t="str">
        <f>IF($A$141&lt;&gt;"ชั้น"&amp;'01.ข้อมูลเบื้องต้น'!$H$2,"",IF(VLOOKUP($A157,'03.คีย์เทอม2'!$A$10:$GL$59,176,FALSE)="","",VLOOKUP($A157,'03.คีย์เทอม2'!$A$10:$GL$59,176,FALSE)))</f>
        <v/>
      </c>
      <c r="AA157" s="1329" t="str">
        <f>IF($A$141&lt;&gt;"ชั้น"&amp;'01.ข้อมูลเบื้องต้น'!$H$2,"",IF(VLOOKUP($A157,'03.คีย์เทอม2'!$A$10:$GL$59,181,FALSE)="","",VLOOKUP($A157,'03.คีย์เทอม2'!$A$10:$GL$59,181,FALSE)))</f>
        <v/>
      </c>
    </row>
    <row r="158" spans="1:47" ht="16.8" customHeight="1">
      <c r="A158" s="1323">
        <v>11</v>
      </c>
      <c r="B158" s="1312" t="str">
        <f>IF('2.ชื่อนักเรียน'!C21="","",'2.ชื่อนักเรียน'!C21)</f>
        <v/>
      </c>
      <c r="C158" s="1313" t="str">
        <f>IF('2.ชื่อนักเรียน'!D21="","",'2.ชื่อนักเรียน'!D21)</f>
        <v/>
      </c>
      <c r="D158" s="1314" t="str">
        <f>IF($A$141&lt;&gt;"ชั้น"&amp;'01.ข้อมูลเบื้องต้น'!$H$2,"",IF(VLOOKUP($A158,'03.คีย์เทอม2'!$A$10:$GL$59,190,FALSE)="","",VLOOKUP($A158,'03.คีย์เทอม2'!$A$10:$GL$59,190,FALSE)))</f>
        <v/>
      </c>
      <c r="E158" s="1327" t="str">
        <f>IF($A$141&lt;&gt;"ชั้น"&amp;'01.ข้อมูลเบื้องต้น'!$H$2,"",IF(VLOOKUP($A158,'03.คีย์เทอม2'!$A$10:$GL$59,194,FALSE)="","",VLOOKUP($A158,'03.คีย์เทอม2'!$A$10:$GL$59,194,FALSE)))</f>
        <v/>
      </c>
      <c r="F158" s="1420" t="str">
        <f>IF($A$141&lt;&gt;"ชั้น"&amp;'01.ข้อมูลเบื้องต้น'!$H$2,"",IF(VLOOKUP($A158,'03.คีย์เทอม2'!$A$10:$GL$59,31,FALSE)="","",VLOOKUP($A158,'03.คีย์เทอม2'!$A$10:$GL$59,31,FALSE)))</f>
        <v/>
      </c>
      <c r="G158" s="1326" t="str">
        <f>IF($A$141&lt;&gt;"ชั้น"&amp;'01.ข้อมูลเบื้องต้น'!$H$2,"",IF(VLOOKUP($A158,'03.คีย์เทอม2'!$A$10:$GL$59,61,FALSE)="","",VLOOKUP($A158,'03.คีย์เทอม2'!$A$10:$GL$59,61,FALSE)))</f>
        <v/>
      </c>
      <c r="H158" s="1327" t="str">
        <f>IF($A$141&lt;&gt;"ชั้น"&amp;'01.ข้อมูลเบื้องต้น'!$H$2,"",IF(VLOOKUP($A158,'03.คีย์เทอม2'!$A$10:$GL$59,66,FALSE)="","",VLOOKUP($A158,'03.คีย์เทอม2'!$A$10:$GL$59,66,FALSE)))</f>
        <v/>
      </c>
      <c r="I158" s="1327" t="str">
        <f>IF($A$141&lt;&gt;"ชั้น"&amp;'01.ข้อมูลเบื้องต้น'!$H$2,"",IF(VLOOKUP($A158,'03.คีย์เทอม2'!$A$10:$GL$59,71,FALSE)="","",VLOOKUP($A158,'03.คีย์เทอม2'!$A$10:$GL$59,71,FALSE)))</f>
        <v/>
      </c>
      <c r="J158" s="1327" t="str">
        <f>IF($A$141&lt;&gt;"ชั้น"&amp;'01.ข้อมูลเบื้องต้น'!$H$2,"",IF(VLOOKUP($A158,'03.คีย์เทอม2'!$A$10:$GL$59,76,FALSE)="","",VLOOKUP($A158,'03.คีย์เทอม2'!$A$10:$GL$59,76,FALSE)))</f>
        <v/>
      </c>
      <c r="K158" s="1327" t="str">
        <f>IF($A$141&lt;&gt;"ชั้น"&amp;'01.ข้อมูลเบื้องต้น'!$H$2,"",IF(VLOOKUP($A158,'03.คีย์เทอม2'!$A$10:$GL$59,81,FALSE)="","",VLOOKUP($A158,'03.คีย์เทอม2'!$A$10:$GL$59,81,FALSE)))</f>
        <v/>
      </c>
      <c r="L158" s="1328" t="str">
        <f>IF($A$141&lt;&gt;"ชั้น"&amp;'01.ข้อมูลเบื้องต้น'!$H$2,"",IF(VLOOKUP($A158,'03.คีย์เทอม2'!$A$10:$GT$59,202,FALSE)="","",VLOOKUP($A158,'03.คีย์เทอม2'!$A$10:$GT$59,202,FALSE)))</f>
        <v/>
      </c>
      <c r="M158" s="1326" t="str">
        <f>IF($A$141&lt;&gt;"ชั้น"&amp;'01.ข้อมูลเบื้องต้น'!$H$2,"",IF(VLOOKUP($A158,'03.คีย์เทอม2'!$A$10:$GL$59,111,FALSE)="","",VLOOKUP($A158,'03.คีย์เทอม2'!$A$10:$GL$59,111,FALSE)))</f>
        <v/>
      </c>
      <c r="N158" s="1327" t="str">
        <f>IF($A$141&lt;&gt;"ชั้น"&amp;'01.ข้อมูลเบื้องต้น'!$H$2,"",IF(VLOOKUP($A158,'03.คีย์เทอม2'!$A$10:$GL$59,116,FALSE)="","",VLOOKUP($A158,'03.คีย์เทอม2'!$A$10:$GL$59,116,FALSE)))</f>
        <v/>
      </c>
      <c r="O158" s="1327" t="str">
        <f>IF($A$141&lt;&gt;"ชั้น"&amp;'01.ข้อมูลเบื้องต้น'!$H$2,"",IF(VLOOKUP($A158,'03.คีย์เทอม2'!$A$10:$GL$59,121,FALSE)="","",VLOOKUP($A158,'03.คีย์เทอม2'!$A$10:$GL$59,121,FALSE)))</f>
        <v/>
      </c>
      <c r="P158" s="1327" t="str">
        <f>IF($A$141&lt;&gt;"ชั้น"&amp;'01.ข้อมูลเบื้องต้น'!$H$2,"",IF(VLOOKUP($A158,'03.คีย์เทอม2'!$A$10:$GL$59,126,FALSE)="","",VLOOKUP($A158,'03.คีย์เทอม2'!$A$10:$GL$59,126,FALSE)))</f>
        <v/>
      </c>
      <c r="Q158" s="1327" t="str">
        <f>IF($A$141&lt;&gt;"ชั้น"&amp;'01.ข้อมูลเบื้องต้น'!$H$2,"",IF(VLOOKUP($A158,'03.คีย์เทอม2'!$A$10:$GL$59,131,FALSE)="","",VLOOKUP($A158,'03.คีย์เทอม2'!$A$10:$GL$59,131,FALSE)))</f>
        <v/>
      </c>
      <c r="R158" s="1327" t="str">
        <f>IF($A$141&lt;&gt;"ชั้น"&amp;'01.ข้อมูลเบื้องต้น'!$H$2,"",IF(VLOOKUP($A158,'03.คีย์เทอม2'!$A$10:$GL$59,136,FALSE)="","",VLOOKUP($A158,'03.คีย์เทอม2'!$A$10:$GL$59,136,FALSE)))</f>
        <v/>
      </c>
      <c r="S158" s="1327" t="str">
        <f>IF($A$141&lt;&gt;"ชั้น"&amp;'01.ข้อมูลเบื้องต้น'!$H$2,"",IF(VLOOKUP($A158,'03.คีย์เทอม2'!$A$10:$GL$59,141,FALSE)="","",VLOOKUP($A158,'03.คีย์เทอม2'!$A$10:$GL$59,141,FALSE)))</f>
        <v/>
      </c>
      <c r="T158" s="1327" t="str">
        <f>IF($A$141&lt;&gt;"ชั้น"&amp;'01.ข้อมูลเบื้องต้น'!$H$2,"",IF(VLOOKUP($A158,'03.คีย์เทอม2'!$A$10:$GL$59,146,FALSE)="","",VLOOKUP($A158,'03.คีย์เทอม2'!$A$10:$GL$59,146,FALSE)))</f>
        <v/>
      </c>
      <c r="U158" s="1327" t="str">
        <f>IF($A$141&lt;&gt;"ชั้น"&amp;'01.ข้อมูลเบื้องต้น'!$H$2,"",IF(VLOOKUP($A158,'03.คีย์เทอม2'!$A$10:$GL$59,151,FALSE)="","",VLOOKUP($A158,'03.คีย์เทอม2'!$A$10:$GL$59,151,FALSE)))</f>
        <v/>
      </c>
      <c r="V158" s="1327" t="str">
        <f>IF($A$141&lt;&gt;"ชั้น"&amp;'01.ข้อมูลเบื้องต้น'!$H$2,"",IF(VLOOKUP($A158,'03.คีย์เทอม2'!$A$10:$GL$59,156,FALSE)="","",VLOOKUP($A158,'03.คีย์เทอม2'!$A$10:$GL$59,156,FALSE)))</f>
        <v/>
      </c>
      <c r="W158" s="1327" t="str">
        <f>IF($A$141&lt;&gt;"ชั้น"&amp;'01.ข้อมูลเบื้องต้น'!$H$2,"",IF(VLOOKUP($A158,'03.คีย์เทอม2'!$A$10:$GL$59,161,FALSE)="","",VLOOKUP($A158,'03.คีย์เทอม2'!$A$10:$GL$59,161,FALSE)))</f>
        <v/>
      </c>
      <c r="X158" s="1327" t="str">
        <f>IF($A$141&lt;&gt;"ชั้น"&amp;'01.ข้อมูลเบื้องต้น'!$H$2,"",IF(VLOOKUP($A158,'03.คีย์เทอม2'!$A$10:$GL$59,166,FALSE)="","",VLOOKUP($A158,'03.คีย์เทอม2'!$A$10:$GL$59,166,FALSE)))</f>
        <v/>
      </c>
      <c r="Y158" s="1327" t="str">
        <f>IF($A$141&lt;&gt;"ชั้น"&amp;'01.ข้อมูลเบื้องต้น'!$H$2,"",IF(VLOOKUP($A158,'03.คีย์เทอม2'!$A$10:$GL$59,171,FALSE)="","",VLOOKUP($A158,'03.คีย์เทอม2'!$A$10:$GL$59,171,FALSE)))</f>
        <v/>
      </c>
      <c r="Z158" s="1327" t="str">
        <f>IF($A$141&lt;&gt;"ชั้น"&amp;'01.ข้อมูลเบื้องต้น'!$H$2,"",IF(VLOOKUP($A158,'03.คีย์เทอม2'!$A$10:$GL$59,176,FALSE)="","",VLOOKUP($A158,'03.คีย์เทอม2'!$A$10:$GL$59,176,FALSE)))</f>
        <v/>
      </c>
      <c r="AA158" s="1329" t="str">
        <f>IF($A$141&lt;&gt;"ชั้น"&amp;'01.ข้อมูลเบื้องต้น'!$H$2,"",IF(VLOOKUP($A158,'03.คีย์เทอม2'!$A$10:$GL$59,181,FALSE)="","",VLOOKUP($A158,'03.คีย์เทอม2'!$A$10:$GL$59,181,FALSE)))</f>
        <v/>
      </c>
    </row>
    <row r="159" spans="1:47" ht="16.8" customHeight="1">
      <c r="A159" s="1323">
        <v>12</v>
      </c>
      <c r="B159" s="1312" t="str">
        <f>IF('2.ชื่อนักเรียน'!C22="","",'2.ชื่อนักเรียน'!C22)</f>
        <v/>
      </c>
      <c r="C159" s="1313" t="str">
        <f>IF('2.ชื่อนักเรียน'!D22="","",'2.ชื่อนักเรียน'!D22)</f>
        <v/>
      </c>
      <c r="D159" s="1314" t="str">
        <f>IF($A$141&lt;&gt;"ชั้น"&amp;'01.ข้อมูลเบื้องต้น'!$H$2,"",IF(VLOOKUP($A159,'03.คีย์เทอม2'!$A$10:$GL$59,190,FALSE)="","",VLOOKUP($A159,'03.คีย์เทอม2'!$A$10:$GL$59,190,FALSE)))</f>
        <v/>
      </c>
      <c r="E159" s="1327" t="str">
        <f>IF($A$141&lt;&gt;"ชั้น"&amp;'01.ข้อมูลเบื้องต้น'!$H$2,"",IF(VLOOKUP($A159,'03.คีย์เทอม2'!$A$10:$GL$59,194,FALSE)="","",VLOOKUP($A159,'03.คีย์เทอม2'!$A$10:$GL$59,194,FALSE)))</f>
        <v/>
      </c>
      <c r="F159" s="1420" t="str">
        <f>IF($A$141&lt;&gt;"ชั้น"&amp;'01.ข้อมูลเบื้องต้น'!$H$2,"",IF(VLOOKUP($A159,'03.คีย์เทอม2'!$A$10:$GL$59,31,FALSE)="","",VLOOKUP($A159,'03.คีย์เทอม2'!$A$10:$GL$59,31,FALSE)))</f>
        <v/>
      </c>
      <c r="G159" s="1326" t="str">
        <f>IF($A$141&lt;&gt;"ชั้น"&amp;'01.ข้อมูลเบื้องต้น'!$H$2,"",IF(VLOOKUP($A159,'03.คีย์เทอม2'!$A$10:$GL$59,61,FALSE)="","",VLOOKUP($A159,'03.คีย์เทอม2'!$A$10:$GL$59,61,FALSE)))</f>
        <v/>
      </c>
      <c r="H159" s="1327" t="str">
        <f>IF($A$141&lt;&gt;"ชั้น"&amp;'01.ข้อมูลเบื้องต้น'!$H$2,"",IF(VLOOKUP($A159,'03.คีย์เทอม2'!$A$10:$GL$59,66,FALSE)="","",VLOOKUP($A159,'03.คีย์เทอม2'!$A$10:$GL$59,66,FALSE)))</f>
        <v/>
      </c>
      <c r="I159" s="1327" t="str">
        <f>IF($A$141&lt;&gt;"ชั้น"&amp;'01.ข้อมูลเบื้องต้น'!$H$2,"",IF(VLOOKUP($A159,'03.คีย์เทอม2'!$A$10:$GL$59,71,FALSE)="","",VLOOKUP($A159,'03.คีย์เทอม2'!$A$10:$GL$59,71,FALSE)))</f>
        <v/>
      </c>
      <c r="J159" s="1327" t="str">
        <f>IF($A$141&lt;&gt;"ชั้น"&amp;'01.ข้อมูลเบื้องต้น'!$H$2,"",IF(VLOOKUP($A159,'03.คีย์เทอม2'!$A$10:$GL$59,76,FALSE)="","",VLOOKUP($A159,'03.คีย์เทอม2'!$A$10:$GL$59,76,FALSE)))</f>
        <v/>
      </c>
      <c r="K159" s="1327" t="str">
        <f>IF($A$141&lt;&gt;"ชั้น"&amp;'01.ข้อมูลเบื้องต้น'!$H$2,"",IF(VLOOKUP($A159,'03.คีย์เทอม2'!$A$10:$GL$59,81,FALSE)="","",VLOOKUP($A159,'03.คีย์เทอม2'!$A$10:$GL$59,81,FALSE)))</f>
        <v/>
      </c>
      <c r="L159" s="1328" t="str">
        <f>IF($A$141&lt;&gt;"ชั้น"&amp;'01.ข้อมูลเบื้องต้น'!$H$2,"",IF(VLOOKUP($A159,'03.คีย์เทอม2'!$A$10:$GT$59,202,FALSE)="","",VLOOKUP($A159,'03.คีย์เทอม2'!$A$10:$GT$59,202,FALSE)))</f>
        <v/>
      </c>
      <c r="M159" s="1326" t="str">
        <f>IF($A$141&lt;&gt;"ชั้น"&amp;'01.ข้อมูลเบื้องต้น'!$H$2,"",IF(VLOOKUP($A159,'03.คีย์เทอม2'!$A$10:$GL$59,111,FALSE)="","",VLOOKUP($A159,'03.คีย์เทอม2'!$A$10:$GL$59,111,FALSE)))</f>
        <v/>
      </c>
      <c r="N159" s="1327" t="str">
        <f>IF($A$141&lt;&gt;"ชั้น"&amp;'01.ข้อมูลเบื้องต้น'!$H$2,"",IF(VLOOKUP($A159,'03.คีย์เทอม2'!$A$10:$GL$59,116,FALSE)="","",VLOOKUP($A159,'03.คีย์เทอม2'!$A$10:$GL$59,116,FALSE)))</f>
        <v/>
      </c>
      <c r="O159" s="1327" t="str">
        <f>IF($A$141&lt;&gt;"ชั้น"&amp;'01.ข้อมูลเบื้องต้น'!$H$2,"",IF(VLOOKUP($A159,'03.คีย์เทอม2'!$A$10:$GL$59,121,FALSE)="","",VLOOKUP($A159,'03.คีย์เทอม2'!$A$10:$GL$59,121,FALSE)))</f>
        <v/>
      </c>
      <c r="P159" s="1327" t="str">
        <f>IF($A$141&lt;&gt;"ชั้น"&amp;'01.ข้อมูลเบื้องต้น'!$H$2,"",IF(VLOOKUP($A159,'03.คีย์เทอม2'!$A$10:$GL$59,126,FALSE)="","",VLOOKUP($A159,'03.คีย์เทอม2'!$A$10:$GL$59,126,FALSE)))</f>
        <v/>
      </c>
      <c r="Q159" s="1327" t="str">
        <f>IF($A$141&lt;&gt;"ชั้น"&amp;'01.ข้อมูลเบื้องต้น'!$H$2,"",IF(VLOOKUP($A159,'03.คีย์เทอม2'!$A$10:$GL$59,131,FALSE)="","",VLOOKUP($A159,'03.คีย์เทอม2'!$A$10:$GL$59,131,FALSE)))</f>
        <v/>
      </c>
      <c r="R159" s="1327" t="str">
        <f>IF($A$141&lt;&gt;"ชั้น"&amp;'01.ข้อมูลเบื้องต้น'!$H$2,"",IF(VLOOKUP($A159,'03.คีย์เทอม2'!$A$10:$GL$59,136,FALSE)="","",VLOOKUP($A159,'03.คีย์เทอม2'!$A$10:$GL$59,136,FALSE)))</f>
        <v/>
      </c>
      <c r="S159" s="1327" t="str">
        <f>IF($A$141&lt;&gt;"ชั้น"&amp;'01.ข้อมูลเบื้องต้น'!$H$2,"",IF(VLOOKUP($A159,'03.คีย์เทอม2'!$A$10:$GL$59,141,FALSE)="","",VLOOKUP($A159,'03.คีย์เทอม2'!$A$10:$GL$59,141,FALSE)))</f>
        <v/>
      </c>
      <c r="T159" s="1327" t="str">
        <f>IF($A$141&lt;&gt;"ชั้น"&amp;'01.ข้อมูลเบื้องต้น'!$H$2,"",IF(VLOOKUP($A159,'03.คีย์เทอม2'!$A$10:$GL$59,146,FALSE)="","",VLOOKUP($A159,'03.คีย์เทอม2'!$A$10:$GL$59,146,FALSE)))</f>
        <v/>
      </c>
      <c r="U159" s="1327" t="str">
        <f>IF($A$141&lt;&gt;"ชั้น"&amp;'01.ข้อมูลเบื้องต้น'!$H$2,"",IF(VLOOKUP($A159,'03.คีย์เทอม2'!$A$10:$GL$59,151,FALSE)="","",VLOOKUP($A159,'03.คีย์เทอม2'!$A$10:$GL$59,151,FALSE)))</f>
        <v/>
      </c>
      <c r="V159" s="1327" t="str">
        <f>IF($A$141&lt;&gt;"ชั้น"&amp;'01.ข้อมูลเบื้องต้น'!$H$2,"",IF(VLOOKUP($A159,'03.คีย์เทอม2'!$A$10:$GL$59,156,FALSE)="","",VLOOKUP($A159,'03.คีย์เทอม2'!$A$10:$GL$59,156,FALSE)))</f>
        <v/>
      </c>
      <c r="W159" s="1327" t="str">
        <f>IF($A$141&lt;&gt;"ชั้น"&amp;'01.ข้อมูลเบื้องต้น'!$H$2,"",IF(VLOOKUP($A159,'03.คีย์เทอม2'!$A$10:$GL$59,161,FALSE)="","",VLOOKUP($A159,'03.คีย์เทอม2'!$A$10:$GL$59,161,FALSE)))</f>
        <v/>
      </c>
      <c r="X159" s="1327" t="str">
        <f>IF($A$141&lt;&gt;"ชั้น"&amp;'01.ข้อมูลเบื้องต้น'!$H$2,"",IF(VLOOKUP($A159,'03.คีย์เทอม2'!$A$10:$GL$59,166,FALSE)="","",VLOOKUP($A159,'03.คีย์เทอม2'!$A$10:$GL$59,166,FALSE)))</f>
        <v/>
      </c>
      <c r="Y159" s="1327" t="str">
        <f>IF($A$141&lt;&gt;"ชั้น"&amp;'01.ข้อมูลเบื้องต้น'!$H$2,"",IF(VLOOKUP($A159,'03.คีย์เทอม2'!$A$10:$GL$59,171,FALSE)="","",VLOOKUP($A159,'03.คีย์เทอม2'!$A$10:$GL$59,171,FALSE)))</f>
        <v/>
      </c>
      <c r="Z159" s="1327" t="str">
        <f>IF($A$141&lt;&gt;"ชั้น"&amp;'01.ข้อมูลเบื้องต้น'!$H$2,"",IF(VLOOKUP($A159,'03.คีย์เทอม2'!$A$10:$GL$59,176,FALSE)="","",VLOOKUP($A159,'03.คีย์เทอม2'!$A$10:$GL$59,176,FALSE)))</f>
        <v/>
      </c>
      <c r="AA159" s="1329" t="str">
        <f>IF($A$141&lt;&gt;"ชั้น"&amp;'01.ข้อมูลเบื้องต้น'!$H$2,"",IF(VLOOKUP($A159,'03.คีย์เทอม2'!$A$10:$GL$59,181,FALSE)="","",VLOOKUP($A159,'03.คีย์เทอม2'!$A$10:$GL$59,181,FALSE)))</f>
        <v/>
      </c>
    </row>
    <row r="160" spans="1:47" ht="16.8" customHeight="1">
      <c r="A160" s="1323">
        <v>13</v>
      </c>
      <c r="B160" s="1312" t="str">
        <f>IF('2.ชื่อนักเรียน'!C23="","",'2.ชื่อนักเรียน'!C23)</f>
        <v/>
      </c>
      <c r="C160" s="1313" t="str">
        <f>IF('2.ชื่อนักเรียน'!D23="","",'2.ชื่อนักเรียน'!D23)</f>
        <v/>
      </c>
      <c r="D160" s="1314" t="str">
        <f>IF($A$141&lt;&gt;"ชั้น"&amp;'01.ข้อมูลเบื้องต้น'!$H$2,"",IF(VLOOKUP($A160,'03.คีย์เทอม2'!$A$10:$GL$59,190,FALSE)="","",VLOOKUP($A160,'03.คีย์เทอม2'!$A$10:$GL$59,190,FALSE)))</f>
        <v/>
      </c>
      <c r="E160" s="1327" t="str">
        <f>IF($A$141&lt;&gt;"ชั้น"&amp;'01.ข้อมูลเบื้องต้น'!$H$2,"",IF(VLOOKUP($A160,'03.คีย์เทอม2'!$A$10:$GL$59,194,FALSE)="","",VLOOKUP($A160,'03.คีย์เทอม2'!$A$10:$GL$59,194,FALSE)))</f>
        <v/>
      </c>
      <c r="F160" s="1420" t="str">
        <f>IF($A$141&lt;&gt;"ชั้น"&amp;'01.ข้อมูลเบื้องต้น'!$H$2,"",IF(VLOOKUP($A160,'03.คีย์เทอม2'!$A$10:$GL$59,31,FALSE)="","",VLOOKUP($A160,'03.คีย์เทอม2'!$A$10:$GL$59,31,FALSE)))</f>
        <v/>
      </c>
      <c r="G160" s="1326" t="str">
        <f>IF($A$141&lt;&gt;"ชั้น"&amp;'01.ข้อมูลเบื้องต้น'!$H$2,"",IF(VLOOKUP($A160,'03.คีย์เทอม2'!$A$10:$GL$59,61,FALSE)="","",VLOOKUP($A160,'03.คีย์เทอม2'!$A$10:$GL$59,61,FALSE)))</f>
        <v/>
      </c>
      <c r="H160" s="1327" t="str">
        <f>IF($A$141&lt;&gt;"ชั้น"&amp;'01.ข้อมูลเบื้องต้น'!$H$2,"",IF(VLOOKUP($A160,'03.คีย์เทอม2'!$A$10:$GL$59,66,FALSE)="","",VLOOKUP($A160,'03.คีย์เทอม2'!$A$10:$GL$59,66,FALSE)))</f>
        <v/>
      </c>
      <c r="I160" s="1327" t="str">
        <f>IF($A$141&lt;&gt;"ชั้น"&amp;'01.ข้อมูลเบื้องต้น'!$H$2,"",IF(VLOOKUP($A160,'03.คีย์เทอม2'!$A$10:$GL$59,71,FALSE)="","",VLOOKUP($A160,'03.คีย์เทอม2'!$A$10:$GL$59,71,FALSE)))</f>
        <v/>
      </c>
      <c r="J160" s="1327" t="str">
        <f>IF($A$141&lt;&gt;"ชั้น"&amp;'01.ข้อมูลเบื้องต้น'!$H$2,"",IF(VLOOKUP($A160,'03.คีย์เทอม2'!$A$10:$GL$59,76,FALSE)="","",VLOOKUP($A160,'03.คีย์เทอม2'!$A$10:$GL$59,76,FALSE)))</f>
        <v/>
      </c>
      <c r="K160" s="1327" t="str">
        <f>IF($A$141&lt;&gt;"ชั้น"&amp;'01.ข้อมูลเบื้องต้น'!$H$2,"",IF(VLOOKUP($A160,'03.คีย์เทอม2'!$A$10:$GL$59,81,FALSE)="","",VLOOKUP($A160,'03.คีย์เทอม2'!$A$10:$GL$59,81,FALSE)))</f>
        <v/>
      </c>
      <c r="L160" s="1328" t="str">
        <f>IF($A$141&lt;&gt;"ชั้น"&amp;'01.ข้อมูลเบื้องต้น'!$H$2,"",IF(VLOOKUP($A160,'03.คีย์เทอม2'!$A$10:$GT$59,202,FALSE)="","",VLOOKUP($A160,'03.คีย์เทอม2'!$A$10:$GT$59,202,FALSE)))</f>
        <v/>
      </c>
      <c r="M160" s="1326" t="str">
        <f>IF($A$141&lt;&gt;"ชั้น"&amp;'01.ข้อมูลเบื้องต้น'!$H$2,"",IF(VLOOKUP($A160,'03.คีย์เทอม2'!$A$10:$GL$59,111,FALSE)="","",VLOOKUP($A160,'03.คีย์เทอม2'!$A$10:$GL$59,111,FALSE)))</f>
        <v/>
      </c>
      <c r="N160" s="1327" t="str">
        <f>IF($A$141&lt;&gt;"ชั้น"&amp;'01.ข้อมูลเบื้องต้น'!$H$2,"",IF(VLOOKUP($A160,'03.คีย์เทอม2'!$A$10:$GL$59,116,FALSE)="","",VLOOKUP($A160,'03.คีย์เทอม2'!$A$10:$GL$59,116,FALSE)))</f>
        <v/>
      </c>
      <c r="O160" s="1327" t="str">
        <f>IF($A$141&lt;&gt;"ชั้น"&amp;'01.ข้อมูลเบื้องต้น'!$H$2,"",IF(VLOOKUP($A160,'03.คีย์เทอม2'!$A$10:$GL$59,121,FALSE)="","",VLOOKUP($A160,'03.คีย์เทอม2'!$A$10:$GL$59,121,FALSE)))</f>
        <v/>
      </c>
      <c r="P160" s="1327" t="str">
        <f>IF($A$141&lt;&gt;"ชั้น"&amp;'01.ข้อมูลเบื้องต้น'!$H$2,"",IF(VLOOKUP($A160,'03.คีย์เทอม2'!$A$10:$GL$59,126,FALSE)="","",VLOOKUP($A160,'03.คีย์เทอม2'!$A$10:$GL$59,126,FALSE)))</f>
        <v/>
      </c>
      <c r="Q160" s="1327" t="str">
        <f>IF($A$141&lt;&gt;"ชั้น"&amp;'01.ข้อมูลเบื้องต้น'!$H$2,"",IF(VLOOKUP($A160,'03.คีย์เทอม2'!$A$10:$GL$59,131,FALSE)="","",VLOOKUP($A160,'03.คีย์เทอม2'!$A$10:$GL$59,131,FALSE)))</f>
        <v/>
      </c>
      <c r="R160" s="1327" t="str">
        <f>IF($A$141&lt;&gt;"ชั้น"&amp;'01.ข้อมูลเบื้องต้น'!$H$2,"",IF(VLOOKUP($A160,'03.คีย์เทอม2'!$A$10:$GL$59,136,FALSE)="","",VLOOKUP($A160,'03.คีย์เทอม2'!$A$10:$GL$59,136,FALSE)))</f>
        <v/>
      </c>
      <c r="S160" s="1327" t="str">
        <f>IF($A$141&lt;&gt;"ชั้น"&amp;'01.ข้อมูลเบื้องต้น'!$H$2,"",IF(VLOOKUP($A160,'03.คีย์เทอม2'!$A$10:$GL$59,141,FALSE)="","",VLOOKUP($A160,'03.คีย์เทอม2'!$A$10:$GL$59,141,FALSE)))</f>
        <v/>
      </c>
      <c r="T160" s="1327" t="str">
        <f>IF($A$141&lt;&gt;"ชั้น"&amp;'01.ข้อมูลเบื้องต้น'!$H$2,"",IF(VLOOKUP($A160,'03.คีย์เทอม2'!$A$10:$GL$59,146,FALSE)="","",VLOOKUP($A160,'03.คีย์เทอม2'!$A$10:$GL$59,146,FALSE)))</f>
        <v/>
      </c>
      <c r="U160" s="1327" t="str">
        <f>IF($A$141&lt;&gt;"ชั้น"&amp;'01.ข้อมูลเบื้องต้น'!$H$2,"",IF(VLOOKUP($A160,'03.คีย์เทอม2'!$A$10:$GL$59,151,FALSE)="","",VLOOKUP($A160,'03.คีย์เทอม2'!$A$10:$GL$59,151,FALSE)))</f>
        <v/>
      </c>
      <c r="V160" s="1327" t="str">
        <f>IF($A$141&lt;&gt;"ชั้น"&amp;'01.ข้อมูลเบื้องต้น'!$H$2,"",IF(VLOOKUP($A160,'03.คีย์เทอม2'!$A$10:$GL$59,156,FALSE)="","",VLOOKUP($A160,'03.คีย์เทอม2'!$A$10:$GL$59,156,FALSE)))</f>
        <v/>
      </c>
      <c r="W160" s="1327" t="str">
        <f>IF($A$141&lt;&gt;"ชั้น"&amp;'01.ข้อมูลเบื้องต้น'!$H$2,"",IF(VLOOKUP($A160,'03.คีย์เทอม2'!$A$10:$GL$59,161,FALSE)="","",VLOOKUP($A160,'03.คีย์เทอม2'!$A$10:$GL$59,161,FALSE)))</f>
        <v/>
      </c>
      <c r="X160" s="1327" t="str">
        <f>IF($A$141&lt;&gt;"ชั้น"&amp;'01.ข้อมูลเบื้องต้น'!$H$2,"",IF(VLOOKUP($A160,'03.คีย์เทอม2'!$A$10:$GL$59,166,FALSE)="","",VLOOKUP($A160,'03.คีย์เทอม2'!$A$10:$GL$59,166,FALSE)))</f>
        <v/>
      </c>
      <c r="Y160" s="1327" t="str">
        <f>IF($A$141&lt;&gt;"ชั้น"&amp;'01.ข้อมูลเบื้องต้น'!$H$2,"",IF(VLOOKUP($A160,'03.คีย์เทอม2'!$A$10:$GL$59,171,FALSE)="","",VLOOKUP($A160,'03.คีย์เทอม2'!$A$10:$GL$59,171,FALSE)))</f>
        <v/>
      </c>
      <c r="Z160" s="1327" t="str">
        <f>IF($A$141&lt;&gt;"ชั้น"&amp;'01.ข้อมูลเบื้องต้น'!$H$2,"",IF(VLOOKUP($A160,'03.คีย์เทอม2'!$A$10:$GL$59,176,FALSE)="","",VLOOKUP($A160,'03.คีย์เทอม2'!$A$10:$GL$59,176,FALSE)))</f>
        <v/>
      </c>
      <c r="AA160" s="1329" t="str">
        <f>IF($A$141&lt;&gt;"ชั้น"&amp;'01.ข้อมูลเบื้องต้น'!$H$2,"",IF(VLOOKUP($A160,'03.คีย์เทอม2'!$A$10:$GL$59,181,FALSE)="","",VLOOKUP($A160,'03.คีย์เทอม2'!$A$10:$GL$59,181,FALSE)))</f>
        <v/>
      </c>
    </row>
    <row r="161" spans="1:27" ht="16.8" customHeight="1">
      <c r="A161" s="1323">
        <v>14</v>
      </c>
      <c r="B161" s="1312" t="str">
        <f>IF('2.ชื่อนักเรียน'!C24="","",'2.ชื่อนักเรียน'!C24)</f>
        <v/>
      </c>
      <c r="C161" s="1313" t="str">
        <f>IF('2.ชื่อนักเรียน'!D24="","",'2.ชื่อนักเรียน'!D24)</f>
        <v/>
      </c>
      <c r="D161" s="1314" t="str">
        <f>IF($A$141&lt;&gt;"ชั้น"&amp;'01.ข้อมูลเบื้องต้น'!$H$2,"",IF(VLOOKUP($A161,'03.คีย์เทอม2'!$A$10:$GL$59,190,FALSE)="","",VLOOKUP($A161,'03.คีย์เทอม2'!$A$10:$GL$59,190,FALSE)))</f>
        <v/>
      </c>
      <c r="E161" s="1327" t="str">
        <f>IF($A$141&lt;&gt;"ชั้น"&amp;'01.ข้อมูลเบื้องต้น'!$H$2,"",IF(VLOOKUP($A161,'03.คีย์เทอม2'!$A$10:$GL$59,194,FALSE)="","",VLOOKUP($A161,'03.คีย์เทอม2'!$A$10:$GL$59,194,FALSE)))</f>
        <v/>
      </c>
      <c r="F161" s="1420" t="str">
        <f>IF($A$141&lt;&gt;"ชั้น"&amp;'01.ข้อมูลเบื้องต้น'!$H$2,"",IF(VLOOKUP($A161,'03.คีย์เทอม2'!$A$10:$GL$59,31,FALSE)="","",VLOOKUP($A161,'03.คีย์เทอม2'!$A$10:$GL$59,31,FALSE)))</f>
        <v/>
      </c>
      <c r="G161" s="1326" t="str">
        <f>IF($A$141&lt;&gt;"ชั้น"&amp;'01.ข้อมูลเบื้องต้น'!$H$2,"",IF(VLOOKUP($A161,'03.คีย์เทอม2'!$A$10:$GL$59,61,FALSE)="","",VLOOKUP($A161,'03.คีย์เทอม2'!$A$10:$GL$59,61,FALSE)))</f>
        <v/>
      </c>
      <c r="H161" s="1327" t="str">
        <f>IF($A$141&lt;&gt;"ชั้น"&amp;'01.ข้อมูลเบื้องต้น'!$H$2,"",IF(VLOOKUP($A161,'03.คีย์เทอม2'!$A$10:$GL$59,66,FALSE)="","",VLOOKUP($A161,'03.คีย์เทอม2'!$A$10:$GL$59,66,FALSE)))</f>
        <v/>
      </c>
      <c r="I161" s="1327" t="str">
        <f>IF($A$141&lt;&gt;"ชั้น"&amp;'01.ข้อมูลเบื้องต้น'!$H$2,"",IF(VLOOKUP($A161,'03.คีย์เทอม2'!$A$10:$GL$59,71,FALSE)="","",VLOOKUP($A161,'03.คีย์เทอม2'!$A$10:$GL$59,71,FALSE)))</f>
        <v/>
      </c>
      <c r="J161" s="1327" t="str">
        <f>IF($A$141&lt;&gt;"ชั้น"&amp;'01.ข้อมูลเบื้องต้น'!$H$2,"",IF(VLOOKUP($A161,'03.คีย์เทอม2'!$A$10:$GL$59,76,FALSE)="","",VLOOKUP($A161,'03.คีย์เทอม2'!$A$10:$GL$59,76,FALSE)))</f>
        <v/>
      </c>
      <c r="K161" s="1327" t="str">
        <f>IF($A$141&lt;&gt;"ชั้น"&amp;'01.ข้อมูลเบื้องต้น'!$H$2,"",IF(VLOOKUP($A161,'03.คีย์เทอม2'!$A$10:$GL$59,81,FALSE)="","",VLOOKUP($A161,'03.คีย์เทอม2'!$A$10:$GL$59,81,FALSE)))</f>
        <v/>
      </c>
      <c r="L161" s="1328" t="str">
        <f>IF($A$141&lt;&gt;"ชั้น"&amp;'01.ข้อมูลเบื้องต้น'!$H$2,"",IF(VLOOKUP($A161,'03.คีย์เทอม2'!$A$10:$GT$59,202,FALSE)="","",VLOOKUP($A161,'03.คีย์เทอม2'!$A$10:$GT$59,202,FALSE)))</f>
        <v/>
      </c>
      <c r="M161" s="1326" t="str">
        <f>IF($A$141&lt;&gt;"ชั้น"&amp;'01.ข้อมูลเบื้องต้น'!$H$2,"",IF(VLOOKUP($A161,'03.คีย์เทอม2'!$A$10:$GL$59,111,FALSE)="","",VLOOKUP($A161,'03.คีย์เทอม2'!$A$10:$GL$59,111,FALSE)))</f>
        <v/>
      </c>
      <c r="N161" s="1327" t="str">
        <f>IF($A$141&lt;&gt;"ชั้น"&amp;'01.ข้อมูลเบื้องต้น'!$H$2,"",IF(VLOOKUP($A161,'03.คีย์เทอม2'!$A$10:$GL$59,116,FALSE)="","",VLOOKUP($A161,'03.คีย์เทอม2'!$A$10:$GL$59,116,FALSE)))</f>
        <v/>
      </c>
      <c r="O161" s="1327" t="str">
        <f>IF($A$141&lt;&gt;"ชั้น"&amp;'01.ข้อมูลเบื้องต้น'!$H$2,"",IF(VLOOKUP($A161,'03.คีย์เทอม2'!$A$10:$GL$59,121,FALSE)="","",VLOOKUP($A161,'03.คีย์เทอม2'!$A$10:$GL$59,121,FALSE)))</f>
        <v/>
      </c>
      <c r="P161" s="1327" t="str">
        <f>IF($A$141&lt;&gt;"ชั้น"&amp;'01.ข้อมูลเบื้องต้น'!$H$2,"",IF(VLOOKUP($A161,'03.คีย์เทอม2'!$A$10:$GL$59,126,FALSE)="","",VLOOKUP($A161,'03.คีย์เทอม2'!$A$10:$GL$59,126,FALSE)))</f>
        <v/>
      </c>
      <c r="Q161" s="1327" t="str">
        <f>IF($A$141&lt;&gt;"ชั้น"&amp;'01.ข้อมูลเบื้องต้น'!$H$2,"",IF(VLOOKUP($A161,'03.คีย์เทอม2'!$A$10:$GL$59,131,FALSE)="","",VLOOKUP($A161,'03.คีย์เทอม2'!$A$10:$GL$59,131,FALSE)))</f>
        <v/>
      </c>
      <c r="R161" s="1327" t="str">
        <f>IF($A$141&lt;&gt;"ชั้น"&amp;'01.ข้อมูลเบื้องต้น'!$H$2,"",IF(VLOOKUP($A161,'03.คีย์เทอม2'!$A$10:$GL$59,136,FALSE)="","",VLOOKUP($A161,'03.คีย์เทอม2'!$A$10:$GL$59,136,FALSE)))</f>
        <v/>
      </c>
      <c r="S161" s="1327" t="str">
        <f>IF($A$141&lt;&gt;"ชั้น"&amp;'01.ข้อมูลเบื้องต้น'!$H$2,"",IF(VLOOKUP($A161,'03.คีย์เทอม2'!$A$10:$GL$59,141,FALSE)="","",VLOOKUP($A161,'03.คีย์เทอม2'!$A$10:$GL$59,141,FALSE)))</f>
        <v/>
      </c>
      <c r="T161" s="1327" t="str">
        <f>IF($A$141&lt;&gt;"ชั้น"&amp;'01.ข้อมูลเบื้องต้น'!$H$2,"",IF(VLOOKUP($A161,'03.คีย์เทอม2'!$A$10:$GL$59,146,FALSE)="","",VLOOKUP($A161,'03.คีย์เทอม2'!$A$10:$GL$59,146,FALSE)))</f>
        <v/>
      </c>
      <c r="U161" s="1327" t="str">
        <f>IF($A$141&lt;&gt;"ชั้น"&amp;'01.ข้อมูลเบื้องต้น'!$H$2,"",IF(VLOOKUP($A161,'03.คีย์เทอม2'!$A$10:$GL$59,151,FALSE)="","",VLOOKUP($A161,'03.คีย์เทอม2'!$A$10:$GL$59,151,FALSE)))</f>
        <v/>
      </c>
      <c r="V161" s="1327" t="str">
        <f>IF($A$141&lt;&gt;"ชั้น"&amp;'01.ข้อมูลเบื้องต้น'!$H$2,"",IF(VLOOKUP($A161,'03.คีย์เทอม2'!$A$10:$GL$59,156,FALSE)="","",VLOOKUP($A161,'03.คีย์เทอม2'!$A$10:$GL$59,156,FALSE)))</f>
        <v/>
      </c>
      <c r="W161" s="1327" t="str">
        <f>IF($A$141&lt;&gt;"ชั้น"&amp;'01.ข้อมูลเบื้องต้น'!$H$2,"",IF(VLOOKUP($A161,'03.คีย์เทอม2'!$A$10:$GL$59,161,FALSE)="","",VLOOKUP($A161,'03.คีย์เทอม2'!$A$10:$GL$59,161,FALSE)))</f>
        <v/>
      </c>
      <c r="X161" s="1327" t="str">
        <f>IF($A$141&lt;&gt;"ชั้น"&amp;'01.ข้อมูลเบื้องต้น'!$H$2,"",IF(VLOOKUP($A161,'03.คีย์เทอม2'!$A$10:$GL$59,166,FALSE)="","",VLOOKUP($A161,'03.คีย์เทอม2'!$A$10:$GL$59,166,FALSE)))</f>
        <v/>
      </c>
      <c r="Y161" s="1327" t="str">
        <f>IF($A$141&lt;&gt;"ชั้น"&amp;'01.ข้อมูลเบื้องต้น'!$H$2,"",IF(VLOOKUP($A161,'03.คีย์เทอม2'!$A$10:$GL$59,171,FALSE)="","",VLOOKUP($A161,'03.คีย์เทอม2'!$A$10:$GL$59,171,FALSE)))</f>
        <v/>
      </c>
      <c r="Z161" s="1327" t="str">
        <f>IF($A$141&lt;&gt;"ชั้น"&amp;'01.ข้อมูลเบื้องต้น'!$H$2,"",IF(VLOOKUP($A161,'03.คีย์เทอม2'!$A$10:$GL$59,176,FALSE)="","",VLOOKUP($A161,'03.คีย์เทอม2'!$A$10:$GL$59,176,FALSE)))</f>
        <v/>
      </c>
      <c r="AA161" s="1329" t="str">
        <f>IF($A$141&lt;&gt;"ชั้น"&amp;'01.ข้อมูลเบื้องต้น'!$H$2,"",IF(VLOOKUP($A161,'03.คีย์เทอม2'!$A$10:$GL$59,181,FALSE)="","",VLOOKUP($A161,'03.คีย์เทอม2'!$A$10:$GL$59,181,FALSE)))</f>
        <v/>
      </c>
    </row>
    <row r="162" spans="1:27" ht="16.8" customHeight="1">
      <c r="A162" s="1323">
        <v>15</v>
      </c>
      <c r="B162" s="1312" t="str">
        <f>IF('2.ชื่อนักเรียน'!C25="","",'2.ชื่อนักเรียน'!C25)</f>
        <v/>
      </c>
      <c r="C162" s="1313" t="str">
        <f>IF('2.ชื่อนักเรียน'!D25="","",'2.ชื่อนักเรียน'!D25)</f>
        <v/>
      </c>
      <c r="D162" s="1314" t="str">
        <f>IF($A$141&lt;&gt;"ชั้น"&amp;'01.ข้อมูลเบื้องต้น'!$H$2,"",IF(VLOOKUP($A162,'03.คีย์เทอม2'!$A$10:$GL$59,190,FALSE)="","",VLOOKUP($A162,'03.คีย์เทอม2'!$A$10:$GL$59,190,FALSE)))</f>
        <v/>
      </c>
      <c r="E162" s="1327" t="str">
        <f>IF($A$141&lt;&gt;"ชั้น"&amp;'01.ข้อมูลเบื้องต้น'!$H$2,"",IF(VLOOKUP($A162,'03.คีย์เทอม2'!$A$10:$GL$59,194,FALSE)="","",VLOOKUP($A162,'03.คีย์เทอม2'!$A$10:$GL$59,194,FALSE)))</f>
        <v/>
      </c>
      <c r="F162" s="1420" t="str">
        <f>IF($A$141&lt;&gt;"ชั้น"&amp;'01.ข้อมูลเบื้องต้น'!$H$2,"",IF(VLOOKUP($A162,'03.คีย์เทอม2'!$A$10:$GL$59,31,FALSE)="","",VLOOKUP($A162,'03.คีย์เทอม2'!$A$10:$GL$59,31,FALSE)))</f>
        <v/>
      </c>
      <c r="G162" s="1326" t="str">
        <f>IF($A$141&lt;&gt;"ชั้น"&amp;'01.ข้อมูลเบื้องต้น'!$H$2,"",IF(VLOOKUP($A162,'03.คีย์เทอม2'!$A$10:$GL$59,61,FALSE)="","",VLOOKUP($A162,'03.คีย์เทอม2'!$A$10:$GL$59,61,FALSE)))</f>
        <v/>
      </c>
      <c r="H162" s="1327" t="str">
        <f>IF($A$141&lt;&gt;"ชั้น"&amp;'01.ข้อมูลเบื้องต้น'!$H$2,"",IF(VLOOKUP($A162,'03.คีย์เทอม2'!$A$10:$GL$59,66,FALSE)="","",VLOOKUP($A162,'03.คีย์เทอม2'!$A$10:$GL$59,66,FALSE)))</f>
        <v/>
      </c>
      <c r="I162" s="1327" t="str">
        <f>IF($A$141&lt;&gt;"ชั้น"&amp;'01.ข้อมูลเบื้องต้น'!$H$2,"",IF(VLOOKUP($A162,'03.คีย์เทอม2'!$A$10:$GL$59,71,FALSE)="","",VLOOKUP($A162,'03.คีย์เทอม2'!$A$10:$GL$59,71,FALSE)))</f>
        <v/>
      </c>
      <c r="J162" s="1327" t="str">
        <f>IF($A$141&lt;&gt;"ชั้น"&amp;'01.ข้อมูลเบื้องต้น'!$H$2,"",IF(VLOOKUP($A162,'03.คีย์เทอม2'!$A$10:$GL$59,76,FALSE)="","",VLOOKUP($A162,'03.คีย์เทอม2'!$A$10:$GL$59,76,FALSE)))</f>
        <v/>
      </c>
      <c r="K162" s="1327" t="str">
        <f>IF($A$141&lt;&gt;"ชั้น"&amp;'01.ข้อมูลเบื้องต้น'!$H$2,"",IF(VLOOKUP($A162,'03.คีย์เทอม2'!$A$10:$GL$59,81,FALSE)="","",VLOOKUP($A162,'03.คีย์เทอม2'!$A$10:$GL$59,81,FALSE)))</f>
        <v/>
      </c>
      <c r="L162" s="1328" t="str">
        <f>IF($A$141&lt;&gt;"ชั้น"&amp;'01.ข้อมูลเบื้องต้น'!$H$2,"",IF(VLOOKUP($A162,'03.คีย์เทอม2'!$A$10:$GT$59,202,FALSE)="","",VLOOKUP($A162,'03.คีย์เทอม2'!$A$10:$GT$59,202,FALSE)))</f>
        <v/>
      </c>
      <c r="M162" s="1326" t="str">
        <f>IF($A$141&lt;&gt;"ชั้น"&amp;'01.ข้อมูลเบื้องต้น'!$H$2,"",IF(VLOOKUP($A162,'03.คีย์เทอม2'!$A$10:$GL$59,111,FALSE)="","",VLOOKUP($A162,'03.คีย์เทอม2'!$A$10:$GL$59,111,FALSE)))</f>
        <v/>
      </c>
      <c r="N162" s="1327" t="str">
        <f>IF($A$141&lt;&gt;"ชั้น"&amp;'01.ข้อมูลเบื้องต้น'!$H$2,"",IF(VLOOKUP($A162,'03.คีย์เทอม2'!$A$10:$GL$59,116,FALSE)="","",VLOOKUP($A162,'03.คีย์เทอม2'!$A$10:$GL$59,116,FALSE)))</f>
        <v/>
      </c>
      <c r="O162" s="1327" t="str">
        <f>IF($A$141&lt;&gt;"ชั้น"&amp;'01.ข้อมูลเบื้องต้น'!$H$2,"",IF(VLOOKUP($A162,'03.คีย์เทอม2'!$A$10:$GL$59,121,FALSE)="","",VLOOKUP($A162,'03.คีย์เทอม2'!$A$10:$GL$59,121,FALSE)))</f>
        <v/>
      </c>
      <c r="P162" s="1327" t="str">
        <f>IF($A$141&lt;&gt;"ชั้น"&amp;'01.ข้อมูลเบื้องต้น'!$H$2,"",IF(VLOOKUP($A162,'03.คีย์เทอม2'!$A$10:$GL$59,126,FALSE)="","",VLOOKUP($A162,'03.คีย์เทอม2'!$A$10:$GL$59,126,FALSE)))</f>
        <v/>
      </c>
      <c r="Q162" s="1327" t="str">
        <f>IF($A$141&lt;&gt;"ชั้น"&amp;'01.ข้อมูลเบื้องต้น'!$H$2,"",IF(VLOOKUP($A162,'03.คีย์เทอม2'!$A$10:$GL$59,131,FALSE)="","",VLOOKUP($A162,'03.คีย์เทอม2'!$A$10:$GL$59,131,FALSE)))</f>
        <v/>
      </c>
      <c r="R162" s="1327" t="str">
        <f>IF($A$141&lt;&gt;"ชั้น"&amp;'01.ข้อมูลเบื้องต้น'!$H$2,"",IF(VLOOKUP($A162,'03.คีย์เทอม2'!$A$10:$GL$59,136,FALSE)="","",VLOOKUP($A162,'03.คีย์เทอม2'!$A$10:$GL$59,136,FALSE)))</f>
        <v/>
      </c>
      <c r="S162" s="1327" t="str">
        <f>IF($A$141&lt;&gt;"ชั้น"&amp;'01.ข้อมูลเบื้องต้น'!$H$2,"",IF(VLOOKUP($A162,'03.คีย์เทอม2'!$A$10:$GL$59,141,FALSE)="","",VLOOKUP($A162,'03.คีย์เทอม2'!$A$10:$GL$59,141,FALSE)))</f>
        <v/>
      </c>
      <c r="T162" s="1327" t="str">
        <f>IF($A$141&lt;&gt;"ชั้น"&amp;'01.ข้อมูลเบื้องต้น'!$H$2,"",IF(VLOOKUP($A162,'03.คีย์เทอม2'!$A$10:$GL$59,146,FALSE)="","",VLOOKUP($A162,'03.คีย์เทอม2'!$A$10:$GL$59,146,FALSE)))</f>
        <v/>
      </c>
      <c r="U162" s="1327" t="str">
        <f>IF($A$141&lt;&gt;"ชั้น"&amp;'01.ข้อมูลเบื้องต้น'!$H$2,"",IF(VLOOKUP($A162,'03.คีย์เทอม2'!$A$10:$GL$59,151,FALSE)="","",VLOOKUP($A162,'03.คีย์เทอม2'!$A$10:$GL$59,151,FALSE)))</f>
        <v/>
      </c>
      <c r="V162" s="1327" t="str">
        <f>IF($A$141&lt;&gt;"ชั้น"&amp;'01.ข้อมูลเบื้องต้น'!$H$2,"",IF(VLOOKUP($A162,'03.คีย์เทอม2'!$A$10:$GL$59,156,FALSE)="","",VLOOKUP($A162,'03.คีย์เทอม2'!$A$10:$GL$59,156,FALSE)))</f>
        <v/>
      </c>
      <c r="W162" s="1327" t="str">
        <f>IF($A$141&lt;&gt;"ชั้น"&amp;'01.ข้อมูลเบื้องต้น'!$H$2,"",IF(VLOOKUP($A162,'03.คีย์เทอม2'!$A$10:$GL$59,161,FALSE)="","",VLOOKUP($A162,'03.คีย์เทอม2'!$A$10:$GL$59,161,FALSE)))</f>
        <v/>
      </c>
      <c r="X162" s="1327" t="str">
        <f>IF($A$141&lt;&gt;"ชั้น"&amp;'01.ข้อมูลเบื้องต้น'!$H$2,"",IF(VLOOKUP($A162,'03.คีย์เทอม2'!$A$10:$GL$59,166,FALSE)="","",VLOOKUP($A162,'03.คีย์เทอม2'!$A$10:$GL$59,166,FALSE)))</f>
        <v/>
      </c>
      <c r="Y162" s="1327" t="str">
        <f>IF($A$141&lt;&gt;"ชั้น"&amp;'01.ข้อมูลเบื้องต้น'!$H$2,"",IF(VLOOKUP($A162,'03.คีย์เทอม2'!$A$10:$GL$59,171,FALSE)="","",VLOOKUP($A162,'03.คีย์เทอม2'!$A$10:$GL$59,171,FALSE)))</f>
        <v/>
      </c>
      <c r="Z162" s="1327" t="str">
        <f>IF($A$141&lt;&gt;"ชั้น"&amp;'01.ข้อมูลเบื้องต้น'!$H$2,"",IF(VLOOKUP($A162,'03.คีย์เทอม2'!$A$10:$GL$59,176,FALSE)="","",VLOOKUP($A162,'03.คีย์เทอม2'!$A$10:$GL$59,176,FALSE)))</f>
        <v/>
      </c>
      <c r="AA162" s="1329" t="str">
        <f>IF($A$141&lt;&gt;"ชั้น"&amp;'01.ข้อมูลเบื้องต้น'!$H$2,"",IF(VLOOKUP($A162,'03.คีย์เทอม2'!$A$10:$GL$59,181,FALSE)="","",VLOOKUP($A162,'03.คีย์เทอม2'!$A$10:$GL$59,181,FALSE)))</f>
        <v/>
      </c>
    </row>
    <row r="163" spans="1:27" ht="16.8" customHeight="1">
      <c r="A163" s="1323">
        <v>16</v>
      </c>
      <c r="B163" s="1312" t="str">
        <f>IF('2.ชื่อนักเรียน'!C26="","",'2.ชื่อนักเรียน'!C26)</f>
        <v/>
      </c>
      <c r="C163" s="1313" t="str">
        <f>IF('2.ชื่อนักเรียน'!D26="","",'2.ชื่อนักเรียน'!D26)</f>
        <v/>
      </c>
      <c r="D163" s="1314" t="str">
        <f>IF($A$141&lt;&gt;"ชั้น"&amp;'01.ข้อมูลเบื้องต้น'!$H$2,"",IF(VLOOKUP($A163,'03.คีย์เทอม2'!$A$10:$GL$59,190,FALSE)="","",VLOOKUP($A163,'03.คีย์เทอม2'!$A$10:$GL$59,190,FALSE)))</f>
        <v/>
      </c>
      <c r="E163" s="1327" t="str">
        <f>IF($A$141&lt;&gt;"ชั้น"&amp;'01.ข้อมูลเบื้องต้น'!$H$2,"",IF(VLOOKUP($A163,'03.คีย์เทอม2'!$A$10:$GL$59,194,FALSE)="","",VLOOKUP($A163,'03.คีย์เทอม2'!$A$10:$GL$59,194,FALSE)))</f>
        <v/>
      </c>
      <c r="F163" s="1420" t="str">
        <f>IF($A$141&lt;&gt;"ชั้น"&amp;'01.ข้อมูลเบื้องต้น'!$H$2,"",IF(VLOOKUP($A163,'03.คีย์เทอม2'!$A$10:$GL$59,31,FALSE)="","",VLOOKUP($A163,'03.คีย์เทอม2'!$A$10:$GL$59,31,FALSE)))</f>
        <v/>
      </c>
      <c r="G163" s="1326" t="str">
        <f>IF($A$141&lt;&gt;"ชั้น"&amp;'01.ข้อมูลเบื้องต้น'!$H$2,"",IF(VLOOKUP($A163,'03.คีย์เทอม2'!$A$10:$GL$59,61,FALSE)="","",VLOOKUP($A163,'03.คีย์เทอม2'!$A$10:$GL$59,61,FALSE)))</f>
        <v/>
      </c>
      <c r="H163" s="1327" t="str">
        <f>IF($A$141&lt;&gt;"ชั้น"&amp;'01.ข้อมูลเบื้องต้น'!$H$2,"",IF(VLOOKUP($A163,'03.คีย์เทอม2'!$A$10:$GL$59,66,FALSE)="","",VLOOKUP($A163,'03.คีย์เทอม2'!$A$10:$GL$59,66,FALSE)))</f>
        <v/>
      </c>
      <c r="I163" s="1327" t="str">
        <f>IF($A$141&lt;&gt;"ชั้น"&amp;'01.ข้อมูลเบื้องต้น'!$H$2,"",IF(VLOOKUP($A163,'03.คีย์เทอม2'!$A$10:$GL$59,71,FALSE)="","",VLOOKUP($A163,'03.คีย์เทอม2'!$A$10:$GL$59,71,FALSE)))</f>
        <v/>
      </c>
      <c r="J163" s="1327" t="str">
        <f>IF($A$141&lt;&gt;"ชั้น"&amp;'01.ข้อมูลเบื้องต้น'!$H$2,"",IF(VLOOKUP($A163,'03.คีย์เทอม2'!$A$10:$GL$59,76,FALSE)="","",VLOOKUP($A163,'03.คีย์เทอม2'!$A$10:$GL$59,76,FALSE)))</f>
        <v/>
      </c>
      <c r="K163" s="1327" t="str">
        <f>IF($A$141&lt;&gt;"ชั้น"&amp;'01.ข้อมูลเบื้องต้น'!$H$2,"",IF(VLOOKUP($A163,'03.คีย์เทอม2'!$A$10:$GL$59,81,FALSE)="","",VLOOKUP($A163,'03.คีย์เทอม2'!$A$10:$GL$59,81,FALSE)))</f>
        <v/>
      </c>
      <c r="L163" s="1328" t="str">
        <f>IF($A$141&lt;&gt;"ชั้น"&amp;'01.ข้อมูลเบื้องต้น'!$H$2,"",IF(VLOOKUP($A163,'03.คีย์เทอม2'!$A$10:$GT$59,202,FALSE)="","",VLOOKUP($A163,'03.คีย์เทอม2'!$A$10:$GT$59,202,FALSE)))</f>
        <v/>
      </c>
      <c r="M163" s="1326" t="str">
        <f>IF($A$141&lt;&gt;"ชั้น"&amp;'01.ข้อมูลเบื้องต้น'!$H$2,"",IF(VLOOKUP($A163,'03.คีย์เทอม2'!$A$10:$GL$59,111,FALSE)="","",VLOOKUP($A163,'03.คีย์เทอม2'!$A$10:$GL$59,111,FALSE)))</f>
        <v/>
      </c>
      <c r="N163" s="1327" t="str">
        <f>IF($A$141&lt;&gt;"ชั้น"&amp;'01.ข้อมูลเบื้องต้น'!$H$2,"",IF(VLOOKUP($A163,'03.คีย์เทอม2'!$A$10:$GL$59,116,FALSE)="","",VLOOKUP($A163,'03.คีย์เทอม2'!$A$10:$GL$59,116,FALSE)))</f>
        <v/>
      </c>
      <c r="O163" s="1327" t="str">
        <f>IF($A$141&lt;&gt;"ชั้น"&amp;'01.ข้อมูลเบื้องต้น'!$H$2,"",IF(VLOOKUP($A163,'03.คีย์เทอม2'!$A$10:$GL$59,121,FALSE)="","",VLOOKUP($A163,'03.คีย์เทอม2'!$A$10:$GL$59,121,FALSE)))</f>
        <v/>
      </c>
      <c r="P163" s="1327" t="str">
        <f>IF($A$141&lt;&gt;"ชั้น"&amp;'01.ข้อมูลเบื้องต้น'!$H$2,"",IF(VLOOKUP($A163,'03.คีย์เทอม2'!$A$10:$GL$59,126,FALSE)="","",VLOOKUP($A163,'03.คีย์เทอม2'!$A$10:$GL$59,126,FALSE)))</f>
        <v/>
      </c>
      <c r="Q163" s="1327" t="str">
        <f>IF($A$141&lt;&gt;"ชั้น"&amp;'01.ข้อมูลเบื้องต้น'!$H$2,"",IF(VLOOKUP($A163,'03.คีย์เทอม2'!$A$10:$GL$59,131,FALSE)="","",VLOOKUP($A163,'03.คีย์เทอม2'!$A$10:$GL$59,131,FALSE)))</f>
        <v/>
      </c>
      <c r="R163" s="1327" t="str">
        <f>IF($A$141&lt;&gt;"ชั้น"&amp;'01.ข้อมูลเบื้องต้น'!$H$2,"",IF(VLOOKUP($A163,'03.คีย์เทอม2'!$A$10:$GL$59,136,FALSE)="","",VLOOKUP($A163,'03.คีย์เทอม2'!$A$10:$GL$59,136,FALSE)))</f>
        <v/>
      </c>
      <c r="S163" s="1327" t="str">
        <f>IF($A$141&lt;&gt;"ชั้น"&amp;'01.ข้อมูลเบื้องต้น'!$H$2,"",IF(VLOOKUP($A163,'03.คีย์เทอม2'!$A$10:$GL$59,141,FALSE)="","",VLOOKUP($A163,'03.คีย์เทอม2'!$A$10:$GL$59,141,FALSE)))</f>
        <v/>
      </c>
      <c r="T163" s="1327" t="str">
        <f>IF($A$141&lt;&gt;"ชั้น"&amp;'01.ข้อมูลเบื้องต้น'!$H$2,"",IF(VLOOKUP($A163,'03.คีย์เทอม2'!$A$10:$GL$59,146,FALSE)="","",VLOOKUP($A163,'03.คีย์เทอม2'!$A$10:$GL$59,146,FALSE)))</f>
        <v/>
      </c>
      <c r="U163" s="1327" t="str">
        <f>IF($A$141&lt;&gt;"ชั้น"&amp;'01.ข้อมูลเบื้องต้น'!$H$2,"",IF(VLOOKUP($A163,'03.คีย์เทอม2'!$A$10:$GL$59,151,FALSE)="","",VLOOKUP($A163,'03.คีย์เทอม2'!$A$10:$GL$59,151,FALSE)))</f>
        <v/>
      </c>
      <c r="V163" s="1327" t="str">
        <f>IF($A$141&lt;&gt;"ชั้น"&amp;'01.ข้อมูลเบื้องต้น'!$H$2,"",IF(VLOOKUP($A163,'03.คีย์เทอม2'!$A$10:$GL$59,156,FALSE)="","",VLOOKUP($A163,'03.คีย์เทอม2'!$A$10:$GL$59,156,FALSE)))</f>
        <v/>
      </c>
      <c r="W163" s="1327" t="str">
        <f>IF($A$141&lt;&gt;"ชั้น"&amp;'01.ข้อมูลเบื้องต้น'!$H$2,"",IF(VLOOKUP($A163,'03.คีย์เทอม2'!$A$10:$GL$59,161,FALSE)="","",VLOOKUP($A163,'03.คีย์เทอม2'!$A$10:$GL$59,161,FALSE)))</f>
        <v/>
      </c>
      <c r="X163" s="1327" t="str">
        <f>IF($A$141&lt;&gt;"ชั้น"&amp;'01.ข้อมูลเบื้องต้น'!$H$2,"",IF(VLOOKUP($A163,'03.คีย์เทอม2'!$A$10:$GL$59,166,FALSE)="","",VLOOKUP($A163,'03.คีย์เทอม2'!$A$10:$GL$59,166,FALSE)))</f>
        <v/>
      </c>
      <c r="Y163" s="1327" t="str">
        <f>IF($A$141&lt;&gt;"ชั้น"&amp;'01.ข้อมูลเบื้องต้น'!$H$2,"",IF(VLOOKUP($A163,'03.คีย์เทอม2'!$A$10:$GL$59,171,FALSE)="","",VLOOKUP($A163,'03.คีย์เทอม2'!$A$10:$GL$59,171,FALSE)))</f>
        <v/>
      </c>
      <c r="Z163" s="1327" t="str">
        <f>IF($A$141&lt;&gt;"ชั้น"&amp;'01.ข้อมูลเบื้องต้น'!$H$2,"",IF(VLOOKUP($A163,'03.คีย์เทอม2'!$A$10:$GL$59,176,FALSE)="","",VLOOKUP($A163,'03.คีย์เทอม2'!$A$10:$GL$59,176,FALSE)))</f>
        <v/>
      </c>
      <c r="AA163" s="1329" t="str">
        <f>IF($A$141&lt;&gt;"ชั้น"&amp;'01.ข้อมูลเบื้องต้น'!$H$2,"",IF(VLOOKUP($A163,'03.คีย์เทอม2'!$A$10:$GL$59,181,FALSE)="","",VLOOKUP($A163,'03.คีย์เทอม2'!$A$10:$GL$59,181,FALSE)))</f>
        <v/>
      </c>
    </row>
    <row r="164" spans="1:27" ht="16.8" customHeight="1">
      <c r="A164" s="1323">
        <v>17</v>
      </c>
      <c r="B164" s="1312" t="str">
        <f>IF('2.ชื่อนักเรียน'!C27="","",'2.ชื่อนักเรียน'!C27)</f>
        <v/>
      </c>
      <c r="C164" s="1313" t="str">
        <f>IF('2.ชื่อนักเรียน'!D27="","",'2.ชื่อนักเรียน'!D27)</f>
        <v/>
      </c>
      <c r="D164" s="1314" t="str">
        <f>IF($A$141&lt;&gt;"ชั้น"&amp;'01.ข้อมูลเบื้องต้น'!$H$2,"",IF(VLOOKUP($A164,'03.คีย์เทอม2'!$A$10:$GL$59,190,FALSE)="","",VLOOKUP($A164,'03.คีย์เทอม2'!$A$10:$GL$59,190,FALSE)))</f>
        <v/>
      </c>
      <c r="E164" s="1327" t="str">
        <f>IF($A$141&lt;&gt;"ชั้น"&amp;'01.ข้อมูลเบื้องต้น'!$H$2,"",IF(VLOOKUP($A164,'03.คีย์เทอม2'!$A$10:$GL$59,194,FALSE)="","",VLOOKUP($A164,'03.คีย์เทอม2'!$A$10:$GL$59,194,FALSE)))</f>
        <v/>
      </c>
      <c r="F164" s="1420" t="str">
        <f>IF($A$141&lt;&gt;"ชั้น"&amp;'01.ข้อมูลเบื้องต้น'!$H$2,"",IF(VLOOKUP($A164,'03.คีย์เทอม2'!$A$10:$GL$59,31,FALSE)="","",VLOOKUP($A164,'03.คีย์เทอม2'!$A$10:$GL$59,31,FALSE)))</f>
        <v/>
      </c>
      <c r="G164" s="1326" t="str">
        <f>IF($A$141&lt;&gt;"ชั้น"&amp;'01.ข้อมูลเบื้องต้น'!$H$2,"",IF(VLOOKUP($A164,'03.คีย์เทอม2'!$A$10:$GL$59,61,FALSE)="","",VLOOKUP($A164,'03.คีย์เทอม2'!$A$10:$GL$59,61,FALSE)))</f>
        <v/>
      </c>
      <c r="H164" s="1327" t="str">
        <f>IF($A$141&lt;&gt;"ชั้น"&amp;'01.ข้อมูลเบื้องต้น'!$H$2,"",IF(VLOOKUP($A164,'03.คีย์เทอม2'!$A$10:$GL$59,66,FALSE)="","",VLOOKUP($A164,'03.คีย์เทอม2'!$A$10:$GL$59,66,FALSE)))</f>
        <v/>
      </c>
      <c r="I164" s="1327" t="str">
        <f>IF($A$141&lt;&gt;"ชั้น"&amp;'01.ข้อมูลเบื้องต้น'!$H$2,"",IF(VLOOKUP($A164,'03.คีย์เทอม2'!$A$10:$GL$59,71,FALSE)="","",VLOOKUP($A164,'03.คีย์เทอม2'!$A$10:$GL$59,71,FALSE)))</f>
        <v/>
      </c>
      <c r="J164" s="1327" t="str">
        <f>IF($A$141&lt;&gt;"ชั้น"&amp;'01.ข้อมูลเบื้องต้น'!$H$2,"",IF(VLOOKUP($A164,'03.คีย์เทอม2'!$A$10:$GL$59,76,FALSE)="","",VLOOKUP($A164,'03.คีย์เทอม2'!$A$10:$GL$59,76,FALSE)))</f>
        <v/>
      </c>
      <c r="K164" s="1327" t="str">
        <f>IF($A$141&lt;&gt;"ชั้น"&amp;'01.ข้อมูลเบื้องต้น'!$H$2,"",IF(VLOOKUP($A164,'03.คีย์เทอม2'!$A$10:$GL$59,81,FALSE)="","",VLOOKUP($A164,'03.คีย์เทอม2'!$A$10:$GL$59,81,FALSE)))</f>
        <v/>
      </c>
      <c r="L164" s="1328" t="str">
        <f>IF($A$141&lt;&gt;"ชั้น"&amp;'01.ข้อมูลเบื้องต้น'!$H$2,"",IF(VLOOKUP($A164,'03.คีย์เทอม2'!$A$10:$GT$59,202,FALSE)="","",VLOOKUP($A164,'03.คีย์เทอม2'!$A$10:$GT$59,202,FALSE)))</f>
        <v/>
      </c>
      <c r="M164" s="1326" t="str">
        <f>IF($A$141&lt;&gt;"ชั้น"&amp;'01.ข้อมูลเบื้องต้น'!$H$2,"",IF(VLOOKUP($A164,'03.คีย์เทอม2'!$A$10:$GL$59,111,FALSE)="","",VLOOKUP($A164,'03.คีย์เทอม2'!$A$10:$GL$59,111,FALSE)))</f>
        <v/>
      </c>
      <c r="N164" s="1327" t="str">
        <f>IF($A$141&lt;&gt;"ชั้น"&amp;'01.ข้อมูลเบื้องต้น'!$H$2,"",IF(VLOOKUP($A164,'03.คีย์เทอม2'!$A$10:$GL$59,116,FALSE)="","",VLOOKUP($A164,'03.คีย์เทอม2'!$A$10:$GL$59,116,FALSE)))</f>
        <v/>
      </c>
      <c r="O164" s="1327" t="str">
        <f>IF($A$141&lt;&gt;"ชั้น"&amp;'01.ข้อมูลเบื้องต้น'!$H$2,"",IF(VLOOKUP($A164,'03.คีย์เทอม2'!$A$10:$GL$59,121,FALSE)="","",VLOOKUP($A164,'03.คีย์เทอม2'!$A$10:$GL$59,121,FALSE)))</f>
        <v/>
      </c>
      <c r="P164" s="1327" t="str">
        <f>IF($A$141&lt;&gt;"ชั้น"&amp;'01.ข้อมูลเบื้องต้น'!$H$2,"",IF(VLOOKUP($A164,'03.คีย์เทอม2'!$A$10:$GL$59,126,FALSE)="","",VLOOKUP($A164,'03.คีย์เทอม2'!$A$10:$GL$59,126,FALSE)))</f>
        <v/>
      </c>
      <c r="Q164" s="1327" t="str">
        <f>IF($A$141&lt;&gt;"ชั้น"&amp;'01.ข้อมูลเบื้องต้น'!$H$2,"",IF(VLOOKUP($A164,'03.คีย์เทอม2'!$A$10:$GL$59,131,FALSE)="","",VLOOKUP($A164,'03.คีย์เทอม2'!$A$10:$GL$59,131,FALSE)))</f>
        <v/>
      </c>
      <c r="R164" s="1327" t="str">
        <f>IF($A$141&lt;&gt;"ชั้น"&amp;'01.ข้อมูลเบื้องต้น'!$H$2,"",IF(VLOOKUP($A164,'03.คีย์เทอม2'!$A$10:$GL$59,136,FALSE)="","",VLOOKUP($A164,'03.คีย์เทอม2'!$A$10:$GL$59,136,FALSE)))</f>
        <v/>
      </c>
      <c r="S164" s="1327" t="str">
        <f>IF($A$141&lt;&gt;"ชั้น"&amp;'01.ข้อมูลเบื้องต้น'!$H$2,"",IF(VLOOKUP($A164,'03.คีย์เทอม2'!$A$10:$GL$59,141,FALSE)="","",VLOOKUP($A164,'03.คีย์เทอม2'!$A$10:$GL$59,141,FALSE)))</f>
        <v/>
      </c>
      <c r="T164" s="1327" t="str">
        <f>IF($A$141&lt;&gt;"ชั้น"&amp;'01.ข้อมูลเบื้องต้น'!$H$2,"",IF(VLOOKUP($A164,'03.คีย์เทอม2'!$A$10:$GL$59,146,FALSE)="","",VLOOKUP($A164,'03.คีย์เทอม2'!$A$10:$GL$59,146,FALSE)))</f>
        <v/>
      </c>
      <c r="U164" s="1327" t="str">
        <f>IF($A$141&lt;&gt;"ชั้น"&amp;'01.ข้อมูลเบื้องต้น'!$H$2,"",IF(VLOOKUP($A164,'03.คีย์เทอม2'!$A$10:$GL$59,151,FALSE)="","",VLOOKUP($A164,'03.คีย์เทอม2'!$A$10:$GL$59,151,FALSE)))</f>
        <v/>
      </c>
      <c r="V164" s="1327" t="str">
        <f>IF($A$141&lt;&gt;"ชั้น"&amp;'01.ข้อมูลเบื้องต้น'!$H$2,"",IF(VLOOKUP($A164,'03.คีย์เทอม2'!$A$10:$GL$59,156,FALSE)="","",VLOOKUP($A164,'03.คีย์เทอม2'!$A$10:$GL$59,156,FALSE)))</f>
        <v/>
      </c>
      <c r="W164" s="1327" t="str">
        <f>IF($A$141&lt;&gt;"ชั้น"&amp;'01.ข้อมูลเบื้องต้น'!$H$2,"",IF(VLOOKUP($A164,'03.คีย์เทอม2'!$A$10:$GL$59,161,FALSE)="","",VLOOKUP($A164,'03.คีย์เทอม2'!$A$10:$GL$59,161,FALSE)))</f>
        <v/>
      </c>
      <c r="X164" s="1327" t="str">
        <f>IF($A$141&lt;&gt;"ชั้น"&amp;'01.ข้อมูลเบื้องต้น'!$H$2,"",IF(VLOOKUP($A164,'03.คีย์เทอม2'!$A$10:$GL$59,166,FALSE)="","",VLOOKUP($A164,'03.คีย์เทอม2'!$A$10:$GL$59,166,FALSE)))</f>
        <v/>
      </c>
      <c r="Y164" s="1327" t="str">
        <f>IF($A$141&lt;&gt;"ชั้น"&amp;'01.ข้อมูลเบื้องต้น'!$H$2,"",IF(VLOOKUP($A164,'03.คีย์เทอม2'!$A$10:$GL$59,171,FALSE)="","",VLOOKUP($A164,'03.คีย์เทอม2'!$A$10:$GL$59,171,FALSE)))</f>
        <v/>
      </c>
      <c r="Z164" s="1327" t="str">
        <f>IF($A$141&lt;&gt;"ชั้น"&amp;'01.ข้อมูลเบื้องต้น'!$H$2,"",IF(VLOOKUP($A164,'03.คีย์เทอม2'!$A$10:$GL$59,176,FALSE)="","",VLOOKUP($A164,'03.คีย์เทอม2'!$A$10:$GL$59,176,FALSE)))</f>
        <v/>
      </c>
      <c r="AA164" s="1329" t="str">
        <f>IF($A$141&lt;&gt;"ชั้น"&amp;'01.ข้อมูลเบื้องต้น'!$H$2,"",IF(VLOOKUP($A164,'03.คีย์เทอม2'!$A$10:$GL$59,181,FALSE)="","",VLOOKUP($A164,'03.คีย์เทอม2'!$A$10:$GL$59,181,FALSE)))</f>
        <v/>
      </c>
    </row>
    <row r="165" spans="1:27" ht="16.8" customHeight="1">
      <c r="A165" s="1323">
        <v>18</v>
      </c>
      <c r="B165" s="1312" t="str">
        <f>IF('2.ชื่อนักเรียน'!C28="","",'2.ชื่อนักเรียน'!C28)</f>
        <v/>
      </c>
      <c r="C165" s="1313" t="str">
        <f>IF('2.ชื่อนักเรียน'!D28="","",'2.ชื่อนักเรียน'!D28)</f>
        <v/>
      </c>
      <c r="D165" s="1314" t="str">
        <f>IF($A$141&lt;&gt;"ชั้น"&amp;'01.ข้อมูลเบื้องต้น'!$H$2,"",IF(VLOOKUP($A165,'03.คีย์เทอม2'!$A$10:$GL$59,190,FALSE)="","",VLOOKUP($A165,'03.คีย์เทอม2'!$A$10:$GL$59,190,FALSE)))</f>
        <v/>
      </c>
      <c r="E165" s="1327" t="str">
        <f>IF($A$141&lt;&gt;"ชั้น"&amp;'01.ข้อมูลเบื้องต้น'!$H$2,"",IF(VLOOKUP($A165,'03.คีย์เทอม2'!$A$10:$GL$59,194,FALSE)="","",VLOOKUP($A165,'03.คีย์เทอม2'!$A$10:$GL$59,194,FALSE)))</f>
        <v/>
      </c>
      <c r="F165" s="1420" t="str">
        <f>IF($A$141&lt;&gt;"ชั้น"&amp;'01.ข้อมูลเบื้องต้น'!$H$2,"",IF(VLOOKUP($A165,'03.คีย์เทอม2'!$A$10:$GL$59,31,FALSE)="","",VLOOKUP($A165,'03.คีย์เทอม2'!$A$10:$GL$59,31,FALSE)))</f>
        <v/>
      </c>
      <c r="G165" s="1326" t="str">
        <f>IF($A$141&lt;&gt;"ชั้น"&amp;'01.ข้อมูลเบื้องต้น'!$H$2,"",IF(VLOOKUP($A165,'03.คีย์เทอม2'!$A$10:$GL$59,61,FALSE)="","",VLOOKUP($A165,'03.คีย์เทอม2'!$A$10:$GL$59,61,FALSE)))</f>
        <v/>
      </c>
      <c r="H165" s="1327" t="str">
        <f>IF($A$141&lt;&gt;"ชั้น"&amp;'01.ข้อมูลเบื้องต้น'!$H$2,"",IF(VLOOKUP($A165,'03.คีย์เทอม2'!$A$10:$GL$59,66,FALSE)="","",VLOOKUP($A165,'03.คีย์เทอม2'!$A$10:$GL$59,66,FALSE)))</f>
        <v/>
      </c>
      <c r="I165" s="1327" t="str">
        <f>IF($A$141&lt;&gt;"ชั้น"&amp;'01.ข้อมูลเบื้องต้น'!$H$2,"",IF(VLOOKUP($A165,'03.คีย์เทอม2'!$A$10:$GL$59,71,FALSE)="","",VLOOKUP($A165,'03.คีย์เทอม2'!$A$10:$GL$59,71,FALSE)))</f>
        <v/>
      </c>
      <c r="J165" s="1327" t="str">
        <f>IF($A$141&lt;&gt;"ชั้น"&amp;'01.ข้อมูลเบื้องต้น'!$H$2,"",IF(VLOOKUP($A165,'03.คีย์เทอม2'!$A$10:$GL$59,76,FALSE)="","",VLOOKUP($A165,'03.คีย์เทอม2'!$A$10:$GL$59,76,FALSE)))</f>
        <v/>
      </c>
      <c r="K165" s="1327" t="str">
        <f>IF($A$141&lt;&gt;"ชั้น"&amp;'01.ข้อมูลเบื้องต้น'!$H$2,"",IF(VLOOKUP($A165,'03.คีย์เทอม2'!$A$10:$GL$59,81,FALSE)="","",VLOOKUP($A165,'03.คีย์เทอม2'!$A$10:$GL$59,81,FALSE)))</f>
        <v/>
      </c>
      <c r="L165" s="1328" t="str">
        <f>IF($A$141&lt;&gt;"ชั้น"&amp;'01.ข้อมูลเบื้องต้น'!$H$2,"",IF(VLOOKUP($A165,'03.คีย์เทอม2'!$A$10:$GT$59,202,FALSE)="","",VLOOKUP($A165,'03.คีย์เทอม2'!$A$10:$GT$59,202,FALSE)))</f>
        <v/>
      </c>
      <c r="M165" s="1326" t="str">
        <f>IF($A$141&lt;&gt;"ชั้น"&amp;'01.ข้อมูลเบื้องต้น'!$H$2,"",IF(VLOOKUP($A165,'03.คีย์เทอม2'!$A$10:$GL$59,111,FALSE)="","",VLOOKUP($A165,'03.คีย์เทอม2'!$A$10:$GL$59,111,FALSE)))</f>
        <v/>
      </c>
      <c r="N165" s="1327" t="str">
        <f>IF($A$141&lt;&gt;"ชั้น"&amp;'01.ข้อมูลเบื้องต้น'!$H$2,"",IF(VLOOKUP($A165,'03.คีย์เทอม2'!$A$10:$GL$59,116,FALSE)="","",VLOOKUP($A165,'03.คีย์เทอม2'!$A$10:$GL$59,116,FALSE)))</f>
        <v/>
      </c>
      <c r="O165" s="1327" t="str">
        <f>IF($A$141&lt;&gt;"ชั้น"&amp;'01.ข้อมูลเบื้องต้น'!$H$2,"",IF(VLOOKUP($A165,'03.คีย์เทอม2'!$A$10:$GL$59,121,FALSE)="","",VLOOKUP($A165,'03.คีย์เทอม2'!$A$10:$GL$59,121,FALSE)))</f>
        <v/>
      </c>
      <c r="P165" s="1327" t="str">
        <f>IF($A$141&lt;&gt;"ชั้น"&amp;'01.ข้อมูลเบื้องต้น'!$H$2,"",IF(VLOOKUP($A165,'03.คีย์เทอม2'!$A$10:$GL$59,126,FALSE)="","",VLOOKUP($A165,'03.คีย์เทอม2'!$A$10:$GL$59,126,FALSE)))</f>
        <v/>
      </c>
      <c r="Q165" s="1327" t="str">
        <f>IF($A$141&lt;&gt;"ชั้น"&amp;'01.ข้อมูลเบื้องต้น'!$H$2,"",IF(VLOOKUP($A165,'03.คีย์เทอม2'!$A$10:$GL$59,131,FALSE)="","",VLOOKUP($A165,'03.คีย์เทอม2'!$A$10:$GL$59,131,FALSE)))</f>
        <v/>
      </c>
      <c r="R165" s="1327" t="str">
        <f>IF($A$141&lt;&gt;"ชั้น"&amp;'01.ข้อมูลเบื้องต้น'!$H$2,"",IF(VLOOKUP($A165,'03.คีย์เทอม2'!$A$10:$GL$59,136,FALSE)="","",VLOOKUP($A165,'03.คีย์เทอม2'!$A$10:$GL$59,136,FALSE)))</f>
        <v/>
      </c>
      <c r="S165" s="1327" t="str">
        <f>IF($A$141&lt;&gt;"ชั้น"&amp;'01.ข้อมูลเบื้องต้น'!$H$2,"",IF(VLOOKUP($A165,'03.คีย์เทอม2'!$A$10:$GL$59,141,FALSE)="","",VLOOKUP($A165,'03.คีย์เทอม2'!$A$10:$GL$59,141,FALSE)))</f>
        <v/>
      </c>
      <c r="T165" s="1327" t="str">
        <f>IF($A$141&lt;&gt;"ชั้น"&amp;'01.ข้อมูลเบื้องต้น'!$H$2,"",IF(VLOOKUP($A165,'03.คีย์เทอม2'!$A$10:$GL$59,146,FALSE)="","",VLOOKUP($A165,'03.คีย์เทอม2'!$A$10:$GL$59,146,FALSE)))</f>
        <v/>
      </c>
      <c r="U165" s="1327" t="str">
        <f>IF($A$141&lt;&gt;"ชั้น"&amp;'01.ข้อมูลเบื้องต้น'!$H$2,"",IF(VLOOKUP($A165,'03.คีย์เทอม2'!$A$10:$GL$59,151,FALSE)="","",VLOOKUP($A165,'03.คีย์เทอม2'!$A$10:$GL$59,151,FALSE)))</f>
        <v/>
      </c>
      <c r="V165" s="1327" t="str">
        <f>IF($A$141&lt;&gt;"ชั้น"&amp;'01.ข้อมูลเบื้องต้น'!$H$2,"",IF(VLOOKUP($A165,'03.คีย์เทอม2'!$A$10:$GL$59,156,FALSE)="","",VLOOKUP($A165,'03.คีย์เทอม2'!$A$10:$GL$59,156,FALSE)))</f>
        <v/>
      </c>
      <c r="W165" s="1327" t="str">
        <f>IF($A$141&lt;&gt;"ชั้น"&amp;'01.ข้อมูลเบื้องต้น'!$H$2,"",IF(VLOOKUP($A165,'03.คีย์เทอม2'!$A$10:$GL$59,161,FALSE)="","",VLOOKUP($A165,'03.คีย์เทอม2'!$A$10:$GL$59,161,FALSE)))</f>
        <v/>
      </c>
      <c r="X165" s="1327" t="str">
        <f>IF($A$141&lt;&gt;"ชั้น"&amp;'01.ข้อมูลเบื้องต้น'!$H$2,"",IF(VLOOKUP($A165,'03.คีย์เทอม2'!$A$10:$GL$59,166,FALSE)="","",VLOOKUP($A165,'03.คีย์เทอม2'!$A$10:$GL$59,166,FALSE)))</f>
        <v/>
      </c>
      <c r="Y165" s="1327" t="str">
        <f>IF($A$141&lt;&gt;"ชั้น"&amp;'01.ข้อมูลเบื้องต้น'!$H$2,"",IF(VLOOKUP($A165,'03.คีย์เทอม2'!$A$10:$GL$59,171,FALSE)="","",VLOOKUP($A165,'03.คีย์เทอม2'!$A$10:$GL$59,171,FALSE)))</f>
        <v/>
      </c>
      <c r="Z165" s="1327" t="str">
        <f>IF($A$141&lt;&gt;"ชั้น"&amp;'01.ข้อมูลเบื้องต้น'!$H$2,"",IF(VLOOKUP($A165,'03.คีย์เทอม2'!$A$10:$GL$59,176,FALSE)="","",VLOOKUP($A165,'03.คีย์เทอม2'!$A$10:$GL$59,176,FALSE)))</f>
        <v/>
      </c>
      <c r="AA165" s="1329" t="str">
        <f>IF($A$141&lt;&gt;"ชั้น"&amp;'01.ข้อมูลเบื้องต้น'!$H$2,"",IF(VLOOKUP($A165,'03.คีย์เทอม2'!$A$10:$GL$59,181,FALSE)="","",VLOOKUP($A165,'03.คีย์เทอม2'!$A$10:$GL$59,181,FALSE)))</f>
        <v/>
      </c>
    </row>
    <row r="166" spans="1:27" ht="16.8" customHeight="1">
      <c r="A166" s="1323">
        <v>19</v>
      </c>
      <c r="B166" s="1312" t="str">
        <f>IF('2.ชื่อนักเรียน'!C29="","",'2.ชื่อนักเรียน'!C29)</f>
        <v/>
      </c>
      <c r="C166" s="1313" t="str">
        <f>IF('2.ชื่อนักเรียน'!D29="","",'2.ชื่อนักเรียน'!D29)</f>
        <v/>
      </c>
      <c r="D166" s="1314" t="str">
        <f>IF($A$141&lt;&gt;"ชั้น"&amp;'01.ข้อมูลเบื้องต้น'!$H$2,"",IF(VLOOKUP($A166,'03.คีย์เทอม2'!$A$10:$GL$59,190,FALSE)="","",VLOOKUP($A166,'03.คีย์เทอม2'!$A$10:$GL$59,190,FALSE)))</f>
        <v/>
      </c>
      <c r="E166" s="1327" t="str">
        <f>IF($A$141&lt;&gt;"ชั้น"&amp;'01.ข้อมูลเบื้องต้น'!$H$2,"",IF(VLOOKUP($A166,'03.คีย์เทอม2'!$A$10:$GL$59,194,FALSE)="","",VLOOKUP($A166,'03.คีย์เทอม2'!$A$10:$GL$59,194,FALSE)))</f>
        <v/>
      </c>
      <c r="F166" s="1420" t="str">
        <f>IF($A$141&lt;&gt;"ชั้น"&amp;'01.ข้อมูลเบื้องต้น'!$H$2,"",IF(VLOOKUP($A166,'03.คีย์เทอม2'!$A$10:$GL$59,31,FALSE)="","",VLOOKUP($A166,'03.คีย์เทอม2'!$A$10:$GL$59,31,FALSE)))</f>
        <v/>
      </c>
      <c r="G166" s="1326" t="str">
        <f>IF($A$141&lt;&gt;"ชั้น"&amp;'01.ข้อมูลเบื้องต้น'!$H$2,"",IF(VLOOKUP($A166,'03.คีย์เทอม2'!$A$10:$GL$59,61,FALSE)="","",VLOOKUP($A166,'03.คีย์เทอม2'!$A$10:$GL$59,61,FALSE)))</f>
        <v/>
      </c>
      <c r="H166" s="1327" t="str">
        <f>IF($A$141&lt;&gt;"ชั้น"&amp;'01.ข้อมูลเบื้องต้น'!$H$2,"",IF(VLOOKUP($A166,'03.คีย์เทอม2'!$A$10:$GL$59,66,FALSE)="","",VLOOKUP($A166,'03.คีย์เทอม2'!$A$10:$GL$59,66,FALSE)))</f>
        <v/>
      </c>
      <c r="I166" s="1327" t="str">
        <f>IF($A$141&lt;&gt;"ชั้น"&amp;'01.ข้อมูลเบื้องต้น'!$H$2,"",IF(VLOOKUP($A166,'03.คีย์เทอม2'!$A$10:$GL$59,71,FALSE)="","",VLOOKUP($A166,'03.คีย์เทอม2'!$A$10:$GL$59,71,FALSE)))</f>
        <v/>
      </c>
      <c r="J166" s="1327" t="str">
        <f>IF($A$141&lt;&gt;"ชั้น"&amp;'01.ข้อมูลเบื้องต้น'!$H$2,"",IF(VLOOKUP($A166,'03.คีย์เทอม2'!$A$10:$GL$59,76,FALSE)="","",VLOOKUP($A166,'03.คีย์เทอม2'!$A$10:$GL$59,76,FALSE)))</f>
        <v/>
      </c>
      <c r="K166" s="1327" t="str">
        <f>IF($A$141&lt;&gt;"ชั้น"&amp;'01.ข้อมูลเบื้องต้น'!$H$2,"",IF(VLOOKUP($A166,'03.คีย์เทอม2'!$A$10:$GL$59,81,FALSE)="","",VLOOKUP($A166,'03.คีย์เทอม2'!$A$10:$GL$59,81,FALSE)))</f>
        <v/>
      </c>
      <c r="L166" s="1328" t="str">
        <f>IF($A$141&lt;&gt;"ชั้น"&amp;'01.ข้อมูลเบื้องต้น'!$H$2,"",IF(VLOOKUP($A166,'03.คีย์เทอม2'!$A$10:$GT$59,202,FALSE)="","",VLOOKUP($A166,'03.คีย์เทอม2'!$A$10:$GT$59,202,FALSE)))</f>
        <v/>
      </c>
      <c r="M166" s="1326" t="str">
        <f>IF($A$141&lt;&gt;"ชั้น"&amp;'01.ข้อมูลเบื้องต้น'!$H$2,"",IF(VLOOKUP($A166,'03.คีย์เทอม2'!$A$10:$GL$59,111,FALSE)="","",VLOOKUP($A166,'03.คีย์เทอม2'!$A$10:$GL$59,111,FALSE)))</f>
        <v/>
      </c>
      <c r="N166" s="1327" t="str">
        <f>IF($A$141&lt;&gt;"ชั้น"&amp;'01.ข้อมูลเบื้องต้น'!$H$2,"",IF(VLOOKUP($A166,'03.คีย์เทอม2'!$A$10:$GL$59,116,FALSE)="","",VLOOKUP($A166,'03.คีย์เทอม2'!$A$10:$GL$59,116,FALSE)))</f>
        <v/>
      </c>
      <c r="O166" s="1327" t="str">
        <f>IF($A$141&lt;&gt;"ชั้น"&amp;'01.ข้อมูลเบื้องต้น'!$H$2,"",IF(VLOOKUP($A166,'03.คีย์เทอม2'!$A$10:$GL$59,121,FALSE)="","",VLOOKUP($A166,'03.คีย์เทอม2'!$A$10:$GL$59,121,FALSE)))</f>
        <v/>
      </c>
      <c r="P166" s="1327" t="str">
        <f>IF($A$141&lt;&gt;"ชั้น"&amp;'01.ข้อมูลเบื้องต้น'!$H$2,"",IF(VLOOKUP($A166,'03.คีย์เทอม2'!$A$10:$GL$59,126,FALSE)="","",VLOOKUP($A166,'03.คีย์เทอม2'!$A$10:$GL$59,126,FALSE)))</f>
        <v/>
      </c>
      <c r="Q166" s="1327" t="str">
        <f>IF($A$141&lt;&gt;"ชั้น"&amp;'01.ข้อมูลเบื้องต้น'!$H$2,"",IF(VLOOKUP($A166,'03.คีย์เทอม2'!$A$10:$GL$59,131,FALSE)="","",VLOOKUP($A166,'03.คีย์เทอม2'!$A$10:$GL$59,131,FALSE)))</f>
        <v/>
      </c>
      <c r="R166" s="1327" t="str">
        <f>IF($A$141&lt;&gt;"ชั้น"&amp;'01.ข้อมูลเบื้องต้น'!$H$2,"",IF(VLOOKUP($A166,'03.คีย์เทอม2'!$A$10:$GL$59,136,FALSE)="","",VLOOKUP($A166,'03.คีย์เทอม2'!$A$10:$GL$59,136,FALSE)))</f>
        <v/>
      </c>
      <c r="S166" s="1327" t="str">
        <f>IF($A$141&lt;&gt;"ชั้น"&amp;'01.ข้อมูลเบื้องต้น'!$H$2,"",IF(VLOOKUP($A166,'03.คีย์เทอม2'!$A$10:$GL$59,141,FALSE)="","",VLOOKUP($A166,'03.คีย์เทอม2'!$A$10:$GL$59,141,FALSE)))</f>
        <v/>
      </c>
      <c r="T166" s="1327" t="str">
        <f>IF($A$141&lt;&gt;"ชั้น"&amp;'01.ข้อมูลเบื้องต้น'!$H$2,"",IF(VLOOKUP($A166,'03.คีย์เทอม2'!$A$10:$GL$59,146,FALSE)="","",VLOOKUP($A166,'03.คีย์เทอม2'!$A$10:$GL$59,146,FALSE)))</f>
        <v/>
      </c>
      <c r="U166" s="1327" t="str">
        <f>IF($A$141&lt;&gt;"ชั้น"&amp;'01.ข้อมูลเบื้องต้น'!$H$2,"",IF(VLOOKUP($A166,'03.คีย์เทอม2'!$A$10:$GL$59,151,FALSE)="","",VLOOKUP($A166,'03.คีย์เทอม2'!$A$10:$GL$59,151,FALSE)))</f>
        <v/>
      </c>
      <c r="V166" s="1327" t="str">
        <f>IF($A$141&lt;&gt;"ชั้น"&amp;'01.ข้อมูลเบื้องต้น'!$H$2,"",IF(VLOOKUP($A166,'03.คีย์เทอม2'!$A$10:$GL$59,156,FALSE)="","",VLOOKUP($A166,'03.คีย์เทอม2'!$A$10:$GL$59,156,FALSE)))</f>
        <v/>
      </c>
      <c r="W166" s="1327" t="str">
        <f>IF($A$141&lt;&gt;"ชั้น"&amp;'01.ข้อมูลเบื้องต้น'!$H$2,"",IF(VLOOKUP($A166,'03.คีย์เทอม2'!$A$10:$GL$59,161,FALSE)="","",VLOOKUP($A166,'03.คีย์เทอม2'!$A$10:$GL$59,161,FALSE)))</f>
        <v/>
      </c>
      <c r="X166" s="1327" t="str">
        <f>IF($A$141&lt;&gt;"ชั้น"&amp;'01.ข้อมูลเบื้องต้น'!$H$2,"",IF(VLOOKUP($A166,'03.คีย์เทอม2'!$A$10:$GL$59,166,FALSE)="","",VLOOKUP($A166,'03.คีย์เทอม2'!$A$10:$GL$59,166,FALSE)))</f>
        <v/>
      </c>
      <c r="Y166" s="1327" t="str">
        <f>IF($A$141&lt;&gt;"ชั้น"&amp;'01.ข้อมูลเบื้องต้น'!$H$2,"",IF(VLOOKUP($A166,'03.คีย์เทอม2'!$A$10:$GL$59,171,FALSE)="","",VLOOKUP($A166,'03.คีย์เทอม2'!$A$10:$GL$59,171,FALSE)))</f>
        <v/>
      </c>
      <c r="Z166" s="1327" t="str">
        <f>IF($A$141&lt;&gt;"ชั้น"&amp;'01.ข้อมูลเบื้องต้น'!$H$2,"",IF(VLOOKUP($A166,'03.คีย์เทอม2'!$A$10:$GL$59,176,FALSE)="","",VLOOKUP($A166,'03.คีย์เทอม2'!$A$10:$GL$59,176,FALSE)))</f>
        <v/>
      </c>
      <c r="AA166" s="1329" t="str">
        <f>IF($A$141&lt;&gt;"ชั้น"&amp;'01.ข้อมูลเบื้องต้น'!$H$2,"",IF(VLOOKUP($A166,'03.คีย์เทอม2'!$A$10:$GL$59,181,FALSE)="","",VLOOKUP($A166,'03.คีย์เทอม2'!$A$10:$GL$59,181,FALSE)))</f>
        <v/>
      </c>
    </row>
    <row r="167" spans="1:27" ht="16.8" customHeight="1">
      <c r="A167" s="1323">
        <v>20</v>
      </c>
      <c r="B167" s="1312" t="str">
        <f>IF('2.ชื่อนักเรียน'!C30="","",'2.ชื่อนักเรียน'!C30)</f>
        <v/>
      </c>
      <c r="C167" s="1313" t="str">
        <f>IF('2.ชื่อนักเรียน'!D30="","",'2.ชื่อนักเรียน'!D30)</f>
        <v/>
      </c>
      <c r="D167" s="1314" t="str">
        <f>IF($A$141&lt;&gt;"ชั้น"&amp;'01.ข้อมูลเบื้องต้น'!$H$2,"",IF(VLOOKUP($A167,'03.คีย์เทอม2'!$A$10:$GL$59,190,FALSE)="","",VLOOKUP($A167,'03.คีย์เทอม2'!$A$10:$GL$59,190,FALSE)))</f>
        <v/>
      </c>
      <c r="E167" s="1327" t="str">
        <f>IF($A$141&lt;&gt;"ชั้น"&amp;'01.ข้อมูลเบื้องต้น'!$H$2,"",IF(VLOOKUP($A167,'03.คีย์เทอม2'!$A$10:$GL$59,194,FALSE)="","",VLOOKUP($A167,'03.คีย์เทอม2'!$A$10:$GL$59,194,FALSE)))</f>
        <v/>
      </c>
      <c r="F167" s="1420" t="str">
        <f>IF($A$141&lt;&gt;"ชั้น"&amp;'01.ข้อมูลเบื้องต้น'!$H$2,"",IF(VLOOKUP($A167,'03.คีย์เทอม2'!$A$10:$GL$59,31,FALSE)="","",VLOOKUP($A167,'03.คีย์เทอม2'!$A$10:$GL$59,31,FALSE)))</f>
        <v/>
      </c>
      <c r="G167" s="1326" t="str">
        <f>IF($A$141&lt;&gt;"ชั้น"&amp;'01.ข้อมูลเบื้องต้น'!$H$2,"",IF(VLOOKUP($A167,'03.คีย์เทอม2'!$A$10:$GL$59,61,FALSE)="","",VLOOKUP($A167,'03.คีย์เทอม2'!$A$10:$GL$59,61,FALSE)))</f>
        <v/>
      </c>
      <c r="H167" s="1327" t="str">
        <f>IF($A$141&lt;&gt;"ชั้น"&amp;'01.ข้อมูลเบื้องต้น'!$H$2,"",IF(VLOOKUP($A167,'03.คีย์เทอม2'!$A$10:$GL$59,66,FALSE)="","",VLOOKUP($A167,'03.คีย์เทอม2'!$A$10:$GL$59,66,FALSE)))</f>
        <v/>
      </c>
      <c r="I167" s="1327" t="str">
        <f>IF($A$141&lt;&gt;"ชั้น"&amp;'01.ข้อมูลเบื้องต้น'!$H$2,"",IF(VLOOKUP($A167,'03.คีย์เทอม2'!$A$10:$GL$59,71,FALSE)="","",VLOOKUP($A167,'03.คีย์เทอม2'!$A$10:$GL$59,71,FALSE)))</f>
        <v/>
      </c>
      <c r="J167" s="1327" t="str">
        <f>IF($A$141&lt;&gt;"ชั้น"&amp;'01.ข้อมูลเบื้องต้น'!$H$2,"",IF(VLOOKUP($A167,'03.คีย์เทอม2'!$A$10:$GL$59,76,FALSE)="","",VLOOKUP($A167,'03.คีย์เทอม2'!$A$10:$GL$59,76,FALSE)))</f>
        <v/>
      </c>
      <c r="K167" s="1327" t="str">
        <f>IF($A$141&lt;&gt;"ชั้น"&amp;'01.ข้อมูลเบื้องต้น'!$H$2,"",IF(VLOOKUP($A167,'03.คีย์เทอม2'!$A$10:$GL$59,81,FALSE)="","",VLOOKUP($A167,'03.คีย์เทอม2'!$A$10:$GL$59,81,FALSE)))</f>
        <v/>
      </c>
      <c r="L167" s="1328" t="str">
        <f>IF($A$141&lt;&gt;"ชั้น"&amp;'01.ข้อมูลเบื้องต้น'!$H$2,"",IF(VLOOKUP($A167,'03.คีย์เทอม2'!$A$10:$GT$59,202,FALSE)="","",VLOOKUP($A167,'03.คีย์เทอม2'!$A$10:$GT$59,202,FALSE)))</f>
        <v/>
      </c>
      <c r="M167" s="1326" t="str">
        <f>IF($A$141&lt;&gt;"ชั้น"&amp;'01.ข้อมูลเบื้องต้น'!$H$2,"",IF(VLOOKUP($A167,'03.คีย์เทอม2'!$A$10:$GL$59,111,FALSE)="","",VLOOKUP($A167,'03.คีย์เทอม2'!$A$10:$GL$59,111,FALSE)))</f>
        <v/>
      </c>
      <c r="N167" s="1327" t="str">
        <f>IF($A$141&lt;&gt;"ชั้น"&amp;'01.ข้อมูลเบื้องต้น'!$H$2,"",IF(VLOOKUP($A167,'03.คีย์เทอม2'!$A$10:$GL$59,116,FALSE)="","",VLOOKUP($A167,'03.คีย์เทอม2'!$A$10:$GL$59,116,FALSE)))</f>
        <v/>
      </c>
      <c r="O167" s="1327" t="str">
        <f>IF($A$141&lt;&gt;"ชั้น"&amp;'01.ข้อมูลเบื้องต้น'!$H$2,"",IF(VLOOKUP($A167,'03.คีย์เทอม2'!$A$10:$GL$59,121,FALSE)="","",VLOOKUP($A167,'03.คีย์เทอม2'!$A$10:$GL$59,121,FALSE)))</f>
        <v/>
      </c>
      <c r="P167" s="1327" t="str">
        <f>IF($A$141&lt;&gt;"ชั้น"&amp;'01.ข้อมูลเบื้องต้น'!$H$2,"",IF(VLOOKUP($A167,'03.คีย์เทอม2'!$A$10:$GL$59,126,FALSE)="","",VLOOKUP($A167,'03.คีย์เทอม2'!$A$10:$GL$59,126,FALSE)))</f>
        <v/>
      </c>
      <c r="Q167" s="1327" t="str">
        <f>IF($A$141&lt;&gt;"ชั้น"&amp;'01.ข้อมูลเบื้องต้น'!$H$2,"",IF(VLOOKUP($A167,'03.คีย์เทอม2'!$A$10:$GL$59,131,FALSE)="","",VLOOKUP($A167,'03.คีย์เทอม2'!$A$10:$GL$59,131,FALSE)))</f>
        <v/>
      </c>
      <c r="R167" s="1327" t="str">
        <f>IF($A$141&lt;&gt;"ชั้น"&amp;'01.ข้อมูลเบื้องต้น'!$H$2,"",IF(VLOOKUP($A167,'03.คีย์เทอม2'!$A$10:$GL$59,136,FALSE)="","",VLOOKUP($A167,'03.คีย์เทอม2'!$A$10:$GL$59,136,FALSE)))</f>
        <v/>
      </c>
      <c r="S167" s="1327" t="str">
        <f>IF($A$141&lt;&gt;"ชั้น"&amp;'01.ข้อมูลเบื้องต้น'!$H$2,"",IF(VLOOKUP($A167,'03.คีย์เทอม2'!$A$10:$GL$59,141,FALSE)="","",VLOOKUP($A167,'03.คีย์เทอม2'!$A$10:$GL$59,141,FALSE)))</f>
        <v/>
      </c>
      <c r="T167" s="1327" t="str">
        <f>IF($A$141&lt;&gt;"ชั้น"&amp;'01.ข้อมูลเบื้องต้น'!$H$2,"",IF(VLOOKUP($A167,'03.คีย์เทอม2'!$A$10:$GL$59,146,FALSE)="","",VLOOKUP($A167,'03.คีย์เทอม2'!$A$10:$GL$59,146,FALSE)))</f>
        <v/>
      </c>
      <c r="U167" s="1327" t="str">
        <f>IF($A$141&lt;&gt;"ชั้น"&amp;'01.ข้อมูลเบื้องต้น'!$H$2,"",IF(VLOOKUP($A167,'03.คีย์เทอม2'!$A$10:$GL$59,151,FALSE)="","",VLOOKUP($A167,'03.คีย์เทอม2'!$A$10:$GL$59,151,FALSE)))</f>
        <v/>
      </c>
      <c r="V167" s="1327" t="str">
        <f>IF($A$141&lt;&gt;"ชั้น"&amp;'01.ข้อมูลเบื้องต้น'!$H$2,"",IF(VLOOKUP($A167,'03.คีย์เทอม2'!$A$10:$GL$59,156,FALSE)="","",VLOOKUP($A167,'03.คีย์เทอม2'!$A$10:$GL$59,156,FALSE)))</f>
        <v/>
      </c>
      <c r="W167" s="1327" t="str">
        <f>IF($A$141&lt;&gt;"ชั้น"&amp;'01.ข้อมูลเบื้องต้น'!$H$2,"",IF(VLOOKUP($A167,'03.คีย์เทอม2'!$A$10:$GL$59,161,FALSE)="","",VLOOKUP($A167,'03.คีย์เทอม2'!$A$10:$GL$59,161,FALSE)))</f>
        <v/>
      </c>
      <c r="X167" s="1327" t="str">
        <f>IF($A$141&lt;&gt;"ชั้น"&amp;'01.ข้อมูลเบื้องต้น'!$H$2,"",IF(VLOOKUP($A167,'03.คีย์เทอม2'!$A$10:$GL$59,166,FALSE)="","",VLOOKUP($A167,'03.คีย์เทอม2'!$A$10:$GL$59,166,FALSE)))</f>
        <v/>
      </c>
      <c r="Y167" s="1327" t="str">
        <f>IF($A$141&lt;&gt;"ชั้น"&amp;'01.ข้อมูลเบื้องต้น'!$H$2,"",IF(VLOOKUP($A167,'03.คีย์เทอม2'!$A$10:$GL$59,171,FALSE)="","",VLOOKUP($A167,'03.คีย์เทอม2'!$A$10:$GL$59,171,FALSE)))</f>
        <v/>
      </c>
      <c r="Z167" s="1327" t="str">
        <f>IF($A$141&lt;&gt;"ชั้น"&amp;'01.ข้อมูลเบื้องต้น'!$H$2,"",IF(VLOOKUP($A167,'03.คีย์เทอม2'!$A$10:$GL$59,176,FALSE)="","",VLOOKUP($A167,'03.คีย์เทอม2'!$A$10:$GL$59,176,FALSE)))</f>
        <v/>
      </c>
      <c r="AA167" s="1329" t="str">
        <f>IF($A$141&lt;&gt;"ชั้น"&amp;'01.ข้อมูลเบื้องต้น'!$H$2,"",IF(VLOOKUP($A167,'03.คีย์เทอม2'!$A$10:$GL$59,181,FALSE)="","",VLOOKUP($A167,'03.คีย์เทอม2'!$A$10:$GL$59,181,FALSE)))</f>
        <v/>
      </c>
    </row>
    <row r="168" spans="1:27" ht="16.8" customHeight="1">
      <c r="A168" s="1323">
        <v>21</v>
      </c>
      <c r="B168" s="1312" t="str">
        <f>IF('2.ชื่อนักเรียน'!C31="","",'2.ชื่อนักเรียน'!C31)</f>
        <v/>
      </c>
      <c r="C168" s="1313" t="str">
        <f>IF('2.ชื่อนักเรียน'!D31="","",'2.ชื่อนักเรียน'!D31)</f>
        <v/>
      </c>
      <c r="D168" s="1314" t="str">
        <f>IF($A$141&lt;&gt;"ชั้น"&amp;'01.ข้อมูลเบื้องต้น'!$H$2,"",IF(VLOOKUP($A168,'03.คีย์เทอม2'!$A$10:$GL$59,190,FALSE)="","",VLOOKUP($A168,'03.คีย์เทอม2'!$A$10:$GL$59,190,FALSE)))</f>
        <v/>
      </c>
      <c r="E168" s="1327" t="str">
        <f>IF($A$141&lt;&gt;"ชั้น"&amp;'01.ข้อมูลเบื้องต้น'!$H$2,"",IF(VLOOKUP($A168,'03.คีย์เทอม2'!$A$10:$GL$59,194,FALSE)="","",VLOOKUP($A168,'03.คีย์เทอม2'!$A$10:$GL$59,194,FALSE)))</f>
        <v/>
      </c>
      <c r="F168" s="1420" t="str">
        <f>IF($A$141&lt;&gt;"ชั้น"&amp;'01.ข้อมูลเบื้องต้น'!$H$2,"",IF(VLOOKUP($A168,'03.คีย์เทอม2'!$A$10:$GL$59,31,FALSE)="","",VLOOKUP($A168,'03.คีย์เทอม2'!$A$10:$GL$59,31,FALSE)))</f>
        <v/>
      </c>
      <c r="G168" s="1326" t="str">
        <f>IF($A$141&lt;&gt;"ชั้น"&amp;'01.ข้อมูลเบื้องต้น'!$H$2,"",IF(VLOOKUP($A168,'03.คีย์เทอม2'!$A$10:$GL$59,61,FALSE)="","",VLOOKUP($A168,'03.คีย์เทอม2'!$A$10:$GL$59,61,FALSE)))</f>
        <v/>
      </c>
      <c r="H168" s="1327" t="str">
        <f>IF($A$141&lt;&gt;"ชั้น"&amp;'01.ข้อมูลเบื้องต้น'!$H$2,"",IF(VLOOKUP($A168,'03.คีย์เทอม2'!$A$10:$GL$59,66,FALSE)="","",VLOOKUP($A168,'03.คีย์เทอม2'!$A$10:$GL$59,66,FALSE)))</f>
        <v/>
      </c>
      <c r="I168" s="1327" t="str">
        <f>IF($A$141&lt;&gt;"ชั้น"&amp;'01.ข้อมูลเบื้องต้น'!$H$2,"",IF(VLOOKUP($A168,'03.คีย์เทอม2'!$A$10:$GL$59,71,FALSE)="","",VLOOKUP($A168,'03.คีย์เทอม2'!$A$10:$GL$59,71,FALSE)))</f>
        <v/>
      </c>
      <c r="J168" s="1327" t="str">
        <f>IF($A$141&lt;&gt;"ชั้น"&amp;'01.ข้อมูลเบื้องต้น'!$H$2,"",IF(VLOOKUP($A168,'03.คีย์เทอม2'!$A$10:$GL$59,76,FALSE)="","",VLOOKUP($A168,'03.คีย์เทอม2'!$A$10:$GL$59,76,FALSE)))</f>
        <v/>
      </c>
      <c r="K168" s="1327" t="str">
        <f>IF($A$141&lt;&gt;"ชั้น"&amp;'01.ข้อมูลเบื้องต้น'!$H$2,"",IF(VLOOKUP($A168,'03.คีย์เทอม2'!$A$10:$GL$59,81,FALSE)="","",VLOOKUP($A168,'03.คีย์เทอม2'!$A$10:$GL$59,81,FALSE)))</f>
        <v/>
      </c>
      <c r="L168" s="1328" t="str">
        <f>IF($A$141&lt;&gt;"ชั้น"&amp;'01.ข้อมูลเบื้องต้น'!$H$2,"",IF(VLOOKUP($A168,'03.คีย์เทอม2'!$A$10:$GT$59,202,FALSE)="","",VLOOKUP($A168,'03.คีย์เทอม2'!$A$10:$GT$59,202,FALSE)))</f>
        <v/>
      </c>
      <c r="M168" s="1326" t="str">
        <f>IF($A$141&lt;&gt;"ชั้น"&amp;'01.ข้อมูลเบื้องต้น'!$H$2,"",IF(VLOOKUP($A168,'03.คีย์เทอม2'!$A$10:$GL$59,111,FALSE)="","",VLOOKUP($A168,'03.คีย์เทอม2'!$A$10:$GL$59,111,FALSE)))</f>
        <v/>
      </c>
      <c r="N168" s="1327" t="str">
        <f>IF($A$141&lt;&gt;"ชั้น"&amp;'01.ข้อมูลเบื้องต้น'!$H$2,"",IF(VLOOKUP($A168,'03.คีย์เทอม2'!$A$10:$GL$59,116,FALSE)="","",VLOOKUP($A168,'03.คีย์เทอม2'!$A$10:$GL$59,116,FALSE)))</f>
        <v/>
      </c>
      <c r="O168" s="1327" t="str">
        <f>IF($A$141&lt;&gt;"ชั้น"&amp;'01.ข้อมูลเบื้องต้น'!$H$2,"",IF(VLOOKUP($A168,'03.คีย์เทอม2'!$A$10:$GL$59,121,FALSE)="","",VLOOKUP($A168,'03.คีย์เทอม2'!$A$10:$GL$59,121,FALSE)))</f>
        <v/>
      </c>
      <c r="P168" s="1327" t="str">
        <f>IF($A$141&lt;&gt;"ชั้น"&amp;'01.ข้อมูลเบื้องต้น'!$H$2,"",IF(VLOOKUP($A168,'03.คีย์เทอม2'!$A$10:$GL$59,126,FALSE)="","",VLOOKUP($A168,'03.คีย์เทอม2'!$A$10:$GL$59,126,FALSE)))</f>
        <v/>
      </c>
      <c r="Q168" s="1327" t="str">
        <f>IF($A$141&lt;&gt;"ชั้น"&amp;'01.ข้อมูลเบื้องต้น'!$H$2,"",IF(VLOOKUP($A168,'03.คีย์เทอม2'!$A$10:$GL$59,131,FALSE)="","",VLOOKUP($A168,'03.คีย์เทอม2'!$A$10:$GL$59,131,FALSE)))</f>
        <v/>
      </c>
      <c r="R168" s="1327" t="str">
        <f>IF($A$141&lt;&gt;"ชั้น"&amp;'01.ข้อมูลเบื้องต้น'!$H$2,"",IF(VLOOKUP($A168,'03.คีย์เทอม2'!$A$10:$GL$59,136,FALSE)="","",VLOOKUP($A168,'03.คีย์เทอม2'!$A$10:$GL$59,136,FALSE)))</f>
        <v/>
      </c>
      <c r="S168" s="1327" t="str">
        <f>IF($A$141&lt;&gt;"ชั้น"&amp;'01.ข้อมูลเบื้องต้น'!$H$2,"",IF(VLOOKUP($A168,'03.คีย์เทอม2'!$A$10:$GL$59,141,FALSE)="","",VLOOKUP($A168,'03.คีย์เทอม2'!$A$10:$GL$59,141,FALSE)))</f>
        <v/>
      </c>
      <c r="T168" s="1327" t="str">
        <f>IF($A$141&lt;&gt;"ชั้น"&amp;'01.ข้อมูลเบื้องต้น'!$H$2,"",IF(VLOOKUP($A168,'03.คีย์เทอม2'!$A$10:$GL$59,146,FALSE)="","",VLOOKUP($A168,'03.คีย์เทอม2'!$A$10:$GL$59,146,FALSE)))</f>
        <v/>
      </c>
      <c r="U168" s="1327" t="str">
        <f>IF($A$141&lt;&gt;"ชั้น"&amp;'01.ข้อมูลเบื้องต้น'!$H$2,"",IF(VLOOKUP($A168,'03.คีย์เทอม2'!$A$10:$GL$59,151,FALSE)="","",VLOOKUP($A168,'03.คีย์เทอม2'!$A$10:$GL$59,151,FALSE)))</f>
        <v/>
      </c>
      <c r="V168" s="1327" t="str">
        <f>IF($A$141&lt;&gt;"ชั้น"&amp;'01.ข้อมูลเบื้องต้น'!$H$2,"",IF(VLOOKUP($A168,'03.คีย์เทอม2'!$A$10:$GL$59,156,FALSE)="","",VLOOKUP($A168,'03.คีย์เทอม2'!$A$10:$GL$59,156,FALSE)))</f>
        <v/>
      </c>
      <c r="W168" s="1327" t="str">
        <f>IF($A$141&lt;&gt;"ชั้น"&amp;'01.ข้อมูลเบื้องต้น'!$H$2,"",IF(VLOOKUP($A168,'03.คีย์เทอม2'!$A$10:$GL$59,161,FALSE)="","",VLOOKUP($A168,'03.คีย์เทอม2'!$A$10:$GL$59,161,FALSE)))</f>
        <v/>
      </c>
      <c r="X168" s="1327" t="str">
        <f>IF($A$141&lt;&gt;"ชั้น"&amp;'01.ข้อมูลเบื้องต้น'!$H$2,"",IF(VLOOKUP($A168,'03.คีย์เทอม2'!$A$10:$GL$59,166,FALSE)="","",VLOOKUP($A168,'03.คีย์เทอม2'!$A$10:$GL$59,166,FALSE)))</f>
        <v/>
      </c>
      <c r="Y168" s="1327" t="str">
        <f>IF($A$141&lt;&gt;"ชั้น"&amp;'01.ข้อมูลเบื้องต้น'!$H$2,"",IF(VLOOKUP($A168,'03.คีย์เทอม2'!$A$10:$GL$59,171,FALSE)="","",VLOOKUP($A168,'03.คีย์เทอม2'!$A$10:$GL$59,171,FALSE)))</f>
        <v/>
      </c>
      <c r="Z168" s="1327" t="str">
        <f>IF($A$141&lt;&gt;"ชั้น"&amp;'01.ข้อมูลเบื้องต้น'!$H$2,"",IF(VLOOKUP($A168,'03.คีย์เทอม2'!$A$10:$GL$59,176,FALSE)="","",VLOOKUP($A168,'03.คีย์เทอม2'!$A$10:$GL$59,176,FALSE)))</f>
        <v/>
      </c>
      <c r="AA168" s="1329" t="str">
        <f>IF($A$141&lt;&gt;"ชั้น"&amp;'01.ข้อมูลเบื้องต้น'!$H$2,"",IF(VLOOKUP($A168,'03.คีย์เทอม2'!$A$10:$GL$59,181,FALSE)="","",VLOOKUP($A168,'03.คีย์เทอม2'!$A$10:$GL$59,181,FALSE)))</f>
        <v/>
      </c>
    </row>
    <row r="169" spans="1:27" ht="16.8" customHeight="1">
      <c r="A169" s="1323">
        <v>22</v>
      </c>
      <c r="B169" s="1312" t="str">
        <f>IF('2.ชื่อนักเรียน'!C32="","",'2.ชื่อนักเรียน'!C32)</f>
        <v/>
      </c>
      <c r="C169" s="1313" t="str">
        <f>IF('2.ชื่อนักเรียน'!D32="","",'2.ชื่อนักเรียน'!D32)</f>
        <v/>
      </c>
      <c r="D169" s="1314" t="str">
        <f>IF($A$141&lt;&gt;"ชั้น"&amp;'01.ข้อมูลเบื้องต้น'!$H$2,"",IF(VLOOKUP($A169,'03.คีย์เทอม2'!$A$10:$GL$59,190,FALSE)="","",VLOOKUP($A169,'03.คีย์เทอม2'!$A$10:$GL$59,190,FALSE)))</f>
        <v/>
      </c>
      <c r="E169" s="1327" t="str">
        <f>IF($A$141&lt;&gt;"ชั้น"&amp;'01.ข้อมูลเบื้องต้น'!$H$2,"",IF(VLOOKUP($A169,'03.คีย์เทอม2'!$A$10:$GL$59,194,FALSE)="","",VLOOKUP($A169,'03.คีย์เทอม2'!$A$10:$GL$59,194,FALSE)))</f>
        <v/>
      </c>
      <c r="F169" s="1420" t="str">
        <f>IF($A$141&lt;&gt;"ชั้น"&amp;'01.ข้อมูลเบื้องต้น'!$H$2,"",IF(VLOOKUP($A169,'03.คีย์เทอม2'!$A$10:$GL$59,31,FALSE)="","",VLOOKUP($A169,'03.คีย์เทอม2'!$A$10:$GL$59,31,FALSE)))</f>
        <v/>
      </c>
      <c r="G169" s="1326" t="str">
        <f>IF($A$141&lt;&gt;"ชั้น"&amp;'01.ข้อมูลเบื้องต้น'!$H$2,"",IF(VLOOKUP($A169,'03.คีย์เทอม2'!$A$10:$GL$59,61,FALSE)="","",VLOOKUP($A169,'03.คีย์เทอม2'!$A$10:$GL$59,61,FALSE)))</f>
        <v/>
      </c>
      <c r="H169" s="1327" t="str">
        <f>IF($A$141&lt;&gt;"ชั้น"&amp;'01.ข้อมูลเบื้องต้น'!$H$2,"",IF(VLOOKUP($A169,'03.คีย์เทอม2'!$A$10:$GL$59,66,FALSE)="","",VLOOKUP($A169,'03.คีย์เทอม2'!$A$10:$GL$59,66,FALSE)))</f>
        <v/>
      </c>
      <c r="I169" s="1327" t="str">
        <f>IF($A$141&lt;&gt;"ชั้น"&amp;'01.ข้อมูลเบื้องต้น'!$H$2,"",IF(VLOOKUP($A169,'03.คีย์เทอม2'!$A$10:$GL$59,71,FALSE)="","",VLOOKUP($A169,'03.คีย์เทอม2'!$A$10:$GL$59,71,FALSE)))</f>
        <v/>
      </c>
      <c r="J169" s="1327" t="str">
        <f>IF($A$141&lt;&gt;"ชั้น"&amp;'01.ข้อมูลเบื้องต้น'!$H$2,"",IF(VLOOKUP($A169,'03.คีย์เทอม2'!$A$10:$GL$59,76,FALSE)="","",VLOOKUP($A169,'03.คีย์เทอม2'!$A$10:$GL$59,76,FALSE)))</f>
        <v/>
      </c>
      <c r="K169" s="1327" t="str">
        <f>IF($A$141&lt;&gt;"ชั้น"&amp;'01.ข้อมูลเบื้องต้น'!$H$2,"",IF(VLOOKUP($A169,'03.คีย์เทอม2'!$A$10:$GL$59,81,FALSE)="","",VLOOKUP($A169,'03.คีย์เทอม2'!$A$10:$GL$59,81,FALSE)))</f>
        <v/>
      </c>
      <c r="L169" s="1328" t="str">
        <f>IF($A$141&lt;&gt;"ชั้น"&amp;'01.ข้อมูลเบื้องต้น'!$H$2,"",IF(VLOOKUP($A169,'03.คีย์เทอม2'!$A$10:$GT$59,202,FALSE)="","",VLOOKUP($A169,'03.คีย์เทอม2'!$A$10:$GT$59,202,FALSE)))</f>
        <v/>
      </c>
      <c r="M169" s="1326" t="str">
        <f>IF($A$141&lt;&gt;"ชั้น"&amp;'01.ข้อมูลเบื้องต้น'!$H$2,"",IF(VLOOKUP($A169,'03.คีย์เทอม2'!$A$10:$GL$59,111,FALSE)="","",VLOOKUP($A169,'03.คีย์เทอม2'!$A$10:$GL$59,111,FALSE)))</f>
        <v/>
      </c>
      <c r="N169" s="1327" t="str">
        <f>IF($A$141&lt;&gt;"ชั้น"&amp;'01.ข้อมูลเบื้องต้น'!$H$2,"",IF(VLOOKUP($A169,'03.คีย์เทอม2'!$A$10:$GL$59,116,FALSE)="","",VLOOKUP($A169,'03.คีย์เทอม2'!$A$10:$GL$59,116,FALSE)))</f>
        <v/>
      </c>
      <c r="O169" s="1327" t="str">
        <f>IF($A$141&lt;&gt;"ชั้น"&amp;'01.ข้อมูลเบื้องต้น'!$H$2,"",IF(VLOOKUP($A169,'03.คีย์เทอม2'!$A$10:$GL$59,121,FALSE)="","",VLOOKUP($A169,'03.คีย์เทอม2'!$A$10:$GL$59,121,FALSE)))</f>
        <v/>
      </c>
      <c r="P169" s="1327" t="str">
        <f>IF($A$141&lt;&gt;"ชั้น"&amp;'01.ข้อมูลเบื้องต้น'!$H$2,"",IF(VLOOKUP($A169,'03.คีย์เทอม2'!$A$10:$GL$59,126,FALSE)="","",VLOOKUP($A169,'03.คีย์เทอม2'!$A$10:$GL$59,126,FALSE)))</f>
        <v/>
      </c>
      <c r="Q169" s="1327" t="str">
        <f>IF($A$141&lt;&gt;"ชั้น"&amp;'01.ข้อมูลเบื้องต้น'!$H$2,"",IF(VLOOKUP($A169,'03.คีย์เทอม2'!$A$10:$GL$59,131,FALSE)="","",VLOOKUP($A169,'03.คีย์เทอม2'!$A$10:$GL$59,131,FALSE)))</f>
        <v/>
      </c>
      <c r="R169" s="1327" t="str">
        <f>IF($A$141&lt;&gt;"ชั้น"&amp;'01.ข้อมูลเบื้องต้น'!$H$2,"",IF(VLOOKUP($A169,'03.คีย์เทอม2'!$A$10:$GL$59,136,FALSE)="","",VLOOKUP($A169,'03.คีย์เทอม2'!$A$10:$GL$59,136,FALSE)))</f>
        <v/>
      </c>
      <c r="S169" s="1327" t="str">
        <f>IF($A$141&lt;&gt;"ชั้น"&amp;'01.ข้อมูลเบื้องต้น'!$H$2,"",IF(VLOOKUP($A169,'03.คีย์เทอม2'!$A$10:$GL$59,141,FALSE)="","",VLOOKUP($A169,'03.คีย์เทอม2'!$A$10:$GL$59,141,FALSE)))</f>
        <v/>
      </c>
      <c r="T169" s="1327" t="str">
        <f>IF($A$141&lt;&gt;"ชั้น"&amp;'01.ข้อมูลเบื้องต้น'!$H$2,"",IF(VLOOKUP($A169,'03.คีย์เทอม2'!$A$10:$GL$59,146,FALSE)="","",VLOOKUP($A169,'03.คีย์เทอม2'!$A$10:$GL$59,146,FALSE)))</f>
        <v/>
      </c>
      <c r="U169" s="1327" t="str">
        <f>IF($A$141&lt;&gt;"ชั้น"&amp;'01.ข้อมูลเบื้องต้น'!$H$2,"",IF(VLOOKUP($A169,'03.คีย์เทอม2'!$A$10:$GL$59,151,FALSE)="","",VLOOKUP($A169,'03.คีย์เทอม2'!$A$10:$GL$59,151,FALSE)))</f>
        <v/>
      </c>
      <c r="V169" s="1327" t="str">
        <f>IF($A$141&lt;&gt;"ชั้น"&amp;'01.ข้อมูลเบื้องต้น'!$H$2,"",IF(VLOOKUP($A169,'03.คีย์เทอม2'!$A$10:$GL$59,156,FALSE)="","",VLOOKUP($A169,'03.คีย์เทอม2'!$A$10:$GL$59,156,FALSE)))</f>
        <v/>
      </c>
      <c r="W169" s="1327" t="str">
        <f>IF($A$141&lt;&gt;"ชั้น"&amp;'01.ข้อมูลเบื้องต้น'!$H$2,"",IF(VLOOKUP($A169,'03.คีย์เทอม2'!$A$10:$GL$59,161,FALSE)="","",VLOOKUP($A169,'03.คีย์เทอม2'!$A$10:$GL$59,161,FALSE)))</f>
        <v/>
      </c>
      <c r="X169" s="1327" t="str">
        <f>IF($A$141&lt;&gt;"ชั้น"&amp;'01.ข้อมูลเบื้องต้น'!$H$2,"",IF(VLOOKUP($A169,'03.คีย์เทอม2'!$A$10:$GL$59,166,FALSE)="","",VLOOKUP($A169,'03.คีย์เทอม2'!$A$10:$GL$59,166,FALSE)))</f>
        <v/>
      </c>
      <c r="Y169" s="1327" t="str">
        <f>IF($A$141&lt;&gt;"ชั้น"&amp;'01.ข้อมูลเบื้องต้น'!$H$2,"",IF(VLOOKUP($A169,'03.คีย์เทอม2'!$A$10:$GL$59,171,FALSE)="","",VLOOKUP($A169,'03.คีย์เทอม2'!$A$10:$GL$59,171,FALSE)))</f>
        <v/>
      </c>
      <c r="Z169" s="1327" t="str">
        <f>IF($A$141&lt;&gt;"ชั้น"&amp;'01.ข้อมูลเบื้องต้น'!$H$2,"",IF(VLOOKUP($A169,'03.คีย์เทอม2'!$A$10:$GL$59,176,FALSE)="","",VLOOKUP($A169,'03.คีย์เทอม2'!$A$10:$GL$59,176,FALSE)))</f>
        <v/>
      </c>
      <c r="AA169" s="1329" t="str">
        <f>IF($A$141&lt;&gt;"ชั้น"&amp;'01.ข้อมูลเบื้องต้น'!$H$2,"",IF(VLOOKUP($A169,'03.คีย์เทอม2'!$A$10:$GL$59,181,FALSE)="","",VLOOKUP($A169,'03.คีย์เทอม2'!$A$10:$GL$59,181,FALSE)))</f>
        <v/>
      </c>
    </row>
    <row r="170" spans="1:27" ht="16.8" customHeight="1">
      <c r="A170" s="1323">
        <v>23</v>
      </c>
      <c r="B170" s="1312" t="str">
        <f>IF('2.ชื่อนักเรียน'!C33="","",'2.ชื่อนักเรียน'!C33)</f>
        <v/>
      </c>
      <c r="C170" s="1313" t="str">
        <f>IF('2.ชื่อนักเรียน'!D33="","",'2.ชื่อนักเรียน'!D33)</f>
        <v/>
      </c>
      <c r="D170" s="1314" t="str">
        <f>IF($A$141&lt;&gt;"ชั้น"&amp;'01.ข้อมูลเบื้องต้น'!$H$2,"",IF(VLOOKUP($A170,'03.คีย์เทอม2'!$A$10:$GL$59,190,FALSE)="","",VLOOKUP($A170,'03.คีย์เทอม2'!$A$10:$GL$59,190,FALSE)))</f>
        <v/>
      </c>
      <c r="E170" s="1327" t="str">
        <f>IF($A$141&lt;&gt;"ชั้น"&amp;'01.ข้อมูลเบื้องต้น'!$H$2,"",IF(VLOOKUP($A170,'03.คีย์เทอม2'!$A$10:$GL$59,194,FALSE)="","",VLOOKUP($A170,'03.คีย์เทอม2'!$A$10:$GL$59,194,FALSE)))</f>
        <v/>
      </c>
      <c r="F170" s="1420" t="str">
        <f>IF($A$141&lt;&gt;"ชั้น"&amp;'01.ข้อมูลเบื้องต้น'!$H$2,"",IF(VLOOKUP($A170,'03.คีย์เทอม2'!$A$10:$GL$59,31,FALSE)="","",VLOOKUP($A170,'03.คีย์เทอม2'!$A$10:$GL$59,31,FALSE)))</f>
        <v/>
      </c>
      <c r="G170" s="1326" t="str">
        <f>IF($A$141&lt;&gt;"ชั้น"&amp;'01.ข้อมูลเบื้องต้น'!$H$2,"",IF(VLOOKUP($A170,'03.คีย์เทอม2'!$A$10:$GL$59,61,FALSE)="","",VLOOKUP($A170,'03.คีย์เทอม2'!$A$10:$GL$59,61,FALSE)))</f>
        <v/>
      </c>
      <c r="H170" s="1327" t="str">
        <f>IF($A$141&lt;&gt;"ชั้น"&amp;'01.ข้อมูลเบื้องต้น'!$H$2,"",IF(VLOOKUP($A170,'03.คีย์เทอม2'!$A$10:$GL$59,66,FALSE)="","",VLOOKUP($A170,'03.คีย์เทอม2'!$A$10:$GL$59,66,FALSE)))</f>
        <v/>
      </c>
      <c r="I170" s="1327" t="str">
        <f>IF($A$141&lt;&gt;"ชั้น"&amp;'01.ข้อมูลเบื้องต้น'!$H$2,"",IF(VLOOKUP($A170,'03.คีย์เทอม2'!$A$10:$GL$59,71,FALSE)="","",VLOOKUP($A170,'03.คีย์เทอม2'!$A$10:$GL$59,71,FALSE)))</f>
        <v/>
      </c>
      <c r="J170" s="1327" t="str">
        <f>IF($A$141&lt;&gt;"ชั้น"&amp;'01.ข้อมูลเบื้องต้น'!$H$2,"",IF(VLOOKUP($A170,'03.คีย์เทอม2'!$A$10:$GL$59,76,FALSE)="","",VLOOKUP($A170,'03.คีย์เทอม2'!$A$10:$GL$59,76,FALSE)))</f>
        <v/>
      </c>
      <c r="K170" s="1327" t="str">
        <f>IF($A$141&lt;&gt;"ชั้น"&amp;'01.ข้อมูลเบื้องต้น'!$H$2,"",IF(VLOOKUP($A170,'03.คีย์เทอม2'!$A$10:$GL$59,81,FALSE)="","",VLOOKUP($A170,'03.คีย์เทอม2'!$A$10:$GL$59,81,FALSE)))</f>
        <v/>
      </c>
      <c r="L170" s="1328" t="str">
        <f>IF($A$141&lt;&gt;"ชั้น"&amp;'01.ข้อมูลเบื้องต้น'!$H$2,"",IF(VLOOKUP($A170,'03.คีย์เทอม2'!$A$10:$GT$59,202,FALSE)="","",VLOOKUP($A170,'03.คีย์เทอม2'!$A$10:$GT$59,202,FALSE)))</f>
        <v/>
      </c>
      <c r="M170" s="1326" t="str">
        <f>IF($A$141&lt;&gt;"ชั้น"&amp;'01.ข้อมูลเบื้องต้น'!$H$2,"",IF(VLOOKUP($A170,'03.คีย์เทอม2'!$A$10:$GL$59,111,FALSE)="","",VLOOKUP($A170,'03.คีย์เทอม2'!$A$10:$GL$59,111,FALSE)))</f>
        <v/>
      </c>
      <c r="N170" s="1327" t="str">
        <f>IF($A$141&lt;&gt;"ชั้น"&amp;'01.ข้อมูลเบื้องต้น'!$H$2,"",IF(VLOOKUP($A170,'03.คีย์เทอม2'!$A$10:$GL$59,116,FALSE)="","",VLOOKUP($A170,'03.คีย์เทอม2'!$A$10:$GL$59,116,FALSE)))</f>
        <v/>
      </c>
      <c r="O170" s="1327" t="str">
        <f>IF($A$141&lt;&gt;"ชั้น"&amp;'01.ข้อมูลเบื้องต้น'!$H$2,"",IF(VLOOKUP($A170,'03.คีย์เทอม2'!$A$10:$GL$59,121,FALSE)="","",VLOOKUP($A170,'03.คีย์เทอม2'!$A$10:$GL$59,121,FALSE)))</f>
        <v/>
      </c>
      <c r="P170" s="1327" t="str">
        <f>IF($A$141&lt;&gt;"ชั้น"&amp;'01.ข้อมูลเบื้องต้น'!$H$2,"",IF(VLOOKUP($A170,'03.คีย์เทอม2'!$A$10:$GL$59,126,FALSE)="","",VLOOKUP($A170,'03.คีย์เทอม2'!$A$10:$GL$59,126,FALSE)))</f>
        <v/>
      </c>
      <c r="Q170" s="1327" t="str">
        <f>IF($A$141&lt;&gt;"ชั้น"&amp;'01.ข้อมูลเบื้องต้น'!$H$2,"",IF(VLOOKUP($A170,'03.คีย์เทอม2'!$A$10:$GL$59,131,FALSE)="","",VLOOKUP($A170,'03.คีย์เทอม2'!$A$10:$GL$59,131,FALSE)))</f>
        <v/>
      </c>
      <c r="R170" s="1327" t="str">
        <f>IF($A$141&lt;&gt;"ชั้น"&amp;'01.ข้อมูลเบื้องต้น'!$H$2,"",IF(VLOOKUP($A170,'03.คีย์เทอม2'!$A$10:$GL$59,136,FALSE)="","",VLOOKUP($A170,'03.คีย์เทอม2'!$A$10:$GL$59,136,FALSE)))</f>
        <v/>
      </c>
      <c r="S170" s="1327" t="str">
        <f>IF($A$141&lt;&gt;"ชั้น"&amp;'01.ข้อมูลเบื้องต้น'!$H$2,"",IF(VLOOKUP($A170,'03.คีย์เทอม2'!$A$10:$GL$59,141,FALSE)="","",VLOOKUP($A170,'03.คีย์เทอม2'!$A$10:$GL$59,141,FALSE)))</f>
        <v/>
      </c>
      <c r="T170" s="1327" t="str">
        <f>IF($A$141&lt;&gt;"ชั้น"&amp;'01.ข้อมูลเบื้องต้น'!$H$2,"",IF(VLOOKUP($A170,'03.คีย์เทอม2'!$A$10:$GL$59,146,FALSE)="","",VLOOKUP($A170,'03.คีย์เทอม2'!$A$10:$GL$59,146,FALSE)))</f>
        <v/>
      </c>
      <c r="U170" s="1327" t="str">
        <f>IF($A$141&lt;&gt;"ชั้น"&amp;'01.ข้อมูลเบื้องต้น'!$H$2,"",IF(VLOOKUP($A170,'03.คีย์เทอม2'!$A$10:$GL$59,151,FALSE)="","",VLOOKUP($A170,'03.คีย์เทอม2'!$A$10:$GL$59,151,FALSE)))</f>
        <v/>
      </c>
      <c r="V170" s="1327" t="str">
        <f>IF($A$141&lt;&gt;"ชั้น"&amp;'01.ข้อมูลเบื้องต้น'!$H$2,"",IF(VLOOKUP($A170,'03.คีย์เทอม2'!$A$10:$GL$59,156,FALSE)="","",VLOOKUP($A170,'03.คีย์เทอม2'!$A$10:$GL$59,156,FALSE)))</f>
        <v/>
      </c>
      <c r="W170" s="1327" t="str">
        <f>IF($A$141&lt;&gt;"ชั้น"&amp;'01.ข้อมูลเบื้องต้น'!$H$2,"",IF(VLOOKUP($A170,'03.คีย์เทอม2'!$A$10:$GL$59,161,FALSE)="","",VLOOKUP($A170,'03.คีย์เทอม2'!$A$10:$GL$59,161,FALSE)))</f>
        <v/>
      </c>
      <c r="X170" s="1327" t="str">
        <f>IF($A$141&lt;&gt;"ชั้น"&amp;'01.ข้อมูลเบื้องต้น'!$H$2,"",IF(VLOOKUP($A170,'03.คีย์เทอม2'!$A$10:$GL$59,166,FALSE)="","",VLOOKUP($A170,'03.คีย์เทอม2'!$A$10:$GL$59,166,FALSE)))</f>
        <v/>
      </c>
      <c r="Y170" s="1327" t="str">
        <f>IF($A$141&lt;&gt;"ชั้น"&amp;'01.ข้อมูลเบื้องต้น'!$H$2,"",IF(VLOOKUP($A170,'03.คีย์เทอม2'!$A$10:$GL$59,171,FALSE)="","",VLOOKUP($A170,'03.คีย์เทอม2'!$A$10:$GL$59,171,FALSE)))</f>
        <v/>
      </c>
      <c r="Z170" s="1327" t="str">
        <f>IF($A$141&lt;&gt;"ชั้น"&amp;'01.ข้อมูลเบื้องต้น'!$H$2,"",IF(VLOOKUP($A170,'03.คีย์เทอม2'!$A$10:$GL$59,176,FALSE)="","",VLOOKUP($A170,'03.คีย์เทอม2'!$A$10:$GL$59,176,FALSE)))</f>
        <v/>
      </c>
      <c r="AA170" s="1329" t="str">
        <f>IF($A$141&lt;&gt;"ชั้น"&amp;'01.ข้อมูลเบื้องต้น'!$H$2,"",IF(VLOOKUP($A170,'03.คีย์เทอม2'!$A$10:$GL$59,181,FALSE)="","",VLOOKUP($A170,'03.คีย์เทอม2'!$A$10:$GL$59,181,FALSE)))</f>
        <v/>
      </c>
    </row>
    <row r="171" spans="1:27" ht="16.8" customHeight="1">
      <c r="A171" s="1323">
        <v>24</v>
      </c>
      <c r="B171" s="1312" t="str">
        <f>IF('2.ชื่อนักเรียน'!C34="","",'2.ชื่อนักเรียน'!C34)</f>
        <v/>
      </c>
      <c r="C171" s="1313" t="str">
        <f>IF('2.ชื่อนักเรียน'!D34="","",'2.ชื่อนักเรียน'!D34)</f>
        <v/>
      </c>
      <c r="D171" s="1314" t="str">
        <f>IF($A$141&lt;&gt;"ชั้น"&amp;'01.ข้อมูลเบื้องต้น'!$H$2,"",IF(VLOOKUP($A171,'03.คีย์เทอม2'!$A$10:$GL$59,190,FALSE)="","",VLOOKUP($A171,'03.คีย์เทอม2'!$A$10:$GL$59,190,FALSE)))</f>
        <v/>
      </c>
      <c r="E171" s="1327" t="str">
        <f>IF($A$141&lt;&gt;"ชั้น"&amp;'01.ข้อมูลเบื้องต้น'!$H$2,"",IF(VLOOKUP($A171,'03.คีย์เทอม2'!$A$10:$GL$59,194,FALSE)="","",VLOOKUP($A171,'03.คีย์เทอม2'!$A$10:$GL$59,194,FALSE)))</f>
        <v/>
      </c>
      <c r="F171" s="1420" t="str">
        <f>IF($A$141&lt;&gt;"ชั้น"&amp;'01.ข้อมูลเบื้องต้น'!$H$2,"",IF(VLOOKUP($A171,'03.คีย์เทอม2'!$A$10:$GL$59,31,FALSE)="","",VLOOKUP($A171,'03.คีย์เทอม2'!$A$10:$GL$59,31,FALSE)))</f>
        <v/>
      </c>
      <c r="G171" s="1326" t="str">
        <f>IF($A$141&lt;&gt;"ชั้น"&amp;'01.ข้อมูลเบื้องต้น'!$H$2,"",IF(VLOOKUP($A171,'03.คีย์เทอม2'!$A$10:$GL$59,61,FALSE)="","",VLOOKUP($A171,'03.คีย์เทอม2'!$A$10:$GL$59,61,FALSE)))</f>
        <v/>
      </c>
      <c r="H171" s="1327" t="str">
        <f>IF($A$141&lt;&gt;"ชั้น"&amp;'01.ข้อมูลเบื้องต้น'!$H$2,"",IF(VLOOKUP($A171,'03.คีย์เทอม2'!$A$10:$GL$59,66,FALSE)="","",VLOOKUP($A171,'03.คีย์เทอม2'!$A$10:$GL$59,66,FALSE)))</f>
        <v/>
      </c>
      <c r="I171" s="1327" t="str">
        <f>IF($A$141&lt;&gt;"ชั้น"&amp;'01.ข้อมูลเบื้องต้น'!$H$2,"",IF(VLOOKUP($A171,'03.คีย์เทอม2'!$A$10:$GL$59,71,FALSE)="","",VLOOKUP($A171,'03.คีย์เทอม2'!$A$10:$GL$59,71,FALSE)))</f>
        <v/>
      </c>
      <c r="J171" s="1327" t="str">
        <f>IF($A$141&lt;&gt;"ชั้น"&amp;'01.ข้อมูลเบื้องต้น'!$H$2,"",IF(VLOOKUP($A171,'03.คีย์เทอม2'!$A$10:$GL$59,76,FALSE)="","",VLOOKUP($A171,'03.คีย์เทอม2'!$A$10:$GL$59,76,FALSE)))</f>
        <v/>
      </c>
      <c r="K171" s="1327" t="str">
        <f>IF($A$141&lt;&gt;"ชั้น"&amp;'01.ข้อมูลเบื้องต้น'!$H$2,"",IF(VLOOKUP($A171,'03.คีย์เทอม2'!$A$10:$GL$59,81,FALSE)="","",VLOOKUP($A171,'03.คีย์เทอม2'!$A$10:$GL$59,81,FALSE)))</f>
        <v/>
      </c>
      <c r="L171" s="1328" t="str">
        <f>IF($A$141&lt;&gt;"ชั้น"&amp;'01.ข้อมูลเบื้องต้น'!$H$2,"",IF(VLOOKUP($A171,'03.คีย์เทอม2'!$A$10:$GT$59,202,FALSE)="","",VLOOKUP($A171,'03.คีย์เทอม2'!$A$10:$GT$59,202,FALSE)))</f>
        <v/>
      </c>
      <c r="M171" s="1326" t="str">
        <f>IF($A$141&lt;&gt;"ชั้น"&amp;'01.ข้อมูลเบื้องต้น'!$H$2,"",IF(VLOOKUP($A171,'03.คีย์เทอม2'!$A$10:$GL$59,111,FALSE)="","",VLOOKUP($A171,'03.คีย์เทอม2'!$A$10:$GL$59,111,FALSE)))</f>
        <v/>
      </c>
      <c r="N171" s="1327" t="str">
        <f>IF($A$141&lt;&gt;"ชั้น"&amp;'01.ข้อมูลเบื้องต้น'!$H$2,"",IF(VLOOKUP($A171,'03.คีย์เทอม2'!$A$10:$GL$59,116,FALSE)="","",VLOOKUP($A171,'03.คีย์เทอม2'!$A$10:$GL$59,116,FALSE)))</f>
        <v/>
      </c>
      <c r="O171" s="1327" t="str">
        <f>IF($A$141&lt;&gt;"ชั้น"&amp;'01.ข้อมูลเบื้องต้น'!$H$2,"",IF(VLOOKUP($A171,'03.คีย์เทอม2'!$A$10:$GL$59,121,FALSE)="","",VLOOKUP($A171,'03.คีย์เทอม2'!$A$10:$GL$59,121,FALSE)))</f>
        <v/>
      </c>
      <c r="P171" s="1327" t="str">
        <f>IF($A$141&lt;&gt;"ชั้น"&amp;'01.ข้อมูลเบื้องต้น'!$H$2,"",IF(VLOOKUP($A171,'03.คีย์เทอม2'!$A$10:$GL$59,126,FALSE)="","",VLOOKUP($A171,'03.คีย์เทอม2'!$A$10:$GL$59,126,FALSE)))</f>
        <v/>
      </c>
      <c r="Q171" s="1327" t="str">
        <f>IF($A$141&lt;&gt;"ชั้น"&amp;'01.ข้อมูลเบื้องต้น'!$H$2,"",IF(VLOOKUP($A171,'03.คีย์เทอม2'!$A$10:$GL$59,131,FALSE)="","",VLOOKUP($A171,'03.คีย์เทอม2'!$A$10:$GL$59,131,FALSE)))</f>
        <v/>
      </c>
      <c r="R171" s="1327" t="str">
        <f>IF($A$141&lt;&gt;"ชั้น"&amp;'01.ข้อมูลเบื้องต้น'!$H$2,"",IF(VLOOKUP($A171,'03.คีย์เทอม2'!$A$10:$GL$59,136,FALSE)="","",VLOOKUP($A171,'03.คีย์เทอม2'!$A$10:$GL$59,136,FALSE)))</f>
        <v/>
      </c>
      <c r="S171" s="1327" t="str">
        <f>IF($A$141&lt;&gt;"ชั้น"&amp;'01.ข้อมูลเบื้องต้น'!$H$2,"",IF(VLOOKUP($A171,'03.คีย์เทอม2'!$A$10:$GL$59,141,FALSE)="","",VLOOKUP($A171,'03.คีย์เทอม2'!$A$10:$GL$59,141,FALSE)))</f>
        <v/>
      </c>
      <c r="T171" s="1327" t="str">
        <f>IF($A$141&lt;&gt;"ชั้น"&amp;'01.ข้อมูลเบื้องต้น'!$H$2,"",IF(VLOOKUP($A171,'03.คีย์เทอม2'!$A$10:$GL$59,146,FALSE)="","",VLOOKUP($A171,'03.คีย์เทอม2'!$A$10:$GL$59,146,FALSE)))</f>
        <v/>
      </c>
      <c r="U171" s="1327" t="str">
        <f>IF($A$141&lt;&gt;"ชั้น"&amp;'01.ข้อมูลเบื้องต้น'!$H$2,"",IF(VLOOKUP($A171,'03.คีย์เทอม2'!$A$10:$GL$59,151,FALSE)="","",VLOOKUP($A171,'03.คีย์เทอม2'!$A$10:$GL$59,151,FALSE)))</f>
        <v/>
      </c>
      <c r="V171" s="1327" t="str">
        <f>IF($A$141&lt;&gt;"ชั้น"&amp;'01.ข้อมูลเบื้องต้น'!$H$2,"",IF(VLOOKUP($A171,'03.คีย์เทอม2'!$A$10:$GL$59,156,FALSE)="","",VLOOKUP($A171,'03.คีย์เทอม2'!$A$10:$GL$59,156,FALSE)))</f>
        <v/>
      </c>
      <c r="W171" s="1327" t="str">
        <f>IF($A$141&lt;&gt;"ชั้น"&amp;'01.ข้อมูลเบื้องต้น'!$H$2,"",IF(VLOOKUP($A171,'03.คีย์เทอม2'!$A$10:$GL$59,161,FALSE)="","",VLOOKUP($A171,'03.คีย์เทอม2'!$A$10:$GL$59,161,FALSE)))</f>
        <v/>
      </c>
      <c r="X171" s="1327" t="str">
        <f>IF($A$141&lt;&gt;"ชั้น"&amp;'01.ข้อมูลเบื้องต้น'!$H$2,"",IF(VLOOKUP($A171,'03.คีย์เทอม2'!$A$10:$GL$59,166,FALSE)="","",VLOOKUP($A171,'03.คีย์เทอม2'!$A$10:$GL$59,166,FALSE)))</f>
        <v/>
      </c>
      <c r="Y171" s="1327" t="str">
        <f>IF($A$141&lt;&gt;"ชั้น"&amp;'01.ข้อมูลเบื้องต้น'!$H$2,"",IF(VLOOKUP($A171,'03.คีย์เทอม2'!$A$10:$GL$59,171,FALSE)="","",VLOOKUP($A171,'03.คีย์เทอม2'!$A$10:$GL$59,171,FALSE)))</f>
        <v/>
      </c>
      <c r="Z171" s="1327" t="str">
        <f>IF($A$141&lt;&gt;"ชั้น"&amp;'01.ข้อมูลเบื้องต้น'!$H$2,"",IF(VLOOKUP($A171,'03.คีย์เทอม2'!$A$10:$GL$59,176,FALSE)="","",VLOOKUP($A171,'03.คีย์เทอม2'!$A$10:$GL$59,176,FALSE)))</f>
        <v/>
      </c>
      <c r="AA171" s="1329" t="str">
        <f>IF($A$141&lt;&gt;"ชั้น"&amp;'01.ข้อมูลเบื้องต้น'!$H$2,"",IF(VLOOKUP($A171,'03.คีย์เทอม2'!$A$10:$GL$59,181,FALSE)="","",VLOOKUP($A171,'03.คีย์เทอม2'!$A$10:$GL$59,181,FALSE)))</f>
        <v/>
      </c>
    </row>
    <row r="172" spans="1:27" ht="16.8" customHeight="1">
      <c r="A172" s="1323">
        <v>25</v>
      </c>
      <c r="B172" s="1312" t="str">
        <f>IF('2.ชื่อนักเรียน'!C35="","",'2.ชื่อนักเรียน'!C35)</f>
        <v/>
      </c>
      <c r="C172" s="1313" t="str">
        <f>IF('2.ชื่อนักเรียน'!D35="","",'2.ชื่อนักเรียน'!D35)</f>
        <v/>
      </c>
      <c r="D172" s="1314" t="str">
        <f>IF($A$141&lt;&gt;"ชั้น"&amp;'01.ข้อมูลเบื้องต้น'!$H$2,"",IF(VLOOKUP($A172,'03.คีย์เทอม2'!$A$10:$GL$59,190,FALSE)="","",VLOOKUP($A172,'03.คีย์เทอม2'!$A$10:$GL$59,190,FALSE)))</f>
        <v/>
      </c>
      <c r="E172" s="1327" t="str">
        <f>IF($A$141&lt;&gt;"ชั้น"&amp;'01.ข้อมูลเบื้องต้น'!$H$2,"",IF(VLOOKUP($A172,'03.คีย์เทอม2'!$A$10:$GL$59,194,FALSE)="","",VLOOKUP($A172,'03.คีย์เทอม2'!$A$10:$GL$59,194,FALSE)))</f>
        <v/>
      </c>
      <c r="F172" s="1420" t="str">
        <f>IF($A$141&lt;&gt;"ชั้น"&amp;'01.ข้อมูลเบื้องต้น'!$H$2,"",IF(VLOOKUP($A172,'03.คีย์เทอม2'!$A$10:$GL$59,31,FALSE)="","",VLOOKUP($A172,'03.คีย์เทอม2'!$A$10:$GL$59,31,FALSE)))</f>
        <v/>
      </c>
      <c r="G172" s="1326" t="str">
        <f>IF($A$141&lt;&gt;"ชั้น"&amp;'01.ข้อมูลเบื้องต้น'!$H$2,"",IF(VLOOKUP($A172,'03.คีย์เทอม2'!$A$10:$GL$59,61,FALSE)="","",VLOOKUP($A172,'03.คีย์เทอม2'!$A$10:$GL$59,61,FALSE)))</f>
        <v/>
      </c>
      <c r="H172" s="1327" t="str">
        <f>IF($A$141&lt;&gt;"ชั้น"&amp;'01.ข้อมูลเบื้องต้น'!$H$2,"",IF(VLOOKUP($A172,'03.คีย์เทอม2'!$A$10:$GL$59,66,FALSE)="","",VLOOKUP($A172,'03.คีย์เทอม2'!$A$10:$GL$59,66,FALSE)))</f>
        <v/>
      </c>
      <c r="I172" s="1327" t="str">
        <f>IF($A$141&lt;&gt;"ชั้น"&amp;'01.ข้อมูลเบื้องต้น'!$H$2,"",IF(VLOOKUP($A172,'03.คีย์เทอม2'!$A$10:$GL$59,71,FALSE)="","",VLOOKUP($A172,'03.คีย์เทอม2'!$A$10:$GL$59,71,FALSE)))</f>
        <v/>
      </c>
      <c r="J172" s="1327" t="str">
        <f>IF($A$141&lt;&gt;"ชั้น"&amp;'01.ข้อมูลเบื้องต้น'!$H$2,"",IF(VLOOKUP($A172,'03.คีย์เทอม2'!$A$10:$GL$59,76,FALSE)="","",VLOOKUP($A172,'03.คีย์เทอม2'!$A$10:$GL$59,76,FALSE)))</f>
        <v/>
      </c>
      <c r="K172" s="1327" t="str">
        <f>IF($A$141&lt;&gt;"ชั้น"&amp;'01.ข้อมูลเบื้องต้น'!$H$2,"",IF(VLOOKUP($A172,'03.คีย์เทอม2'!$A$10:$GL$59,81,FALSE)="","",VLOOKUP($A172,'03.คีย์เทอม2'!$A$10:$GL$59,81,FALSE)))</f>
        <v/>
      </c>
      <c r="L172" s="1328" t="str">
        <f>IF($A$141&lt;&gt;"ชั้น"&amp;'01.ข้อมูลเบื้องต้น'!$H$2,"",IF(VLOOKUP($A172,'03.คีย์เทอม2'!$A$10:$GT$59,202,FALSE)="","",VLOOKUP($A172,'03.คีย์เทอม2'!$A$10:$GT$59,202,FALSE)))</f>
        <v/>
      </c>
      <c r="M172" s="1326" t="str">
        <f>IF($A$141&lt;&gt;"ชั้น"&amp;'01.ข้อมูลเบื้องต้น'!$H$2,"",IF(VLOOKUP($A172,'03.คีย์เทอม2'!$A$10:$GL$59,111,FALSE)="","",VLOOKUP($A172,'03.คีย์เทอม2'!$A$10:$GL$59,111,FALSE)))</f>
        <v/>
      </c>
      <c r="N172" s="1327" t="str">
        <f>IF($A$141&lt;&gt;"ชั้น"&amp;'01.ข้อมูลเบื้องต้น'!$H$2,"",IF(VLOOKUP($A172,'03.คีย์เทอม2'!$A$10:$GL$59,116,FALSE)="","",VLOOKUP($A172,'03.คีย์เทอม2'!$A$10:$GL$59,116,FALSE)))</f>
        <v/>
      </c>
      <c r="O172" s="1327" t="str">
        <f>IF($A$141&lt;&gt;"ชั้น"&amp;'01.ข้อมูลเบื้องต้น'!$H$2,"",IF(VLOOKUP($A172,'03.คีย์เทอม2'!$A$10:$GL$59,121,FALSE)="","",VLOOKUP($A172,'03.คีย์เทอม2'!$A$10:$GL$59,121,FALSE)))</f>
        <v/>
      </c>
      <c r="P172" s="1327" t="str">
        <f>IF($A$141&lt;&gt;"ชั้น"&amp;'01.ข้อมูลเบื้องต้น'!$H$2,"",IF(VLOOKUP($A172,'03.คีย์เทอม2'!$A$10:$GL$59,126,FALSE)="","",VLOOKUP($A172,'03.คีย์เทอม2'!$A$10:$GL$59,126,FALSE)))</f>
        <v/>
      </c>
      <c r="Q172" s="1327" t="str">
        <f>IF($A$141&lt;&gt;"ชั้น"&amp;'01.ข้อมูลเบื้องต้น'!$H$2,"",IF(VLOOKUP($A172,'03.คีย์เทอม2'!$A$10:$GL$59,131,FALSE)="","",VLOOKUP($A172,'03.คีย์เทอม2'!$A$10:$GL$59,131,FALSE)))</f>
        <v/>
      </c>
      <c r="R172" s="1327" t="str">
        <f>IF($A$141&lt;&gt;"ชั้น"&amp;'01.ข้อมูลเบื้องต้น'!$H$2,"",IF(VLOOKUP($A172,'03.คีย์เทอม2'!$A$10:$GL$59,136,FALSE)="","",VLOOKUP($A172,'03.คีย์เทอม2'!$A$10:$GL$59,136,FALSE)))</f>
        <v/>
      </c>
      <c r="S172" s="1327" t="str">
        <f>IF($A$141&lt;&gt;"ชั้น"&amp;'01.ข้อมูลเบื้องต้น'!$H$2,"",IF(VLOOKUP($A172,'03.คีย์เทอม2'!$A$10:$GL$59,141,FALSE)="","",VLOOKUP($A172,'03.คีย์เทอม2'!$A$10:$GL$59,141,FALSE)))</f>
        <v/>
      </c>
      <c r="T172" s="1327" t="str">
        <f>IF($A$141&lt;&gt;"ชั้น"&amp;'01.ข้อมูลเบื้องต้น'!$H$2,"",IF(VLOOKUP($A172,'03.คีย์เทอม2'!$A$10:$GL$59,146,FALSE)="","",VLOOKUP($A172,'03.คีย์เทอม2'!$A$10:$GL$59,146,FALSE)))</f>
        <v/>
      </c>
      <c r="U172" s="1327" t="str">
        <f>IF($A$141&lt;&gt;"ชั้น"&amp;'01.ข้อมูลเบื้องต้น'!$H$2,"",IF(VLOOKUP($A172,'03.คีย์เทอม2'!$A$10:$GL$59,151,FALSE)="","",VLOOKUP($A172,'03.คีย์เทอม2'!$A$10:$GL$59,151,FALSE)))</f>
        <v/>
      </c>
      <c r="V172" s="1327" t="str">
        <f>IF($A$141&lt;&gt;"ชั้น"&amp;'01.ข้อมูลเบื้องต้น'!$H$2,"",IF(VLOOKUP($A172,'03.คีย์เทอม2'!$A$10:$GL$59,156,FALSE)="","",VLOOKUP($A172,'03.คีย์เทอม2'!$A$10:$GL$59,156,FALSE)))</f>
        <v/>
      </c>
      <c r="W172" s="1327" t="str">
        <f>IF($A$141&lt;&gt;"ชั้น"&amp;'01.ข้อมูลเบื้องต้น'!$H$2,"",IF(VLOOKUP($A172,'03.คีย์เทอม2'!$A$10:$GL$59,161,FALSE)="","",VLOOKUP($A172,'03.คีย์เทอม2'!$A$10:$GL$59,161,FALSE)))</f>
        <v/>
      </c>
      <c r="X172" s="1327" t="str">
        <f>IF($A$141&lt;&gt;"ชั้น"&amp;'01.ข้อมูลเบื้องต้น'!$H$2,"",IF(VLOOKUP($A172,'03.คีย์เทอม2'!$A$10:$GL$59,166,FALSE)="","",VLOOKUP($A172,'03.คีย์เทอม2'!$A$10:$GL$59,166,FALSE)))</f>
        <v/>
      </c>
      <c r="Y172" s="1327" t="str">
        <f>IF($A$141&lt;&gt;"ชั้น"&amp;'01.ข้อมูลเบื้องต้น'!$H$2,"",IF(VLOOKUP($A172,'03.คีย์เทอม2'!$A$10:$GL$59,171,FALSE)="","",VLOOKUP($A172,'03.คีย์เทอม2'!$A$10:$GL$59,171,FALSE)))</f>
        <v/>
      </c>
      <c r="Z172" s="1327" t="str">
        <f>IF($A$141&lt;&gt;"ชั้น"&amp;'01.ข้อมูลเบื้องต้น'!$H$2,"",IF(VLOOKUP($A172,'03.คีย์เทอม2'!$A$10:$GL$59,176,FALSE)="","",VLOOKUP($A172,'03.คีย์เทอม2'!$A$10:$GL$59,176,FALSE)))</f>
        <v/>
      </c>
      <c r="AA172" s="1329" t="str">
        <f>IF($A$141&lt;&gt;"ชั้น"&amp;'01.ข้อมูลเบื้องต้น'!$H$2,"",IF(VLOOKUP($A172,'03.คีย์เทอม2'!$A$10:$GL$59,181,FALSE)="","",VLOOKUP($A172,'03.คีย์เทอม2'!$A$10:$GL$59,181,FALSE)))</f>
        <v/>
      </c>
    </row>
    <row r="173" spans="1:27" ht="16.8" customHeight="1">
      <c r="A173" s="1323">
        <v>26</v>
      </c>
      <c r="B173" s="1312" t="str">
        <f>IF('2.ชื่อนักเรียน'!C36="","",'2.ชื่อนักเรียน'!C36)</f>
        <v/>
      </c>
      <c r="C173" s="1313" t="str">
        <f>IF('2.ชื่อนักเรียน'!D36="","",'2.ชื่อนักเรียน'!D36)</f>
        <v/>
      </c>
      <c r="D173" s="1314" t="str">
        <f>IF($A$141&lt;&gt;"ชั้น"&amp;'01.ข้อมูลเบื้องต้น'!$H$2,"",IF(VLOOKUP($A173,'03.คีย์เทอม2'!$A$10:$GL$59,190,FALSE)="","",VLOOKUP($A173,'03.คีย์เทอม2'!$A$10:$GL$59,190,FALSE)))</f>
        <v/>
      </c>
      <c r="E173" s="1327" t="str">
        <f>IF($A$141&lt;&gt;"ชั้น"&amp;'01.ข้อมูลเบื้องต้น'!$H$2,"",IF(VLOOKUP($A173,'03.คีย์เทอม2'!$A$10:$GL$59,194,FALSE)="","",VLOOKUP($A173,'03.คีย์เทอม2'!$A$10:$GL$59,194,FALSE)))</f>
        <v/>
      </c>
      <c r="F173" s="1420" t="str">
        <f>IF($A$141&lt;&gt;"ชั้น"&amp;'01.ข้อมูลเบื้องต้น'!$H$2,"",IF(VLOOKUP($A173,'03.คีย์เทอม2'!$A$10:$GL$59,31,FALSE)="","",VLOOKUP($A173,'03.คีย์เทอม2'!$A$10:$GL$59,31,FALSE)))</f>
        <v/>
      </c>
      <c r="G173" s="1326" t="str">
        <f>IF($A$141&lt;&gt;"ชั้น"&amp;'01.ข้อมูลเบื้องต้น'!$H$2,"",IF(VLOOKUP($A173,'03.คีย์เทอม2'!$A$10:$GL$59,61,FALSE)="","",VLOOKUP($A173,'03.คีย์เทอม2'!$A$10:$GL$59,61,FALSE)))</f>
        <v/>
      </c>
      <c r="H173" s="1327" t="str">
        <f>IF($A$141&lt;&gt;"ชั้น"&amp;'01.ข้อมูลเบื้องต้น'!$H$2,"",IF(VLOOKUP($A173,'03.คีย์เทอม2'!$A$10:$GL$59,66,FALSE)="","",VLOOKUP($A173,'03.คีย์เทอม2'!$A$10:$GL$59,66,FALSE)))</f>
        <v/>
      </c>
      <c r="I173" s="1327" t="str">
        <f>IF($A$141&lt;&gt;"ชั้น"&amp;'01.ข้อมูลเบื้องต้น'!$H$2,"",IF(VLOOKUP($A173,'03.คีย์เทอม2'!$A$10:$GL$59,71,FALSE)="","",VLOOKUP($A173,'03.คีย์เทอม2'!$A$10:$GL$59,71,FALSE)))</f>
        <v/>
      </c>
      <c r="J173" s="1327" t="str">
        <f>IF($A$141&lt;&gt;"ชั้น"&amp;'01.ข้อมูลเบื้องต้น'!$H$2,"",IF(VLOOKUP($A173,'03.คีย์เทอม2'!$A$10:$GL$59,76,FALSE)="","",VLOOKUP($A173,'03.คีย์เทอม2'!$A$10:$GL$59,76,FALSE)))</f>
        <v/>
      </c>
      <c r="K173" s="1327" t="str">
        <f>IF($A$141&lt;&gt;"ชั้น"&amp;'01.ข้อมูลเบื้องต้น'!$H$2,"",IF(VLOOKUP($A173,'03.คีย์เทอม2'!$A$10:$GL$59,81,FALSE)="","",VLOOKUP($A173,'03.คีย์เทอม2'!$A$10:$GL$59,81,FALSE)))</f>
        <v/>
      </c>
      <c r="L173" s="1328" t="str">
        <f>IF($A$141&lt;&gt;"ชั้น"&amp;'01.ข้อมูลเบื้องต้น'!$H$2,"",IF(VLOOKUP($A173,'03.คีย์เทอม2'!$A$10:$GT$59,202,FALSE)="","",VLOOKUP($A173,'03.คีย์เทอม2'!$A$10:$GT$59,202,FALSE)))</f>
        <v/>
      </c>
      <c r="M173" s="1326" t="str">
        <f>IF($A$141&lt;&gt;"ชั้น"&amp;'01.ข้อมูลเบื้องต้น'!$H$2,"",IF(VLOOKUP($A173,'03.คีย์เทอม2'!$A$10:$GL$59,111,FALSE)="","",VLOOKUP($A173,'03.คีย์เทอม2'!$A$10:$GL$59,111,FALSE)))</f>
        <v/>
      </c>
      <c r="N173" s="1327" t="str">
        <f>IF($A$141&lt;&gt;"ชั้น"&amp;'01.ข้อมูลเบื้องต้น'!$H$2,"",IF(VLOOKUP($A173,'03.คีย์เทอม2'!$A$10:$GL$59,116,FALSE)="","",VLOOKUP($A173,'03.คีย์เทอม2'!$A$10:$GL$59,116,FALSE)))</f>
        <v/>
      </c>
      <c r="O173" s="1327" t="str">
        <f>IF($A$141&lt;&gt;"ชั้น"&amp;'01.ข้อมูลเบื้องต้น'!$H$2,"",IF(VLOOKUP($A173,'03.คีย์เทอม2'!$A$10:$GL$59,121,FALSE)="","",VLOOKUP($A173,'03.คีย์เทอม2'!$A$10:$GL$59,121,FALSE)))</f>
        <v/>
      </c>
      <c r="P173" s="1327" t="str">
        <f>IF($A$141&lt;&gt;"ชั้น"&amp;'01.ข้อมูลเบื้องต้น'!$H$2,"",IF(VLOOKUP($A173,'03.คีย์เทอม2'!$A$10:$GL$59,126,FALSE)="","",VLOOKUP($A173,'03.คีย์เทอม2'!$A$10:$GL$59,126,FALSE)))</f>
        <v/>
      </c>
      <c r="Q173" s="1327" t="str">
        <f>IF($A$141&lt;&gt;"ชั้น"&amp;'01.ข้อมูลเบื้องต้น'!$H$2,"",IF(VLOOKUP($A173,'03.คีย์เทอม2'!$A$10:$GL$59,131,FALSE)="","",VLOOKUP($A173,'03.คีย์เทอม2'!$A$10:$GL$59,131,FALSE)))</f>
        <v/>
      </c>
      <c r="R173" s="1327" t="str">
        <f>IF($A$141&lt;&gt;"ชั้น"&amp;'01.ข้อมูลเบื้องต้น'!$H$2,"",IF(VLOOKUP($A173,'03.คีย์เทอม2'!$A$10:$GL$59,136,FALSE)="","",VLOOKUP($A173,'03.คีย์เทอม2'!$A$10:$GL$59,136,FALSE)))</f>
        <v/>
      </c>
      <c r="S173" s="1327" t="str">
        <f>IF($A$141&lt;&gt;"ชั้น"&amp;'01.ข้อมูลเบื้องต้น'!$H$2,"",IF(VLOOKUP($A173,'03.คีย์เทอม2'!$A$10:$GL$59,141,FALSE)="","",VLOOKUP($A173,'03.คีย์เทอม2'!$A$10:$GL$59,141,FALSE)))</f>
        <v/>
      </c>
      <c r="T173" s="1327" t="str">
        <f>IF($A$141&lt;&gt;"ชั้น"&amp;'01.ข้อมูลเบื้องต้น'!$H$2,"",IF(VLOOKUP($A173,'03.คีย์เทอม2'!$A$10:$GL$59,146,FALSE)="","",VLOOKUP($A173,'03.คีย์เทอม2'!$A$10:$GL$59,146,FALSE)))</f>
        <v/>
      </c>
      <c r="U173" s="1327" t="str">
        <f>IF($A$141&lt;&gt;"ชั้น"&amp;'01.ข้อมูลเบื้องต้น'!$H$2,"",IF(VLOOKUP($A173,'03.คีย์เทอม2'!$A$10:$GL$59,151,FALSE)="","",VLOOKUP($A173,'03.คีย์เทอม2'!$A$10:$GL$59,151,FALSE)))</f>
        <v/>
      </c>
      <c r="V173" s="1327" t="str">
        <f>IF($A$141&lt;&gt;"ชั้น"&amp;'01.ข้อมูลเบื้องต้น'!$H$2,"",IF(VLOOKUP($A173,'03.คีย์เทอม2'!$A$10:$GL$59,156,FALSE)="","",VLOOKUP($A173,'03.คีย์เทอม2'!$A$10:$GL$59,156,FALSE)))</f>
        <v/>
      </c>
      <c r="W173" s="1327" t="str">
        <f>IF($A$141&lt;&gt;"ชั้น"&amp;'01.ข้อมูลเบื้องต้น'!$H$2,"",IF(VLOOKUP($A173,'03.คีย์เทอม2'!$A$10:$GL$59,161,FALSE)="","",VLOOKUP($A173,'03.คีย์เทอม2'!$A$10:$GL$59,161,FALSE)))</f>
        <v/>
      </c>
      <c r="X173" s="1327" t="str">
        <f>IF($A$141&lt;&gt;"ชั้น"&amp;'01.ข้อมูลเบื้องต้น'!$H$2,"",IF(VLOOKUP($A173,'03.คีย์เทอม2'!$A$10:$GL$59,166,FALSE)="","",VLOOKUP($A173,'03.คีย์เทอม2'!$A$10:$GL$59,166,FALSE)))</f>
        <v/>
      </c>
      <c r="Y173" s="1327" t="str">
        <f>IF($A$141&lt;&gt;"ชั้น"&amp;'01.ข้อมูลเบื้องต้น'!$H$2,"",IF(VLOOKUP($A173,'03.คีย์เทอม2'!$A$10:$GL$59,171,FALSE)="","",VLOOKUP($A173,'03.คีย์เทอม2'!$A$10:$GL$59,171,FALSE)))</f>
        <v/>
      </c>
      <c r="Z173" s="1327" t="str">
        <f>IF($A$141&lt;&gt;"ชั้น"&amp;'01.ข้อมูลเบื้องต้น'!$H$2,"",IF(VLOOKUP($A173,'03.คีย์เทอม2'!$A$10:$GL$59,176,FALSE)="","",VLOOKUP($A173,'03.คีย์เทอม2'!$A$10:$GL$59,176,FALSE)))</f>
        <v/>
      </c>
      <c r="AA173" s="1329" t="str">
        <f>IF($A$141&lt;&gt;"ชั้น"&amp;'01.ข้อมูลเบื้องต้น'!$H$2,"",IF(VLOOKUP($A173,'03.คีย์เทอม2'!$A$10:$GL$59,181,FALSE)="","",VLOOKUP($A173,'03.คีย์เทอม2'!$A$10:$GL$59,181,FALSE)))</f>
        <v/>
      </c>
    </row>
    <row r="174" spans="1:27" ht="16.8" customHeight="1">
      <c r="A174" s="1323">
        <v>27</v>
      </c>
      <c r="B174" s="1312" t="str">
        <f>IF('2.ชื่อนักเรียน'!C37="","",'2.ชื่อนักเรียน'!C37)</f>
        <v/>
      </c>
      <c r="C174" s="1313" t="str">
        <f>IF('2.ชื่อนักเรียน'!D37="","",'2.ชื่อนักเรียน'!D37)</f>
        <v/>
      </c>
      <c r="D174" s="1314" t="str">
        <f>IF($A$141&lt;&gt;"ชั้น"&amp;'01.ข้อมูลเบื้องต้น'!$H$2,"",IF(VLOOKUP($A174,'03.คีย์เทอม2'!$A$10:$GL$59,190,FALSE)="","",VLOOKUP($A174,'03.คีย์เทอม2'!$A$10:$GL$59,190,FALSE)))</f>
        <v/>
      </c>
      <c r="E174" s="1327" t="str">
        <f>IF($A$141&lt;&gt;"ชั้น"&amp;'01.ข้อมูลเบื้องต้น'!$H$2,"",IF(VLOOKUP($A174,'03.คีย์เทอม2'!$A$10:$GL$59,194,FALSE)="","",VLOOKUP($A174,'03.คีย์เทอม2'!$A$10:$GL$59,194,FALSE)))</f>
        <v/>
      </c>
      <c r="F174" s="1420" t="str">
        <f>IF($A$141&lt;&gt;"ชั้น"&amp;'01.ข้อมูลเบื้องต้น'!$H$2,"",IF(VLOOKUP($A174,'03.คีย์เทอม2'!$A$10:$GL$59,31,FALSE)="","",VLOOKUP($A174,'03.คีย์เทอม2'!$A$10:$GL$59,31,FALSE)))</f>
        <v/>
      </c>
      <c r="G174" s="1326" t="str">
        <f>IF($A$141&lt;&gt;"ชั้น"&amp;'01.ข้อมูลเบื้องต้น'!$H$2,"",IF(VLOOKUP($A174,'03.คีย์เทอม2'!$A$10:$GL$59,61,FALSE)="","",VLOOKUP($A174,'03.คีย์เทอม2'!$A$10:$GL$59,61,FALSE)))</f>
        <v/>
      </c>
      <c r="H174" s="1327" t="str">
        <f>IF($A$141&lt;&gt;"ชั้น"&amp;'01.ข้อมูลเบื้องต้น'!$H$2,"",IF(VLOOKUP($A174,'03.คีย์เทอม2'!$A$10:$GL$59,66,FALSE)="","",VLOOKUP($A174,'03.คีย์เทอม2'!$A$10:$GL$59,66,FALSE)))</f>
        <v/>
      </c>
      <c r="I174" s="1327" t="str">
        <f>IF($A$141&lt;&gt;"ชั้น"&amp;'01.ข้อมูลเบื้องต้น'!$H$2,"",IF(VLOOKUP($A174,'03.คีย์เทอม2'!$A$10:$GL$59,71,FALSE)="","",VLOOKUP($A174,'03.คีย์เทอม2'!$A$10:$GL$59,71,FALSE)))</f>
        <v/>
      </c>
      <c r="J174" s="1327" t="str">
        <f>IF($A$141&lt;&gt;"ชั้น"&amp;'01.ข้อมูลเบื้องต้น'!$H$2,"",IF(VLOOKUP($A174,'03.คีย์เทอม2'!$A$10:$GL$59,76,FALSE)="","",VLOOKUP($A174,'03.คีย์เทอม2'!$A$10:$GL$59,76,FALSE)))</f>
        <v/>
      </c>
      <c r="K174" s="1327" t="str">
        <f>IF($A$141&lt;&gt;"ชั้น"&amp;'01.ข้อมูลเบื้องต้น'!$H$2,"",IF(VLOOKUP($A174,'03.คีย์เทอม2'!$A$10:$GL$59,81,FALSE)="","",VLOOKUP($A174,'03.คีย์เทอม2'!$A$10:$GL$59,81,FALSE)))</f>
        <v/>
      </c>
      <c r="L174" s="1328" t="str">
        <f>IF($A$141&lt;&gt;"ชั้น"&amp;'01.ข้อมูลเบื้องต้น'!$H$2,"",IF(VLOOKUP($A174,'03.คีย์เทอม2'!$A$10:$GT$59,202,FALSE)="","",VLOOKUP($A174,'03.คีย์เทอม2'!$A$10:$GT$59,202,FALSE)))</f>
        <v/>
      </c>
      <c r="M174" s="1326" t="str">
        <f>IF($A$141&lt;&gt;"ชั้น"&amp;'01.ข้อมูลเบื้องต้น'!$H$2,"",IF(VLOOKUP($A174,'03.คีย์เทอม2'!$A$10:$GL$59,111,FALSE)="","",VLOOKUP($A174,'03.คีย์เทอม2'!$A$10:$GL$59,111,FALSE)))</f>
        <v/>
      </c>
      <c r="N174" s="1327" t="str">
        <f>IF($A$141&lt;&gt;"ชั้น"&amp;'01.ข้อมูลเบื้องต้น'!$H$2,"",IF(VLOOKUP($A174,'03.คีย์เทอม2'!$A$10:$GL$59,116,FALSE)="","",VLOOKUP($A174,'03.คีย์เทอม2'!$A$10:$GL$59,116,FALSE)))</f>
        <v/>
      </c>
      <c r="O174" s="1327" t="str">
        <f>IF($A$141&lt;&gt;"ชั้น"&amp;'01.ข้อมูลเบื้องต้น'!$H$2,"",IF(VLOOKUP($A174,'03.คีย์เทอม2'!$A$10:$GL$59,121,FALSE)="","",VLOOKUP($A174,'03.คีย์เทอม2'!$A$10:$GL$59,121,FALSE)))</f>
        <v/>
      </c>
      <c r="P174" s="1327" t="str">
        <f>IF($A$141&lt;&gt;"ชั้น"&amp;'01.ข้อมูลเบื้องต้น'!$H$2,"",IF(VLOOKUP($A174,'03.คีย์เทอม2'!$A$10:$GL$59,126,FALSE)="","",VLOOKUP($A174,'03.คีย์เทอม2'!$A$10:$GL$59,126,FALSE)))</f>
        <v/>
      </c>
      <c r="Q174" s="1327" t="str">
        <f>IF($A$141&lt;&gt;"ชั้น"&amp;'01.ข้อมูลเบื้องต้น'!$H$2,"",IF(VLOOKUP($A174,'03.คีย์เทอม2'!$A$10:$GL$59,131,FALSE)="","",VLOOKUP($A174,'03.คีย์เทอม2'!$A$10:$GL$59,131,FALSE)))</f>
        <v/>
      </c>
      <c r="R174" s="1327" t="str">
        <f>IF($A$141&lt;&gt;"ชั้น"&amp;'01.ข้อมูลเบื้องต้น'!$H$2,"",IF(VLOOKUP($A174,'03.คีย์เทอม2'!$A$10:$GL$59,136,FALSE)="","",VLOOKUP($A174,'03.คีย์เทอม2'!$A$10:$GL$59,136,FALSE)))</f>
        <v/>
      </c>
      <c r="S174" s="1327" t="str">
        <f>IF($A$141&lt;&gt;"ชั้น"&amp;'01.ข้อมูลเบื้องต้น'!$H$2,"",IF(VLOOKUP($A174,'03.คีย์เทอม2'!$A$10:$GL$59,141,FALSE)="","",VLOOKUP($A174,'03.คีย์เทอม2'!$A$10:$GL$59,141,FALSE)))</f>
        <v/>
      </c>
      <c r="T174" s="1327" t="str">
        <f>IF($A$141&lt;&gt;"ชั้น"&amp;'01.ข้อมูลเบื้องต้น'!$H$2,"",IF(VLOOKUP($A174,'03.คีย์เทอม2'!$A$10:$GL$59,146,FALSE)="","",VLOOKUP($A174,'03.คีย์เทอม2'!$A$10:$GL$59,146,FALSE)))</f>
        <v/>
      </c>
      <c r="U174" s="1327" t="str">
        <f>IF($A$141&lt;&gt;"ชั้น"&amp;'01.ข้อมูลเบื้องต้น'!$H$2,"",IF(VLOOKUP($A174,'03.คีย์เทอม2'!$A$10:$GL$59,151,FALSE)="","",VLOOKUP($A174,'03.คีย์เทอม2'!$A$10:$GL$59,151,FALSE)))</f>
        <v/>
      </c>
      <c r="V174" s="1327" t="str">
        <f>IF($A$141&lt;&gt;"ชั้น"&amp;'01.ข้อมูลเบื้องต้น'!$H$2,"",IF(VLOOKUP($A174,'03.คีย์เทอม2'!$A$10:$GL$59,156,FALSE)="","",VLOOKUP($A174,'03.คีย์เทอม2'!$A$10:$GL$59,156,FALSE)))</f>
        <v/>
      </c>
      <c r="W174" s="1327" t="str">
        <f>IF($A$141&lt;&gt;"ชั้น"&amp;'01.ข้อมูลเบื้องต้น'!$H$2,"",IF(VLOOKUP($A174,'03.คีย์เทอม2'!$A$10:$GL$59,161,FALSE)="","",VLOOKUP($A174,'03.คีย์เทอม2'!$A$10:$GL$59,161,FALSE)))</f>
        <v/>
      </c>
      <c r="X174" s="1327" t="str">
        <f>IF($A$141&lt;&gt;"ชั้น"&amp;'01.ข้อมูลเบื้องต้น'!$H$2,"",IF(VLOOKUP($A174,'03.คีย์เทอม2'!$A$10:$GL$59,166,FALSE)="","",VLOOKUP($A174,'03.คีย์เทอม2'!$A$10:$GL$59,166,FALSE)))</f>
        <v/>
      </c>
      <c r="Y174" s="1327" t="str">
        <f>IF($A$141&lt;&gt;"ชั้น"&amp;'01.ข้อมูลเบื้องต้น'!$H$2,"",IF(VLOOKUP($A174,'03.คีย์เทอม2'!$A$10:$GL$59,171,FALSE)="","",VLOOKUP($A174,'03.คีย์เทอม2'!$A$10:$GL$59,171,FALSE)))</f>
        <v/>
      </c>
      <c r="Z174" s="1327" t="str">
        <f>IF($A$141&lt;&gt;"ชั้น"&amp;'01.ข้อมูลเบื้องต้น'!$H$2,"",IF(VLOOKUP($A174,'03.คีย์เทอม2'!$A$10:$GL$59,176,FALSE)="","",VLOOKUP($A174,'03.คีย์เทอม2'!$A$10:$GL$59,176,FALSE)))</f>
        <v/>
      </c>
      <c r="AA174" s="1329" t="str">
        <f>IF($A$141&lt;&gt;"ชั้น"&amp;'01.ข้อมูลเบื้องต้น'!$H$2,"",IF(VLOOKUP($A174,'03.คีย์เทอม2'!$A$10:$GL$59,181,FALSE)="","",VLOOKUP($A174,'03.คีย์เทอม2'!$A$10:$GL$59,181,FALSE)))</f>
        <v/>
      </c>
    </row>
    <row r="175" spans="1:27" ht="16.8" customHeight="1">
      <c r="A175" s="1323">
        <v>28</v>
      </c>
      <c r="B175" s="1312" t="str">
        <f>IF('2.ชื่อนักเรียน'!C38="","",'2.ชื่อนักเรียน'!C38)</f>
        <v/>
      </c>
      <c r="C175" s="1313" t="str">
        <f>IF('2.ชื่อนักเรียน'!D38="","",'2.ชื่อนักเรียน'!D38)</f>
        <v/>
      </c>
      <c r="D175" s="1314" t="str">
        <f>IF($A$141&lt;&gt;"ชั้น"&amp;'01.ข้อมูลเบื้องต้น'!$H$2,"",IF(VLOOKUP($A175,'03.คีย์เทอม2'!$A$10:$GL$59,190,FALSE)="","",VLOOKUP($A175,'03.คีย์เทอม2'!$A$10:$GL$59,190,FALSE)))</f>
        <v/>
      </c>
      <c r="E175" s="1327" t="str">
        <f>IF($A$141&lt;&gt;"ชั้น"&amp;'01.ข้อมูลเบื้องต้น'!$H$2,"",IF(VLOOKUP($A175,'03.คีย์เทอม2'!$A$10:$GL$59,194,FALSE)="","",VLOOKUP($A175,'03.คีย์เทอม2'!$A$10:$GL$59,194,FALSE)))</f>
        <v/>
      </c>
      <c r="F175" s="1420" t="str">
        <f>IF($A$141&lt;&gt;"ชั้น"&amp;'01.ข้อมูลเบื้องต้น'!$H$2,"",IF(VLOOKUP($A175,'03.คีย์เทอม2'!$A$10:$GL$59,31,FALSE)="","",VLOOKUP($A175,'03.คีย์เทอม2'!$A$10:$GL$59,31,FALSE)))</f>
        <v/>
      </c>
      <c r="G175" s="1326" t="str">
        <f>IF($A$141&lt;&gt;"ชั้น"&amp;'01.ข้อมูลเบื้องต้น'!$H$2,"",IF(VLOOKUP($A175,'03.คีย์เทอม2'!$A$10:$GL$59,61,FALSE)="","",VLOOKUP($A175,'03.คีย์เทอม2'!$A$10:$GL$59,61,FALSE)))</f>
        <v/>
      </c>
      <c r="H175" s="1327" t="str">
        <f>IF($A$141&lt;&gt;"ชั้น"&amp;'01.ข้อมูลเบื้องต้น'!$H$2,"",IF(VLOOKUP($A175,'03.คีย์เทอม2'!$A$10:$GL$59,66,FALSE)="","",VLOOKUP($A175,'03.คีย์เทอม2'!$A$10:$GL$59,66,FALSE)))</f>
        <v/>
      </c>
      <c r="I175" s="1327" t="str">
        <f>IF($A$141&lt;&gt;"ชั้น"&amp;'01.ข้อมูลเบื้องต้น'!$H$2,"",IF(VLOOKUP($A175,'03.คีย์เทอม2'!$A$10:$GL$59,71,FALSE)="","",VLOOKUP($A175,'03.คีย์เทอม2'!$A$10:$GL$59,71,FALSE)))</f>
        <v/>
      </c>
      <c r="J175" s="1327" t="str">
        <f>IF($A$141&lt;&gt;"ชั้น"&amp;'01.ข้อมูลเบื้องต้น'!$H$2,"",IF(VLOOKUP($A175,'03.คีย์เทอม2'!$A$10:$GL$59,76,FALSE)="","",VLOOKUP($A175,'03.คีย์เทอม2'!$A$10:$GL$59,76,FALSE)))</f>
        <v/>
      </c>
      <c r="K175" s="1327" t="str">
        <f>IF($A$141&lt;&gt;"ชั้น"&amp;'01.ข้อมูลเบื้องต้น'!$H$2,"",IF(VLOOKUP($A175,'03.คีย์เทอม2'!$A$10:$GL$59,81,FALSE)="","",VLOOKUP($A175,'03.คีย์เทอม2'!$A$10:$GL$59,81,FALSE)))</f>
        <v/>
      </c>
      <c r="L175" s="1328" t="str">
        <f>IF($A$141&lt;&gt;"ชั้น"&amp;'01.ข้อมูลเบื้องต้น'!$H$2,"",IF(VLOOKUP($A175,'03.คีย์เทอม2'!$A$10:$GT$59,202,FALSE)="","",VLOOKUP($A175,'03.คีย์เทอม2'!$A$10:$GT$59,202,FALSE)))</f>
        <v/>
      </c>
      <c r="M175" s="1326" t="str">
        <f>IF($A$141&lt;&gt;"ชั้น"&amp;'01.ข้อมูลเบื้องต้น'!$H$2,"",IF(VLOOKUP($A175,'03.คีย์เทอม2'!$A$10:$GL$59,111,FALSE)="","",VLOOKUP($A175,'03.คีย์เทอม2'!$A$10:$GL$59,111,FALSE)))</f>
        <v/>
      </c>
      <c r="N175" s="1327" t="str">
        <f>IF($A$141&lt;&gt;"ชั้น"&amp;'01.ข้อมูลเบื้องต้น'!$H$2,"",IF(VLOOKUP($A175,'03.คีย์เทอม2'!$A$10:$GL$59,116,FALSE)="","",VLOOKUP($A175,'03.คีย์เทอม2'!$A$10:$GL$59,116,FALSE)))</f>
        <v/>
      </c>
      <c r="O175" s="1327" t="str">
        <f>IF($A$141&lt;&gt;"ชั้น"&amp;'01.ข้อมูลเบื้องต้น'!$H$2,"",IF(VLOOKUP($A175,'03.คีย์เทอม2'!$A$10:$GL$59,121,FALSE)="","",VLOOKUP($A175,'03.คีย์เทอม2'!$A$10:$GL$59,121,FALSE)))</f>
        <v/>
      </c>
      <c r="P175" s="1327" t="str">
        <f>IF($A$141&lt;&gt;"ชั้น"&amp;'01.ข้อมูลเบื้องต้น'!$H$2,"",IF(VLOOKUP($A175,'03.คีย์เทอม2'!$A$10:$GL$59,126,FALSE)="","",VLOOKUP($A175,'03.คีย์เทอม2'!$A$10:$GL$59,126,FALSE)))</f>
        <v/>
      </c>
      <c r="Q175" s="1327" t="str">
        <f>IF($A$141&lt;&gt;"ชั้น"&amp;'01.ข้อมูลเบื้องต้น'!$H$2,"",IF(VLOOKUP($A175,'03.คีย์เทอม2'!$A$10:$GL$59,131,FALSE)="","",VLOOKUP($A175,'03.คีย์เทอม2'!$A$10:$GL$59,131,FALSE)))</f>
        <v/>
      </c>
      <c r="R175" s="1327" t="str">
        <f>IF($A$141&lt;&gt;"ชั้น"&amp;'01.ข้อมูลเบื้องต้น'!$H$2,"",IF(VLOOKUP($A175,'03.คีย์เทอม2'!$A$10:$GL$59,136,FALSE)="","",VLOOKUP($A175,'03.คีย์เทอม2'!$A$10:$GL$59,136,FALSE)))</f>
        <v/>
      </c>
      <c r="S175" s="1327" t="str">
        <f>IF($A$141&lt;&gt;"ชั้น"&amp;'01.ข้อมูลเบื้องต้น'!$H$2,"",IF(VLOOKUP($A175,'03.คีย์เทอม2'!$A$10:$GL$59,141,FALSE)="","",VLOOKUP($A175,'03.คีย์เทอม2'!$A$10:$GL$59,141,FALSE)))</f>
        <v/>
      </c>
      <c r="T175" s="1327" t="str">
        <f>IF($A$141&lt;&gt;"ชั้น"&amp;'01.ข้อมูลเบื้องต้น'!$H$2,"",IF(VLOOKUP($A175,'03.คีย์เทอม2'!$A$10:$GL$59,146,FALSE)="","",VLOOKUP($A175,'03.คีย์เทอม2'!$A$10:$GL$59,146,FALSE)))</f>
        <v/>
      </c>
      <c r="U175" s="1327" t="str">
        <f>IF($A$141&lt;&gt;"ชั้น"&amp;'01.ข้อมูลเบื้องต้น'!$H$2,"",IF(VLOOKUP($A175,'03.คีย์เทอม2'!$A$10:$GL$59,151,FALSE)="","",VLOOKUP($A175,'03.คีย์เทอม2'!$A$10:$GL$59,151,FALSE)))</f>
        <v/>
      </c>
      <c r="V175" s="1327" t="str">
        <f>IF($A$141&lt;&gt;"ชั้น"&amp;'01.ข้อมูลเบื้องต้น'!$H$2,"",IF(VLOOKUP($A175,'03.คีย์เทอม2'!$A$10:$GL$59,156,FALSE)="","",VLOOKUP($A175,'03.คีย์เทอม2'!$A$10:$GL$59,156,FALSE)))</f>
        <v/>
      </c>
      <c r="W175" s="1327" t="str">
        <f>IF($A$141&lt;&gt;"ชั้น"&amp;'01.ข้อมูลเบื้องต้น'!$H$2,"",IF(VLOOKUP($A175,'03.คีย์เทอม2'!$A$10:$GL$59,161,FALSE)="","",VLOOKUP($A175,'03.คีย์เทอม2'!$A$10:$GL$59,161,FALSE)))</f>
        <v/>
      </c>
      <c r="X175" s="1327" t="str">
        <f>IF($A$141&lt;&gt;"ชั้น"&amp;'01.ข้อมูลเบื้องต้น'!$H$2,"",IF(VLOOKUP($A175,'03.คีย์เทอม2'!$A$10:$GL$59,166,FALSE)="","",VLOOKUP($A175,'03.คีย์เทอม2'!$A$10:$GL$59,166,FALSE)))</f>
        <v/>
      </c>
      <c r="Y175" s="1327" t="str">
        <f>IF($A$141&lt;&gt;"ชั้น"&amp;'01.ข้อมูลเบื้องต้น'!$H$2,"",IF(VLOOKUP($A175,'03.คีย์เทอม2'!$A$10:$GL$59,171,FALSE)="","",VLOOKUP($A175,'03.คีย์เทอม2'!$A$10:$GL$59,171,FALSE)))</f>
        <v/>
      </c>
      <c r="Z175" s="1327" t="str">
        <f>IF($A$141&lt;&gt;"ชั้น"&amp;'01.ข้อมูลเบื้องต้น'!$H$2,"",IF(VLOOKUP($A175,'03.คีย์เทอม2'!$A$10:$GL$59,176,FALSE)="","",VLOOKUP($A175,'03.คีย์เทอม2'!$A$10:$GL$59,176,FALSE)))</f>
        <v/>
      </c>
      <c r="AA175" s="1329" t="str">
        <f>IF($A$141&lt;&gt;"ชั้น"&amp;'01.ข้อมูลเบื้องต้น'!$H$2,"",IF(VLOOKUP($A175,'03.คีย์เทอม2'!$A$10:$GL$59,181,FALSE)="","",VLOOKUP($A175,'03.คีย์เทอม2'!$A$10:$GL$59,181,FALSE)))</f>
        <v/>
      </c>
    </row>
    <row r="176" spans="1:27" ht="16.8" customHeight="1">
      <c r="A176" s="1323">
        <v>29</v>
      </c>
      <c r="B176" s="1312" t="str">
        <f>IF('2.ชื่อนักเรียน'!C39="","",'2.ชื่อนักเรียน'!C39)</f>
        <v/>
      </c>
      <c r="C176" s="1313" t="str">
        <f>IF('2.ชื่อนักเรียน'!D39="","",'2.ชื่อนักเรียน'!D39)</f>
        <v/>
      </c>
      <c r="D176" s="1314" t="str">
        <f>IF($A$141&lt;&gt;"ชั้น"&amp;'01.ข้อมูลเบื้องต้น'!$H$2,"",IF(VLOOKUP($A176,'03.คีย์เทอม2'!$A$10:$GL$59,190,FALSE)="","",VLOOKUP($A176,'03.คีย์เทอม2'!$A$10:$GL$59,190,FALSE)))</f>
        <v/>
      </c>
      <c r="E176" s="1327" t="str">
        <f>IF($A$141&lt;&gt;"ชั้น"&amp;'01.ข้อมูลเบื้องต้น'!$H$2,"",IF(VLOOKUP($A176,'03.คีย์เทอม2'!$A$10:$GL$59,194,FALSE)="","",VLOOKUP($A176,'03.คีย์เทอม2'!$A$10:$GL$59,194,FALSE)))</f>
        <v/>
      </c>
      <c r="F176" s="1420" t="str">
        <f>IF($A$141&lt;&gt;"ชั้น"&amp;'01.ข้อมูลเบื้องต้น'!$H$2,"",IF(VLOOKUP($A176,'03.คีย์เทอม2'!$A$10:$GL$59,31,FALSE)="","",VLOOKUP($A176,'03.คีย์เทอม2'!$A$10:$GL$59,31,FALSE)))</f>
        <v/>
      </c>
      <c r="G176" s="1326" t="str">
        <f>IF($A$141&lt;&gt;"ชั้น"&amp;'01.ข้อมูลเบื้องต้น'!$H$2,"",IF(VLOOKUP($A176,'03.คีย์เทอม2'!$A$10:$GL$59,61,FALSE)="","",VLOOKUP($A176,'03.คีย์เทอม2'!$A$10:$GL$59,61,FALSE)))</f>
        <v/>
      </c>
      <c r="H176" s="1327" t="str">
        <f>IF($A$141&lt;&gt;"ชั้น"&amp;'01.ข้อมูลเบื้องต้น'!$H$2,"",IF(VLOOKUP($A176,'03.คีย์เทอม2'!$A$10:$GL$59,66,FALSE)="","",VLOOKUP($A176,'03.คีย์เทอม2'!$A$10:$GL$59,66,FALSE)))</f>
        <v/>
      </c>
      <c r="I176" s="1327" t="str">
        <f>IF($A$141&lt;&gt;"ชั้น"&amp;'01.ข้อมูลเบื้องต้น'!$H$2,"",IF(VLOOKUP($A176,'03.คีย์เทอม2'!$A$10:$GL$59,71,FALSE)="","",VLOOKUP($A176,'03.คีย์เทอม2'!$A$10:$GL$59,71,FALSE)))</f>
        <v/>
      </c>
      <c r="J176" s="1327" t="str">
        <f>IF($A$141&lt;&gt;"ชั้น"&amp;'01.ข้อมูลเบื้องต้น'!$H$2,"",IF(VLOOKUP($A176,'03.คีย์เทอม2'!$A$10:$GL$59,76,FALSE)="","",VLOOKUP($A176,'03.คีย์เทอม2'!$A$10:$GL$59,76,FALSE)))</f>
        <v/>
      </c>
      <c r="K176" s="1327" t="str">
        <f>IF($A$141&lt;&gt;"ชั้น"&amp;'01.ข้อมูลเบื้องต้น'!$H$2,"",IF(VLOOKUP($A176,'03.คีย์เทอม2'!$A$10:$GL$59,81,FALSE)="","",VLOOKUP($A176,'03.คีย์เทอม2'!$A$10:$GL$59,81,FALSE)))</f>
        <v/>
      </c>
      <c r="L176" s="1328" t="str">
        <f>IF($A$141&lt;&gt;"ชั้น"&amp;'01.ข้อมูลเบื้องต้น'!$H$2,"",IF(VLOOKUP($A176,'03.คีย์เทอม2'!$A$10:$GT$59,202,FALSE)="","",VLOOKUP($A176,'03.คีย์เทอม2'!$A$10:$GT$59,202,FALSE)))</f>
        <v/>
      </c>
      <c r="M176" s="1326" t="str">
        <f>IF($A$141&lt;&gt;"ชั้น"&amp;'01.ข้อมูลเบื้องต้น'!$H$2,"",IF(VLOOKUP($A176,'03.คีย์เทอม2'!$A$10:$GL$59,111,FALSE)="","",VLOOKUP($A176,'03.คีย์เทอม2'!$A$10:$GL$59,111,FALSE)))</f>
        <v/>
      </c>
      <c r="N176" s="1327" t="str">
        <f>IF($A$141&lt;&gt;"ชั้น"&amp;'01.ข้อมูลเบื้องต้น'!$H$2,"",IF(VLOOKUP($A176,'03.คีย์เทอม2'!$A$10:$GL$59,116,FALSE)="","",VLOOKUP($A176,'03.คีย์เทอม2'!$A$10:$GL$59,116,FALSE)))</f>
        <v/>
      </c>
      <c r="O176" s="1327" t="str">
        <f>IF($A$141&lt;&gt;"ชั้น"&amp;'01.ข้อมูลเบื้องต้น'!$H$2,"",IF(VLOOKUP($A176,'03.คีย์เทอม2'!$A$10:$GL$59,121,FALSE)="","",VLOOKUP($A176,'03.คีย์เทอม2'!$A$10:$GL$59,121,FALSE)))</f>
        <v/>
      </c>
      <c r="P176" s="1327" t="str">
        <f>IF($A$141&lt;&gt;"ชั้น"&amp;'01.ข้อมูลเบื้องต้น'!$H$2,"",IF(VLOOKUP($A176,'03.คีย์เทอม2'!$A$10:$GL$59,126,FALSE)="","",VLOOKUP($A176,'03.คีย์เทอม2'!$A$10:$GL$59,126,FALSE)))</f>
        <v/>
      </c>
      <c r="Q176" s="1327" t="str">
        <f>IF($A$141&lt;&gt;"ชั้น"&amp;'01.ข้อมูลเบื้องต้น'!$H$2,"",IF(VLOOKUP($A176,'03.คีย์เทอม2'!$A$10:$GL$59,131,FALSE)="","",VLOOKUP($A176,'03.คีย์เทอม2'!$A$10:$GL$59,131,FALSE)))</f>
        <v/>
      </c>
      <c r="R176" s="1327" t="str">
        <f>IF($A$141&lt;&gt;"ชั้น"&amp;'01.ข้อมูลเบื้องต้น'!$H$2,"",IF(VLOOKUP($A176,'03.คีย์เทอม2'!$A$10:$GL$59,136,FALSE)="","",VLOOKUP($A176,'03.คีย์เทอม2'!$A$10:$GL$59,136,FALSE)))</f>
        <v/>
      </c>
      <c r="S176" s="1327" t="str">
        <f>IF($A$141&lt;&gt;"ชั้น"&amp;'01.ข้อมูลเบื้องต้น'!$H$2,"",IF(VLOOKUP($A176,'03.คีย์เทอม2'!$A$10:$GL$59,141,FALSE)="","",VLOOKUP($A176,'03.คีย์เทอม2'!$A$10:$GL$59,141,FALSE)))</f>
        <v/>
      </c>
      <c r="T176" s="1327" t="str">
        <f>IF($A$141&lt;&gt;"ชั้น"&amp;'01.ข้อมูลเบื้องต้น'!$H$2,"",IF(VLOOKUP($A176,'03.คีย์เทอม2'!$A$10:$GL$59,146,FALSE)="","",VLOOKUP($A176,'03.คีย์เทอม2'!$A$10:$GL$59,146,FALSE)))</f>
        <v/>
      </c>
      <c r="U176" s="1327" t="str">
        <f>IF($A$141&lt;&gt;"ชั้น"&amp;'01.ข้อมูลเบื้องต้น'!$H$2,"",IF(VLOOKUP($A176,'03.คีย์เทอม2'!$A$10:$GL$59,151,FALSE)="","",VLOOKUP($A176,'03.คีย์เทอม2'!$A$10:$GL$59,151,FALSE)))</f>
        <v/>
      </c>
      <c r="V176" s="1327" t="str">
        <f>IF($A$141&lt;&gt;"ชั้น"&amp;'01.ข้อมูลเบื้องต้น'!$H$2,"",IF(VLOOKUP($A176,'03.คีย์เทอม2'!$A$10:$GL$59,156,FALSE)="","",VLOOKUP($A176,'03.คีย์เทอม2'!$A$10:$GL$59,156,FALSE)))</f>
        <v/>
      </c>
      <c r="W176" s="1327" t="str">
        <f>IF($A$141&lt;&gt;"ชั้น"&amp;'01.ข้อมูลเบื้องต้น'!$H$2,"",IF(VLOOKUP($A176,'03.คีย์เทอม2'!$A$10:$GL$59,161,FALSE)="","",VLOOKUP($A176,'03.คีย์เทอม2'!$A$10:$GL$59,161,FALSE)))</f>
        <v/>
      </c>
      <c r="X176" s="1327" t="str">
        <f>IF($A$141&lt;&gt;"ชั้น"&amp;'01.ข้อมูลเบื้องต้น'!$H$2,"",IF(VLOOKUP($A176,'03.คีย์เทอม2'!$A$10:$GL$59,166,FALSE)="","",VLOOKUP($A176,'03.คีย์เทอม2'!$A$10:$GL$59,166,FALSE)))</f>
        <v/>
      </c>
      <c r="Y176" s="1327" t="str">
        <f>IF($A$141&lt;&gt;"ชั้น"&amp;'01.ข้อมูลเบื้องต้น'!$H$2,"",IF(VLOOKUP($A176,'03.คีย์เทอม2'!$A$10:$GL$59,171,FALSE)="","",VLOOKUP($A176,'03.คีย์เทอม2'!$A$10:$GL$59,171,FALSE)))</f>
        <v/>
      </c>
      <c r="Z176" s="1327" t="str">
        <f>IF($A$141&lt;&gt;"ชั้น"&amp;'01.ข้อมูลเบื้องต้น'!$H$2,"",IF(VLOOKUP($A176,'03.คีย์เทอม2'!$A$10:$GL$59,176,FALSE)="","",VLOOKUP($A176,'03.คีย์เทอม2'!$A$10:$GL$59,176,FALSE)))</f>
        <v/>
      </c>
      <c r="AA176" s="1329" t="str">
        <f>IF($A$141&lt;&gt;"ชั้น"&amp;'01.ข้อมูลเบื้องต้น'!$H$2,"",IF(VLOOKUP($A176,'03.คีย์เทอม2'!$A$10:$GL$59,181,FALSE)="","",VLOOKUP($A176,'03.คีย์เทอม2'!$A$10:$GL$59,181,FALSE)))</f>
        <v/>
      </c>
    </row>
    <row r="177" spans="1:27" ht="16.8" customHeight="1">
      <c r="A177" s="1323">
        <v>30</v>
      </c>
      <c r="B177" s="1312" t="str">
        <f>IF('2.ชื่อนักเรียน'!C40="","",'2.ชื่อนักเรียน'!C40)</f>
        <v/>
      </c>
      <c r="C177" s="1313" t="str">
        <f>IF('2.ชื่อนักเรียน'!D40="","",'2.ชื่อนักเรียน'!D40)</f>
        <v/>
      </c>
      <c r="D177" s="1314" t="str">
        <f>IF($A$141&lt;&gt;"ชั้น"&amp;'01.ข้อมูลเบื้องต้น'!$H$2,"",IF(VLOOKUP($A177,'03.คีย์เทอม2'!$A$10:$GL$59,190,FALSE)="","",VLOOKUP($A177,'03.คีย์เทอม2'!$A$10:$GL$59,190,FALSE)))</f>
        <v/>
      </c>
      <c r="E177" s="1327" t="str">
        <f>IF($A$141&lt;&gt;"ชั้น"&amp;'01.ข้อมูลเบื้องต้น'!$H$2,"",IF(VLOOKUP($A177,'03.คีย์เทอม2'!$A$10:$GL$59,194,FALSE)="","",VLOOKUP($A177,'03.คีย์เทอม2'!$A$10:$GL$59,194,FALSE)))</f>
        <v/>
      </c>
      <c r="F177" s="1420" t="str">
        <f>IF($A$141&lt;&gt;"ชั้น"&amp;'01.ข้อมูลเบื้องต้น'!$H$2,"",IF(VLOOKUP($A177,'03.คีย์เทอม2'!$A$10:$GL$59,31,FALSE)="","",VLOOKUP($A177,'03.คีย์เทอม2'!$A$10:$GL$59,31,FALSE)))</f>
        <v/>
      </c>
      <c r="G177" s="1326" t="str">
        <f>IF($A$141&lt;&gt;"ชั้น"&amp;'01.ข้อมูลเบื้องต้น'!$H$2,"",IF(VLOOKUP($A177,'03.คีย์เทอม2'!$A$10:$GL$59,61,FALSE)="","",VLOOKUP($A177,'03.คีย์เทอม2'!$A$10:$GL$59,61,FALSE)))</f>
        <v/>
      </c>
      <c r="H177" s="1327" t="str">
        <f>IF($A$141&lt;&gt;"ชั้น"&amp;'01.ข้อมูลเบื้องต้น'!$H$2,"",IF(VLOOKUP($A177,'03.คีย์เทอม2'!$A$10:$GL$59,66,FALSE)="","",VLOOKUP($A177,'03.คีย์เทอม2'!$A$10:$GL$59,66,FALSE)))</f>
        <v/>
      </c>
      <c r="I177" s="1327" t="str">
        <f>IF($A$141&lt;&gt;"ชั้น"&amp;'01.ข้อมูลเบื้องต้น'!$H$2,"",IF(VLOOKUP($A177,'03.คีย์เทอม2'!$A$10:$GL$59,71,FALSE)="","",VLOOKUP($A177,'03.คีย์เทอม2'!$A$10:$GL$59,71,FALSE)))</f>
        <v/>
      </c>
      <c r="J177" s="1327" t="str">
        <f>IF($A$141&lt;&gt;"ชั้น"&amp;'01.ข้อมูลเบื้องต้น'!$H$2,"",IF(VLOOKUP($A177,'03.คีย์เทอม2'!$A$10:$GL$59,76,FALSE)="","",VLOOKUP($A177,'03.คีย์เทอม2'!$A$10:$GL$59,76,FALSE)))</f>
        <v/>
      </c>
      <c r="K177" s="1327" t="str">
        <f>IF($A$141&lt;&gt;"ชั้น"&amp;'01.ข้อมูลเบื้องต้น'!$H$2,"",IF(VLOOKUP($A177,'03.คีย์เทอม2'!$A$10:$GL$59,81,FALSE)="","",VLOOKUP($A177,'03.คีย์เทอม2'!$A$10:$GL$59,81,FALSE)))</f>
        <v/>
      </c>
      <c r="L177" s="1328" t="str">
        <f>IF($A$141&lt;&gt;"ชั้น"&amp;'01.ข้อมูลเบื้องต้น'!$H$2,"",IF(VLOOKUP($A177,'03.คีย์เทอม2'!$A$10:$GT$59,202,FALSE)="","",VLOOKUP($A177,'03.คีย์เทอม2'!$A$10:$GT$59,202,FALSE)))</f>
        <v/>
      </c>
      <c r="M177" s="1326" t="str">
        <f>IF($A$141&lt;&gt;"ชั้น"&amp;'01.ข้อมูลเบื้องต้น'!$H$2,"",IF(VLOOKUP($A177,'03.คีย์เทอม2'!$A$10:$GL$59,111,FALSE)="","",VLOOKUP($A177,'03.คีย์เทอม2'!$A$10:$GL$59,111,FALSE)))</f>
        <v/>
      </c>
      <c r="N177" s="1327" t="str">
        <f>IF($A$141&lt;&gt;"ชั้น"&amp;'01.ข้อมูลเบื้องต้น'!$H$2,"",IF(VLOOKUP($A177,'03.คีย์เทอม2'!$A$10:$GL$59,116,FALSE)="","",VLOOKUP($A177,'03.คีย์เทอม2'!$A$10:$GL$59,116,FALSE)))</f>
        <v/>
      </c>
      <c r="O177" s="1327" t="str">
        <f>IF($A$141&lt;&gt;"ชั้น"&amp;'01.ข้อมูลเบื้องต้น'!$H$2,"",IF(VLOOKUP($A177,'03.คีย์เทอม2'!$A$10:$GL$59,121,FALSE)="","",VLOOKUP($A177,'03.คีย์เทอม2'!$A$10:$GL$59,121,FALSE)))</f>
        <v/>
      </c>
      <c r="P177" s="1327" t="str">
        <f>IF($A$141&lt;&gt;"ชั้น"&amp;'01.ข้อมูลเบื้องต้น'!$H$2,"",IF(VLOOKUP($A177,'03.คีย์เทอม2'!$A$10:$GL$59,126,FALSE)="","",VLOOKUP($A177,'03.คีย์เทอม2'!$A$10:$GL$59,126,FALSE)))</f>
        <v/>
      </c>
      <c r="Q177" s="1327" t="str">
        <f>IF($A$141&lt;&gt;"ชั้น"&amp;'01.ข้อมูลเบื้องต้น'!$H$2,"",IF(VLOOKUP($A177,'03.คีย์เทอม2'!$A$10:$GL$59,131,FALSE)="","",VLOOKUP($A177,'03.คีย์เทอม2'!$A$10:$GL$59,131,FALSE)))</f>
        <v/>
      </c>
      <c r="R177" s="1327" t="str">
        <f>IF($A$141&lt;&gt;"ชั้น"&amp;'01.ข้อมูลเบื้องต้น'!$H$2,"",IF(VLOOKUP($A177,'03.คีย์เทอม2'!$A$10:$GL$59,136,FALSE)="","",VLOOKUP($A177,'03.คีย์เทอม2'!$A$10:$GL$59,136,FALSE)))</f>
        <v/>
      </c>
      <c r="S177" s="1327" t="str">
        <f>IF($A$141&lt;&gt;"ชั้น"&amp;'01.ข้อมูลเบื้องต้น'!$H$2,"",IF(VLOOKUP($A177,'03.คีย์เทอม2'!$A$10:$GL$59,141,FALSE)="","",VLOOKUP($A177,'03.คีย์เทอม2'!$A$10:$GL$59,141,FALSE)))</f>
        <v/>
      </c>
      <c r="T177" s="1327" t="str">
        <f>IF($A$141&lt;&gt;"ชั้น"&amp;'01.ข้อมูลเบื้องต้น'!$H$2,"",IF(VLOOKUP($A177,'03.คีย์เทอม2'!$A$10:$GL$59,146,FALSE)="","",VLOOKUP($A177,'03.คีย์เทอม2'!$A$10:$GL$59,146,FALSE)))</f>
        <v/>
      </c>
      <c r="U177" s="1327" t="str">
        <f>IF($A$141&lt;&gt;"ชั้น"&amp;'01.ข้อมูลเบื้องต้น'!$H$2,"",IF(VLOOKUP($A177,'03.คีย์เทอม2'!$A$10:$GL$59,151,FALSE)="","",VLOOKUP($A177,'03.คีย์เทอม2'!$A$10:$GL$59,151,FALSE)))</f>
        <v/>
      </c>
      <c r="V177" s="1327" t="str">
        <f>IF($A$141&lt;&gt;"ชั้น"&amp;'01.ข้อมูลเบื้องต้น'!$H$2,"",IF(VLOOKUP($A177,'03.คีย์เทอม2'!$A$10:$GL$59,156,FALSE)="","",VLOOKUP($A177,'03.คีย์เทอม2'!$A$10:$GL$59,156,FALSE)))</f>
        <v/>
      </c>
      <c r="W177" s="1327" t="str">
        <f>IF($A$141&lt;&gt;"ชั้น"&amp;'01.ข้อมูลเบื้องต้น'!$H$2,"",IF(VLOOKUP($A177,'03.คีย์เทอม2'!$A$10:$GL$59,161,FALSE)="","",VLOOKUP($A177,'03.คีย์เทอม2'!$A$10:$GL$59,161,FALSE)))</f>
        <v/>
      </c>
      <c r="X177" s="1327" t="str">
        <f>IF($A$141&lt;&gt;"ชั้น"&amp;'01.ข้อมูลเบื้องต้น'!$H$2,"",IF(VLOOKUP($A177,'03.คีย์เทอม2'!$A$10:$GL$59,166,FALSE)="","",VLOOKUP($A177,'03.คีย์เทอม2'!$A$10:$GL$59,166,FALSE)))</f>
        <v/>
      </c>
      <c r="Y177" s="1327" t="str">
        <f>IF($A$141&lt;&gt;"ชั้น"&amp;'01.ข้อมูลเบื้องต้น'!$H$2,"",IF(VLOOKUP($A177,'03.คีย์เทอม2'!$A$10:$GL$59,171,FALSE)="","",VLOOKUP($A177,'03.คีย์เทอม2'!$A$10:$GL$59,171,FALSE)))</f>
        <v/>
      </c>
      <c r="Z177" s="1327" t="str">
        <f>IF($A$141&lt;&gt;"ชั้น"&amp;'01.ข้อมูลเบื้องต้น'!$H$2,"",IF(VLOOKUP($A177,'03.คีย์เทอม2'!$A$10:$GL$59,176,FALSE)="","",VLOOKUP($A177,'03.คีย์เทอม2'!$A$10:$GL$59,176,FALSE)))</f>
        <v/>
      </c>
      <c r="AA177" s="1329" t="str">
        <f>IF($A$141&lt;&gt;"ชั้น"&amp;'01.ข้อมูลเบื้องต้น'!$H$2,"",IF(VLOOKUP($A177,'03.คีย์เทอม2'!$A$10:$GL$59,181,FALSE)="","",VLOOKUP($A177,'03.คีย์เทอม2'!$A$10:$GL$59,181,FALSE)))</f>
        <v/>
      </c>
    </row>
    <row r="178" spans="1:27" ht="16.8" customHeight="1">
      <c r="A178" s="1323">
        <v>31</v>
      </c>
      <c r="B178" s="1312" t="str">
        <f>IF('2.ชื่อนักเรียน'!C41="","",'2.ชื่อนักเรียน'!C41)</f>
        <v/>
      </c>
      <c r="C178" s="1313" t="str">
        <f>IF('2.ชื่อนักเรียน'!D41="","",'2.ชื่อนักเรียน'!D41)</f>
        <v/>
      </c>
      <c r="D178" s="1314" t="str">
        <f>IF($A$141&lt;&gt;"ชั้น"&amp;'01.ข้อมูลเบื้องต้น'!$H$2,"",IF(VLOOKUP($A178,'03.คีย์เทอม2'!$A$10:$GL$59,190,FALSE)="","",VLOOKUP($A178,'03.คีย์เทอม2'!$A$10:$GL$59,190,FALSE)))</f>
        <v/>
      </c>
      <c r="E178" s="1327" t="str">
        <f>IF($A$141&lt;&gt;"ชั้น"&amp;'01.ข้อมูลเบื้องต้น'!$H$2,"",IF(VLOOKUP($A178,'03.คีย์เทอม2'!$A$10:$GL$59,194,FALSE)="","",VLOOKUP($A178,'03.คีย์เทอม2'!$A$10:$GL$59,194,FALSE)))</f>
        <v/>
      </c>
      <c r="F178" s="1420" t="str">
        <f>IF($A$141&lt;&gt;"ชั้น"&amp;'01.ข้อมูลเบื้องต้น'!$H$2,"",IF(VLOOKUP($A178,'03.คีย์เทอม2'!$A$10:$GL$59,31,FALSE)="","",VLOOKUP($A178,'03.คีย์เทอม2'!$A$10:$GL$59,31,FALSE)))</f>
        <v/>
      </c>
      <c r="G178" s="1326" t="str">
        <f>IF($A$141&lt;&gt;"ชั้น"&amp;'01.ข้อมูลเบื้องต้น'!$H$2,"",IF(VLOOKUP($A178,'03.คีย์เทอม2'!$A$10:$GL$59,61,FALSE)="","",VLOOKUP($A178,'03.คีย์เทอม2'!$A$10:$GL$59,61,FALSE)))</f>
        <v/>
      </c>
      <c r="H178" s="1327" t="str">
        <f>IF($A$141&lt;&gt;"ชั้น"&amp;'01.ข้อมูลเบื้องต้น'!$H$2,"",IF(VLOOKUP($A178,'03.คีย์เทอม2'!$A$10:$GL$59,66,FALSE)="","",VLOOKUP($A178,'03.คีย์เทอม2'!$A$10:$GL$59,66,FALSE)))</f>
        <v/>
      </c>
      <c r="I178" s="1327" t="str">
        <f>IF($A$141&lt;&gt;"ชั้น"&amp;'01.ข้อมูลเบื้องต้น'!$H$2,"",IF(VLOOKUP($A178,'03.คีย์เทอม2'!$A$10:$GL$59,71,FALSE)="","",VLOOKUP($A178,'03.คีย์เทอม2'!$A$10:$GL$59,71,FALSE)))</f>
        <v/>
      </c>
      <c r="J178" s="1327" t="str">
        <f>IF($A$141&lt;&gt;"ชั้น"&amp;'01.ข้อมูลเบื้องต้น'!$H$2,"",IF(VLOOKUP($A178,'03.คีย์เทอม2'!$A$10:$GL$59,76,FALSE)="","",VLOOKUP($A178,'03.คีย์เทอม2'!$A$10:$GL$59,76,FALSE)))</f>
        <v/>
      </c>
      <c r="K178" s="1327" t="str">
        <f>IF($A$141&lt;&gt;"ชั้น"&amp;'01.ข้อมูลเบื้องต้น'!$H$2,"",IF(VLOOKUP($A178,'03.คีย์เทอม2'!$A$10:$GL$59,81,FALSE)="","",VLOOKUP($A178,'03.คีย์เทอม2'!$A$10:$GL$59,81,FALSE)))</f>
        <v/>
      </c>
      <c r="L178" s="1328" t="str">
        <f>IF($A$141&lt;&gt;"ชั้น"&amp;'01.ข้อมูลเบื้องต้น'!$H$2,"",IF(VLOOKUP($A178,'03.คีย์เทอม2'!$A$10:$GT$59,202,FALSE)="","",VLOOKUP($A178,'03.คีย์เทอม2'!$A$10:$GT$59,202,FALSE)))</f>
        <v/>
      </c>
      <c r="M178" s="1326" t="str">
        <f>IF($A$141&lt;&gt;"ชั้น"&amp;'01.ข้อมูลเบื้องต้น'!$H$2,"",IF(VLOOKUP($A178,'03.คีย์เทอม2'!$A$10:$GL$59,111,FALSE)="","",VLOOKUP($A178,'03.คีย์เทอม2'!$A$10:$GL$59,111,FALSE)))</f>
        <v/>
      </c>
      <c r="N178" s="1327" t="str">
        <f>IF($A$141&lt;&gt;"ชั้น"&amp;'01.ข้อมูลเบื้องต้น'!$H$2,"",IF(VLOOKUP($A178,'03.คีย์เทอม2'!$A$10:$GL$59,116,FALSE)="","",VLOOKUP($A178,'03.คีย์เทอม2'!$A$10:$GL$59,116,FALSE)))</f>
        <v/>
      </c>
      <c r="O178" s="1327" t="str">
        <f>IF($A$141&lt;&gt;"ชั้น"&amp;'01.ข้อมูลเบื้องต้น'!$H$2,"",IF(VLOOKUP($A178,'03.คีย์เทอม2'!$A$10:$GL$59,121,FALSE)="","",VLOOKUP($A178,'03.คีย์เทอม2'!$A$10:$GL$59,121,FALSE)))</f>
        <v/>
      </c>
      <c r="P178" s="1327" t="str">
        <f>IF($A$141&lt;&gt;"ชั้น"&amp;'01.ข้อมูลเบื้องต้น'!$H$2,"",IF(VLOOKUP($A178,'03.คีย์เทอม2'!$A$10:$GL$59,126,FALSE)="","",VLOOKUP($A178,'03.คีย์เทอม2'!$A$10:$GL$59,126,FALSE)))</f>
        <v/>
      </c>
      <c r="Q178" s="1327" t="str">
        <f>IF($A$141&lt;&gt;"ชั้น"&amp;'01.ข้อมูลเบื้องต้น'!$H$2,"",IF(VLOOKUP($A178,'03.คีย์เทอม2'!$A$10:$GL$59,131,FALSE)="","",VLOOKUP($A178,'03.คีย์เทอม2'!$A$10:$GL$59,131,FALSE)))</f>
        <v/>
      </c>
      <c r="R178" s="1327" t="str">
        <f>IF($A$141&lt;&gt;"ชั้น"&amp;'01.ข้อมูลเบื้องต้น'!$H$2,"",IF(VLOOKUP($A178,'03.คีย์เทอม2'!$A$10:$GL$59,136,FALSE)="","",VLOOKUP($A178,'03.คีย์เทอม2'!$A$10:$GL$59,136,FALSE)))</f>
        <v/>
      </c>
      <c r="S178" s="1327" t="str">
        <f>IF($A$141&lt;&gt;"ชั้น"&amp;'01.ข้อมูลเบื้องต้น'!$H$2,"",IF(VLOOKUP($A178,'03.คีย์เทอม2'!$A$10:$GL$59,141,FALSE)="","",VLOOKUP($A178,'03.คีย์เทอม2'!$A$10:$GL$59,141,FALSE)))</f>
        <v/>
      </c>
      <c r="T178" s="1327" t="str">
        <f>IF($A$141&lt;&gt;"ชั้น"&amp;'01.ข้อมูลเบื้องต้น'!$H$2,"",IF(VLOOKUP($A178,'03.คีย์เทอม2'!$A$10:$GL$59,146,FALSE)="","",VLOOKUP($A178,'03.คีย์เทอม2'!$A$10:$GL$59,146,FALSE)))</f>
        <v/>
      </c>
      <c r="U178" s="1327" t="str">
        <f>IF($A$141&lt;&gt;"ชั้น"&amp;'01.ข้อมูลเบื้องต้น'!$H$2,"",IF(VLOOKUP($A178,'03.คีย์เทอม2'!$A$10:$GL$59,151,FALSE)="","",VLOOKUP($A178,'03.คีย์เทอม2'!$A$10:$GL$59,151,FALSE)))</f>
        <v/>
      </c>
      <c r="V178" s="1327" t="str">
        <f>IF($A$141&lt;&gt;"ชั้น"&amp;'01.ข้อมูลเบื้องต้น'!$H$2,"",IF(VLOOKUP($A178,'03.คีย์เทอม2'!$A$10:$GL$59,156,FALSE)="","",VLOOKUP($A178,'03.คีย์เทอม2'!$A$10:$GL$59,156,FALSE)))</f>
        <v/>
      </c>
      <c r="W178" s="1327" t="str">
        <f>IF($A$141&lt;&gt;"ชั้น"&amp;'01.ข้อมูลเบื้องต้น'!$H$2,"",IF(VLOOKUP($A178,'03.คีย์เทอม2'!$A$10:$GL$59,161,FALSE)="","",VLOOKUP($A178,'03.คีย์เทอม2'!$A$10:$GL$59,161,FALSE)))</f>
        <v/>
      </c>
      <c r="X178" s="1327" t="str">
        <f>IF($A$141&lt;&gt;"ชั้น"&amp;'01.ข้อมูลเบื้องต้น'!$H$2,"",IF(VLOOKUP($A178,'03.คีย์เทอม2'!$A$10:$GL$59,166,FALSE)="","",VLOOKUP($A178,'03.คีย์เทอม2'!$A$10:$GL$59,166,FALSE)))</f>
        <v/>
      </c>
      <c r="Y178" s="1327" t="str">
        <f>IF($A$141&lt;&gt;"ชั้น"&amp;'01.ข้อมูลเบื้องต้น'!$H$2,"",IF(VLOOKUP($A178,'03.คีย์เทอม2'!$A$10:$GL$59,171,FALSE)="","",VLOOKUP($A178,'03.คีย์เทอม2'!$A$10:$GL$59,171,FALSE)))</f>
        <v/>
      </c>
      <c r="Z178" s="1327" t="str">
        <f>IF($A$141&lt;&gt;"ชั้น"&amp;'01.ข้อมูลเบื้องต้น'!$H$2,"",IF(VLOOKUP($A178,'03.คีย์เทอม2'!$A$10:$GL$59,176,FALSE)="","",VLOOKUP($A178,'03.คีย์เทอม2'!$A$10:$GL$59,176,FALSE)))</f>
        <v/>
      </c>
      <c r="AA178" s="1329" t="str">
        <f>IF($A$141&lt;&gt;"ชั้น"&amp;'01.ข้อมูลเบื้องต้น'!$H$2,"",IF(VLOOKUP($A178,'03.คีย์เทอม2'!$A$10:$GL$59,181,FALSE)="","",VLOOKUP($A178,'03.คีย์เทอม2'!$A$10:$GL$59,181,FALSE)))</f>
        <v/>
      </c>
    </row>
    <row r="179" spans="1:27" ht="16.8" customHeight="1">
      <c r="A179" s="1323">
        <v>32</v>
      </c>
      <c r="B179" s="1312" t="str">
        <f>IF('2.ชื่อนักเรียน'!C42="","",'2.ชื่อนักเรียน'!C42)</f>
        <v/>
      </c>
      <c r="C179" s="1313" t="str">
        <f>IF('2.ชื่อนักเรียน'!D42="","",'2.ชื่อนักเรียน'!D42)</f>
        <v/>
      </c>
      <c r="D179" s="1314" t="str">
        <f>IF($A$141&lt;&gt;"ชั้น"&amp;'01.ข้อมูลเบื้องต้น'!$H$2,"",IF(VLOOKUP($A179,'03.คีย์เทอม2'!$A$10:$GL$59,190,FALSE)="","",VLOOKUP($A179,'03.คีย์เทอม2'!$A$10:$GL$59,190,FALSE)))</f>
        <v/>
      </c>
      <c r="E179" s="1327" t="str">
        <f>IF($A$141&lt;&gt;"ชั้น"&amp;'01.ข้อมูลเบื้องต้น'!$H$2,"",IF(VLOOKUP($A179,'03.คีย์เทอม2'!$A$10:$GL$59,194,FALSE)="","",VLOOKUP($A179,'03.คีย์เทอม2'!$A$10:$GL$59,194,FALSE)))</f>
        <v/>
      </c>
      <c r="F179" s="1420" t="str">
        <f>IF($A$141&lt;&gt;"ชั้น"&amp;'01.ข้อมูลเบื้องต้น'!$H$2,"",IF(VLOOKUP($A179,'03.คีย์เทอม2'!$A$10:$GL$59,31,FALSE)="","",VLOOKUP($A179,'03.คีย์เทอม2'!$A$10:$GL$59,31,FALSE)))</f>
        <v/>
      </c>
      <c r="G179" s="1326" t="str">
        <f>IF($A$141&lt;&gt;"ชั้น"&amp;'01.ข้อมูลเบื้องต้น'!$H$2,"",IF(VLOOKUP($A179,'03.คีย์เทอม2'!$A$10:$GL$59,61,FALSE)="","",VLOOKUP($A179,'03.คีย์เทอม2'!$A$10:$GL$59,61,FALSE)))</f>
        <v/>
      </c>
      <c r="H179" s="1327" t="str">
        <f>IF($A$141&lt;&gt;"ชั้น"&amp;'01.ข้อมูลเบื้องต้น'!$H$2,"",IF(VLOOKUP($A179,'03.คีย์เทอม2'!$A$10:$GL$59,66,FALSE)="","",VLOOKUP($A179,'03.คีย์เทอม2'!$A$10:$GL$59,66,FALSE)))</f>
        <v/>
      </c>
      <c r="I179" s="1327" t="str">
        <f>IF($A$141&lt;&gt;"ชั้น"&amp;'01.ข้อมูลเบื้องต้น'!$H$2,"",IF(VLOOKUP($A179,'03.คีย์เทอม2'!$A$10:$GL$59,71,FALSE)="","",VLOOKUP($A179,'03.คีย์เทอม2'!$A$10:$GL$59,71,FALSE)))</f>
        <v/>
      </c>
      <c r="J179" s="1327" t="str">
        <f>IF($A$141&lt;&gt;"ชั้น"&amp;'01.ข้อมูลเบื้องต้น'!$H$2,"",IF(VLOOKUP($A179,'03.คีย์เทอม2'!$A$10:$GL$59,76,FALSE)="","",VLOOKUP($A179,'03.คีย์เทอม2'!$A$10:$GL$59,76,FALSE)))</f>
        <v/>
      </c>
      <c r="K179" s="1327" t="str">
        <f>IF($A$141&lt;&gt;"ชั้น"&amp;'01.ข้อมูลเบื้องต้น'!$H$2,"",IF(VLOOKUP($A179,'03.คีย์เทอม2'!$A$10:$GL$59,81,FALSE)="","",VLOOKUP($A179,'03.คีย์เทอม2'!$A$10:$GL$59,81,FALSE)))</f>
        <v/>
      </c>
      <c r="L179" s="1328" t="str">
        <f>IF($A$141&lt;&gt;"ชั้น"&amp;'01.ข้อมูลเบื้องต้น'!$H$2,"",IF(VLOOKUP($A179,'03.คีย์เทอม2'!$A$10:$GT$59,202,FALSE)="","",VLOOKUP($A179,'03.คีย์เทอม2'!$A$10:$GT$59,202,FALSE)))</f>
        <v/>
      </c>
      <c r="M179" s="1326" t="str">
        <f>IF($A$141&lt;&gt;"ชั้น"&amp;'01.ข้อมูลเบื้องต้น'!$H$2,"",IF(VLOOKUP($A179,'03.คีย์เทอม2'!$A$10:$GL$59,111,FALSE)="","",VLOOKUP($A179,'03.คีย์เทอม2'!$A$10:$GL$59,111,FALSE)))</f>
        <v/>
      </c>
      <c r="N179" s="1327" t="str">
        <f>IF($A$141&lt;&gt;"ชั้น"&amp;'01.ข้อมูลเบื้องต้น'!$H$2,"",IF(VLOOKUP($A179,'03.คีย์เทอม2'!$A$10:$GL$59,116,FALSE)="","",VLOOKUP($A179,'03.คีย์เทอม2'!$A$10:$GL$59,116,FALSE)))</f>
        <v/>
      </c>
      <c r="O179" s="1327" t="str">
        <f>IF($A$141&lt;&gt;"ชั้น"&amp;'01.ข้อมูลเบื้องต้น'!$H$2,"",IF(VLOOKUP($A179,'03.คีย์เทอม2'!$A$10:$GL$59,121,FALSE)="","",VLOOKUP($A179,'03.คีย์เทอม2'!$A$10:$GL$59,121,FALSE)))</f>
        <v/>
      </c>
      <c r="P179" s="1327" t="str">
        <f>IF($A$141&lt;&gt;"ชั้น"&amp;'01.ข้อมูลเบื้องต้น'!$H$2,"",IF(VLOOKUP($A179,'03.คีย์เทอม2'!$A$10:$GL$59,126,FALSE)="","",VLOOKUP($A179,'03.คีย์เทอม2'!$A$10:$GL$59,126,FALSE)))</f>
        <v/>
      </c>
      <c r="Q179" s="1327" t="str">
        <f>IF($A$141&lt;&gt;"ชั้น"&amp;'01.ข้อมูลเบื้องต้น'!$H$2,"",IF(VLOOKUP($A179,'03.คีย์เทอม2'!$A$10:$GL$59,131,FALSE)="","",VLOOKUP($A179,'03.คีย์เทอม2'!$A$10:$GL$59,131,FALSE)))</f>
        <v/>
      </c>
      <c r="R179" s="1327" t="str">
        <f>IF($A$141&lt;&gt;"ชั้น"&amp;'01.ข้อมูลเบื้องต้น'!$H$2,"",IF(VLOOKUP($A179,'03.คีย์เทอม2'!$A$10:$GL$59,136,FALSE)="","",VLOOKUP($A179,'03.คีย์เทอม2'!$A$10:$GL$59,136,FALSE)))</f>
        <v/>
      </c>
      <c r="S179" s="1327" t="str">
        <f>IF($A$141&lt;&gt;"ชั้น"&amp;'01.ข้อมูลเบื้องต้น'!$H$2,"",IF(VLOOKUP($A179,'03.คีย์เทอม2'!$A$10:$GL$59,141,FALSE)="","",VLOOKUP($A179,'03.คีย์เทอม2'!$A$10:$GL$59,141,FALSE)))</f>
        <v/>
      </c>
      <c r="T179" s="1327" t="str">
        <f>IF($A$141&lt;&gt;"ชั้น"&amp;'01.ข้อมูลเบื้องต้น'!$H$2,"",IF(VLOOKUP($A179,'03.คีย์เทอม2'!$A$10:$GL$59,146,FALSE)="","",VLOOKUP($A179,'03.คีย์เทอม2'!$A$10:$GL$59,146,FALSE)))</f>
        <v/>
      </c>
      <c r="U179" s="1327" t="str">
        <f>IF($A$141&lt;&gt;"ชั้น"&amp;'01.ข้อมูลเบื้องต้น'!$H$2,"",IF(VLOOKUP($A179,'03.คีย์เทอม2'!$A$10:$GL$59,151,FALSE)="","",VLOOKUP($A179,'03.คีย์เทอม2'!$A$10:$GL$59,151,FALSE)))</f>
        <v/>
      </c>
      <c r="V179" s="1327" t="str">
        <f>IF($A$141&lt;&gt;"ชั้น"&amp;'01.ข้อมูลเบื้องต้น'!$H$2,"",IF(VLOOKUP($A179,'03.คีย์เทอม2'!$A$10:$GL$59,156,FALSE)="","",VLOOKUP($A179,'03.คีย์เทอม2'!$A$10:$GL$59,156,FALSE)))</f>
        <v/>
      </c>
      <c r="W179" s="1327" t="str">
        <f>IF($A$141&lt;&gt;"ชั้น"&amp;'01.ข้อมูลเบื้องต้น'!$H$2,"",IF(VLOOKUP($A179,'03.คีย์เทอม2'!$A$10:$GL$59,161,FALSE)="","",VLOOKUP($A179,'03.คีย์เทอม2'!$A$10:$GL$59,161,FALSE)))</f>
        <v/>
      </c>
      <c r="X179" s="1327" t="str">
        <f>IF($A$141&lt;&gt;"ชั้น"&amp;'01.ข้อมูลเบื้องต้น'!$H$2,"",IF(VLOOKUP($A179,'03.คีย์เทอม2'!$A$10:$GL$59,166,FALSE)="","",VLOOKUP($A179,'03.คีย์เทอม2'!$A$10:$GL$59,166,FALSE)))</f>
        <v/>
      </c>
      <c r="Y179" s="1327" t="str">
        <f>IF($A$141&lt;&gt;"ชั้น"&amp;'01.ข้อมูลเบื้องต้น'!$H$2,"",IF(VLOOKUP($A179,'03.คีย์เทอม2'!$A$10:$GL$59,171,FALSE)="","",VLOOKUP($A179,'03.คีย์เทอม2'!$A$10:$GL$59,171,FALSE)))</f>
        <v/>
      </c>
      <c r="Z179" s="1327" t="str">
        <f>IF($A$141&lt;&gt;"ชั้น"&amp;'01.ข้อมูลเบื้องต้น'!$H$2,"",IF(VLOOKUP($A179,'03.คีย์เทอม2'!$A$10:$GL$59,176,FALSE)="","",VLOOKUP($A179,'03.คีย์เทอม2'!$A$10:$GL$59,176,FALSE)))</f>
        <v/>
      </c>
      <c r="AA179" s="1329" t="str">
        <f>IF($A$141&lt;&gt;"ชั้น"&amp;'01.ข้อมูลเบื้องต้น'!$H$2,"",IF(VLOOKUP($A179,'03.คีย์เทอม2'!$A$10:$GL$59,181,FALSE)="","",VLOOKUP($A179,'03.คีย์เทอม2'!$A$10:$GL$59,181,FALSE)))</f>
        <v/>
      </c>
    </row>
    <row r="180" spans="1:27" ht="16.8" customHeight="1">
      <c r="A180" s="1323">
        <v>33</v>
      </c>
      <c r="B180" s="1312" t="str">
        <f>IF('2.ชื่อนักเรียน'!C43="","",'2.ชื่อนักเรียน'!C43)</f>
        <v/>
      </c>
      <c r="C180" s="1313" t="str">
        <f>IF('2.ชื่อนักเรียน'!D43="","",'2.ชื่อนักเรียน'!D43)</f>
        <v/>
      </c>
      <c r="D180" s="1314" t="str">
        <f>IF($A$141&lt;&gt;"ชั้น"&amp;'01.ข้อมูลเบื้องต้น'!$H$2,"",IF(VLOOKUP($A180,'03.คีย์เทอม2'!$A$10:$GL$59,190,FALSE)="","",VLOOKUP($A180,'03.คีย์เทอม2'!$A$10:$GL$59,190,FALSE)))</f>
        <v/>
      </c>
      <c r="E180" s="1327" t="str">
        <f>IF($A$141&lt;&gt;"ชั้น"&amp;'01.ข้อมูลเบื้องต้น'!$H$2,"",IF(VLOOKUP($A180,'03.คีย์เทอม2'!$A$10:$GL$59,194,FALSE)="","",VLOOKUP($A180,'03.คีย์เทอม2'!$A$10:$GL$59,194,FALSE)))</f>
        <v/>
      </c>
      <c r="F180" s="1420" t="str">
        <f>IF($A$141&lt;&gt;"ชั้น"&amp;'01.ข้อมูลเบื้องต้น'!$H$2,"",IF(VLOOKUP($A180,'03.คีย์เทอม2'!$A$10:$GL$59,31,FALSE)="","",VLOOKUP($A180,'03.คีย์เทอม2'!$A$10:$GL$59,31,FALSE)))</f>
        <v/>
      </c>
      <c r="G180" s="1326" t="str">
        <f>IF($A$141&lt;&gt;"ชั้น"&amp;'01.ข้อมูลเบื้องต้น'!$H$2,"",IF(VLOOKUP($A180,'03.คีย์เทอม2'!$A$10:$GL$59,61,FALSE)="","",VLOOKUP($A180,'03.คีย์เทอม2'!$A$10:$GL$59,61,FALSE)))</f>
        <v/>
      </c>
      <c r="H180" s="1327" t="str">
        <f>IF($A$141&lt;&gt;"ชั้น"&amp;'01.ข้อมูลเบื้องต้น'!$H$2,"",IF(VLOOKUP($A180,'03.คีย์เทอม2'!$A$10:$GL$59,66,FALSE)="","",VLOOKUP($A180,'03.คีย์เทอม2'!$A$10:$GL$59,66,FALSE)))</f>
        <v/>
      </c>
      <c r="I180" s="1327" t="str">
        <f>IF($A$141&lt;&gt;"ชั้น"&amp;'01.ข้อมูลเบื้องต้น'!$H$2,"",IF(VLOOKUP($A180,'03.คีย์เทอม2'!$A$10:$GL$59,71,FALSE)="","",VLOOKUP($A180,'03.คีย์เทอม2'!$A$10:$GL$59,71,FALSE)))</f>
        <v/>
      </c>
      <c r="J180" s="1327" t="str">
        <f>IF($A$141&lt;&gt;"ชั้น"&amp;'01.ข้อมูลเบื้องต้น'!$H$2,"",IF(VLOOKUP($A180,'03.คีย์เทอม2'!$A$10:$GL$59,76,FALSE)="","",VLOOKUP($A180,'03.คีย์เทอม2'!$A$10:$GL$59,76,FALSE)))</f>
        <v/>
      </c>
      <c r="K180" s="1327" t="str">
        <f>IF($A$141&lt;&gt;"ชั้น"&amp;'01.ข้อมูลเบื้องต้น'!$H$2,"",IF(VLOOKUP($A180,'03.คีย์เทอม2'!$A$10:$GL$59,81,FALSE)="","",VLOOKUP($A180,'03.คีย์เทอม2'!$A$10:$GL$59,81,FALSE)))</f>
        <v/>
      </c>
      <c r="L180" s="1328" t="str">
        <f>IF($A$141&lt;&gt;"ชั้น"&amp;'01.ข้อมูลเบื้องต้น'!$H$2,"",IF(VLOOKUP($A180,'03.คีย์เทอม2'!$A$10:$GT$59,202,FALSE)="","",VLOOKUP($A180,'03.คีย์เทอม2'!$A$10:$GT$59,202,FALSE)))</f>
        <v/>
      </c>
      <c r="M180" s="1326" t="str">
        <f>IF($A$141&lt;&gt;"ชั้น"&amp;'01.ข้อมูลเบื้องต้น'!$H$2,"",IF(VLOOKUP($A180,'03.คีย์เทอม2'!$A$10:$GL$59,111,FALSE)="","",VLOOKUP($A180,'03.คีย์เทอม2'!$A$10:$GL$59,111,FALSE)))</f>
        <v/>
      </c>
      <c r="N180" s="1327" t="str">
        <f>IF($A$141&lt;&gt;"ชั้น"&amp;'01.ข้อมูลเบื้องต้น'!$H$2,"",IF(VLOOKUP($A180,'03.คีย์เทอม2'!$A$10:$GL$59,116,FALSE)="","",VLOOKUP($A180,'03.คีย์เทอม2'!$A$10:$GL$59,116,FALSE)))</f>
        <v/>
      </c>
      <c r="O180" s="1327" t="str">
        <f>IF($A$141&lt;&gt;"ชั้น"&amp;'01.ข้อมูลเบื้องต้น'!$H$2,"",IF(VLOOKUP($A180,'03.คีย์เทอม2'!$A$10:$GL$59,121,FALSE)="","",VLOOKUP($A180,'03.คีย์เทอม2'!$A$10:$GL$59,121,FALSE)))</f>
        <v/>
      </c>
      <c r="P180" s="1327" t="str">
        <f>IF($A$141&lt;&gt;"ชั้น"&amp;'01.ข้อมูลเบื้องต้น'!$H$2,"",IF(VLOOKUP($A180,'03.คีย์เทอม2'!$A$10:$GL$59,126,FALSE)="","",VLOOKUP($A180,'03.คีย์เทอม2'!$A$10:$GL$59,126,FALSE)))</f>
        <v/>
      </c>
      <c r="Q180" s="1327" t="str">
        <f>IF($A$141&lt;&gt;"ชั้น"&amp;'01.ข้อมูลเบื้องต้น'!$H$2,"",IF(VLOOKUP($A180,'03.คีย์เทอม2'!$A$10:$GL$59,131,FALSE)="","",VLOOKUP($A180,'03.คีย์เทอม2'!$A$10:$GL$59,131,FALSE)))</f>
        <v/>
      </c>
      <c r="R180" s="1327" t="str">
        <f>IF($A$141&lt;&gt;"ชั้น"&amp;'01.ข้อมูลเบื้องต้น'!$H$2,"",IF(VLOOKUP($A180,'03.คีย์เทอม2'!$A$10:$GL$59,136,FALSE)="","",VLOOKUP($A180,'03.คีย์เทอม2'!$A$10:$GL$59,136,FALSE)))</f>
        <v/>
      </c>
      <c r="S180" s="1327" t="str">
        <f>IF($A$141&lt;&gt;"ชั้น"&amp;'01.ข้อมูลเบื้องต้น'!$H$2,"",IF(VLOOKUP($A180,'03.คีย์เทอม2'!$A$10:$GL$59,141,FALSE)="","",VLOOKUP($A180,'03.คีย์เทอม2'!$A$10:$GL$59,141,FALSE)))</f>
        <v/>
      </c>
      <c r="T180" s="1327" t="str">
        <f>IF($A$141&lt;&gt;"ชั้น"&amp;'01.ข้อมูลเบื้องต้น'!$H$2,"",IF(VLOOKUP($A180,'03.คีย์เทอม2'!$A$10:$GL$59,146,FALSE)="","",VLOOKUP($A180,'03.คีย์เทอม2'!$A$10:$GL$59,146,FALSE)))</f>
        <v/>
      </c>
      <c r="U180" s="1327" t="str">
        <f>IF($A$141&lt;&gt;"ชั้น"&amp;'01.ข้อมูลเบื้องต้น'!$H$2,"",IF(VLOOKUP($A180,'03.คีย์เทอม2'!$A$10:$GL$59,151,FALSE)="","",VLOOKUP($A180,'03.คีย์เทอม2'!$A$10:$GL$59,151,FALSE)))</f>
        <v/>
      </c>
      <c r="V180" s="1327" t="str">
        <f>IF($A$141&lt;&gt;"ชั้น"&amp;'01.ข้อมูลเบื้องต้น'!$H$2,"",IF(VLOOKUP($A180,'03.คีย์เทอม2'!$A$10:$GL$59,156,FALSE)="","",VLOOKUP($A180,'03.คีย์เทอม2'!$A$10:$GL$59,156,FALSE)))</f>
        <v/>
      </c>
      <c r="W180" s="1327" t="str">
        <f>IF($A$141&lt;&gt;"ชั้น"&amp;'01.ข้อมูลเบื้องต้น'!$H$2,"",IF(VLOOKUP($A180,'03.คีย์เทอม2'!$A$10:$GL$59,161,FALSE)="","",VLOOKUP($A180,'03.คีย์เทอม2'!$A$10:$GL$59,161,FALSE)))</f>
        <v/>
      </c>
      <c r="X180" s="1327" t="str">
        <f>IF($A$141&lt;&gt;"ชั้น"&amp;'01.ข้อมูลเบื้องต้น'!$H$2,"",IF(VLOOKUP($A180,'03.คีย์เทอม2'!$A$10:$GL$59,166,FALSE)="","",VLOOKUP($A180,'03.คีย์เทอม2'!$A$10:$GL$59,166,FALSE)))</f>
        <v/>
      </c>
      <c r="Y180" s="1327" t="str">
        <f>IF($A$141&lt;&gt;"ชั้น"&amp;'01.ข้อมูลเบื้องต้น'!$H$2,"",IF(VLOOKUP($A180,'03.คีย์เทอม2'!$A$10:$GL$59,171,FALSE)="","",VLOOKUP($A180,'03.คีย์เทอม2'!$A$10:$GL$59,171,FALSE)))</f>
        <v/>
      </c>
      <c r="Z180" s="1327" t="str">
        <f>IF($A$141&lt;&gt;"ชั้น"&amp;'01.ข้อมูลเบื้องต้น'!$H$2,"",IF(VLOOKUP($A180,'03.คีย์เทอม2'!$A$10:$GL$59,176,FALSE)="","",VLOOKUP($A180,'03.คีย์เทอม2'!$A$10:$GL$59,176,FALSE)))</f>
        <v/>
      </c>
      <c r="AA180" s="1329" t="str">
        <f>IF($A$141&lt;&gt;"ชั้น"&amp;'01.ข้อมูลเบื้องต้น'!$H$2,"",IF(VLOOKUP($A180,'03.คีย์เทอม2'!$A$10:$GL$59,181,FALSE)="","",VLOOKUP($A180,'03.คีย์เทอม2'!$A$10:$GL$59,181,FALSE)))</f>
        <v/>
      </c>
    </row>
    <row r="181" spans="1:27" ht="16.8" customHeight="1">
      <c r="A181" s="1323">
        <v>34</v>
      </c>
      <c r="B181" s="1312" t="str">
        <f>IF('2.ชื่อนักเรียน'!C44="","",'2.ชื่อนักเรียน'!C44)</f>
        <v/>
      </c>
      <c r="C181" s="1313" t="str">
        <f>IF('2.ชื่อนักเรียน'!D44="","",'2.ชื่อนักเรียน'!D44)</f>
        <v/>
      </c>
      <c r="D181" s="1314" t="str">
        <f>IF($A$141&lt;&gt;"ชั้น"&amp;'01.ข้อมูลเบื้องต้น'!$H$2,"",IF(VLOOKUP($A181,'03.คีย์เทอม2'!$A$10:$GL$59,190,FALSE)="","",VLOOKUP($A181,'03.คีย์เทอม2'!$A$10:$GL$59,190,FALSE)))</f>
        <v/>
      </c>
      <c r="E181" s="1327" t="str">
        <f>IF($A$141&lt;&gt;"ชั้น"&amp;'01.ข้อมูลเบื้องต้น'!$H$2,"",IF(VLOOKUP($A181,'03.คีย์เทอม2'!$A$10:$GL$59,194,FALSE)="","",VLOOKUP($A181,'03.คีย์เทอม2'!$A$10:$GL$59,194,FALSE)))</f>
        <v/>
      </c>
      <c r="F181" s="1420" t="str">
        <f>IF($A$141&lt;&gt;"ชั้น"&amp;'01.ข้อมูลเบื้องต้น'!$H$2,"",IF(VLOOKUP($A181,'03.คีย์เทอม2'!$A$10:$GL$59,31,FALSE)="","",VLOOKUP($A181,'03.คีย์เทอม2'!$A$10:$GL$59,31,FALSE)))</f>
        <v/>
      </c>
      <c r="G181" s="1326" t="str">
        <f>IF($A$141&lt;&gt;"ชั้น"&amp;'01.ข้อมูลเบื้องต้น'!$H$2,"",IF(VLOOKUP($A181,'03.คีย์เทอม2'!$A$10:$GL$59,61,FALSE)="","",VLOOKUP($A181,'03.คีย์เทอม2'!$A$10:$GL$59,61,FALSE)))</f>
        <v/>
      </c>
      <c r="H181" s="1327" t="str">
        <f>IF($A$141&lt;&gt;"ชั้น"&amp;'01.ข้อมูลเบื้องต้น'!$H$2,"",IF(VLOOKUP($A181,'03.คีย์เทอม2'!$A$10:$GL$59,66,FALSE)="","",VLOOKUP($A181,'03.คีย์เทอม2'!$A$10:$GL$59,66,FALSE)))</f>
        <v/>
      </c>
      <c r="I181" s="1327" t="str">
        <f>IF($A$141&lt;&gt;"ชั้น"&amp;'01.ข้อมูลเบื้องต้น'!$H$2,"",IF(VLOOKUP($A181,'03.คีย์เทอม2'!$A$10:$GL$59,71,FALSE)="","",VLOOKUP($A181,'03.คีย์เทอม2'!$A$10:$GL$59,71,FALSE)))</f>
        <v/>
      </c>
      <c r="J181" s="1327" t="str">
        <f>IF($A$141&lt;&gt;"ชั้น"&amp;'01.ข้อมูลเบื้องต้น'!$H$2,"",IF(VLOOKUP($A181,'03.คีย์เทอม2'!$A$10:$GL$59,76,FALSE)="","",VLOOKUP($A181,'03.คีย์เทอม2'!$A$10:$GL$59,76,FALSE)))</f>
        <v/>
      </c>
      <c r="K181" s="1327" t="str">
        <f>IF($A$141&lt;&gt;"ชั้น"&amp;'01.ข้อมูลเบื้องต้น'!$H$2,"",IF(VLOOKUP($A181,'03.คีย์เทอม2'!$A$10:$GL$59,81,FALSE)="","",VLOOKUP($A181,'03.คีย์เทอม2'!$A$10:$GL$59,81,FALSE)))</f>
        <v/>
      </c>
      <c r="L181" s="1328" t="str">
        <f>IF($A$141&lt;&gt;"ชั้น"&amp;'01.ข้อมูลเบื้องต้น'!$H$2,"",IF(VLOOKUP($A181,'03.คีย์เทอม2'!$A$10:$GT$59,202,FALSE)="","",VLOOKUP($A181,'03.คีย์เทอม2'!$A$10:$GT$59,202,FALSE)))</f>
        <v/>
      </c>
      <c r="M181" s="1326" t="str">
        <f>IF($A$141&lt;&gt;"ชั้น"&amp;'01.ข้อมูลเบื้องต้น'!$H$2,"",IF(VLOOKUP($A181,'03.คีย์เทอม2'!$A$10:$GL$59,111,FALSE)="","",VLOOKUP($A181,'03.คีย์เทอม2'!$A$10:$GL$59,111,FALSE)))</f>
        <v/>
      </c>
      <c r="N181" s="1327" t="str">
        <f>IF($A$141&lt;&gt;"ชั้น"&amp;'01.ข้อมูลเบื้องต้น'!$H$2,"",IF(VLOOKUP($A181,'03.คีย์เทอม2'!$A$10:$GL$59,116,FALSE)="","",VLOOKUP($A181,'03.คีย์เทอม2'!$A$10:$GL$59,116,FALSE)))</f>
        <v/>
      </c>
      <c r="O181" s="1327" t="str">
        <f>IF($A$141&lt;&gt;"ชั้น"&amp;'01.ข้อมูลเบื้องต้น'!$H$2,"",IF(VLOOKUP($A181,'03.คีย์เทอม2'!$A$10:$GL$59,121,FALSE)="","",VLOOKUP($A181,'03.คีย์เทอม2'!$A$10:$GL$59,121,FALSE)))</f>
        <v/>
      </c>
      <c r="P181" s="1327" t="str">
        <f>IF($A$141&lt;&gt;"ชั้น"&amp;'01.ข้อมูลเบื้องต้น'!$H$2,"",IF(VLOOKUP($A181,'03.คีย์เทอม2'!$A$10:$GL$59,126,FALSE)="","",VLOOKUP($A181,'03.คีย์เทอม2'!$A$10:$GL$59,126,FALSE)))</f>
        <v/>
      </c>
      <c r="Q181" s="1327" t="str">
        <f>IF($A$141&lt;&gt;"ชั้น"&amp;'01.ข้อมูลเบื้องต้น'!$H$2,"",IF(VLOOKUP($A181,'03.คีย์เทอม2'!$A$10:$GL$59,131,FALSE)="","",VLOOKUP($A181,'03.คีย์เทอม2'!$A$10:$GL$59,131,FALSE)))</f>
        <v/>
      </c>
      <c r="R181" s="1327" t="str">
        <f>IF($A$141&lt;&gt;"ชั้น"&amp;'01.ข้อมูลเบื้องต้น'!$H$2,"",IF(VLOOKUP($A181,'03.คีย์เทอม2'!$A$10:$GL$59,136,FALSE)="","",VLOOKUP($A181,'03.คีย์เทอม2'!$A$10:$GL$59,136,FALSE)))</f>
        <v/>
      </c>
      <c r="S181" s="1327" t="str">
        <f>IF($A$141&lt;&gt;"ชั้น"&amp;'01.ข้อมูลเบื้องต้น'!$H$2,"",IF(VLOOKUP($A181,'03.คีย์เทอม2'!$A$10:$GL$59,141,FALSE)="","",VLOOKUP($A181,'03.คีย์เทอม2'!$A$10:$GL$59,141,FALSE)))</f>
        <v/>
      </c>
      <c r="T181" s="1327" t="str">
        <f>IF($A$141&lt;&gt;"ชั้น"&amp;'01.ข้อมูลเบื้องต้น'!$H$2,"",IF(VLOOKUP($A181,'03.คีย์เทอม2'!$A$10:$GL$59,146,FALSE)="","",VLOOKUP($A181,'03.คีย์เทอม2'!$A$10:$GL$59,146,FALSE)))</f>
        <v/>
      </c>
      <c r="U181" s="1327" t="str">
        <f>IF($A$141&lt;&gt;"ชั้น"&amp;'01.ข้อมูลเบื้องต้น'!$H$2,"",IF(VLOOKUP($A181,'03.คีย์เทอม2'!$A$10:$GL$59,151,FALSE)="","",VLOOKUP($A181,'03.คีย์เทอม2'!$A$10:$GL$59,151,FALSE)))</f>
        <v/>
      </c>
      <c r="V181" s="1327" t="str">
        <f>IF($A$141&lt;&gt;"ชั้น"&amp;'01.ข้อมูลเบื้องต้น'!$H$2,"",IF(VLOOKUP($A181,'03.คีย์เทอม2'!$A$10:$GL$59,156,FALSE)="","",VLOOKUP($A181,'03.คีย์เทอม2'!$A$10:$GL$59,156,FALSE)))</f>
        <v/>
      </c>
      <c r="W181" s="1327" t="str">
        <f>IF($A$141&lt;&gt;"ชั้น"&amp;'01.ข้อมูลเบื้องต้น'!$H$2,"",IF(VLOOKUP($A181,'03.คีย์เทอม2'!$A$10:$GL$59,161,FALSE)="","",VLOOKUP($A181,'03.คีย์เทอม2'!$A$10:$GL$59,161,FALSE)))</f>
        <v/>
      </c>
      <c r="X181" s="1327" t="str">
        <f>IF($A$141&lt;&gt;"ชั้น"&amp;'01.ข้อมูลเบื้องต้น'!$H$2,"",IF(VLOOKUP($A181,'03.คีย์เทอม2'!$A$10:$GL$59,166,FALSE)="","",VLOOKUP($A181,'03.คีย์เทอม2'!$A$10:$GL$59,166,FALSE)))</f>
        <v/>
      </c>
      <c r="Y181" s="1327" t="str">
        <f>IF($A$141&lt;&gt;"ชั้น"&amp;'01.ข้อมูลเบื้องต้น'!$H$2,"",IF(VLOOKUP($A181,'03.คีย์เทอม2'!$A$10:$GL$59,171,FALSE)="","",VLOOKUP($A181,'03.คีย์เทอม2'!$A$10:$GL$59,171,FALSE)))</f>
        <v/>
      </c>
      <c r="Z181" s="1327" t="str">
        <f>IF($A$141&lt;&gt;"ชั้น"&amp;'01.ข้อมูลเบื้องต้น'!$H$2,"",IF(VLOOKUP($A181,'03.คีย์เทอม2'!$A$10:$GL$59,176,FALSE)="","",VLOOKUP($A181,'03.คีย์เทอม2'!$A$10:$GL$59,176,FALSE)))</f>
        <v/>
      </c>
      <c r="AA181" s="1329" t="str">
        <f>IF($A$141&lt;&gt;"ชั้น"&amp;'01.ข้อมูลเบื้องต้น'!$H$2,"",IF(VLOOKUP($A181,'03.คีย์เทอม2'!$A$10:$GL$59,181,FALSE)="","",VLOOKUP($A181,'03.คีย์เทอม2'!$A$10:$GL$59,181,FALSE)))</f>
        <v/>
      </c>
    </row>
    <row r="182" spans="1:27" ht="16.8" customHeight="1">
      <c r="A182" s="1323">
        <v>35</v>
      </c>
      <c r="B182" s="1312" t="str">
        <f>IF('2.ชื่อนักเรียน'!C45="","",'2.ชื่อนักเรียน'!C45)</f>
        <v/>
      </c>
      <c r="C182" s="1313" t="str">
        <f>IF('2.ชื่อนักเรียน'!D45="","",'2.ชื่อนักเรียน'!D45)</f>
        <v/>
      </c>
      <c r="D182" s="1314" t="str">
        <f>IF($A$141&lt;&gt;"ชั้น"&amp;'01.ข้อมูลเบื้องต้น'!$H$2,"",IF(VLOOKUP($A182,'03.คีย์เทอม2'!$A$10:$GL$59,190,FALSE)="","",VLOOKUP($A182,'03.คีย์เทอม2'!$A$10:$GL$59,190,FALSE)))</f>
        <v/>
      </c>
      <c r="E182" s="1327" t="str">
        <f>IF($A$141&lt;&gt;"ชั้น"&amp;'01.ข้อมูลเบื้องต้น'!$H$2,"",IF(VLOOKUP($A182,'03.คีย์เทอม2'!$A$10:$GL$59,194,FALSE)="","",VLOOKUP($A182,'03.คีย์เทอม2'!$A$10:$GL$59,194,FALSE)))</f>
        <v/>
      </c>
      <c r="F182" s="1420" t="str">
        <f>IF($A$141&lt;&gt;"ชั้น"&amp;'01.ข้อมูลเบื้องต้น'!$H$2,"",IF(VLOOKUP($A182,'03.คีย์เทอม2'!$A$10:$GL$59,31,FALSE)="","",VLOOKUP($A182,'03.คีย์เทอม2'!$A$10:$GL$59,31,FALSE)))</f>
        <v/>
      </c>
      <c r="G182" s="1326" t="str">
        <f>IF($A$141&lt;&gt;"ชั้น"&amp;'01.ข้อมูลเบื้องต้น'!$H$2,"",IF(VLOOKUP($A182,'03.คีย์เทอม2'!$A$10:$GL$59,61,FALSE)="","",VLOOKUP($A182,'03.คีย์เทอม2'!$A$10:$GL$59,61,FALSE)))</f>
        <v/>
      </c>
      <c r="H182" s="1327" t="str">
        <f>IF($A$141&lt;&gt;"ชั้น"&amp;'01.ข้อมูลเบื้องต้น'!$H$2,"",IF(VLOOKUP($A182,'03.คีย์เทอม2'!$A$10:$GL$59,66,FALSE)="","",VLOOKUP($A182,'03.คีย์เทอม2'!$A$10:$GL$59,66,FALSE)))</f>
        <v/>
      </c>
      <c r="I182" s="1327" t="str">
        <f>IF($A$141&lt;&gt;"ชั้น"&amp;'01.ข้อมูลเบื้องต้น'!$H$2,"",IF(VLOOKUP($A182,'03.คีย์เทอม2'!$A$10:$GL$59,71,FALSE)="","",VLOOKUP($A182,'03.คีย์เทอม2'!$A$10:$GL$59,71,FALSE)))</f>
        <v/>
      </c>
      <c r="J182" s="1327" t="str">
        <f>IF($A$141&lt;&gt;"ชั้น"&amp;'01.ข้อมูลเบื้องต้น'!$H$2,"",IF(VLOOKUP($A182,'03.คีย์เทอม2'!$A$10:$GL$59,76,FALSE)="","",VLOOKUP($A182,'03.คีย์เทอม2'!$A$10:$GL$59,76,FALSE)))</f>
        <v/>
      </c>
      <c r="K182" s="1327" t="str">
        <f>IF($A$141&lt;&gt;"ชั้น"&amp;'01.ข้อมูลเบื้องต้น'!$H$2,"",IF(VLOOKUP($A182,'03.คีย์เทอม2'!$A$10:$GL$59,81,FALSE)="","",VLOOKUP($A182,'03.คีย์เทอม2'!$A$10:$GL$59,81,FALSE)))</f>
        <v/>
      </c>
      <c r="L182" s="1328" t="str">
        <f>IF($A$141&lt;&gt;"ชั้น"&amp;'01.ข้อมูลเบื้องต้น'!$H$2,"",IF(VLOOKUP($A182,'03.คีย์เทอม2'!$A$10:$GT$59,202,FALSE)="","",VLOOKUP($A182,'03.คีย์เทอม2'!$A$10:$GT$59,202,FALSE)))</f>
        <v/>
      </c>
      <c r="M182" s="1326" t="str">
        <f>IF($A$141&lt;&gt;"ชั้น"&amp;'01.ข้อมูลเบื้องต้น'!$H$2,"",IF(VLOOKUP($A182,'03.คีย์เทอม2'!$A$10:$GL$59,111,FALSE)="","",VLOOKUP($A182,'03.คีย์เทอม2'!$A$10:$GL$59,111,FALSE)))</f>
        <v/>
      </c>
      <c r="N182" s="1327" t="str">
        <f>IF($A$141&lt;&gt;"ชั้น"&amp;'01.ข้อมูลเบื้องต้น'!$H$2,"",IF(VLOOKUP($A182,'03.คีย์เทอม2'!$A$10:$GL$59,116,FALSE)="","",VLOOKUP($A182,'03.คีย์เทอม2'!$A$10:$GL$59,116,FALSE)))</f>
        <v/>
      </c>
      <c r="O182" s="1327" t="str">
        <f>IF($A$141&lt;&gt;"ชั้น"&amp;'01.ข้อมูลเบื้องต้น'!$H$2,"",IF(VLOOKUP($A182,'03.คีย์เทอม2'!$A$10:$GL$59,121,FALSE)="","",VLOOKUP($A182,'03.คีย์เทอม2'!$A$10:$GL$59,121,FALSE)))</f>
        <v/>
      </c>
      <c r="P182" s="1327" t="str">
        <f>IF($A$141&lt;&gt;"ชั้น"&amp;'01.ข้อมูลเบื้องต้น'!$H$2,"",IF(VLOOKUP($A182,'03.คีย์เทอม2'!$A$10:$GL$59,126,FALSE)="","",VLOOKUP($A182,'03.คีย์เทอม2'!$A$10:$GL$59,126,FALSE)))</f>
        <v/>
      </c>
      <c r="Q182" s="1327" t="str">
        <f>IF($A$141&lt;&gt;"ชั้น"&amp;'01.ข้อมูลเบื้องต้น'!$H$2,"",IF(VLOOKUP($A182,'03.คีย์เทอม2'!$A$10:$GL$59,131,FALSE)="","",VLOOKUP($A182,'03.คีย์เทอม2'!$A$10:$GL$59,131,FALSE)))</f>
        <v/>
      </c>
      <c r="R182" s="1327" t="str">
        <f>IF($A$141&lt;&gt;"ชั้น"&amp;'01.ข้อมูลเบื้องต้น'!$H$2,"",IF(VLOOKUP($A182,'03.คีย์เทอม2'!$A$10:$GL$59,136,FALSE)="","",VLOOKUP($A182,'03.คีย์เทอม2'!$A$10:$GL$59,136,FALSE)))</f>
        <v/>
      </c>
      <c r="S182" s="1327" t="str">
        <f>IF($A$141&lt;&gt;"ชั้น"&amp;'01.ข้อมูลเบื้องต้น'!$H$2,"",IF(VLOOKUP($A182,'03.คีย์เทอม2'!$A$10:$GL$59,141,FALSE)="","",VLOOKUP($A182,'03.คีย์เทอม2'!$A$10:$GL$59,141,FALSE)))</f>
        <v/>
      </c>
      <c r="T182" s="1327" t="str">
        <f>IF($A$141&lt;&gt;"ชั้น"&amp;'01.ข้อมูลเบื้องต้น'!$H$2,"",IF(VLOOKUP($A182,'03.คีย์เทอม2'!$A$10:$GL$59,146,FALSE)="","",VLOOKUP($A182,'03.คีย์เทอม2'!$A$10:$GL$59,146,FALSE)))</f>
        <v/>
      </c>
      <c r="U182" s="1327" t="str">
        <f>IF($A$141&lt;&gt;"ชั้น"&amp;'01.ข้อมูลเบื้องต้น'!$H$2,"",IF(VLOOKUP($A182,'03.คีย์เทอม2'!$A$10:$GL$59,151,FALSE)="","",VLOOKUP($A182,'03.คีย์เทอม2'!$A$10:$GL$59,151,FALSE)))</f>
        <v/>
      </c>
      <c r="V182" s="1327" t="str">
        <f>IF($A$141&lt;&gt;"ชั้น"&amp;'01.ข้อมูลเบื้องต้น'!$H$2,"",IF(VLOOKUP($A182,'03.คีย์เทอม2'!$A$10:$GL$59,156,FALSE)="","",VLOOKUP($A182,'03.คีย์เทอม2'!$A$10:$GL$59,156,FALSE)))</f>
        <v/>
      </c>
      <c r="W182" s="1327" t="str">
        <f>IF($A$141&lt;&gt;"ชั้น"&amp;'01.ข้อมูลเบื้องต้น'!$H$2,"",IF(VLOOKUP($A182,'03.คีย์เทอม2'!$A$10:$GL$59,161,FALSE)="","",VLOOKUP($A182,'03.คีย์เทอม2'!$A$10:$GL$59,161,FALSE)))</f>
        <v/>
      </c>
      <c r="X182" s="1327" t="str">
        <f>IF($A$141&lt;&gt;"ชั้น"&amp;'01.ข้อมูลเบื้องต้น'!$H$2,"",IF(VLOOKUP($A182,'03.คีย์เทอม2'!$A$10:$GL$59,166,FALSE)="","",VLOOKUP($A182,'03.คีย์เทอม2'!$A$10:$GL$59,166,FALSE)))</f>
        <v/>
      </c>
      <c r="Y182" s="1327" t="str">
        <f>IF($A$141&lt;&gt;"ชั้น"&amp;'01.ข้อมูลเบื้องต้น'!$H$2,"",IF(VLOOKUP($A182,'03.คีย์เทอม2'!$A$10:$GL$59,171,FALSE)="","",VLOOKUP($A182,'03.คีย์เทอม2'!$A$10:$GL$59,171,FALSE)))</f>
        <v/>
      </c>
      <c r="Z182" s="1327" t="str">
        <f>IF($A$141&lt;&gt;"ชั้น"&amp;'01.ข้อมูลเบื้องต้น'!$H$2,"",IF(VLOOKUP($A182,'03.คีย์เทอม2'!$A$10:$GL$59,176,FALSE)="","",VLOOKUP($A182,'03.คีย์เทอม2'!$A$10:$GL$59,176,FALSE)))</f>
        <v/>
      </c>
      <c r="AA182" s="1329" t="str">
        <f>IF($A$141&lt;&gt;"ชั้น"&amp;'01.ข้อมูลเบื้องต้น'!$H$2,"",IF(VLOOKUP($A182,'03.คีย์เทอม2'!$A$10:$GL$59,181,FALSE)="","",VLOOKUP($A182,'03.คีย์เทอม2'!$A$10:$GL$59,181,FALSE)))</f>
        <v/>
      </c>
    </row>
    <row r="183" spans="1:27" ht="16.8" customHeight="1">
      <c r="A183" s="1323">
        <v>36</v>
      </c>
      <c r="B183" s="1312" t="str">
        <f>IF('2.ชื่อนักเรียน'!C46="","",'2.ชื่อนักเรียน'!C46)</f>
        <v/>
      </c>
      <c r="C183" s="1313" t="str">
        <f>IF('2.ชื่อนักเรียน'!D46="","",'2.ชื่อนักเรียน'!D46)</f>
        <v/>
      </c>
      <c r="D183" s="1314" t="str">
        <f>IF($A$141&lt;&gt;"ชั้น"&amp;'01.ข้อมูลเบื้องต้น'!$H$2,"",IF(VLOOKUP($A183,'03.คีย์เทอม2'!$A$10:$GL$59,190,FALSE)="","",VLOOKUP($A183,'03.คีย์เทอม2'!$A$10:$GL$59,190,FALSE)))</f>
        <v/>
      </c>
      <c r="E183" s="1327" t="str">
        <f>IF($A$141&lt;&gt;"ชั้น"&amp;'01.ข้อมูลเบื้องต้น'!$H$2,"",IF(VLOOKUP($A183,'03.คีย์เทอม2'!$A$10:$GL$59,194,FALSE)="","",VLOOKUP($A183,'03.คีย์เทอม2'!$A$10:$GL$59,194,FALSE)))</f>
        <v/>
      </c>
      <c r="F183" s="1420" t="str">
        <f>IF($A$141&lt;&gt;"ชั้น"&amp;'01.ข้อมูลเบื้องต้น'!$H$2,"",IF(VLOOKUP($A183,'03.คีย์เทอม2'!$A$10:$GL$59,31,FALSE)="","",VLOOKUP($A183,'03.คีย์เทอม2'!$A$10:$GL$59,31,FALSE)))</f>
        <v/>
      </c>
      <c r="G183" s="1326" t="str">
        <f>IF($A$141&lt;&gt;"ชั้น"&amp;'01.ข้อมูลเบื้องต้น'!$H$2,"",IF(VLOOKUP($A183,'03.คีย์เทอม2'!$A$10:$GL$59,61,FALSE)="","",VLOOKUP($A183,'03.คีย์เทอม2'!$A$10:$GL$59,61,FALSE)))</f>
        <v/>
      </c>
      <c r="H183" s="1327" t="str">
        <f>IF($A$141&lt;&gt;"ชั้น"&amp;'01.ข้อมูลเบื้องต้น'!$H$2,"",IF(VLOOKUP($A183,'03.คีย์เทอม2'!$A$10:$GL$59,66,FALSE)="","",VLOOKUP($A183,'03.คีย์เทอม2'!$A$10:$GL$59,66,FALSE)))</f>
        <v/>
      </c>
      <c r="I183" s="1327" t="str">
        <f>IF($A$141&lt;&gt;"ชั้น"&amp;'01.ข้อมูลเบื้องต้น'!$H$2,"",IF(VLOOKUP($A183,'03.คีย์เทอม2'!$A$10:$GL$59,71,FALSE)="","",VLOOKUP($A183,'03.คีย์เทอม2'!$A$10:$GL$59,71,FALSE)))</f>
        <v/>
      </c>
      <c r="J183" s="1327" t="str">
        <f>IF($A$141&lt;&gt;"ชั้น"&amp;'01.ข้อมูลเบื้องต้น'!$H$2,"",IF(VLOOKUP($A183,'03.คีย์เทอม2'!$A$10:$GL$59,76,FALSE)="","",VLOOKUP($A183,'03.คีย์เทอม2'!$A$10:$GL$59,76,FALSE)))</f>
        <v/>
      </c>
      <c r="K183" s="1327" t="str">
        <f>IF($A$141&lt;&gt;"ชั้น"&amp;'01.ข้อมูลเบื้องต้น'!$H$2,"",IF(VLOOKUP($A183,'03.คีย์เทอม2'!$A$10:$GL$59,81,FALSE)="","",VLOOKUP($A183,'03.คีย์เทอม2'!$A$10:$GL$59,81,FALSE)))</f>
        <v/>
      </c>
      <c r="L183" s="1328" t="str">
        <f>IF($A$141&lt;&gt;"ชั้น"&amp;'01.ข้อมูลเบื้องต้น'!$H$2,"",IF(VLOOKUP($A183,'03.คีย์เทอม2'!$A$10:$GT$59,202,FALSE)="","",VLOOKUP($A183,'03.คีย์เทอม2'!$A$10:$GT$59,202,FALSE)))</f>
        <v/>
      </c>
      <c r="M183" s="1326" t="str">
        <f>IF($A$141&lt;&gt;"ชั้น"&amp;'01.ข้อมูลเบื้องต้น'!$H$2,"",IF(VLOOKUP($A183,'03.คีย์เทอม2'!$A$10:$GL$59,111,FALSE)="","",VLOOKUP($A183,'03.คีย์เทอม2'!$A$10:$GL$59,111,FALSE)))</f>
        <v/>
      </c>
      <c r="N183" s="1327" t="str">
        <f>IF($A$141&lt;&gt;"ชั้น"&amp;'01.ข้อมูลเบื้องต้น'!$H$2,"",IF(VLOOKUP($A183,'03.คีย์เทอม2'!$A$10:$GL$59,116,FALSE)="","",VLOOKUP($A183,'03.คีย์เทอม2'!$A$10:$GL$59,116,FALSE)))</f>
        <v/>
      </c>
      <c r="O183" s="1327" t="str">
        <f>IF($A$141&lt;&gt;"ชั้น"&amp;'01.ข้อมูลเบื้องต้น'!$H$2,"",IF(VLOOKUP($A183,'03.คีย์เทอม2'!$A$10:$GL$59,121,FALSE)="","",VLOOKUP($A183,'03.คีย์เทอม2'!$A$10:$GL$59,121,FALSE)))</f>
        <v/>
      </c>
      <c r="P183" s="1327" t="str">
        <f>IF($A$141&lt;&gt;"ชั้น"&amp;'01.ข้อมูลเบื้องต้น'!$H$2,"",IF(VLOOKUP($A183,'03.คีย์เทอม2'!$A$10:$GL$59,126,FALSE)="","",VLOOKUP($A183,'03.คีย์เทอม2'!$A$10:$GL$59,126,FALSE)))</f>
        <v/>
      </c>
      <c r="Q183" s="1327" t="str">
        <f>IF($A$141&lt;&gt;"ชั้น"&amp;'01.ข้อมูลเบื้องต้น'!$H$2,"",IF(VLOOKUP($A183,'03.คีย์เทอม2'!$A$10:$GL$59,131,FALSE)="","",VLOOKUP($A183,'03.คีย์เทอม2'!$A$10:$GL$59,131,FALSE)))</f>
        <v/>
      </c>
      <c r="R183" s="1327" t="str">
        <f>IF($A$141&lt;&gt;"ชั้น"&amp;'01.ข้อมูลเบื้องต้น'!$H$2,"",IF(VLOOKUP($A183,'03.คีย์เทอม2'!$A$10:$GL$59,136,FALSE)="","",VLOOKUP($A183,'03.คีย์เทอม2'!$A$10:$GL$59,136,FALSE)))</f>
        <v/>
      </c>
      <c r="S183" s="1327" t="str">
        <f>IF($A$141&lt;&gt;"ชั้น"&amp;'01.ข้อมูลเบื้องต้น'!$H$2,"",IF(VLOOKUP($A183,'03.คีย์เทอม2'!$A$10:$GL$59,141,FALSE)="","",VLOOKUP($A183,'03.คีย์เทอม2'!$A$10:$GL$59,141,FALSE)))</f>
        <v/>
      </c>
      <c r="T183" s="1327" t="str">
        <f>IF($A$141&lt;&gt;"ชั้น"&amp;'01.ข้อมูลเบื้องต้น'!$H$2,"",IF(VLOOKUP($A183,'03.คีย์เทอม2'!$A$10:$GL$59,146,FALSE)="","",VLOOKUP($A183,'03.คีย์เทอม2'!$A$10:$GL$59,146,FALSE)))</f>
        <v/>
      </c>
      <c r="U183" s="1327" t="str">
        <f>IF($A$141&lt;&gt;"ชั้น"&amp;'01.ข้อมูลเบื้องต้น'!$H$2,"",IF(VLOOKUP($A183,'03.คีย์เทอม2'!$A$10:$GL$59,151,FALSE)="","",VLOOKUP($A183,'03.คีย์เทอม2'!$A$10:$GL$59,151,FALSE)))</f>
        <v/>
      </c>
      <c r="V183" s="1327" t="str">
        <f>IF($A$141&lt;&gt;"ชั้น"&amp;'01.ข้อมูลเบื้องต้น'!$H$2,"",IF(VLOOKUP($A183,'03.คีย์เทอม2'!$A$10:$GL$59,156,FALSE)="","",VLOOKUP($A183,'03.คีย์เทอม2'!$A$10:$GL$59,156,FALSE)))</f>
        <v/>
      </c>
      <c r="W183" s="1327" t="str">
        <f>IF($A$141&lt;&gt;"ชั้น"&amp;'01.ข้อมูลเบื้องต้น'!$H$2,"",IF(VLOOKUP($A183,'03.คีย์เทอม2'!$A$10:$GL$59,161,FALSE)="","",VLOOKUP($A183,'03.คีย์เทอม2'!$A$10:$GL$59,161,FALSE)))</f>
        <v/>
      </c>
      <c r="X183" s="1327" t="str">
        <f>IF($A$141&lt;&gt;"ชั้น"&amp;'01.ข้อมูลเบื้องต้น'!$H$2,"",IF(VLOOKUP($A183,'03.คีย์เทอม2'!$A$10:$GL$59,166,FALSE)="","",VLOOKUP($A183,'03.คีย์เทอม2'!$A$10:$GL$59,166,FALSE)))</f>
        <v/>
      </c>
      <c r="Y183" s="1327" t="str">
        <f>IF($A$141&lt;&gt;"ชั้น"&amp;'01.ข้อมูลเบื้องต้น'!$H$2,"",IF(VLOOKUP($A183,'03.คีย์เทอม2'!$A$10:$GL$59,171,FALSE)="","",VLOOKUP($A183,'03.คีย์เทอม2'!$A$10:$GL$59,171,FALSE)))</f>
        <v/>
      </c>
      <c r="Z183" s="1327" t="str">
        <f>IF($A$141&lt;&gt;"ชั้น"&amp;'01.ข้อมูลเบื้องต้น'!$H$2,"",IF(VLOOKUP($A183,'03.คีย์เทอม2'!$A$10:$GL$59,176,FALSE)="","",VLOOKUP($A183,'03.คีย์เทอม2'!$A$10:$GL$59,176,FALSE)))</f>
        <v/>
      </c>
      <c r="AA183" s="1329" t="str">
        <f>IF($A$141&lt;&gt;"ชั้น"&amp;'01.ข้อมูลเบื้องต้น'!$H$2,"",IF(VLOOKUP($A183,'03.คีย์เทอม2'!$A$10:$GL$59,181,FALSE)="","",VLOOKUP($A183,'03.คีย์เทอม2'!$A$10:$GL$59,181,FALSE)))</f>
        <v/>
      </c>
    </row>
    <row r="184" spans="1:27" ht="16.8" customHeight="1">
      <c r="A184" s="1323">
        <v>37</v>
      </c>
      <c r="B184" s="1312" t="str">
        <f>IF('2.ชื่อนักเรียน'!C47="","",'2.ชื่อนักเรียน'!C47)</f>
        <v/>
      </c>
      <c r="C184" s="1313" t="str">
        <f>IF('2.ชื่อนักเรียน'!D47="","",'2.ชื่อนักเรียน'!D47)</f>
        <v/>
      </c>
      <c r="D184" s="1314" t="str">
        <f>IF($A$141&lt;&gt;"ชั้น"&amp;'01.ข้อมูลเบื้องต้น'!$H$2,"",IF(VLOOKUP($A184,'03.คีย์เทอม2'!$A$10:$GL$59,190,FALSE)="","",VLOOKUP($A184,'03.คีย์เทอม2'!$A$10:$GL$59,190,FALSE)))</f>
        <v/>
      </c>
      <c r="E184" s="1327" t="str">
        <f>IF($A$141&lt;&gt;"ชั้น"&amp;'01.ข้อมูลเบื้องต้น'!$H$2,"",IF(VLOOKUP($A184,'03.คีย์เทอม2'!$A$10:$GL$59,194,FALSE)="","",VLOOKUP($A184,'03.คีย์เทอม2'!$A$10:$GL$59,194,FALSE)))</f>
        <v/>
      </c>
      <c r="F184" s="1420" t="str">
        <f>IF($A$141&lt;&gt;"ชั้น"&amp;'01.ข้อมูลเบื้องต้น'!$H$2,"",IF(VLOOKUP($A184,'03.คีย์เทอม2'!$A$10:$GL$59,31,FALSE)="","",VLOOKUP($A184,'03.คีย์เทอม2'!$A$10:$GL$59,31,FALSE)))</f>
        <v/>
      </c>
      <c r="G184" s="1326" t="str">
        <f>IF($A$141&lt;&gt;"ชั้น"&amp;'01.ข้อมูลเบื้องต้น'!$H$2,"",IF(VLOOKUP($A184,'03.คีย์เทอม2'!$A$10:$GL$59,61,FALSE)="","",VLOOKUP($A184,'03.คีย์เทอม2'!$A$10:$GL$59,61,FALSE)))</f>
        <v/>
      </c>
      <c r="H184" s="1327" t="str">
        <f>IF($A$141&lt;&gt;"ชั้น"&amp;'01.ข้อมูลเบื้องต้น'!$H$2,"",IF(VLOOKUP($A184,'03.คีย์เทอม2'!$A$10:$GL$59,66,FALSE)="","",VLOOKUP($A184,'03.คีย์เทอม2'!$A$10:$GL$59,66,FALSE)))</f>
        <v/>
      </c>
      <c r="I184" s="1327" t="str">
        <f>IF($A$141&lt;&gt;"ชั้น"&amp;'01.ข้อมูลเบื้องต้น'!$H$2,"",IF(VLOOKUP($A184,'03.คีย์เทอม2'!$A$10:$GL$59,71,FALSE)="","",VLOOKUP($A184,'03.คีย์เทอม2'!$A$10:$GL$59,71,FALSE)))</f>
        <v/>
      </c>
      <c r="J184" s="1327" t="str">
        <f>IF($A$141&lt;&gt;"ชั้น"&amp;'01.ข้อมูลเบื้องต้น'!$H$2,"",IF(VLOOKUP($A184,'03.คีย์เทอม2'!$A$10:$GL$59,76,FALSE)="","",VLOOKUP($A184,'03.คีย์เทอม2'!$A$10:$GL$59,76,FALSE)))</f>
        <v/>
      </c>
      <c r="K184" s="1327" t="str">
        <f>IF($A$141&lt;&gt;"ชั้น"&amp;'01.ข้อมูลเบื้องต้น'!$H$2,"",IF(VLOOKUP($A184,'03.คีย์เทอม2'!$A$10:$GL$59,81,FALSE)="","",VLOOKUP($A184,'03.คีย์เทอม2'!$A$10:$GL$59,81,FALSE)))</f>
        <v/>
      </c>
      <c r="L184" s="1328" t="str">
        <f>IF($A$141&lt;&gt;"ชั้น"&amp;'01.ข้อมูลเบื้องต้น'!$H$2,"",IF(VLOOKUP($A184,'03.คีย์เทอม2'!$A$10:$GT$59,202,FALSE)="","",VLOOKUP($A184,'03.คีย์เทอม2'!$A$10:$GT$59,202,FALSE)))</f>
        <v/>
      </c>
      <c r="M184" s="1326" t="str">
        <f>IF($A$141&lt;&gt;"ชั้น"&amp;'01.ข้อมูลเบื้องต้น'!$H$2,"",IF(VLOOKUP($A184,'03.คีย์เทอม2'!$A$10:$GL$59,111,FALSE)="","",VLOOKUP($A184,'03.คีย์เทอม2'!$A$10:$GL$59,111,FALSE)))</f>
        <v/>
      </c>
      <c r="N184" s="1327" t="str">
        <f>IF($A$141&lt;&gt;"ชั้น"&amp;'01.ข้อมูลเบื้องต้น'!$H$2,"",IF(VLOOKUP($A184,'03.คีย์เทอม2'!$A$10:$GL$59,116,FALSE)="","",VLOOKUP($A184,'03.คีย์เทอม2'!$A$10:$GL$59,116,FALSE)))</f>
        <v/>
      </c>
      <c r="O184" s="1327" t="str">
        <f>IF($A$141&lt;&gt;"ชั้น"&amp;'01.ข้อมูลเบื้องต้น'!$H$2,"",IF(VLOOKUP($A184,'03.คีย์เทอม2'!$A$10:$GL$59,121,FALSE)="","",VLOOKUP($A184,'03.คีย์เทอม2'!$A$10:$GL$59,121,FALSE)))</f>
        <v/>
      </c>
      <c r="P184" s="1327" t="str">
        <f>IF($A$141&lt;&gt;"ชั้น"&amp;'01.ข้อมูลเบื้องต้น'!$H$2,"",IF(VLOOKUP($A184,'03.คีย์เทอม2'!$A$10:$GL$59,126,FALSE)="","",VLOOKUP($A184,'03.คีย์เทอม2'!$A$10:$GL$59,126,FALSE)))</f>
        <v/>
      </c>
      <c r="Q184" s="1327" t="str">
        <f>IF($A$141&lt;&gt;"ชั้น"&amp;'01.ข้อมูลเบื้องต้น'!$H$2,"",IF(VLOOKUP($A184,'03.คีย์เทอม2'!$A$10:$GL$59,131,FALSE)="","",VLOOKUP($A184,'03.คีย์เทอม2'!$A$10:$GL$59,131,FALSE)))</f>
        <v/>
      </c>
      <c r="R184" s="1327" t="str">
        <f>IF($A$141&lt;&gt;"ชั้น"&amp;'01.ข้อมูลเบื้องต้น'!$H$2,"",IF(VLOOKUP($A184,'03.คีย์เทอม2'!$A$10:$GL$59,136,FALSE)="","",VLOOKUP($A184,'03.คีย์เทอม2'!$A$10:$GL$59,136,FALSE)))</f>
        <v/>
      </c>
      <c r="S184" s="1327" t="str">
        <f>IF($A$141&lt;&gt;"ชั้น"&amp;'01.ข้อมูลเบื้องต้น'!$H$2,"",IF(VLOOKUP($A184,'03.คีย์เทอม2'!$A$10:$GL$59,141,FALSE)="","",VLOOKUP($A184,'03.คีย์เทอม2'!$A$10:$GL$59,141,FALSE)))</f>
        <v/>
      </c>
      <c r="T184" s="1327" t="str">
        <f>IF($A$141&lt;&gt;"ชั้น"&amp;'01.ข้อมูลเบื้องต้น'!$H$2,"",IF(VLOOKUP($A184,'03.คีย์เทอม2'!$A$10:$GL$59,146,FALSE)="","",VLOOKUP($A184,'03.คีย์เทอม2'!$A$10:$GL$59,146,FALSE)))</f>
        <v/>
      </c>
      <c r="U184" s="1327" t="str">
        <f>IF($A$141&lt;&gt;"ชั้น"&amp;'01.ข้อมูลเบื้องต้น'!$H$2,"",IF(VLOOKUP($A184,'03.คีย์เทอม2'!$A$10:$GL$59,151,FALSE)="","",VLOOKUP($A184,'03.คีย์เทอม2'!$A$10:$GL$59,151,FALSE)))</f>
        <v/>
      </c>
      <c r="V184" s="1327" t="str">
        <f>IF($A$141&lt;&gt;"ชั้น"&amp;'01.ข้อมูลเบื้องต้น'!$H$2,"",IF(VLOOKUP($A184,'03.คีย์เทอม2'!$A$10:$GL$59,156,FALSE)="","",VLOOKUP($A184,'03.คีย์เทอม2'!$A$10:$GL$59,156,FALSE)))</f>
        <v/>
      </c>
      <c r="W184" s="1327" t="str">
        <f>IF($A$141&lt;&gt;"ชั้น"&amp;'01.ข้อมูลเบื้องต้น'!$H$2,"",IF(VLOOKUP($A184,'03.คีย์เทอม2'!$A$10:$GL$59,161,FALSE)="","",VLOOKUP($A184,'03.คีย์เทอม2'!$A$10:$GL$59,161,FALSE)))</f>
        <v/>
      </c>
      <c r="X184" s="1327" t="str">
        <f>IF($A$141&lt;&gt;"ชั้น"&amp;'01.ข้อมูลเบื้องต้น'!$H$2,"",IF(VLOOKUP($A184,'03.คีย์เทอม2'!$A$10:$GL$59,166,FALSE)="","",VLOOKUP($A184,'03.คีย์เทอม2'!$A$10:$GL$59,166,FALSE)))</f>
        <v/>
      </c>
      <c r="Y184" s="1327" t="str">
        <f>IF($A$141&lt;&gt;"ชั้น"&amp;'01.ข้อมูลเบื้องต้น'!$H$2,"",IF(VLOOKUP($A184,'03.คีย์เทอม2'!$A$10:$GL$59,171,FALSE)="","",VLOOKUP($A184,'03.คีย์เทอม2'!$A$10:$GL$59,171,FALSE)))</f>
        <v/>
      </c>
      <c r="Z184" s="1327" t="str">
        <f>IF($A$141&lt;&gt;"ชั้น"&amp;'01.ข้อมูลเบื้องต้น'!$H$2,"",IF(VLOOKUP($A184,'03.คีย์เทอม2'!$A$10:$GL$59,176,FALSE)="","",VLOOKUP($A184,'03.คีย์เทอม2'!$A$10:$GL$59,176,FALSE)))</f>
        <v/>
      </c>
      <c r="AA184" s="1329" t="str">
        <f>IF($A$141&lt;&gt;"ชั้น"&amp;'01.ข้อมูลเบื้องต้น'!$H$2,"",IF(VLOOKUP($A184,'03.คีย์เทอม2'!$A$10:$GL$59,181,FALSE)="","",VLOOKUP($A184,'03.คีย์เทอม2'!$A$10:$GL$59,181,FALSE)))</f>
        <v/>
      </c>
    </row>
    <row r="185" spans="1:27" ht="16.8" customHeight="1">
      <c r="A185" s="1323">
        <v>38</v>
      </c>
      <c r="B185" s="1312" t="str">
        <f>IF('2.ชื่อนักเรียน'!C48="","",'2.ชื่อนักเรียน'!C48)</f>
        <v/>
      </c>
      <c r="C185" s="1313" t="str">
        <f>IF('2.ชื่อนักเรียน'!D48="","",'2.ชื่อนักเรียน'!D48)</f>
        <v/>
      </c>
      <c r="D185" s="1314" t="str">
        <f>IF($A$141&lt;&gt;"ชั้น"&amp;'01.ข้อมูลเบื้องต้น'!$H$2,"",IF(VLOOKUP($A185,'03.คีย์เทอม2'!$A$10:$GL$59,190,FALSE)="","",VLOOKUP($A185,'03.คีย์เทอม2'!$A$10:$GL$59,190,FALSE)))</f>
        <v/>
      </c>
      <c r="E185" s="1327" t="str">
        <f>IF($A$141&lt;&gt;"ชั้น"&amp;'01.ข้อมูลเบื้องต้น'!$H$2,"",IF(VLOOKUP($A185,'03.คีย์เทอม2'!$A$10:$GL$59,194,FALSE)="","",VLOOKUP($A185,'03.คีย์เทอม2'!$A$10:$GL$59,194,FALSE)))</f>
        <v/>
      </c>
      <c r="F185" s="1420" t="str">
        <f>IF($A$141&lt;&gt;"ชั้น"&amp;'01.ข้อมูลเบื้องต้น'!$H$2,"",IF(VLOOKUP($A185,'03.คีย์เทอม2'!$A$10:$GL$59,31,FALSE)="","",VLOOKUP($A185,'03.คีย์เทอม2'!$A$10:$GL$59,31,FALSE)))</f>
        <v/>
      </c>
      <c r="G185" s="1326" t="str">
        <f>IF($A$141&lt;&gt;"ชั้น"&amp;'01.ข้อมูลเบื้องต้น'!$H$2,"",IF(VLOOKUP($A185,'03.คีย์เทอม2'!$A$10:$GL$59,61,FALSE)="","",VLOOKUP($A185,'03.คีย์เทอม2'!$A$10:$GL$59,61,FALSE)))</f>
        <v/>
      </c>
      <c r="H185" s="1327" t="str">
        <f>IF($A$141&lt;&gt;"ชั้น"&amp;'01.ข้อมูลเบื้องต้น'!$H$2,"",IF(VLOOKUP($A185,'03.คีย์เทอม2'!$A$10:$GL$59,66,FALSE)="","",VLOOKUP($A185,'03.คีย์เทอม2'!$A$10:$GL$59,66,FALSE)))</f>
        <v/>
      </c>
      <c r="I185" s="1327" t="str">
        <f>IF($A$141&lt;&gt;"ชั้น"&amp;'01.ข้อมูลเบื้องต้น'!$H$2,"",IF(VLOOKUP($A185,'03.คีย์เทอม2'!$A$10:$GL$59,71,FALSE)="","",VLOOKUP($A185,'03.คีย์เทอม2'!$A$10:$GL$59,71,FALSE)))</f>
        <v/>
      </c>
      <c r="J185" s="1327" t="str">
        <f>IF($A$141&lt;&gt;"ชั้น"&amp;'01.ข้อมูลเบื้องต้น'!$H$2,"",IF(VLOOKUP($A185,'03.คีย์เทอม2'!$A$10:$GL$59,76,FALSE)="","",VLOOKUP($A185,'03.คีย์เทอม2'!$A$10:$GL$59,76,FALSE)))</f>
        <v/>
      </c>
      <c r="K185" s="1327" t="str">
        <f>IF($A$141&lt;&gt;"ชั้น"&amp;'01.ข้อมูลเบื้องต้น'!$H$2,"",IF(VLOOKUP($A185,'03.คีย์เทอม2'!$A$10:$GL$59,81,FALSE)="","",VLOOKUP($A185,'03.คีย์เทอม2'!$A$10:$GL$59,81,FALSE)))</f>
        <v/>
      </c>
      <c r="L185" s="1328" t="str">
        <f>IF($A$141&lt;&gt;"ชั้น"&amp;'01.ข้อมูลเบื้องต้น'!$H$2,"",IF(VLOOKUP($A185,'03.คีย์เทอม2'!$A$10:$GT$59,202,FALSE)="","",VLOOKUP($A185,'03.คีย์เทอม2'!$A$10:$GT$59,202,FALSE)))</f>
        <v/>
      </c>
      <c r="M185" s="1326" t="str">
        <f>IF($A$141&lt;&gt;"ชั้น"&amp;'01.ข้อมูลเบื้องต้น'!$H$2,"",IF(VLOOKUP($A185,'03.คีย์เทอม2'!$A$10:$GL$59,111,FALSE)="","",VLOOKUP($A185,'03.คีย์เทอม2'!$A$10:$GL$59,111,FALSE)))</f>
        <v/>
      </c>
      <c r="N185" s="1327" t="str">
        <f>IF($A$141&lt;&gt;"ชั้น"&amp;'01.ข้อมูลเบื้องต้น'!$H$2,"",IF(VLOOKUP($A185,'03.คีย์เทอม2'!$A$10:$GL$59,116,FALSE)="","",VLOOKUP($A185,'03.คีย์เทอม2'!$A$10:$GL$59,116,FALSE)))</f>
        <v/>
      </c>
      <c r="O185" s="1327" t="str">
        <f>IF($A$141&lt;&gt;"ชั้น"&amp;'01.ข้อมูลเบื้องต้น'!$H$2,"",IF(VLOOKUP($A185,'03.คีย์เทอม2'!$A$10:$GL$59,121,FALSE)="","",VLOOKUP($A185,'03.คีย์เทอม2'!$A$10:$GL$59,121,FALSE)))</f>
        <v/>
      </c>
      <c r="P185" s="1327" t="str">
        <f>IF($A$141&lt;&gt;"ชั้น"&amp;'01.ข้อมูลเบื้องต้น'!$H$2,"",IF(VLOOKUP($A185,'03.คีย์เทอม2'!$A$10:$GL$59,126,FALSE)="","",VLOOKUP($A185,'03.คีย์เทอม2'!$A$10:$GL$59,126,FALSE)))</f>
        <v/>
      </c>
      <c r="Q185" s="1327" t="str">
        <f>IF($A$141&lt;&gt;"ชั้น"&amp;'01.ข้อมูลเบื้องต้น'!$H$2,"",IF(VLOOKUP($A185,'03.คีย์เทอม2'!$A$10:$GL$59,131,FALSE)="","",VLOOKUP($A185,'03.คีย์เทอม2'!$A$10:$GL$59,131,FALSE)))</f>
        <v/>
      </c>
      <c r="R185" s="1327" t="str">
        <f>IF($A$141&lt;&gt;"ชั้น"&amp;'01.ข้อมูลเบื้องต้น'!$H$2,"",IF(VLOOKUP($A185,'03.คีย์เทอม2'!$A$10:$GL$59,136,FALSE)="","",VLOOKUP($A185,'03.คีย์เทอม2'!$A$10:$GL$59,136,FALSE)))</f>
        <v/>
      </c>
      <c r="S185" s="1327" t="str">
        <f>IF($A$141&lt;&gt;"ชั้น"&amp;'01.ข้อมูลเบื้องต้น'!$H$2,"",IF(VLOOKUP($A185,'03.คีย์เทอม2'!$A$10:$GL$59,141,FALSE)="","",VLOOKUP($A185,'03.คีย์เทอม2'!$A$10:$GL$59,141,FALSE)))</f>
        <v/>
      </c>
      <c r="T185" s="1327" t="str">
        <f>IF($A$141&lt;&gt;"ชั้น"&amp;'01.ข้อมูลเบื้องต้น'!$H$2,"",IF(VLOOKUP($A185,'03.คีย์เทอม2'!$A$10:$GL$59,146,FALSE)="","",VLOOKUP($A185,'03.คีย์เทอม2'!$A$10:$GL$59,146,FALSE)))</f>
        <v/>
      </c>
      <c r="U185" s="1327" t="str">
        <f>IF($A$141&lt;&gt;"ชั้น"&amp;'01.ข้อมูลเบื้องต้น'!$H$2,"",IF(VLOOKUP($A185,'03.คีย์เทอม2'!$A$10:$GL$59,151,FALSE)="","",VLOOKUP($A185,'03.คีย์เทอม2'!$A$10:$GL$59,151,FALSE)))</f>
        <v/>
      </c>
      <c r="V185" s="1327" t="str">
        <f>IF($A$141&lt;&gt;"ชั้น"&amp;'01.ข้อมูลเบื้องต้น'!$H$2,"",IF(VLOOKUP($A185,'03.คีย์เทอม2'!$A$10:$GL$59,156,FALSE)="","",VLOOKUP($A185,'03.คีย์เทอม2'!$A$10:$GL$59,156,FALSE)))</f>
        <v/>
      </c>
      <c r="W185" s="1327" t="str">
        <f>IF($A$141&lt;&gt;"ชั้น"&amp;'01.ข้อมูลเบื้องต้น'!$H$2,"",IF(VLOOKUP($A185,'03.คีย์เทอม2'!$A$10:$GL$59,161,FALSE)="","",VLOOKUP($A185,'03.คีย์เทอม2'!$A$10:$GL$59,161,FALSE)))</f>
        <v/>
      </c>
      <c r="X185" s="1327" t="str">
        <f>IF($A$141&lt;&gt;"ชั้น"&amp;'01.ข้อมูลเบื้องต้น'!$H$2,"",IF(VLOOKUP($A185,'03.คีย์เทอม2'!$A$10:$GL$59,166,FALSE)="","",VLOOKUP($A185,'03.คีย์เทอม2'!$A$10:$GL$59,166,FALSE)))</f>
        <v/>
      </c>
      <c r="Y185" s="1327" t="str">
        <f>IF($A$141&lt;&gt;"ชั้น"&amp;'01.ข้อมูลเบื้องต้น'!$H$2,"",IF(VLOOKUP($A185,'03.คีย์เทอม2'!$A$10:$GL$59,171,FALSE)="","",VLOOKUP($A185,'03.คีย์เทอม2'!$A$10:$GL$59,171,FALSE)))</f>
        <v/>
      </c>
      <c r="Z185" s="1327" t="str">
        <f>IF($A$141&lt;&gt;"ชั้น"&amp;'01.ข้อมูลเบื้องต้น'!$H$2,"",IF(VLOOKUP($A185,'03.คีย์เทอม2'!$A$10:$GL$59,176,FALSE)="","",VLOOKUP($A185,'03.คีย์เทอม2'!$A$10:$GL$59,176,FALSE)))</f>
        <v/>
      </c>
      <c r="AA185" s="1329" t="str">
        <f>IF($A$141&lt;&gt;"ชั้น"&amp;'01.ข้อมูลเบื้องต้น'!$H$2,"",IF(VLOOKUP($A185,'03.คีย์เทอม2'!$A$10:$GL$59,181,FALSE)="","",VLOOKUP($A185,'03.คีย์เทอม2'!$A$10:$GL$59,181,FALSE)))</f>
        <v/>
      </c>
    </row>
    <row r="186" spans="1:27" ht="16.8" customHeight="1">
      <c r="A186" s="1323">
        <v>39</v>
      </c>
      <c r="B186" s="1312" t="str">
        <f>IF('2.ชื่อนักเรียน'!C49="","",'2.ชื่อนักเรียน'!C49)</f>
        <v/>
      </c>
      <c r="C186" s="1313" t="str">
        <f>IF('2.ชื่อนักเรียน'!D49="","",'2.ชื่อนักเรียน'!D49)</f>
        <v/>
      </c>
      <c r="D186" s="1314" t="str">
        <f>IF($A$141&lt;&gt;"ชั้น"&amp;'01.ข้อมูลเบื้องต้น'!$H$2,"",IF(VLOOKUP($A186,'03.คีย์เทอม2'!$A$10:$GL$59,190,FALSE)="","",VLOOKUP($A186,'03.คีย์เทอม2'!$A$10:$GL$59,190,FALSE)))</f>
        <v/>
      </c>
      <c r="E186" s="1327" t="str">
        <f>IF($A$141&lt;&gt;"ชั้น"&amp;'01.ข้อมูลเบื้องต้น'!$H$2,"",IF(VLOOKUP($A186,'03.คีย์เทอม2'!$A$10:$GL$59,194,FALSE)="","",VLOOKUP($A186,'03.คีย์เทอม2'!$A$10:$GL$59,194,FALSE)))</f>
        <v/>
      </c>
      <c r="F186" s="1420" t="str">
        <f>IF($A$141&lt;&gt;"ชั้น"&amp;'01.ข้อมูลเบื้องต้น'!$H$2,"",IF(VLOOKUP($A186,'03.คีย์เทอม2'!$A$10:$GL$59,31,FALSE)="","",VLOOKUP($A186,'03.คีย์เทอม2'!$A$10:$GL$59,31,FALSE)))</f>
        <v/>
      </c>
      <c r="G186" s="1326" t="str">
        <f>IF($A$141&lt;&gt;"ชั้น"&amp;'01.ข้อมูลเบื้องต้น'!$H$2,"",IF(VLOOKUP($A186,'03.คีย์เทอม2'!$A$10:$GL$59,61,FALSE)="","",VLOOKUP($A186,'03.คีย์เทอม2'!$A$10:$GL$59,61,FALSE)))</f>
        <v/>
      </c>
      <c r="H186" s="1327" t="str">
        <f>IF($A$141&lt;&gt;"ชั้น"&amp;'01.ข้อมูลเบื้องต้น'!$H$2,"",IF(VLOOKUP($A186,'03.คีย์เทอม2'!$A$10:$GL$59,66,FALSE)="","",VLOOKUP($A186,'03.คีย์เทอม2'!$A$10:$GL$59,66,FALSE)))</f>
        <v/>
      </c>
      <c r="I186" s="1327" t="str">
        <f>IF($A$141&lt;&gt;"ชั้น"&amp;'01.ข้อมูลเบื้องต้น'!$H$2,"",IF(VLOOKUP($A186,'03.คีย์เทอม2'!$A$10:$GL$59,71,FALSE)="","",VLOOKUP($A186,'03.คีย์เทอม2'!$A$10:$GL$59,71,FALSE)))</f>
        <v/>
      </c>
      <c r="J186" s="1327" t="str">
        <f>IF($A$141&lt;&gt;"ชั้น"&amp;'01.ข้อมูลเบื้องต้น'!$H$2,"",IF(VLOOKUP($A186,'03.คีย์เทอม2'!$A$10:$GL$59,76,FALSE)="","",VLOOKUP($A186,'03.คีย์เทอม2'!$A$10:$GL$59,76,FALSE)))</f>
        <v/>
      </c>
      <c r="K186" s="1327" t="str">
        <f>IF($A$141&lt;&gt;"ชั้น"&amp;'01.ข้อมูลเบื้องต้น'!$H$2,"",IF(VLOOKUP($A186,'03.คีย์เทอม2'!$A$10:$GL$59,81,FALSE)="","",VLOOKUP($A186,'03.คีย์เทอม2'!$A$10:$GL$59,81,FALSE)))</f>
        <v/>
      </c>
      <c r="L186" s="1328" t="str">
        <f>IF($A$141&lt;&gt;"ชั้น"&amp;'01.ข้อมูลเบื้องต้น'!$H$2,"",IF(VLOOKUP($A186,'03.คีย์เทอม2'!$A$10:$GT$59,202,FALSE)="","",VLOOKUP($A186,'03.คีย์เทอม2'!$A$10:$GT$59,202,FALSE)))</f>
        <v/>
      </c>
      <c r="M186" s="1326" t="str">
        <f>IF($A$141&lt;&gt;"ชั้น"&amp;'01.ข้อมูลเบื้องต้น'!$H$2,"",IF(VLOOKUP($A186,'03.คีย์เทอม2'!$A$10:$GL$59,111,FALSE)="","",VLOOKUP($A186,'03.คีย์เทอม2'!$A$10:$GL$59,111,FALSE)))</f>
        <v/>
      </c>
      <c r="N186" s="1327" t="str">
        <f>IF($A$141&lt;&gt;"ชั้น"&amp;'01.ข้อมูลเบื้องต้น'!$H$2,"",IF(VLOOKUP($A186,'03.คีย์เทอม2'!$A$10:$GL$59,116,FALSE)="","",VLOOKUP($A186,'03.คีย์เทอม2'!$A$10:$GL$59,116,FALSE)))</f>
        <v/>
      </c>
      <c r="O186" s="1327" t="str">
        <f>IF($A$141&lt;&gt;"ชั้น"&amp;'01.ข้อมูลเบื้องต้น'!$H$2,"",IF(VLOOKUP($A186,'03.คีย์เทอม2'!$A$10:$GL$59,121,FALSE)="","",VLOOKUP($A186,'03.คีย์เทอม2'!$A$10:$GL$59,121,FALSE)))</f>
        <v/>
      </c>
      <c r="P186" s="1327" t="str">
        <f>IF($A$141&lt;&gt;"ชั้น"&amp;'01.ข้อมูลเบื้องต้น'!$H$2,"",IF(VLOOKUP($A186,'03.คีย์เทอม2'!$A$10:$GL$59,126,FALSE)="","",VLOOKUP($A186,'03.คีย์เทอม2'!$A$10:$GL$59,126,FALSE)))</f>
        <v/>
      </c>
      <c r="Q186" s="1327" t="str">
        <f>IF($A$141&lt;&gt;"ชั้น"&amp;'01.ข้อมูลเบื้องต้น'!$H$2,"",IF(VLOOKUP($A186,'03.คีย์เทอม2'!$A$10:$GL$59,131,FALSE)="","",VLOOKUP($A186,'03.คีย์เทอม2'!$A$10:$GL$59,131,FALSE)))</f>
        <v/>
      </c>
      <c r="R186" s="1327" t="str">
        <f>IF($A$141&lt;&gt;"ชั้น"&amp;'01.ข้อมูลเบื้องต้น'!$H$2,"",IF(VLOOKUP($A186,'03.คีย์เทอม2'!$A$10:$GL$59,136,FALSE)="","",VLOOKUP($A186,'03.คีย์เทอม2'!$A$10:$GL$59,136,FALSE)))</f>
        <v/>
      </c>
      <c r="S186" s="1327" t="str">
        <f>IF($A$141&lt;&gt;"ชั้น"&amp;'01.ข้อมูลเบื้องต้น'!$H$2,"",IF(VLOOKUP($A186,'03.คีย์เทอม2'!$A$10:$GL$59,141,FALSE)="","",VLOOKUP($A186,'03.คีย์เทอม2'!$A$10:$GL$59,141,FALSE)))</f>
        <v/>
      </c>
      <c r="T186" s="1327" t="str">
        <f>IF($A$141&lt;&gt;"ชั้น"&amp;'01.ข้อมูลเบื้องต้น'!$H$2,"",IF(VLOOKUP($A186,'03.คีย์เทอม2'!$A$10:$GL$59,146,FALSE)="","",VLOOKUP($A186,'03.คีย์เทอม2'!$A$10:$GL$59,146,FALSE)))</f>
        <v/>
      </c>
      <c r="U186" s="1327" t="str">
        <f>IF($A$141&lt;&gt;"ชั้น"&amp;'01.ข้อมูลเบื้องต้น'!$H$2,"",IF(VLOOKUP($A186,'03.คีย์เทอม2'!$A$10:$GL$59,151,FALSE)="","",VLOOKUP($A186,'03.คีย์เทอม2'!$A$10:$GL$59,151,FALSE)))</f>
        <v/>
      </c>
      <c r="V186" s="1327" t="str">
        <f>IF($A$141&lt;&gt;"ชั้น"&amp;'01.ข้อมูลเบื้องต้น'!$H$2,"",IF(VLOOKUP($A186,'03.คีย์เทอม2'!$A$10:$GL$59,156,FALSE)="","",VLOOKUP($A186,'03.คีย์เทอม2'!$A$10:$GL$59,156,FALSE)))</f>
        <v/>
      </c>
      <c r="W186" s="1327" t="str">
        <f>IF($A$141&lt;&gt;"ชั้น"&amp;'01.ข้อมูลเบื้องต้น'!$H$2,"",IF(VLOOKUP($A186,'03.คีย์เทอม2'!$A$10:$GL$59,161,FALSE)="","",VLOOKUP($A186,'03.คีย์เทอม2'!$A$10:$GL$59,161,FALSE)))</f>
        <v/>
      </c>
      <c r="X186" s="1327" t="str">
        <f>IF($A$141&lt;&gt;"ชั้น"&amp;'01.ข้อมูลเบื้องต้น'!$H$2,"",IF(VLOOKUP($A186,'03.คีย์เทอม2'!$A$10:$GL$59,166,FALSE)="","",VLOOKUP($A186,'03.คีย์เทอม2'!$A$10:$GL$59,166,FALSE)))</f>
        <v/>
      </c>
      <c r="Y186" s="1327" t="str">
        <f>IF($A$141&lt;&gt;"ชั้น"&amp;'01.ข้อมูลเบื้องต้น'!$H$2,"",IF(VLOOKUP($A186,'03.คีย์เทอม2'!$A$10:$GL$59,171,FALSE)="","",VLOOKUP($A186,'03.คีย์เทอม2'!$A$10:$GL$59,171,FALSE)))</f>
        <v/>
      </c>
      <c r="Z186" s="1327" t="str">
        <f>IF($A$141&lt;&gt;"ชั้น"&amp;'01.ข้อมูลเบื้องต้น'!$H$2,"",IF(VLOOKUP($A186,'03.คีย์เทอม2'!$A$10:$GL$59,176,FALSE)="","",VLOOKUP($A186,'03.คีย์เทอม2'!$A$10:$GL$59,176,FALSE)))</f>
        <v/>
      </c>
      <c r="AA186" s="1329" t="str">
        <f>IF($A$141&lt;&gt;"ชั้น"&amp;'01.ข้อมูลเบื้องต้น'!$H$2,"",IF(VLOOKUP($A186,'03.คีย์เทอม2'!$A$10:$GL$59,181,FALSE)="","",VLOOKUP($A186,'03.คีย์เทอม2'!$A$10:$GL$59,181,FALSE)))</f>
        <v/>
      </c>
    </row>
    <row r="187" spans="1:27" ht="16.8" customHeight="1">
      <c r="A187" s="1323">
        <v>40</v>
      </c>
      <c r="B187" s="1312" t="str">
        <f>IF('2.ชื่อนักเรียน'!C50="","",'2.ชื่อนักเรียน'!C50)</f>
        <v/>
      </c>
      <c r="C187" s="1313" t="str">
        <f>IF('2.ชื่อนักเรียน'!D50="","",'2.ชื่อนักเรียน'!D50)</f>
        <v/>
      </c>
      <c r="D187" s="1314" t="str">
        <f>IF($A$141&lt;&gt;"ชั้น"&amp;'01.ข้อมูลเบื้องต้น'!$H$2,"",IF(VLOOKUP($A187,'03.คีย์เทอม2'!$A$10:$GL$59,190,FALSE)="","",VLOOKUP($A187,'03.คีย์เทอม2'!$A$10:$GL$59,190,FALSE)))</f>
        <v/>
      </c>
      <c r="E187" s="1333" t="str">
        <f>IF($A$141&lt;&gt;"ชั้น"&amp;'01.ข้อมูลเบื้องต้น'!$H$2,"",IF(VLOOKUP($A187,'03.คีย์เทอม2'!$A$10:$GL$59,194,FALSE)="","",VLOOKUP($A187,'03.คีย์เทอม2'!$A$10:$GL$59,194,FALSE)))</f>
        <v/>
      </c>
      <c r="F187" s="1423" t="str">
        <f>IF($A$141&lt;&gt;"ชั้น"&amp;'01.ข้อมูลเบื้องต้น'!$H$2,"",IF(VLOOKUP($A187,'03.คีย์เทอม2'!$A$10:$GL$59,31,FALSE)="","",VLOOKUP($A187,'03.คีย์เทอม2'!$A$10:$GL$59,31,FALSE)))</f>
        <v/>
      </c>
      <c r="G187" s="1332" t="str">
        <f>IF($A$141&lt;&gt;"ชั้น"&amp;'01.ข้อมูลเบื้องต้น'!$H$2,"",IF(VLOOKUP($A187,'03.คีย์เทอม2'!$A$10:$GL$59,61,FALSE)="","",VLOOKUP($A187,'03.คีย์เทอม2'!$A$10:$GL$59,61,FALSE)))</f>
        <v/>
      </c>
      <c r="H187" s="1333" t="str">
        <f>IF($A$141&lt;&gt;"ชั้น"&amp;'01.ข้อมูลเบื้องต้น'!$H$2,"",IF(VLOOKUP($A187,'03.คีย์เทอม2'!$A$10:$GL$59,66,FALSE)="","",VLOOKUP($A187,'03.คีย์เทอม2'!$A$10:$GL$59,66,FALSE)))</f>
        <v/>
      </c>
      <c r="I187" s="1333" t="str">
        <f>IF($A$141&lt;&gt;"ชั้น"&amp;'01.ข้อมูลเบื้องต้น'!$H$2,"",IF(VLOOKUP($A187,'03.คีย์เทอม2'!$A$10:$GL$59,71,FALSE)="","",VLOOKUP($A187,'03.คีย์เทอม2'!$A$10:$GL$59,71,FALSE)))</f>
        <v/>
      </c>
      <c r="J187" s="1333" t="str">
        <f>IF($A$141&lt;&gt;"ชั้น"&amp;'01.ข้อมูลเบื้องต้น'!$H$2,"",IF(VLOOKUP($A187,'03.คีย์เทอม2'!$A$10:$GL$59,76,FALSE)="","",VLOOKUP($A187,'03.คีย์เทอม2'!$A$10:$GL$59,76,FALSE)))</f>
        <v/>
      </c>
      <c r="K187" s="1333" t="str">
        <f>IF($A$141&lt;&gt;"ชั้น"&amp;'01.ข้อมูลเบื้องต้น'!$H$2,"",IF(VLOOKUP($A187,'03.คีย์เทอม2'!$A$10:$GL$59,81,FALSE)="","",VLOOKUP($A187,'03.คีย์เทอม2'!$A$10:$GL$59,81,FALSE)))</f>
        <v/>
      </c>
      <c r="L187" s="1334" t="str">
        <f>IF($A$141&lt;&gt;"ชั้น"&amp;'01.ข้อมูลเบื้องต้น'!$H$2,"",IF(VLOOKUP($A187,'03.คีย์เทอม2'!$A$10:$GT$59,202,FALSE)="","",VLOOKUP($A187,'03.คีย์เทอม2'!$A$10:$GT$59,202,FALSE)))</f>
        <v/>
      </c>
      <c r="M187" s="1332" t="str">
        <f>IF($A$141&lt;&gt;"ชั้น"&amp;'01.ข้อมูลเบื้องต้น'!$H$2,"",IF(VLOOKUP($A187,'03.คีย์เทอม2'!$A$10:$GL$59,111,FALSE)="","",VLOOKUP($A187,'03.คีย์เทอม2'!$A$10:$GL$59,111,FALSE)))</f>
        <v/>
      </c>
      <c r="N187" s="1333" t="str">
        <f>IF($A$141&lt;&gt;"ชั้น"&amp;'01.ข้อมูลเบื้องต้น'!$H$2,"",IF(VLOOKUP($A187,'03.คีย์เทอม2'!$A$10:$GL$59,116,FALSE)="","",VLOOKUP($A187,'03.คีย์เทอม2'!$A$10:$GL$59,116,FALSE)))</f>
        <v/>
      </c>
      <c r="O187" s="1333" t="str">
        <f>IF($A$141&lt;&gt;"ชั้น"&amp;'01.ข้อมูลเบื้องต้น'!$H$2,"",IF(VLOOKUP($A187,'03.คีย์เทอม2'!$A$10:$GL$59,121,FALSE)="","",VLOOKUP($A187,'03.คีย์เทอม2'!$A$10:$GL$59,121,FALSE)))</f>
        <v/>
      </c>
      <c r="P187" s="1333" t="str">
        <f>IF($A$141&lt;&gt;"ชั้น"&amp;'01.ข้อมูลเบื้องต้น'!$H$2,"",IF(VLOOKUP($A187,'03.คีย์เทอม2'!$A$10:$GL$59,126,FALSE)="","",VLOOKUP($A187,'03.คีย์เทอม2'!$A$10:$GL$59,126,FALSE)))</f>
        <v/>
      </c>
      <c r="Q187" s="1333" t="str">
        <f>IF($A$141&lt;&gt;"ชั้น"&amp;'01.ข้อมูลเบื้องต้น'!$H$2,"",IF(VLOOKUP($A187,'03.คีย์เทอม2'!$A$10:$GL$59,131,FALSE)="","",VLOOKUP($A187,'03.คีย์เทอม2'!$A$10:$GL$59,131,FALSE)))</f>
        <v/>
      </c>
      <c r="R187" s="1333" t="str">
        <f>IF($A$141&lt;&gt;"ชั้น"&amp;'01.ข้อมูลเบื้องต้น'!$H$2,"",IF(VLOOKUP($A187,'03.คีย์เทอม2'!$A$10:$GL$59,136,FALSE)="","",VLOOKUP($A187,'03.คีย์เทอม2'!$A$10:$GL$59,136,FALSE)))</f>
        <v/>
      </c>
      <c r="S187" s="1333" t="str">
        <f>IF($A$141&lt;&gt;"ชั้น"&amp;'01.ข้อมูลเบื้องต้น'!$H$2,"",IF(VLOOKUP($A187,'03.คีย์เทอม2'!$A$10:$GL$59,141,FALSE)="","",VLOOKUP($A187,'03.คีย์เทอม2'!$A$10:$GL$59,141,FALSE)))</f>
        <v/>
      </c>
      <c r="T187" s="1333" t="str">
        <f>IF($A$141&lt;&gt;"ชั้น"&amp;'01.ข้อมูลเบื้องต้น'!$H$2,"",IF(VLOOKUP($A187,'03.คีย์เทอม2'!$A$10:$GL$59,146,FALSE)="","",VLOOKUP($A187,'03.คีย์เทอม2'!$A$10:$GL$59,146,FALSE)))</f>
        <v/>
      </c>
      <c r="U187" s="1333" t="str">
        <f>IF($A$141&lt;&gt;"ชั้น"&amp;'01.ข้อมูลเบื้องต้น'!$H$2,"",IF(VLOOKUP($A187,'03.คีย์เทอม2'!$A$10:$GL$59,151,FALSE)="","",VLOOKUP($A187,'03.คีย์เทอม2'!$A$10:$GL$59,151,FALSE)))</f>
        <v/>
      </c>
      <c r="V187" s="1333" t="str">
        <f>IF($A$141&lt;&gt;"ชั้น"&amp;'01.ข้อมูลเบื้องต้น'!$H$2,"",IF(VLOOKUP($A187,'03.คีย์เทอม2'!$A$10:$GL$59,156,FALSE)="","",VLOOKUP($A187,'03.คีย์เทอม2'!$A$10:$GL$59,156,FALSE)))</f>
        <v/>
      </c>
      <c r="W187" s="1333" t="str">
        <f>IF($A$141&lt;&gt;"ชั้น"&amp;'01.ข้อมูลเบื้องต้น'!$H$2,"",IF(VLOOKUP($A187,'03.คีย์เทอม2'!$A$10:$GL$59,161,FALSE)="","",VLOOKUP($A187,'03.คีย์เทอม2'!$A$10:$GL$59,161,FALSE)))</f>
        <v/>
      </c>
      <c r="X187" s="1333" t="str">
        <f>IF($A$141&lt;&gt;"ชั้น"&amp;'01.ข้อมูลเบื้องต้น'!$H$2,"",IF(VLOOKUP($A187,'03.คีย์เทอม2'!$A$10:$GL$59,166,FALSE)="","",VLOOKUP($A187,'03.คีย์เทอม2'!$A$10:$GL$59,166,FALSE)))</f>
        <v/>
      </c>
      <c r="Y187" s="1333" t="str">
        <f>IF($A$141&lt;&gt;"ชั้น"&amp;'01.ข้อมูลเบื้องต้น'!$H$2,"",IF(VLOOKUP($A187,'03.คีย์เทอม2'!$A$10:$GL$59,171,FALSE)="","",VLOOKUP($A187,'03.คีย์เทอม2'!$A$10:$GL$59,171,FALSE)))</f>
        <v/>
      </c>
      <c r="Z187" s="1333" t="str">
        <f>IF($A$141&lt;&gt;"ชั้น"&amp;'01.ข้อมูลเบื้องต้น'!$H$2,"",IF(VLOOKUP($A187,'03.คีย์เทอม2'!$A$10:$GL$59,176,FALSE)="","",VLOOKUP($A187,'03.คีย์เทอม2'!$A$10:$GL$59,176,FALSE)))</f>
        <v/>
      </c>
      <c r="AA187" s="1335" t="str">
        <f>IF($A$141&lt;&gt;"ชั้น"&amp;'01.ข้อมูลเบื้องต้น'!$H$2,"",IF(VLOOKUP($A187,'03.คีย์เทอม2'!$A$10:$GL$59,181,FALSE)="","",VLOOKUP($A187,'03.คีย์เทอม2'!$A$10:$GL$59,181,FALSE)))</f>
        <v/>
      </c>
    </row>
    <row r="188" spans="1:27" ht="16.8" customHeight="1">
      <c r="A188" s="1323">
        <v>41</v>
      </c>
      <c r="B188" s="1312" t="str">
        <f>IF('2.ชื่อนักเรียน'!C51="","",'2.ชื่อนักเรียน'!C51)</f>
        <v/>
      </c>
      <c r="C188" s="1313" t="str">
        <f>IF('2.ชื่อนักเรียน'!D51="","",'2.ชื่อนักเรียน'!D51)</f>
        <v/>
      </c>
      <c r="D188" s="1314" t="str">
        <f>IF($A$141&lt;&gt;"ชั้น"&amp;'01.ข้อมูลเบื้องต้น'!$H$2,"",IF(VLOOKUP($A188,'03.คีย์เทอม2'!$A$10:$GL$59,190,FALSE)="","",VLOOKUP($A188,'03.คีย์เทอม2'!$A$10:$GL$59,190,FALSE)))</f>
        <v/>
      </c>
      <c r="E188" s="1333" t="str">
        <f>IF($A$141&lt;&gt;"ชั้น"&amp;'01.ข้อมูลเบื้องต้น'!$H$2,"",IF(VLOOKUP($A188,'03.คีย์เทอม2'!$A$10:$GL$59,194,FALSE)="","",VLOOKUP($A188,'03.คีย์เทอม2'!$A$10:$GL$59,194,FALSE)))</f>
        <v/>
      </c>
      <c r="F188" s="1423" t="str">
        <f>IF($A$141&lt;&gt;"ชั้น"&amp;'01.ข้อมูลเบื้องต้น'!$H$2,"",IF(VLOOKUP($A188,'03.คีย์เทอม2'!$A$10:$GL$59,31,FALSE)="","",VLOOKUP($A188,'03.คีย์เทอม2'!$A$10:$GL$59,31,FALSE)))</f>
        <v/>
      </c>
      <c r="G188" s="1332" t="str">
        <f>IF($A$141&lt;&gt;"ชั้น"&amp;'01.ข้อมูลเบื้องต้น'!$H$2,"",IF(VLOOKUP($A188,'03.คีย์เทอม2'!$A$10:$GL$59,61,FALSE)="","",VLOOKUP($A188,'03.คีย์เทอม2'!$A$10:$GL$59,61,FALSE)))</f>
        <v/>
      </c>
      <c r="H188" s="1333" t="str">
        <f>IF($A$141&lt;&gt;"ชั้น"&amp;'01.ข้อมูลเบื้องต้น'!$H$2,"",IF(VLOOKUP($A188,'03.คีย์เทอม2'!$A$10:$GL$59,66,FALSE)="","",VLOOKUP($A188,'03.คีย์เทอม2'!$A$10:$GL$59,66,FALSE)))</f>
        <v/>
      </c>
      <c r="I188" s="1333" t="str">
        <f>IF($A$141&lt;&gt;"ชั้น"&amp;'01.ข้อมูลเบื้องต้น'!$H$2,"",IF(VLOOKUP($A188,'03.คีย์เทอม2'!$A$10:$GL$59,71,FALSE)="","",VLOOKUP($A188,'03.คีย์เทอม2'!$A$10:$GL$59,71,FALSE)))</f>
        <v/>
      </c>
      <c r="J188" s="1333" t="str">
        <f>IF($A$141&lt;&gt;"ชั้น"&amp;'01.ข้อมูลเบื้องต้น'!$H$2,"",IF(VLOOKUP($A188,'03.คีย์เทอม2'!$A$10:$GL$59,76,FALSE)="","",VLOOKUP($A188,'03.คีย์เทอม2'!$A$10:$GL$59,76,FALSE)))</f>
        <v/>
      </c>
      <c r="K188" s="1333" t="str">
        <f>IF($A$141&lt;&gt;"ชั้น"&amp;'01.ข้อมูลเบื้องต้น'!$H$2,"",IF(VLOOKUP($A188,'03.คีย์เทอม2'!$A$10:$GL$59,81,FALSE)="","",VLOOKUP($A188,'03.คีย์เทอม2'!$A$10:$GL$59,81,FALSE)))</f>
        <v/>
      </c>
      <c r="L188" s="1334" t="str">
        <f>IF($A$141&lt;&gt;"ชั้น"&amp;'01.ข้อมูลเบื้องต้น'!$H$2,"",IF(VLOOKUP($A188,'03.คีย์เทอม2'!$A$10:$GT$59,202,FALSE)="","",VLOOKUP($A188,'03.คีย์เทอม2'!$A$10:$GT$59,202,FALSE)))</f>
        <v/>
      </c>
      <c r="M188" s="1332" t="str">
        <f>IF($A$141&lt;&gt;"ชั้น"&amp;'01.ข้อมูลเบื้องต้น'!$H$2,"",IF(VLOOKUP($A188,'03.คีย์เทอม2'!$A$10:$GL$59,111,FALSE)="","",VLOOKUP($A188,'03.คีย์เทอม2'!$A$10:$GL$59,111,FALSE)))</f>
        <v/>
      </c>
      <c r="N188" s="1333" t="str">
        <f>IF($A$141&lt;&gt;"ชั้น"&amp;'01.ข้อมูลเบื้องต้น'!$H$2,"",IF(VLOOKUP($A188,'03.คีย์เทอม2'!$A$10:$GL$59,116,FALSE)="","",VLOOKUP($A188,'03.คีย์เทอม2'!$A$10:$GL$59,116,FALSE)))</f>
        <v/>
      </c>
      <c r="O188" s="1333" t="str">
        <f>IF($A$141&lt;&gt;"ชั้น"&amp;'01.ข้อมูลเบื้องต้น'!$H$2,"",IF(VLOOKUP($A188,'03.คีย์เทอม2'!$A$10:$GL$59,121,FALSE)="","",VLOOKUP($A188,'03.คีย์เทอม2'!$A$10:$GL$59,121,FALSE)))</f>
        <v/>
      </c>
      <c r="P188" s="1333" t="str">
        <f>IF($A$141&lt;&gt;"ชั้น"&amp;'01.ข้อมูลเบื้องต้น'!$H$2,"",IF(VLOOKUP($A188,'03.คีย์เทอม2'!$A$10:$GL$59,126,FALSE)="","",VLOOKUP($A188,'03.คีย์เทอม2'!$A$10:$GL$59,126,FALSE)))</f>
        <v/>
      </c>
      <c r="Q188" s="1333" t="str">
        <f>IF($A$141&lt;&gt;"ชั้น"&amp;'01.ข้อมูลเบื้องต้น'!$H$2,"",IF(VLOOKUP($A188,'03.คีย์เทอม2'!$A$10:$GL$59,131,FALSE)="","",VLOOKUP($A188,'03.คีย์เทอม2'!$A$10:$GL$59,131,FALSE)))</f>
        <v/>
      </c>
      <c r="R188" s="1333" t="str">
        <f>IF($A$141&lt;&gt;"ชั้น"&amp;'01.ข้อมูลเบื้องต้น'!$H$2,"",IF(VLOOKUP($A188,'03.คีย์เทอม2'!$A$10:$GL$59,136,FALSE)="","",VLOOKUP($A188,'03.คีย์เทอม2'!$A$10:$GL$59,136,FALSE)))</f>
        <v/>
      </c>
      <c r="S188" s="1333" t="str">
        <f>IF($A$141&lt;&gt;"ชั้น"&amp;'01.ข้อมูลเบื้องต้น'!$H$2,"",IF(VLOOKUP($A188,'03.คีย์เทอม2'!$A$10:$GL$59,141,FALSE)="","",VLOOKUP($A188,'03.คีย์เทอม2'!$A$10:$GL$59,141,FALSE)))</f>
        <v/>
      </c>
      <c r="T188" s="1333" t="str">
        <f>IF($A$141&lt;&gt;"ชั้น"&amp;'01.ข้อมูลเบื้องต้น'!$H$2,"",IF(VLOOKUP($A188,'03.คีย์เทอม2'!$A$10:$GL$59,146,FALSE)="","",VLOOKUP($A188,'03.คีย์เทอม2'!$A$10:$GL$59,146,FALSE)))</f>
        <v/>
      </c>
      <c r="U188" s="1333" t="str">
        <f>IF($A$141&lt;&gt;"ชั้น"&amp;'01.ข้อมูลเบื้องต้น'!$H$2,"",IF(VLOOKUP($A188,'03.คีย์เทอม2'!$A$10:$GL$59,151,FALSE)="","",VLOOKUP($A188,'03.คีย์เทอม2'!$A$10:$GL$59,151,FALSE)))</f>
        <v/>
      </c>
      <c r="V188" s="1333" t="str">
        <f>IF($A$141&lt;&gt;"ชั้น"&amp;'01.ข้อมูลเบื้องต้น'!$H$2,"",IF(VLOOKUP($A188,'03.คีย์เทอม2'!$A$10:$GL$59,156,FALSE)="","",VLOOKUP($A188,'03.คีย์เทอม2'!$A$10:$GL$59,156,FALSE)))</f>
        <v/>
      </c>
      <c r="W188" s="1333" t="str">
        <f>IF($A$141&lt;&gt;"ชั้น"&amp;'01.ข้อมูลเบื้องต้น'!$H$2,"",IF(VLOOKUP($A188,'03.คีย์เทอม2'!$A$10:$GL$59,161,FALSE)="","",VLOOKUP($A188,'03.คีย์เทอม2'!$A$10:$GL$59,161,FALSE)))</f>
        <v/>
      </c>
      <c r="X188" s="1333" t="str">
        <f>IF($A$141&lt;&gt;"ชั้น"&amp;'01.ข้อมูลเบื้องต้น'!$H$2,"",IF(VLOOKUP($A188,'03.คีย์เทอม2'!$A$10:$GL$59,166,FALSE)="","",VLOOKUP($A188,'03.คีย์เทอม2'!$A$10:$GL$59,166,FALSE)))</f>
        <v/>
      </c>
      <c r="Y188" s="1333" t="str">
        <f>IF($A$141&lt;&gt;"ชั้น"&amp;'01.ข้อมูลเบื้องต้น'!$H$2,"",IF(VLOOKUP($A188,'03.คีย์เทอม2'!$A$10:$GL$59,171,FALSE)="","",VLOOKUP($A188,'03.คีย์เทอม2'!$A$10:$GL$59,171,FALSE)))</f>
        <v/>
      </c>
      <c r="Z188" s="1333" t="str">
        <f>IF($A$141&lt;&gt;"ชั้น"&amp;'01.ข้อมูลเบื้องต้น'!$H$2,"",IF(VLOOKUP($A188,'03.คีย์เทอม2'!$A$10:$GL$59,176,FALSE)="","",VLOOKUP($A188,'03.คีย์เทอม2'!$A$10:$GL$59,176,FALSE)))</f>
        <v/>
      </c>
      <c r="AA188" s="1335" t="str">
        <f>IF($A$141&lt;&gt;"ชั้น"&amp;'01.ข้อมูลเบื้องต้น'!$H$2,"",IF(VLOOKUP($A188,'03.คีย์เทอม2'!$A$10:$GL$59,181,FALSE)="","",VLOOKUP($A188,'03.คีย์เทอม2'!$A$10:$GL$59,181,FALSE)))</f>
        <v/>
      </c>
    </row>
    <row r="189" spans="1:27" ht="16.8" customHeight="1">
      <c r="A189" s="1323">
        <v>42</v>
      </c>
      <c r="B189" s="1312" t="str">
        <f>IF('2.ชื่อนักเรียน'!C52="","",'2.ชื่อนักเรียน'!C52)</f>
        <v/>
      </c>
      <c r="C189" s="1313" t="str">
        <f>IF('2.ชื่อนักเรียน'!D52="","",'2.ชื่อนักเรียน'!D52)</f>
        <v/>
      </c>
      <c r="D189" s="1314" t="str">
        <f>IF($A$141&lt;&gt;"ชั้น"&amp;'01.ข้อมูลเบื้องต้น'!$H$2,"",IF(VLOOKUP($A189,'03.คีย์เทอม2'!$A$10:$GL$59,190,FALSE)="","",VLOOKUP($A189,'03.คีย์เทอม2'!$A$10:$GL$59,190,FALSE)))</f>
        <v/>
      </c>
      <c r="E189" s="1333" t="str">
        <f>IF($A$141&lt;&gt;"ชั้น"&amp;'01.ข้อมูลเบื้องต้น'!$H$2,"",IF(VLOOKUP($A189,'03.คีย์เทอม2'!$A$10:$GL$59,194,FALSE)="","",VLOOKUP($A189,'03.คีย์เทอม2'!$A$10:$GL$59,194,FALSE)))</f>
        <v/>
      </c>
      <c r="F189" s="1423" t="str">
        <f>IF($A$141&lt;&gt;"ชั้น"&amp;'01.ข้อมูลเบื้องต้น'!$H$2,"",IF(VLOOKUP($A189,'03.คีย์เทอม2'!$A$10:$GL$59,31,FALSE)="","",VLOOKUP($A189,'03.คีย์เทอม2'!$A$10:$GL$59,31,FALSE)))</f>
        <v/>
      </c>
      <c r="G189" s="1332" t="str">
        <f>IF($A$141&lt;&gt;"ชั้น"&amp;'01.ข้อมูลเบื้องต้น'!$H$2,"",IF(VLOOKUP($A189,'03.คีย์เทอม2'!$A$10:$GL$59,61,FALSE)="","",VLOOKUP($A189,'03.คีย์เทอม2'!$A$10:$GL$59,61,FALSE)))</f>
        <v/>
      </c>
      <c r="H189" s="1333" t="str">
        <f>IF($A$141&lt;&gt;"ชั้น"&amp;'01.ข้อมูลเบื้องต้น'!$H$2,"",IF(VLOOKUP($A189,'03.คีย์เทอม2'!$A$10:$GL$59,66,FALSE)="","",VLOOKUP($A189,'03.คีย์เทอม2'!$A$10:$GL$59,66,FALSE)))</f>
        <v/>
      </c>
      <c r="I189" s="1333" t="str">
        <f>IF($A$141&lt;&gt;"ชั้น"&amp;'01.ข้อมูลเบื้องต้น'!$H$2,"",IF(VLOOKUP($A189,'03.คีย์เทอม2'!$A$10:$GL$59,71,FALSE)="","",VLOOKUP($A189,'03.คีย์เทอม2'!$A$10:$GL$59,71,FALSE)))</f>
        <v/>
      </c>
      <c r="J189" s="1333" t="str">
        <f>IF($A$141&lt;&gt;"ชั้น"&amp;'01.ข้อมูลเบื้องต้น'!$H$2,"",IF(VLOOKUP($A189,'03.คีย์เทอม2'!$A$10:$GL$59,76,FALSE)="","",VLOOKUP($A189,'03.คีย์เทอม2'!$A$10:$GL$59,76,FALSE)))</f>
        <v/>
      </c>
      <c r="K189" s="1333" t="str">
        <f>IF($A$141&lt;&gt;"ชั้น"&amp;'01.ข้อมูลเบื้องต้น'!$H$2,"",IF(VLOOKUP($A189,'03.คีย์เทอม2'!$A$10:$GL$59,81,FALSE)="","",VLOOKUP($A189,'03.คีย์เทอม2'!$A$10:$GL$59,81,FALSE)))</f>
        <v/>
      </c>
      <c r="L189" s="1334" t="str">
        <f>IF($A$141&lt;&gt;"ชั้น"&amp;'01.ข้อมูลเบื้องต้น'!$H$2,"",IF(VLOOKUP($A189,'03.คีย์เทอม2'!$A$10:$GT$59,202,FALSE)="","",VLOOKUP($A189,'03.คีย์เทอม2'!$A$10:$GT$59,202,FALSE)))</f>
        <v/>
      </c>
      <c r="M189" s="1332" t="str">
        <f>IF($A$141&lt;&gt;"ชั้น"&amp;'01.ข้อมูลเบื้องต้น'!$H$2,"",IF(VLOOKUP($A189,'03.คีย์เทอม2'!$A$10:$GL$59,111,FALSE)="","",VLOOKUP($A189,'03.คีย์เทอม2'!$A$10:$GL$59,111,FALSE)))</f>
        <v/>
      </c>
      <c r="N189" s="1333" t="str">
        <f>IF($A$141&lt;&gt;"ชั้น"&amp;'01.ข้อมูลเบื้องต้น'!$H$2,"",IF(VLOOKUP($A189,'03.คีย์เทอม2'!$A$10:$GL$59,116,FALSE)="","",VLOOKUP($A189,'03.คีย์เทอม2'!$A$10:$GL$59,116,FALSE)))</f>
        <v/>
      </c>
      <c r="O189" s="1333" t="str">
        <f>IF($A$141&lt;&gt;"ชั้น"&amp;'01.ข้อมูลเบื้องต้น'!$H$2,"",IF(VLOOKUP($A189,'03.คีย์เทอม2'!$A$10:$GL$59,121,FALSE)="","",VLOOKUP($A189,'03.คีย์เทอม2'!$A$10:$GL$59,121,FALSE)))</f>
        <v/>
      </c>
      <c r="P189" s="1333" t="str">
        <f>IF($A$141&lt;&gt;"ชั้น"&amp;'01.ข้อมูลเบื้องต้น'!$H$2,"",IF(VLOOKUP($A189,'03.คีย์เทอม2'!$A$10:$GL$59,126,FALSE)="","",VLOOKUP($A189,'03.คีย์เทอม2'!$A$10:$GL$59,126,FALSE)))</f>
        <v/>
      </c>
      <c r="Q189" s="1333" t="str">
        <f>IF($A$141&lt;&gt;"ชั้น"&amp;'01.ข้อมูลเบื้องต้น'!$H$2,"",IF(VLOOKUP($A189,'03.คีย์เทอม2'!$A$10:$GL$59,131,FALSE)="","",VLOOKUP($A189,'03.คีย์เทอม2'!$A$10:$GL$59,131,FALSE)))</f>
        <v/>
      </c>
      <c r="R189" s="1333" t="str">
        <f>IF($A$141&lt;&gt;"ชั้น"&amp;'01.ข้อมูลเบื้องต้น'!$H$2,"",IF(VLOOKUP($A189,'03.คีย์เทอม2'!$A$10:$GL$59,136,FALSE)="","",VLOOKUP($A189,'03.คีย์เทอม2'!$A$10:$GL$59,136,FALSE)))</f>
        <v/>
      </c>
      <c r="S189" s="1333" t="str">
        <f>IF($A$141&lt;&gt;"ชั้น"&amp;'01.ข้อมูลเบื้องต้น'!$H$2,"",IF(VLOOKUP($A189,'03.คีย์เทอม2'!$A$10:$GL$59,141,FALSE)="","",VLOOKUP($A189,'03.คีย์เทอม2'!$A$10:$GL$59,141,FALSE)))</f>
        <v/>
      </c>
      <c r="T189" s="1333" t="str">
        <f>IF($A$141&lt;&gt;"ชั้น"&amp;'01.ข้อมูลเบื้องต้น'!$H$2,"",IF(VLOOKUP($A189,'03.คีย์เทอม2'!$A$10:$GL$59,146,FALSE)="","",VLOOKUP($A189,'03.คีย์เทอม2'!$A$10:$GL$59,146,FALSE)))</f>
        <v/>
      </c>
      <c r="U189" s="1333" t="str">
        <f>IF($A$141&lt;&gt;"ชั้น"&amp;'01.ข้อมูลเบื้องต้น'!$H$2,"",IF(VLOOKUP($A189,'03.คีย์เทอม2'!$A$10:$GL$59,151,FALSE)="","",VLOOKUP($A189,'03.คีย์เทอม2'!$A$10:$GL$59,151,FALSE)))</f>
        <v/>
      </c>
      <c r="V189" s="1333" t="str">
        <f>IF($A$141&lt;&gt;"ชั้น"&amp;'01.ข้อมูลเบื้องต้น'!$H$2,"",IF(VLOOKUP($A189,'03.คีย์เทอม2'!$A$10:$GL$59,156,FALSE)="","",VLOOKUP($A189,'03.คีย์เทอม2'!$A$10:$GL$59,156,FALSE)))</f>
        <v/>
      </c>
      <c r="W189" s="1333" t="str">
        <f>IF($A$141&lt;&gt;"ชั้น"&amp;'01.ข้อมูลเบื้องต้น'!$H$2,"",IF(VLOOKUP($A189,'03.คีย์เทอม2'!$A$10:$GL$59,161,FALSE)="","",VLOOKUP($A189,'03.คีย์เทอม2'!$A$10:$GL$59,161,FALSE)))</f>
        <v/>
      </c>
      <c r="X189" s="1333" t="str">
        <f>IF($A$141&lt;&gt;"ชั้น"&amp;'01.ข้อมูลเบื้องต้น'!$H$2,"",IF(VLOOKUP($A189,'03.คีย์เทอม2'!$A$10:$GL$59,166,FALSE)="","",VLOOKUP($A189,'03.คีย์เทอม2'!$A$10:$GL$59,166,FALSE)))</f>
        <v/>
      </c>
      <c r="Y189" s="1333" t="str">
        <f>IF($A$141&lt;&gt;"ชั้น"&amp;'01.ข้อมูลเบื้องต้น'!$H$2,"",IF(VLOOKUP($A189,'03.คีย์เทอม2'!$A$10:$GL$59,171,FALSE)="","",VLOOKUP($A189,'03.คีย์เทอม2'!$A$10:$GL$59,171,FALSE)))</f>
        <v/>
      </c>
      <c r="Z189" s="1333" t="str">
        <f>IF($A$141&lt;&gt;"ชั้น"&amp;'01.ข้อมูลเบื้องต้น'!$H$2,"",IF(VLOOKUP($A189,'03.คีย์เทอม2'!$A$10:$GL$59,176,FALSE)="","",VLOOKUP($A189,'03.คีย์เทอม2'!$A$10:$GL$59,176,FALSE)))</f>
        <v/>
      </c>
      <c r="AA189" s="1335" t="str">
        <f>IF($A$141&lt;&gt;"ชั้น"&amp;'01.ข้อมูลเบื้องต้น'!$H$2,"",IF(VLOOKUP($A189,'03.คีย์เทอม2'!$A$10:$GL$59,181,FALSE)="","",VLOOKUP($A189,'03.คีย์เทอม2'!$A$10:$GL$59,181,FALSE)))</f>
        <v/>
      </c>
    </row>
    <row r="190" spans="1:27" ht="16.8" customHeight="1">
      <c r="A190" s="1323">
        <v>43</v>
      </c>
      <c r="B190" s="1312" t="str">
        <f>IF('2.ชื่อนักเรียน'!C53="","",'2.ชื่อนักเรียน'!C53)</f>
        <v/>
      </c>
      <c r="C190" s="1313" t="str">
        <f>IF('2.ชื่อนักเรียน'!D53="","",'2.ชื่อนักเรียน'!D53)</f>
        <v/>
      </c>
      <c r="D190" s="1314" t="str">
        <f>IF($A$141&lt;&gt;"ชั้น"&amp;'01.ข้อมูลเบื้องต้น'!$H$2,"",IF(VLOOKUP($A190,'03.คีย์เทอม2'!$A$10:$GL$59,190,FALSE)="","",VLOOKUP($A190,'03.คีย์เทอม2'!$A$10:$GL$59,190,FALSE)))</f>
        <v/>
      </c>
      <c r="E190" s="1333" t="str">
        <f>IF($A$141&lt;&gt;"ชั้น"&amp;'01.ข้อมูลเบื้องต้น'!$H$2,"",IF(VLOOKUP($A190,'03.คีย์เทอม2'!$A$10:$GL$59,194,FALSE)="","",VLOOKUP($A190,'03.คีย์เทอม2'!$A$10:$GL$59,194,FALSE)))</f>
        <v/>
      </c>
      <c r="F190" s="1423" t="str">
        <f>IF($A$141&lt;&gt;"ชั้น"&amp;'01.ข้อมูลเบื้องต้น'!$H$2,"",IF(VLOOKUP($A190,'03.คีย์เทอม2'!$A$10:$GL$59,31,FALSE)="","",VLOOKUP($A190,'03.คีย์เทอม2'!$A$10:$GL$59,31,FALSE)))</f>
        <v/>
      </c>
      <c r="G190" s="1332" t="str">
        <f>IF($A$141&lt;&gt;"ชั้น"&amp;'01.ข้อมูลเบื้องต้น'!$H$2,"",IF(VLOOKUP($A190,'03.คีย์เทอม2'!$A$10:$GL$59,61,FALSE)="","",VLOOKUP($A190,'03.คีย์เทอม2'!$A$10:$GL$59,61,FALSE)))</f>
        <v/>
      </c>
      <c r="H190" s="1333" t="str">
        <f>IF($A$141&lt;&gt;"ชั้น"&amp;'01.ข้อมูลเบื้องต้น'!$H$2,"",IF(VLOOKUP($A190,'03.คีย์เทอม2'!$A$10:$GL$59,66,FALSE)="","",VLOOKUP($A190,'03.คีย์เทอม2'!$A$10:$GL$59,66,FALSE)))</f>
        <v/>
      </c>
      <c r="I190" s="1333" t="str">
        <f>IF($A$141&lt;&gt;"ชั้น"&amp;'01.ข้อมูลเบื้องต้น'!$H$2,"",IF(VLOOKUP($A190,'03.คีย์เทอม2'!$A$10:$GL$59,71,FALSE)="","",VLOOKUP($A190,'03.คีย์เทอม2'!$A$10:$GL$59,71,FALSE)))</f>
        <v/>
      </c>
      <c r="J190" s="1333" t="str">
        <f>IF($A$141&lt;&gt;"ชั้น"&amp;'01.ข้อมูลเบื้องต้น'!$H$2,"",IF(VLOOKUP($A190,'03.คีย์เทอม2'!$A$10:$GL$59,76,FALSE)="","",VLOOKUP($A190,'03.คีย์เทอม2'!$A$10:$GL$59,76,FALSE)))</f>
        <v/>
      </c>
      <c r="K190" s="1333" t="str">
        <f>IF($A$141&lt;&gt;"ชั้น"&amp;'01.ข้อมูลเบื้องต้น'!$H$2,"",IF(VLOOKUP($A190,'03.คีย์เทอม2'!$A$10:$GL$59,81,FALSE)="","",VLOOKUP($A190,'03.คีย์เทอม2'!$A$10:$GL$59,81,FALSE)))</f>
        <v/>
      </c>
      <c r="L190" s="1334" t="str">
        <f>IF($A$141&lt;&gt;"ชั้น"&amp;'01.ข้อมูลเบื้องต้น'!$H$2,"",IF(VLOOKUP($A190,'03.คีย์เทอม2'!$A$10:$GT$59,202,FALSE)="","",VLOOKUP($A190,'03.คีย์เทอม2'!$A$10:$GT$59,202,FALSE)))</f>
        <v/>
      </c>
      <c r="M190" s="1332" t="str">
        <f>IF($A$141&lt;&gt;"ชั้น"&amp;'01.ข้อมูลเบื้องต้น'!$H$2,"",IF(VLOOKUP($A190,'03.คีย์เทอม2'!$A$10:$GL$59,111,FALSE)="","",VLOOKUP($A190,'03.คีย์เทอม2'!$A$10:$GL$59,111,FALSE)))</f>
        <v/>
      </c>
      <c r="N190" s="1333" t="str">
        <f>IF($A$141&lt;&gt;"ชั้น"&amp;'01.ข้อมูลเบื้องต้น'!$H$2,"",IF(VLOOKUP($A190,'03.คีย์เทอม2'!$A$10:$GL$59,116,FALSE)="","",VLOOKUP($A190,'03.คีย์เทอม2'!$A$10:$GL$59,116,FALSE)))</f>
        <v/>
      </c>
      <c r="O190" s="1333" t="str">
        <f>IF($A$141&lt;&gt;"ชั้น"&amp;'01.ข้อมูลเบื้องต้น'!$H$2,"",IF(VLOOKUP($A190,'03.คีย์เทอม2'!$A$10:$GL$59,121,FALSE)="","",VLOOKUP($A190,'03.คีย์เทอม2'!$A$10:$GL$59,121,FALSE)))</f>
        <v/>
      </c>
      <c r="P190" s="1333" t="str">
        <f>IF($A$141&lt;&gt;"ชั้น"&amp;'01.ข้อมูลเบื้องต้น'!$H$2,"",IF(VLOOKUP($A190,'03.คีย์เทอม2'!$A$10:$GL$59,126,FALSE)="","",VLOOKUP($A190,'03.คีย์เทอม2'!$A$10:$GL$59,126,FALSE)))</f>
        <v/>
      </c>
      <c r="Q190" s="1333" t="str">
        <f>IF($A$141&lt;&gt;"ชั้น"&amp;'01.ข้อมูลเบื้องต้น'!$H$2,"",IF(VLOOKUP($A190,'03.คีย์เทอม2'!$A$10:$GL$59,131,FALSE)="","",VLOOKUP($A190,'03.คีย์เทอม2'!$A$10:$GL$59,131,FALSE)))</f>
        <v/>
      </c>
      <c r="R190" s="1333" t="str">
        <f>IF($A$141&lt;&gt;"ชั้น"&amp;'01.ข้อมูลเบื้องต้น'!$H$2,"",IF(VLOOKUP($A190,'03.คีย์เทอม2'!$A$10:$GL$59,136,FALSE)="","",VLOOKUP($A190,'03.คีย์เทอม2'!$A$10:$GL$59,136,FALSE)))</f>
        <v/>
      </c>
      <c r="S190" s="1333" t="str">
        <f>IF($A$141&lt;&gt;"ชั้น"&amp;'01.ข้อมูลเบื้องต้น'!$H$2,"",IF(VLOOKUP($A190,'03.คีย์เทอม2'!$A$10:$GL$59,141,FALSE)="","",VLOOKUP($A190,'03.คีย์เทอม2'!$A$10:$GL$59,141,FALSE)))</f>
        <v/>
      </c>
      <c r="T190" s="1333" t="str">
        <f>IF($A$141&lt;&gt;"ชั้น"&amp;'01.ข้อมูลเบื้องต้น'!$H$2,"",IF(VLOOKUP($A190,'03.คีย์เทอม2'!$A$10:$GL$59,146,FALSE)="","",VLOOKUP($A190,'03.คีย์เทอม2'!$A$10:$GL$59,146,FALSE)))</f>
        <v/>
      </c>
      <c r="U190" s="1333" t="str">
        <f>IF($A$141&lt;&gt;"ชั้น"&amp;'01.ข้อมูลเบื้องต้น'!$H$2,"",IF(VLOOKUP($A190,'03.คีย์เทอม2'!$A$10:$GL$59,151,FALSE)="","",VLOOKUP($A190,'03.คีย์เทอม2'!$A$10:$GL$59,151,FALSE)))</f>
        <v/>
      </c>
      <c r="V190" s="1333" t="str">
        <f>IF($A$141&lt;&gt;"ชั้น"&amp;'01.ข้อมูลเบื้องต้น'!$H$2,"",IF(VLOOKUP($A190,'03.คีย์เทอม2'!$A$10:$GL$59,156,FALSE)="","",VLOOKUP($A190,'03.คีย์เทอม2'!$A$10:$GL$59,156,FALSE)))</f>
        <v/>
      </c>
      <c r="W190" s="1333" t="str">
        <f>IF($A$141&lt;&gt;"ชั้น"&amp;'01.ข้อมูลเบื้องต้น'!$H$2,"",IF(VLOOKUP($A190,'03.คีย์เทอม2'!$A$10:$GL$59,161,FALSE)="","",VLOOKUP($A190,'03.คีย์เทอม2'!$A$10:$GL$59,161,FALSE)))</f>
        <v/>
      </c>
      <c r="X190" s="1333" t="str">
        <f>IF($A$141&lt;&gt;"ชั้น"&amp;'01.ข้อมูลเบื้องต้น'!$H$2,"",IF(VLOOKUP($A190,'03.คีย์เทอม2'!$A$10:$GL$59,166,FALSE)="","",VLOOKUP($A190,'03.คีย์เทอม2'!$A$10:$GL$59,166,FALSE)))</f>
        <v/>
      </c>
      <c r="Y190" s="1333" t="str">
        <f>IF($A$141&lt;&gt;"ชั้น"&amp;'01.ข้อมูลเบื้องต้น'!$H$2,"",IF(VLOOKUP($A190,'03.คีย์เทอม2'!$A$10:$GL$59,171,FALSE)="","",VLOOKUP($A190,'03.คีย์เทอม2'!$A$10:$GL$59,171,FALSE)))</f>
        <v/>
      </c>
      <c r="Z190" s="1333" t="str">
        <f>IF($A$141&lt;&gt;"ชั้น"&amp;'01.ข้อมูลเบื้องต้น'!$H$2,"",IF(VLOOKUP($A190,'03.คีย์เทอม2'!$A$10:$GL$59,176,FALSE)="","",VLOOKUP($A190,'03.คีย์เทอม2'!$A$10:$GL$59,176,FALSE)))</f>
        <v/>
      </c>
      <c r="AA190" s="1335" t="str">
        <f>IF($A$141&lt;&gt;"ชั้น"&amp;'01.ข้อมูลเบื้องต้น'!$H$2,"",IF(VLOOKUP($A190,'03.คีย์เทอม2'!$A$10:$GL$59,181,FALSE)="","",VLOOKUP($A190,'03.คีย์เทอม2'!$A$10:$GL$59,181,FALSE)))</f>
        <v/>
      </c>
    </row>
    <row r="191" spans="1:27" ht="16.8" customHeight="1">
      <c r="A191" s="1323">
        <v>44</v>
      </c>
      <c r="B191" s="1312" t="str">
        <f>IF('2.ชื่อนักเรียน'!C54="","",'2.ชื่อนักเรียน'!C54)</f>
        <v/>
      </c>
      <c r="C191" s="1313" t="str">
        <f>IF('2.ชื่อนักเรียน'!D54="","",'2.ชื่อนักเรียน'!D54)</f>
        <v/>
      </c>
      <c r="D191" s="1314" t="str">
        <f>IF($A$141&lt;&gt;"ชั้น"&amp;'01.ข้อมูลเบื้องต้น'!$H$2,"",IF(VLOOKUP($A191,'03.คีย์เทอม2'!$A$10:$GL$59,190,FALSE)="","",VLOOKUP($A191,'03.คีย์เทอม2'!$A$10:$GL$59,190,FALSE)))</f>
        <v/>
      </c>
      <c r="E191" s="1333" t="str">
        <f>IF($A$141&lt;&gt;"ชั้น"&amp;'01.ข้อมูลเบื้องต้น'!$H$2,"",IF(VLOOKUP($A191,'03.คีย์เทอม2'!$A$10:$GL$59,194,FALSE)="","",VLOOKUP($A191,'03.คีย์เทอม2'!$A$10:$GL$59,194,FALSE)))</f>
        <v/>
      </c>
      <c r="F191" s="1423" t="str">
        <f>IF($A$141&lt;&gt;"ชั้น"&amp;'01.ข้อมูลเบื้องต้น'!$H$2,"",IF(VLOOKUP($A191,'03.คีย์เทอม2'!$A$10:$GL$59,31,FALSE)="","",VLOOKUP($A191,'03.คีย์เทอม2'!$A$10:$GL$59,31,FALSE)))</f>
        <v/>
      </c>
      <c r="G191" s="1332" t="str">
        <f>IF($A$141&lt;&gt;"ชั้น"&amp;'01.ข้อมูลเบื้องต้น'!$H$2,"",IF(VLOOKUP($A191,'03.คีย์เทอม2'!$A$10:$GL$59,61,FALSE)="","",VLOOKUP($A191,'03.คีย์เทอม2'!$A$10:$GL$59,61,FALSE)))</f>
        <v/>
      </c>
      <c r="H191" s="1333" t="str">
        <f>IF($A$141&lt;&gt;"ชั้น"&amp;'01.ข้อมูลเบื้องต้น'!$H$2,"",IF(VLOOKUP($A191,'03.คีย์เทอม2'!$A$10:$GL$59,66,FALSE)="","",VLOOKUP($A191,'03.คีย์เทอม2'!$A$10:$GL$59,66,FALSE)))</f>
        <v/>
      </c>
      <c r="I191" s="1333" t="str">
        <f>IF($A$141&lt;&gt;"ชั้น"&amp;'01.ข้อมูลเบื้องต้น'!$H$2,"",IF(VLOOKUP($A191,'03.คีย์เทอม2'!$A$10:$GL$59,71,FALSE)="","",VLOOKUP($A191,'03.คีย์เทอม2'!$A$10:$GL$59,71,FALSE)))</f>
        <v/>
      </c>
      <c r="J191" s="1333" t="str">
        <f>IF($A$141&lt;&gt;"ชั้น"&amp;'01.ข้อมูลเบื้องต้น'!$H$2,"",IF(VLOOKUP($A191,'03.คีย์เทอม2'!$A$10:$GL$59,76,FALSE)="","",VLOOKUP($A191,'03.คีย์เทอม2'!$A$10:$GL$59,76,FALSE)))</f>
        <v/>
      </c>
      <c r="K191" s="1333" t="str">
        <f>IF($A$141&lt;&gt;"ชั้น"&amp;'01.ข้อมูลเบื้องต้น'!$H$2,"",IF(VLOOKUP($A191,'03.คีย์เทอม2'!$A$10:$GL$59,81,FALSE)="","",VLOOKUP($A191,'03.คีย์เทอม2'!$A$10:$GL$59,81,FALSE)))</f>
        <v/>
      </c>
      <c r="L191" s="1334" t="str">
        <f>IF($A$141&lt;&gt;"ชั้น"&amp;'01.ข้อมูลเบื้องต้น'!$H$2,"",IF(VLOOKUP($A191,'03.คีย์เทอม2'!$A$10:$GT$59,202,FALSE)="","",VLOOKUP($A191,'03.คีย์เทอม2'!$A$10:$GT$59,202,FALSE)))</f>
        <v/>
      </c>
      <c r="M191" s="1332" t="str">
        <f>IF($A$141&lt;&gt;"ชั้น"&amp;'01.ข้อมูลเบื้องต้น'!$H$2,"",IF(VLOOKUP($A191,'03.คีย์เทอม2'!$A$10:$GL$59,111,FALSE)="","",VLOOKUP($A191,'03.คีย์เทอม2'!$A$10:$GL$59,111,FALSE)))</f>
        <v/>
      </c>
      <c r="N191" s="1333" t="str">
        <f>IF($A$141&lt;&gt;"ชั้น"&amp;'01.ข้อมูลเบื้องต้น'!$H$2,"",IF(VLOOKUP($A191,'03.คีย์เทอม2'!$A$10:$GL$59,116,FALSE)="","",VLOOKUP($A191,'03.คีย์เทอม2'!$A$10:$GL$59,116,FALSE)))</f>
        <v/>
      </c>
      <c r="O191" s="1333" t="str">
        <f>IF($A$141&lt;&gt;"ชั้น"&amp;'01.ข้อมูลเบื้องต้น'!$H$2,"",IF(VLOOKUP($A191,'03.คีย์เทอม2'!$A$10:$GL$59,121,FALSE)="","",VLOOKUP($A191,'03.คีย์เทอม2'!$A$10:$GL$59,121,FALSE)))</f>
        <v/>
      </c>
      <c r="P191" s="1333" t="str">
        <f>IF($A$141&lt;&gt;"ชั้น"&amp;'01.ข้อมูลเบื้องต้น'!$H$2,"",IF(VLOOKUP($A191,'03.คีย์เทอม2'!$A$10:$GL$59,126,FALSE)="","",VLOOKUP($A191,'03.คีย์เทอม2'!$A$10:$GL$59,126,FALSE)))</f>
        <v/>
      </c>
      <c r="Q191" s="1333" t="str">
        <f>IF($A$141&lt;&gt;"ชั้น"&amp;'01.ข้อมูลเบื้องต้น'!$H$2,"",IF(VLOOKUP($A191,'03.คีย์เทอม2'!$A$10:$GL$59,131,FALSE)="","",VLOOKUP($A191,'03.คีย์เทอม2'!$A$10:$GL$59,131,FALSE)))</f>
        <v/>
      </c>
      <c r="R191" s="1333" t="str">
        <f>IF($A$141&lt;&gt;"ชั้น"&amp;'01.ข้อมูลเบื้องต้น'!$H$2,"",IF(VLOOKUP($A191,'03.คีย์เทอม2'!$A$10:$GL$59,136,FALSE)="","",VLOOKUP($A191,'03.คีย์เทอม2'!$A$10:$GL$59,136,FALSE)))</f>
        <v/>
      </c>
      <c r="S191" s="1333" t="str">
        <f>IF($A$141&lt;&gt;"ชั้น"&amp;'01.ข้อมูลเบื้องต้น'!$H$2,"",IF(VLOOKUP($A191,'03.คีย์เทอม2'!$A$10:$GL$59,141,FALSE)="","",VLOOKUP($A191,'03.คีย์เทอม2'!$A$10:$GL$59,141,FALSE)))</f>
        <v/>
      </c>
      <c r="T191" s="1333" t="str">
        <f>IF($A$141&lt;&gt;"ชั้น"&amp;'01.ข้อมูลเบื้องต้น'!$H$2,"",IF(VLOOKUP($A191,'03.คีย์เทอม2'!$A$10:$GL$59,146,FALSE)="","",VLOOKUP($A191,'03.คีย์เทอม2'!$A$10:$GL$59,146,FALSE)))</f>
        <v/>
      </c>
      <c r="U191" s="1333" t="str">
        <f>IF($A$141&lt;&gt;"ชั้น"&amp;'01.ข้อมูลเบื้องต้น'!$H$2,"",IF(VLOOKUP($A191,'03.คีย์เทอม2'!$A$10:$GL$59,151,FALSE)="","",VLOOKUP($A191,'03.คีย์เทอม2'!$A$10:$GL$59,151,FALSE)))</f>
        <v/>
      </c>
      <c r="V191" s="1333" t="str">
        <f>IF($A$141&lt;&gt;"ชั้น"&amp;'01.ข้อมูลเบื้องต้น'!$H$2,"",IF(VLOOKUP($A191,'03.คีย์เทอม2'!$A$10:$GL$59,156,FALSE)="","",VLOOKUP($A191,'03.คีย์เทอม2'!$A$10:$GL$59,156,FALSE)))</f>
        <v/>
      </c>
      <c r="W191" s="1333" t="str">
        <f>IF($A$141&lt;&gt;"ชั้น"&amp;'01.ข้อมูลเบื้องต้น'!$H$2,"",IF(VLOOKUP($A191,'03.คีย์เทอม2'!$A$10:$GL$59,161,FALSE)="","",VLOOKUP($A191,'03.คีย์เทอม2'!$A$10:$GL$59,161,FALSE)))</f>
        <v/>
      </c>
      <c r="X191" s="1333" t="str">
        <f>IF($A$141&lt;&gt;"ชั้น"&amp;'01.ข้อมูลเบื้องต้น'!$H$2,"",IF(VLOOKUP($A191,'03.คีย์เทอม2'!$A$10:$GL$59,166,FALSE)="","",VLOOKUP($A191,'03.คีย์เทอม2'!$A$10:$GL$59,166,FALSE)))</f>
        <v/>
      </c>
      <c r="Y191" s="1333" t="str">
        <f>IF($A$141&lt;&gt;"ชั้น"&amp;'01.ข้อมูลเบื้องต้น'!$H$2,"",IF(VLOOKUP($A191,'03.คีย์เทอม2'!$A$10:$GL$59,171,FALSE)="","",VLOOKUP($A191,'03.คีย์เทอม2'!$A$10:$GL$59,171,FALSE)))</f>
        <v/>
      </c>
      <c r="Z191" s="1333" t="str">
        <f>IF($A$141&lt;&gt;"ชั้น"&amp;'01.ข้อมูลเบื้องต้น'!$H$2,"",IF(VLOOKUP($A191,'03.คีย์เทอม2'!$A$10:$GL$59,176,FALSE)="","",VLOOKUP($A191,'03.คีย์เทอม2'!$A$10:$GL$59,176,FALSE)))</f>
        <v/>
      </c>
      <c r="AA191" s="1335" t="str">
        <f>IF($A$141&lt;&gt;"ชั้น"&amp;'01.ข้อมูลเบื้องต้น'!$H$2,"",IF(VLOOKUP($A191,'03.คีย์เทอม2'!$A$10:$GL$59,181,FALSE)="","",VLOOKUP($A191,'03.คีย์เทอม2'!$A$10:$GL$59,181,FALSE)))</f>
        <v/>
      </c>
    </row>
    <row r="192" spans="1:27" ht="16.8" customHeight="1">
      <c r="A192" s="1336">
        <v>45</v>
      </c>
      <c r="B192" s="1312" t="str">
        <f>IF('2.ชื่อนักเรียน'!C55="","",'2.ชื่อนักเรียน'!C55)</f>
        <v/>
      </c>
      <c r="C192" s="1313" t="str">
        <f>IF('2.ชื่อนักเรียน'!D55="","",'2.ชื่อนักเรียน'!D55)</f>
        <v/>
      </c>
      <c r="D192" s="1314" t="str">
        <f>IF($A$141&lt;&gt;"ชั้น"&amp;'01.ข้อมูลเบื้องต้น'!$H$2,"",IF(VLOOKUP($A192,'03.คีย์เทอม2'!$A$10:$GL$59,190,FALSE)="","",VLOOKUP($A192,'03.คีย์เทอม2'!$A$10:$GL$59,190,FALSE)))</f>
        <v/>
      </c>
      <c r="E192" s="1333" t="str">
        <f>IF($A$141&lt;&gt;"ชั้น"&amp;'01.ข้อมูลเบื้องต้น'!$H$2,"",IF(VLOOKUP($A192,'03.คีย์เทอม2'!$A$10:$GL$59,194,FALSE)="","",VLOOKUP($A192,'03.คีย์เทอม2'!$A$10:$GL$59,194,FALSE)))</f>
        <v/>
      </c>
      <c r="F192" s="1423" t="str">
        <f>IF($A$141&lt;&gt;"ชั้น"&amp;'01.ข้อมูลเบื้องต้น'!$H$2,"",IF(VLOOKUP($A192,'03.คีย์เทอม2'!$A$10:$GL$59,31,FALSE)="","",VLOOKUP($A192,'03.คีย์เทอม2'!$A$10:$GL$59,31,FALSE)))</f>
        <v/>
      </c>
      <c r="G192" s="1332" t="str">
        <f>IF($A$141&lt;&gt;"ชั้น"&amp;'01.ข้อมูลเบื้องต้น'!$H$2,"",IF(VLOOKUP($A192,'03.คีย์เทอม2'!$A$10:$GL$59,61,FALSE)="","",VLOOKUP($A192,'03.คีย์เทอม2'!$A$10:$GL$59,61,FALSE)))</f>
        <v/>
      </c>
      <c r="H192" s="1333" t="str">
        <f>IF($A$141&lt;&gt;"ชั้น"&amp;'01.ข้อมูลเบื้องต้น'!$H$2,"",IF(VLOOKUP($A192,'03.คีย์เทอม2'!$A$10:$GL$59,66,FALSE)="","",VLOOKUP($A192,'03.คีย์เทอม2'!$A$10:$GL$59,66,FALSE)))</f>
        <v/>
      </c>
      <c r="I192" s="1333" t="str">
        <f>IF($A$141&lt;&gt;"ชั้น"&amp;'01.ข้อมูลเบื้องต้น'!$H$2,"",IF(VLOOKUP($A192,'03.คีย์เทอม2'!$A$10:$GL$59,71,FALSE)="","",VLOOKUP($A192,'03.คีย์เทอม2'!$A$10:$GL$59,71,FALSE)))</f>
        <v/>
      </c>
      <c r="J192" s="1333" t="str">
        <f>IF($A$141&lt;&gt;"ชั้น"&amp;'01.ข้อมูลเบื้องต้น'!$H$2,"",IF(VLOOKUP($A192,'03.คีย์เทอม2'!$A$10:$GL$59,76,FALSE)="","",VLOOKUP($A192,'03.คีย์เทอม2'!$A$10:$GL$59,76,FALSE)))</f>
        <v/>
      </c>
      <c r="K192" s="1333" t="str">
        <f>IF($A$141&lt;&gt;"ชั้น"&amp;'01.ข้อมูลเบื้องต้น'!$H$2,"",IF(VLOOKUP($A192,'03.คีย์เทอม2'!$A$10:$GL$59,81,FALSE)="","",VLOOKUP($A192,'03.คีย์เทอม2'!$A$10:$GL$59,81,FALSE)))</f>
        <v/>
      </c>
      <c r="L192" s="1334" t="str">
        <f>IF($A$141&lt;&gt;"ชั้น"&amp;'01.ข้อมูลเบื้องต้น'!$H$2,"",IF(VLOOKUP($A192,'03.คีย์เทอม2'!$A$10:$GT$59,202,FALSE)="","",VLOOKUP($A192,'03.คีย์เทอม2'!$A$10:$GT$59,202,FALSE)))</f>
        <v/>
      </c>
      <c r="M192" s="1332" t="str">
        <f>IF($A$141&lt;&gt;"ชั้น"&amp;'01.ข้อมูลเบื้องต้น'!$H$2,"",IF(VLOOKUP($A192,'03.คีย์เทอม2'!$A$10:$GL$59,111,FALSE)="","",VLOOKUP($A192,'03.คีย์เทอม2'!$A$10:$GL$59,111,FALSE)))</f>
        <v/>
      </c>
      <c r="N192" s="1333" t="str">
        <f>IF($A$141&lt;&gt;"ชั้น"&amp;'01.ข้อมูลเบื้องต้น'!$H$2,"",IF(VLOOKUP($A192,'03.คีย์เทอม2'!$A$10:$GL$59,116,FALSE)="","",VLOOKUP($A192,'03.คีย์เทอม2'!$A$10:$GL$59,116,FALSE)))</f>
        <v/>
      </c>
      <c r="O192" s="1333" t="str">
        <f>IF($A$141&lt;&gt;"ชั้น"&amp;'01.ข้อมูลเบื้องต้น'!$H$2,"",IF(VLOOKUP($A192,'03.คีย์เทอม2'!$A$10:$GL$59,121,FALSE)="","",VLOOKUP($A192,'03.คีย์เทอม2'!$A$10:$GL$59,121,FALSE)))</f>
        <v/>
      </c>
      <c r="P192" s="1333" t="str">
        <f>IF($A$141&lt;&gt;"ชั้น"&amp;'01.ข้อมูลเบื้องต้น'!$H$2,"",IF(VLOOKUP($A192,'03.คีย์เทอม2'!$A$10:$GL$59,126,FALSE)="","",VLOOKUP($A192,'03.คีย์เทอม2'!$A$10:$GL$59,126,FALSE)))</f>
        <v/>
      </c>
      <c r="Q192" s="1333" t="str">
        <f>IF($A$141&lt;&gt;"ชั้น"&amp;'01.ข้อมูลเบื้องต้น'!$H$2,"",IF(VLOOKUP($A192,'03.คีย์เทอม2'!$A$10:$GL$59,131,FALSE)="","",VLOOKUP($A192,'03.คีย์เทอม2'!$A$10:$GL$59,131,FALSE)))</f>
        <v/>
      </c>
      <c r="R192" s="1333" t="str">
        <f>IF($A$141&lt;&gt;"ชั้น"&amp;'01.ข้อมูลเบื้องต้น'!$H$2,"",IF(VLOOKUP($A192,'03.คีย์เทอม2'!$A$10:$GL$59,136,FALSE)="","",VLOOKUP($A192,'03.คีย์เทอม2'!$A$10:$GL$59,136,FALSE)))</f>
        <v/>
      </c>
      <c r="S192" s="1333" t="str">
        <f>IF($A$141&lt;&gt;"ชั้น"&amp;'01.ข้อมูลเบื้องต้น'!$H$2,"",IF(VLOOKUP($A192,'03.คีย์เทอม2'!$A$10:$GL$59,141,FALSE)="","",VLOOKUP($A192,'03.คีย์เทอม2'!$A$10:$GL$59,141,FALSE)))</f>
        <v/>
      </c>
      <c r="T192" s="1333" t="str">
        <f>IF($A$141&lt;&gt;"ชั้น"&amp;'01.ข้อมูลเบื้องต้น'!$H$2,"",IF(VLOOKUP($A192,'03.คีย์เทอม2'!$A$10:$GL$59,146,FALSE)="","",VLOOKUP($A192,'03.คีย์เทอม2'!$A$10:$GL$59,146,FALSE)))</f>
        <v/>
      </c>
      <c r="U192" s="1333" t="str">
        <f>IF($A$141&lt;&gt;"ชั้น"&amp;'01.ข้อมูลเบื้องต้น'!$H$2,"",IF(VLOOKUP($A192,'03.คีย์เทอม2'!$A$10:$GL$59,151,FALSE)="","",VLOOKUP($A192,'03.คีย์เทอม2'!$A$10:$GL$59,151,FALSE)))</f>
        <v/>
      </c>
      <c r="V192" s="1333" t="str">
        <f>IF($A$141&lt;&gt;"ชั้น"&amp;'01.ข้อมูลเบื้องต้น'!$H$2,"",IF(VLOOKUP($A192,'03.คีย์เทอม2'!$A$10:$GL$59,156,FALSE)="","",VLOOKUP($A192,'03.คีย์เทอม2'!$A$10:$GL$59,156,FALSE)))</f>
        <v/>
      </c>
      <c r="W192" s="1333" t="str">
        <f>IF($A$141&lt;&gt;"ชั้น"&amp;'01.ข้อมูลเบื้องต้น'!$H$2,"",IF(VLOOKUP($A192,'03.คีย์เทอม2'!$A$10:$GL$59,161,FALSE)="","",VLOOKUP($A192,'03.คีย์เทอม2'!$A$10:$GL$59,161,FALSE)))</f>
        <v/>
      </c>
      <c r="X192" s="1333" t="str">
        <f>IF($A$141&lt;&gt;"ชั้น"&amp;'01.ข้อมูลเบื้องต้น'!$H$2,"",IF(VLOOKUP($A192,'03.คีย์เทอม2'!$A$10:$GL$59,166,FALSE)="","",VLOOKUP($A192,'03.คีย์เทอม2'!$A$10:$GL$59,166,FALSE)))</f>
        <v/>
      </c>
      <c r="Y192" s="1333" t="str">
        <f>IF($A$141&lt;&gt;"ชั้น"&amp;'01.ข้อมูลเบื้องต้น'!$H$2,"",IF(VLOOKUP($A192,'03.คีย์เทอม2'!$A$10:$GL$59,171,FALSE)="","",VLOOKUP($A192,'03.คีย์เทอม2'!$A$10:$GL$59,171,FALSE)))</f>
        <v/>
      </c>
      <c r="Z192" s="1333" t="str">
        <f>IF($A$141&lt;&gt;"ชั้น"&amp;'01.ข้อมูลเบื้องต้น'!$H$2,"",IF(VLOOKUP($A192,'03.คีย์เทอม2'!$A$10:$GL$59,176,FALSE)="","",VLOOKUP($A192,'03.คีย์เทอม2'!$A$10:$GL$59,176,FALSE)))</f>
        <v/>
      </c>
      <c r="AA192" s="1335" t="str">
        <f>IF($A$141&lt;&gt;"ชั้น"&amp;'01.ข้อมูลเบื้องต้น'!$H$2,"",IF(VLOOKUP($A192,'03.คีย์เทอม2'!$A$10:$GL$59,181,FALSE)="","",VLOOKUP($A192,'03.คีย์เทอม2'!$A$10:$GL$59,181,FALSE)))</f>
        <v/>
      </c>
    </row>
    <row r="193" spans="1:27" ht="16.8" customHeight="1">
      <c r="A193" s="1336">
        <v>46</v>
      </c>
      <c r="B193" s="1312" t="str">
        <f>IF('2.ชื่อนักเรียน'!C56="","",'2.ชื่อนักเรียน'!C56)</f>
        <v/>
      </c>
      <c r="C193" s="1313" t="str">
        <f>IF('2.ชื่อนักเรียน'!D56="","",'2.ชื่อนักเรียน'!D56)</f>
        <v/>
      </c>
      <c r="D193" s="1314" t="str">
        <f>IF($A$141&lt;&gt;"ชั้น"&amp;'01.ข้อมูลเบื้องต้น'!$H$2,"",IF(VLOOKUP($A193,'03.คีย์เทอม2'!$A$10:$GL$59,190,FALSE)="","",VLOOKUP($A193,'03.คีย์เทอม2'!$A$10:$GL$59,190,FALSE)))</f>
        <v/>
      </c>
      <c r="E193" s="1333" t="str">
        <f>IF($A$141&lt;&gt;"ชั้น"&amp;'01.ข้อมูลเบื้องต้น'!$H$2,"",IF(VLOOKUP($A193,'03.คีย์เทอม2'!$A$10:$GL$59,194,FALSE)="","",VLOOKUP($A193,'03.คีย์เทอม2'!$A$10:$GL$59,194,FALSE)))</f>
        <v/>
      </c>
      <c r="F193" s="1423" t="str">
        <f>IF($A$141&lt;&gt;"ชั้น"&amp;'01.ข้อมูลเบื้องต้น'!$H$2,"",IF(VLOOKUP($A193,'03.คีย์เทอม2'!$A$10:$GL$59,31,FALSE)="","",VLOOKUP($A193,'03.คีย์เทอม2'!$A$10:$GL$59,31,FALSE)))</f>
        <v/>
      </c>
      <c r="G193" s="1332" t="str">
        <f>IF($A$141&lt;&gt;"ชั้น"&amp;'01.ข้อมูลเบื้องต้น'!$H$2,"",IF(VLOOKUP($A193,'03.คีย์เทอม2'!$A$10:$GL$59,61,FALSE)="","",VLOOKUP($A193,'03.คีย์เทอม2'!$A$10:$GL$59,61,FALSE)))</f>
        <v/>
      </c>
      <c r="H193" s="1333" t="str">
        <f>IF($A$141&lt;&gt;"ชั้น"&amp;'01.ข้อมูลเบื้องต้น'!$H$2,"",IF(VLOOKUP($A193,'03.คีย์เทอม2'!$A$10:$GL$59,66,FALSE)="","",VLOOKUP($A193,'03.คีย์เทอม2'!$A$10:$GL$59,66,FALSE)))</f>
        <v/>
      </c>
      <c r="I193" s="1333" t="str">
        <f>IF($A$141&lt;&gt;"ชั้น"&amp;'01.ข้อมูลเบื้องต้น'!$H$2,"",IF(VLOOKUP($A193,'03.คีย์เทอม2'!$A$10:$GL$59,71,FALSE)="","",VLOOKUP($A193,'03.คีย์เทอม2'!$A$10:$GL$59,71,FALSE)))</f>
        <v/>
      </c>
      <c r="J193" s="1333" t="str">
        <f>IF($A$141&lt;&gt;"ชั้น"&amp;'01.ข้อมูลเบื้องต้น'!$H$2,"",IF(VLOOKUP($A193,'03.คีย์เทอม2'!$A$10:$GL$59,76,FALSE)="","",VLOOKUP($A193,'03.คีย์เทอม2'!$A$10:$GL$59,76,FALSE)))</f>
        <v/>
      </c>
      <c r="K193" s="1333" t="str">
        <f>IF($A$141&lt;&gt;"ชั้น"&amp;'01.ข้อมูลเบื้องต้น'!$H$2,"",IF(VLOOKUP($A193,'03.คีย์เทอม2'!$A$10:$GL$59,81,FALSE)="","",VLOOKUP($A193,'03.คีย์เทอม2'!$A$10:$GL$59,81,FALSE)))</f>
        <v/>
      </c>
      <c r="L193" s="1334" t="str">
        <f>IF($A$141&lt;&gt;"ชั้น"&amp;'01.ข้อมูลเบื้องต้น'!$H$2,"",IF(VLOOKUP($A193,'03.คีย์เทอม2'!$A$10:$GT$59,202,FALSE)="","",VLOOKUP($A193,'03.คีย์เทอม2'!$A$10:$GT$59,202,FALSE)))</f>
        <v/>
      </c>
      <c r="M193" s="1332" t="str">
        <f>IF($A$141&lt;&gt;"ชั้น"&amp;'01.ข้อมูลเบื้องต้น'!$H$2,"",IF(VLOOKUP($A193,'03.คีย์เทอม2'!$A$10:$GL$59,111,FALSE)="","",VLOOKUP($A193,'03.คีย์เทอม2'!$A$10:$GL$59,111,FALSE)))</f>
        <v/>
      </c>
      <c r="N193" s="1333" t="str">
        <f>IF($A$141&lt;&gt;"ชั้น"&amp;'01.ข้อมูลเบื้องต้น'!$H$2,"",IF(VLOOKUP($A193,'03.คีย์เทอม2'!$A$10:$GL$59,116,FALSE)="","",VLOOKUP($A193,'03.คีย์เทอม2'!$A$10:$GL$59,116,FALSE)))</f>
        <v/>
      </c>
      <c r="O193" s="1333" t="str">
        <f>IF($A$141&lt;&gt;"ชั้น"&amp;'01.ข้อมูลเบื้องต้น'!$H$2,"",IF(VLOOKUP($A193,'03.คีย์เทอม2'!$A$10:$GL$59,121,FALSE)="","",VLOOKUP($A193,'03.คีย์เทอม2'!$A$10:$GL$59,121,FALSE)))</f>
        <v/>
      </c>
      <c r="P193" s="1333" t="str">
        <f>IF($A$141&lt;&gt;"ชั้น"&amp;'01.ข้อมูลเบื้องต้น'!$H$2,"",IF(VLOOKUP($A193,'03.คีย์เทอม2'!$A$10:$GL$59,126,FALSE)="","",VLOOKUP($A193,'03.คีย์เทอม2'!$A$10:$GL$59,126,FALSE)))</f>
        <v/>
      </c>
      <c r="Q193" s="1333" t="str">
        <f>IF($A$141&lt;&gt;"ชั้น"&amp;'01.ข้อมูลเบื้องต้น'!$H$2,"",IF(VLOOKUP($A193,'03.คีย์เทอม2'!$A$10:$GL$59,131,FALSE)="","",VLOOKUP($A193,'03.คีย์เทอม2'!$A$10:$GL$59,131,FALSE)))</f>
        <v/>
      </c>
      <c r="R193" s="1333" t="str">
        <f>IF($A$141&lt;&gt;"ชั้น"&amp;'01.ข้อมูลเบื้องต้น'!$H$2,"",IF(VLOOKUP($A193,'03.คีย์เทอม2'!$A$10:$GL$59,136,FALSE)="","",VLOOKUP($A193,'03.คีย์เทอม2'!$A$10:$GL$59,136,FALSE)))</f>
        <v/>
      </c>
      <c r="S193" s="1333" t="str">
        <f>IF($A$141&lt;&gt;"ชั้น"&amp;'01.ข้อมูลเบื้องต้น'!$H$2,"",IF(VLOOKUP($A193,'03.คีย์เทอม2'!$A$10:$GL$59,141,FALSE)="","",VLOOKUP($A193,'03.คีย์เทอม2'!$A$10:$GL$59,141,FALSE)))</f>
        <v/>
      </c>
      <c r="T193" s="1333" t="str">
        <f>IF($A$141&lt;&gt;"ชั้น"&amp;'01.ข้อมูลเบื้องต้น'!$H$2,"",IF(VLOOKUP($A193,'03.คีย์เทอม2'!$A$10:$GL$59,146,FALSE)="","",VLOOKUP($A193,'03.คีย์เทอม2'!$A$10:$GL$59,146,FALSE)))</f>
        <v/>
      </c>
      <c r="U193" s="1333" t="str">
        <f>IF($A$141&lt;&gt;"ชั้น"&amp;'01.ข้อมูลเบื้องต้น'!$H$2,"",IF(VLOOKUP($A193,'03.คีย์เทอม2'!$A$10:$GL$59,151,FALSE)="","",VLOOKUP($A193,'03.คีย์เทอม2'!$A$10:$GL$59,151,FALSE)))</f>
        <v/>
      </c>
      <c r="V193" s="1333" t="str">
        <f>IF($A$141&lt;&gt;"ชั้น"&amp;'01.ข้อมูลเบื้องต้น'!$H$2,"",IF(VLOOKUP($A193,'03.คีย์เทอม2'!$A$10:$GL$59,156,FALSE)="","",VLOOKUP($A193,'03.คีย์เทอม2'!$A$10:$GL$59,156,FALSE)))</f>
        <v/>
      </c>
      <c r="W193" s="1333" t="str">
        <f>IF($A$141&lt;&gt;"ชั้น"&amp;'01.ข้อมูลเบื้องต้น'!$H$2,"",IF(VLOOKUP($A193,'03.คีย์เทอม2'!$A$10:$GL$59,161,FALSE)="","",VLOOKUP($A193,'03.คีย์เทอม2'!$A$10:$GL$59,161,FALSE)))</f>
        <v/>
      </c>
      <c r="X193" s="1333" t="str">
        <f>IF($A$141&lt;&gt;"ชั้น"&amp;'01.ข้อมูลเบื้องต้น'!$H$2,"",IF(VLOOKUP($A193,'03.คีย์เทอม2'!$A$10:$GL$59,166,FALSE)="","",VLOOKUP($A193,'03.คีย์เทอม2'!$A$10:$GL$59,166,FALSE)))</f>
        <v/>
      </c>
      <c r="Y193" s="1333" t="str">
        <f>IF($A$141&lt;&gt;"ชั้น"&amp;'01.ข้อมูลเบื้องต้น'!$H$2,"",IF(VLOOKUP($A193,'03.คีย์เทอม2'!$A$10:$GL$59,171,FALSE)="","",VLOOKUP($A193,'03.คีย์เทอม2'!$A$10:$GL$59,171,FALSE)))</f>
        <v/>
      </c>
      <c r="Z193" s="1333" t="str">
        <f>IF($A$141&lt;&gt;"ชั้น"&amp;'01.ข้อมูลเบื้องต้น'!$H$2,"",IF(VLOOKUP($A193,'03.คีย์เทอม2'!$A$10:$GL$59,176,FALSE)="","",VLOOKUP($A193,'03.คีย์เทอม2'!$A$10:$GL$59,176,FALSE)))</f>
        <v/>
      </c>
      <c r="AA193" s="1335" t="str">
        <f>IF($A$141&lt;&gt;"ชั้น"&amp;'01.ข้อมูลเบื้องต้น'!$H$2,"",IF(VLOOKUP($A193,'03.คีย์เทอม2'!$A$10:$GL$59,181,FALSE)="","",VLOOKUP($A193,'03.คีย์เทอม2'!$A$10:$GL$59,181,FALSE)))</f>
        <v/>
      </c>
    </row>
    <row r="194" spans="1:27" ht="16.8" customHeight="1">
      <c r="A194" s="1336">
        <v>47</v>
      </c>
      <c r="B194" s="1312" t="str">
        <f>IF('2.ชื่อนักเรียน'!C57="","",'2.ชื่อนักเรียน'!C57)</f>
        <v/>
      </c>
      <c r="C194" s="1313" t="str">
        <f>IF('2.ชื่อนักเรียน'!D57="","",'2.ชื่อนักเรียน'!D57)</f>
        <v/>
      </c>
      <c r="D194" s="1314" t="str">
        <f>IF($A$141&lt;&gt;"ชั้น"&amp;'01.ข้อมูลเบื้องต้น'!$H$2,"",IF(VLOOKUP($A194,'03.คีย์เทอม2'!$A$10:$GL$59,190,FALSE)="","",VLOOKUP($A194,'03.คีย์เทอม2'!$A$10:$GL$59,190,FALSE)))</f>
        <v/>
      </c>
      <c r="E194" s="1333" t="str">
        <f>IF($A$141&lt;&gt;"ชั้น"&amp;'01.ข้อมูลเบื้องต้น'!$H$2,"",IF(VLOOKUP($A194,'03.คีย์เทอม2'!$A$10:$GL$59,194,FALSE)="","",VLOOKUP($A194,'03.คีย์เทอม2'!$A$10:$GL$59,194,FALSE)))</f>
        <v/>
      </c>
      <c r="F194" s="1423" t="str">
        <f>IF($A$141&lt;&gt;"ชั้น"&amp;'01.ข้อมูลเบื้องต้น'!$H$2,"",IF(VLOOKUP($A194,'03.คีย์เทอม2'!$A$10:$GL$59,31,FALSE)="","",VLOOKUP($A194,'03.คีย์เทอม2'!$A$10:$GL$59,31,FALSE)))</f>
        <v/>
      </c>
      <c r="G194" s="1332" t="str">
        <f>IF($A$141&lt;&gt;"ชั้น"&amp;'01.ข้อมูลเบื้องต้น'!$H$2,"",IF(VLOOKUP($A194,'03.คีย์เทอม2'!$A$10:$GL$59,61,FALSE)="","",VLOOKUP($A194,'03.คีย์เทอม2'!$A$10:$GL$59,61,FALSE)))</f>
        <v/>
      </c>
      <c r="H194" s="1333" t="str">
        <f>IF($A$141&lt;&gt;"ชั้น"&amp;'01.ข้อมูลเบื้องต้น'!$H$2,"",IF(VLOOKUP($A194,'03.คีย์เทอม2'!$A$10:$GL$59,66,FALSE)="","",VLOOKUP($A194,'03.คีย์เทอม2'!$A$10:$GL$59,66,FALSE)))</f>
        <v/>
      </c>
      <c r="I194" s="1333" t="str">
        <f>IF($A$141&lt;&gt;"ชั้น"&amp;'01.ข้อมูลเบื้องต้น'!$H$2,"",IF(VLOOKUP($A194,'03.คีย์เทอม2'!$A$10:$GL$59,71,FALSE)="","",VLOOKUP($A194,'03.คีย์เทอม2'!$A$10:$GL$59,71,FALSE)))</f>
        <v/>
      </c>
      <c r="J194" s="1333" t="str">
        <f>IF($A$141&lt;&gt;"ชั้น"&amp;'01.ข้อมูลเบื้องต้น'!$H$2,"",IF(VLOOKUP($A194,'03.คีย์เทอม2'!$A$10:$GL$59,76,FALSE)="","",VLOOKUP($A194,'03.คีย์เทอม2'!$A$10:$GL$59,76,FALSE)))</f>
        <v/>
      </c>
      <c r="K194" s="1333" t="str">
        <f>IF($A$141&lt;&gt;"ชั้น"&amp;'01.ข้อมูลเบื้องต้น'!$H$2,"",IF(VLOOKUP($A194,'03.คีย์เทอม2'!$A$10:$GL$59,81,FALSE)="","",VLOOKUP($A194,'03.คีย์เทอม2'!$A$10:$GL$59,81,FALSE)))</f>
        <v/>
      </c>
      <c r="L194" s="1334" t="str">
        <f>IF($A$141&lt;&gt;"ชั้น"&amp;'01.ข้อมูลเบื้องต้น'!$H$2,"",IF(VLOOKUP($A194,'03.คีย์เทอม2'!$A$10:$GT$59,202,FALSE)="","",VLOOKUP($A194,'03.คีย์เทอม2'!$A$10:$GT$59,202,FALSE)))</f>
        <v/>
      </c>
      <c r="M194" s="1332" t="str">
        <f>IF($A$141&lt;&gt;"ชั้น"&amp;'01.ข้อมูลเบื้องต้น'!$H$2,"",IF(VLOOKUP($A194,'03.คีย์เทอม2'!$A$10:$GL$59,111,FALSE)="","",VLOOKUP($A194,'03.คีย์เทอม2'!$A$10:$GL$59,111,FALSE)))</f>
        <v/>
      </c>
      <c r="N194" s="1333" t="str">
        <f>IF($A$141&lt;&gt;"ชั้น"&amp;'01.ข้อมูลเบื้องต้น'!$H$2,"",IF(VLOOKUP($A194,'03.คีย์เทอม2'!$A$10:$GL$59,116,FALSE)="","",VLOOKUP($A194,'03.คีย์เทอม2'!$A$10:$GL$59,116,FALSE)))</f>
        <v/>
      </c>
      <c r="O194" s="1333" t="str">
        <f>IF($A$141&lt;&gt;"ชั้น"&amp;'01.ข้อมูลเบื้องต้น'!$H$2,"",IF(VLOOKUP($A194,'03.คีย์เทอม2'!$A$10:$GL$59,121,FALSE)="","",VLOOKUP($A194,'03.คีย์เทอม2'!$A$10:$GL$59,121,FALSE)))</f>
        <v/>
      </c>
      <c r="P194" s="1333" t="str">
        <f>IF($A$141&lt;&gt;"ชั้น"&amp;'01.ข้อมูลเบื้องต้น'!$H$2,"",IF(VLOOKUP($A194,'03.คีย์เทอม2'!$A$10:$GL$59,126,FALSE)="","",VLOOKUP($A194,'03.คีย์เทอม2'!$A$10:$GL$59,126,FALSE)))</f>
        <v/>
      </c>
      <c r="Q194" s="1333" t="str">
        <f>IF($A$141&lt;&gt;"ชั้น"&amp;'01.ข้อมูลเบื้องต้น'!$H$2,"",IF(VLOOKUP($A194,'03.คีย์เทอม2'!$A$10:$GL$59,131,FALSE)="","",VLOOKUP($A194,'03.คีย์เทอม2'!$A$10:$GL$59,131,FALSE)))</f>
        <v/>
      </c>
      <c r="R194" s="1333" t="str">
        <f>IF($A$141&lt;&gt;"ชั้น"&amp;'01.ข้อมูลเบื้องต้น'!$H$2,"",IF(VLOOKUP($A194,'03.คีย์เทอม2'!$A$10:$GL$59,136,FALSE)="","",VLOOKUP($A194,'03.คีย์เทอม2'!$A$10:$GL$59,136,FALSE)))</f>
        <v/>
      </c>
      <c r="S194" s="1333" t="str">
        <f>IF($A$141&lt;&gt;"ชั้น"&amp;'01.ข้อมูลเบื้องต้น'!$H$2,"",IF(VLOOKUP($A194,'03.คีย์เทอม2'!$A$10:$GL$59,141,FALSE)="","",VLOOKUP($A194,'03.คีย์เทอม2'!$A$10:$GL$59,141,FALSE)))</f>
        <v/>
      </c>
      <c r="T194" s="1333" t="str">
        <f>IF($A$141&lt;&gt;"ชั้น"&amp;'01.ข้อมูลเบื้องต้น'!$H$2,"",IF(VLOOKUP($A194,'03.คีย์เทอม2'!$A$10:$GL$59,146,FALSE)="","",VLOOKUP($A194,'03.คีย์เทอม2'!$A$10:$GL$59,146,FALSE)))</f>
        <v/>
      </c>
      <c r="U194" s="1333" t="str">
        <f>IF($A$141&lt;&gt;"ชั้น"&amp;'01.ข้อมูลเบื้องต้น'!$H$2,"",IF(VLOOKUP($A194,'03.คีย์เทอม2'!$A$10:$GL$59,151,FALSE)="","",VLOOKUP($A194,'03.คีย์เทอม2'!$A$10:$GL$59,151,FALSE)))</f>
        <v/>
      </c>
      <c r="V194" s="1333" t="str">
        <f>IF($A$141&lt;&gt;"ชั้น"&amp;'01.ข้อมูลเบื้องต้น'!$H$2,"",IF(VLOOKUP($A194,'03.คีย์เทอม2'!$A$10:$GL$59,156,FALSE)="","",VLOOKUP($A194,'03.คีย์เทอม2'!$A$10:$GL$59,156,FALSE)))</f>
        <v/>
      </c>
      <c r="W194" s="1333" t="str">
        <f>IF($A$141&lt;&gt;"ชั้น"&amp;'01.ข้อมูลเบื้องต้น'!$H$2,"",IF(VLOOKUP($A194,'03.คีย์เทอม2'!$A$10:$GL$59,161,FALSE)="","",VLOOKUP($A194,'03.คีย์เทอม2'!$A$10:$GL$59,161,FALSE)))</f>
        <v/>
      </c>
      <c r="X194" s="1333" t="str">
        <f>IF($A$141&lt;&gt;"ชั้น"&amp;'01.ข้อมูลเบื้องต้น'!$H$2,"",IF(VLOOKUP($A194,'03.คีย์เทอม2'!$A$10:$GL$59,166,FALSE)="","",VLOOKUP($A194,'03.คีย์เทอม2'!$A$10:$GL$59,166,FALSE)))</f>
        <v/>
      </c>
      <c r="Y194" s="1333" t="str">
        <f>IF($A$141&lt;&gt;"ชั้น"&amp;'01.ข้อมูลเบื้องต้น'!$H$2,"",IF(VLOOKUP($A194,'03.คีย์เทอม2'!$A$10:$GL$59,171,FALSE)="","",VLOOKUP($A194,'03.คีย์เทอม2'!$A$10:$GL$59,171,FALSE)))</f>
        <v/>
      </c>
      <c r="Z194" s="1333" t="str">
        <f>IF($A$141&lt;&gt;"ชั้น"&amp;'01.ข้อมูลเบื้องต้น'!$H$2,"",IF(VLOOKUP($A194,'03.คีย์เทอม2'!$A$10:$GL$59,176,FALSE)="","",VLOOKUP($A194,'03.คีย์เทอม2'!$A$10:$GL$59,176,FALSE)))</f>
        <v/>
      </c>
      <c r="AA194" s="1335" t="str">
        <f>IF($A$141&lt;&gt;"ชั้น"&amp;'01.ข้อมูลเบื้องต้น'!$H$2,"",IF(VLOOKUP($A194,'03.คีย์เทอม2'!$A$10:$GL$59,181,FALSE)="","",VLOOKUP($A194,'03.คีย์เทอม2'!$A$10:$GL$59,181,FALSE)))</f>
        <v/>
      </c>
    </row>
    <row r="195" spans="1:27" ht="16.8" customHeight="1">
      <c r="A195" s="1336">
        <v>48</v>
      </c>
      <c r="B195" s="1312" t="str">
        <f>IF('2.ชื่อนักเรียน'!C58="","",'2.ชื่อนักเรียน'!C58)</f>
        <v/>
      </c>
      <c r="C195" s="1313" t="str">
        <f>IF('2.ชื่อนักเรียน'!D58="","",'2.ชื่อนักเรียน'!D58)</f>
        <v/>
      </c>
      <c r="D195" s="1314" t="str">
        <f>IF($A$141&lt;&gt;"ชั้น"&amp;'01.ข้อมูลเบื้องต้น'!$H$2,"",IF(VLOOKUP($A195,'03.คีย์เทอม2'!$A$10:$GL$59,190,FALSE)="","",VLOOKUP($A195,'03.คีย์เทอม2'!$A$10:$GL$59,190,FALSE)))</f>
        <v/>
      </c>
      <c r="E195" s="1333" t="str">
        <f>IF($A$141&lt;&gt;"ชั้น"&amp;'01.ข้อมูลเบื้องต้น'!$H$2,"",IF(VLOOKUP($A195,'03.คีย์เทอม2'!$A$10:$GL$59,194,FALSE)="","",VLOOKUP($A195,'03.คีย์เทอม2'!$A$10:$GL$59,194,FALSE)))</f>
        <v/>
      </c>
      <c r="F195" s="1423" t="str">
        <f>IF($A$141&lt;&gt;"ชั้น"&amp;'01.ข้อมูลเบื้องต้น'!$H$2,"",IF(VLOOKUP($A195,'03.คีย์เทอม2'!$A$10:$GL$59,31,FALSE)="","",VLOOKUP($A195,'03.คีย์เทอม2'!$A$10:$GL$59,31,FALSE)))</f>
        <v/>
      </c>
      <c r="G195" s="1332" t="str">
        <f>IF($A$141&lt;&gt;"ชั้น"&amp;'01.ข้อมูลเบื้องต้น'!$H$2,"",IF(VLOOKUP($A195,'03.คีย์เทอม2'!$A$10:$GL$59,61,FALSE)="","",VLOOKUP($A195,'03.คีย์เทอม2'!$A$10:$GL$59,61,FALSE)))</f>
        <v/>
      </c>
      <c r="H195" s="1333" t="str">
        <f>IF($A$141&lt;&gt;"ชั้น"&amp;'01.ข้อมูลเบื้องต้น'!$H$2,"",IF(VLOOKUP($A195,'03.คีย์เทอม2'!$A$10:$GL$59,66,FALSE)="","",VLOOKUP($A195,'03.คีย์เทอม2'!$A$10:$GL$59,66,FALSE)))</f>
        <v/>
      </c>
      <c r="I195" s="1333" t="str">
        <f>IF($A$141&lt;&gt;"ชั้น"&amp;'01.ข้อมูลเบื้องต้น'!$H$2,"",IF(VLOOKUP($A195,'03.คีย์เทอม2'!$A$10:$GL$59,71,FALSE)="","",VLOOKUP($A195,'03.คีย์เทอม2'!$A$10:$GL$59,71,FALSE)))</f>
        <v/>
      </c>
      <c r="J195" s="1333" t="str">
        <f>IF($A$141&lt;&gt;"ชั้น"&amp;'01.ข้อมูลเบื้องต้น'!$H$2,"",IF(VLOOKUP($A195,'03.คีย์เทอม2'!$A$10:$GL$59,76,FALSE)="","",VLOOKUP($A195,'03.คีย์เทอม2'!$A$10:$GL$59,76,FALSE)))</f>
        <v/>
      </c>
      <c r="K195" s="1333" t="str">
        <f>IF($A$141&lt;&gt;"ชั้น"&amp;'01.ข้อมูลเบื้องต้น'!$H$2,"",IF(VLOOKUP($A195,'03.คีย์เทอม2'!$A$10:$GL$59,81,FALSE)="","",VLOOKUP($A195,'03.คีย์เทอม2'!$A$10:$GL$59,81,FALSE)))</f>
        <v/>
      </c>
      <c r="L195" s="1334" t="str">
        <f>IF($A$141&lt;&gt;"ชั้น"&amp;'01.ข้อมูลเบื้องต้น'!$H$2,"",IF(VLOOKUP($A195,'03.คีย์เทอม2'!$A$10:$GT$59,202,FALSE)="","",VLOOKUP($A195,'03.คีย์เทอม2'!$A$10:$GT$59,202,FALSE)))</f>
        <v/>
      </c>
      <c r="M195" s="1332" t="str">
        <f>IF($A$141&lt;&gt;"ชั้น"&amp;'01.ข้อมูลเบื้องต้น'!$H$2,"",IF(VLOOKUP($A195,'03.คีย์เทอม2'!$A$10:$GL$59,111,FALSE)="","",VLOOKUP($A195,'03.คีย์เทอม2'!$A$10:$GL$59,111,FALSE)))</f>
        <v/>
      </c>
      <c r="N195" s="1333" t="str">
        <f>IF($A$141&lt;&gt;"ชั้น"&amp;'01.ข้อมูลเบื้องต้น'!$H$2,"",IF(VLOOKUP($A195,'03.คีย์เทอม2'!$A$10:$GL$59,116,FALSE)="","",VLOOKUP($A195,'03.คีย์เทอม2'!$A$10:$GL$59,116,FALSE)))</f>
        <v/>
      </c>
      <c r="O195" s="1333" t="str">
        <f>IF($A$141&lt;&gt;"ชั้น"&amp;'01.ข้อมูลเบื้องต้น'!$H$2,"",IF(VLOOKUP($A195,'03.คีย์เทอม2'!$A$10:$GL$59,121,FALSE)="","",VLOOKUP($A195,'03.คีย์เทอม2'!$A$10:$GL$59,121,FALSE)))</f>
        <v/>
      </c>
      <c r="P195" s="1333" t="str">
        <f>IF($A$141&lt;&gt;"ชั้น"&amp;'01.ข้อมูลเบื้องต้น'!$H$2,"",IF(VLOOKUP($A195,'03.คีย์เทอม2'!$A$10:$GL$59,126,FALSE)="","",VLOOKUP($A195,'03.คีย์เทอม2'!$A$10:$GL$59,126,FALSE)))</f>
        <v/>
      </c>
      <c r="Q195" s="1333" t="str">
        <f>IF($A$141&lt;&gt;"ชั้น"&amp;'01.ข้อมูลเบื้องต้น'!$H$2,"",IF(VLOOKUP($A195,'03.คีย์เทอม2'!$A$10:$GL$59,131,FALSE)="","",VLOOKUP($A195,'03.คีย์เทอม2'!$A$10:$GL$59,131,FALSE)))</f>
        <v/>
      </c>
      <c r="R195" s="1333" t="str">
        <f>IF($A$141&lt;&gt;"ชั้น"&amp;'01.ข้อมูลเบื้องต้น'!$H$2,"",IF(VLOOKUP($A195,'03.คีย์เทอม2'!$A$10:$GL$59,136,FALSE)="","",VLOOKUP($A195,'03.คีย์เทอม2'!$A$10:$GL$59,136,FALSE)))</f>
        <v/>
      </c>
      <c r="S195" s="1333" t="str">
        <f>IF($A$141&lt;&gt;"ชั้น"&amp;'01.ข้อมูลเบื้องต้น'!$H$2,"",IF(VLOOKUP($A195,'03.คีย์เทอม2'!$A$10:$GL$59,141,FALSE)="","",VLOOKUP($A195,'03.คีย์เทอม2'!$A$10:$GL$59,141,FALSE)))</f>
        <v/>
      </c>
      <c r="T195" s="1333" t="str">
        <f>IF($A$141&lt;&gt;"ชั้น"&amp;'01.ข้อมูลเบื้องต้น'!$H$2,"",IF(VLOOKUP($A195,'03.คีย์เทอม2'!$A$10:$GL$59,146,FALSE)="","",VLOOKUP($A195,'03.คีย์เทอม2'!$A$10:$GL$59,146,FALSE)))</f>
        <v/>
      </c>
      <c r="U195" s="1333" t="str">
        <f>IF($A$141&lt;&gt;"ชั้น"&amp;'01.ข้อมูลเบื้องต้น'!$H$2,"",IF(VLOOKUP($A195,'03.คีย์เทอม2'!$A$10:$GL$59,151,FALSE)="","",VLOOKUP($A195,'03.คีย์เทอม2'!$A$10:$GL$59,151,FALSE)))</f>
        <v/>
      </c>
      <c r="V195" s="1333" t="str">
        <f>IF($A$141&lt;&gt;"ชั้น"&amp;'01.ข้อมูลเบื้องต้น'!$H$2,"",IF(VLOOKUP($A195,'03.คีย์เทอม2'!$A$10:$GL$59,156,FALSE)="","",VLOOKUP($A195,'03.คีย์เทอม2'!$A$10:$GL$59,156,FALSE)))</f>
        <v/>
      </c>
      <c r="W195" s="1333" t="str">
        <f>IF($A$141&lt;&gt;"ชั้น"&amp;'01.ข้อมูลเบื้องต้น'!$H$2,"",IF(VLOOKUP($A195,'03.คีย์เทอม2'!$A$10:$GL$59,161,FALSE)="","",VLOOKUP($A195,'03.คีย์เทอม2'!$A$10:$GL$59,161,FALSE)))</f>
        <v/>
      </c>
      <c r="X195" s="1333" t="str">
        <f>IF($A$141&lt;&gt;"ชั้น"&amp;'01.ข้อมูลเบื้องต้น'!$H$2,"",IF(VLOOKUP($A195,'03.คีย์เทอม2'!$A$10:$GL$59,166,FALSE)="","",VLOOKUP($A195,'03.คีย์เทอม2'!$A$10:$GL$59,166,FALSE)))</f>
        <v/>
      </c>
      <c r="Y195" s="1333" t="str">
        <f>IF($A$141&lt;&gt;"ชั้น"&amp;'01.ข้อมูลเบื้องต้น'!$H$2,"",IF(VLOOKUP($A195,'03.คีย์เทอม2'!$A$10:$GL$59,171,FALSE)="","",VLOOKUP($A195,'03.คีย์เทอม2'!$A$10:$GL$59,171,FALSE)))</f>
        <v/>
      </c>
      <c r="Z195" s="1333" t="str">
        <f>IF($A$141&lt;&gt;"ชั้น"&amp;'01.ข้อมูลเบื้องต้น'!$H$2,"",IF(VLOOKUP($A195,'03.คีย์เทอม2'!$A$10:$GL$59,176,FALSE)="","",VLOOKUP($A195,'03.คีย์เทอม2'!$A$10:$GL$59,176,FALSE)))</f>
        <v/>
      </c>
      <c r="AA195" s="1335" t="str">
        <f>IF($A$141&lt;&gt;"ชั้น"&amp;'01.ข้อมูลเบื้องต้น'!$H$2,"",IF(VLOOKUP($A195,'03.คีย์เทอม2'!$A$10:$GL$59,181,FALSE)="","",VLOOKUP($A195,'03.คีย์เทอม2'!$A$10:$GL$59,181,FALSE)))</f>
        <v/>
      </c>
    </row>
    <row r="196" spans="1:27" ht="16.8" customHeight="1">
      <c r="A196" s="1336">
        <v>49</v>
      </c>
      <c r="B196" s="1312" t="str">
        <f>IF('2.ชื่อนักเรียน'!C59="","",'2.ชื่อนักเรียน'!C59)</f>
        <v/>
      </c>
      <c r="C196" s="1313" t="str">
        <f>IF('2.ชื่อนักเรียน'!D59="","",'2.ชื่อนักเรียน'!D59)</f>
        <v/>
      </c>
      <c r="D196" s="1314" t="str">
        <f>IF($A$141&lt;&gt;"ชั้น"&amp;'01.ข้อมูลเบื้องต้น'!$H$2,"",IF(VLOOKUP($A196,'03.คีย์เทอม2'!$A$10:$GL$59,190,FALSE)="","",VLOOKUP($A196,'03.คีย์เทอม2'!$A$10:$GL$59,190,FALSE)))</f>
        <v/>
      </c>
      <c r="E196" s="1333" t="str">
        <f>IF($A$141&lt;&gt;"ชั้น"&amp;'01.ข้อมูลเบื้องต้น'!$H$2,"",IF(VLOOKUP($A196,'03.คีย์เทอม2'!$A$10:$GL$59,194,FALSE)="","",VLOOKUP($A196,'03.คีย์เทอม2'!$A$10:$GL$59,194,FALSE)))</f>
        <v/>
      </c>
      <c r="F196" s="1423" t="str">
        <f>IF($A$141&lt;&gt;"ชั้น"&amp;'01.ข้อมูลเบื้องต้น'!$H$2,"",IF(VLOOKUP($A196,'03.คีย์เทอม2'!$A$10:$GL$59,31,FALSE)="","",VLOOKUP($A196,'03.คีย์เทอม2'!$A$10:$GL$59,31,FALSE)))</f>
        <v/>
      </c>
      <c r="G196" s="1332" t="str">
        <f>IF($A$141&lt;&gt;"ชั้น"&amp;'01.ข้อมูลเบื้องต้น'!$H$2,"",IF(VLOOKUP($A196,'03.คีย์เทอม2'!$A$10:$GL$59,61,FALSE)="","",VLOOKUP($A196,'03.คีย์เทอม2'!$A$10:$GL$59,61,FALSE)))</f>
        <v/>
      </c>
      <c r="H196" s="1333" t="str">
        <f>IF($A$141&lt;&gt;"ชั้น"&amp;'01.ข้อมูลเบื้องต้น'!$H$2,"",IF(VLOOKUP($A196,'03.คีย์เทอม2'!$A$10:$GL$59,66,FALSE)="","",VLOOKUP($A196,'03.คีย์เทอม2'!$A$10:$GL$59,66,FALSE)))</f>
        <v/>
      </c>
      <c r="I196" s="1333" t="str">
        <f>IF($A$141&lt;&gt;"ชั้น"&amp;'01.ข้อมูลเบื้องต้น'!$H$2,"",IF(VLOOKUP($A196,'03.คีย์เทอม2'!$A$10:$GL$59,71,FALSE)="","",VLOOKUP($A196,'03.คีย์เทอม2'!$A$10:$GL$59,71,FALSE)))</f>
        <v/>
      </c>
      <c r="J196" s="1333" t="str">
        <f>IF($A$141&lt;&gt;"ชั้น"&amp;'01.ข้อมูลเบื้องต้น'!$H$2,"",IF(VLOOKUP($A196,'03.คีย์เทอม2'!$A$10:$GL$59,76,FALSE)="","",VLOOKUP($A196,'03.คีย์เทอม2'!$A$10:$GL$59,76,FALSE)))</f>
        <v/>
      </c>
      <c r="K196" s="1333" t="str">
        <f>IF($A$141&lt;&gt;"ชั้น"&amp;'01.ข้อมูลเบื้องต้น'!$H$2,"",IF(VLOOKUP($A196,'03.คีย์เทอม2'!$A$10:$GL$59,81,FALSE)="","",VLOOKUP($A196,'03.คีย์เทอม2'!$A$10:$GL$59,81,FALSE)))</f>
        <v/>
      </c>
      <c r="L196" s="1334" t="str">
        <f>IF($A$141&lt;&gt;"ชั้น"&amp;'01.ข้อมูลเบื้องต้น'!$H$2,"",IF(VLOOKUP($A196,'03.คีย์เทอม2'!$A$10:$GT$59,202,FALSE)="","",VLOOKUP($A196,'03.คีย์เทอม2'!$A$10:$GT$59,202,FALSE)))</f>
        <v/>
      </c>
      <c r="M196" s="1332" t="str">
        <f>IF($A$141&lt;&gt;"ชั้น"&amp;'01.ข้อมูลเบื้องต้น'!$H$2,"",IF(VLOOKUP($A196,'03.คีย์เทอม2'!$A$10:$GL$59,111,FALSE)="","",VLOOKUP($A196,'03.คีย์เทอม2'!$A$10:$GL$59,111,FALSE)))</f>
        <v/>
      </c>
      <c r="N196" s="1333" t="str">
        <f>IF($A$141&lt;&gt;"ชั้น"&amp;'01.ข้อมูลเบื้องต้น'!$H$2,"",IF(VLOOKUP($A196,'03.คีย์เทอม2'!$A$10:$GL$59,116,FALSE)="","",VLOOKUP($A196,'03.คีย์เทอม2'!$A$10:$GL$59,116,FALSE)))</f>
        <v/>
      </c>
      <c r="O196" s="1333" t="str">
        <f>IF($A$141&lt;&gt;"ชั้น"&amp;'01.ข้อมูลเบื้องต้น'!$H$2,"",IF(VLOOKUP($A196,'03.คีย์เทอม2'!$A$10:$GL$59,121,FALSE)="","",VLOOKUP($A196,'03.คีย์เทอม2'!$A$10:$GL$59,121,FALSE)))</f>
        <v/>
      </c>
      <c r="P196" s="1333" t="str">
        <f>IF($A$141&lt;&gt;"ชั้น"&amp;'01.ข้อมูลเบื้องต้น'!$H$2,"",IF(VLOOKUP($A196,'03.คีย์เทอม2'!$A$10:$GL$59,126,FALSE)="","",VLOOKUP($A196,'03.คีย์เทอม2'!$A$10:$GL$59,126,FALSE)))</f>
        <v/>
      </c>
      <c r="Q196" s="1333" t="str">
        <f>IF($A$141&lt;&gt;"ชั้น"&amp;'01.ข้อมูลเบื้องต้น'!$H$2,"",IF(VLOOKUP($A196,'03.คีย์เทอม2'!$A$10:$GL$59,131,FALSE)="","",VLOOKUP($A196,'03.คีย์เทอม2'!$A$10:$GL$59,131,FALSE)))</f>
        <v/>
      </c>
      <c r="R196" s="1333" t="str">
        <f>IF($A$141&lt;&gt;"ชั้น"&amp;'01.ข้อมูลเบื้องต้น'!$H$2,"",IF(VLOOKUP($A196,'03.คีย์เทอม2'!$A$10:$GL$59,136,FALSE)="","",VLOOKUP($A196,'03.คีย์เทอม2'!$A$10:$GL$59,136,FALSE)))</f>
        <v/>
      </c>
      <c r="S196" s="1333" t="str">
        <f>IF($A$141&lt;&gt;"ชั้น"&amp;'01.ข้อมูลเบื้องต้น'!$H$2,"",IF(VLOOKUP($A196,'03.คีย์เทอม2'!$A$10:$GL$59,141,FALSE)="","",VLOOKUP($A196,'03.คีย์เทอม2'!$A$10:$GL$59,141,FALSE)))</f>
        <v/>
      </c>
      <c r="T196" s="1333" t="str">
        <f>IF($A$141&lt;&gt;"ชั้น"&amp;'01.ข้อมูลเบื้องต้น'!$H$2,"",IF(VLOOKUP($A196,'03.คีย์เทอม2'!$A$10:$GL$59,146,FALSE)="","",VLOOKUP($A196,'03.คีย์เทอม2'!$A$10:$GL$59,146,FALSE)))</f>
        <v/>
      </c>
      <c r="U196" s="1333" t="str">
        <f>IF($A$141&lt;&gt;"ชั้น"&amp;'01.ข้อมูลเบื้องต้น'!$H$2,"",IF(VLOOKUP($A196,'03.คีย์เทอม2'!$A$10:$GL$59,151,FALSE)="","",VLOOKUP($A196,'03.คีย์เทอม2'!$A$10:$GL$59,151,FALSE)))</f>
        <v/>
      </c>
      <c r="V196" s="1333" t="str">
        <f>IF($A$141&lt;&gt;"ชั้น"&amp;'01.ข้อมูลเบื้องต้น'!$H$2,"",IF(VLOOKUP($A196,'03.คีย์เทอม2'!$A$10:$GL$59,156,FALSE)="","",VLOOKUP($A196,'03.คีย์เทอม2'!$A$10:$GL$59,156,FALSE)))</f>
        <v/>
      </c>
      <c r="W196" s="1333" t="str">
        <f>IF($A$141&lt;&gt;"ชั้น"&amp;'01.ข้อมูลเบื้องต้น'!$H$2,"",IF(VLOOKUP($A196,'03.คีย์เทอม2'!$A$10:$GL$59,161,FALSE)="","",VLOOKUP($A196,'03.คีย์เทอม2'!$A$10:$GL$59,161,FALSE)))</f>
        <v/>
      </c>
      <c r="X196" s="1333" t="str">
        <f>IF($A$141&lt;&gt;"ชั้น"&amp;'01.ข้อมูลเบื้องต้น'!$H$2,"",IF(VLOOKUP($A196,'03.คีย์เทอม2'!$A$10:$GL$59,166,FALSE)="","",VLOOKUP($A196,'03.คีย์เทอม2'!$A$10:$GL$59,166,FALSE)))</f>
        <v/>
      </c>
      <c r="Y196" s="1333" t="str">
        <f>IF($A$141&lt;&gt;"ชั้น"&amp;'01.ข้อมูลเบื้องต้น'!$H$2,"",IF(VLOOKUP($A196,'03.คีย์เทอม2'!$A$10:$GL$59,171,FALSE)="","",VLOOKUP($A196,'03.คีย์เทอม2'!$A$10:$GL$59,171,FALSE)))</f>
        <v/>
      </c>
      <c r="Z196" s="1333" t="str">
        <f>IF($A$141&lt;&gt;"ชั้น"&amp;'01.ข้อมูลเบื้องต้น'!$H$2,"",IF(VLOOKUP($A196,'03.คีย์เทอม2'!$A$10:$GL$59,176,FALSE)="","",VLOOKUP($A196,'03.คีย์เทอม2'!$A$10:$GL$59,176,FALSE)))</f>
        <v/>
      </c>
      <c r="AA196" s="1335" t="str">
        <f>IF($A$141&lt;&gt;"ชั้น"&amp;'01.ข้อมูลเบื้องต้น'!$H$2,"",IF(VLOOKUP($A196,'03.คีย์เทอม2'!$A$10:$GL$59,181,FALSE)="","",VLOOKUP($A196,'03.คีย์เทอม2'!$A$10:$GL$59,181,FALSE)))</f>
        <v/>
      </c>
    </row>
    <row r="197" spans="1:27" ht="16.8" customHeight="1" thickBot="1">
      <c r="A197" s="1337">
        <v>50</v>
      </c>
      <c r="B197" s="1446" t="str">
        <f>IF('2.ชื่อนักเรียน'!C60="","",'2.ชื่อนักเรียน'!C60)</f>
        <v/>
      </c>
      <c r="C197" s="1424" t="str">
        <f>IF('2.ชื่อนักเรียน'!D60="","",'2.ชื่อนักเรียน'!D60)</f>
        <v/>
      </c>
      <c r="D197" s="1340" t="str">
        <f>IF($A$141&lt;&gt;"ชั้น"&amp;'01.ข้อมูลเบื้องต้น'!$H$2,"",IF(VLOOKUP($A197,'03.คีย์เทอม2'!$A$10:$GL$59,190,FALSE)="","",VLOOKUP($A197,'03.คีย์เทอม2'!$A$10:$GL$59,190,FALSE)))</f>
        <v/>
      </c>
      <c r="E197" s="1343" t="str">
        <f>IF($A$141&lt;&gt;"ชั้น"&amp;'01.ข้อมูลเบื้องต้น'!$H$2,"",IF(VLOOKUP($A197,'03.คีย์เทอม2'!$A$10:$GL$59,194,FALSE)="","",VLOOKUP($A197,'03.คีย์เทอม2'!$A$10:$GL$59,194,FALSE)))</f>
        <v/>
      </c>
      <c r="F197" s="1425" t="str">
        <f>IF($A$141&lt;&gt;"ชั้น"&amp;'01.ข้อมูลเบื้องต้น'!$H$2,"",IF(VLOOKUP($A197,'03.คีย์เทอม2'!$A$10:$GL$59,31,FALSE)="","",VLOOKUP($A197,'03.คีย์เทอม2'!$A$10:$GL$59,31,FALSE)))</f>
        <v/>
      </c>
      <c r="G197" s="1342" t="str">
        <f>IF($A$141&lt;&gt;"ชั้น"&amp;'01.ข้อมูลเบื้องต้น'!$H$2,"",IF(VLOOKUP($A197,'03.คีย์เทอม2'!$A$10:$GL$59,61,FALSE)="","",VLOOKUP($A197,'03.คีย์เทอม2'!$A$10:$GL$59,61,FALSE)))</f>
        <v/>
      </c>
      <c r="H197" s="1343" t="str">
        <f>IF($A$141&lt;&gt;"ชั้น"&amp;'01.ข้อมูลเบื้องต้น'!$H$2,"",IF(VLOOKUP($A197,'03.คีย์เทอม2'!$A$10:$GL$59,66,FALSE)="","",VLOOKUP($A197,'03.คีย์เทอม2'!$A$10:$GL$59,66,FALSE)))</f>
        <v/>
      </c>
      <c r="I197" s="1343" t="str">
        <f>IF($A$141&lt;&gt;"ชั้น"&amp;'01.ข้อมูลเบื้องต้น'!$H$2,"",IF(VLOOKUP($A197,'03.คีย์เทอม2'!$A$10:$GL$59,71,FALSE)="","",VLOOKUP($A197,'03.คีย์เทอม2'!$A$10:$GL$59,71,FALSE)))</f>
        <v/>
      </c>
      <c r="J197" s="1343" t="str">
        <f>IF($A$141&lt;&gt;"ชั้น"&amp;'01.ข้อมูลเบื้องต้น'!$H$2,"",IF(VLOOKUP($A197,'03.คีย์เทอม2'!$A$10:$GL$59,76,FALSE)="","",VLOOKUP($A197,'03.คีย์เทอม2'!$A$10:$GL$59,76,FALSE)))</f>
        <v/>
      </c>
      <c r="K197" s="1343" t="str">
        <f>IF($A$141&lt;&gt;"ชั้น"&amp;'01.ข้อมูลเบื้องต้น'!$H$2,"",IF(VLOOKUP($A197,'03.คีย์เทอม2'!$A$10:$GL$59,81,FALSE)="","",VLOOKUP($A197,'03.คีย์เทอม2'!$A$10:$GL$59,81,FALSE)))</f>
        <v/>
      </c>
      <c r="L197" s="1345" t="str">
        <f>IF($A$141&lt;&gt;"ชั้น"&amp;'01.ข้อมูลเบื้องต้น'!$H$2,"",IF(VLOOKUP($A197,'03.คีย์เทอม2'!$A$10:$GT$59,202,FALSE)="","",VLOOKUP($A197,'03.คีย์เทอม2'!$A$10:$GT$59,202,FALSE)))</f>
        <v/>
      </c>
      <c r="M197" s="1342" t="str">
        <f>IF($A$141&lt;&gt;"ชั้น"&amp;'01.ข้อมูลเบื้องต้น'!$H$2,"",IF(VLOOKUP($A197,'03.คีย์เทอม2'!$A$10:$GL$59,111,FALSE)="","",VLOOKUP($A197,'03.คีย์เทอม2'!$A$10:$GL$59,111,FALSE)))</f>
        <v/>
      </c>
      <c r="N197" s="1343" t="str">
        <f>IF($A$141&lt;&gt;"ชั้น"&amp;'01.ข้อมูลเบื้องต้น'!$H$2,"",IF(VLOOKUP($A197,'03.คีย์เทอม2'!$A$10:$GL$59,116,FALSE)="","",VLOOKUP($A197,'03.คีย์เทอม2'!$A$10:$GL$59,116,FALSE)))</f>
        <v/>
      </c>
      <c r="O197" s="1343" t="str">
        <f>IF($A$141&lt;&gt;"ชั้น"&amp;'01.ข้อมูลเบื้องต้น'!$H$2,"",IF(VLOOKUP($A197,'03.คีย์เทอม2'!$A$10:$GL$59,121,FALSE)="","",VLOOKUP($A197,'03.คีย์เทอม2'!$A$10:$GL$59,121,FALSE)))</f>
        <v/>
      </c>
      <c r="P197" s="1343" t="str">
        <f>IF($A$141&lt;&gt;"ชั้น"&amp;'01.ข้อมูลเบื้องต้น'!$H$2,"",IF(VLOOKUP($A197,'03.คีย์เทอม2'!$A$10:$GL$59,126,FALSE)="","",VLOOKUP($A197,'03.คีย์เทอม2'!$A$10:$GL$59,126,FALSE)))</f>
        <v/>
      </c>
      <c r="Q197" s="1343" t="str">
        <f>IF($A$141&lt;&gt;"ชั้น"&amp;'01.ข้อมูลเบื้องต้น'!$H$2,"",IF(VLOOKUP($A197,'03.คีย์เทอม2'!$A$10:$GL$59,131,FALSE)="","",VLOOKUP($A197,'03.คีย์เทอม2'!$A$10:$GL$59,131,FALSE)))</f>
        <v/>
      </c>
      <c r="R197" s="1343" t="str">
        <f>IF($A$141&lt;&gt;"ชั้น"&amp;'01.ข้อมูลเบื้องต้น'!$H$2,"",IF(VLOOKUP($A197,'03.คีย์เทอม2'!$A$10:$GL$59,136,FALSE)="","",VLOOKUP($A197,'03.คีย์เทอม2'!$A$10:$GL$59,136,FALSE)))</f>
        <v/>
      </c>
      <c r="S197" s="1343" t="str">
        <f>IF($A$141&lt;&gt;"ชั้น"&amp;'01.ข้อมูลเบื้องต้น'!$H$2,"",IF(VLOOKUP($A197,'03.คีย์เทอม2'!$A$10:$GL$59,141,FALSE)="","",VLOOKUP($A197,'03.คีย์เทอม2'!$A$10:$GL$59,141,FALSE)))</f>
        <v/>
      </c>
      <c r="T197" s="1343" t="str">
        <f>IF($A$141&lt;&gt;"ชั้น"&amp;'01.ข้อมูลเบื้องต้น'!$H$2,"",IF(VLOOKUP($A197,'03.คีย์เทอม2'!$A$10:$GL$59,146,FALSE)="","",VLOOKUP($A197,'03.คีย์เทอม2'!$A$10:$GL$59,146,FALSE)))</f>
        <v/>
      </c>
      <c r="U197" s="1343" t="str">
        <f>IF($A$141&lt;&gt;"ชั้น"&amp;'01.ข้อมูลเบื้องต้น'!$H$2,"",IF(VLOOKUP($A197,'03.คีย์เทอม2'!$A$10:$GL$59,151,FALSE)="","",VLOOKUP($A197,'03.คีย์เทอม2'!$A$10:$GL$59,151,FALSE)))</f>
        <v/>
      </c>
      <c r="V197" s="1343" t="str">
        <f>IF($A$141&lt;&gt;"ชั้น"&amp;'01.ข้อมูลเบื้องต้น'!$H$2,"",IF(VLOOKUP($A197,'03.คีย์เทอม2'!$A$10:$GL$59,156,FALSE)="","",VLOOKUP($A197,'03.คีย์เทอม2'!$A$10:$GL$59,156,FALSE)))</f>
        <v/>
      </c>
      <c r="W197" s="1343" t="str">
        <f>IF($A$141&lt;&gt;"ชั้น"&amp;'01.ข้อมูลเบื้องต้น'!$H$2,"",IF(VLOOKUP($A197,'03.คีย์เทอม2'!$A$10:$GL$59,161,FALSE)="","",VLOOKUP($A197,'03.คีย์เทอม2'!$A$10:$GL$59,161,FALSE)))</f>
        <v/>
      </c>
      <c r="X197" s="1343" t="str">
        <f>IF($A$141&lt;&gt;"ชั้น"&amp;'01.ข้อมูลเบื้องต้น'!$H$2,"",IF(VLOOKUP($A197,'03.คีย์เทอม2'!$A$10:$GL$59,166,FALSE)="","",VLOOKUP($A197,'03.คีย์เทอม2'!$A$10:$GL$59,166,FALSE)))</f>
        <v/>
      </c>
      <c r="Y197" s="1343" t="str">
        <f>IF($A$141&lt;&gt;"ชั้น"&amp;'01.ข้อมูลเบื้องต้น'!$H$2,"",IF(VLOOKUP($A197,'03.คีย์เทอม2'!$A$10:$GL$59,171,FALSE)="","",VLOOKUP($A197,'03.คีย์เทอม2'!$A$10:$GL$59,171,FALSE)))</f>
        <v/>
      </c>
      <c r="Z197" s="1343" t="str">
        <f>IF($A$141&lt;&gt;"ชั้น"&amp;'01.ข้อมูลเบื้องต้น'!$H$2,"",IF(VLOOKUP($A197,'03.คีย์เทอม2'!$A$10:$GL$59,176,FALSE)="","",VLOOKUP($A197,'03.คีย์เทอม2'!$A$10:$GL$59,176,FALSE)))</f>
        <v/>
      </c>
      <c r="AA197" s="1346" t="str">
        <f>IF($A$141&lt;&gt;"ชั้น"&amp;'01.ข้อมูลเบื้องต้น'!$H$2,"",IF(VLOOKUP($A197,'03.คีย์เทอม2'!$A$10:$GL$59,181,FALSE)="","",VLOOKUP($A197,'03.คีย์เทอม2'!$A$10:$GL$59,181,FALSE)))</f>
        <v/>
      </c>
    </row>
    <row r="198" spans="1:27" ht="16.8" hidden="1" customHeight="1">
      <c r="A198" s="1454" t="s">
        <v>5</v>
      </c>
      <c r="B198" s="1455"/>
      <c r="C198" s="1456"/>
      <c r="D198" s="1431" t="str">
        <f t="shared" ref="D198:F198" si="9">IF(SUM(D148:D197)=0,"",SUM(D148:D197))</f>
        <v/>
      </c>
      <c r="E198" s="1431" t="str">
        <f t="shared" si="9"/>
        <v/>
      </c>
      <c r="F198" s="1431" t="str">
        <f t="shared" si="9"/>
        <v/>
      </c>
      <c r="G198" s="1431" t="str">
        <f t="shared" ref="G198:K198" si="10">IF(SUM(G148:G197)=0,"",SUM(G148:G197))</f>
        <v/>
      </c>
      <c r="H198" s="1431" t="str">
        <f t="shared" si="10"/>
        <v/>
      </c>
      <c r="I198" s="1431" t="str">
        <f t="shared" si="10"/>
        <v/>
      </c>
      <c r="J198" s="1431" t="str">
        <f t="shared" si="10"/>
        <v/>
      </c>
      <c r="K198" s="1431" t="str">
        <f t="shared" si="10"/>
        <v/>
      </c>
      <c r="L198" s="1432"/>
      <c r="M198" s="1367"/>
      <c r="N198" s="1368"/>
      <c r="O198" s="1368"/>
      <c r="P198" s="1368"/>
      <c r="Q198" s="1368"/>
      <c r="R198" s="1368"/>
      <c r="S198" s="1368"/>
      <c r="T198" s="1368"/>
      <c r="U198" s="1368"/>
      <c r="V198" s="1368"/>
      <c r="W198" s="1368"/>
      <c r="X198" s="1368"/>
      <c r="Y198" s="1368"/>
      <c r="Z198" s="1368"/>
      <c r="AA198" s="1369"/>
    </row>
    <row r="199" spans="1:27" ht="16.8" hidden="1" customHeight="1">
      <c r="A199" s="1457" t="s">
        <v>70</v>
      </c>
      <c r="B199" s="1458"/>
      <c r="C199" s="1459"/>
      <c r="D199" s="1373" t="str">
        <f t="shared" ref="D199:K199" si="11">IF(D198="","",MIN(D148:D197))</f>
        <v/>
      </c>
      <c r="E199" s="1373" t="str">
        <f t="shared" si="11"/>
        <v/>
      </c>
      <c r="F199" s="1373" t="str">
        <f t="shared" si="11"/>
        <v/>
      </c>
      <c r="G199" s="1373" t="str">
        <f t="shared" si="11"/>
        <v/>
      </c>
      <c r="H199" s="1373" t="str">
        <f t="shared" si="11"/>
        <v/>
      </c>
      <c r="I199" s="1373" t="str">
        <f t="shared" si="11"/>
        <v/>
      </c>
      <c r="J199" s="1373" t="str">
        <f t="shared" si="11"/>
        <v/>
      </c>
      <c r="K199" s="1373" t="str">
        <f t="shared" si="11"/>
        <v/>
      </c>
      <c r="L199" s="1374"/>
      <c r="M199" s="1372"/>
      <c r="N199" s="1447"/>
      <c r="O199" s="1447"/>
      <c r="P199" s="1447"/>
      <c r="Q199" s="1447"/>
      <c r="R199" s="1447"/>
      <c r="S199" s="1447"/>
      <c r="T199" s="1447"/>
      <c r="U199" s="1447"/>
      <c r="V199" s="1447"/>
      <c r="W199" s="1447"/>
      <c r="X199" s="1447"/>
      <c r="Y199" s="1447"/>
      <c r="Z199" s="1447"/>
      <c r="AA199" s="1465"/>
    </row>
    <row r="200" spans="1:27" ht="16.8" hidden="1" customHeight="1">
      <c r="A200" s="1457" t="s">
        <v>71</v>
      </c>
      <c r="B200" s="1458"/>
      <c r="C200" s="1459"/>
      <c r="D200" s="1373" t="str">
        <f t="shared" ref="D200:K200" si="12">IF(D198="","",MAX(D148:D197))</f>
        <v/>
      </c>
      <c r="E200" s="1373" t="str">
        <f t="shared" si="12"/>
        <v/>
      </c>
      <c r="F200" s="1373" t="str">
        <f t="shared" si="12"/>
        <v/>
      </c>
      <c r="G200" s="1373" t="str">
        <f t="shared" si="12"/>
        <v/>
      </c>
      <c r="H200" s="1373" t="str">
        <f t="shared" si="12"/>
        <v/>
      </c>
      <c r="I200" s="1373" t="str">
        <f t="shared" si="12"/>
        <v/>
      </c>
      <c r="J200" s="1373" t="str">
        <f t="shared" si="12"/>
        <v/>
      </c>
      <c r="K200" s="1373" t="str">
        <f t="shared" si="12"/>
        <v/>
      </c>
      <c r="L200" s="1374"/>
      <c r="M200" s="1372"/>
      <c r="N200" s="1447"/>
      <c r="O200" s="1447"/>
      <c r="P200" s="1447"/>
      <c r="Q200" s="1447"/>
      <c r="R200" s="1447"/>
      <c r="S200" s="1447"/>
      <c r="T200" s="1447"/>
      <c r="U200" s="1447"/>
      <c r="V200" s="1447"/>
      <c r="W200" s="1447"/>
      <c r="X200" s="1447"/>
      <c r="Y200" s="1447"/>
      <c r="Z200" s="1447"/>
      <c r="AA200" s="1465"/>
    </row>
    <row r="201" spans="1:27" ht="16.8" hidden="1" customHeight="1" thickBot="1">
      <c r="A201" s="1460" t="s">
        <v>549</v>
      </c>
      <c r="B201" s="1461"/>
      <c r="C201" s="1462"/>
      <c r="D201" s="1385" t="str">
        <f t="shared" ref="D201:K201" si="13">IF(D198="","",AVERAGE(D148:D197))</f>
        <v/>
      </c>
      <c r="E201" s="1388" t="str">
        <f t="shared" si="13"/>
        <v/>
      </c>
      <c r="F201" s="1388" t="str">
        <f t="shared" si="13"/>
        <v/>
      </c>
      <c r="G201" s="1449" t="str">
        <f t="shared" si="13"/>
        <v/>
      </c>
      <c r="H201" s="1388" t="str">
        <f t="shared" si="13"/>
        <v/>
      </c>
      <c r="I201" s="1388" t="str">
        <f t="shared" si="13"/>
        <v/>
      </c>
      <c r="J201" s="1388" t="str">
        <f t="shared" si="13"/>
        <v/>
      </c>
      <c r="K201" s="1388" t="str">
        <f t="shared" si="13"/>
        <v/>
      </c>
      <c r="L201" s="1463"/>
      <c r="M201" s="1387"/>
      <c r="N201" s="1388"/>
      <c r="O201" s="1388"/>
      <c r="P201" s="1388"/>
      <c r="Q201" s="1388"/>
      <c r="R201" s="1388"/>
      <c r="S201" s="1388"/>
      <c r="T201" s="1388"/>
      <c r="U201" s="1388"/>
      <c r="V201" s="1388"/>
      <c r="W201" s="1388"/>
      <c r="X201" s="1388"/>
      <c r="Y201" s="1388"/>
      <c r="Z201" s="1388"/>
      <c r="AA201" s="1466"/>
    </row>
    <row r="202" spans="1:27" ht="16.8" hidden="1" customHeight="1" thickBot="1">
      <c r="A202" s="1395" t="s">
        <v>73</v>
      </c>
      <c r="B202" s="1396"/>
      <c r="C202" s="1397"/>
      <c r="D202" s="1398" t="str">
        <f>IF(D198="","",(D201*100)/#REF!)</f>
        <v/>
      </c>
      <c r="E202" s="1399" t="str">
        <f>IF(E198="","",(E201*100)/#REF!)</f>
        <v/>
      </c>
      <c r="F202" s="1399" t="str">
        <f>IF(F198="","",(F201*100)/#REF!)</f>
        <v/>
      </c>
      <c r="G202" s="1399" t="str">
        <f>IF(G198="","",(G201*100)/#REF!)</f>
        <v/>
      </c>
      <c r="H202" s="1399" t="str">
        <f>IF(H198="","",(H201*100)/#REF!)</f>
        <v/>
      </c>
      <c r="I202" s="1399" t="str">
        <f>IF(I198="","",(I201*100)/#REF!)</f>
        <v/>
      </c>
      <c r="J202" s="1400" t="str">
        <f>IF(J198="","",(J201*100)/#REF!)</f>
        <v/>
      </c>
      <c r="K202" s="1400" t="str">
        <f>IF(K198="","",(K201*100)/#REF!)</f>
        <v/>
      </c>
      <c r="L202" s="1401"/>
      <c r="M202" s="1401"/>
      <c r="N202" s="1401"/>
      <c r="O202" s="1401"/>
      <c r="P202" s="1401"/>
      <c r="Q202" s="1401"/>
      <c r="R202" s="1401"/>
      <c r="S202" s="1401"/>
      <c r="T202" s="1401"/>
      <c r="U202" s="1401"/>
      <c r="V202" s="1401"/>
      <c r="W202" s="1401"/>
      <c r="X202" s="1401"/>
      <c r="Y202" s="1401"/>
      <c r="Z202" s="1401"/>
      <c r="AA202" s="1401"/>
    </row>
    <row r="203" spans="1:27" ht="8.4" customHeight="1">
      <c r="A203" s="1402"/>
      <c r="B203" s="1402"/>
      <c r="C203" s="1402"/>
      <c r="D203" s="1402"/>
      <c r="E203" s="1402"/>
      <c r="F203" s="1402"/>
      <c r="G203" s="1402"/>
      <c r="H203" s="1402"/>
      <c r="I203" s="1402"/>
      <c r="J203" s="1265"/>
      <c r="K203" s="1265"/>
      <c r="L203" s="1265"/>
      <c r="M203" s="1265"/>
      <c r="N203" s="1265"/>
      <c r="O203" s="1265"/>
      <c r="P203" s="1265"/>
      <c r="Q203" s="1265"/>
      <c r="R203" s="1265"/>
      <c r="S203" s="1265"/>
      <c r="T203" s="1265"/>
      <c r="U203" s="1265"/>
      <c r="V203" s="1265"/>
      <c r="W203" s="1265"/>
      <c r="X203" s="1265"/>
      <c r="Y203" s="1265"/>
      <c r="Z203" s="1265"/>
      <c r="AA203" s="1265"/>
    </row>
    <row r="204" spans="1:27" ht="16.95" customHeight="1">
      <c r="A204" s="1402"/>
      <c r="B204" s="1403" t="s">
        <v>124</v>
      </c>
      <c r="C204" s="1403"/>
      <c r="D204" s="1403" t="s">
        <v>124</v>
      </c>
      <c r="E204" s="1403"/>
      <c r="F204" s="1263" t="s">
        <v>124</v>
      </c>
      <c r="G204" s="1263" t="s">
        <v>563</v>
      </c>
      <c r="H204" s="1263"/>
      <c r="I204" s="1263" t="s">
        <v>561</v>
      </c>
      <c r="J204" s="1404"/>
      <c r="K204" s="1404" t="s">
        <v>562</v>
      </c>
      <c r="L204" s="1405"/>
      <c r="M204" s="1406" t="s">
        <v>563</v>
      </c>
      <c r="N204" s="1406" t="s">
        <v>563</v>
      </c>
      <c r="O204" s="1406" t="s">
        <v>563</v>
      </c>
      <c r="P204" s="1406" t="s">
        <v>563</v>
      </c>
      <c r="Q204" s="1405"/>
      <c r="R204" s="1406" t="s">
        <v>561</v>
      </c>
      <c r="S204" s="1406" t="s">
        <v>561</v>
      </c>
      <c r="T204" s="1406" t="s">
        <v>561</v>
      </c>
      <c r="U204" s="1406" t="s">
        <v>561</v>
      </c>
      <c r="V204" s="1405"/>
      <c r="W204" s="1406" t="s">
        <v>562</v>
      </c>
      <c r="X204" s="1406" t="s">
        <v>562</v>
      </c>
      <c r="Y204" s="1406" t="s">
        <v>562</v>
      </c>
      <c r="Z204" s="1406" t="s">
        <v>562</v>
      </c>
      <c r="AA204" s="1406" t="s">
        <v>562</v>
      </c>
    </row>
    <row r="205" spans="1:27" ht="16.95" customHeight="1">
      <c r="A205" s="1402"/>
      <c r="B205" s="1403" t="str">
        <f>IF('01.ข้อมูลเบื้องต้น'!$I$4="","(………………………………….)",CONCATENATE("(",'01.ข้อมูลเบื้องต้น'!$I$4,")"))</f>
        <v>(………………………………….)</v>
      </c>
      <c r="C205" s="1403"/>
      <c r="D205" s="1403" t="str">
        <f>IF('01.ข้อมูลเบื้องต้น'!$I$6="","(………………………………….)",CONCATENATE("(",'01.ข้อมูลเบื้องต้น'!$I$6,")"))</f>
        <v>(นางสาวภัทรกรรณ  เสมศึกสาม)</v>
      </c>
      <c r="E205" s="1403"/>
      <c r="F205" s="1263" t="str">
        <f>IF('01.ข้อมูลเบื้องต้น'!$I$10="","(………………………………….)",CONCATENATE("(",'01.ข้อมูลเบื้องต้น'!$I$10,")"))</f>
        <v>(นายอัศวิน  คงเพ็ชรศักดิ์)</v>
      </c>
      <c r="G205" s="1263" t="str">
        <f>IF('01.ข้อมูลเบื้องต้น'!$I$4="","(………………………………….)",CONCATENATE("(",'01.ข้อมูลเบื้องต้น'!$I$4,")"))</f>
        <v>(………………………………….)</v>
      </c>
      <c r="H205" s="1263"/>
      <c r="I205" s="1263" t="str">
        <f>IF('01.ข้อมูลเบื้องต้น'!$I$6="","(………………………………….)",CONCATENATE("(",'01.ข้อมูลเบื้องต้น'!$I$6,")"))</f>
        <v>(นางสาวภัทรกรรณ  เสมศึกสาม)</v>
      </c>
      <c r="J205" s="1404"/>
      <c r="K205" s="1404" t="str">
        <f>IF('01.ข้อมูลเบื้องต้น'!$I$10="","(………………………………….)",CONCATENATE("(",'01.ข้อมูลเบื้องต้น'!$I$10,")"))</f>
        <v>(นายอัศวิน  คงเพ็ชรศักดิ์)</v>
      </c>
      <c r="L205" s="1405"/>
      <c r="M205" s="1406" t="str">
        <f>IF('01.ข้อมูลเบื้องต้น'!$I$4="","(………………………………….)",CONCATENATE("(",'01.ข้อมูลเบื้องต้น'!$I$4,")"))</f>
        <v>(………………………………….)</v>
      </c>
      <c r="N205" s="1406" t="str">
        <f>IF('01.ข้อมูลเบื้องต้น'!$I$4="","(………………………………….)",CONCATENATE("(",'01.ข้อมูลเบื้องต้น'!$I$4,")"))</f>
        <v>(………………………………….)</v>
      </c>
      <c r="O205" s="1406" t="str">
        <f>IF('01.ข้อมูลเบื้องต้น'!$I$4="","(………………………………….)",CONCATENATE("(",'01.ข้อมูลเบื้องต้น'!$I$4,")"))</f>
        <v>(………………………………….)</v>
      </c>
      <c r="P205" s="1406" t="str">
        <f>IF('01.ข้อมูลเบื้องต้น'!$I$4="","(………………………………….)",CONCATENATE("(",'01.ข้อมูลเบื้องต้น'!$I$4,")"))</f>
        <v>(………………………………….)</v>
      </c>
      <c r="Q205" s="1405"/>
      <c r="R205" s="1406" t="str">
        <f>IF('01.ข้อมูลเบื้องต้น'!$I$6="","(………………………………….)",CONCATENATE("(",'01.ข้อมูลเบื้องต้น'!$I$6,")"))</f>
        <v>(นางสาวภัทรกรรณ  เสมศึกสาม)</v>
      </c>
      <c r="S205" s="1406" t="str">
        <f>IF('01.ข้อมูลเบื้องต้น'!$I$6="","(………………………………….)",CONCATENATE("(",'01.ข้อมูลเบื้องต้น'!$I$6,")"))</f>
        <v>(นางสาวภัทรกรรณ  เสมศึกสาม)</v>
      </c>
      <c r="T205" s="1406" t="str">
        <f>IF('01.ข้อมูลเบื้องต้น'!$I$6="","(………………………………….)",CONCATENATE("(",'01.ข้อมูลเบื้องต้น'!$I$6,")"))</f>
        <v>(นางสาวภัทรกรรณ  เสมศึกสาม)</v>
      </c>
      <c r="U205" s="1406" t="str">
        <f>IF('01.ข้อมูลเบื้องต้น'!$I$6="","(………………………………….)",CONCATENATE("(",'01.ข้อมูลเบื้องต้น'!$I$6,")"))</f>
        <v>(นางสาวภัทรกรรณ  เสมศึกสาม)</v>
      </c>
      <c r="V205" s="1405"/>
      <c r="W205" s="1406" t="str">
        <f>IF('01.ข้อมูลเบื้องต้น'!$I$10="","(………………………………….)",CONCATENATE("(",'01.ข้อมูลเบื้องต้น'!$I$10,")"))</f>
        <v>(นายอัศวิน  คงเพ็ชรศักดิ์)</v>
      </c>
      <c r="X205" s="1406" t="str">
        <f>IF('01.ข้อมูลเบื้องต้น'!$I$10="","(………………………………….)",CONCATENATE("(",'01.ข้อมูลเบื้องต้น'!$I$10,")"))</f>
        <v>(นายอัศวิน  คงเพ็ชรศักดิ์)</v>
      </c>
      <c r="Y205" s="1406" t="str">
        <f>IF('01.ข้อมูลเบื้องต้น'!$I$10="","(………………………………….)",CONCATENATE("(",'01.ข้อมูลเบื้องต้น'!$I$10,")"))</f>
        <v>(นายอัศวิน  คงเพ็ชรศักดิ์)</v>
      </c>
      <c r="Z205" s="1406" t="str">
        <f>IF('01.ข้อมูลเบื้องต้น'!$I$10="","(………………………………….)",CONCATENATE("(",'01.ข้อมูลเบื้องต้น'!$I$10,")"))</f>
        <v>(นายอัศวิน  คงเพ็ชรศักดิ์)</v>
      </c>
      <c r="AA205" s="1406" t="str">
        <f>IF('01.ข้อมูลเบื้องต้น'!$I$10="","(………………………………….)",CONCATENATE("(",'01.ข้อมูลเบื้องต้น'!$I$10,")"))</f>
        <v>(นายอัศวิน  คงเพ็ชรศักดิ์)</v>
      </c>
    </row>
    <row r="206" spans="1:27" ht="16.95" customHeight="1">
      <c r="A206" s="1402"/>
      <c r="B206" s="1403" t="s">
        <v>7</v>
      </c>
      <c r="C206" s="1403"/>
      <c r="D206" s="1403" t="s">
        <v>125</v>
      </c>
      <c r="E206" s="1403"/>
      <c r="F206" s="1263" t="str">
        <f>IF('01.ข้อมูลเบื้องต้น'!$I$10='01.ข้อมูลเบื้องต้น'!$I$8,"รองผู้อำนวยการสถานศึกษา","ผู้อำนวยการสถานศึกษา")</f>
        <v>ผู้อำนวยการสถานศึกษา</v>
      </c>
      <c r="G206" s="1263" t="s">
        <v>7</v>
      </c>
      <c r="H206" s="1263"/>
      <c r="I206" s="1263" t="s">
        <v>125</v>
      </c>
      <c r="J206" s="1404"/>
      <c r="K206" s="1404" t="str">
        <f>IF('01.ข้อมูลเบื้องต้น'!$I$10='01.ข้อมูลเบื้องต้น'!$I$8,"รองผู้อำนวยการสถานศึกษา","ผู้อำนวยการสถานศึกษา")</f>
        <v>ผู้อำนวยการสถานศึกษา</v>
      </c>
      <c r="L206" s="1405"/>
      <c r="M206" s="1406" t="s">
        <v>7</v>
      </c>
      <c r="N206" s="1406" t="s">
        <v>7</v>
      </c>
      <c r="O206" s="1406" t="s">
        <v>7</v>
      </c>
      <c r="P206" s="1406" t="s">
        <v>7</v>
      </c>
      <c r="Q206" s="1405"/>
      <c r="R206" s="1406" t="s">
        <v>125</v>
      </c>
      <c r="S206" s="1406" t="s">
        <v>125</v>
      </c>
      <c r="T206" s="1406" t="s">
        <v>125</v>
      </c>
      <c r="U206" s="1406" t="s">
        <v>125</v>
      </c>
      <c r="V206" s="1405"/>
      <c r="W206" s="1406" t="str">
        <f>IF('01.ข้อมูลเบื้องต้น'!$I$10='01.ข้อมูลเบื้องต้น'!$I$8,"รองผู้อำนวยการสถานศึกษา","ผู้อำนวยการสถานศึกษา")</f>
        <v>ผู้อำนวยการสถานศึกษา</v>
      </c>
      <c r="X206" s="1406" t="str">
        <f>IF('01.ข้อมูลเบื้องต้น'!$I$10='01.ข้อมูลเบื้องต้น'!$I$8,"รองผู้อำนวยการสถานศึกษา","ผู้อำนวยการสถานศึกษา")</f>
        <v>ผู้อำนวยการสถานศึกษา</v>
      </c>
      <c r="Y206" s="1406" t="str">
        <f>IF('01.ข้อมูลเบื้องต้น'!$I$10='01.ข้อมูลเบื้องต้น'!$I$8,"รองผู้อำนวยการสถานศึกษา","ผู้อำนวยการสถานศึกษา")</f>
        <v>ผู้อำนวยการสถานศึกษา</v>
      </c>
      <c r="Z206" s="1406" t="str">
        <f>IF('01.ข้อมูลเบื้องต้น'!$I$10='01.ข้อมูลเบื้องต้น'!$I$8,"รองผู้อำนวยการสถานศึกษา","ผู้อำนวยการสถานศึกษา")</f>
        <v>ผู้อำนวยการสถานศึกษา</v>
      </c>
      <c r="AA206" s="1406" t="str">
        <f>IF('01.ข้อมูลเบื้องต้น'!$I$10='01.ข้อมูลเบื้องต้น'!$I$8,"รองผู้อำนวยการสถานศึกษา","ผู้อำนวยการสถานศึกษา")</f>
        <v>ผู้อำนวยการสถานศึกษา</v>
      </c>
    </row>
    <row r="207" spans="1:27">
      <c r="A207" s="511"/>
      <c r="B207" s="502"/>
      <c r="C207" s="502"/>
      <c r="D207" s="511"/>
      <c r="E207" s="511"/>
      <c r="F207" s="512"/>
      <c r="G207" s="512"/>
      <c r="H207" s="512"/>
      <c r="I207" s="512"/>
      <c r="J207" s="512"/>
      <c r="K207" s="512"/>
      <c r="L207" s="512"/>
      <c r="M207" s="512"/>
      <c r="N207" s="512"/>
      <c r="O207" s="512"/>
      <c r="P207" s="512"/>
      <c r="Q207" s="512"/>
      <c r="R207" s="512"/>
      <c r="S207" s="512"/>
      <c r="T207" s="512"/>
      <c r="U207" s="512"/>
      <c r="V207" s="512"/>
      <c r="W207" s="512"/>
      <c r="X207" s="512"/>
      <c r="Y207" s="512"/>
      <c r="Z207" s="512"/>
      <c r="AA207" s="512"/>
    </row>
  </sheetData>
  <sheetProtection algorithmName="SHA-512" hashValue="SQ4XnaCX6RmkcIyZKFStggMU/KxWmSMNoj/vRgYAXwdJeA4BJ5QZk5m1srZMzUO9Y5fQRN+gzFipS08L19om8A==" saltValue="3bGoNC6sR6woJ9UiLmXboA==" spinCount="100000" sheet="1"/>
  <mergeCells count="104">
    <mergeCell ref="A1:F1"/>
    <mergeCell ref="G1:L1"/>
    <mergeCell ref="M1:AA1"/>
    <mergeCell ref="A2:F2"/>
    <mergeCell ref="G2:L2"/>
    <mergeCell ref="M2:AA2"/>
    <mergeCell ref="A60:C60"/>
    <mergeCell ref="A61:C61"/>
    <mergeCell ref="A62:C62"/>
    <mergeCell ref="A63:C63"/>
    <mergeCell ref="A64:C64"/>
    <mergeCell ref="B66:C66"/>
    <mergeCell ref="A3:F3"/>
    <mergeCell ref="G3:L3"/>
    <mergeCell ref="M3:AA3"/>
    <mergeCell ref="A4:F4"/>
    <mergeCell ref="A7:A9"/>
    <mergeCell ref="B7:C9"/>
    <mergeCell ref="D7:F7"/>
    <mergeCell ref="G7:L7"/>
    <mergeCell ref="M7:AA7"/>
    <mergeCell ref="B68:C68"/>
    <mergeCell ref="D68:E68"/>
    <mergeCell ref="M68:P68"/>
    <mergeCell ref="R68:U68"/>
    <mergeCell ref="W68:AA68"/>
    <mergeCell ref="A70:F70"/>
    <mergeCell ref="G70:L70"/>
    <mergeCell ref="M70:AA70"/>
    <mergeCell ref="D66:E66"/>
    <mergeCell ref="M66:P66"/>
    <mergeCell ref="R66:U66"/>
    <mergeCell ref="W66:AA66"/>
    <mergeCell ref="B67:C67"/>
    <mergeCell ref="D67:E67"/>
    <mergeCell ref="M67:P67"/>
    <mergeCell ref="R67:U67"/>
    <mergeCell ref="W67:AA67"/>
    <mergeCell ref="G76:L76"/>
    <mergeCell ref="M76:AA76"/>
    <mergeCell ref="M77:AA77"/>
    <mergeCell ref="A71:F71"/>
    <mergeCell ref="G71:L71"/>
    <mergeCell ref="M71:AA71"/>
    <mergeCell ref="A72:F72"/>
    <mergeCell ref="G72:L72"/>
    <mergeCell ref="M72:AA72"/>
    <mergeCell ref="A129:C129"/>
    <mergeCell ref="A130:C130"/>
    <mergeCell ref="A131:C131"/>
    <mergeCell ref="A132:C132"/>
    <mergeCell ref="A133:C133"/>
    <mergeCell ref="B135:C135"/>
    <mergeCell ref="A76:A78"/>
    <mergeCell ref="B76:C78"/>
    <mergeCell ref="D76:F76"/>
    <mergeCell ref="B137:C137"/>
    <mergeCell ref="D137:E137"/>
    <mergeCell ref="M137:P137"/>
    <mergeCell ref="R137:U137"/>
    <mergeCell ref="W137:AA137"/>
    <mergeCell ref="A139:F139"/>
    <mergeCell ref="G139:L139"/>
    <mergeCell ref="M139:AA139"/>
    <mergeCell ref="D135:E135"/>
    <mergeCell ref="M135:P135"/>
    <mergeCell ref="R135:U135"/>
    <mergeCell ref="W135:AA135"/>
    <mergeCell ref="B136:C136"/>
    <mergeCell ref="D136:E136"/>
    <mergeCell ref="M136:P136"/>
    <mergeCell ref="R136:U136"/>
    <mergeCell ref="W136:AA136"/>
    <mergeCell ref="G145:L145"/>
    <mergeCell ref="M145:AA145"/>
    <mergeCell ref="A198:C198"/>
    <mergeCell ref="A140:F140"/>
    <mergeCell ref="G140:L140"/>
    <mergeCell ref="M140:AA140"/>
    <mergeCell ref="A141:F141"/>
    <mergeCell ref="G141:L141"/>
    <mergeCell ref="M141:AA141"/>
    <mergeCell ref="A199:C199"/>
    <mergeCell ref="A200:C200"/>
    <mergeCell ref="A201:C201"/>
    <mergeCell ref="A202:C202"/>
    <mergeCell ref="B204:C204"/>
    <mergeCell ref="D204:E204"/>
    <mergeCell ref="A145:A147"/>
    <mergeCell ref="B145:C147"/>
    <mergeCell ref="D145:F145"/>
    <mergeCell ref="B206:C206"/>
    <mergeCell ref="D206:E206"/>
    <mergeCell ref="M206:P206"/>
    <mergeCell ref="R206:U206"/>
    <mergeCell ref="W206:AA206"/>
    <mergeCell ref="M204:P204"/>
    <mergeCell ref="R204:U204"/>
    <mergeCell ref="W204:AA204"/>
    <mergeCell ref="B205:C205"/>
    <mergeCell ref="D205:E205"/>
    <mergeCell ref="M205:P205"/>
    <mergeCell ref="R205:U205"/>
    <mergeCell ref="W205:AA205"/>
  </mergeCells>
  <printOptions horizontalCentered="1" verticalCentered="1"/>
  <pageMargins left="0.23622047244094491" right="0.23622047244094491" top="0.39370078740157483" bottom="0.39370078740157483" header="0.31496062992125984" footer="0.31496062992125984"/>
  <pageSetup paperSize="5" scale="81" fitToWidth="6" fitToHeight="0" pageOrder="overThenDown" orientation="portrait" r:id="rId1"/>
  <headerFooter alignWithMargins="0"/>
  <rowBreaks count="2" manualBreakCount="2">
    <brk id="69" max="26" man="1"/>
    <brk id="138" max="26" man="1"/>
  </rowBreaks>
  <colBreaks count="2" manualBreakCount="2">
    <brk id="6" max="205" man="1"/>
    <brk id="12" max="20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23</vt:i4>
      </vt:variant>
      <vt:variant>
        <vt:lpstr>ช่วงที่มีชื่อ</vt:lpstr>
      </vt:variant>
      <vt:variant>
        <vt:i4>22</vt:i4>
      </vt:variant>
    </vt:vector>
  </HeadingPairs>
  <TitlesOfParts>
    <vt:vector size="45" baseType="lpstr">
      <vt:lpstr>01.ข้อมูลเบื้องต้น</vt:lpstr>
      <vt:lpstr>02.คีย์เทอม1</vt:lpstr>
      <vt:lpstr>03.คีย์เทอม2</vt:lpstr>
      <vt:lpstr>1.ปถ.07</vt:lpstr>
      <vt:lpstr>1.1ปถ.07 (เสริม)</vt:lpstr>
      <vt:lpstr>2.ชื่อนักเรียน</vt:lpstr>
      <vt:lpstr>3.เวลาเรียน</vt:lpstr>
      <vt:lpstr>4เทอม1</vt:lpstr>
      <vt:lpstr>5เทอม2</vt:lpstr>
      <vt:lpstr>6ประกาศปลายภาค</vt:lpstr>
      <vt:lpstr>7.พัฒนาผู้เรียน</vt:lpstr>
      <vt:lpstr>8.อ่านคิดวิเคราะห์</vt:lpstr>
      <vt:lpstr>9.คุณลักษณะ</vt:lpstr>
      <vt:lpstr>10.รายงาน</vt:lpstr>
      <vt:lpstr>ข้อมูล1</vt:lpstr>
      <vt:lpstr>Subject</vt:lpstr>
      <vt:lpstr>3.คีย์เทอม1 mlp</vt:lpstr>
      <vt:lpstr>3.1เทอม1 (mlp)</vt:lpstr>
      <vt:lpstr>5.3 mep กรอกคะแนน</vt:lpstr>
      <vt:lpstr>3.2คีย์กลางภาค1</vt:lpstr>
      <vt:lpstr>3.2กลางภาค1</vt:lpstr>
      <vt:lpstr>4.2คีย์กลางภาค2</vt:lpstr>
      <vt:lpstr>4.2กลางภาค2</vt:lpstr>
      <vt:lpstr>'02.คีย์เทอม1'!Print_Area</vt:lpstr>
      <vt:lpstr>'03.คีย์เทอม2'!Print_Area</vt:lpstr>
      <vt:lpstr>'1.1ปถ.07 (เสริม)'!Print_Area</vt:lpstr>
      <vt:lpstr>'1.ปถ.07'!Print_Area</vt:lpstr>
      <vt:lpstr>'10.รายงาน'!Print_Area</vt:lpstr>
      <vt:lpstr>'2.ชื่อนักเรียน'!Print_Area</vt:lpstr>
      <vt:lpstr>'3.1เทอม1 (mlp)'!Print_Area</vt:lpstr>
      <vt:lpstr>'3.2กลางภาค1'!Print_Area</vt:lpstr>
      <vt:lpstr>'3.2คีย์กลางภาค1'!Print_Area</vt:lpstr>
      <vt:lpstr>'3.คีย์เทอม1 mlp'!Print_Area</vt:lpstr>
      <vt:lpstr>'3.เวลาเรียน'!Print_Area</vt:lpstr>
      <vt:lpstr>'4.2กลางภาค2'!Print_Area</vt:lpstr>
      <vt:lpstr>'4.2คีย์กลางภาค2'!Print_Area</vt:lpstr>
      <vt:lpstr>'4เทอม1'!Print_Area</vt:lpstr>
      <vt:lpstr>'5.3 mep กรอกคะแนน'!Print_Area</vt:lpstr>
      <vt:lpstr>'5เทอม2'!Print_Area</vt:lpstr>
      <vt:lpstr>'6ประกาศปลายภาค'!Print_Area</vt:lpstr>
      <vt:lpstr>'7.พัฒนาผู้เรียน'!Print_Area</vt:lpstr>
      <vt:lpstr>'9.คุณลักษณะ'!Print_Area</vt:lpstr>
      <vt:lpstr>Subject!Print_Area</vt:lpstr>
      <vt:lpstr>Subject!Print_Titles</vt:lpstr>
      <vt:lpstr>'5.3 mep กรอกคะแนน'!top</vt:lpstr>
    </vt:vector>
  </TitlesOfParts>
  <Company>stration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Deluxe r</dc:creator>
  <cp:lastModifiedBy>USER</cp:lastModifiedBy>
  <cp:lastPrinted>2025-08-31T08:35:33Z</cp:lastPrinted>
  <dcterms:created xsi:type="dcterms:W3CDTF">2011-06-30T05:49:59Z</dcterms:created>
  <dcterms:modified xsi:type="dcterms:W3CDTF">2025-08-31T08:56:26Z</dcterms:modified>
</cp:coreProperties>
</file>